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deas" sheetId="1" r:id="rId5"/>
    <sheet state="visible" name="Worklog (na)" sheetId="2" r:id="rId6"/>
    <sheet state="hidden" name="Strategy" sheetId="3" r:id="rId7"/>
    <sheet state="visible" name="Roundup Topics" sheetId="4" r:id="rId8"/>
    <sheet state="visible" name="Incubeta URLs all" sheetId="5" r:id="rId9"/>
    <sheet state="visible" name="Keywords (brainstorming)" sheetId="6" r:id="rId10"/>
    <sheet state="visible" name="Overview" sheetId="7" r:id="rId11"/>
    <sheet state="visible" name="Matching" sheetId="8" r:id="rId12"/>
    <sheet state="visible" name="Related" sheetId="9" r:id="rId13"/>
    <sheet state="visible" name="Questions" sheetId="10" r:id="rId14"/>
    <sheet state="hidden" name="Timeline 1" sheetId="11" r:id="rId15"/>
    <sheet state="hidden" name="TAMkeyword traffic" sheetId="12" r:id="rId16"/>
    <sheet state="hidden" name="horse - overview" sheetId="13" r:id="rId17"/>
    <sheet state="hidden" name="horse - matching" sheetId="14" r:id="rId18"/>
    <sheet state="hidden" name="horse - questions" sheetId="15" r:id="rId19"/>
    <sheet state="hidden" name="equine - overview" sheetId="16" r:id="rId20"/>
    <sheet state="hidden" name="equine - matching" sheetId="17" r:id="rId21"/>
    <sheet state="hidden" name="equine - questions - not found" sheetId="18" r:id="rId22"/>
  </sheets>
  <definedNames>
    <definedName hidden="1" localSheetId="3" name="_xlnm._FilterDatabase">'Roundup Topics'!$A$1:$AY$999</definedName>
    <definedName hidden="1" localSheetId="6" name="_xlnm._FilterDatabase">Overview!$A$1:$Z$1000</definedName>
    <definedName hidden="1" localSheetId="7" name="_xlnm._FilterDatabase">Matching!$A$1:$Z$6532</definedName>
    <definedName hidden="1" localSheetId="8" name="_xlnm._FilterDatabase">Related!$A$1:$Z$1378</definedName>
    <definedName hidden="1" localSheetId="9" name="_xlnm._FilterDatabase">Questions!$A$1:$Z$1000</definedName>
  </definedNames>
  <calcPr/>
</workbook>
</file>

<file path=xl/sharedStrings.xml><?xml version="1.0" encoding="utf-8"?>
<sst xmlns="http://schemas.openxmlformats.org/spreadsheetml/2006/main" count="69323" uniqueCount="28430">
  <si>
    <t xml:space="preserve">Content title </t>
  </si>
  <si>
    <t>Month</t>
  </si>
  <si>
    <t>Deliverable</t>
  </si>
  <si>
    <t>Alternative title</t>
  </si>
  <si>
    <t>Type</t>
  </si>
  <si>
    <t>Status</t>
  </si>
  <si>
    <t>Notes</t>
  </si>
  <si>
    <t>Google Docs Link</t>
  </si>
  <si>
    <t>URL</t>
  </si>
  <si>
    <t>Questions</t>
  </si>
  <si>
    <t>Content type</t>
  </si>
  <si>
    <t>Roles (if applicable)</t>
  </si>
  <si>
    <t>new/opt</t>
  </si>
  <si>
    <t>Difficulty (estimate)**</t>
  </si>
  <si>
    <t>Priority</t>
  </si>
  <si>
    <t>Funnel position</t>
  </si>
  <si>
    <t>Description</t>
  </si>
  <si>
    <t>April</t>
  </si>
  <si>
    <t>Keyword focus</t>
  </si>
  <si>
    <t xml:space="preserve">KD </t>
  </si>
  <si>
    <t>Volume</t>
  </si>
  <si>
    <t>Global Search Volume</t>
  </si>
  <si>
    <t>Traffic potential</t>
  </si>
  <si>
    <t>SERPs</t>
  </si>
  <si>
    <t>related keywords</t>
  </si>
  <si>
    <t>Keyword research sheet</t>
  </si>
  <si>
    <t>New Roundup</t>
  </si>
  <si>
    <t>Planned</t>
  </si>
  <si>
    <t>New Ultimate Guide</t>
  </si>
  <si>
    <t>In Progress</t>
  </si>
  <si>
    <t>Best wine tastings in Cape Town</t>
  </si>
  <si>
    <t>New How-to Guide</t>
  </si>
  <si>
    <t>Needs Client Review</t>
  </si>
  <si>
    <t>New Page</t>
  </si>
  <si>
    <t>Uploaded</t>
  </si>
  <si>
    <t>Blog - List</t>
  </si>
  <si>
    <t>Reporting</t>
  </si>
  <si>
    <t>Published</t>
  </si>
  <si>
    <t>New blog post creation</t>
  </si>
  <si>
    <t>May</t>
  </si>
  <si>
    <t>Ad Hoc</t>
  </si>
  <si>
    <t>top</t>
  </si>
  <si>
    <t>best wine tasting venues in Cape Town (central + just outside of CPT)</t>
  </si>
  <si>
    <t>best wine tasting cape town</t>
  </si>
  <si>
    <t>Blog Optimisation</t>
  </si>
  <si>
    <t xml:space="preserve">
Wine tasting - Stettyn Cellar</t>
  </si>
  <si>
    <t>Page Optimisation</t>
  </si>
  <si>
    <t>wine tasting near me 
wine tasting stellenbosch 
spier wine tasting 
wine tasting 
steenberg wine tasting 
groot constantia wine tasting
durbanville hills wine tasting
+ more</t>
  </si>
  <si>
    <t>Wine tasting - Stettyn Cellar</t>
  </si>
  <si>
    <t>Title</t>
  </si>
  <si>
    <t>Focus</t>
  </si>
  <si>
    <t>Framing</t>
  </si>
  <si>
    <t>Keywords</t>
  </si>
  <si>
    <t>SERP Analysis</t>
  </si>
  <si>
    <t>Difficulty (estimate)</t>
  </si>
  <si>
    <t>Supporting content</t>
  </si>
  <si>
    <t>Description/Purpose</t>
  </si>
  <si>
    <t>Delivery status</t>
  </si>
  <si>
    <t>Primary keyword (Ahrefs)</t>
  </si>
  <si>
    <t>Region (Ahrefs)</t>
  </si>
  <si>
    <t>KD (Ahrefs)</t>
  </si>
  <si>
    <t>Volume (Ahrefs)</t>
  </si>
  <si>
    <t>Traffic potential (Ahrefs)</t>
  </si>
  <si>
    <t>Global Search Volume (Ahrefs)</t>
  </si>
  <si>
    <t>related keywords (Ahrefs)</t>
  </si>
  <si>
    <t>Parent topic
(Ahrefs)</t>
  </si>
  <si>
    <t>Link to data</t>
  </si>
  <si>
    <t>Top 10 SERPs (Ahrefs)</t>
  </si>
  <si>
    <t>Titles (Ahrefs)</t>
  </si>
  <si>
    <t>DR (Ahrefs)</t>
  </si>
  <si>
    <t>Traffic (Ahrefs)</t>
  </si>
  <si>
    <t xml:space="preserve"> Keywords (Ahrefs)</t>
  </si>
  <si>
    <t xml:space="preserve">Funnel </t>
  </si>
  <si>
    <t>Word count (Ahrefs)</t>
  </si>
  <si>
    <t>General focus</t>
  </si>
  <si>
    <t>Backlinks (Ahrefs)</t>
  </si>
  <si>
    <t>Longtail keyword focus</t>
  </si>
  <si>
    <t>Current Ranking Position (Ahrefs)</t>
  </si>
  <si>
    <t>Current Ranking URL (Ahrefs)</t>
  </si>
  <si>
    <t>Clicks (GSC)</t>
  </si>
  <si>
    <t>Impressions (GSC)</t>
  </si>
  <si>
    <t>Related keywords</t>
  </si>
  <si>
    <t>CTR (GSC)</t>
  </si>
  <si>
    <t>Word count</t>
  </si>
  <si>
    <t>Average Position (GSC)</t>
  </si>
  <si>
    <t>URL (GSC)</t>
  </si>
  <si>
    <t xml:space="preserve"> Keywords</t>
  </si>
  <si>
    <t>Relevant internal links
(Blog posts)</t>
  </si>
  <si>
    <t>DR
(add the DRs of the websites in the top 10)</t>
  </si>
  <si>
    <t>Relevant internal links
(Landing Pages)</t>
  </si>
  <si>
    <t>Traffic</t>
  </si>
  <si>
    <t>Backlinks</t>
  </si>
  <si>
    <t>Top SERPs (up to line 22)</t>
  </si>
  <si>
    <t xml:space="preserve">Duplicates removed
=TEXTJOIN(CHAR(10), TRUE, UNIQUE(TRANSPOSE(SPLIT(S5, CHAR(10)))))
</t>
  </si>
  <si>
    <t>Titles</t>
  </si>
  <si>
    <t>Intent</t>
  </si>
  <si>
    <t>Blogs</t>
  </si>
  <si>
    <t>Landing pages</t>
  </si>
  <si>
    <t>Date for completion</t>
  </si>
  <si>
    <t>Complete</t>
  </si>
  <si>
    <t>Best SEO Agencies in the UK</t>
  </si>
  <si>
    <t>Recommended to add a framing to the end of the topic 
i.e Best SEO Agencies in the UK "for x type of businesses"
Client to advise on this</t>
  </si>
  <si>
    <t>15 Best wine tastings in Cape Town</t>
  </si>
  <si>
    <t>Roundup/List</t>
  </si>
  <si>
    <t>New Content</t>
  </si>
  <si>
    <t>Medium</t>
  </si>
  <si>
    <t>Create a commercially led UK roundup for buyers comparing SEO partners. Strong exact-match demand, very high traffic potential across the SEO agency cluster, and a clear opportunity to position Incubeta against independent and specialist SEO providers.</t>
  </si>
  <si>
    <t>best seo service providers in the uk</t>
  </si>
  <si>
    <t>gb</t>
  </si>
  <si>
    <t>new</t>
  </si>
  <si>
    <t>best seo agency; best seo company; best seo agencies uk; best seo companies in the uk; best uk seo agency; best seo services uk</t>
  </si>
  <si>
    <t>high</t>
  </si>
  <si>
    <t>seo agency</t>
  </si>
  <si>
    <t>Matching tab row 1 / Related tab row 20</t>
  </si>
  <si>
    <t>Middle</t>
  </si>
  <si>
    <t>best wine tasting venues in Cape Town (central + just outside of CPT)
----
Not suitable if Stettyn does not want to feature other venues. 
However, we could still write this post as there is a lot of potential and then just list Stettyn very high up in the post.</t>
  </si>
  <si>
    <r>
      <rPr>
        <rFont val="Montserrat"/>
        <sz val="9.0"/>
      </rPr>
      <t xml:space="preserve">https://incubeta.com/gb/knowledge-base/category/seo/
https://incubeta.com/gb/knowledge-base/12-tips-for-seo-success-in-the-holiday-season/
</t>
    </r>
    <r>
      <rPr>
        <rFont val="Montserrat"/>
        <color rgb="FF1155CC"/>
        <sz val="9.0"/>
        <u/>
      </rPr>
      <t>https://incubeta.com/gb/our-work/driving-search-profit-with-machine-learning/</t>
    </r>
  </si>
  <si>
    <t>Wine tasting list - Stettyn Cellar</t>
  </si>
  <si>
    <r>
      <rPr>
        <rFont val="Montserrat"/>
        <sz val="9.0"/>
      </rPr>
      <t xml:space="preserve">https://incubeta.com/gb/
https://incubeta.com/gb/solutions/
</t>
    </r>
    <r>
      <rPr>
        <rFont val="Montserrat"/>
        <color rgb="FF1155CC"/>
        <sz val="9.0"/>
        <u/>
      </rPr>
      <t>https://incubeta.com/find-us/london-united-kingdom/</t>
    </r>
  </si>
  <si>
    <t>https://www.seoworks.co.uk/
https://uk.trustpilot.com/categories/seo_service
https://clutch.co/seo-firms/uk
https://www.rebootonline.com/seo/best-seo-agencies/
https://thebusinessjournal.co.uk/b2b-supplier/top-15-best-seo-agencies-for-small-business-in-the-uk/
https://www.geniecrawl.com/top-50-seo-agencies-in-the-uk-2026-rankings/
https://www.clickintelligence.co.uk/guides/agency-lists/seo/best-affordable-seo-agencies/
https://www.screamingfrog.co.uk/</t>
  </si>
  <si>
    <t>The SEO Works: Award-Winning UK SEO Company
Best companies in SEO Service on Trustpilot
Top SEO Companies in the United Kingdom
Best SEO Agencies for 2026 | Ultimate Top 20 List Ranked ...
Top 15 Best SEO Agencies for Small Business in the UK
Top 50 SEO Agencies in the UK (2026 Rankings)
7 of the Best Affordable SEO Agencies Delivering ...
Screaming Frog: SEO Agency</t>
  </si>
  <si>
    <t>62
94
91
76
11
29
63
87</t>
  </si>
  <si>
    <t>29330
12976
8571
1317
1238
719
1429
1505</t>
  </si>
  <si>
    <t>500-6500
(most 2000)</t>
  </si>
  <si>
    <t>60-481</t>
  </si>
  <si>
    <t>420
363
236
67
113
30
97
74</t>
  </si>
  <si>
    <t>32468
63
5
4
22
319833</t>
  </si>
  <si>
    <t>37-87</t>
  </si>
  <si>
    <t>20-3500</t>
  </si>
  <si>
    <t>0-500
(majority - 3-200)</t>
  </si>
  <si>
    <r>
      <rPr>
        <rFont val="Montserrat"/>
      </rPr>
      <t xml:space="preserve">https://insideguide.co.za/cape-town/wine-tasting/
https://www.tripadvisor.co.za/Attractions-g1722390-Activities-c36-t132-Cape_Town_Western_Cape.html
https://www.viator.com/en-ZA/Cape-Town-tours/Wine-Tasting-and-Winery-Tours/d318-g6-c21
https://secretcapetown.co.za/top-wine-estates-in-cape-town-and-surrounds/
https://cpv.co.za/
https://www.cntraveler.com/gallery/best-wineries-and-tasting-rooms-in-cape-town
https://www.capetownmagazine.com/top-wine-tastings
https://www.winetourism.com/city/wineries-wine-tours-near-cape-town/
https://www.getyourguide.com/cape-town-l103/wine-tasting-winery-tours-tc104/
https://wise.com/us/blog/cape-town-wineries
https://tamlynamberwanderlust.com/romantic-wine-farms-cape-town/
https://www.timeout.com/cape-town/things-to-do/best-wine-farms-estates-in-cape-town-winelands
https://www.winedering.com/wine-tourism_province-of-the-western-cape_g1085599_ta10_wine-tastings
https://www.theblondeabroad.com/best-wineries-in-south-africas-cape-winelands/
https://stingynomads.com/wine-tasting-cape-town/
https://www.capetown.travel/top-wine-farms-in-cape-town/
https://capetown.citypass.co.za/attractions/wine-estates/
</t>
    </r>
    <r>
      <rPr>
        <rFont val="Montserrat"/>
        <color rgb="FF1155CC"/>
        <u/>
      </rPr>
      <t>https://www.tiktok.com/@lifewithpiwe/video/7309874181649206534</t>
    </r>
  </si>
  <si>
    <t>Best Digital Marketing Agencies in the UK</t>
  </si>
  <si>
    <t>Hard</t>
  </si>
  <si>
    <t>Build a broad agency-comparison page for UK decision makers evaluating full-service digital marketing partners. The parent category is competitive, but this has strong business fit for Incubeta's integrated marketing proposition and can support brand/category authority.</t>
  </si>
  <si>
    <t>best digital marketing agency</t>
  </si>
  <si>
    <t>best digital marketing agency uk; digital marketing agency uk; digital marketing agencies; digital marketing company; online marketing agency; marketing agency uk</t>
  </si>
  <si>
    <r>
      <rPr>
        <rFont val="Montserrat"/>
      </rPr>
      <t xml:space="preserve">https://insideguide.co.za/cape-town/wine-tasting/
https://www.tripadvisor.co.za/Attractions-g1722390-Activities-c36-t132-Cape_Town_Western_Cape.html
https://www.viator.com/en-ZA/Cape-Town-tours/Wine-Tasting-and-Winery-Tours/d318-g6-c21
https://secretcapetown.co.za/top-wine-estates-in-cape-town-and-surrounds/
https://cpv.co.za/
https://www.cntraveler.com/gallery/best-wineries-and-tasting-rooms-in-cape-town
https://www.capetownmagazine.com/top-wine-tastings
https://www.winetourism.com/city/wineries-wine-tours-near-cape-town/
https://www.getyourguide.com/cape-town-l103/wine-tasting-winery-tours-tc104/
https://wise.com/us/blog/cape-town-wineries
https://tamlynamberwanderlust.com/romantic-wine-farms-cape-town/
https://www.timeout.com/cape-town/things-to-do/best-wine-farms-estates-in-cape-town-winelands
https://www.winedering.com/wine-tourism_province-of-the-western-cape_g1085599_ta10_wine-tastings
https://www.theblondeabroad.com/best-wineries-in-south-africas-cape-winelands/
https://stingynomads.com/wine-tasting-cape-town/
https://www.capetown.travel/top-wine-farms-in-cape-town/
https://capetown.citypass.co.za/attractions/wine-estates/
</t>
    </r>
    <r>
      <rPr>
        <rFont val="Montserrat"/>
        <color rgb="FF1155CC"/>
        <u/>
      </rPr>
      <t>https://www.tiktok.com/@lifewithpiwe/video/7309874181649206534</t>
    </r>
  </si>
  <si>
    <t>digital marketing agency london</t>
  </si>
  <si>
    <t>Related tab row 34</t>
  </si>
  <si>
    <t>The 13 Best Wine-Tasting Experiences in Cape Town
Wineries &amp; Vineyards in Cape Town - Tripadvisor
De Grendel Wine Estate and Restaurant
Steenberg Tasting Room
Vergelegen Wine Estate
THE TOP 10 Wine Tastings in Cape Town (w/Prices)
Top Wine Estates in Cape Town and Surrounds
World Class Wine Estate, Cape Town - Cape Point Vineyard
10 Best Wineries &amp; Tasting Rooms in Cape Town
Top wine tastings and pairings according to locals
10 best wineries to visit near Cape Town
The BEST Cape Town Wine tasting &amp; winery tours 2024
Best wine-tasting experiences in Cape Town [2024]</t>
  </si>
  <si>
    <t xml:space="preserve">Combination of singular venues and aggregations/compilations of venues. </t>
  </si>
  <si>
    <t>https://incubeta.com/news-and-resources/
https://incubeta.com/video-library/</t>
  </si>
  <si>
    <t>https://incubeta.com/gb/
https://incubeta.com/gb/solutions/
https://incubeta.com/about-us/</t>
  </si>
  <si>
    <t>https://digitalagencynetwork.com/agencies/london/
https://thegoodmarketer.co.uk/
https://www.found.co.uk/
https://www.propeller.co.uk/insights/top-digital-marketing-agencies-uk-2025
https://www.iconicdigital.co.uk/
https://www.koozai.com/blog/marketing-strategy/top-28-digital-marketing-agencies-in-the-uk/
https://www.sortlist.co.uk/digital-marketing/london-england-gb
https://builtinlondon.uk/articles/digital-marketing-companies-in-london</t>
  </si>
  <si>
    <t>Best Digital Marketing Agencies in London (2026)
The Good Marketer: Digital Marketing Agency London
Digital Marketing Agency London | Digital Agency UK | Found
Top Digital Marketing Agencies UK (2025-26)
Iconic Digital - Award-winning Digital Marketing Agency in ...
UK Digital Marketing Agencies: A Resource Guide by ...
The 10 Best Digital Marketing Agencies in London
21 Digital Marketing Companies in London to Know</t>
  </si>
  <si>
    <t>76
51
60
73
42
70
66
14</t>
  </si>
  <si>
    <t>9963
7318
31135
2405
4237
657
58
1513</t>
  </si>
  <si>
    <t>255
279
397
156
222
63
10
121</t>
  </si>
  <si>
    <t>18820
2160
2088
1
7769
15
40
0</t>
  </si>
  <si>
    <t>Best SEO Companies in the UK</t>
  </si>
  <si>
    <t>Topic 2</t>
  </si>
  <si>
    <t>A variant of the core SEO roundup targeting company-led phrasing. Useful because the cluster has strong demand and multiple low-to-mid KD variants, but should be consolidated with the SEO agencies page unless SERP intent clearly differs.</t>
  </si>
  <si>
    <t>top rated seo companies in the uk</t>
  </si>
  <si>
    <t>best seo companies uk; best seo company uk; best seo companies in the uk; best uk seo companies; best rated seo companies; best seo company</t>
  </si>
  <si>
    <t>Related tab row 35 / Matching tab rows 9, 26, 46</t>
  </si>
  <si>
    <t>https://incubeta.com/gb/knowledge-base/category/seo/
https://incubeta.com/gb/our-work/driving-search-profit-with-machine-learning/</t>
  </si>
  <si>
    <t>https://incubeta.com/gb/
https://incubeta.com/gb/solutions/</t>
  </si>
  <si>
    <t>https://clutch.co/seo-firms/uk
https://www.seoworks.co.uk/
https://www.clickslice.co.uk/
https://uk.trustpilot.com/categories/seo_service
https://www.geniecrawl.com/top-50-seo-agencies-in-the-uk-2026-rankings/
https://weareroast.com/news/the-top-10-seo-agencies-in-the-uk/
https://www.jdrgroup.co.uk/seo-services
https://www.kaweb.co.uk/blog/best-seo-agencies-uk</t>
  </si>
  <si>
    <t>Top SEO Companies in the United Kingdom
The SEO Works: Award-Winning UK SEO Company
A Bespoke SEO Agency In London | Trusted SEO Company UK
Best companies in SEO Service on Trustpilot
Top 50 SEO Agencies in the UK (2026 Rankings)
The Top 10 SEO Agencies in the UK
Professional SEO Services UK | SEO Company &amp; Agency
Best SEO Agencies in the UK</t>
  </si>
  <si>
    <t>91
62
60
94
29
52
70
39</t>
  </si>
  <si>
    <t>8571
29330
12194
12976
719
2215
7895
797</t>
  </si>
  <si>
    <t>236
420
356
363
30
132
345
52</t>
  </si>
  <si>
    <t xml:space="preserve">63
32468
1437
4
0
7
</t>
  </si>
  <si>
    <t>Best Ecommerce SEO Agencies</t>
  </si>
  <si>
    <t>Bottom</t>
  </si>
  <si>
    <t>High-fit ecommerce SEO comparison page for brands seeking growth partners. Low KD, useful traffic potential, and ecommerce relevance make this one of the cleaner BOFU opportunities in the export.</t>
  </si>
  <si>
    <t>best ecommerce seo company</t>
  </si>
  <si>
    <t>best ecommerce seo companies; best ecommerce seo agency; best seo companies for ecommerce; ecommerce seo consultant; ecommerce seo services</t>
  </si>
  <si>
    <t>ecommerce seo services</t>
  </si>
  <si>
    <t>Matching tab row 38 / Matching tab rows 94, 107</t>
  </si>
  <si>
    <t>https://incubeta.com/gb/knowledge-base/why-is-tiktok-shop-important/
https://incubeta.com/gb/news-and-resources/incubeta-acquires-ecommerce-agency-groundswell/
https://incubeta.com/gb/knowledge-base/whats-new-with-ga4/</t>
  </si>
  <si>
    <t>Topic 3</t>
  </si>
  <si>
    <t>https://incubeta.com/gb/solutions/
https://incubeta.com/our-work/</t>
  </si>
  <si>
    <t>https://www.clickslice.co.uk/ecommerce-seo-services/
https://www.nobraineragency.com/ecommerce-seo/
https://www.outerboxdesign.com/articles/seo/best-ecommerce-seo-agencies/
https://www.impressiondigital.com/seo/ecommerce-seo/
https://www.polarisagency.com/seo/ecommerce-seo/
https://agencies.semrush.com/list/seo/ecommerce/
https://studiohawk.co.uk/seo-services/ecommerce-seo/
https://5ms.co.uk/best-ecommerce-seo-agencies-in-the-uk-and-how-to-pick-one/
https://firstpagesage.com/seo-blog/top-ecommerce-seo-agencies/</t>
  </si>
  <si>
    <t>Bespoke Ecommerce SEO Services - Ecom SEO Agency
Ecommerce SEO Agency - Award-winning ...
Best eCommerce SEO Agencies - OuterBox
Ecommerce SEO Agency | Award-Winning Services
Award-Winning Ecommerce SEO Agency | Trusted by ...
Best Ecommerce SEO Companies in the World 2026
Award-winning eCommerce SEO Services
Best Ecommerce SEO Agencies in the UK and How to Pick One
The Top eCommerce SEO Agencies of 2026</t>
  </si>
  <si>
    <t>60
30
78
68
38
92
49
35
81</t>
  </si>
  <si>
    <t>1797
1781
183
1725
1023
294
1109
128
38</t>
  </si>
  <si>
    <t>37
37
10
28
28
15
25
17
6</t>
  </si>
  <si>
    <t>144
1
8
67
30
6
14
0
20</t>
  </si>
  <si>
    <t>Best AI Search Agencies</t>
  </si>
  <si>
    <t>Low</t>
  </si>
  <si>
    <t>Emerging category opportunity aligned with AI visibility and answer-engine authority. Current exact demand is modest but topical freshness, low KD, and Incubeta's AI authority content make this a strong strategic exception.</t>
  </si>
  <si>
    <t>best ai search agency</t>
  </si>
  <si>
    <t>best ai seo agency; best ai marketing agency; best geo agency; best geo agencies; which is the best seo agency for ai search; who are the best ai seo agencies in london</t>
  </si>
  <si>
    <t>ai seo services</t>
  </si>
  <si>
    <t>Overview tab row 20 / Matching tab row 97 / Questions tab rows 51, 75</t>
  </si>
  <si>
    <t>https://incubeta.com/news-and-resources/from-ai-invisibility-to-ai-authority-scaling-brand-authority-in-the-age-of-answer-engines/
https://incubeta.com/news-and-resources/inside-google-marketing-live-2026/</t>
  </si>
  <si>
    <t>https://incubeta.com/gb/solutions/outsmart/
https://incubeta.com/gb/solutions/</t>
  </si>
  <si>
    <t>https://www.found.co.uk/services/seo/ai-seo/
https://agencies.semrush.com/list/ai-optimization/london-city/
https://www.reflectdigital.co.uk/ai-search
https://www.reddit.com/r/b2bmarketing/comments/1t546si/the_7_leading_ai_seo_agencies_for_modern_search/
https://www.rank4ai.co.uk/research/rankings/best-ai-seo-agencies-uk/
https://www.spicymargarita.co/blog/top-ai-seo-agencies-for-b2b
https://zapier.com/blog/best-ai-search-engine/
https://exposureninja.com/blog/best-ai-search-optimisation-agencies/
https://searchatlas.com/</t>
  </si>
  <si>
    <t>​AI SEO Agency | Smart AI Search Services London, UK
Best AI Search Optimization Agencies in London 2026
AI SEO Agency: Optimise for AI, LLMS and Answer Engines
The 7 Leading AI SEO Agencies for Modern Search
Best AI SEO Agencies UK 2026 - Rank4AI
8 Top AI SEO Agencies in 2026
The 4 best AI search engines
Best AI Search Optimisation Agencies in 2026 (Reviewed)
Search Atlas: AI SEO Automation for Agencies &amp; Brands</t>
  </si>
  <si>
    <t>60
92
61
95
12
52
91
71
76</t>
  </si>
  <si>
    <t>66
34
91
343
288</t>
  </si>
  <si>
    <t>1
1
3
26
16</t>
  </si>
  <si>
    <t>9
0
0
1
24
913
0
7721</t>
  </si>
  <si>
    <t>Best SEO Agencies in London</t>
  </si>
  <si>
    <t>Create a London-focused roundup only if Incubeta wants local UK visibility. Volume and TP are strong, but local-pack SERPs and high KD mean this should follow the broader UK SEO agency roundup.</t>
  </si>
  <si>
    <t>best seo agency london</t>
  </si>
  <si>
    <t>best seo company london; best seo services london; best seo agency in london; best london seo agency; seo agency london; london seo agency</t>
  </si>
  <si>
    <t>seo agency london</t>
  </si>
  <si>
    <t>Matching tab row 14 / Related tab rows 8, 95</t>
  </si>
  <si>
    <t>https://incubeta.com/gb/knowledge-base/category/seo/
https://incubeta.com/gb/find-us/london-united-kingdom/</t>
  </si>
  <si>
    <t>https://incubeta.com/find-us/london-united-kingdom/
https://incubeta.com/gb/</t>
  </si>
  <si>
    <t>https://rapidseo.london/
https://clutch.co/seo-firms/uk/england/london
https://firstplaceseo.co.uk/
https://agencies.semrush.com/list/seo/london-city/
https://www.seoworks.co.uk/seo-services-london/
https://www.polarisagency.com/
https://www.goup.co.uk/
https://www.clickslice.co.uk/
https://www.pushgroup.co.uk/blog/top-seo-agencies-uk</t>
  </si>
  <si>
    <t>Rapid SEO London: SEO Services London - SEO Agency ...
Top SEO Agencies in London - Jun 2026 Rankings
First Place SEO: SEO Company London | SEO Services &amp; AI ...
Best SEO Companies in London 2026
SEO Services London - The Best SEO Company in London
SEO Agency in London | SEO Services for your Company
SEO Agency London | London's Leading SEO Services
A Bespoke SEO Agency In London | Trusted SEO Company UK
Top 9 SEO Agencies in the UK (2026)</t>
  </si>
  <si>
    <t>44
91
20
92
62
38
40
60
48</t>
  </si>
  <si>
    <t>11177
2048
3604
3971
2025
1844
6887
12194
20</t>
  </si>
  <si>
    <t>131
87
222
153
101
108
254
356
3</t>
  </si>
  <si>
    <t>2157
10
3832
47
62
936
2365
1437
3</t>
  </si>
  <si>
    <t>Best Digital PR Agencies in the UK</t>
  </si>
  <si>
    <t>Commercial roundup for brands comparing digital PR partners. Exact best terms are lower traffic potential than SEO, but low KD and strong PR/category relevance make this a useful supporting opportunity if Incubeta offers or wants to be associated with PR-led digital authority.</t>
  </si>
  <si>
    <t>best digital pr agency</t>
  </si>
  <si>
    <t>best digital pr agencies; best digital pr agency uk; digital pr agency; digital pr services; digital pr agency london; online pr agency</t>
  </si>
  <si>
    <t>digital pr</t>
  </si>
  <si>
    <t>Overview tab row 5 / Matching tab row 8 / Related tab rows 14, 37</t>
  </si>
  <si>
    <t>https://incubeta.com/news-and-resources/from-ai-invisibility-to-ai-authority-scaling-brand-authority-in-the-age-of-answer-engines/
https://incubeta.com/news-and-resources/</t>
  </si>
  <si>
    <t>https://digital.pr/
https://riseatseven.com/services/digital-pr/
https://jbh.co.uk/
https://digitalagencynetwork.com/agencies/uk/digital-pr/
https://www.koozai.com/blog/digital-pr/17-best-digital-pr-agencies-in-the-uk/
https://www.frac.tl/digital-pr-agencies/
https://studiohawk.co.uk/seo-service/digital-pr/
https://www.reddit.com/r/SEO/comments/1aovfik/which_digital_pr_agency_would_you_recommend/</t>
  </si>
  <si>
    <t>Digital PR Agency - Digital PR Ltd
Digital PR Agency in London, Sheffield, Manchester…
JBH – The Digital PR and SEO Agency
Best Digital PR Agencies in UK
17 Digital PR Agencies to Consider in the UK
9 Top Digital PR Agencies for Earned Media &amp; Links
Award Winning Digital PR Agency
Which Digital PR agency would you recommend? : r/SEO</t>
  </si>
  <si>
    <t>8
63
51
76
70
72
49
95</t>
  </si>
  <si>
    <t>534
1089
696
505
256
97
62
24</t>
  </si>
  <si>
    <t>5
19
16
16
19
8
12
2</t>
  </si>
  <si>
    <t xml:space="preserve">149
26
1192
4617
4
0
2
</t>
  </si>
  <si>
    <t>Best Ecommerce Agencies</t>
  </si>
  <si>
    <t>Broader ecommerce agency roundup. Strong business adjacency through marketplace/ecommerce content, but intent may include web build, marketplace, paid media and consulting providers, so angle needs to be defined before production.</t>
  </si>
  <si>
    <t>best ecommerce agency</t>
  </si>
  <si>
    <t>best ecommerce agencies; best ecommerce companies; best ecommerce consultants; ecommerce agency; ecommerce consulting agency; ecommerce website</t>
  </si>
  <si>
    <t>ecommerce agency</t>
  </si>
  <si>
    <t>Overview tab row 17 / Overview tab row 12</t>
  </si>
  <si>
    <t>https://incubeta.com/gb/news-and-resources/incubeta-acquires-ecommerce-agency-groundswell/
https://incubeta.com/gb/knowledge-base/why-is-tiktok-shop-important/</t>
  </si>
  <si>
    <t>https://digitalagencynetwork.com/agencies/uk/ecommerce/
https://www.reddit.com/r/ecommercemarketing/comments/1r6fgra/which_ecommerce_marketing_agency_would_you/
https://www.reddit.com/r/ecommerce/comments/vcqbg4/which_are_the_best_ecommerce_marketing_agencies/
https://www.reddit.com/r/ecommerce/comments/w2l8nw/are_there_good_marketing_agencys_out_there/
https://www.google.com/search?q=best+ecommerce+agency+site:www.reddit.com&amp;sca_esv=d1946b299fc53e00&amp;hl=en&amp;sa=X&amp;ved=2ahUKEwiRte28u46VAxWIUKQEHTVFFbYQrQIoAnoECCIQAw
https://www.cake.agency/
https://www.polarisagency.com/us/marketing-insights/best-ecommerce-agencies-london/
https://www.charle.co.uk/ecommerce-agency/
https://neilpatel.com/blog/ecommerce-marketing-companies/
https://thriveagency.com/news/best-ecommerce-marketing-companies/</t>
  </si>
  <si>
    <t>Best eCommerce Agencies in UK (2026)
Which ecommerce marketing agency would you ...
Which are the best E-commerce marketing agencies ...
Are there good marketing agency's out there? : r ...
More results from www.reddit.com
Cake Agency: Ecommerce Agency UK | Shopify Premier Partner
The 11 Best London eCommerce Marketing Agencies ...
The Ecommerce Agency Built for Ambitious DTC Brands
Best E-Commerce Marketing Agencies of 2025
21 Best eCommerce Marketing Companies in 2026</t>
  </si>
  <si>
    <t>76
95
95
95
99
57
38
69
91
79</t>
  </si>
  <si>
    <t>916
52
0
0
0
1710
19
117
37
26</t>
  </si>
  <si>
    <t>32
6
1
1
0
44
3
10
5
4</t>
  </si>
  <si>
    <t>18665
2584
0
2
9
17</t>
  </si>
  <si>
    <t>Best CRO Agencies in the UK</t>
  </si>
  <si>
    <t>Roundup for conversion-rate-optimisation partners. Volume is modest, but the low KD, direct conversion/business-value intent, and Incubeta measurement case-study assets make it a credible BOFU support page.</t>
  </si>
  <si>
    <t>best cro agency</t>
  </si>
  <si>
    <t>best cro agencies; best cro services; best cro companies; conversion rate optimization services; conversion rate optimization companies; cro agency uk</t>
  </si>
  <si>
    <t>cro agency uk</t>
  </si>
  <si>
    <t>Overview tab row 14 / Overview tab rows 35, 50, 72</t>
  </si>
  <si>
    <t>https://incubeta.com/gb/knowledge-base/category/conversions/
https://incubeta.com/gb/knowledge-base/what-is-enhanced-conversions/
https://incubeta.com/gb/knowledge-base/optimizing-your-website-for-increased-holiday-conversions/</t>
  </si>
  <si>
    <t>https://incubeta.com/gb/solutions/outmeasure/
https://incubeta.com/our-work/</t>
  </si>
  <si>
    <t>https://ventureharbour.com/best-cro-landing-page-optimisations-agencies/
https://userboost.co.uk/best-conversion-rate-optimisation-agency-uk/
https://aimers.io/blog/top-conversion-rate-optimization-agencies
https://thegood.com/insights/best-cro-agencies/
https://www.freshegg.co.uk/cro/
https://vwo.com/conversion-rate-optimization/conversion-rate-optimization-agency/
https://scandiweb.com/blog/best-cro-agencies-for-maximum-conversions/
https://thriveagency.com/news/top-cro-companies/
https://www.clickslice.co.uk/best-cro-seo-agencies-uk/</t>
  </si>
  <si>
    <t>10 Best CRO &amp; Landing Page Optimisation Agencies in 2026
Best conversion rate optimisation agency uk
10 Top Conversion Optimization Agencies for SaaS &amp; B2B
The Best CRO Agencies for Growing SaaS Companies and ...
CRO Agency | Conversion Rate Optimisation Experts
Choose The Best Conversion Rate Optimization (CRO ...
CRO Agencies to for Maximum Conversions in 2026
The Top 10 CRO Companies in 2026
8 Best UK Agencies Blending CRO &amp; SEO for Higher ...</t>
  </si>
  <si>
    <t>76
26
49
75
59
86
71
79
60</t>
  </si>
  <si>
    <t>212
1233
165
10
1811
47
10
4
16</t>
  </si>
  <si>
    <t>11
48
12
1
35
7
2
1
3</t>
  </si>
  <si>
    <t>2
2
2
28
17
26
1
6
0</t>
  </si>
  <si>
    <t>Best Content Marketing Agencies</t>
  </si>
  <si>
    <t>Useful content/category roundup where Incubeta can connect content, performance and search authority. Demand is smaller than SEO/digital marketing but relevant to supporting brand and organic growth services.</t>
  </si>
  <si>
    <t>best content agencies</t>
  </si>
  <si>
    <t>best content agency; content marketing agency services; seo content agency; seo content marketing agency; content writing services; best content writing agency</t>
  </si>
  <si>
    <t>content marketing agency</t>
  </si>
  <si>
    <t>Overview tab row 25 / Related tab rows 92, 96, 118</t>
  </si>
  <si>
    <t>https://incubeta.com/news-and-resources/
https://incubeta.com/gb/news-and-resources/
https://incubeta.com/gb/knowledge-base/category/seo/</t>
  </si>
  <si>
    <t>https://incubeta.com/gb/solutions/outcreate/
https://incubeta.com/gb/solutions/</t>
  </si>
  <si>
    <t>https://grizzle.io/blog/best-content-marketing-agencies-uk
https://www.growandconvert.com/content-marketing/top-content-marketing-agency/
https://agencies.semrush.com/list/content-marketing/
https://thriveagency.com/news/best-content-marketing-agencies/
https://beomniscient.com/blog/content-creation-agencies/
https://www.koozai.com/blog/content-marketing-seo/best-content-marketing-agencies-in-the-uk/
https://wearesocial.com/uk/
https://www.brafton.co.uk/blog/content-marketing/top-content-marketing-agencies/
https://www.superhub.biz/top-19-social-media-marketing-agencies-uk-2026</t>
  </si>
  <si>
    <t>Best content marketing agencies in the UK - Grizzle
Best Content Marketing Agencies in 2026 (&amp; How to ...
TOP Professional Content Marketing Services in the World
21 Best Content Marketing Agencies in 2026
The 11 Best Content Creation Agencies in 2026
Content Marketing Agencies in the UK: A Practical Shortlist
Creative Agency - We Are Social UK
Our Picks for Top Content Marketing Agencies - Brafton
19 Best Social Media Marketing Agencies UK 2026 - SuperHub</t>
  </si>
  <si>
    <t>42
71
92
79
73
70
84
57
30</t>
  </si>
  <si>
    <t>1806
163
243
18
104
449
19695
47
881</t>
  </si>
  <si>
    <t>41
16
20
7
7
28
531
8
43</t>
  </si>
  <si>
    <t>0
28
10
18
22
3
10275
0</t>
  </si>
  <si>
    <t>Best SEO Consultants in the UK</t>
  </si>
  <si>
    <t>Consultant/comparison page for buyers considering independent consultants versus agencies. Good traffic potential and manageable KD, but should be checked for cannibalisation against the SEO agency roundup before production.</t>
  </si>
  <si>
    <t>best seo consultants</t>
  </si>
  <si>
    <t>best seo experts; seo consultants; seo consultancy; search engine optimisation consultants; seo consulting services; best seo consulting company</t>
  </si>
  <si>
    <t>seo consultancy</t>
  </si>
  <si>
    <t>Overview tab row 18 / Related tab rows 26, 50, 103</t>
  </si>
  <si>
    <t>https://incubeta.com/gb/solutions/
https://incubeta.com/about-us/</t>
  </si>
  <si>
    <t>https://www.seoworks.co.uk/seo-consultant/
https://www.jdrgroup.co.uk/seo-services
https://uk.trustpilot.com/categories/seo_service
https://www.danielfoley.co.uk/
https://www.limelightdigital.co.uk/seo-experts/
https://www.wearetenet.com/blog/seo-agencies-in-london
https://clutch.co/seo-firms/uk
https://www.clickintelligence.co.uk/guides/agency-lists/seo/best-seo-services/</t>
  </si>
  <si>
    <t>UK's Number 1 Rated SEO Specialist Consultant
Professional SEO Services UK | SEO Company &amp; Agency
Best companies in SEO Service on Trustpilot
SEO Consultant | Leading Freelance SEO Consultant - Daniel ...
17 Top SEO Experts &amp; Consultants in the UK (2026 List)
⭐ 9 Best SEO Agencies to Hire in London (2026)
Top SEO Companies in the United Kingdom
Best SEO Service Providers (Reviewed &amp; Compared)</t>
  </si>
  <si>
    <t>62
70
94
42
54
66
91
63</t>
  </si>
  <si>
    <t>8126
7895
12976
3194
996
424
8571
733</t>
  </si>
  <si>
    <t>242
345
363
72
118
56
236
72</t>
  </si>
  <si>
    <t xml:space="preserve">56
7
1351
5
0
63
</t>
  </si>
  <si>
    <t>How to Choose the Best SEO Agency</t>
  </si>
  <si>
    <t>How-to</t>
  </si>
  <si>
    <t>Top</t>
  </si>
  <si>
    <t>Educational support article for the roundup cluster. Lower exact volume, but useful for internal linking, buyer education and featured-snippet/PAA coverage around agency selection questions.</t>
  </si>
  <si>
    <t>how to choose the best seo agency</t>
  </si>
  <si>
    <t>how to choose the best seo company; how to find the best seo agency; best questions to ask when hiring an seo company; which seo service is best for ranking on google; what makes the best seo services</t>
  </si>
  <si>
    <t>Questions tab rows 15, 35, 93</t>
  </si>
  <si>
    <t>https://incubeta.com/gb/knowledge-base/category/seo/
https://incubeta.com/gb/knowledge-base/12-tips-for-seo-success-in-the-holiday-season/</t>
  </si>
  <si>
    <t/>
  </si>
  <si>
    <t>Best Technical SEO Agencies</t>
  </si>
  <si>
    <t>Specialist roundup for technical SEO partners. Volume is modest but highly service-relevant, low KD, and good as a support page for the wider SEO agency cluster.</t>
  </si>
  <si>
    <t>best technical seo agency</t>
  </si>
  <si>
    <t>best technical seo agencies; best technical seo company; best technical seo services; which agency offers the best technical seo; which agency offers the best technical seo audit</t>
  </si>
  <si>
    <t>technical seo company</t>
  </si>
  <si>
    <t>Overview tab rows 44, 47, 77, 78 / Questions tab rows 76, 94</t>
  </si>
  <si>
    <t>https://incubeta.com/gb/solutions/
https://incubeta.com/contact-us/</t>
  </si>
  <si>
    <t>https://www.screamingfrog.co.uk/technical-seo/
https://agencies.semrush.com/list/technical-seo/london-city/
https://www.rebootonline.com/seo/best-seo-agencies/
https://www.rebootonline.com/seo/best-seo-agencies/#Agency-comparison
https://www.rebootonline.com/seo/best-seo-agencies/#Best-agencies
https://www.geekytech.co.uk/technical-seo-agency/
https://clutch.co/agencies/seo/technical
https://www.evoluted.net/grow/seo/technical-seo
https://weareroast.com/news/the-top-10-seo-agencies-in-the-uk/
https://smartclick.agency/blog/technical-seo-agency/</t>
  </si>
  <si>
    <t>Technical SEO Agency
Best Technical SEO Companies in London 2026
Best SEO Agencies for 2026 | Ultimate Top 20 List Ranked ...
SEO Agency Comparison Table
Best SEO Agencies in 2026
Technical SEO Agency | Top SEO Services
Top Technical SEO Agencies - Jun 2026 Rankings
Technical SEO Agency | Award-Winning ...
The Top 10 SEO Agencies in the UK
11 Best Technical SEO Agencies to Boost Your Site in 2026</t>
  </si>
  <si>
    <t>87
92
76
76
76
32
91
70
52
40</t>
  </si>
  <si>
    <t>1215
47
1317
1317
1317
277
3
80
2215
72</t>
  </si>
  <si>
    <t>23
7
67
67
67
13
1
4
132
5</t>
  </si>
  <si>
    <t>74
2
5
25
8
1
0
0</t>
  </si>
  <si>
    <t>Best SaaS SEO Agencies</t>
  </si>
  <si>
    <t>Vertical-specific SEO roundup with strong exact-match demand and low KD. Good fit if Incubeta wants SaaS/B2B visibility; otherwise keep as a niche support idea under the SEO cluster.</t>
  </si>
  <si>
    <t>best saas seo agency</t>
  </si>
  <si>
    <t>best seo agency for saas; best seo agency for startups; best seo agency for b2b; who is the best seo agency for saas companies; b2b seo agency</t>
  </si>
  <si>
    <t>saas seo agency</t>
  </si>
  <si>
    <t>Matching tab row 6 / Matching tab rows 24, 37, 72 / Questions tab rows 19, 98</t>
  </si>
  <si>
    <t>https://www.impressiondigital.com/seo/saas-seo-agency/
https://linkquest.co.uk/blog/best-saas-seo-agencies
https://www.reddit.com/r/SaaS/comments/1mhnh1d/what_are_the_best_seo_agencies_for_saas_how_do/
https://www.position.digital/blog/best-saas-seo-agencies/
https://cuttingedgepr.com/articles/6-best-b2b-saas-seo-agencies-in-2026-a-brief-overview/
https://aimers.io/blog/14-best-saas-seo-agencies
https://www.youtube.com/watch?v=Bga8YLJ_biE
https://firstpagesage.com/seo-blog/top-saas-seo-agencies/
https://www.breakingb2b.com/saas-seo-agencies</t>
  </si>
  <si>
    <t>SaaS SEO Services | SEO Agency for SaaS
11 Best SaaS SEO agencies for MRR growth [2026 comparison]
What are the best SEO agencies for SaaS - How do you ...
The 10 Best SaaS SEO Agencies in 2026 (By Sector)
6 best B2B SaaS SEO agencies in 2026: A brief overview
14 Best SaaS SEO Agencies in 2026 - Aimers Blog
The Best SaaS SEO Strategy For 2026 ($10M+ System)
The Top SaaS SEO Agencies of 2026
Here Are the 12 Best SaaS SEO Agencies to Drive ...</t>
  </si>
  <si>
    <t>68
24
95
69
55
49
99
81
45</t>
  </si>
  <si>
    <t>1751
688
99
157
125
274
38
99
104</t>
  </si>
  <si>
    <t>17
16
3
6
2
10
2
6
6</t>
  </si>
  <si>
    <t>3
1
3
3
3
1
32
4</t>
  </si>
  <si>
    <t>Best Digital Media Agencies</t>
  </si>
  <si>
    <t>Agency comparison page for brands evaluating digital media partners. Strong fit with Incubeta's Digital Media capability and case-study set; exact demand is modest, but the broader digital media agency/company cluster supports commercial discovery.</t>
  </si>
  <si>
    <t>best digital media agency</t>
  </si>
  <si>
    <t>best digital media agencies; best digital media companies; best digital marketing agencies; digital media company; digital marketing agency london</t>
  </si>
  <si>
    <t>digital marketing agency</t>
  </si>
  <si>
    <t>Overview tab rows 9, 13, 28 / Matching tab row 44</t>
  </si>
  <si>
    <t>https://incubeta.com/news-and-resources/how-to-own-your-automation/
https://incubeta.com/gb/news-and-resources/how-to-outperform-amidst-changing-search-behaviors/
https://incubeta.com/knowledge-base/what-is-marketing-mix-modeling-mmm/</t>
  </si>
  <si>
    <t>https://incubeta.com/capabilities/digital-media/
https://incubeta.com/our-work/
https://incubeta.com/gb/solutions/</t>
  </si>
  <si>
    <t>https://agencies.semrush.com/list/united-kingdom/
https://www.found.co.uk/
https://carlosalbamedia.co.uk/best-digital-marketing-agency-uk/
https://atomicdigitalmarketing.co.uk/
https://clutch.co/agencies/digital/uk
https://www.propeller.co.uk/insights/top-digital-marketing-agencies-uk-2025
https://www.iconicdigital.co.uk/
https://www.koozai.com/blog/marketing-strategy/top-28-digital-marketing-agencies-in-the-uk/</t>
  </si>
  <si>
    <t>Best Digital Marketing Agencies in United Kingdom 2026
Digital Marketing Agency London | Digital Agency UK | Found
7 Best Digital Marketing Agency UK Picks for 2026
Top Digital Marketing Agency UK | Full Service Online ...
Top Full-Service Digital Agencies in the United Kingdom
Top Digital Marketing Agencies UK (2025-26)
Iconic Digital - Award-winning Digital Marketing Agency in ...
UK Digital Marketing Agencies: A Resource Guide by ...</t>
  </si>
  <si>
    <t>92
60
20
51
91
73
42
70</t>
  </si>
  <si>
    <t>1113
31135
24
6830
182
2405
4237
657</t>
  </si>
  <si>
    <t>64
397
10
135
8
156
222
63</t>
  </si>
  <si>
    <t>55
2088
25199
6
1
7769
15</t>
  </si>
  <si>
    <t>Best Creative Agencies</t>
  </si>
  <si>
    <t>Roundup for buyers comparing creative agencies. Incubeta has a dedicated Creative capability and several creative/AI creative resources, but exact traffic potential is lower than SEO and digital media, so treat as a brand-building commercial support topic.</t>
  </si>
  <si>
    <t>best creative agencies</t>
  </si>
  <si>
    <t>best creative agency; best creative agencies london; best creative advertising agencies; best creative agencies for performance marketing; creative marketing companies</t>
  </si>
  <si>
    <t>creative marketing companies</t>
  </si>
  <si>
    <t>Overview tab row 11 / Matching tab rows 58, 723, 2929</t>
  </si>
  <si>
    <t>https://incubeta.com/news-and-resources/creative-authenticity-in-a-world-of-ai/
https://incubeta.com/news-and-resources/why-creative-is-the-dark-horse-of-business-growth/
https://incubeta.com/knowledge-base/what-is-dynamic-creative-optimization-dco/</t>
  </si>
  <si>
    <t>https://incubeta.com/capabilities/creative/
https://incubeta.com/gb/solutions/outcreate/</t>
  </si>
  <si>
    <t>https://www.superside.com/blog/creative-agencies
https://www.wildishandco.co.uk/blog/best-creative-agencies
http://www.lightupp.co.uk/
https://www.fieldtrip.agency/post/best-creative-agencies-for-global-brands
https://www.toasttv.co.uk/blog/working-with-the-best-in-house-creative-agencies
https://www.goodagency.co.uk/
https://www.dontpaniclondon.com/blog/best-uk-creative-agencies/
https://clutch.co/agencies/creative
https://digitalagencynetwork.com/agencies/uk/creative/</t>
  </si>
  <si>
    <t>14 Best Creative Agencies That Make Brands Stand Out in ...
The 12 Best Creative Agencies to Know in 2026
Top 14 Creative Agencies Powering Global Branding This Year
Who are the best In-house creative agencies in the UK?
GOOD Agency - Purpose driven strategy and ... - London
The Best Creative Agencies in the UK in 2026
Top Creative Agencies - May 2026 Rankings
Top Creative Agencies in UK (2026)</t>
  </si>
  <si>
    <t>78
53
44
28
41
54
91
76</t>
  </si>
  <si>
    <t>335
247
103
89
1589
14
16
192</t>
  </si>
  <si>
    <t>23
31
5
17
65
6
2
14</t>
  </si>
  <si>
    <t>17
0
1
2
500
0
33
18641</t>
  </si>
  <si>
    <t>Best Retail Media Agencies</t>
  </si>
  <si>
    <t>Strategic exception topic: exact volume is small, but Incubeta has clear retail media, marketplace and ecommerce proof points. Good BOFU support for retail/ecommerce prospects if the client wants category authority in retail media.</t>
  </si>
  <si>
    <t>best retail media agency</t>
  </si>
  <si>
    <t>best retail media agencies; retail media agency; retail media network; retail media services; best retail agencies</t>
  </si>
  <si>
    <t>Overview tab row 49 / Related Incubeta URL set</t>
  </si>
  <si>
    <t>https://incubeta.com/knowledge-base/what-is-retail-media/
https://incubeta.com/gb/knowledge-base/how-to-set-up-a-retail-media-network/
https://incubeta.com/gb/news-and-resources/from-search-to-delegation-navigating-the-rise-of-agentic-commerce/</t>
  </si>
  <si>
    <t>https://incubeta.com/gb/solutions/
https://incubeta.com/our-work/
https://incubeta.com/news-and-resources/incubeta-acquires-global-marketplace-expert-maze-one/</t>
  </si>
  <si>
    <t>https://www.deptagency.com/en-uki/service/growth/retail-media/
https://www.nine.am/insights/best-retail-media-agencies
https://www.munro.agency/top-retail-marketing-agencies/
https://www.fieldtrip.agency/post/top-retail-media-networks
https://www.fieldtrip.agency/post/top-retail-media-networks#toc-2
https://www.fieldtrip.agency/post/top-retail-media-networks#toc-4
https://www.fieldtrip.agency/post/top-retail-media-networks#toc-8
https://ceek.co.uk/retail-marketing-agency/
https://www.sortlist.co.uk/s/retail-marketing/united-kingdom-gb
https://retailmediaage.co.uk/retail-media-networks/a-guide-to-the-uks-leading-retail-media-networks-and-what-sets-them-apart/</t>
  </si>
  <si>
    <t>Retail media
15 Retail Media Agencies That Outperform in 2026 - 9AM
Top 15 Retail Marketing Agencies
Top 10 Retail Media Networks: What They Are, How They ...
What Is a Retail Media Network?
Why Retail Media Networks...
Walmart Connect
Retail Marketing Agency
Top Retail Marketing Agencies in The United Kingdom
A guide to the UK's leading retail media networks and what ...</t>
  </si>
  <si>
    <t>77
54
48
44
44
44
44
53
66
36</t>
  </si>
  <si>
    <t xml:space="preserve">
16
6
6
6
6
39
3
97</t>
  </si>
  <si>
    <t xml:space="preserve">
1
1
1
1
1
1
1
3</t>
  </si>
  <si>
    <t>0
0
1
0
3
386
0</t>
  </si>
  <si>
    <t>Best GEO Agencies</t>
  </si>
  <si>
    <t>Separate GEO/answer-engine optimisation roundup. Overlaps with the AI Search Agencies row, but worth keeping if the strategy wants to cover both 'AI search' and 'GEO' terminology while the category is still forming.</t>
  </si>
  <si>
    <t>best geo agency</t>
  </si>
  <si>
    <t>best geo agencies; best geo company; best geo companies; best geo consultants; best geo experts; agencies seo platform</t>
  </si>
  <si>
    <t>agencies seo platform</t>
  </si>
  <si>
    <t>Overview tab rows 40, 51, 66, 127, 131, 134</t>
  </si>
  <si>
    <t>https://incubeta.com/news-and-resources/from-ai-invisibility-to-ai-authority-scaling-brand-authority-in-the-age-of-answer-engines/
https://incubeta.com/gb/news-and-resources/why-brands-need-to-own-their-marketing-intelligence-in-the-ai-era/
https://incubeta.com/news-and-resources/clicks-prompts-what-the-future-of-ai-driven-discovery-means-for-brands/</t>
  </si>
  <si>
    <t>https://www.reddit.com/r/b2bmarketing/comments/1rl47cr/the_10_best_visibility_companies_and_agencies_for/
https://www.pushgroup.co.uk/blog/top-9-geo-agencies-in-the-uk
https://www.geniecrawl.com/top-50-geo-and-ai-marketing-agencies-in-the-uk-2026-rankings/
https://www.geniecrawl.com/top-50-geo-and-ai-marketing-agencies-in-the-uk-2026-rankings/#what_makes
https://www.geniecrawl.com/top-50-geo-and-ai-marketing-agencies-in-the-uk-2026-rankings/#companies_list
https://grizzle.io/blog/best-generative-engine-optimization-agencies-for-b2b
https://thebestgeo.com/
https://www.tilio.co.uk/blog/top-geo-agencies-uk
https://www.found.co.uk/blog/best-generative-engine-optimisation-agencies/
https://www.fieldtrip.agency/post/top-geo-agencies</t>
  </si>
  <si>
    <t>The 10 Best Visibility Companies and Agencies for SEO ...
Top 9 GEO Agencies UK (2026): Reviewed &amp; Compared
UK's Leading GEO &amp; AI Marketing Agencies for 2026
What Makes a Top Generative...
Top 50 Generative Engine...
6 best generative engine optimization (GEO) agencies for B2B ...
Generative Engine Optimization (GEO) Agency - AEO Services
Top 8 GEO agencies in the UK in 2026 | Tilio
The Best Generative Engine Optimisation (GEO) Agencies ...
Top Generative Engine Optimization (GEO) Agencies for ...</t>
  </si>
  <si>
    <t>95
48
29
29
29
42
15
3
60
44</t>
  </si>
  <si>
    <t xml:space="preserve">97
16
0
0
</t>
  </si>
  <si>
    <t xml:space="preserve">3
1
0
0
</t>
  </si>
  <si>
    <t>1
0
0
0
271
0
0
0</t>
  </si>
  <si>
    <t>Best Marketing Strategy Agencies</t>
  </si>
  <si>
    <t>A broader strategic-marketing roundup with clear business relevance, but current traffic potential in the export is very low. Keep as a lower-priority brand/strategy piece unless client stakeholders want more top-of-funnel agency positioning.</t>
  </si>
  <si>
    <t>marketing strategy agency</t>
  </si>
  <si>
    <t>strategy marketing agency; brand marketing agency; creative marketing agency; marketing agencies; online marketing agency; digital marketing agency</t>
  </si>
  <si>
    <t>strategy marketing agency</t>
  </si>
  <si>
    <t>Related tab row 74</t>
  </si>
  <si>
    <t>https://incubeta.com/news-and-resources/
https://incubeta.com/about-us/</t>
  </si>
  <si>
    <t>https://incubeta.com/gb/solutions/
https://incubeta.com/gb/</t>
  </si>
  <si>
    <t>https://www.dontpaniclondon.com/expertise/strategy/
https://www.ketchup-marketing.co.uk/services/marketing-strategy/
https://clutch.co/agencies/marketing-strategy
https://www.goodagency.co.uk/
https://trio-media.co.uk/marketing-strategy/
https://www.magnetic-london.co.uk/post/marketing-strategy-agency-in-the-uk
https://www.thesharpagency.co.uk/blog/what-is-a-marketing-strategy-agency/
https://www.teamlewis.com/uk/content-strategy-agency/</t>
  </si>
  <si>
    <t>Marketing Strategy Agency London
Marketing Strategy Services | Tailored Plans to Grow Your ...
Top Marketing Strategy Agencies - Jun 2026 Rankings
GOOD Agency - Purpose driven strategy and ... - London
Marketing Strategy Agency
The Best Marketing Strategy Agencies in the UK for 2026
What is a Marketing Strategy Agency?
Content Strategy Agency</t>
  </si>
  <si>
    <t>54
49
91
41
57
51
13
71</t>
  </si>
  <si>
    <t>302
450
162
1589
92
145
60
297</t>
  </si>
  <si>
    <t>2
10
6
65
3
6
4
7</t>
  </si>
  <si>
    <t>2
3
2
500
1
0
0</t>
  </si>
  <si>
    <t>Best Local SEO Companies</t>
  </si>
  <si>
    <t>Local SEO roundup has low KD and buying intent, but Incubeta may not want to compete in small/local SEO unless this supports specific UK office demand. Treat as a conditional opportunity.</t>
  </si>
  <si>
    <t>best local seo company</t>
  </si>
  <si>
    <t>best local seo agency; best local seo companies; best local seo services; seo services near me; local seo agency; who is the best local seo company</t>
  </si>
  <si>
    <t>Matching tab row 19 / Related tab row 36 / Questions tab row 25</t>
  </si>
  <si>
    <t>https://incubeta.com/find-us/london-united-kingdom/
https://incubeta.com/find-us/manchester-united-kingdom/</t>
  </si>
  <si>
    <t>https://www.gowebsites.co.uk/?utm_source=organic&amp;utm_medium=googlemybusiness
https://www.reddit.com/r/BusinessDevelopment/comments/1q6i6dl/best_local_seo_companies/
https://localseouk.co.uk/
https://agencies.semrush.com/list/local-seo/united-kingdom/
https://www.appearonline.co.uk/blog/best-local-seo-agencies-in-the-uk
https://www.clickslice.co.uk/best-local-seo-agencies-for-uk-brands/
https://www.youtube.com/watch?v=Gh0t_kyv1dk
https://localiq.co.uk/digital-marketing-services/seo/local-seo
https://onelittleweb.com/top-agencies/local-seo-companies/
https://www.panovistamarketing.com/blog/best-seo-company-uk</t>
  </si>
  <si>
    <t xml:space="preserve">
Best Local SEO Companies? : r/BusinessDevelopment
Local SEO UK: Local Search Engine Optimisation Agency
Best Local SEO Companies in United Kingdom 2026
25 Best Local SEO Agencies in the UK (2026)
6 Best Local SEO Agencies Helping UK Brands Get Found ...
Best Local SEO Services &amp; Google Maps SEO Services On ...
Local SEO Services for UK Businesses
Ranking the Top 50 Local SEO Companies in 2026
Best Local SEO Company UK</t>
  </si>
  <si>
    <t xml:space="preserve">
95
24
92
26
60
99
71
71
0</t>
  </si>
  <si>
    <t xml:space="preserve">
204
4607
690
797
169
26
853
13
136</t>
  </si>
  <si>
    <t xml:space="preserve">
8
126
25
44
13
2
56
1
7</t>
  </si>
  <si>
    <t xml:space="preserve">
1
462
21
8
4
4
54
0</t>
  </si>
  <si>
    <t>Best Creative Agencies in London</t>
  </si>
  <si>
    <t>Local creative agency roundup for UK/London buyers. Useful if Incubeta wants London agency visibility, but the SERP is likely local-pack and competitor-heavy; lower priority than the broader creative roundup.</t>
  </si>
  <si>
    <t>best creative agencies london</t>
  </si>
  <si>
    <t>best creative agencies in london; best creative agencies uk; top creative agencies london; creative digital agencies; creative agencies in the uk</t>
  </si>
  <si>
    <t>top creative agencies london</t>
  </si>
  <si>
    <t>Matching tab rows 52, 348, 1518, 2722</t>
  </si>
  <si>
    <t>https://incubeta.com/news-and-resources/creative-authenticity-in-a-world-of-ai/
https://incubeta.com/gb/news-and-resources/consumers-ahead-brands-behind/
https://incubeta.com/news-and-resources/why-creative-is-the-dark-horse-of-business-growth/</t>
  </si>
  <si>
    <t>https://incubeta.com/capabilities/creative/
https://incubeta.com/find-us/london-united-kingdom/</t>
  </si>
  <si>
    <t>http://makeagency.co.uk/
https://www.creativebrief.com/top-30/agencies
https://www.dontpaniclondon.com/
https://www.superside.com/blog/creative-agencies-london
http://motherlondon.com/
https://www.wildishandco.co.uk/blog/best-creative-agencies
https://www.design-intellect.co.uk/top_50_advertising_marketing_agencies_list.html
https://digitalagencynetwork.com/agencies/london/creative/
https://iconprinting.com/blog/best-creative-agencies-london/</t>
  </si>
  <si>
    <t xml:space="preserve">
The Top 30 most viewed agencies
Don't Panic: Advertising &amp; Creative Agency in London
15 Best Ad Creative Agencies in London To Hire in 2026
Mother London
The 12 Best Creative Agencies to Know in 2026
Top 50 advertising and marketing agencies - London
Top Creative Agencies in London (2026)
Best creative agencies in London</t>
  </si>
  <si>
    <t xml:space="preserve">
64
54
78
59
53
17
76
27</t>
  </si>
  <si>
    <t xml:space="preserve">
678
2308
301
3732
247
1941
813
7</t>
  </si>
  <si>
    <t xml:space="preserve">
53
122
40
146
31
132
53
1</t>
  </si>
  <si>
    <t xml:space="preserve">
2
946
2
236439
0
15
251
</t>
  </si>
  <si>
    <t>Best Branding Agencies</t>
  </si>
  <si>
    <t>Branding agency roundup. Keyword demand is clear and KD is low for the plural variant, but this should only be pursued if Incubeta is comfortable positioning creative/brand performance work against pure branding shops.</t>
  </si>
  <si>
    <t>best branding agencies</t>
  </si>
  <si>
    <t>best branding agency; best branding companies; best brand design agencies; best branding services; best branding consultants</t>
  </si>
  <si>
    <t>top branding agencies</t>
  </si>
  <si>
    <t>Overview tab rows 16, 21, 23, 29</t>
  </si>
  <si>
    <t>https://incubeta.com/news-and-resources/from-ai-invisibility-to-ai-authority-scaling-brand-authority-in-the-age-of-answer-engines/
https://incubeta.com/news-and-resources/consumers-ahead-brands-behind/
https://incubeta.com/video-library/the-digital-edge-s2-ep-3-how-to-build-an-ai-powered-brand-for-the-future-with-amy-crowther/</t>
  </si>
  <si>
    <t>https://topbrandagencies.com/
https://www.thebrandingjournal.com/2015/04/what-are-the-top-branding-agencies-in-the-world/
https://madebyshape.co.uk/web-design-blog/the-best-branding-agencies-to-work-for-in-the-uk/
https://raggededge.com/
https://digitalagencynetwork.com/agencies/uk/branding/
https://fableco.uk/best-branding-agency-london
https://www.wildishandco.co.uk/blog/best-creative-agencies
http://www.lightupp.co.uk/
https://www.phable.io/top-branding-agencies/top-branding-agencies-in-the-uk-2025-leaders-in-creative-identity</t>
  </si>
  <si>
    <t>Top Branding Agencies in the World — May 2026
The Top Branding Agencies In The World [2025]
The Best Branding Agencies to Work For in the UK
Ragged Edge. A global branding agency proudly based in ...
Top Branding Agencies in UK (2026)
Best Branding Agency London
The 12 Best Creative Agencies to Know in 2026
Top Branding Agencies for Technology Companies in the ...</t>
  </si>
  <si>
    <t>41
75
72
57
76
43
53
36</t>
  </si>
  <si>
    <t>333
241
225
8547
1259
59
247
45</t>
  </si>
  <si>
    <t>12
16
14
172
63
8
31
9</t>
  </si>
  <si>
    <t>107795
57
0
13263
18633
0
0
0</t>
  </si>
  <si>
    <t>Best UX Agencies</t>
  </si>
  <si>
    <t>UX agency roundup with low KD and moderate exact demand. Keep as an optional adjacent topic unless UX/CRO or experience design is a priority service narrative for Incubeta.</t>
  </si>
  <si>
    <t>best ux agencies</t>
  </si>
  <si>
    <t>best ux agency; best user experience agency; best ux companies; best ux consultants; user experience design firms</t>
  </si>
  <si>
    <t>user experience design firms</t>
  </si>
  <si>
    <t>Overview tab rows 19, 22, 30, 36, 52, 53</t>
  </si>
  <si>
    <t>https://incubeta.com/gb/knowledge-base/category/conversions/
https://incubeta.com/gb/knowledge-base/optimizing-your-website-for-increased-holiday-conversions/
https://incubeta.com/our-work/utilizing-personalization-to-scale-growth/</t>
  </si>
  <si>
    <t>https://incubeta.com/gb/solutions/outmeasure/
https://incubeta.com/gb/solutions/outcreate/</t>
  </si>
  <si>
    <t>https://clutch.co/agencies/ui-ux/uk
https://www.uxstudioteam.com/ux-blog/top-ux-agencies
https://www.eleken.co/blog-posts/best-ux-agencies
https://theuxda.com/blog/top15-leading-ux-design-agencies-worldwide
https://www.reddit.com/r/userexperience/comments/1do5h9r/who_are_the_best_product_design_agencies_out_there/
https://www.reddit.com/r/userexperience/comments/1do5h9r/who_are_the_best_product_design_agencies_out_there/laa06ee/
https://www.rsnake.co.uk/blog/top-ux-ui-design-agencies-in-2026-10-best-ux-design-companies-to-hire
https://luminarybrands.co.uk/blog/ux-design-agencies-london/
https://digitalagencynetwork.com/agencies/london/ux-design/
https://interface-design.co.uk/</t>
  </si>
  <si>
    <t>Top UX Designers in the United Kingdom
Top 10 UX design agencies to work with - May 2026
Best UX agencies to watch in 2026 [Reviewed &amp; Ranked]
UXDA Becomes One of the Best UX Design Agencies
Who are the best product design agencies out there?
186 answers
Top UX/UI Design Agencies in 2026 | 10 Best UX Companies
UX Design Agencies in London: 2026 Expert Guide
Best UX Design Agencies in London
Award winning UX Design Agency | Excellence in Product ...</t>
  </si>
  <si>
    <t>91
66
65
42
95
30
35
76
42</t>
  </si>
  <si>
    <t>169
1082
16
17
124
53
273
408
1745</t>
  </si>
  <si>
    <t>14
49
2
4
17
9
21
27
65</t>
  </si>
  <si>
    <t>6
78
6
0
2
0
0
243
1961</t>
  </si>
  <si>
    <t>Best Content Writing Services</t>
  </si>
  <si>
    <t>Content-writing services roundup. Search demand and TP are better than several long-tail opportunities, but fit is weaker unless framed around performance content, SEO content and scalable creative production rather than commodity copywriting.</t>
  </si>
  <si>
    <t>best content writing services</t>
  </si>
  <si>
    <t>best content writing agency; best content writing agencies; best content writing companies; content writing services; web content writing services</t>
  </si>
  <si>
    <t>content writing services</t>
  </si>
  <si>
    <t>Overview tab rows 15, 34, 58, 97, 106, 112</t>
  </si>
  <si>
    <t>https://incubeta.com/gb/knowledge-base/category/seo/
https://incubeta.com/news-and-resources/why-creative-is-the-dark-horse-of-business-growth/
https://incubeta.com/knowledge-base/what-is-dynamic-creative-optimization-dco/</t>
  </si>
  <si>
    <t>https://incubeta.com/gb/solutions/outcreate/
https://incubeta.com/capabilities/creative/</t>
  </si>
  <si>
    <t>https://ukcontentwriting.co.uk/
https://www.goodfirms.co/writing/content/uk
https://www.contentmills.co.uk/
https://elnacain.com/blog/content-writing-services/
https://www.brafton.co.uk/services/content-writing-services/
https://www.smartwebranker.co.uk/best-content-writing-services-in-the-uk/
https://www.g2.com/categories/content-writing-services
https://www.brightsideonline.com/digital-marketing/content-writing-services
https://www.siegemedia.com/creation/best-content-writing-services
https://www.siegemedia.com/creation/best-content-writing-services#heading-one</t>
  </si>
  <si>
    <t>UK Content Writing – Freelance Content Writing Services
Top Content Writing Companies in the UK - 2026 Reviews
Content Mills - Britain's #1 Content Writing Services @ £49
15 Content Writing Services That Pay Big in 2025
Premier Content Writing Services | Brafton London - Brafton
Best Content Writing Services in the UK, Close to Manchester
Best Content Writing Services
Content Writing Services | SEO Writer in London
15 Best Content Writing Services to Drive ROI
Siege Media – Best Premium...</t>
  </si>
  <si>
    <t xml:space="preserve">0
86
3
63
57
7
91
29
79
</t>
  </si>
  <si>
    <t xml:space="preserve">237
45
325
85
52
7
5
4
74
</t>
  </si>
  <si>
    <t xml:space="preserve">10
5
26
6
11
1
1
1
12
</t>
  </si>
  <si>
    <t xml:space="preserve">231
1
102
1
911
0
33
0
25
</t>
  </si>
  <si>
    <t>Best Ad Tech Agencies</t>
  </si>
  <si>
    <t>Ad tech agency/company comparison topic. Very low confirmed UK demand in this export, but relevant to Incubeta's marketing technology positioning; keep as a lower-priority test unless ad tech is a commercial focus.</t>
  </si>
  <si>
    <t>best ad tech agencies</t>
  </si>
  <si>
    <t>best ad tech companies; best ad tech company; best advertising technology agencies; best advertising technology companies; best ad tech services</t>
  </si>
  <si>
    <t>ad tech companies</t>
  </si>
  <si>
    <t>Overview tab rows 59, 109, 138-150</t>
  </si>
  <si>
    <t>https://incubeta.com/news-and-resources/how-data-unification-delivers-performance/
https://incubeta.com/knowledge-base/what-is-marketing-mix-modeling-mmm/
https://incubeta.com/news-and-resources/extendo-joins-incubeta/</t>
  </si>
  <si>
    <t>https://incubeta.com/gb/solutions/outmeasure/
https://incubeta.com/gb/solutions/outsmart/</t>
  </si>
  <si>
    <t>https://builtinlondon.uk/companies/type/adtech-companies
https://www.pivotallondon.co.uk/about-us/clients/48/adtech-recruitment.aspx
https://builtin.com/companies/type/adtech-companies
https://builtinmanchester.uk/companies/type/adtech-companies
https://www.beauhurst.com/blog/top-adtech-companies-uk/
https://www.harnham.com/digital-analytics-talent/ad-tech-recruitment-jobs/
https://en.wikipedia.org/wiki/List_of_advertising_technology_companies
https://digitalagencynetwork.com/agencies/uk/industry/it-technology/
https://www.darchidigital.co.uk/
https://www.f6s.com/companies/adtech/united-kingdom/london/co</t>
  </si>
  <si>
    <t>Top London AdTech Companies 2026
AdTech Recruitment
Top AdTech Companies 2026
Top Manchester AdTech Companies 2026
Top 100 Adtech Companies in the UK | 2026
Ad Tech Recruitment &amp; Jobs Jobs
List of advertising technology companies
Top Technology Marketing Agencies in UK (2026)
Darchi Digital Recruitment; Digital AdTech Specialist, London
14 Top Adtech Companies in London · June 2026</t>
  </si>
  <si>
    <t>14
9
86
2
68
40
97
76
0
83</t>
  </si>
  <si>
    <t xml:space="preserve">82
10
18
21
13
3
45
318
</t>
  </si>
  <si>
    <t xml:space="preserve">6
2
5
6
5
1
14
12
</t>
  </si>
  <si>
    <t>0
0
536
0
3
8
55
14943
52
0</t>
  </si>
  <si>
    <t>Title length</t>
  </si>
  <si>
    <t>Meta description</t>
  </si>
  <si>
    <t>Meta description length</t>
  </si>
  <si>
    <t>H1</t>
  </si>
  <si>
    <t>H1 length</t>
  </si>
  <si>
    <t>HTTP status code</t>
  </si>
  <si>
    <t>Is indexable page</t>
  </si>
  <si>
    <t>Meta description patch</t>
  </si>
  <si>
    <t>Meta description patch status</t>
  </si>
  <si>
    <t>Title patch</t>
  </si>
  <si>
    <t>Title patch status</t>
  </si>
  <si>
    <t>https://incubeta.com/</t>
  </si>
  <si>
    <t>Outperform Marketing With Incubeta Marketing Solutions</t>
  </si>
  <si>
    <t>Integrated marketing solutions designed to achieve real business value. Transform your marketing into an unstoppable force for sustainable growth.</t>
  </si>
  <si>
    <t>Outperform Marketing</t>
  </si>
  <si>
    <t>https://incubeta.com/about-us/</t>
  </si>
  <si>
    <t>Say Hello To Incubeta | Incubeta</t>
  </si>
  <si>
    <t>We are a global marketing agency that combines strategic insight and flawless execution to unlock business growth, and help clients outperform.</t>
  </si>
  <si>
    <t>Say Hello to Incubeta</t>
  </si>
  <si>
    <t>https://incubeta.com/careers/</t>
  </si>
  <si>
    <t>Open Career Opportunities | Incubeta</t>
  </si>
  <si>
    <t>Discover career opportunities available at Incubeta! We are looking for great people to join our growing team. See all open postitions now!</t>
  </si>
  <si>
    <t>Come work with us</t>
  </si>
  <si>
    <t>https://incubeta.com/solutions/</t>
  </si>
  <si>
    <t>Outperform Solutions | Incubeta</t>
  </si>
  <si>
    <t>Outperform Marketing is brought to life by our OutMeasure, OutSmart &amp; OutCreate solutions. Explore our solutions for consistent, profitable growth!</t>
  </si>
  <si>
    <t>Our Solutions</t>
  </si>
  <si>
    <t>https://incubeta.com/solutions/outsmart/</t>
  </si>
  <si>
    <t>OutSmart | Incubeta</t>
  </si>
  <si>
    <t>Unlock business potential with Incubeta's Generative Growth solution, pushing marketing boundaries and driving profitability.</t>
  </si>
  <si>
    <t>OutSmart</t>
  </si>
  <si>
    <t>https://incubeta.com/our-work/</t>
  </si>
  <si>
    <t>Case Studies | Incubeta</t>
  </si>
  <si>
    <t>Explore how Incubeta's integrated marketing solutions drive global success enabling brands to outperform. See case studies now!</t>
  </si>
  <si>
    <t>The Outperform Impact</t>
  </si>
  <si>
    <t>https://incubeta.com/news-and-resources/</t>
  </si>
  <si>
    <t>News &amp; Resources | Incubeta</t>
  </si>
  <si>
    <t>Explore Incubeta's News &amp; Resources for industry updates &amp; insights: tailored content to help brands stay in the know &amp; outperform competition.</t>
  </si>
  <si>
    <t>News &amp; Insights</t>
  </si>
  <si>
    <t>https://incubeta.com/contact-us/</t>
  </si>
  <si>
    <t>Contact Us | Incubeta</t>
  </si>
  <si>
    <t>Get in touch with Incubeta for expert digital marketing solutions - via phone, email, or our online form to discuss your business needs.</t>
  </si>
  <si>
    <t>Contact Us</t>
  </si>
  <si>
    <t>https://incubeta.com/solutions/outmeasure/</t>
  </si>
  <si>
    <t>OutMeasure | Incubeta</t>
  </si>
  <si>
    <t>Enhance marketing efficiency with Incubeta's Adaptive Automation, integrating AI strategies to accelerate your productivity and performance.</t>
  </si>
  <si>
    <t>OutMeasure</t>
  </si>
  <si>
    <t>https://incubeta.com/solutions/outcreate/</t>
  </si>
  <si>
    <t>OutCreate | Incubeta</t>
  </si>
  <si>
    <t>Achieve success with Incubeta's Rapid Results solution, combining clear insights and cutting-edge technology to drive sustainable growth.</t>
  </si>
  <si>
    <t>OutCreate</t>
  </si>
  <si>
    <t>https://incubeta.com/knowledge-base/</t>
  </si>
  <si>
    <t>Knowledge Base | Incubeta</t>
  </si>
  <si>
    <t>Explore helpful guides in the Incubeta knowledge base to streamline tools, fix issues, and support your day-to-day marketing workflows.</t>
  </si>
  <si>
    <t>Knowledge Base</t>
  </si>
  <si>
    <t>https://incubeta.com/find-us/dubai-united-arab-emirates/</t>
  </si>
  <si>
    <t>Dubai, UAE | Incubeta</t>
  </si>
  <si>
    <t>Find our office in Dubai, UAE for expert digital marketing solutions. Contact us to find out how our team can enhance your market presence.</t>
  </si>
  <si>
    <t>Dubai, UAE</t>
  </si>
  <si>
    <t>https://incubeta.com/find-us/madrid-spain/</t>
  </si>
  <si>
    <t>Madrid, ES | Incubeta</t>
  </si>
  <si>
    <t>Find our office in Madrid, ES for expert digital marketing solutions. Contact us to find out how our team can enhance your market presence.</t>
  </si>
  <si>
    <t>Madrid, ES</t>
  </si>
  <si>
    <t>https://incubeta.com/video-library/</t>
  </si>
  <si>
    <t>Video Library | Incubeta</t>
  </si>
  <si>
    <t>Explore the latest in digital marketing, technology, and strategy with top industry experts to maximise your peformance marketing. Learn more now!</t>
  </si>
  <si>
    <t>Video Library</t>
  </si>
  <si>
    <t>https://incubeta.com/find-us/cape-town-south-africa/</t>
  </si>
  <si>
    <t>Cape Town, ZA | Incubeta</t>
  </si>
  <si>
    <t>Find our office in Cape Town, ZA for expert digital marketing solutions. Contact us to find out how our team can enhance your market presence.</t>
  </si>
  <si>
    <t>Cape Town, ZA</t>
  </si>
  <si>
    <t>https://incubeta.com/modern-slavery-policy/</t>
  </si>
  <si>
    <t>Modern Slavery Policy | Incubeta</t>
  </si>
  <si>
    <t>We prioritize human rights and combat modern slavery with strict policies and risk management, ensuring ethical practices across our supply chain.</t>
  </si>
  <si>
    <t>Modern Slavery Policy</t>
  </si>
  <si>
    <t>https://incubeta.com/find-us/saudi/</t>
  </si>
  <si>
    <t>Riyadh, SA | Incubeta</t>
  </si>
  <si>
    <t>Find our office in Riyadh, SA for expert digital marketing solutions. Contact us to find out how our team can enhance your market presence.</t>
  </si>
  <si>
    <t>Riyadh, SA</t>
  </si>
  <si>
    <t>https://incubeta.com/find-us/munich-germany/</t>
  </si>
  <si>
    <t>Munich, DE | Incubeta</t>
  </si>
  <si>
    <t>Find our office in Munich, DE for expert digital marketing solutions. Contact us to find out how our team can enhance your market presence.</t>
  </si>
  <si>
    <t>Munich, DE</t>
  </si>
  <si>
    <t>https://incubeta.com/find-us/the-hague-the-netherlands/</t>
  </si>
  <si>
    <t>The Hague, NL | Incubeta</t>
  </si>
  <si>
    <t>Find our office in The Hague, NL for expert digital marketing solutions. Contact us to find out how our team can enhance your market presence.</t>
  </si>
  <si>
    <t>The Hague, NL</t>
  </si>
  <si>
    <t>https://incubeta.com/find-us/new-york-united-states/</t>
  </si>
  <si>
    <t>New York, US | Incubeta</t>
  </si>
  <si>
    <t>Find our office in New York, US for expert digital marketing solutions. Contact us to find out how our team can enhance your market presence.</t>
  </si>
  <si>
    <t>New York, US</t>
  </si>
  <si>
    <t>https://incubeta.com/privacy-policy/</t>
  </si>
  <si>
    <t>Privacy Policy | Incubeta</t>
  </si>
  <si>
    <t>Learn how we collect and protect your data, including IP addresses and cookies, in Incubeta's comprehensive Privacy Policy.</t>
  </si>
  <si>
    <t>Privacy Policy</t>
  </si>
  <si>
    <t>https://incubeta.com/news-and-resources/category/thought-leadership/</t>
  </si>
  <si>
    <t>Thought Leadership | Incubeta</t>
  </si>
  <si>
    <t>Thought Leadership</t>
  </si>
  <si>
    <t>https://incubeta.com/news-and-resources/category/incubeta-updates/</t>
  </si>
  <si>
    <t>Incubeta Updates | Incubeta</t>
  </si>
  <si>
    <t>Incubeta Updates</t>
  </si>
  <si>
    <t>https://incubeta.com/find-us/milan-italy/</t>
  </si>
  <si>
    <t>Milan, IT | Incubeta</t>
  </si>
  <si>
    <t>Find our office in Milan, IT for expert digital marketing solutions. Contact us to find out how our team can enhance your market presence.</t>
  </si>
  <si>
    <t>Milan, IT</t>
  </si>
  <si>
    <t>https://incubeta.com/iso-accreditation/</t>
  </si>
  <si>
    <t>ISO 27001 Accreditation | Incubeta</t>
  </si>
  <si>
    <t>Incubeta holds ISO 27001 accreditation, demonstrating our commitment to information security and the effective management of sensitive data for our clients.</t>
  </si>
  <si>
    <t>We are ISO 27001 Accredited</t>
  </si>
  <si>
    <t>https://incubeta.com/find-us/mexico-city-mexico/</t>
  </si>
  <si>
    <t>Mexico City, MX | Incubeta</t>
  </si>
  <si>
    <t>Find our office in Mexico City, MX for expert digital marketing solutions. Contact us to find out how our team can enhance your market presence.</t>
  </si>
  <si>
    <t>Mexico City, MX</t>
  </si>
  <si>
    <t>https://incubeta.com/cookie-policy/</t>
  </si>
  <si>
    <t>Cookie Policy | Incubeta</t>
  </si>
  <si>
    <t>Learn how Incubeta uses cookies for performance and marketing. Read our policy to manage preferences or disable cookies through your browser settings.</t>
  </si>
  <si>
    <t>Cookie Policy</t>
  </si>
  <si>
    <t>https://incubeta.com/find-us/london-united-kingdom/</t>
  </si>
  <si>
    <t>London, UK | Incubeta</t>
  </si>
  <si>
    <t>Find our office in London, UK for expert digital marketing solutions. Contact us to find out how our team can enhance your market presence.</t>
  </si>
  <si>
    <t>London, UK</t>
  </si>
  <si>
    <t>https://incubeta.com/find-us/berlin-germany/</t>
  </si>
  <si>
    <t>Berlin, DE | Incubeta</t>
  </si>
  <si>
    <t>Find our office in Berlin, DE for expert digital marketing solutions. Contact us to find out how our team can enhance your market presence.</t>
  </si>
  <si>
    <t>Berlin, DE</t>
  </si>
  <si>
    <t>https://incubeta.com/find-us/sydney-australia/</t>
  </si>
  <si>
    <t>Sydney, AU | Incubeta</t>
  </si>
  <si>
    <t>Find our office in Sydney, AU for expert digital marketing solutions. Contact us to find out how our team can enhance your market presence.</t>
  </si>
  <si>
    <t>Sydney, AU</t>
  </si>
  <si>
    <t>https://incubeta.com/find-us/manchester-united-kingdom/</t>
  </si>
  <si>
    <t>Manchester, UK | Incubeta</t>
  </si>
  <si>
    <t>Find our office in Manchester, UK for expert digital marketing solutions. Contact us to find out how our team can enhance your market presence.</t>
  </si>
  <si>
    <t>Manchester, UK</t>
  </si>
  <si>
    <t>https://incubeta.com/whitepapers/</t>
  </si>
  <si>
    <t>Whitepapers | Incubeta</t>
  </si>
  <si>
    <t>Whitepapers Archive | Incubeta</t>
  </si>
  <si>
    <t>Whitepapers</t>
  </si>
  <si>
    <t>https://incubeta.com/find-us/singapore/</t>
  </si>
  <si>
    <t>Singapore, SG | Incubeta</t>
  </si>
  <si>
    <t>Find our office in Singapore, SG for expert digital marketing solutions. Contact us to find out how our team can enhance your market presence.</t>
  </si>
  <si>
    <t>Singapore, SG</t>
  </si>
  <si>
    <t>https://incubeta.com/find-us/lisbon-portugal/</t>
  </si>
  <si>
    <t>Lisbon, PT | Incubeta</t>
  </si>
  <si>
    <t>Find our office in Lisbon, PT for expert digital marketing solutions. Contact us to find out how our team can enhance your market presence.</t>
  </si>
  <si>
    <t>Lisbon, PT</t>
  </si>
  <si>
    <t>https://incubeta.com/find-us/santo-domingo-dominican-republic/</t>
  </si>
  <si>
    <t>Santo Domingo, DR | Incubeta</t>
  </si>
  <si>
    <t>Find our office in Santo Domingo, DR for expert digital marketing solutions. Contact us to find out how our team can enhance your market presence.</t>
  </si>
  <si>
    <t>Santo Domingo, DR</t>
  </si>
  <si>
    <t>https://incubeta.com/find-us/belfast-northern-ireland/</t>
  </si>
  <si>
    <t>Belfast, NIR | Incubeta</t>
  </si>
  <si>
    <t>Find our office in Belfast, NIR for expert digital marketing solutions. Contact us to find out how our team can enhance your market presence.</t>
  </si>
  <si>
    <t>Belfast, NIR</t>
  </si>
  <si>
    <t>https://incubeta.com/find-us/kuala-lumpur-malaysia/</t>
  </si>
  <si>
    <t>Kuala Lumpur, MY | Incubeta</t>
  </si>
  <si>
    <t>Find our office in Kuala Lumpur, MY for expert digital marketing solutions. Contact us to find out how our team can enhance your market presence.</t>
  </si>
  <si>
    <t>Kuala Lumpur, MY</t>
  </si>
  <si>
    <t>https://incubeta.com/find-us/zurich-switzerland/</t>
  </si>
  <si>
    <t>Zurich, CH | Incubeta</t>
  </si>
  <si>
    <t>Find our office in Zurich, CH for expert digital marketing solutions. Contact us to find out how our team can enhance your market presence.</t>
  </si>
  <si>
    <t>Zurich, CH</t>
  </si>
  <si>
    <t>https://incubeta.com/find-us/copenhagen-denmark/</t>
  </si>
  <si>
    <t>Copenhagen, DK | Incubeta</t>
  </si>
  <si>
    <t>Find our office in Copenhagen, DK for expert digital marketing solutions. Contact us to find out how our team can enhance your market presence.</t>
  </si>
  <si>
    <t>Copenhagen, DK</t>
  </si>
  <si>
    <t>https://incubeta.com/find-us/salt-lake-city-utah/</t>
  </si>
  <si>
    <t>Salt Lake City, US | Incubeta</t>
  </si>
  <si>
    <t>Find our office in Salt Lake City, US for expert digital marketing solutions. Contact us to find out how our team can enhance your market presence.</t>
  </si>
  <si>
    <t>Salt Lake City, US</t>
  </si>
  <si>
    <t>https://incubeta.com/find-us/</t>
  </si>
  <si>
    <t>Find Us | Incubeta</t>
  </si>
  <si>
    <t>Discover Incubeta’s global offices and expert digital marketing services. Contact us for tailored solutions to help grow your business.</t>
  </si>
  <si>
    <t>Let's Connect</t>
  </si>
  <si>
    <t>https://incubeta.com/news-and-resources/category/industry-news/</t>
  </si>
  <si>
    <t>Industry News | Incubeta</t>
  </si>
  <si>
    <t>Industry News</t>
  </si>
  <si>
    <t>https://incubeta.com/news-and-resources/from-ai-invisibility-to-ai-authority-scaling-brand-authority-in-the-age-of-answer-engines/</t>
  </si>
  <si>
    <t>From AI-Invisibility To AI Authority: Scaling Brand Authority In The Age Of Answer Engines | Incubeta</t>
  </si>
  <si>
    <t>The digital landscape has officially moved past the discovery phase. We are no longer in the business of "ranking"; we are in the business of Answer Engine</t>
  </si>
  <si>
    <t>From AI-Invisibility to AI Authority: Scaling Brand Authority in the Age of Answer Engines</t>
  </si>
  <si>
    <t>https://incubeta.com/mx/</t>
  </si>
  <si>
    <t>Outperform Marketing With Incubeta Marketing Solutions| Incubeta</t>
  </si>
  <si>
    <t>Soluciones de marketing integradas diseñadas para generar valor real. Convierte tu marketing en una palanca de crecimiento sostenible.</t>
  </si>
  <si>
    <t>OutPerform Marketing</t>
  </si>
  <si>
    <t>https://incubeta.com/news-and-resources/consumers-ahead-brands-behind/</t>
  </si>
  <si>
    <t>Consumers Ahead. Brands Behind. | Incubeta</t>
  </si>
  <si>
    <t>Leila Katrib, Chief Creative Officer at Incubeta, explores why a shift from static campaigns to adaptive creative systems is a lever for growth in the MENA</t>
  </si>
  <si>
    <t>Consumers Ahead. Brands Behind.</t>
  </si>
  <si>
    <t>https://incubeta.com/news-and-resources/under-armour-appoints-incubeta-to-accelerate-european-growth-on-amazon/</t>
  </si>
  <si>
    <t>Under Armour Appoints Incubeta To Accelerate European Growth On Amazon | Incubeta</t>
  </si>
  <si>
    <t>Under Armour has appointed Incubeta to manage its pan-European Amazon Marketplace account following a competitive pitch.</t>
  </si>
  <si>
    <t>Under Armour appoints Incubeta to accelerate European growth on Amazon</t>
  </si>
  <si>
    <t>https://incubeta.com/gb/</t>
  </si>
  <si>
    <t>https://incubeta.com/es/find-us/zurich-switzerland/</t>
  </si>
  <si>
    <t>https://incubeta.com/mx/find-us/santo-domingo-dominican-republic/</t>
  </si>
  <si>
    <t>https://incubeta.com/pt-pt/solutions/outcreate/</t>
  </si>
  <si>
    <t>Alcance resultados com Rapid Results da Incubeta, combinando insights claros e tecnologia avançada para impulsionar crescimento sustentável.</t>
  </si>
  <si>
    <t>https://incubeta.com/pt-pt/find-us/singapore/</t>
  </si>
  <si>
    <t>https://incubeta.com/de/cookie-policy/</t>
  </si>
  <si>
    <t>https://incubeta.com/it/iso-accreditation/</t>
  </si>
  <si>
    <t>https://incubeta.com/au/find-us/berlin-germany/</t>
  </si>
  <si>
    <t>https://incubeta.com/ch/find-us/madrid-spain/</t>
  </si>
  <si>
    <t>https://incubeta.com/es/news-and-resources/category/thought-leadership/</t>
  </si>
  <si>
    <t>https://incubeta.com/pt-pt/modern-slavery-policy/</t>
  </si>
  <si>
    <t>https://incubeta.com/sg/contact-us/</t>
  </si>
  <si>
    <t>https://incubeta.com/au/news-and-resources/category/industry-news/</t>
  </si>
  <si>
    <t>https://incubeta.com/pt-pt/find-us/manchester-united-kingdom/</t>
  </si>
  <si>
    <t>https://incubeta.com/de/careers/</t>
  </si>
  <si>
    <t>Karriere| Incubeta</t>
  </si>
  <si>
    <t>Entdecke Karrieremöglichkeiten bei Incubeta! Wir suchen Talente für unser wachsendes Team. Sieh dir jetzt alle offenen Stellen an!</t>
  </si>
  <si>
    <t>Werde Teil unseres Teams!</t>
  </si>
  <si>
    <t>https://incubeta.com/mx/news-and-resources/category/incubeta-updates/</t>
  </si>
  <si>
    <t>https://incubeta.com/mx/find-us/london-united-kingdom/</t>
  </si>
  <si>
    <t>https://incubeta.com/gb/about-us/</t>
  </si>
  <si>
    <t>https://incubeta.com/gb/careers/</t>
  </si>
  <si>
    <t>Discover career opportunities availibble at Incubeta! We are looking for great people to join our growing team. See all open postitions now!</t>
  </si>
  <si>
    <t>https://incubeta.com/it/find-us/berlin-germany/</t>
  </si>
  <si>
    <t>https://incubeta.com/pt-pt/find-us/mexico-city-mexico/</t>
  </si>
  <si>
    <t>https://incubeta.com/de/find-us/salt-lake-city-utah/</t>
  </si>
  <si>
    <t>https://incubeta.com/ch/find-us/</t>
  </si>
  <si>
    <t>Vernetzen wir uns!</t>
  </si>
  <si>
    <t>https://incubeta.com/ch/find-us/berlin-germany/</t>
  </si>
  <si>
    <t>https://incubeta.com/au/solutions/outcreate/</t>
  </si>
  <si>
    <t>https://incubeta.com/news-and-resources/how-to-avoid-keyword-cannibalization-and-drive-total-search-performance/</t>
  </si>
  <si>
    <t>How To Avoid Keyword Cannibalization And Drive Total Search Performance | Incubeta</t>
  </si>
  <si>
    <t>With CPCs up by 13% YoY and crowded SERPs diminishing organic clicks, search marketers can’t afford to ignore the inherent competition that exists between their paid search and organic search strategies, manifesting itself into keyword cannibalization.</t>
  </si>
  <si>
    <t>How to Avoid Keyword Cannibalization and Drive Total Search Performance</t>
  </si>
  <si>
    <t>https://incubeta.com/de/find-us/sydney-australia/</t>
  </si>
  <si>
    <t>https://incubeta.com/mx/find-us/sydney-australia/</t>
  </si>
  <si>
    <t>https://incubeta.com/mx/find-us/milan-italy/</t>
  </si>
  <si>
    <t>https://incubeta.com/ae/find-us/mexico-city-mexico/</t>
  </si>
  <si>
    <t>https://incubeta.com/es/solutions/outmeasure/</t>
  </si>
  <si>
    <t>Outmeasure| Incubeta</t>
  </si>
  <si>
    <t>Mejora la eficiencia con Adaptive Automation de Incubeta, integrando estrategias de AI para acelerar productividad y performance.</t>
  </si>
  <si>
    <t>https://incubeta.com/ae/solutions/</t>
  </si>
  <si>
    <t>https://incubeta.com/de/</t>
  </si>
  <si>
    <t>Integrierte Marketinglösungen für echten Business Value. Mach dein Marketing zur treibenden Kraft für nachhaltiges Wachstum.</t>
  </si>
  <si>
    <t>https://incubeta.com/ch/find-us/london-united-kingdom/</t>
  </si>
  <si>
    <t>https://incubeta.com/es/find-us/copenhagen-denmark/</t>
  </si>
  <si>
    <t>https://incubeta.com/mx/iso-accreditation/</t>
  </si>
  <si>
    <t>https://incubeta.com/es/find-us/cape-town-south-africa/</t>
  </si>
  <si>
    <t>https://incubeta.com/ae/find-us/london-united-kingdom/</t>
  </si>
  <si>
    <t>https://incubeta.com/au/find-us/sydney-australia/</t>
  </si>
  <si>
    <t>https://incubeta.com/mx/about-us/</t>
  </si>
  <si>
    <t>Quienes-somos| Incubeta</t>
  </si>
  <si>
    <t>Somos una agencia de marketing global que combina insight estratégico y execution impecable para impulsar el crecimiento y ayudar a nuestros clientes a destacar</t>
  </si>
  <si>
    <t>Te damos la bienvenida a Incubeta</t>
  </si>
  <si>
    <t>https://incubeta.com/ch/iso-accreditation/</t>
  </si>
  <si>
    <t>https://incubeta.com/es/video-library/</t>
  </si>
  <si>
    <t>https://incubeta.com/it/find-us/santo-domingo-dominican-republic/</t>
  </si>
  <si>
    <t>https://incubeta.com/es/find-us/london-united-kingdom/</t>
  </si>
  <si>
    <t>https://incubeta.com/ch/find-us/copenhagen-denmark/</t>
  </si>
  <si>
    <t>https://incubeta.com/de/news-and-resources/category/incubeta-updates/</t>
  </si>
  <si>
    <t>https://incubeta.com/de/solutions/outcreate/</t>
  </si>
  <si>
    <t>Outcreate | Incubeta</t>
  </si>
  <si>
    <t>Erreiche Erfolg mit Rapid Results von Incubeta – mit klaren Insights und moderner Technologie für nachhaltiges und skalierbares Wachstum.</t>
  </si>
  <si>
    <t>https://incubeta.com/my/find-us/manchester-united-kingdom/</t>
  </si>
  <si>
    <t>https://incubeta.com/ae/find-us/cape-town-south-africa/</t>
  </si>
  <si>
    <t>https://incubeta.com/es/news-and-resources/category/incubeta-updates/</t>
  </si>
  <si>
    <t>https://incubeta.com/sg/solutions/</t>
  </si>
  <si>
    <t>https://incubeta.com/pt-pt/news-and-resources/category/incubeta-updates/</t>
  </si>
  <si>
    <t>https://incubeta.com/it/careers/</t>
  </si>
  <si>
    <t>Lavora Con Noi| Incubeta</t>
  </si>
  <si>
    <t>Scopri le opportunità di carriera in Incubeta! Cerchiamo talenti per il nostro team in crescita. Guarda tutte le posizioni aperte!</t>
  </si>
  <si>
    <t>Lavora con Noi</t>
  </si>
  <si>
    <t>https://incubeta.com/de/news-and-resources/inside-google-marketing-live-2026/</t>
  </si>
  <si>
    <t>Inside Google Marketing Live 2026 | Incubeta</t>
  </si>
  <si>
    <t>The announcements at Google Marketing Live 2026 served as a clear reaffirmation of the strategic trajectory we have been tracking closely over the last six</t>
  </si>
  <si>
    <t>Inside Google Marketing Live 2026</t>
  </si>
  <si>
    <t>https://incubeta.com/au/whitepapers/</t>
  </si>
  <si>
    <t>https://incubeta.com/au/find-us/copenhagen-denmark/</t>
  </si>
  <si>
    <t>https://incubeta.com/gb/solutions/</t>
  </si>
  <si>
    <t>https://incubeta.com/ch/privacy-policy/</t>
  </si>
  <si>
    <t>https://incubeta.com/pt-pt/knowledge-base/</t>
  </si>
  <si>
    <t>Centro de Conhecimento</t>
  </si>
  <si>
    <t>https://incubeta.com/au/find-us/</t>
  </si>
  <si>
    <t>https://incubeta.com/gb/find-us/dubai-united-arab-emirates/</t>
  </si>
  <si>
    <t>https://incubeta.com/es/find-us/</t>
  </si>
  <si>
    <t>Hablemos</t>
  </si>
  <si>
    <t>https://incubeta.com/pt-pt/find-us/santo-domingo-dominican-republic/</t>
  </si>
  <si>
    <t>https://incubeta.com/ch/careers/</t>
  </si>
  <si>
    <t>https://incubeta.com/pt-pt/video-library/</t>
  </si>
  <si>
    <t>Biblioteca De Vídeos | Incubeta</t>
  </si>
  <si>
    <t>Biblioteca de Vídeos</t>
  </si>
  <si>
    <t>https://incubeta.com/pt-pt/find-us/lisbon-portugal/</t>
  </si>
  <si>
    <t>https://incubeta.com/pt-pt/find-us/london-united-kingdom/</t>
  </si>
  <si>
    <t>https://incubeta.com/ch/knowledge-base/</t>
  </si>
  <si>
    <t>https://incubeta.com/my/find-us/dubai-united-arab-emirates/</t>
  </si>
  <si>
    <t>https://incubeta.com/pt-pt/find-us/copenhagen-denmark/</t>
  </si>
  <si>
    <t>https://incubeta.com/ae/solutions/outsmart/</t>
  </si>
  <si>
    <t>https://incubeta.com/au/find-us/madrid-spain/</t>
  </si>
  <si>
    <t>https://incubeta.com/es/solutions/outcreate/</t>
  </si>
  <si>
    <t>Consigue resultados con Rapid Results de Incubeta, combinando insights claros y tecnología avanzada para impulsar un crecimiento sostenible.</t>
  </si>
  <si>
    <t>https://incubeta.com/au/video-library/</t>
  </si>
  <si>
    <t>https://incubeta.com/my/solutions/</t>
  </si>
  <si>
    <t>https://incubeta.com/ch/find-us/lisbon-portugal/</t>
  </si>
  <si>
    <t>https://incubeta.com/de/find-us/cape-town-south-africa/</t>
  </si>
  <si>
    <t>https://incubeta.com/es/knowledge-base/</t>
  </si>
  <si>
    <t>https://incubeta.com/ch/find-us/sydney-australia/</t>
  </si>
  <si>
    <t>https://incubeta.com/ae/find-us/lisbon-portugal/</t>
  </si>
  <si>
    <t>https://incubeta.com/mx/find-us/dubai-united-arab-emirates/</t>
  </si>
  <si>
    <t>https://incubeta.com/za/find-us/manchester-united-kingdom/</t>
  </si>
  <si>
    <t>https://incubeta.com/ae/find-us/the-hague-the-netherlands/</t>
  </si>
  <si>
    <t>https://incubeta.com/de/solutions/outmeasure/</t>
  </si>
  <si>
    <t>Outmeasure | Incubeta</t>
  </si>
  <si>
    <t>Steigere deine Effizienz mit Adaptive Automation von Incubeta und nutze AI, um Produktivität und Performance zu beschleunigen.</t>
  </si>
  <si>
    <t>https://incubeta.com/ch/contact-us/</t>
  </si>
  <si>
    <t>Kontakt Aufnehmen | Incubeta</t>
  </si>
  <si>
    <t>Kontaktiere Incubeta für digitale Marketinglösungen – per Telefon, E-Mail oder Formular, um über deine Business-Ziele zu sprechen.</t>
  </si>
  <si>
    <t>Kontaktiere uns</t>
  </si>
  <si>
    <t>https://incubeta.com/ae/about-us/</t>
  </si>
  <si>
    <t>https://incubeta.com/pt-pt/find-us/madrid-spain/</t>
  </si>
  <si>
    <t>https://incubeta.com/ch/find-us/the-hague-the-netherlands/</t>
  </si>
  <si>
    <t>https://incubeta.com/mx/our-work/</t>
  </si>
  <si>
    <t>El Impacto de Outperform</t>
  </si>
  <si>
    <t>https://incubeta.com/pt-pt/whitepapers/</t>
  </si>
  <si>
    <t>https://incubeta.com/mx/solutions/outcreate/</t>
  </si>
  <si>
    <t>https://incubeta.com/de/about-us/</t>
  </si>
  <si>
    <t>über Uns | Incubeta</t>
  </si>
  <si>
    <t>Wir sind eine globale Marketingagentur, die Insights und Execution verbindet, um Wachstum zu treiben und Kunden outperformen zu lassen.</t>
  </si>
  <si>
    <t>Das ist Incubeta</t>
  </si>
  <si>
    <t>https://incubeta.com/mx/find-us/copenhagen-denmark/</t>
  </si>
  <si>
    <t>https://incubeta.com/gb/find-us/berlin-germany/</t>
  </si>
  <si>
    <t>https://incubeta.com/za/find-us/lisbon-portugal/</t>
  </si>
  <si>
    <t>https://incubeta.com/it/find-us/cape-town-south-africa/</t>
  </si>
  <si>
    <t>https://incubeta.com/my/news-and-resources/</t>
  </si>
  <si>
    <t>https://incubeta.com/mx/solutions/</t>
  </si>
  <si>
    <t>Soluciones | Incubeta</t>
  </si>
  <si>
    <t>Outperform Marketing cobra vida con nuestras soluciones OutMeasure, OutSmart y OutCreate. Descubre cómo impulsamos un crecimiento rentable.</t>
  </si>
  <si>
    <t>Nuestras soluciones</t>
  </si>
  <si>
    <t>https://incubeta.com/mx/find-us/salt-lake-city-utah/</t>
  </si>
  <si>
    <t>https://incubeta.com/pt-pt/find-us/</t>
  </si>
  <si>
    <t>Vamos Conversar</t>
  </si>
  <si>
    <t>https://incubeta.com/ch/solutions/outsmart/</t>
  </si>
  <si>
    <t>Entfalte dein Business-Potenzial mit Generative Growth von Incubeta und erweitere Marketing-Grenzen für mehr Profitabilität.</t>
  </si>
  <si>
    <t>https://incubeta.com/mx/find-us/manchester-united-kingdom/</t>
  </si>
  <si>
    <t>https://incubeta.com/mx/find-us/kuala-lumpur-malaysia/</t>
  </si>
  <si>
    <t>https://incubeta.com/mx/find-us/saudi/</t>
  </si>
  <si>
    <t>https://incubeta.com/de/find-us/</t>
  </si>
  <si>
    <t>https://incubeta.com/au/find-us/saudi/</t>
  </si>
  <si>
    <t>https://incubeta.com/de/find-us/berlin-germany/</t>
  </si>
  <si>
    <t>https://incubeta.com/es/find-us/sydney-australia/</t>
  </si>
  <si>
    <t>https://incubeta.com/pt-pt/find-us/kuala-lumpur-malaysia/</t>
  </si>
  <si>
    <t>https://incubeta.com/de/find-us/mexico-city-mexico/</t>
  </si>
  <si>
    <t>https://incubeta.com/es/cookie-policy/</t>
  </si>
  <si>
    <t>https://incubeta.com/pt-pt/solutions/</t>
  </si>
  <si>
    <t>Outperform Soluções | Incubeta</t>
  </si>
  <si>
    <t>Outperform Marketing ganha vida com as soluções OutMeasure, OutSmart e OutCreate. Descubra como impulsionamos crescimento consistente e rentável!</t>
  </si>
  <si>
    <t>As Nossas Soluções</t>
  </si>
  <si>
    <t>https://incubeta.com/mx/find-us/lisbon-portugal/</t>
  </si>
  <si>
    <t>https://incubeta.com/za/solutions/</t>
  </si>
  <si>
    <t>https://incubeta.com/au/modern-slavery-policy/</t>
  </si>
  <si>
    <t>https://incubeta.com/de/find-us/munich-germany/</t>
  </si>
  <si>
    <t>https://incubeta.com/my/find-us/</t>
  </si>
  <si>
    <t>https://incubeta.com/sg/find-us/</t>
  </si>
  <si>
    <t>https://incubeta.com/ch/find-us/new-york-united-states/</t>
  </si>
  <si>
    <t>https://incubeta.com/my/find-us/mexico-city-mexico/</t>
  </si>
  <si>
    <t>https://incubeta.com/de/find-us/santo-domingo-dominican-republic/</t>
  </si>
  <si>
    <t>https://incubeta.com/gb/news-and-resources/</t>
  </si>
  <si>
    <t>https://incubeta.com/de/find-us/madrid-spain/</t>
  </si>
  <si>
    <t>https://incubeta.com/my/find-us/madrid-spain/</t>
  </si>
  <si>
    <t>https://incubeta.com/au/our-work/</t>
  </si>
  <si>
    <t>https://incubeta.com/mx/whitepapers/</t>
  </si>
  <si>
    <t>https://incubeta.com/za/find-us/the-hague-the-netherlands/</t>
  </si>
  <si>
    <t>https://incubeta.com/mx/knowledge-base/</t>
  </si>
  <si>
    <t>https://incubeta.com/es/find-us/mexico-city-mexico/</t>
  </si>
  <si>
    <t>https://incubeta.com/gb/find-us/zurich-switzerland/</t>
  </si>
  <si>
    <t>https://incubeta.com/gb/find-us/lisbon-portugal/</t>
  </si>
  <si>
    <t>https://incubeta.com/es/find-us/the-hague-the-netherlands/</t>
  </si>
  <si>
    <t>https://incubeta.com/gb/video-library/</t>
  </si>
  <si>
    <t>https://incubeta.com/de/news-and-resources/category/thought-leadership/</t>
  </si>
  <si>
    <t>https://incubeta.com/es/find-us/berlin-germany/</t>
  </si>
  <si>
    <t>https://incubeta.com/ch/find-us/singapore/</t>
  </si>
  <si>
    <t>https://incubeta.com/ch/solutions/</t>
  </si>
  <si>
    <t>Lösungen | Incubeta</t>
  </si>
  <si>
    <t>Outperform Marketing wird durch OutMeasure, OutSmart und OutCreate Realität. Entdecke Lösungen für konstantes, profitables Wachstum!</t>
  </si>
  <si>
    <t>Unsere Lösungen</t>
  </si>
  <si>
    <t>https://incubeta.com/it/find-us/munich-germany/</t>
  </si>
  <si>
    <t>https://incubeta.com/es/solutions/</t>
  </si>
  <si>
    <t>https://incubeta.com/gb/find-us/new-york-united-states/</t>
  </si>
  <si>
    <t>https://incubeta.com/my/contact-us/</t>
  </si>
  <si>
    <t>https://incubeta.com/au/find-us/new-york-united-states/</t>
  </si>
  <si>
    <t>https://incubeta.com/sg/find-us/the-hague-the-netherlands/</t>
  </si>
  <si>
    <t>https://incubeta.com/mx/news-and-resources/category/industry-news/</t>
  </si>
  <si>
    <t>https://incubeta.com/gb/solutions/outsmart/</t>
  </si>
  <si>
    <t>https://incubeta.com/my/find-us/the-hague-the-netherlands/</t>
  </si>
  <si>
    <t>https://incubeta.com/sg/our-work/</t>
  </si>
  <si>
    <t>https://incubeta.com/es/solutions/outsmart/</t>
  </si>
  <si>
    <t>Outsmart| Incubeta</t>
  </si>
  <si>
    <t>Desbloquea el potencial de tu negocio con Generative Growth de Incubeta, llevando el marketing más allá y aumentando la rentabilidad.</t>
  </si>
  <si>
    <t>https://incubeta.com/es/find-us/belfast-northern-ireland/</t>
  </si>
  <si>
    <t>https://incubeta.com/it/find-us/sydney-australia/</t>
  </si>
  <si>
    <t>https://incubeta.com/ae/find-us/manchester-united-kingdom/</t>
  </si>
  <si>
    <t>https://incubeta.com/mx/video-library/</t>
  </si>
  <si>
    <t>https://incubeta.com/it/find-us/milan-italy/</t>
  </si>
  <si>
    <t>https://incubeta.com/au/news-and-resources/category/thought-leadership/</t>
  </si>
  <si>
    <t>https://incubeta.com/es/find-us/singapore/</t>
  </si>
  <si>
    <t>https://incubeta.com/ch/whitepapers/</t>
  </si>
  <si>
    <t>Whitepaper</t>
  </si>
  <si>
    <t>https://incubeta.com/gb/news-and-resources/category/thought-leadership/</t>
  </si>
  <si>
    <t>https://incubeta.com/es/find-us/madrid-spain/</t>
  </si>
  <si>
    <t>https://incubeta.com/ch/our-work/</t>
  </si>
  <si>
    <t>Die Outperform-Wirkung</t>
  </si>
  <si>
    <t>https://incubeta.com/de/find-us/saudi/</t>
  </si>
  <si>
    <t>https://incubeta.com/es/news-and-resources/</t>
  </si>
  <si>
    <t>Noticias Y Recursos | Incubeta</t>
  </si>
  <si>
    <t>Explora News &amp; Resources de Incubeta con insights y tendencias para ayudar a las marcas a mantenerse al día y outperform la competencia.</t>
  </si>
  <si>
    <t>Noticias y novedades</t>
  </si>
  <si>
    <t>https://incubeta.com/gb/find-us/madrid-spain/</t>
  </si>
  <si>
    <t>https://incubeta.com/au/solutions/outsmart/</t>
  </si>
  <si>
    <t>https://incubeta.com/au/solutions/outmeasure/</t>
  </si>
  <si>
    <t>https://incubeta.com/it/find-us/dubai-united-arab-emirates/</t>
  </si>
  <si>
    <t>https://incubeta.com/my/find-us/munich-germany/</t>
  </si>
  <si>
    <t>https://incubeta.com/my/find-us/lisbon-portugal/</t>
  </si>
  <si>
    <t>https://incubeta.com/za/our-work/</t>
  </si>
  <si>
    <t>https://incubeta.com/au/find-us/the-hague-the-netherlands/</t>
  </si>
  <si>
    <t>https://incubeta.com/ch/solutions/outcreate/</t>
  </si>
  <si>
    <t>https://incubeta.com/de/find-us/kuala-lumpur-malaysia/</t>
  </si>
  <si>
    <t>https://incubeta.com/mx/cookie-policy/</t>
  </si>
  <si>
    <t>https://incubeta.com/sg/solutions/outsmart/</t>
  </si>
  <si>
    <t>https://incubeta.com/es/find-us/kuala-lumpur-malaysia/</t>
  </si>
  <si>
    <t>https://incubeta.com/ch/news-and-resources/category/incubeta-updates/</t>
  </si>
  <si>
    <t>https://incubeta.com/ae/our-work/</t>
  </si>
  <si>
    <t>https://incubeta.com/ch/about-us/</t>
  </si>
  <si>
    <t>https://incubeta.com/pt-pt/careers/</t>
  </si>
  <si>
    <t>Oportunidades De Carreira Abertas | Incubeta</t>
  </si>
  <si>
    <t>Descubra oportunidades de carreira na Incubeta! Procuramos talento para a nossa equipa em crescimento. Veja todas as vagas abertas!</t>
  </si>
  <si>
    <t>Trabalha Connosco</t>
  </si>
  <si>
    <t>https://incubeta.com/mx/privacy-policy/</t>
  </si>
  <si>
    <t>https://incubeta.com/it/knowledge-base/</t>
  </si>
  <si>
    <t>https://incubeta.com/ch/find-us/dubai-united-arab-emirates/</t>
  </si>
  <si>
    <t>https://incubeta.com/za/news-and-resources/</t>
  </si>
  <si>
    <t>https://incubeta.com/es/</t>
  </si>
  <si>
    <t>https://incubeta.com/mx/careers/</t>
  </si>
  <si>
    <t>Empleo| Incubeta</t>
  </si>
  <si>
    <t>Descubre oportunidades de trabajo en Incubeta. Buscamos talento para un equipo en crecimiento. Consulta todas las posiciones abiertas.</t>
  </si>
  <si>
    <t>Únete a Incubeta</t>
  </si>
  <si>
    <t>https://incubeta.com/pt-pt/contact-us/</t>
  </si>
  <si>
    <t>Contacta Nos | Incubeta</t>
  </si>
  <si>
    <t>Entre em contacto com a Incubeta para soluções de marketing digital — por telefone, email ou formulário online para falar do seu negócio.</t>
  </si>
  <si>
    <t>Contacta-nos</t>
  </si>
  <si>
    <t>https://incubeta.com/mx/find-us/madrid-spain/</t>
  </si>
  <si>
    <t>https://incubeta.com/sg/</t>
  </si>
  <si>
    <t>https://incubeta.com/ae/find-us/</t>
  </si>
  <si>
    <t>https://incubeta.com/my/about-us/</t>
  </si>
  <si>
    <t>https://incubeta.com/de/find-us/copenhagen-denmark/</t>
  </si>
  <si>
    <t>https://incubeta.com/ch/video-library/</t>
  </si>
  <si>
    <t>Videos</t>
  </si>
  <si>
    <t>https://incubeta.com/au/find-us/kuala-lumpur-malaysia/</t>
  </si>
  <si>
    <t>https://incubeta.com/de/solutions/</t>
  </si>
  <si>
    <t>https://incubeta.com/mx/solutions/outsmart/</t>
  </si>
  <si>
    <t>https://incubeta.com/ch/modern-slavery-policy/</t>
  </si>
  <si>
    <t>https://incubeta.com/sg/find-us/cape-town-south-africa/</t>
  </si>
  <si>
    <t>https://incubeta.com/gb/find-us/manchester-united-kingdom/</t>
  </si>
  <si>
    <t>https://incubeta.com/es/find-us/santo-domingo-dominican-republic/</t>
  </si>
  <si>
    <t>https://incubeta.com/de/find-us/london-united-kingdom/</t>
  </si>
  <si>
    <t>https://incubeta.com/de/find-us/milan-italy/</t>
  </si>
  <si>
    <t>https://incubeta.com/za/find-us/mexico-city-mexico/</t>
  </si>
  <si>
    <t>https://incubeta.com/it/privacy-policy/</t>
  </si>
  <si>
    <t>https://incubeta.com/pt-pt/find-us/belfast-northern-ireland/</t>
  </si>
  <si>
    <t>https://incubeta.com/gb/find-us/the-hague-the-netherlands/</t>
  </si>
  <si>
    <t>https://incubeta.com/au/find-us/lisbon-portugal/</t>
  </si>
  <si>
    <t>https://incubeta.com/it/our-work/</t>
  </si>
  <si>
    <t>L'Impatto di Outperform</t>
  </si>
  <si>
    <t>https://incubeta.com/es/find-us/salt-lake-city-utah/</t>
  </si>
  <si>
    <t>https://incubeta.com/sg/news-and-resources/</t>
  </si>
  <si>
    <t>https://incubeta.com/gb/solutions/outcreate/</t>
  </si>
  <si>
    <t>https://incubeta.com/sg/find-us/manchester-united-kingdom/</t>
  </si>
  <si>
    <t>https://incubeta.com/ch/find-us/kuala-lumpur-malaysia/</t>
  </si>
  <si>
    <t>https://incubeta.com/pt-pt/solutions/outsmart/</t>
  </si>
  <si>
    <t>OutSmart| Incubeta</t>
  </si>
  <si>
    <t>Desbloqueie o potencial do seu negócio com Generative Growth da Incubeta, expandindo os limites do marketing e aumentando a rentabilidade.</t>
  </si>
  <si>
    <t>https://incubeta.com/gb/find-us/saudi/</t>
  </si>
  <si>
    <t>https://incubeta.com/gb/news-and-resources/category/industry-news/</t>
  </si>
  <si>
    <t>https://incubeta.com/pt-pt/privacy-policy/</t>
  </si>
  <si>
    <t>https://incubeta.com/ch/news-and-resources/category/industry-news/</t>
  </si>
  <si>
    <t>https://incubeta.com/au/find-us/cape-town-south-africa/</t>
  </si>
  <si>
    <t>https://incubeta.com/de/news-and-resources/</t>
  </si>
  <si>
    <t>News Und Ressourcen| Incubeta</t>
  </si>
  <si>
    <t>Entdecke News &amp; Resources von Incubeta mit Insights und Trends, die Marken helfen, up to date zu bleiben und die Konkurrenz zu outperformen.</t>
  </si>
  <si>
    <t>https://incubeta.com/my/find-us/cape-town-south-africa/</t>
  </si>
  <si>
    <t>https://incubeta.com/ch/find-us/cape-town-south-africa/</t>
  </si>
  <si>
    <t>https://incubeta.com/gb/our-work/</t>
  </si>
  <si>
    <t>https://incubeta.com/es/contact-us/</t>
  </si>
  <si>
    <t>Contactanos | Incubeta</t>
  </si>
  <si>
    <t>¿Hablamos? Contacta con Incubeta por teléfono, email o formulario online y descubre cómo impulsar tu negocio con el marketing digital.</t>
  </si>
  <si>
    <t>Contáctanos</t>
  </si>
  <si>
    <t>https://incubeta.com/ch/find-us/salt-lake-city-utah/</t>
  </si>
  <si>
    <t>https://incubeta.com/au/careers/</t>
  </si>
  <si>
    <t>https://incubeta.com/ae/contact-us/</t>
  </si>
  <si>
    <t>https://incubeta.com/pt-pt/find-us/milan-italy/</t>
  </si>
  <si>
    <t>https://incubeta.com/ae/find-us/madrid-spain/</t>
  </si>
  <si>
    <t>https://incubeta.com/it/find-us/saudi/</t>
  </si>
  <si>
    <t>https://incubeta.com/es/about-us/</t>
  </si>
  <si>
    <t>https://incubeta.com/pt-pt/solutions/outmeasure/</t>
  </si>
  <si>
    <t>Melhore a eficiência com Adaptive Automation da Incubeta, integrando estratégias de AI para acelerar produtividade e performance.</t>
  </si>
  <si>
    <t>https://incubeta.com/ch/find-us/belfast-northern-ireland/</t>
  </si>
  <si>
    <t>https://incubeta.com/de/find-us/singapore/</t>
  </si>
  <si>
    <t>https://incubeta.com/pt-pt/find-us/dubai-united-arab-emirates/</t>
  </si>
  <si>
    <t>https://incubeta.com/gb/cookie-policy/</t>
  </si>
  <si>
    <t>https://incubeta.com/sg/find-us/madrid-spain/</t>
  </si>
  <si>
    <t>https://incubeta.com/de/find-us/belfast-northern-ireland/</t>
  </si>
  <si>
    <t>https://incubeta.com/ch/news-and-resources/inside-google-marketing-live-2026/</t>
  </si>
  <si>
    <t>https://incubeta.com/it/whitepapers/</t>
  </si>
  <si>
    <t>https://incubeta.com/it/find-us/mexico-city-mexico/</t>
  </si>
  <si>
    <t>https://incubeta.com/au/about-us/</t>
  </si>
  <si>
    <t>https://incubeta.com/gb/find-us/kuala-lumpur-malaysia/</t>
  </si>
  <si>
    <t>https://incubeta.com/my/find-us/sydney-australia/</t>
  </si>
  <si>
    <t>https://incubeta.com/ch/solutions/outmeasure/</t>
  </si>
  <si>
    <t>https://incubeta.com/it/news-and-resources/category/incubeta-updates/</t>
  </si>
  <si>
    <t>https://incubeta.com/de/solutions/outsmart/</t>
  </si>
  <si>
    <t>https://incubeta.com/sg/find-us/lisbon-portugal/</t>
  </si>
  <si>
    <t>https://incubeta.com/pt-pt/news-and-resources/inside-google-marketing-live-2026/</t>
  </si>
  <si>
    <t>https://incubeta.com/za/contact-us/</t>
  </si>
  <si>
    <t>https://incubeta.com/it/find-us/manchester-united-kingdom/</t>
  </si>
  <si>
    <t>https://incubeta.com/gb/news-and-resources/category/incubeta-updates/</t>
  </si>
  <si>
    <t>https://incubeta.com/mx/news-and-resources/inside-google-marketing-live-2026/</t>
  </si>
  <si>
    <t>https://incubeta.com/mx/find-us/zurich-switzerland/</t>
  </si>
  <si>
    <t>https://incubeta.com/au/news-and-resources/category/incubeta-updates/</t>
  </si>
  <si>
    <t>https://incubeta.com/au/contact-us/</t>
  </si>
  <si>
    <t>https://incubeta.com/es/find-us/new-york-united-states/</t>
  </si>
  <si>
    <t>https://incubeta.com/es/find-us/manchester-united-kingdom/</t>
  </si>
  <si>
    <t>https://incubeta.com/it/solutions/</t>
  </si>
  <si>
    <t>Outperform Soluzioni | Incubeta</t>
  </si>
  <si>
    <t>Outperform Marketing prende vita con le soluzioni OutMeasure, OutSmart e OutCreate. Scopri come guidiamo una crescita sostenibile e duratura!</t>
  </si>
  <si>
    <t>Le nostre soluzioni</t>
  </si>
  <si>
    <t>https://incubeta.com/es/whitepapers/</t>
  </si>
  <si>
    <t>https://incubeta.com/ae/find-us/sydney-australia/</t>
  </si>
  <si>
    <t>https://incubeta.com/it/solutions/outmeasure/</t>
  </si>
  <si>
    <t>Migliora l’efficienza con Adaptive Automation di Incubeta, integrando strategie di AI per accelerare produttività e performance.</t>
  </si>
  <si>
    <t>https://incubeta.com/mx/find-us/new-york-united-states/</t>
  </si>
  <si>
    <t>https://incubeta.com/za/</t>
  </si>
  <si>
    <t>https://incubeta.com/de/contact-us/</t>
  </si>
  <si>
    <t>https://incubeta.com/it/find-us/kuala-lumpur-malaysia/</t>
  </si>
  <si>
    <t>https://incubeta.com/ch/news-and-resources/category/thought-leadership/</t>
  </si>
  <si>
    <t>https://incubeta.com/au/find-us/munich-germany/</t>
  </si>
  <si>
    <t>https://incubeta.com/ch/find-us/manchester-united-kingdom/</t>
  </si>
  <si>
    <t>https://incubeta.com/mx/news-and-resources/category/thought-leadership/</t>
  </si>
  <si>
    <t>https://incubeta.com/my/find-us/london-united-kingdom/</t>
  </si>
  <si>
    <t>https://incubeta.com/gb/find-us/</t>
  </si>
  <si>
    <t>https://incubeta.com/ae/news-and-resources/</t>
  </si>
  <si>
    <t>https://incubeta.com/it/find-us/new-york-united-states/</t>
  </si>
  <si>
    <t>https://incubeta.com/au/find-us/zurich-switzerland/</t>
  </si>
  <si>
    <t>https://incubeta.com/gb/find-us/munich-germany/</t>
  </si>
  <si>
    <t>https://incubeta.com/pt-pt/find-us/salt-lake-city-utah/</t>
  </si>
  <si>
    <t>https://incubeta.com/de/iso-accreditation/</t>
  </si>
  <si>
    <t>https://incubeta.com/de/privacy-policy/</t>
  </si>
  <si>
    <t>https://incubeta.com/news-and-resources/inside-google-marketing-live-2026/</t>
  </si>
  <si>
    <t>https://incubeta.com/de/video-library/</t>
  </si>
  <si>
    <t>https://incubeta.com/it/find-us/london-united-kingdom/</t>
  </si>
  <si>
    <t>https://incubeta.com/de/find-us/manchester-united-kingdom/</t>
  </si>
  <si>
    <t>https://incubeta.com/au/privacy-policy/</t>
  </si>
  <si>
    <t>https://incubeta.com/es/find-us/munich-germany/</t>
  </si>
  <si>
    <t>https://incubeta.com/za/find-us/munich-germany/</t>
  </si>
  <si>
    <t>https://incubeta.com/za/solutions/outsmart/</t>
  </si>
  <si>
    <t>https://incubeta.com/sg/find-us/munich-germany/</t>
  </si>
  <si>
    <t>https://incubeta.com/es/find-us/dubai-united-arab-emirates/</t>
  </si>
  <si>
    <t>https://incubeta.com/mx/modern-slavery-policy/</t>
  </si>
  <si>
    <t>https://incubeta.com/de/find-us/dubai-united-arab-emirates/</t>
  </si>
  <si>
    <t>https://incubeta.com/gb/whitepapers/</t>
  </si>
  <si>
    <t>https://incubeta.com/ch/news-and-resources/</t>
  </si>
  <si>
    <t>https://incubeta.com/gb/find-us/belfast-northern-ireland/</t>
  </si>
  <si>
    <t>https://incubeta.com/pt-pt/find-us/the-hague-the-netherlands/</t>
  </si>
  <si>
    <t>https://incubeta.com/gb/find-us/singapore/</t>
  </si>
  <si>
    <t>https://incubeta.com/mx/find-us/munich-germany/</t>
  </si>
  <si>
    <t>https://incubeta.com/ae/find-us/munich-germany/</t>
  </si>
  <si>
    <t>https://incubeta.com/pt-pt/find-us/saudi/</t>
  </si>
  <si>
    <t>https://incubeta.com/gb/contact-us/</t>
  </si>
  <si>
    <t>https://incubeta.com/de/find-us/the-hague-the-netherlands/</t>
  </si>
  <si>
    <t>https://incubeta.com/au/find-us/santo-domingo-dominican-republic/</t>
  </si>
  <si>
    <t>https://incubeta.com/de/whitepapers/</t>
  </si>
  <si>
    <t>https://incubeta.com/au/knowledge-base/</t>
  </si>
  <si>
    <t>https://incubeta.com/pt-pt/</t>
  </si>
  <si>
    <t>Soluções de marketing integradas desenhadas para gerar valor real. Transforme o seu marketing numa alavanca de crescimento sustentável.</t>
  </si>
  <si>
    <t>https://incubeta.com/au/find-us/belfast-northern-ireland/</t>
  </si>
  <si>
    <t>https://incubeta.com/za/find-us/sydney-australia/</t>
  </si>
  <si>
    <t>https://incubeta.com/za/careers/</t>
  </si>
  <si>
    <t>https://incubeta.com/it/about-us/</t>
  </si>
  <si>
    <t>Ti Presentiamo Incubeta | Incubeta</t>
  </si>
  <si>
    <t>Siamo un partner globale di marketing digitale che unisce insight strategici ed execution impeccabile per guidare la crescita e aiutare i clienti a outperform</t>
  </si>
  <si>
    <t>Benvenuti in Incubeta</t>
  </si>
  <si>
    <t>https://incubeta.com/es/find-us/lisbon-portugal/</t>
  </si>
  <si>
    <t>https://incubeta.com/it/find-us/singapore/</t>
  </si>
  <si>
    <t>https://incubeta.com/it/find-us/belfast-northern-ireland/</t>
  </si>
  <si>
    <t>https://incubeta.com/mx/contact-us/</t>
  </si>
  <si>
    <t>https://incubeta.com/gb/find-us/london-united-kingdom/</t>
  </si>
  <si>
    <t>https://incubeta.com/gb/modern-slavery-policy/</t>
  </si>
  <si>
    <t>https://incubeta.com/au/find-us/london-united-kingdom/</t>
  </si>
  <si>
    <t>https://incubeta.com/gb/find-us/mexico-city-mexico/</t>
  </si>
  <si>
    <t>https://incubeta.com/au/news-and-resources/</t>
  </si>
  <si>
    <t>https://incubeta.com/mx/find-us/</t>
  </si>
  <si>
    <t>https://incubeta.com/ch/find-us/milan-italy/</t>
  </si>
  <si>
    <t>https://incubeta.com/sg/about-us/</t>
  </si>
  <si>
    <t>https://incubeta.com/pt-pt/find-us/new-york-united-states/</t>
  </si>
  <si>
    <t>https://incubeta.com/au/find-us/milan-italy/</t>
  </si>
  <si>
    <t>https://incubeta.com/sg/find-us/dubai-united-arab-emirates/</t>
  </si>
  <si>
    <t>https://incubeta.com/pt-pt/find-us/zurich-switzerland/</t>
  </si>
  <si>
    <t>https://incubeta.com/it/find-us/copenhagen-denmark/</t>
  </si>
  <si>
    <t>https://incubeta.com/pt-pt/iso-accreditation/</t>
  </si>
  <si>
    <t>https://incubeta.com/ae/careers/</t>
  </si>
  <si>
    <t>https://incubeta.com/au/solutions/</t>
  </si>
  <si>
    <t>https://incubeta.com/my/careers/</t>
  </si>
  <si>
    <t>https://incubeta.com/gb/find-us/sydney-australia/</t>
  </si>
  <si>
    <t>https://incubeta.com/de/find-us/zurich-switzerland/</t>
  </si>
  <si>
    <t>https://incubeta.com/it/news-and-resources/</t>
  </si>
  <si>
    <t>News E Risorse | Incubeta</t>
  </si>
  <si>
    <t>Scopri News &amp; Resources di Incubeta per insight e aggiornamenti: contenuti pensati per aiutare i brand a restare aggiornati e outperform.</t>
  </si>
  <si>
    <t>News &amp; Insight</t>
  </si>
  <si>
    <t>https://incubeta.com/es/find-us/saudi/</t>
  </si>
  <si>
    <t>https://incubeta.com/gb/find-us/milan-italy/</t>
  </si>
  <si>
    <t>https://incubeta.com/gb/knowledge-base/</t>
  </si>
  <si>
    <t>https://incubeta.com/au/cookie-policy/</t>
  </si>
  <si>
    <t>https://incubeta.com/ch/find-us/munich-germany/</t>
  </si>
  <si>
    <t>https://incubeta.com/gb/find-us/salt-lake-city-utah/</t>
  </si>
  <si>
    <t>https://incubeta.com/za/find-us/cape-town-south-africa/</t>
  </si>
  <si>
    <t>https://incubeta.com/es/iso-accreditation/</t>
  </si>
  <si>
    <t>https://incubeta.com/de/our-work/</t>
  </si>
  <si>
    <t>https://incubeta.com/it/find-us/lisbon-portugal/</t>
  </si>
  <si>
    <t>https://incubeta.com/gb/find-us/copenhagen-denmark/</t>
  </si>
  <si>
    <t>https://incubeta.com/it/solutions/outsmart/</t>
  </si>
  <si>
    <t>Outsmart | Incubeta</t>
  </si>
  <si>
    <t>Sblocca il potenziale del tuo business con Generative Growth di Incubeta, superando i limiti del marketing e aumentando la redditività.</t>
  </si>
  <si>
    <t>https://incubeta.com/es/find-us/milan-italy/</t>
  </si>
  <si>
    <t>https://incubeta.com/mx/find-us/mexico-city-mexico/</t>
  </si>
  <si>
    <t>https://incubeta.com/pt-pt/news-and-resources/category/thought-leadership/</t>
  </si>
  <si>
    <t>https://incubeta.com/gb/find-us/santo-domingo-dominican-republic/</t>
  </si>
  <si>
    <t>https://incubeta.com/it/modern-slavery-policy/</t>
  </si>
  <si>
    <t>https://incubeta.com/gb/privacy-policy/</t>
  </si>
  <si>
    <t>https://incubeta.com/au/find-us/manchester-united-kingdom/</t>
  </si>
  <si>
    <t>https://incubeta.com/my/solutions/outsmart/</t>
  </si>
  <si>
    <t>https://incubeta.com/sg/find-us/london-united-kingdom/</t>
  </si>
  <si>
    <t>https://incubeta.com/it/video-library/</t>
  </si>
  <si>
    <t>Archivio Video</t>
  </si>
  <si>
    <t>https://incubeta.com/es/news-and-resources/category/industry-news/</t>
  </si>
  <si>
    <t>https://incubeta.com/it/cookie-policy/</t>
  </si>
  <si>
    <t>https://incubeta.com/it/find-us/</t>
  </si>
  <si>
    <t>Parliamone</t>
  </si>
  <si>
    <t>https://incubeta.com/gb/iso-accreditation/</t>
  </si>
  <si>
    <t>https://incubeta.com/pt-pt/find-us/sydney-australia/</t>
  </si>
  <si>
    <t>https://incubeta.com/it/find-us/salt-lake-city-utah/</t>
  </si>
  <si>
    <t>https://incubeta.com/za/find-us/madrid-spain/</t>
  </si>
  <si>
    <t>https://incubeta.com/au/</t>
  </si>
  <si>
    <t>https://incubeta.com/de/knowledge-base/</t>
  </si>
  <si>
    <t>https://incubeta.com/pt-pt/find-us/munich-germany/</t>
  </si>
  <si>
    <t>https://incubeta.com/sg/find-us/sydney-australia/</t>
  </si>
  <si>
    <t>https://incubeta.com/pt-pt/news-and-resources/category/industry-news/</t>
  </si>
  <si>
    <t>https://incubeta.com/pt-pt/our-work/</t>
  </si>
  <si>
    <t>O Impacto Outperform</t>
  </si>
  <si>
    <t>https://incubeta.com/mx/news-and-resources/</t>
  </si>
  <si>
    <t>https://incubeta.com/it/news-and-resources/category/industry-news/</t>
  </si>
  <si>
    <t>https://incubeta.com/au/find-us/singapore/</t>
  </si>
  <si>
    <t>https://incubeta.com/it/find-us/the-hague-the-netherlands/</t>
  </si>
  <si>
    <t>https://incubeta.com/mx/find-us/berlin-germany/</t>
  </si>
  <si>
    <t>https://incubeta.com/sg/find-us/mexico-city-mexico/</t>
  </si>
  <si>
    <t>https://incubeta.com/au/find-us/mexico-city-mexico/</t>
  </si>
  <si>
    <t>https://incubeta.com/pt-pt/cookie-policy/</t>
  </si>
  <si>
    <t>https://incubeta.com/de/modern-slavery-policy/</t>
  </si>
  <si>
    <t>https://incubeta.com/de/news-and-resources/category/industry-news/</t>
  </si>
  <si>
    <t>https://incubeta.com/it/</t>
  </si>
  <si>
    <t>Soluzioni di marketing integrate pensate per generare risultati concreti. Trasforma il tuo marketing in una leva di crescita sostenibile e continua.</t>
  </si>
  <si>
    <t>https://incubeta.com/es/careers/</t>
  </si>
  <si>
    <t>https://incubeta.com/pt-pt/news-and-resources/</t>
  </si>
  <si>
    <t>Notícias E Recursos | Incubeta</t>
  </si>
  <si>
    <t>Explora as Notícias e Recursos da Incubeta para atualizações e insights do setor: conteúdo personalizado para ajudar as marcas a manterem-se informadas e a superarem a concorrência.</t>
  </si>
  <si>
    <t>Notícias &amp; Insights</t>
  </si>
  <si>
    <t>https://incubeta.com/ae/</t>
  </si>
  <si>
    <t>https://incubeta.com/za/find-us/london-united-kingdom/</t>
  </si>
  <si>
    <t>https://incubeta.com/es/our-work/</t>
  </si>
  <si>
    <t>https://incubeta.com/au/iso-accreditation/</t>
  </si>
  <si>
    <t>https://incubeta.com/ch/cookie-policy/</t>
  </si>
  <si>
    <t>https://incubeta.com/it/find-us/madrid-spain/</t>
  </si>
  <si>
    <t>https://incubeta.com/sg/careers/</t>
  </si>
  <si>
    <t>https://incubeta.com/ch/find-us/santo-domingo-dominican-republic/</t>
  </si>
  <si>
    <t>https://incubeta.com/es/privacy-policy/</t>
  </si>
  <si>
    <t>https://incubeta.com/ae/find-us/dubai-united-arab-emirates/</t>
  </si>
  <si>
    <t>https://incubeta.com/it/news-and-resources/category/thought-leadership/</t>
  </si>
  <si>
    <t>https://incubeta.com/ch/find-us/zurich-switzerland/</t>
  </si>
  <si>
    <t>https://incubeta.com/pt-pt/find-us/berlin-germany/</t>
  </si>
  <si>
    <t>https://incubeta.com/mx/find-us/the-hague-the-netherlands/</t>
  </si>
  <si>
    <t>https://incubeta.com/pt-pt/find-us/cape-town-south-africa/</t>
  </si>
  <si>
    <t>https://incubeta.com/mx/find-us/belfast-northern-ireland/</t>
  </si>
  <si>
    <t>https://incubeta.com/ch/</t>
  </si>
  <si>
    <t>https://incubeta.com/it/solutions/outcreate/</t>
  </si>
  <si>
    <t>Outcreate| Incubeta</t>
  </si>
  <si>
    <t>Raggiungi il successo con Rapid Results di Incubeta, che combina insight chiari e tecnologia avanzata per guidare una crescita sostenibile.</t>
  </si>
  <si>
    <t>https://incubeta.com/my/our-work/</t>
  </si>
  <si>
    <t>https://incubeta.com/es/modern-slavery-policy/</t>
  </si>
  <si>
    <t>https://incubeta.com/gb/solutions/outmeasure/</t>
  </si>
  <si>
    <t>https://incubeta.com/za/about-us/</t>
  </si>
  <si>
    <t>https://incubeta.com/za/find-us/dubai-united-arab-emirates/</t>
  </si>
  <si>
    <t>https://incubeta.com/za/find-us/</t>
  </si>
  <si>
    <t>https://incubeta.com/mx/find-us/cape-town-south-africa/</t>
  </si>
  <si>
    <t>https://incubeta.com/mx/solutions/outmeasure/</t>
  </si>
  <si>
    <t>https://incubeta.com/ch/find-us/saudi/</t>
  </si>
  <si>
    <t>https://incubeta.com/au/find-us/dubai-united-arab-emirates/</t>
  </si>
  <si>
    <t>https://incubeta.com/au/find-us/salt-lake-city-utah/</t>
  </si>
  <si>
    <t>https://incubeta.com/ch/find-us/mexico-city-mexico/</t>
  </si>
  <si>
    <t>https://incubeta.com/it/contact-us/</t>
  </si>
  <si>
    <t>Contattaci| Incubeta</t>
  </si>
  <si>
    <t>Contatta Incubeta per soluzioni di digital marketing su misura — via telefono, email o form online per parlare delle tue esigenze.</t>
  </si>
  <si>
    <t>Contattaci</t>
  </si>
  <si>
    <t>https://incubeta.com/mx/find-us/singapore/</t>
  </si>
  <si>
    <t>https://incubeta.com/pt-pt/about-us/</t>
  </si>
  <si>
    <t>Diz “Olá” à Incubeta | Incubeta</t>
  </si>
  <si>
    <t>Somos uma agência global de marketing que combina insight estratégico e execution impecável para impulsionar o crescimento e ajudar os clientes a outperform.</t>
  </si>
  <si>
    <t>Diz “Olá” à Incubeta</t>
  </si>
  <si>
    <t>https://incubeta.com/it/find-us/zurich-switzerland/</t>
  </si>
  <si>
    <t>https://incubeta.com/de/find-us/lisbon-portugal/</t>
  </si>
  <si>
    <t>z</t>
  </si>
  <si>
    <t>Best</t>
  </si>
  <si>
    <t>Agency</t>
  </si>
  <si>
    <t>Agencies</t>
  </si>
  <si>
    <t>Service</t>
  </si>
  <si>
    <t>Services</t>
  </si>
  <si>
    <t>Studio</t>
  </si>
  <si>
    <t>Studios</t>
  </si>
  <si>
    <t>Experts</t>
  </si>
  <si>
    <t>Consultants</t>
  </si>
  <si>
    <t>Consulting</t>
  </si>
  <si>
    <t>Strategists</t>
  </si>
  <si>
    <t>Company</t>
  </si>
  <si>
    <t>https://incubeta.com/gb/find-us/cape-town-south-africa/</t>
  </si>
  <si>
    <t>Companies</t>
  </si>
  <si>
    <t>Combined</t>
  </si>
  <si>
    <t>modifier + base phrase</t>
  </si>
  <si>
    <t>modifier</t>
  </si>
  <si>
    <t>https://incubeta.com/my/</t>
  </si>
  <si>
    <t>https://incubeta.com/de/find-us/new-york-united-states/</t>
  </si>
  <si>
    <t>https://incubeta.com/mx/news-and-resources/why-brands-need-to-own-their-marketing-intelligence-in-the-ai-era/</t>
  </si>
  <si>
    <t>Why Brands Need To Own Their Marketing Intelligence In The AI Era | Incubeta</t>
  </si>
  <si>
    <t>Search as we know it has changed drastically. While Google remains central to how people discover information, products, and brands - the experience is very</t>
  </si>
  <si>
    <t>Why Brands Need to Own Their Marketing Intelligence in the AI Era</t>
  </si>
  <si>
    <t>base phrase + modifier</t>
  </si>
  <si>
    <t>https://incubeta.com/pt-pt/news-and-resources/inside-googles-rethink-roi-conference-ai-incrementality-and-the-future-of-profitable-growth/</t>
  </si>
  <si>
    <t>creative</t>
  </si>
  <si>
    <t>Inside Google’s ‘Rethink ROI’ Conference: AI, Incrementality, And The Future Of Profitable Growth | Incubeta</t>
  </si>
  <si>
    <t>The central theme of Google’s ‘Rethink ROI’ conference was clear: AI is reshaping demand creation, and measurement must evolve to reflect that shift.</t>
  </si>
  <si>
    <t>Inside Google’s ‘Rethink ROI’ Conference: AI, Incrementality, and the Future of Profitable Growth</t>
  </si>
  <si>
    <t>https://incubeta.com/au/news-and-resources/how-to-appropriately-represent-disability-in-marketing/</t>
  </si>
  <si>
    <t>creative strategy</t>
  </si>
  <si>
    <t>How To Appropriately Represent Disability In Marketing | Incubeta</t>
  </si>
  <si>
    <t>In July we celebrated Disability Pride Month, a month dedicated to commemorate “accepting and honoring each person's uniqueness and seeing it as a natural and beautiful part of human diversity”, whilst connecting people with a real sense of the importance of disability justice.</t>
  </si>
  <si>
    <t>How to Appropriately Represent Disability in Marketing</t>
  </si>
  <si>
    <t>https://incubeta.com/pt-pt/news-and-resources/after-google-cloud-next-are-you-an-architect-or-a-renter/</t>
  </si>
  <si>
    <t>marketing intelligence</t>
  </si>
  <si>
    <t>After Google Cloud Next: Are You An Architect Or A Renter? | Incubeta</t>
  </si>
  <si>
    <t>The headline story from Google Cloud Next 2026 was one of incredible progress, highlighted by the launch of the Agentic Enterprise and powerful new tools like</t>
  </si>
  <si>
    <t>After Google Cloud Next: Are You an Architect or a Renter?</t>
  </si>
  <si>
    <t>digital media</t>
  </si>
  <si>
    <t>https://incubeta.com/pt-pt/knowledge-base/what-is-enhanced-conversions/</t>
  </si>
  <si>
    <t>What Is Enhanced Conversions? | Incubeta</t>
  </si>
  <si>
    <t>Enhanced Conversions is a feature of Google Ads and Search Ads 360 Conversion Tracking that can improve the accuracy of your conversion measurement. It</t>
  </si>
  <si>
    <t>What is Enhanced Conversions?</t>
  </si>
  <si>
    <t>eCommerce</t>
  </si>
  <si>
    <t>https://incubeta.com/news-and-resources/increasing-sustainability-one-ad-at-a-time/</t>
  </si>
  <si>
    <t>retail media</t>
  </si>
  <si>
    <t>Increasing Sustainability, One Ad At A Time | Incubeta</t>
  </si>
  <si>
    <t>In the digital era, where impressions and clicks fuel the economy, digital marketing has not only emerged as a vital part of the marketing mix but also as a formidable force, reshaping how brands connect with consumers.</t>
  </si>
  <si>
    <t>Increasing Sustainability, One Ad at a Time</t>
  </si>
  <si>
    <t>https://incubeta.com/sg/our-work/improving-mid-funnel-remarketing-performance-with-custom-bidding/</t>
  </si>
  <si>
    <t>Improving Mid-Funnel &amp; Remarketing Performance With Custom Bidding | Incubeta</t>
  </si>
  <si>
    <t>Victorinox were able to overcome optimization issues that was inhibiting their ad performance. By opting for a custom approach they were able to improve their mid-funnel and remarketing performance significantly.</t>
  </si>
  <si>
    <t>Improving Mid-Funnel &amp; Remarketing Performance with Custom Bidding</t>
  </si>
  <si>
    <t>retail</t>
  </si>
  <si>
    <t>https://incubeta.com/news-and-resources/incubeta-opens-offices-in-saudi-arabia-to-execute-on-regional-global-growth-strategy/</t>
  </si>
  <si>
    <t>Incubeta Opens Offices In Saudi Arabia To Execute On Regional &amp; Global Growth Strategy | Incubeta</t>
  </si>
  <si>
    <t>Leading digital marketing group, Incubeta, today announce the opening of their new offices in Saudi Arabia, as part of its expansion within the MENA region. This expansion will formalize Incubeta’s presence in the local market allowing the company to better service its existing portfolio of clients in the Kingdom, including major partners like McDonald’s KSA, PIF, and Walima.</t>
  </si>
  <si>
    <t>Incubeta Opens Offices In Saudi Arabia to Execute on Regional &amp; Global Growth Strategy</t>
  </si>
  <si>
    <t>https://incubeta.com/news-and-resources/incubeta-wins-at-the-google-premier-partner-awards/</t>
  </si>
  <si>
    <t>advertising technology</t>
  </si>
  <si>
    <t>Incubeta Wins At The Google Premier Partner Awards | Incubeta</t>
  </si>
  <si>
    <t>We’re thrilled to announce that Incubeta took home the trophy last night for App Growth at the 2022 Google Premier Partner Awards in Dublin for our work with South African financial services group, Sanlam.</t>
  </si>
  <si>
    <t>Incubeta Wins at the Google Premier Partner Awards</t>
  </si>
  <si>
    <t>https://incubeta.com/whitepapers/tomorrows-world-2026-marketing-outlook-playbook/</t>
  </si>
  <si>
    <t>ad tech</t>
  </si>
  <si>
    <t>Tomorrow's World: 2026 Marketing Outlook Playbook | Incubeta</t>
  </si>
  <si>
    <t>Download the Playbook</t>
  </si>
  <si>
    <t>Tomorrow’s World: 2026 Marketing Outlook Playbook</t>
  </si>
  <si>
    <t>https://incubeta.com/our-work/transforming-ma-advisory-with-agentic-ai-and-daas/</t>
  </si>
  <si>
    <t>Transforming M&amp;A Advisory With Agentic AI And DaaS | Incubeta</t>
  </si>
  <si>
    <t>AI marketing</t>
  </si>
  <si>
    <t>Bravery Group leveraged Agentic AI and DaaS via Gemini for Google Workspace to scale proprietary M&amp;A advisory expertise and digital strategic rigor.</t>
  </si>
  <si>
    <t>Transforming M&amp;A Advisory with Agentic AI and DaaS</t>
  </si>
  <si>
    <t>https://incubeta.com/news-and-resources/google-abandons-third-party-cookie-deprecation/</t>
  </si>
  <si>
    <t>Google Abandons Third-Party Cookie Deprecation | Incubeta</t>
  </si>
  <si>
    <t>Google has recently announced that they’re scrapping the deprecation of third party cookies on Chrome, planning to roll out a new and updated solution that ‘elevates user choice’ allowing people to make an informed choice across their web browsing (that users will be able to adjust at any time).</t>
  </si>
  <si>
    <t>Google Abandons Third-Party Cookie Deprecation</t>
  </si>
  <si>
    <t>GMP</t>
  </si>
  <si>
    <t>https://incubeta.com/news-and-resources/incubeta-welcomes-persuasion-technologies-to-the-family/</t>
  </si>
  <si>
    <t>Incubeta Welcomes Persuasion Technologies To The Family To Further Marketing AI Ambitions | Incubeta</t>
  </si>
  <si>
    <t>Marking our 6th acquisition since 2020, we’re thrilled to announce that Incubeta has acquired leading Google Cloud Platform partner, Persuasion Technologies. Operating out of APAC, Persuasion has an advanced specialization in marketing analytics with a roster of globally recognized brands such as the Wing Tai group.</t>
  </si>
  <si>
    <t>Incubeta Welcomes Persuasion Technologies to the Family to Further Marketing AI Ambitions</t>
  </si>
  <si>
    <t>https://incubeta.com/ch/news-and-resources/incubeta-acquires-global-marketplace-expert-maze-one/</t>
  </si>
  <si>
    <t>DV360</t>
  </si>
  <si>
    <t>Incubeta Acquires Global Marketplace Expert, Maze-One | Incubeta</t>
  </si>
  <si>
    <t>Today we’re delighted to announce that marketplace agency Maze-One will be joining the Incubeta family and expanding our global employee roster by 50+ talented experts. Our latest acquisition will position Incubeta as leading experts in the marketplace space, helping our clients upgrade their growth within current markets and expand internationally.</t>
  </si>
  <si>
    <t>Incubeta Acquires Global Marketplace Expert, Maze-One</t>
  </si>
  <si>
    <t>https://incubeta.com/ch/knowledge-base/seasonal-sales-strategy-how-to-outperform-in-shorter-peak-windows/</t>
  </si>
  <si>
    <t>Seasonal Sales Strategy: How To Outperform In Shorter Peak Windows | Incubeta</t>
  </si>
  <si>
    <t>Few calendar events hold as much sales potential for retailers than seasonal periods – whether it’s Valentine’s, Thanksgiving, Black Friday, or Christmas.</t>
  </si>
  <si>
    <t>Seasonal Sales Strategy: How to Outperform in Shorter Peak Windows</t>
  </si>
  <si>
    <t>DV 360</t>
  </si>
  <si>
    <t>https://incubeta.com/news-and-resources/incubeta-named-global-performance-agency-of-the-year/</t>
  </si>
  <si>
    <t>Incubeta Named Global Performance Agency Of The Year | Incubeta</t>
  </si>
  <si>
    <t>We're thrilled to announce that Incubeta was named Global Performance Agency of the Year last night at the 2022 Global Performance Marketing Awards (PMAs) for our outstanding work as a digital marketing agency.</t>
  </si>
  <si>
    <t>Incubeta Named Global Performance Agency of the Year</t>
  </si>
  <si>
    <t>SA360</t>
  </si>
  <si>
    <t>https://incubeta.com/de/news-and-resources/amazons-arrival-in-south-africa-a-game-changer-for-the-global-marketplace/</t>
  </si>
  <si>
    <t>Amazon's Arrival In South Africa: A Game-Changer For The Global Marketplace? | Incubeta</t>
  </si>
  <si>
    <t>At last amazon.co.za has made its highly anticipated debut, offering South African consumers access to a new online shopping platform to challenge key market players such as Takealot and Temu. But what does this expansion mean for South Africa, and for the global ecommerce market?</t>
  </si>
  <si>
    <t>Amazon’s Arrival in South Africa: A Game-Changer for the Global Marketplace?</t>
  </si>
  <si>
    <t>SA 360</t>
  </si>
  <si>
    <t>https://incubeta.com/knowledge-base/mmm-powerhouses-comparing-meridian-and-robyn/</t>
  </si>
  <si>
    <t>MMM Powerhouses: Comparing Meridian And Robyn | Incubeta</t>
  </si>
  <si>
    <t>Marketing is complex. Fragmented channels, siloed teams and evolving privacy laws are limiting access to user-level data. As a result, marketers are</t>
  </si>
  <si>
    <t>MMM Powerhouses: Comparing Meridian and Robyn</t>
  </si>
  <si>
    <t>CM360</t>
  </si>
  <si>
    <t>https://incubeta.com/capabilities/digital-experiences/</t>
  </si>
  <si>
    <t>Digital Experiences | Incubeta</t>
  </si>
  <si>
    <t>Create seamless, high-performing digital experiences that connect content, technology, and performance. Discover how to stand out!</t>
  </si>
  <si>
    <t>Digital Experiences</t>
  </si>
  <si>
    <t>CM 360</t>
  </si>
  <si>
    <t>https://incubeta.com/it/news-and-resources/welcoming-jacques-van-niekerk-as-global-ceo-of-incubeta/</t>
  </si>
  <si>
    <t>Welcoming Jacques Van Niekerk As Global CEO Of Incubeta | Incubeta</t>
  </si>
  <si>
    <t>We are thrilled to announce Jacques van Niekerk is taking the helm as Incubeta’s new Global CEO. Jacques's appointment marks a significant moment in our journey, as we continue to expand our global impact and enhance our suite of data-driven services to meet the evolving needs of our clients worldwide.</t>
  </si>
  <si>
    <t>Welcoming Jacques van Niekerk as Global CEO of Incubeta</t>
  </si>
  <si>
    <t>GA 360</t>
  </si>
  <si>
    <t>https://incubeta.com/ch/news-and-resources/incubeta-acquires-rocketsource-to-expand-human-centered-ai-capabilities/</t>
  </si>
  <si>
    <t>Incubeta Acquires RocketSource Expanding Human-Centered AI Capabilities | Incubeta</t>
  </si>
  <si>
    <t>Incubeta is pleased to announce the acquisition of RocketSource, a consultancy known for its proprietary frameworks that provide the foundation for AI-driven transformation across marketing data, analysis, and activation. This move expands Incubeta’s human-centered AI offerings and strengthens our ability to deliver measurable, performance-driven marketing results by bringing together machine and behavioral logic supported by proven frameworks.</t>
  </si>
  <si>
    <t>Incubeta Acquires RocketSource Expanding Human-Centered AI Capabilities</t>
  </si>
  <si>
    <t>https://incubeta.com/es/news-and-resources/majority-stake-in-incubeta-acquired-by-global-investment-firm-carlyle/</t>
  </si>
  <si>
    <t>GA360</t>
  </si>
  <si>
    <t>Majority Stake In Incubeta Acquired By Global Investment Firm, Carlyle | Incubeta</t>
  </si>
  <si>
    <t>Leading digital marketing group, Incubeta today announced a majority share acquisition by Global Investment firm Carlyle (NASDAQ: CG). Terms of the transaction, which is subject to customary regulatory approvals, were not disclosed.</t>
  </si>
  <si>
    <t>Majority Stake in Incubeta Acquired by Global Investment Firm, Carlyle</t>
  </si>
  <si>
    <t>https://incubeta.com/news-and-resources/welcoming-jacques-van-niekerk-as-global-ceo-of-incubeta/</t>
  </si>
  <si>
    <t>UX</t>
  </si>
  <si>
    <t>https://incubeta.com/de/news-and-resources/after-google-cloud-next-are-you-an-architect-or-a-renter/</t>
  </si>
  <si>
    <t>https://incubeta.com/pt-pt/news-and-resources/from-ai-invisibility-to-ai-authority-scaling-brand-authority-in-the-age-of-answer-engines/</t>
  </si>
  <si>
    <t>https://incubeta.com/news-and-resources/incubeta-launches-seamless-search/</t>
  </si>
  <si>
    <t>CRO</t>
  </si>
  <si>
    <t>Incubeta Launches Seamless Search | Incubeta</t>
  </si>
  <si>
    <t>Yesterday was an exciting day for the Incubeta family, as for the first time ever, we showcased our award-winning technology, Seamless Search. This brand new software, is the first search management platform of its kind,enabling marketers to manage paid and organic search holistically.</t>
  </si>
  <si>
    <t>Incubeta launches Seamless Search</t>
  </si>
  <si>
    <t>https://incubeta.com/pt-pt/news-and-resources/incubeta-welcomes-new-ceo-americas-alex-langshur/</t>
  </si>
  <si>
    <t>GAM</t>
  </si>
  <si>
    <t>Incubeta Welcomes New CEO Americas, Alex Langshur | Incubeta</t>
  </si>
  <si>
    <t>We are kicking off 2024 with exciting news. Incubeta has welcomed Alex Langshur as CEO of Incubeta's operations in the Americas. With a solid understanding of the ad tech and martech landscape, Alex is set to lead Incubeta's US team in expanding its data-driven marketing services across the country.</t>
  </si>
  <si>
    <t>Incubeta Welcomes New CEO Americas, Alex Langshur</t>
  </si>
  <si>
    <t>https://incubeta.com/news-and-resources/incubeta-appoints-adam-woods-as-global-chief-product-officer/</t>
  </si>
  <si>
    <t>GAM 360</t>
  </si>
  <si>
    <t>Incubeta Appoints Adam Woods As Global Chief Product Officer | Incubeta</t>
  </si>
  <si>
    <t>Incubeta announced the appointment of Adam Woods as Global Chief Product Officer. The newly created role accelerates Incubeta’s global product leadership as</t>
  </si>
  <si>
    <t>Incubeta Appoints Adam Woods as Global Chief Product Officer</t>
  </si>
  <si>
    <t>https://incubeta.com/my/news-and-resources/welcoming-jacques-van-niekerk-as-global-ceo-of-incubeta/</t>
  </si>
  <si>
    <t>AI Search</t>
  </si>
  <si>
    <t>LLM Optimisation</t>
  </si>
  <si>
    <t>https://incubeta.com/ch/news-and-resources/what-is-outperform-marketing/</t>
  </si>
  <si>
    <t>What Is Outperform Marketing &amp; How Does It Deliver Business Value? | Incubeta</t>
  </si>
  <si>
    <t>Marketing in 2025 remains complex. Marketers are expected to deliver results with limited visibility, increased competition, and constantly shifting consumer behavior. Fragmented channels, siloed teams, increased ROI demands, and the accelerated pace of technology add mounting pressure to an already demanding role for CMOs.</t>
  </si>
  <si>
    <t>What is Outperform Marketing &amp; How Does it Deliver Business Value?</t>
  </si>
  <si>
    <t>GEO</t>
  </si>
  <si>
    <t>https://incubeta.com/news-and-resources/what-the-cancellation-of-cookie-deprecation-means/</t>
  </si>
  <si>
    <t>What The Cancellation Of Cookie Deprecation REALLY Means… | Incubeta</t>
  </si>
  <si>
    <t>After Google dropping the bombshell that they’re abandoning the third-party cookie deprecation plan for Chrome, there’s been a lot of speculation about what happens next.</t>
  </si>
  <si>
    <t>What The Cancellation of Cookie Deprecation REALLY Means…</t>
  </si>
  <si>
    <t>SEO</t>
  </si>
  <si>
    <t>https://incubeta.com/ae/news-and-resources/waving-goodbye-to-google-optimize/</t>
  </si>
  <si>
    <t>Waving Goodbye To Google Optimize | Incubeta</t>
  </si>
  <si>
    <t>It’s been a busy week for Google who’ve recently announced that, come September 30th 2023, Google Optimize will no longer be available, as they switch their investments to alternate solutions that’ll drive more success for their clients.</t>
  </si>
  <si>
    <t>Waving Goodbye to Google Optimize</t>
  </si>
  <si>
    <t>SEO Strategy</t>
  </si>
  <si>
    <t>https://incubeta.com/es/knowledge-base/seasonal-sales-strategy-how-to-outperform-in-shorter-peak-windows/</t>
  </si>
  <si>
    <t>Digital PR</t>
  </si>
  <si>
    <t>https://incubeta.com/it/news-and-resources/incubeta-expands-to-dubai-mexico/</t>
  </si>
  <si>
    <t>Content Strategy</t>
  </si>
  <si>
    <t>Incubeta Expands To Dubai &amp; Mexico | Incubeta</t>
  </si>
  <si>
    <t>At Incubeta, we’re a global team of over 440 creators, thinkers, makers and doers from a diverse range of backgrounds and industries - obsessed with finding the most creative ways to take brands further. Living by this mantra we’re excited to announce the next steps in our brand journey.</t>
  </si>
  <si>
    <t>Incubeta Expands to Dubai &amp; Mexico</t>
  </si>
  <si>
    <t>https://incubeta.com/au/knowledge-base/what-is-value-based-bidding-vbb/</t>
  </si>
  <si>
    <t>Content</t>
  </si>
  <si>
    <t>What Is Value Based Bidding (VBB)? | Incubeta</t>
  </si>
  <si>
    <t>Value-based bidding (VBB) is a topic that is increasingly discussed within the digital marketing industry. While the concept itself isn’t new, Google made the</t>
  </si>
  <si>
    <t>What is Value Based Bidding (VBB)?</t>
  </si>
  <si>
    <t>Technical SEO</t>
  </si>
  <si>
    <t>https://incubeta.com/mx/news-and-resources/what-is-outperform-marketing/</t>
  </si>
  <si>
    <t>Digital Media</t>
  </si>
  <si>
    <t>https://incubeta.com/news-and-resources/incubeta-apac-welcomes-ash-rane-as-client-director-for-data/</t>
  </si>
  <si>
    <t>Incubeta APAC Welcomes Ash Rane As Client Director For Data | Incubeta</t>
  </si>
  <si>
    <t>Following on from our acquisition of Persuasion Technologies, and the internal promotion of Sam Shennan to Regional CEO of APAC, we’re delighted to be welcoming Ash Rane to Incubeta as Client Director for Data in the APAC region.</t>
  </si>
  <si>
    <t>Content Writing</t>
  </si>
  <si>
    <t>Incubeta APAC Welcomes Ash Rane as Client Director for Data</t>
  </si>
  <si>
    <t>https://incubeta.com/au/news-and-resources/how-to-avoid-keyword-cannibalization-and-drive-total-search-performance/</t>
  </si>
  <si>
    <t>Digital Content</t>
  </si>
  <si>
    <t>https://incubeta.com/ch/news-and-resources/inside-googles-rethink-roi-conference-ai-incrementality-and-the-future-of-profitable-growth/</t>
  </si>
  <si>
    <t>Digital Design</t>
  </si>
  <si>
    <t>https://incubeta.com/video-library/the-digital-edge-ep-6-why-your-business-needs-a-measurement-strategy-with-ash-rane/</t>
  </si>
  <si>
    <t>The Digital Edge Ep.6 | Why Your Business Needs A Measurement Strategy With Ash Rane | Incubeta</t>
  </si>
  <si>
    <t>Graphic Design</t>
  </si>
  <si>
    <t>In this episode of The Digital Edge, host Lisa Morton, Marketing Director, sits down with Ash Rain, APAC Client Director at Incubeta, to unravel the mysteries</t>
  </si>
  <si>
    <t>The Digital Edge Ep.6 | Why Your Business Needs a Measurement Strategy with Ash Rane</t>
  </si>
  <si>
    <t>https://incubeta.com/it/capabilities/marketing-intelligence/</t>
  </si>
  <si>
    <t>Marketing Intelligence | Incubeta</t>
  </si>
  <si>
    <t>Trasformiamo i dati in insight utili per strategie più smart, decisioni migliori e crescita incrementale. Scopri di più sulle nostre capability!</t>
  </si>
  <si>
    <t>Marketing Intelligence</t>
  </si>
  <si>
    <t>User Experience</t>
  </si>
  <si>
    <t>https://incubeta.com/gb/knowledge-base/what-is-value-based-bidding-vbb/</t>
  </si>
  <si>
    <t>Conversion Rate Optimisation</t>
  </si>
  <si>
    <t>https://incubeta.com/gb/our-work/combining-real-time-weather-signals-with-ai-for-the-loreal-group/</t>
  </si>
  <si>
    <t>Aligned Global Agency Structure | Incubeta</t>
  </si>
  <si>
    <t>Conversion Rate Optimization</t>
  </si>
  <si>
    <t>L'Oréal developed a gamified Multi Agency Activation program, creating governance, and alignment across 19 markets, with 175% market adoption in just 12 months.</t>
  </si>
  <si>
    <t>Aligned Global Agency Structure</t>
  </si>
  <si>
    <t>https://incubeta.com/pt-pt/news-and-resources/what-is-outperform-marketing/</t>
  </si>
  <si>
    <t>LLM Optimization</t>
  </si>
  <si>
    <t>https://incubeta.com/gb/news-and-resources/welcoming-jacques-van-niekerk-as-global-ceo-of-incubeta/</t>
  </si>
  <si>
    <t>Creative Automation</t>
  </si>
  <si>
    <t>https://incubeta.com/za/news-and-resources/amazons-arrival-in-south-africa-a-game-changer-for-the-global-marketplace/</t>
  </si>
  <si>
    <t>Motion Design</t>
  </si>
  <si>
    <t>Visual Design</t>
  </si>
  <si>
    <t>https://incubeta.com/au/our-work/leveraging-value-based-bidding-for-ms/</t>
  </si>
  <si>
    <t>Visual Art</t>
  </si>
  <si>
    <t>Delivered Bidding Efficiency | Incubeta</t>
  </si>
  <si>
    <t>To drive growth, M&amp;S leveraged innovative Paid Search bidding strategies to optimize channel performance. This approach successfully delivered a 5% increase in ROAS alongside a 6% reduction in CPCs.</t>
  </si>
  <si>
    <t>Delivered Bidding Efficiency</t>
  </si>
  <si>
    <t>Visual Arts</t>
  </si>
  <si>
    <t>https://incubeta.com/ch/knowledge-base/what-is-value-based-bidding-vbb/</t>
  </si>
  <si>
    <t>Branding</t>
  </si>
  <si>
    <t>https://incubeta.com/our-work/utilizing-personalization-to-scale-growth/</t>
  </si>
  <si>
    <t>Utilizing Personalization To Scale Growth | Incubeta</t>
  </si>
  <si>
    <t>Accor’s unique AI-powered creative delivery scaled personalized content efficiently across 100+ markets. From one modular template, they scaled creative production to thousands of personalized, geolocalized assets - minimizing wastage and reducing CPA by 53%.</t>
  </si>
  <si>
    <t>Utilizing Personalization to Scale Growth</t>
  </si>
  <si>
    <t>Brand Design</t>
  </si>
  <si>
    <t>https://incubeta.com/ch/news-and-resources/amazons-arrival-in-south-africa-a-game-changer-for-the-global-marketplace/</t>
  </si>
  <si>
    <t>https://incubeta.com/news-and-resources/comparison-shopping-services-css-changes-in-light-of-the-dma-update/</t>
  </si>
  <si>
    <t>Comparison Shopping Services (CSS) Changes In Light Of The DMA Update | Incubeta</t>
  </si>
  <si>
    <t>Google is making modifications to the Search Results Pages to align with the Digital Markets Act (DMA), a topic that is currently at the forefront of everyone's attention, especially with the impending March 6th deadline.</t>
  </si>
  <si>
    <t>Comparison Shopping Services (CSS) changes in light of the DMA update</t>
  </si>
  <si>
    <t>https://incubeta.com/news-and-resources/incubeta-welcomes-new-ceo-americas-alex-langshur/</t>
  </si>
  <si>
    <t>https://incubeta.com/news-and-resources/how-data-unification-delivers-performance/</t>
  </si>
  <si>
    <t>How Data Unification Delivers Brand Performance | Incubeta</t>
  </si>
  <si>
    <t>Data unification isn’t just a nice-to-have commodity - it’s a necessity. The size and scope of the marketing ecosystem means brands have data scattered across a multitude of systems and platforms. Not only does this result in incomplete data sets and limited trackability - it makes actioning on data across different marketing channels and disciplines all-but-impossible.</t>
  </si>
  <si>
    <t>How Data Unification Delivers Brand Performance</t>
  </si>
  <si>
    <t>https://incubeta.com/za/knowledge-base/mmm-powerhouses-comparing-meridian-and-robyn/</t>
  </si>
  <si>
    <t>https://incubeta.com/ch/our-work/marks-spencer-international/</t>
  </si>
  <si>
    <t>Increasing Market Expansion | Incubeta</t>
  </si>
  <si>
    <t>M&amp;S developed a range of separate strategies and approaches geared for success - delivering a 477% increase in ROAS, with maximized performance across 34 target markets.</t>
  </si>
  <si>
    <t>Increasing Market Expansion</t>
  </si>
  <si>
    <t>https://incubeta.com/za/news-and-resources/goodbye-google-what-amazons-shopping-ad-exit-means-for-search/</t>
  </si>
  <si>
    <t>Goodbye Google: What Amazon’s Shopping Ad Exit Means For Search (so Far) | Incubeta</t>
  </si>
  <si>
    <t>The digital marketing landscape is always shifting, but some changes can have a more immediate and profound impact than others. Amazon’s recent exit from Google Shopping Ads is one such shift—an unexpected move that is already reshaping the competitive terrain.</t>
  </si>
  <si>
    <t>Goodbye Google: What Amazon’s Shopping Ad Exit Means for Search (so far)</t>
  </si>
  <si>
    <t>https://incubeta.com/news-and-resources/how-cmos-can-win-the-affection-of-the-cfo/</t>
  </si>
  <si>
    <t>How CMOs Can Win The Affection Of The CFO | Incubeta</t>
  </si>
  <si>
    <t>In the ever-evolving business landscape, the relationship between marketing and finance is crucial. While they may have traditionally been seen to operate in different spheres, they are both ultimately working towards the same goal – and that is growing the business.</t>
  </si>
  <si>
    <t>How CMOs Can Win the Affection of the CFO</t>
  </si>
  <si>
    <t>https://incubeta.com/news-and-resources/incubeta-appoints-amy-crowther-as-president-americas/</t>
  </si>
  <si>
    <t>Incubeta Appoints Amy Crowther As President, Americas | Incubeta</t>
  </si>
  <si>
    <t>We’re excited to announce the appointment of Amy Crowther as President, Americas, formally initiating the leadership transition that will position her to</t>
  </si>
  <si>
    <t>Incubeta Appoints Amy Crowther as President, Americas</t>
  </si>
  <si>
    <t>https://incubeta.com/our-work/delivering-incrementality-with-seamless-search/</t>
  </si>
  <si>
    <t>Delivering Incrementality With Seamless Search | Incubeta</t>
  </si>
  <si>
    <t>Forever New set out to capture full search opportunity across organic and paid channels, unlocking greater value from total search investment.</t>
  </si>
  <si>
    <t>Delivering Incrementality with Seamless Search</t>
  </si>
  <si>
    <t>https://incubeta.com/pt-pt/news-and-resources/the-amazon-idq-score-and-why-its-important/</t>
  </si>
  <si>
    <t>The Amazon IDQ Score And Why It's Important | Incubeta</t>
  </si>
  <si>
    <t>As an Amazon Vendor or Amazon Seller, you want to achieve the highest possible sales success on the platform. To do this it all starts with the Item Data Quality (IDQ) Score. In this article, we explain what exactly an Amazon IDQ Score is and its impact on your sales.</t>
  </si>
  <si>
    <t>The Amazon IDQ Score and Why It’s Important</t>
  </si>
  <si>
    <t>https://incubeta.com/za/news-and-resources/the-amazon-idq-score-and-why-its-important/</t>
  </si>
  <si>
    <t>https://incubeta.com/news-and-resources/how-to-appropriately-represent-disability-in-marketing/</t>
  </si>
  <si>
    <t>https://incubeta.com/it/news-and-resources/incubeta-welcomes-new-acquisition-bruce-clay-mena-to-the-family/</t>
  </si>
  <si>
    <t>Incubeta Welcomes New Acquisition, Bruce Clay MENA, To The Family | Incubeta</t>
  </si>
  <si>
    <t>We’re delighted to announce that integrated digital marketing agency Bruce Clay MENA have joined the Incubeta family alongside our previous acquisitions, Groundswell, Maze-One, Panalysis and Extendo. The acquisition of Bruce Clay MENA will expand Incubeta’s global presence in the Middle East and North Africa, allowing us to continue driving growth for clients through our expertise, and best practices in media, technology and creative.</t>
  </si>
  <si>
    <t>Incubeta Welcomes New Acquisition, Bruce Clay MENA, to the Family</t>
  </si>
  <si>
    <t>https://incubeta.com/news-and-resources/why-eu-ad-personalization-ban-will-see-meta-shift-focus-to-ai/</t>
  </si>
  <si>
    <t>Why EU Ad Personalization Ban Will See Meta Shift Focus To AI. | Incubeta</t>
  </si>
  <si>
    <t>Following Meta’s record 1.2bn euro fine for failing to comply with all GDPR regulations, the EU Data Protection Board (EDPB) has, from November 2023 onwards, imposed a ban on Meta using personal EU user data for targeted advertising - with Meta being notified of the sanction at the end of October.</t>
  </si>
  <si>
    <t>Why EU Ad Personalization Ban will see Meta Shift Focus to AI.</t>
  </si>
  <si>
    <t>https://incubeta.com/mx/news-and-resources/waving-goodbye-to-google-optimize/</t>
  </si>
  <si>
    <t>https://incubeta.com/au/news-and-resources/amazons-arrival-in-south-africa-a-game-changer-for-the-global-marketplace/</t>
  </si>
  <si>
    <t>https://incubeta.com/knowledge-base/what-is-marketing-mix-modeling-mmm/</t>
  </si>
  <si>
    <t>What Is Marketing Mix Modeling (MMM)? | Incubeta</t>
  </si>
  <si>
    <t>According to Don Draper, advertising is based on one thing: happiness. That lesson still holds true even with the advent of addressable media, data science,</t>
  </si>
  <si>
    <t>What is Marketing Mix Modeling (MMM)?</t>
  </si>
  <si>
    <t>https://incubeta.com/it/news-and-resources/majority-stake-in-incubeta-acquired-by-global-investment-firm-carlyle/</t>
  </si>
  <si>
    <t>https://incubeta.com/sg/news-and-resources/majority-stake-in-incubeta-acquired-by-global-investment-firm-carlyle/</t>
  </si>
  <si>
    <t>https://incubeta.com/news-and-resources/google-agentspace/</t>
  </si>
  <si>
    <t>Google Agentspace: Empower Your Business With AI | Incubeta</t>
  </si>
  <si>
    <t>In today’s digital environment, organizations are inundated with data. Data that is often fragmented across multiple channels, making it challenging to access, interpret, and utilize effectively. To address this, Google has introduced Agentspace, an enterprise AI platform designed to fundamentally transform how businesses connect with and leverage their data.</t>
  </si>
  <si>
    <t>Google Agentspace: Empower Your Business With AI</t>
  </si>
  <si>
    <t>https://incubeta.com/ch/knowledge-base/mmm-powerhouses-comparing-meridian-and-robyn/</t>
  </si>
  <si>
    <t>https://incubeta.com/gb/news-and-resources/from-search-to-delegation-navigating-the-rise-of-agentic-commerce/</t>
  </si>
  <si>
    <t>From Search To Delegation: Navigating The Rise Of Agentic Commerce | Incubeta</t>
  </si>
  <si>
    <t>The retail landscape is currently undergoing a fundamental rewrite of its foundational marketing rules. We have moved beyond the era of the "endless scroll"</t>
  </si>
  <si>
    <t>From Search to Delegation: Navigating the Rise of Agentic Commerce</t>
  </si>
  <si>
    <t>https://incubeta.com/de/knowledge-base/what-is-google-analytics-4-ga4/</t>
  </si>
  <si>
    <t>What Is Google Analytics 4 (GA4)? | Incubeta</t>
  </si>
  <si>
    <t>GA4 is the latest version of Google Analytics, introduced to address the evolving needs of businesses and comply with new privacy regulations. It’s designed</t>
  </si>
  <si>
    <t>What is Google Analytics 4 (GA4)?</t>
  </si>
  <si>
    <t>https://incubeta.com/it/news-and-resources/clicks-prompts-what-the-future-of-ai-driven-discovery-means-for-brands/</t>
  </si>
  <si>
    <t>Clicks &amp; Prompts: What The Future Of AI-Driven Discovery Means For Brands | Incubeta</t>
  </si>
  <si>
    <t>Consumers are increasingly shifting toward more instant, AI-powered prompt interactions, where they receive direct answers and solutions without needing to</t>
  </si>
  <si>
    <t>Clicks &amp; Prompts: What the Future of AI-Driven Discovery Means for Brands</t>
  </si>
  <si>
    <t>https://incubeta.com/video-library/the-digital-edge-s2-ep-3-how-to-build-an-ai-powered-brand-for-the-future-with-amy-crowther/</t>
  </si>
  <si>
    <t>The Digital Edge S2 Ep.3 | How To Build An AI-Powered Brand For The Future With Amy Crowther | Incubeta</t>
  </si>
  <si>
    <t>In this episode of The Digital Edge, host Mark Reed-Edwards sits down with Amy Crowther, President, Americas for Incubeta, to explore the evolving landscape</t>
  </si>
  <si>
    <t>The Digital Edge S2 Ep.3 | How to Build an AI-Powered Brand for the Future with Amy Crowther</t>
  </si>
  <si>
    <t>https://incubeta.com/ch/knowledge-base/beyond-the-click-mastering-attribution-with-sa360/</t>
  </si>
  <si>
    <t>Beyond The Click: Mastering Attribution With SA360 | Incubeta</t>
  </si>
  <si>
    <t>For anyone working in digital marketing today, it’s clear that the linear customer journey is no longer a reality. The days of a user searching for a product,</t>
  </si>
  <si>
    <t>Beyond the Click: Mastering Attribution with SA360</t>
  </si>
  <si>
    <t>https://incubeta.com/news-and-resources/category/news/</t>
  </si>
  <si>
    <t>News | Incubeta</t>
  </si>
  <si>
    <t>News</t>
  </si>
  <si>
    <t>https://incubeta.com/mx/our-work/delivering-incrementality-with-seamless-search/</t>
  </si>
  <si>
    <t>https://incubeta.com/news-and-resources/monetizing-the-chat-openai-introduces-ads-to-chatgpt/</t>
  </si>
  <si>
    <t>Monetizing The Chat: OpenAI Introduces Ads To ChatGPT | Incubeta</t>
  </si>
  <si>
    <t>OpenAI has announced that it will begin testing advertising within ChatGPT, starting with its Free and newly-launched “Go” tiers. It’s a notable moment: for</t>
  </si>
  <si>
    <t>Monetizing the Chat: OpenAI Introduces Ads to ChatGPT</t>
  </si>
  <si>
    <t>https://incubeta.com/es/news-and-resources/incubeta-welcomes-new-acquisition-bruce-clay-mena-to-the-family/</t>
  </si>
  <si>
    <t>https://incubeta.com/de/news-and-resources/consumers-ahead-brands-behind/</t>
  </si>
  <si>
    <t>https://incubeta.com/mx/news-and-resources/goodbye-google-what-amazons-shopping-ad-exit-means-for-search/</t>
  </si>
  <si>
    <t>https://incubeta.com/za/news-and-resources/what-is-outperform-marketing/</t>
  </si>
  <si>
    <t>https://incubeta.com/ae/knowledge-base/what-is-google-analytics-4-ga4/</t>
  </si>
  <si>
    <t>https://incubeta.com/news-and-resources/waving-goodbye-to-google-optimize/</t>
  </si>
  <si>
    <t>https://incubeta.com/de/news-and-resources/incubeta-welcomes-new-ceo-americas-alex-langshur/</t>
  </si>
  <si>
    <t>https://incubeta.com/it/knowledge-base/what-is-value-based-bidding-vbb/</t>
  </si>
  <si>
    <t>https://incubeta.com/it/news-and-resources/incubeta-acquires-shout-bravo/</t>
  </si>
  <si>
    <t>Incubeta Acquires Shout Bravo To Bolster Total Search Offering | Incubeta</t>
  </si>
  <si>
    <t>Marking our second acquisition of the year (following the acquisition of Persuasion Technologies in June), we’re thrilled to announce that Incubeta has acquired organic content marketing partner, Shout Bravo.</t>
  </si>
  <si>
    <t>Incubeta Acquires Shout Bravo to Bolster Total Search Offering</t>
  </si>
  <si>
    <t>https://incubeta.com/mx/our-work/carparts-mmm/</t>
  </si>
  <si>
    <t>Establishing True Channel Attribution | Incubeta</t>
  </si>
  <si>
    <t>CarParts.com were able to establish the true impact of their core marketing channels against business KPIs.</t>
  </si>
  <si>
    <t>Establishing True Channel Attribution</t>
  </si>
  <si>
    <t>https://incubeta.com/ae/news-and-resources/how-to-appropriately-represent-disability-in-marketing/</t>
  </si>
  <si>
    <t>https://incubeta.com/news-and-resources/amazons-arrival-in-south-africa-a-game-changer-for-the-global-marketplace/</t>
  </si>
  <si>
    <t>https://incubeta.com/de/our-work/combining-real-time-weather-signals-with-ai-for-the-loreal-group/</t>
  </si>
  <si>
    <t>https://incubeta.com/gb/news-and-resources/majority-stake-in-incubeta-acquired-by-global-investment-firm-carlyle/</t>
  </si>
  <si>
    <t>https://incubeta.com/ae/news-and-resources/say-hello-to-temu-south-africas-newest-retail-phenomenon/</t>
  </si>
  <si>
    <t>Say Hello To Temu: South Africa's Newest Retail Phenomenon | Incubeta</t>
  </si>
  <si>
    <t>The latest arrival on the South African retail scene, Temu's recent market debut has certainly caused a splash, and perhaps spiked a touch of apprehension among local ecommerce players. Which bodes the question: how will local advertisers and brands navigate the terrain against the backdrop of internationally-backed giants like Temu and Shein?</t>
  </si>
  <si>
    <t>Say Hello to Temu: South Africa’s Newest Retail Phenomenon</t>
  </si>
  <si>
    <t>https://incubeta.com/es/news-and-resources/how-to-outperform-amidst-changing-search-behaviors/</t>
  </si>
  <si>
    <t>How To Outperform Amidst Changing Search Behaviors | Incubeta</t>
  </si>
  <si>
    <t>The dominance of traditional search is being challenged by an array of search avenues, from social media platforms such as TikTok, to the conversational intelligence of ChatGPT and the growing adoption of voice search and AI assistants. The landscape is shifting, and establishing visibility and authority in the new digital ecosystem is posing a challenge for many.</t>
  </si>
  <si>
    <t>How to Outperform Amidst Changing Search Behaviors</t>
  </si>
  <si>
    <t>https://incubeta.com/pt-pt/news-and-resources/say-hello-to-temu-south-africas-newest-retail-phenomenon/</t>
  </si>
  <si>
    <t>https://incubeta.com/news-and-resources/creative-authenticity-in-a-world-of-ai/</t>
  </si>
  <si>
    <t>Creative Authenticity In A World Of AI | Incubeta</t>
  </si>
  <si>
    <t>In a world where AI is evolving faster than ever, the creative industry finds itself at a crossroad - AI efficiency versus creative originality. Cannes Lions 2025 showed us that real creativity isn’t being replaced—it’s being reimagined. The creative that wins is one that moves people and moves the business - demonstrating authenticity and human-first storytelling.</t>
  </si>
  <si>
    <t>Creative Authenticity in a World of AI</t>
  </si>
  <si>
    <t>https://incubeta.com/our-work/how-taxfix-turned-measurement-into-a-decision-engine-for-growth/</t>
  </si>
  <si>
    <t>How Taxfix Turned Measurement Into A Decision-Engine For Growth | Incubeta</t>
  </si>
  <si>
    <t>Taxfix set out to gain a more sophisticated understanding of their marketing activity, seeking to transform measurement into a tangible engine for growth.</t>
  </si>
  <si>
    <t>How Taxfix Turned Measurement into a Decision-Engine for Growth</t>
  </si>
  <si>
    <t>https://incubeta.com/it/news-and-resources/goodbye-google-what-amazons-shopping-ad-exit-means-for-search/</t>
  </si>
  <si>
    <t>https://incubeta.com/news-and-resources/incubeta-acquires-rocketsource-to-expand-human-centered-ai-capabilities/</t>
  </si>
  <si>
    <t>https://incubeta.com/our-work/combining-real-time-weather-signals-with-ai-for-the-loreal-group/</t>
  </si>
  <si>
    <t>https://incubeta.com/mx/knowledge-base/category/google-analytics/</t>
  </si>
  <si>
    <t>Google Analytics Archives | Incubeta</t>
  </si>
  <si>
    <t>Google Analytics</t>
  </si>
  <si>
    <t>https://incubeta.com/news-and-resources/creating-value-with-ai-three-concrete-use-cases/</t>
  </si>
  <si>
    <t>Creating Value With AI: Three Concrete Use Cases | Incubeta</t>
  </si>
  <si>
    <t>The global AI market will be worth more than $400 billion between now and 2027, with key players - OpenAI, Databricks and Anthropic - already reaching a combined value of over $150 billion within a few years (after initial investments of less than $25 billion).</t>
  </si>
  <si>
    <t>Creating Value with AI: Three Concrete Use Cases</t>
  </si>
  <si>
    <t>https://incubeta.com/sg/news-and-resources/overcoming-2025-marketing-challenges/</t>
  </si>
  <si>
    <t>How CMO’s Can Overcome 2025’s Key Marketing Challenges | Incubeta</t>
  </si>
  <si>
    <t>In 2025, marketing leaders are facing mounting pressure to do more with less. Technological advancements, increased emphasis on performance, and the expanding role of the CMO has increased the need for efficiency. Sustainable growth is the number one priority - but there are a number of challenges inhibiting this desired growth trajectory.</t>
  </si>
  <si>
    <t>How CMO’s Can Overcome 2025’s Key Marketing Challenges</t>
  </si>
  <si>
    <t>https://incubeta.com/es/our-work/increasing-qualified-traffic-through-display-campaigns/</t>
  </si>
  <si>
    <t>Increasing Qualified Traffic Through Display Campaigns | Incubeta</t>
  </si>
  <si>
    <t>MSC Air Cargo were able to increase brand awareness and acquired highly qualified traffic for their services through strategic Google Ads campaigns.</t>
  </si>
  <si>
    <t>Increasing Qualified Traffic Through Display Campaigns</t>
  </si>
  <si>
    <t>https://incubeta.com/mx/knowledge-base/what-is-consent-mode/</t>
  </si>
  <si>
    <t>What Is Consent Mode? | Incubeta</t>
  </si>
  <si>
    <t>Consent Mode is an advanced tool that enables businesses to dynamically adjust the functionality of Google tags based on user consent for ads and analytics</t>
  </si>
  <si>
    <t>What is Consent Mode?</t>
  </si>
  <si>
    <t>https://incubeta.com/mx/knowledge-base/mmm-powerhouses-comparing-meridian-and-robyn/</t>
  </si>
  <si>
    <t>https://incubeta.com/es/news-and-resources/how-to-appropriately-represent-disability-in-marketing/</t>
  </si>
  <si>
    <t>https://incubeta.com/knowledge-base/seasonal-sales-strategy-how-to-outperform-in-shorter-peak-windows/</t>
  </si>
  <si>
    <t>https://incubeta.com/our-work/leveraging-value-based-bidding-for-ms/</t>
  </si>
  <si>
    <t>https://incubeta.com/es/news-and-resources/inside-googles-rethink-roi-conference-ai-incrementality-and-the-future-of-profitable-growth/</t>
  </si>
  <si>
    <t>https://incubeta.com/mx/knowledge-base/category/sa360/</t>
  </si>
  <si>
    <t>SA360 Archives | Incubeta</t>
  </si>
  <si>
    <t>https://incubeta.com/ae/news-and-resources/what-is-outperform-marketing/</t>
  </si>
  <si>
    <t>https://incubeta.com/capabilities/commerce/</t>
  </si>
  <si>
    <t>Commerce | Incubeta</t>
  </si>
  <si>
    <t>Customer-first solutions that connect strategy &amp; build high-performing experiences that convert and scale. Learn more now!</t>
  </si>
  <si>
    <t>Commerce</t>
  </si>
  <si>
    <t>https://incubeta.com/gb/news-and-resources/why-brands-need-to-own-their-marketing-intelligence-in-the-ai-era/</t>
  </si>
  <si>
    <t>https://incubeta.com/our-work/driving-personalization-with-ai/</t>
  </si>
  <si>
    <t>Driving Personalization With AI | Incubeta</t>
  </si>
  <si>
    <t>L’Oréal used personalization to educate their consumers and encourage brand engagement. Delivering a 10x uplift in ROAS</t>
  </si>
  <si>
    <t>Driving Personalization with AI</t>
  </si>
  <si>
    <t>https://incubeta.com/es/knowledge-base/what-is-google-analytics-4-ga4/</t>
  </si>
  <si>
    <t>https://incubeta.com/news-and-resources/incubeta-scores-vendor-licenses-in-virginia-louisiana/</t>
  </si>
  <si>
    <t>Incubeta Scores Vendor Licenses In Virginia &amp; Louisiana | Incubeta</t>
  </si>
  <si>
    <t>We’re thrilled to announce that Incubeta US has been granted licenses by Virginia and Louisiana to provide services to sports betting operators across each state, thereby expanding our footprint in the United States’ iGaming market.</t>
  </si>
  <si>
    <t>Incubeta Scores Vendor Licenses in Virginia &amp; Louisiana</t>
  </si>
  <si>
    <t>https://incubeta.com/au/news-and-resources/incubeta-announces-partnership-with-lunio-fraud-detection-prevention-software/</t>
  </si>
  <si>
    <t>Incubeta Announces Partnership With Lunio - Fraud Detection &amp; Prevention Software | Incubeta</t>
  </si>
  <si>
    <t>Global digital marketing group, Incubeta, today announced its partnership with Lunio, a trusted click fraud detection software that surgically removes IVT, bots, and invalid users from all the paid acquisition efforts. Through the partnership, Incubeta’s clients could own their own instance of the technology, directly with Lunio, with Incubeta providing the servicing, support and enablement of the platform to maximise effectiveness.</t>
  </si>
  <si>
    <t>Incubeta Announces Partnership with Lunio – Fraud Detection &amp; Prevention Software</t>
  </si>
  <si>
    <t>https://incubeta.com/news-and-resources/inside-googles-rethink-roi-conference-ai-incrementality-and-the-future-of-profitable-growth/</t>
  </si>
  <si>
    <t>https://incubeta.com/news-and-resources/how-to-make-every-search-dollar-count/</t>
  </si>
  <si>
    <t>How To Make Every ‘Search’ Dollar Count… | Incubeta</t>
  </si>
  <si>
    <t>With purse strings tightening worldwide, getting the most ‘bang for your buck’ has never been more important – especially when it comes to marketing. The first to have its head on the block when budgets are slashed, marketing is fighting for its place on the table, and proving channel incrementality has become a necessity.</t>
  </si>
  <si>
    <t>How to Make Every ‘Search’ Dollar Count…</t>
  </si>
  <si>
    <t>https://incubeta.com/au/news-and-resources/incubeta-acquires-rocketsource-to-expand-human-centered-ai-capabilities/</t>
  </si>
  <si>
    <t>https://incubeta.com/my/knowledge-base/what-is-marketing-mix-modeling-mmm/</t>
  </si>
  <si>
    <t>https://incubeta.com/news-and-resources/in-house-versus-agency/</t>
  </si>
  <si>
    <t>In-House And Agency: Why The Best Brands Choose Both | Incubeta</t>
  </si>
  <si>
    <t>For years, marketing leaders have been told they must choose between two paths: build everything in-house or rely on external agencies. But in 2025, the industry is moving past this binary thinking.</t>
  </si>
  <si>
    <t>In-House and Agency: Why the Best Brands Choose Both</t>
  </si>
  <si>
    <t>https://incubeta.com/news-and-resources/incubeta-releases-new-report-the-marketers-confidence-paradox/</t>
  </si>
  <si>
    <t>Incubeta Releases New Report: The Marketer's Confidence Paradox | Incubeta</t>
  </si>
  <si>
    <t>We are entering an era where the rules of marketing are being quietly rewritten - not by tools, but by how decisions are made. In Incubeta's latest research</t>
  </si>
  <si>
    <t>Incubeta Releases New Report: The Marketer’s Confidence Paradox</t>
  </si>
  <si>
    <t>https://incubeta.com/es/knowledge-base/what-is-marketing-mix-modeling-mmm/</t>
  </si>
  <si>
    <t>https://incubeta.com/mx/news-and-resources/incubeta-welcomes-new-acquisition-bruce-clay-mena-to-the-family/</t>
  </si>
  <si>
    <t>https://incubeta.com/news-and-resources/incubeta-acquires-shout-bravo/</t>
  </si>
  <si>
    <t>https://incubeta.com/knowledge-base/what-is-value-based-bidding-vbb/</t>
  </si>
  <si>
    <t>https://incubeta.com/it/news-and-resources/how-to-outperform-amidst-changing-search-behaviors/</t>
  </si>
  <si>
    <t>https://incubeta.com/de/our-work/increasing-performance-with-machine-learning/</t>
  </si>
  <si>
    <t>Increased Performance With Machine Learning | Incubeta</t>
  </si>
  <si>
    <t>Imperial London Hotels harnessed the power of Machine Learning to increase budget efficiency and maximize search incrementality - delivering a 73% increase in revenue.</t>
  </si>
  <si>
    <t>Increased Performance with Machine Learning</t>
  </si>
  <si>
    <t>https://incubeta.com/news-and-resources/incubeta-wins-at-madfest/</t>
  </si>
  <si>
    <t>Incubeta Wins At MadFest | Incubeta</t>
  </si>
  <si>
    <t>Last week was an exciting time for Incubeta, as we took to the stand (and stage) at Mad Fest. The UK’s biggest and boldest celebration of marketing, advertising and disruption! Known for their innovative events that pack a punch with no-nonsense, exciting content, here’s our Incubeta highlights from the 3-day extravaganza. (Check out the Mad Fest Highlights Video)</t>
  </si>
  <si>
    <t>Incubeta Wins at MadFest</t>
  </si>
  <si>
    <t>https://incubeta.com/za/news-and-resources/incubeta-welcomes-new-acquisition-bruce-clay-mena-to-the-family/</t>
  </si>
  <si>
    <t>https://incubeta.com/mx/news-and-resources/incubeta-acquires-rocketsource-to-expand-human-centered-ai-capabilities/</t>
  </si>
  <si>
    <t>https://incubeta.com/ch/knowledge-base/what-is-marketing-mix-modeling-mmm/</t>
  </si>
  <si>
    <t>https://incubeta.com/de/knowledge-base/five-top-tips-to-drive-sales-on-amazon-prime-day/</t>
  </si>
  <si>
    <t>Five Top Tips To Drive Sales On Amazon Prime Day | Incubeta</t>
  </si>
  <si>
    <t>What Brands Can Do: Negotiating with Amazon means that brands need to do their homework. This includes a variety of calculations. What are the exact deal</t>
  </si>
  <si>
    <t>Five Top Tips to Drive Sales on Amazon Prime Day</t>
  </si>
  <si>
    <t>https://incubeta.com/gb/news-and-resources/inside-googles-rethink-roi-conference-ai-incrementality-and-the-future-of-profitable-growth/</t>
  </si>
  <si>
    <t>https://incubeta.com/ch/knowledge-base/five-top-tips-to-drive-sales-on-amazon-prime-day/</t>
  </si>
  <si>
    <t>https://incubeta.com/za/news-and-resources/how-to-avoid-keyword-cannibalization-and-drive-total-search-performance/</t>
  </si>
  <si>
    <t>https://incubeta.com/mx/news-and-resources/incubeta-expands-to-dubai-mexico/</t>
  </si>
  <si>
    <t>https://incubeta.com/ch/news-and-resources/incubeta-acquires-analytics-partner-panalysis/</t>
  </si>
  <si>
    <t>Incubeta Acquires Analytics Partner Panalysis | Incubeta</t>
  </si>
  <si>
    <t>Today we’re delighted to announce that Sydney-based analytics experts, Panalysis, have joined the Incubeta family. This latest acquisition will expand Incubeta’s global expertise, allowing us to continue driving growth for businesses across the world, while building upon the existing partnership we currently have with Google.</t>
  </si>
  <si>
    <t>Incubeta Acquires Analytics Partner Panalysis</t>
  </si>
  <si>
    <t>https://incubeta.com/mx/knowledge-base/category/advertising/</t>
  </si>
  <si>
    <t>Advertising Archives | Incubeta</t>
  </si>
  <si>
    <t>Advertising</t>
  </si>
  <si>
    <t>https://incubeta.com/video-library/tomorrows-world-live-powered-by-ai-and-seamless-technology/</t>
  </si>
  <si>
    <t>Tomorrow’s World LIVE: Powered By AI And Seamless Technology | Incubeta</t>
  </si>
  <si>
    <t>You can’t outperform with outdated systems.</t>
  </si>
  <si>
    <t>Tomorrow’s World LIVE: Powered by AI and Seamless Technology</t>
  </si>
  <si>
    <t>https://incubeta.com/news-and-resources/driving-growth-in-uncertainty-3-top-tips-for-business-leaders/</t>
  </si>
  <si>
    <t>Driving Growth In Uncertainty - 3 Top Tips For Business Leaders | Incubeta</t>
  </si>
  <si>
    <t>Before the shower of blogs, articles, and research papers on the topic of “uncertainty” flood the industry I’m getting my two cents in. It starts with this, uncertainty is nothing new. Sure we have a lot going on at the moment, high inflation, a major conflict in Europe, a revolving door of British PMs etc, but the world always has uncertainty.</t>
  </si>
  <si>
    <t>Driving Growth in Uncertainty – 3 Top Tips for Business Leaders</t>
  </si>
  <si>
    <t>https://incubeta.com/de/news-and-resources/incubeta-welcomes-new-acquisition-bruce-clay-mena-to-the-family/</t>
  </si>
  <si>
    <t>https://incubeta.com/knowledge-base/what-is-retail-media/</t>
  </si>
  <si>
    <t>What Is Retail Media? | Incubeta</t>
  </si>
  <si>
    <t>Retail Media is a form of advertising whereby brands place ads across a retailer’s shop to influence consumers (who are already low in the funnel) to buy</t>
  </si>
  <si>
    <t>What is Retail Media?</t>
  </si>
  <si>
    <t>https://incubeta.com/es/news-and-resources/incubeta-acquires-rocketsource-to-expand-human-centered-ai-capabilities/</t>
  </si>
  <si>
    <t>https://incubeta.com/news-and-resources/rethinking-marketing-measurement-from-reporting-to-real-impact/</t>
  </si>
  <si>
    <t>Rethinking Marketing Measurement: From Reporting To Real Impact | Incubeta</t>
  </si>
  <si>
    <t>To make better marketing decisions in today’s environment, measurement needs to evolve beyond reporting activity and efficiency. The most meaningful</t>
  </si>
  <si>
    <t>Rethinking Marketing Measurement: From Reporting to Real Impact</t>
  </si>
  <si>
    <t>https://incubeta.com/knowledge-base/category/amazon/</t>
  </si>
  <si>
    <t>Amazon Archives | Incubeta</t>
  </si>
  <si>
    <t>Amazon</t>
  </si>
  <si>
    <t>https://incubeta.com/gb/knowledge-base/what-is-marketing-mix-modeling-mmm/</t>
  </si>
  <si>
    <t>https://incubeta.com/mx/news-and-resources/clicks-prompts-what-the-future-of-ai-driven-discovery-means-for-brands/</t>
  </si>
  <si>
    <t>https://incubeta.com/pt-pt/news-and-resources/amazons-arrival-in-south-africa-a-game-changer-for-the-global-marketplace/</t>
  </si>
  <si>
    <t>https://incubeta.com/es/news-and-resources/3-ways-to-maximize-budget-efficiency/</t>
  </si>
  <si>
    <t>3 Ways To Maximize Budget Efficiency | Incubeta</t>
  </si>
  <si>
    <t>Amid market volatility and economic uncertainty, CMOs worldwide are wrestling with tightening budget constraints, with over 70% claiming insufficient funds to fully execute their 2023 marketing strategies.</t>
  </si>
  <si>
    <t>3 Ways to Maximize Budget Efficiency</t>
  </si>
  <si>
    <t>https://incubeta.com/pt-pt/knowledge-base/what-is-value-based-bidding-vbb/</t>
  </si>
  <si>
    <t>https://incubeta.com/news-and-resources/from-search-to-delegation-navigating-the-rise-of-agentic-commerce/</t>
  </si>
  <si>
    <t>https://incubeta.com/our-work/increasing-roas-with-google-precision-optimization/</t>
  </si>
  <si>
    <t>Increasing ROAS With Google Precision Optimization | Incubeta</t>
  </si>
  <si>
    <t>Continente unlocked category-level performance visibility through granular conversion tracking, driving a 7x increase in ROAS on priority products.</t>
  </si>
  <si>
    <t>Increasing ROAS with Google Precision Optimization</t>
  </si>
  <si>
    <t>https://incubeta.com/it/news-and-resources/incubeta-welcomes-new-ceo-americas-alex-langshur/</t>
  </si>
  <si>
    <t>https://incubeta.com/gb/our-work/improving-mid-funnel-remarketing-performance-with-custom-bidding/</t>
  </si>
  <si>
    <t>https://incubeta.com/sg/news-and-resources/incubeta-acquires-rocketsource-to-expand-human-centered-ai-capabilities/</t>
  </si>
  <si>
    <t>https://incubeta.com/news-and-resources/incubeta-dach-gcp-certification/</t>
  </si>
  <si>
    <t>Incubeta DACH Achieves Google Cloud Partner Certification | Incubeta</t>
  </si>
  <si>
    <t>We’re delighted to announce that Incubeta has expanded the range of services we can offer clients following our certification as a Google Cloud Partner (GCP) in the DACH region.</t>
  </si>
  <si>
    <t>Incubeta DACH achieves Google Cloud Partner Certification</t>
  </si>
  <si>
    <t>https://incubeta.com/sg/news-and-resources/the-amazon-idq-score-and-why-its-important/</t>
  </si>
  <si>
    <t>https://incubeta.com/it/news-and-resources/how-to-appropriately-represent-disability-in-marketing/</t>
  </si>
  <si>
    <t>https://incubeta.com/de/knowledge-base/mmm-powerhouses-comparing-meridian-and-robyn/</t>
  </si>
  <si>
    <t>https://incubeta.com/news-and-resources/tim-weller-joins-incubeta/</t>
  </si>
  <si>
    <t>Incubeta Welcomes Tim Weller As Non-Executive Chairman | Incubeta</t>
  </si>
  <si>
    <t>Following on from our recent acquisition of Persuasion Technologies, we’re delighted to be welcoming Tim Weller to Incubeta as non-executive chairman. Tim has been appointed to support Incubeta’s growth, due to an increase in client success and the evolving digital marketing landscape.</t>
  </si>
  <si>
    <t>Incubeta Welcomes Tim Weller as Non-Executive Chairman</t>
  </si>
  <si>
    <t>https://incubeta.com/es/news-and-resources/incubeta-expands-to-dubai-mexico/</t>
  </si>
  <si>
    <t>https://incubeta.com/au/news-and-resources/welcoming-jacques-van-niekerk-as-global-ceo-of-incubeta/</t>
  </si>
  <si>
    <t>https://incubeta.com/our-work/improving-mid-funnel-remarketing-performance-with-custom-bidding/</t>
  </si>
  <si>
    <t>https://incubeta.com/pt-pt/knowledge-base/five-top-tips-to-drive-sales-on-amazon-prime-day/</t>
  </si>
  <si>
    <t>https://incubeta.com/knowledge-base/beyond-the-click-mastering-attribution-with-sa360/</t>
  </si>
  <si>
    <t>https://incubeta.com/es/news-and-resources/from-ai-invisibility-to-ai-authority-scaling-brand-authority-in-the-age-of-answer-engines/</t>
  </si>
  <si>
    <t>https://incubeta.com/it/knowledge-base/what-is-enhanced-conversions/</t>
  </si>
  <si>
    <t>https://incubeta.com/news-and-resources/incubeta-appoints-cory-hudson-as-senior-vice-president-of-creative/</t>
  </si>
  <si>
    <t>Incubeta Appoints Cory Hudson As Senior Vice President Of Creative | Incubeta</t>
  </si>
  <si>
    <t>International marketing leader, Incubeta, today announced the expansion of its creative leadership team with the appointment of award-winning digital marketing professional, Cory Hudson as Senior Vice President (SVP) of Creative. In his new role, Hudson will be responsible for expanding Incubeta’s creative capabilities in the US by leveraging innovative technology platforms and AI to provide better efficiencies and performance outcomes for client campaigns. Hudson will elevate Incubeta’s strategic and creative consultation capabilities while furthering the agency’s excellence in branding, production, and paid media.</t>
  </si>
  <si>
    <t>Incubeta Appoints Cory Hudson as Senior Vice President of Creative</t>
  </si>
  <si>
    <t>https://incubeta.com/au/news-and-resources/incubeta-expands-to-dubai-mexico/</t>
  </si>
  <si>
    <t>https://incubeta.com/news-and-resources/say-hello-to-temu-south-africas-newest-retail-phenomenon/</t>
  </si>
  <si>
    <t>https://incubeta.com/de/news-and-resources/incubeta-expands-to-dubai-mexico/</t>
  </si>
  <si>
    <t>https://incubeta.com/news-and-resources/clicks-prompts-what-the-future-of-ai-driven-discovery-means-for-brands/</t>
  </si>
  <si>
    <t>https://incubeta.com/news-and-resources/overcoming-2025-marketing-challenges/</t>
  </si>
  <si>
    <t>https://incubeta.com/ch/capabilities/creative/</t>
  </si>
  <si>
    <t>Creative | Incubeta</t>
  </si>
  <si>
    <t>Wir entwickeln kreative Ansätze, die Algorithmen übertreffen, die richtige Aufmerksamkeit gewinnen und messbare Performance liefern. Jetzt mehr erfahren!</t>
  </si>
  <si>
    <t>Creative</t>
  </si>
  <si>
    <t>https://incubeta.com/news-and-resources/why-cmos-lack-confidence-in-their-reporting/</t>
  </si>
  <si>
    <t>Why CMOs Lack Confidence In Their Reporting; And What They Can Do About It | Incubeta</t>
  </si>
  <si>
    <t>Armed with more tools, dashboards, and smart solutions than ever before, it seems almost paradoxical that CMOs are struggling to trust the authenticity of their reporting. But the lack of data integration, KPI alignment, and channel cohesion is causing a confidence crisis and the result is a reporting and measurement ecosystem that’s more reactive than strategic. Initiating a growing disconnect between reported performance and real business impact.</t>
  </si>
  <si>
    <t>Why CMOs Lack Confidence in Their Reporting; and What They Can Do About It</t>
  </si>
  <si>
    <t>https://incubeta.com/news-and-resources/the-power-behind-incubeta/</t>
  </si>
  <si>
    <t>The Power Behind Incubeta | Incubeta</t>
  </si>
  <si>
    <t>Operating for over 20 years, we are all too familiar with the core ingredients of our success and growth as a brand - our people. An international team of experts across marketing technology, data, media and creative, our people are the true contributors to our growth, and continue to be the driving force behind Incubeta.</t>
  </si>
  <si>
    <t>The Power Behind Incubeta</t>
  </si>
  <si>
    <t>https://incubeta.com/ch/news-and-resources/incubeta-releases-new-report-the-marketers-confidence-paradox/</t>
  </si>
  <si>
    <t>https://incubeta.com/au/news-and-resources/goodbye-google-what-amazons-shopping-ad-exit-means-for-search/</t>
  </si>
  <si>
    <t>https://incubeta.com/mx/video-library/tomorrows-world-live-powered-by-ai-and-seamless-technology/</t>
  </si>
  <si>
    <t>https://incubeta.com/es/knowledge-base/the-role-of-consent-mode-in-your-path-to-privacy-ready-marketing/</t>
  </si>
  <si>
    <t>The Role Of Consent Mode In Your Path To Privacy-Ready Marketing | Incubeta</t>
  </si>
  <si>
    <t>While the digital landscape is experiencing an unprecedented paradigm shift towards user privacy, one thing has remained consistent throughout: humans’</t>
  </si>
  <si>
    <t>The Role of Consent Mode in your Path to Privacy-Ready Marketing</t>
  </si>
  <si>
    <t>https://incubeta.com/gb/news-and-resources/incubeta-acquires-rocketsource-to-expand-human-centered-ai-capabilities/</t>
  </si>
  <si>
    <t>https://incubeta.com/ae/news-and-resources/majority-stake-in-incubeta-acquired-by-global-investment-firm-carlyle/</t>
  </si>
  <si>
    <t>https://incubeta.com/de/news-and-resources/what-is-outperform-marketing/</t>
  </si>
  <si>
    <t>https://incubeta.com/news-and-resources/google-transitions-away-from-similar-audiences/</t>
  </si>
  <si>
    <t>Google Transitions Away From Similar Audiences | Incubeta</t>
  </si>
  <si>
    <t>Google has today announced that, come May 2023, Google Ads will no longer generate similar audiences (also referred to as 'similar segments') for targeting and reporting. Instead pushing to alternative, more powerful and durable automated solutions such as optimized targeting, audience expansion, and Smart Bidding.</t>
  </si>
  <si>
    <t>Google Transitions Away From Similar Audiences</t>
  </si>
  <si>
    <t>https://incubeta.com/my/news-and-resources/3-ways-to-maximize-budget-efficiency/</t>
  </si>
  <si>
    <t>https://incubeta.com/ch/news-and-resources/incubeta-announces-partnership-with-lunio-fraud-detection-prevention-software/</t>
  </si>
  <si>
    <t>https://incubeta.com/pt-pt/news-and-resources/incubeta-expands-to-dubai-mexico/</t>
  </si>
  <si>
    <t>https://incubeta.com/ch/news-and-resources/demonstrating-diversity-the-value-of-inclusive-marketing/</t>
  </si>
  <si>
    <t>Demonstrating Diversity; The Value Of Inclusive Marketing | Incubeta</t>
  </si>
  <si>
    <t>As societies' vocalization of diversity increases fourfold, with 62% of consumers stating diversity impacts brand perception, a substantial number of consumers are responding to inclusive marketing - becoming more intersectional and rewarding brands and businesses that choose to mirror real-world demographics within their campaigns. In particular, those that share their values, encourage diversity and promote equality.</t>
  </si>
  <si>
    <t>Demonstrating Diversity; The Value of Inclusive Marketing</t>
  </si>
  <si>
    <t>https://incubeta.com/es/knowledge-base/five-top-tips-to-drive-sales-on-amazon-prime-day/</t>
  </si>
  <si>
    <t>https://incubeta.com/mx/knowledge-base/multi-target-portfolios-making-the-most-of-sa360s-newest-bid-strategy/</t>
  </si>
  <si>
    <t>Multi-Target Portfolios: Making The Most Of SA360's Newest Bid Strategy | Incubeta</t>
  </si>
  <si>
    <t>If you’ve set up a new bid strategy in SA360 recently, you may have been surprised to find two recently added options: Multiple Target ROAS and Multiple</t>
  </si>
  <si>
    <t>Multi-Target Portfolios: Making the Most of SA360’s Newest Bid Strategy</t>
  </si>
  <si>
    <t>https://incubeta.com/pt-pt/news-and-resources/incubeta-announces-partnership-with-lunio-fraud-detection-prevention-software/</t>
  </si>
  <si>
    <t>https://incubeta.com/our-work/delivering-incrementality-for-superdrug/</t>
  </si>
  <si>
    <t>Delivering Incrementality With Machine Learning | Incubeta</t>
  </si>
  <si>
    <t>Superdrug built a complete and holistic understanding of all activity - driving channel performance and delivering ROI. Overall they saw a £53.3k incremental return from total search, a 102% increase in total ROAS, and a 50% decrease in CPCs. Utilizing our bespoke search management platform, Seamless Search we delivered -50% Lower CPC’s with a minimal disruption to CTR.</t>
  </si>
  <si>
    <t>Delivering Incrementality with Machine Learning</t>
  </si>
  <si>
    <t>https://incubeta.com/news-and-resources/why-creative-is-the-dark-horse-of-business-growth/</t>
  </si>
  <si>
    <t>Why Creative Is ‘The Dark Horse’ Of Business Growth | Incubeta</t>
  </si>
  <si>
    <t>Modern marketing has become increasingly complex. Between platform demands, rising consumer expectations and tight budgets - marketing leaders are facing increased pressure to drive efficiency and increase effectiveness.</t>
  </si>
  <si>
    <t>Why Creative is ‘The Dark Horse’ of Business Growth</t>
  </si>
  <si>
    <t>https://incubeta.com/es/knowledge-base/what-is-value-based-bidding-vbb/</t>
  </si>
  <si>
    <t>https://incubeta.com/knowledge-base/multi-target-portfolios-making-the-most-of-sa360s-newest-bid-strategy/</t>
  </si>
  <si>
    <t>https://incubeta.com/news-and-resources/why-brands-need-to-own-their-marketing-intelligence-in-the-ai-era/</t>
  </si>
  <si>
    <t>https://incubeta.com/sg/news-and-resources/how-to-outperform-amidst-changing-search-behaviors/</t>
  </si>
  <si>
    <t>https://incubeta.com/pt-pt/news-and-resources/goodbye-google-what-amazons-shopping-ad-exit-means-for-search/</t>
  </si>
  <si>
    <t>https://incubeta.com/es/news-and-resources/what-is-outperform-marketing/</t>
  </si>
  <si>
    <t>https://incubeta.com/video-library/the-digital-edge-ep-7-the-future-of-search-ai-what-comes-next/</t>
  </si>
  <si>
    <t>The Digital Edge Ep.7 | The Future Of Search &amp; AI! What Comes Next? | Incubeta</t>
  </si>
  <si>
    <t>Welcome to The Digital Edge: Advice Line. While our main show explores the big picture, this is where we zoom in. We’re here to give you concise, focused</t>
  </si>
  <si>
    <t>The Digital Edge Ep.7 | The Future of Search &amp; AI! What Comes Next?</t>
  </si>
  <si>
    <t>https://incubeta.com/de/knowledge-base/beyond-the-click-mastering-attribution-with-sa360/</t>
  </si>
  <si>
    <t>https://incubeta.com/pt-pt/news-and-resources/what-google-is-changing-for-digital-advertising-and-commerce-in-2026/</t>
  </si>
  <si>
    <t>What Google Is Changing For Digital Advertising And Commerce In 2026 | Incubeta</t>
  </si>
  <si>
    <t>In her third annual letter, Google’s VP and GM of Ads &amp; Commerce, Vidhya Srinivasan, outlines how commercial experiences are being reimagined for 2026.</t>
  </si>
  <si>
    <t>What Google is Changing for Digital Advertising and Commerce in 2026</t>
  </si>
  <si>
    <t>https://incubeta.com/de/knowledge-base/the-role-of-consent-mode-in-your-path-to-privacy-ready-marketing/</t>
  </si>
  <si>
    <t>https://incubeta.com/mx/news-and-resources/how-to-appropriately-represent-disability-in-marketing/</t>
  </si>
  <si>
    <t>https://incubeta.com/au/news-and-resources/incubeta-releases-new-report-the-marketers-confidence-paradox/</t>
  </si>
  <si>
    <t>https://incubeta.com/news-and-resources/goodbye-google-what-amazons-shopping-ad-exit-means-for-search/</t>
  </si>
  <si>
    <t>https://incubeta.com/de/knowledge-base/what-is-enhanced-conversions/</t>
  </si>
  <si>
    <t>https://incubeta.com/sg/knowledge-base/what-is-value-based-bidding-vbb/</t>
  </si>
  <si>
    <t>#</t>
  </si>
  <si>
    <t>Keyword</t>
  </si>
  <si>
    <t>Country</t>
  </si>
  <si>
    <t>Difficulty</t>
  </si>
  <si>
    <t>CPC</t>
  </si>
  <si>
    <t>CPS</t>
  </si>
  <si>
    <t>Parent Keyword</t>
  </si>
  <si>
    <t>Last Update</t>
  </si>
  <si>
    <t>SERP Features</t>
  </si>
  <si>
    <t>https://incubeta.com/de/news-and-resources/the-amazon-idq-score-and-why-its-important/</t>
  </si>
  <si>
    <t>Global volume</t>
  </si>
  <si>
    <t>Global traffic potential</t>
  </si>
  <si>
    <t>First seen</t>
  </si>
  <si>
    <t>Intents</t>
  </si>
  <si>
    <t>Languages</t>
  </si>
  <si>
    <t>SV trend (06-2024 - 05-2026)</t>
  </si>
  <si>
    <t>SV Forecasting trend (06-2026 - 06-2027)</t>
  </si>
  <si>
    <t>Category</t>
  </si>
  <si>
    <t>best seo company</t>
  </si>
  <si>
    <t>seo services</t>
  </si>
  <si>
    <t>https://incubeta.com/mx/our-work/boosting-cross-market-brand-performance-for-gruppo-una/</t>
  </si>
  <si>
    <t>Local pack,People also ask,Video preview</t>
  </si>
  <si>
    <t>Personalización Y Flexibilidad A Gran Escala | Incubeta</t>
  </si>
  <si>
    <t>Gruppo UNA consiguió impactar a los usuarios a lo largo de todo el funnel, con una mayor flexibilidad en la personalización de los anuncios. Esta estrategia permitió adaptar los mensajes a las necesidades específicas de cada usuario. Como resultado, lograron un incremento del 64% en el ROAS en Italia, junto con un crecimiento interanual del 94%. Además, vieron un aumento del 70% en el ROAS en Reino Unido y del 269% en Estados Unidos.Gruppo UNA were able to target users across the full-funnel, with increased flexibility across ad variations. This strategic approach led to a highly customized message that perfectly matched user needs. As a result, they saw a 64% increase in ROAS across Italy with a 94% increase in growth YoY, a 70% increase in ROAS across the UK, and a 269% increase in ROAS across the US.</t>
  </si>
  <si>
    <t>Informational,Commercial,Non-branded,Non-local</t>
  </si>
  <si>
    <t>Personalización y flexibilidad a gran escala</t>
  </si>
  <si>
    <t>English</t>
  </si>
  <si>
    <t>2738, 3366, 2256, 947, 1051, 440, 584, 948, 1598, 1328, 961, 1216, 949, 751, 1082, 3530, 1073, 883, 701, 1037, 1012, 931, 935, 1155</t>
  </si>
  <si>
    <t>991, 1018, 1005, 1122, 810, 781, 869, 1046, 1021, 940, 943, 1164</t>
  </si>
  <si>
    <t>Marketing</t>
  </si>
  <si>
    <t>best seo agency</t>
  </si>
  <si>
    <t>https://incubeta.com/za/news-and-resources/welcoming-jacques-van-niekerk-as-global-ceo-of-incubeta/</t>
  </si>
  <si>
    <t>AI Overview,Thumbnail,Discussions,Video preview</t>
  </si>
  <si>
    <t>1814, 2202, 1473, 613, 706, 283, 384, 618, 1061, 932, 684, 869, 696, 730, 970, 2553, 906, 794, 1038, 1207, 1159, 1188, 1113, 1244</t>
  </si>
  <si>
    <t>1110, 1135, 1114, 1154, 1001, 957, 1041, 1210, 1163, 1191, 1116, 1247</t>
  </si>
  <si>
    <t>best seo services</t>
  </si>
  <si>
    <t>AI Overview,Thumbnail,Top ads,People also ask,Bottom ads,Video preview,Paid sitelinks</t>
  </si>
  <si>
    <t>https://incubeta.com/ae/news-and-resources/overcoming-2025-marketing-challenges/</t>
  </si>
  <si>
    <t>943, 1678, 950, 458, 306, 231, 351, 484, 978, 989, 986, 908, 527, 445, 510, 1127, 403, 499, 447, 474, 511, 527, 474, 571</t>
  </si>
  <si>
    <t>553, 688, 589, 572, 501, 495, 444, 472, 509, 525, 473, 570</t>
  </si>
  <si>
    <t>best seo companies</t>
  </si>
  <si>
    <t>Local pack,Video preview</t>
  </si>
  <si>
    <t>1303, 1599, 1067, 452, 497, 191, 262, 417, 719, 620, 441, 557, 420, 384, 557, 1673, 547, 440, 328, 370, 465, 416, 416, 491</t>
  </si>
  <si>
    <t>427, 436, 411, 371, 278, 241, 271, 315, 344, 344, 314, 412</t>
  </si>
  <si>
    <t>https://incubeta.com/it/knowledge-base/five-top-tips-to-drive-sales-on-amazon-prime-day/</t>
  </si>
  <si>
    <t>AI Overview,Thumbnail,Top ads,Local pack,Bottom ads,Video preview,Paid sitelinks</t>
  </si>
  <si>
    <t>7, 4, 4, 15, 11, 26, 49, 24, 49, 41, 108, 183, 175, 531, 459, 381, 482, 611, 507, 540, 577, 526, 430, 493</t>
  </si>
  <si>
    <t>Public relations</t>
  </si>
  <si>
    <t>best seo agencies</t>
  </si>
  <si>
    <t>Top ads,AI Overview</t>
  </si>
  <si>
    <t>https://incubeta.com/ch/news-and-resources/welcoming-jacques-van-niekerk-as-global-ceo-of-incubeta/</t>
  </si>
  <si>
    <t>677, 831, 531, 241, 244, 103, 127, 210, 357, 304, 229, 279, 214, 338, 365, 872, 344, 348, 382, 400, 414, 416, 406, 457</t>
  </si>
  <si>
    <t>437, 450, 428, 406, 367, 356, 377, 397, 410, 413, 401, 453</t>
  </si>
  <si>
    <t>best seo service</t>
  </si>
  <si>
    <t>AI Overview,Thumbnail,People also ask</t>
  </si>
  <si>
    <t>https://incubeta.com/capabilities/marketing-technology/</t>
  </si>
  <si>
    <t>395, 702, 390, 191, 120, 95, 138, 188, 376, 387, 396, 346, 188, 165, 201, 426, 195, 190, 185, 187, 206, 222, 237, 259</t>
  </si>
  <si>
    <t>246, 283, 240, 224, 201, 190, 185, 187, 205, 222, 237, 259</t>
  </si>
  <si>
    <t>best digital pr agencies</t>
  </si>
  <si>
    <t>Marketing Technology | Incubeta</t>
  </si>
  <si>
    <t>Future-ready marketing technology that power smarter decisions, scalable performance, and growth at every touchpoint. Learn more now!</t>
  </si>
  <si>
    <t>Marketing Technology</t>
  </si>
  <si>
    <t>digital pr agency</t>
  </si>
  <si>
    <t>45, 77, 46, 56, 25, 35, 122, 119, 282, 274, 272, 240, 176, 254, 199, 401, 143, 166, 166, 145, 250, 169, 149, 126</t>
  </si>
  <si>
    <t>95, 183, 117, 270, 23, 96, 136, 144, 250, 168, 149, 125</t>
  </si>
  <si>
    <t>https://incubeta.com/de/knowledge-base/seasonal-sales-strategy-how-to-outperform-in-shorter-peak-windows/</t>
  </si>
  <si>
    <t>best digital media agencies</t>
  </si>
  <si>
    <t>best digital marketing agencies</t>
  </si>
  <si>
    <t>best seo experts</t>
  </si>
  <si>
    <t>seo consultant</t>
  </si>
  <si>
    <t>People also ask,Sitelinks,Video preview,Bottom ads</t>
  </si>
  <si>
    <t>https://incubeta.com/video-library/the-digital-edge-ep-5-showcasing-marketing-as-a-profit-driver-with-damien-bennett/</t>
  </si>
  <si>
    <t>The Digital Edge Ep.5 | Showcasing Marketing As A Profit Driver With Damien Bennett | Incubeta</t>
  </si>
  <si>
    <t>Welcome to The Digital Edge, Incubeta’s series where we explore the latest in digital marketing, technology, and strategy with top industry experts.</t>
  </si>
  <si>
    <t>The Digital Edge Ep.5 | Showcasing Marketing as a Profit Driver with Damien Bennett</t>
  </si>
  <si>
    <t>AI Overview,Local pack,People also ask</t>
  </si>
  <si>
    <t>Brand; Marketing</t>
  </si>
  <si>
    <t>best ecommerce agencies</t>
  </si>
  <si>
    <t>https://incubeta.com/pt-pt/news-and-resources/how-to-outperform-amidst-changing-search-behaviors/</t>
  </si>
  <si>
    <t>E-commerce</t>
  </si>
  <si>
    <t>best digital media companies</t>
  </si>
  <si>
    <t>https://incubeta.com/news-and-resources/redesigning-marketing-operations-for-the-ai-era-in-conversation-with-jonathan-greene/</t>
  </si>
  <si>
    <t>Top ads,AI Overview,Thumbnail,Discussions</t>
  </si>
  <si>
    <t>Redesigning Marketing Operations For The AI Era: In Conversation With Jonathan Greene | Incubeta</t>
  </si>
  <si>
    <t>How is AI changing the way marketing teams structure their creative and media workflows today?</t>
  </si>
  <si>
    <t>Redesigning Marketing Operations for the AI Era: In Conversation with Jonathan Greene</t>
  </si>
  <si>
    <t>People also ask,Sitelinks</t>
  </si>
  <si>
    <t>Editing</t>
  </si>
  <si>
    <t>best branding companies</t>
  </si>
  <si>
    <t>https://incubeta.com/it/news-and-resources/the-amazon-idq-score-and-why-its-important/</t>
  </si>
  <si>
    <t>AI Overview,People also ask,Local pack</t>
  </si>
  <si>
    <t>Brand</t>
  </si>
  <si>
    <t>https://incubeta.com/ch/news-and-resources/goodbye-google-what-amazons-shopping-ad-exit-means-for-search/</t>
  </si>
  <si>
    <t>Local pack,People also ask</t>
  </si>
  <si>
    <t>121, 87, 84, 70, 64, 53, 79, 149, 132, 192, 152, 237, 141, 88, 129, 181, 104, 130, 127, 130, 131, 153, 131, 156</t>
  </si>
  <si>
    <t>150, 142, 154, 164, 147, 144, 146, 148, 149, 171, 149</t>
  </si>
  <si>
    <t>Top ads,Sitelinks,Bottom ads</t>
  </si>
  <si>
    <t>https://incubeta.com/es/news-and-resources/incubeta-welcomes-new-ceo-americas-alex-langshur/</t>
  </si>
  <si>
    <t>Top ads,Paid sitelinks,People also ask,Local pack,Image pack,Bottom ads</t>
  </si>
  <si>
    <t>108, 116, 115, 94, 116, 111, 112, 151, 185, 185, 222, 228, 183, 152, 198, 218, 117, 111, 104, 124, 115, 117, 142, 147</t>
  </si>
  <si>
    <t>124, 131, 142, 135, 126, 128, 114, 135, 126, 128, 152, 158, 135</t>
  </si>
  <si>
    <t>best ux agency</t>
  </si>
  <si>
    <t>Top ads,AI Overview,Thumbnail,Discussions,Paid sitelinks,Bottom ads</t>
  </si>
  <si>
    <t>https://incubeta.com/mx/news-and-resources/overcoming-2025-marketing-challenges/</t>
  </si>
  <si>
    <t>ux design agency</t>
  </si>
  <si>
    <t>Informational,Commercial,Non-branded,Local</t>
  </si>
  <si>
    <t>best branding agency</t>
  </si>
  <si>
    <t>0, 0, 0, 0, 0, 0, 0, 0, 0, 0, 0, 0, 0, 0, 0, 0, 2655, 907, 4717, 2921, 2960, 2887, 2957, 2968</t>
  </si>
  <si>
    <t>2957, 2971, 3009, 2925, 3345, 3070, 3202, 3108, 3147, 3074, 3145, 3155</t>
  </si>
  <si>
    <t>branding agency</t>
  </si>
  <si>
    <t>Top ads,AI Overview,Thumbnail,Local pack</t>
  </si>
  <si>
    <t>76, 79, 75, 65, 76, 75, 78, 107, 139, 143, 163, 182, 139, 148, 164, 175, 91, 89, 82, 96, 96, 104, 113, 116</t>
  </si>
  <si>
    <t>99, 100, 108, 105, 103, 93, 85, 99, 98, 106, 115, 119</t>
  </si>
  <si>
    <t>best branding studios</t>
  </si>
  <si>
    <t>https://incubeta.com/za/news-and-resources/overcoming-2025-marketing-challenges/</t>
  </si>
  <si>
    <t>best graphic design agencies</t>
  </si>
  <si>
    <t>best seo company london</t>
  </si>
  <si>
    <t>top graphic design companies</t>
  </si>
  <si>
    <t>Local pack</t>
  </si>
  <si>
    <t>best digital pr service</t>
  </si>
  <si>
    <t>422, 433, 374, 367, 337, 333, 337, 383, 588, 862, 860, 706, 393, 667, 586, 870, 546, 542, 546, 535, 547, 610, 607, 600</t>
  </si>
  <si>
    <t>595, 617, 592, 592, 579, 551, 547, 535, 548, 610, 607, 601</t>
  </si>
  <si>
    <t>AI Overview,People also ask</t>
  </si>
  <si>
    <t>https://incubeta.com/sg/news-and-resources/incubeta-announces-partnership-with-lunio-fraud-detection-prevention-software/</t>
  </si>
  <si>
    <t>Top ads,Local pack,People also ask</t>
  </si>
  <si>
    <t>best brand design agencies</t>
  </si>
  <si>
    <t>AI Overview,Thumbnail,Top ads,Video preview,Bottom ads</t>
  </si>
  <si>
    <t>87, 85, 89, 173, 143, 127, 227, 278, 523, 634, 953, 649, 367, 826, 259, 1196, 455, 478, 348, 524, 547, 556, 585, 570</t>
  </si>
  <si>
    <t>5, 27, 23, 12, 13, 10, 12, 10, 11, 9, 10, 9, 20, 94, 102, 87, 102, 99, 122, 97, 84, 78, 71, 78</t>
  </si>
  <si>
    <t>536, 573, 572, 632, 552, 558, 552, 583, 607, 615, 645, 630</t>
  </si>
  <si>
    <t>SEO and marketing</t>
  </si>
  <si>
    <t>best user experience agency</t>
  </si>
  <si>
    <t>https://incubeta.com/sg/news-and-resources/how-to-appropriately-represent-disability-in-marketing/</t>
  </si>
  <si>
    <t>user experience agency</t>
  </si>
  <si>
    <t>best digital pr services</t>
  </si>
  <si>
    <t>0, 0, 0, 0, 0, 0, 0, 0, 2, 3, 5, 11, 12, 65, 71, 79, 75, 79, 74, 72, 66, 79, 70, 33</t>
  </si>
  <si>
    <t>best seo consulting</t>
  </si>
  <si>
    <t>best digital pr company</t>
  </si>
  <si>
    <t>online pr agency</t>
  </si>
  <si>
    <t>https://incubeta.com/news-and-resources/how-to-navigate-the-compressing-user-journey-in-2026/</t>
  </si>
  <si>
    <t>best content writing agency</t>
  </si>
  <si>
    <t>best seo company uk</t>
  </si>
  <si>
    <t>best cro services</t>
  </si>
  <si>
    <t>Top ads,AI Overview,Thumbnail,Sitelinks,People also ask,Discussions,Bottom ads,Paid sitelinks</t>
  </si>
  <si>
    <t>cro companies</t>
  </si>
  <si>
    <t>How To Navigate The Compressing User Journey In 2026 | Incubeta</t>
  </si>
  <si>
    <t>The familiar funnel that once guided marketing strategies no longer reflects how decisions are made online. Today’s consumer journey is fluid, accelerated,</t>
  </si>
  <si>
    <t>747, 889, 602, 351, 257, 217, 311, 376, 447, 560, 562, 574, 336, 497, 472, 833, 396, 471, 517, 501, 536, 558, 542, 557</t>
  </si>
  <si>
    <t>best ux companies</t>
  </si>
  <si>
    <t>How To Navigate the Compressing User Journey in 2026</t>
  </si>
  <si>
    <t>499, 531, 489, 471, 447, 454, 492, 485, 513, 540, 520, 538</t>
  </si>
  <si>
    <t>best travel seo services</t>
  </si>
  <si>
    <t>Discussions</t>
  </si>
  <si>
    <t>travel seo services</t>
  </si>
  <si>
    <t>AI Overview,Discussions</t>
  </si>
  <si>
    <t>95, 94, 96, 116, 111, 97, 100, 163, 514, 790, 654, 536, 120, 101, 288, 1484, 157, 157, 151, 491, 557, 603, 610, 617</t>
  </si>
  <si>
    <t>589, 622, 661, 780, 673, 699, 729, 768, 833, 879, 886, 893</t>
  </si>
  <si>
    <t>best graphic design studios</t>
  </si>
  <si>
    <t>https://incubeta.com/de/news-and-resources/majority-stake-in-incubeta-acquired-by-global-investment-firm-carlyle/</t>
  </si>
  <si>
    <t>best seo company for dentists</t>
  </si>
  <si>
    <t>best dental seo companies</t>
  </si>
  <si>
    <t>AI Overview,Thumbnail,Bottom ads,Top ads,Video preview</t>
  </si>
  <si>
    <t>Informational,Non-branded,Non-local</t>
  </si>
  <si>
    <t>Business services</t>
  </si>
  <si>
    <t>best ecommerce companies</t>
  </si>
  <si>
    <t>249, 264, 260, 375, 340, 267, 270, 158, 137, 154, 148, 203, 163, 292, 262, 331, 484, 481, 545, 605, 367, 596, 356, 418</t>
  </si>
  <si>
    <t>ecommerce website</t>
  </si>
  <si>
    <t>AI Overview,Thumbnail</t>
  </si>
  <si>
    <t>best motion design studios</t>
  </si>
  <si>
    <t>motion design studios london</t>
  </si>
  <si>
    <t>95, 56, 93, 114, 113, 97, 98, 160, 613, 619, 615, 334, 74, 85, 129, 1380, 446, 536, 373, 459, 493, 496, 497, 586</t>
  </si>
  <si>
    <t>503, 472, 510, 712, 593, 582, 597, 694, 1372, 1354, 1240, 814</t>
  </si>
  <si>
    <t>best seo agency uk</t>
  </si>
  <si>
    <t>https://incubeta.com/de/knowledge-base/what-is-marketing-mix-modeling-mmm/</t>
  </si>
  <si>
    <t>AI Overview,Thumbnail,People also ask,Bottom ads</t>
  </si>
  <si>
    <t>best content agency</t>
  </si>
  <si>
    <t>573, 696, 442, 259, 197, 157, 222, 281, 342, 417, 420, 429, 263, 432, 414, 692, 356, 380, 413, 399, 418, 437, 418, 426</t>
  </si>
  <si>
    <t>362, 411, 367, 375, 336, 366, 398, 384, 403, 422, 404, 411</t>
  </si>
  <si>
    <t>best ecommerce consultants</t>
  </si>
  <si>
    <t>Local pack,Bottom ads</t>
  </si>
  <si>
    <t>ecommerce consulting agency</t>
  </si>
  <si>
    <t>261, 264, 223, 219, 212, 213, 211, 237, 366, 545, 545, 462, 274, 481, 427, 583, 368, 349, 360, 356, 355, 398, 390, 384</t>
  </si>
  <si>
    <t>best graphic design companies</t>
  </si>
  <si>
    <t>371, 384, 373, 372, 378, 373, 375, 368, 369, 411, 404, 397</t>
  </si>
  <si>
    <t>best seo company for real estate</t>
  </si>
  <si>
    <t>https://incubeta.com/au/knowledge-base/what-is-marketing-mix-modeling-mmm/</t>
  </si>
  <si>
    <t>real estate seo agency</t>
  </si>
  <si>
    <t>AI Overview</t>
  </si>
  <si>
    <t>100, 99, 93, 150, 109, 95, 133, 180, 416, 630, 629, 365, 146, 96, 161, 1408, 235, 300, 133, 392, 411, 435, 443, 442</t>
  </si>
  <si>
    <t>414, 422, 437, 533, 456, 472, 466, 496, 530, 555, 566, 567</t>
  </si>
  <si>
    <t>best graphic design services</t>
  </si>
  <si>
    <t>best digital design agencies</t>
  </si>
  <si>
    <t>web design agency</t>
  </si>
  <si>
    <t>best birmingham seo company</t>
  </si>
  <si>
    <t>https://incubeta.com/es/knowledge-base/what-is-enhanced-conversions/</t>
  </si>
  <si>
    <t>AI Overview,Discussions,Local pack</t>
  </si>
  <si>
    <t>best technical seo agencies</t>
  </si>
  <si>
    <t>seo agencies</t>
  </si>
  <si>
    <t>48, 153, 57, 115, 29, 30, 30, 270, 626, 765, 625, 344, 176, 93, 189, 1187, 167, 455, 249, 243, 281, 339, 293, 232</t>
  </si>
  <si>
    <t>452, 241, 253, 479, 252, 285, 281, 316, 363, 436, 374, 295</t>
  </si>
  <si>
    <t>best seo platform for agencies</t>
  </si>
  <si>
    <t>best brand design agency</t>
  </si>
  <si>
    <t>0, 0, 0, 12, 17, 16, 24, 18, 56, 52, 38, 72, 89, 233, 226, 176, 307, 507, 511, 483, 424, 401, 310, 365</t>
  </si>
  <si>
    <t>https://incubeta.com/my/news-and-resources/overcoming-2025-marketing-challenges/</t>
  </si>
  <si>
    <t>373, 384, 371, 250, 223, 185, 320, 456, 554, 676, 563, 592, 426, 233, 283, 293, 275, 314, 353, 349, 329, 335, 305, 352</t>
  </si>
  <si>
    <t>313, 322, 304, 291, 288, 309, 351, 347, 327, 334, 303, 351</t>
  </si>
  <si>
    <t>best cro agencies</t>
  </si>
  <si>
    <t>best seo agency in london</t>
  </si>
  <si>
    <t>AI Overview,Thumbnail,Local pack</t>
  </si>
  <si>
    <t>best geo agencies</t>
  </si>
  <si>
    <t>186, 192, 163, 160, 150, 138, 139, 158, 252, 369, 372, 326, 200, 310, 305, 404, 263, 271, 269, 272, 275, 304, 297, 295</t>
  </si>
  <si>
    <t>287, 298, 291, 290, 291, 284, 283, 284, 289, 316, 311, 307</t>
  </si>
  <si>
    <t>best seo agency spain</t>
  </si>
  <si>
    <t>https://incubeta.com/video-library/the-digital-edge-s2-ep-7-how-to-move-from-ai-efficiency-to-strategic-growth-with-marketing-over-coffees-christopher-penn/</t>
  </si>
  <si>
    <t>best ux company</t>
  </si>
  <si>
    <t>2, 1, 0, 0, 4, 3, 1, 2, 1, 11, 33, 23, 17, 2249, 101, 92, 152, 247, 139, 228, 146, 138, 103, 125</t>
  </si>
  <si>
    <t>best ux design firms</t>
  </si>
  <si>
    <t>best shopify seo agency</t>
  </si>
  <si>
    <t>11, 10, 12, 11, 25, 26, 57, 51, 34, 78, 66, 104, 90, 248, 274, 266, 225, 284, 403, 499, 250, 318, 227, 249</t>
  </si>
  <si>
    <t>best ux consultants</t>
  </si>
  <si>
    <t>best seo services birmingham</t>
  </si>
  <si>
    <t>The Digital Edge S2 Ep.7 | How To Move From AI Efficiency To Strategic Growth With Marketing Over Coffee's Christopher Penn | Incubeta</t>
  </si>
  <si>
    <t>seo agency birmingham</t>
  </si>
  <si>
    <t>In this episode of The Digital Edge, host Mark Reed-Edwards sits down with Christopher Penn, the Co-Host of the Marketing Over Coffee podcast, and the</t>
  </si>
  <si>
    <t>The Digital Edge S2 Ep.7 | How to Move from AI Efficiency to Strategic Growth with Marketing Over Coffee’s Christopher Penn</t>
  </si>
  <si>
    <t>best branding company</t>
  </si>
  <si>
    <t>80, 81, 81, 92, 53, 55, 52, 193, 425, 425, 332, 242, 243, 117, 212, 831, 290, 420, 299, 148, 193, 208, 175, 188</t>
  </si>
  <si>
    <t>343, 313, 369, 432, 225, 218, 207, 182, 237, 255, 213, 229</t>
  </si>
  <si>
    <t>https://incubeta.com/sg/video-library/tomorrows-world-live-powered-by-ai-and-seamless-technology/</t>
  </si>
  <si>
    <t>best seo agency for saas</t>
  </si>
  <si>
    <t>90, 92, 93, 104, 106, 92, 93, 191, 378, 461, 383, 315, 106, 98, 183, 1092, 196, 206, 211, 285, 266, 250, 302, 367</t>
  </si>
  <si>
    <t>431, 480, 503, 167, 497, 521, 538, 586, 758, 835, 793, 811</t>
  </si>
  <si>
    <t>best medical seo companies</t>
  </si>
  <si>
    <t>best ai marketing agency</t>
  </si>
  <si>
    <t>ai marketing tools</t>
  </si>
  <si>
    <t>92, 90, 91, 102, 109, 93, 130, 145, 366, 556, 443, 310, 75, 90, 182, 1523, 218, 220, 332, 123, 150, 120, 351, 340</t>
  </si>
  <si>
    <t>319, 329, 342, 437, 365, 363, 376, 371, 401, 436, 434, 423</t>
  </si>
  <si>
    <t>best seo companies uk</t>
  </si>
  <si>
    <t>https://incubeta.com/news-and-resources/what-the-digital-markets-act-dma-means-for-google-advertisers/</t>
  </si>
  <si>
    <t>best branding services</t>
  </si>
  <si>
    <t>seo agency uk</t>
  </si>
  <si>
    <t>7, 3, 3, 8, 4, 7, 14, 4, 12, 8, 17, 13, 32, 24, 20, 20, 59, 56, 13, 11, 1, 9, 16, 12</t>
  </si>
  <si>
    <t>402, 487, 326, 187, 138, 110, 157, 196, 233, 287, 284, 299, 185, 300, 266, 451, 217, 228, 238, 230, 228, 244, 233, 244</t>
  </si>
  <si>
    <t>212, 245, 240, 240, 216, 220, 228, 220, 217, 234, 223, 234</t>
  </si>
  <si>
    <t>best creative agency</t>
  </si>
  <si>
    <t>What The Digital Markets Act (DMA) Means For Google Advertisers | Incubeta</t>
  </si>
  <si>
    <t>In November 2023 the European Commission announced that Google has been ‘designated as a gatekeeper under the Digital Markets Act (DMA)’ - a comprehensive regulatory framework to protect consumers and ensure fair competition amongst key digital players (Meta, Amazon, Google etc.). This impacts all users and Google advertisers in the European Economic Area (EEA) - (please note that this does not include the UK). Additionally, in line with their privacy commitments, Google has since announced that they are expanding the scope of their EU User Consent Policy to apply to users in Switzerland.</t>
  </si>
  <si>
    <t>What the Digital Markets Act (DMA) Means for Google Advertisers</t>
  </si>
  <si>
    <t>good agency</t>
  </si>
  <si>
    <t>Local pack,Sitelinks,Video preview</t>
  </si>
  <si>
    <t>https://incubeta.com/news-and-resources/incubeta-partners-with-carpio-to-supercharge-marketplace-reporting/</t>
  </si>
  <si>
    <t>best seo services london</t>
  </si>
  <si>
    <t>18, 18, 20, 20, 22, 22, 18, 19, 18, 18, 16, 19, 18, 18, 20, 21, 23, 23, 19, 19, 18, 19, 17, 19</t>
  </si>
  <si>
    <t>19, 19, 21, 21, 23, 23, 19, 20, 19, 20, 17, 20</t>
  </si>
  <si>
    <t>best content writing service</t>
  </si>
  <si>
    <t>Incubeta Partners With Carpio To Supercharge Marketplace Reporting | Incubeta</t>
  </si>
  <si>
    <t>125, 131, 118, 95, 81, 82, 113, 97, 169, 209, 254, 218, 126, 176, 249, 494, 220, 226, 248, 234, 242, 256, 256, 254</t>
  </si>
  <si>
    <t>242, 233, 248, 256, 235, 228, 233, 222, 228, 244, 243, 242</t>
  </si>
  <si>
    <t>It goes without saying that analytics is a critical part of any business. Analytics helps to identify opportunities and contributors to success, not to mention problem areas that deteriorate profit and growth.For brands utilizing marketplaces specifically, it’s important to use analytics not only to get an overview of account performance, but also to deep-dive into how specific aspects of their catalog and ecommerce strategy each impact their bottom-line.Incubeta leverages various technologies to gain these invaluable insights.One of the most important platforms for our marketplace team especially is Carpio.</t>
  </si>
  <si>
    <t>Incubeta Partners with Carpio to Supercharge Marketplace Reporting</t>
  </si>
  <si>
    <t>web content writing services</t>
  </si>
  <si>
    <t>best seo company in uk</t>
  </si>
  <si>
    <t>AI Overview,Thumbnail,Discussions</t>
  </si>
  <si>
    <t>356, 446, 308, 177, 134, 109, 154, 191, 233, 294, 298, 318, 202, 274, 253, 442, 193, 231, 207, 217, 205, 341, 200, 301</t>
  </si>
  <si>
    <t>262, 259, 248, 257, 223, 230, 256, 243, 258, 293, 272, 303, 264</t>
  </si>
  <si>
    <t>SEO and marketing; Business</t>
  </si>
  <si>
    <t>https://incubeta.com/za/news-and-resources/how-to-appropriately-represent-disability-in-marketing/</t>
  </si>
  <si>
    <t>best seo tools for agencies</t>
  </si>
  <si>
    <t>best ecommerce experts</t>
  </si>
  <si>
    <t>19, 25, 39, 68, 69, 61, 63, 78, 416, 513, 351, 249, 90, 131, 86, 848, 119, 178, 152, 173, 373, 306, 218, 245</t>
  </si>
  <si>
    <t>191, 175, 190, 442, 232, 239, 213, 212, 456, 372, 265, 296</t>
  </si>
  <si>
    <t>best seo services company</t>
  </si>
  <si>
    <t>best ux studio</t>
  </si>
  <si>
    <t>https://incubeta.com/news-and-resources/loreal-and-incubeta-partner/</t>
  </si>
  <si>
    <t>ux agency</t>
  </si>
  <si>
    <t>186, 293, 227, 131, 108, 62, 94, 143, 212, 301, 295, 332, 198, 104, 198, 651, 190, 205, 256, 254, 256, 284, 289, 305</t>
  </si>
  <si>
    <t>296, 292, 294, 321, 285, 258, 273, 271, 273, 301, 306, 322</t>
  </si>
  <si>
    <t>best white label seo company</t>
  </si>
  <si>
    <t>L'Oréal And Incubeta Partner To Scale Up Data-Driven Solutions In Benelux | Incubeta</t>
  </si>
  <si>
    <t>Starting in 2025, L'Oréal and Incubeta are expanding their partnership by naming Incubeta as a strategic data partner for L'Oréal in the Benelux region. This amplified collaboration focuses on integrating and optimizing data flows to enhance data-driven solutions across the region.</t>
  </si>
  <si>
    <t>best digital content companies</t>
  </si>
  <si>
    <t>L’Oréal and Incubeta Partner to Scale Up Data-Driven Solutions in Benelux</t>
  </si>
  <si>
    <t>159, 108, 128, 171, 206, 185, 289, 382, 551, 678, 678, 574, 228, 205, 219, 348, 147, 158, 176, 183, 173, 164, 159, 171</t>
  </si>
  <si>
    <t>143, 147, 145, 164, 171, 156, 174, 182, 172, 163, 158, 170</t>
  </si>
  <si>
    <t>Outsourcing</t>
  </si>
  <si>
    <t>what is the best tool for seo agency</t>
  </si>
  <si>
    <t>https://incubeta.com/au/news-and-resources/majority-stake-in-incubeta-acquired-by-global-investment-firm-carlyle/</t>
  </si>
  <si>
    <t>0, 0, 0, 0, 10, 13, 8, 8, 15, 12, 18, 41, 37, 193, 210, 189, 312, 416, 401, 349, 283, 301, 261, 272</t>
  </si>
  <si>
    <t>best graphic design company</t>
  </si>
  <si>
    <t>best seo services in london</t>
  </si>
  <si>
    <t>design agencies</t>
  </si>
  <si>
    <t>best conversion rate optimization company</t>
  </si>
  <si>
    <t>115, 116, 110, 111, 110, 107, 108, 122, 196, 292, 292, 252, 153, 254, 246, 313, 180, 201, 175, 247, 271, 209, 278, 273</t>
  </si>
  <si>
    <t>263, 277, 275, 278, 268, 268, 267, 275, 283, 301, 297, 291</t>
  </si>
  <si>
    <t>conversion rate experts</t>
  </si>
  <si>
    <t>best seo services uk</t>
  </si>
  <si>
    <t>best graphic design agency</t>
  </si>
  <si>
    <t>AI Overview,Thumbnail,Top ads,Bottom ads,Paid sitelinks</t>
  </si>
  <si>
    <t>graphic design companies</t>
  </si>
  <si>
    <t>354, 427, 262, 149, 103, 84, 127, 159, 181, 226, 228, 240, 145, 259, 210, 364, 185, 212, 233, 231, 232, 249, 239, 243</t>
  </si>
  <si>
    <t>https://incubeta.com/mx/our-work/improving-mid-funnel-remarketing-performance-with-custom-bidding/</t>
  </si>
  <si>
    <t>best geo experts</t>
  </si>
  <si>
    <t>202, 235, 211, 219, 201, 222, 242, 240, 241, 258, 248, 252</t>
  </si>
  <si>
    <t>best seo company for lawyers</t>
  </si>
  <si>
    <t>best conversion rate optimization services</t>
  </si>
  <si>
    <t>cro tools</t>
  </si>
  <si>
    <t>best branding consultants</t>
  </si>
  <si>
    <t>Mejorando El Rendimiento Mid-funnel Y De Remarketing Con Pujas Personalizadas | Incubeta</t>
  </si>
  <si>
    <t>Victorinox superó problemas de optimización que estaban afectando el rendimiento de sus campañas. Al adoptar un enfoque personalizado, lograron mejorar notablemente el desempeño tanto en la fase media del funnel como en las campañas de remarketing.</t>
  </si>
  <si>
    <t>Mejorando el rendimiento mid-funnel y de remarketing con pujas personalizadas</t>
  </si>
  <si>
    <t>185, 269, 87, 140, 137, 125, 183, 807, 543, 462, 545, 498, 160, 88, 211, 179, 268, 171, 123, 535, 328, 325, 328, 350</t>
  </si>
  <si>
    <t>316, 330, 321, 325, 333, 338, 347, 604, 403, 402, 406, 429</t>
  </si>
  <si>
    <t>best conversion rate optimization companies</t>
  </si>
  <si>
    <t>best seo agency for startups</t>
  </si>
  <si>
    <t>86, 88, 90, 104, 104, 90, 92, 144, 358, 438, 363, 224, 103, 85, 243, 1252, 217, 225, 236, 118, 83, 114, 172, 159</t>
  </si>
  <si>
    <t>137, 133, 146, 241, 137, 125, 120, 118, 138, 137, 122, 106, 86</t>
  </si>
  <si>
    <t>best brand design consultants</t>
  </si>
  <si>
    <t>https://incubeta.com/news-and-resources/extendo-joins-incubeta/</t>
  </si>
  <si>
    <t>0, 0, 0, 0, 0, 0, 0, 0, 0, 0, 0, 0, 0, 18, 48, 11, 11, 1, 5, 4, 0, 0, 0, 1</t>
  </si>
  <si>
    <t>best user experience companies</t>
  </si>
  <si>
    <t>109, 168, 111, 109, 169, 115, 217, 255, 464, 470, 480, 492, 206, 179, 260, 302, 170, 220, 237, 207, 236, 211, 214, 198</t>
  </si>
  <si>
    <t>Say Hello To Extendo; Incubeta Welcomes New Acquisition To The Family | Incubeta</t>
  </si>
  <si>
    <t>172, 171, 166, 160, 147, 124, 131, 131, 143, 137, 132, 128</t>
  </si>
  <si>
    <t>ux agency london</t>
  </si>
  <si>
    <t>We’re delighted to announce that data management experts, Extendo have joined the Incubeta family alongside our previous acquisitions, Groundswell, Maze-One and Panalysis. The acquisition of Extendo will expand our global presence into Latin America, allowing Incubeta to drive growth for clients through our expertise, and best practices in technology, data and creative. This acquisition will also allow us to build upon the already strong relationship we have with Google.</t>
  </si>
  <si>
    <t>best enterprise seo agency</t>
  </si>
  <si>
    <t>Say Hello to Extendo; Incubeta Welcomes New Acquisition to the Family</t>
  </si>
  <si>
    <t>best cro companies</t>
  </si>
  <si>
    <t>21, 23, 22, 43, 63, 100, 63, 63, 63, 86, 181, 235, 171, 148, 254, 693, 144, 187, 174, 260, 268, 280, 295, 309</t>
  </si>
  <si>
    <t>310, 321, 339, 386, 347, 360, 375, 380, 388, 400, 416, 429</t>
  </si>
  <si>
    <t>best seo companies for small business</t>
  </si>
  <si>
    <t>best brand design services</t>
  </si>
  <si>
    <t>https://incubeta.com/es/news-and-resources/waving-goodbye-to-google-optimize/</t>
  </si>
  <si>
    <t>Top ads,AI Overview,Thumbnail,People also ask,Discussions</t>
  </si>
  <si>
    <t>138, 175, 219, 264, 268, 216, 392, 391, 856, 405, 399, 509, 377, 214, 252, 461, 168, 216, 133, 283, 369, 288, 245, 257</t>
  </si>
  <si>
    <t>267, 216, 234, 261, 1058, 334, 342, 294, 383, 299, 254, 267, 276</t>
  </si>
  <si>
    <t>best user experience consultants</t>
  </si>
  <si>
    <t>user experience consultants</t>
  </si>
  <si>
    <t>best brand design studios</t>
  </si>
  <si>
    <t>design studio</t>
  </si>
  <si>
    <t>best ai marketing company</t>
  </si>
  <si>
    <t>https://incubeta.com/es/news-and-resources/how-to-avoid-keyword-cannibalization-and-drive-total-search-performance/</t>
  </si>
  <si>
    <t>best technical seo company</t>
  </si>
  <si>
    <t>best wakefield seo agency</t>
  </si>
  <si>
    <t>technical seo agency</t>
  </si>
  <si>
    <t>Local pack,People also ask,Bottom ads,Paid sitelinks,Video preview</t>
  </si>
  <si>
    <t>best technical seo services</t>
  </si>
  <si>
    <t>7190, 11904, 8458, 9543, 7764, 7906, 7887, 8736, 11991, 12748, 13654, 12840, 14504, 14152, 14195, 14909, 14273, 13667, 14170, 14860, 14561, 14314, 14195, 14562</t>
  </si>
  <si>
    <t>14644, 15221, 15186, 15949, 15270, 14709, 15186, 15908, 15594, 15370, 15243, 15628</t>
  </si>
  <si>
    <t>best ecommerce services</t>
  </si>
  <si>
    <t>best ecommerce website development company</t>
  </si>
  <si>
    <t>https://incubeta.com/pt-pt/news-and-resources/how-to-avoid-keyword-cannibalization-and-drive-total-search-performance/</t>
  </si>
  <si>
    <t>best enterprise seo company agency</t>
  </si>
  <si>
    <t>best graphic design service</t>
  </si>
  <si>
    <t>Top ads,Paid sitelinks,Local pack,People also ask,Discussions,Video preview,Bottom ads</t>
  </si>
  <si>
    <t>best seo marketing companies</t>
  </si>
  <si>
    <t>8967, 10555, 10196, 10585, 10752, 10703, 10066, 11269, 13293, 15598, 14651, 14019, 13913, 12799, 12138, 12588, 12517, 12556, 11897, 12996, 12892, 12274, 12726, 12648</t>
  </si>
  <si>
    <t>12773, 12981, 12239, 12610, 12536, 12573, 11912, 13008, 12903, 12283, 12734</t>
  </si>
  <si>
    <t>best ai marketing services</t>
  </si>
  <si>
    <t>People also ask</t>
  </si>
  <si>
    <t>https://incubeta.com/it/our-work/improving-reporting-efficiency-with-gmp/</t>
  </si>
  <si>
    <t>145, 177, 169, 119, 212, 128, 165, 221, 381, 666, 395, 354, 209, 166, 205, 109, 170, 213, 196, 205, 223, 257, 257, 248</t>
  </si>
  <si>
    <t>5310, 7081, 6487, 7072, 6318, 6652, 6895, 5844, 7325, 8967, 10459, 10791, 5024, 7853, 7131, 7996, 7870, 7236, 7304, 7337, 7663, 7682, 7681, 7940</t>
  </si>
  <si>
    <t>7413, 8092, 7589, 8454, 8328, 7694, 7762, 7796, 8122, 8140, 8140, 8398</t>
  </si>
  <si>
    <t>260, 208, 221, 198, 212, 205, 205, 215, 232, 266, 266, 257</t>
  </si>
  <si>
    <t>best retail consultants</t>
  </si>
  <si>
    <t>seo company</t>
  </si>
  <si>
    <t>best seo companies in the uk</t>
  </si>
  <si>
    <t>AI Overview,Thumbnail,Local pack,People also ask,Video preview,Bottom ads,Paid sitelinks</t>
  </si>
  <si>
    <t>Ottimizzazione Dell’efficienza Del Reporting Grazie Alla GMPImproving Reporting Efficiency With GMP | Incubeta</t>
  </si>
  <si>
    <t>best creative strategy company</t>
  </si>
  <si>
    <t>EssilorLuxottica ha costruito un’infrastruttura centralizzata di dati e reporting, riducendo del 70% i tempi di reportistica e abilitando insight scalabili e multi-piattaforma per i diversi brand.</t>
  </si>
  <si>
    <t>brand strategy agency</t>
  </si>
  <si>
    <t>Ottimizzazione dell’efficienza del reporting grazie alla GMPImproving Reporting Efficiency with GMP</t>
  </si>
  <si>
    <t>AI Overview,Thumbnail,Sitelinks,Discussions</t>
  </si>
  <si>
    <t>4283, 5689, 5227, 4936, 4400, 4401, 4314, 4594, 4924, 7027, 8361, 9191, 4087, 5298, 5273, 6076, 6114, 5707, 5982, 5875, 5642, 5920, 6021, 6220</t>
  </si>
  <si>
    <t>5491, 5628, 5659, 6462, 6499, 6093, 6368, 6261, 6027, 6306, 6407, 6606</t>
  </si>
  <si>
    <t>digital marketing services</t>
  </si>
  <si>
    <t>best digital design companies</t>
  </si>
  <si>
    <t>159, 202, 192, 187, 188, 187, 191, 186, 190, 198, 189, 189, 180, 181, 175, 173, 172, 173, 176, 172, 175, 184, 174, 175</t>
  </si>
  <si>
    <t>https://incubeta.com/news-and-resources/incubeta-announces-lani-cummins-as-managing-director-anz/</t>
  </si>
  <si>
    <t>166, 167, 161, 159, 158, 159, 162, 158, 162, 170, 161, 162</t>
  </si>
  <si>
    <t>best conversion rate optimization agency</t>
  </si>
  <si>
    <t>3768, 4522, 3872, 3081, 4995, 3978, 3464, 4457, 5234, 6588, 6493, 7176, 3233, 4764, 4819, 5056, 5241, 4728, 4498, 4787, 4757, 4968, 4749, 4836</t>
  </si>
  <si>
    <t>best seo agencies manchester</t>
  </si>
  <si>
    <t>4786, 4754, 4812, 5049, 5234, 4721, 4491, 4781, 4751, 4962, 4743, 4829</t>
  </si>
  <si>
    <t>cro agencies</t>
  </si>
  <si>
    <t>digital marketing company</t>
  </si>
  <si>
    <t>Incubeta Announces Lani Cummins As Managing Director ANZ | Incubeta</t>
  </si>
  <si>
    <t>best content strategy agencies</t>
  </si>
  <si>
    <t>2, 2, 5, 8, 7, 12, 14, 16, 25, 21, 14, 20, 30, 195, 208, 207, 230, 274, 266, 254, 218, 293, 229, 223</t>
  </si>
  <si>
    <t>We’re pleased to announce the appointment of Lani Cummins as Managing Director of our Australian and New Zealand operations, marking a new chapter for the business as we continue to expand our presence across Australia and the wider APAC region.</t>
  </si>
  <si>
    <t>Incubeta announces Lani Cummins as Managing Director ANZ</t>
  </si>
  <si>
    <t>AI Overview,Thumbnail,Local pack,Top ads,People also ask,Bottom ads,Video preview</t>
  </si>
  <si>
    <t>best seo company in usa</t>
  </si>
  <si>
    <t>best conversion rate optimisation companies</t>
  </si>
  <si>
    <t>2839, 3456, 5017, 4211, 3568, 3019, 2497, 3055, 5239, 6178, 7330, 5328, 2401, 3446, 3257, 5763, 2941, 2758, 2161, 3308, 3242, 3526, 3503, 3323</t>
  </si>
  <si>
    <t>3114, 3412, 3854, 3459, 3125, 3172, 2890, 3308, 3242, 3526, 3503, 3322</t>
  </si>
  <si>
    <t>best graphic design studio</t>
  </si>
  <si>
    <t>seo company usa</t>
  </si>
  <si>
    <t>https://incubeta.com/news-and-resources/the-amazon-idq-score-and-why-its-important/</t>
  </si>
  <si>
    <t>AI Overview,Thumbnail,Local pack,People also ask,Bottom ads</t>
  </si>
  <si>
    <t>Informational,Commercial,Transactional,Non-branded,Local</t>
  </si>
  <si>
    <t>best retail company</t>
  </si>
  <si>
    <t>1726, 1546, 1530, 1018, 225, 1167, 1089, 1336, 2070, 1852, 2363, 1812, 1741, 2543, 2428, 2883, 2135, 2358, 2695, 6186, 4716, 6427, 3815, 2596</t>
  </si>
  <si>
    <t>2603, 2675, 3006, 2680, 2605, 2424, 2566, 3064, 2978, 2974, 2951, 2802</t>
  </si>
  <si>
    <t>Retail trade</t>
  </si>
  <si>
    <t>best enterprise seo agency sydney</t>
  </si>
  <si>
    <t>best branding studio</t>
  </si>
  <si>
    <t>Top ads,Paid sitelinks,Local pack,Discussions,Bottom ads</t>
  </si>
  <si>
    <t>https://incubeta.com/es/news-and-resources/the-amazon-idq-score-and-why-its-important/</t>
  </si>
  <si>
    <t>best seo link building services</t>
  </si>
  <si>
    <t>best creative companies</t>
  </si>
  <si>
    <t>2611, 2273, 2394, 1821, 1762, 2017, 1883, 2490, 4166, 5097, 4456, 2938, 2450, 3524, 2897, 3201, 3249, 3068, 2877, 3225, 3262, 3225, 3109, 3110</t>
  </si>
  <si>
    <t>3167, 3183, 2964, 3202, 3249, 3068, 2878, 3226, 3262, 3226, 3109, 3110</t>
  </si>
  <si>
    <t>seo marketing</t>
  </si>
  <si>
    <t>best branding service</t>
  </si>
  <si>
    <t>seo</t>
  </si>
  <si>
    <t>AI Overview,Thumbnail,Top ads,People also ask,Bottom ads,Paid sitelinks,Video preview</t>
  </si>
  <si>
    <t>best content companies</t>
  </si>
  <si>
    <t>content marketing agency london</t>
  </si>
  <si>
    <t>5012, 6122, 4944, 3553, 3060, 3005, 3531, 3624, 4296, 4291, 3543, 3255, 2551, 3328, 2702, 4511, 2681, 2557, 2630, 2715, 2661, 2801, 2624, 2891</t>
  </si>
  <si>
    <t>2678, 2793, 2718, 2741, 2817, 2737, 2697, 2781, 2728, 2868, 2691, 2958</t>
  </si>
  <si>
    <t>AI Overview,Local pack,Discussions,Bottom ads</t>
  </si>
  <si>
    <t>best content services</t>
  </si>
  <si>
    <t>content marketing platform</t>
  </si>
  <si>
    <t>best digital media company</t>
  </si>
  <si>
    <t>best digital pr agency uk</t>
  </si>
  <si>
    <t>2155, 2199, 2147, 1503, 1817, 1798, 2156, 2644, 3257, 5766, 5649, 2676, 1314, 3045, 2314, 4583, 2467, 2075, 2407, 2636, 2524, 2821, 2732, 2641</t>
  </si>
  <si>
    <t>2394, 2467, 2430, 2659, 2580, 2509, 2554, 2783, 2671, 2968, 2879, 2788</t>
  </si>
  <si>
    <t>seo service</t>
  </si>
  <si>
    <t>best website seo services</t>
  </si>
  <si>
    <t>best seo strategists</t>
  </si>
  <si>
    <t>best content writing companies</t>
  </si>
  <si>
    <t>Local pack,People also ask,Discussions,Video preview</t>
  </si>
  <si>
    <t>https://incubeta.com/knowledge-base/category/sa360/</t>
  </si>
  <si>
    <t>best sheffield seo reseller company</t>
  </si>
  <si>
    <t>best ai search companies</t>
  </si>
  <si>
    <t>1364, 1971, 1363, 1659, 1425, 1424, 1461, 1739, 2554, 2996, 3001, 2287, 1291, 1493, 1621, 4613, 1971, 1849, 2186, 2297, 2341, 2492, 2344, 2324</t>
  </si>
  <si>
    <t>2273, 2314, 2311, 2553, 2238, 2221, 2218, 2328, 2371, 2522, 2372, 2352</t>
  </si>
  <si>
    <t>online marketing agency</t>
  </si>
  <si>
    <t>best seo agencies uk</t>
  </si>
  <si>
    <t>best technical seo companies</t>
  </si>
  <si>
    <t>best ai marketing companies</t>
  </si>
  <si>
    <t>Local pack,Video preview,People also ask,Bottom ads</t>
  </si>
  <si>
    <t>best ecommerce company</t>
  </si>
  <si>
    <t>1248, 1233, 1050, 2107, 1829, 1113, 1296, 2158, 3136, 3138, 2502, 2634, 986, 1690, 1977, 2892, 2387, 2322, 2172, 2253, 2176, 2172, 2102, 2096</t>
  </si>
  <si>
    <t>324, 392, 240, 138, 97, 76, 106, 139, 162, 199, 201, 212, 146, 217, 188, 314, 149, 184, 197, 185, 177, 186, 178, 183</t>
  </si>
  <si>
    <t>152, 183, 175, 185, 177, 182, 196, 184, 177, 185, 177, 182</t>
  </si>
  <si>
    <t>2112, 2209, 2346, 2413, 2529, 2310, 2272, 2319, 2257, 2242, 2182, 2168</t>
  </si>
  <si>
    <t>best technical seo service</t>
  </si>
  <si>
    <t>https://incubeta.com/our-work/marks-spencer-international/</t>
  </si>
  <si>
    <t>seo company london</t>
  </si>
  <si>
    <t>best uk seo company</t>
  </si>
  <si>
    <t>best motion design services</t>
  </si>
  <si>
    <t>best ecommerce service</t>
  </si>
  <si>
    <t>best ux services</t>
  </si>
  <si>
    <t>1302, 1095, 1279, 1300, 719, 703, 858, 1026, 1768, 2148, 2133, 1843, 957, 2085, 2328, 3906, 1681, 1653, 1804, 1726, 1799, 1932, 1850, 1823</t>
  </si>
  <si>
    <t>1, 0, 1, 1, 0, 0, 1, 0, 0, 0, 0, 5, 9, 1, 4, 1, 6, 0, 0, 0, 0, 0, 0, 1</t>
  </si>
  <si>
    <t>322, 397, 241, 134, 101, 79, 109, 141, 164, 205, 207, 219, 144, 223, 183, 313, 111, 190, 200, 192, 182, 207, 208, 221</t>
  </si>
  <si>
    <t>1756, 1703, 1757, 1904, 1663, 1607, 1543, 1523, 1563, 1721, 1627, 1612</t>
  </si>
  <si>
    <t>202, 222, 199, 202, 182, 195, 212, 204, 194, 219, 220, 233</t>
  </si>
  <si>
    <t>best content writing agencies</t>
  </si>
  <si>
    <t>best motion design agency</t>
  </si>
  <si>
    <t>Top ads,Local pack,Bottom ads,Video preview</t>
  </si>
  <si>
    <t>https://incubeta.com/my/news-and-resources/how-to-appropriately-represent-disability-in-marketing/</t>
  </si>
  <si>
    <t>best ai search experts</t>
  </si>
  <si>
    <t>best ad tech companies</t>
  </si>
  <si>
    <t>1242, 1228, 1477, 1433, 1426, 224, 1838, 1408, 1889, 2024, 2191, 1863, 2234, 2671, 1315, 1983, 1814, 2034, 1763, 2277, 1956, 2150, 1842, 2044</t>
  </si>
  <si>
    <t>1983, 2006, 2104, 2162, 1993, 2213, 1942, 2456, 2136, 2330, 2022, 2223</t>
  </si>
  <si>
    <t>seo marketing agency</t>
  </si>
  <si>
    <t>best motion design companies</t>
  </si>
  <si>
    <t>best seo software for agencies</t>
  </si>
  <si>
    <t>best ecommerce consulting</t>
  </si>
  <si>
    <t>Local pack,People also ask,Bottom ads,Video preview</t>
  </si>
  <si>
    <t>seo monitoring tool</t>
  </si>
  <si>
    <t>AI Overview,Thumbnail,Bottom ads,Paid sitelinks</t>
  </si>
  <si>
    <t>best content writing company</t>
  </si>
  <si>
    <t>2062, 2597, 2593, 1817, 1063, 1044, 2087, 1085, 3187, 1896, 6913, 1960, 1200, 1481, 1662, 4388, 2170, 2075, 1263, 1625, 1877, 1474, 2399, 1962</t>
  </si>
  <si>
    <t>2102, 2163, 2181, 2311, 1918, 1857, 1820, 1612, 1861, 1462, 2379, 1946</t>
  </si>
  <si>
    <t>digital marketing agency uk</t>
  </si>
  <si>
    <t>best retail agencies</t>
  </si>
  <si>
    <t>https://incubeta.com/mx/knowledge-base/what-is-enhanced-conversions/</t>
  </si>
  <si>
    <t>51, 112, 116, 86, 86, 140, 147, 117, 253, 379, 374, 323, 167, 173, 175, 405, 119, 86, 169, 179, 184, 200, 183, 163</t>
  </si>
  <si>
    <t>Top ads,Local pack,Bottom ads</t>
  </si>
  <si>
    <t>165, 165, 145, 167, 157, 162, 166, 176, 182, 198, 181, 162</t>
  </si>
  <si>
    <t>0, 0, 0, 0, 0, 0, 0, 0, 0, 0, 0, 0, 0, 0, 0, 0, 0, 0, 0, 0, 0, 0, 0, 1</t>
  </si>
  <si>
    <t>best white label seo companies</t>
  </si>
  <si>
    <t>best motion design studio</t>
  </si>
  <si>
    <t>2368, 1969, 1921, 1297, 1083, 1091, 1101, 1942, 2357, 2392, 1962, 1675, 1181, 1678, 2025, 3582, 1646, 1493, 1542, 1768, 2324, 2118, 2191, 2199</t>
  </si>
  <si>
    <t>2102, 2120, 2147, 2128, 2043, 2053, 2054, 2161, 2171, 2217, 2145, 2156</t>
  </si>
  <si>
    <t>pr agency</t>
  </si>
  <si>
    <t>121, 88, 106, 141, 158, 141, 214, 274, 387, 478, 479, 425, 183, 126, 157, 248, 112, 101, 114, 122, 124, 124, 124, 139</t>
  </si>
  <si>
    <t>best cro company</t>
  </si>
  <si>
    <t>115, 103, 109, 123, 117, 108, 121, 129, 131, 131, 131</t>
  </si>
  <si>
    <t>Top ads,Paid sitelinks,Local pack,People also ask,Bottom ads,Video preview</t>
  </si>
  <si>
    <t>best london seo agency</t>
  </si>
  <si>
    <t>1463, 2150, 1289, 1876, 1538, 1844, 1462, 1849, 2614, 3176, 4565, 2199, 1101, 1596, 1494, 3154, 1721, 1495, 1262, 1827, 1870, 1960, 2069, 1916</t>
  </si>
  <si>
    <t>best content strategy agency</t>
  </si>
  <si>
    <t>1790, 1885, 1765, 2016, 1834, 1851, 1649, 1892, 1935, 2025, 2134, 1981</t>
  </si>
  <si>
    <t>AI Overview,Thumbnail,Local pack,People also ask</t>
  </si>
  <si>
    <t>https://incubeta.com/de/news-and-resources/welcoming-jacques-van-niekerk-as-global-ceo-of-incubeta/</t>
  </si>
  <si>
    <t>seo services uk</t>
  </si>
  <si>
    <t>82, 101, 86, 59, 48, 57, 70, 85, 155, 202, 172, 184, 120, 146, 155, 374, 144, 154, 177, 177, 182, 194, 190, 196</t>
  </si>
  <si>
    <t>best ai marketing agencies</t>
  </si>
  <si>
    <t>192, 197, 193, 210, 196, 188, 189, 189, 193, 206, 201, 208</t>
  </si>
  <si>
    <t>AI Overview,Thumbnail,Bottom ads</t>
  </si>
  <si>
    <t>best seo company in london</t>
  </si>
  <si>
    <t>994, 1010, 800, 807, 789, 963, 1153, 1402, 1411, 2092, 2095, 1790, 1252, 2590, 1622, 3246, 1221, 1175, 1685, 1798, 1772, 1816, 1729, 1872</t>
  </si>
  <si>
    <t>seo companies london</t>
  </si>
  <si>
    <t>1809, 1771, 1673, 1679, 1653, 1660, 1724, 1837, 1811, 1855, 1768, 1912</t>
  </si>
  <si>
    <t>best digital content agencies</t>
  </si>
  <si>
    <t>Local pack,Discussions</t>
  </si>
  <si>
    <t>seo company uk</t>
  </si>
  <si>
    <t>best retail companies</t>
  </si>
  <si>
    <t>149, 158, 133, 135, 172, 157, 120, 138, 220, 314, 315, 273, 165, 256, 233, 315, 156, 158, 164, 158, 166, 186, 181, 177</t>
  </si>
  <si>
    <t>Top ads,AI Overview,Thumbnail,Local pack,Bottom ads,Video preview</t>
  </si>
  <si>
    <t>1312, 1587, 1262, 783, 882, 864, 1051, 1248, 1842, 2236, 2274, 1646, 1160, 1426, 1587, 3278, 1163, 1205, 1616, 1715, 1793, 1854, 1716, 1747</t>
  </si>
  <si>
    <t>1651, 1651, 1651, 1605, 1508, 1529, 1605, 1704, 1781, 1842, 1704, 1735</t>
  </si>
  <si>
    <t>Local pack,Discussions,Video preview</t>
  </si>
  <si>
    <t>166, 170, 163, 161, 162, 157, 151, 148, 154, 176, 170, 166</t>
  </si>
  <si>
    <t>best digital design services</t>
  </si>
  <si>
    <t>best seo agencies london</t>
  </si>
  <si>
    <t>https://incubeta.com/es/news-and-resources/overcoming-2025-marketing-challenges/</t>
  </si>
  <si>
    <t>1098, 1126, 1066, 1292, 1076, 1281, 1062, 1309, 2285, 2339, 2343, 1734, 1235, 1488, 1350, 3621, 1833, 1480, 1234, 1688, 1775, 1745, 1675, 1690</t>
  </si>
  <si>
    <t>best digital design agency</t>
  </si>
  <si>
    <t>1573, 1622, 1666, 1946, 1682, 1605, 1605, 1716, 1803, 1772, 1701, 1714</t>
  </si>
  <si>
    <t>professional seo services</t>
  </si>
  <si>
    <t>seo company rankings</t>
  </si>
  <si>
    <t>best retail agency</t>
  </si>
  <si>
    <t>141, 140, 112, 110, 109, 106, 104, 119, 187, 279, 273, 226, 127, 350, 170, 250, 144, 144, 121, 202, 197, 195, 199, 194</t>
  </si>
  <si>
    <t>180, 204, 182, 187, 183, 178, 175, 182, 185, 202, 202, 196, 182</t>
  </si>
  <si>
    <t>113, 465, 104, 103, 122, 93, 581, 132, 384, 285, 2666, 3355, 877, 1285, 1545, 1658, 1485, 1345, 1567, 1811, 1666, 1686, 1698, 2016</t>
  </si>
  <si>
    <t>best technical seo experts</t>
  </si>
  <si>
    <t>best seo reseller company</t>
  </si>
  <si>
    <t>1448, 1761, 1653, 1854, 1681, 1540, 1763, 2006, 1862, 1882, 1894, 2212</t>
  </si>
  <si>
    <t>seo services company</t>
  </si>
  <si>
    <t>64, 32, 18, 21, 41, 38, 45, 81, 248, 306, 306, 185, 69, 101, 156, 729, 108, 150, 152, 154, 229, 279, 234, 251</t>
  </si>
  <si>
    <t>228, 174, 168, 355, 195, 168, 160, 162, 242, 294, 246, 265</t>
  </si>
  <si>
    <t>best creative strategy agencies</t>
  </si>
  <si>
    <t>Local pack,Bottom ads,Paid sitelinks,Video preview</t>
  </si>
  <si>
    <t>best seo tool for agencies</t>
  </si>
  <si>
    <t>best brand design company</t>
  </si>
  <si>
    <t>1883, 2692, 1480, 1491, 595, 432, 585, 765, 1307, 1334, 1489, 1951, 1001, 874, 1165, 2950, 1684, 1964, 1288, 1566, 1514, 1695, 1686, 1945</t>
  </si>
  <si>
    <t>best wakefield seo company</t>
  </si>
  <si>
    <t>1799, 1972, 1930, 1953, 1731, 1646, 1712, 1768, 1826, 1923, 1989</t>
  </si>
  <si>
    <t>seo services london</t>
  </si>
  <si>
    <t>best user experience company</t>
  </si>
  <si>
    <t>0, 0, 0, 2, 7, 11, 18, 3, 23, 19, 21, 36, 17, 157, 181, 165, 248, 297, 270, 243, 238, 289, 231, 48</t>
  </si>
  <si>
    <t>best seo agency in the world</t>
  </si>
  <si>
    <t>Local pack,People also ask,Bottom ads,Paid sitelinks</t>
  </si>
  <si>
    <t>international seo agency</t>
  </si>
  <si>
    <t>best geo company</t>
  </si>
  <si>
    <t>https://incubeta.com/pt-pt/our-work/combining-real-time-weather-signals-with-ai-for-the-loreal-group/</t>
  </si>
  <si>
    <t>791, 836, 674, 701, 576, 558, 783, 1104, 1887, 1929, 1544, 1580, 856, 1667, 1671, 2269, 1614, 1580, 1627, 1708, 1710, 1822, 1904, 1874</t>
  </si>
  <si>
    <t>best creative studio</t>
  </si>
  <si>
    <t>1858, 1794, 1862, 1869, 1787, 1707, 1719, 1800, 1802, 1914, 1996</t>
  </si>
  <si>
    <t>69, 69, 108, 75, 109, 77, 122, 143, 122, 175, 120, 223, 133, 97, 152, 244, 67, 96, 76, 98, 102, 213, 138, 157</t>
  </si>
  <si>
    <t>affordable seo services in uk</t>
  </si>
  <si>
    <t>145, 135, 150, 154, 138, 135, 139, 147, 141, 155, 141, 159, 147</t>
  </si>
  <si>
    <t>best seo strategy services</t>
  </si>
  <si>
    <t>best seo agency tools</t>
  </si>
  <si>
    <t>Sitelinks</t>
  </si>
  <si>
    <t>best creative services</t>
  </si>
  <si>
    <t>best tools for seo agency</t>
  </si>
  <si>
    <t>0, 0, 0, 0, 0, 0, 0, 0, 0, 0, 0, 0, 0, 0, 0, 0, 3266, 4531, 5643, 5617, 150, 192, 126, 151</t>
  </si>
  <si>
    <t>3, 0, 0, 0, 0, 0, 0, 0, 0, 0, 0, 0, 0, 1, 1, 1, 0, 1, 0, 0, 0, 0, 0, 0</t>
  </si>
  <si>
    <t>best geo companies</t>
  </si>
  <si>
    <t>Estrutura Global De Agências Alinhada | Incubeta</t>
  </si>
  <si>
    <t>Top ads,Local pack,People also ask,Bottom ads,Video preview</t>
  </si>
  <si>
    <t>best company for seo</t>
  </si>
  <si>
    <t>A L’Oréal desenvolveu um programa gamificado de Ativação Multi-Agência, criando governação e alinhamento em 19 mercados, alcançando 175% de adoção de mercado em apenas 12 meses.</t>
  </si>
  <si>
    <t>best creative company</t>
  </si>
  <si>
    <t>882, 903, 861, 1048, 942, 781, 802, 1359, 2010, 2029, 1686, 1743, 908, 1156, 1339, 2850, 1395, 1358, 1455, 1481, 1560, 1614, 1438, 1471</t>
  </si>
  <si>
    <t>Estrutura Global de Agências Alinhada</t>
  </si>
  <si>
    <t>AI Overview,People also ask,Discussions,Bottom ads</t>
  </si>
  <si>
    <t>1469, 1505, 1459, 1628, 1427, 1532, 1525, 1552, 1630, 1684, 1509, 1542</t>
  </si>
  <si>
    <t>best conversion rate optimization agencies</t>
  </si>
  <si>
    <t>digital marketing agencies</t>
  </si>
  <si>
    <t>318, 393, 278, 135, 106, 38, 54, 91, 161, 139, 98, 125, 90, 100, 129, 377, 114, 98, 74, 104, 95, 104, 108, 128</t>
  </si>
  <si>
    <t>109, 110, 105, 114, 82, 77, 86, 103, 94, 104, 107, 127</t>
  </si>
  <si>
    <t>best geo consultants</t>
  </si>
  <si>
    <t>Top ads,Local pack,People also ask,Discussions,Bottom ads,Video preview</t>
  </si>
  <si>
    <t>best seo company india</t>
  </si>
  <si>
    <t>best creative strategy agency</t>
  </si>
  <si>
    <t>seo india</t>
  </si>
  <si>
    <t>1117, 1353, 1337, 1348, 1366, 1367, 1128, 1377, 1989, 2904, 1996, 1731, 902, 1481, 1381, 2660, 1376, 1286, 994, 1512, 1541, 1636, 1527, 1561</t>
  </si>
  <si>
    <t>best creative studios</t>
  </si>
  <si>
    <t>1453, 1542, 1549, 1664, 1576, 1516, 1432, 1590, 1619, 1714, 1605, 1639</t>
  </si>
  <si>
    <t>https://incubeta.com/video-library/the-digital-edge-s2-ep-6-overcoming-the-confidence-paradox-in-marketing-with-paul-ruscoe/</t>
  </si>
  <si>
    <t>best seo services near me</t>
  </si>
  <si>
    <t>best digital content agency</t>
  </si>
  <si>
    <t>0, 0, 0, 0, 0, 0, 0, 0, 0, 0, 0, 0, 0, 0, 6, 5, 0, 2, 10, 0, 0, 0, 0, 1</t>
  </si>
  <si>
    <t>best ad tech agency</t>
  </si>
  <si>
    <t>AI Overview,Thumbnail,People also ask,Bottom ads,Paid sitelinks,Video preview</t>
  </si>
  <si>
    <t>best seo agency for b2b</t>
  </si>
  <si>
    <t>b2b seo agency</t>
  </si>
  <si>
    <t>best ad tech company</t>
  </si>
  <si>
    <t>Top ads,People also ask,Bottom ads</t>
  </si>
  <si>
    <t>best ad tech consultants</t>
  </si>
  <si>
    <t>best ad tech consulting</t>
  </si>
  <si>
    <t>The Digital Edge S2 Ep.6 | Overcoming The Confidence Paradox In Marketing With Paul Ruscoe | Incubeta</t>
  </si>
  <si>
    <t>1073, 1096, 1088, 968, 1106, 1111, 1388, 1740, 1742, 2029, 1701, 1210, 939, 1373, 1333, 2154, 1432, 1476, 1455, 1581, 1575, 1619, 1517, 1544</t>
  </si>
  <si>
    <t>1527, 1565, 1608, 1668, 1616, 1665, 1554, 1680, 1674, 1718, 1616, 1643</t>
  </si>
  <si>
    <t>In this episode of The Digital Edge, host Mark Reed-Edwards chats with Paul Ruscoe, Incubeta’s VP of Marketing Intelligence, about the growing disconnect</t>
  </si>
  <si>
    <t>best seo company for b2b</t>
  </si>
  <si>
    <t>best ad tech experts</t>
  </si>
  <si>
    <t>The Digital Edge S2 Ep.6 | Overcoming the Confidence Paradox in Marketing with Paul Ruscoe</t>
  </si>
  <si>
    <t>marketing agencies</t>
  </si>
  <si>
    <t>best ad tech service</t>
  </si>
  <si>
    <t>best ad tech services</t>
  </si>
  <si>
    <t>best seo service provider company</t>
  </si>
  <si>
    <t>best ad tech strategists</t>
  </si>
  <si>
    <t>best ad tech studio</t>
  </si>
  <si>
    <t>marketing agency manchester</t>
  </si>
  <si>
    <t>best wordpress seo company</t>
  </si>
  <si>
    <t>AI Overview,Thumbnail,Local pack,People also ask,Video preview,Bottom ads</t>
  </si>
  <si>
    <t>best ad tech studios</t>
  </si>
  <si>
    <t>https://incubeta.com/de/news-and-resources/incubeta-acquires-rocketsource-to-expand-human-centered-ai-capabilities/</t>
  </si>
  <si>
    <t>wordpress seo services</t>
  </si>
  <si>
    <t>best advertising technology agencies</t>
  </si>
  <si>
    <t>Sitelinks,People also ask</t>
  </si>
  <si>
    <t>best advertising technology agency</t>
  </si>
  <si>
    <t>1409, 1711, 1659, 1697, 1691, 1666, 1159, 1432, 2015, 2395, 1995, 1696, 1189, 1547, 1583, 2306, 1463, 1167, 926, 1301, 1274, 1291, 1279, 1196</t>
  </si>
  <si>
    <t>best advertising technology companies</t>
  </si>
  <si>
    <t>1151, 1248, 1240, 1295, 1267, 1229, 1077, 1286, 1260, 1276, 1265, 1181</t>
  </si>
  <si>
    <t>best advertising technology company</t>
  </si>
  <si>
    <t>the best seo service</t>
  </si>
  <si>
    <t>search engine optimisation agency</t>
  </si>
  <si>
    <t>best advertising technology consultants</t>
  </si>
  <si>
    <t>best advertising technology consulting</t>
  </si>
  <si>
    <t>AI Overview,Thumbnail,Video preview</t>
  </si>
  <si>
    <t>best seo companies for small businesses</t>
  </si>
  <si>
    <t>best advertising technology experts</t>
  </si>
  <si>
    <t>top seo companies for small business</t>
  </si>
  <si>
    <t>best advertising technology service</t>
  </si>
  <si>
    <t>1256, 588, 395, 359, 269, 321, 912, 1089, 2887, 2888, 1659, 1242, 602, 1102, 1010, 3403, 1271, 951, 1023, 1572, 1732, 1706, 1538, 1534</t>
  </si>
  <si>
    <t>Top ads,AI Overview,People also ask,Discussions</t>
  </si>
  <si>
    <t>1534, 1289, 1312, 1550, 1297, 1252, 1356, 1616, 1776, 1750, 1582, 1578</t>
  </si>
  <si>
    <t>online marketing services</t>
  </si>
  <si>
    <t>best advertising technology services</t>
  </si>
  <si>
    <t>45, 57, 70, 86, 88, 69, 129, 126, 284, 137, 137, 180, 130, 100, 124, 169, 91, 97, 118, 120, 133, 123, 122, 124</t>
  </si>
  <si>
    <t>123, 132, 128, 120, 156, 126, 124, 126, 135, 130, 129, 130</t>
  </si>
  <si>
    <t>best advertising technology strategists</t>
  </si>
  <si>
    <t>AI Overview,Thumbnail,People also ask,Video preview,Bottom ads,Paid sitelinks</t>
  </si>
  <si>
    <t>best advertising technology studio</t>
  </si>
  <si>
    <t>763, 532, 536, 646, 480, 472, 568, 974, 1457, 2101, 1732, 1065, 509, 979, 783, 2559, 1725, 1550, 1012, 1336, 1374, 1415, 1314, 1223</t>
  </si>
  <si>
    <t>1270, 1297, 1312, 1427, 1326, 1272, 1263, 1336, 1374, 1415, 1314, 1223</t>
  </si>
  <si>
    <t>best advertising technology studios</t>
  </si>
  <si>
    <t>best seo company in southampton</t>
  </si>
  <si>
    <t>seo marketing services</t>
  </si>
  <si>
    <t>https://incubeta.com/sg/news-and-resources/incubeta-welcomes-new-acquisition-bruce-clay-mena-to-the-family/</t>
  </si>
  <si>
    <t>best ai marketing consultants</t>
  </si>
  <si>
    <t>best ai marketing consulting</t>
  </si>
  <si>
    <t>the best seo companies</t>
  </si>
  <si>
    <t>AI Overview,Thumbnail,Local pack,People also ask,Bottom ads,Paid sitelinks,Video preview</t>
  </si>
  <si>
    <t>best ai marketing experts</t>
  </si>
  <si>
    <t>342, 354, 1544, 1071, 355, 1062, 2773, 893, 2838, 2355, 1108, 1662, 595, 748, 1593, 2531, 1364, 1708, 640, 1099, 1286, 1145, 1261, 1117</t>
  </si>
  <si>
    <t>best ai marketing service</t>
  </si>
  <si>
    <t>1018, 937, 1745, 1385, 1048, 1026, 1516, 1133, 1326, 1181, 1301, 1152</t>
  </si>
  <si>
    <t>seo companies</t>
  </si>
  <si>
    <t>best ai marketing strategists</t>
  </si>
  <si>
    <t>best seo company in india</t>
  </si>
  <si>
    <t>best ai marketing studio</t>
  </si>
  <si>
    <t>seo company india</t>
  </si>
  <si>
    <t>best ai marketing studios</t>
  </si>
  <si>
    <t>Top ads,Local pack,People also ask,Discussions</t>
  </si>
  <si>
    <t>best ai search agencies</t>
  </si>
  <si>
    <t>2225, 3067, 2066, 1227, 1192, 839, 835, 1219, 1504, 2511, 2124, 1871, 1025, 1149, 1152, 2791, 1271, 1083, 933, 1227, 1210, 1310, 1290, 1184</t>
  </si>
  <si>
    <t>1167, 1212, 1078, 1157, 1050, 981, 1100, 1223, 1206, 1307, 1287, 1181, 1164</t>
  </si>
  <si>
    <t>best seo recruitment agency</t>
  </si>
  <si>
    <t>best ai search company</t>
  </si>
  <si>
    <t>best ai search consultants</t>
  </si>
  <si>
    <t>best seo consulting services</t>
  </si>
  <si>
    <t>https://incubeta.com/news-and-resources/incubeta-launches-seamless-search-on-google-cloud-marketplace/</t>
  </si>
  <si>
    <t>best ai search consulting</t>
  </si>
  <si>
    <t>15, 12, 22, 18, 12, 19, 17, 5, 20, 20, 57, 50, 19, 40, 103, 68, 143, 169, 168, 169, 172, 221, 168, 186</t>
  </si>
  <si>
    <t>best seo marketing services</t>
  </si>
  <si>
    <t>best ai search service</t>
  </si>
  <si>
    <t>894, 1163, 1138, 828, 612, 597, 626, 977, 1697, 1698, 1706, 1570, 1116, 993, 1272, 2656, 1210, 1052, 647, 1081, 1133, 1127, 1083, 1110</t>
  </si>
  <si>
    <t>1026, 1071, 1079, 1150, 1031, 956, 939, 1039, 1099, 1099, 1059, 1091</t>
  </si>
  <si>
    <t>best ai search services</t>
  </si>
  <si>
    <t>best ai search strategists</t>
  </si>
  <si>
    <t>best ai search studio</t>
  </si>
  <si>
    <t>25, 25, 45, 40, 41, 22, 27, 40, 95, 134, 136, 150, 115, 86, 160, 293, 61, 115, 121, 118, 125, 135, 124, 129</t>
  </si>
  <si>
    <t>Top ads,AI Overview,Thumbnail,Sitelinks,People also ask,Bottom ads,Paid sitelinks,Video preview</t>
  </si>
  <si>
    <t>126, 126, 129, 136, 116, 109, 109, 108, 114, 124, 114, 119</t>
  </si>
  <si>
    <t>best ai search studios</t>
  </si>
  <si>
    <t>best seo agency in uk</t>
  </si>
  <si>
    <t>0, 0, 0, 0, 0, 0, 0, 0, 0, 0, 0, 0, 0, 0, 0, 0, 2646, 906, 5633, 5579, 0, 2, 0, 1</t>
  </si>
  <si>
    <t>Incubeta Launches AI-Powered Seamless Search On Google Cloud Marketplace To Maximize Search Marketing ROI | Incubeta</t>
  </si>
  <si>
    <t>best brand design companies</t>
  </si>
  <si>
    <t>seo services near me</t>
  </si>
  <si>
    <t>Incubeta is pleased to announce the launch of our innovative Seamless Search solution on Google Cloud Marketplace. This powerful offering leverages Google's Gemini models alongside Incubeta's advanced proprietary machine learning models to harmonize paid and organic search efforts, driving unprecedented incrementality and optimizing search reach at a scale previously unattainable.</t>
  </si>
  <si>
    <t>AI Overview,Thumbnail,Local pack,Bottom ads,Paid sitelinks</t>
  </si>
  <si>
    <t>best brand design consulting</t>
  </si>
  <si>
    <t>Incubeta Launches AI-Powered Seamless Search on Google Cloud Marketplace to Maximize Search Marketing ROI</t>
  </si>
  <si>
    <t>Top ads,Paid sitelinks,Local pack,People also ask,Bottom ads</t>
  </si>
  <si>
    <t>221, 267, 182, 113, 72, 57, 78, 95, 118, 148, 151, 159, 100, 177, 149, 246, 129, 158, 172, 162, 163, 177, 174, 177</t>
  </si>
  <si>
    <t>160, 173, 158, 167, 155, 164, 178, 169, 170, 184, 180, 184</t>
  </si>
  <si>
    <t>691, 1274, 1202, 1230, 1228, 1004, 868, 1442, 3099, 2580, 2141, 1316, 775, 1553, 1235, 2775, 1692, 693, 1047, 900, 1147, 914, 867, 647</t>
  </si>
  <si>
    <t>best rated seo companies</t>
  </si>
  <si>
    <t>652, 709, 608, 631, 499, 425, 373, 438, 596, 485, 405, 260</t>
  </si>
  <si>
    <t>digital pr services</t>
  </si>
  <si>
    <t>best brand design experts</t>
  </si>
  <si>
    <t>AI Overview,Thumbnail,People also ask,Sitelinks</t>
  </si>
  <si>
    <t>best brand design service</t>
  </si>
  <si>
    <t>Top ads,Paid sitelinks,AI Overview,Thumbnail,People also ask,Bottom ads,Video preview</t>
  </si>
  <si>
    <t>https://incubeta.com/news-and-resources/how-to-own-your-automation/</t>
  </si>
  <si>
    <t>291, 346, 207, 95, 76, 33, 43, 69, 122, 107, 75, 99, 71, 88, 126, 308, 135, 145, 157, 166, 167, 161, 157, 178</t>
  </si>
  <si>
    <t>best brand design strategists</t>
  </si>
  <si>
    <t>161, 172, 163, 169, 137, 147, 158, 167, 168, 162, 158</t>
  </si>
  <si>
    <t>best seo optimization services</t>
  </si>
  <si>
    <t>576, 579, 581, 601, 537, 451, 540, 1112, 1954, 1540, 1957, 1402, 454, 1850, 1136, 1673, 1090, 1071, 1142, 1226, 1311, 1286, 1341, 1289</t>
  </si>
  <si>
    <t>best brand design studio</t>
  </si>
  <si>
    <t>1266, 1363, 1314, 1326, 1326, 1269, 1268, 1348, 1436, 1411, 1467, 1416</t>
  </si>
  <si>
    <t>best branding consulting</t>
  </si>
  <si>
    <t>search engine optimisation services</t>
  </si>
  <si>
    <t>seo best companies</t>
  </si>
  <si>
    <t>best branding experts</t>
  </si>
  <si>
    <t>AI Overview,Thumbnail,People also ask,Discussions,Video preview</t>
  </si>
  <si>
    <t>best rated seo services</t>
  </si>
  <si>
    <t>How To Own Your Automation | Incubeta</t>
  </si>
  <si>
    <t>best branding strategists</t>
  </si>
  <si>
    <t>1511, 627, 428, 440, 521, 517, 620, 742, 860, 1091, 1094, 934, 628, 823, 1063, 2732, 1007, 1096, 1301, 1260, 1266, 1319, 1360, 1429</t>
  </si>
  <si>
    <t>It’s a crazy time to be a digital marketer. It feels like everything is changing. Covid saw a significant shift to online shopping, legislators are putting pressure on how we collect and use data and competition for space has swelled, driving up like-for-like media costs.</t>
  </si>
  <si>
    <t>best cm 360 agencies</t>
  </si>
  <si>
    <t>1398, 1340, 1318, 1495, 1357, 1341, 1400, 1359, 1366, 1419, 1459, 1529</t>
  </si>
  <si>
    <t>best seo company near me</t>
  </si>
  <si>
    <t>How to Own your Automation</t>
  </si>
  <si>
    <t>best cm 360 agency</t>
  </si>
  <si>
    <t>best cm 360 companies</t>
  </si>
  <si>
    <t>best cm 360 company</t>
  </si>
  <si>
    <t>best cm 360 consultants</t>
  </si>
  <si>
    <t>best seo company in delhi</t>
  </si>
  <si>
    <t>best cm 360 consulting</t>
  </si>
  <si>
    <t>seo company in delhi</t>
  </si>
  <si>
    <t>search marketing agency</t>
  </si>
  <si>
    <t>best cm 360 experts</t>
  </si>
  <si>
    <t>Local pack,People also ask,Sitelinks,Video preview</t>
  </si>
  <si>
    <t>https://incubeta.com/my/news-and-resources/how-to-avoid-keyword-cannibalization-and-drive-total-search-performance/</t>
  </si>
  <si>
    <t>search marketing company</t>
  </si>
  <si>
    <t>Video preview,People also ask,Bottom ads</t>
  </si>
  <si>
    <t>best cm 360 service</t>
  </si>
  <si>
    <t>best seo and digital marketing company</t>
  </si>
  <si>
    <t>412, 514, 419, 603, 438, 371, 446, 760, 929, 1106, 1344, 979, 508, 825, 956, 2644, 1131, 809, 851, 1110, 1116, 1140, 1159, 1075</t>
  </si>
  <si>
    <t>best cm 360 services</t>
  </si>
  <si>
    <t>1041, 1042, 1124, 1126, 1038, 1018, 1020, 1090, 1094, 1118, 1138, 1053</t>
  </si>
  <si>
    <t>london seo</t>
  </si>
  <si>
    <t>best cm 360 strategists</t>
  </si>
  <si>
    <t>Sitelinks,People also ask,Local pack</t>
  </si>
  <si>
    <t>seo london</t>
  </si>
  <si>
    <t>best cm 360 studio</t>
  </si>
  <si>
    <t>Sitelinks,People also ask,Discussions,Bottom ads,Video preview</t>
  </si>
  <si>
    <t>best local seo services</t>
  </si>
  <si>
    <t>best cm 360 studios</t>
  </si>
  <si>
    <t>858, 889, 1223, 1220, 1215, 813, 662, 793, 797, 971, 825, 713, 688, 1110, 1289, 1510, 1378, 1163, 929, 1001, 989, 1056, 1015, 973</t>
  </si>
  <si>
    <t>local seo services uk</t>
  </si>
  <si>
    <t>999, 1106, 1203, 1346, 1366, 1127, 981, 1058, 1045, 1116, 1072, 1028</t>
  </si>
  <si>
    <t>seo uk</t>
  </si>
  <si>
    <t>best cm360 agencies</t>
  </si>
  <si>
    <t>142, 96, 41, 121, 96, 101, 213, 265, 277, 329, 272, 344, 290, 214, 180, 112, 104, 102, 112, 122, 112, 114, 86, 120</t>
  </si>
  <si>
    <t>best cm360 agency</t>
  </si>
  <si>
    <t>112, 108, 101, 129, 108, 97, 109, 120, 109, 112, 84, 118</t>
  </si>
  <si>
    <t>best seo company in bristol</t>
  </si>
  <si>
    <t>best cm360 companies</t>
  </si>
  <si>
    <t>seo agency bristol</t>
  </si>
  <si>
    <t>https://incubeta.com/za/knowledge-base/what-is-marketing-mix-modeling-mmm/</t>
  </si>
  <si>
    <t>best cm360 company</t>
  </si>
  <si>
    <t>997, 991, 664, 669, 536, 523, 760, 920, 1087, 1375, 1369, 1146, 672, 985, 1004, 2364, 894, 996, 1181, 1146, 1124, 1123, 1070, 1237</t>
  </si>
  <si>
    <t>1075, 1000, 1008, 1035, 968, 1024, 1068, 1055, 1021, 1029, 972, 1143</t>
  </si>
  <si>
    <t>best cm360 consultants</t>
  </si>
  <si>
    <t>best cm360 consulting</t>
  </si>
  <si>
    <t>best seo companies for ecommerce</t>
  </si>
  <si>
    <t>best cm360 experts</t>
  </si>
  <si>
    <t>best cm360 service</t>
  </si>
  <si>
    <t>best local seo agency</t>
  </si>
  <si>
    <t>seo services agency</t>
  </si>
  <si>
    <t>best cm360 services</t>
  </si>
  <si>
    <t>local seo agency</t>
  </si>
  <si>
    <t>Local pack,Video preview,Bottom ads</t>
  </si>
  <si>
    <t>best cm360 strategists</t>
  </si>
  <si>
    <t>69, 197, 38, 26, 24, 519, 142, 185, 880, 822, 184, 696, 77, 266, 126, 1525, 1075, 430, 1020, 1609, 1920, 2015, 2244, 1940</t>
  </si>
  <si>
    <t>89, 90, 100, 70, 57, 43, 77, 116, 142, 175, 151, 162, 119, 92, 106, 108, 87, 141, 155, 161, 157, 162, 157, 173</t>
  </si>
  <si>
    <t>727, 574, 698, 867, 695, 758, 673, 691, 850, 787, 644, 795</t>
  </si>
  <si>
    <t>165, 162, 166, 163, 160, 168, 172, 179, 175, 180, 175, 191</t>
  </si>
  <si>
    <t>best cm360 studio</t>
  </si>
  <si>
    <t>uk seo agency</t>
  </si>
  <si>
    <t>https://incubeta.com/ch/news-and-resources/after-google-cloud-next-are-you-an-architect-or-a-renter/</t>
  </si>
  <si>
    <t>best seo companies london</t>
  </si>
  <si>
    <t>best cm360 studios</t>
  </si>
  <si>
    <t>best content company</t>
  </si>
  <si>
    <t>807, 970, 738, 445, 473, 456, 543, 699, 1026, 1272, 1282, 957, 667, 831, 962, 1855, 706, 786, 946, 991, 1030, 1065, 996, 1012</t>
  </si>
  <si>
    <t>956, 948, 934, 904, 843, 860, 894, 942, 980, 1015, 947, 963</t>
  </si>
  <si>
    <t>best content consultants</t>
  </si>
  <si>
    <t>ecommerce seo consultant</t>
  </si>
  <si>
    <t>120, 131, 95, 86, 80, 77, 77, 89, 141, 210, 214, 175, 101, 172, 173, 211, 148, 159, 158, 157, 159, 176, 168, 162</t>
  </si>
  <si>
    <t>ecommerce seo agency</t>
  </si>
  <si>
    <t>152, 162, 157, 159, 160, 159, 158, 157, 160, 176, 168, 162</t>
  </si>
  <si>
    <t>best content consulting</t>
  </si>
  <si>
    <t>best ai seo agency</t>
  </si>
  <si>
    <t>best content experts</t>
  </si>
  <si>
    <t>290, 213, 245, 209, 296, 355, 361, 731, 1083, 1108, 782, 1160, 589, 1349, 772, 2178, 693, 779, 946, 1077, 1011, 1050, 963, 1132</t>
  </si>
  <si>
    <t>955, 1115, 877, 1100, 876, 865, 947, 1077, 1011, 1051, 963, 1133</t>
  </si>
  <si>
    <t>Consulting; E-commerce</t>
  </si>
  <si>
    <t>best content service</t>
  </si>
  <si>
    <t>digital marketing services london</t>
  </si>
  <si>
    <t>best content strategists</t>
  </si>
  <si>
    <t>best seo company in manchester</t>
  </si>
  <si>
    <t>best content strategy companies</t>
  </si>
  <si>
    <t>best content strategy company</t>
  </si>
  <si>
    <t>475, 478, 481, 471, 392, 465, 470, 572, 696, 1017, 849, 863, 505, 1030, 839, 1733, 795, 817, 903, 981, 952, 1053, 1050, 1104</t>
  </si>
  <si>
    <t>1045, 1085, 1148, 1279, 1183, 1096, 1083, 1169, 1126, 1238, 1227, 1282</t>
  </si>
  <si>
    <t>best content strategy consultants</t>
  </si>
  <si>
    <t>22, 13, 21, 36, 37, 37, 37, 74, 145, 216, 176, 99, 50, 64, 74, 439, 112, 131, 171, 181, 192, 209, 210, 209</t>
  </si>
  <si>
    <t>210, 217, 228, 270, 244, 254, 265, 275, 286, 303, 304</t>
  </si>
  <si>
    <t>marketing agency uk</t>
  </si>
  <si>
    <t>https://incubeta.com/de/news-and-resources/overcoming-2025-marketing-challenges/</t>
  </si>
  <si>
    <t>best content strategy consulting</t>
  </si>
  <si>
    <t>best seo agency near me</t>
  </si>
  <si>
    <t>best content strategy experts</t>
  </si>
  <si>
    <t>Local pack,Bottom ads,Paid sitelinks</t>
  </si>
  <si>
    <t>best content strategy service</t>
  </si>
  <si>
    <t>best content strategy services</t>
  </si>
  <si>
    <t>875, 908, 601, 490, 407, 408, 407, 606, 711, 1042, 1040, 893, 527, 918, 847, 1641, 945, 921, 895, 950, 989, 1044, 991, 987</t>
  </si>
  <si>
    <t>best seo company in world</t>
  </si>
  <si>
    <t>961, 1023, 1054, 1080, 1023, 1056, 926, 978, 1012, 1065, 1007, 1000</t>
  </si>
  <si>
    <t>best content strategy strategists</t>
  </si>
  <si>
    <t>creative marketing agency</t>
  </si>
  <si>
    <t>best content strategy studio</t>
  </si>
  <si>
    <t>best content strategy studios</t>
  </si>
  <si>
    <t>best enterprise seo companies</t>
  </si>
  <si>
    <t>575, 422, 1724, 1728, 1489, 843, 417, 714, 873, 1509, 1497, 912, 881, 787, 1105, 1790, 665, 575, 743, 821, 815, 913, 913, 827</t>
  </si>
  <si>
    <t>833, 793, 995, 1027, 899, 834, 811, 890, 884, 981, 982</t>
  </si>
  <si>
    <t>best content studio</t>
  </si>
  <si>
    <t>seo consultants</t>
  </si>
  <si>
    <t>best seo company worldwide</t>
  </si>
  <si>
    <t>best content studios</t>
  </si>
  <si>
    <t>AI Overview,Thumbnail,People also ask,Knowledge panel,Video preview</t>
  </si>
  <si>
    <t>best content writing consultants</t>
  </si>
  <si>
    <t>915, 1144, 648, 885, 646, 898, 629, 767, 263, 923, 1306, 1319, 639, 1033, 859, 899, 838, 742, 699, 604, 1123, 1263, 976, 1034</t>
  </si>
  <si>
    <t>1074, 1532, 1396, 1130, 1049, 925, 868, 747, 1384, 1550, 1194</t>
  </si>
  <si>
    <t>best content writing consulting</t>
  </si>
  <si>
    <t>uk seo company</t>
  </si>
  <si>
    <t>https://incubeta.com/my/knowledge-base/five-top-tips-to-drive-sales-on-amazon-prime-day/</t>
  </si>
  <si>
    <t>best seo agencies in uk</t>
  </si>
  <si>
    <t>best content writing experts</t>
  </si>
  <si>
    <t>best seo marketing company</t>
  </si>
  <si>
    <t>best content writing strategists</t>
  </si>
  <si>
    <t>841, 1003, 787, 473, 505, 497, 602, 728, 1059, 1287, 1336, 957, 658, 773, 848, 1801, 556, 528, 850, 912, 978, 1017, 972, 1001</t>
  </si>
  <si>
    <t>982, 1002, 987, 1010, 882, 897, 976, 1038, 1103, 1143, 1098</t>
  </si>
  <si>
    <t>Local pack,People also ask,Discussions</t>
  </si>
  <si>
    <t>digital pr company</t>
  </si>
  <si>
    <t>best content writing studio</t>
  </si>
  <si>
    <t>90, 113, 103, 74, 125, 78, 95, 130, 232, 398, 237, 214, 136, 124, 148, 85, 117, 151, 123, 128, 122, 128, 187, 279</t>
  </si>
  <si>
    <t>best content writing studios</t>
  </si>
  <si>
    <t>270, 218, 195, 159, 166, 135, 124, 128, 122, 128, 187, 279</t>
  </si>
  <si>
    <t>best conversion rate optimisation agencies</t>
  </si>
  <si>
    <t>best local seo companies</t>
  </si>
  <si>
    <t>246, 250, 298, 302, 442, 323, 361, 447, 796, 808, 825, 831, 345, 1704, 625, 1223, 770, 772, 827, 847, 854, 807, 731, 781</t>
  </si>
  <si>
    <t>725, 992, 851, 931, 870, 818, 828, 848, 855, 808, 732, 782</t>
  </si>
  <si>
    <t>Public relations; Business</t>
  </si>
  <si>
    <t>best conversion rate optimisation agency</t>
  </si>
  <si>
    <t>affordable seo services</t>
  </si>
  <si>
    <t>Local pack,Discussions,People also ask</t>
  </si>
  <si>
    <t>best conversion rate optimisation company</t>
  </si>
  <si>
    <t>176, 181, 169, 111, 92, 74, 129, 191, 228, 280, 232, 245, 185, 96, 123, 114, 117, 115, 107, 144, 241, 147, 130, 163</t>
  </si>
  <si>
    <t>140, 126, 127, 121, 112, 130, 123, 135, 123, 147, 130</t>
  </si>
  <si>
    <t>best conversion rate optimisation consultants</t>
  </si>
  <si>
    <t>the best seo company</t>
  </si>
  <si>
    <t>best conversion rate optimisation consulting</t>
  </si>
  <si>
    <t>245, 301, 238, 308, 620, 232, 353, 417, 670, 860, 759, 738, 373, 643, 772, 2174, 722, 944, 873, 905, 938, 1062, 868, 898</t>
  </si>
  <si>
    <t>https://incubeta.com/news-and-resources/key-learns-from-google-cloud-summit/</t>
  </si>
  <si>
    <t>best conversion rate optimisation experts</t>
  </si>
  <si>
    <t>833, 882, 868, 954, 981, 971, 822, 858, 890, 1014, 820, 850</t>
  </si>
  <si>
    <t>211, 267, 323, 122, 177, 89, 93, 174, 147, 266, 185, 237, 172, 135, 204, 168, 113, 138, 135, 151, 148, 168, 156, 177</t>
  </si>
  <si>
    <t>digital marketing companies</t>
  </si>
  <si>
    <t>168, 173, 183, 149, 153, 146, 147, 163, 160, 180, 168, 190</t>
  </si>
  <si>
    <t>best conversion rate optimisation service</t>
  </si>
  <si>
    <t>best ecommerce seo companies</t>
  </si>
  <si>
    <t>best conversion rate optimisation services</t>
  </si>
  <si>
    <t>ecommerce seo company</t>
  </si>
  <si>
    <t>Top ads,Paid sitelinks,AI Overview,Thumbnail,Local pack,People also ask,Video preview,Bottom ads</t>
  </si>
  <si>
    <t>best conversion rate optimisation strategists</t>
  </si>
  <si>
    <t>best uk seo companies</t>
  </si>
  <si>
    <t>best conversion rate optimisation studio</t>
  </si>
  <si>
    <t>What’s Next In AI; Key Learns From Google Cloud Summit | Incubeta</t>
  </si>
  <si>
    <t>1179, 963, 825, 844, 856, 722, 401, 730, 762, 754, 895, 939, 519, 802, 685, 1345, 1075, 659, 847, 896, 900, 923, 870, 958</t>
  </si>
  <si>
    <t>888, 855, 852, 956, 930, 946, 923, 972, 976, 1000, 947, 1035</t>
  </si>
  <si>
    <t>best conversion rate optimisation studios</t>
  </si>
  <si>
    <t>seo agency in london</t>
  </si>
  <si>
    <t>By 2030, AI-powered innovation could create over £400 billion in economic value for the UK alone - saving 700k+ hours in administrative work across multiple sectors; especially healthcare and education. This presents a massive opportunity for businesses looking to heighten their efficiency and drive profitable growth.</t>
  </si>
  <si>
    <t>Top ads,Paid sitelinks,People also ask,Sitelinks</t>
  </si>
  <si>
    <t>What’s Next in AI; Key Learns from Google Cloud Summit</t>
  </si>
  <si>
    <t>best conversion rate optimization consultants</t>
  </si>
  <si>
    <t>best conversion rate optimization consulting</t>
  </si>
  <si>
    <t>264, 323, 205, 122, 83, 64, 97, 117, 140, 176, 175, 186, 112, 178, 185, 289, 106, 135, 149, 145, 154, 166, 160, 169</t>
  </si>
  <si>
    <t>151, 162, 146, 139, 128, 133, 144, 142, 149, 163, 156, 165</t>
  </si>
  <si>
    <t>best conversion rate optimization experts</t>
  </si>
  <si>
    <t>best seo consulting company</t>
  </si>
  <si>
    <t>637, 584, 433, 499, 519, 408, 482, 812, 1446, 1813, 1290, 897, 505, 885, 938, 1557, 735, 789, 808, 860, 887, 952, 868, 915</t>
  </si>
  <si>
    <t>best conversion rate optimization service</t>
  </si>
  <si>
    <t>882, 890, 888, 935, 864, 854, 869, 920, 948, 1012, 928, 976</t>
  </si>
  <si>
    <t>digital marketing strategy agency</t>
  </si>
  <si>
    <t>best conversion rate optimization strategists</t>
  </si>
  <si>
    <t>https://incubeta.com/news-and-resources/3-ways-to-maximize-budget-efficiency/</t>
  </si>
  <si>
    <t>best conversion rate optimization studio</t>
  </si>
  <si>
    <t>Consulting; SEO and marketing</t>
  </si>
  <si>
    <t>best conversion rate optimization studios</t>
  </si>
  <si>
    <t>best seo copywriting services</t>
  </si>
  <si>
    <t>best creative automation agencies</t>
  </si>
  <si>
    <t>best creative automation agency</t>
  </si>
  <si>
    <t>seo copywriting services</t>
  </si>
  <si>
    <t>best creative automation companies</t>
  </si>
  <si>
    <t>best creative automation company</t>
  </si>
  <si>
    <t>best creative automation consultants</t>
  </si>
  <si>
    <t>31, 33, 28, 28, 49, 93, 92, 113, 198, 201, 308, 255, 162, 147, 234, 307, 146, 128, 135, 118, 133, 120, 130, 117</t>
  </si>
  <si>
    <t>196, 236, 345, 505, 201, 207, 254, 406, 1173, 1159, 2380, 2063, 372, 608, 685, 2265, 422, 466, 721, 659, 717, 676, 756, 691</t>
  </si>
  <si>
    <t>best creative automation consulting</t>
  </si>
  <si>
    <t>518, 520, 500, 563, 407, 392, 371, 368, 424, 402, 492, 440</t>
  </si>
  <si>
    <t>102, 94, 94, 85, 76, 79, 67, 62, 75, 67, 80, 68</t>
  </si>
  <si>
    <t>best creative automation experts</t>
  </si>
  <si>
    <t>best seo company for google</t>
  </si>
  <si>
    <t>digital marketing agency services</t>
  </si>
  <si>
    <t>best creative automation service</t>
  </si>
  <si>
    <t>best creative automation services</t>
  </si>
  <si>
    <t>Discussions,People also ask</t>
  </si>
  <si>
    <t>best creative automation strategists</t>
  </si>
  <si>
    <t>AI Overview,Thumbnail,People also ask,Bottom ads,Knowledge panel,Video preview</t>
  </si>
  <si>
    <t>Informational,Commercial,Branded,Non-local</t>
  </si>
  <si>
    <t>best creative automation studio</t>
  </si>
  <si>
    <t>best seo company los angeles</t>
  </si>
  <si>
    <t>422, 629, 765, 768, 554, 797, 973, 569, 1199, 1203, 858, 1292, 484, 400, 917, 2682, 570, 697, 617, 797, 861, 787, 727, 840</t>
  </si>
  <si>
    <t>best creative automation studios</t>
  </si>
  <si>
    <t>714, 728, 771, 1130, 841, 861, 730, 822, 888, 811, 749, 865</t>
  </si>
  <si>
    <t>seo company los angeles</t>
  </si>
  <si>
    <t>small business seo services</t>
  </si>
  <si>
    <t>best creative consultants</t>
  </si>
  <si>
    <t>Local pack,Sitelinks,People also ask</t>
  </si>
  <si>
    <t>best creative consulting</t>
  </si>
  <si>
    <t>small business seo</t>
  </si>
  <si>
    <t>AI Overview,Thumbnail,People also ask,Video preview</t>
  </si>
  <si>
    <t>best creative experts</t>
  </si>
  <si>
    <t>best seo company cheap</t>
  </si>
  <si>
    <t>https://incubeta.com/za/news-and-resources/incubeta-expands-to-dubai-mexico/</t>
  </si>
  <si>
    <t>best creative service</t>
  </si>
  <si>
    <t>194, 275, 150, 137, 153, 94, 151, 236, 277, 345, 277, 2512, 552, 158, 169, 401, 165, 155, 720, 131, 890, 1091, 3907, 1905</t>
  </si>
  <si>
    <t>311, 311, 311, 311, 311, 311, 312, 312, 312, 312, 312, 312</t>
  </si>
  <si>
    <t>best creative strategists</t>
  </si>
  <si>
    <t>seo marketing company</t>
  </si>
  <si>
    <t>best creative strategy companies</t>
  </si>
  <si>
    <t>9, 6, 5, 10, 17, 9, 11, 15, 16, 29, 29, 65, 53, 95, 188, 129, 56, 142, 107, 134, 202, 235, 126, 187</t>
  </si>
  <si>
    <t>best creative strategy consultants</t>
  </si>
  <si>
    <t>Top ads,Local pack,People also ask,Bottom ads,Paid sitelinks,Video preview</t>
  </si>
  <si>
    <t>best seo agency for ecommerce</t>
  </si>
  <si>
    <t>best creative strategy consulting</t>
  </si>
  <si>
    <t>best seo services in uk</t>
  </si>
  <si>
    <t>best creative strategy experts</t>
  </si>
  <si>
    <t>948, 1159, 1163, 812, 482, 476, 943, 497, 1424, 873, 3083, 896, 565, 586, 689, 1918, 965, 965, 596, 788, 854, 725, 1118, 937</t>
  </si>
  <si>
    <t>986, 971, 1011, 1046, 917, 803, 910, 782, 847, 720, 1110, 930</t>
  </si>
  <si>
    <t>professional seo agency</t>
  </si>
  <si>
    <t>best creative strategy service</t>
  </si>
  <si>
    <t>best creative strategy services</t>
  </si>
  <si>
    <t>AI Overview,Thumbnail,Top ads,Local pack,People also ask,Bottom ads,Paid sitelinks,Video preview</t>
  </si>
  <si>
    <t>best creative strategy strategists</t>
  </si>
  <si>
    <t>266, 329, 222, 127, 89, 71, 100, 122, 145, 182, 185, 191, 114, 211, 188, 290, 129, 141, 156, 156, 165, 179, 174, 181</t>
  </si>
  <si>
    <t>https://incubeta.com/sg/news-and-resources/incubeta-acquires-shout-bravo/</t>
  </si>
  <si>
    <t>best creative strategy studio</t>
  </si>
  <si>
    <t>159, 172, 154, 146, 140, 145, 157, 157, 165, 180, 174, 181</t>
  </si>
  <si>
    <t>best creative strategy studios</t>
  </si>
  <si>
    <t>best seo company usa</t>
  </si>
  <si>
    <t>558, 392, 323, 291, 257, 232, 356, 672, 981, 1204, 1237, 1513, 301, 492, 579, 1017, 650, 771, 805, 734, 757, 866, 749, 902</t>
  </si>
  <si>
    <t>878, 773, 862, 754, 754, 808, 846, 774, 798, 906, 789, 943</t>
  </si>
  <si>
    <t>best cro consultants</t>
  </si>
  <si>
    <t>professional seo services london</t>
  </si>
  <si>
    <t>best cro consulting</t>
  </si>
  <si>
    <t>best seo tools for agency</t>
  </si>
  <si>
    <t>best cro experts</t>
  </si>
  <si>
    <t>professional seo service</t>
  </si>
  <si>
    <t>best cro service</t>
  </si>
  <si>
    <t>best uk seo agency</t>
  </si>
  <si>
    <t>best cro strategists</t>
  </si>
  <si>
    <t>AI Overview,Thumbnail,People also ask,Sitelinks,Discussions,Local pack</t>
  </si>
  <si>
    <t>best cro studio</t>
  </si>
  <si>
    <t>371, 440, 428, 384, 392, 231, 384, 425, 740, 1333, 1092, 941, 552, 872, 813, 766, 640, 827, 761, 785, 821, 896, 829, 817</t>
  </si>
  <si>
    <t>275, 329, 201, 116, 75, 62, 91, 110, 133, 163, 168, 180, 111, 178, 160, 259, 139, 142, 154, 151, 150, 156, 146, 149</t>
  </si>
  <si>
    <t>791, 842, 845, 882, 856, 860, 832, 855, 891, 966, 899, 887</t>
  </si>
  <si>
    <t>123, 144, 134, 143, 130, 140, 152, 148, 147, 153, 143, 147</t>
  </si>
  <si>
    <t>best cro studios</t>
  </si>
  <si>
    <t>seo company in the uk</t>
  </si>
  <si>
    <t>best local seo company in usa</t>
  </si>
  <si>
    <t>best digital content company</t>
  </si>
  <si>
    <t>seo services best</t>
  </si>
  <si>
    <t>best digital content consultants</t>
  </si>
  <si>
    <t>https://incubeta.com/my/news-and-resources/what-is-outperform-marketing/</t>
  </si>
  <si>
    <t>best digital content consulting</t>
  </si>
  <si>
    <t>974, 1193, 961, 547, 628, 614, 751, 931, 1384, 1697, 1722, 1194, 797, 672, 776, 2178, 422, 335, 343, 463, 391, 808, 718, 769</t>
  </si>
  <si>
    <t>714, 706, 701, 790, 603, 638, 663, 721, 750, 843, 738, 790</t>
  </si>
  <si>
    <t>best digital content experts</t>
  </si>
  <si>
    <t>search engine optimization services</t>
  </si>
  <si>
    <t>best seo agency in hampshire</t>
  </si>
  <si>
    <t>best seo platform services for small business</t>
  </si>
  <si>
    <t>best digital content service</t>
  </si>
  <si>
    <t>569, 827, 585, 710, 637, 617, 653, 788, 1120, 1247, 1250, 1013, 651, 494, 578, 1860, 712, 633, 515, 875, 780, 670, 712, 636</t>
  </si>
  <si>
    <t>601, 525, 489, 673, 528, 499, 802, 904, 806, 692, 736, 657</t>
  </si>
  <si>
    <t>best digital content services</t>
  </si>
  <si>
    <t>digital marketing services uk</t>
  </si>
  <si>
    <t>best tools for seo agencies</t>
  </si>
  <si>
    <t>best digital content strategists</t>
  </si>
  <si>
    <t>best seo company in the usa</t>
  </si>
  <si>
    <t>AI Overview,Thumbnail,People also ask,Bottom ads,Video preview</t>
  </si>
  <si>
    <t>best digital content studio</t>
  </si>
  <si>
    <t>best web seo company</t>
  </si>
  <si>
    <t>311, 317, 306, 249, 214, 252, 256, 449, 655, 903, 660, 691, 504, 816, 743, 1214, 756, 753, 701, 728, 742, 891, 804, 917</t>
  </si>
  <si>
    <t>932, 985, 1043, 1075, 1025, 1098, 1112, 1135, 1137, 1347, 1199</t>
  </si>
  <si>
    <t>best digital content studios</t>
  </si>
  <si>
    <t>digital marketing seo agency</t>
  </si>
  <si>
    <t>best digital design company</t>
  </si>
  <si>
    <t>https://incubeta.com/news-and-resources/marketing-metrics-that-matter-to-the-c-suite/</t>
  </si>
  <si>
    <t>best seo company in us</t>
  </si>
  <si>
    <t>best digital design consultants</t>
  </si>
  <si>
    <t>best cheap seo service</t>
  </si>
  <si>
    <t>620, 286, 344, 518, 527, 321, 391, 556, 1082, 1092, 1094, 992, 581, 632, 749, 1916, 564, 494, 679, 729, 811, 739, 788, 1097</t>
  </si>
  <si>
    <t>886, 809, 882, 1121, 920, 787, 792, 849, 942, 857, 912, 1268</t>
  </si>
  <si>
    <t>best digital design consulting</t>
  </si>
  <si>
    <t>professional seo services in uk</t>
  </si>
  <si>
    <t>best digital design experts</t>
  </si>
  <si>
    <t>From Vanity To Value: Marketing Metrics That Matter To The C-Suite | Incubeta</t>
  </si>
  <si>
    <t>best digital design service</t>
  </si>
  <si>
    <t>best seo backlink service</t>
  </si>
  <si>
    <t>I’ve come to believe that, irony of ironies, marketing has a communication problem. To be clear, I’m not talking about the creative aspect of the work, rather it’s in how we communicate our impact.</t>
  </si>
  <si>
    <t>36, 20, 25, 26, 31, 26, 30, 44, 53, 80, 81, 100, 71, 51, 60, 144, 793, 0, 1369, 6259, 150, 179, 145, 153</t>
  </si>
  <si>
    <t>best digital design strategists</t>
  </si>
  <si>
    <t>From Vanity to Value: Marketing Metrics that Matter to the C-Suite</t>
  </si>
  <si>
    <t>seo service uk</t>
  </si>
  <si>
    <t>best seo companies in london</t>
  </si>
  <si>
    <t>best digital design studio</t>
  </si>
  <si>
    <t>best digital design studios</t>
  </si>
  <si>
    <t>524, 532, 410, 413, 376, 464, 571, 682, 683, 1014, 1007, 852, 574, 947, 678, 1485, 515, 526, 733, 799, 790, 801, 752, 835</t>
  </si>
  <si>
    <t>best digital media consultants</t>
  </si>
  <si>
    <t>809, 752, 713, 722, 678, 683, 711, 777, 769, 779, 730, 814</t>
  </si>
  <si>
    <t>digital agency services</t>
  </si>
  <si>
    <t>best digital media consulting</t>
  </si>
  <si>
    <t>best digital media experts</t>
  </si>
  <si>
    <t>https://incubeta.com/es/video-library/tomorrows-world-live-powered-by-ai-and-seamless-technology/</t>
  </si>
  <si>
    <t>84, 93, 71, 67, 63, 62, 62, 71, 113, 169, 171, 146, 83, 145, 130, 173, 93, 109, 108, 106, 110, 125, 121, 119</t>
  </si>
  <si>
    <t>AI Overview,Thumbnail,Local pack,People also ask,Video preview</t>
  </si>
  <si>
    <t>114, 117, 114, 112, 113, 112, 111, 109, 113, 128, 123, 122</t>
  </si>
  <si>
    <t>best digital media service</t>
  </si>
  <si>
    <t>282, 413, 334, 278, 349, 354, 304, 432, 928, 926, 1105, 1154, 563, 705, 767, 1588, 408, 553, 686, 708, 737, 736, 742, 732</t>
  </si>
  <si>
    <t>best seo digital marketing company</t>
  </si>
  <si>
    <t>679, 747, 738, 754, 696, 714, 687, 709, 739, 737, 743, 733</t>
  </si>
  <si>
    <t>digital marketing agency in london</t>
  </si>
  <si>
    <t>Top ads,Local pack,Bottom ads,Paid sitelinks,Video preview</t>
  </si>
  <si>
    <t>best seo company carlisle</t>
  </si>
  <si>
    <t>best digital media services</t>
  </si>
  <si>
    <t>622, 649, 593, 414, 470, 467, 570, 689, 823, 1530, 1486, 716, 365, 855, 653, 1262, 746, 658, 797, 794, 811, 908, 893, 871</t>
  </si>
  <si>
    <t>806, 841, 815, 878, 859, 830, 842, 840, 857, 954, 938, 916</t>
  </si>
  <si>
    <t>best digital media strategists</t>
  </si>
  <si>
    <t>london seo agency</t>
  </si>
  <si>
    <t>best seo software for agencies free trial</t>
  </si>
  <si>
    <t>best digital media studio</t>
  </si>
  <si>
    <t>seo company best</t>
  </si>
  <si>
    <t>best digital media studios</t>
  </si>
  <si>
    <t>496, 440, 335, 391, 380, 316, 383, 666, 1193, 1494, 1075, 769, 440, 819, 891, 1379, 741, 725, 766, 820, 833, 906, 805, 788</t>
  </si>
  <si>
    <t>766, 763, 750, 769, 737, 737, 754, 811, 823, 897, 795, 779</t>
  </si>
  <si>
    <t>best shopify seo experts agency</t>
  </si>
  <si>
    <t>best digital pr companies</t>
  </si>
  <si>
    <t>seo digital agency</t>
  </si>
  <si>
    <t>best digital pr consultants</t>
  </si>
  <si>
    <t>best seo service company</t>
  </si>
  <si>
    <t>best digital pr consulting</t>
  </si>
  <si>
    <t>best digital pr experts</t>
  </si>
  <si>
    <t>481, 589, 591, 324, 577, 842, 583, 1256, 1540, 1583, 1073, 1121, 571, 588, 857, 648, 637, 664, 742, 828, 847, 1166, 763, 831</t>
  </si>
  <si>
    <t>763, 757, 780, 716, 746, 777, 753, 840, 858, 1177, 774</t>
  </si>
  <si>
    <t>best digital pr strategists</t>
  </si>
  <si>
    <t>digital marketing service</t>
  </si>
  <si>
    <t>https://incubeta.com/knowledge-base/category/advertising/</t>
  </si>
  <si>
    <t>best digital pr studio</t>
  </si>
  <si>
    <t>best ecommerce seo services</t>
  </si>
  <si>
    <t>best digital pr studios</t>
  </si>
  <si>
    <t>Local pack,Bottom ads,Video preview</t>
  </si>
  <si>
    <t>best dv 360 agencies</t>
  </si>
  <si>
    <t>best dv 360 agency</t>
  </si>
  <si>
    <t>357, 335, 390, 407, 577, 388, 429, 512, 1014, 1197, 1162, 915, 494, 557, 536, 1532, 548, 520, 744, 772, 819, 863, 859, 869</t>
  </si>
  <si>
    <t>861, 844, 834, 1227, 1106, 893, 894, 922, 968, 1013, 1008, 1019</t>
  </si>
  <si>
    <t>uk seo services</t>
  </si>
  <si>
    <t>best dv 360 companies</t>
  </si>
  <si>
    <t>49, 33, 29, 44, 68, 47, 92, 88, 95, 200, 235, 254, 69, 74, 102, 153, 65, 40, 85, 84, 133, 105, 103, 108</t>
  </si>
  <si>
    <t>98, 92, 91, 101, 88, 83, 93, 91, 141, 113, 110, 116</t>
  </si>
  <si>
    <t>best dv 360 company</t>
  </si>
  <si>
    <t>the best local seo company</t>
  </si>
  <si>
    <t>553, 558, 432, 423, 390, 483, 566, 699, 702, 1050, 1050, 906, 653, 1192, 698, 1549, 494, 517, 745, 804, 806, 826, 786, 856</t>
  </si>
  <si>
    <t>819, 815, 764, 756, 706, 716, 744, 803, 805, 825, 784, 855</t>
  </si>
  <si>
    <t>best dv 360 consultants</t>
  </si>
  <si>
    <t>best seo company in birmingham</t>
  </si>
  <si>
    <t>seo services company birmingham</t>
  </si>
  <si>
    <t>best dv 360 consulting</t>
  </si>
  <si>
    <t>AI Overview,Thumbnail,People also ask,Local pack,Image pack,Video preview</t>
  </si>
  <si>
    <t>58, 181, 128, 112, 123, 110, 126, 132, 122, 134, 120, 110, 137, 122, 126, 110, 121, 108, 124, 130, 120, 132, 118, 108</t>
  </si>
  <si>
    <t>359, 368, 366, 265, 349, 338, 399, 693, 861, 1192, 930, 995, 418, 690, 675, 1410, 596, 701, 763, 760, 770, 813, 783, 758</t>
  </si>
  <si>
    <t>best dv 360 experts</t>
  </si>
  <si>
    <t>733, 789, 782, 836, 762, 759, 766, 763, 772, 815, 784, 759</t>
  </si>
  <si>
    <t>135, 120, 124, 108, 119, 106, 122, 128, 118, 130, 116, 106</t>
  </si>
  <si>
    <t>online marketing company</t>
  </si>
  <si>
    <t>https://incubeta.com/knowledge-base/what-is-dynamic-creative-optimization-dco/</t>
  </si>
  <si>
    <t>best white label seo services</t>
  </si>
  <si>
    <t>best dv 360 service</t>
  </si>
  <si>
    <t>Top ads,Paid sitelinks,Local pack,People also ask</t>
  </si>
  <si>
    <t>white label seo</t>
  </si>
  <si>
    <t>best dv 360 services</t>
  </si>
  <si>
    <t>226, 245, 238, 356, 520, 287, 842, 546, 673, 664, 376, 777, 310, 801, 617, 858, 749, 851, 838, 847, 803, 739, 702, 752</t>
  </si>
  <si>
    <t>890, 910, 950, 972, 966, 844, 839, 847, 804, 739, 702, 752</t>
  </si>
  <si>
    <t>search engine optimisation company</t>
  </si>
  <si>
    <t>44, 67, 64, 75, 115, 75, 158, 118, 111, 171, 205, 181, 131, 77, 71, 81, 101, 100, 105, 97, 95, 97, 114, 121</t>
  </si>
  <si>
    <t>best dv 360 strategists</t>
  </si>
  <si>
    <t>120, 122, 122, 114, 112, 99, 105, 97, 96, 97, 114, 121</t>
  </si>
  <si>
    <t>best seo company services</t>
  </si>
  <si>
    <t>AI Overview,Thumbnail,Top ads,People also ask,Bottom ads</t>
  </si>
  <si>
    <t>What Is Dynamic Creative Optimization (DCO)? | Incubeta</t>
  </si>
  <si>
    <t>best dv 360 studio</t>
  </si>
  <si>
    <t>768, 1131, 763, 440, 469, 330, 340, 472, 576, 985, 822, 723, 400, 650, 700, 1297, 682, 635, 706, 693, 702, 741, 694, 687</t>
  </si>
  <si>
    <t>696, 757, 762, 750, 735, 667, 705, 692, 702, 740, 694, 687</t>
  </si>
  <si>
    <t>Dynamic Creative Optimization (DCO) pertains to creative design, driven by first-party data (not limited to just first-party data) and using technology to</t>
  </si>
  <si>
    <t>seo digital marketing agency</t>
  </si>
  <si>
    <t>What is Dynamic Creative Optimization (DCO)?</t>
  </si>
  <si>
    <t>best dv 360 studios</t>
  </si>
  <si>
    <t>96, 156, 113, 63, 54, 30, 40, 60, 89, 133, 138, 147, 83, 53, 119, 324, 96, 103, 85, 106, 107, 120, 120, 126</t>
  </si>
  <si>
    <t>124, 124, 123, 136, 122, 106, 104, 106, 107, 120, 120, 126</t>
  </si>
  <si>
    <t>best dv360 agencies</t>
  </si>
  <si>
    <t>best digital pr agencies uk</t>
  </si>
  <si>
    <t>best seo agency software</t>
  </si>
  <si>
    <t>best dv360 agency</t>
  </si>
  <si>
    <t>https://incubeta.com/es/news-and-resources/goodbye-google-what-amazons-shopping-ad-exit-means-for-search/</t>
  </si>
  <si>
    <t>532, 221, 633, 1997, 381, 198, 242, 394, 899, 3021, 491, 529, 362, 362, 608, 1378, 539, 445, 481, 476, 459, 935, 1220, 620</t>
  </si>
  <si>
    <t>best seo company for small business</t>
  </si>
  <si>
    <t>best dv360 companies</t>
  </si>
  <si>
    <t>545, 578, 578, 931, 536, 499, 469, 463, 447, 910, 1188, 603</t>
  </si>
  <si>
    <t>seo companies uk</t>
  </si>
  <si>
    <t>best dv360 company</t>
  </si>
  <si>
    <t>best dv360 consultants</t>
  </si>
  <si>
    <t>803, 984, 774, 479, 496, 477, 570, 710, 1041, 1274, 1308, 917, 623, 699, 776, 1778, 539, 494, 493, 655, 567, 835, 677, 684</t>
  </si>
  <si>
    <t>618, 604, 605, 629, 526, 528, 554, 606, 646, 685, 606, 620, 552</t>
  </si>
  <si>
    <t>looking for seo services</t>
  </si>
  <si>
    <t>best dv360 consulting</t>
  </si>
  <si>
    <t>best local seo company for google</t>
  </si>
  <si>
    <t>seo services google</t>
  </si>
  <si>
    <t>best dv360 experts</t>
  </si>
  <si>
    <t>26, 33, 26, 27, 58, 59, 74, 75, 113, 138, 117, 156, 66, 87, 91, 211, 72, 74, 68, 84, 88, 88, 85, 91</t>
  </si>
  <si>
    <t>15, 10, 13, 10, 11, 7, 11, 14, 28, 52, 63, 47, 17, 25, 45, 158, 30, 26, 26, 32, 38, 67, 20, 8328</t>
  </si>
  <si>
    <t>79, 84, 82, 89, 82, 80, 83, 86, 90, 90, 87, 93</t>
  </si>
  <si>
    <t>best dv360 service</t>
  </si>
  <si>
    <t>seo best company</t>
  </si>
  <si>
    <t>web marketing agency</t>
  </si>
  <si>
    <t>best dv360 services</t>
  </si>
  <si>
    <t>best dv360 strategists</t>
  </si>
  <si>
    <t>Top ads,Local pack,Paid sitelinks,Bottom ads</t>
  </si>
  <si>
    <t>https://incubeta.com/mx/knowledge-base/what-is-value-based-bidding-vbb/</t>
  </si>
  <si>
    <t>439, 529, 335, 152, 127, 47, 65, 112, 197, 172, 122, 159, 137, 134, 118, 99, 106, 102, 119, 130, 131, 113, 126, 156</t>
  </si>
  <si>
    <t>134, 131, 116, 96, 104, 100, 117, 129, 130, 112, 124, 154</t>
  </si>
  <si>
    <t>best dv360 studio</t>
  </si>
  <si>
    <t>best creative ad agencies</t>
  </si>
  <si>
    <t>350, 516, 430, 376, 327, 281, 191, 385, 1390, 1413, 1166, 851, 494, 515, 566, 1153, 1378, 779, 497, 593, 631, 627, 576, 544</t>
  </si>
  <si>
    <t>522, 590, 563, 537, 453, 429, 372, 383, 444, 433, 398, 364</t>
  </si>
  <si>
    <t>best dv360 studios</t>
  </si>
  <si>
    <t>pr company</t>
  </si>
  <si>
    <t>advertising agencies</t>
  </si>
  <si>
    <t>best ecommerce strategists</t>
  </si>
  <si>
    <t>pr agency london</t>
  </si>
  <si>
    <t>best ecommerce studio</t>
  </si>
  <si>
    <t>best seo agencies in london</t>
  </si>
  <si>
    <t>392, 412, 397, 580, 491, 352, 341, 515, 888, 1844, 877, 755, 440, 615, 630, 1222, 624, 588, 445, 658, 692, 790, 682, 678</t>
  </si>
  <si>
    <t>best ecommerce studios</t>
  </si>
  <si>
    <t>638, 640, 681, 739, 692, 658, 602, 679, 714, 812, 704, 700</t>
  </si>
  <si>
    <t>search engine optimization company</t>
  </si>
  <si>
    <t>best ga 360 agencies</t>
  </si>
  <si>
    <t>33, 33, 29, 33, 30, 30, 32, 36, 58, 83, 82, 83, 49, 115, 117, 116, 88, 125, 117, 116, 119, 124, 124, 124</t>
  </si>
  <si>
    <t>AI Overview,Thumbnail,Video preview,People also ask</t>
  </si>
  <si>
    <t>best ga 360 agency</t>
  </si>
  <si>
    <t>120, 126, 125, 127, 126, 130, 130, 129, 132, 137, 137</t>
  </si>
  <si>
    <t>best seo companies in new york</t>
  </si>
  <si>
    <t>1018, 1438, 961, 597, 580, 414, 410, 553, 670, 1117, 935, 893, 578, 439, 455, 1159, 538, 434, 402, 764, 808, 857, 779, 824</t>
  </si>
  <si>
    <t>best ga 360 companies</t>
  </si>
  <si>
    <t>816, 844, 817, 844, 768, 736, 768, 818, 863, 911, 833, 878</t>
  </si>
  <si>
    <t>digital agency uk</t>
  </si>
  <si>
    <t>best seo agency for medical</t>
  </si>
  <si>
    <t>best ga 360 company</t>
  </si>
  <si>
    <t>https://incubeta.com/pt-pt/news-and-resources/from-search-to-delegation-navigating-the-rise-of-agentic-commerce/</t>
  </si>
  <si>
    <t>digital agency</t>
  </si>
  <si>
    <t>best seo agency ecommerce</t>
  </si>
  <si>
    <t>best ga 360 consultants</t>
  </si>
  <si>
    <t>Informational,Non-branded,Local</t>
  </si>
  <si>
    <t>486, 560, 396, 274, 284, 293, 241, 404, 477, 477, 531, 565, 444, 676, 675, 986, 685, 579, 619, 627, 657, 678, 678, 675</t>
  </si>
  <si>
    <t>4, 1, 1, 2, 4, 1, 0, 4, 3, 9, 7, 24, 10, 130, 135, 138, 136, 144, 184, 182, 150, 103, 71, 103</t>
  </si>
  <si>
    <t>630, 678, 677, 692, 698, 674, 673, 682, 712, 732, 732, 730</t>
  </si>
  <si>
    <t>best ga 360 consulting</t>
  </si>
  <si>
    <t>best seo agency southampton</t>
  </si>
  <si>
    <t>seo firm</t>
  </si>
  <si>
    <t>best ga 360 experts</t>
  </si>
  <si>
    <t>best seo companies for small businesses uk</t>
  </si>
  <si>
    <t>AI Overview,Thumbnail,People also ask,Video preview,Knowledge panel</t>
  </si>
  <si>
    <t>best ga 360 service</t>
  </si>
  <si>
    <t>best ga 360 services</t>
  </si>
  <si>
    <t>1101, 1555, 1039, 638, 635, 443, 450, 623, 796, 1267, 1078, 1001, 574, 600, 590, 1348, 599, 566, 635, 659, 703, 738, 682, 710</t>
  </si>
  <si>
    <t>680, 729, 689, 657, 611, 579, 623, 652, 692, 730, 672, 702</t>
  </si>
  <si>
    <t>best ga 360 strategists</t>
  </si>
  <si>
    <t>best seo agency in portsmouth</t>
  </si>
  <si>
    <t>digital pr agency uk</t>
  </si>
  <si>
    <t>best ga 360 studio</t>
  </si>
  <si>
    <t>best seo companies near me</t>
  </si>
  <si>
    <t>best ga 360 studios</t>
  </si>
  <si>
    <t>AI Overview,Thumbnail,Bottom ads,Video preview</t>
  </si>
  <si>
    <t>best ga360 agencies</t>
  </si>
  <si>
    <t>best seo outsourcing company</t>
  </si>
  <si>
    <t>184, 188, 147, 144, 246, 137, 183, 302, 644, 955, 784, 668, 683, 657, 651, 1337, 483, 589, 399, 489, 793, 802, 684, 666</t>
  </si>
  <si>
    <t>best ga360 agency</t>
  </si>
  <si>
    <t>660, 661, 655, 674, 631, 630, 615, 643, 687, 716, 694, 676</t>
  </si>
  <si>
    <t>seo outsourcing company</t>
  </si>
  <si>
    <t>best ga360 companies</t>
  </si>
  <si>
    <t>digital marketing company london</t>
  </si>
  <si>
    <t>best ga360 company</t>
  </si>
  <si>
    <t>Top ads,Local pack,People also ask,Bottom ads</t>
  </si>
  <si>
    <t>best ga360 consultants</t>
  </si>
  <si>
    <t>best national seo company</t>
  </si>
  <si>
    <t>https://incubeta.com/it/knowledge-base/mmm-powerhouses-comparing-meridian-and-robyn/</t>
  </si>
  <si>
    <t>best ga360 consulting</t>
  </si>
  <si>
    <t>587, 615, 565, 390, 465, 462, 552, 667, 796, 1502, 1430, 688, 342, 871, 627, 1195, 669, 590, 737, 755, 746, 826, 810, 786</t>
  </si>
  <si>
    <t>best digital creative agencies</t>
  </si>
  <si>
    <t>725, 787, 726, 779, 771, 744, 752, 770, 761, 840, 824, 801</t>
  </si>
  <si>
    <t>best ga360 experts</t>
  </si>
  <si>
    <t>london seo services</t>
  </si>
  <si>
    <t>best saas seo agencies</t>
  </si>
  <si>
    <t>best ga360 service</t>
  </si>
  <si>
    <t>seo company for saas</t>
  </si>
  <si>
    <t>345, 355, 283, 276, 209, 199, 288, 396, 704, 711, 571, 593, 299, 797, 650, 878, 668, 652, 678, 675, 673, 670, 668, 665</t>
  </si>
  <si>
    <t>best seo service provider</t>
  </si>
  <si>
    <t>663, 660, 658, 656, 653, 651, 648, 646, 644, 641, 639, 637</t>
  </si>
  <si>
    <t>best ga360 services</t>
  </si>
  <si>
    <t>seo company in london</t>
  </si>
  <si>
    <t>best ga360 strategists</t>
  </si>
  <si>
    <t>best ga360 studio</t>
  </si>
  <si>
    <t>best ga360 studios</t>
  </si>
  <si>
    <t>55, 59, 69, 27, 43, 27, 67, 73, 71, 104, 105, 100, 53, 58, 93, 187, 58, 92, 101, 85, 94, 87, 101, 118</t>
  </si>
  <si>
    <t>116, 129, 127, 105, 67, 61, 63, 62, 61, 63, 71, 93</t>
  </si>
  <si>
    <t>https://incubeta.com/ae/news-and-resources/3-ways-to-maximize-budget-efficiency/</t>
  </si>
  <si>
    <t>509, 443, 476, 470, 254, 246, 298, 340, 626, 762, 748, 639, 326, 773, 851, 1401, 604, 643, 679, 656, 688, 741, 707, 698</t>
  </si>
  <si>
    <t>675, 659, 668, 725, 632, 618, 594, 589, 610, 671, 634, 628</t>
  </si>
  <si>
    <t>best small business seo companies</t>
  </si>
  <si>
    <t>best gam 360 agencies</t>
  </si>
  <si>
    <t>seo marketing companies</t>
  </si>
  <si>
    <t>best gam 360 agency</t>
  </si>
  <si>
    <t>best seo service for small business</t>
  </si>
  <si>
    <t>best gam 360 companies</t>
  </si>
  <si>
    <t>830, 1039, 1022, 695, 409, 409, 838, 413, 1260, 737, 4306, 774, 459, 475, 569, 1686, 759, 701, 408, 606, 680, 528, 1313, 907</t>
  </si>
  <si>
    <t>best seo marketing agency europe</t>
  </si>
  <si>
    <t>909, 962, 896, 921, 803, 693, 749, 677, 759, 588, 1462, 1008</t>
  </si>
  <si>
    <t>best gam 360 company</t>
  </si>
  <si>
    <t>best seo companies in usa</t>
  </si>
  <si>
    <t>digital pr agency london</t>
  </si>
  <si>
    <t>best gam 360 consultants</t>
  </si>
  <si>
    <t>best seo company in the us</t>
  </si>
  <si>
    <t>https://incubeta.com/mx/our-work/leveraging-value-based-bidding-for-ms/</t>
  </si>
  <si>
    <t>best gam 360 consulting</t>
  </si>
  <si>
    <t>best gam 360 experts</t>
  </si>
  <si>
    <t>301, 365, 244, 200, 159, 199, 235, 339, 583, 850, 840, 860, 495, 591, 612, 1139, 683, 568, 614, 621, 638, 690, 689, 690</t>
  </si>
  <si>
    <t>best gam 360 service</t>
  </si>
  <si>
    <t>629, 680, 664, 698, 661, 633, 614, 621, 637, 690, 689, 690</t>
  </si>
  <si>
    <t>Mejorando La Eficiencia En Las Pujas | Incubeta</t>
  </si>
  <si>
    <t>brand marketing agency</t>
  </si>
  <si>
    <t>best gam 360 services</t>
  </si>
  <si>
    <t>Para impulsar el crecimiento, M&amp;S utilizó estrategias innovadoras de puja en Paid Search para optimizar el rendimiento del canal. Este enfoque permitió lograr un aumento del 5% en el ROAS junto con una reducción del 6% en el CPC.</t>
  </si>
  <si>
    <t>Mejorando la eficiencia en las pujas</t>
  </si>
  <si>
    <t>best gam 360 strategists</t>
  </si>
  <si>
    <t>best seo agency for manufacturing</t>
  </si>
  <si>
    <t>Top ads,Local pack,Video preview</t>
  </si>
  <si>
    <t>best gam 360 studio</t>
  </si>
  <si>
    <t>manufacturing seo agency</t>
  </si>
  <si>
    <t>200, 251, 486, 303, 240, 846, 1855, 860, 833, 1234, 1509, 1055, 252, 403, 354, 1111, 293, 908, 828, 643, 641, 657, 677, 608</t>
  </si>
  <si>
    <t>best gam 360 studios</t>
  </si>
  <si>
    <t>555, 531, 538, 534, 483, 534, 584, 470, 445, 478, 498, 437</t>
  </si>
  <si>
    <t>content marketing agency services</t>
  </si>
  <si>
    <t>best affordable seo company</t>
  </si>
  <si>
    <t>https://incubeta.com/es/news-and-resources/incubeta-acquires-shout-bravo/</t>
  </si>
  <si>
    <t>best gam agencies</t>
  </si>
  <si>
    <t>content marketing services</t>
  </si>
  <si>
    <t>best gam agency</t>
  </si>
  <si>
    <t>AI Overview,Thumbnail,Local pack,Bottom ads,Video preview</t>
  </si>
  <si>
    <t>Sitelinks,Discussions,People also ask</t>
  </si>
  <si>
    <t>best gam companies</t>
  </si>
  <si>
    <t>185, 193, 129, 125, 111, 64, 93, 303, 548, 778, 916, 801, 387, 384, 383, 1729, 496, 418, 520, 695, 768, 806, 702, 624</t>
  </si>
  <si>
    <t>best gam company</t>
  </si>
  <si>
    <t>583, 873, 692, 950, 658, 599, 592, 785, 861, 899, 778, 688</t>
  </si>
  <si>
    <t>best gam consultants</t>
  </si>
  <si>
    <t>seo specialists</t>
  </si>
  <si>
    <t>best seo company to use</t>
  </si>
  <si>
    <t>best gam consulting</t>
  </si>
  <si>
    <t>best gam experts</t>
  </si>
  <si>
    <t>AI Overview,Thumbnail,People also ask,Local pack,Video preview</t>
  </si>
  <si>
    <t>best london seo company</t>
  </si>
  <si>
    <t>best gam service</t>
  </si>
  <si>
    <t>35, 35, 33, 32, 30, 30, 32, 35, 58, 84, 86, 75, 46, 119, 85, 101, 77, 99, 83, 86, 87, 92, 91, 89</t>
  </si>
  <si>
    <t>594, 614, 501, 512, 492, 392, 396, 487, 856, 722, 707, 773, 602, 620, 644, 1184, 725, 678, 601, 767, 711, 606, 734, 731</t>
  </si>
  <si>
    <t>86, 93, 88, 89, 90, 88, 87, 87, 87, 92, 91, 89</t>
  </si>
  <si>
    <t>718, 726, 708, 771, 749, 719, 716, 730, 751, 819, 754, 751</t>
  </si>
  <si>
    <t>best gam services</t>
  </si>
  <si>
    <t>best seo for financial services</t>
  </si>
  <si>
    <t>https://incubeta.com/ch/knowledge-base/what-is-enhanced-conversions/</t>
  </si>
  <si>
    <t>london seo company</t>
  </si>
  <si>
    <t>best gam strategists</t>
  </si>
  <si>
    <t>best enterprise seo company firm</t>
  </si>
  <si>
    <t>seo agency london uk</t>
  </si>
  <si>
    <t>best gam studio</t>
  </si>
  <si>
    <t>best seo company in mumbai</t>
  </si>
  <si>
    <t>seo agency in mumbai</t>
  </si>
  <si>
    <t>best gam studios</t>
  </si>
  <si>
    <t>472, 415, 468, 468, 237, 231, 276, 314, 574, 712, 705, 607, 296, 647, 802, 1340, 628, 619, 642, 630, 645, 714, 703, 706</t>
  </si>
  <si>
    <t>672, 701, 731, 805, 708, 687, 673, 660, 675, 744, 733, 736</t>
  </si>
  <si>
    <t>best geo consulting</t>
  </si>
  <si>
    <t>best geo service</t>
  </si>
  <si>
    <t>best local seo service</t>
  </si>
  <si>
    <t>best geo services</t>
  </si>
  <si>
    <t>local seo company</t>
  </si>
  <si>
    <t>best geo strategists</t>
  </si>
  <si>
    <t>best geo studio</t>
  </si>
  <si>
    <t>https://incubeta.com/es/news-and-resources/say-hello-to-temu-south-africas-newest-retail-phenomenon/</t>
  </si>
  <si>
    <t>best geo studios</t>
  </si>
  <si>
    <t>best seo services usa</t>
  </si>
  <si>
    <t>seo content agency</t>
  </si>
  <si>
    <t>top ranking seo</t>
  </si>
  <si>
    <t>best gmp agencies</t>
  </si>
  <si>
    <t>AI Overview,Thumbnail,Local pack,Video preview</t>
  </si>
  <si>
    <t>best gmp agency</t>
  </si>
  <si>
    <t>best gmp companies</t>
  </si>
  <si>
    <t>best seo companies list</t>
  </si>
  <si>
    <t>best gmp company</t>
  </si>
  <si>
    <t>302, 303, 301, 167, 223, 180, 313, 318, 328, 480, 578, 507, 622, 460, 663, 1323, 615, 495, 599, 646, 538, 642, 623, 779</t>
  </si>
  <si>
    <t>727, 848, 969, 867, 719, 673, 675, 720, 594, 703, 676, 839</t>
  </si>
  <si>
    <t>best gmp consultants</t>
  </si>
  <si>
    <t>0, 0, 0, 0, 0, 0, 0, 3, 4, 9, 16, 19, 15, 21, 59, 90, 19, 331, 56, 51, 68, 180, 102, 113</t>
  </si>
  <si>
    <t>best gmp consulting</t>
  </si>
  <si>
    <t>best seo company in portsmouth</t>
  </si>
  <si>
    <t>uk seo companies</t>
  </si>
  <si>
    <t>best gmp experts</t>
  </si>
  <si>
    <t>best gmp service</t>
  </si>
  <si>
    <t>best gmp services</t>
  </si>
  <si>
    <t>best website seo companies</t>
  </si>
  <si>
    <t>Top ads,AI Overview,Thumbnail,People also ask,Bottom ads,Paid sitelinks,Video preview</t>
  </si>
  <si>
    <t>best gmp strategists</t>
  </si>
  <si>
    <t>best gmp studio</t>
  </si>
  <si>
    <t>best gmp studios</t>
  </si>
  <si>
    <t>623, 757, 574, 342, 341, 334, 403, 500, 722, 893, 916, 655, 449, 479, 582, 1265, 401, 388, 616, 681, 703, 753, 704, 722</t>
  </si>
  <si>
    <t>https://incubeta.com/news-and-resources/incubeta-are-finalists-at-google-premier-partner-awards/</t>
  </si>
  <si>
    <t>best seo service london</t>
  </si>
  <si>
    <t>694, 699, 703, 722, 650, 666, 709, 774, 796, 847, 797, 815</t>
  </si>
  <si>
    <t>best graphic design consultants</t>
  </si>
  <si>
    <t>best graphic design consulting</t>
  </si>
  <si>
    <t>digital marketing agencies london</t>
  </si>
  <si>
    <t>best graphic design experts</t>
  </si>
  <si>
    <t>best graphic design strategists</t>
  </si>
  <si>
    <t>Local pack,People also ask,Bottom ads</t>
  </si>
  <si>
    <t>best llm optimisation agencies</t>
  </si>
  <si>
    <t>Incubeta Are Finalists At Google Premier Partner Awards | Incubeta</t>
  </si>
  <si>
    <t>46, 48, 43, 39, 27, 29, 41, 35, 61, 77, 93, 86, 50, 57, 81, 180, 75, 69, 93, 83, 85, 90, 90, 90</t>
  </si>
  <si>
    <t>445, 464, 432, 295, 352, 340, 405, 502, 602, 1068, 1070, 538, 281, 488, 492, 921, 549, 492, 538, 583, 550, 597, 587, 571</t>
  </si>
  <si>
    <t>83, 80, 85, 87, 79, 75, 78, 74, 75, 81, 81, 81</t>
  </si>
  <si>
    <t>We’re delighted to announce that Incubeta are finalists at the Google Premier Partner Awards 2022 for our work with Cape Union Mart, Fantastic Furniture, and Sanlam. As well as our overall work as an agency.</t>
  </si>
  <si>
    <t>best llm optimisation agency</t>
  </si>
  <si>
    <t>543, 550, 523, 570, 584, 534, 536, 582, 549, 596, 586, 570</t>
  </si>
  <si>
    <t>Incubeta are Finalists at Google Premier Partner Awards</t>
  </si>
  <si>
    <t>best seo services in usa</t>
  </si>
  <si>
    <t>seo management company</t>
  </si>
  <si>
    <t>seo management services</t>
  </si>
  <si>
    <t>best seo company bristol</t>
  </si>
  <si>
    <t>best llm optimisation companies</t>
  </si>
  <si>
    <t>best llm optimisation company</t>
  </si>
  <si>
    <t>best seo company for small businesses</t>
  </si>
  <si>
    <t>https://incubeta.com/za/knowledge-base/five-top-tips-to-drive-sales-on-amazon-prime-day/</t>
  </si>
  <si>
    <t>best llm optimisation consultants</t>
  </si>
  <si>
    <t>1312, 490, 909, 764, 412, 340, 247, 613, 428, 374, 522, 781, 388, 369, 428, 974, 464, 443, 517, 551, 832, 848, 670, 815</t>
  </si>
  <si>
    <t>773, 727, 777, 806, 753, 751, 772, 806, 796, 786, 788, 933</t>
  </si>
  <si>
    <t>best llm optimisation consulting</t>
  </si>
  <si>
    <t>34, 46, 52, 63, 70, 57, 100, 96, 201, 112, 108, 134, 106, 77, 66, 115, 64, 56, 56, 74, 87, 77, 75, 76</t>
  </si>
  <si>
    <t>73, 71, 72, 75, 99, 71, 75, 76, 89, 79, 77, 78</t>
  </si>
  <si>
    <t>digital marketing agency in uk</t>
  </si>
  <si>
    <t>best law firm seo companies</t>
  </si>
  <si>
    <t>best llm optimisation experts</t>
  </si>
  <si>
    <t>best llm optimisation service</t>
  </si>
  <si>
    <t>best seo copywriting agency</t>
  </si>
  <si>
    <t>best llm optimisation services</t>
  </si>
  <si>
    <t>670, 574, 524, 357, 281, 284, 287, 524, 658, 644, 516, 476, 326, 505, 586, 974, 511, 502, 516, 548, 547, 565, 550, 563</t>
  </si>
  <si>
    <t>best creative ad agencies london</t>
  </si>
  <si>
    <t>538, 549, 545, 568, 538, 543, 547, 579, 578, 596, 581, 593</t>
  </si>
  <si>
    <t>seo for businesses</t>
  </si>
  <si>
    <t>best llm optimisation strategists</t>
  </si>
  <si>
    <t>best creative branding agencies</t>
  </si>
  <si>
    <t>https://incubeta.com/pt-pt/news-and-resources/3-ways-to-maximize-budget-efficiency/</t>
  </si>
  <si>
    <t>best llm optimisation studio</t>
  </si>
  <si>
    <t>best seo companies usa</t>
  </si>
  <si>
    <t>best llm optimisation studios</t>
  </si>
  <si>
    <t>1312, 1413, 969, 912, 812, 813, 867, 997, 895, 1424, 1284, 793, 696, 830, 898, 563, 464, 474, 438, 460, 462, 505, 478, 471</t>
  </si>
  <si>
    <t>439, 451, 441, 437, 484, 494, 457, 479, 481, 525, 498, 491</t>
  </si>
  <si>
    <t>best llm optimization agencies</t>
  </si>
  <si>
    <t>best shopify seo company</t>
  </si>
  <si>
    <t>creative agencies</t>
  </si>
  <si>
    <t>best llm optimization agency</t>
  </si>
  <si>
    <t>best seo services in delhi</t>
  </si>
  <si>
    <t>best llm optimization companies</t>
  </si>
  <si>
    <t>https://incubeta.com/my/news-and-resources/incubeta-announces-partnership-with-lunio-fraud-detection-prevention-software/</t>
  </si>
  <si>
    <t>17, 15, 23, 34, 27, 32, 29, 23, 24, 29, 26, 56, 50, 126, 97, 103, 78, 85, 90, 90, 85, 70, 81, 31</t>
  </si>
  <si>
    <t>best llm optimization company</t>
  </si>
  <si>
    <t>google best local seo company</t>
  </si>
  <si>
    <t>best llm optimization consultants</t>
  </si>
  <si>
    <t>Sitelinks,People also ask,Video preview</t>
  </si>
  <si>
    <t>453, 465, 535, 648, 668, 560, 327, 557, 573, 808, 794, 574, 404, 672, 787, 1125, 521, 479, 414, 695, 661, 714, 679, 673</t>
  </si>
  <si>
    <t>best llm optimization consulting</t>
  </si>
  <si>
    <t>Informational,Commercial,Branded,Local</t>
  </si>
  <si>
    <t>662, 701, 722, 777, 703, 705, 632, 766, 731, 785, 749, 744</t>
  </si>
  <si>
    <t>best igaming seo agency</t>
  </si>
  <si>
    <t>best llm optimization experts</t>
  </si>
  <si>
    <t>search engine optimisation consultants</t>
  </si>
  <si>
    <t>best seo service agency</t>
  </si>
  <si>
    <t>best llm optimization service</t>
  </si>
  <si>
    <t>best seo agency birmingham</t>
  </si>
  <si>
    <t>best llm optimization services</t>
  </si>
  <si>
    <t>431, 423, 412, 505, 403, 339, 330, 555, 832, 846, 693, 734, 384, 481, 596, 1238, 571, 496, 569, 587, 620, 635, 590, 601</t>
  </si>
  <si>
    <t>https://incubeta.com/video-library/the-digital-edge-s2-ep-4-how-marketers-win-the-attention-economy-with-cricuts-stephanie-firth/</t>
  </si>
  <si>
    <t>636, 629, 901, 484, 551, 538, 543, 558, 588, 604, 562, 572</t>
  </si>
  <si>
    <t>best seo agency in liverpool</t>
  </si>
  <si>
    <t>website seo services</t>
  </si>
  <si>
    <t>best llm optimization strategists</t>
  </si>
  <si>
    <t>best companies for seo</t>
  </si>
  <si>
    <t>best llm optimization studio</t>
  </si>
  <si>
    <t>AI Overview,Thumbnail,People also ask,Bottom ads,Top ads,Video preview,Paid sitelinks</t>
  </si>
  <si>
    <t>best llm optimization studios</t>
  </si>
  <si>
    <t>374, 456, 535, 752, 522, 510, 743, 894, 1340, 1091, 1312, 1366, 800, 615, 534, 613, 628, 665, 346, 425, 424, 426, 516, 489</t>
  </si>
  <si>
    <t>515, 426, 474, 500, 424, 440, 435, 450, 457, 453, 548, 518</t>
  </si>
  <si>
    <t>best marketing intelligence agencies</t>
  </si>
  <si>
    <t>best seo services tamworth</t>
  </si>
  <si>
    <t>The Digital Edge S2 Ep.4 | How Marketers Win The Attention Economy With Cricut’s Stephanie Firth | Incubeta</t>
  </si>
  <si>
    <t>best marketing intelligence agency</t>
  </si>
  <si>
    <t>0, 0, 0, 0, 2, 2, 7, 3, 2, 2, 1, 2, 4, 43, 34, 43, 15, 42, 168, 209, 185, 143, 81, 122</t>
  </si>
  <si>
    <t>In this episode of The Digital Edge, host Mark Reed-Edwards chats with Stephanie Firth, Senior International Digital Marketing Manager at Cricut, about how</t>
  </si>
  <si>
    <t>best national seo agency</t>
  </si>
  <si>
    <t>416, 613, 347, 292, 310, 307, 311, 635, 791, 403, 344, 513, 221, 385, 516, 1633, 495, 495, 629, 617, 611, 602, 595, 587</t>
  </si>
  <si>
    <t>The Digital Edge S2 Ep.4 | How Marketers Win the Attention Economy with Cricut’s Stephanie Firth</t>
  </si>
  <si>
    <t>best marketing intelligence companies</t>
  </si>
  <si>
    <t>580, 573, 566, 558, 551, 544, 538, 531, 524, 518, 511</t>
  </si>
  <si>
    <t>expert seo services</t>
  </si>
  <si>
    <t>best marketing intelligence company</t>
  </si>
  <si>
    <t>best crypto seo agencies</t>
  </si>
  <si>
    <t>seo edinburgh</t>
  </si>
  <si>
    <t>best marketing intelligence consultants</t>
  </si>
  <si>
    <t>AI Overview,Thumbnail,People also ask,Discussions,Knowledge panel</t>
  </si>
  <si>
    <t>choosing the best seo company</t>
  </si>
  <si>
    <t>best marketing intelligence consulting</t>
  </si>
  <si>
    <t>241, 304, 238, 196, 208, 245, 347, 500, 626, 1007, 1281, 785, 460, 416, 618, 1207, 441, 482, 517, 529, 554, 599, 595, 577</t>
  </si>
  <si>
    <t>568, 598, 588, 648, 543, 556, 565, 576, 601, 646, 643, 625</t>
  </si>
  <si>
    <t>best enterprise seo company</t>
  </si>
  <si>
    <t>https://incubeta.com/video-library/incubeta-unpacks-commerce-on-emerce-talks/</t>
  </si>
  <si>
    <t>website design seo company</t>
  </si>
  <si>
    <t>best marketing intelligence experts</t>
  </si>
  <si>
    <t>best seo company london uk</t>
  </si>
  <si>
    <t>web design company</t>
  </si>
  <si>
    <t>AI Overview,Thumbnail,People also ask,Bottom ads,Paid sitelinks,Knowledge panel,Video preview</t>
  </si>
  <si>
    <t>best marketing intelligence service</t>
  </si>
  <si>
    <t>best seo company chesterfield</t>
  </si>
  <si>
    <t>Incubeta Unpacks Agentic Commerce On Emerce Talks | Incubeta</t>
  </si>
  <si>
    <t>187, 262, 187, 171, 141, 143, 172, 320, 1091, 1328, 1094, 615, 192, 314, 385, 1500, 418, 481, 576, 496, 570, 554, 497, 426</t>
  </si>
  <si>
    <t>385, 390, 362, 392, 295, 289, 265, 270, 327, 335, 284, 227</t>
  </si>
  <si>
    <t>The marketing landscape is shifting. As Agentic commerce takes hold, AI agents aren't just suggesting products, they are increasingly influencing the final</t>
  </si>
  <si>
    <t>best uk seo agencies</t>
  </si>
  <si>
    <t>seo company in uk</t>
  </si>
  <si>
    <t>Incubeta Unpacks Agentic Commerce on Emerce Talks</t>
  </si>
  <si>
    <t>best marketing intelligence services</t>
  </si>
  <si>
    <t>best marketing intelligence strategists</t>
  </si>
  <si>
    <t>545, 666, 537, 351, 339, 318, 377, 461, 689, 836, 866, 633, 440, 515, 569, 1193, 395, 389, 552, 584, 608, 632, 582, 596</t>
  </si>
  <si>
    <t>https://incubeta.com/knowledge-base/what-is-enhanced-conversions/</t>
  </si>
  <si>
    <t>559, 554, 543, 521, 479, 487, 515, 549, 573, 597, 548, 561</t>
  </si>
  <si>
    <t>67, 39, 35, 28, 48, 53, 59, 71, 73, 77, 46, 57, 45, 126, 80, 67, 77, 78, 82, 83, 81, 83, 74, 78</t>
  </si>
  <si>
    <t>72, 76, 69, 70, 75, 76, 80, 82, 79, 81, 72, 76</t>
  </si>
  <si>
    <t>best marketing intelligence studio</t>
  </si>
  <si>
    <t>best seo company ny</t>
  </si>
  <si>
    <t>best marketing intelligence studios</t>
  </si>
  <si>
    <t>4, 3, 2, 2, 2, 3, 3, 4, 1, 7, 8, 16, 11, 23, 84, 58, 90, 85, 95, 108, 87, 132, 90, 100</t>
  </si>
  <si>
    <t>best seo companies warren</t>
  </si>
  <si>
    <t>best motion design agencies</t>
  </si>
  <si>
    <t>best motion design company</t>
  </si>
  <si>
    <t>best rated seo agency for saas</t>
  </si>
  <si>
    <t>best motion design consultants</t>
  </si>
  <si>
    <t>best seo agency in the uk</t>
  </si>
  <si>
    <t>best motion design consulting</t>
  </si>
  <si>
    <t>208, 252, 214, 212, 175, 176, 247, 340, 578, 832, 687, 600, 513, 1289, 565, 1135, 423, 418, 315, 451, 470, 501, 482, 465</t>
  </si>
  <si>
    <t>https://incubeta.com/it/capabilities/digital-media/</t>
  </si>
  <si>
    <t>451, 535, 469, 505, 478, 433, 427, 449, 469, 500, 481, 464</t>
  </si>
  <si>
    <t>digital branding agency</t>
  </si>
  <si>
    <t>best seo digital marketing agency</t>
  </si>
  <si>
    <t>best motion design experts</t>
  </si>
  <si>
    <t>best motion design service</t>
  </si>
  <si>
    <t>Local pack,Video preview,People also ask</t>
  </si>
  <si>
    <t>best seo company in cambridge</t>
  </si>
  <si>
    <t>Digital Media | Incubeta</t>
  </si>
  <si>
    <t>best motion design strategists</t>
  </si>
  <si>
    <t>Soluzioni di digital marketing data-driven che generano risultati concreti e aiutano i brand a massimizzare performance, efficienza e crescita.</t>
  </si>
  <si>
    <t>1, 1, 3, 3, 3, 5, 6, 6, 6, 7, 8, 15, 12, 66, 72, 68, 86, 79, 85, 71, 79, 71, 62, 74</t>
  </si>
  <si>
    <t>best retail consulting</t>
  </si>
  <si>
    <t>best london seo agencies</t>
  </si>
  <si>
    <t>best retail experts</t>
  </si>
  <si>
    <t>236, 184, 194, 166, 211, 243, 178, 354, 724, 615, 727, 522, 273, 523, 613, 1611, 411, 397, 299, 560, 578, 556, 544, 521</t>
  </si>
  <si>
    <t>479, 529, 545, 587, 503, 504, 480, 548, 565, 544, 531, 508</t>
  </si>
  <si>
    <t>best retail media agencies</t>
  </si>
  <si>
    <t>best seo services agency</t>
  </si>
  <si>
    <t>seo expert agency</t>
  </si>
  <si>
    <t>best retail media companies</t>
  </si>
  <si>
    <t>https://incubeta.com/ch/news-and-resources/incubeta-wins-prestigious-fd-gazelle-award-out-of-600-shortlisted-entries/</t>
  </si>
  <si>
    <t>best seo agency near stamford lincolnshire</t>
  </si>
  <si>
    <t>best retail media company</t>
  </si>
  <si>
    <t>AI Overview,Thumbnail,Local pack,Video preview,People also ask,Bottom ads</t>
  </si>
  <si>
    <t>best retail media consultants</t>
  </si>
  <si>
    <t>best rated seo agency for ecommerce</t>
  </si>
  <si>
    <t>best retail media consulting</t>
  </si>
  <si>
    <t>274, 270, 253, 253, 211, 179, 269, 474, 565, 838, 836, 596, 345, 378, 654, 1236, 441, 478, 536, 550, 560, 622, 602, 612</t>
  </si>
  <si>
    <t>608, 624, 655, 699, 638, 622, 623, 637, 647, 709, 689, 699</t>
  </si>
  <si>
    <t>best retail media experts</t>
  </si>
  <si>
    <t>best seo agency retail</t>
  </si>
  <si>
    <t>seo content services</t>
  </si>
  <si>
    <t>Incubeta Wins Prestigious FD Gazelle Award Out Of 600+ Shortlisted Entries | Incubeta</t>
  </si>
  <si>
    <t>best retail media service</t>
  </si>
  <si>
    <t>For the nineteenth time, the Dutch Financial Times or Het Financieele Dagblad (FD) has organized the FD Gazellen Awards, prestigious prizes granted to the fastest growing companies in the Netherlands. During a festive ceremony held at Theater Amsterdam (Houthavens), FD declared the fastest growers per region, awarding Gold, Silver and Bronze awards in the revenue categories Small (up to €2 million in the base year 2019), Medium (€2 million to €10 million) and Large (€10 million and more).</t>
  </si>
  <si>
    <t>1, 0, 2, 1, 4, 1, 4, 1, 2, 0, 0, 16, 1, 62, 63, 60, 97, 111, 133, 154, 130, 60, 2, 13</t>
  </si>
  <si>
    <t>Incubeta Wins Prestigious FD Gazelle Award out of 600+ Shortlisted Entries</t>
  </si>
  <si>
    <t>best retail media services</t>
  </si>
  <si>
    <t>best seo agencies glasgow</t>
  </si>
  <si>
    <t>best retail media strategists</t>
  </si>
  <si>
    <t>best seo agency for retail</t>
  </si>
  <si>
    <t>369, 376, 305, 258, 324, 326, 480, 584, 849, 1038, 1246, 727, 366, 376, 637, 1246, 492, 571, 660, 525, 586, 518, 560, 460</t>
  </si>
  <si>
    <t>best retail media studio</t>
  </si>
  <si>
    <t>454, 420, 396, 372, 323, 314, 313, 293, 294, 296, 309, 252</t>
  </si>
  <si>
    <t>creative branding agency</t>
  </si>
  <si>
    <t>best retail media studios</t>
  </si>
  <si>
    <t>best seo service providers</t>
  </si>
  <si>
    <t>https://incubeta.com/my/news-and-resources/incubeta-welcomes-new-ceo-americas-alex-langshur/</t>
  </si>
  <si>
    <t>best retail service</t>
  </si>
  <si>
    <t>creative brand agency</t>
  </si>
  <si>
    <t>best ecommerce seo agencies</t>
  </si>
  <si>
    <t>best retail services</t>
  </si>
  <si>
    <t>193, 286, 284, 207, 215, 224, 294, 422, 696, 700, 686, 623, 368, 522, 606, 1706, 555, 497, 364, 594, 688, 677, 578, 562</t>
  </si>
  <si>
    <t>best youtube seo services</t>
  </si>
  <si>
    <t>540, 638, 615, 794, 581, 538, 521, 598, 693, 681, 582, 565</t>
  </si>
  <si>
    <t>london digital marketing agency</t>
  </si>
  <si>
    <t>best retail strategists</t>
  </si>
  <si>
    <t>best seo company for ecommerce</t>
  </si>
  <si>
    <t>best retail studio</t>
  </si>
  <si>
    <t>best seo company in ny</t>
  </si>
  <si>
    <t>442, 464, 436, 302, 358, 358, 428, 516, 613, 1112, 1115, 529, 253, 645, 470, 909, 549, 496, 554, 576, 568, 636, 622, 608</t>
  </si>
  <si>
    <t>best retail studios</t>
  </si>
  <si>
    <t>the best seo company in usa</t>
  </si>
  <si>
    <t>576, 601, 567, 617, 607, 584, 588, 610, 602, 670, 656</t>
  </si>
  <si>
    <t>online pr services</t>
  </si>
  <si>
    <t>best seo agency glasgow</t>
  </si>
  <si>
    <t>best sa 360 agencies</t>
  </si>
  <si>
    <t>https://incubeta.com/news-and-resources/nmpi-and-dqa-complete-acquisition-of-creative-specialist-joystick/</t>
  </si>
  <si>
    <t>best seo agency philippines</t>
  </si>
  <si>
    <t>best sa 360 agency</t>
  </si>
  <si>
    <t>146, 174, 261, 147, 118, 124, 246, 361, 602, 720, 871, 741, 425, 995, 328, 1129, 429, 330, 428, 415, 452, 522, 451, 424</t>
  </si>
  <si>
    <t>best sa 360 companies</t>
  </si>
  <si>
    <t>367, 426, 483, 522, 481, 396, 428, 415, 452, 522, 451, 424</t>
  </si>
  <si>
    <t>best seo services company in usa</t>
  </si>
  <si>
    <t>pr companies</t>
  </si>
  <si>
    <t>best sa 360 company</t>
  </si>
  <si>
    <t>best sa 360 consultants</t>
  </si>
  <si>
    <t>best in house creative agencies</t>
  </si>
  <si>
    <t>NMPi And DQ&amp;A Complete Acquisition Of Creative Specialist, Joystick | Incubeta</t>
  </si>
  <si>
    <t>best sa 360 consulting</t>
  </si>
  <si>
    <t>Joystick officially joins the NMPi and DQ&amp;A family today, as we sign the contracts and complete the acquisition. After announcing our agreement to acquire Joystick at Cannesa few weeks ago, we are very excited to begin working with them to reinvent what it means to be a customer-centric digital marketing specialist - whether that’s as a creative, media, or technology specialist.</t>
  </si>
  <si>
    <t>best seo companies in the usa</t>
  </si>
  <si>
    <t>best sa 360 experts</t>
  </si>
  <si>
    <t>NMPi and DQ&amp;A Complete Acquisition of Creative Specialist, Joystick</t>
  </si>
  <si>
    <t>382, 409, 389, 603, 486, 345, 334, 469, 817, 1780, 822, 674, 373, 475, 544, 1132, 560, 595, 416, 647, 669, 782, 666, 653</t>
  </si>
  <si>
    <t>606, 589, 615, 677, 644, 609, 566, 659, 681, 794, 678, 665</t>
  </si>
  <si>
    <t>best sa 360 service</t>
  </si>
  <si>
    <t>best organic seo company</t>
  </si>
  <si>
    <t>best sa 360 services</t>
  </si>
  <si>
    <t>best sa 360 strategists</t>
  </si>
  <si>
    <t>AI Overview,Thumbnail,Local pack,People also ask,Bottom ads,Video preview</t>
  </si>
  <si>
    <t>https://incubeta.com/de/news-and-resources/what-google-is-changing-for-digital-advertising-and-commerce-in-2026/</t>
  </si>
  <si>
    <t>best seo agency cambridge</t>
  </si>
  <si>
    <t>best sa 360 studio</t>
  </si>
  <si>
    <t>Informational,Commercial,Transactional,Non-branded,Non-local</t>
  </si>
  <si>
    <t>188, 166, 188, 163, 196, 135, 191, 225, 793, 562, 573, 754, 342, 430, 545, 1040, 627, 657, 607, 599, 631, 649, 451, 608</t>
  </si>
  <si>
    <t>best seo services in india</t>
  </si>
  <si>
    <t>607, 568, 647, 600, 490, 554, 463, 477, 499, 527, 327, 489</t>
  </si>
  <si>
    <t>best sa 360 studios</t>
  </si>
  <si>
    <t>seo content marketing agency</t>
  </si>
  <si>
    <t>best sa360 agencies</t>
  </si>
  <si>
    <t>best hybris seo agency</t>
  </si>
  <si>
    <t>best sa360 agency</t>
  </si>
  <si>
    <t>best rated seo agency for b2b</t>
  </si>
  <si>
    <t>512, 192, 157, 163, 245, 139, 175, 299, 433, 537, 650, 559, 477, 495, 557, 1267, 463, 405, 543, 547, 565, 575, 586, 588</t>
  </si>
  <si>
    <t>best sa360 companies</t>
  </si>
  <si>
    <t>564, 545, 532, 563, 508, 490, 497, 503, 521, 531, 542, 545</t>
  </si>
  <si>
    <t>milk &amp; honey</t>
  </si>
  <si>
    <t>best seo companies in the world</t>
  </si>
  <si>
    <t>best sa360 company</t>
  </si>
  <si>
    <t>milk and honey</t>
  </si>
  <si>
    <t>People also ask,Thumbnail,Video preview</t>
  </si>
  <si>
    <t>https://incubeta.com/news-and-resources/victoria-webb-appointed-as-new-managing-director-of-incubeta-mena/</t>
  </si>
  <si>
    <t>best seo company in brighton</t>
  </si>
  <si>
    <t>best sa360 consultants</t>
  </si>
  <si>
    <t>Informational,Branded,Non-local</t>
  </si>
  <si>
    <t>329, 381, 571, 472, 477, 324, 328, 378, 375, 483, 566, 684, 668, 831, 826, 677, 670, 443, 459, 513, 481, 466, 423, 463</t>
  </si>
  <si>
    <t>best seo agency in cheltenham</t>
  </si>
  <si>
    <t>459, 496, 547, 514, 530, 502, 473, 499, 470, 457, 416, 457</t>
  </si>
  <si>
    <t>Beauty services; Clean beauty; Nail care; Beverages; Food; Retailers; Restaurants; Shopping</t>
  </si>
  <si>
    <t>seo solutions</t>
  </si>
  <si>
    <t>best sa360 consulting</t>
  </si>
  <si>
    <t>solution seo</t>
  </si>
  <si>
    <t>best us seo company</t>
  </si>
  <si>
    <t>Victoria Webb Appointed As New Managing Director Of Incubeta MENA | Incubeta</t>
  </si>
  <si>
    <t>Today we announce the appointment of Victoria Webb as the new managing director of our MENA region. Backed by over 18 years of experience in both traditional and digital media marketing, Victoria’s elevation to this leadership role is testament to her skill, dedication, and outstanding contributions to the agency since she joined (then NMPi) in 2017.</t>
  </si>
  <si>
    <t>best sa360 experts</t>
  </si>
  <si>
    <t>Victoria Webb appointed as new Managing Director of Incubeta MENA</t>
  </si>
  <si>
    <t>best seo agency for b2c</t>
  </si>
  <si>
    <t>408, 598, 488, 403, 281, 202, 350, 416, 489, 499, 429, 632, 292, 383, 1985, 1001, 521, 376, 341, 381, 357, 320, 239, 348</t>
  </si>
  <si>
    <t>355, 407, 497, 434, 342, 301, 291, 264, 283, 260, 185, 325</t>
  </si>
  <si>
    <t>best seo companies in uk</t>
  </si>
  <si>
    <t>best sa360 service</t>
  </si>
  <si>
    <t>https://incubeta.com/ae/news-and-resources/goodbye-google-what-amazons-shopping-ad-exit-means-for-search/</t>
  </si>
  <si>
    <t>AI Overview,Thumbnail,Sitelinks,People also ask,Discussions</t>
  </si>
  <si>
    <t>best sa360 services</t>
  </si>
  <si>
    <t>172, 216, 151, 84, 104, 99, 104, 95, 99, 103, 94, 93, 81, 82, 74, 68, 69, 69, 72, 67, 70, 76, 66, 68</t>
  </si>
  <si>
    <t>55, 57, 49, 45, 46, 47, 50, 46, 50, 57, 47, 49</t>
  </si>
  <si>
    <t>best sa360 strategists</t>
  </si>
  <si>
    <t>digital seo agency</t>
  </si>
  <si>
    <t>best company seo</t>
  </si>
  <si>
    <t>best sa360 studio</t>
  </si>
  <si>
    <t>best sa360 studios</t>
  </si>
  <si>
    <t>1251, 303, 478, 490, 314, 265, 329, 588, 890, 898, 1077, 761, 445, 760, 764, 324, 391, 440, 385, 469, 818, 796, 797, 845</t>
  </si>
  <si>
    <t>799, 754, 807, 775, 697, 701, 675, 718, 770, 798, 805, 852</t>
  </si>
  <si>
    <t>search engine optimization agency</t>
  </si>
  <si>
    <t>best seo strategy agencies</t>
  </si>
  <si>
    <t>best seo company for e-commerce</t>
  </si>
  <si>
    <t>https://incubeta.com/es/news-and-resources/what-google-is-changing-for-digital-advertising-and-commerce-in-2026/</t>
  </si>
  <si>
    <t>best seo strategy agency</t>
  </si>
  <si>
    <t>best seo agency b2c</t>
  </si>
  <si>
    <t>416, 433, 410, 472, 427, 517, 451, 490, 831, 831, 826, 674, 514, 479, 448, 1196, 578, 408, 423, 525, 569, 570, 558, 565</t>
  </si>
  <si>
    <t>528, 529, 536, 615, 561, 536, 539, 554, 598, 599, 587, 594</t>
  </si>
  <si>
    <t>top seo agency</t>
  </si>
  <si>
    <t>best rated seo company</t>
  </si>
  <si>
    <t>best seo strategy companies</t>
  </si>
  <si>
    <t>best local seo marketing company</t>
  </si>
  <si>
    <t>best seo strategy company</t>
  </si>
  <si>
    <t>369, 325, 456, 175, 225, 227, 266, 466, 579, 718, 849, 759, 297, 275, 359, 1627, 433, 405, 599, 600, 602, 603, 605, 607</t>
  </si>
  <si>
    <t>609, 610, 612, 614, 616, 618, 620, 621, 623, 625, 627, 629</t>
  </si>
  <si>
    <t>best seo agency b2b</t>
  </si>
  <si>
    <t>best seo agency leeds</t>
  </si>
  <si>
    <t>seo agency derby</t>
  </si>
  <si>
    <t>3, 2, 3, 1, 5, 1, 0, 4, 1, 10, 2, 5, 14, 60, 58, 63, 74, 61, 60, 79, 60, 111, 98, 104</t>
  </si>
  <si>
    <t>best seo strategy consultants</t>
  </si>
  <si>
    <t>seo company in derby</t>
  </si>
  <si>
    <t>best usa seo company</t>
  </si>
  <si>
    <t>https://incubeta.com/my/news-and-resources/incubeta-acquires-rocketsource-to-expand-human-centered-ai-capabilities/</t>
  </si>
  <si>
    <t>best seo strategy consulting</t>
  </si>
  <si>
    <t>best seo company for b2c</t>
  </si>
  <si>
    <t>best seo strategy experts</t>
  </si>
  <si>
    <t>355, 300, 296, 306, 212, 212, 215, 318, 885, 1331, 1097, 623, 361, 413, 449, 1541, 409, 405, 488, 552, 506, 722, 562, 520</t>
  </si>
  <si>
    <t>464, 453, 457, 494, 553, 415, 387, 403, 438, 481, 457, 418</t>
  </si>
  <si>
    <t>best seo strategy service</t>
  </si>
  <si>
    <t>seo derby</t>
  </si>
  <si>
    <t>who is the best seo company</t>
  </si>
  <si>
    <t>best seo strategy strategists</t>
  </si>
  <si>
    <t>seo agency best</t>
  </si>
  <si>
    <t>best seo strategy studio</t>
  </si>
  <si>
    <t>best seo strategy studios</t>
  </si>
  <si>
    <t>312, 268, 314, 231, 246, 370, 370, 533, 653, 782, 650, 383, 234, 491, 552, 1022, 440, 411, 529, 536, 562, 585, 577, 538</t>
  </si>
  <si>
    <t>best creative advertising agencies in the world</t>
  </si>
  <si>
    <t>best seo studio</t>
  </si>
  <si>
    <t>https://incubeta.com/gb/news-and-resources/incubeta-welcomes-new-acquisition-bruce-clay-mena-to-the-family/</t>
  </si>
  <si>
    <t>523, 560, 560, 588, 543, 563, 557, 564, 590, 613, 605, 566</t>
  </si>
  <si>
    <t>professional seo services company</t>
  </si>
  <si>
    <t>best seo studios</t>
  </si>
  <si>
    <t>best seo company philippines</t>
  </si>
  <si>
    <t>best technical seo consultants</t>
  </si>
  <si>
    <t>264, 268, 181, 220, 231, 193, 282, 494, 414, 598, 723, 624, 357, 286, 461, 778, 396, 463, 473, 474, 457, 476, 469, 500</t>
  </si>
  <si>
    <t>best seo agency in usa</t>
  </si>
  <si>
    <t>466, 451, 420, 443, 396, 382, 383, 398, 374, 399, 391, 425</t>
  </si>
  <si>
    <t>best technical seo consulting</t>
  </si>
  <si>
    <t>seo agencies london</t>
  </si>
  <si>
    <t>best technical seo strategists</t>
  </si>
  <si>
    <t>best seo optimization company</t>
  </si>
  <si>
    <t>https://incubeta.com/ae/news-and-resources/inside-googles-rethink-roi-conference-ai-incrementality-and-the-future-of-profitable-growth/</t>
  </si>
  <si>
    <t>best technical seo studio</t>
  </si>
  <si>
    <t>144, 125, 100, 120, 114, 92, 109, 182, 325, 407, 285, 202, 113, 182, 188, 325, 147, 152, 136, 971, 865, 939, 1793, 245</t>
  </si>
  <si>
    <t>249, 449, 571, 289, 254, 205, 241, 265, 267, 296, 411, 248, 249</t>
  </si>
  <si>
    <t>best enterprise seo agencies</t>
  </si>
  <si>
    <t>award winning digital marketing agency</t>
  </si>
  <si>
    <t>best technical seo studios</t>
  </si>
  <si>
    <t>best seo company for hotels</t>
  </si>
  <si>
    <t>best user experience agencies</t>
  </si>
  <si>
    <t>135, 139, 83, 63, 68, 86, 82, 143, 460, 567, 683, 324, 233, 264, 341, 1308, 458, 455, 325, 503, 528, 549, 553, 524</t>
  </si>
  <si>
    <t>10 best seo agencies inglasgow</t>
  </si>
  <si>
    <t>517, 536, 546, 595, 549, 556, 545, 576, 608, 628, 634, 605</t>
  </si>
  <si>
    <t>best user experience consulting</t>
  </si>
  <si>
    <t>seo business</t>
  </si>
  <si>
    <t>best geo services for seo optimization</t>
  </si>
  <si>
    <t>best user experience experts</t>
  </si>
  <si>
    <t>best rated seo agency for b2c</t>
  </si>
  <si>
    <t>https://incubeta.com/knowledge-base/category/conversions/</t>
  </si>
  <si>
    <t>best user experience service</t>
  </si>
  <si>
    <t>1, 4, 3, 3, 3, 5, 3, 4, 0, 1, 0, 10, 2, 60, 64, 57, 73, 77, 122, 124, 102, 59, 0, 11</t>
  </si>
  <si>
    <t>best seo agency tool</t>
  </si>
  <si>
    <t>best user experience services</t>
  </si>
  <si>
    <t>668, 405, 319, 320, 324, 272, 270, 320, 406, 585, 577, 594, 525, 463, 537, 687, 534, 503, 484, 473, 454, 485, 472, 558</t>
  </si>
  <si>
    <t>best user experience strategists</t>
  </si>
  <si>
    <t>508, 489, 524, 521, 506, 503, 485, 474, 455, 485, 473</t>
  </si>
  <si>
    <t>0, 0, 0, 13, 18, 14, 13, 14, 22, 26, 26, 53, 28, 94, 86, 63, 40, 46, 49, 70, 75, 72, 52, 66</t>
  </si>
  <si>
    <t>which is the best company for seo services</t>
  </si>
  <si>
    <t>seo agency services</t>
  </si>
  <si>
    <t>best user experience studio</t>
  </si>
  <si>
    <t>best seo agency fareham</t>
  </si>
  <si>
    <t>Top ads,Local pack,People also ask,Video preview</t>
  </si>
  <si>
    <t>best user experience studios</t>
  </si>
  <si>
    <t>best ux consulting</t>
  </si>
  <si>
    <t>best architects seo services</t>
  </si>
  <si>
    <t>124, 97, 100, 157, 193, 137, 206, 254, 524, 375, 534, 567, 240, 285, 811, 1064, 449, 517, 546, 485, 506, 457, 444, 428</t>
  </si>
  <si>
    <t>best ux experts</t>
  </si>
  <si>
    <t>385, 381, 380, 365, 301, 305, 278, 271, 280, 255, 246, 242</t>
  </si>
  <si>
    <t>best seo companies in florida</t>
  </si>
  <si>
    <t>pr agencies</t>
  </si>
  <si>
    <t>best ux service</t>
  </si>
  <si>
    <t>best ux strategists</t>
  </si>
  <si>
    <t>Conversions Archives | Incubeta</t>
  </si>
  <si>
    <t>best rated seo agency for e-commerce</t>
  </si>
  <si>
    <t>best ux studios</t>
  </si>
  <si>
    <t>Conversions</t>
  </si>
  <si>
    <t>best visual art agencies</t>
  </si>
  <si>
    <t>the best seo company in hampshire</t>
  </si>
  <si>
    <t>339, 296, 240, 347, 347, 289, 233, 421, 826, 713, 465, 480, 308, 433, 483, 992, 785, 587, 403, 486, 522, 486, 443, 455</t>
  </si>
  <si>
    <t>best visual art agency</t>
  </si>
  <si>
    <t>447, 482, 453, 530, 511, 479, 418, 486, 522, 486, 443, 455</t>
  </si>
  <si>
    <t>1, 1, 3, 2, 1, 0, 2, 1, 6, 10, 10, 19, 18, 63, 64, 73, 72, 67, 76, 70, 68, 70, 66, 30</t>
  </si>
  <si>
    <t>seo services in london</t>
  </si>
  <si>
    <t>best visual art companies</t>
  </si>
  <si>
    <t>best seo company dublin</t>
  </si>
  <si>
    <t>best visual art company</t>
  </si>
  <si>
    <t>best visual art consultants</t>
  </si>
  <si>
    <t>best creative recruitment agencies london</t>
  </si>
  <si>
    <t>best visual art consulting</t>
  </si>
  <si>
    <t>303, 233, 258, 298, 178, 243, 506, 632, 712, 715, 695, 540, 268, 485, 567, 847, 455, 394, 445, 436, 445, 502, 506, 574</t>
  </si>
  <si>
    <t>https://incubeta.com/news-and-resources/incubeta-awarded-campaigns-best-places-to-work-2022/</t>
  </si>
  <si>
    <t>551, 451, 483, 484, 417, 404, 445, 435, 445, 502, 506, 574</t>
  </si>
  <si>
    <t>creative recruitment agencies london</t>
  </si>
  <si>
    <t>best visual art experts</t>
  </si>
  <si>
    <t>seo marketing agency uk</t>
  </si>
  <si>
    <t>best visual art service</t>
  </si>
  <si>
    <t>Planning; Job</t>
  </si>
  <si>
    <t>best visual art services</t>
  </si>
  <si>
    <t>best seo companies 2015</t>
  </si>
  <si>
    <t>best visual art strategists</t>
  </si>
  <si>
    <t>237, 245, 252, 312, 232, 156, 202, 238, 412, 732, 894, 638, 371, 470, 707, 449, 450, 499, 484, 479, 472, 528, 526, 498</t>
  </si>
  <si>
    <t>457, 469, 488, 477, 490, 499, 484, 479, 472, 528, 526, 498</t>
  </si>
  <si>
    <t>best visual art studio</t>
  </si>
  <si>
    <t>best seo service for florists</t>
  </si>
  <si>
    <t>top marketing agencies</t>
  </si>
  <si>
    <t>best visual art studios</t>
  </si>
  <si>
    <t>best seo agency inedinburgh</t>
  </si>
  <si>
    <t>best visual arts agencies</t>
  </si>
  <si>
    <t>Incubeta Awarded Campaign's Best Places To Work 2022 | Incubeta</t>
  </si>
  <si>
    <t>best visual arts agency</t>
  </si>
  <si>
    <t>We are proud to announce that Incubeta has been awarded one of Campaign’s Best Places to Work 2022!</t>
  </si>
  <si>
    <t>charlotte best seo services</t>
  </si>
  <si>
    <t>Incubeta Awarded Campaign’s Best Places to Work 2022</t>
  </si>
  <si>
    <t>best visual arts companies</t>
  </si>
  <si>
    <t>414, 491, 421, 353, 354, 289, 298, 464, 482, 475, 590, 612, 388, 543, 423, 789, 528, 559, 378, 512, 490, 525, 519, 543</t>
  </si>
  <si>
    <t>best visual arts company</t>
  </si>
  <si>
    <t>499, 532, 535, 546, 539, 539, 531, 588, 583, 609, 611, 632</t>
  </si>
  <si>
    <t>best law firm seo company</t>
  </si>
  <si>
    <t>best visual arts consultants</t>
  </si>
  <si>
    <t>seo optimization services</t>
  </si>
  <si>
    <t>AI Overview,People also ask,Video preview</t>
  </si>
  <si>
    <t>https://incubeta.com/news-and-resources/incubeta-acquires-global-marketplace-expert-maze-one/</t>
  </si>
  <si>
    <t>best visual arts consulting</t>
  </si>
  <si>
    <t>best visual arts experts</t>
  </si>
  <si>
    <t>Top ads,AI Overview,Thumbnail,Local pack,Discussions,People also ask,Video preview</t>
  </si>
  <si>
    <t>best seo agency for e-commerce</t>
  </si>
  <si>
    <t>best visual arts service</t>
  </si>
  <si>
    <t>310, 452, 314, 355, 344, 335, 337, 418, 562, 650, 655, 515, 314, 626, 368, 1003, 422, 366, 492, 525, 535, 565, 537, 536</t>
  </si>
  <si>
    <t>10 best seo agencies inpeterborough</t>
  </si>
  <si>
    <t>best visual arts services</t>
  </si>
  <si>
    <t>527, 556, 529, 573, 539, 527, 527, 562, 571, 601, 573, 573</t>
  </si>
  <si>
    <t>seo agency in uk</t>
  </si>
  <si>
    <t>best visual arts strategists</t>
  </si>
  <si>
    <t>best seo marketing agency</t>
  </si>
  <si>
    <t>best visual arts studio</t>
  </si>
  <si>
    <t>Top ads,Local pack,Bottom ads,Paid sitelinks</t>
  </si>
  <si>
    <t>best visual arts studios</t>
  </si>
  <si>
    <t>best visual design agencies</t>
  </si>
  <si>
    <t>328, 407, 358, 229, 253, 224, 263, 313, 474, 584, 608, 467, 327, 395, 444, 868, 336, 370, 464, 489, 512, 533, 506, 516</t>
  </si>
  <si>
    <t>492, 494, 499, 497, 467, 476, 495, 520, 544, 565, 538, 548</t>
  </si>
  <si>
    <t>best visual design agency</t>
  </si>
  <si>
    <t>best visual design companies</t>
  </si>
  <si>
    <t>https://incubeta.com/knowledge-base/the-role-of-consent-mode-in-your-path-to-privacy-ready-marketing/</t>
  </si>
  <si>
    <t>best visual design company</t>
  </si>
  <si>
    <t>best seo agency preston</t>
  </si>
  <si>
    <t>best visual design consultants</t>
  </si>
  <si>
    <t>best visual design consulting</t>
  </si>
  <si>
    <t>best company for ecommerce seo</t>
  </si>
  <si>
    <t>best visual design experts</t>
  </si>
  <si>
    <t>best seo companies 2017</t>
  </si>
  <si>
    <t>best visual design service</t>
  </si>
  <si>
    <t>best visual design services</t>
  </si>
  <si>
    <t>best ai seo tools digital marketing agencies</t>
  </si>
  <si>
    <t>best visual design strategists</t>
  </si>
  <si>
    <t>best visual design studio</t>
  </si>
  <si>
    <t>best seo company uk reviews</t>
  </si>
  <si>
    <t>best visual design studios</t>
  </si>
  <si>
    <t>388, 346, 381, 376, 192, 191, 230, 271, 500, 612, 602, 522, 255, 475, 620, 1088, 465, 452, 488, 501, 521, 591, 570, 581</t>
  </si>
  <si>
    <t>https://incubeta.com/knowledge-base/how-to-drive-sales-over-valentines-day/</t>
  </si>
  <si>
    <t>555, 534, 566, 633, 551, 533, 523, 537, 557, 627, 606</t>
  </si>
  <si>
    <t>best seo agency lancashire</t>
  </si>
  <si>
    <t>digital marketing firm</t>
  </si>
  <si>
    <t>best seo agency inleicester</t>
  </si>
  <si>
    <t>How To Drive Sales Over Valentine's Day | Incubeta</t>
  </si>
  <si>
    <t>Start Early, Finish Late</t>
  </si>
  <si>
    <t>430, 539, 702, 578, 495, 424, 350, 415, 712, 865, 1017, 741, 348, 482, 411, 769, 385, 412, 460, 523, 492, 528, 527, 511</t>
  </si>
  <si>
    <t>476, 499, 576, 518, 472, 497, 465, 528, 497, 533, 533, 517</t>
  </si>
  <si>
    <t>How to Drive Sales Over Valentine’s Day</t>
  </si>
  <si>
    <t>best seo company inedinburgh</t>
  </si>
  <si>
    <t>online advertising agency</t>
  </si>
  <si>
    <t>best seo companies for law firms</t>
  </si>
  <si>
    <t>https://incubeta.com/pt-pt/knowledge-base/what-is-marketing-mix-modeling-mmm/</t>
  </si>
  <si>
    <t>321, 403, 347, 344, 508, 866, 870, 889, 521, 614, 730, 758, 526, 789, 686, 724, 429, 383, 475, 429, 392, 421, 457, 415</t>
  </si>
  <si>
    <t>418, 467, 502, 434, 432, 505, 471, 425, 389, 418, 454, 412</t>
  </si>
  <si>
    <t>best rated seo agency retail</t>
  </si>
  <si>
    <t>seo agencies uk</t>
  </si>
  <si>
    <t>best seo agency for education</t>
  </si>
  <si>
    <t>531, 628, 464, 281, 292, 269, 331, 412, 612, 749, 773, 568, 396, 431, 503, 1067, 347, 317, 351, 415, 445, 460, 422, 429</t>
  </si>
  <si>
    <t>381, 374, 363, 340, 299, 305, 323, 356, 378, 398, 360, 369</t>
  </si>
  <si>
    <t>seo consultancy services</t>
  </si>
  <si>
    <t>best seo company in liverpool</t>
  </si>
  <si>
    <t>best seo platform for ai-driven agency work</t>
  </si>
  <si>
    <t>218, 221, 178, 180, 163, 193, 232, 327, 557, 819, 825, 695, 364, 369, 446, 1044, 485, 442, 485, 489, 519, 574, 563, 555</t>
  </si>
  <si>
    <t>https://incubeta.com/ch/news-and-resources/incubeta-are-finalists-at-google-premier-partner-awards/</t>
  </si>
  <si>
    <t>518, 525, 524, 562, 489, 483, 486, 489, 520, 575, 564, 555</t>
  </si>
  <si>
    <t>professional seo company</t>
  </si>
  <si>
    <t>best seo company in ahmedabad</t>
  </si>
  <si>
    <t>best seo agency e-commerce</t>
  </si>
  <si>
    <t>594, 457, 314, 283, 274, 231, 304, 265, 483, 497, 499, 629, 308, 337, 511, 888, 536, 553, 526, 576, 565, 664, 487, 637</t>
  </si>
  <si>
    <t>597, 596, 540, 588, 635, 569, 536, 587, 575, 675, 498, 648</t>
  </si>
  <si>
    <t>best seo agency in dubai</t>
  </si>
  <si>
    <t>seo services in dubai</t>
  </si>
  <si>
    <t>https://incubeta.com/it/knowledge-base/what-is-marketing-mix-modeling-mmm/</t>
  </si>
  <si>
    <t>seo hertfordshire</t>
  </si>
  <si>
    <t>best local seo companies inportsmouth</t>
  </si>
  <si>
    <t>the best seo company in the world</t>
  </si>
  <si>
    <t>223, 217, 186, 232, 232, 202, 167, 275, 700, 706, 547, 425, 244, 397, 437, 1262, 422, 432, 473, 444, 456, 464, 427, 498</t>
  </si>
  <si>
    <t>475, 481, 422, 538, 394, 415, 355, 384, 462, 440, 378, 424</t>
  </si>
  <si>
    <t>digital marketing companies london</t>
  </si>
  <si>
    <t>best seo company near soho london reviews</t>
  </si>
  <si>
    <t>https://incubeta.com/ch/news-and-resources/incubeta-welcomes-blue-walrus-to-the-family/</t>
  </si>
  <si>
    <t>0, 0, 0, 0, 0, 0, 0, 0, 0, 0, 0, 0, 1, 14, 64, 48, 50, 44, 39, 51, 70, 80, 64, 67</t>
  </si>
  <si>
    <t>best seo agency in gloucester</t>
  </si>
  <si>
    <t>best seo agency in manchester</t>
  </si>
  <si>
    <t>Incubeta Welcomes Blue Walrus To The Family | Incubeta</t>
  </si>
  <si>
    <t>519, 539, 482, 323, 384, 385, 457, 568, 682, 1222, 1238, 596, 309, 620, 496, 1017, 536, 478, 382, 408, 381, 536, 521, 497</t>
  </si>
  <si>
    <t>what is the best seo service</t>
  </si>
  <si>
    <t>441, 447, 439, 496, 475, 465, 456, 479, 454, 517, 521, 497, 441</t>
  </si>
  <si>
    <t>We’re delighted to announce that full-service analytics consultants Blue Walrus have joined the Incubeta family alongside our previous acquisitions, Groundswell, Maze-One, Panalysis, Extendo and Bruce Clay MENA. The acquisition of Blue Walrus will allow our US market to grow their data and analytics proposition, while onboarding Blue Walrus’s extensive list of clients. Including brands such as: Skechers, Boston Scientific, Netspend and Dexcare.</t>
  </si>
  <si>
    <t>Incubeta Welcomes Blue Walrus to the Family</t>
  </si>
  <si>
    <t>Marketing; SEO and marketing; Business</t>
  </si>
  <si>
    <t>best seo service for attorneys</t>
  </si>
  <si>
    <t>web design seo services</t>
  </si>
  <si>
    <t>what is the best seo agency in essex?</t>
  </si>
  <si>
    <t>seo web design</t>
  </si>
  <si>
    <t>https://incubeta.com/es/news-and-resources/amazons-arrival-in-south-africa-a-game-changer-for-the-global-marketplace/</t>
  </si>
  <si>
    <t>Local pack,People also ask,Discussions,Bottom ads,Paid sitelinks,Video preview,Thumbnail</t>
  </si>
  <si>
    <t>best digital social pr agency for innovation</t>
  </si>
  <si>
    <t>best company for seo in india</t>
  </si>
  <si>
    <t>1, 6, 10, 11, 24, 13, 17, 9, 19, 30, 31, 90, 49, 30, 47, 50, 9, 28, 80, 84, 79, 9, 20, 44</t>
  </si>
  <si>
    <t>205, 208, 247, 215, 189, 195, 233, 352, 1179, 1433, 1434, 669, 244, 360, 492, 1602, 406, 493, 409, 386, 514, 480, 460, 379</t>
  </si>
  <si>
    <t>best seo agency in poole</t>
  </si>
  <si>
    <t>299, 315, 324, 332, 241, 232, 212, 221, 280, 294, 268, 205</t>
  </si>
  <si>
    <t>uk digital marketing agency</t>
  </si>
  <si>
    <t>uk best seo company</t>
  </si>
  <si>
    <t>Top ads,Local pack,People also ask,Bottom ads,Paid sitelinks</t>
  </si>
  <si>
    <t>https://incubeta.com/gb/our-work/leveraging-value-based-bidding-for-ms/</t>
  </si>
  <si>
    <t>the best ai seo agency</t>
  </si>
  <si>
    <t>723, 617, 554, 370, 297, 296, 295, 545, 657, 658, 530, 462, 329, 465, 554, 1018, 497, 466, 422, 499, 628, 580, 607, 613</t>
  </si>
  <si>
    <t>613, 618, 619, 623, 625, 629, 631, 634, 637, 640, 643, 646</t>
  </si>
  <si>
    <t>0, 0, 0, 0, 0, 0, 0, 0, 0, 0, 0, 0, 0, 32, 39, 54, 81, 66, 68, 72, 72, 78, 65, 22</t>
  </si>
  <si>
    <t>best seo agency poland</t>
  </si>
  <si>
    <t>the best seo agencies inportsmouth</t>
  </si>
  <si>
    <t>104, 176, 144, 117, 80, 43, 81, 253, 745, 1135, 748, 332, 79, 170, 243, 1779, 277, 361, 293, 361, 619, 771, 470, 404</t>
  </si>
  <si>
    <t>431, 325, 391, 885, 360, 400, 315, 426, 725, 898, 544, 465</t>
  </si>
  <si>
    <t>https://incubeta.com/es/knowledge-base/multi-target-portfolios-making-the-most-of-sa360s-newest-bid-strategy/</t>
  </si>
  <si>
    <t>best seo agency surrey</t>
  </si>
  <si>
    <t>best seo company in uttam nagar</t>
  </si>
  <si>
    <t>best creative marketing agencies</t>
  </si>
  <si>
    <t>digital ad agency</t>
  </si>
  <si>
    <t>best seo link building agency</t>
  </si>
  <si>
    <t>https://incubeta.com/mx/knowledge-base/what-is-google-analytics-4-ga4/</t>
  </si>
  <si>
    <t>Local pack,People also ask,Discussions,Bottom ads,Video preview</t>
  </si>
  <si>
    <t>best seo consultant company</t>
  </si>
  <si>
    <t>571, 340, 213, 336, 227, 284, 473, 356, 622, 627, 309, 328, 310, 169, 561, 1149, 555, 681, 428, 545, 525, 617, 482, 451</t>
  </si>
  <si>
    <t>463, 427, 410, 415, 400, 404, 427, 431, 390, 494, 359, 332</t>
  </si>
  <si>
    <t>best seo agency inportsmouth</t>
  </si>
  <si>
    <t>top digital marketing agency</t>
  </si>
  <si>
    <t>what is the best seo platform for agencies</t>
  </si>
  <si>
    <t>352, 451, 437, 258, 229, 228, 233, 373, 633, 651, 642, 588, 419, 369, 459, 1011, 445, 399, 238, 377, 410, 402, 380, 390</t>
  </si>
  <si>
    <t>best seo services company philippines</t>
  </si>
  <si>
    <t>355, 373, 368, 365, 342, 313, 308, 333, 356, 353, 330</t>
  </si>
  <si>
    <t>seo company united kingdom</t>
  </si>
  <si>
    <t>https://incubeta.com/mx/news-and-resources/incubeta-acquires-shout-bravo/</t>
  </si>
  <si>
    <t>best seo agency in derby</t>
  </si>
  <si>
    <t>Local pack,Discussions,Bottom ads,Paid sitelinks</t>
  </si>
  <si>
    <t>1, 0, 2, 4, 2, 1, 2, 3, 4, 6, 6, 4, 2, 49, 53, 63, 72, 69, 58, 62, 80, 69, 40, 23</t>
  </si>
  <si>
    <t>best b2b seo agency</t>
  </si>
  <si>
    <t>518, 582, 332, 316, 93, 25, 32, 100, 72, 120, 270, 305, 193, 525, 604, 485, 493, 484, 439, 490, 395, 546, 372, 422</t>
  </si>
  <si>
    <t>Top ads</t>
  </si>
  <si>
    <t>which seo tool is best for agencies</t>
  </si>
  <si>
    <t>41, 43, 40, 40, 42, 47, 45, 45, 46, 46, 49, 48, 50, 52, 49, 49, 51, 56, 54, 54, 55, 55, 58, 57</t>
  </si>
  <si>
    <t>59, 61, 58, 58, 60, 65, 63, 63, 64, 64, 67, 66</t>
  </si>
  <si>
    <t>what is the best seo agency in birmingham?</t>
  </si>
  <si>
    <t>best seo company inportsmouth</t>
  </si>
  <si>
    <t>459, 465, 458, 461, 556, 467, 372, 572, 580, 575, 557, 595, 402, 613, 604, 528, 570, 522, 457, 594, 544, 530, 534, 531</t>
  </si>
  <si>
    <t>528, 543, 558, 575, 604, 545, 464, 601, 551, 537, 541, 538</t>
  </si>
  <si>
    <t>small business seo company</t>
  </si>
  <si>
    <t>best affordable seo services</t>
  </si>
  <si>
    <t>what agency is best for chatgpt seo targeting?</t>
  </si>
  <si>
    <t>what is the best seo agency for long-term growth?</t>
  </si>
  <si>
    <t>https://incubeta.com/au/knowledge-base/what-is-enhanced-conversions/</t>
  </si>
  <si>
    <t>Sitelinks,Discussions</t>
  </si>
  <si>
    <t>who are the best seo agencies in the uk?</t>
  </si>
  <si>
    <t>479, 707, 470, 316, 217, 372, 376, 554, 476, 573, 561, 593, 355, 362, 389, 1323, 392, 429, 306, 420, 469, 649, 440, 514</t>
  </si>
  <si>
    <t>506, 487, 471, 631, 434, 389, 350, 415, 463, 641, 435</t>
  </si>
  <si>
    <t>Small business</t>
  </si>
  <si>
    <t>which seo service is best for ranking on google?</t>
  </si>
  <si>
    <t>creative digital marketing agency</t>
  </si>
  <si>
    <t>best seo agency hampshire</t>
  </si>
  <si>
    <t>creative digital marketing</t>
  </si>
  <si>
    <t>what are the best seo companies</t>
  </si>
  <si>
    <t>best seo company in poole</t>
  </si>
  <si>
    <t>what is the best seo agency in london?</t>
  </si>
  <si>
    <t>googles best seo company</t>
  </si>
  <si>
    <t>195, 201, 163, 202, 261, 254, 256, 365, 645, 657, 955, 820, 385, 385, 422, 1107, 332, 281, 414, 431, 463, 428, 430, 458</t>
  </si>
  <si>
    <t>411, 464, 489, 507, 439, 408, 410, 427, 459, 425, 427, 455</t>
  </si>
  <si>
    <t>google seo services</t>
  </si>
  <si>
    <t>top seo companies</t>
  </si>
  <si>
    <t>Top ads,People also ask,Video preview,Bottom ads,Paid sitelinks</t>
  </si>
  <si>
    <t>https://incubeta.com/my/knowledge-base/mmm-powerhouses-comparing-meridian-and-robyn/</t>
  </si>
  <si>
    <t>AI Overview,Thumbnail,People also ask,Local pack,Bottom ads</t>
  </si>
  <si>
    <t>who are the best creative pr agencies</t>
  </si>
  <si>
    <t>best seo services cheltenham</t>
  </si>
  <si>
    <t>0, 0, 0, 0, 0, 1, 2, 0, 2, 0, 0, 3, 1, 32, 35, 32, 32, 77, 80, 70, 63, 95, 66, 36</t>
  </si>
  <si>
    <t>what are the best seo agencies in st helens?</t>
  </si>
  <si>
    <t>516, 498, 397, 240, 351, 216, 214, 583, 1501, 860, 499, 631, 440, 427, 552, 711, 384, 473, 273, 452, 538, 516, 413, 436</t>
  </si>
  <si>
    <t>10 best seo agencies in cambridge</t>
  </si>
  <si>
    <t>460, 438, 477, 468, 440, 442, 422, 501, 587, 565, 462, 485</t>
  </si>
  <si>
    <t>best marketing agencies</t>
  </si>
  <si>
    <t>what are the best seo companies in london?</t>
  </si>
  <si>
    <t>best seo agency winchester</t>
  </si>
  <si>
    <t>who is the best seo agency for saas companies</t>
  </si>
  <si>
    <t>AI Overview,Thumbnail,Local pack,People also ask,Discussions,Bottom ads</t>
  </si>
  <si>
    <t>10 best seo agencies inexeter</t>
  </si>
  <si>
    <t>https://incubeta.com/it/news-and-resources/how-to-avoid-keyword-cannibalization-and-drive-total-search-performance/</t>
  </si>
  <si>
    <t>how do i find the best seo agency in london?</t>
  </si>
  <si>
    <t>380, 435, 364, 306, 299, 246, 241, 398, 411, 406, 513, 541, 339, 437, 442, 733, 523, 576, 384, 477, 468, 479, 476, 484</t>
  </si>
  <si>
    <t>444, 457, 454, 488, 474, 476, 448, 484, 474, 485, 483, 490</t>
  </si>
  <si>
    <t>best local seo agencies</t>
  </si>
  <si>
    <t>seo services in uk</t>
  </si>
  <si>
    <t>what is the best seo company in malaysia</t>
  </si>
  <si>
    <t>best seo digital agency</t>
  </si>
  <si>
    <t>how can i find the best seo service provider</t>
  </si>
  <si>
    <t>262, 272, 224, 222, 209, 251, 313, 374, 372, 553, 578, 521, 333, 570, 440, 842, 273, 281, 414, 440, 439, 456, 431, 466</t>
  </si>
  <si>
    <t>the best seo company in uk</t>
  </si>
  <si>
    <t>441, 425, 404, 404, 391, 396, 413, 440, 438, 455, 430, 465</t>
  </si>
  <si>
    <t>0, 0, 0, 0, 0, 0, 0, 0, 0, 0, 0, 0, 0, 5, 5, 2, 2, 3, 2, 16, 14, 9, 7, 11</t>
  </si>
  <si>
    <t>what makes us the best london seo company</t>
  </si>
  <si>
    <t>affordable seo agency</t>
  </si>
  <si>
    <t>what are the best seo agencies in london?</t>
  </si>
  <si>
    <t>who is the best local seo company</t>
  </si>
  <si>
    <t>7, 5, 1, 10, 5, 8, 18, 12, 8, 28, 29, 91, 68, 61, 65, 32, 61, 26, 85, 75, 76, 8, 22, 34</t>
  </si>
  <si>
    <t>168, 247, 208, 212, 270, 225, 335, 464, 578, 694, 833, 602, 299, 424, 603, 558, 359, 397, 369, 397, 421, 474, 436, 468</t>
  </si>
  <si>
    <t>417, 429, 440, 444, 381, 426, 374, 402, 426, 479, 441, 473</t>
  </si>
  <si>
    <t>which is the best seo company</t>
  </si>
  <si>
    <t>seo &amp; web design service</t>
  </si>
  <si>
    <t>https://incubeta.com/pt-pt/knowledge-base/what-is-google-analytics-4-ga4/</t>
  </si>
  <si>
    <t>which is the best seo agency</t>
  </si>
  <si>
    <t>23, 25, 46, 48, 70, 72, 92, 183, 619, 757, 908, 443, 133, 167, 200, 1697, 239, 186, 196, 382, 416, 402, 403, 332</t>
  </si>
  <si>
    <t>why is searcharoo the best parasite seo agency</t>
  </si>
  <si>
    <t>275, 299, 294, 382, 279, 248, 258, 304, 329, 320, 321</t>
  </si>
  <si>
    <t>10 best seo agencies inlondon</t>
  </si>
  <si>
    <t>seo company derby</t>
  </si>
  <si>
    <t>derby seo company</t>
  </si>
  <si>
    <t>why is searcharoo the best parasite seo provider</t>
  </si>
  <si>
    <t>148, 355, 287, 150, 98, 120, 118, 206, 592, 888, 598, 346, 132, 215, 340, 1452, 217, 226, 400, 407, 459, 499, 450, 427</t>
  </si>
  <si>
    <t>454, 435, 461, 534, 417, 415, 428, 435, 487, 527, 478, 455</t>
  </si>
  <si>
    <t>pr firm</t>
  </si>
  <si>
    <t>public relations agency</t>
  </si>
  <si>
    <t>best seo service for florists uk</t>
  </si>
  <si>
    <t>Top ads,AI Overview,Thumbnail,Local pack,People also ask,Image pack,Bottom ads</t>
  </si>
  <si>
    <t>https://incubeta.com/our-work/a-decade-of-outperforming-with-forever-new/</t>
  </si>
  <si>
    <t>10 best seo agencies in coventry</t>
  </si>
  <si>
    <t>328, 247, 205, 206, 855, 850, 283, 345, 643, 608, 600, 881, 501, 690, 385, 586, 253, 288, 269, 265, 381, 393, 331, 317</t>
  </si>
  <si>
    <t>which are the best digital pr agencies in the uk?</t>
  </si>
  <si>
    <t>280, 291, 258, 269, 296, 279, 258, 255, 370, 383, 320, 306</t>
  </si>
  <si>
    <t>top digital marketing companies</t>
  </si>
  <si>
    <t>international digital marketing agency</t>
  </si>
  <si>
    <t>best seo agency inkingston upon hull</t>
  </si>
  <si>
    <t>Top ads,Paid sitelinks,AI Overview,Thumbnail,Local pack,People also ask,Bottom ads,Video preview</t>
  </si>
  <si>
    <t>what is the best seo company</t>
  </si>
  <si>
    <t>best web seo service</t>
  </si>
  <si>
    <t>A Decade Of Outperforming With Forever New | Incubeta</t>
  </si>
  <si>
    <t>329, 413, 405, 244, 216, 214, 218, 323, 586, 577, 576, 531, 382, 328, 430, 920, 431, 400, 316, 358, 407, 392, 365, 395</t>
  </si>
  <si>
    <t>349, 383, 382, 370, 385, 318, 316, 344, 396, 378, 353, 371</t>
  </si>
  <si>
    <t>Over the span of a decade, Forever New transformed marketing into a connected, accountable driver of profitable growth across the business.</t>
  </si>
  <si>
    <t>best seo agency inhemel hempstead</t>
  </si>
  <si>
    <t>web design seo company</t>
  </si>
  <si>
    <t>A Decade of Outperforming with Forever New</t>
  </si>
  <si>
    <t>the best seo agencies innewcastle upon tyne</t>
  </si>
  <si>
    <t>how to find best seo company</t>
  </si>
  <si>
    <t>how to find the best seo company</t>
  </si>
  <si>
    <t>165, 234, 169, 148, 119, 117, 142, 278, 979, 1196, 985, 551, 157, 260, 328, 1320, 340, 387, 486, 409, 479, 466, 410, 347</t>
  </si>
  <si>
    <t>best seo agency ingloucester</t>
  </si>
  <si>
    <t>309, 314, 289, 314, 224, 223, 203, 208, 262, 273, 224, 173</t>
  </si>
  <si>
    <t>the best recruitment seo agency what to look for</t>
  </si>
  <si>
    <t>seo content marketing services</t>
  </si>
  <si>
    <t>the best seo agencies inlincoln</t>
  </si>
  <si>
    <t>what are the best creative pr agencies</t>
  </si>
  <si>
    <t>https://incubeta.com/news-and-resources/after-google-cloud-next-are-you-an-architect-or-a-renter/</t>
  </si>
  <si>
    <t>how to choose the best seo company</t>
  </si>
  <si>
    <t>best seo services in leamington spa</t>
  </si>
  <si>
    <t>162, 164, 133, 103, 109, 54, 140, 251, 378, 565, 686, 593, 279, 223, 383, 1348, 253, 283, 336, 382, 399, 419, 365, 589</t>
  </si>
  <si>
    <t>422, 674, 468, 709, 434, 410, 376, 425, 442, 462, 401, 645</t>
  </si>
  <si>
    <t>uk marketing agency</t>
  </si>
  <si>
    <t>the best seo agencies inmilton keynes</t>
  </si>
  <si>
    <t>who is the best ecommerce seo agency in the uk?</t>
  </si>
  <si>
    <t>the best seo agencies inleicester</t>
  </si>
  <si>
    <t>0, 0, 0, 0, 0, 0, 0, 0, 0, 0, 0, 0, 0, 0, 7, 11, 15, 10, 13, 23, 11, 7, 0, 2</t>
  </si>
  <si>
    <t>what are the best digital pr agencies</t>
  </si>
  <si>
    <t>354, 378, 241, 194, 143, 142, 141, 228, 270, 404, 390, 340, 198, 371, 389, 663, 451, 448, 385, 404, 427, 529, 495, 480</t>
  </si>
  <si>
    <t>best seo agency inoxford</t>
  </si>
  <si>
    <t>424, 439, 474, 484, 468, 464, 418, 432, 452, 556, 517, 498</t>
  </si>
  <si>
    <t>search engine optimisation companies</t>
  </si>
  <si>
    <t>who is the best local seo company in the nation</t>
  </si>
  <si>
    <t>best local seo companies in cardiff</t>
  </si>
  <si>
    <t>AI Overview,Top ads,Paid sitelinks,People also ask,Bottom ads</t>
  </si>
  <si>
    <t>best local seo companies inluton</t>
  </si>
  <si>
    <t>which tool is best for seo agencies?</t>
  </si>
  <si>
    <t>598, 863, 570, 331, 339, 243, 239, 333, 406, 692, 585, 497, 261, 332, 346, 791, 432, 381, 359, 427, 464, 597, 504, 517</t>
  </si>
  <si>
    <t>491, 526, 509, 526, 489, 473, 492, 520, 544, 583, 555, 568, 543</t>
  </si>
  <si>
    <t>best local seo companies inhigh wycombe</t>
  </si>
  <si>
    <t>who is the best seo agency in cornwall</t>
  </si>
  <si>
    <t>seo help</t>
  </si>
  <si>
    <t>what is the best seo company for small business</t>
  </si>
  <si>
    <t>best seo management services</t>
  </si>
  <si>
    <t>who is the best seo agency?</t>
  </si>
  <si>
    <t>0, 0, 0, 0, 0, 0, 0, 0, 0, 0, 0, 37, 75, 80, 87, 41, 19, 26, 14, 11, 7, 11, 12, 13</t>
  </si>
  <si>
    <t>AI Overview,People also ask,Image pack</t>
  </si>
  <si>
    <t>best creative agencies in london</t>
  </si>
  <si>
    <t>which agency does best seo work?</t>
  </si>
  <si>
    <t>fold7</t>
  </si>
  <si>
    <t>what makes the best seo services</t>
  </si>
  <si>
    <t>https://incubeta.com/au/our-work/improving-mid-funnel-remarketing-performance-with-custom-bidding/</t>
  </si>
  <si>
    <t>Local pack,Sitelinks,Bottom ads</t>
  </si>
  <si>
    <t>580, 464, 371, 328, 453, 523, 625, 637, 536, 550, 458, 579, 399, 519, 532, 444, 323, 413, 415, 434, 406, 408, 388, 420</t>
  </si>
  <si>
    <t>425, 435, 449, 389, 396, 416, 417, 435, 408, 409, 390, 422</t>
  </si>
  <si>
    <t>what company is the best at seo?</t>
  </si>
  <si>
    <t>content agency london</t>
  </si>
  <si>
    <t>what are the best seo agencies?</t>
  </si>
  <si>
    <t>the best seo agencies inmaidstone</t>
  </si>
  <si>
    <t>what are the best seo agency software options?</t>
  </si>
  <si>
    <t>best seo services philippines</t>
  </si>
  <si>
    <t>why our seo company is the best in houston</t>
  </si>
  <si>
    <t>best seo services in dubai</t>
  </si>
  <si>
    <t>what is the best seo agency in my country?</t>
  </si>
  <si>
    <t>Discussions,Bottom ads</t>
  </si>
  <si>
    <t>0, 0, 0, 0, 0, 0, 0, 0, 0, 0, 0, 0, 0, 0, 0, 0, 0, 0, 2, 2, 1, 0, 0, 1</t>
  </si>
  <si>
    <t>seo company in dubai</t>
  </si>
  <si>
    <t>236, 241, 186, 185, 191, 185, 186, 190, 334, 401, 409, 427, 268, 406, 412, 597, 403, 491, 445, 490, 483, 486, 499, 499</t>
  </si>
  <si>
    <t>why is fatrank the best local seo company</t>
  </si>
  <si>
    <t>470, 464, 463, 483, 476, 493, 458, 500, 496, 498, 511, 510</t>
  </si>
  <si>
    <t>professional seo services uk</t>
  </si>
  <si>
    <t>Informational,Branded,Local</t>
  </si>
  <si>
    <t>which is the best seo agency for ai search?</t>
  </si>
  <si>
    <t>best seo agency ingateshead</t>
  </si>
  <si>
    <t>177, 107, 115, 117, 147, 124, 155, 219, 266, 391, 396, 493, 352, 402, 445, 810, 315, 380, 396, 440, 436, 470, 481, 496</t>
  </si>
  <si>
    <t>498, 450, 402, 427, 382, 377, 396, 440, 436, 470, 481, 496</t>
  </si>
  <si>
    <t>what is the best white label seo agency in uk</t>
  </si>
  <si>
    <t>award winning seo agency</t>
  </si>
  <si>
    <t>https://incubeta.com/de/news-and-resources/how-to-outperform-amidst-changing-search-behaviors/</t>
  </si>
  <si>
    <t>0, 0, 0, 0, 0, 0, 3, 2, 1, 3, 2, 3, 3, 31, 35, 36, 49, 44, 50, 49, 46, 46, 47, 50</t>
  </si>
  <si>
    <t>10 best seo agencies innewcastle upon tyne</t>
  </si>
  <si>
    <t>who are the best seo company in cardiff</t>
  </si>
  <si>
    <t>124, 126, 91, 87, 140, 176, 180, 214, 487, 704, 695, 720, 508, 384, 462, 727, 244, 338, 353, 315, 357, 354, 360, 353</t>
  </si>
  <si>
    <t>where to find the best seo services in houston</t>
  </si>
  <si>
    <t>best dental seo company uk</t>
  </si>
  <si>
    <t>319, 303, 308, 305, 284, 286, 269, 262, 284, 297, 294, 295</t>
  </si>
  <si>
    <t>best digital marketing company</t>
  </si>
  <si>
    <t>best seo company innewcastle upon tyne</t>
  </si>
  <si>
    <t>what company is the best at seo</t>
  </si>
  <si>
    <t>best seo company australia</t>
  </si>
  <si>
    <t>how to find the best hotel seo agency</t>
  </si>
  <si>
    <t>365, 466, 446, 270, 246, 247, 247, 374, 666, 658, 657, 610, 431, 377, 478, 1021, 441, 379, 254, 381, 423, 409, 366, 384</t>
  </si>
  <si>
    <t>seo agency australia</t>
  </si>
  <si>
    <t>363, 381, 378, 433, 405, 342, 347, 361, 405, 394, 355, 374, 355</t>
  </si>
  <si>
    <t>search engine optimisation london</t>
  </si>
  <si>
    <t>who are the best seo agencies</t>
  </si>
  <si>
    <t>best seo company essex</t>
  </si>
  <si>
    <t>172, 207, 162, 137, 151, 125, 180, 211, 328, 435, 431, 453, 323, 364, 477, 792, 399, 428, 458, 441, 451, 490, 469, 508</t>
  </si>
  <si>
    <t>how do i find the best b2b seo agency in the uk?</t>
  </si>
  <si>
    <t>485, 505, 510, 520, 461, 445, 461, 444, 453, 492, 471, 509</t>
  </si>
  <si>
    <t>seo agency essex</t>
  </si>
  <si>
    <t>best seo agency inmaidstone</t>
  </si>
  <si>
    <t>how to choose the best seo agency in melbourne</t>
  </si>
  <si>
    <t>https://incubeta.com/news-and-resources/advertising-through-uncertain-times/</t>
  </si>
  <si>
    <t>marketing agencies uk</t>
  </si>
  <si>
    <t>best joomla seo services uk</t>
  </si>
  <si>
    <t>0, 0, 0, 0, 0, 0, 0, 0, 0, 0, 0, 0, 0, 0, 0, 0, 0, 0, 0, 0, 0, 3, 3, 1</t>
  </si>
  <si>
    <t>who are the best seo agencies in chicago</t>
  </si>
  <si>
    <t>best seo company inoldham</t>
  </si>
  <si>
    <t>493, 512, 329, 265, 203, 203, 192, 306, 359, 539, 538, 455, 259, 590, 401, 811, 441, 397, 348, 429, 396, 474, 443, 483</t>
  </si>
  <si>
    <t>445, 504, 480, 518, 513, 544, 539, 574, 589, 637, 640, 661</t>
  </si>
  <si>
    <t>global seo agency</t>
  </si>
  <si>
    <t>best local seo companies innewport</t>
  </si>
  <si>
    <t>why your seo company is the best in houston</t>
  </si>
  <si>
    <t>Advertising Through Uncertain Times: A Sector-Specific Approach For Enduring Impact | Incubeta</t>
  </si>
  <si>
    <t>international seo consultant</t>
  </si>
  <si>
    <t>AI Overview,People also ask,Discussions</t>
  </si>
  <si>
    <t>the best seo agencies ingloucester</t>
  </si>
  <si>
    <t>With the imposition of import taxes on the horizon, despite what appears to be a pattern of flip-flopping from the White House, the question of market unrest and economic uncertainty inevitably arises.</t>
  </si>
  <si>
    <t>how to find the best seo agency</t>
  </si>
  <si>
    <t>Advertising Through Uncertain Times: A Sector-Specific Approach for Enduring Impact</t>
  </si>
  <si>
    <t>194, 108, 128, 189, 196, 138, 168, 285, 423, 517, 433, 530, 271, 287, 361, 640, 296, 386, 275, 370, 494, 822, 367, 428</t>
  </si>
  <si>
    <t>393, 363, 384, 428, 413, 396, 405, 409, 436, 423, 371, 433</t>
  </si>
  <si>
    <t>what is the best seo digital agency</t>
  </si>
  <si>
    <t>10 best seo agencies in cheltenham</t>
  </si>
  <si>
    <t>seo service company</t>
  </si>
  <si>
    <t>0, 0, 0, 0, 0, 0, 3, 1, 3, 0, 2, 0, 5, 31, 36, 74, 70, 50, 48, 55, 44, 47, 32, 43</t>
  </si>
  <si>
    <t>what are the best seo agencies in the uk?</t>
  </si>
  <si>
    <t>best local seo companies inleeds</t>
  </si>
  <si>
    <t>https://incubeta.com/pt-pt/our-work/improving-mid-funnel-remarketing-performance-with-custom-bidding/</t>
  </si>
  <si>
    <t>how to choose the best seo company webpagefx</t>
  </si>
  <si>
    <t>best seo ranker agency</t>
  </si>
  <si>
    <t>582, 827, 447, 434, 178, 126, 169, 230, 391, 399, 448, 625, 317, 220, 371, 877, 486, 562, 383, 440, 444, 471, 474, 538</t>
  </si>
  <si>
    <t>504, 543, 532, 525, 458, 427, 444, 458, 472, 491, 501, 560</t>
  </si>
  <si>
    <t>what is the best seo service provider</t>
  </si>
  <si>
    <t>seo service best</t>
  </si>
  <si>
    <t>online marketing agency london</t>
  </si>
  <si>
    <t>what are the best creative agencies options?</t>
  </si>
  <si>
    <t>best local seo companies ingateshead</t>
  </si>
  <si>
    <t>how do i find the best seo agency?</t>
  </si>
  <si>
    <t>best seo company inpoole</t>
  </si>
  <si>
    <t>0, 0, 0, 0, 0, 0, 0, 0, 3, 3, 6, 6, 3, 32, 32, 43, 46, 44, 45, 44, 40, 74, 44, 17</t>
  </si>
  <si>
    <t>433, 463, 415, 288, 313, 310, 377, 446, 547, 990, 1001, 476, 226, 428, 481, 850, 450, 409, 401, 414, 414, 480, 446, 411</t>
  </si>
  <si>
    <t>who are the best seo agencies in manchester?</t>
  </si>
  <si>
    <t>372, 400, 404, 439, 412, 415, 407, 420, 421, 486, 452, 417</t>
  </si>
  <si>
    <t>10 best seo agencies inmilton keynes</t>
  </si>
  <si>
    <t>seo packages london</t>
  </si>
  <si>
    <t>what company is best for property management seo</t>
  </si>
  <si>
    <t>best seo agency in new york</t>
  </si>
  <si>
    <t>who is the best miami seo agency</t>
  </si>
  <si>
    <t>https://incubeta.com/za/news-and-resources/incubeta-announces-partnership-with-lunio-fraud-detection-prevention-software/</t>
  </si>
  <si>
    <t>179, 178, 149, 173, 176, 187, 214, 268, 679, 686, 686, 502, 222, 348, 518, 650, 325, 392, 383, 351, 477, 536, 543, 588</t>
  </si>
  <si>
    <t>541, 471, 484, 503, 395, 364, 374, 342, 465, 522, 529, 573</t>
  </si>
  <si>
    <t>8, 5, 13, 8, 16, 13, 5, 15, 23, 39, 55, 61, 35, 45, 36, 42, 40, 49, 36, 38, 27, 28, 20, 26</t>
  </si>
  <si>
    <t>search engine optimisation uk</t>
  </si>
  <si>
    <t>what company is known to be the best seo and smo?</t>
  </si>
  <si>
    <t>best seo agency manila philippines</t>
  </si>
  <si>
    <t>best seo agency manchester</t>
  </si>
  <si>
    <t>who is best local seo company</t>
  </si>
  <si>
    <t>192, 227, 186, 234, 180, 152, 224, 329, 315, 461, 559, 471, 334, 318, 427, 944, 432, 387, 403, 416, 414, 431, 460, 435</t>
  </si>
  <si>
    <t>best seo services near soho london reviews</t>
  </si>
  <si>
    <t>423, 441, 458, 495, 428, 412, 403, 416, 414, 431, 460, 435</t>
  </si>
  <si>
    <t>seo companies in uk</t>
  </si>
  <si>
    <t>what is the best seo agency in the uk?</t>
  </si>
  <si>
    <t>who are the best ai seo agencies in london?</t>
  </si>
  <si>
    <t>10 best seo agencies inoldham</t>
  </si>
  <si>
    <t>which seo agency offers best technical seo?</t>
  </si>
  <si>
    <t>391, 494, 406, 271, 244, 231, 280, 346, 515, 633, 660, 480, 328, 354, 410, 891, 302, 326, 449, 478, 509, 537, 493, 501</t>
  </si>
  <si>
    <t>474, 475, 476, 462, 436, 446, 470, 499, 530, 559, 515, 522</t>
  </si>
  <si>
    <t>best local seo companies in colchester</t>
  </si>
  <si>
    <t>0, 0, 0, 0, 0, 0, 0, 0, 0, 0, 0, 0, 5, 1, 0, 0, 0, 0, 0, 0, 0, 0, 0, 1</t>
  </si>
  <si>
    <t>seo marketing agency london</t>
  </si>
  <si>
    <t>who are the best seo companies?</t>
  </si>
  <si>
    <t>https://incubeta.com/sg/news-and-resources/goodbye-google-what-amazons-shopping-ad-exit-means-for-search/</t>
  </si>
  <si>
    <t>who offers the best seo services in spokane, wa?</t>
  </si>
  <si>
    <t>best seo agency in cardiff</t>
  </si>
  <si>
    <t>301, 262, 296, 238, 199, 173, 244, 298, 517, 917, 758, 547, 331, 494, 606, 542, 385, 400, 377, 374, 376, 430, 391, 367</t>
  </si>
  <si>
    <t>355, 376, 347, 344, 355, 351, 319, 324, 321, 379, 338, 317</t>
  </si>
  <si>
    <t>what is the best seo agency</t>
  </si>
  <si>
    <t>seo web design services</t>
  </si>
  <si>
    <t>best seo company cork</t>
  </si>
  <si>
    <t>who is the best new york city seo agency</t>
  </si>
  <si>
    <t>104, 100, 127, 109, 111, 109, 131, 205, 711, 866, 865, 410, 152, 276, 362, 1021, 305, 359, 552, 294, 500, 296, 342, 127</t>
  </si>
  <si>
    <t>213, 159, 229, 256, 42, 156, 108, 95, 88, 78, 70</t>
  </si>
  <si>
    <t>which denver seo agency is the best?</t>
  </si>
  <si>
    <t>best seo company inipswich</t>
  </si>
  <si>
    <t>website seo agency</t>
  </si>
  <si>
    <t>who are the best fintech seo agencies</t>
  </si>
  <si>
    <t>282, 601, 501, 354, 587, 327, 392, 482, 581, 711, 711, 607, 292, 259, 349, 489, 394, 311, 342, 357, 368, 392, 379, 384</t>
  </si>
  <si>
    <t>10 best seo agencies inhigh wycombe</t>
  </si>
  <si>
    <t>0, 0, 0, 0, 0, 0, 0, 0, 0, 0, 0, 0, 5, 1, 0, 0, 0, 0, 0, 3, 0, 0, 0, 1</t>
  </si>
  <si>
    <t>382, 421, 406, 403, 393, 362, 377, 392, 403, 427, 414, 420</t>
  </si>
  <si>
    <t>pr agency services</t>
  </si>
  <si>
    <t>who is the best seo company in portland</t>
  </si>
  <si>
    <t>best local seo companies inlondon</t>
  </si>
  <si>
    <t>https://incubeta.com/knowledge-base/five-top-tips-to-drive-sales-on-amazon-prime-day/</t>
  </si>
  <si>
    <t>which seo company is the best in utah</t>
  </si>
  <si>
    <t>the best seo agencies inleeds</t>
  </si>
  <si>
    <t>57, 80, 83, 84, 34, 47, 56, 131, 426, 528, 537, 458, 222, 200, 342, 1036, 294, 337, 315, 366, 395, 395, 388, 370</t>
  </si>
  <si>
    <t>332, 335, 342, 387, 317, 310, 297, 310, 336, 337, 330, 314</t>
  </si>
  <si>
    <t>best seo services india</t>
  </si>
  <si>
    <t>digital marketing company uk</t>
  </si>
  <si>
    <t>who is the best seo company?</t>
  </si>
  <si>
    <t>best seo company melbourne</t>
  </si>
  <si>
    <t>who is the best local seo company in the nation?</t>
  </si>
  <si>
    <t>best seo agency in doncaster</t>
  </si>
  <si>
    <t>467, 398, 389, 261, 229, 226, 215, 372, 456, 455, 376, 320, 224, 462, 421, 722, 371, 335, 327, 380, 361, 397, 378, 401</t>
  </si>
  <si>
    <t>what is the best new york seo company</t>
  </si>
  <si>
    <t>387, 418, 409, 421, 402, 415, 421, 449, 452, 472, 469, 482</t>
  </si>
  <si>
    <t>best seo company innorwich</t>
  </si>
  <si>
    <t>online advertising companies</t>
  </si>
  <si>
    <t>best seo agency indundee</t>
  </si>
  <si>
    <t>which marketing firm has the best seo services?</t>
  </si>
  <si>
    <t>best local seo companies inleicester</t>
  </si>
  <si>
    <t>Top ads,AI Overview,Thumbnail,People also ask</t>
  </si>
  <si>
    <t>who is the best seo company in india</t>
  </si>
  <si>
    <t>https://incubeta.com/de/knowledge-base/what-is-value-based-bidding-vbb/</t>
  </si>
  <si>
    <t>which seo company is best for small business</t>
  </si>
  <si>
    <t>0, 0, 0, 0, 0, 0, 3, 2, 4, 3, 3, 3, 3, 65, 35, 37, 43, 41, 43, 38, 50, 56, 44, 51</t>
  </si>
  <si>
    <t>160, 146, 276, 165, 108, 417, 211, 234, 477, 1608, 262, 359, 240, 220, 315, 400, 312, 596, 263, 187, 380, 1140, 115, 198</t>
  </si>
  <si>
    <t>best local seo companies inglasgow</t>
  </si>
  <si>
    <t>93, 216, 92, 412, 327, 278, 31, 293, 287, 248, 307, 303</t>
  </si>
  <si>
    <t>why is quirky digital the best uk seo agency</t>
  </si>
  <si>
    <t>digital pr service</t>
  </si>
  <si>
    <t>who are the best seo companies in singapore</t>
  </si>
  <si>
    <t>10 best seo agencies in crawley</t>
  </si>
  <si>
    <t>0, 0, 0, 0, 0, 0, 2, 2, 1, 1, 3, 5, 3, 31, 34, 41, 48, 45, 41, 57, 60, 44, 41, 47</t>
  </si>
  <si>
    <t>best questions to ask when hiring an seo company</t>
  </si>
  <si>
    <t>best seo company in crawley</t>
  </si>
  <si>
    <t>which agency offers the best technical seo audit?</t>
  </si>
  <si>
    <t>276, 281, 282, 280, 253, 223, 274, 524, 896, 729, 902, 635, 206, 368, 412, 634, 360, 314, 312, 320, 304, 696, 371, 559</t>
  </si>
  <si>
    <t>551, 593, 550, 576, 523, 449, 482, 552, 581, 651, 592, 583, 574</t>
  </si>
  <si>
    <t>https://incubeta.com/ch/video-library/tomorrows-world-live-powered-by-ai-and-seamless-technology/</t>
  </si>
  <si>
    <t>digital marketing uk</t>
  </si>
  <si>
    <t>10 best seo agencies innewport</t>
  </si>
  <si>
    <t>what are the best national seo agencies</t>
  </si>
  <si>
    <t>what is the best seo agency?</t>
  </si>
  <si>
    <t>best local seo companies inmaidstone</t>
  </si>
  <si>
    <t>how to choose the best companies for seo</t>
  </si>
  <si>
    <t>217, 258, 154, 140, 153, 186, 155, 297, 258, 399, 201, 153, 145, 469, 382, 366, 342, 381, 401, 569, 360, 457, 501, 321</t>
  </si>
  <si>
    <t>376, 316, 351, 275, 346, 471, 430, 598, 390, 487, 531, 351</t>
  </si>
  <si>
    <t>best travel seo services uk</t>
  </si>
  <si>
    <t>uk based seo companies</t>
  </si>
  <si>
    <t>who is the best seo agency for saas companies?</t>
  </si>
  <si>
    <t>Top ads,People also ask,Paid sitelinks,Bottom ads,Video preview</t>
  </si>
  <si>
    <t>https://incubeta.com/au/video-library/tomorrows-world-live-powered-by-ai-and-seamless-technology/</t>
  </si>
  <si>
    <t>best law firm seo agencies</t>
  </si>
  <si>
    <t>who offers the best seo saas tools and services?</t>
  </si>
  <si>
    <t>0, 0, 0, 0, 0, 0, 0, 0, 0, 0, 0, 0, 0, 0, 0, 0, 2148, 2389, 19, 19, 19, 19, 19, 19</t>
  </si>
  <si>
    <t>19, 19, 19, 19, 19, 19, 19, 19, 19, 19, 19, 19</t>
  </si>
  <si>
    <t>31, 34, 34, 34, 31, 30, 35, 34, 31, 39, 36, 39, 36, 39, 39, 39, 36, 35, 40, 39, 36, 44, 40, 44</t>
  </si>
  <si>
    <t>internet marketing companies</t>
  </si>
  <si>
    <t>how to choose the best seo agency africa</t>
  </si>
  <si>
    <t>40, 44, 44, 44, 40, 40, 45, 44, 41, 48, 45, 49</t>
  </si>
  <si>
    <t>10 best seo agencies inmiddlesbrough</t>
  </si>
  <si>
    <t>0, 1, 6, 4, 3, 2, 1, 1, 3, 4, 1, 7, 4, 1, 1, 0, 0, 0, 0, 0, 0, 0, 1, 0</t>
  </si>
  <si>
    <t>internet marketing company</t>
  </si>
  <si>
    <t>what is the best seo article writing service</t>
  </si>
  <si>
    <t>best seo company inhigh wycombe</t>
  </si>
  <si>
    <t>who are the best seo agencies for startups</t>
  </si>
  <si>
    <t>180, 220, 451, 525, 274, 167, 173, 298, 728, 422, 297, 539, 304, 464, 237, 860, 286, 292, 174, 319, 432, 320, 289, 311</t>
  </si>
  <si>
    <t>0, 0, 0, 0, 0, 0, 3, 0, 5, 4, 3, 4, 2, 31, 32, 37, 43, 43, 51, 51, 43, 46, 40, 19</t>
  </si>
  <si>
    <t>308, 332, 361, 415, 324, 332, 320, 324, 438, 325, 293, 316</t>
  </si>
  <si>
    <t>what is the best seo company?</t>
  </si>
  <si>
    <t>https://incubeta.com/de/news-and-resources/incubeta-announces-partnership-with-lunio-fraud-detection-prevention-software/</t>
  </si>
  <si>
    <t>best seo agency inplymouth</t>
  </si>
  <si>
    <t>is it who are the best creative pr agencies</t>
  </si>
  <si>
    <t>best seo company inrayleigh</t>
  </si>
  <si>
    <t>who are the best chicago seo agencies</t>
  </si>
  <si>
    <t>who is the best seo company in houston</t>
  </si>
  <si>
    <t>10 best seo agencies innorthampton</t>
  </si>
  <si>
    <t>which is the best seo company in india</t>
  </si>
  <si>
    <t>creative agencies london</t>
  </si>
  <si>
    <t>10 best seo agencies inkingston upon hull</t>
  </si>
  <si>
    <t>what is the best insurance for seo agency</t>
  </si>
  <si>
    <t>creative agency london</t>
  </si>
  <si>
    <t>what are the best seo services in michigan</t>
  </si>
  <si>
    <t>best seo agency inmanchester</t>
  </si>
  <si>
    <t>how to find the best b2b seo agency</t>
  </si>
  <si>
    <t>https://incubeta.com/news-and-resources/incubeta-to-launch-outperform-pmax-an-ai-solution-that-puts-brands-in-charge/</t>
  </si>
  <si>
    <t>10 best seo agencies innorwich</t>
  </si>
  <si>
    <t>513, 433, 367, 377, 382, 301, 219, 434, 522, 516, 502, 422, 319, 399, 331, 659, 436, 303, 294, 441, 452, 447, 420, 398</t>
  </si>
  <si>
    <t>how to choose best seo agency</t>
  </si>
  <si>
    <t>397, 408, 394, 454, 442, 386, 334, 440, 452, 447, 420, 398</t>
  </si>
  <si>
    <t>0, 0, 0, 0, 0, 0, 0, 0, 0, 0, 0, 0, 0, 3, 5, 2, 1, 2, 3, 3, 4, 5, 6, 2</t>
  </si>
  <si>
    <t>the best seo agencies inedinburgh</t>
  </si>
  <si>
    <t>quality seo services</t>
  </si>
  <si>
    <t>what is the very best seo company</t>
  </si>
  <si>
    <t>Incubeta To Launch Outperform PMax: An AI Solution That Puts Brands In Charge | Incubeta</t>
  </si>
  <si>
    <t>best seo agency inpreston</t>
  </si>
  <si>
    <t>what the best seo company</t>
  </si>
  <si>
    <t>Artificial Intelligence is a fundamental part of marketing, and tapping into the tools and data of big market players such as Google is a recognized growth opportunity - generating significant performance when harnessed appropriately.</t>
  </si>
  <si>
    <t>Incubeta to Launch Outperform PMax: An AI Solution That Puts Brands in Charge</t>
  </si>
  <si>
    <t>who is the best austin seo agency</t>
  </si>
  <si>
    <t>10 best seo agencies inliverpool</t>
  </si>
  <si>
    <t>who are the best seo companies</t>
  </si>
  <si>
    <t>55, 58, 57, 93, 115, 76, 169, 250, 453, 454, 458, 339, 194, 210, 350, 947, 282, 293, 380, 385, 404, 412, 402, 402</t>
  </si>
  <si>
    <t>397, 396, 414, 463, 390, 383, 401, 407, 426, 433, 424, 423</t>
  </si>
  <si>
    <t>10 best seo agencies in derby</t>
  </si>
  <si>
    <t>who is the best seo company in philadelphia</t>
  </si>
  <si>
    <t>uk seo consultant</t>
  </si>
  <si>
    <t>https://incubeta.com/es/news-and-resources/from-search-to-delegation-navigating-the-rise-of-agentic-commerce/</t>
  </si>
  <si>
    <t>best local seo companies innottingham</t>
  </si>
  <si>
    <t>what is the best seo company in denver</t>
  </si>
  <si>
    <t>0, 0, 0, 0, 0, 0, 0, 0, 0, 0, 0, 0, 0, 0, 0, 0, 0, 0, 0, 0, 4, 6, 2, 0</t>
  </si>
  <si>
    <t>10 best seo agencies inmanchester</t>
  </si>
  <si>
    <t>what is the best seo content writing agency</t>
  </si>
  <si>
    <t>319, 261, 309, 178, 158, 272, 277, 271, 388, 581, 485, 412, 214, 273, 341, 975, 326, 352, 428, 432, 423, 461, 445, 468</t>
  </si>
  <si>
    <t>445, 445, 450, 470, 423, 427, 435, 439, 430, 467, 452, 475</t>
  </si>
  <si>
    <t>who is the best seo company houston</t>
  </si>
  <si>
    <t>digital marketing services company</t>
  </si>
  <si>
    <t>best sitecore seo agency</t>
  </si>
  <si>
    <t>who offers best seo services logan</t>
  </si>
  <si>
    <t>0, 0, 0, 0, 0, 0, 0, 0, 0, 0, 0, 0, 0, 0, 0, 0, 0, 0, 0, 0, 3, 2, 0, 0</t>
  </si>
  <si>
    <t>best local seo companies in cambridge</t>
  </si>
  <si>
    <t>how do i find the best seo agency? - terkel</t>
  </si>
  <si>
    <t>235, 293, 246, 194, 307, 302, 261, 311, 672, 672, 549, 572, 326, 327, 207, 1237, 391, 271, 226, 355, 361, 319, 296, 316</t>
  </si>
  <si>
    <t>why our seo company is the best</t>
  </si>
  <si>
    <t>353, 397, 299, 501, 375, 356, 300, 366, 373, 329, 305, 326</t>
  </si>
  <si>
    <t>best seo company inliverpool</t>
  </si>
  <si>
    <t>https://incubeta.com/pt-pt/video-library/tomorrows-world-live-powered-by-ai-and-seamless-technology/</t>
  </si>
  <si>
    <t>who is the best seo company in usa</t>
  </si>
  <si>
    <t>affordable seo london</t>
  </si>
  <si>
    <t>best seo company gold coast</t>
  </si>
  <si>
    <t>what are the best seo company</t>
  </si>
  <si>
    <t>which seo agency is best for enterprises</t>
  </si>
  <si>
    <t>AI Overview,Thumbnail,Knowledge panel</t>
  </si>
  <si>
    <t>the best seo agencies in crawley</t>
  </si>
  <si>
    <t>who is the best seo company in the usa</t>
  </si>
  <si>
    <t>231, 193, 232, 165, 242, 97, 129, 156, 272, 402, 482, 505, 241, 450, 524, 627, 369, 317, 322, 335, 391, 399, 362, 362</t>
  </si>
  <si>
    <t>the best seo agencies inplymouth</t>
  </si>
  <si>
    <t>335, 361, 345, 342, 322, 308, 290, 310, 361, 373, 334, 336</t>
  </si>
  <si>
    <t>0, 1, 0, 0, 0, 0, 0, 0, 0, 4, 7, 8, 11, 1, 2, 1, 0, 0, 0, 0, 3, 8, 0, 5</t>
  </si>
  <si>
    <t>how best local seo company</t>
  </si>
  <si>
    <t>seo providers</t>
  </si>
  <si>
    <t>the best seo agencies in cardiff</t>
  </si>
  <si>
    <t>who is the best seo agency for beauty brands</t>
  </si>
  <si>
    <t>People also ask,Video preview</t>
  </si>
  <si>
    <t>best local seo companies inkingston upon hull</t>
  </si>
  <si>
    <t>how to choose the best local seo company</t>
  </si>
  <si>
    <t>397, 397, 316, 217, 261, 161, 231, 393, 394, 488, 339, 498, 292, 223, 362, 740, 684, 269, 263, 318, 328, 333, 339, 375</t>
  </si>
  <si>
    <t>10 best seo agencies inmaidstone</t>
  </si>
  <si>
    <t>374, 318, 359, 369, 370, 328, 342, 361, 371, 376, 382, 418</t>
  </si>
  <si>
    <t>https://incubeta.com/ae/news-and-resources/incubeta-acquires-rocketsource-to-expand-human-centered-ai-capabilities/</t>
  </si>
  <si>
    <t>seo marketing firm</t>
  </si>
  <si>
    <t>0, 0, 0, 0, 0, 0, 0, 3, 4, 4, 2, 2, 1, 30, 35, 72, 77, 47, 49, 44, 54, 40, 39, 19</t>
  </si>
  <si>
    <t>how to select the best seo agency</t>
  </si>
  <si>
    <t>the best seo agencies inhuddersfield</t>
  </si>
  <si>
    <t>who is google's best local seo company</t>
  </si>
  <si>
    <t>best seo company in cardiff</t>
  </si>
  <si>
    <t>390, 475, 453, 313, 194, 194, 371, 197, 564, 338, 1220, 375, 224, 286, 334, 813, 390, 345, 433, 370, 418, 352, 563, 481</t>
  </si>
  <si>
    <t>479, 470, 463, 522, 428, 391, 448, 383, 432, 364, 582, 497</t>
  </si>
  <si>
    <t>who is the best local seo company?</t>
  </si>
  <si>
    <t>best local seo companies inpeterborough</t>
  </si>
  <si>
    <t>seo services for small business</t>
  </si>
  <si>
    <t>what s the best seo agency in scottsdale</t>
  </si>
  <si>
    <t>best seo agency inleeds</t>
  </si>
  <si>
    <t>371, 539, 313, 277, 302, 197, 318, 450, 555, 673, 542, 587, 268, 289, 312, 772, 293, 331, 379, 395, 399, 431, 418, 416</t>
  </si>
  <si>
    <t>401, 401, 383, 377, 357, 342, 356, 374, 377, 409, 396, 395</t>
  </si>
  <si>
    <t>0, 0, 0, 0, 0, 0, 5, 3, 1, 2, 3, 4, 6, 32, 33, 36, 48, 38, 51, 51, 72, 83, 42, 19</t>
  </si>
  <si>
    <t>which company is best for seo?</t>
  </si>
  <si>
    <t>best woocommerce seo agency</t>
  </si>
  <si>
    <t>AI Overview,Thumbnail,Discussions,Knowledge panel</t>
  </si>
  <si>
    <t>what company is the best seo provider uk</t>
  </si>
  <si>
    <t>https://incubeta.com/news-and-resources/loreal-incubeta-use-ai-first-party-data-to-push-personalization-frontiers-with-skin-genius/</t>
  </si>
  <si>
    <t>10 best seo agencies in colchester</t>
  </si>
  <si>
    <t>0, 2, 1, 0, 3, 1, 5, 1, 1, 3, 7, 12, 8, 2, 0, 3, 1, 0, 0, 0, 0, 0, 8, 2</t>
  </si>
  <si>
    <t>110, 176, 167, 115, 117, 169, 174, 206, 299, 304, 259, 336, 206, 170, 234, 1724, 313, 320, 368, 330, 361, 336, 308, 380</t>
  </si>
  <si>
    <t>491, 371, 327, 1033, 365, 399, 443, 396, 430, 397, 361, 444</t>
  </si>
  <si>
    <t>who is the best seo company in the uk</t>
  </si>
  <si>
    <t>best seo company inhuddersfield</t>
  </si>
  <si>
    <t>how to choose best seo company</t>
  </si>
  <si>
    <t>0, 0, 0, 0, 0, 0, 2, 2, 4, 1, 2, 2, 6, 31, 34, 37, 56, 42, 41, 40, 40, 55, 42, 16</t>
  </si>
  <si>
    <t>what makes the best seo services?</t>
  </si>
  <si>
    <t>the best seo agencies inoldham</t>
  </si>
  <si>
    <t>L’Oréal &amp; Incubeta Use AI &amp; First-Party Data To Push Personalization Frontiers With Skin Genius | Incubeta</t>
  </si>
  <si>
    <t>what is the best white label seo agency in uk?</t>
  </si>
  <si>
    <t>best seo company in coventry</t>
  </si>
  <si>
    <t>The modern consumer expects to be approached by companies with a personal touch. At the same time, they don’t want to feel that they’re being tracked and followed everywhere. It’s not easy to build a data-driven personalization machine that offers real added value to customers in a way that upholds their privacy, but L'Oréal successfully tackles this challenge with Skin Genius.</t>
  </si>
  <si>
    <t>L’Oréal &amp; Incubeta Use AI &amp; First-Party Data to Push Personalization Frontiers with Skin Genius</t>
  </si>
  <si>
    <t>what are the best online marketing seo services</t>
  </si>
  <si>
    <t>best local seo companies inpreston</t>
  </si>
  <si>
    <t>consultant seo services</t>
  </si>
  <si>
    <t>which seo company is best</t>
  </si>
  <si>
    <t>0, 0, 0, 0, 0, 0, 3, 1, 1, 2, 1, 2, 1, 32, 35, 39, 45, 40, 44, 50, 53, 54, 49, 55</t>
  </si>
  <si>
    <t>the best seo agencies inlondon</t>
  </si>
  <si>
    <t>where to find the best seo agency in the uk?</t>
  </si>
  <si>
    <t>https://incubeta.com/news-and-resources/incubeta-expands-to-dubai-mexico/</t>
  </si>
  <si>
    <t>who is best local seo company in the nation</t>
  </si>
  <si>
    <t>best seo company in leeds</t>
  </si>
  <si>
    <t>173, 174, 168, 146, 154, 152, 182, 257, 440, 647, 643, 550, 282, 242, 318, 767, 328, 302, 266, 292, 419, 478, 421, 392</t>
  </si>
  <si>
    <t>396, 389, 382, 455, 373, 349, 383, 358, 413, 461, 425, 395, 399</t>
  </si>
  <si>
    <t>best seo agency inluton</t>
  </si>
  <si>
    <t>agency seo</t>
  </si>
  <si>
    <t>best local seo companies inhuddersfield</t>
  </si>
  <si>
    <t>278, 296, 259, 306, 254, 292, 254, 301, 492, 504, 501, 385, 276, 347, 338, 779, 416, 294, 384, 381, 472, 423, 425, 372</t>
  </si>
  <si>
    <t>314, 370, 356, 584, 318, 345, 363, 395, 510, 451, 435, 342</t>
  </si>
  <si>
    <t>the best seo agencies inmanchester</t>
  </si>
  <si>
    <t>seo optimisation services</t>
  </si>
  <si>
    <t>https://incubeta.com/de/news-and-resources/goodbye-google-what-amazons-shopping-ad-exit-means-for-search/</t>
  </si>
  <si>
    <t>0, 0, 0, 0, 0, 0, 5, 0, 2, 2, 4, 1, 3, 31, 33, 37, 38, 48, 54, 55, 46, 46, 41, 47</t>
  </si>
  <si>
    <t>best seo agency in cambridge</t>
  </si>
  <si>
    <t>AI Overview,Thumbnail,People also ask,Discussions</t>
  </si>
  <si>
    <t>10 best seo agencies inportsmouth</t>
  </si>
  <si>
    <t>419, 167, 115, 117, 151, 150, 190, 220, 253, 330, 330, 283, 180, 238, 329, 796, 371, 379, 432, 419, 414, 431, 437, 463</t>
  </si>
  <si>
    <t>449, 442, 440, 480, 441, 439, 460, 447, 442, 459, 465, 491</t>
  </si>
  <si>
    <t>best ai seo agencies</t>
  </si>
  <si>
    <t>digital pr agency manchester</t>
  </si>
  <si>
    <t>Knowledge panel</t>
  </si>
  <si>
    <t>0, 0, 0, 0, 0, 0, 0, 0, 0, 0, 0, 0, 0, 0, 1, 1, 10, 37, 51, 75, 82, 94, 79, 28</t>
  </si>
  <si>
    <t>113, 143, 145, 146, 93, 78, 94, 202, 444, 442, 527, 386, 193, 277, 374, 650, 415, 402, 414, 409, 441, 433, 432, 417</t>
  </si>
  <si>
    <t>best lawyer seo companies</t>
  </si>
  <si>
    <t>419, 415, 396, 403, 371, 359, 355, 361, 385, 384, 379, 369</t>
  </si>
  <si>
    <t>pr agency uk</t>
  </si>
  <si>
    <t>best local seo companies inrayleigh</t>
  </si>
  <si>
    <t>best local seo companies inplymouth</t>
  </si>
  <si>
    <t>Top ads,Local pack</t>
  </si>
  <si>
    <t>the best seo agencies in derby</t>
  </si>
  <si>
    <t>https://incubeta.com/de/our-work/leveraging-value-based-bidding-for-ms/</t>
  </si>
  <si>
    <t>the best seo agencies innewport</t>
  </si>
  <si>
    <t>153, 153, 152, 155, 157, 153, 185, 275, 380, 499, 487, 402, 261, 379, 434, 746, 434, 332, 369, 395, 395, 396, 382, 374</t>
  </si>
  <si>
    <t>347, 354, 369, 372, 354, 335, 340, 374, 368, 374, 356, 351</t>
  </si>
  <si>
    <t>0, 0, 0, 0, 0, 0, 0, 2, 3, 3, 4, 4, 1, 32, 33, 46, 38, 41, 43, 55, 46, 49, 43, 19</t>
  </si>
  <si>
    <t>best local seo companies in cheltenham</t>
  </si>
  <si>
    <t>seo consultants london</t>
  </si>
  <si>
    <t>best seo agency inipswich</t>
  </si>
  <si>
    <t>10 best seo agencies inedinburgh</t>
  </si>
  <si>
    <t>338, 335, 198, 206, 154, 185, 159, 202, 685, 1016, 471, 294, 192, 357, 402, 645, 332, 334, 383, 395, 403, 455, 402, 388</t>
  </si>
  <si>
    <t>363, 373, 363, 375, 355, 341, 386, 398, 405, 458, 405, 391</t>
  </si>
  <si>
    <t>best seo agency in coventry</t>
  </si>
  <si>
    <t>seo in london</t>
  </si>
  <si>
    <t>best local seo companies inmanchester</t>
  </si>
  <si>
    <t>https://incubeta.com/de/news-and-resources/how-to-avoid-keyword-cannibalization-and-drive-total-search-performance/</t>
  </si>
  <si>
    <t>10 best seo agencies ingillingham</t>
  </si>
  <si>
    <t>341, 298, 223, 135, 141, 124, 124, 277, 595, 719, 724, 431, 224, 398, 440, 535, 391, 433, 384, 365, 421, 449, 424, 412</t>
  </si>
  <si>
    <t>385, 380, 405, 447, 395, 388, 397, 378, 436, 464, 438, 426</t>
  </si>
  <si>
    <t>best seo company nyc</t>
  </si>
  <si>
    <t>top digital marketing agencies</t>
  </si>
  <si>
    <t>10 best seo agencies inhastings</t>
  </si>
  <si>
    <t>0, 0, 0, 0, 0, 1, 5, 0, 0, 3, 4, 4, 2, 31, 33, 44, 43, 49, 50, 55, 44, 46, 39, 44</t>
  </si>
  <si>
    <t>336, 435, 416, 247, 214, 211, 206, 331, 595, 593, 586, 532, 381, 346, 411, 916, 363, 348, 190, 324, 354, 343, 327, 339</t>
  </si>
  <si>
    <t>best local seo companies inliverpool</t>
  </si>
  <si>
    <t>307, 334, 324, 327, 297, 273, 263, 289, 310, 303, 286, 299</t>
  </si>
  <si>
    <t>online marketing companies</t>
  </si>
  <si>
    <t>best seo services for small businesses</t>
  </si>
  <si>
    <t>AI Overview,Thumbnail,Top ads,Local pack,People also ask,Bottom ads,Video preview</t>
  </si>
  <si>
    <t>https://incubeta.com/gb/knowledge-base/what-is-google-analytics-4-ga4/</t>
  </si>
  <si>
    <t>3, 6, 12, 3, 10, 7, 7, 12, 27, 16, 18, 37, 19, 30, 35, 32, 38, 54, 31, 26, 54, 48, 39, 49</t>
  </si>
  <si>
    <t>166, 192, 174, 255, 376, 211, 617, 402, 517, 497, 267, 589, 224, 257, 361, 574, 459, 549, 327, 340, 396, 409, 353, 425</t>
  </si>
  <si>
    <t>the best seo agencies innottingham</t>
  </si>
  <si>
    <t>472, 427, 409, 414, 414, 405, 466, 414, 420, 384, 352, 424, 471</t>
  </si>
  <si>
    <t>digital marketing agency seo</t>
  </si>
  <si>
    <t>10 best seo agencies innottingham</t>
  </si>
  <si>
    <t>AI Overview,People also ask,Bottom ads</t>
  </si>
  <si>
    <t>287, 141, 163, 242, 251, 145, 175, 251, 494, 505, 513, 484, 285, 283, 397, 917, 310, 301, 344, 368, 412, 384, 384, 541</t>
  </si>
  <si>
    <t>430, 381, 449, 560, 486, 418, 403, 430, 481, 447, 446, 627</t>
  </si>
  <si>
    <t>best seo agency inoldham</t>
  </si>
  <si>
    <t>affordable seo</t>
  </si>
  <si>
    <t>https://incubeta.com/news-and-resources/exploring-modern-search-preferences/</t>
  </si>
  <si>
    <t>affordable seo services london</t>
  </si>
  <si>
    <t>Exploring Modern Search Preferences | Incubeta</t>
  </si>
  <si>
    <t>221, 245, 166, 130, 155, 99, 205, 369, 660, 671, 246, 381, 222, 411, 450, 692, 397, 410, 400, 420, 435, 372, 317, 310</t>
  </si>
  <si>
    <t>292, 264, 209, 445, 501, 436, 422, 443, 459, 392, 334, 327</t>
  </si>
  <si>
    <t>0, 0, 0, 0, 0, 0, 3, 1, 6, 1, 5, 7, 2, 30, 33, 39, 44, 45, 52, 54, 39, 45, 37, 21</t>
  </si>
  <si>
    <t>There was a time when the Google brand epitomized online search, streamlining the information-gathering process to be incredibly effortless. Remember when we used to say, 'I'll just Google it'? How times have changed.</t>
  </si>
  <si>
    <t>Exploring Modern Search Preferences</t>
  </si>
  <si>
    <t>the best seo agencies ingateshead</t>
  </si>
  <si>
    <t>AI Overview,Local pack,Discussions</t>
  </si>
  <si>
    <t>https://incubeta.com/capabilities/creative/</t>
  </si>
  <si>
    <t>best seo company manchester</t>
  </si>
  <si>
    <t>292, 373, 351, 212, 175, 170, 174, 276, 492, 492, 488, 449, 315, 298, 397, 809, 400, 372, 232, 382, 429, 413, 372, 403</t>
  </si>
  <si>
    <t>374, 401, 394, 426, 409, 359, 357, 380, 426, 411, 370</t>
  </si>
  <si>
    <t>best seo company innorthampton</t>
  </si>
  <si>
    <t>web seo services</t>
  </si>
  <si>
    <t>0, 0, 0, 0, 0, 0, 2, 1, 3, 1, 2, 2, 5, 31, 32, 45, 44, 48, 38, 56, 48, 44, 37, 20</t>
  </si>
  <si>
    <t>Deliver creative work that beats algorithms, wins the right kind of attention &amp; drives measurable performance every step of the way. Learn more now!</t>
  </si>
  <si>
    <t>People also ask,Local pack,Video preview</t>
  </si>
  <si>
    <t>10 best seo agencies ingateshead</t>
  </si>
  <si>
    <t>160, 204, 245, 353, 258, 255, 379, 450, 649, 554, 656, 688, 418, 406, 359, 379, 391, 414, 357, 383, 337, 312, 392, 417</t>
  </si>
  <si>
    <t>487, 413, 630, 621, 449, 418, 367, 394, 346, 320, 402, 427</t>
  </si>
  <si>
    <t>best seo agency innorwich</t>
  </si>
  <si>
    <t>professional seo consultant</t>
  </si>
  <si>
    <t>https://incubeta.com/au/knowledge-base/mmm-powerhouses-comparing-meridian-and-robyn/</t>
  </si>
  <si>
    <t>best seo company reviews</t>
  </si>
  <si>
    <t>AI Overview,Thumbnail,People also ask,Local pack</t>
  </si>
  <si>
    <t>231, 204, 160, 135, 126, 125, 172, 204, 290, 428, 429, 385, 337, 306, 427, 660, 323, 364, 351, 366, 372, 401, 378, 408</t>
  </si>
  <si>
    <t>the best seo agencies inrayleigh</t>
  </si>
  <si>
    <t>428, 420, 412, 389, 358, 361, 337, 354, 359, 389, 365, 395</t>
  </si>
  <si>
    <t>the best seo agencies inipswich</t>
  </si>
  <si>
    <t>10 best seo agencies inplymouth</t>
  </si>
  <si>
    <t>https://incubeta.com/de/news-and-resources/from-ai-invisibility-to-ai-authority-scaling-brand-authority-in-the-age-of-answer-engines/</t>
  </si>
  <si>
    <t>best seo agency innewport</t>
  </si>
  <si>
    <t>best seo company inleicester</t>
  </si>
  <si>
    <t>seo service london</t>
  </si>
  <si>
    <t>0, 0, 0, 0, 0, 0, 0, 2, 1, 4, 4, 4, 1, 31, 33, 34, 48, 43, 43, 53, 37, 46, 39, 44</t>
  </si>
  <si>
    <t>best local seo companies inoxford</t>
  </si>
  <si>
    <t>0, 0, 0, 0, 0, 0, 1, 3, 3, 3, 2, 5, 4, 31, 32, 39, 39, 45, 46, 47, 46, 47, 38, 45</t>
  </si>
  <si>
    <t>230, 243, 196, 205, 139, 138, 189, 266, 482, 484, 389, 403, 207, 387, 388, 517, 373, 376, 381, 400, 409, 439, 449, 426</t>
  </si>
  <si>
    <t>best affordable seo companies</t>
  </si>
  <si>
    <t>425, 393, 403, 392, 376, 353, 358, 379, 387, 418, 428, 404</t>
  </si>
  <si>
    <t>seo service provider</t>
  </si>
  <si>
    <t>best local seo companies ingloucester</t>
  </si>
  <si>
    <t>https://incubeta.com/it/knowledge-base/what-is-google-analytics-4-ga4/</t>
  </si>
  <si>
    <t>the best seo agencies inhemel hempstead</t>
  </si>
  <si>
    <t>best seo agency goosuggest</t>
  </si>
  <si>
    <t>617, 288, 287, 242, 251, 207, 256, 434, 440, 448, 533, 561, 334, 259, 326, 839, 308, 286, 354, 382, 382, 377, 391, 437</t>
  </si>
  <si>
    <t>441, 405, 417, 445, 388, 383, 393, 420, 420, 415, 429, 475</t>
  </si>
  <si>
    <t>1, 5, 3, 4, 1, 1, 10, 9, 6, 14, 24, 60, 36, 29, 87, 30, 34, 0, 61, 60, 76, 3, 19, 40</t>
  </si>
  <si>
    <t>performance marketing agencies</t>
  </si>
  <si>
    <t>best local seo companies inipswich</t>
  </si>
  <si>
    <t>the best seo agencies in cheltenham</t>
  </si>
  <si>
    <t>journey further</t>
  </si>
  <si>
    <t>best seo agency inhigh wycombe</t>
  </si>
  <si>
    <t>https://incubeta.com/capabilities/marketing-intelligence/</t>
  </si>
  <si>
    <t>136, 116, 117, 118, 116, 77, 81, 163, 239, 291, 293, 258, 218, 329, 410, 711, 296, 372, 384, 427, 437, 452, 452, 466</t>
  </si>
  <si>
    <t>464, 482, 495, 525, 511, 509, 516, 546, 556, 571, 571, 585</t>
  </si>
  <si>
    <t>best seo services blog</t>
  </si>
  <si>
    <t>seo ranking services</t>
  </si>
  <si>
    <t>best local seo company in the nation</t>
  </si>
  <si>
    <t>Turn data into intelligence that fuels smarter marketing, better decisions, and incremental growth. Learn more about our capabilities now!</t>
  </si>
  <si>
    <t>best creative pr agencies</t>
  </si>
  <si>
    <t>the best seo agencies innorthampton</t>
  </si>
  <si>
    <t>157, 161, 159, 89, 170, 149, 258, 367, 542, 646, 540, 472, 273, 189, 245, 923, 246, 192, 196, 374, 304, 337, 325, 320</t>
  </si>
  <si>
    <t>https://incubeta.com/au/news-and-resources/incubeta-welcomes-new-ceo-americas-alex-langshur/</t>
  </si>
  <si>
    <t>316, 304, 316, 376, 318, 311, 325, 325, 350, 368, 345, 339</t>
  </si>
  <si>
    <t>best seo agency in united kingdom</t>
  </si>
  <si>
    <t>digital agency marketing</t>
  </si>
  <si>
    <t>best seo agencies london uk</t>
  </si>
  <si>
    <t>best seo company in cheltenham</t>
  </si>
  <si>
    <t>219, 274, 262, 272, 290, 284, 244, 281, 376, 552, 404, 363, 193, 296, 306, 505, 291, 282, 313, 334, 340, 367, 350, 354</t>
  </si>
  <si>
    <t>340, 353, 349, 362, 354, 354, 342, 364, 370, 397, 380, 385</t>
  </si>
  <si>
    <t>marketing agencies in uk</t>
  </si>
  <si>
    <t>best seo company inglasgow</t>
  </si>
  <si>
    <t>the best seo agencies innorwich</t>
  </si>
  <si>
    <t>best seo company inmanchester</t>
  </si>
  <si>
    <t>Top ads,Paid sitelinks,Local pack,Sitelinks,Bottom ads</t>
  </si>
  <si>
    <t>https://incubeta.com/mx/our-work/unlocking-new-profitability-in-a-shifting-luxury-market/</t>
  </si>
  <si>
    <t>10 best seo agencies in portsmouth</t>
  </si>
  <si>
    <t>328, 345, 223, 174, 154, 151, 143, 229, 281, 390, 371, 342, 197, 280, 302, 553, 322, 312, 307, 332, 333, 361, 325, 323</t>
  </si>
  <si>
    <t>273, 319, 312, 354, 292, 324, 317, 342, 343, 371, 334, 333</t>
  </si>
  <si>
    <t>the best seo agencies indundee</t>
  </si>
  <si>
    <t>jbh</t>
  </si>
  <si>
    <t>best local seo companies in derby</t>
  </si>
  <si>
    <t>Unlocking New Profitability In A Shifting Luxury Market | Incubeta</t>
  </si>
  <si>
    <t>best seo company inpreston</t>
  </si>
  <si>
    <t>Dolce Gabbana restructured its paid media strategy to protect brand equity and profitability, enabling sustainable sales growth in a highly competitive luxury market.</t>
  </si>
  <si>
    <t>AI Overview,Thumbnail,People also ask,Knowledge panel</t>
  </si>
  <si>
    <t>Unlocking New Profitability in a Shifting Luxury Market</t>
  </si>
  <si>
    <t>0, 0, 0, 0, 0, 0, 2, 1, 1, 1, 2, 4, 2, 31, 34, 40, 49, 36, 46, 46, 39, 47, 42, 17</t>
  </si>
  <si>
    <t>382, 383, 464, 393, 394, 390, 322, 388, 325, 399, 389, 400, 378, 407, 324, 461, 317, 318, 267, 389, 344, 342, 351, 351</t>
  </si>
  <si>
    <t>341, 342, 322, 343, 343, 337, 320, 388, 343, 340, 349, 349</t>
  </si>
  <si>
    <t>best seo agency inpeterborough</t>
  </si>
  <si>
    <t>Manufacturing; Technology; Shopping</t>
  </si>
  <si>
    <t>digital marketing company in london</t>
  </si>
  <si>
    <t>https://incubeta.com/news-and-resources/incubeta-welcomes-blue-walrus-to-the-family/</t>
  </si>
  <si>
    <t>0, 0, 0, 0, 0, 0, 1, 2, 0, 2, 5, 4, 2, 30, 32, 52, 49, 41, 45, 49, 53, 39, 49, 22</t>
  </si>
  <si>
    <t>10 best seo agencies inipswich</t>
  </si>
  <si>
    <t>298, 300, 275, 188, 210, 210, 255, 312, 363, 720, 664, 331, 183, 482, 300, 569, 345, 311, 370, 384, 374, 419, 410, 405</t>
  </si>
  <si>
    <t>best seo agency inliverpool</t>
  </si>
  <si>
    <t>380, 403, 373, 405, 396, 388, 394, 408, 397, 442, 433, 429</t>
  </si>
  <si>
    <t>digital marketing agencies in uk</t>
  </si>
  <si>
    <t>best seo agency inhuddersfield</t>
  </si>
  <si>
    <t>Top ads,Paid sitelinks,Local pack</t>
  </si>
  <si>
    <t>454, 402, 347, 235, 178, 180, 179, 341, 427, 419, 332, 317, 219, 302, 394, 652, 358, 305, 327, 324, 325, 323, 324, 322</t>
  </si>
  <si>
    <t>323, 321, 321, 320, 320, 319, 319, 318, 318, 317, 316, 316</t>
  </si>
  <si>
    <t>the best seo agencies in doncaster</t>
  </si>
  <si>
    <t>technical seo agency london</t>
  </si>
  <si>
    <t>best seo company ireland</t>
  </si>
  <si>
    <t>https://incubeta.com/my/news-and-resources/inside-googles-rethink-roi-conference-ai-incrementality-and-the-future-of-profitable-growth/</t>
  </si>
  <si>
    <t>13, 21, 14, 16, 28, 25, 31, 24, 30, 28, 27, 40, 32, 40, 35, 34, 44, 56, 58, 62, 60, 46, 0, 0</t>
  </si>
  <si>
    <t>best seo digital agency uk</t>
  </si>
  <si>
    <t>200, 134, 200, 134, 166, 207, 223, 344, 504, 507, 479, 633, 364, 368, 358, 234, 265, 338, 322, 347, 385, 379, 364, 364</t>
  </si>
  <si>
    <t>best seo company inmaidstone</t>
  </si>
  <si>
    <t>333, 337, 357, 328, 332, 350, 347, 372, 411, 405, 390, 389</t>
  </si>
  <si>
    <t>top seo agency london</t>
  </si>
  <si>
    <t>the best seo agencies inluton</t>
  </si>
  <si>
    <t>the best seo agencies in cambridge</t>
  </si>
  <si>
    <t>best seo agency ineastbourne</t>
  </si>
  <si>
    <t>180, 227, 176, 118, 105, 123, 153, 181, 322, 390, 320, 341, 196, 283, 275, 714, 249, 235, 329, 321, 339, 354, 347, 348</t>
  </si>
  <si>
    <t>325, 353, 352, 388, 345, 367, 365, 357, 375, 390</t>
  </si>
  <si>
    <t>website and seo services</t>
  </si>
  <si>
    <t>best seo agency in truro</t>
  </si>
  <si>
    <t>10 best seo agencies inrayleigh</t>
  </si>
  <si>
    <t>AI Overview,Thumbnail,Top ads,People also ask,Bottom ads,Paid sitelinks</t>
  </si>
  <si>
    <t>https://incubeta.com/video-library/the-digital-edge-s2-ep-1-discover-how-ai-is-reshaping-digital-marketing-with-michael-ossendrijver/</t>
  </si>
  <si>
    <t>best seo company inexeter</t>
  </si>
  <si>
    <t>181, 152, 157, 156, 137, 169, 143, 349, 300, 430, 360, 381, 200, 248, 296, 850, 283, 258, 330, 382, 358, 405, 388, 415</t>
  </si>
  <si>
    <t>0, 0, 0, 0, 0, 0, 0, 2, 1, 3, 3, 2, 3, 30, 32, 32, 44, 39, 50, 46, 51, 49, 41, 25</t>
  </si>
  <si>
    <t>343, 343, 386, 502, 425, 455, 388, 446, 415, 468, 445, 474</t>
  </si>
  <si>
    <t>best glasgow seo company</t>
  </si>
  <si>
    <t>seo firms</t>
  </si>
  <si>
    <t>best seo company inhemel hempstead</t>
  </si>
  <si>
    <t>The Digital Edge S2 Ep.1 | Discover How AI Is Reshaping Digital Marketing With Michael Ossendrijver | Incubeta</t>
  </si>
  <si>
    <t>10 best seo agencies in doncaster</t>
  </si>
  <si>
    <t>Welcome to the first episode of season two of The Digital Edge, hosted by Mark Reed-Edwards.</t>
  </si>
  <si>
    <t>The Digital Edge S2 Ep.1 | Discover How AI is Reshaping Digital Marketing with Michael Ossendrijver</t>
  </si>
  <si>
    <t>581, 821, 527, 326, 301, 217, 212, 290, 366, 599, 506, 481, 291, 302, 342, 666, 324, 271, 317, 320, 343, 360, 336, 344</t>
  </si>
  <si>
    <t>336, 359, 335, 311, 289, 274, 295, 305, 322, 344, 316, 328</t>
  </si>
  <si>
    <t>best seo agency innorthampton</t>
  </si>
  <si>
    <t>affordable seo service</t>
  </si>
  <si>
    <t>best local seo companies inmilton keynes</t>
  </si>
  <si>
    <t>https://incubeta.com/gb/knowledge-base/what-is-enhanced-conversions/</t>
  </si>
  <si>
    <t>best seo service in sri lanka</t>
  </si>
  <si>
    <t>148, 191, 127, 184, 388, 107, 179, 215, 398, 534, 475, 413, 128, 158, 191, 1311, 162, 259, 158, 282, 305, 436, 269, 302</t>
  </si>
  <si>
    <t>best local seo companies inexeter</t>
  </si>
  <si>
    <t>229, 278, 264, 319, 330, 329, 214, 251, 270, 402, 235, 269</t>
  </si>
  <si>
    <t>advertising agency uk</t>
  </si>
  <si>
    <t>best seo company in cape town</t>
  </si>
  <si>
    <t>marketing agency</t>
  </si>
  <si>
    <t>horse drawing</t>
  </si>
  <si>
    <t>us</t>
  </si>
  <si>
    <t>best seo services cornwall</t>
  </si>
  <si>
    <t>https://incubeta.com/it/news-and-resources/waving-goodbye-to-google-optimize/</t>
  </si>
  <si>
    <t>0, 0, 0, 0, 0, 2, 2, 1, 4, 1, 0, 6, 2, 33, 36, 22, 44, 38, 45, 38, 43, 57, 45, 15</t>
  </si>
  <si>
    <t>Image pack,Thumbnail,Knowledge panel,People also ask</t>
  </si>
  <si>
    <t>622, 799, 612, 307, 250, 208, 205, 292, 326, 424, 420, 346, 323, 352, 429, 447, 342, 290, 298, 306, 294, 330, 326, 322</t>
  </si>
  <si>
    <t>284, 315, 288, 260, 274, 280, 272, 280, 269, 305, 301</t>
  </si>
  <si>
    <t>best seo agency inpoole</t>
  </si>
  <si>
    <t>seo services company uk</t>
  </si>
  <si>
    <t>horse drawings</t>
  </si>
  <si>
    <t>best local seo companies in doncaster</t>
  </si>
  <si>
    <t>Thumbnail</t>
  </si>
  <si>
    <t>best seo agency inexeter</t>
  </si>
  <si>
    <t>horse photos</t>
  </si>
  <si>
    <t>194, 160, 255, 269, 202, 204, 208, 209, 353, 426, 431, 313, 158, 190, 303, 840, 246, 206, 264, 282, 324, 499, 429, 449</t>
  </si>
  <si>
    <t>309, 327, 315, 461, 306, 257, 278, 297, 341, 526, 452, 473</t>
  </si>
  <si>
    <t>best local seo companies in crawley</t>
  </si>
  <si>
    <t>digital media agency london</t>
  </si>
  <si>
    <t>pictures of horses</t>
  </si>
  <si>
    <t>https://incubeta.com/it/news-and-resources/consumers-ahead-brands-behind/</t>
  </si>
  <si>
    <t>best seo agency inlincoln</t>
  </si>
  <si>
    <t>Tweets,Thumbnail,Top stories</t>
  </si>
  <si>
    <t>best seo company inleeds</t>
  </si>
  <si>
    <t>horse art</t>
  </si>
  <si>
    <t>best seo agency in the philippines</t>
  </si>
  <si>
    <t>Image pack,Discussions,Shopping results,Thumbnail</t>
  </si>
  <si>
    <t>209, 223, 223, 155, 165, 166, 204, 238, 295, 520, 520, 259, 134, 306, 332, 528, 346, 336, 335, 339, 343, 377, 368, 351</t>
  </si>
  <si>
    <t>331, 345, 350, 367, 343, 341, 336, 340, 343, 377, 368, 351</t>
  </si>
  <si>
    <t>best seo agency suffolk</t>
  </si>
  <si>
    <t>horse painting</t>
  </si>
  <si>
    <t>london seo consultancy</t>
  </si>
  <si>
    <t>10 best seo agencies inleeds</t>
  </si>
  <si>
    <t>horse paintings</t>
  </si>
  <si>
    <t>Image pack,Shopping results,Thumbnail</t>
  </si>
  <si>
    <t>https://incubeta.com/news-and-resources/is-sustainable-profitable-growth-a-pipe-dream/</t>
  </si>
  <si>
    <t>the best seo agencies in portsmouth</t>
  </si>
  <si>
    <t>256, 254, 133, 153, 129, 129, 131, 181, 266, 475, 377, 352, 245, 242, 269, 467, 240, 361, 329, 339, 344, 395, 366, 383</t>
  </si>
  <si>
    <t>the best seo agencies in coventry</t>
  </si>
  <si>
    <t>347, 343, 330, 326, 318, 319, 306, 322, 323, 376, 346, 364</t>
  </si>
  <si>
    <t>Shopping results,Thumbnail,Image pack</t>
  </si>
  <si>
    <t>Is Sustainable, Profitable Growth A Pipe Dream? | Incubeta</t>
  </si>
  <si>
    <t>digital marketing agencies uk</t>
  </si>
  <si>
    <t>best seo company ineastbourne</t>
  </si>
  <si>
    <t>Every marketing strategy in 2025 has a pillar focused on profitability. In many cases, profitability is an overarching principle, woven across a plan for growth in the year ahead. As businesses look ahead with cautious optimism, every strategic initiative has a pressure on its shoulders to demonstrate a path to return like never before.</t>
  </si>
  <si>
    <t>horse photography</t>
  </si>
  <si>
    <t>Is Sustainable, Profitable Growth a Pipe Dream?</t>
  </si>
  <si>
    <t>best seo agency innottingham</t>
  </si>
  <si>
    <t>best pest control company seo expert</t>
  </si>
  <si>
    <t>498, 443, 384, 256, 204, 203, 194, 354, 426, 427, 364, 307, 232, 315, 392, 692, 353, 326, 346, 341, 343, 339, 341, 338</t>
  </si>
  <si>
    <t>best seo company in derby</t>
  </si>
  <si>
    <t>horse pics</t>
  </si>
  <si>
    <t>338, 336, 336, 334, 334, 332, 331, 330, 329, 328, 327, 326</t>
  </si>
  <si>
    <t>https://incubeta.com/ch/news-and-resources/overcoming-2025-marketing-challenges/</t>
  </si>
  <si>
    <t>search engine optimization london</t>
  </si>
  <si>
    <t>horse pictures</t>
  </si>
  <si>
    <t>10 best seo agencies in cardiff</t>
  </si>
  <si>
    <t>horse portrait</t>
  </si>
  <si>
    <t>best creative recruitment agencies</t>
  </si>
  <si>
    <t>141, 168, 135, 113, 124, 107, 140, 153, 241, 321, 313, 330, 240, 290, 373, 602, 274, 325, 355, 343, 342, 368, 350, 379</t>
  </si>
  <si>
    <t>349, 354, 361, 368, 347, 340, 358, 346, 344, 370, 353, 382</t>
  </si>
  <si>
    <t>7, 7, 11, 13, 13, 11, 8, 8, 12, 12, 13, 13, 26, 82, 78, 50, 53, 42, 34, 28, 22, 27, 12, 1</t>
  </si>
  <si>
    <t>company seo</t>
  </si>
  <si>
    <t>best local seo companies innorthampton</t>
  </si>
  <si>
    <t>horse photo</t>
  </si>
  <si>
    <t>https://incubeta.com/sg/news-and-resources/incubeta-welcomes-new-ceo-americas-alex-langshur/</t>
  </si>
  <si>
    <t>10 best seo agencies inleicester</t>
  </si>
  <si>
    <t>Top stories,Thumbnail,Tweets</t>
  </si>
  <si>
    <t>521, 715, 482, 295, 262, 179, 170, 257, 310, 545, 467, 413, 223, 279, 280, 632, 346, 285, 330, 339, 356, 380, 350, 362</t>
  </si>
  <si>
    <t>horse prints</t>
  </si>
  <si>
    <t>best seo company in doncaster</t>
  </si>
  <si>
    <t>353, 372, 353, 333, 311, 297, 325, 335, 351, 376, 344, 357</t>
  </si>
  <si>
    <t>marketing agency in london</t>
  </si>
  <si>
    <t>Top ads,Paid sitelinks,Shopping results,Thumbnail,Image pack,Bottom ads</t>
  </si>
  <si>
    <t>best local seo companies inedinburgh</t>
  </si>
  <si>
    <t>horse print</t>
  </si>
  <si>
    <t>best seo agency in india</t>
  </si>
  <si>
    <t>416, 442, 380, 322, 303, 246, 244, 308, 359, 440, 645, 319, 230, 415, 379, 484, 322, 346, 261, 385, 289, 331, 264, 312</t>
  </si>
  <si>
    <t>302, 308, 313, 332, 333, 320, 300, 343, 318, 345, 355, 319, 309</t>
  </si>
  <si>
    <t>https://incubeta.com/mx/our-work/combining-real-time-weather-signals-with-ai-for-the-loreal-group/</t>
  </si>
  <si>
    <t>seo professional services</t>
  </si>
  <si>
    <t>horse canvas</t>
  </si>
  <si>
    <t>best local seo companies innewcastle upon tyne</t>
  </si>
  <si>
    <t>horse wall art</t>
  </si>
  <si>
    <t>Shopping results,Thumbnail,Image pack,Bottom ads,Paid sitelinks</t>
  </si>
  <si>
    <t>best seo optimization companies</t>
  </si>
  <si>
    <t>Modelo Global De Agencias Alineado | Incubeta</t>
  </si>
  <si>
    <t>160, 197, 192, 129, 120, 142, 255, 254, 212, 312, 451, 400, 226, 184, 226, 858, 220, 223, 276, 305, 327, 367, 362, 352</t>
  </si>
  <si>
    <t>314, 310, 304, 493, 289, 254, 295, 325, 348, 391, 386, 375</t>
  </si>
  <si>
    <t>horse portraits</t>
  </si>
  <si>
    <t>L'Oréal desarrolló un programa gamificado de activación multiaagencia, estableciendo una gobernanza y alineación en 19 mercados, con una adopción del 175 % en solo 12 meses.</t>
  </si>
  <si>
    <t>Modelo global de agencias alineado</t>
  </si>
  <si>
    <t>seo specialists uk</t>
  </si>
  <si>
    <t>Shopping results,Thumbnail</t>
  </si>
  <si>
    <t>212, 250, 142, 67, 49, 20, 32, 35, 36, 41, 47, 61, 58, 52, 47, 34, 28, 23, 28, 32, 32, 40, 45, 64</t>
  </si>
  <si>
    <t>Top ads,AI Overview,Local pack,People also ask,Bottom ads</t>
  </si>
  <si>
    <t>51, 52, 36, 24, 21, 17, 24, 27, 27, 36, 41, 60</t>
  </si>
  <si>
    <t>seo link building best companies</t>
  </si>
  <si>
    <t>183, 216, 165, 163, 141, 1425, 205, 295, 350, 623, 621, 441, 262, 268, 348, 541, 205, 186, 319, 318, 327, 371, 353, 350</t>
  </si>
  <si>
    <t>https://incubeta.com/au/news-and-resources/inside-googles-rethink-roi-conference-ai-incrementality-and-the-future-of-profitable-growth/</t>
  </si>
  <si>
    <t>310, 317, 332, 345, 311, 423, 330, 329, 338, 382, 364, 361</t>
  </si>
  <si>
    <t>0, 0, 0, 1, 3, 1, 1, 2, 6, 4, 6, 4, 12, 36, 31, 33, 45, 42, 39, 40, 24, 63, 45, 43</t>
  </si>
  <si>
    <t>seo company london uk</t>
  </si>
  <si>
    <t>best seo company inplymouth</t>
  </si>
  <si>
    <t>best hvac seo marketing agency</t>
  </si>
  <si>
    <t>212, 197, 213, 199, 114, 113, 140, 161, 278, 336, 337, 296, 152, 354, 440, 677, 341, 330, 344, 344, 353, 387, 374, 367</t>
  </si>
  <si>
    <t>best seo company surrey</t>
  </si>
  <si>
    <t>344, 350, 371, 411, 374, 366, 360, 360, 370, 404, 391, 384</t>
  </si>
  <si>
    <t>seo marketing service</t>
  </si>
  <si>
    <t>10 best seo agencies in luton</t>
  </si>
  <si>
    <t>best seo company ingillingham</t>
  </si>
  <si>
    <t>https://incubeta.com/news-and-resources/how-google-is-redefining-discovery-in-an-ai-first-world/</t>
  </si>
  <si>
    <t>best local seo company philippines</t>
  </si>
  <si>
    <t>80, 82, 364, 251, 85, 253, 664, 211, 670, 563, 268, 415, 152, 176, 441, 657, 375, 451, 203, 306, 352, 313, 328, 303</t>
  </si>
  <si>
    <t>273, 270, 523, 392, 289, 299, 437, 302, 349, 310, 326, 301</t>
  </si>
  <si>
    <t>buy seo services</t>
  </si>
  <si>
    <t>5, 9, 5, 6, 8, 11, 14, 10, 10, 14, 7, 21, 17, 31, 36, 30, 31, 30, 33, 24, 17, 23, 31, 25</t>
  </si>
  <si>
    <t>How Google Is Redefining Discovery In An AI-First World | Incubeta</t>
  </si>
  <si>
    <t>seo packages uk</t>
  </si>
  <si>
    <t>With its latest announcement, Google is introducing a set of new tools designed to help advertisers ensure their products remain visible and competitive as</t>
  </si>
  <si>
    <t>How Google Is Redefining Discovery in an AI-First World</t>
  </si>
  <si>
    <t>best local seo companies in newcastle upon tyne</t>
  </si>
  <si>
    <t>Commercial,Transactional,Non-branded,Non-local</t>
  </si>
  <si>
    <t>best seo services in kolkata</t>
  </si>
  <si>
    <t>354, 256, 201, 205, 195, 198, 285, 428, 654, 776, 756, 564, 337, 345, 352, 846, 218, 228, 271, 267, 278, 325, 329, 334</t>
  </si>
  <si>
    <t>286, 269, 264, 326, 272, 267, 271, 267, 278, 325, 330, 334</t>
  </si>
  <si>
    <t>best seo company in kerala</t>
  </si>
  <si>
    <t>uk based seo services</t>
  </si>
  <si>
    <t>https://incubeta.com/sg/knowledge-base/mmm-powerhouses-comparing-meridian-and-robyn/</t>
  </si>
  <si>
    <t>the best seo agencies inliverpool</t>
  </si>
  <si>
    <t>the best seo agencies inpreston</t>
  </si>
  <si>
    <t>the best seo services company</t>
  </si>
  <si>
    <t>296, 145, 293, 118, 118, 263, 188, 403, 513, 513, 524, 339, 196, 87, 211, 1019, 158, 513, 217, 359, 393, 413, 413, 447</t>
  </si>
  <si>
    <t>best professional seo services london</t>
  </si>
  <si>
    <t>415, 606, 353, 557, 514, 482, 409, 442, 482, 504, 503, 542</t>
  </si>
  <si>
    <t>best seo company inhastings</t>
  </si>
  <si>
    <t>seo digital agency london</t>
  </si>
  <si>
    <t>best seo services for small business</t>
  </si>
  <si>
    <t>https://incubeta.com/news-and-resources/a-mark-of-the-times-ai-employees-that-boost-internal-productivity/</t>
  </si>
  <si>
    <t>146, 225, 144, 102, 109, 93, 113, 192, 422, 520, 424, 317, 221, 201, 267, 1264, 240, 219, 200, 204, 327, 284, 285, 314</t>
  </si>
  <si>
    <t>43, 35, 34, 30, 34, 25, 33, 29, 26, 38, 28, 31, 43, 34, 34, 30, 34, 25, 33, 29, 26, 38, 28, 31</t>
  </si>
  <si>
    <t>266, 300, 252, 492, 268, 252, 225, 218, 290, 326, 285, 314, 266</t>
  </si>
  <si>
    <t>43, 34, 34, 30, 34, 25, 33, 29, 26, 38, 28, 31</t>
  </si>
  <si>
    <t>seo agencies in uk</t>
  </si>
  <si>
    <t>best creative agencies in the world</t>
  </si>
  <si>
    <t>A Mark Of The Times: “AI Employees” That Boost Internal Productivity | Incubeta</t>
  </si>
  <si>
    <t>Large organizations often struggle with providing their staff with the right information in a smooth and efficient manner. Recent developments in AI now offer new solutions to “traditional” communication and workflow issues, and we believe that our clients can only grow exponentially when our own teams are operating as efficiently and productively as possible.. Our innovation team leverages AI to help us with that.</t>
  </si>
  <si>
    <t>Knowledge panel,Sitelinks</t>
  </si>
  <si>
    <t>best seo agency italy</t>
  </si>
  <si>
    <t>A Mark of the Times: “AI Employees” that Boost Internal Productivity</t>
  </si>
  <si>
    <t>best affordable seo company near soho london</t>
  </si>
  <si>
    <t>358, 444, 346, 211, 227, 212, 250, 314, 461, 570, 607, 445, 314, 309, 348, 777, 243, 279, 271, 253, 194, 319, 256, 253</t>
  </si>
  <si>
    <t>219, 222, 229, 251, 211, 222, 224, 233, 255, 277, 265, 263</t>
  </si>
  <si>
    <t>seo service agency</t>
  </si>
  <si>
    <t>best seo agency in colchester</t>
  </si>
  <si>
    <t>https://incubeta.com/knowledge-base/category/sales/</t>
  </si>
  <si>
    <t>best local seo companies in plymouth</t>
  </si>
  <si>
    <t>Sales Archives | Incubeta</t>
  </si>
  <si>
    <t>best seo company toronto</t>
  </si>
  <si>
    <t>177, 223, 226, 104, 187, 121, 188, 361, 551, 563, 452, 580, 279, 173, 260, 308, 268, 350, 362, 314, 341, 297, 281, 283</t>
  </si>
  <si>
    <t>226, 218, 213, 197, 185, 165, 159, 173, 172, 165, 137</t>
  </si>
  <si>
    <t>sales</t>
  </si>
  <si>
    <t>search engine optimization companies</t>
  </si>
  <si>
    <t>best hvac seo digital agency</t>
  </si>
  <si>
    <t>seo optimization agency</t>
  </si>
  <si>
    <t>best seo agency in leeds</t>
  </si>
  <si>
    <t>https://incubeta.com/gb/knowledge-base/five-top-tips-to-drive-sales-on-amazon-prime-day/</t>
  </si>
  <si>
    <t>10 best seo agencies inoxford</t>
  </si>
  <si>
    <t>423, 620, 426, 259, 276, 188, 227, 290, 329, 537, 447, 420, 244, 219, 231, 579, 274, 348, 368, 385, 399, 415, 385, 400</t>
  </si>
  <si>
    <t>366, 386, 371, 357, 346, 350, 379, 392, 409, 423, 395</t>
  </si>
  <si>
    <t>internet marketing london</t>
  </si>
  <si>
    <t>the best seo agencies inpoole</t>
  </si>
  <si>
    <t>best seo company glasgow</t>
  </si>
  <si>
    <t>best legal seo agency</t>
  </si>
  <si>
    <t>131, 93, 131, 129, 209, 266, 173, 143, 384, 470, 389, 405, 239, 332, 207, 674, 327, 134, 311, 303, 329, 361, 338, 340</t>
  </si>
  <si>
    <t>332, 314, 315, 337, 321, 319, 323, 318, 343, 375, 352, 354</t>
  </si>
  <si>
    <t>0, 0, 0, 0, 0, 0, 0, 1, 2, 2, 4, 1, 3, 31, 32, 30, 37, 36, 34, 25, 22, 25, 24, 24</t>
  </si>
  <si>
    <t>small business seo agency</t>
  </si>
  <si>
    <t>the best seo agencies inglasgow</t>
  </si>
  <si>
    <t>AI Overview,Local pack</t>
  </si>
  <si>
    <t>https://incubeta.com/ch/capabilities/digital-media/</t>
  </si>
  <si>
    <t>best seo agency india</t>
  </si>
  <si>
    <t>115, 196, 96, 78, 111, 191, 195, 279, 234, 294, 227, 297, 207, 241, 251, 814, 268, 333, 349, 374, 352, 378, 372, 388</t>
  </si>
  <si>
    <t>391, 391, 394, 425, 375, 372, 370, 395, 373, 399, 393, 408</t>
  </si>
  <si>
    <t>website design seo services</t>
  </si>
  <si>
    <t>Data-driven Digital-Marketing-Lösungen, die messbare Ergebnisse liefern und Marken helfen, Performance, Effizienz und Wachstum zu maximieren.</t>
  </si>
  <si>
    <t>best seo company suffolk</t>
  </si>
  <si>
    <t>web design plymouth</t>
  </si>
  <si>
    <t>People also ask,Discussions,Knowledge panel</t>
  </si>
  <si>
    <t>best seo agency in bournemouth</t>
  </si>
  <si>
    <t>1, 3, 3, 1, 4, 0, 2, 1, 0, 1, 1, 0, 3, 29, 33, 30, 35, 33, 32, 31, 28, 27, 25, 27</t>
  </si>
  <si>
    <t>117, 122, 139, 130, 93, 98, 117, 186, 637, 777, 774, 363, 127, 210, 288, 900, 248, 309, 510, 246, 404, 287, 313, 214</t>
  </si>
  <si>
    <t>198, 176, 191, 205, 99, 124, 103, 97, 137, 130, 120, 74</t>
  </si>
  <si>
    <t>best local seo companies in coventry</t>
  </si>
  <si>
    <t>https://incubeta.com/gb/news-and-resources/incubeta-releases-new-report-the-marketers-confidence-paradox/</t>
  </si>
  <si>
    <t>marketing agency seo</t>
  </si>
  <si>
    <t>the best seo agencies inpeterborough</t>
  </si>
  <si>
    <t>best seo company in the world</t>
  </si>
  <si>
    <t>217, 218, 271, 103, 148, 58, 114, 189, 286, 417, 345, 362, 360, 249, 388, 645, 316, 259, 304, 292, 304, 302, 288, 293</t>
  </si>
  <si>
    <t>276, 272, 275, 263, 244, 219, 215, 215, 223, 226, 212, 220</t>
  </si>
  <si>
    <t>best seo</t>
  </si>
  <si>
    <t>32, 28, 25, 26, 23, 21, 21, 26, 26, 29, 27, 34, 32, 28, 25, 26, 23, 21, 21, 26, 26, 29, 27, 34</t>
  </si>
  <si>
    <t>32, 28, 25, 26, 23, 21, 21, 26, 26, 29, 27, 34, 32</t>
  </si>
  <si>
    <t>seo software</t>
  </si>
  <si>
    <t>best on-page seo agencies</t>
  </si>
  <si>
    <t>AI Overview,Video preview</t>
  </si>
  <si>
    <t>best real estate seo company</t>
  </si>
  <si>
    <t>553, 627, 350, 304, 506, 204, 281, 501, 424, 425, 299, 531, 289, 308, 372, 358, 269, 287, 288, 318, 295, 289, 296, 333</t>
  </si>
  <si>
    <t>https://incubeta.com/my/news-and-resources/incubeta-expands-to-dubai-mexico/</t>
  </si>
  <si>
    <t>286, 314, 326, 319, 322, 280, 290, 321, 298, 292, 299, 335</t>
  </si>
  <si>
    <t>seo agencies in london</t>
  </si>
  <si>
    <t>10 best seo agencies inpreston</t>
  </si>
  <si>
    <t>the best seo agencies ingillingham</t>
  </si>
  <si>
    <t>203, 201, 138, 144, 140, 109, 131, 227, 412, 551, 414, 318, 182, 364, 359, 503, 283, 327, 321, 358, 356, 400, 361, 370</t>
  </si>
  <si>
    <t>356, 363, 356, 362, 357, 359, 367, 392, 401, 437, 405, 409</t>
  </si>
  <si>
    <t>services seo</t>
  </si>
  <si>
    <t>best seo company in chennai</t>
  </si>
  <si>
    <t>188, 268, 184, 220, 204, 209, 213, 245, 330, 393, 393, 295, 167, 275, 312, 699, 350, 318, 375, 391, 398, 417, 399, 397</t>
  </si>
  <si>
    <t>389, 404, 411, 438, 404, 396, 409, 425, 433, 451, 433, 431</t>
  </si>
  <si>
    <t>marketing seo services</t>
  </si>
  <si>
    <t>the best seo agencies inexeter</t>
  </si>
  <si>
    <t>https://incubeta.com/it/news-and-resources/incubeta-acquires-rocketsource-to-expand-human-centered-ai-capabilities/</t>
  </si>
  <si>
    <t>best ai seo company</t>
  </si>
  <si>
    <t>595, 235, 493, 405, 245, 203, 299, 424, 754, 753, 755, 659, 380, 331, 379, 356, 243, 247, 248, 280, 292, 312, 289, 330</t>
  </si>
  <si>
    <t>best seo agency in luton</t>
  </si>
  <si>
    <t>347, 339, 319, 307, 287, 226, 236, 267, 278, 297, 275, 314</t>
  </si>
  <si>
    <t>digital marketing companies in uk</t>
  </si>
  <si>
    <t>best seo agency melbourne</t>
  </si>
  <si>
    <t>best seo company in maidstone</t>
  </si>
  <si>
    <t>473, 420, 361, 248, 200, 207, 187, 339, 408, 407, 352, 291, 206, 310, 362, 642, 294, 308, 317, 346, 372, 379, 369, 346</t>
  </si>
  <si>
    <t>340, 344, 337, 334, 328, 334, 344, 365, 398, 399, 394, 367</t>
  </si>
  <si>
    <t>0, 0, 0, 0, 0, 0, 0, 0, 0, 0, 0, 0, 0, 0, 0, 0, 35, 35, 33, 54, 39, 46, 45, 16</t>
  </si>
  <si>
    <t>online seo agency</t>
  </si>
  <si>
    <t>best seo company inoxford</t>
  </si>
  <si>
    <t>https://incubeta.com/za/news-and-resources/inside-googles-rethink-roi-conference-ai-incrementality-and-the-future-of-profitable-growth/</t>
  </si>
  <si>
    <t>best seo agency inmiddlesbrough</t>
  </si>
  <si>
    <t>208, 177, 274, 289, 192, 90, 234, 335, 397, 397, 397, 509, 348, 228, 336, 582, 218, 269, 300, 312, 309, 315, 306, 346</t>
  </si>
  <si>
    <t>best seo agency in nottingham</t>
  </si>
  <si>
    <t>311, 303, 328, 346, 307, 287, 299, 310, 308, 314, 305, 345</t>
  </si>
  <si>
    <t>pr agencies london</t>
  </si>
  <si>
    <t>best seo company new york</t>
  </si>
  <si>
    <t>Commercial,Transactional,Non-branded,Local</t>
  </si>
  <si>
    <t>best seo agency in dundee</t>
  </si>
  <si>
    <t>304, 319, 310, 325, 390, 324, 247, 394, 374, 381, 373, 377, 279, 369, 361, 342, 370, 291, 293, 390, 344, 360, 367, 335</t>
  </si>
  <si>
    <t>326, 336, 334, 344, 368, 340, 293, 390, 344, 360, 367, 335</t>
  </si>
  <si>
    <t>https://incubeta.com/pt-pt/our-work/increasing-performance-with-machine-learning/</t>
  </si>
  <si>
    <t>0, 0, 0, 0, 0, 0, 0, 0, 0, 0, 0, 0, 0, 0, 0, 3, 33, 38, 40, 63, 56, 40, 34, 44</t>
  </si>
  <si>
    <t>search engine marketing services</t>
  </si>
  <si>
    <t>best seo agency kent</t>
  </si>
  <si>
    <t>search engine marketing</t>
  </si>
  <si>
    <t>best b2b seo agencies</t>
  </si>
  <si>
    <t>10 best seo agencies ineastbourne</t>
  </si>
  <si>
    <t>478, 488, 187, 140, 150, 200, 898, 1109, 237, 180, 117, 159, 139, 233, 533, 615, 255, 241, 419, 327, 339, 350, 365, 337</t>
  </si>
  <si>
    <t>295, 267, 433, 290, 302, 289, 419, 326, 339, 350, 365, 337</t>
  </si>
  <si>
    <t>affordable seo company</t>
  </si>
  <si>
    <t>10 best seo agencies inpoole</t>
  </si>
  <si>
    <t>https://incubeta.com/it/news-and-resources/overcoming-2025-marketing-challenges/</t>
  </si>
  <si>
    <t>10 best seo agencies indundee</t>
  </si>
  <si>
    <t>210, 303, 250, 152, 118, 99, 242, 457, 552, 459, 543, 408, 264, 320, 377, 870, 221, 266, 195, 313, 282, 248, 277, 237</t>
  </si>
  <si>
    <t>223, 234, 226, 266, 188, 214, 280, 333, 299, 264, 295, 251</t>
  </si>
  <si>
    <t>best seo services in pakistan</t>
  </si>
  <si>
    <t>seo marketing london</t>
  </si>
  <si>
    <t>matching - "horse art, horse canvas, horse drawing, horse drawings, horse painting, horse paintings, horse photo, horse photography, horse photos, horse pics, horse portrait, horse portraits, horse print, horse prints"</t>
  </si>
  <si>
    <t>best seo services small business</t>
  </si>
  <si>
    <t>best seo company newcastle</t>
  </si>
  <si>
    <t>best local seo companies in exeter</t>
  </si>
  <si>
    <t>390, 403, 226, 176, 156, 134, 229, 285, 410, 591, 491, 346, 240, 296, 298, 340, 321, 311, 288, 350, 411, 501, 434, 414</t>
  </si>
  <si>
    <t>https://incubeta.com/sg/news-and-resources/3-ways-to-maximize-budget-efficiency/</t>
  </si>
  <si>
    <t>422, 383, 388, 383, 416, 353, 376, 401, 395, 434, 446, 426</t>
  </si>
  <si>
    <t>business seo services</t>
  </si>
  <si>
    <t>best seo companies los angeles</t>
  </si>
  <si>
    <t>best seo company inlincoln</t>
  </si>
  <si>
    <t>best seo company in colchester</t>
  </si>
  <si>
    <t>413, 740, 504, 348, 354, 414, 346, 288, 210, 356, 428, 327, 222, 247, 311, 326, 297, 631, 336, 325, 374, 488, 243, 249</t>
  </si>
  <si>
    <t>281, 341, 355, 292, 272, 296, 272, 345, 445, 328, 286, 292</t>
  </si>
  <si>
    <t>internet marketing agencies</t>
  </si>
  <si>
    <t>best seo company lincolnshire</t>
  </si>
  <si>
    <t>https://incubeta.com/za/knowledge-base/what-is-google-analytics-4-ga4/</t>
  </si>
  <si>
    <t>best seo philippines company for us accounts</t>
  </si>
  <si>
    <t>best local seo companies inlincoln</t>
  </si>
  <si>
    <t>242, 241, 173, 105, 90, 77, 114, 146, 256, 210, 166, 210, 118, 166, 161, 392, 1118, 414, 260, 258, 284, 265, 258, 263</t>
  </si>
  <si>
    <t>248, 259, 275, 305, 580, 329, 308, 284, 312, 291, 283, 290</t>
  </si>
  <si>
    <t>10 best seo agencies inluton</t>
  </si>
  <si>
    <t>seo optimization company</t>
  </si>
  <si>
    <t>best local seo companies ineastbourne</t>
  </si>
  <si>
    <t>Top ads,Paid sitelinks,AI Overview,Thumbnail,People also ask,Video preview,Bottom ads</t>
  </si>
  <si>
    <t>best seo company innewport</t>
  </si>
  <si>
    <t>553, 767, 490, 296, 271, 192, 196, 274, 337, 544, 463, 426, 260, 258, 286, 591, 282, 242, 336, 357, 304, 362, 322, 346</t>
  </si>
  <si>
    <t>https://incubeta.com/mx/news-and-resources/how-to-avoid-keyword-cannibalization-and-drive-total-search-performance/</t>
  </si>
  <si>
    <t>337, 356, 320, 342, 304, 295, 341, 363, 309, 366, 327, 350</t>
  </si>
  <si>
    <t>digital pr agencies</t>
  </si>
  <si>
    <t>best seo company in uae</t>
  </si>
  <si>
    <t>best seo agency inrayleigh</t>
  </si>
  <si>
    <t>crazy horse memorial photos</t>
  </si>
  <si>
    <t>best local seo companies innorwich</t>
  </si>
  <si>
    <t>102, 118, 131, 129, 185, 132, 144, 184, 322, 329, 332, 345, 151, 333, 292, 521, 343, 341, 364, 426, 395, 391, 348, 372</t>
  </si>
  <si>
    <t>337, 369, 366, 431, 390, 370, 390, 457, 424, 419, 373, 399</t>
  </si>
  <si>
    <t>best seo agency sydney</t>
  </si>
  <si>
    <t>People also ask,Thumbnail,Videos</t>
  </si>
  <si>
    <t>digital agencies</t>
  </si>
  <si>
    <t>seo services sydney</t>
  </si>
  <si>
    <t>horse drawing easy</t>
  </si>
  <si>
    <t>best seo agency primelis</t>
  </si>
  <si>
    <t>how to draw a horse</t>
  </si>
  <si>
    <t>https://incubeta.com/pt-pt/news-and-resources/incubeta-acquires-rocketsource-to-expand-human-centered-ai-capabilities/</t>
  </si>
  <si>
    <t>Thumbnail,Discussions,People also ask</t>
  </si>
  <si>
    <t>best seo services for attorneys</t>
  </si>
  <si>
    <t>333, 398, 333, 332, 422, 413, 259, 414, 494, 592, 497, 390, 212, 289, 337, 681, 299, 247, 322, 434, 337, 377, 326, 322</t>
  </si>
  <si>
    <t>the best seo agencies in colchester</t>
  </si>
  <si>
    <t>315, 346, 317, 343, 356, 362, 321, 433, 336, 377, 326, 322</t>
  </si>
  <si>
    <t>easy horse drawing</t>
  </si>
  <si>
    <t>seo consulting agency</t>
  </si>
  <si>
    <t>best seo agency innewcastle upon tyne</t>
  </si>
  <si>
    <t>People also ask,Thumbnail,Discussions</t>
  </si>
  <si>
    <t>best seo agency for construction businesses</t>
  </si>
  <si>
    <t>seo consulting services</t>
  </si>
  <si>
    <t>best dental seo agency</t>
  </si>
  <si>
    <t>191, 269, 179, 144, 158, 116, 171, 236, 414, 495, 413, 354, 241, 147, 283, 1143, 241, 217, 267, 276, 319, 334, 305, 446</t>
  </si>
  <si>
    <t>343, 390, 428, 685, 407, 343, 318, 328, 379, 395, 361, 526</t>
  </si>
  <si>
    <t>best local seo companies inmiddlesbrough</t>
  </si>
  <si>
    <t>online marketing firm</t>
  </si>
  <si>
    <t>horse head drawing</t>
  </si>
  <si>
    <t>https://incubeta.com/mx/knowledge-base/beyond-the-click-mastering-attribution-with-sa360/</t>
  </si>
  <si>
    <t>best seo company near soho</t>
  </si>
  <si>
    <t>239, 152, 155, 179, 245, 124, 156, 472, 715, 1027, 690, 872, 336, 421, 427, 237, 158, 152, 172, 190, 197, 245, 188, 206</t>
  </si>
  <si>
    <t>198, 179, 190, 178, 172, 158, 178, 194, 203, 250, 193</t>
  </si>
  <si>
    <t>seo agency for small business</t>
  </si>
  <si>
    <t>best seo companies for small business near me</t>
  </si>
  <si>
    <t>the best seo agencies inhigh wycombe</t>
  </si>
  <si>
    <t>https://incubeta.com/pt-pt/news-and-resources/waving-goodbye-to-google-optimize/</t>
  </si>
  <si>
    <t>69, 141, 69, 66, 76, 60, 125, 257, 259, 319, 217, 336, 273, 236, 276, 672, 166, 438, 330, 368, 375, 384, 373, 400</t>
  </si>
  <si>
    <t>398, 398, 391, 428, 399, 411, 407, 424, 431, 440, 429, 456</t>
  </si>
  <si>
    <t>10 best seo agencies inlincoln</t>
  </si>
  <si>
    <t>website optimisation services</t>
  </si>
  <si>
    <t>best seo company in edinburgh</t>
  </si>
  <si>
    <t>sea horse drawing</t>
  </si>
  <si>
    <t>seahorse drawing</t>
  </si>
  <si>
    <t>best seo company inmilton keynes</t>
  </si>
  <si>
    <t>96, 99, 116, 117, 186, 108, 160, 277, 160, 230, 271, 287, 147, 167, 245, 592, 228, 410, 350, 379, 386, 391, 401, 421</t>
  </si>
  <si>
    <t>424, 428, 452, 486, 470, 484, 494, 523, 530, 536, 546, 566</t>
  </si>
  <si>
    <t>best seo agency near stratford</t>
  </si>
  <si>
    <t>https://incubeta.com/gb/our-work/increasing-performance-with-machine-learning/</t>
  </si>
  <si>
    <t>seo provider</t>
  </si>
  <si>
    <t>best seo company in kolkata</t>
  </si>
  <si>
    <t>best local seo companies in portsmouth</t>
  </si>
  <si>
    <t>best local seo companies inhemel hempstead</t>
  </si>
  <si>
    <t>drawing horse</t>
  </si>
  <si>
    <t>386, 384, 311, 212, 254, 148, 218, 375, 378, 458, 324, 488, 287, 204, 325, 701, 630, 247, 258, 296, 295, 301, 300, 352</t>
  </si>
  <si>
    <t>323, 278, 292, 325, 305, 251, 282, 297, 297, 302, 301, 353</t>
  </si>
  <si>
    <t>best seo company sydney</t>
  </si>
  <si>
    <t>seo services company london</t>
  </si>
  <si>
    <t>https://incubeta.com/ae/knowledge-base/mmm-powerhouses-comparing-meridian-and-robyn/</t>
  </si>
  <si>
    <t>Local pack,Sitelinks,Discussions,People also ask</t>
  </si>
  <si>
    <t>best local seo companies ingillingham</t>
  </si>
  <si>
    <t>Thumbnail,People also ask</t>
  </si>
  <si>
    <t>best seo company on earth</t>
  </si>
  <si>
    <t>182, 229, 123, 166, 83, 85, 125, 185, 308, 454, 368, 325, 117, 215, 401, 548, 408, 400, 379, 391, 399, 442, 409, 396</t>
  </si>
  <si>
    <t>363, 400, 404, 428, 384, 400, 378, 390, 398, 441, 408, 396</t>
  </si>
  <si>
    <t>best edinburgh seo company</t>
  </si>
  <si>
    <t>seo uk company</t>
  </si>
  <si>
    <t>best seo company innottingham</t>
  </si>
  <si>
    <t>https://incubeta.com/ch/knowledge-base/multi-target-portfolios-making-the-most-of-sa360s-newest-bid-strategy/</t>
  </si>
  <si>
    <t>best seo companies for lawyers</t>
  </si>
  <si>
    <t>horse clip art</t>
  </si>
  <si>
    <t>AI Overview,Discussions,Bottom ads,Paid sitelinks</t>
  </si>
  <si>
    <t>best seo companies nyc</t>
  </si>
  <si>
    <t>horse clipart</t>
  </si>
  <si>
    <t>best seo outsourcing services philippines</t>
  </si>
  <si>
    <t>313, 387, 281, 180, 172, 159, 195, 232, 342, 422, 452, 350, 212, 219, 281, 588, 269, 273, 331, 329, 350, 360, 344, 354</t>
  </si>
  <si>
    <t>328, 329, 315, 340, 309, 312, 331, 329, 351, 360, 344, 354</t>
  </si>
  <si>
    <t>best seo agency ingillingham</t>
  </si>
  <si>
    <t>digital marketing consultants</t>
  </si>
  <si>
    <t>best seo company in pakistan</t>
  </si>
  <si>
    <t>https://incubeta.com/ch/capabilities/marketing-intelligence/</t>
  </si>
  <si>
    <t>best seo companies glasgow</t>
  </si>
  <si>
    <t>digital marketing consultant</t>
  </si>
  <si>
    <t>AI Overview,Thumbnail,Local pack,People also ask,Discussions</t>
  </si>
  <si>
    <t>best seo company in oxford</t>
  </si>
  <si>
    <t>Wir verwandeln Daten in Insights, die smarteres Marketing, bessere Entscheidungen und nachhaltiges Wachstum ermöglichen. Jetzt mehr erfahren!</t>
  </si>
  <si>
    <t>simple horse drawing</t>
  </si>
  <si>
    <t>best seo company north shore</t>
  </si>
  <si>
    <t>best seo agency new york</t>
  </si>
  <si>
    <t>249, 213, 185, 187, 659, 375, 169, 306, 669, 468, 540, 482, 219, 266, 293, 1046, 257, 218, 176, 323, 375, 345, 347, 334</t>
  </si>
  <si>
    <t>316, 327, 324, 386, 368, 346, 309, 329, 382, 351, 353, 340</t>
  </si>
  <si>
    <t>10 best seo agencies inhuddersfield</t>
  </si>
  <si>
    <t>https://incubeta.com/my/news-and-resources/amazons-arrival-in-south-africa-a-game-changer-for-the-global-marketplace/</t>
  </si>
  <si>
    <t>professional seo uk</t>
  </si>
  <si>
    <t>best on-page seo companies</t>
  </si>
  <si>
    <t>kentucky horse park photos</t>
  </si>
  <si>
    <t>best seo company in plymouth</t>
  </si>
  <si>
    <t>kentucky horse park</t>
  </si>
  <si>
    <t>best seo agency usa</t>
  </si>
  <si>
    <t>Image pack,Sitelinks,People also ask,Thumbnail</t>
  </si>
  <si>
    <t>149, 82, 99, 100, 110, 113, 174, 237, 189, 341, 414, 440, 249, 211, 286, 605, 289, 283, 304, 302, 301, 311, 317, 315</t>
  </si>
  <si>
    <t>309, 292, 279, 300, 269, 258, 247, 251, 248, 259, 266, 265</t>
  </si>
  <si>
    <t>drawing of a horse</t>
  </si>
  <si>
    <t>best seo services providers</t>
  </si>
  <si>
    <t>3, 9, 7, 4, 6, 4, 6, 9, 3, 7, 3, 8, 16, 46, 49, 19, 19, 17, 13, 44, 81, 27, 13, 39</t>
  </si>
  <si>
    <t>https://incubeta.com/it/our-work/improving-mid-funnel-remarketing-performance-with-custom-bidding/</t>
  </si>
  <si>
    <t>the best seo company in berkshire</t>
  </si>
  <si>
    <t>seo strategy agency</t>
  </si>
  <si>
    <t>Image pack,Knowledge panel,Thumbnail,People also ask</t>
  </si>
  <si>
    <t>best seo company near stratford</t>
  </si>
  <si>
    <t>the best seo agencies in dundee</t>
  </si>
  <si>
    <t>horse easy drawing</t>
  </si>
  <si>
    <t>Knowledge panel,People also ask</t>
  </si>
  <si>
    <t>best large seo agency in europe</t>
  </si>
  <si>
    <t>Thumbnail,Discussions</t>
  </si>
  <si>
    <t>best seo company in dubai</t>
  </si>
  <si>
    <t>358, 249, 561, 389, 203, 168, 198, 361, 377, 458, 461, 492, 241, 259, 463, 279, 289, 326, 307, 329, 332, 351, 353, 361</t>
  </si>
  <si>
    <t>339, 350, 401, 352, 333, 333, 329, 352, 355, 374, 376, 383</t>
  </si>
  <si>
    <t>https://incubeta.com/ae/video-library/tomorrows-world-live-powered-by-ai-and-seamless-technology/</t>
  </si>
  <si>
    <t>international seo agency london</t>
  </si>
  <si>
    <t>36, 58, 54, 62, 93, 90, 89, 89, 75, 103, 101, 143, 134, 28, 25, 12, 4, 24, 6, 8, 18, 27, 12, 9</t>
  </si>
  <si>
    <t>best seo agency inhastings</t>
  </si>
  <si>
    <t>AI Overview,Thumbnail,Local pack,Bottom ads</t>
  </si>
  <si>
    <t>best seo service sri lanka</t>
  </si>
  <si>
    <t>horse face drawing</t>
  </si>
  <si>
    <t>best seo company inkingston upon hull</t>
  </si>
  <si>
    <t>109, 112, 112, 211, 479, 478, 489, 492, 592, 614, 615, 537, 455, 373, 375, 332, 277, 344, 311, 295, 304, 316, 309, 301</t>
  </si>
  <si>
    <t>291, 287, 291, 301, 318, 316, 301, 284, 293, 305, 298, 290</t>
  </si>
  <si>
    <t>best seo services near stratford</t>
  </si>
  <si>
    <t>https://incubeta.com/sg/knowledge-base/what-is-enhanced-conversions/</t>
  </si>
  <si>
    <t>top seo company</t>
  </si>
  <si>
    <t>best seo company in south africa</t>
  </si>
  <si>
    <t>horse shoe drawing</t>
  </si>
  <si>
    <t>uk's best seo company uk</t>
  </si>
  <si>
    <t>best seo agency inmilton keynes</t>
  </si>
  <si>
    <t>best seo companies india</t>
  </si>
  <si>
    <t>757, 358, 355, 168, 165, 102, 118, 243, 302, 306, 254, 386, 196, 136, 202, 1165, 270, 226, 330, 354, 351, 367, 358, 449</t>
  </si>
  <si>
    <t>426, 384, 398, 470, 386, 376, 382, 406, 403, 418, 409, 501</t>
  </si>
  <si>
    <t>https://incubeta.com/za/knowledge-base/what-is-enhanced-conversions/</t>
  </si>
  <si>
    <t>digital marketing firms</t>
  </si>
  <si>
    <t>10 best seo agencies inhemel hempstead</t>
  </si>
  <si>
    <t>Shopping results,Thumbnail,Image pack,Discussions</t>
  </si>
  <si>
    <t>best seo company ingateshead</t>
  </si>
  <si>
    <t>realistic horse drawing</t>
  </si>
  <si>
    <t>best seo content writing service</t>
  </si>
  <si>
    <t>realistic beautiful horse drawing</t>
  </si>
  <si>
    <t>best insurance agent seo services</t>
  </si>
  <si>
    <t>256, 324, 418, 348, 300, 258, 219, 268, 423, 504, 606, 454, 213, 301, 305, 478, 275, 294, 317, 358, 341, 357, 363, 354</t>
  </si>
  <si>
    <t>https://incubeta.com/our-work/increasing-performance-with-machine-learning/</t>
  </si>
  <si>
    <t>349, 364, 411, 360, 347, 357, 339, 381, 364, 380, 386, 377</t>
  </si>
  <si>
    <t>best creative agencies bristol</t>
  </si>
  <si>
    <t>affordable seo packages</t>
  </si>
  <si>
    <t>best seo agency in edinburgh</t>
  </si>
  <si>
    <t>best seo keywords for garage door companies</t>
  </si>
  <si>
    <t>best hvac seo agency</t>
  </si>
  <si>
    <t>dead horse point state park photos</t>
  </si>
  <si>
    <t>seo packages</t>
  </si>
  <si>
    <t>https://incubeta.com/news-and-resources/amazons-back-what-their-google-shopping-whiplash-really-changed/</t>
  </si>
  <si>
    <t>best healthcare seo agency</t>
  </si>
  <si>
    <t>dead horse point state park</t>
  </si>
  <si>
    <t>Image pack,People also ask,Thumbnail,Local teaser pack</t>
  </si>
  <si>
    <t>is hq software the best seo agency in london</t>
  </si>
  <si>
    <t>0, 0, 0, 10, 31, 54, 29, 72, 27, 37, 16, 5, 19, 13, 29, 36, 37, 7, 39, 20, 15, 35, 32, 31</t>
  </si>
  <si>
    <t>146, 88, 188, 131, 88, 86, 397, 543, 543, 464, 319, 248, 145, 366, 379, 732, 296, 372, 298, 379, 420, 470, 293, 365</t>
  </si>
  <si>
    <t>427, 386, 356, 447, 410, 430, 318, 399, 440, 490, 313, 385</t>
  </si>
  <si>
    <t>Amazon’s Back (Mostly): What Their Google Shopping Whiplash Really Changed | Incubeta</t>
  </si>
  <si>
    <t>best seo agency hertfordshire</t>
  </si>
  <si>
    <t>Amazon vanished from Google Shopping then reappeared. Explore how brands like Temu, Shein, and Incubeta clients adapted, and what changed.</t>
  </si>
  <si>
    <t>Amazon’s Back (Mostly): What Their Google Shopping Whiplash Really Changed</t>
  </si>
  <si>
    <t>crazy horse 3 photos</t>
  </si>
  <si>
    <t>seo web services</t>
  </si>
  <si>
    <t>best seo agency in southampton</t>
  </si>
  <si>
    <t>best seo services kolkata</t>
  </si>
  <si>
    <t>https://incubeta.com/au/knowledge-base/five-top-tips-to-drive-sales-on-amazon-prime-day/</t>
  </si>
  <si>
    <t>best seo company canada</t>
  </si>
  <si>
    <t>pencil horse drawing</t>
  </si>
  <si>
    <t>110, 96, 72, 58, 89, 46, 79, 167, 349, 422, 424, 260, 129, 128, 186, 1442, 184, 143, 203, 209, 289, 265, 242, 309</t>
  </si>
  <si>
    <t>332, 226, 207, 526, 1254, 241, 223, 230, 318, 291, 266, 339</t>
  </si>
  <si>
    <t>best online seo services</t>
  </si>
  <si>
    <t>seo companies in london</t>
  </si>
  <si>
    <t>best seo company in noida</t>
  </si>
  <si>
    <t>horse shoe art</t>
  </si>
  <si>
    <t>best seo company inluton</t>
  </si>
  <si>
    <t>https://incubeta.com/de/news-and-resources/how-to-appropriately-represent-disability-in-marketing/</t>
  </si>
  <si>
    <t>horseshoe art</t>
  </si>
  <si>
    <t>the best seo agencies ineastbourne</t>
  </si>
  <si>
    <t>Image pack,Thumbnail,Knowledge panel,Shopping results,Discussions</t>
  </si>
  <si>
    <t>the best seo agencies inmiddlesbrough</t>
  </si>
  <si>
    <t>172, 156, 172, 158, 97, 92, 112, 133, 238, 280, 284, 251, 120, 271, 332, 521, 218, 234, 257, 255, 261, 298, 283, 286</t>
  </si>
  <si>
    <t>271, 269, 278, 309, 273, 268, 266, 265, 270, 307, 293, 296</t>
  </si>
  <si>
    <t>rocking horse smokehouse photos</t>
  </si>
  <si>
    <t>best seo company inpeterborough</t>
  </si>
  <si>
    <t>rocking horse smokehouse</t>
  </si>
  <si>
    <t>10 best seo companies</t>
  </si>
  <si>
    <t>best seo agency in glasgow</t>
  </si>
  <si>
    <t>horse drawings easy</t>
  </si>
  <si>
    <t>best seo company in glasgow</t>
  </si>
  <si>
    <t>https://incubeta.com/our-work/generating-demand-with-ai/</t>
  </si>
  <si>
    <t>best local seo companies inhastings</t>
  </si>
  <si>
    <t>People also ask,Discussions,Thumbnail</t>
  </si>
  <si>
    <t>370, 547, 374, 385, 419, 429, 196, 353, 355, 294, 336, 272, 371, 416, 266, 347, 323, 285, 224, 311, 324, 325, 322, 320</t>
  </si>
  <si>
    <t>310, 317, 290, 291, 306, 293, 247, 310, 324, 324, 322, 320</t>
  </si>
  <si>
    <t>best local seo companies in liverpool</t>
  </si>
  <si>
    <t>Generating Demand With AI | Incubeta</t>
  </si>
  <si>
    <t>By harnessing the power of AI to increase demand, McDonald’s delivered over 14 million impressions, seeing 350K clicks, and a 100% uplift in CTR compared to the social campaign benchmark.</t>
  </si>
  <si>
    <t>drawing of horse</t>
  </si>
  <si>
    <t>Generating Demand with AI</t>
  </si>
  <si>
    <t>top advertising agencies</t>
  </si>
  <si>
    <t>best agency for local seo</t>
  </si>
  <si>
    <t>best small business seo services</t>
  </si>
  <si>
    <t>Image pack,People also ask,Knowledge panel,Thumbnail</t>
  </si>
  <si>
    <t>https://incubeta.com/capabilities/digital-media/</t>
  </si>
  <si>
    <t>best local seo companies in edinburgh</t>
  </si>
  <si>
    <t>best digital pr agency london</t>
  </si>
  <si>
    <t>302, 320, 294, 205, 174, 168, 138, 236, 208, 289, 238, 304, 212, 233, 239, 444, 289, 437, 239, 324, 318, 330, 331, 343</t>
  </si>
  <si>
    <t>best seo content agency</t>
  </si>
  <si>
    <t>320, 333, 323, 336, 317, 335, 299, 330, 325, 337, 338, 350</t>
  </si>
  <si>
    <t>Data-driven digital marketing solutions that drive tangible business outcomes - helping brands maximize performance, efficiency &amp; long-term growth.</t>
  </si>
  <si>
    <t>0, 0, 0, 0, 0, 0, 0, 0, 0, 0, 0, 6, 6, 21, 7, 2, 5, 12, 39, 48, 45, 57, 51, 52</t>
  </si>
  <si>
    <t>online marketing agencies</t>
  </si>
  <si>
    <t>best dam software solutions for creative agencies</t>
  </si>
  <si>
    <t>cartoon horse drawing</t>
  </si>
  <si>
    <t>best seo companies to work for</t>
  </si>
  <si>
    <t>https://incubeta.com/au/our-work/combining-real-time-weather-signals-with-ai-for-the-loreal-group/</t>
  </si>
  <si>
    <t>horse cartoon drawing</t>
  </si>
  <si>
    <t>10 best seo agencies ingloucester</t>
  </si>
  <si>
    <t>Image pack,Thumbnail</t>
  </si>
  <si>
    <t>best website and seo services</t>
  </si>
  <si>
    <t>167, 173, 140, 270, 238, 143, 165, 300, 453, 448, 343, 392, 143, 252, 285, 402, 338, 309, 281, 286, 282, 363, 250, 256</t>
  </si>
  <si>
    <t>horse drawing meme</t>
  </si>
  <si>
    <t>252, 261, 287, 296, 302, 270, 279, 288, 268, 264, 250</t>
  </si>
  <si>
    <t>0, 0, 0, 0, 0, 0, 0, 0, 0, 2, 4, 10, 13, 25, 29, 50, 19, 62, 24, 19, 5, 18, 21, 17</t>
  </si>
  <si>
    <t>best seo company ingloucester</t>
  </si>
  <si>
    <t>digital marketing and advertising agency</t>
  </si>
  <si>
    <t>10 best seo agencies in exeter</t>
  </si>
  <si>
    <t>Local pack,People also ask,Video preview,Bottom ads</t>
  </si>
  <si>
    <t>lexington horse painting</t>
  </si>
  <si>
    <t>best seo and ppc companies</t>
  </si>
  <si>
    <t>https://incubeta.com/za/our-work/improving-mid-funnel-remarketing-performance-with-custom-bidding/</t>
  </si>
  <si>
    <t>best local seo companies in glasgow</t>
  </si>
  <si>
    <t>Image pack,Thumbnail,People also ask,Knowledge panel,Shopping results</t>
  </si>
  <si>
    <t>246, 292, 263, 262, 254, 256, 217, 256, 356, 503, 361, 328, 183, 262, 250, 489, 279, 247, 289, 310, 299, 333, 307, 319</t>
  </si>
  <si>
    <t>295, 308, 300, 325, 313, 313, 302, 324, 313, 346, 320, 333</t>
  </si>
  <si>
    <t>best seo company indundee</t>
  </si>
  <si>
    <t>game of thrones horse drawing</t>
  </si>
  <si>
    <t>game of thrones horse meme</t>
  </si>
  <si>
    <t>the best seo agencies inkingston upon hull</t>
  </si>
  <si>
    <t>https://incubeta.com/our-work/delivering-national-excellence-efficiency/</t>
  </si>
  <si>
    <t>best local seo companies indundee</t>
  </si>
  <si>
    <t>easy:ewthal6xslu= horse drawing</t>
  </si>
  <si>
    <t>best seo agency in crawley</t>
  </si>
  <si>
    <t>Delivering National Excellence &amp; Efficiency | Incubeta</t>
  </si>
  <si>
    <t>Smile Generation built a seamless collaboration between media and creative, building a robust pipeline for the future - increasing lead generation by 84%, at a 87% reduction in cost-per-lead.</t>
  </si>
  <si>
    <t>uk seo</t>
  </si>
  <si>
    <t>best seo company inlondon</t>
  </si>
  <si>
    <t>Delivering National Excellence &amp; Efficiency</t>
  </si>
  <si>
    <t>self-portrait (inn of the dawn horse)</t>
  </si>
  <si>
    <t>best seo company in dundee</t>
  </si>
  <si>
    <t>People also ask,Knowledge panel</t>
  </si>
  <si>
    <t>0, 0, 0, 0, 0, 0, 0, 0, 0, 0, 0, 0, 0, 0, 0, 0, 38, 33, 49, 44, 39, 38, 35, 40</t>
  </si>
  <si>
    <t>best local seo companies in london</t>
  </si>
  <si>
    <t>beyonce horse photo</t>
  </si>
  <si>
    <t>best seo agency inglasgow</t>
  </si>
  <si>
    <t>beyonce on a horse</t>
  </si>
  <si>
    <t>best local seo companies inoldham</t>
  </si>
  <si>
    <t>230, 315, 249, 140, 86, 160, 228, 224, 137, 179, 206, 207, 156, 280, 290, 283, 280, 309, 303, 348, 339, 280, 261, 356</t>
  </si>
  <si>
    <t>https://incubeta.com/mx/knowledge-base/five-top-tips-to-drive-sales-on-amazon-prime-day/</t>
  </si>
  <si>
    <t>285, 310, 306, 321, 299, 288, 308, 352, 342, 282, 263, 358</t>
  </si>
  <si>
    <t>best seo company in philippines</t>
  </si>
  <si>
    <t>affordable seo for small business</t>
  </si>
  <si>
    <t>crazy horse portrait</t>
  </si>
  <si>
    <t>affordable seo services for small business</t>
  </si>
  <si>
    <t>best local seo companies inpoole</t>
  </si>
  <si>
    <t>best seo agency in surrey</t>
  </si>
  <si>
    <t>cute horse drawing</t>
  </si>
  <si>
    <t>10 best seo agencies in edinburgh</t>
  </si>
  <si>
    <t>173, 174, 149, 127, 106, 86, 183, 233, 293, 347, 344, 312, 245, 289, 300, 679, 151, 228, 131, 216, 244, 219, 216, 286</t>
  </si>
  <si>
    <t>https://incubeta.com/sg/news-and-resources/incubeta-expands-to-dubai-mexico/</t>
  </si>
  <si>
    <t>easy cute horse drawing</t>
  </si>
  <si>
    <t>253, 234, 214, 276, 214, 198, 240, 222, 250, 225, 222</t>
  </si>
  <si>
    <t>best seo services in lahore</t>
  </si>
  <si>
    <t>seo and content agency</t>
  </si>
  <si>
    <t>best seo company inmiddlesbrough</t>
  </si>
  <si>
    <t>art of zoo horse</t>
  </si>
  <si>
    <t>best local seo companies in luton</t>
  </si>
  <si>
    <t>artofzoo horse</t>
  </si>
  <si>
    <t>0, 0, 0, 0, 0, 0, 0, 0, 0, 0, 0, 0, 0, 0, 0, 0, 33, 37, 36, 33, 39, 71, 49, 54</t>
  </si>
  <si>
    <t>best legal seo agencies</t>
  </si>
  <si>
    <t>https://incubeta.com/it/news-and-resources/incubeta-announces-partnership-with-lunio-fraud-detection-prevention-software/</t>
  </si>
  <si>
    <t>best seo agency inlondon</t>
  </si>
  <si>
    <t>125, 126, 123, 71, 90, 81, 138, 146, 141, 200, 247, 207, 242, 188, 285, 552, 323, 254, 266, 304, 266, 316, 307, 371</t>
  </si>
  <si>
    <t>best local seo companies in leeds</t>
  </si>
  <si>
    <t>349, 397, 504, 436, 380, 363, 352, 396, 342, 400, 383, 458</t>
  </si>
  <si>
    <t>the best seo agencies inhastings</t>
  </si>
  <si>
    <t>horse drawing for kids</t>
  </si>
  <si>
    <t>seo agency in the uk</t>
  </si>
  <si>
    <t>best roofing seo companies</t>
  </si>
  <si>
    <t>roofing seo agency</t>
  </si>
  <si>
    <t>https://incubeta.com/news-and-resources/incubeta-launches-amazon-services-in-south-africa/</t>
  </si>
  <si>
    <t>drawing a horse</t>
  </si>
  <si>
    <t>the best seo agencies inoxford</t>
  </si>
  <si>
    <t>196, 238, 221, 153, 138, 123, 149, 182, 275, 344, 384, 277, 187, 222, 260, 515, 214, 219, 269, 282, 295, 304, 288, 290</t>
  </si>
  <si>
    <t>275, 274, 275, 267, 250, 253, 264, 276, 289, 298, 282, 284</t>
  </si>
  <si>
    <t>10 best seo agencies in leeds</t>
  </si>
  <si>
    <t>Incubeta Launches Amazon Services In South Africa | Incubeta</t>
  </si>
  <si>
    <t>seo services firm</t>
  </si>
  <si>
    <t>Incubeta is thrilled to announce the launch of Marketplace Solutions services in South Africa, preceding</t>
  </si>
  <si>
    <t>Incubeta Launches Amazon Services in South Africa</t>
  </si>
  <si>
    <t>napoleon painting on horse look closely</t>
  </si>
  <si>
    <t>best creative advertising agencies</t>
  </si>
  <si>
    <t>napoleon crossing the alps look closely</t>
  </si>
  <si>
    <t>Sitelinks,AI Overview,Thumbnail,Local pack,People also ask</t>
  </si>
  <si>
    <t>Discussions,Thumbnail,People also ask</t>
  </si>
  <si>
    <t>https://incubeta.com/es/our-work/improving-mid-funnel-remarketing-performance-with-custom-bidding/</t>
  </si>
  <si>
    <t>582, 176, 147, 145, 152, 108, 228, 273, 282, 285, 345, 433, 208, 142, 252, 686, 181, 191, 277, 287, 289, 297, 299, 356</t>
  </si>
  <si>
    <t>341, 284, 290, 343, 302, 287, 298, 308, 310, 318, 320, 377</t>
  </si>
  <si>
    <t>best auckland seo agency</t>
  </si>
  <si>
    <t>digital marketing services list</t>
  </si>
  <si>
    <t>8, 13, 23, 19, 18, 24, 22, 23, 16, 19, 10, 16, 15, 76, 81, 62, 21, 18, 21, 25, 19, 21, 19, 9</t>
  </si>
  <si>
    <t>best seo company in dorset</t>
  </si>
  <si>
    <t>dead horse ranch state park photos</t>
  </si>
  <si>
    <t>best seo marketing agencies</t>
  </si>
  <si>
    <t>dead horse ranch state park</t>
  </si>
  <si>
    <t>Thumbnail,Image pack,People also ask</t>
  </si>
  <si>
    <t>best seo company in high wycombe</t>
  </si>
  <si>
    <t>https://incubeta.com/au/news-and-resources/the-amazon-idq-score-and-why-its-important/</t>
  </si>
  <si>
    <t>165, 137, 101, 78, 70, 64, 99, 218, 346, 278, 264, 441, 205, 163, 275, 629, 144, 188, 176, 271, 281, 278, 284, 305</t>
  </si>
  <si>
    <t>293, 285, 293, 315, 275, 288, 286, 313, 322, 319, 325, 347</t>
  </si>
  <si>
    <t>best seo services leicester</t>
  </si>
  <si>
    <t>white horse tavern photos</t>
  </si>
  <si>
    <t>digital marketing advertising agency</t>
  </si>
  <si>
    <t>white horse tavern nyc</t>
  </si>
  <si>
    <t>best seo agency in middlesbrough</t>
  </si>
  <si>
    <t>Image pack,Thumbnail,People also ask,Local teaser pack</t>
  </si>
  <si>
    <t>best local seo companies in hemel hempstead</t>
  </si>
  <si>
    <t>tony soprano horse painting</t>
  </si>
  <si>
    <t>best local seo companies in oxford</t>
  </si>
  <si>
    <t>https://incubeta.com/news-and-resources/how-to-find-growth-in-difficult-times/</t>
  </si>
  <si>
    <t>Image pack,People also ask,Thumbnail,Shopping results</t>
  </si>
  <si>
    <t>217, 294, 237, 238, 232, 232, 202, 236, 324, 494, 328, 300, 169, 300, 338, 517, 290, 260, 290, 328, 319, 384, 322, 334</t>
  </si>
  <si>
    <t>325, 340, 330, 348, 330, 322, 298, 335, 325, 391, 327, 339</t>
  </si>
  <si>
    <t>10 best seo agencies in glasgow</t>
  </si>
  <si>
    <t>online marketing seo services</t>
  </si>
  <si>
    <t>horse drawing simple</t>
  </si>
  <si>
    <t>How To Find Growth In Difficult Times | Incubeta</t>
  </si>
  <si>
    <t>best local seo companies in northampton</t>
  </si>
  <si>
    <t>Some things are rarely said in business. Things we know that sit in the back of our minds, that we don’t want to admit to ourselves. One is that we only have so much control over our destiny. When things are great we like to think it’s because of the wonderful initiatives we introduced, and when things are tough we are perhaps too hard on ourselves.</t>
  </si>
  <si>
    <t>How to Find Growth in Difficult Times</t>
  </si>
  <si>
    <t>People also ask,Thumbnail</t>
  </si>
  <si>
    <t>best seo companies 2018</t>
  </si>
  <si>
    <t>napoleon horse painting</t>
  </si>
  <si>
    <t>https://incubeta.com/news-and-resources/incubeta-welcomes-new-acquisition-bruce-clay-mena-to-the-family/</t>
  </si>
  <si>
    <t>best seo agency in mumbai</t>
  </si>
  <si>
    <t>napoleon crossing the alps</t>
  </si>
  <si>
    <t>59, 76, 85, 83, 91, 57, 113, 184, 393, 393, 397, 357, 181, 193, 265, 644, 174, 166, 247, 248, 277, 280, 264, 270</t>
  </si>
  <si>
    <t>260, 266, 265, 302, 247, 240, 255, 256, 285, 288, 273, 278</t>
  </si>
  <si>
    <t>the best seo agencies in glasgow</t>
  </si>
  <si>
    <t>seo team</t>
  </si>
  <si>
    <t>art collector horse</t>
  </si>
  <si>
    <t>Thumbnail,People also ask,Knowledge panel,Discussions</t>
  </si>
  <si>
    <t>AI Overview,Thumbnail,People also ask,Image pack,Bottom ads</t>
  </si>
  <si>
    <t>best seo company in los angeles</t>
  </si>
  <si>
    <t>horse drawing reference</t>
  </si>
  <si>
    <t>10 best seo agencies in milton keynes</t>
  </si>
  <si>
    <t>106, 133, 179, 225, 278, 225, 274, 276, 351, 423, 426, 445, 301, 428, 322, 422, 172, 230, 233, 245, 238, 260, 238, 243</t>
  </si>
  <si>
    <t>https://incubeta.com/pt-pt/our-work/leveraging-value-based-bidding-for-ms/</t>
  </si>
  <si>
    <t>218, 245, 247, 264, 246, 249, 242, 254, 247, 269, 248, 253</t>
  </si>
  <si>
    <t>best seo service company in cornwall</t>
  </si>
  <si>
    <t>seo web agency</t>
  </si>
  <si>
    <t>best seo company in gloucester</t>
  </si>
  <si>
    <t>trojan horse drawing</t>
  </si>
  <si>
    <t>Eficiência Na Estratégia De Bidding | Incubeta</t>
  </si>
  <si>
    <t>Para impulsionar o crescimento, a M&amp;S recorreu a estratégias inovadoras de licitação em Paid Search para otimizar o desempenho do canal. Esta abordagem permitiu alcançar um aumento de 5% no ROAS, juntamente com uma redução de 6% no CPC.</t>
  </si>
  <si>
    <t>Eficiência na Estratégia de Bidding</t>
  </si>
  <si>
    <t>best houston seo company</t>
  </si>
  <si>
    <t>10 best seo agencies in gloucester</t>
  </si>
  <si>
    <t>dark horse boulder photos</t>
  </si>
  <si>
    <t>158, 155, 156, 125, 136, 118, 168, 197, 359, 436, 433, 462, 262, 185, 275, 596, 219, 191, 170, 207, 254, 276, 242, 256</t>
  </si>
  <si>
    <t>https://incubeta.com/news-and-resources/demonstrating-diversity-the-value-of-inclusive-marketing/</t>
  </si>
  <si>
    <t>best seo companies in world</t>
  </si>
  <si>
    <t>243, 236, 250, 268, 231, 210, 212, 221, 235, 240, 238, 253</t>
  </si>
  <si>
    <t>dark horse saloon</t>
  </si>
  <si>
    <t>best local seo companies in preston</t>
  </si>
  <si>
    <t>pr companies london</t>
  </si>
  <si>
    <t>horse outline drawing</t>
  </si>
  <si>
    <t>best seo service company in west yorkshire</t>
  </si>
  <si>
    <t>horse outline</t>
  </si>
  <si>
    <t>best seo company st albans</t>
  </si>
  <si>
    <t>best seo company in canada</t>
  </si>
  <si>
    <t>easy horse drawings</t>
  </si>
  <si>
    <t>268, 286, 264, 278, 314, 265, 205, 318, 313, 307, 303, 353, 259, 387, 361, 322, 352, 282, 266, 337, 307, 313, 312, 313</t>
  </si>
  <si>
    <t>305, 313, 306, 314, 342, 317, 266, 337, 307, 313, 312, 313</t>
  </si>
  <si>
    <t>best local seo companies in middlesbrough</t>
  </si>
  <si>
    <t>Thumbnail,People also ask,Discussions</t>
  </si>
  <si>
    <t>digital marketing companies in london</t>
  </si>
  <si>
    <t>best seo company in northampton</t>
  </si>
  <si>
    <t>https://incubeta.com/gb/news-and-resources/overcoming-2025-marketing-challenges/</t>
  </si>
  <si>
    <t>crazy horse monument photos</t>
  </si>
  <si>
    <t>best seo company in nj</t>
  </si>
  <si>
    <t>Image pack,People also ask,Knowledge panel</t>
  </si>
  <si>
    <t>best local seo companies in ipswich</t>
  </si>
  <si>
    <t>268, 282, 252, 172, 199, 198, 232, 290, 340, 599, 613, 317, 177, 322, 285, 535, 321, 287, 301, 315, 301, 336, 332, 325</t>
  </si>
  <si>
    <t>best seo agency in norwich</t>
  </si>
  <si>
    <t>301, 302, 302, 325, 332, 317, 312, 326, 312, 347, 343, 336</t>
  </si>
  <si>
    <t>clip art horse</t>
  </si>
  <si>
    <t>seo support</t>
  </si>
  <si>
    <t>best seo agency liverpool</t>
  </si>
  <si>
    <t>best seo company in melbourne</t>
  </si>
  <si>
    <t>horse running drawing</t>
  </si>
  <si>
    <t>best technical seo agency london</t>
  </si>
  <si>
    <t>101, 102, 132, 106, 132, 191, 154, 157, 339, 418, 346, 362, 208, 392, 311, 497, 240, 233, 278, 285, 304, 312, 292, 292</t>
  </si>
  <si>
    <t>10 best seo agencies in hemel hempstead</t>
  </si>
  <si>
    <t>287, 309, 294, 302, 285, 298, 290, 297, 317, 325, 304, 304</t>
  </si>
  <si>
    <t>best seo services sydney</t>
  </si>
  <si>
    <t>public relations firm</t>
  </si>
  <si>
    <t>pencil:ljd413jlg70= horse drawing</t>
  </si>
  <si>
    <t>https://incubeta.com/ch/news-and-resources/majority-stake-in-incubeta-acquired-by-global-investment-firm-carlyle/</t>
  </si>
  <si>
    <t>best ai seo services</t>
  </si>
  <si>
    <t>Videos,People also ask,Thumbnail</t>
  </si>
  <si>
    <t>best seo companies in chicago</t>
  </si>
  <si>
    <t>horse jumping drawing</t>
  </si>
  <si>
    <t>best seo service in kolkata</t>
  </si>
  <si>
    <t>209, 160, 146, 145, 582, 581, 220, 282, 406, 385, 384, 574, 325, 338, 284, 407, 192, 191, 180, 169, 230, 241, 197, 188</t>
  </si>
  <si>
    <t>151, 139, 134, 139, 156, 147, 134, 123, 184, 196, 152, 143</t>
  </si>
  <si>
    <t>11, 9, 10, 10, 10, 21, 14, 20, 23, 16, 23, 26, 25, 61, 67, 22, 0, 1, 0, 2, 3, 9, 3, 1</t>
  </si>
  <si>
    <t>the best seo agencies in peterborough</t>
  </si>
  <si>
    <t>digital advertising companies</t>
  </si>
  <si>
    <t>cute:edlv4ctbdii= horse drawing</t>
  </si>
  <si>
    <t>https://incubeta.com/pt-pt/news-and-resources/overcoming-2025-marketing-challenges/</t>
  </si>
  <si>
    <t>10 best seo agencies in oldham</t>
  </si>
  <si>
    <t>easy drawing of a horse</t>
  </si>
  <si>
    <t>best seo company in leicester</t>
  </si>
  <si>
    <t>the best seo agencies in rayleigh</t>
  </si>
  <si>
    <t>211, 212, 212, 739, 751, 616, 213, 257, 216, 309, 305, 266, 192, 232, 244, 299, 406, 427, 347, 297, 205, 229, 237, 216</t>
  </si>
  <si>
    <t>186, 188, 197, 314, 293, 286, 235, 249, 147, 200, 202, 191</t>
  </si>
  <si>
    <t>best seo agency scotland</t>
  </si>
  <si>
    <t>seo uk services</t>
  </si>
  <si>
    <t>horse canvas wall art</t>
  </si>
  <si>
    <t>best seo agencies in manchester</t>
  </si>
  <si>
    <t>https://incubeta.com/es/our-work/utilizing-personalization-to-scale-growth/</t>
  </si>
  <si>
    <t>best local seo company for small business</t>
  </si>
  <si>
    <t>181, 193, 141, 141, 127, 154, 188, 222, 226, 335, 348, 307, 204, 385, 308, 572, 206, 200, 290, 306, 302, 311, 295, 318</t>
  </si>
  <si>
    <t>best local seo services company</t>
  </si>
  <si>
    <t>307, 303, 289, 289, 278, 280, 293, 309, 305, 314, 298, 321</t>
  </si>
  <si>
    <t>abstract horse painting</t>
  </si>
  <si>
    <t>expert seo company</t>
  </si>
  <si>
    <t>2, 1, 1, 0, 1, 3, 3, 1, 4, 7, 12, 24, 10, 6, 0, 2, 0, 0, 45, 56, 53, 29, 13, 3</t>
  </si>
  <si>
    <t>People also ask,Video preview,Bottom ads</t>
  </si>
  <si>
    <t>best seo agency in preston</t>
  </si>
  <si>
    <t>https://incubeta.com/ae/news-and-resources/incubeta-welcomes-new-acquisition-bruce-clay-mena-to-the-family/</t>
  </si>
  <si>
    <t>best north shore seo agency</t>
  </si>
  <si>
    <t>easy simple horse head drawing</t>
  </si>
  <si>
    <t>98, 134, 96, 97, 134, 105, 181, 262, 464, 459, 472, 502, 291, 241, 367, 215, 245, 287, 269, 271, 287, 293, 271, 277</t>
  </si>
  <si>
    <t>250, 252, 267, 248, 240, 194, 203, 202, 223, 228, 209, 215</t>
  </si>
  <si>
    <t>best seo company in middlesbrough</t>
  </si>
  <si>
    <t>search engine optimization company london</t>
  </si>
  <si>
    <t>crazy horse recreational park photos</t>
  </si>
  <si>
    <t>crazy horse canoe</t>
  </si>
  <si>
    <t>Sitelinks,Thumbnail</t>
  </si>
  <si>
    <t>best seo for travel agency</t>
  </si>
  <si>
    <t>easy horse drawing for kids</t>
  </si>
  <si>
    <t>https://incubeta.com/za/news-and-resources/majority-stake-in-incubeta-acquired-by-global-investment-firm-carlyle/</t>
  </si>
  <si>
    <t>best seo company in kingston upon hull</t>
  </si>
  <si>
    <t>173, 171, 168, 156, 96, 93, 101, 116, 205, 257, 255, 216, 110, 249, 311, 505, 279, 325, 316, 310, 317, 339, 333, 331</t>
  </si>
  <si>
    <t>324, 324, 329, 349, 320, 318, 310, 306, 311, 334, 327, 326</t>
  </si>
  <si>
    <t>best seo company in chicago</t>
  </si>
  <si>
    <t>digital pr manchester</t>
  </si>
  <si>
    <t>famous horse paintings</t>
  </si>
  <si>
    <t>best local seo companies in milton keynes</t>
  </si>
  <si>
    <t>Image pack,Thumbnail,People also ask,Discussions,Shopping results</t>
  </si>
  <si>
    <t>best seo company in hyderabad</t>
  </si>
  <si>
    <t>https://incubeta.com/ch/news-and-resources/waving-goodbye-to-google-optimize/</t>
  </si>
  <si>
    <t>a horse drawing</t>
  </si>
  <si>
    <t>52, 53, 68, 70, 70, 55, 56, 119, 182, 222, 282, 248, 84, 176, 238, 444, 289, 280, 291, 307, 313, 322, 327, 320</t>
  </si>
  <si>
    <t>307, 319, 317, 321, 308, 313, 312, 327, 334, 343, 348, 341, 328</t>
  </si>
  <si>
    <t>Public relations; Job</t>
  </si>
  <si>
    <t>best seo company in lahore</t>
  </si>
  <si>
    <t>seo agency platform</t>
  </si>
  <si>
    <t>best seo services companies</t>
  </si>
  <si>
    <t>lexington horse painting with groom</t>
  </si>
  <si>
    <t>best local seo companies in gloucester</t>
  </si>
  <si>
    <t>Shopping results,Thumbnail,People also ask</t>
  </si>
  <si>
    <t>seo agency simply the best</t>
  </si>
  <si>
    <t>https://incubeta.com/news-and-resources/intelligent-creative-vs-infinite-ai-content-how-to-win-in-2026/</t>
  </si>
  <si>
    <t>sea horse drawing easy</t>
  </si>
  <si>
    <t>20, 32, 43, 17, 28, 23, 33, 43, 96, 187, 154, 108, 54, 506, 35, 50, 0, 27, 0, 0, 0, 42, 2774, 37</t>
  </si>
  <si>
    <t>28, 75, 25, 27, 18, 29, 28, 22, 24, 38, 30, 35</t>
  </si>
  <si>
    <t>best local seo services in uk</t>
  </si>
  <si>
    <t>how to draw a seahorse</t>
  </si>
  <si>
    <t>0, 0, 0, 0, 0, 0, 0, 0, 0, 0, 0, 0, 4, 13, 11, 17, 7, 21, 20, 21, 29, 38, 14, 27</t>
  </si>
  <si>
    <t>best seo company in nottingham</t>
  </si>
  <si>
    <t>Intelligent Creative Vs. Infinite AI Content: How To Win In 2026 | Incubeta</t>
  </si>
  <si>
    <t>realistic horse head drawing</t>
  </si>
  <si>
    <t>AI has changed the speed and scale of creative production forever. That part is done. Assets that once took days can now be generated in minutes. But speed</t>
  </si>
  <si>
    <t>Intelligent Creative vs. Infinite AI Content: How to Win in 2026</t>
  </si>
  <si>
    <t>10 best seo agencies in oxford</t>
  </si>
  <si>
    <t>260, 270, 398, 482, 583, 330, 408, 577, 605, 870, 719, 531, 244, 241, 265, 587, 236, 322, 218, 256, 267, 249, 275, 288</t>
  </si>
  <si>
    <t>238, 247, 271, 297, 277, 260, 272, 263, 275, 257, 282, 295</t>
  </si>
  <si>
    <t>lexington horse painting thomas scott</t>
  </si>
  <si>
    <t>search engine optimization uk</t>
  </si>
  <si>
    <t>the best seo agencies in nottingham</t>
  </si>
  <si>
    <t>Thumbnail,Image pack</t>
  </si>
  <si>
    <t>https://incubeta.com/ch/news-and-resources/extendo-joins-incubeta/</t>
  </si>
  <si>
    <t>10 best seo agencies in hastings</t>
  </si>
  <si>
    <t>AI Overview,Thumbnail,Top ads,Paid sitelinks,People also ask,Discussions,Bottom ads</t>
  </si>
  <si>
    <t>horse drawing step by step</t>
  </si>
  <si>
    <t>best seo service company in hampshire</t>
  </si>
  <si>
    <t>211, 222, 164, 166, 117, 115, 164, 195, 225, 293, 284, 245, 154, 238, 236, 479, 239, 284, 302, 298, 297, 309, 299, 325</t>
  </si>
  <si>
    <t>294, 292, 285, 304, 286, 297, 306, 300, 299, 311, 300, 326</t>
  </si>
  <si>
    <t>best seo company seattle</t>
  </si>
  <si>
    <t>london seo consultant</t>
  </si>
  <si>
    <t>horse head drawing easy</t>
  </si>
  <si>
    <t>easy horse head drawing</t>
  </si>
  <si>
    <t>best seo services near soho</t>
  </si>
  <si>
    <t>https://incubeta.com/au/news-and-resources/overcoming-2025-marketing-challenges/</t>
  </si>
  <si>
    <t>easy:tia-tmgygj4= horse drawing</t>
  </si>
  <si>
    <t>best seo agency china</t>
  </si>
  <si>
    <t>217, 215, 90, 112, 117, 116, 116, 169, 248, 448, 347, 326, 223, 251, 280, 474, 186, 255, 255, 263, 259, 311, 279, 291</t>
  </si>
  <si>
    <t>257, 257, 241, 236, 230, 229, 220, 236, 228, 283, 249, 263</t>
  </si>
  <si>
    <t>drawing:ljd413jlg70= horse</t>
  </si>
  <si>
    <t>website seo company</t>
  </si>
  <si>
    <t>best seo service company in dorset</t>
  </si>
  <si>
    <t>sketch:xdiiwmuyqim= horse drawing</t>
  </si>
  <si>
    <t>best seo service company in west midlands</t>
  </si>
  <si>
    <t>🐴</t>
  </si>
  <si>
    <t>Top ads,AI Overview,Thumbnail</t>
  </si>
  <si>
    <t>983, 989, 648, 548, 285, 143, 201, 463, 465, 370, 281, 403, 344, 322, 264, 270, 291, 233, 241, 248, 256, 255, 247, 315</t>
  </si>
  <si>
    <t>crazy horse paris photos</t>
  </si>
  <si>
    <t>best seo company calgary</t>
  </si>
  <si>
    <t>301, 293, 258, 240, 204, 174, 175, 188, 193, 197, 188, 260</t>
  </si>
  <si>
    <t>online pr</t>
  </si>
  <si>
    <t>best website development and seo services</t>
  </si>
  <si>
    <t>horse simple drawing</t>
  </si>
  <si>
    <t>https://incubeta.com/pt-pt/news-and-resources/consumers-ahead-brands-behind/</t>
  </si>
  <si>
    <t>the best seo agencies in exeter</t>
  </si>
  <si>
    <t>10 best seo agencies in norwich</t>
  </si>
  <si>
    <t>233, 236, 203, 161, 249, 253, 302, 299, 421, 628, 508, 380, 233, 275, 264, 585, 227, 215, 189, 211, 255, 297, 268, 257</t>
  </si>
  <si>
    <t>226, 258, 224, 263, 253, 262, 236, 250, 253, 306, 265, 255</t>
  </si>
  <si>
    <t>pencil beautiful horse drawing</t>
  </si>
  <si>
    <t>Public relations; Media studies</t>
  </si>
  <si>
    <t>service seo</t>
  </si>
  <si>
    <t>best seo company in hastings</t>
  </si>
  <si>
    <t>outline horse head drawing</t>
  </si>
  <si>
    <t>https://incubeta.com/ae/news-and-resources/welcoming-jacques-van-niekerk-as-global-ceo-of-incubeta/</t>
  </si>
  <si>
    <t>10 best seo agencies in peterborough</t>
  </si>
  <si>
    <t>210, 306, 206, 243, 207, 209, 217, 250, 362, 448, 476, 351, 172, 196, 228, 669, 295, 236, 317, 334, 342, 347, 316, 313</t>
  </si>
  <si>
    <t>297, 301, 299, 316, 301, 283, 299, 316, 324, 329, 298, 295</t>
  </si>
  <si>
    <t>horse drawing realistic</t>
  </si>
  <si>
    <t>best local seo company london</t>
  </si>
  <si>
    <t>horse sketch</t>
  </si>
  <si>
    <t>best seo uk</t>
  </si>
  <si>
    <t>the best seo agencies in milton keynes</t>
  </si>
  <si>
    <t>simple easy horse drawing</t>
  </si>
  <si>
    <t>AI Overview,Top ads,Paid sitelinks,Discussions,Bottom ads</t>
  </si>
  <si>
    <t>the best seo agencies in hastings</t>
  </si>
  <si>
    <t>https://incubeta.com/pt-pt/news-and-resources/welcoming-jacques-van-niekerk-as-global-ceo-of-incubeta/</t>
  </si>
  <si>
    <t>174, 212, 139, 109, 110, 100, 173, 170, 242, 369, 363, 329, 201, 230, 227, 679, 239, 216, 303, 300, 303, 342, 328, 338</t>
  </si>
  <si>
    <t>wild horse photography</t>
  </si>
  <si>
    <t>296, 314, 309, 350, 316, 302, 321, 318, 321, 360, 346</t>
  </si>
  <si>
    <t>best seo agency in peterborough</t>
  </si>
  <si>
    <t>best seo consultant</t>
  </si>
  <si>
    <t>wild horse photographs</t>
  </si>
  <si>
    <t>0, 0, 0, 0, 0, 0, 0, 0, 0, 0, 0, 0, 0, 0, 0, 3, 44, 39, 39, 36, 42, 34, 40, 40</t>
  </si>
  <si>
    <t>Image pack,Thumbnail,Knowledge panel,Videos</t>
  </si>
  <si>
    <t>best seo agency services</t>
  </si>
  <si>
    <t>easy realistic horse drawing</t>
  </si>
  <si>
    <t>best seo company auckland</t>
  </si>
  <si>
    <t>243, 157, 154, 131, 118, 101, 150, 296, 252, 374, 299, 466, 269, 218, 264, 415, 249, 250, 259, 262, 262, 297, 255, 300</t>
  </si>
  <si>
    <t>286, 272, 268, 296, 259, 244, 247, 251, 250, 287, 244, 290</t>
  </si>
  <si>
    <t>sketch horse drawing</t>
  </si>
  <si>
    <t>seo company services</t>
  </si>
  <si>
    <t>best seo company in hemel hempstead</t>
  </si>
  <si>
    <t>https://incubeta.com/gb/news-and-resources/how-to-avoid-keyword-cannibalization-and-drive-total-search-performance/</t>
  </si>
  <si>
    <t>best local seo companies in eastbourne</t>
  </si>
  <si>
    <t>horse eye drawing</t>
  </si>
  <si>
    <t>horse eyes</t>
  </si>
  <si>
    <t>best local seo companies in kingston upon hull</t>
  </si>
  <si>
    <t>314, 435, 236, 228, 82, 66, 81, 113, 193, 199, 221, 311, 162, 118, 199, 441, 241, 321, 318, 320, 325, 329, 324, 350</t>
  </si>
  <si>
    <t>333, 347, 344, 358, 319, 312, 321, 323, 328, 332, 326, 353</t>
  </si>
  <si>
    <t>full service seo</t>
  </si>
  <si>
    <t>a drawing of a horse</t>
  </si>
  <si>
    <t>best local seo companies in poole</t>
  </si>
  <si>
    <t>https://incubeta.com/pt-pt/news-and-resources/majority-stake-in-incubeta-acquired-by-global-investment-firm-carlyle/</t>
  </si>
  <si>
    <t>10 best seo agencies in newcastle upon tyne</t>
  </si>
  <si>
    <t>AI Overview,Top ads,People also ask,Video preview</t>
  </si>
  <si>
    <t>horse anatomy drawing</t>
  </si>
  <si>
    <t>0, 0, 0, 0, 0, 0, 0, 0, 0, 0, 0, 0, 0, 0, 0, 0, 30, 42, 40, 37, 40, 38, 36, 39</t>
  </si>
  <si>
    <t>142, 121, 121, 38, 155, 124, 155, 228, 289, 355, 427, 378, 268, 252, 334, 850, 227, 137, 228, 250, 249, 263, 234, 344</t>
  </si>
  <si>
    <t>best local seo services for small business</t>
  </si>
  <si>
    <t>289, 256, 261, 321, 267, 274, 244, 266, 265, 280, 250, 367</t>
  </si>
  <si>
    <t>marketing seo company</t>
  </si>
  <si>
    <t>the white horse photos</t>
  </si>
  <si>
    <t>best uk agencies for amazon ppc and seo?</t>
  </si>
  <si>
    <t>white horse pub &amp; restaurant photos</t>
  </si>
  <si>
    <t>best local seo companies in maidstone</t>
  </si>
  <si>
    <t>https://incubeta.com/ae/news-and-resources/incubeta-announces-partnership-with-lunio-fraud-detection-prevention-software/</t>
  </si>
  <si>
    <t>pencil easy horse drawing</t>
  </si>
  <si>
    <t>0, 0, 0, 0, 0, 0, 0, 0, 0, 0, 0, 0, 0, 0, 0, 0, 32, 36, 34, 41, 38, 37, 38, 39</t>
  </si>
  <si>
    <t>best seo for travel agencies</t>
  </si>
  <si>
    <t>255, 305, 287, 193, 123, 115, 235, 116, 349, 203, 753, 224, 134, 183, 245, 530, 272, 244, 310, 295, 317, 305, 369, 332</t>
  </si>
  <si>
    <t>344, 355, 361, 356, 345, 339, 367, 353, 375, 365, 429, 394</t>
  </si>
  <si>
    <t>marketing agency for small business</t>
  </si>
  <si>
    <t>10 best seo agencies in huddersfield</t>
  </si>
  <si>
    <t>realistic:ix7-dnfqeuu= horse drawing</t>
  </si>
  <si>
    <t>realistic:ix7-dnfqeuu= horse drawings</t>
  </si>
  <si>
    <t>digital marketing agency for small business uk</t>
  </si>
  <si>
    <t>best seo audit services</t>
  </si>
  <si>
    <t>sopranos horse painting</t>
  </si>
  <si>
    <t>https://incubeta.com/sg/news-and-resources/inside-googles-rethink-roi-conference-ai-incrementality-and-the-future-of-profitable-growth/</t>
  </si>
  <si>
    <t>best seo service kolkata</t>
  </si>
  <si>
    <t>285, 258, 253, 345, 197, 373, 201, 198, 200, 288, 285, 296, 254, 226, 268, 438, 270, 250, 246, 270, 258, 312, 277, 295</t>
  </si>
  <si>
    <t>307, 299, 314, 301, 267, 293, 270, 277, 265, 319, 283, 301</t>
  </si>
  <si>
    <t>Marketing; Small business</t>
  </si>
  <si>
    <t>best seo company new york city</t>
  </si>
  <si>
    <t>digital marketing company in uk</t>
  </si>
  <si>
    <t>bayonet &amp; black horse photos</t>
  </si>
  <si>
    <t>best seo company in houston</t>
  </si>
  <si>
    <t>best local seo service uk</t>
  </si>
  <si>
    <t>10 best seo agencies in nottingham</t>
  </si>
  <si>
    <t>how to draw a horse head</t>
  </si>
  <si>
    <t>https://incubeta.com/gb/news-and-resources/how-to-outperform-amidst-changing-search-behaviors/</t>
  </si>
  <si>
    <t>389, 330, 335, 237, 174, 176, 178, 321, 376, 370, 307, 260, 191, 296, 339, 600, 294, 282, 286, 298, 292, 300, 297, 304</t>
  </si>
  <si>
    <t>302, 307, 307, 311, 312, 315, 316, 319, 321, 323, 325, 328</t>
  </si>
  <si>
    <t>best seo agency nottingham</t>
  </si>
  <si>
    <t>public relations firms</t>
  </si>
  <si>
    <t>high horse saloon photos</t>
  </si>
  <si>
    <t>best seo agency in gillingham</t>
  </si>
  <si>
    <t>weber shandwick</t>
  </si>
  <si>
    <t>10 best seo agencies in plymouth</t>
  </si>
  <si>
    <t>cute horse drawings</t>
  </si>
  <si>
    <t>best low cost seo services for small business</t>
  </si>
  <si>
    <t>106, 109, 110, 86, 89, 89, 111, 161, 203, 252, 379, 332, 150, 194, 262, 438, 288, 353, 249, 298, 308, 288, 291, 291</t>
  </si>
  <si>
    <t>274, 272, 285, 283, 276, 273, 270, 289, 296, 278, 280, 280</t>
  </si>
  <si>
    <t>best local listing seo service</t>
  </si>
  <si>
    <t>uk seo agencies</t>
  </si>
  <si>
    <t>best seo agency in lincoln</t>
  </si>
  <si>
    <t>https://incubeta.com/news-and-resources/breaking-down-organizational-silos-to-drive-synergy/</t>
  </si>
  <si>
    <t>horse images drawing</t>
  </si>
  <si>
    <t>best seo company in bangalore</t>
  </si>
  <si>
    <t>Achieving Brand Governance: Breaking Down Organizational Silos To Drive Synergy | Incubeta</t>
  </si>
  <si>
    <t>best seo company in bournemouth</t>
  </si>
  <si>
    <t>The term “silo” frequently arises in conversations among marketing leaders when addressing critical brand challenges. Fragmentation breeds inefficiency - and as businesses grow, so do their silos, becoming more entrenched, and more detrimental to a brand’s growth trajectory.</t>
  </si>
  <si>
    <t>Achieving Brand Governance: Breaking Down Organizational Silos to Drive Synergy</t>
  </si>
  <si>
    <t>the best seo agencies in luton</t>
  </si>
  <si>
    <t>375, 433, 304, 189, 176, 160, 199, 250, 364, 450, 478, 354, 237, 242, 280, 624, 187, 187, 281, 304, 313, 332, 308, 314</t>
  </si>
  <si>
    <t>horse body drawing</t>
  </si>
  <si>
    <t>282, 273, 284, 298, 257, 264, 281, 305, 314, 333, 308, 314</t>
  </si>
  <si>
    <t>best seo company in cornwall</t>
  </si>
  <si>
    <t>professional seo</t>
  </si>
  <si>
    <t>https://incubeta.com/ae/knowledge-base/five-top-tips-to-drive-sales-on-amazon-prime-day/</t>
  </si>
  <si>
    <t>best seo service company in tyne and wear</t>
  </si>
  <si>
    <t>large horse wall art</t>
  </si>
  <si>
    <t>best seo agency in oldham</t>
  </si>
  <si>
    <t>best seo for company website</t>
  </si>
  <si>
    <t>Shopping results,Thumbnail,Top ads,Paid sitelinks,Image pack,Bottom ads</t>
  </si>
  <si>
    <t>the best seo agencies in gillingham</t>
  </si>
  <si>
    <t>napoleon on horse painting</t>
  </si>
  <si>
    <t>the best seo agencies in huddersfield</t>
  </si>
  <si>
    <t>208, 138, 206, 112, 144, 247, 174, 165, 177, 190, 237, 611, 243, 326, 316, 298, 270, 336, 291, 253, 246, 307, 217, 312</t>
  </si>
  <si>
    <t>296, 395, 368, 359, 332, 382, 341, 304, 296, 357, 267, 362</t>
  </si>
  <si>
    <t>https://incubeta.com/ch/news-and-resources/3-ways-to-maximize-budget-efficiency/</t>
  </si>
  <si>
    <t>best seo company in denver</t>
  </si>
  <si>
    <t>online digital marketing agency</t>
  </si>
  <si>
    <t>14, 11, 14, 20, 14, 19, 13, 17, 21, 64, 66, 66, 39, 45, 44, 30, 23, 2, 6, 16, 7, 2, 4, 2</t>
  </si>
  <si>
    <t>best seo company perth</t>
  </si>
  <si>
    <t>instagram marketing agency</t>
  </si>
  <si>
    <t>simple pencil horse drawing</t>
  </si>
  <si>
    <t>best seo agency los angeles</t>
  </si>
  <si>
    <t>206, 212, 170, 312, 260, 173, 224, 326, 344, 240, 279, 295, 412, 209, 295, 620, 395, 402, 143, 284, 291, 275, 241, 378</t>
  </si>
  <si>
    <t>373, 328, 340, 375, 349, 276, 264, 281, 288, 273, 240, 377</t>
  </si>
  <si>
    <t>horse drawing outline</t>
  </si>
  <si>
    <t>the best seo agencies in eastbourne</t>
  </si>
  <si>
    <t>top seo company in uk</t>
  </si>
  <si>
    <t>best ecommerce seo agency</t>
  </si>
  <si>
    <t>13, 16, 15, 15, 13, 15, 14, 15, 16, 16, 18, 17, 17, 21, 20, 20, 18, 20, 19, 19, 20, 21, 22, 21</t>
  </si>
  <si>
    <t>step by step horse drawing</t>
  </si>
  <si>
    <t>22, 25, 24, 24, 22, 24, 23, 24, 25, 25, 27, 26</t>
  </si>
  <si>
    <t>best seo agencies in usa</t>
  </si>
  <si>
    <t>https://incubeta.com/mx/news-and-resources/from-ai-invisibility-to-ai-authority-scaling-brand-authority-in-the-age-of-answer-engines/</t>
  </si>
  <si>
    <t>449, 552, 355, 195, 162, 137, 207, 231, 267, 334, 343, 364, 205, 235, 247, 490, 236, 272, 315, 290, 292, 322, 307, 343</t>
  </si>
  <si>
    <t>4, 2, 5, 7, 8, 8, 7, 12, 8, 11, 3, 10, 17, 54, 44, 18, 15, 37, 16, 19, 12, 18, 11, 5</t>
  </si>
  <si>
    <t>horse shoe clip art</t>
  </si>
  <si>
    <t>321, 345, 278, 301, 257, 264, 302, 278, 280, 308, 294, 329</t>
  </si>
  <si>
    <t>10 best seo agencies in poole</t>
  </si>
  <si>
    <t>horseshoe clipart</t>
  </si>
  <si>
    <t>seo marketing company uk</t>
  </si>
  <si>
    <t>best seo company in japan</t>
  </si>
  <si>
    <t>best seo services provider</t>
  </si>
  <si>
    <t>art horse</t>
  </si>
  <si>
    <t>best seo agency in newcastle upon tyne</t>
  </si>
  <si>
    <t>best seo agency in kingston upon hull</t>
  </si>
  <si>
    <t>31, 38, 31, 25, 25, 25, 126, 38, 89, 109, 90, 94, 62, 36, 53, 105, 30, 30, 41, 43, 2425, 42, 803, 1019</t>
  </si>
  <si>
    <t>the best seo agencies in maidstone</t>
  </si>
  <si>
    <t>top digital marketing agencies london</t>
  </si>
  <si>
    <t>Image pack,People also ask,Thumbnail,Shopping results,Videos</t>
  </si>
  <si>
    <t>https://incubeta.com/za/knowledge-base/what-is-value-based-bidding-vbb/</t>
  </si>
  <si>
    <t>best google seo company</t>
  </si>
  <si>
    <t>mustang horse drawing</t>
  </si>
  <si>
    <t>the best seo agencies in kingston upon hull</t>
  </si>
  <si>
    <t>189, 194, 184, 148, 126, 105, 102, 185, 224, 276, 328, 331, 232, 533, 260, 308, 322, 273, 280, 312, 314, 307, 307, 310</t>
  </si>
  <si>
    <t>304, 341, 329, 313, 312, 290, 283, 314, 315, 308, 308, 311</t>
  </si>
  <si>
    <t>10 best seo agencies in eastbourne</t>
  </si>
  <si>
    <t>search engine optimization agencies</t>
  </si>
  <si>
    <t>best seo agency in exeter</t>
  </si>
  <si>
    <t>horse drawing head</t>
  </si>
  <si>
    <t>best seo services in karachi</t>
  </si>
  <si>
    <t>432, 603, 389, 241, 208, 146, 147, 197, 256, 406, 349, 322, 203, 235, 259, 504, 256, 223, 256, 259, 273, 284, 269, 276</t>
  </si>
  <si>
    <t>269, 286, 267, 250, 234, 224, 241, 248, 259, 273, 255, 265</t>
  </si>
  <si>
    <t>best hire seo company in uk</t>
  </si>
  <si>
    <t>pr firms</t>
  </si>
  <si>
    <t>https://incubeta.com/au/news-and-resources/how-to-outperform-amidst-changing-search-behaviors/</t>
  </si>
  <si>
    <t>best seo company in lincoln</t>
  </si>
  <si>
    <t>horse skull drawing</t>
  </si>
  <si>
    <t>Top ads,Paid sitelinks,AI Overview,Thumbnail,Local pack,People also ask,Discussions</t>
  </si>
  <si>
    <t>0, 0, 0, 0, 0, 0, 0, 0, 0, 0, 0, 0, 0, 0, 0, 0, 28, 34, 38, 42, 38, 44, 37, 40</t>
  </si>
  <si>
    <t>best seo agency in hemel hempstead</t>
  </si>
  <si>
    <t>horse skull</t>
  </si>
  <si>
    <t>203, 145, 127, 135, 535, 528, 169, 208, 375, 382, 375, 563, 314, 319, 268, 390, 216, 282, 270, 272, 334, 346, 295, 280</t>
  </si>
  <si>
    <t>257, 250, 249, 260, 277, 275, 268, 271, 333, 344, 293, 278</t>
  </si>
  <si>
    <t>digital marketing agency website</t>
  </si>
  <si>
    <t>horse meme drawing</t>
  </si>
  <si>
    <t>best seo and social media marketing services</t>
  </si>
  <si>
    <t>best seo company in oldham</t>
  </si>
  <si>
    <t>184, 196, 155, 130, 108, 124, 130, 191, 284, 346, 350, 308, 184, 258, 402, 519, 297, 341, 266, 304, 305, 322, 311, 310</t>
  </si>
  <si>
    <t>293, 306, 308, 301, 287, 291, 292, 313, 317, 332, 323, 320</t>
  </si>
  <si>
    <t>drawings of a horse</t>
  </si>
  <si>
    <t>digital marketing agencies in london</t>
  </si>
  <si>
    <t>best seo service company in derbyshire</t>
  </si>
  <si>
    <t>https://incubeta.com/es/news-and-resources/welcoming-jacques-van-niekerk-as-global-ceo-of-incubeta/</t>
  </si>
  <si>
    <t>best seo agency in oxford</t>
  </si>
  <si>
    <t>Image pack,Thumbnail,Knowledge panel</t>
  </si>
  <si>
    <t>235, 255, 213, 150, 175, 169, 190, 250, 285, 508, 515, 262, 140, 232, 251, 464, 304, 277, 269, 284, 276, 300, 297, 286</t>
  </si>
  <si>
    <t>10 best seo agencies in northampton</t>
  </si>
  <si>
    <t>271, 291, 292, 309, 303, 302, 293, 307, 299, 323, 320, 310</t>
  </si>
  <si>
    <t>horse line art</t>
  </si>
  <si>
    <t>digital advertising agency london</t>
  </si>
  <si>
    <t>best seo company in bawana</t>
  </si>
  <si>
    <t>best seo agencies near me</t>
  </si>
  <si>
    <t>https://incubeta.com/ch/news-and-resources/incubeta-acquires-ecommerce-agency-groundswell/</t>
  </si>
  <si>
    <t>269, 287, 240, 160, 170, 174, 206, 252, 304, 551, 557, 273, 141, 302, 285, 463, 303, 261, 256, 280, 263, 286, 276, 267</t>
  </si>
  <si>
    <t>250, 270, 272, 283, 268, 258, 253, 277, 261, 285, 274, 266</t>
  </si>
  <si>
    <t>white horse village photos</t>
  </si>
  <si>
    <t>Incubeta Acquires Ecommerce Agency Groundswell | Incubeta</t>
  </si>
  <si>
    <t>best seo company houston</t>
  </si>
  <si>
    <t>Today, we are delighted to announce that ecommerce experts, Groundswell, have joined the Incubeta family alongside our three market-leading specialists: NMPi, DQ&amp;A, and Joystick. The acquisition of the Belfast-based company will expand our reach to ecommerce clients worldwide and we are thrilled to have them on board.</t>
  </si>
  <si>
    <t>london seo companies</t>
  </si>
  <si>
    <t>Incubeta Acquires Ecommerce Agency Groundswell</t>
  </si>
  <si>
    <t>10 best seo agencies in liverpool</t>
  </si>
  <si>
    <t>white horse village</t>
  </si>
  <si>
    <t>the best seo agencies in lincoln</t>
  </si>
  <si>
    <t>226, 206, 251, 212, 99, 98, 118, 143, 263, 322, 317, 279, 131, 267, 358, 602, 261, 256, 272, 272, 284, 315, 299, 301</t>
  </si>
  <si>
    <t>the black horse tavern &amp; pub photos</t>
  </si>
  <si>
    <t>282, 282, 301, 331, 283, 276, 271, 272, 284, 315, 299, 301</t>
  </si>
  <si>
    <t>https://incubeta.com/sg/knowledge-base/what-is-marketing-mix-modeling-mmm/</t>
  </si>
  <si>
    <t>the best seo agencies in preston</t>
  </si>
  <si>
    <t>black horse tavern</t>
  </si>
  <si>
    <t>the best seo agencies in oxford</t>
  </si>
  <si>
    <t>AI Overview,Thumbnail,Top ads,Bottom ads</t>
  </si>
  <si>
    <t>napoleon painting on horse</t>
  </si>
  <si>
    <t>175, 174, 162, 185, 159, 193, 174, 193, 318, 316, 319, 266, 209, 263, 298, 581, 296, 257, 324, 327, 340, 343, 334, 338</t>
  </si>
  <si>
    <t>10 best seo agencies in preston</t>
  </si>
  <si>
    <t>330, 337, 347, 374, 350, 337, 346, 347, 358, 360, 349, 352</t>
  </si>
  <si>
    <t>best seo saas companies</t>
  </si>
  <si>
    <t>london digital marketing companies</t>
  </si>
  <si>
    <t>People also ask,Knowledge panel,Discussions</t>
  </si>
  <si>
    <t>best seo companies for real estate</t>
  </si>
  <si>
    <t>horse line drawing</t>
  </si>
  <si>
    <t>https://incubeta.com/ch/knowledge-base/the-role-of-consent-mode-in-your-path-to-privacy-ready-marketing/</t>
  </si>
  <si>
    <t>12, 16, 25, 24, 23, 16, 15, 11, 23, 12, 13, 23, 29, 6, 10, 4, 27, 6, 18, 16, 35, 35, 22, 35</t>
  </si>
  <si>
    <t>best seo agency in canada</t>
  </si>
  <si>
    <t>14, 8, 14, 2, 5, 8, 6, 22, 31, 35, 20, 33, 25, 369, 429, 348, 234, 250, 317, 366, 333, 353, 276, 305</t>
  </si>
  <si>
    <t>best seo companies in india</t>
  </si>
  <si>
    <t>online pr company</t>
  </si>
  <si>
    <t>best seo agency in high wycombe</t>
  </si>
  <si>
    <t>running horse drawing</t>
  </si>
  <si>
    <t>best nyc seo company</t>
  </si>
  <si>
    <t>88, 108, 87, 87, 71, 75, 105, 149, 256, 366, 298, 256, 210, 906, 221, 488, 176, 178, 156, 252, 263, 275, 248, 266</t>
  </si>
  <si>
    <t>best seo service company in merseyside</t>
  </si>
  <si>
    <t>254, 316, 270, 289, 257, 256, 263, 271, 282, 294, 267, 285</t>
  </si>
  <si>
    <t>london seo agencies</t>
  </si>
  <si>
    <t>0, 0, 0, 0, 0, 0, 0, 0, 0, 0, 0, 0, 0, 0, 0, 0, 29, 37, 26, 27, 38, 41, 19, 33</t>
  </si>
  <si>
    <t>best seo service company in lancashire</t>
  </si>
  <si>
    <t>picasso horse painting</t>
  </si>
  <si>
    <t>https://incubeta.com/ch/knowledge-base/what-is-google-analytics-4-ga4/</t>
  </si>
  <si>
    <t>best seo content writing services</t>
  </si>
  <si>
    <t>picasso horse drawing</t>
  </si>
  <si>
    <t>196, 186, 134, 146, 139, 116, 141, 240, 428, 562, 430, 322, 174, 296, 288, 465, 252, 276, 278, 307, 311, 347, 310, 311</t>
  </si>
  <si>
    <t>Image pack,People also ask,Shopping results,Thumbnail</t>
  </si>
  <si>
    <t>297, 296, 292, 299, 290, 291, 297, 321, 329, 362, 328, 326</t>
  </si>
  <si>
    <t>best seo company in sydney</t>
  </si>
  <si>
    <t>small business seo uk</t>
  </si>
  <si>
    <t>horse cave koa photos</t>
  </si>
  <si>
    <t>best local seo agency london</t>
  </si>
  <si>
    <t>67, 64, 83, 62, 74, 58, 92, 137, 207, 254, 209, 317, 220, 213, 286, 549, 239, 310, 260, 305, 318, 327, 314, 334</t>
  </si>
  <si>
    <t>331, 320, 326, 338, 319, 324, 317, 336, 348, 358, 344, 365, 361</t>
  </si>
  <si>
    <t>best seo company in gillingham</t>
  </si>
  <si>
    <t>https://incubeta.com/mx/news-and-resources/incubeta-announces-partnership-with-lunio-fraud-detection-prevention-software/</t>
  </si>
  <si>
    <t>corporate seo services</t>
  </si>
  <si>
    <t>minnesota horse and hunt club photos</t>
  </si>
  <si>
    <t>best local seo companies in nottingham</t>
  </si>
  <si>
    <t>kawaii cute horse drawing</t>
  </si>
  <si>
    <t>35, 46, 35, 77, 104, 125, 153, 129, 288, 356, 358, 387, 169, 251, 241, 717, 163, 143, 251, 253, 271, 317, 254, 253</t>
  </si>
  <si>
    <t>233, 230, 226, 237, 218, 211, 213, 214, 234, 280, 217</t>
  </si>
  <si>
    <t>google seo agency</t>
  </si>
  <si>
    <t>best seo agency in gateshead</t>
  </si>
  <si>
    <t>google seo company</t>
  </si>
  <si>
    <t>best seo company in preston</t>
  </si>
  <si>
    <t>white horse tavern (new york city) photos</t>
  </si>
  <si>
    <t>447, 267, 309, 192, 242, 116, 170, 245, 435, 535, 372, 385, 321, 187, 325, 585, 253, 242, 297, 191, 243, 205, 232, 214</t>
  </si>
  <si>
    <t>the best seo agencies in newcastle upon tyne</t>
  </si>
  <si>
    <t>182, 131, 148, 139, 94, 86, 72, 59, 79, 87, 106, 113</t>
  </si>
  <si>
    <t>white horse tavern</t>
  </si>
  <si>
    <t>website design and seo services</t>
  </si>
  <si>
    <t>best seo services in manchester</t>
  </si>
  <si>
    <t>https://incubeta.com/au/news-and-resources/from-search-to-delegation-navigating-the-rise-of-agentic-commerce/</t>
  </si>
  <si>
    <t>best seo service company in bristol</t>
  </si>
  <si>
    <t>the horse fair painting</t>
  </si>
  <si>
    <t>85, 94, 111, 94, 111, 112, 124, 182, 586, 702, 707, 343, 125, 171, 236, 785, 181, 216, 395, 179, 315, 219, 245, 158</t>
  </si>
  <si>
    <t>best local seo companies in high wycombe</t>
  </si>
  <si>
    <t>146, 125, 141, 156, 69, 90, 74, 71, 108, 102, 99</t>
  </si>
  <si>
    <t>the horse fair</t>
  </si>
  <si>
    <t>seo services london uk</t>
  </si>
  <si>
    <t>People also ask,Knowledge panel,Shopping results,Thumbnail</t>
  </si>
  <si>
    <t>0, 0, 0, 0, 0, 0, 0, 0, 0, 0, 0, 0, 0, 0, 0, 0, 31, 39, 38, 39, 45, 46, 36, 43</t>
  </si>
  <si>
    <t>Bottom ads,Knowledge panel</t>
  </si>
  <si>
    <t>10 best seo agencies in lincoln</t>
  </si>
  <si>
    <t>horse &amp; hounds restaurant photos</t>
  </si>
  <si>
    <t>340, 236, 159, 896, 495, 159, 228, 234, 415, 518, 423, 373, 212, 341, 282, 446, 290, 257, 283, 297, 322, 353, 323, 299</t>
  </si>
  <si>
    <t>296, 299, 304, 381, 319, 279, 290, 301, 326, 356, 327, 303</t>
  </si>
  <si>
    <t>top 10 best seo agencies uk</t>
  </si>
  <si>
    <t>creative agency uk</t>
  </si>
  <si>
    <t>horse and hound</t>
  </si>
  <si>
    <t>digital marketing agency bath</t>
  </si>
  <si>
    <t>best local seo companies in norwich</t>
  </si>
  <si>
    <t>best los angeles seo company</t>
  </si>
  <si>
    <t>bobby ray's black horse tavern photos</t>
  </si>
  <si>
    <t>112, 112, 111, 113, 146, 178, 130, 178, 260, 258, 255, 264, 201, 250, 259, 501, 222, 222, 250, 285, 286, 293, 293, 291</t>
  </si>
  <si>
    <t>279, 288, 290, 306, 289, 287, 275, 310, 311, 318, 318, 316</t>
  </si>
  <si>
    <t>5, 5, 3, 15, 6, 8, 3, 12, 24, 57, 51, 65, 48, 7, 17, 15, 15, 0, 4, 1, 9, 3, 1, 2</t>
  </si>
  <si>
    <t>best seo companies in the us</t>
  </si>
  <si>
    <t>seo service in uk</t>
  </si>
  <si>
    <t>white horse vapor north providence photos</t>
  </si>
  <si>
    <t>seo services best company</t>
  </si>
  <si>
    <t>AI Overview,Thumbnail,People also ask,Bottom ads,Paid sitelinks</t>
  </si>
  <si>
    <t>best seo service company in devon</t>
  </si>
  <si>
    <t>https://incubeta.com/sg/news-and-resources/waving-goodbye-to-google-optimize/</t>
  </si>
  <si>
    <t>136, 133, 106, 111, 117, 141, 169, 208, 205, 298, 300, 261, 183, 294, 244, 461, 180, 169, 237, 253, 251, 260, 244, 263</t>
  </si>
  <si>
    <t>251, 237, 232, 231, 225, 227, 236, 252, 250, 259, 243, 262</t>
  </si>
  <si>
    <t>Thumbnail,People also ask,Knowledge panel,Image pack</t>
  </si>
  <si>
    <t>seo services derby</t>
  </si>
  <si>
    <t>best seo services new york</t>
  </si>
  <si>
    <t>funny horse pics</t>
  </si>
  <si>
    <t>best car dealer seo company</t>
  </si>
  <si>
    <t>funny horse pictures</t>
  </si>
  <si>
    <t>109, 110, 63, 61, 64, 87, 89, 133, 312, 466, 319, 193, 79, 239, 312, 839, 235, 161, 241, 219, 224, 252, 214, 212</t>
  </si>
  <si>
    <t>10 best seo agencies in gateshead</t>
  </si>
  <si>
    <t>210, 210, 216, 226, 196, 162, 162, 161, 189, 233, 174, 161</t>
  </si>
  <si>
    <t>bespoke seo services</t>
  </si>
  <si>
    <t>best seo company in exeter</t>
  </si>
  <si>
    <t>best local seo companies in gillingham</t>
  </si>
  <si>
    <t>black and white horse photography</t>
  </si>
  <si>
    <t>122, 95, 70, 99, 98, 150, 190, 222, 278, 504, 416, 298, 206, 219, 291, 336, 158, 179, 208, 199, 212, 243, 232, 234</t>
  </si>
  <si>
    <t>best seo reporting tools for agencies</t>
  </si>
  <si>
    <t>208, 201, 203, 203, 192, 193, 191, 190, 201, 233, 221, 224</t>
  </si>
  <si>
    <t>marketing company uk</t>
  </si>
  <si>
    <t>black and white horse</t>
  </si>
  <si>
    <t>best seo company in ipswich</t>
  </si>
  <si>
    <t>florida horse park photos</t>
  </si>
  <si>
    <t>best seo service company in buckinghamshire</t>
  </si>
  <si>
    <t>191, 231, 178, 122, 102, 86, 100, 160, 178, 201, 217, 244, 159, 213, 240, 351, 240, 216, 224, 236, 246, 251, 234, 242</t>
  </si>
  <si>
    <t>horse park ocala</t>
  </si>
  <si>
    <t>221, 226, 238, 239, 248, 236, 230, 242, 252, 256, 239, 247</t>
  </si>
  <si>
    <t>https://incubeta.com/mx/news-and-resources/welcoming-jacques-van-niekerk-as-global-ceo-of-incubeta/</t>
  </si>
  <si>
    <t>internet marketing company london</t>
  </si>
  <si>
    <t>the best seo agencies in poole</t>
  </si>
  <si>
    <t>marketing company london</t>
  </si>
  <si>
    <t>the horse you came in on saloon photos</t>
  </si>
  <si>
    <t>best seo agency in eastbourne</t>
  </si>
  <si>
    <t>the horse</t>
  </si>
  <si>
    <t>Sitelinks,Thumbnail,People also ask</t>
  </si>
  <si>
    <t>90, 91, 114, 112, 97, 124, 124, 210, 381, 573, 381, 212, 126, 110, 115, 886, 315, 200, 146, 218, 253, 331, 241, 238</t>
  </si>
  <si>
    <t>best seo agency in plymouth</t>
  </si>
  <si>
    <t>282, 197, 223, 440, 227, 216, 210, 219, 254, 332, 242, 239</t>
  </si>
  <si>
    <t>search engine optimisation services london</t>
  </si>
  <si>
    <t>tea horse sichuan bistro photos</t>
  </si>
  <si>
    <t>the best seo agencies in gloucester</t>
  </si>
  <si>
    <t>https://incubeta.com/gb/news-and-resources/how-to-appropriately-represent-disability-in-marketing/</t>
  </si>
  <si>
    <t>best seo agency in sydney</t>
  </si>
  <si>
    <t>21, 35, 30, 32, 47, 19, 46, 77, 166, 168, 210, 140, 81, 151, 225, 549, 206, 182, 234, 235, 238, 239, 238, 226</t>
  </si>
  <si>
    <t>best seo service company in rutland</t>
  </si>
  <si>
    <t>219, 227, 240, 251, 230, 222, 226, 228, 230, 231, 231, 219</t>
  </si>
  <si>
    <t>beautiful horse photography</t>
  </si>
  <si>
    <t>0, 0, 0, 0, 0, 0, 0, 0, 0, 0, 0, 0, 0, 0, 0, 9, 35, 36, 27, 43, 23, 14, 15, 10</t>
  </si>
  <si>
    <t>best local seo companies in dundee</t>
  </si>
  <si>
    <t>horse picture</t>
  </si>
  <si>
    <t>the best seo agencies in norwich</t>
  </si>
  <si>
    <t>0, 0, 0, 0, 0, 0, 0, 0, 0, 0, 0, 0, 0, 0, 0, 0, 30, 39, 32, 34, 35, 40, 40, 42</t>
  </si>
  <si>
    <t>pure gold's crazy horse nashville photos</t>
  </si>
  <si>
    <t>best seo agency in northampton</t>
  </si>
  <si>
    <t>https://incubeta.com/pt-pt/news-and-resources/clicks-prompts-what-the-future-of-ai-driven-discovery-means-for-brands/</t>
  </si>
  <si>
    <t>digital agency seo</t>
  </si>
  <si>
    <t>best local seo services near me</t>
  </si>
  <si>
    <t>best seo agency solihull</t>
  </si>
  <si>
    <t>easy drawing of horse</t>
  </si>
  <si>
    <t>120, 149, 146, 73, 156, 230, 161, 329, 405, 412, 288, 303, 157, 236, 291, 227, 249, 280, 253, 278, 281, 356, 256, 282</t>
  </si>
  <si>
    <t>256, 262, 276, 247, 259, 272, 262, 287, 290, 365, 265</t>
  </si>
  <si>
    <t>design and marketing agency</t>
  </si>
  <si>
    <t>manchester design agency</t>
  </si>
  <si>
    <t>the best seo agencies in northampton</t>
  </si>
  <si>
    <t>57, 99, 65, 72, 75, 84, 78, 175, 404, 421, 412, 305, 103, 144, 165, 820, 161, 112, 106, 225, 234, 226, 214, 201</t>
  </si>
  <si>
    <t>white horse painting</t>
  </si>
  <si>
    <t>177, 189, 184, 228, 180, 178, 162, 196, 202, 195, 183, 171, 147</t>
  </si>
  <si>
    <t>seo strategy services</t>
  </si>
  <si>
    <t>best advertising agencies creative director</t>
  </si>
  <si>
    <t>https://incubeta.com/news-and-resources/incubetas-pledge-in-2022-and-beyond/</t>
  </si>
  <si>
    <t>Image pack,Thumbnail,Knowledge panel,Shopping results,People also ask</t>
  </si>
  <si>
    <t>best local seo companies in gateshead</t>
  </si>
  <si>
    <t>64, 48, 48, 70, 51, 108, 112, 230, 194, 236, 157, 206, 114, 125, 225, 474, 240, 189, 233, 241, 238, 239, 226, 237</t>
  </si>
  <si>
    <t>234, 234, 245, 265, 239, 233, 234, 243, 240, 241, 227, 238</t>
  </si>
  <si>
    <t>drawing of a horse easy</t>
  </si>
  <si>
    <t>best seo agency singapore</t>
  </si>
  <si>
    <t>seo consultancy london</t>
  </si>
  <si>
    <t>best seo services to improve search rankings</t>
  </si>
  <si>
    <t>Incubeta’s Pledge In 2022, And Beyond | Incubeta</t>
  </si>
  <si>
    <t>289, 293, 185, 119, 105, 84, 131, 227, 340, 421, 350, 437, 225, 196, 196, 236, 192, 223, 230, 252, 254, 290, 213, 248</t>
  </si>
  <si>
    <t>best online seo company</t>
  </si>
  <si>
    <t>240, 253, 261, 256, 247, 218, 234, 257, 258, 295, 218, 252</t>
  </si>
  <si>
    <t>2021 showed us how quickly the rules of marketing can change. A year like none other before it, we’ve seen a significant rise in consumer expectations, awareness and behavior - which has doubtless set us up for an eventful 2022. The world is changing, and we need to change with it. It goes without saying that without a solid plan for sustainability we don't have to worry about our future anymore - there will be none.</t>
  </si>
  <si>
    <t>outline:cnv3uizs7vu= horse drawing</t>
  </si>
  <si>
    <t>strategy agency</t>
  </si>
  <si>
    <t>Incubeta’s Pledge in 2022, and Beyond</t>
  </si>
  <si>
    <t>AI Overview,Discussions,People also ask</t>
  </si>
  <si>
    <t>strategiq</t>
  </si>
  <si>
    <t>18, 17, 19, 19, 18, 19, 17, 17, 16, 18, 17, 20, 18, 17, 19, 19, 18, 19, 17, 17, 16, 18, 17, 20</t>
  </si>
  <si>
    <t>18, 17, 19, 19, 18, 19, 17, 17, 16, 18, 17</t>
  </si>
  <si>
    <t>142, 119, 116, 118, 134, 106, 110, 219, 215, 248, 246, 173, 114, 182, 198, 525, 276, 228, 229, 241, 234, 257, 256, 251</t>
  </si>
  <si>
    <t>255, 244, 245, 353, 303, 310, 267, 301, 290, 317, 315, 309</t>
  </si>
  <si>
    <t>https://incubeta.com/de/video-library/tomorrows-world-live-powered-by-ai-and-seamless-technology/</t>
  </si>
  <si>
    <t>best seo content agencies</t>
  </si>
  <si>
    <t>sea horse clip art</t>
  </si>
  <si>
    <t>website marketing services</t>
  </si>
  <si>
    <t>Top ads,Local pack,People also ask,Video preview,Bottom ads,Paid sitelinks</t>
  </si>
  <si>
    <t>seahorse clipart</t>
  </si>
  <si>
    <t>10 best seo agencies in kingston upon hull</t>
  </si>
  <si>
    <t>31, 39, 200, 162, 34, 24, 35, 75, 665, 92, 89, 536, 1042, 102, 47, 135, 62, 332, 175, 153, 180, 99, 141, 163</t>
  </si>
  <si>
    <t>136, 101, 71, 66, 36, 49, 35, 72, 100, 27, 75, 103</t>
  </si>
  <si>
    <t>best seo services company in london</t>
  </si>
  <si>
    <t>small business seo consultant</t>
  </si>
  <si>
    <t>horse painting ideas</t>
  </si>
  <si>
    <t>best seo agency in california</t>
  </si>
  <si>
    <t>best seo company denver</t>
  </si>
  <si>
    <t>Image pack,Thumbnail,Discussions</t>
  </si>
  <si>
    <t>177, 126, 179, 149, 159, 113, 228, 230, 340, 601, 585, 505, 235, 216, 283, 475, 177, 194, 204, 206, 238, 260, 245, 244</t>
  </si>
  <si>
    <t>229, 223, 225, 222, 208, 196, 202, 205, 236, 258, 243, 243</t>
  </si>
  <si>
    <t>Consulting; Small business</t>
  </si>
  <si>
    <t>uk seo specialists</t>
  </si>
  <si>
    <t>best seo company in norwich</t>
  </si>
  <si>
    <t>best seo companies new jersey</t>
  </si>
  <si>
    <t>https://incubeta.com/news-and-resources/incubeta-welcomes-jacques-van-niekerk-as-non-executive-board-director/</t>
  </si>
  <si>
    <t>131, 148, 114, 111, 95, 927, 141, 201, 254, 438, 438, 319, 185, 207, 266, 388, 154, 148, 229, 242, 237, 269, 265, 273</t>
  </si>
  <si>
    <t>242, 236, 245, 258, 238, 299, 241, 253, 249, 281, 276, 284</t>
  </si>
  <si>
    <t>beautiful horse and girl photography</t>
  </si>
  <si>
    <t>best seo company in gateshead</t>
  </si>
  <si>
    <t>seo advertising</t>
  </si>
  <si>
    <t>crazy horse campground photos</t>
  </si>
  <si>
    <t>AI Overview,Thumbnail,Top ads,Paid sitelinks,People also ask,Bottom ads</t>
  </si>
  <si>
    <t>best denver seo company</t>
  </si>
  <si>
    <t>451, 799, 426, 521, 404, 361, 622, 525, 533, 751, 412, 260, 257, 370, 360, 327, 191, 210, 248, 239, 250, 269, 221, 210</t>
  </si>
  <si>
    <t>Incubeta Welcomes Jacques Van Niekerk As Non-executive Board Director | Incubeta</t>
  </si>
  <si>
    <t>the best seo agencies in oldham</t>
  </si>
  <si>
    <t>186, 233, 191, 221, 232, 235, 268, 259, 270, 290, 241, 230</t>
  </si>
  <si>
    <t>Following on from our recent acquisition by Global Investment Firm, Carlyle (NASDAQ: CG), we’re welcoming Jacques Van Niekerk, Global CEO of Edisen to the Incubeta family as non-executive board director.</t>
  </si>
  <si>
    <t>seo in uk</t>
  </si>
  <si>
    <t>Incubeta Welcomes Jacques Van Niekerk as Non-executive Board Director</t>
  </si>
  <si>
    <t>best ecommerce seo agency in cape town</t>
  </si>
  <si>
    <t>AI Overview,Thumbnail,Local pack,People also ask,Bottom ads,Paid sitelinks</t>
  </si>
  <si>
    <t>best seo agency in maidstone</t>
  </si>
  <si>
    <t>185, 198, 141, 150, 88, 86, 122, 150, 181, 227, 234, 201, 112, 209, 207, 437, 205, 201, 239, 235, 234, 245, 237, 264</t>
  </si>
  <si>
    <t>horse painting on canvas</t>
  </si>
  <si>
    <t>229, 226, 225, 226, 212, 221, 228, 225, 224, 235, 227, 253</t>
  </si>
  <si>
    <t>professional seo firm</t>
  </si>
  <si>
    <t>best creative agencies berkshire</t>
  </si>
  <si>
    <t>https://incubeta.com/my/news-and-resources/incubeta-acquires-shout-bravo/</t>
  </si>
  <si>
    <t>Image pack,Thumbnail,Discussions,Shopping results</t>
  </si>
  <si>
    <t>best seo agency in hastings</t>
  </si>
  <si>
    <t>horse mating art</t>
  </si>
  <si>
    <t>151, 110, 77, 69, 62, 56, 73, 76, 139, 148, 153, 198, 90, 182, 239, 342, 241, 234, 234, 239, 240, 268, 213, 254</t>
  </si>
  <si>
    <t>251, 244, 254, 253, 276, 240, 243, 247, 249, 277, 222, 263</t>
  </si>
  <si>
    <t>best branding creative agencies</t>
  </si>
  <si>
    <t>acrylic horse painting</t>
  </si>
  <si>
    <t>top 10 best seo company uk</t>
  </si>
  <si>
    <t>Thumbnail,People also ask,Shopping results</t>
  </si>
  <si>
    <t>10 best seo agencies in newport</t>
  </si>
  <si>
    <t>horse pencil drawing</t>
  </si>
  <si>
    <t>https://incubeta.com/au/news-and-resources/clicks-prompts-what-the-future-of-ai-driven-discovery-means-for-brands/</t>
  </si>
  <si>
    <t>best seo company in delhi ncr</t>
  </si>
  <si>
    <t>white horse inn (oakland, california) photos</t>
  </si>
  <si>
    <t>best seo service company in staffordshire</t>
  </si>
  <si>
    <t>friesian horse drawing</t>
  </si>
  <si>
    <t>best digital marketing services</t>
  </si>
  <si>
    <t>the best seo agencies in gateshead</t>
  </si>
  <si>
    <t>People also ask,Bottom ads,Paid sitelinks</t>
  </si>
  <si>
    <t>10 best seo agencies in manchester</t>
  </si>
  <si>
    <t>https://incubeta.com/gb/news-and-resources/consumers-ahead-brands-behind/</t>
  </si>
  <si>
    <t>international museum of the horse photos</t>
  </si>
  <si>
    <t>121, 125, 102, 104, 132, 161, 142, 217, 223, 228, 335, 430, 355, 193, 231, 446, 214, 174, 207, 203, 223, 197, 193, 199</t>
  </si>
  <si>
    <t>167, 156, 157, 139, 112, 111, 102, 119, 133, 117, 113, 125</t>
  </si>
  <si>
    <t>international museum of the horse</t>
  </si>
  <si>
    <t>seo partner</t>
  </si>
  <si>
    <t>best local seo companies in leicester</t>
  </si>
  <si>
    <t>0, 0, 0, 0, 0, 0, 0, 0, 0, 0, 0, 0, 0, 0, 0, 0, 28, 36, 35, 33, 36, 43, 36, 18</t>
  </si>
  <si>
    <t>dark horse tavern photos</t>
  </si>
  <si>
    <t>best local seo companies in oldham</t>
  </si>
  <si>
    <t>45, 88, 52, 92, 121, 119, 216, 170, 439, 534, 452, 388, 135, 410, 124, 545, 214, 150, 191, 193, 223, 234, 218, 227</t>
  </si>
  <si>
    <t>215, 246, 256, 261, 200, 201, 204, 202, 235, 244, 230, 237</t>
  </si>
  <si>
    <t>best seo agency in newport</t>
  </si>
  <si>
    <t>horse age by teeth photos</t>
  </si>
  <si>
    <t>marketing services companies</t>
  </si>
  <si>
    <t>galvayne's groove horse teeth age chart</t>
  </si>
  <si>
    <t>https://incubeta.com/gb/news-and-resources/incubeta-welcomes-new-ceo-americas-alex-langshur/</t>
  </si>
  <si>
    <t>best seo company in the philippines</t>
  </si>
  <si>
    <t>Image pack,Thumbnail,Sitelinks,People also ask</t>
  </si>
  <si>
    <t>marketing service</t>
  </si>
  <si>
    <t>cute horse pics</t>
  </si>
  <si>
    <t>best los angeles seo companies</t>
  </si>
  <si>
    <t>cute horse</t>
  </si>
  <si>
    <t>51, 160, 88, 107, 91, 74, 55, 90, 202, 249, 312, 228, 111, 170, 201, 613, 225, 214, 227, 265, 293, 287, 298, 281</t>
  </si>
  <si>
    <t>272, 366, 288, 495, 321, 285, 290, 338, 371, 362, 375, 351</t>
  </si>
  <si>
    <t>best seo agency for small business</t>
  </si>
  <si>
    <t>marketing agency digital</t>
  </si>
  <si>
    <t>the li'l country store &amp; miniature horse farm photos</t>
  </si>
  <si>
    <t>mini horse farm</t>
  </si>
  <si>
    <t>best seo company in gurgaon</t>
  </si>
  <si>
    <t>medieval horse painting</t>
  </si>
  <si>
    <t>best local seo companies in peterborough</t>
  </si>
  <si>
    <t>138, 182, 168, 180, 177, 173, 146, 177, 239, 343, 253, 223, 126, 206, 205, 365, 234, 214, 214, 245, 246, 284, 250, 251</t>
  </si>
  <si>
    <t>253, 262, 260, 275, 262, 253, 233, 265, 265, 304, 265</t>
  </si>
  <si>
    <t>Thumbnail,Shopping results,Videos</t>
  </si>
  <si>
    <t>https://incubeta.com/ch/news-and-resources/incubeta-welcomes-new-ceo-americas-alex-langshur/</t>
  </si>
  <si>
    <t>best-reviewed seo services in st helens?</t>
  </si>
  <si>
    <t>seo digital company</t>
  </si>
  <si>
    <t>horse portrait photography</t>
  </si>
  <si>
    <t>best seo company in peterborough</t>
  </si>
  <si>
    <t>picture of a horse drawing</t>
  </si>
  <si>
    <t>best seo marketing service</t>
  </si>
  <si>
    <t>745, 131, 212, 368, 200, 102, 200, 237, 285, 420, 422, 368, 206, 200, 260, 152, 172, 244, 212, 222, 225, 249, 272, 315</t>
  </si>
  <si>
    <t>296, 255, 258, 262, 246, 243, 246, 256, 259, 283, 306, 350</t>
  </si>
  <si>
    <t>best seo companies in houston</t>
  </si>
  <si>
    <t>milk and honey pr</t>
  </si>
  <si>
    <t>horse drawing face</t>
  </si>
  <si>
    <t>https://incubeta.com/de/news-and-resources/3-ways-to-maximize-budget-efficiency/</t>
  </si>
  <si>
    <t>the club at flying horse photos</t>
  </si>
  <si>
    <t>best seo agency united kingdom</t>
  </si>
  <si>
    <t>flying horse</t>
  </si>
  <si>
    <t>322, 331, 272, 330, 327, 267, 181, 273, 332, 334, 319, 266, 257, 326, 268, 261, 253, 250, 143, 296, 274, 279, 271, 288</t>
  </si>
  <si>
    <t>299, 291, 263, 277, 295, 278, 232, 303, 280, 286, 277, 295</t>
  </si>
  <si>
    <t>top 10 best seo agency uk</t>
  </si>
  <si>
    <t>crazy horse campgrounds photos</t>
  </si>
  <si>
    <t>professional seo consultants</t>
  </si>
  <si>
    <t>crazy horse campground</t>
  </si>
  <si>
    <t>0, 0, 0, 0, 0, 0, 0, 0, 0, 0, 0, 0, 14, 48, 14, 31, 18, 31, 21, 8, 5, 0, 0, 0</t>
  </si>
  <si>
    <t>10 best seo agencies in maidstone</t>
  </si>
  <si>
    <t>horse rearing drawing</t>
  </si>
  <si>
    <t>horse rearing up</t>
  </si>
  <si>
    <t>best seattle seo company</t>
  </si>
  <si>
    <t>https://incubeta.com/gb/news-and-resources/what-google-is-changing-for-digital-advertising-and-commerce-in-2026/</t>
  </si>
  <si>
    <t>168, 139, 110, 92, 80, 78, 115, 139, 205, 309, 313, 268, 225, 192, 266, 473, 206, 207, 206, 221, 230, 245, 221, 254</t>
  </si>
  <si>
    <t>258, 253, 255, 261, 220, 224, 206, 221, 229, 245, 221, 254</t>
  </si>
  <si>
    <t>man on horse drawing</t>
  </si>
  <si>
    <t>search engine optimization consultant</t>
  </si>
  <si>
    <t>best local seo companies in hastings</t>
  </si>
  <si>
    <t>best seo companies in los angeles</t>
  </si>
  <si>
    <t>horse drawing tutorial</t>
  </si>
  <si>
    <t>185, 181, 180, 213, 204, 180, 179, 276, 384, 401, 341, 353, 205, 158, 200, 491, 212, 213, 240, 246, 258, 265, 250, 252</t>
  </si>
  <si>
    <t>10 best seo agencies in leicester</t>
  </si>
  <si>
    <t>259, 268, 359, 194, 238, 234, 231, 235, 246, 253, 240, 241</t>
  </si>
  <si>
    <t>Featured snippet,Video preview,Thumbnail,Image pack,People also ask</t>
  </si>
  <si>
    <t>charity marketing agency</t>
  </si>
  <si>
    <t>horse oil painting</t>
  </si>
  <si>
    <t>best seo service company in berkshire</t>
  </si>
  <si>
    <t>https://incubeta.com/my/news-and-resources/what-google-is-changing-for-digital-advertising-and-commerce-in-2026/</t>
  </si>
  <si>
    <t>Image pack,Thumbnail,Shopping results,Discussions</t>
  </si>
  <si>
    <t>the best seo agencies in plymouth</t>
  </si>
  <si>
    <t>best seo agency in rayleigh</t>
  </si>
  <si>
    <t>small horse drawing</t>
  </si>
  <si>
    <t>140, 169, 94, 119, 110, 130, 129, 223, 399, 395, 395, 409, 286, 260, 315, 401, 162, 171, 141, 189, 162, 334, 185, 186</t>
  </si>
  <si>
    <t>173, 190, 187, 197, 175, 178, 156, 168, 192, 199, 204, 205</t>
  </si>
  <si>
    <t>digital marketing services in uk</t>
  </si>
  <si>
    <t>Discussions,People also ask,Thumbnail</t>
  </si>
  <si>
    <t>horse canvas art</t>
  </si>
  <si>
    <t>the best seo agencies in edinburgh</t>
  </si>
  <si>
    <t>world's best seo company</t>
  </si>
  <si>
    <t>vintage horse painting</t>
  </si>
  <si>
    <t>best seo agencies in the world</t>
  </si>
  <si>
    <t>https://incubeta.com/de/our-work/improving-mid-funnel-remarketing-performance-with-custom-bidding/</t>
  </si>
  <si>
    <t>102, 110, 109, 87, 67, 80, 89, 151, 223, 308, 216, 238, 169, 255, 235, 395, 222, 209, 194, 215, 210, 224, 209, 213</t>
  </si>
  <si>
    <t>202, 214, 214, 225, 200, 208, 206, 218, 214, 227, 213, 216</t>
  </si>
  <si>
    <t>Image pack,Thumbnail,Shopping results</t>
  </si>
  <si>
    <t>3, 1, 6, 6, 4, 3, 4, 3, 8, 9, 9, 10, 5, 44, 43, 24, 19, 16, 13, 29, 10, 8, 11, 16</t>
  </si>
  <si>
    <t>the best seo agencies in newport</t>
  </si>
  <si>
    <t>web and seo services</t>
  </si>
  <si>
    <t>horse drawing base</t>
  </si>
  <si>
    <t>best seo hosting company</t>
  </si>
  <si>
    <t>AI Overview,Video preview,Bottom ads,Paid sitelinks</t>
  </si>
  <si>
    <t>rocking horse ranch resort photos</t>
  </si>
  <si>
    <t>best seo services in hyderabad</t>
  </si>
  <si>
    <t>122, 104, 104, 107, 94, 112, 99, 239, 198, 285, 249, 264, 147, 187, 222, 571, 189, 174, 228, 269, 266, 298, 272, 314</t>
  </si>
  <si>
    <t>rocking horse ranch</t>
  </si>
  <si>
    <t>269, 265, 298, 374, 319, 334, 291, 341, 336, 375, 341, 392</t>
  </si>
  <si>
    <t>best seo agency in milton keynes</t>
  </si>
  <si>
    <t>https://incubeta.com/ch/news-and-resources/how-to-outperform-amidst-changing-search-behaviors/</t>
  </si>
  <si>
    <t>best seo agency in huddersfield</t>
  </si>
  <si>
    <t>horse m art</t>
  </si>
  <si>
    <t>0, 0, 0, 0, 0, 0, 0, 0, 0, 0, 0, 0, 0, 0, 0, 0, 31, 35, 32, 35, 44, 38, 38, 41</t>
  </si>
  <si>
    <t>hors emart</t>
  </si>
  <si>
    <t>best seo company sugar land</t>
  </si>
  <si>
    <t>seo optimisation agency</t>
  </si>
  <si>
    <t>the steakhouse at flying horse photos</t>
  </si>
  <si>
    <t>best local seo companies in lincoln</t>
  </si>
  <si>
    <t>flying horse colorado springs</t>
  </si>
  <si>
    <t>92, 87, 94, 112, 112, 122, 108, 122, 228, 229, 228, 187, 140, 216, 215, 380, 244, 236, 242, 262, 287, 275, 267, 276</t>
  </si>
  <si>
    <t>261, 265, 280, 317, 288, 270, 271, 290, 315, 300, 289, 297</t>
  </si>
  <si>
    <t>the best seo agencies in hemel hempstead</t>
  </si>
  <si>
    <t>famous horse painting</t>
  </si>
  <si>
    <t>10 best seo agencies in rayleigh</t>
  </si>
  <si>
    <t>Thumbnail,Image pack,People also ask,Discussions,Shopping results</t>
  </si>
  <si>
    <t>https://incubeta.com/za/news-and-resources/3-ways-to-maximize-budget-efficiency/</t>
  </si>
  <si>
    <t>horse base drawing</t>
  </si>
  <si>
    <t>best local seo service in leeds</t>
  </si>
  <si>
    <t>best creative websites of advertising agencies</t>
  </si>
  <si>
    <t>seo service online</t>
  </si>
  <si>
    <t>best local seo companies in rayleigh</t>
  </si>
  <si>
    <t>horse drawing easy step by step</t>
  </si>
  <si>
    <t>best seo service near me</t>
  </si>
  <si>
    <t>best seo agency effective marketer</t>
  </si>
  <si>
    <t>199, 141, 140, 167, 208, 151, 268, 427, 642, 379, 263, 284, 200, 151, 200, 176, 142, 156, 283, 296, 367, 311, 254, 275</t>
  </si>
  <si>
    <t>257, 254, 282, 289, 301, 324, 314, 328, 407, 344, 281, 304</t>
  </si>
  <si>
    <t>horse hoof drawing</t>
  </si>
  <si>
    <t>online marketing uk</t>
  </si>
  <si>
    <t>https://incubeta.com/gb/news-and-resources/3-ways-to-maximize-budget-efficiency/</t>
  </si>
  <si>
    <t>best seo service company in north yorkshire</t>
  </si>
  <si>
    <t>hoof drawing</t>
  </si>
  <si>
    <t>Top ads,AI Overview,People also ask</t>
  </si>
  <si>
    <t>0, 0, 0, 0, 0, 0, 0, 0, 0, 0, 0, 0, 0, 0, 0, 2, 25, 43, 29, 25, 27, 20, 9, 20</t>
  </si>
  <si>
    <t>wild horse pass motorsports park photos</t>
  </si>
  <si>
    <t>best local seo companies in huddersfield</t>
  </si>
  <si>
    <t>racewildhorse</t>
  </si>
  <si>
    <t>126, 128, 129, 70, 114, 115, 135, 201, 205, 208, 249, 251, 167, 262, 410, 333, 225, 222, 230, 261, 239, 251, 234, 235</t>
  </si>
  <si>
    <t>Thumbnail,Knowledge panel,People also ask</t>
  </si>
  <si>
    <t>224, 227, 226, 212, 213, 213, 202, 234, 212, 224, 208, 208</t>
  </si>
  <si>
    <t>best seo company in new york</t>
  </si>
  <si>
    <t>the white horse austin photos</t>
  </si>
  <si>
    <t>the best seo agencies in leeds</t>
  </si>
  <si>
    <t>carousel horse drawing</t>
  </si>
  <si>
    <t>https://incubeta.com/my/news-and-resources/goodbye-google-what-amazons-shopping-ad-exit-means-for-search/</t>
  </si>
  <si>
    <t>carousel horse</t>
  </si>
  <si>
    <t>0, 0, 0, 0, 0, 0, 0, 0, 0, 0, 0, 0, 0, 0, 0, 0, 31, 36, 38, 35, 34, 41, 34, 39</t>
  </si>
  <si>
    <t>108, 64, 87, 66, 47, 60, 177, 379, 298, 247, 250, 331, 233, 258, 250, 452, 183, 224, 244, 257, 265, 267, 260, 271</t>
  </si>
  <si>
    <t>best creative agencies fashion</t>
  </si>
  <si>
    <t>253, 254, 263, 263, 237, 234, 244, 257, 265, 267, 260, 271</t>
  </si>
  <si>
    <t>best seo service in pakistan</t>
  </si>
  <si>
    <t>sea horse art</t>
  </si>
  <si>
    <t>the best seo agencies in liverpool</t>
  </si>
  <si>
    <t>seahorse art</t>
  </si>
  <si>
    <t>best seo link building service</t>
  </si>
  <si>
    <t>185, 178, 121, 128, 107, 104, 109, 196, 337, 410, 292, 208, 123, 248, 257, 373, 210, 213, 220, 236, 239, 260, 235, 234</t>
  </si>
  <si>
    <t>231, 235, 226, 228, 220, 221, 226, 240, 244, 265, 240, 238</t>
  </si>
  <si>
    <t>horse head painting</t>
  </si>
  <si>
    <t>pr companies uk</t>
  </si>
  <si>
    <t>best seo company in nyc</t>
  </si>
  <si>
    <t>https://incubeta.com/gb/news-and-resources/what-is-outperform-marketing/</t>
  </si>
  <si>
    <t>gift horse providence photos</t>
  </si>
  <si>
    <t>best seo consulting companies</t>
  </si>
  <si>
    <t>gift horse providence</t>
  </si>
  <si>
    <t>best seo backlink services</t>
  </si>
  <si>
    <t>101, 101, 104, 103, 89, 102, 128, 136, 227, 266, 271, 235, 150, 236, 257, 508, 239, 216, 246, 271, 270, 284, 282, 279</t>
  </si>
  <si>
    <t>horse riding drawing</t>
  </si>
  <si>
    <t>255, 271, 261, 282, 250, 249, 247, 272, 271, 285, 283, 280</t>
  </si>
  <si>
    <t>best seo agency in leicester</t>
  </si>
  <si>
    <t>seo and digital marketing services</t>
  </si>
  <si>
    <t>googles best local seo company</t>
  </si>
  <si>
    <t>bad horse drawing</t>
  </si>
  <si>
    <t>AI Overview,Thumbnail,People also ask,Bottom ads,Paid sitelinks,Knowledge panel</t>
  </si>
  <si>
    <t>best seo company the woodlands</t>
  </si>
  <si>
    <t>https://incubeta.com/our-work/delivering-tangible-business-growth/</t>
  </si>
  <si>
    <t>77, 119, 58, 137, 371, 82, 98, 175, 265, 320, 270, 346, 145, 180, 241, 389, 207, 239, 244, 252, 267, 278, 265, 281</t>
  </si>
  <si>
    <t>262, 271, 266, 293, 290, 264, 269, 277, 293, 303, 290, 306</t>
  </si>
  <si>
    <t>best seo company in the uk</t>
  </si>
  <si>
    <t>dark horse brewery photos</t>
  </si>
  <si>
    <t>pr and marketing companies</t>
  </si>
  <si>
    <t>25, 26, 26, 32, 29, 20, 16, 23, 20, 20, 18, 22, 25, 26, 26, 32, 29, 20, 16, 23, 20, 20, 18, 22</t>
  </si>
  <si>
    <t>25, 26, 26, 32, 29, 20, 16, 23, 20, 20, 18, 22</t>
  </si>
  <si>
    <t>dark horse</t>
  </si>
  <si>
    <t>Delivering Tangible Business Growth | Incubeta</t>
  </si>
  <si>
    <t>best seo companies in england</t>
  </si>
  <si>
    <t>Delivered true channel attribution &amp; identified new areas of opportunity for increased revenue opportunities</t>
  </si>
  <si>
    <t>Delivering Tangible Business Growth</t>
  </si>
  <si>
    <t>7 horse painting</t>
  </si>
  <si>
    <t>seven horses painting</t>
  </si>
  <si>
    <t>10 best seo agencies in dundee</t>
  </si>
  <si>
    <t>80, 237, 1119, 150, 94, 68, 94, 143, 217, 406, 332, 334, 184, 194, 223, 475, 208, 193, 172, 236, 241, 264, 249, 258</t>
  </si>
  <si>
    <t>blind horse saloon photos</t>
  </si>
  <si>
    <t>244, 282, 363, 245, 241, 234, 230, 258, 263, 287, 271, 281</t>
  </si>
  <si>
    <t>blind horse saloon</t>
  </si>
  <si>
    <t>https://incubeta.com/gb/news-and-resources/clicks-prompts-what-the-future-of-ai-driven-discovery-means-for-brands/</t>
  </si>
  <si>
    <t>Marketing; Public relations</t>
  </si>
  <si>
    <t>Image pack,Knowledge panel</t>
  </si>
  <si>
    <t>best local seo companies in newport</t>
  </si>
  <si>
    <t>seo management service</t>
  </si>
  <si>
    <t>sign of the horse restaurant and brewery red lion photos</t>
  </si>
  <si>
    <t>best local seo services uk</t>
  </si>
  <si>
    <t>sign of the horse restaurant and brewery red lion menu</t>
  </si>
  <si>
    <t>Sitelinks,Thumbnail,Image pack,Knowledge panel</t>
  </si>
  <si>
    <t>best seo company in newport</t>
  </si>
  <si>
    <t>pencil simple easy horse drawing</t>
  </si>
  <si>
    <t>175, 262, 145, 120, 125, 125, 132, 295, 379, 195, 155, 251, 93, 168, 246, 701, 165, 179, 253, 251, 249, 247, 245, 244</t>
  </si>
  <si>
    <t>242, 240, 238, 236, 234, 233, 231, 229, 227, 226, 224</t>
  </si>
  <si>
    <t>best seo company in newcastle upon tyne</t>
  </si>
  <si>
    <t>content marketing uk</t>
  </si>
  <si>
    <t>simple drawing of a horse</t>
  </si>
  <si>
    <t>content marketing agency seo</t>
  </si>
  <si>
    <t>https://incubeta.com/mx/news-and-resources/incubeta-welcomes-new-ceo-americas-alex-langshur/</t>
  </si>
  <si>
    <t>best seo agency york</t>
  </si>
  <si>
    <t>53, 69, 91, 77, 49, 40, 62, 96, 237, 284, 240, 215, 137, 185, 232, 521, 187, 274, 267, 267, 271, 272, 256, 272</t>
  </si>
  <si>
    <t>272, 274, 285, 303, 267, 270, 267, 268, 271, 272, 257, 272</t>
  </si>
  <si>
    <t>horse shoe art ideas</t>
  </si>
  <si>
    <t>best seo company miami</t>
  </si>
  <si>
    <t>best marketing companies</t>
  </si>
  <si>
    <t>Thumbnail,Shopping results</t>
  </si>
  <si>
    <t>best seo service companies</t>
  </si>
  <si>
    <t>AI Overview,Thumbnail,Top ads,Paid sitelinks,Local pack,People also ask,Discussions,Bottom ads</t>
  </si>
  <si>
    <t>arabian horse drawing</t>
  </si>
  <si>
    <t>best seo companies houston</t>
  </si>
  <si>
    <t>arabian horse art</t>
  </si>
  <si>
    <t>377, 382, 304, 255, 229, 186, 185, 278, 372, 405, 318, 352, 209, 216, 257, 590, 236, 236, 140, 216, 221, 223, 211, 238</t>
  </si>
  <si>
    <t>208, 207, 208, 247, 234, 228, 189, 218, 223, 225, 213, 240</t>
  </si>
  <si>
    <t>best seo services company for hotels</t>
  </si>
  <si>
    <t>easy drawing horse</t>
  </si>
  <si>
    <t>1, 0, 3, 1, 0, 2, 2, 0, 0, 1, 0, 1, 7, 17, 8, 9, 11, 27, 29, 35, 42, 48, 19, 35</t>
  </si>
  <si>
    <t>best local seo companies in manchester</t>
  </si>
  <si>
    <t>https://incubeta.com/mx/capabilities/creative/</t>
  </si>
  <si>
    <t>best seo audit service</t>
  </si>
  <si>
    <t>christmas horse drawing</t>
  </si>
  <si>
    <t>Creative| Incubeta</t>
  </si>
  <si>
    <t>andrew ryback photography and the plaid horse higher learning scholarship</t>
  </si>
  <si>
    <t>seo consultancy uk</t>
  </si>
  <si>
    <t>Creamos contenido que supera los algoritmos, capta la atención adecuada y genera resultados medibles en cada fase. ¡Descubre más!</t>
  </si>
  <si>
    <t>the best seo agencies in ipswich</t>
  </si>
  <si>
    <t>Creatividad</t>
  </si>
  <si>
    <t>best seo agency in ipswich</t>
  </si>
  <si>
    <t>People also ask,Image pack</t>
  </si>
  <si>
    <t>10 best seo agencies in gillingham</t>
  </si>
  <si>
    <t>82, 125, 117, 119, 94, 126, 123, 158, 348, 526, 432, 263, 214, 268, 260, 187, 208, 211, 199, 206, 215, 260, 222, 201</t>
  </si>
  <si>
    <t>212, 203, 197, 189, 177, 185, 174, 180, 191, 235, 198, 177</t>
  </si>
  <si>
    <t>https://incubeta.com/knowledge-base/how-to-elevate-your-brands-presence-power-with-amazon-brand-registry/</t>
  </si>
  <si>
    <t>black horse painting</t>
  </si>
  <si>
    <t>best seo agency in bangalore</t>
  </si>
  <si>
    <t>search engine optimisation service</t>
  </si>
  <si>
    <t>best seo services forums</t>
  </si>
  <si>
    <t>best seo company dubai</t>
  </si>
  <si>
    <t>How To Elevate Your Brand's Presence &amp; Power With Amazon Brand Registry | Incubeta</t>
  </si>
  <si>
    <t>sea horse painting</t>
  </si>
  <si>
    <t>With the bustling world of online shopping, it can be hard to grow your business – competition is fierce, and brands are often battling over price points with</t>
  </si>
  <si>
    <t>How to Elevate your Brand’s Presence &amp; Power with Amazon Brand Registry</t>
  </si>
  <si>
    <t>297, 123, 85, 86, 110, 106, 127, 152, 179, 221, 221, 191, 114, 148, 200, 528, 201, 219, 249, 247, 242, 250, 254, 274</t>
  </si>
  <si>
    <t>263, 249, 250, 285, 251, 249, 255, 253, 248, 256, 261, 280</t>
  </si>
  <si>
    <t>Image pack,Shopping results,Thumbnail,Discussions</t>
  </si>
  <si>
    <t>top 10 best seo company in uk</t>
  </si>
  <si>
    <t>branding and digital marketing agency</t>
  </si>
  <si>
    <t>https://incubeta.com/gb/video-library/tomorrows-world-live-powered-by-ai-and-seamless-technology/</t>
  </si>
  <si>
    <t>0, 0, 0, 0, 0, 0, 0, 4, 4, 0, 0, 0, 39, 41, 37, 36, 16, 34, 22, 20, 3, 8, 18, 9</t>
  </si>
  <si>
    <t>the best seo agencies in middlesbrough</t>
  </si>
  <si>
    <t>best local seo for service area businesses</t>
  </si>
  <si>
    <t>horse cock pics</t>
  </si>
  <si>
    <t>10 best seo agencies in london</t>
  </si>
  <si>
    <t>35, 66, 73, 73, 51, 46, 46, 105, 134, 208, 203, 159, 99, 140, 114, 756, 267, 156, 194, 243, 254, 271, 264, 271</t>
  </si>
  <si>
    <t>10 best seo agencies in high wycombe</t>
  </si>
  <si>
    <t>horse penis</t>
  </si>
  <si>
    <t>262, 278, 284, 340, 294, 285, 287, 299, 309, 326, 319, 326</t>
  </si>
  <si>
    <t>0, 0, 0, 0, 0, 0, 0, 0, 0, 0, 0, 0, 0, 0, 0, 0, 33, 41, 40, 38, 37, 37, 39, 38</t>
  </si>
  <si>
    <t>best creative branding agencies in the world</t>
  </si>
  <si>
    <t>best advertising agencies</t>
  </si>
  <si>
    <t>https://incubeta.com/gb/knowledge-base/mmm-powerhouses-comparing-meridian-and-robyn/</t>
  </si>
  <si>
    <t>easy horse painting</t>
  </si>
  <si>
    <t>best seo companies in kolkata</t>
  </si>
  <si>
    <t>People also ask,Thumbnail,Shopping results,Discussions</t>
  </si>
  <si>
    <t>the best seo agencies in leicester</t>
  </si>
  <si>
    <t>cool horse drawings</t>
  </si>
  <si>
    <t>best seo companies nj</t>
  </si>
  <si>
    <t>252, 273, 251, 170, 134, 132, 111, 192, 163, 232, 194, 240, 176, 306, 226, 381, 259, 365, 198, 267, 270, 278, 278, 288</t>
  </si>
  <si>
    <t>271, 285, 278, 290, 282, 286, 259, 283, 286, 293, 293, 302</t>
  </si>
  <si>
    <t>fantasy horse art</t>
  </si>
  <si>
    <t>https://incubeta.com/gb/news-and-resources/incubeta-announces-partnership-with-lunio-fraud-detection-prevention-software/</t>
  </si>
  <si>
    <t>napoleon on a horse painting</t>
  </si>
  <si>
    <t>best seo company phoenix</t>
  </si>
  <si>
    <t>best seo company in milton keynes</t>
  </si>
  <si>
    <t>online marketing agency uk</t>
  </si>
  <si>
    <t>george stubbs horse paintings</t>
  </si>
  <si>
    <t>the best seo agencies in london</t>
  </si>
  <si>
    <t>george stubbs</t>
  </si>
  <si>
    <t>best seo service company in south yorkshire</t>
  </si>
  <si>
    <t>Image pack,Thumbnail,People also ask,Shopping results</t>
  </si>
  <si>
    <t>professional horse photography</t>
  </si>
  <si>
    <t>100, 104, 83, 82, 47, 48, 48, 91, 187, 225, 271, 197, 100, 187, 218, 436, 304, 298, 259, 237, 249, 319, 217, 198</t>
  </si>
  <si>
    <t>best shopify seo agency uk</t>
  </si>
  <si>
    <t>158, 197, 226, 289, 186, 188, 130, 154, 144, 152, 125, 109</t>
  </si>
  <si>
    <t>equine photography</t>
  </si>
  <si>
    <t>seo and digital marketing agency</t>
  </si>
  <si>
    <t>Thumbnail,People also ask,Videos</t>
  </si>
  <si>
    <t>https://incubeta.com/ae/news-and-resources/incubeta-expands-to-dubai-mexico/</t>
  </si>
  <si>
    <t>best seo company tampa</t>
  </si>
  <si>
    <t>devon horse show &amp; country fairgrounds photos</t>
  </si>
  <si>
    <t>devon horse show</t>
  </si>
  <si>
    <t>Sitelinks,People also ask,Thumbnail,Knowledge panel,Image pack</t>
  </si>
  <si>
    <t>wild horse golf club photos</t>
  </si>
  <si>
    <t>best seo companies in edinburgh</t>
  </si>
  <si>
    <t>193, 94, 112, 162, 165, 96, 118, 163, 329, 329, 327, 307, 177, 187, 246, 599, 224, 181, 228, 241, 272, 248, 253, 348</t>
  </si>
  <si>
    <t>Thumbnail,Image pack,Tweets,Videos,Local teaser pack</t>
  </si>
  <si>
    <t>289, 254, 295, 353, 286, 243, 242, 255, 285, 259, 264, 361</t>
  </si>
  <si>
    <t>0, 0, 0, 0, 0, 0, 0, 0, 0, 0, 0, 0, 0, 0, 8, 14, 13, 42, 16, 12, 30, 33, 12, 27</t>
  </si>
  <si>
    <t>horse colors photos</t>
  </si>
  <si>
    <t>search engine optimization experts</t>
  </si>
  <si>
    <t>best seo company in eastbourne</t>
  </si>
  <si>
    <t>0, 0, 0, 0, 0, 0, 0, 0, 0, 0, 0, 0, 0, 0, 0, 0, 36, 34, 39, 45, 36, 49, 35, 42</t>
  </si>
  <si>
    <t>horse racing art</t>
  </si>
  <si>
    <t>best wordpress seo service</t>
  </si>
  <si>
    <t>183, 170, 127, 103, 115, 96, 118, 142, 284, 285, 293, 225, 130, 187, 178, 346, 189, 237, 244, 253, 271, 256, 272, 276</t>
  </si>
  <si>
    <t>horse racing paintings</t>
  </si>
  <si>
    <t>260, 255, 227, 239, 238, 243, 253, 262, 279, 265, 281, 285</t>
  </si>
  <si>
    <t>denver best seo company</t>
  </si>
  <si>
    <t>online pr service</t>
  </si>
  <si>
    <t>thirsty horse dance hall &amp; saloon photos</t>
  </si>
  <si>
    <t>https://incubeta.com/ch/news-and-resources/say-hello-to-temu-south-africas-newest-retail-phenomenon/</t>
  </si>
  <si>
    <t>best law firm seo services</t>
  </si>
  <si>
    <t>AI Overview,Top ads,Discussions,People also ask,Bottom ads</t>
  </si>
  <si>
    <t>0, 0, 0, 0, 2, 4, 4, 5, 2, 4, 3, 7, 1, 6, 7, 5, 3, 9, 22, 32, 44, 34, 18, 33</t>
  </si>
  <si>
    <t>pencil easy beginner horse drawing</t>
  </si>
  <si>
    <t>61, 73, 108, 60, 55, 56, 111, 166, 249, 304, 370, 328, 196, 220, 164, 486, 229, 188, 229, 231, 236, 269, 246, 228</t>
  </si>
  <si>
    <t>best seo company in huddersfield</t>
  </si>
  <si>
    <t>207, 222, 267, 285, 261, 211, 233, 235, 241, 274, 250, 232</t>
  </si>
  <si>
    <t>seo for agencies</t>
  </si>
  <si>
    <t>horse eyes drawing</t>
  </si>
  <si>
    <t>https://incubeta.com/sg/news-and-resources/how-to-avoid-keyword-cannibalization-and-drive-total-search-performance/</t>
  </si>
  <si>
    <t>best seo company in california</t>
  </si>
  <si>
    <t>what is an seo company</t>
  </si>
  <si>
    <t>10 best seo agencies in ipswich</t>
  </si>
  <si>
    <t>118, 125, 139, 167, 128, 145, 122, 153, 259, 275, 296, 251, 175, 215, 212, 438, 268, 237, 266, 269, 281, 283, 282, 287</t>
  </si>
  <si>
    <t>horse drawing ideas</t>
  </si>
  <si>
    <t>275, 279, 291, 313, 296, 288, 292, 295, 307, 308, 307, 313</t>
  </si>
  <si>
    <t>best seo agency peterborough</t>
  </si>
  <si>
    <t>seo company in london uk</t>
  </si>
  <si>
    <t>best creative ad agencies in usa</t>
  </si>
  <si>
    <t>napoleon horse painting secret</t>
  </si>
  <si>
    <t>https://incubeta.com/ch/news-and-resources/incubeta-acquires-shout-bravo/</t>
  </si>
  <si>
    <t>best seo agency in bawana</t>
  </si>
  <si>
    <t>Thumbnail,People also ask,Image pack,Discussions</t>
  </si>
  <si>
    <t>76, 96, 72, 191, 95, 115, 143, 117, 246, 360, 293, 448, 252, 291, 201, 305, 198, 210, 206, 198, 205, 235, 229, 234</t>
  </si>
  <si>
    <t>200, 230, 224, 229, 220, 209, 206, 198, 205, 235, 229, 234</t>
  </si>
  <si>
    <t>best seo company in luton</t>
  </si>
  <si>
    <t>iron horse saloon photos</t>
  </si>
  <si>
    <t>search engine optimization firm</t>
  </si>
  <si>
    <t>best seo service company in cumbria</t>
  </si>
  <si>
    <t>iron horse saloon</t>
  </si>
  <si>
    <t>Thumbnail,Image pack,Local teaser pack</t>
  </si>
  <si>
    <t>0, 0, 0, 0, 0, 0, 0, 0, 0, 0, 0, 0, 0, 0, 2, 8, 32, 28, 28, 24, 20, 19, 14, 5</t>
  </si>
  <si>
    <t>best seo company los angeles ca</t>
  </si>
  <si>
    <t>hampton classic horse show photos</t>
  </si>
  <si>
    <t>694, 378, 467, 220, 263, 116, 190, 332, 272, 343, 340, 374, 286, 154, 350, 400, 143, 140, 201, 205, 176, 237, 352, 227</t>
  </si>
  <si>
    <t>230, 191, 174, 117, 149, 128, 136, 143, 115, 178, 295, 172</t>
  </si>
  <si>
    <t>https://incubeta.com/news-and-resources/majority-stake-in-incubeta-acquired-by-global-investment-firm-carlyle/</t>
  </si>
  <si>
    <t>10 best seo agencies in middlesbrough</t>
  </si>
  <si>
    <t>hampton classic</t>
  </si>
  <si>
    <t>agencies for digital marketing</t>
  </si>
  <si>
    <t>horse sketch drawing</t>
  </si>
  <si>
    <t>best low cost seo services</t>
  </si>
  <si>
    <t>the best seo agencies in high wycombe</t>
  </si>
  <si>
    <t>198, 245, 224, 231, 206, 208, 178, 217, 304, 440, 322, 285, 152, 229, 255, 451, 250, 235, 206, 256, 218, 233, 238, 239</t>
  </si>
  <si>
    <t>simple horse head drawing outline</t>
  </si>
  <si>
    <t>220, 237, 234, 256, 237, 235, 219, 241, 243, 264, 246, 248, 229</t>
  </si>
  <si>
    <t>digital marketing seo company</t>
  </si>
  <si>
    <t>best local seo company cumbria</t>
  </si>
  <si>
    <t>https://incubeta.com/it/news-and-resources/say-hello-to-temu-south-africas-newest-retail-phenomenon/</t>
  </si>
  <si>
    <t>best seo company la</t>
  </si>
  <si>
    <t>horse picture drawing</t>
  </si>
  <si>
    <t>the best seo agencies in manchester</t>
  </si>
  <si>
    <t>69, 26, 134, 411, 729, 369, 133, 231, 577, 2038, 281, 301, 213, 141, 281, 807, 248, 141, 156, 217, 238, 198, 150, 189</t>
  </si>
  <si>
    <t>funny horse photos</t>
  </si>
  <si>
    <t>best seo agency in uae</t>
  </si>
  <si>
    <t>seo for it companies</t>
  </si>
  <si>
    <t>Image pack,Thumbnail,Bottom ads,Paid sitelinks</t>
  </si>
  <si>
    <t>best saas seo agency in india</t>
  </si>
  <si>
    <t>horse clip art black and white</t>
  </si>
  <si>
    <t>best seo link building company</t>
  </si>
  <si>
    <t>https://incubeta.com/za/news-and-resources/waving-goodbye-to-google-optimize/</t>
  </si>
  <si>
    <t>horse clipart black and white</t>
  </si>
  <si>
    <t>111, 113, 114, 80, 71, 58, 87, 149, 231, 285, 239, 254, 170, 219, 352, 698, 137, 139, 231, 236, 245, 245, 252, 384</t>
  </si>
  <si>
    <t>302, 275, 349, 377, 304, 327, 293, 298, 307, 306, 314</t>
  </si>
  <si>
    <t>best seo backlinks services</t>
  </si>
  <si>
    <t>rearing horse drawing</t>
  </si>
  <si>
    <t>best digital marketing agency in london</t>
  </si>
  <si>
    <t>the best seo company on earth</t>
  </si>
  <si>
    <t>best local seo optimization services</t>
  </si>
  <si>
    <t>drawing horse bench</t>
  </si>
  <si>
    <t>0, 0, 0, 0, 0, 0, 0, 0, 0, 3, 0, 0, 0, 3, 5, 2, 1, 2, 1, 17, 40, 41, 25, 35</t>
  </si>
  <si>
    <t>https://incubeta.com/news-and-resources/incubeta-launches-new-agentic-ai-products-to-help-brands-understand-what-truly-drives-marketing-performance/</t>
  </si>
  <si>
    <t>best seo company names</t>
  </si>
  <si>
    <t>art horse bench</t>
  </si>
  <si>
    <t>129, 133, 133, 117, 93, 78, 72, 128, 153, 184, 223, 241, 179, 406, 198, 235, 245, 194, 220, 235, 244, 249, 254, 256</t>
  </si>
  <si>
    <t>258, 280, 267, 274, 277, 273, 268, 284, 292, 298, 303, 305</t>
  </si>
  <si>
    <t>top marketing agency</t>
  </si>
  <si>
    <t>medieval horse drawing</t>
  </si>
  <si>
    <t>best seo companies columbia</t>
  </si>
  <si>
    <t>169, 192, 176, 142, 140, 116, 115, 166, 196, 195, 250, 221, 174, 210, 229, 378, 272, 276, 234, 270, 266, 284, 274, 269</t>
  </si>
  <si>
    <t>best seo service company in somerset</t>
  </si>
  <si>
    <t>259, 263, 279, 296, 287, 286, 264, 301, 294, 310, 297, 289</t>
  </si>
  <si>
    <t>Incubeta Launches New Agentic AI Products To Help Brands Understand What Truly Drives Marketing Performance | Incubeta</t>
  </si>
  <si>
    <t>affordable local seo services</t>
  </si>
  <si>
    <t>affordable local seo</t>
  </si>
  <si>
    <t>catherine the great horse drawing</t>
  </si>
  <si>
    <t>Incubeta announced the launch of new agentic AI tools: Creative Performance Index (CPI) and OutperformBI. The products help brands move beyond static</t>
  </si>
  <si>
    <t>best organic seo company uk</t>
  </si>
  <si>
    <t>Incubeta Launches New Agentic AI Products to Help Brands Understand What Truly Drives Marketing Performance</t>
  </si>
  <si>
    <t>catherine the great's furniture</t>
  </si>
  <si>
    <t>176, 153, 121, 127, 257, 191, 138, 150, 184, 92, 95, 505, 225, 197, 264, 177, 215, 192, 190, 205, 321, 192, 187, 251</t>
  </si>
  <si>
    <t>210, 240, 223, 220, 206, 201, 212, 214, 329, 201, 195, 259</t>
  </si>
  <si>
    <t>top seo</t>
  </si>
  <si>
    <t>best seo services norwich</t>
  </si>
  <si>
    <t>free horse photos</t>
  </si>
  <si>
    <t>best seo company testimonials</t>
  </si>
  <si>
    <t>https://incubeta.com/au/news-and-resources/incubeta-welcomes-new-acquisition-bruce-clay-mena-to-the-family/</t>
  </si>
  <si>
    <t>231, 193, 153, 150, 132, 161, 184, 182, 326, 337, 236, 364, 213, 219, 226, 282, 153, 213, 203, 214, 215, 215, 198, 221</t>
  </si>
  <si>
    <t>Thumbnail,Bottom ads,Paid sitelinks</t>
  </si>
  <si>
    <t>231, 228, 222, 220, 224, 201, 206, 217, 218, 218, 201, 224</t>
  </si>
  <si>
    <t>best seo platform for agencies?</t>
  </si>
  <si>
    <t>seo internet marketing services</t>
  </si>
  <si>
    <t>elkhart horse auctions photos</t>
  </si>
  <si>
    <t>find the best seo agency near you</t>
  </si>
  <si>
    <t>AI Overview,Local pack,People also ask,Bottom ads</t>
  </si>
  <si>
    <t>best website design and seo company</t>
  </si>
  <si>
    <t>412, 81, 82, 81, 96, 91, 129, 204, 378, 375, 301, 398, 161, 151, 218, 561, 187, 157, 227, 232, 259, 258, 258, 301</t>
  </si>
  <si>
    <t>276, 243, 252, 288, 272, 252, 249, 255, 281, 281, 280, 324</t>
  </si>
  <si>
    <t>horse diamond painting</t>
  </si>
  <si>
    <t>seo expert company</t>
  </si>
  <si>
    <t>seo experts</t>
  </si>
  <si>
    <t>diamond art horse</t>
  </si>
  <si>
    <t>best seo company nj</t>
  </si>
  <si>
    <t>https://incubeta.com/es/knowledge-base/beyond-the-click-mastering-attribution-with-sa360/</t>
  </si>
  <si>
    <t>Shopping results,Thumbnail,Image pack,Discussions,Bottom ads,Paid sitelinks</t>
  </si>
  <si>
    <t>best seo service company in west sussex</t>
  </si>
  <si>
    <t>best seo services for rapid ranking growth</t>
  </si>
  <si>
    <t>metal horse wall art</t>
  </si>
  <si>
    <t>best creative agencies nyc</t>
  </si>
  <si>
    <t>520, 54, 37, 62, 105, 36, 77, 155, 157, 203, 201, 255, 207, 88, 204, 193, 224, 242, 269, 215, 311, 458, 388, 414</t>
  </si>
  <si>
    <t>393, 320, 313, 307, 300, 275, 270, 261, 255, 254, 244, 283, 262</t>
  </si>
  <si>
    <t>digital marketing companies uk</t>
  </si>
  <si>
    <t>Top ads,People also ask,Discussions</t>
  </si>
  <si>
    <t>best seo services london uk</t>
  </si>
  <si>
    <t>167, 132, 132, 130, 123, 93, 128, 166, 113, 135, 165, 176, 169, 287, 345, 323, 254, 266, 258, 280, 269, 276, 267, 264</t>
  </si>
  <si>
    <t>horse head drawings</t>
  </si>
  <si>
    <t>256, 251, 267, 274, 256, 254, 245, 267, 256, 263, 254</t>
  </si>
  <si>
    <t>show me the best seo agencies</t>
  </si>
  <si>
    <t>seo company for small business</t>
  </si>
  <si>
    <t>https://incubeta.com/my/news-and-resources/waving-goodbye-to-google-optimize/</t>
  </si>
  <si>
    <t>best seo services liverpool</t>
  </si>
  <si>
    <t>316, 464, 253, 240, 256, 145, 245, 380, 447, 567, 449, 468, 169, 167, 176, 586, 179, 161, 120, 192, 190, 213, 206, 219</t>
  </si>
  <si>
    <t>horse reference drawing</t>
  </si>
  <si>
    <t>204, 209, 195, 252, 188, 176, 184, 206, 205, 229, 222, 235</t>
  </si>
  <si>
    <t>best seo services mon town</t>
  </si>
  <si>
    <t>website seo service</t>
  </si>
  <si>
    <t>horse stock photo</t>
  </si>
  <si>
    <t>best chatgpt optimization services for seo</t>
  </si>
  <si>
    <t>85, 105, 118, 171, 125, 126, 182, 218, 319, 266, 318, 330, 203, 201, 206, 206, 196, 249, 235, 236, 235, 228, 251, 232</t>
  </si>
  <si>
    <t>best fashion creative agencies</t>
  </si>
  <si>
    <t>229, 221, 232, 239, 224, 235, 229, 231, 230, 223, 245, 227</t>
  </si>
  <si>
    <t>horse drawing cartoon</t>
  </si>
  <si>
    <t>best creative agencies melbourne</t>
  </si>
  <si>
    <t>https://incubeta.com/pt-pt/news-and-resources/how-to-appropriately-represent-disability-in-marketing/</t>
  </si>
  <si>
    <t>best seo company in america</t>
  </si>
  <si>
    <t>best seo agency company near me</t>
  </si>
  <si>
    <t>crazy horse photo</t>
  </si>
  <si>
    <t>best digital marketing and seo services</t>
  </si>
  <si>
    <t>best digital marketing companies</t>
  </si>
  <si>
    <t>best seo marketing agency consultant</t>
  </si>
  <si>
    <t>crazy horse saloon chico photos</t>
  </si>
  <si>
    <t>AI Overview,Thumbnail,Local pack,Top ads,Paid sitelinks,People also ask,Bottom ads</t>
  </si>
  <si>
    <t>world best local seo company</t>
  </si>
  <si>
    <t>crazy horse chico</t>
  </si>
  <si>
    <t>189, 244, 225, 136, 119, 121, 112, 183, 311, 308, 306, 285, 191, 183, 240, 510, 236, 189, 154, 189, 213, 212, 200, 218</t>
  </si>
  <si>
    <t>191, 210, 207, 194, 195, 162, 159, 181, 206, 203, 192</t>
  </si>
  <si>
    <t>https://incubeta.com/mx/news-and-resources/inside-googles-rethink-roi-conference-ai-incrementality-and-the-future-of-profitable-growth/</t>
  </si>
  <si>
    <t>best blog seo agency</t>
  </si>
  <si>
    <t>marketing agency in uk</t>
  </si>
  <si>
    <t>best affordable small business seo services</t>
  </si>
  <si>
    <t>cute horse photos</t>
  </si>
  <si>
    <t>cute horses</t>
  </si>
  <si>
    <t>best uk seo marketing agency</t>
  </si>
  <si>
    <t>pics of baby horse</t>
  </si>
  <si>
    <t>192, 208, 130, 103, 79, 79, 78, 121, 143, 232, 225, 192, 117, 202, 220, 392, 248, 237, 228, 237, 240, 262, 252, 254</t>
  </si>
  <si>
    <t>235, 255, 287, 320, 303, 310, 292, 302, 304, 331, 317, 317</t>
  </si>
  <si>
    <t>best seo promotion services</t>
  </si>
  <si>
    <t>baby horse</t>
  </si>
  <si>
    <t>digital marketing service uk</t>
  </si>
  <si>
    <t>0, 0, 0, 0, 0, 0, 0, 0, 0, 0, 0, 2, 8, 10, 5, 13, 5, 7, 7, 5, 10, 12, 16, 7</t>
  </si>
  <si>
    <t>kids horse drawing</t>
  </si>
  <si>
    <t>best manchester seo agency</t>
  </si>
  <si>
    <t>best atlanta seo company</t>
  </si>
  <si>
    <t>17, 34, 25, 27, 54, 66, 70, 68, 72, 91, 92, 120, 106, 267, 256, 210, 263, 360, 302, 328, 278, 309, 208, 256</t>
  </si>
  <si>
    <t>12, 18, 10, 14, 21, 18, 19, 13, 7, 18, 22, 31, 18, 6, 7, 1, 2, 2, 7, 6, 7, 10, 11, 11</t>
  </si>
  <si>
    <t>marketing seo agency</t>
  </si>
  <si>
    <t>best dental seo company</t>
  </si>
  <si>
    <t>best local seo agencies for service businesses uk</t>
  </si>
  <si>
    <t>https://incubeta.com/news-and-resources/what-google-is-changing-for-digital-advertising-and-commerce-in-2026/</t>
  </si>
  <si>
    <t>206, 257, 242, 171, 103, 102, 203, 101, 301, 184, 661, 206, 125, 209, 223, 485, 261, 288, 279, 240, 266, 219, 378, 326</t>
  </si>
  <si>
    <t>horse lexington paintings</t>
  </si>
  <si>
    <t>323, 323, 330, 342, 300, 267, 281, 242, 268, 221, 381, 329</t>
  </si>
  <si>
    <t>best seo strategies used by premium agencies</t>
  </si>
  <si>
    <t>search engine optimisation company london</t>
  </si>
  <si>
    <t>hire best local seo company</t>
  </si>
  <si>
    <t>87, 87, 88, 65, 70, 64, 72, 120, 90, 168, 191, 200, 143, 270, 336, 336, 226, 212, 199, 209, 191, 205, 203, 205</t>
  </si>
  <si>
    <t>201, 203, 212, 211, 208, 200, 179, 192, 171, 188, 184</t>
  </si>
  <si>
    <t>best seo service company in surrey</t>
  </si>
  <si>
    <t>cover art beyonce renaissance horse</t>
  </si>
  <si>
    <t>online seo company</t>
  </si>
  <si>
    <t>best ecommerce seo agency in london</t>
  </si>
  <si>
    <t>Image pack,People also ask,Thumbnail,Discussions</t>
  </si>
  <si>
    <t>best affordable seo services reviews</t>
  </si>
  <si>
    <t>838, 259, 214, 170, 223, 126, 236, 263, 230, 273, 230, 292, 286, 176, 277, 232, 152, 232, 219, 226, 223, 285, 262, 299</t>
  </si>
  <si>
    <t>304, 220, 265, 238, 232, 233, 241, 248, 245, 307, 283, 321</t>
  </si>
  <si>
    <t>large horse canvas wall art</t>
  </si>
  <si>
    <t>best seo company for doctors</t>
  </si>
  <si>
    <t>top seo companies uk</t>
  </si>
  <si>
    <t>best seo web design company</t>
  </si>
  <si>
    <t>best+local+seo+services</t>
  </si>
  <si>
    <t>434, 533, 328, 183, 137, 110, 155, 192, 240, 297, 305, 327, 178, 225, 204, 413, 154, 215, 147, 244, 203, 441, 233, 259</t>
  </si>
  <si>
    <t>211, 235, 203, 204, 195, 210, 224, 228, 245, 269, 268, 283</t>
  </si>
  <si>
    <t>blue horse painting</t>
  </si>
  <si>
    <t>website optimization company</t>
  </si>
  <si>
    <t>best seo companies in california</t>
  </si>
  <si>
    <t>blue horse</t>
  </si>
  <si>
    <t>website optimisation company</t>
  </si>
  <si>
    <t>Shopping results,Thumbnail,People also ask,Knowledge panel</t>
  </si>
  <si>
    <t>best website seo company for real estate</t>
  </si>
  <si>
    <t>https://incubeta.com/gb/news-and-resources/incubeta-expands-to-dubai-mexico/</t>
  </si>
  <si>
    <t>Top ads,AI Overview,People also ask,Video preview</t>
  </si>
  <si>
    <t>abstract horse art</t>
  </si>
  <si>
    <t>best place to buy seo service</t>
  </si>
  <si>
    <t>258, 213, 217, 150, 194, 68, 119, 236, 343, 342, 284, 356, 249, 127, 193, 635, 232, 168, 176, 223, 240, 286, 258, 297</t>
  </si>
  <si>
    <t>258, 229, 282, 331, 248, 202, 176, 223, 240, 286, 258, 297</t>
  </si>
  <si>
    <t>best creative pr agencies 2025</t>
  </si>
  <si>
    <t>company for seo</t>
  </si>
  <si>
    <t>0, 0, 0, 0, 0, 0, 0, 0, 0, 0, 0, 0, 0, 0, 0, 0, 0, 0, 0, 17, 74, 83, 0, 11</t>
  </si>
  <si>
    <t>horse cute drawing</t>
  </si>
  <si>
    <t>best seo companies in mumbai</t>
  </si>
  <si>
    <t>Top ads,AI Overview,Local pack,People also ask,Bottom ads,Paid sitelinks</t>
  </si>
  <si>
    <t>4, 11, 12, 13, 14, 20, 20, 18, 33, 31, 28, 31, 30, 5, 6, 3, 3, 6, 2, 7, 4, 6, 4, 1</t>
  </si>
  <si>
    <t>221, 320, 267, 180, 146, 102, 91, 125, 161, 273, 237, 211, 133, 170, 200, 377, 216, 219, 229, 238, 244, 256, 242, 247</t>
  </si>
  <si>
    <t>242, 256, 253, 250, 233, 228, 238, 244, 253, 263, 251, 255</t>
  </si>
  <si>
    <t>best seo service company in durham</t>
  </si>
  <si>
    <t>marketing design agency</t>
  </si>
  <si>
    <t>horse drawing sketch</t>
  </si>
  <si>
    <t>0, 0, 0, 0, 0, 0, 0, 0, 0, 0, 0, 0, 0, 0, 0, 4, 22, 21, 27, 18, 17, 14, 11, 6</t>
  </si>
  <si>
    <t>best ai seo agency effectivemarketer</t>
  </si>
  <si>
    <t>crazy horse drawing</t>
  </si>
  <si>
    <t>best+seo+agency</t>
  </si>
  <si>
    <t>54, 98, 54, 71, 79, 81, 70, 179, 436, 435, 422, 335, 121, 138, 155, 824, 153, 111, 118, 228, 242, 239, 227, 216</t>
  </si>
  <si>
    <t>185, 194, 186, 222, 177, 173, 160, 196, 206, 205, 194, 184</t>
  </si>
  <si>
    <t>clickslice</t>
  </si>
  <si>
    <t>https://incubeta.com/mx/news-and-resources/what-google-is-changing-for-digital-advertising-and-commerce-in-2026/</t>
  </si>
  <si>
    <t>best seo company in pune</t>
  </si>
  <si>
    <t>lexington horse painting by scott</t>
  </si>
  <si>
    <t>273, 181, 221, 151, 219, 150, 142, 154, 143, 173, 186, 229, 186, 199, 184, 219, 179, 278, 271, 258, 260, 254, 258, 273</t>
  </si>
  <si>
    <t>265, 259, 264, 263, 272, 271, 266, 283, 285, 279, 283, 298</t>
  </si>
  <si>
    <t>best seo company for large businesses</t>
  </si>
  <si>
    <t>Shopping results,Thumbnail,Image pack,People also ask</t>
  </si>
  <si>
    <t>top seo services</t>
  </si>
  <si>
    <t>highest ranked seo company</t>
  </si>
  <si>
    <t>best seo company in seattle</t>
  </si>
  <si>
    <t>palomino horse photos</t>
  </si>
  <si>
    <t>best seo agencies queens</t>
  </si>
  <si>
    <t>176, 261, 171, 84, 84, 68, 81, 153, 239, 274, 257, 215, 138, 144, 226, 221, 144, 273, 250, 263, 268, 290, 301, 336</t>
  </si>
  <si>
    <t>beautiful palomino horse</t>
  </si>
  <si>
    <t>352, 316, 263, 243, 248, 260, 259, 271, 276, 297, 309, 343</t>
  </si>
  <si>
    <t>seo marketing uk</t>
  </si>
  <si>
    <t>best creative pr agencies 2026</t>
  </si>
  <si>
    <t>drawings horse</t>
  </si>
  <si>
    <t>best online seo agency</t>
  </si>
  <si>
    <t>190, 194, 113, 106, 91, 86, 118, 148, 174, 213, 214, 186, 113, 208, 225, 445, 211, 207, 239, 236, 233, 239, 235, 257</t>
  </si>
  <si>
    <t>234, 232, 229, 233, 218, 223, 229, 228, 224, 231, 227, 248</t>
  </si>
  <si>
    <t>top 10 seo companies in uk</t>
  </si>
  <si>
    <t>best shopify seo companies</t>
  </si>
  <si>
    <t>horse reference photos</t>
  </si>
  <si>
    <t>0, 0, 0, 0, 0, 0, 0, 0, 0, 0, 0, 0, 0, 0, 23, 23, 22, 39, 13, 18, 2, 9, 15, 11</t>
  </si>
  <si>
    <t>https://incubeta.com/it/news-and-resources/what-google-is-changing-for-digital-advertising-and-commerce-in-2026/</t>
  </si>
  <si>
    <t>best nyc seo companies</t>
  </si>
  <si>
    <t>horse reference</t>
  </si>
  <si>
    <t>27, 28, 31, 25, 31, 24, 44, 112, 90, 66, 55, 121, 155, 315, 322, 252, 254, 273, 250, 256, 176, 250, 217, 207</t>
  </si>
  <si>
    <t>best small business seo company</t>
  </si>
  <si>
    <t>seo experts in london</t>
  </si>
  <si>
    <t>best+seo+company</t>
  </si>
  <si>
    <t>draft horse drawing</t>
  </si>
  <si>
    <t>118, 119, 87, 84, 86, 111, 111, 133, 157, 285, 202, 177, 107, 168, 184, 206, 177, 174, 179, 181, 170, 204, 190, 190</t>
  </si>
  <si>
    <t>best seo company johannesburg</t>
  </si>
  <si>
    <t>176, 173, 166, 173, 179, 174, 179, 181, 170, 204, 190</t>
  </si>
  <si>
    <t>professional seo companies</t>
  </si>
  <si>
    <t>best seo agencies in india</t>
  </si>
  <si>
    <t>horse drawing cute</t>
  </si>
  <si>
    <t>best e-commerce seo companies</t>
  </si>
  <si>
    <t>238, 179, 114, 90, 63, 53, 76, 77, 169, 176, 184, 260, 120, 81, 158, 318, 163, 163, 151, 171, 296, 247, 192, 250</t>
  </si>
  <si>
    <t>250, 265, 241, 241, 269, 224, 225, 224, 248, 273, 199, 257</t>
  </si>
  <si>
    <t>kentucky horse park campground photos</t>
  </si>
  <si>
    <t>digital agencies london</t>
  </si>
  <si>
    <t>top 10 best seo companies uk</t>
  </si>
  <si>
    <t>man riding horse drawing</t>
  </si>
  <si>
    <t>the best seo services</t>
  </si>
  <si>
    <t>Discussions,Thumbnail</t>
  </si>
  <si>
    <t>best monthly seo service</t>
  </si>
  <si>
    <t>229, 240, 181, 142, 122, 112, 90, 128, 198, 236, 233, 198, 122, 221, 210, 395, 217, 206, 191, 210, 239, 242, 229, 234</t>
  </si>
  <si>
    <t>229, 257, 212, 229, 219, 208, 193, 212, 241, 245, 231, 237</t>
  </si>
  <si>
    <t>https://incubeta.com/ae/news-and-resources/the-amazon-idq-score-and-why-its-important/</t>
  </si>
  <si>
    <t>best seo agency websites</t>
  </si>
  <si>
    <t>quarter horse drawing</t>
  </si>
  <si>
    <t>seo optimisation london</t>
  </si>
  <si>
    <t>1, 0, 1, 3, 6, 3, 12, 1, 1, 4, 0, 1, 1, 3, 11, 1, 6, 11, 11, 3, 5, 4, 11, 2</t>
  </si>
  <si>
    <t>best german seo company</t>
  </si>
  <si>
    <t>best seo company for attorneys</t>
  </si>
  <si>
    <t>sea horse drawings</t>
  </si>
  <si>
    <t>los angeles best seo company</t>
  </si>
  <si>
    <t>82, 98, 83, 70, 77, 66, 90, 102, 158, 197, 198, 208, 143, 168, 240, 368, 149, 185, 202, 197, 196, 210, 198, 217</t>
  </si>
  <si>
    <t>197, 201, 207, 218, 195, 189, 198, 194, 193, 206, 195, 214</t>
  </si>
  <si>
    <t>best seo service company in worcestershire</t>
  </si>
  <si>
    <t>digital media marketing agencies</t>
  </si>
  <si>
    <t>best seo article writing service</t>
  </si>
  <si>
    <t>cavalli at iron horse station photos</t>
  </si>
  <si>
    <t>best seo services for my website</t>
  </si>
  <si>
    <t>cavalli at iron horse station</t>
  </si>
  <si>
    <t>best seo marketing services reviews</t>
  </si>
  <si>
    <t>cute horse drawing easy</t>
  </si>
  <si>
    <t>seo specialist agency</t>
  </si>
  <si>
    <t>0, 0, 0, 0, 0, 0, 0, 0, 0, 0, 0, 0, 3, 5, 5, 9, 2, 9, 4, 2, 7, 9, 7, 4</t>
  </si>
  <si>
    <t>best seo agencies nj</t>
  </si>
  <si>
    <t>https://incubeta.com/ch/news-and-resources/from-ai-invisibility-to-ai-authority-scaling-brand-authority-in-the-age-of-answer-engines/</t>
  </si>
  <si>
    <t>best seo optimisation companies</t>
  </si>
  <si>
    <t>arabian horse photos</t>
  </si>
  <si>
    <t>best local seo company in dubai</t>
  </si>
  <si>
    <t>81, 68, 77, 62, 64, 49, 64, 110, 112, 212, 180, 154, 89, 132, 177, 558, 148, 150, 201, 203, 203, 219, 209, 223</t>
  </si>
  <si>
    <t>best creative agencies for buyer journey content</t>
  </si>
  <si>
    <t>212, 216, 221, 251, 221, 211, 216, 218, 218, 234, 225, 238</t>
  </si>
  <si>
    <t>horse paintings on canvas</t>
  </si>
  <si>
    <t>professional seo company london</t>
  </si>
  <si>
    <t>best seo agency west sussex</t>
  </si>
  <si>
    <t>best seo agency in delhi</t>
  </si>
  <si>
    <t>Image pack,People also ask,Shopping results,Thumbnail,Videos</t>
  </si>
  <si>
    <t>14, 16, 19, 26, 24, 22, 16, 17, 18, 12, 24, 17, 28, 13, 12, 7, 11, 9, 8, 1, 0, 2, 5, 4</t>
  </si>
  <si>
    <t>best seo content marketing agency</t>
  </si>
  <si>
    <t>horse drawing easy for kids</t>
  </si>
  <si>
    <t>best seo company denver co</t>
  </si>
  <si>
    <t>creative agency services</t>
  </si>
  <si>
    <t>kent's best e-commerce seo agencies in 2025</t>
  </si>
  <si>
    <t>social media agency</t>
  </si>
  <si>
    <t>show me the best digital pr agencies</t>
  </si>
  <si>
    <t>cowboy on horse drawing</t>
  </si>
  <si>
    <t>best seo company las vegas</t>
  </si>
  <si>
    <t>https://incubeta.com/de/news-and-resources/from-search-to-delegation-navigating-the-rise-of-agentic-commerce/</t>
  </si>
  <si>
    <t>best seo company chandigarh</t>
  </si>
  <si>
    <t>80, 86, 69, 79, 111, 137, 137, 240, 375, 378, 374, 382, 276, 124, 157, 467, 127, 163, 88, 140, 142, 147, 141, 146</t>
  </si>
  <si>
    <t>146, 125, 137, 157, 125, 131, 130, 141, 143, 148, 142, 147</t>
  </si>
  <si>
    <t>person riding horse drawing</t>
  </si>
  <si>
    <t>digital strategy agencies</t>
  </si>
  <si>
    <t>best denver seo companies</t>
  </si>
  <si>
    <t>digital strategy agency</t>
  </si>
  <si>
    <t>People also ask,Discussions</t>
  </si>
  <si>
    <t>best cpa firm seo company</t>
  </si>
  <si>
    <t>best advertising agency</t>
  </si>
  <si>
    <t>best hosting company for seo</t>
  </si>
  <si>
    <t>advertising agencies london</t>
  </si>
  <si>
    <t>https://incubeta.com/ae/our-work/improving-mid-funnel-remarketing-performance-with-custom-bidding/</t>
  </si>
  <si>
    <t>bucking horse drawing</t>
  </si>
  <si>
    <t>best seo agency dubai</t>
  </si>
  <si>
    <t>cowboy bucking horse drawing</t>
  </si>
  <si>
    <t>seo marketing services london</t>
  </si>
  <si>
    <t>best creative agencies chelmsford</t>
  </si>
  <si>
    <t>biggest horse in history photo</t>
  </si>
  <si>
    <t>0, 0, 0, 0, 0, 0, 0, 0, 0, 0, 0, 6, 33, 56, 25, 22, 5, 4, 0, 0, 0, 0, 0, 1</t>
  </si>
  <si>
    <t>best seo companies queens</t>
  </si>
  <si>
    <t>biggest horse in history</t>
  </si>
  <si>
    <t>110, 171, 109, 79, 34, 49, 65, 87, 92, 183, 229, 255, 151, 179, 242, 368, 150, 158, 176, 182, 184, 196, 207, 208</t>
  </si>
  <si>
    <t>best seo service company in city of london</t>
  </si>
  <si>
    <t>198, 211, 220, 253, 213, 202, 196, 202, 204, 217, 228, 228</t>
  </si>
  <si>
    <t>gila river resorts &amp; casinos - wild horse pass photos</t>
  </si>
  <si>
    <t>cheap seo services</t>
  </si>
  <si>
    <t>wild horse pass casino</t>
  </si>
  <si>
    <t>best seo company in malaysia</t>
  </si>
  <si>
    <t>affordable seo services uk</t>
  </si>
  <si>
    <t>horse and jockey lexington photos</t>
  </si>
  <si>
    <t>best seo experts company</t>
  </si>
  <si>
    <t>horse and jockey</t>
  </si>
  <si>
    <t>best local seo services london</t>
  </si>
  <si>
    <t>503, 640, 414, 274, 327, 190, 260, 194, 241, 336, 237, 260, 135, 176, 212, 294, 133, 158, 169, 153, 162, 191, 203, 255</t>
  </si>
  <si>
    <t>217, 211, 181, 178, 180, 153, 169, 153, 162, 191, 203, 255</t>
  </si>
  <si>
    <t>horse thief campground &amp; resort photos</t>
  </si>
  <si>
    <t>best pr</t>
  </si>
  <si>
    <t>best las vegas seo company</t>
  </si>
  <si>
    <t>horse thief campground</t>
  </si>
  <si>
    <t>best seo company for backlinking</t>
  </si>
  <si>
    <t>https://incubeta.com/news-and-resources/incubeta-uk-is-google-mobile-certified/</t>
  </si>
  <si>
    <t>pr week</t>
  </si>
  <si>
    <t>horse metal art</t>
  </si>
  <si>
    <t>best seo service company in suffolk</t>
  </si>
  <si>
    <t>cowboy metal artwork</t>
  </si>
  <si>
    <t>best seo company in nigeria</t>
  </si>
  <si>
    <t>seo ads</t>
  </si>
  <si>
    <t>horse portrait painting</t>
  </si>
  <si>
    <t>Incubeta UK Is Google Mobile Certified | Incubeta</t>
  </si>
  <si>
    <t>best seo services company in india</t>
  </si>
  <si>
    <t>Leading digital marketing group Incubeta today announces that their UK arm of the business has achieved Google Mobile certification. As a Google Full-Stack certified partner, reseller and one of only four global GMP partners, this accreditation adds to Incubeta’s Google certification roster and is a big success for the team. Incubeta are now one of a handful of UK agencies that are Google Mobile Certified.</t>
  </si>
  <si>
    <t>seo vs ppc</t>
  </si>
  <si>
    <t>AI Overview,Thumbnail,People also ask,Image pack</t>
  </si>
  <si>
    <t>best seo company directories</t>
  </si>
  <si>
    <t>Incubeta UK is Google Mobile Certified</t>
  </si>
  <si>
    <t>simple:b7_wcqtvpco= horse drawing easy</t>
  </si>
  <si>
    <t>search engine marketing companies</t>
  </si>
  <si>
    <t>best digital pr agencies 2026</t>
  </si>
  <si>
    <t>search engine marketing agency</t>
  </si>
  <si>
    <t>appaloosa horse drawing</t>
  </si>
  <si>
    <t>https://incubeta.com/za/news-and-resources/incubeta-welcomes-new-ceo-americas-alex-langshur/</t>
  </si>
  <si>
    <t>best seo company california</t>
  </si>
  <si>
    <t>appaloosa drawing</t>
  </si>
  <si>
    <t>140, 165, 113, 91, 75, 64, 148, 146, 148, 151, 181, 140, 92, 154, 208, 393, 137, 182, 202, 198, 201, 200, 197, 198</t>
  </si>
  <si>
    <t>best seo companies in sheffield</t>
  </si>
  <si>
    <t>194, 196, 198, 215, 191, 195, 204, 200, 203, 202, 199, 199</t>
  </si>
  <si>
    <t>best rated seo services near me</t>
  </si>
  <si>
    <t>seo marketing agencies</t>
  </si>
  <si>
    <t>horse drawings realistic</t>
  </si>
  <si>
    <t>top 10 best creative branding agencies</t>
  </si>
  <si>
    <t>best cheap seo services</t>
  </si>
  <si>
    <t>river horse brewing company photos</t>
  </si>
  <si>
    <t>211, 270, 278, 213, 102, 96, 196, 98, 288, 174, 649, 191, 116, 130, 154, 411, 219, 216, 234, 211, 226, 191, 288, 282</t>
  </si>
  <si>
    <t>229, 254, 259, 323, 255, 212, 239, 216, 232, 196, 295, 288</t>
  </si>
  <si>
    <t>best seo company dallas</t>
  </si>
  <si>
    <t>river horse</t>
  </si>
  <si>
    <t>it marketing agency</t>
  </si>
  <si>
    <t>best seo services coventry</t>
  </si>
  <si>
    <t>horse silhouette drawing</t>
  </si>
  <si>
    <t>https://incubeta.com/au/news-and-resources/say-hello-to-temu-south-africas-newest-retail-phenomenon/</t>
  </si>
  <si>
    <t>best web seo services</t>
  </si>
  <si>
    <t>77, 81, 60, 60, 64, 84, 67, 126, 293, 280, 283, 169, 91, 109, 187, 556, 157, 214, 165, 212, 279, 219, 203, 213</t>
  </si>
  <si>
    <t>187, 199, 185, 259, 278, 239, 213, 224, 294, 230, 212, 222</t>
  </si>
  <si>
    <t>best seo services for shopify stores</t>
  </si>
  <si>
    <t>seo advertising agency</t>
  </si>
  <si>
    <t>watercolor horse painting</t>
  </si>
  <si>
    <t>best seo agencies in hertfordshire uk</t>
  </si>
  <si>
    <t>watercolor horse</t>
  </si>
  <si>
    <t>0, 0, 0, 0, 0, 0, 0, 0, 0, 0, 0, 0, 0, 0, 0, 0, 0, 0, 0, 0, 0, 0, 105, 42</t>
  </si>
  <si>
    <t>107, 171, 134, 76, 81, 62, 91, 156, 415, 1628, 242, 215, 131, 147, 202, 289, 169, 175, 193, 184, 204, 319, 156, 150</t>
  </si>
  <si>
    <t>best cheap seo service for small business</t>
  </si>
  <si>
    <t>wild horse drawing</t>
  </si>
  <si>
    <t>186, 181, 160, 109, 106, 96, 116, 110, 133, 250, 89, 86</t>
  </si>
  <si>
    <t>top pr agencies</t>
  </si>
  <si>
    <t>best seo companies for small business in usa</t>
  </si>
  <si>
    <t>horse art print</t>
  </si>
  <si>
    <t>best seo services performance marketing agency</t>
  </si>
  <si>
    <t>99, 115, 97, 99, 103, 108, 107, 183, 188, 263, 253, 273, 159, 200, 195, 213, 154, 169, 156, 182, 166, 180, 167, 180</t>
  </si>
  <si>
    <t>https://incubeta.com/au/our-work/increasing-performance-with-machine-learning/</t>
  </si>
  <si>
    <t>173, 163, 160, 173, 179, 170, 156, 182, 166, 180, 167, 180</t>
  </si>
  <si>
    <t>best digital agency</t>
  </si>
  <si>
    <t>framed horse wall art</t>
  </si>
  <si>
    <t>best seo company in calicut</t>
  </si>
  <si>
    <t>75, 95, 79, 98, 98, 123, 124, 159, 190, 289, 349, 300, 208, 178, 265, 391, 295, 154, 140, 160, 152, 164, 169, 164</t>
  </si>
  <si>
    <t>152, 165, 175, 193, 173, 156, 139, 159, 151, 164, 169, 164</t>
  </si>
  <si>
    <t>the best seo agency</t>
  </si>
  <si>
    <t>digital marketing service provider</t>
  </si>
  <si>
    <t>horse fair painting</t>
  </si>
  <si>
    <t>76, 125, 85, 65, 94, 73, 139, 186, 393, 402, 397, 244, 152, 121, 127, 599, 102, 106, 74, 141, 169, 162, 151, 145</t>
  </si>
  <si>
    <t>133, 141, 131, 142, 108, 100, 98, 109, 130, 127, 115, 111</t>
  </si>
  <si>
    <t>marketing company in london</t>
  </si>
  <si>
    <t>marketing companies london</t>
  </si>
  <si>
    <t>18, 17, 16, 14, 11, 10, 11, 12, 13, 17, 15, 18, 18, 17, 16, 14, 11, 10, 11, 12, 13, 17, 15, 18</t>
  </si>
  <si>
    <t>photo finish horse racing</t>
  </si>
  <si>
    <t>18, 17, 16, 14, 11, 10, 11, 12, 13, 17, 15, 18</t>
  </si>
  <si>
    <t>255, 280, 230, 214, 183, 143, 142, 177, 217, 264, 387, 203, 146, 224, 222, 292, 194, 217, 178, 235, 182, 204, 211, 187</t>
  </si>
  <si>
    <t>180, 189, 182, 185, 185, 178, 164, 186, 180, 195, 197, 175</t>
  </si>
  <si>
    <t>photo finish live</t>
  </si>
  <si>
    <t>best seo company in london uk</t>
  </si>
  <si>
    <t>search engine optimization agency uk</t>
  </si>
  <si>
    <t>People also ask,Tweets,Image pack</t>
  </si>
  <si>
    <t>https://incubeta.com/news-and-resources/incubeta-announces-partnership-with-lunio-fraud-detection-prevention-software/</t>
  </si>
  <si>
    <t>AI Overview,Bottom ads</t>
  </si>
  <si>
    <t>best chicago seo companies</t>
  </si>
  <si>
    <t>carousel horse art</t>
  </si>
  <si>
    <t>238, 293, 204, 137, 126, 104, 118, 156, 220, 297, 294, 215, 162, 174, 189, 392, 122, 122, 160, 161, 172, 179, 166, 160</t>
  </si>
  <si>
    <t>best seo company washington dc</t>
  </si>
  <si>
    <t>149, 147, 145, 139, 120, 122, 127, 135, 142, 153, 138, 133</t>
  </si>
  <si>
    <t>Image pack,Discussions,Thumbnail,Shopping results,Videos</t>
  </si>
  <si>
    <t>digital marketing agents</t>
  </si>
  <si>
    <t>best seo for small companies</t>
  </si>
  <si>
    <t>high resolution black and white horse photography</t>
  </si>
  <si>
    <t>best seo companies canada</t>
  </si>
  <si>
    <t>horse black and white</t>
  </si>
  <si>
    <t>affordable seo expert</t>
  </si>
  <si>
    <t>the best tool for enterprise seo agency</t>
  </si>
  <si>
    <t>best seo services scotland</t>
  </si>
  <si>
    <t>best san diego seo companies</t>
  </si>
  <si>
    <t>https://incubeta.com/knowledge-base/category/google-analytics/</t>
  </si>
  <si>
    <t>online advertising company</t>
  </si>
  <si>
    <t>best agency for chatgpt seo targeting</t>
  </si>
  <si>
    <t>online advertising service</t>
  </si>
  <si>
    <t>0, 0, 0, 0, 0, 0, 0, 0, 0, 0, 0, 0, 0, 0, 0, 0, 0, 0, 20, 18, 14, 0, 2, 7</t>
  </si>
  <si>
    <t>horse head drawing outline</t>
  </si>
  <si>
    <t>best seo agency for small businesses</t>
  </si>
  <si>
    <t>best seo agencies in the uk</t>
  </si>
  <si>
    <t>horse skull art</t>
  </si>
  <si>
    <t>99, 82, 171, 97, 72, 255, 133, 126, 255, 953, 165, 204, 144, 129, 173, 251, 185, 338, 141, 172, 184, 519, 165, 196</t>
  </si>
  <si>
    <t>190, 196, 205, 202, 217, 270, 332, 230, 245, 686, 217, 257</t>
  </si>
  <si>
    <t>internet marketing seo services</t>
  </si>
  <si>
    <t>best seo companies in morecambe</t>
  </si>
  <si>
    <t>horse trailer painting near me</t>
  </si>
  <si>
    <t>AI Overview,People also ask,Local pack,Video preview</t>
  </si>
  <si>
    <t>best seo company charlotte nc</t>
  </si>
  <si>
    <t>best seo company in lucknow</t>
  </si>
  <si>
    <t>Local teaser pack,People also ask,Image pack</t>
  </si>
  <si>
    <t>marketing online seo services</t>
  </si>
  <si>
    <t>https://incubeta.com/ae/news-and-resources/how-to-outperform-amidst-changing-search-behaviors/</t>
  </si>
  <si>
    <t>best seo services for ecommerce website</t>
  </si>
  <si>
    <t>beginner easy horse painting ideas</t>
  </si>
  <si>
    <t>best travel seo agency</t>
  </si>
  <si>
    <t>Bottom ads,Paid sitelinks</t>
  </si>
  <si>
    <t>best cheap seo service uk</t>
  </si>
  <si>
    <t>american quarter horse hall of fame photos</t>
  </si>
  <si>
    <t>best seo company in kozhikode</t>
  </si>
  <si>
    <t>american quarter horse museum</t>
  </si>
  <si>
    <t>40, 47, 51, 49, 60, 41, 72, 121, 255, 262, 253, 232, 122, 108, 171, 419, 98, 123, 163, 166, 180, 183, 176, 173</t>
  </si>
  <si>
    <t>People also ask,Knowledge panel,Thumbnail</t>
  </si>
  <si>
    <t>171, 166, 171, 196, 160, 156, 163, 166, 180, 183, 176, 173</t>
  </si>
  <si>
    <t>worlds best seo company</t>
  </si>
  <si>
    <t>the green horse photos</t>
  </si>
  <si>
    <t>digital agency company</t>
  </si>
  <si>
    <t>best seo company in sheffield</t>
  </si>
  <si>
    <t>the green horse</t>
  </si>
  <si>
    <t>best creative agencies on instagram</t>
  </si>
  <si>
    <t>horse diamond art</t>
  </si>
  <si>
    <t>best seo service for lawyers</t>
  </si>
  <si>
    <t>clydesdale horse drawing</t>
  </si>
  <si>
    <t>top seo agencies</t>
  </si>
  <si>
    <t>best seo services canada</t>
  </si>
  <si>
    <t>best digital marketing company seo</t>
  </si>
  <si>
    <t>horse power pavilion photos</t>
  </si>
  <si>
    <t>https://incubeta.com/za/video-library/tomorrows-world-live-powered-by-ai-and-seamless-technology/</t>
  </si>
  <si>
    <t>horsepower pavilion</t>
  </si>
  <si>
    <t>best local seo company near me</t>
  </si>
  <si>
    <t>Top ads,Paid sitelinks,AI Overview</t>
  </si>
  <si>
    <t>crazy horse memorial photos 2023</t>
  </si>
  <si>
    <t>192, 203, 158, 95, 141, 85, 77, 214, 546, 321, 195, 244, 175, 189, 240, 263, 162, 187, 190, 204, 241, 231, 193, 218</t>
  </si>
  <si>
    <t>best seo company in ireland</t>
  </si>
  <si>
    <t>214, 211, 222, 205, 197, 195, 194, 208, 245, 235, 197, 222</t>
  </si>
  <si>
    <t>seo content service</t>
  </si>
  <si>
    <t>spirit horse drawing</t>
  </si>
  <si>
    <t>best seo agency cape town</t>
  </si>
  <si>
    <t>best local seo agency near me with reviews</t>
  </si>
  <si>
    <t>horse legs drawing</t>
  </si>
  <si>
    <t>106, 107, 90, 72, 96, 97, 145, 180, 246, 299, 361, 220, 107, 102, 185, 337, 139, 177, 196, 160, 174, 156, 168, 140</t>
  </si>
  <si>
    <t>0, 0, 0, 0, 0, 0, 0, 0, 0, 0, 0, 0, 0, 0, 0, 0, 0, 0, 0, 0, 37, 33, 11, 27</t>
  </si>
  <si>
    <t>horse legs</t>
  </si>
  <si>
    <t>137, 127, 121, 113, 99, 97, 97, 91, 90, 91, 95, 79</t>
  </si>
  <si>
    <t>https://incubeta.com/gb/news-and-resources/say-hello-to-temu-south-africas-newest-retail-phenomenon/</t>
  </si>
  <si>
    <t>best seo agency in hyderabad</t>
  </si>
  <si>
    <t>seo and digital marketing company</t>
  </si>
  <si>
    <t>appaloosa horse photos</t>
  </si>
  <si>
    <t>beautiful appaloosa horse</t>
  </si>
  <si>
    <t>top 10 best seo company in world</t>
  </si>
  <si>
    <t>art deco horse</t>
  </si>
  <si>
    <t>art deco stallion</t>
  </si>
  <si>
    <t>top 10 best seo companies</t>
  </si>
  <si>
    <t>146, 64, 177, 548, 113, 66, 71, 110, 247, 829, 132, 145, 106, 133, 212, 394, 155, 121, 201, 203, 213, 281, 226, 222</t>
  </si>
  <si>
    <t>Image pack,Thumbnail,Discussions,Videos,Shopping results</t>
  </si>
  <si>
    <t>224, 217, 244, 287, 226, 221, 230, 232, 242, 310, 255</t>
  </si>
  <si>
    <t>seo services in the uk</t>
  </si>
  <si>
    <t>black and white horse art</t>
  </si>
  <si>
    <t>best seo company in bangladesh</t>
  </si>
  <si>
    <t>best seo service company in lincolnshire</t>
  </si>
  <si>
    <t>Shopping results,Thumbnail,Image pack,Videos</t>
  </si>
  <si>
    <t>129, 161, 169, 127, 104, 88, 104, 126, 187, 232, 265, 210, 141, 197, 218, 365, 203, 188, 216, 222, 229, 235, 225, 226</t>
  </si>
  <si>
    <t>216, 218, 220, 215, 204, 204, 210, 217, 224, 230, 220, 221</t>
  </si>
  <si>
    <t>the binding agent in the spotted-horse paintings at pech merle is ________.</t>
  </si>
  <si>
    <t>https://incubeta.com/pt-pt/news-and-resources/why-brands-need-to-own-their-marketing-intelligence-in-the-ai-era/</t>
  </si>
  <si>
    <t>the binding agent in the spotted-horse paintings at pech merle is</t>
  </si>
  <si>
    <t>best professional seo company reviews</t>
  </si>
  <si>
    <t>top seo service</t>
  </si>
  <si>
    <t>Featured snippet,People also ask,Image pack</t>
  </si>
  <si>
    <t>rockin' horse dance barn photos</t>
  </si>
  <si>
    <t>best seo company nottingham</t>
  </si>
  <si>
    <t>horse painting easy</t>
  </si>
  <si>
    <t>best seo agencies in mumbai</t>
  </si>
  <si>
    <t>93, 125, 77, 54, 34, 39, 26, 65, 33, 43, 35, 61, 77, 100, 152, 135, 209, 250, 259, 291, 245, 288, 272, 105</t>
  </si>
  <si>
    <t>3, 4, 8, 7, 7, 8, 10, 6, 23, 13, 12, 18, 12, 3, 4, 3, 7, 9, 4, 0, 0, 0, 0, 1</t>
  </si>
  <si>
    <t>best seo companies south carolina</t>
  </si>
  <si>
    <t>horse face drawing easy</t>
  </si>
  <si>
    <t>best seo optimization agency near me</t>
  </si>
  <si>
    <t>large horse painting</t>
  </si>
  <si>
    <t>seo experts london</t>
  </si>
  <si>
    <t>https://incubeta.com/news-and-resources/tomorrows-world-5-takeaways-for-building-marketing-systems-that-outperform-in-2026/</t>
  </si>
  <si>
    <t>top 10 best seo company in india</t>
  </si>
  <si>
    <t>easy abstract horse painting</t>
  </si>
  <si>
    <t>People also ask,Shopping results,Thumbnail</t>
  </si>
  <si>
    <t>171, 187, 126, 121, 121, 151, 153, 181, 283, 445, 272, 234, 133, 227, 253, 264, 223, 217, 217, 211, 205, 252, 226, 225</t>
  </si>
  <si>
    <t>0, 0, 0, 0, 0, 0, 0, 0, 0, 0, 0, 0, 4, 7, 9, 9, 1, 7, 10, 2, 2, 5, 6, 5</t>
  </si>
  <si>
    <t>210, 214, 207, 216, 226, 217, 217, 211, 205, 252, 226, 225</t>
  </si>
  <si>
    <t>jokic horse photo</t>
  </si>
  <si>
    <t>content seo agency</t>
  </si>
  <si>
    <t>best affordable seo company near me</t>
  </si>
  <si>
    <t>beautiful horse art</t>
  </si>
  <si>
    <t>Tomorrow’s World: 5 Takeaways For Building Marketing Systems That Outperform In 2026 | Incubeta</t>
  </si>
  <si>
    <t>78, 77, 77, 42, 59, 51, 86, 90, 92, 126, 149, 131, 151, 134, 177, 344, 176, 153, 161, 186, 166, 198, 187, 233</t>
  </si>
  <si>
    <t>best tampa seo company</t>
  </si>
  <si>
    <t>219, 293, 350, 294, 249, 235, 239, 272, 240, 283, 265, 326</t>
  </si>
  <si>
    <t>Marketing leaders are expected to deliver growth in environments that are becoming increasingly difficult to navigate and control. Media costs continue to</t>
  </si>
  <si>
    <t>Image pack,Thumbnail,Shopping results,Discussions,Videos</t>
  </si>
  <si>
    <t>seo consultant company</t>
  </si>
  <si>
    <t>horse saddle drawing</t>
  </si>
  <si>
    <t>best seo agency rankstar</t>
  </si>
  <si>
    <t>saddle drawing</t>
  </si>
  <si>
    <t>175, 144, 142, 96, 110, 68, 100, 189, 266, 308, 277, 241, 174, 137, 157, 525, 175, 170, 213, 214, 221, 221, 206, 215</t>
  </si>
  <si>
    <t>216, 203, 201, 216, 188, 178, 182, 186, 193, 194, 179, 188</t>
  </si>
  <si>
    <t>tony soprano painting with horse</t>
  </si>
  <si>
    <t>Tomorrow’s World: 5 Takeaways for Building Marketing Systems That Outperform in 2026</t>
  </si>
  <si>
    <t>best ecommerce seo agency for shopify stores</t>
  </si>
  <si>
    <t>People also ask,Shopping results,Thumbnail,Discussions</t>
  </si>
  <si>
    <t>horse art drawing</t>
  </si>
  <si>
    <t>best seo agency for estate agents</t>
  </si>
  <si>
    <t>uk seo consultants</t>
  </si>
  <si>
    <t>https://incubeta.com/pt-pt/knowledge-base/mmm-powerhouses-comparing-meridian-and-robyn/</t>
  </si>
  <si>
    <t>horse stock photos</t>
  </si>
  <si>
    <t>best website seo agency near me</t>
  </si>
  <si>
    <t>Top ads,Paid sitelinks,Thumbnail</t>
  </si>
  <si>
    <t>245, 227, 221, 127, 98, 163, 171, 166, 225, 343, 291, 248, 125, 136, 186, 573, 115, 121, 210, 210, 205, 233, 234, 242</t>
  </si>
  <si>
    <t>224, 223, 228, 252, 204, 206, 217, 218, 212, 240, 242, 250</t>
  </si>
  <si>
    <t>dead horse lake golf course photos</t>
  </si>
  <si>
    <t>internet marketing company uk</t>
  </si>
  <si>
    <t>best seo company brisbane</t>
  </si>
  <si>
    <t>dead horse lake</t>
  </si>
  <si>
    <t>best seo agency for geo</t>
  </si>
  <si>
    <t>horse pussy pics</t>
  </si>
  <si>
    <t>mare pussy pics</t>
  </si>
  <si>
    <t>44, 38, 47, 46, 37, 30, 39, 105, 156, 282, 281, 166, 77, 111, 184, 486, 173, 161, 211, 205, 216, 232, 222, 209</t>
  </si>
  <si>
    <t>193, 193, 203, 234, 211, 204, 212, 206, 216, 233, 222, 209</t>
  </si>
  <si>
    <t>best st louis seo company</t>
  </si>
  <si>
    <t>buying seo services</t>
  </si>
  <si>
    <t>black and white horse painting</t>
  </si>
  <si>
    <t>best seo service india</t>
  </si>
  <si>
    <t>https://incubeta.com/news-and-resources/achieving-peak-season-success/</t>
  </si>
  <si>
    <t>chrome horse saloon photos</t>
  </si>
  <si>
    <t>seo buy</t>
  </si>
  <si>
    <t>best seo company for local business</t>
  </si>
  <si>
    <t>chrome horse</t>
  </si>
  <si>
    <t>Achieving Peak Season Success: The Value Of Omnichannel Marketing | Incubeta</t>
  </si>
  <si>
    <t>With consumers actively searching, buying, and engaging more than ever, peak season is a valuable period in which businesses can build brand awareness, drive revenue, and engage with prospective audiences.</t>
  </si>
  <si>
    <t>Achieving Peak Season Success: The Value of Omnichannel Marketing</t>
  </si>
  <si>
    <t>best seo company in florida</t>
  </si>
  <si>
    <t>61, 61, 55, 50, 91, 126, 134, 106, 84, 142, 145, 169, 155, 257, 277, 216, 150, 229, 172, 221, 152, 157, 234, 15</t>
  </si>
  <si>
    <t>horse &amp; hyde barroom saloon photos</t>
  </si>
  <si>
    <t>search engine optimization companies uk</t>
  </si>
  <si>
    <t>best seo agencies plumbers uk</t>
  </si>
  <si>
    <t>horse and hyde</t>
  </si>
  <si>
    <t>best chicago seo company</t>
  </si>
  <si>
    <t>oxford at iron horse photos</t>
  </si>
  <si>
    <t>https://incubeta.com/news-and-resources/how-to-outperform-amidst-changing-search-behaviors/</t>
  </si>
  <si>
    <t>best local seo services noida india 2026</t>
  </si>
  <si>
    <t>oxford at iron horse</t>
  </si>
  <si>
    <t>0, 0, 0, 0, 0, 0, 0, 0, 0, 0, 0, 0, 0, 0, 0, 0, 0, 0, 0, 54, 5, 0, 0, 1</t>
  </si>
  <si>
    <t>233, 281, 196, 129, 115, 100, 123, 155, 216, 269, 280, 214, 152, 158, 166, 371, 135, 148, 177, 185, 201, 214, 205, 200</t>
  </si>
  <si>
    <t>182, 188, 184, 185, 168, 173, 176, 185, 201, 214, 205, 199</t>
  </si>
  <si>
    <t>horse creek campground photos</t>
  </si>
  <si>
    <t>seo services in london uk</t>
  </si>
  <si>
    <t>horse creek campground</t>
  </si>
  <si>
    <t>best search engine submission seo services</t>
  </si>
  <si>
    <t>Image pack,Local teaser pack</t>
  </si>
  <si>
    <t>0, 0, 0, 0, 0, 0, 0, 0, 0, 0, 0, 0, 29, 57, 47, 0, 0, 2, 0, 0, 0, 0, 0, 0</t>
  </si>
  <si>
    <t>best local seo services blogs</t>
  </si>
  <si>
    <t>kid horse drawing</t>
  </si>
  <si>
    <t>67, 14, 26, 958, 637, 120, 40, 70, 98, 438, 234, 296, 243, 252, 149, 198, 151, 138, 153, 171, 197, 180, 114, 109</t>
  </si>
  <si>
    <t>best seo company for recruiters</t>
  </si>
  <si>
    <t>93, 81, 65, 133, 71, 36, 27, 23, 22, 50, 17, 15</t>
  </si>
  <si>
    <t>best seo services youtube</t>
  </si>
  <si>
    <t>website seo companies</t>
  </si>
  <si>
    <t>0, 0, 0, 0, 0, 0, 0, 0, 0, 0, 0, 0, 0, 8, 9, 8, 13, 35, 18, 6, 3, 0, 0, 1</t>
  </si>
  <si>
    <t>iron horse tavern folsom photos</t>
  </si>
  <si>
    <t>best seo agency in cornwall</t>
  </si>
  <si>
    <t>iron horse</t>
  </si>
  <si>
    <t>best seo companies in australia</t>
  </si>
  <si>
    <t>283, 302, 193, 207, 211, 201, 202, 192, 196, 196, 196, 208, 198, 194, 184, 188, 187, 182, 179, 172, 174, 176, 175, 188</t>
  </si>
  <si>
    <t>177, 174, 164, 169, 167, 162, 160, 153, 155, 157, 156, 169</t>
  </si>
  <si>
    <t>website optimization services</t>
  </si>
  <si>
    <t>horse head art</t>
  </si>
  <si>
    <t>best seo company mississauga</t>
  </si>
  <si>
    <t>159, 165, 249, 250, 361, 210, 209, 357, 210, 256, 285, 387, 145, 85, 136, 231, 144, 286, 188, 222, 209, 216, 217, 249</t>
  </si>
  <si>
    <t>227, 218, 212, 222, 222, 213, 214, 229, 216, 223, 225, 256</t>
  </si>
  <si>
    <t>https://incubeta.com/mx/capabilities/digital-media/</t>
  </si>
  <si>
    <t>best seo services melbourne</t>
  </si>
  <si>
    <t>digital advertising company</t>
  </si>
  <si>
    <t>eli manning horse drawing</t>
  </si>
  <si>
    <t>12, 8, 12, 8, 12, 20, 18, 8, 16, 18, 8, 31, 20, 3, 2, 1, 2, 3, 9, 9, 8, 3, 4, 1</t>
  </si>
  <si>
    <t>best seo companies miami</t>
  </si>
  <si>
    <t>best seo company san francisco</t>
  </si>
  <si>
    <t>Digital Media| Incubeta</t>
  </si>
  <si>
    <t>111, 118, 114, 405, 411, 342, 126, 144, 130, 181, 174, 162, 110, 121, 124, 154, 226, 253, 260, 243, 167, 169, 193, 194</t>
  </si>
  <si>
    <t>176, 179, 171, 265, 256, 237, 300, 280, 193, 195, 222</t>
  </si>
  <si>
    <t>Soluciones de marketing digital data-driven que generan resultados reales y ayudan a las marcas a maximizar performance, eficiencia y crecimiento.</t>
  </si>
  <si>
    <t>best seo company primelis</t>
  </si>
  <si>
    <t>marketing and design agency</t>
  </si>
  <si>
    <t>simple horse head drawing</t>
  </si>
  <si>
    <t>best seo company burnley</t>
  </si>
  <si>
    <t>best seo agency in london for small business 2025</t>
  </si>
  <si>
    <t>43, 70, 43, 50, 61, 71, 56, 135, 322, 328, 320, 251, 80, 134, 158, 631, 164, 131, 112, 195, 206, 200, 191, 183</t>
  </si>
  <si>
    <t>photo of horse</t>
  </si>
  <si>
    <t>162, 173, 169, 194, 161, 160, 147, 171, 180, 175, 167, 158</t>
  </si>
  <si>
    <t>best seo agency toronto</t>
  </si>
  <si>
    <t>seo marketing company london</t>
  </si>
  <si>
    <t>best seo agencies 2026</t>
  </si>
  <si>
    <t>https://incubeta.com/sg/news-and-resources/what-is-outperform-marketing/</t>
  </si>
  <si>
    <t>best local seo services for small businesses</t>
  </si>
  <si>
    <t>the painted horse winery and vineyards photos</t>
  </si>
  <si>
    <t>67, 117, 67, 69, 59, 70, 98, 98, 226, 231, 230, 209, 147, 150, 180, 359, 143, 144, 175, 164, 172, 177, 172, 170</t>
  </si>
  <si>
    <t>153, 167, 160, 182, 165, 173, 177, 166, 175, 179, 174, 172</t>
  </si>
  <si>
    <t>best seo and content marketing agency</t>
  </si>
  <si>
    <t>marketing and branding agency</t>
  </si>
  <si>
    <t>best seo service company in isle of wight</t>
  </si>
  <si>
    <t>People also ask,Video preview,Knowledge panel</t>
  </si>
  <si>
    <t>drawing:3i9vy_avnl4= how to draw a horse</t>
  </si>
  <si>
    <t>best small creative agencies london</t>
  </si>
  <si>
    <t>digital agencies uk</t>
  </si>
  <si>
    <t>best ecommerce seo services provider</t>
  </si>
  <si>
    <t>uk digital agencies</t>
  </si>
  <si>
    <t>horse drawing kids</t>
  </si>
  <si>
    <t>best monthly seo services</t>
  </si>
  <si>
    <t>best seo company yahoo answers</t>
  </si>
  <si>
    <t>144, 160, 112, 78, 72, 71, 62, 108, 122, 123, 140, 144, 114, 219, 218, 300, 211, 177, 174, 182, 183, 191, 190, 189</t>
  </si>
  <si>
    <t>170, 205, 187, 192, 175, 176, 175, 182, 183, 191, 190, 189</t>
  </si>
  <si>
    <t>trojan horse painting</t>
  </si>
  <si>
    <t>seo web design service</t>
  </si>
  <si>
    <t>best seo agencies in germany</t>
  </si>
  <si>
    <t>https://incubeta.com/za/news-and-resources/how-to-outperform-amidst-changing-search-behaviors/</t>
  </si>
  <si>
    <t>seo web design company</t>
  </si>
  <si>
    <t>best seo company in chandigarh</t>
  </si>
  <si>
    <t>People also ask,Thumbnail,Shopping results</t>
  </si>
  <si>
    <t>horse with saddle drawing</t>
  </si>
  <si>
    <t>best seo backlink agency</t>
  </si>
  <si>
    <t>37, 37, 47, 41, 41, 40, 51, 79, 274, 334, 338, 165, 58, 116, 147, 401, 125, 158, 161, 155, 236, 198, 177, 206</t>
  </si>
  <si>
    <t>155, 159, 175, 209, 168, 162, 163, 157, 239, 201, 179, 208</t>
  </si>
  <si>
    <t>best seo company for recruitment agencies</t>
  </si>
  <si>
    <t>professional seo company uk</t>
  </si>
  <si>
    <t>skeleton horse drawing</t>
  </si>
  <si>
    <t>red horse by david burke - bernards inn bernardsville photos</t>
  </si>
  <si>
    <t>best affordable seo company list</t>
  </si>
  <si>
    <t>red horse bernardsville nj</t>
  </si>
  <si>
    <t>147, 38, 143, 177, 150, 117, 102, 217, 208, 213, 330, 233, 163, 190, 220, 279, 175, 213, 206, 203, 209, 213, 254, 235</t>
  </si>
  <si>
    <t>227, 201, 202, 208, 189, 184, 186, 185, 190, 195, 236, 216</t>
  </si>
  <si>
    <t>best seo management companies</t>
  </si>
  <si>
    <t>1, 0, 2, 0, 2, 1, 0, 0, 2, 2, 1, 1, 1, 11, 7, 20, 10, 17, 18, 0, 0, 2, 4, 3</t>
  </si>
  <si>
    <t>best seo company in surat</t>
  </si>
  <si>
    <t>horse pixel art</t>
  </si>
  <si>
    <t>best seo companies seo company reviews</t>
  </si>
  <si>
    <t>web marketing firm</t>
  </si>
  <si>
    <t>friesian horse photos</t>
  </si>
  <si>
    <t>best seo service bd</t>
  </si>
  <si>
    <t>digital marketing agency near me</t>
  </si>
  <si>
    <t>https://incubeta.com/au/news-and-resources/waving-goodbye-to-google-optimize/</t>
  </si>
  <si>
    <t>freisian horse pictures</t>
  </si>
  <si>
    <t>best website audit for seo agencies</t>
  </si>
  <si>
    <t>79, 94, 175, 204, 103, 61, 61, 100, 255, 146, 104, 187, 109, 137, 105, 344, 173, 149, 185, 189, 208, 199, 192, 202</t>
  </si>
  <si>
    <t>201, 212, 218, 237, 218, 217, 231, 234, 254, 245, 237, 248</t>
  </si>
  <si>
    <t>best local seo agency near me</t>
  </si>
  <si>
    <t>uk seo service</t>
  </si>
  <si>
    <t>find the best seo agency in liverpool</t>
  </si>
  <si>
    <t>0, 0, 0, 0, 0, 0, 0, 0, 0, 0, 0, 0, 0, 0, 0, 16, 7, 4, 6, 6, 9, 10, 10, 3</t>
  </si>
  <si>
    <t>river ranch at texas horse park photos</t>
  </si>
  <si>
    <t>best seo marketing companies near me</t>
  </si>
  <si>
    <t>173, 173, 128, 122, 120, 145, 176, 204, 198, 296, 299, 264, 183, 283, 216, 423, 130, 115, 199, 212, 209, 220, 204, 225</t>
  </si>
  <si>
    <t>211, 200, 187, 185, 178, 179, 191, 204, 201, 211, 195, 216</t>
  </si>
  <si>
    <t>seo digital marketing company</t>
  </si>
  <si>
    <t>best seo services johannesburg</t>
  </si>
  <si>
    <t>best agency for seo and ppc integration</t>
  </si>
  <si>
    <t>drawing of horse easy</t>
  </si>
  <si>
    <t>171, 71, 190, 599, 115, 57, 71, 116, 263, 907, 147, 162, 116, 97, 147, 380, 150, 95, 137, 133, 131, 273, 316, 176</t>
  </si>
  <si>
    <t>156, 163, 147, 252, 144, 133, 137, 133, 131, 273, 316, 176</t>
  </si>
  <si>
    <t>best creative agencies milton keynes</t>
  </si>
  <si>
    <t>creative agencies uk</t>
  </si>
  <si>
    <t>best seo companies philadelphia</t>
  </si>
  <si>
    <t>https://incubeta.com/sg/knowledge-base/what-is-google-analytics-4-ga4/</t>
  </si>
  <si>
    <t>best off page seo service</t>
  </si>
  <si>
    <t>drawing sea horse</t>
  </si>
  <si>
    <t>need seo services</t>
  </si>
  <si>
    <t>seo expert</t>
  </si>
  <si>
    <t>best seo agency in newquay</t>
  </si>
  <si>
    <t>good seo services</t>
  </si>
  <si>
    <t>baby horse drawing</t>
  </si>
  <si>
    <t>best technical seo audit services</t>
  </si>
  <si>
    <t>cute baby horse drawing</t>
  </si>
  <si>
    <t>best+seo+services+company</t>
  </si>
  <si>
    <t>digital pr companies</t>
  </si>
  <si>
    <t>sheraton grand at wild horse pass photos</t>
  </si>
  <si>
    <t>best seo company boca raton</t>
  </si>
  <si>
    <t>65, 65, 76, 78, 111, 74, 90, 111, 201, 196, 192, 199, 89, 226, 204, 335, 209, 220, 223, 224, 234, 218, 198, 221</t>
  </si>
  <si>
    <t>212, 216, 232, 261, 232, 223, 226, 227, 238, 221, 201, 225</t>
  </si>
  <si>
    <t>sheraton wild horse pass</t>
  </si>
  <si>
    <t>organic seo services london</t>
  </si>
  <si>
    <t>https://incubeta.com/news-and-resources/incubeta-has-been-named-a-2022-google-premier-partner/</t>
  </si>
  <si>
    <t>best creative advertising agencies melbourne</t>
  </si>
  <si>
    <t>68, 92, 84, 68, 51, 55, 323, 580, 186, 188, 149, 196, 106, 132, 222, 401, 143, 192, 228, 245, 203, 224, 210, 228</t>
  </si>
  <si>
    <t>203, 206, 215, 241, 198, 206, 232, 248, 206, 227, 213, 231</t>
  </si>
  <si>
    <t>iron horse vineyards photos</t>
  </si>
  <si>
    <t>the best seo company in india</t>
  </si>
  <si>
    <t>seo ranking service</t>
  </si>
  <si>
    <t>se ranking</t>
  </si>
  <si>
    <t>best seo services small business reviews</t>
  </si>
  <si>
    <t>Incubeta Has Been Named A 2022 Google Premier Partner | Incubeta</t>
  </si>
  <si>
    <t>Sitelinks,Image pack,Knowledge panel,Thumbnail</t>
  </si>
  <si>
    <t>We’re thrilled to announce that Incubeta Australia has been named a 2022 Premier Partner in the Google Partners Program.</t>
  </si>
  <si>
    <t>Incubeta has been named a 2022 Google Premier Partner</t>
  </si>
  <si>
    <t>best seo reseller service</t>
  </si>
  <si>
    <t>84, 90, 86, 53, 90, 78, 138, 197, 297, 361, 308, 278, 160, 131, 179, 536, 135, 89, 150, 132, 125, 112, 100, 142</t>
  </si>
  <si>
    <t>painting horse trailers</t>
  </si>
  <si>
    <t>136, 129, 126, 175, 137, 125, 160, 141, 134, 119, 107, 151</t>
  </si>
  <si>
    <t>cost effective seo</t>
  </si>
  <si>
    <t>best seo company in sri lanka</t>
  </si>
  <si>
    <t>https://incubeta.com/mx/news-and-resources/3-ways-to-maximize-budget-efficiency/</t>
  </si>
  <si>
    <t>People also ask,Thumbnail,Image pack</t>
  </si>
  <si>
    <t>cheapest seo tools</t>
  </si>
  <si>
    <t>best seo company near lancaster, ca</t>
  </si>
  <si>
    <t>simple horse drawings</t>
  </si>
  <si>
    <t>best seo agency in gurgaon</t>
  </si>
  <si>
    <t>AI Overview,Bottom ads,Paid sitelinks</t>
  </si>
  <si>
    <t>horse head clip art</t>
  </si>
  <si>
    <t>https://incubeta.com/my/news-and-resources/say-hello-to-temu-south-africas-newest-retail-phenomenon/</t>
  </si>
  <si>
    <t>best local seo company in the world</t>
  </si>
  <si>
    <t>60, 64, 80, 80, 101, 59, 119, 119, 120, 125, 84, 244, 116, 82, 132, 799, 94, 153, 128, 133, 132, 133, 122, 149</t>
  </si>
  <si>
    <t>139, 146, 155, 218, 160, 166, 176, 178, 178, 179, 167, 195</t>
  </si>
  <si>
    <t>horse head silhouette</t>
  </si>
  <si>
    <t>seo service companies</t>
  </si>
  <si>
    <t>best seo company in tampa</t>
  </si>
  <si>
    <t>147, 208, 194, 191, 211, 182, 192, 175, 157, 185, 181, 187, 185, 203, 198, 195, 215, 186, 195, 178, 160, 189, 185, 191</t>
  </si>
  <si>
    <t>horse metal wall art</t>
  </si>
  <si>
    <t>188, 207, 202, 199, 219, 189, 199, 182, 163, 193, 188, 195</t>
  </si>
  <si>
    <t>best marijuana seo company</t>
  </si>
  <si>
    <t>seo company seo</t>
  </si>
  <si>
    <t>seo ltd</t>
  </si>
  <si>
    <t>3, 5, 3, 7, 7, 4, 3, 3, 0, 5, 12, 26, 15, 0, 0, 1, 1, 0, 0, 3, 3, 5, 4, 5</t>
  </si>
  <si>
    <t>https://incubeta.com/sg/news-and-resources/what-google-is-changing-for-digital-advertising-and-commerce-in-2026/</t>
  </si>
  <si>
    <t>best agencies for tiktok creative production</t>
  </si>
  <si>
    <t>419, 541, 334, 176, 153, 107, 114, 160, 188, 326, 274, 243, 120, 164, 171, 396, 177, 130, 166, 167, 179, 190, 179, 184</t>
  </si>
  <si>
    <t>180, 191, 173, 156, 145, 136, 152, 159, 166, 182, 167, 175</t>
  </si>
  <si>
    <t>horse racing painting</t>
  </si>
  <si>
    <t>top search engine optimization companies</t>
  </si>
  <si>
    <t>best seo service company in gloucestershire</t>
  </si>
  <si>
    <t>best fintech seo agencies in the uk</t>
  </si>
  <si>
    <t>horse drawing easy cute</t>
  </si>
  <si>
    <t>424, 196, 202, 92, 98, 61, 79, 146, 178, 183, 150, 221, 97, 75, 135, 686, 141, 126, 97, 182, 183, 187, 154, 497</t>
  </si>
  <si>
    <t>478, 275, 333, 357, 208, 193, 190, 263, 260, 264, 216, 687</t>
  </si>
  <si>
    <t>companies seo</t>
  </si>
  <si>
    <t>best small business seo service</t>
  </si>
  <si>
    <t>https://incubeta.com/mx/news-and-resources/amazons-arrival-in-south-africa-a-game-changer-for-the-global-marketplace/</t>
  </si>
  <si>
    <t>best+national+seo+company</t>
  </si>
  <si>
    <t>tony soprano horse painting original</t>
  </si>
  <si>
    <t>creative media agencies</t>
  </si>
  <si>
    <t>best seo service company in east sussex</t>
  </si>
  <si>
    <t>creative media</t>
  </si>
  <si>
    <t>best seo company for insurance companies</t>
  </si>
  <si>
    <t>Marketing; Business</t>
  </si>
  <si>
    <t>creative communication agency</t>
  </si>
  <si>
    <t>barn at bay horse inn photos</t>
  </si>
  <si>
    <t>best creative advertising agencies list</t>
  </si>
  <si>
    <t>story agency</t>
  </si>
  <si>
    <t>https://incubeta.com/it/news-and-resources/amazons-arrival-in-south-africa-a-game-changer-for-the-global-marketplace/</t>
  </si>
  <si>
    <t>best seo company in new jersey</t>
  </si>
  <si>
    <t>horse head photo</t>
  </si>
  <si>
    <t>Brand; Public relations</t>
  </si>
  <si>
    <t>best seo firm</t>
  </si>
  <si>
    <t>best seo company in spokane</t>
  </si>
  <si>
    <t>napoleon painting on horse secret</t>
  </si>
  <si>
    <t>show me the best technical seo agencies</t>
  </si>
  <si>
    <t>Featured snippet,People also ask,Image pack,Thumbnail,Discussions</t>
  </si>
  <si>
    <t>425, 205, 198, 90, 90, 49, 61, 133, 162, 164, 137, 213, 90, 71, 138, 672, 154, 146, 184, 179, 175, 166, 150, 192</t>
  </si>
  <si>
    <t>174, 147, 145, 154, 111, 102, 99, 106, 103, 98, 85, 129</t>
  </si>
  <si>
    <t>step by step:mkhoox_tvum= horse drawing</t>
  </si>
  <si>
    <t>best seo services national library road</t>
  </si>
  <si>
    <t>digital marketing advertising agencies</t>
  </si>
  <si>
    <t>black and white horse photo</t>
  </si>
  <si>
    <t>top 10 best seo agencies in london</t>
  </si>
  <si>
    <t>https://incubeta.com/ae/news-and-resources/incubeta-acquires-shout-bravo/</t>
  </si>
  <si>
    <t>best seo company in perth</t>
  </si>
  <si>
    <t>134, 171, 160, 160, 138, 141, 119, 150, 199, 298, 215, 194, 109, 165, 168, 289, 177, 166, 145, 171, 158, 189, 179, 181</t>
  </si>
  <si>
    <t>171, 178, 182, 194, 187, 187, 177, 191, 189, 208, 198, 200</t>
  </si>
  <si>
    <t>dark horse coffee and kitchen photos</t>
  </si>
  <si>
    <t>top seo companies in london</t>
  </si>
  <si>
    <t>best shopify seo services</t>
  </si>
  <si>
    <t>vintage horse art</t>
  </si>
  <si>
    <t>61, 95, 73, 75, 64, 64, 75, 128, 240, 281, 217, 208, 98, 140, 152, 437, 146, 128, 180, 184, 197, 213, 194, 190</t>
  </si>
  <si>
    <t>176, 186, 187, 196, 178, 174, 177, 181, 193, 210, 191, 187</t>
  </si>
  <si>
    <t>best local seo company to hire for small business</t>
  </si>
  <si>
    <t>pr firms london</t>
  </si>
  <si>
    <t>0, 0, 0, 0, 0, 0, 0, 0, 0, 0, 0, 2, 2, 0, 0, 0, 0, 0, 0, 1, 27, 20, 9, 1</t>
  </si>
  <si>
    <t>https://incubeta.com/sg/knowledge-base/five-top-tips-to-drive-sales-on-amazon-prime-day/</t>
  </si>
  <si>
    <t>best seo company in jaipur</t>
  </si>
  <si>
    <t>clarcona horse park photos</t>
  </si>
  <si>
    <t>best seo company new jersey</t>
  </si>
  <si>
    <t>clarcona horse park</t>
  </si>
  <si>
    <t>124, 162, 137, 176, 168, 163, 126, 214, 239, 227, 208, 250, 152, 321, 267, 215, 205, 201, 171, 209, 207, 295, 199, 187</t>
  </si>
  <si>
    <t>178, 196, 179, 194, 204, 198, 162, 209, 207, 201, 198, 186</t>
  </si>
  <si>
    <t>best seo company in mohali</t>
  </si>
  <si>
    <t>flying horse ranch | wedding venue photos</t>
  </si>
  <si>
    <t>best global seo companies</t>
  </si>
  <si>
    <t>best seo service company in kent</t>
  </si>
  <si>
    <t>the barn at sanderlin horse farm photos</t>
  </si>
  <si>
    <t>https://incubeta.com/news-and-resources/wtf-is-chatgpt/</t>
  </si>
  <si>
    <t>best seo company in toronto</t>
  </si>
  <si>
    <t>pencil sketch horse drawing</t>
  </si>
  <si>
    <t>best seo service company in northamptonshire</t>
  </si>
  <si>
    <t>WTF Is ChatGPT | Incubeta</t>
  </si>
  <si>
    <t>seo services company in london</t>
  </si>
  <si>
    <t>Few within the marketing industry, or even those simply perusing LinkedIn, could’ve avoided hearing about ChatGPT - the latest rage in Artificial Intelligence (AI) that uses deep learning to produce “human-like” text. Gaining two million users within fourteen days of its inception, ChatGPT is effectively a ‘large learning model’ with the remarkable ability to respond to complex questions in a conversational way.</t>
  </si>
  <si>
    <t>best seo company nearby</t>
  </si>
  <si>
    <t>WTF is ChatGPT</t>
  </si>
  <si>
    <t>black horse art</t>
  </si>
  <si>
    <t>best creative for advertising agencies</t>
  </si>
  <si>
    <t>118, 147, 87, 121, 56, 63, 98, 132, 227, 326, 264, 233, 87, 126, 257, 351, 235, 218, 214, 219, 228, 247, 238, 235</t>
  </si>
  <si>
    <t>220, 238, 253, 263, 243, 241, 237, 242, 251, 270, 261, 258</t>
  </si>
  <si>
    <t>pr agency in london</t>
  </si>
  <si>
    <t>Image pack,Shopping results,Thumbnail,Knowledge panel</t>
  </si>
  <si>
    <t>best website marketing seo services</t>
  </si>
  <si>
    <t>renaissance horse painting</t>
  </si>
  <si>
    <t>https://incubeta.com/ch/news-and-resources/incubeta-partners-with-carpio-to-supercharge-marketplace-reporting/</t>
  </si>
  <si>
    <t>seo specialist services</t>
  </si>
  <si>
    <t>renaissance horse</t>
  </si>
  <si>
    <t>People also ask,Thumbnail,Videos,Shopping results</t>
  </si>
  <si>
    <t>best seo companies chicago</t>
  </si>
  <si>
    <t>Top ads,People also ask,Knowledge panel</t>
  </si>
  <si>
    <t>how hungry horse drawing</t>
  </si>
  <si>
    <t>48, 36, 61, 50, 75, 58, 78, 125, 196, 357, 237, 172, 46, 104, 231, 381, 150, 125, 175, 180, 180, 197, 185, 193</t>
  </si>
  <si>
    <t>185, 198, 218, 219, 181, 179, 175, 180, 180, 198, 185, 193</t>
  </si>
  <si>
    <t>seo optimization service</t>
  </si>
  <si>
    <t>best seo agency plymouth</t>
  </si>
  <si>
    <t>how hungry</t>
  </si>
  <si>
    <t>best video seo company</t>
  </si>
  <si>
    <t>105, 162, 112, 144, 124, 111, 130, 167, 191, 223, 217, 177, 110, 170, 184, 367, 145, 144, 186, 195, 195, 205, 194, 195</t>
  </si>
  <si>
    <t>192, 201, 198, 207, 195, 194, 197, 207, 207, 218, 206, 207</t>
  </si>
  <si>
    <t>virginia horse center photos</t>
  </si>
  <si>
    <t>uk search engine optimisation company</t>
  </si>
  <si>
    <t>virginia horse center</t>
  </si>
  <si>
    <t>best seo company pa</t>
  </si>
  <si>
    <t>easy horse riding drawing</t>
  </si>
  <si>
    <t>best seo agency nj</t>
  </si>
  <si>
    <t>seoservice</t>
  </si>
  <si>
    <t>https://incubeta.com/mx/news-and-resources/from-search-to-delegation-navigating-the-rise-of-agentic-commerce/</t>
  </si>
  <si>
    <t>horse riding drawing easy</t>
  </si>
  <si>
    <t>best sheffield seo companies</t>
  </si>
  <si>
    <t>seo technologies</t>
  </si>
  <si>
    <t>pencil easy beginner easy pencil horse drawings</t>
  </si>
  <si>
    <t>best manchester seo company</t>
  </si>
  <si>
    <t>best local seo platform for agencies</t>
  </si>
  <si>
    <t>wild horse photos</t>
  </si>
  <si>
    <t>best creative agencies in india</t>
  </si>
  <si>
    <t>wild horses pictures</t>
  </si>
  <si>
    <t>best seo company in boston</t>
  </si>
  <si>
    <t>https://incubeta.com/za/news-and-resources/say-hello-to-temu-south-africas-newest-retail-phenomenon/</t>
  </si>
  <si>
    <t>degas horse paintings</t>
  </si>
  <si>
    <t>seo services consultants</t>
  </si>
  <si>
    <t>best seo company seo trust</t>
  </si>
  <si>
    <t>degas horses</t>
  </si>
  <si>
    <t>best affordable website seo services</t>
  </si>
  <si>
    <t>63, 38, 37, 31, 42, 45, 76, 91, 125, 256, 217, 190, 88, 162, 220, 169, 180, 177, 187, 179, 186, 225, 209, 212</t>
  </si>
  <si>
    <t>205, 209, 206, 216, 214, 173, 190, 182, 189, 228, 212, 215</t>
  </si>
  <si>
    <t>lexington horse photo</t>
  </si>
  <si>
    <t>and seo services</t>
  </si>
  <si>
    <t>top 10 best seo company in london</t>
  </si>
  <si>
    <t>lexington horse</t>
  </si>
  <si>
    <t>0, 0, 0, 0, 0, 0, 0, 0, 0, 0, 0, 0, 0, 2, 12, 38, 25, 58, 18, 3, 4, 0, 0, 0</t>
  </si>
  <si>
    <t>best llm seo companies</t>
  </si>
  <si>
    <t>top seo london</t>
  </si>
  <si>
    <t>0, 0, 0, 0, 0, 0, 0, 0, 0, 0, 0, 0, 0, 0, 0, 0, 0, 0, 0, 8, 12, 15, 15, 16</t>
  </si>
  <si>
    <t>wandering horse buffet photos</t>
  </si>
  <si>
    <t>best seo agency calgary milliondev ltd</t>
  </si>
  <si>
    <t>https://incubeta.com/mx/news-and-resources/consumers-ahead-brands-behind/</t>
  </si>
  <si>
    <t>talking stick buffet</t>
  </si>
  <si>
    <t>best san diego seo company</t>
  </si>
  <si>
    <t>4, 7, 5, 12, 16, 11, 27, 22, 23, 31, 33, 89, 63, 146, 237, 169, 225, 153, 244, 228, 199, 139, 130, 163</t>
  </si>
  <si>
    <t>affordable seo agency london</t>
  </si>
  <si>
    <t>best on site seo services</t>
  </si>
  <si>
    <t>Local pack,People also ask,Sitelinks</t>
  </si>
  <si>
    <t>best freelance seo services</t>
  </si>
  <si>
    <t>horse carriage drawing</t>
  </si>
  <si>
    <t>internet marketing services uk</t>
  </si>
  <si>
    <t>best seo for hvac companies</t>
  </si>
  <si>
    <t>best seo company adelaide</t>
  </si>
  <si>
    <t>83, 104, 85, 49, 54, 44, 47, 95, 171, 204, 206, 149, 67, 121, 141, 510, 194, 191, 201, 207, 220, 226, 229, 229</t>
  </si>
  <si>
    <t>229, 223, 235, 261, 249, 244, 233, 238, 252, 258, 261, 260</t>
  </si>
  <si>
    <t>creative design agencies</t>
  </si>
  <si>
    <t>best+seo+services</t>
  </si>
  <si>
    <t>easy:ljd413jlg70= pencil horse drawing</t>
  </si>
  <si>
    <t>design agency london</t>
  </si>
  <si>
    <t>best affordable seo services small business</t>
  </si>
  <si>
    <t>43, 58, 57, 55, 45, 52, 70, 118, 197, 199, 194, 177, 104, 137, 128, 618, 188, 158, 132, 203, 211, 206, 195, 195</t>
  </si>
  <si>
    <t>194, 202, 215, 233, 201, 193, 186, 204, 212, 207, 197</t>
  </si>
  <si>
    <t>https://incubeta.com/news-and-resources/incubeta-za-is-google-mobile-certified/</t>
  </si>
  <si>
    <t>uk search engine optimisation</t>
  </si>
  <si>
    <t>best spokane seo company</t>
  </si>
  <si>
    <t>iron horse ranch hammonton photos</t>
  </si>
  <si>
    <t>61, 73, 60, 75, 71, 64, 97, 133, 132, 185, 215, 189, 127, 161, 204, 393, 179, 145, 172, 173, 169, 176, 170, 179</t>
  </si>
  <si>
    <t>180, 186, 190, 204, 182, 174, 185, 186, 182, 189, 183, 192</t>
  </si>
  <si>
    <t>best affordable seo plans services</t>
  </si>
  <si>
    <t>website seo content services</t>
  </si>
  <si>
    <t>Incubeta ZA Is Google Mobile Certified | Incubeta</t>
  </si>
  <si>
    <t>AI Overview,Top ads,Bottom ads</t>
  </si>
  <si>
    <t>best optimization and seo services list</t>
  </si>
  <si>
    <t>61, 85, 82, 30, 66, 31, 58, 87, 170, 309, 307, 195, 81, 82, 96, 606, 100, 119, 186, 180, 188, 206, 210, 199</t>
  </si>
  <si>
    <t>Another certification for Incubeta! Following in the footsteps of our UK office, we’re proud to announce that, as of February 2023 Incubeta South Africa is officially Google Mobile certified. Kudos to our Cape Town team…</t>
  </si>
  <si>
    <t>horse head outline drawing</t>
  </si>
  <si>
    <t>195, 196, 201, 236, 186, 186, 197, 192, 199, 218, 222, 210</t>
  </si>
  <si>
    <t>Incubeta ZA is Google Mobile Certified</t>
  </si>
  <si>
    <t>best seo service blog</t>
  </si>
  <si>
    <t>specialist seo agency</t>
  </si>
  <si>
    <t>horse head outline</t>
  </si>
  <si>
    <t>best seo companies ranked</t>
  </si>
  <si>
    <t>34, 22, 23, 38, 53, 52, 37, 60, 155, 236, 241, 140, 44, 100, 166, 503, 145, 152, 189, 191, 199, 207, 208, 201</t>
  </si>
  <si>
    <t>200, 196, 196, 232, 192, 192, 193, 196, 204, 211, 212, 205</t>
  </si>
  <si>
    <t>horse framed art</t>
  </si>
  <si>
    <t>https://incubeta.com/es/news-and-resources/incubeta-announces-partnership-with-lunio-fraud-detection-prevention-software/</t>
  </si>
  <si>
    <t>consumer reports best seo company</t>
  </si>
  <si>
    <t>london seo service</t>
  </si>
  <si>
    <t>best seo company singapore</t>
  </si>
  <si>
    <t>115, 132, 87, 81, 61, 60, 90, 123, 224, 228, 186, 200, 111, 186, 217, 292, 196, 174, 193, 206, 211, 226, 235, 221</t>
  </si>
  <si>
    <t>215, 209, 225, 217, 204, 193, 198, 210, 216, 231, 240, 226</t>
  </si>
  <si>
    <t>9, 9, 11, 22, 16, 19, 29, 15, 25, 32, 32, 61, 50, 4, 5, 3, 1, 4, 4, 3, 4, 3, 5, 6</t>
  </si>
  <si>
    <t>seo optimisation company</t>
  </si>
  <si>
    <t>realistic horse drawings</t>
  </si>
  <si>
    <t>best affordable seo services company</t>
  </si>
  <si>
    <t>88, 112, 154, 72, 116, 34, 82, 120, 164, 166, 173, 268, 224, 130, 231, 263, 132, 185, 158, 157, 296, 245, 243, 267</t>
  </si>
  <si>
    <t>257, 246, 261, 252, 248, 240, 252, 252, 264, 268, 265, 289</t>
  </si>
  <si>
    <t>best seo agencies poland</t>
  </si>
  <si>
    <t>1, 2, 1, 2, 3, 4, 0, 1, 1, 2, 1, 4, 6, 8, 12, 8, 13, 24, 17, 28, 20, 13, 12, 16</t>
  </si>
  <si>
    <t>Top ads,Paid sitelinks,Image pack,Local pack</t>
  </si>
  <si>
    <t>leonardo da vinci horse drawings</t>
  </si>
  <si>
    <t>best seo agencies offering hubspot integration</t>
  </si>
  <si>
    <t>hubspot partner</t>
  </si>
  <si>
    <t>58, 93, 88, 63, 68, 68, 93, 130, 205, 208, 201, 184, 118, 187, 204, 526, 194, 149, 108, 197, 203, 205, 194, 195</t>
  </si>
  <si>
    <t>185, 204, 204, 215, 192, 190, 186, 203, 210, 212, 201</t>
  </si>
  <si>
    <t>digital media marketing agency</t>
  </si>
  <si>
    <t>https://incubeta.com/news-and-resources/incubeta-acquires-analytics-partner-panalysis/</t>
  </si>
  <si>
    <t>best ecommerce seo agencies 2025</t>
  </si>
  <si>
    <t>seo lancaster</t>
  </si>
  <si>
    <t>cartoon horse drawing easy</t>
  </si>
  <si>
    <t>54, 75, 77, 152, 134, 128, 130, 97, 97, 88, 232, 169, 129, 92, 159, 372, 222, 107, 181, 176, 173, 177, 175, 174</t>
  </si>
  <si>
    <t>best seo company in abu dhabi</t>
  </si>
  <si>
    <t>168, 170, 183, 204, 179, 172, 180, 175, 172, 176, 173, 173</t>
  </si>
  <si>
    <t>marketing web agency</t>
  </si>
  <si>
    <t>Image pack,People also ask,Thumbnail</t>
  </si>
  <si>
    <t>san diego best seo company</t>
  </si>
  <si>
    <t>37, 51, 51, 45, 45, 32, 58, 121, 230, 188, 279, 154, 63, 74, 130, 678, 166, 154, 209, 217, 291, 269, 233, 273</t>
  </si>
  <si>
    <t>193, 201, 224, 447, 275, 212, 241, 267, 355, 325, 280, 324</t>
  </si>
  <si>
    <t>mustang horse photos</t>
  </si>
  <si>
    <t>new york seo company best rank</t>
  </si>
  <si>
    <t>pictures of mustang horses</t>
  </si>
  <si>
    <t>nj best seo company</t>
  </si>
  <si>
    <t>metal horse art</t>
  </si>
  <si>
    <t>miami best seo company</t>
  </si>
  <si>
    <t>https://incubeta.com/mx/news-and-resources/incubeta-releases-new-report-the-marketers-confidence-paradox/</t>
  </si>
  <si>
    <t>digital media marketing services</t>
  </si>
  <si>
    <t>1, 2, 5, 5, 4, 6, 5, 3, 14, 4, 10, 12, 7, 33, 42, 17, 10, 1, 9, 21, 7, 4, 2, 6</t>
  </si>
  <si>
    <t>best seo services for local businesses</t>
  </si>
  <si>
    <t>george washington on a horse drawing</t>
  </si>
  <si>
    <t>best seo agency list</t>
  </si>
  <si>
    <t>top 10 best seo agency in london</t>
  </si>
  <si>
    <t>crazy horse painting</t>
  </si>
  <si>
    <t>best seo service company in nottinghamshire</t>
  </si>
  <si>
    <t>40, 41, 42, 61, 46, 64, 44, 165, 304, 302, 304, 173, 68, 110, 98, 729, 235, 146, 105, 241, 288, 228, 213, 174</t>
  </si>
  <si>
    <t>motocycle custom paint</t>
  </si>
  <si>
    <t>157, 150, 188, 387, 226, 194, 233, 297, 353, 279, 260, 211</t>
  </si>
  <si>
    <t>seo optimization companies</t>
  </si>
  <si>
    <t>Top ads,AI Overview,Thumbnail,People also ask,Bottom ads</t>
  </si>
  <si>
    <t>best local seo company los angeles</t>
  </si>
  <si>
    <t>394, 520, 322, 207, 170, 113, 113, 159, 190, 341, 302, 283, 172, 202, 182, 377, 196, 173, 188, 193, 201, 223, 211, 228</t>
  </si>
  <si>
    <t>225, 244, 229, 247, 228, 220, 234, 238, 247, 269, 257, 274</t>
  </si>
  <si>
    <t>seo online marketing services</t>
  </si>
  <si>
    <t>best digital pr agency manchester</t>
  </si>
  <si>
    <t>Image pack,Thumbnail,Shopping results,People also ask</t>
  </si>
  <si>
    <t>https://incubeta.com/news-and-resources/we-have-the-google-premier-partner-badge/</t>
  </si>
  <si>
    <t>best seo company boise</t>
  </si>
  <si>
    <t>buy horse paintings</t>
  </si>
  <si>
    <t>33, 41, 48, 49, 55, 34, 61, 108, 235, 243, 240, 213, 106, 126, 177, 414, 158, 147, 181, 183, 199, 202, 200, 199</t>
  </si>
  <si>
    <t>189, 188, 192, 213, 184, 175, 181, 184, 200, 202, 200, 200</t>
  </si>
  <si>
    <t>best seo company norfolk</t>
  </si>
  <si>
    <t>best local seo company in india</t>
  </si>
  <si>
    <t>best seo platform for agencies right now</t>
  </si>
  <si>
    <t>seo services for small businesses</t>
  </si>
  <si>
    <t>best creative agencies edinburgh</t>
  </si>
  <si>
    <t>We Have The Google Premier Partner Badge! | Incubeta</t>
  </si>
  <si>
    <t>245, 335, 186, 183, 198, 119, 185, 269, 319, 389, 314, 341, 169, 219, 211, 442, 150, 163, 201, 211, 213, 232, 223, 223</t>
  </si>
  <si>
    <t>217, 220, 205, 206, 195, 183, 190, 201, 203, 222, 213, 213, 207</t>
  </si>
  <si>
    <t>There are recognitions that are obtained for merits and in digital marketing, one of the most outstanding is being recognized by Google as Premier Partner of 2022. Therefore, it is a great pride to say that we obtained it by meeting the optimization requirements in campaigns, investment and certifications.</t>
  </si>
  <si>
    <t>search engine optimisation services uk</t>
  </si>
  <si>
    <t>We have the Google Premier Partner badge!</t>
  </si>
  <si>
    <t>best seo services in virginia</t>
  </si>
  <si>
    <t>sketch horse head drawing</t>
  </si>
  <si>
    <t>best off page seo services</t>
  </si>
  <si>
    <t>75, 76, 60, 58, 57, 73, 86, 104, 106, 157, 155, 136, 89, 230, 201, 304, 170, 155, 177, 179, 179, 181, 181, 182</t>
  </si>
  <si>
    <t>183, 184, 185, 186, 187, 188, 189, 190, 191, 191, 192, 193</t>
  </si>
  <si>
    <t>cleburne horse sale photos</t>
  </si>
  <si>
    <t>digital agency in uk</t>
  </si>
  <si>
    <t>best seo agency near california city, ca</t>
  </si>
  <si>
    <t>cleburne horse auction</t>
  </si>
  <si>
    <t>https://incubeta.com/gb/news-and-resources/waving-goodbye-to-google-optimize/</t>
  </si>
  <si>
    <t>Top ads,Paid sitelinks,Local pack,Bottom ads</t>
  </si>
  <si>
    <t>115, 131, 93, 63, 66, 64, 53, 112, 154, 155, 147, 164, 123, 207, 229, 257, 195, 183, 183, 190, 193, 201, 199, 204</t>
  </si>
  <si>
    <t>top 10 best seo company india</t>
  </si>
  <si>
    <t>194, 205, 204, 202, 206, 204, 203, 208, 212, 219, 218</t>
  </si>
  <si>
    <t>consulting internet marketing seo services</t>
  </si>
  <si>
    <t>horse clip art free</t>
  </si>
  <si>
    <t>digital marketing consulting services</t>
  </si>
  <si>
    <t>best local seo company in the united states</t>
  </si>
  <si>
    <t>affordable seo agency uk</t>
  </si>
  <si>
    <t>best seo company near california city, ca</t>
  </si>
  <si>
    <t>0, 0, 0, 0, 0, 0, 0, 0, 0, 0, 0, 0, 1, 6, 13, 5, 4, 4, 4, 4, 6, 10, 8, 9</t>
  </si>
  <si>
    <t>crazy horse kitchen and bar denver photos</t>
  </si>
  <si>
    <t>best seo service in london</t>
  </si>
  <si>
    <t>search engine optimisation provider</t>
  </si>
  <si>
    <t>drawing horse head</t>
  </si>
  <si>
    <t>best seo company montreal</t>
  </si>
  <si>
    <t>144, 144, 117, 79, 98, 64, 88, 145, 153, 185, 130, 196, 110, 116, 176, 307, 286, 158, 187, 187, 184, 184, 180, 198</t>
  </si>
  <si>
    <t>https://incubeta.com/it/news-and-resources/inside-googles-rethink-roi-conference-ai-incrementality-and-the-future-of-profitable-growth/</t>
  </si>
  <si>
    <t>195, 180, 176, 175, 166, 154, 156, 156, 154, 153, 150, 169</t>
  </si>
  <si>
    <t>best seo services for photographers</t>
  </si>
  <si>
    <t>search engine ranking service</t>
  </si>
  <si>
    <t>best seo company in kochi</t>
  </si>
  <si>
    <t>74, 79, 81, 87, 131, 90, 133, 330, 729, 737, 603, 356, 146, 98, 240, 648, 102, 129, 147, 145, 137, 138, 133, 137</t>
  </si>
  <si>
    <t>90, 53, 89, 131, 114, 104, 123, 121, 113, 114, 109, 113</t>
  </si>
  <si>
    <t>horse tail drawing</t>
  </si>
  <si>
    <t>marketing and pr agency</t>
  </si>
  <si>
    <t>best seo companies near california city, ca</t>
  </si>
  <si>
    <t>pr agency newcastle</t>
  </si>
  <si>
    <t>western horse photography</t>
  </si>
  <si>
    <t>best local seo agency manchester</t>
  </si>
  <si>
    <t>seo web marketing company</t>
  </si>
  <si>
    <t>550, 117, 113, 68, 119, 78, 107, 124, 177, 268, 268, 279, 164, 126, 195, 436, 177, 168, 184, 186, 199, 235, 236, 284</t>
  </si>
  <si>
    <t>264, 242, 239, 250, 225, 210, 219, 221, 234, 270, 271, 319</t>
  </si>
  <si>
    <t>https://incubeta.com/video-library/the-digital-edge-ep-2-the-relationship-between-the-cfo-and-the-cmo-with-greg-dos-santos/</t>
  </si>
  <si>
    <t>seo of company</t>
  </si>
  <si>
    <t>dead horse drawing</t>
  </si>
  <si>
    <t>AI Overview,Thumbnail,Top ads,Paid sitelinks,People also ask,Video preview,Bottom ads</t>
  </si>
  <si>
    <t>316, 443, 290, 190, 161, 101, 103, 151, 189, 349, 305, 270, 142, 156, 142, 366, 164, 122, 131, 142, 153, 172, 152, 160</t>
  </si>
  <si>
    <t>146, 160, 149, 139, 126, 116, 130, 140, 149, 169, 148, 158</t>
  </si>
  <si>
    <t>online digital agency</t>
  </si>
  <si>
    <t>3d horse wall art</t>
  </si>
  <si>
    <t>The Digital Edge Ep.2 | The Relationship Between The CFO And The CMO With Greg Dos Santos | Incubeta</t>
  </si>
  <si>
    <t>best seo company leigh on sea</t>
  </si>
  <si>
    <t>Welcome to The Digital Edge, Incubeta's audio series where we explore the latest in digital marketing, technology, and strategy with top industry experts.</t>
  </si>
  <si>
    <t>The Digital Edge Ep.2 | The Relationship between the CFO and the CMO with Greg Dos Santos</t>
  </si>
  <si>
    <t>114, 95, 94, 155, 80, 85, 170, 212, 318, 319, 255, 177, 132, 244, 258, 281, 270, 168, 185, 193, 204, 203, 187, 175</t>
  </si>
  <si>
    <t>167, 177, 181, 186, 182, 172, 182, 191, 202, 201, 186</t>
  </si>
  <si>
    <t>best seo agency in pune</t>
  </si>
  <si>
    <t>website marketing seo services</t>
  </si>
  <si>
    <t>best seo company in navi mumbai</t>
  </si>
  <si>
    <t>https://incubeta.com/knowledge-base/how-to-drive-sales-over-christmas/</t>
  </si>
  <si>
    <t>horse photos wallpaper</t>
  </si>
  <si>
    <t>235, 48, 47, 46, 54, 57, 81, 136, 250, 248, 188, 266, 112, 120, 172, 370, 115, 120, 152, 159, 166, 164, 160, 190</t>
  </si>
  <si>
    <t>best creative advertising agencies in london</t>
  </si>
  <si>
    <t>173, 153, 158, 178, 162, 155, 153, 159, 166, 164, 160</t>
  </si>
  <si>
    <t>horse wallpaper</t>
  </si>
  <si>
    <t>seo advertising company</t>
  </si>
  <si>
    <t>best seo companies in san diego</t>
  </si>
  <si>
    <t>How To Drive Sales Over Christmas | Incubeta</t>
  </si>
  <si>
    <t>138, 211, 172, 98, 113, 81, 128, 215, 524, 2039, 299, 267, 157, 140, 237, 322, 216, 180, 219, 211, 234, 378, 170, 164</t>
  </si>
  <si>
    <t>207, 209, 173, 115, 104, 100, 122, 116, 144, 291, 87, 84, 130</t>
  </si>
  <si>
    <t>lisa crazy horse photos</t>
  </si>
  <si>
    <t>We’ve said it before, and we’ll say it again: data is the number one contributor to success. Leveraging first-party data is not only crucial in navigating our</t>
  </si>
  <si>
    <t>london based seo company</t>
  </si>
  <si>
    <t>best seo services perry cross road</t>
  </si>
  <si>
    <t>How to Drive Sales Over Christmas</t>
  </si>
  <si>
    <t>best llm seo agency</t>
  </si>
  <si>
    <t>173, 233, 178, 237, 89, 115, 256, 254, 390, 477, 588, 406, 155, 300, 170, 226, 186, 126, 156, 166, 176, 213, 218, 180</t>
  </si>
  <si>
    <t>166, 195, 173, 176, 147, 140, 157, 167, 176, 213, 218, 181</t>
  </si>
  <si>
    <t>cute easy horse drawings</t>
  </si>
  <si>
    <t>best local seo services reviews</t>
  </si>
  <si>
    <t>https://incubeta.com/au/news-and-resources/what-google-is-changing-for-digital-advertising-and-commerce-in-2026/</t>
  </si>
  <si>
    <t>global branding agencies</t>
  </si>
  <si>
    <t>best business seo services</t>
  </si>
  <si>
    <t>georgia international horse park photos</t>
  </si>
  <si>
    <t>0, 0, 0, 0, 0, 0, 0, 0, 0, 0, 0, 0, 0, 6, 4, 6, 4, 4, 2, 6, 6, 13, 4, 9</t>
  </si>
  <si>
    <t>best seo services list</t>
  </si>
  <si>
    <t>23, 29, 16, 15, 17, 21, 14, 25, 24, 30, 18, 40, 41, 184, 234, 207, 212, 234, 246, 285, 185, 191, 187, 185</t>
  </si>
  <si>
    <t>top seo consultants</t>
  </si>
  <si>
    <t>best creative advertising agencies london</t>
  </si>
  <si>
    <t>69, 66, 79, 80, 81, 62, 107, 104, 189, 288, 286, 247, 120, 119, 176, 495, 94, 149, 176, 173, 186, 203, 180, 183</t>
  </si>
  <si>
    <t>169, 176, 181, 201, 161, 155, 154, 153, 165, 183, 160, 164</t>
  </si>
  <si>
    <t>best indian seo companies</t>
  </si>
  <si>
    <t>horse poses drawing</t>
  </si>
  <si>
    <t>digital branding services</t>
  </si>
  <si>
    <t>best b2b seo company</t>
  </si>
  <si>
    <t>creative production companies</t>
  </si>
  <si>
    <t>easy horse shoe art</t>
  </si>
  <si>
    <t>worlds best local seo company</t>
  </si>
  <si>
    <t>https://incubeta.com/our-work/using-youtube-to-generate-subscribers/</t>
  </si>
  <si>
    <t>seo digital marketing services</t>
  </si>
  <si>
    <t>best seo service company in northumberland</t>
  </si>
  <si>
    <t>drawing of horse head</t>
  </si>
  <si>
    <t>75, 32, 46, 44, 35, 31, 62, 106, 203, 245, 212, 157, 120, 111, 189, 496, 140, 164, 204, 203, 217, 227, 216, 221</t>
  </si>
  <si>
    <t>215, 221, 220, 252, 214, 212, 219, 218, 232, 242, 231, 236</t>
  </si>
  <si>
    <t>derby seo</t>
  </si>
  <si>
    <t>best seo services in australia</t>
  </si>
  <si>
    <t>napoleon riding horse painting</t>
  </si>
  <si>
    <t>Increasing Customer Acquisition | Incubeta</t>
  </si>
  <si>
    <t>best seo company malaysia</t>
  </si>
  <si>
    <t>105, 87, 107, 72, 92, 136, 137, 196, 240, 292, 241, 155, 91, 205, 227, 379, 150, 114, 184, 196, 196, 205, 201, 191</t>
  </si>
  <si>
    <t>By harnessing machine learning, Les Mills saw a a 30% uplift in brand awareness, 80% uplift in brand search, 31% lift in conversion and a 570% increase in customer acquisition YoY. The results of these studies convinced Les Mills to scale its Video and Display strategy further, priming the brand for future success on digital platforms.</t>
  </si>
  <si>
    <t>179, 196, 199, 209, 194, 197, 196, 208, 208, 217, 213, 202</t>
  </si>
  <si>
    <t>Increasing Customer Acquisition</t>
  </si>
  <si>
    <t>marketing agency website</t>
  </si>
  <si>
    <t>best seo reselling services</t>
  </si>
  <si>
    <t>Bottom ads</t>
  </si>
  <si>
    <t>best website seo services for small business</t>
  </si>
  <si>
    <t>303, 263, 169, 117, 115, 98, 118, 138, 170, 167, 200, 224, 136, 167, 186, 207, 185, 213, 160, 183, 171, 191, 194, 201</t>
  </si>
  <si>
    <t>184, 176, 167, 158, 176, 179, 171, 185, 174, 193, 197, 203</t>
  </si>
  <si>
    <t>https://incubeta.com/de/knowledge-base/multi-target-portfolios-making-the-most-of-sa360s-newest-bid-strategy/</t>
  </si>
  <si>
    <t>search marketing service</t>
  </si>
  <si>
    <t>best seo company in madurai</t>
  </si>
  <si>
    <t>brodies dark horse tavern photos</t>
  </si>
  <si>
    <t>best seo agency for lawyers</t>
  </si>
  <si>
    <t>creative ad agency</t>
  </si>
  <si>
    <t>creative agency</t>
  </si>
  <si>
    <t>best seo website services</t>
  </si>
  <si>
    <t>85, 109, 144, 633, 552, 355, 153, 249, 316, 579, 561, 385, 171, 180, 239, 405, 163, 164, 173, 182, 177, 196, 183, 182</t>
  </si>
  <si>
    <t>best seo agency for saas company</t>
  </si>
  <si>
    <t>166, 166, 175, 361, 262, 210, 169, 178, 173, 193, 181, 180</t>
  </si>
  <si>
    <t>drawing of a horse head</t>
  </si>
  <si>
    <t>ad agency london</t>
  </si>
  <si>
    <t>best seo agency in noida</t>
  </si>
  <si>
    <t>best seo agency in singapore</t>
  </si>
  <si>
    <t>side view horse head drawing</t>
  </si>
  <si>
    <t>https://incubeta.com/de/news-and-resources/say-hello-to-temu-south-africas-newest-retail-phenomenon/</t>
  </si>
  <si>
    <t>240, 301, 167, 174, 147, 117, 94, 174, 162, 180, 188, 173, 144, 214, 185, 248, 199, 178, 170, 203, 191, 192, 186, 192</t>
  </si>
  <si>
    <t>best seo agencies nyc</t>
  </si>
  <si>
    <t>171, 188, 182, 191, 206, 187, 171, 203, 191, 193, 186, 193</t>
  </si>
  <si>
    <t>best seo companies for small construction firms</t>
  </si>
  <si>
    <t>basic horse drawing</t>
  </si>
  <si>
    <t>best seo services toronto</t>
  </si>
  <si>
    <t>digital advertising agencies</t>
  </si>
  <si>
    <t>proud flesh horse pics</t>
  </si>
  <si>
    <t>advertising agency</t>
  </si>
  <si>
    <t>best creative branding agencies london</t>
  </si>
  <si>
    <t>horse wound healing stages pictures</t>
  </si>
  <si>
    <t>People also ask,Bottom ads</t>
  </si>
  <si>
    <t>123, 441, 281, 943, 1146, 759, 167, 206, 282, 442, 643, 224, 112, 307, 388, 198, 198, 202, 147, 139, 153, 164, 159, 127</t>
  </si>
  <si>
    <t>best seo companies in glasgow</t>
  </si>
  <si>
    <t>127, 220, 214, 242, 239, 195, 145, 137, 152, 162, 157, 126</t>
  </si>
  <si>
    <t>horse drawing easy realistic</t>
  </si>
  <si>
    <t>web design &amp; seo service</t>
  </si>
  <si>
    <t>best seo agency in los angeles</t>
  </si>
  <si>
    <t>https://incubeta.com/knowledge-base/why-are-video-ads-important/</t>
  </si>
  <si>
    <t>best seo agency australia</t>
  </si>
  <si>
    <t>23, 23, 28, 23, 23, 23, 29, 53, 179, 218, 216, 103, 42, 49, 71, 237, 55, 59, 37, 39, 39, 39, 1570, 80</t>
  </si>
  <si>
    <t>72, 74, 83, 93, 79, 79, 82, 85, 95, 99, 97, 89</t>
  </si>
  <si>
    <t>pencil:ljd413jlg70= easy:ljd413jlg70= horse drawing</t>
  </si>
  <si>
    <t>digital advertising firm</t>
  </si>
  <si>
    <t>best seo service company in wiltshire</t>
  </si>
  <si>
    <t>drawing:v74uyhgg9tq= pencil:vyif3rvjvni= horse</t>
  </si>
  <si>
    <t>Why Are Video Ads Important? | Incubeta</t>
  </si>
  <si>
    <t>best seo advertising company</t>
  </si>
  <si>
    <t>Marketing; SEO and marketing</t>
  </si>
  <si>
    <t>Video ads continue to dominate the digital landscape as trends such as #tiktokmademebuyit and YouTube Shorts have become increasingly popular. Social</t>
  </si>
  <si>
    <t>best seo company in</t>
  </si>
  <si>
    <t>top pr agency london</t>
  </si>
  <si>
    <t>Why are video ads important?</t>
  </si>
  <si>
    <t>best seo service company in norfolk</t>
  </si>
  <si>
    <t>crazy horse mens club photos</t>
  </si>
  <si>
    <t>the best seo tool for enterprise seo agency</t>
  </si>
  <si>
    <t>top digital marketing services</t>
  </si>
  <si>
    <t>crazy horse bedford</t>
  </si>
  <si>
    <t>https://incubeta.com/gb/news-and-resources/amazons-arrival-in-south-africa-a-game-changer-for-the-global-marketplace/</t>
  </si>
  <si>
    <t>Image pack,Thumbnail,Local teaser pack</t>
  </si>
  <si>
    <t>best seo services for healthcare</t>
  </si>
  <si>
    <t>best seo companies for realtors</t>
  </si>
  <si>
    <t>famous horse paintings national gallery</t>
  </si>
  <si>
    <t>best seo service company in hertfordshire</t>
  </si>
  <si>
    <t>43, 46, 40, 44, 70, 62, 98, 105, 131, 155, 215, 264, 233, 174, 242, 198, 229, 215, 154, 209, 273, 207, 184, 58</t>
  </si>
  <si>
    <t>stubbs whistle jacket</t>
  </si>
  <si>
    <t>seo as a service</t>
  </si>
  <si>
    <t>best seo services in bangalore</t>
  </si>
  <si>
    <t>best seo company delhi</t>
  </si>
  <si>
    <t>160, 224, 140, 162, 135, 136, 142, 157, 230, 287, 317, 270, 155, 148, 167, 404, 177, 173, 209, 219, 224, 236, 223, 226</t>
  </si>
  <si>
    <t>215, 219, 218, 227, 218, 212, 215, 225, 230, 242, 230, 233</t>
  </si>
  <si>
    <t>internet marketing agency london</t>
  </si>
  <si>
    <t>the best seo platform for agencies</t>
  </si>
  <si>
    <t>best seo companies in ahmedabad</t>
  </si>
  <si>
    <t>90, 111, 135, 137, 97, 61, 80, 172, 256, 375, 378, 254, 93, 87, 105, 503, 318, 201, 213, 211, 238, 242, 224, 204</t>
  </si>
  <si>
    <t>193, 181, 177, 175, 164, 157, 158, 154, 173, 185, 165, 149</t>
  </si>
  <si>
    <t>painting of a horse</t>
  </si>
  <si>
    <t>https://incubeta.com/my/news-and-resources/majority-stake-in-incubeta-acquired-by-global-investment-firm-carlyle/</t>
  </si>
  <si>
    <t>digital pr london</t>
  </si>
  <si>
    <t>best seo company in qatar</t>
  </si>
  <si>
    <t>best uk creative agencies</t>
  </si>
  <si>
    <t>integrated agencies</t>
  </si>
  <si>
    <t>horse trailer drawing</t>
  </si>
  <si>
    <t>52, 53, 91, 54, 35, 50, 51, 96, 149, 223, 271, 192, 132, 187, 188, 340, 213, 243, 220, 219, 236, 241, 238, 215</t>
  </si>
  <si>
    <t>best seo company website</t>
  </si>
  <si>
    <t>208, 217, 211, 222, 210, 210, 185, 190, 204, 212, 208, 186</t>
  </si>
  <si>
    <t>Thumbnail,Videos</t>
  </si>
  <si>
    <t>seo consulting firm</t>
  </si>
  <si>
    <t>iron horse golf club photos</t>
  </si>
  <si>
    <t>best seo company in australia</t>
  </si>
  <si>
    <t>best seo agencies in birmingham</t>
  </si>
  <si>
    <t>183, 152, 153, 106, 115, 73, 110, 199, 287, 324, 274, 246, 171, 101, 150, 524, 131, 166, 199, 197, 207, 204, 187, 197</t>
  </si>
  <si>
    <t>198, 183, 183, 198, 165, 157, 159, 164, 172, 171, 153, 165</t>
  </si>
  <si>
    <t>best website seo service</t>
  </si>
  <si>
    <t>https://incubeta.com/ae/news-and-resources/what-google-is-changing-for-digital-advertising-and-commerce-in-2026/</t>
  </si>
  <si>
    <t>pencil:-etwk6f2iza= horse drawings</t>
  </si>
  <si>
    <t>number 1 seo</t>
  </si>
  <si>
    <t>best seo companies san diego</t>
  </si>
  <si>
    <t>best seo ranking service</t>
  </si>
  <si>
    <t>top pr agencies uk</t>
  </si>
  <si>
    <t>farmer horse coffee photos</t>
  </si>
  <si>
    <t>best seo management company</t>
  </si>
  <si>
    <t>farmers horse</t>
  </si>
  <si>
    <t>best seo agencies usa</t>
  </si>
  <si>
    <t>100, 101, 82, 102, 104, 85, 73, 153, 129, 155, 153, 166, 145, 214, 215, 190, 180, 162, 207, 208, 205, 205, 194, 204</t>
  </si>
  <si>
    <t>217, 210, 205, 206, 210, 203, 184, 216, 211, 212, 201, 211</t>
  </si>
  <si>
    <t>digital marketing partner</t>
  </si>
  <si>
    <t>blue horse beach cafe photos</t>
  </si>
  <si>
    <t>AI Overview,People also ask,Discussions,Knowledge panel</t>
  </si>
  <si>
    <t>blue horse cafe</t>
  </si>
  <si>
    <t>72, 72, 68, 74, 49, 73, 122, 339, 357, 340, 335, 440, 194, 170, 281, 309, 133, 138, 110, 146, 133, 132, 132, 143</t>
  </si>
  <si>
    <t>118, 126, 152, 149, 130, 140, 140, 169, 157, 156, 155, 166</t>
  </si>
  <si>
    <t>best digital marketing company in london</t>
  </si>
  <si>
    <t>https://incubeta.com/gb/news-and-resources/the-amazon-idq-score-and-why-its-important/</t>
  </si>
  <si>
    <t>black horse drawing</t>
  </si>
  <si>
    <t>best seo agency in montreal</t>
  </si>
  <si>
    <t>best hvac seo company</t>
  </si>
  <si>
    <t>search engine optimization seo services</t>
  </si>
  <si>
    <t>girl riding horse drawing</t>
  </si>
  <si>
    <t>best seo service company in warwickshire</t>
  </si>
  <si>
    <t>292, 121, 88, 85, 113, 104, 124, 152, 177, 216, 217, 189, 130, 124, 169, 491, 134, 131, 83, 163, 160, 169, 172, 191</t>
  </si>
  <si>
    <t>183, 174, 168, 201, 170, 167, 177, 171, 169, 177, 180, 199</t>
  </si>
  <si>
    <t>girl riding horse</t>
  </si>
  <si>
    <t>best all in one seo agency software</t>
  </si>
  <si>
    <t>best seo in the uk</t>
  </si>
  <si>
    <t>beautiful horse photos</t>
  </si>
  <si>
    <t>best+seo+marketing+services</t>
  </si>
  <si>
    <t>best seo agency casablanca</t>
  </si>
  <si>
    <t>online marketing and seo services</t>
  </si>
  <si>
    <t>horse head drawing step by step</t>
  </si>
  <si>
    <t>best seo service company in bedfordshire</t>
  </si>
  <si>
    <t>https://incubeta.com/knowledge-base/advanced-signals-ai-first-ppc-structures-dont-need-to-result-in-a-loss-of-insight-or-control/</t>
  </si>
  <si>
    <t>44, 57, 61, 60, 69, 40, 83, 140, 287, 290, 292, 260, 129, 138, 197, 489, 166, 170, 211, 214, 232, 240, 240, 240</t>
  </si>
  <si>
    <t>best local seo ranking services</t>
  </si>
  <si>
    <t>234, 232, 238, 265, 229, 223, 231, 233, 252, 260, 260, 260</t>
  </si>
  <si>
    <t>seo solution</t>
  </si>
  <si>
    <t>Advanced Signals: AI-First PPC Structures Don’t Need To Result In A Loss Of Insight Or Control | Incubeta</t>
  </si>
  <si>
    <t>best nj seo company</t>
  </si>
  <si>
    <t>With the introduction of AI Max, many large-scale Paid Search accounts are facing a serious challenge: how do we marry a highly granular (and</t>
  </si>
  <si>
    <t>outline:ffh3ajnnklk= horse drawing</t>
  </si>
  <si>
    <t>Advanced Signals: AI-First PPC Structures Don’t Need to Result in a Loss of Insight or Control</t>
  </si>
  <si>
    <t>best seo company in singapore</t>
  </si>
  <si>
    <t>best technical seo agency uk</t>
  </si>
  <si>
    <t>136, 196, 149, 124, 89, 71, 111, 124, 147, 167, 137, 191, 97, 108, 560, 294, 169, 156, 143, 138, 136, 129, 101, 131</t>
  </si>
  <si>
    <t>128, 140, 144, 127, 113, 99, 98, 88, 98, 98, 70, 111</t>
  </si>
  <si>
    <t>cowboy on horse painting</t>
  </si>
  <si>
    <t>uk seo consultancy</t>
  </si>
  <si>
    <t>best seo company san diego</t>
  </si>
  <si>
    <t>https://incubeta.com/mx/news-and-resources/majority-stake-in-incubeta-acquired-by-global-investment-firm-carlyle/</t>
  </si>
  <si>
    <t>top 10 best seo company in the world</t>
  </si>
  <si>
    <t>204, 178, 183, 106, 87, 149, 146, 141, 209, 317, 259, 218, 112, 145, 173, 518, 119, 116, 114, 175, 173, 194, 192, 202</t>
  </si>
  <si>
    <t>187, 188, 191, 218, 177, 178, 179, 186, 184, 205, 203, 213</t>
  </si>
  <si>
    <t>best digital advertising agency</t>
  </si>
  <si>
    <t>horse photography ideas</t>
  </si>
  <si>
    <t>best seo reporting tool for agencies</t>
  </si>
  <si>
    <t>horse photoshoot ideas</t>
  </si>
  <si>
    <t>best seo company cambridgeshire</t>
  </si>
  <si>
    <t>digital media agencies</t>
  </si>
  <si>
    <t>0, 0, 0, 0, 0, 0, 0, 0, 0, 0, 1, 7, 3, 1, 49, 0, 1, 1, 2, 16, 4, 5, 3, 2</t>
  </si>
  <si>
    <t>best seo service provider near me</t>
  </si>
  <si>
    <t>medieval horse art</t>
  </si>
  <si>
    <t>https://incubeta.com/gb/news-and-resources/goodbye-google-what-amazons-shopping-ad-exit-means-for-search/</t>
  </si>
  <si>
    <t>151, 192, 144, 100, 116, 108, 83, 124, 363, 442, 218, 194, 102, 123, 153, 481, 256, 176, 228, 225, 251, 254, 228, 223</t>
  </si>
  <si>
    <t>213, 211, 238, 258, 229, 222, 235, 233, 258, 261, 235, 230</t>
  </si>
  <si>
    <t>best seo company long island</t>
  </si>
  <si>
    <t>pr company london</t>
  </si>
  <si>
    <t>best seo service company in leicestershire</t>
  </si>
  <si>
    <t>horse ears drawing</t>
  </si>
  <si>
    <t>115, 113, 112, 113, 144, 126, 94, 142, 149, 150, 155, 163, 125, 284, 269, 217, 228, 224, 199, 233, 216, 217, 225, 226</t>
  </si>
  <si>
    <t>224, 227, 220, 224, 232, 226, 200, 234, 217, 218, 226, 227</t>
  </si>
  <si>
    <t>best seo services company india</t>
  </si>
  <si>
    <t>top digital agencies</t>
  </si>
  <si>
    <t>horse ears</t>
  </si>
  <si>
    <t>best seo companies seattle</t>
  </si>
  <si>
    <t>photo of a horse</t>
  </si>
  <si>
    <t>best b2b creative agencies</t>
  </si>
  <si>
    <t>best woodstock seo company</t>
  </si>
  <si>
    <t>https://incubeta.com/ch/news-and-resources/incubeta-expands-to-dubai-mexico/</t>
  </si>
  <si>
    <t>leading seo company</t>
  </si>
  <si>
    <t>best lawyer seo company</t>
  </si>
  <si>
    <t>knight on horse drawing</t>
  </si>
  <si>
    <t>best seo company kerala</t>
  </si>
  <si>
    <t>147, 146, 149, 147, 151, 70, 145, 188, 154, 294, 195, 244, 245, 238, 326, 276, 115, 154, 166, 159, 256, 237, 229, 253</t>
  </si>
  <si>
    <t>249, 247, 256, 244, 236, 230, 238, 243, 247, 267, 259, 283</t>
  </si>
  <si>
    <t>medieval knight on horse drawing</t>
  </si>
  <si>
    <t>seo companies for small business</t>
  </si>
  <si>
    <t>best seo agency nyc</t>
  </si>
  <si>
    <t>best seo company in phoenix</t>
  </si>
  <si>
    <t>free horse photography</t>
  </si>
  <si>
    <t>Top ads,Paid sitelinks,AI Overview,Thumbnail,People also ask,Bottom ads</t>
  </si>
  <si>
    <t>best seo company in texas</t>
  </si>
  <si>
    <t>177, 258, 150, 138, 140, 90, 142, 215, 261, 321, 258, 291, 147, 160, 156, 356, 154, 162, 183, 191, 195, 208, 202, 203</t>
  </si>
  <si>
    <t>194, 196, 188, 185, 180, 171, 175, 184, 188, 201, 195, 196</t>
  </si>
  <si>
    <t>seo of a company</t>
  </si>
  <si>
    <t>best seo agency tokyo</t>
  </si>
  <si>
    <t>iron horse travel center photos</t>
  </si>
  <si>
    <t>best shopify seo agencies</t>
  </si>
  <si>
    <t>https://incubeta.com/au/news-and-resources/incubeta-acquires-shout-bravo/</t>
  </si>
  <si>
    <t>331, 460, 322, 214, 172, 108, 110, 160, 198, 354, 308, 266, 137, 149, 155, 372, 168, 126, 153, 156, 168, 189, 160, 171</t>
  </si>
  <si>
    <t>iron horse travel center</t>
  </si>
  <si>
    <t>146, 162, 162, 176, 153, 140, 153, 156, 168, 189, 160, 171</t>
  </si>
  <si>
    <t>digital branding company</t>
  </si>
  <si>
    <t>0, 0, 0, 0, 0, 0, 0, 0, 0, 0, 0, 0, 0, 4, 21, 20, 15, 45, 17, 20, 5, 10, 7, 2</t>
  </si>
  <si>
    <t>People also ask,Local pack</t>
  </si>
  <si>
    <t>89, 115, 118, 95, 99, 61, 96, 110, 220, 274, 271, 278, 183, 140, 212, 656, 196, 107, 95, 172, 193, 202, 182, 194</t>
  </si>
  <si>
    <t>painting horse</t>
  </si>
  <si>
    <t>169, 196, 241, 282, 187, 236, 191, 190, 212, 222, 200, 213</t>
  </si>
  <si>
    <t>global seo company</t>
  </si>
  <si>
    <t>best seo services los angeles</t>
  </si>
  <si>
    <t>international seo company</t>
  </si>
  <si>
    <t>best seo service company in shropshire</t>
  </si>
  <si>
    <t>125, 98, 123, 74, 76, 67, 168, 191, 197, 248, 248, 314, 154, 190, 224, 349, 162, 142, 170, 166, 177, 175, 170, 241</t>
  </si>
  <si>
    <t>224, 182, 197, 170, 151, 136, 146, 143, 153, 152, 147, 217</t>
  </si>
  <si>
    <t>the horse tavern &amp; grille photos</t>
  </si>
  <si>
    <t>public relations agencies</t>
  </si>
  <si>
    <t>best seo agency in kolkata</t>
  </si>
  <si>
    <t>white horse tavern springfield oregon</t>
  </si>
  <si>
    <t>Sitelinks,Local teaser pack,Thumbnail,Image pack</t>
  </si>
  <si>
    <t>best b2b saas seo agency</t>
  </si>
  <si>
    <t>104, 92, 77, 108, 115, 98, 83, 138, 279, 247, 165, 175, 109, 204, 157, 319, 328, 199, 112, 183, 195, 189, 175, 179</t>
  </si>
  <si>
    <t>171, 183, 177, 200, 198, 179, 161, 183, 195, 189, 175, 179</t>
  </si>
  <si>
    <t>best seo specialists</t>
  </si>
  <si>
    <t>lexington the horse paintings</t>
  </si>
  <si>
    <t>best seo for recruitment agencies</t>
  </si>
  <si>
    <t>https://incubeta.com/sg/news-and-resources/welcoming-jacques-van-niekerk-as-global-ceo-of-incubeta/</t>
  </si>
  <si>
    <t>best seo platform for agency</t>
  </si>
  <si>
    <t>digital and creative agency</t>
  </si>
  <si>
    <t>0, 0, 0, 1, 4, 4, 8, 5, 14, 14, 5, 12, 13, 31, 20, 3, 0, 0, 0, 0, 0, 0, 0, 1</t>
  </si>
  <si>
    <t>best seo and online marketing services</t>
  </si>
  <si>
    <t>tony horse painting</t>
  </si>
  <si>
    <t>public relations companies</t>
  </si>
  <si>
    <t>best seo company in philadelphia</t>
  </si>
  <si>
    <t>76, 88, 87, 121, 109, 77, 79, 101, 177, 379, 184, 155, 93, 142, 160, 275, 170, 169, 168, 181, 186, 208, 188, 187</t>
  </si>
  <si>
    <t>187, 180, 189, 195, 191, 186, 176, 189, 194, 216, 196, 195</t>
  </si>
  <si>
    <t>search engine optimisation seo services</t>
  </si>
  <si>
    <t>229, 95, 63, 63, 84, 87, 110, 125, 144, 185, 186, 161, 99, 127, 190, 433, 150, 159, 203, 197, 195, 198, 206, 221</t>
  </si>
  <si>
    <t>214, 209, 208, 230, 206, 205, 217, 211, 209, 212, 220</t>
  </si>
  <si>
    <t>uk digital marketing</t>
  </si>
  <si>
    <t>man on a horse drawing</t>
  </si>
  <si>
    <t>best content for seo services</t>
  </si>
  <si>
    <t>https://incubeta.com/ch/news-and-resources/incubeta-appoints-sarah-hampton-as-us-chief-operating-officer/</t>
  </si>
  <si>
    <t>google's best local seo company</t>
  </si>
  <si>
    <t>105, 105, 62, 65, 64, 82, 69, 118, 108, 166, 82, 64, 67, 169, 160, 157, 127, 141, 154, 214, 126, 176, 180, 117</t>
  </si>
  <si>
    <t>140, 120, 128, 95, 120, 153, 148, 208, 120, 170, 174, 111</t>
  </si>
  <si>
    <t>cute horse drawings easy</t>
  </si>
  <si>
    <t>best seo training companies</t>
  </si>
  <si>
    <t>Incubeta Appoints Sarah Hampton As US Chief Operating Officer | Incubeta</t>
  </si>
  <si>
    <t>Incubeta today announces the addition of Sarah Hampton as the new US Chief Operating Officer. In her new role, Hampton will work directly with Incubeta’s US CEO, focusing on building brand awareness and scaling the US business. Together, they will look to develop a framework of new client growth to set up operational processes that scale with the Incubeta team.</t>
  </si>
  <si>
    <t>Incubeta Appoints Sarah Hampton as US Chief Operating Officer</t>
  </si>
  <si>
    <t>work horse farm rescue and exotics photos</t>
  </si>
  <si>
    <t>best seo companies australia</t>
  </si>
  <si>
    <t>workhorse rescue and exotics</t>
  </si>
  <si>
    <t>best local seo services list</t>
  </si>
  <si>
    <t>https://incubeta.com/ch/news-and-resources/incubeta-welcomes-new-acquisition-bruce-clay-mena-to-the-family/</t>
  </si>
  <si>
    <t>0, 0, 0, 0, 0, 0, 0, 0, 0, 0, 0, 0, 13, 7, 4, 7, 1, 6, 4, 3, 9, 11, 10, 13</t>
  </si>
  <si>
    <t>seo company nearby me</t>
  </si>
  <si>
    <t>best seo services websites</t>
  </si>
  <si>
    <t>bucking horse silhouette clip art</t>
  </si>
  <si>
    <t>seo maidstone</t>
  </si>
  <si>
    <t>bucking horse outline</t>
  </si>
  <si>
    <t>Top ads,Local pack,People also ask,Discussions,Bottom ads,Paid sitelinks</t>
  </si>
  <si>
    <t>best seo agencies in morecambe</t>
  </si>
  <si>
    <t>easy:5kevyjjk7t0= horse head drawing</t>
  </si>
  <si>
    <t>website seo services uk</t>
  </si>
  <si>
    <t>best optimization and seo services reviews</t>
  </si>
  <si>
    <t>Image pack,People also ask</t>
  </si>
  <si>
    <t>best seo agency for saas companies</t>
  </si>
  <si>
    <t>man on horse painting</t>
  </si>
  <si>
    <t>search engine optimization company reviews</t>
  </si>
  <si>
    <t>best seo agencies sydney</t>
  </si>
  <si>
    <t>https://incubeta.com/my/knowledge-base/what-is-enhanced-conversions/</t>
  </si>
  <si>
    <t>best seo companies ranking</t>
  </si>
  <si>
    <t>western horse art</t>
  </si>
  <si>
    <t>top 10 best creative ad agencies london</t>
  </si>
  <si>
    <t>seo consultants in london</t>
  </si>
  <si>
    <t>best seo agency new york city</t>
  </si>
  <si>
    <t>race horse clip art</t>
  </si>
  <si>
    <t>best seo service company in oxfordshire</t>
  </si>
  <si>
    <t>clip art horse racing</t>
  </si>
  <si>
    <t>103, 99, 44, 53, 57, 55, 54, 78, 120, 210, 168, 160, 106, 112, 139, 242, 86, 111, 114, 121, 125, 150, 137, 149</t>
  </si>
  <si>
    <t>130, 129, 124, 129, 116, 116, 114, 121, 125, 150, 137, 149</t>
  </si>
  <si>
    <t>best seo agency in canterbury</t>
  </si>
  <si>
    <t>seo services expert</t>
  </si>
  <si>
    <t>horse step by step drawing</t>
  </si>
  <si>
    <t>best seo companies in lancaster</t>
  </si>
  <si>
    <t>https://incubeta.com/video-library/the-digital-edge-s2-e-5-how-to-outperform-with-ai-as-a-creative-partner-with-tom-williams/</t>
  </si>
  <si>
    <t>55, 68, 152, 232, 110, 107, 193, 196, 357, 508, 282, 214, 85, 81, 152, 324, 93, 77, 107, 114, 116, 139, 96, 121</t>
  </si>
  <si>
    <t>best b2b saas seo agencies</t>
  </si>
  <si>
    <t>97, 110, 118, 144, 103, 98, 107, 113, 116, 138, 96, 121</t>
  </si>
  <si>
    <t>best advertising agencies london</t>
  </si>
  <si>
    <t>horse laying down drawing</t>
  </si>
  <si>
    <t>best affordable seo company in usa</t>
  </si>
  <si>
    <t>horse laying down reference</t>
  </si>
  <si>
    <t>The Digital Edge S2 E.5 | How To Outperform With AI As A Creative Partner With Tom Williams | Incubeta</t>
  </si>
  <si>
    <t>best plumbing seo companies</t>
  </si>
  <si>
    <t>In this episode of The Digital Edge, host Mark Reed-Edwards chats with Tom Williams, Global Creative Director at Incubeta, to explore the evolution of</t>
  </si>
  <si>
    <t>0, 0, 0, 0, 0, 0, 0, 0, 0, 0, 0, 0, 15, 63, 57, 10, 4, 3, 0, 0, 0, 0, 2, 1</t>
  </si>
  <si>
    <t>easy:yhcpvufc3vu= horse drawing</t>
  </si>
  <si>
    <t>The Digital Edge S2 E.5 | How to Outperform with AI as a Creative Partner with Tom Williams</t>
  </si>
  <si>
    <t>best international seo agency</t>
  </si>
  <si>
    <t>step by step:mkhoox_tvum= horse drawing easy</t>
  </si>
  <si>
    <t>seo services small business</t>
  </si>
  <si>
    <t>best seo services near stratford, london</t>
  </si>
  <si>
    <t>best seo internet marketing services</t>
  </si>
  <si>
    <t>fine art horse photography</t>
  </si>
  <si>
    <t>https://incubeta.com/au/knowledge-base/what-is-google-analytics-4-ga4/</t>
  </si>
  <si>
    <t>151, 214, 122, 123, 123, 69, 99, 158, 188, 220, 174, 191, 84, 84, 99, 231, 83, 128, 125, 131, 134, 148, 141, 140</t>
  </si>
  <si>
    <t>best digital marketing seo services</t>
  </si>
  <si>
    <t>133, 135, 125, 128, 122, 116, 117, 125, 128, 141, 134, 133</t>
  </si>
  <si>
    <t>best affordable seo agency</t>
  </si>
  <si>
    <t>the salt horse photos</t>
  </si>
  <si>
    <t>best seo agency for plumbing businesses</t>
  </si>
  <si>
    <t>the salt horse</t>
  </si>
  <si>
    <t>147, 177, 114, 54, 48, 24, 37, 58, 61, 111, 93, 124, 80, 61, 112, 343, 105, 128, 140, 130, 133, 134, 136, 143</t>
  </si>
  <si>
    <t>best seo companies long island</t>
  </si>
  <si>
    <t>128, 125, 115, 117, 97, 94, 89, 90, 90, 94, 96, 105</t>
  </si>
  <si>
    <t>https://incubeta.com/news-and-resources/incubeta-partners-with-specialist-consumer-electronics-retail-group-adorama-to-scale-growth-across-its-brands/</t>
  </si>
  <si>
    <t>easy drawings of a horse</t>
  </si>
  <si>
    <t>seo sem agency</t>
  </si>
  <si>
    <t>best seo company in dallas</t>
  </si>
  <si>
    <t>best seo company for small businesses near me</t>
  </si>
  <si>
    <t>crazy horse rock hill photos</t>
  </si>
  <si>
    <t>20, 21, 21, 26, 29, 46, 63, 97, 164, 196, 196, 177, 60, 81, 92, 557, 70, 83, 153, 159, 161, 164, 164, 169</t>
  </si>
  <si>
    <t>156, 165, 162, 200, 158, 155, 164, 170, 171, 174, 175</t>
  </si>
  <si>
    <t>best white label seo agency</t>
  </si>
  <si>
    <t>Incubeta Partners With Specialist Consumer &amp; Electronics Retail Group, Adorama, To Scale Growth Across Its Brands | Incubeta</t>
  </si>
  <si>
    <t>Latest client venture will leverage a data-led approach to inform new retail focused business strategies and digital marketing efforts</t>
  </si>
  <si>
    <t>best seo service company in greater manchester</t>
  </si>
  <si>
    <t>Incubeta Partners with Specialist Consumer &amp; Electronics Retail Group, Adorama, to Scale Growth Across its Brands</t>
  </si>
  <si>
    <t>horse drawing meme template</t>
  </si>
  <si>
    <t>best seo services dubai</t>
  </si>
  <si>
    <t>https://incubeta.com/knowledge-base/tired-of-explaining-data-discrepancies-a-practical-guide-to-sa360-and-ga-alignment/</t>
  </si>
  <si>
    <t>uk seo firm</t>
  </si>
  <si>
    <t>red horse drawings</t>
  </si>
  <si>
    <t>best seo company in montreal</t>
  </si>
  <si>
    <t>Top ads,People also ask,Local pack</t>
  </si>
  <si>
    <t>best local seo agencies lancashire 2025</t>
  </si>
  <si>
    <t>horse kids drawing</t>
  </si>
  <si>
    <t>179, 214, 149, 104, 82, 66, 80, 108, 156, 189, 223, 171, 112, 122, 123, 257, 111, 106, 122, 123, 132, 135, 132, 131</t>
  </si>
  <si>
    <t>124, 123, 117, 110, 99, 101, 107, 113, 118, 125, 118</t>
  </si>
  <si>
    <t>best social-first creative agencies</t>
  </si>
  <si>
    <t>Tired Of Explaining Data Discrepancies? A Practical Guide To SA360 And GA Alignment | Incubeta</t>
  </si>
  <si>
    <t>seo companies for small businesses</t>
  </si>
  <si>
    <t>best seo services australia</t>
  </si>
  <si>
    <t>‘Why don’t our numbers match? ‘Why does the same conversion action report differently across platforms?’ These are some of the most common questions we</t>
  </si>
  <si>
    <t>Tired of explaining data discrepancies? A practical guide to SA360 and GA alignment</t>
  </si>
  <si>
    <t>iron horse cocktails photos</t>
  </si>
  <si>
    <t>best seo company norwich</t>
  </si>
  <si>
    <t>iron horse cocktails</t>
  </si>
  <si>
    <t>best seo companies for small business uk</t>
  </si>
  <si>
    <t>professional seo expert</t>
  </si>
  <si>
    <t>native american horse art</t>
  </si>
  <si>
    <t>best pr agencies for creative campaigns</t>
  </si>
  <si>
    <t>https://incubeta.com/ch/news-and-resources/how-to-avoid-keyword-cannibalization-and-drive-total-search-performance/</t>
  </si>
  <si>
    <t>Local pack,People also ask,Video preview,Sitelinks</t>
  </si>
  <si>
    <t>native american horse drawing</t>
  </si>
  <si>
    <t>best creative agencies uk</t>
  </si>
  <si>
    <t>80, 77, 88, 69, 76, 68, 92, 103, 121, 209, 207, 174, 143, 112, 151, 139, 98, 124, 111, 111, 115, 132, 123, 134</t>
  </si>
  <si>
    <t>130, 124, 131, 121, 120, 120, 110, 111, 115, 132, 123, 134</t>
  </si>
  <si>
    <t>horse and girl drawing</t>
  </si>
  <si>
    <t>best digital marketing</t>
  </si>
  <si>
    <t>best indian seo company</t>
  </si>
  <si>
    <t>digital marketing software</t>
  </si>
  <si>
    <t>4, 9, 14, 18, 15, 22, 15, 15, 23, 28, 32, 29, 28, 6, 2, 3, 1, 2, 3, 1, 4, 1, 3, 4</t>
  </si>
  <si>
    <t>best seo service in the world</t>
  </si>
  <si>
    <t>1, 1, 4, 14, 0, 0, 1, 1, 0, 2, 9, 4, 2, 39, 44, 14, 15, 4, 4, 31, 9, 1, 4, 2</t>
  </si>
  <si>
    <t>220, 232, 154, 123, 139, 102, 147, 149, 153, 172, 168, 185, 149, 107, 146, 173, 112, 99, 127, 126, 121, 134, 131, 147</t>
  </si>
  <si>
    <t>best affordable seo company near london</t>
  </si>
  <si>
    <t>136, 127, 144, 151, 129, 125, 133, 132, 127, 140, 137, 153</t>
  </si>
  <si>
    <t>horse black and white photography</t>
  </si>
  <si>
    <t>seo services for agencies</t>
  </si>
  <si>
    <t>best seo company in miami</t>
  </si>
  <si>
    <t>7, 6, 4, 9, 5, 2, 6, 5, 15, 24, 18, 30, 23, 34, 40, 14, 9, 7, 10, 20, 6, 3, 3, 0</t>
  </si>
  <si>
    <t>best technical seo audit service</t>
  </si>
  <si>
    <t>kail horse photo</t>
  </si>
  <si>
    <t>https://incubeta.com/za/news-and-resources/incubeta-acquires-rocketsource-to-expand-human-centered-ai-capabilities/</t>
  </si>
  <si>
    <t>28, 24, 24, 37, 48, 31, 46, 56, 128, 87, 129, 149, 67, 86, 222, 285, 117, 157, 138, 135, 152, 146, 135, 156</t>
  </si>
  <si>
    <t>best website seo agency</t>
  </si>
  <si>
    <t>138, 154, 180, 167, 143, 165, 140, 137, 153, 147, 136, 157</t>
  </si>
  <si>
    <t>Consulting; Outsourcing</t>
  </si>
  <si>
    <t>seo website design services</t>
  </si>
  <si>
    <t>best legal seo companies</t>
  </si>
  <si>
    <t>jbd white horse inn photos</t>
  </si>
  <si>
    <t>best seo content marketing company</t>
  </si>
  <si>
    <t>best pr agencies for creative campaigns 2025</t>
  </si>
  <si>
    <t>horse front view drawing</t>
  </si>
  <si>
    <t>40, 41, 53, 44, 46, 48, 56, 86, 294, 353, 351, 177, 79, 108, 138, 400, 121, 125, 162, 165, 183, 188, 183, 168</t>
  </si>
  <si>
    <t>156, 160, 165, 188, 158, 160, 166, 169, 187, 191, 186, 171</t>
  </si>
  <si>
    <t>best seo agency in central london</t>
  </si>
  <si>
    <t>web seo company</t>
  </si>
  <si>
    <t>best seo company evil tech</t>
  </si>
  <si>
    <t>7 horse painting with sunrise benefits</t>
  </si>
  <si>
    <t>7 running horses painting vastu direction in house</t>
  </si>
  <si>
    <t>Featured snippet,Thumbnail,People also ask,Image pack,Sitelinks</t>
  </si>
  <si>
    <t>433, 420, 276, 233, 112, 58, 87, 205, 200, 159, 119, 172, 151, 161, 150, 145, 151, 118, 124, 129, 129, 126, 124, 155</t>
  </si>
  <si>
    <t>https://incubeta.com/mx/knowledge-base/seasonal-sales-strategy-how-to-outperform-in-shorter-peak-windows/</t>
  </si>
  <si>
    <t>149, 146, 131, 122, 107, 92, 95, 102, 101, 100, 98, 129</t>
  </si>
  <si>
    <t>best seo service providers in india</t>
  </si>
  <si>
    <t>seo software companies</t>
  </si>
  <si>
    <t>stubbs horse paintings</t>
  </si>
  <si>
    <t>best seo agency in birmingham</t>
  </si>
  <si>
    <t>enterprise seo tool</t>
  </si>
  <si>
    <t>Image pack,Knowledge panel,People also ask,Thumbnail,Videos</t>
  </si>
  <si>
    <t>best seo company chicago</t>
  </si>
  <si>
    <t>best seo services in uae</t>
  </si>
  <si>
    <t>horse vector art</t>
  </si>
  <si>
    <t>seo management agency</t>
  </si>
  <si>
    <t>horse vector</t>
  </si>
  <si>
    <t>best seo agencies in cornwall</t>
  </si>
  <si>
    <t>https://incubeta.com/news-and-resources/harrods-partners-with-incubeta/</t>
  </si>
  <si>
    <t>world best seo company</t>
  </si>
  <si>
    <t>napoleon painting on horse scary</t>
  </si>
  <si>
    <t>121, 88, 89, 53, 58, 43, 51, 66, 80, 99, 130, 98, 171, 119, 141, 350, 121, 193, 183, 185, 193, 196, 210, 216</t>
  </si>
  <si>
    <t>napoleon painting scary</t>
  </si>
  <si>
    <t>227, 233, 237, 251, 237, 246, 245, 247, 255, 257, 272</t>
  </si>
  <si>
    <t>best seo companies in dubai</t>
  </si>
  <si>
    <t>Harrods Appoints Incubeta To Accelerate Global Digital Marketing Presence | Incubeta</t>
  </si>
  <si>
    <t>best design agency</t>
  </si>
  <si>
    <t>Harrods, the world’s leading luxury department store, has appointed Incubeta to manage its global digital marketing account following a competitive pitch.</t>
  </si>
  <si>
    <t>best seo agencies in lancaster</t>
  </si>
  <si>
    <t>horse pens 40 photos</t>
  </si>
  <si>
    <t>Harrods Appoints Incubeta to Accelerate Global Digital Marketing Presence</t>
  </si>
  <si>
    <t>Top ads,Paid sitelinks,Local pack,Sitelinks,Video preview,Discussions</t>
  </si>
  <si>
    <t>best+saas+seo+agency</t>
  </si>
  <si>
    <t>horse pens 40</t>
  </si>
  <si>
    <t>People also ask,Thumbnail,Knowledge panel,Sitelinks</t>
  </si>
  <si>
    <t>best seo services glasgow</t>
  </si>
  <si>
    <t>38, 39, 50, 49, 51, 52, 36, 36, 36, 57, 44, 76, 101, 338, 282, 263, 146, 128, 98, 113, 106, 116, 142, 127</t>
  </si>
  <si>
    <t>drawings of horse</t>
  </si>
  <si>
    <t>seo firm london</t>
  </si>
  <si>
    <t>https://incubeta.com/knowledge-base/what-is-google-analytics-4-ga4/</t>
  </si>
  <si>
    <t>best seo service company in essex</t>
  </si>
  <si>
    <t>black and white horse drawing</t>
  </si>
  <si>
    <t>70, 110, 112, 111, 170, 88, 111, 135, 171, 211, 141, 133, 85, 163, 154, 238, 162, 161, 187, 180, 181, 196, 177, 178</t>
  </si>
  <si>
    <t>166, 175, 181, 182, 195, 175, 184, 183, 184, 200, 180, 182</t>
  </si>
  <si>
    <t>best seo company in san diego</t>
  </si>
  <si>
    <t>search engine optimization service</t>
  </si>
  <si>
    <t>best seo marketing services for small business</t>
  </si>
  <si>
    <t>horse pop art</t>
  </si>
  <si>
    <t>best+seo+companies</t>
  </si>
  <si>
    <t>290, 129, 89, 95, 124, 117, 134, 157, 180, 218, 216, 195, 137, 88, 143, 459, 99, 110, 169, 120, 120, 123, 128, 173</t>
  </si>
  <si>
    <t>159, 119, 122, 138, 123, 105, 122, 107, 107, 117, 122, 165</t>
  </si>
  <si>
    <t>Image pack,Shopping results,Thumbnail,Discussions,Videos</t>
  </si>
  <si>
    <t>online digital marketing services</t>
  </si>
  <si>
    <t>best seo service company in herefordshire</t>
  </si>
  <si>
    <t>horse drawing pencil</t>
  </si>
  <si>
    <t>best seo service manchester</t>
  </si>
  <si>
    <t>https://incubeta.com/it/news-and-resources/from-search-to-delegation-navigating-the-rise-of-agentic-commerce/</t>
  </si>
  <si>
    <t>best creative event agencies london</t>
  </si>
  <si>
    <t>34, 107, 85, 60, 110, 63, 63, 130, 224, 237, 232, 146, 111, 110, 217, 374, 132, 165, 97, 82, 103, 60, 82, 55</t>
  </si>
  <si>
    <t>67, 51, 57, 46, 48, 42, 41, 37, 36, 33, 31</t>
  </si>
  <si>
    <t>chinese horse painting</t>
  </si>
  <si>
    <t>seo company hammersmith</t>
  </si>
  <si>
    <t>best seo agency derby</t>
  </si>
  <si>
    <t>fulham seo company</t>
  </si>
  <si>
    <t>chinese horse artwork</t>
  </si>
  <si>
    <t>Image pack,People also ask,Thumbnail,Shopping results,Discussions</t>
  </si>
  <si>
    <t>best seo agency uk reviews</t>
  </si>
  <si>
    <t>digital seo services</t>
  </si>
  <si>
    <t>beautiful:ch7xvfs-k4a= horse drawing</t>
  </si>
  <si>
    <t>best affordable seo company for small business</t>
  </si>
  <si>
    <t>0, 0, 0, 0, 0, 0, 0, 0, 0, 0, 0, 0, 0, 3, 5, 7, 2, 2, 2, 3, 4, 19, 10, 1</t>
  </si>
  <si>
    <t>best creative agencies to work for</t>
  </si>
  <si>
    <t>491, 42, 41, 52, 94, 52, 108, 135, 134, 136, 161, 116, 61, 87, 147, 250, 134, 171, 167, 173, 188, 174, 178, 194</t>
  </si>
  <si>
    <t>horse art prints</t>
  </si>
  <si>
    <t>184, 139, 154, 180, 187, 173, 170, 176, 190, 176, 180, 197</t>
  </si>
  <si>
    <t>best seo companies in denver</t>
  </si>
  <si>
    <t>https://incubeta.com/news-and-resources/incubeta-welcome-new-managing-director-mexico/</t>
  </si>
  <si>
    <t>uk digital marketing companies</t>
  </si>
  <si>
    <t>best seo services south africa</t>
  </si>
  <si>
    <t>uk's best seo company</t>
  </si>
  <si>
    <t>carousel horse painting</t>
  </si>
  <si>
    <t>286, 254, 206, 137, 113, 114, 98, 177, 215, 215, 179, 186, 141, 152, 196, 353, 161, 130, 149, 141, 145, 139, 141, 138</t>
  </si>
  <si>
    <t>Incubeta Enhances Growth Potential For Clients, With Appointment Of Julián Torres, Managing Director, Mexico | Incubeta</t>
  </si>
  <si>
    <t>138, 136, 136, 133, 133, 131, 131, 129, 128, 127, 126, 125</t>
  </si>
  <si>
    <t>best seo company northwich</t>
  </si>
  <si>
    <t>online seo services</t>
  </si>
  <si>
    <t>We’re delighted to announce the appointment of Julián Torres, as our new Managing Director, Mexico. Following on from the recent acquisition of Persuasion Technologies, this appointment marks a significant milestone in our journey towards client centricity - unlocking increased growth potential and digital performance for our clients. Julián joins us with over 17 years of extensive marketing experience across an impressive roster of brands including Unilever, Citibank, AB InBev, Heineken, Uber and Pfizer, among others.</t>
  </si>
  <si>
    <t>Incubeta enhances growth potential for clients, with appointment of Julián Torres, Managing Director, Mexico</t>
  </si>
  <si>
    <t>best seo service company in greater london</t>
  </si>
  <si>
    <t>artillery ridge campground gettysburg horse park photos</t>
  </si>
  <si>
    <t>gettysburg campgrounds</t>
  </si>
  <si>
    <t>best seo agency in toronto</t>
  </si>
  <si>
    <t>https://incubeta.com/ch/news-and-resources/what-google-is-changing-for-digital-advertising-and-commerce-in-2026/</t>
  </si>
  <si>
    <t>144, 100, 99, 122, 142, 102, 173, 275, 427, 243, 171, 187, 139, 242, 156, 120, 108, 127, 125, 123, 133, 124, 107, 121</t>
  </si>
  <si>
    <t>112, 114, 112, 111, 113, 110, 110, 109, 119, 110, 93, 106</t>
  </si>
  <si>
    <t>best real estate seo companies</t>
  </si>
  <si>
    <t>old horse paintings</t>
  </si>
  <si>
    <t>creative and digital agency</t>
  </si>
  <si>
    <t>best seo companies in hyderabad list</t>
  </si>
  <si>
    <t>Image pack,People also ask,Discussions,Thumbnail,Shopping results</t>
  </si>
  <si>
    <t>horse leg drawing</t>
  </si>
  <si>
    <t>66, 72, 90, 69, 54, 42, 39, 171, 260, 225, 211, 334, 83, 65, 92, 383, 96, 74, 85, 125, 131, 127, 122, 136</t>
  </si>
  <si>
    <t>104, 109, 119, 122, 101, 98, 91, 105, 110, 107, 102, 117</t>
  </si>
  <si>
    <t>biggest marketing agencies</t>
  </si>
  <si>
    <t>best seo companies reviews</t>
  </si>
  <si>
    <t>https://incubeta.com/news-and-resources/celebrating-international-womens-day/</t>
  </si>
  <si>
    <t>0, 2, 1, 1, 4, 5, 0, 1, 0, 2, 2, 1, 5, 0, 0, 0, 0, 0, 1, 6, 16, 21, 9, 4</t>
  </si>
  <si>
    <t>sea horse easy drawing</t>
  </si>
  <si>
    <t>best seo company atlanta</t>
  </si>
  <si>
    <t>seo &amp; digital marketing agency</t>
  </si>
  <si>
    <t>best seo consulting service</t>
  </si>
  <si>
    <t>Celebrating International Women's Day | Incubeta</t>
  </si>
  <si>
    <t>Held annually on March 8th, International Women's Day gains more momentum every year, as women around the world pause to reflect and make plans for change, as well as celebrate the achievement of women around the world. This year, we sat down with some of the incredible ladies of Incubeta to get their thoughts and advice on being a woman in the digital industry today.</t>
  </si>
  <si>
    <t>black and white horse wall art</t>
  </si>
  <si>
    <t>69, 51, 84, 82, 30, 34, 38, 94, 98, 157, 158, 127, 78, 87, 111, 273, 147, 190, 169, 180, 179, 186, 186, 192</t>
  </si>
  <si>
    <t>best shopify seo service</t>
  </si>
  <si>
    <t>192, 194, 206, 208, 192, 188, 182, 191, 192, 198, 199, 204</t>
  </si>
  <si>
    <t>Celebrating International Women’s Day</t>
  </si>
  <si>
    <t>black and white horse picture</t>
  </si>
  <si>
    <t>best ad agencies</t>
  </si>
  <si>
    <t>best seo content writing agency in the uk</t>
  </si>
  <si>
    <t>angry horse brewing photos</t>
  </si>
  <si>
    <t>best seo services in ahmedabad</t>
  </si>
  <si>
    <t>angry horse brewing</t>
  </si>
  <si>
    <t>57, 66, 93, 73, 89, 94, 99, 96, 117, 133, 100, 192, 132, 124, 121, 125, 151, 287, 161, 148, 173, 240, 136, 35</t>
  </si>
  <si>
    <t>https://incubeta.com/news-and-resources/incubeta-drives-ai-performance-with-early-adoption-of-gemini-for-google-workspace/</t>
  </si>
  <si>
    <t>internet marketing company seo</t>
  </si>
  <si>
    <t>line drawings horse</t>
  </si>
  <si>
    <t>best international seo services</t>
  </si>
  <si>
    <t>42, 54, 13, 16, 60, 38, 28, 24, 37, 62, 50, 91, 72, 156, 171, 130, 140, 180, 207, 207, 211, 190, 146, 180</t>
  </si>
  <si>
    <t>Incubeta Drives AI Performance With Early Adoption Of Gemini For Google Workspace | Incubeta</t>
  </si>
  <si>
    <t>best creative agencies amsterdam</t>
  </si>
  <si>
    <t>We’re thrilled to announce the successful implementation of Gemini for Google Workspace, allowing us to harness the transformative power of Generative AI (Gen AI) across Incubeta.</t>
  </si>
  <si>
    <t>seo marketing business</t>
  </si>
  <si>
    <t>Incubeta Drives AI Performance with Early Adoption of Gemini for Google Workspace</t>
  </si>
  <si>
    <t>clip art horse heads</t>
  </si>
  <si>
    <t>best seo services in canada</t>
  </si>
  <si>
    <t>113, 142, 124, 82, 43, 42, 92, 44, 138, 80, 309, 89, 57, 97, 118, 206, 108, 108, 78, 107, 112, 108, 134, 119</t>
  </si>
  <si>
    <t>120, 125, 126, 128, 116, 113, 120, 115, 120, 116, 142</t>
  </si>
  <si>
    <t>https://incubeta.com/mx/knowledge-base/what-is-marketing-mix-modeling-mmm/</t>
  </si>
  <si>
    <t>seo service in london</t>
  </si>
  <si>
    <t>best seo service company in cheshire</t>
  </si>
  <si>
    <t>horse ledger art</t>
  </si>
  <si>
    <t>ledger painting</t>
  </si>
  <si>
    <t>best seo company small business</t>
  </si>
  <si>
    <t>Image pack,Shopping results,Thumbnail,People also ask,Discussions</t>
  </si>
  <si>
    <t>34, 27, 30, 39, 27, 29, 58, 79, 105, 109, 90, 100, 56, 168, 196, 176, 132, 151, 156, 146, 144, 142, 137, 145</t>
  </si>
  <si>
    <t>137, 112, 120, 160, 152, 145, 151, 140, 138, 137, 132, 139</t>
  </si>
  <si>
    <t>wild horse park photos</t>
  </si>
  <si>
    <t>seo for small business uk</t>
  </si>
  <si>
    <t>seo for small businesses</t>
  </si>
  <si>
    <t>best e-commerce seo services in reading uk</t>
  </si>
  <si>
    <t>AI Overview,Top ads,Discussions,Bottom ads,Paid sitelinks</t>
  </si>
  <si>
    <t>best digital pr agencies london</t>
  </si>
  <si>
    <t>22, 23, 29, 24, 32, 25, 37, 58, 84, 104, 84, 142, 93, 110, 131, 222, 100, 142, 125, 139, 145, 147, 137, 148</t>
  </si>
  <si>
    <t>148, 145, 147, 150, 142, 145, 143, 151, 157, 159, 150, 160</t>
  </si>
  <si>
    <t>red horse by david burke photos</t>
  </si>
  <si>
    <t>https://incubeta.com/my/news-and-resources/the-amazon-idq-score-and-why-its-important/</t>
  </si>
  <si>
    <t>seo for cheap</t>
  </si>
  <si>
    <t>best seo agency for dive centres</t>
  </si>
  <si>
    <t>white plains restaurants</t>
  </si>
  <si>
    <t>best seo services in glasgow</t>
  </si>
  <si>
    <t>realistic:do6fggkxa64= horse drawing</t>
  </si>
  <si>
    <t>411, 536, 241, 163, 12, 11, 21, 16, 30, 36, 36, 76, 80, 128, 154, 130, 155, 176, 216, 188, 176, 88, 93, 114</t>
  </si>
  <si>
    <t>best creative pr agencies 2025 2026</t>
  </si>
  <si>
    <t>digital marketing and seo services</t>
  </si>
  <si>
    <t>best seo agencies in dubai</t>
  </si>
  <si>
    <t>painting of napoleon on a horse</t>
  </si>
  <si>
    <t>best seo company mumbai</t>
  </si>
  <si>
    <t>https://incubeta.com/our-work/global-digital-transformation/</t>
  </si>
  <si>
    <t>47, 71, 37, 83, 222, 49, 62, 104, 161, 197, 161, 216, 91, 93, 148, 232, 110, 133, 137, 141, 151, 157, 148, 157</t>
  </si>
  <si>
    <t>147, 149, 146, 161, 158, 140, 143, 148, 158, 164, 155, 164</t>
  </si>
  <si>
    <t>best seo company review</t>
  </si>
  <si>
    <t>seo internet marketing company</t>
  </si>
  <si>
    <t>horse stamp inn photos</t>
  </si>
  <si>
    <t>horse stamp inn</t>
  </si>
  <si>
    <t>best seo agency for recruitment agencies uk</t>
  </si>
  <si>
    <t>Global Digital Transformation | Incubeta</t>
  </si>
  <si>
    <t>Perfetti Van Melle launched a global digital transformation, standardizing media activation to improve efficiency, consistency, and collaboration across markets.</t>
  </si>
  <si>
    <t>314, 106, 116, 80, 98, 63, 74, 122, 257, 380, 262, 230, 135, 98, 148, 399, 135, 110, 124, 134, 148, 168, 155, 176</t>
  </si>
  <si>
    <t>best seo agency brisbane</t>
  </si>
  <si>
    <t>Global Digital Transformation</t>
  </si>
  <si>
    <t>161, 148, 144, 165, 132, 124, 124, 134, 148, 167, 155, 176</t>
  </si>
  <si>
    <t>drawing:2ja1e4ufpyk= horse head</t>
  </si>
  <si>
    <t>award winning digital pr agency</t>
  </si>
  <si>
    <t>best seo company west bromwich</t>
  </si>
  <si>
    <t>best seo and digital marketing company in uk</t>
  </si>
  <si>
    <t>horse head line drawing</t>
  </si>
  <si>
    <t>https://incubeta.com/my/knowledge-base/what-is-value-based-bidding-vbb/</t>
  </si>
  <si>
    <t>website designing seo company</t>
  </si>
  <si>
    <t>best dtc shopify seo agencies 2024</t>
  </si>
  <si>
    <t>best seo company orange county</t>
  </si>
  <si>
    <t>horse drawing small</t>
  </si>
  <si>
    <t>marketing services london</t>
  </si>
  <si>
    <t>best all seo company in london</t>
  </si>
  <si>
    <t>best seo companies near bandra west, mumbai</t>
  </si>
  <si>
    <t>cute:g6pgskdtnuq= horse drawing easy</t>
  </si>
  <si>
    <t>44, 45, 62, 61, 47, 45, 45, 79, 97, 179, 146, 126, 83, 124, 137, 216, 156, 107, 120, 123, 128, 136, 138, 135</t>
  </si>
  <si>
    <t>120, 123, 133, 130, 126, 121, 118, 121, 126, 135, 137, 134</t>
  </si>
  <si>
    <t>best consulting internet marketing seo services</t>
  </si>
  <si>
    <t>https://incubeta.com/video-library/the-digital-edge-s2-ep-2-using-enterprise-llms-to-secure-your-ai-strategy-with-jonathan-greene/</t>
  </si>
  <si>
    <t>advertising agencies in london</t>
  </si>
  <si>
    <t>best seo agency reviews for healthcare websites</t>
  </si>
  <si>
    <t>bryce valley ranch rv and horse park photos</t>
  </si>
  <si>
    <t>Local pack,People also ask,Discussions,Bottom ads</t>
  </si>
  <si>
    <t>0, 0, 0, 0, 0, 0, 0, 0, 0, 0, 0, 0, 0, 0, 4, 38, 21, 0, 0, 0, 0, 0, 0, 0</t>
  </si>
  <si>
    <t>bryce valley ranch rv and horse park</t>
  </si>
  <si>
    <t>156, 210, 137, 83, 58, 53, 48, 53, 72, 67, 75, 58, 65, 174, 162, 103, 173, 191, 132, 148, 119, 220, 217, 91</t>
  </si>
  <si>
    <t>best seo services in mumbai</t>
  </si>
  <si>
    <t>The Digital Edge S2 Ep.2 | Using Enterprise LLMs To Secure Your AI Strategy With Jonathan Greene | Incubeta</t>
  </si>
  <si>
    <t>best online marketing company</t>
  </si>
  <si>
    <t>horse drawings step by step</t>
  </si>
  <si>
    <t>In this episode of The Digital Edge, host Mark Reed-Edwards sits down with Jonathan Greene, Co-Founder and CEO of RocketSource by Incubeta.</t>
  </si>
  <si>
    <t>10, 18, 28, 17, 26, 19, 20, 33, 24, 13, 24, 24, 26, 6, 7, 4, 2, 6, 3, 11, 4, 6, 6, 7</t>
  </si>
  <si>
    <t>The Digital Edge S2 Ep.2 | Using Enterprise LLMs to Secure Your AI Strategy with Jonathan Greene</t>
  </si>
  <si>
    <t>best seo service company in cambridgeshire</t>
  </si>
  <si>
    <t>best keyword tracking software for seo agencies</t>
  </si>
  <si>
    <t>wild horse creek park photos</t>
  </si>
  <si>
    <t>search engine optimization seo companies</t>
  </si>
  <si>
    <t>https://incubeta.com/news-and-resources/incubeta-appoints-sarah-hampton-as-us-chief-operating-officer/</t>
  </si>
  <si>
    <t>best ai consulting agencies for creative teams</t>
  </si>
  <si>
    <t>best seo agency in bristol</t>
  </si>
  <si>
    <t>person on horse drawing</t>
  </si>
  <si>
    <t>516, 94, 115, 65, 80, 27, 53, 79, 54, 81, 69, 80, 63, 73, 120, 517, 130, 161, 191, 128, 132, 117, 116, 141</t>
  </si>
  <si>
    <t>134, 80, 74, 81, 54, 47, 43, 40, 36, 35, 40, 72</t>
  </si>
  <si>
    <t>top search marketing agencies</t>
  </si>
  <si>
    <t>seo company best 2024</t>
  </si>
  <si>
    <t>Video preview,Local pack</t>
  </si>
  <si>
    <t>best edinburgh seo company search found seo</t>
  </si>
  <si>
    <t>modern horse art</t>
  </si>
  <si>
    <t>seo firm services</t>
  </si>
  <si>
    <t>india's best seo company</t>
  </si>
  <si>
    <t>search engine optimisation consultancy</t>
  </si>
  <si>
    <t>https://incubeta.com/knowledge-base/what-is-consent-mode/</t>
  </si>
  <si>
    <t>best seo company near stratford, london</t>
  </si>
  <si>
    <t>lang's horse and pony farm photos</t>
  </si>
  <si>
    <t>langs pony farm</t>
  </si>
  <si>
    <t>best seo ppc agency</t>
  </si>
  <si>
    <t>72, 73, 73, 97, 88, 75, 88, 124, 187, 183, 162, 172, 103, 124, 173, 271, 129, 154, 150, 151, 156, 161, 151, 153</t>
  </si>
  <si>
    <t>159, 158, 210, 133, 149, 141, 146, 146, 151, 157, 147, 149</t>
  </si>
  <si>
    <t>professional seo services provider</t>
  </si>
  <si>
    <t>best seo company chester county</t>
  </si>
  <si>
    <t>funny horse drawing</t>
  </si>
  <si>
    <t>cartoon horse clipart</t>
  </si>
  <si>
    <t>best seo company seotrust</t>
  </si>
  <si>
    <t>best web seo services for small business</t>
  </si>
  <si>
    <t>white horse art</t>
  </si>
  <si>
    <t>0, 0, 0, 0, 0, 0, 0, 0, 0, 0, 0, 0, 0, 4, 4, 3, 1, 3, 2, 14, 29, 28, 12, 22</t>
  </si>
  <si>
    <t>https://incubeta.com/pt-pt/news-and-resources/incubeta-welcomes-new-acquisition-bruce-clay-mena-to-the-family/</t>
  </si>
  <si>
    <t>white horse drawing</t>
  </si>
  <si>
    <t>best seo company sheffield</t>
  </si>
  <si>
    <t>digital creative agencies</t>
  </si>
  <si>
    <t>Shopping results,Thumbnail,Image pack,People also ask,Videos</t>
  </si>
  <si>
    <t>Local pack,Sitelinks</t>
  </si>
  <si>
    <t>best seo company vancouver</t>
  </si>
  <si>
    <t>colorful horse painting</t>
  </si>
  <si>
    <t>49, 63, 65, 53, 41, 35, 43, 133, 180, 143, 180, 226, 85, 127, 184, 180, 127, 87, 95, 106, 103, 97, 99, 106</t>
  </si>
  <si>
    <t>91, 100, 112, 104, 103, 102, 97, 107, 105, 98, 100, 108</t>
  </si>
  <si>
    <t>search engine optimization consultants</t>
  </si>
  <si>
    <t>best seo agency website</t>
  </si>
  <si>
    <t>colorful horse art</t>
  </si>
  <si>
    <t>92, 91, 92, 107, 92, 77, 79, 130, 187, 194, 159, 182, 105, 93, 142, 260, 109, 93, 72, 115, 122, 129, 117, 119</t>
  </si>
  <si>
    <t>113, 123, 180, 91, 109, 108, 111, 109, 114, 121, 110, 112</t>
  </si>
  <si>
    <t>best lead generation for creative agencies</t>
  </si>
  <si>
    <t>sketch:yln125zxjlc= horse drawings</t>
  </si>
  <si>
    <t>0, 0, 0, 0, 0, 0, 0, 0, 0, 0, 0, 0, 0, 0, 15, 30, 26, 26, 12, 13, 0, 0, 0, 1</t>
  </si>
  <si>
    <t>best seo company portland oregon</t>
  </si>
  <si>
    <t>https://incubeta.com/mx/news-and-resources/the-amazon-idq-score-and-why-its-important/</t>
  </si>
  <si>
    <t>best local seo company in new york</t>
  </si>
  <si>
    <t>wild horse art</t>
  </si>
  <si>
    <t>seo web marketing experts</t>
  </si>
  <si>
    <t>best seo agency perth</t>
  </si>
  <si>
    <t>Shopping results,Thumbnail,Image pack,People also ask,Discussions</t>
  </si>
  <si>
    <t>best seo companies in singapore</t>
  </si>
  <si>
    <t>diamond painting horse</t>
  </si>
  <si>
    <t>seo services company in uk</t>
  </si>
  <si>
    <t>best affiliate marketing seo services</t>
  </si>
  <si>
    <t>best seo companies in miami</t>
  </si>
  <si>
    <t>white horse photography</t>
  </si>
  <si>
    <t>73, 61, 89, 91, 76, 72, 79, 82, 140, 172, 167, 112, 51, 84, 137, 323, 84, 81, 66, 128, 138, 157, 156, 151</t>
  </si>
  <si>
    <t>https://incubeta.com/ae/news-and-resources/how-to-avoid-keyword-cannibalization-and-drive-total-search-performance/</t>
  </si>
  <si>
    <t>141, 150, 158, 173, 150, 149, 152, 161, 172, 190, 189, 184</t>
  </si>
  <si>
    <t>best affordable seo services for small businesses</t>
  </si>
  <si>
    <t>Thumbnail,Image pack,People also ask,Knowledge panel</t>
  </si>
  <si>
    <t>best seo company sutton</t>
  </si>
  <si>
    <t>best web design and seo agency</t>
  </si>
  <si>
    <t>running horse painting</t>
  </si>
  <si>
    <t>seo marketing online services</t>
  </si>
  <si>
    <t>best digital pr agencies 2025</t>
  </si>
  <si>
    <t>running horses painting</t>
  </si>
  <si>
    <t>best local video seo company</t>
  </si>
  <si>
    <t>horse skeleton drawing</t>
  </si>
  <si>
    <t>best seo companies moz</t>
  </si>
  <si>
    <t>best seo company in london reviews</t>
  </si>
  <si>
    <t>https://incubeta.com/it/news-and-resources/what-is-outperform-marketing/</t>
  </si>
  <si>
    <t>best digital creative agencies london</t>
  </si>
  <si>
    <t>horse photos free</t>
  </si>
  <si>
    <t>best seo company hong kong</t>
  </si>
  <si>
    <t>professional seo marketing</t>
  </si>
  <si>
    <t>best seo service for google ranking</t>
  </si>
  <si>
    <t>jimmy stewart horse pie painting</t>
  </si>
  <si>
    <t>best seo companies in delaware</t>
  </si>
  <si>
    <t>best affordable seo companies in usa</t>
  </si>
  <si>
    <t>https://incubeta.com/ae/knowledge-base/what-is-marketing-mix-modeling-mmm/</t>
  </si>
  <si>
    <t>149, 120, 112, 107, 99, 108, 91, 124, 97, 123, 98, 165, 215, 171, 158, 150, 138, 148, 124, 168, 131, 164, 130, 217</t>
  </si>
  <si>
    <t>horse trailer hideout photos</t>
  </si>
  <si>
    <t>best seo agency west bromwich</t>
  </si>
  <si>
    <t>horse trailer</t>
  </si>
  <si>
    <t>best seo company in wolverhampton</t>
  </si>
  <si>
    <t>lexington the horse painting</t>
  </si>
  <si>
    <t>best seo agency gandhigram</t>
  </si>
  <si>
    <t>0, 0, 0, 0, 0, 0, 0, 0, 0, 0, 0, 0, 0, 0, 0, 0, 0, 0, 4, 6, 0, 0, 0, 0</t>
  </si>
  <si>
    <t>best seo company near rancho cucamonga ca</t>
  </si>
  <si>
    <t>simple drawing of horse</t>
  </si>
  <si>
    <t>282, 223, 205, 193, 176, 189, 158, 212, 164, 206, 162, 270</t>
  </si>
  <si>
    <t>pr digital agency</t>
  </si>
  <si>
    <t>https://incubeta.com/it/video-library/tomorrows-world-live-powered-by-ai-and-seamless-technology/</t>
  </si>
  <si>
    <t>edgar degas horse paintings</t>
  </si>
  <si>
    <t>best seo company in allahabad</t>
  </si>
  <si>
    <t>AI Overview,Thumbnail,People also ask,Bottom ads,Knowledge panel</t>
  </si>
  <si>
    <t>Image pack,Thumbnail,People also ask,Videos,Shopping results</t>
  </si>
  <si>
    <t>best seo companies in alaska</t>
  </si>
  <si>
    <t>seven horse painting</t>
  </si>
  <si>
    <t>best b2b digital pr agencies 2025</t>
  </si>
  <si>
    <t>uk pr agency</t>
  </si>
  <si>
    <t>best seo companies 2022</t>
  </si>
  <si>
    <t>7 horses painting</t>
  </si>
  <si>
    <t>Sitelinks,Bottom ads</t>
  </si>
  <si>
    <t>best sacramento seo agency</t>
  </si>
  <si>
    <t>horse drawing pictures</t>
  </si>
  <si>
    <t>best digital marketing and seo services in dubai</t>
  </si>
  <si>
    <t>https://incubeta.com/news-and-resources/incubeta-acquires-ecommerce-agency-groundswell/</t>
  </si>
  <si>
    <t>47, 48, 49, 46, 45, 46, 56, 85, 116, 155, 155, 125, 78, 120, 127, 238, 152, 117, 132, 143, 141, 147, 148, 147</t>
  </si>
  <si>
    <t>139, 138, 143, 144, 139, 133, 131, 141, 140, 146, 147, 146</t>
  </si>
  <si>
    <t>best construction seo agencies</t>
  </si>
  <si>
    <t>marylebone seo company</t>
  </si>
  <si>
    <t>best seo agency sri lanka</t>
  </si>
  <si>
    <t>high horse louisville photos</t>
  </si>
  <si>
    <t>best seo company in huntington</t>
  </si>
  <si>
    <t>best local seo services chino ca</t>
  </si>
  <si>
    <t>pencil horse and girl drawings</t>
  </si>
  <si>
    <t>best automotive seo companies jacksonville fl</t>
  </si>
  <si>
    <t>best seo in london</t>
  </si>
  <si>
    <t>https://incubeta.com/es/knowledge-base/mmm-powerhouses-comparing-meridian-and-robyn/</t>
  </si>
  <si>
    <t>best south haven seo company</t>
  </si>
  <si>
    <t>best saginaw seo agency</t>
  </si>
  <si>
    <t>horse art work</t>
  </si>
  <si>
    <t>best seo companies baltimore</t>
  </si>
  <si>
    <t>87, 98, 95, 82, 70, 73, 97, 88, 131, 155, 186, 173, 107, 100, 131, 343, 145, 139, 162, 152, 156, 166, 165, 165</t>
  </si>
  <si>
    <t>156, 147, 157, 165, 148, 142, 146, 139, 142, 152, 151, 152</t>
  </si>
  <si>
    <t>best indica cannabis seo agency</t>
  </si>
  <si>
    <t>small creative agencies london</t>
  </si>
  <si>
    <t>war horse art</t>
  </si>
  <si>
    <t>Image pack,People also ask,Shopping results,Thumbnail,Discussions</t>
  </si>
  <si>
    <t>best web seo company reviews</t>
  </si>
  <si>
    <t>https://incubeta.com/knowledge-base/a-guide-to-countering-safaris-gclid-removal/</t>
  </si>
  <si>
    <t>18, 35, 35, 48, 56, 24, 22, 43, 41, 44, 36, 88, 139, 223, 251, 152, 140, 183, 114, 151, 149, 194, 165, 171</t>
  </si>
  <si>
    <t>agency marketing digital</t>
  </si>
  <si>
    <t>horse art of zoo</t>
  </si>
  <si>
    <t>A Guide To Countering Safari's GCLID Removal | Incubeta</t>
  </si>
  <si>
    <t>best agencies for high-performance creative ads</t>
  </si>
  <si>
    <t>The announced changes in Safari, which are expected to remove click identifiers like GCLID (Google Click Identifier) from URLs in standard browsing, will</t>
  </si>
  <si>
    <t>A Guide to Countering Safari’s GCLID Removal</t>
  </si>
  <si>
    <t>best seo company in egypt today</t>
  </si>
  <si>
    <t>best seo marketing companies adelaide</t>
  </si>
  <si>
    <t>https://incubeta.com/pt-pt/news-and-resources/incubeta-releases-new-report-the-marketers-confidence-paradox/</t>
  </si>
  <si>
    <t>116, 149, 135, 149, 133, 133, 119, 141, 182, 267, 198, 176, 96, 150, 155, 265, 158, 135, 148, 169, 164, 190, 167, 169</t>
  </si>
  <si>
    <t>person on a horse drawing</t>
  </si>
  <si>
    <t>165, 167, 164, 179, 168, 160, 148, 170, 164, 190, 167, 170</t>
  </si>
  <si>
    <t>best seo agency ranikhet</t>
  </si>
  <si>
    <t>digital services agency</t>
  </si>
  <si>
    <t>best ai seo agencies san francisco</t>
  </si>
  <si>
    <t>full service digital marketing agency</t>
  </si>
  <si>
    <t>horse face painting</t>
  </si>
  <si>
    <t>best seo agency austria</t>
  </si>
  <si>
    <t>horse face paint easy</t>
  </si>
  <si>
    <t>58, 57, 57, 46, 85, 54, 35, 47, 66, 68, 81, 65, 92, 157, 148, 173, 106, 185, 244, 197, 201, 214, 201, 236</t>
  </si>
  <si>
    <t>the best seo company in tahoe city</t>
  </si>
  <si>
    <t>246, 281, 242, 218, 251, 235, 245, 230, 235, 250, 234, 273</t>
  </si>
  <si>
    <t>brand advertising agency</t>
  </si>
  <si>
    <t>best pr seo agency</t>
  </si>
  <si>
    <t>horse charcoal drawing</t>
  </si>
  <si>
    <t>https://incubeta.com/my/our-work/improving-mid-funnel-remarketing-performance-with-custom-bidding/</t>
  </si>
  <si>
    <t>best escort seo company</t>
  </si>
  <si>
    <t>best seo companies berks county</t>
  </si>
  <si>
    <t>73, 75, 113, 78, 58, 76, 76, 78, 115, 117, 179, 220, 121, 144, 216, 201, 77, 89, 97, 124, 113, 113, 110, 112</t>
  </si>
  <si>
    <t>103, 106, 113, 104, 106, 100, 96, 116, 105, 105, 102, 103</t>
  </si>
  <si>
    <t>best orlando seo companies</t>
  </si>
  <si>
    <t>morgan horse drawing</t>
  </si>
  <si>
    <t>digital web agency london</t>
  </si>
  <si>
    <t>best seo services in melbourne</t>
  </si>
  <si>
    <t>best seo services new kamlao</t>
  </si>
  <si>
    <t>custer crazy horse campground photos</t>
  </si>
  <si>
    <t>best seo marketing companies westlake village</t>
  </si>
  <si>
    <t>https://incubeta.com/au/news-and-resources/why-brands-need-to-own-their-marketing-intelligence-in-the-ai-era/</t>
  </si>
  <si>
    <t>campgrounds near mount rushmore</t>
  </si>
  <si>
    <t>106, 114, 87, 59, 55, 55, 44, 61, 91, 108, 109, 96, 55, 172, 164, 252, 164, 153, 154, 162, 161, 163, 157, 163</t>
  </si>
  <si>
    <t>160, 173, 157, 160, 164, 163, 156, 164, 164, 166, 159, 165</t>
  </si>
  <si>
    <t>Thumbnail,Sitelinks,People also ask</t>
  </si>
  <si>
    <t>best seo companies 2019</t>
  </si>
  <si>
    <t>b2b seo agency london</t>
  </si>
  <si>
    <t>10 ten best seo clutch company</t>
  </si>
  <si>
    <t>mustang horse clip art</t>
  </si>
  <si>
    <t>mustang horses clip art</t>
  </si>
  <si>
    <t>best grand rapids seo agency</t>
  </si>
  <si>
    <t>30, 16, 45, 32, 33, 80, 77, 78, 77, 140, 141, 181, 149, 151, 140, 227, 141, 148, 150, 149, 146, 150, 149, 153</t>
  </si>
  <si>
    <t>147, 145, 150, 159, 149, 153, 151, 150, 146, 150, 150, 153</t>
  </si>
  <si>
    <t>simple horse art and craft</t>
  </si>
  <si>
    <t>best seo companies in bristol</t>
  </si>
  <si>
    <t>smm agency</t>
  </si>
  <si>
    <t>horse crafts</t>
  </si>
  <si>
    <t>best google partner seo realtor company</t>
  </si>
  <si>
    <t>best seo services provider in delhi</t>
  </si>
  <si>
    <t>horse mane drawing</t>
  </si>
  <si>
    <t>horse mane</t>
  </si>
  <si>
    <t>https://incubeta.com/ae/news-and-resources/amazons-arrival-in-south-africa-a-game-changer-for-the-global-marketplace/</t>
  </si>
  <si>
    <t>best corporate seo services</t>
  </si>
  <si>
    <t>best seo service site</t>
  </si>
  <si>
    <t>portrait horse photography</t>
  </si>
  <si>
    <t>best seo agency dhuri</t>
  </si>
  <si>
    <t>Thumbnail,Local pack</t>
  </si>
  <si>
    <t>best seo company fresno ca</t>
  </si>
  <si>
    <t>cowboy riding horse drawing</t>
  </si>
  <si>
    <t>search optimization companies</t>
  </si>
  <si>
    <t>best seo agency in chembur</t>
  </si>
  <si>
    <t>one horse saloon ii daytona beach photos</t>
  </si>
  <si>
    <t>best seo optimization company in india</t>
  </si>
  <si>
    <t>341, 426, 270, 168, 141, 99, 99, 148, 180, 289, 238, 213, 111, 116, 127, 308, 126, 123, 141, 145, 157, 169, 159, 164</t>
  </si>
  <si>
    <t>https://incubeta.com/news-and-resources/3-best-practices-to-keep-growing-despite-stricter-privacy-law/</t>
  </si>
  <si>
    <t>160, 169, 154, 143, 131, 124, 136, 142, 152, 166, 155, 161</t>
  </si>
  <si>
    <t>best new york seo company</t>
  </si>
  <si>
    <t>b2b seo agencies</t>
  </si>
  <si>
    <t>kelpie horse art</t>
  </si>
  <si>
    <t>best seo company in nsw</t>
  </si>
  <si>
    <t>Image pack,People also ask,Knowledge panel,Discussions,Shopping results,Thumbnail</t>
  </si>
  <si>
    <t>best seo agency maksi</t>
  </si>
  <si>
    <t>3 Best Practices To Keep Growing Despite Stricter Privacy Law | Incubeta</t>
  </si>
  <si>
    <t>In response to European privacy legislation, companies mostly put their time and effort into becoming 'privacy-compliant'. While important, compliance alone isn’t enough. If you want to continue to grow despite stricter legislation, then that requires a thoughtful approach in which you continuously prioritize user interests.</t>
  </si>
  <si>
    <t>49, 129, 392, 722, 393, 145, 114, 96, 226, 117, 116, 144, 70, 97, 134, 440, 115, 158, 160, 137, 137, 127, 106, 138</t>
  </si>
  <si>
    <t>horse jumping photos</t>
  </si>
  <si>
    <t>124, 137, 232, 309, 201, 152, 145, 138, 139, 128, 107, 139</t>
  </si>
  <si>
    <t>best seo company in delaware</t>
  </si>
  <si>
    <t>3 Best Practices to Keep Growing Despite Stricter Privacy Law</t>
  </si>
  <si>
    <t>digital agencies in uk</t>
  </si>
  <si>
    <t>horse jumps pictures</t>
  </si>
  <si>
    <t>best seo companies los angeles ca</t>
  </si>
  <si>
    <t>best seo company in kolkata for food bloggers</t>
  </si>
  <si>
    <t>white horse photo</t>
  </si>
  <si>
    <t>white horse pictures</t>
  </si>
  <si>
    <t>best seo services in west valley city ut</t>
  </si>
  <si>
    <t>https://incubeta.com/news-and-resources/is-marketing-maturity-the-key-to-profitability/</t>
  </si>
  <si>
    <t>firma seo</t>
  </si>
  <si>
    <t>best seo marketing services in bangalore</t>
  </si>
  <si>
    <t>tony soprano with horse painting</t>
  </si>
  <si>
    <t>horse drawing images</t>
  </si>
  <si>
    <t>German</t>
  </si>
  <si>
    <t>Is Marketing Maturity The Key To Profitability? | Incubeta</t>
  </si>
  <si>
    <t>roseville best seo services</t>
  </si>
  <si>
    <t>london pr agency</t>
  </si>
  <si>
    <t>Profitability is ‘the degree to which a business is effectively yielding financial outcomes’. It is perhaps the most important metric in marketing today given that 78% of respondents to Forrester’s latest CMO Pulse Survey said that due to A.I they “will be expected to do more with a smaller budget."</t>
  </si>
  <si>
    <t>Is Marketing Maturity the Key to Profitability?</t>
  </si>
  <si>
    <t>best seo agency bade bacheli</t>
  </si>
  <si>
    <t>best seo company tulsa oklahoma</t>
  </si>
  <si>
    <t>100, 103, 99, 100, 125, 100, 77, 122, 121, 125, 127, 130, 95, 155, 154, 152, 149, 143, 121, 150, 156, 158, 167, 150</t>
  </si>
  <si>
    <t>best seo agency sugar land</t>
  </si>
  <si>
    <t>138, 151, 143, 150, 163, 157, 136, 167, 155, 159, 168, 150</t>
  </si>
  <si>
    <t>rocking horse drawing</t>
  </si>
  <si>
    <t>https://incubeta.com/pt-pt/news-and-resources/incubeta-acquires-shout-bravo/</t>
  </si>
  <si>
    <t>top pr firms london</t>
  </si>
  <si>
    <t>best seo companies in ocala florida</t>
  </si>
  <si>
    <t>Top ads,Local pack,People also ask,Sitelinks,Bottom ads</t>
  </si>
  <si>
    <t>tony soprano painting horse</t>
  </si>
  <si>
    <t>best agency seo in montreal</t>
  </si>
  <si>
    <t>search marketing companies</t>
  </si>
  <si>
    <t>best london creative agencies</t>
  </si>
  <si>
    <t>tulsa best local seo agency</t>
  </si>
  <si>
    <t>jumping horse drawing</t>
  </si>
  <si>
    <t>338, 183, 137, 86, 108, 55, 94, 112, 189, 234, 237, 178, 149, 157, 210, 338, 162, 141, 117, 99, 160, 175, 151, 165</t>
  </si>
  <si>
    <t>best seo company in maharashtra</t>
  </si>
  <si>
    <t>164, 157, 160, 162, 141, 147, 153, 152, 159, 153, 152, 166</t>
  </si>
  <si>
    <t>best seo agency sakyong</t>
  </si>
  <si>
    <t>crazy horse art</t>
  </si>
  <si>
    <t>best seo agency chapel avenue</t>
  </si>
  <si>
    <t>Image pack,Thumbnail,Shopping results,Videos</t>
  </si>
  <si>
    <t>nyc best seo company</t>
  </si>
  <si>
    <t>https://incubeta.com/ch/our-work/improving-mid-funnel-remarketing-performance-with-custom-bidding/</t>
  </si>
  <si>
    <t>horse digestive system drawing</t>
  </si>
  <si>
    <t>best seo company kolkata</t>
  </si>
  <si>
    <t>best seo company in islamabad</t>
  </si>
  <si>
    <t>drawing horse easy</t>
  </si>
  <si>
    <t>best seo company in chhattisgarh</t>
  </si>
  <si>
    <t>best seo company in uttarakhand</t>
  </si>
  <si>
    <t>best seo service in agra</t>
  </si>
  <si>
    <t>expert seo consulting services</t>
  </si>
  <si>
    <t>dark horse salon photos</t>
  </si>
  <si>
    <t>https://incubeta.com/news-and-resources/incubeta-joins-googles-international-growth-program/</t>
  </si>
  <si>
    <t>dark horse salon</t>
  </si>
  <si>
    <t>Incubeta Joins Google’s International Growth Program. | Incubeta</t>
  </si>
  <si>
    <t>best seo agency for attorneys</t>
  </si>
  <si>
    <t>Last week, our AU team became part of the first ever group of AUNZ partners to join Google’s International Growth Program, an opportunity reserved for an exclusive selection of agencies worldwide.</t>
  </si>
  <si>
    <t>horse black and white photo</t>
  </si>
  <si>
    <t>Incubeta Joins Google’s International Growth Program.</t>
  </si>
  <si>
    <t>36, 22, 16, 31, 32, 21, 33, 65, 80, 166, 209, 117, 61, 63, 106, 492, 624, 56, 88, 216, 57, 99, 65, 50</t>
  </si>
  <si>
    <t>24, 29, 24, 43, 58, 9, 16, 23, 11, 42, 31, 20</t>
  </si>
  <si>
    <t>best seo agency ogden ut</t>
  </si>
  <si>
    <t>brand marketing agencies</t>
  </si>
  <si>
    <t>best seo company the woodlands tx</t>
  </si>
  <si>
    <t>easy:ewthal6xslu= horse drawings</t>
  </si>
  <si>
    <t>best affortable seo agency</t>
  </si>
  <si>
    <t>drawings of horses easy</t>
  </si>
  <si>
    <t>best lake mary seo company 2018</t>
  </si>
  <si>
    <t>https://incubeta.com/ae/news-and-resources/incubeta-welcomes-new-ceo-americas-alex-langshur/</t>
  </si>
  <si>
    <t>photo finish horse racing game</t>
  </si>
  <si>
    <t>best philadelphia seo agencies</t>
  </si>
  <si>
    <t>Tweets,Shopping results,Thumbnail,People also ask,Image pack</t>
  </si>
  <si>
    <t>best seo link building agencies</t>
  </si>
  <si>
    <t>dala horse art</t>
  </si>
  <si>
    <t>best pr agencies taiwan creative</t>
  </si>
  <si>
    <t>top search engine optimization</t>
  </si>
  <si>
    <t>0, 0, 0, 0, 0, 0, 0, 0, 0, 0, 0, 0, 0, 0, 0, 0, 0, 0, 0, 0, 4, 1, 0, 0</t>
  </si>
  <si>
    <t>horse plus humane society photos</t>
  </si>
  <si>
    <t>best seo marketing companies near independence ks</t>
  </si>
  <si>
    <t>horse plus humane society</t>
  </si>
  <si>
    <t>outline:cnv3uizs7vu= horse clip art</t>
  </si>
  <si>
    <t>best seo services in lichfield</t>
  </si>
  <si>
    <t>simple horse outline</t>
  </si>
  <si>
    <t>top digital marketing agencies uk</t>
  </si>
  <si>
    <t>best seo service for website</t>
  </si>
  <si>
    <t>https://incubeta.com/au/news-and-resources/consumers-ahead-brands-behind/</t>
  </si>
  <si>
    <t>antique horse painting</t>
  </si>
  <si>
    <t>best seo services for small business sydney</t>
  </si>
  <si>
    <t>best seo agency in coimbatore</t>
  </si>
  <si>
    <t>horse shoe art for sale</t>
  </si>
  <si>
    <t>86, 135, 126, 70, 67, 54, 51, 98, 119, 145, 143, 150, 152, 124, 153, 166, 127, 122, 100, 113, 113, 111, 110, 109</t>
  </si>
  <si>
    <t>best seo company for fair price</t>
  </si>
  <si>
    <t>96, 104, 95, 92, 93, 80, 72, 84, 82, 82, 81, 82</t>
  </si>
  <si>
    <t>best pr agency uk</t>
  </si>
  <si>
    <t>best web hosting domains seo service in pakistan</t>
  </si>
  <si>
    <t>realistic pencil realistic horse drawing</t>
  </si>
  <si>
    <t>best seo services new jersey</t>
  </si>
  <si>
    <t>funny horse pics and quotes</t>
  </si>
  <si>
    <t>best seo service provider.</t>
  </si>
  <si>
    <t>https://incubeta.com/au/news-and-resources/what-is-outperform-marketing/</t>
  </si>
  <si>
    <t>funny horse pictures with captions</t>
  </si>
  <si>
    <t>best seo company michigan</t>
  </si>
  <si>
    <t>horse riding pics</t>
  </si>
  <si>
    <t>seo strategy consulting</t>
  </si>
  <si>
    <t>horse riding pictures</t>
  </si>
  <si>
    <t>best+cheap+seo+service</t>
  </si>
  <si>
    <t>best seo company berks county</t>
  </si>
  <si>
    <t>famous white horse painting</t>
  </si>
  <si>
    <t>the white horse (constable)</t>
  </si>
  <si>
    <t>Featured snippet,Image pack,People also ask,Thumbnail,Videos,Shopping results</t>
  </si>
  <si>
    <t>21, 24, 24, 33, 26, 35, 74, 94, 181, 222, 184, 193, 60, 50, 78, 503, 135, 114, 146, 167, 189, 201, 198, 204</t>
  </si>
  <si>
    <t>best seo companies in nigeria</t>
  </si>
  <si>
    <t>194, 212, 216, 250, 220, 226, 232, 230, 251, 264, 261, 267</t>
  </si>
  <si>
    <t>horse photography black and white</t>
  </si>
  <si>
    <t>seo services seo</t>
  </si>
  <si>
    <t>best seo agencies in norway</t>
  </si>
  <si>
    <t>black horse photography</t>
  </si>
  <si>
    <t>best seo company in socal seo orange county</t>
  </si>
  <si>
    <t>https://incubeta.com/au/news-and-resources/3-ways-to-maximize-budget-efficiency/</t>
  </si>
  <si>
    <t>0, 0, 0, 0, 0, 0, 0, 0, 0, 0, 0, 3, 4, 1, 4, 0, 0, 0, 0, 0, 1, 1, 1, 0</t>
  </si>
  <si>
    <t>106, 150, 99, 111, 97, 95, 103, 115, 161, 198, 195, 154, 93, 101, 128, 323, 143, 141, 158, 166, 166, 179, 169, 168</t>
  </si>
  <si>
    <t>166, 167, 168, 181, 164, 164, 162, 170, 170, 183, 173, 172</t>
  </si>
  <si>
    <t>horse kid drawing</t>
  </si>
  <si>
    <t>digital agency in london</t>
  </si>
  <si>
    <t>best dc seo company</t>
  </si>
  <si>
    <t>best seo company in egypt youtube</t>
  </si>
  <si>
    <t>horse black and white drawing</t>
  </si>
  <si>
    <t>top 10 best creative agencies</t>
  </si>
  <si>
    <t>https://incubeta.com/de/news-and-resources/waving-goodbye-to-google-optimize/</t>
  </si>
  <si>
    <t>112, 127, 83, 59, 44, 42, 34, 49, 75, 87, 86, 80, 48, 121, 132, 197, 148, 138, 133, 143, 143, 144, 137, 141</t>
  </si>
  <si>
    <t>best seo packages services in dubai</t>
  </si>
  <si>
    <t>139, 145, 131, 130, 134, 133, 123, 134, 133, 135, 127, 132</t>
  </si>
  <si>
    <t>seo services seo company</t>
  </si>
  <si>
    <t>nations best local seo company</t>
  </si>
  <si>
    <t>chibi kawaii cute horse drawing</t>
  </si>
  <si>
    <t>kawaii cute chibi horse</t>
  </si>
  <si>
    <t>best b2b seo agency new jersey</t>
  </si>
  <si>
    <t>best seo companies dallas</t>
  </si>
  <si>
    <t>mustang horse art</t>
  </si>
  <si>
    <t>176, 251, 128, 124, 41, 29, 50, 63, 103, 107, 121, 168, 85, 86, 132, 264, 170, 192, 195, 195, 198, 203, 206, 219</t>
  </si>
  <si>
    <t>paint mustang horse</t>
  </si>
  <si>
    <t>212, 219, 217, 220, 199, 189, 195, 196, 198, 204, 207</t>
  </si>
  <si>
    <t>best seo marketing services vancouver wa</t>
  </si>
  <si>
    <t>top marketing companies in london</t>
  </si>
  <si>
    <t>https://incubeta.com/my/video-library/tomorrows-world-live-powered-by-ai-and-seamless-technology/</t>
  </si>
  <si>
    <t>best creative agencies victoria</t>
  </si>
  <si>
    <t>the lodge at flying horse photos</t>
  </si>
  <si>
    <t>marketing agency london</t>
  </si>
  <si>
    <t>best seo services for startups 2026</t>
  </si>
  <si>
    <t>iron horse steamers photos</t>
  </si>
  <si>
    <t>best local business seo services</t>
  </si>
  <si>
    <t>iron horse steamers</t>
  </si>
  <si>
    <t>best seo provider</t>
  </si>
  <si>
    <t>best seo company florida</t>
  </si>
  <si>
    <t>person riding a horse drawing</t>
  </si>
  <si>
    <t>https://incubeta.com/my/news-and-resources/how-to-outperform-amidst-changing-search-behaviors/</t>
  </si>
  <si>
    <t>best seo service in meerut</t>
  </si>
  <si>
    <t>best seo company biz</t>
  </si>
  <si>
    <t>pop art horse</t>
  </si>
  <si>
    <t>best seo service company in мінск</t>
  </si>
  <si>
    <t>uk advertising agencies</t>
  </si>
  <si>
    <t>Image pack,Videos,Thumbnail,Shopping results</t>
  </si>
  <si>
    <t>best seo company in south carolina</t>
  </si>
  <si>
    <t>https://incubeta.com/es/our-work/increasing-performance-with-machine-learning/</t>
  </si>
  <si>
    <t>uk media agencies</t>
  </si>
  <si>
    <t>white horse photos</t>
  </si>
  <si>
    <t>best seo services netherlands</t>
  </si>
  <si>
    <t>horse drawings simple</t>
  </si>
  <si>
    <t>best seo agency in gta</t>
  </si>
  <si>
    <t>240, 303, 229, 117, 97, 82, 80, 114, 120, 150, 146, 124, 124, 200, 186, 183, 135, 131, 132, 127, 122, 136, 135, 131</t>
  </si>
  <si>
    <t>124, 141, 126, 120, 127, 129, 130, 125, 119, 134, 133, 128</t>
  </si>
  <si>
    <t>0, 0, 0, 0, 0, 0, 0, 0, 0, 0, 0, 0, 3, 0, 0, 0, 0, 0, 0, 0, 0, 2, 1, 2</t>
  </si>
  <si>
    <t>affordable seo companies</t>
  </si>
  <si>
    <t>best seo company wollongong</t>
  </si>
  <si>
    <t>https://incubeta.com/de/news-and-resources/incubeta-acquires-shout-bravo/</t>
  </si>
  <si>
    <t>1, 4, 0, 3, 5, 3, 6, 0, 6, 2, 1, 3, 1, 0, 0, 0, 0, 0, 0, 0, 0, 0, 0, 1</t>
  </si>
  <si>
    <t>vaastu seven horse canvas painting with frame</t>
  </si>
  <si>
    <t>best seo agency jhalda</t>
  </si>
  <si>
    <t>People also ask,Thumbnail,Discussions,Shopping results</t>
  </si>
  <si>
    <t>horse realistic drawing</t>
  </si>
  <si>
    <t>133, 201, 153, 87, 57, 48, 128, 264, 328, 281, 329, 244, 141, 138, 154, 476, 92, 100, 134, 153, 156, 133, 151, 136</t>
  </si>
  <si>
    <t>best local seo agency los angeles</t>
  </si>
  <si>
    <t>140, 125, 121, 168, 152, 134, 126, 145, 149, 129, 147, 133</t>
  </si>
  <si>
    <t>seo services affordable</t>
  </si>
  <si>
    <t>world s best local seo company</t>
  </si>
  <si>
    <t>western horse drawing</t>
  </si>
  <si>
    <t>best seo company st. catharines</t>
  </si>
  <si>
    <t>sketch easy pencil horse drawing</t>
  </si>
  <si>
    <t>best creative performance agencies in norway</t>
  </si>
  <si>
    <t>seo consultancy agency</t>
  </si>
  <si>
    <t>3d horse drawings</t>
  </si>
  <si>
    <t>best free alternatives to expensive seo agencies</t>
  </si>
  <si>
    <t>AI Overview,People also ask,Local pack,Bottom ads</t>
  </si>
  <si>
    <t>https://incubeta.com/it/news-and-resources/3-ways-to-maximize-budget-efficiency/</t>
  </si>
  <si>
    <t>best local seo agency in surat</t>
  </si>
  <si>
    <t>horse clipping art</t>
  </si>
  <si>
    <t>creative horse clipping designs</t>
  </si>
  <si>
    <t>59, 85, 56, 46, 51, 39, 54, 78, 137, 167, 139, 125, 93, 62, 117, 383, 97, 90, 99, 104, 121, 131, 121, 167</t>
  </si>
  <si>
    <t>131, 151, 160, 263, 150, 124, 121, 127, 147, 158, 145, 200</t>
  </si>
  <si>
    <t>horse race painting</t>
  </si>
  <si>
    <t>digital marketing services in london</t>
  </si>
  <si>
    <t>best seo agency vancouver milliondev ltd</t>
  </si>
  <si>
    <t>Shopping results,Thumbnail,Image pack,Videos,Discussions</t>
  </si>
  <si>
    <t>horse trailer christmas photos</t>
  </si>
  <si>
    <t>zoominseo cluj the best seo company</t>
  </si>
  <si>
    <t>https://incubeta.com/ch/news-and-resources/the-amazon-idq-score-and-why-its-important/</t>
  </si>
  <si>
    <t>best seo agency bhuntar</t>
  </si>
  <si>
    <t>crazy horse saloon anchorage photos</t>
  </si>
  <si>
    <t>75, 80, 69, 68, 53, 63, 65, 83, 100, 142, 118, 129, 73, 157, 137, 279, 155, 142, 163, 164, 162, 169, 170, 168</t>
  </si>
  <si>
    <t>164, 167, 168, 180, 169, 165, 168, 169, 166, 173, 174, 170</t>
  </si>
  <si>
    <t>affordable seo plans</t>
  </si>
  <si>
    <t>best seo agency khowai</t>
  </si>
  <si>
    <t>local seo packages</t>
  </si>
  <si>
    <t>best creative agencies in manchester</t>
  </si>
  <si>
    <t>wild horse hot springs photos</t>
  </si>
  <si>
    <t>https://incubeta.com/news-and-resources/nmpis-parent-company-incubeta-and-dqa-media-group-create-70-million-digital-merger/</t>
  </si>
  <si>
    <t>best seo agency lingdok</t>
  </si>
  <si>
    <t>40, 26, 24, 65, 86, 66, 105, 108, 148, 186, 149, 161, 107, 122, 120, 309, 93, 79, 130, 125, 131, 131, 131, 137</t>
  </si>
  <si>
    <t>wild horse hot springs</t>
  </si>
  <si>
    <t>130, 126, 128, 143, 131, 124, 135, 129, 135, 135, 136, 141</t>
  </si>
  <si>
    <t>affordable seo uk</t>
  </si>
  <si>
    <t>best seo agency wordpress theme</t>
  </si>
  <si>
    <t>beautiful horse pics</t>
  </si>
  <si>
    <t>NMPi's Parent Company, Incubeta, And DQ&amp;A Media Group Create £70 Million Digital Merger | Incubeta</t>
  </si>
  <si>
    <t>cheap seo optimization</t>
  </si>
  <si>
    <t>Incubeta and DQ&amp;A Media Group announce their merger, offering clients enhanced services and access to new markets.</t>
  </si>
  <si>
    <t>best seo service in san bernadino</t>
  </si>
  <si>
    <t>NMPi’s Parent Company, Incubeta, and DQ&amp;A Media Group create £70 million Digital Merger</t>
  </si>
  <si>
    <t>best seo company in thane</t>
  </si>
  <si>
    <t>crazy horse (cabaret) photos</t>
  </si>
  <si>
    <t>32, 33, 34, 24, 45, 24, 55, 93, 170, 173, 171, 193, 158, 192, 177, 160, 140, 132, 131, 129, 147, 154, 147, 153</t>
  </si>
  <si>
    <t>best ai seo agency in india</t>
  </si>
  <si>
    <t>144, 137, 139, 132, 134, 139, 132, 131, 149, 155, 148, 154</t>
  </si>
  <si>
    <t>crazy horse cabaret</t>
  </si>
  <si>
    <t>seo service for small business</t>
  </si>
  <si>
    <t>best dtc seo agencies shopify</t>
  </si>
  <si>
    <t>https://incubeta.com/gb/news-and-resources/incubeta-acquires-shout-bravo/</t>
  </si>
  <si>
    <t>best seo company saint petersburg</t>
  </si>
  <si>
    <t>sopranos painting horse</t>
  </si>
  <si>
    <t>best seo service company in hyderabad</t>
  </si>
  <si>
    <t>Image pack,People also ask,Thumbnail,Discussions,Shopping results</t>
  </si>
  <si>
    <t>web marketing agencies</t>
  </si>
  <si>
    <t>best seo company belgium</t>
  </si>
  <si>
    <t>medieval horse paintings</t>
  </si>
  <si>
    <t>best home services seo companies</t>
  </si>
  <si>
    <t>simple:sx75wfs8utk= easy horse drawing</t>
  </si>
  <si>
    <t>best seo and digital marketing company in usa</t>
  </si>
  <si>
    <t>45, 69, 54, 49, 40, 33, 20, 49, 180, 184, 151, 117, 61, 105, 115, 189, 215, 137, 135, 143, 155, 152, 148, 149</t>
  </si>
  <si>
    <t>https://incubeta.com/my/news-and-resources/incubeta-welcomes-new-acquisition-bruce-clay-mena-to-the-family/</t>
  </si>
  <si>
    <t>151, 166, 164, 167, 155, 144, 144, 152, 164, 161, 157, 158</t>
  </si>
  <si>
    <t>evanston horse palace photos</t>
  </si>
  <si>
    <t>best search engine optimization services</t>
  </si>
  <si>
    <t>best seo service in chennai</t>
  </si>
  <si>
    <t>casino in evanston wyoming</t>
  </si>
  <si>
    <t>best seo agency for higher education</t>
  </si>
  <si>
    <t>best software solutions for creative agencies</t>
  </si>
  <si>
    <t>hyper realistic horse drawing</t>
  </si>
  <si>
    <t>170, 295, 166, 84, 47, 42, 68, 89, 166, 165, 162, 151, 81, 78, 111, 216, 98, 148, 138, 140, 148, 152, 153, 163</t>
  </si>
  <si>
    <t>160, 175, 158, 153, 140, 144, 138, 140, 148, 152, 153, 163</t>
  </si>
  <si>
    <t>best seo company in whangarei</t>
  </si>
  <si>
    <t>top advertising agencies london</t>
  </si>
  <si>
    <t>https://incubeta.com/mx/news-and-resources/say-hello-to-temu-south-africas-newest-retail-phenomenon/</t>
  </si>
  <si>
    <t>white horse pics</t>
  </si>
  <si>
    <t>best seo agency khordha</t>
  </si>
  <si>
    <t>best seo audit agency</t>
  </si>
  <si>
    <t>horse pics cute</t>
  </si>
  <si>
    <t>best seo agencies san diego</t>
  </si>
  <si>
    <t>229, 217, 205, 126, 110, 88, 57, 112, 135, 133, 125, 135, 106, 134, 149, 165, 119, 119, 115, 135, 132, 135, 129, 133</t>
  </si>
  <si>
    <t>115, 120, 120, 119, 127, 119, 115, 134, 132, 135, 129, 133</t>
  </si>
  <si>
    <t>best seo agencies finland</t>
  </si>
  <si>
    <t>framed horse art</t>
  </si>
  <si>
    <t>professional services seo</t>
  </si>
  <si>
    <t>https://incubeta.com/de/news-and-resources/inside-googles-rethink-roi-conference-ai-incrementality-and-the-future-of-profitable-growth/</t>
  </si>
  <si>
    <t>best seo agency basingstoke</t>
  </si>
  <si>
    <t>war horse drawing</t>
  </si>
  <si>
    <t>best seo companies near me lafayette ca</t>
  </si>
  <si>
    <t>best seo services georgia</t>
  </si>
  <si>
    <t>native american horse painting symbols</t>
  </si>
  <si>
    <t>real native american horse war paint</t>
  </si>
  <si>
    <t>best seo companies 2026</t>
  </si>
  <si>
    <t>horse galloping drawing</t>
  </si>
  <si>
    <t>easy:mkhoox_tvum= how to draw a horse</t>
  </si>
  <si>
    <t>best small business seo services in india</t>
  </si>
  <si>
    <t>blue roan horse photo</t>
  </si>
  <si>
    <t>best seo agencies for small businesses?</t>
  </si>
  <si>
    <t>https://incubeta.com/news-and-resources/what-is-outperform-marketing/</t>
  </si>
  <si>
    <t>blue roan horse</t>
  </si>
  <si>
    <t>horse watercolor painting</t>
  </si>
  <si>
    <t>london search engine optimisation</t>
  </si>
  <si>
    <t>best backlink seo service</t>
  </si>
  <si>
    <t>Thumbnail,Shopping results,Discussions</t>
  </si>
  <si>
    <t>best seo company richmond</t>
  </si>
  <si>
    <t>painting of lexington horse</t>
  </si>
  <si>
    <t>Thumbnail,Image pack,People also ask,Shopping results</t>
  </si>
  <si>
    <t>best seo services albuquerque</t>
  </si>
  <si>
    <t>drawing a horse head</t>
  </si>
  <si>
    <t>47, 60, 47, 39, 46, 40, 53, 67, 92, 113, 112, 120, 81, 97, 143, 226, 116, 129, 138, 138, 137, 144, 137, 147</t>
  </si>
  <si>
    <t>136, 140, 142, 145, 137, 133, 139, 139, 138, 145, 138, 148</t>
  </si>
  <si>
    <t>best creative pr agencies us ranking</t>
  </si>
  <si>
    <t>best design agencies</t>
  </si>
  <si>
    <t>pablo picasso horse painting</t>
  </si>
  <si>
    <t>0, 0, 0, 0, 0, 0, 0, 0, 0, 0, 0, 0, 0, 0, 0, 0, 0, 0, 0, 2, 8, 10, 0, 2</t>
  </si>
  <si>
    <t>best ecommerce seo services in australia</t>
  </si>
  <si>
    <t>the spotted horse ranch photos</t>
  </si>
  <si>
    <t>https://incubeta.com/news-and-resources/incubeta-wins-prestigious-fd-gazelle-award-out-of-600-shortlisted-entries/</t>
  </si>
  <si>
    <t>dude ranch wyoming</t>
  </si>
  <si>
    <t>59, 59, 45, 59, 74, 55, 41, 70, 87, 109, 129, 166, 136, 124, 146, 291, 121, 107, 94, 128, 130, 127, 131, 140</t>
  </si>
  <si>
    <t>austin best seo company</t>
  </si>
  <si>
    <t>137, 132, 133, 145, 131, 135, 124, 139, 141, 138</t>
  </si>
  <si>
    <t>beautiful horse drawing</t>
  </si>
  <si>
    <t>horse sketches</t>
  </si>
  <si>
    <t>google search engine optimization companies</t>
  </si>
  <si>
    <t>best startup seo agency</t>
  </si>
  <si>
    <t>lexington race horse painting</t>
  </si>
  <si>
    <t>People also ask,Videos</t>
  </si>
  <si>
    <t>best seo agency gumia</t>
  </si>
  <si>
    <t>charcoal horse drawing</t>
  </si>
  <si>
    <t>best seo agency for b2b saas companies</t>
  </si>
  <si>
    <t>https://incubeta.com/news-and-resources/incubeta-appoints-new-chief-people-officer/</t>
  </si>
  <si>
    <t>online digital marketing company</t>
  </si>
  <si>
    <t>best seo agency 2018</t>
  </si>
  <si>
    <t>white horse park community association photos</t>
  </si>
  <si>
    <t>Incubeta Appoints Strategic Talent Leader Lindsay Shirley As Chief People Officer | Incubeta</t>
  </si>
  <si>
    <t>white horse park berlin md</t>
  </si>
  <si>
    <t>We're pleased to announce the appointment of Lindsay Shirley as our new Chief People Officer. Bringing over 25 years of HR experience across multiple industries and regions, Lindsay will play a key role in strengthening a dynamic work environment, further solidifying Incubeta’s position as an employer of choice in the digital marketing space.</t>
  </si>
  <si>
    <t>best ecommerce seo agencies 2025 2026</t>
  </si>
  <si>
    <t>Incubeta Appoints Strategic Talent Leader Lindsay Shirley as Chief People Officer</t>
  </si>
  <si>
    <t>85, 56, 56, 74, 90, 122, 102, 199, 200, 293, 196, 174, 204, 134, 186, 282, 166, 89, 97, 146, 160, 248, 153, 159</t>
  </si>
  <si>
    <t>best seo company pennsylvania</t>
  </si>
  <si>
    <t>162, 161, 169, 186, 175, 165, 166, 184, 198, 286, 191, 197</t>
  </si>
  <si>
    <t>easy horse drawing step by step</t>
  </si>
  <si>
    <t>cheap search engine optimization</t>
  </si>
  <si>
    <t>gananoque best seo company</t>
  </si>
  <si>
    <t>https://incubeta.com/news-and-resources/incubeta-insider-diversity-in-the-workplace/</t>
  </si>
  <si>
    <t>best seo agency in boston</t>
  </si>
  <si>
    <t>power horse stadium photos</t>
  </si>
  <si>
    <t>best boutique creative agencies for small brands</t>
  </si>
  <si>
    <t>estadio mediterráneo</t>
  </si>
  <si>
    <t>Incubeta Insider: Diversity In The Workplace | Incubeta</t>
  </si>
  <si>
    <t>In our latest Incubeta Insider we caught up with Pieter Slingerland, Managing Director of Northern Europe to discuss European Diversity Month, and how Incubeta strives to be an inclusive, diverse and supportive workplace for all employees. Despite diversity in the workplace generating significant focus over the last two decades, 59% of people in Europe still believe that individuals are discriminated against based on their ethnicity. Pieter spoke to us about his team, the road to increased diversity and how organizations with an inclusive and diverse workforce produce stronger ideas, genuine customer engagements, and higher financial gains.</t>
  </si>
  <si>
    <t>online marketing consultants</t>
  </si>
  <si>
    <t>Incubeta Insider: Diversity in the Workplace</t>
  </si>
  <si>
    <t>best seo company nowra</t>
  </si>
  <si>
    <t>head:humxm6hm0au= horse drawing</t>
  </si>
  <si>
    <t>best seo agency milwaukee</t>
  </si>
  <si>
    <t>https://incubeta.com/za/news-and-resources/what-google-is-changing-for-digital-advertising-and-commerce-in-2026/</t>
  </si>
  <si>
    <t>best creative public relations agencies 2025 2026</t>
  </si>
  <si>
    <t>94, 79, 99, 78, 76, 77, 121, 194, 241, 330, 265, 249, 96, 139, 161, 348, 97, 110, 93, 115, 113, 123, 116, 110</t>
  </si>
  <si>
    <t>97, 108, 114, 125, 102, 104, 107, 113, 111, 121, 114, 109</t>
  </si>
  <si>
    <t>the best seo company for small businesses</t>
  </si>
  <si>
    <t>easy horse face drawing</t>
  </si>
  <si>
    <t>custom seo services</t>
  </si>
  <si>
    <t>best seo agency for plumbers</t>
  </si>
  <si>
    <t>best seo service in tirupur</t>
  </si>
  <si>
    <t>25, 47, 27, 28, 30, 71, 72, 70, 93, 153, 157, 101, 39, 66, 148, 576, 95, 88, 120, 140, 153, 163, 158, 150</t>
  </si>
  <si>
    <t>141, 150, 152, 190, 151, 145, 154, 147, 160, 171, 166, 158</t>
  </si>
  <si>
    <t>https://incubeta.com/ae/knowledge-base/what-is-value-based-bidding-vbb/</t>
  </si>
  <si>
    <t>outline horse drawing</t>
  </si>
  <si>
    <t>best seo services in sutton coldfield</t>
  </si>
  <si>
    <t>public relations agencies london</t>
  </si>
  <si>
    <t>best seo company katy</t>
  </si>
  <si>
    <t>horse drawing.</t>
  </si>
  <si>
    <t>best seo services western express highway</t>
  </si>
  <si>
    <t>paintings of lexington, the horse</t>
  </si>
  <si>
    <t>best seo company galway</t>
  </si>
  <si>
    <t>seo digital marketing companies</t>
  </si>
  <si>
    <t>best seo services for small business visibility</t>
  </si>
  <si>
    <t>horse images clip art</t>
  </si>
  <si>
    <t>https://incubeta.com/ae/knowledge-base/what-is-enhanced-conversions/</t>
  </si>
  <si>
    <t>0, 0, 0, 0, 0, 0, 0, 0, 0, 0, 0, 0, 0, 0, 0, 0, 0, 0, 5, 0, 2, 0, 0, 1</t>
  </si>
  <si>
    <t>best seo agency for ecommerce ai optimization</t>
  </si>
  <si>
    <t>21, 22, 22, 20, 41, 40, 42, 62, 66, 69, 103, 156, 53, 71, 154, 391, 98, 82, 139, 143, 151, 156, 156, 160</t>
  </si>
  <si>
    <t>148, 153, 161, 174, 158, 160, 162, 167, 176, 181, 181, 186</t>
  </si>
  <si>
    <t>best seo company in dehradun</t>
  </si>
  <si>
    <t>top ad agencies london</t>
  </si>
  <si>
    <t>horse paintings for sale</t>
  </si>
  <si>
    <t>best seo services in austin</t>
  </si>
  <si>
    <t>Local pack,Top ads,Paid sitelinks,Sitelinks,People also ask,Discussions,Bottom ads</t>
  </si>
  <si>
    <t>Shopping results,Thumbnail,People also ask,Image pack,Bottom ads,Paid sitelinks</t>
  </si>
  <si>
    <t>best medical practices seo companies</t>
  </si>
  <si>
    <t>photography aesthetic horse</t>
  </si>
  <si>
    <t>0, 0, 0, 0, 0, 0, 0, 0, 0, 1, 2, 1, 1, 0, 0, 0, 0, 0, 0, 0, 0, 0, 0, 1</t>
  </si>
  <si>
    <t>https://incubeta.com/es/news-and-resources/after-google-cloud-next-are-you-an-architect-or-a-renter/</t>
  </si>
  <si>
    <t>affordable seo company london</t>
  </si>
  <si>
    <t>best local video seo company ri</t>
  </si>
  <si>
    <t>horses photography</t>
  </si>
  <si>
    <t>san jose best seo services</t>
  </si>
  <si>
    <t>52, 42, 42, 41, 74, 56, 94, 95, 138, 147, 115, 123, 200, 210, 124, 86, 98, 112, 119, 104, 99, 115, 122, 113</t>
  </si>
  <si>
    <t>best seo company in vizag</t>
  </si>
  <si>
    <t>119, 120, 125, 107, 111, 96, 130, 106, 101, 117, 125, 116</t>
  </si>
  <si>
    <t>international pr companies</t>
  </si>
  <si>
    <t>best seo agency west khasi hills</t>
  </si>
  <si>
    <t>top pr companies</t>
  </si>
  <si>
    <t>painting a horse trailer</t>
  </si>
  <si>
    <t>best seo company peterborough</t>
  </si>
  <si>
    <t>https://incubeta.com/za/news-and-resources/incubeta-acquires-shout-bravo/</t>
  </si>
  <si>
    <t>best seo agencies toronto</t>
  </si>
  <si>
    <t>full service digital marketing agencies</t>
  </si>
  <si>
    <t>0, 0, 7, 1, 6, 3, 4, 1, 2, 1, 1, 1, 6, 0, 0, 0, 0, 0, 0, 0, 3, 1, 0, 0</t>
  </si>
  <si>
    <t>horse stencils for painting</t>
  </si>
  <si>
    <t>best new york city ai seo agency</t>
  </si>
  <si>
    <t>0, 0, 0, 0, 0, 0, 0, 0, 0, 0, 0, 0, 0, 0, 0, 0, 0, 0, 0, 0, 2, 3, 0, 1</t>
  </si>
  <si>
    <t>Thumbnail,Image pack,Shopping results</t>
  </si>
  <si>
    <t>best creative event pr agencies taiwan</t>
  </si>
  <si>
    <t>seo company in us</t>
  </si>
  <si>
    <t>horse racing photos</t>
  </si>
  <si>
    <t>best seo services narendra complex</t>
  </si>
  <si>
    <t>https://incubeta.com/knowledge-base/category/leads/</t>
  </si>
  <si>
    <t>horse portrait drawing</t>
  </si>
  <si>
    <t>seo consultation agency</t>
  </si>
  <si>
    <t>best seo copywriting service</t>
  </si>
  <si>
    <t>horse photography wall art</t>
  </si>
  <si>
    <t>best cbd seo companies</t>
  </si>
  <si>
    <t>wild horse art work</t>
  </si>
  <si>
    <t>Leads Archives | Incubeta</t>
  </si>
  <si>
    <t>best seo agency pathar</t>
  </si>
  <si>
    <t>Leads</t>
  </si>
  <si>
    <t>search engine optimisation firm</t>
  </si>
  <si>
    <t>iron horse rv park photos</t>
  </si>
  <si>
    <t>best seo companies near texas</t>
  </si>
  <si>
    <t>iron horse rv park</t>
  </si>
  <si>
    <t>https://incubeta.com/de/news-and-resources/incubeta-releases-new-report-the-marketers-confidence-paradox/</t>
  </si>
  <si>
    <t>little horse trailhead photos</t>
  </si>
  <si>
    <t>115, 114, 94, 69, 61, 48, 59, 74, 80, 132, 189, 207, 108, 177, 227, 188, 149, 117, 122, 125, 112, 112, 120, 123</t>
  </si>
  <si>
    <t>112, 123, 129, 117, 122, 120, 126, 128, 115, 115, 124, 127</t>
  </si>
  <si>
    <t>best seo companies montreal</t>
  </si>
  <si>
    <t>little horse trail sedona</t>
  </si>
  <si>
    <t>marketing advertising agency</t>
  </si>
  <si>
    <t>best seo agency in riverside</t>
  </si>
  <si>
    <t>marketing agency nottingham</t>
  </si>
  <si>
    <t>edward troye lexington horse painting</t>
  </si>
  <si>
    <t>best seo agency kurud</t>
  </si>
  <si>
    <t>Videos,People also ask,Thumbnail,Shopping results,Knowledge panel</t>
  </si>
  <si>
    <t>best local seo company kolkata</t>
  </si>
  <si>
    <t>1, 0, 0, 2, 5, 0, 2, 0, 4, 5, 3, 5, 1, 0, 0, 0, 0, 2, 0, 1, 0, 0, 0, 1</t>
  </si>
  <si>
    <t>extra large horse wall art</t>
  </si>
  <si>
    <t>best affordable seo company reddit</t>
  </si>
  <si>
    <t>https://incubeta.com/news-and-resources/maintaining-brand-identity-in-the-age-of-ultra-personalization/</t>
  </si>
  <si>
    <t>0, 0, 0, 0, 0, 0, 0, 0, 0, 0, 0, 0, 0, 0, 0, 1, 1, 2, 2, 2, 3, 3, 3, 2</t>
  </si>
  <si>
    <t>best seo company in tampa, fl</t>
  </si>
  <si>
    <t>best seo agency near katy</t>
  </si>
  <si>
    <t>dark horse saloon photos</t>
  </si>
  <si>
    <t>best seo agencies in fairfield county</t>
  </si>
  <si>
    <t>Maintaining Brand Identity In The Age Of Ultra-Personalization | Incubeta</t>
  </si>
  <si>
    <t>We live in a performance driven world. Every impression counts, and brands are under increasing pressure to focus on individual experiences, rather than exposure to the masses. To achieve this, and outperform, brands need to go above and beyond, creating impactful marketing that delivers real results - but at what cost?</t>
  </si>
  <si>
    <t>Maintaining Brand Identity in the Age of Ultra-Personalization</t>
  </si>
  <si>
    <t>best local seo marketing services</t>
  </si>
  <si>
    <t>local digital marketing agencies</t>
  </si>
  <si>
    <t>best b2b seo agencies for saas 2025</t>
  </si>
  <si>
    <t>local digital marketing agency</t>
  </si>
  <si>
    <t>https://incubeta.com/my/knowledge-base/what-is-google-analytics-4-ga4/</t>
  </si>
  <si>
    <t>arabian horse photography</t>
  </si>
  <si>
    <t>best seo company for jewelry business in usa</t>
  </si>
  <si>
    <t>best company for seo in usa</t>
  </si>
  <si>
    <t>30, 43, 29, 31, 56, 62, 51, 88, 163, 240, 163, 101, 60, 57, 99, 374, 92, 92, 92, 161, 132, 138, 136, 128</t>
  </si>
  <si>
    <t>113, 139, 144, 89, 172, 175, 156, 210, 274, 334, 254, 194</t>
  </si>
  <si>
    <t>best seo company long beach</t>
  </si>
  <si>
    <t>digital marketing service london</t>
  </si>
  <si>
    <t>running horse photography</t>
  </si>
  <si>
    <t>best seo agency in china</t>
  </si>
  <si>
    <t>the horse in motion</t>
  </si>
  <si>
    <t>best ecommerce seo agencies uk</t>
  </si>
  <si>
    <t>https://incubeta.com/es/news-and-resources/incubeta-releases-new-report-the-marketers-confidence-paradox/</t>
  </si>
  <si>
    <t>best flint seo company</t>
  </si>
  <si>
    <t>native american horse painting</t>
  </si>
  <si>
    <t>47, 47, 47, 48, 41, 49, 51, 59, 78, 112, 94, 97, 58, 118, 104, 209, 127, 126, 120, 136, 137, 144, 142, 150</t>
  </si>
  <si>
    <t>1, 1, 2, 2, 2, 2, 0, 0, 0, 0, 0, 0, 0, 0, 0, 0, 0, 0, 0, 0, 0, 0, 0, 0</t>
  </si>
  <si>
    <t>147, 154, 158, 168, 166, 165, 166, 173, 174, 180, 178, 187</t>
  </si>
  <si>
    <t>traditional native american horse art</t>
  </si>
  <si>
    <t>top 100 advertising agencies uk</t>
  </si>
  <si>
    <t>best seo company in nanganallur</t>
  </si>
  <si>
    <t>horse riding photos</t>
  </si>
  <si>
    <t>best nottingham seo agency</t>
  </si>
  <si>
    <t>best seo company for healthcare</t>
  </si>
  <si>
    <t>free horse clip art</t>
  </si>
  <si>
    <t>seo england</t>
  </si>
  <si>
    <t>best seo agency kanchanpur</t>
  </si>
  <si>
    <t>https://incubeta.com/it/capabilities/creative/</t>
  </si>
  <si>
    <t>best shopify seo agencies us</t>
  </si>
  <si>
    <t>horse racing photography</t>
  </si>
  <si>
    <t>Creiamo contenuti che vanno oltre gli algoritmi, catturano l’attenzione e generano performance misurabili in ogni fase. Scopri di più!</t>
  </si>
  <si>
    <t>best local seo services manila</t>
  </si>
  <si>
    <t>racing horses photos</t>
  </si>
  <si>
    <t>https://incubeta.com/mx/news-and-resources/how-to-outperform-amidst-changing-search-behaviors/</t>
  </si>
  <si>
    <t>best seo services in st. thomas</t>
  </si>
  <si>
    <t>custom horse painting</t>
  </si>
  <si>
    <t>best seo agency midlands</t>
  </si>
  <si>
    <t>best seo company in placentia</t>
  </si>
  <si>
    <t>best digital marketing agency london</t>
  </si>
  <si>
    <t>Top ads,Paid sitelinks,Shopping results,Thumbnail,Discussions</t>
  </si>
  <si>
    <t>best seo company in southeast michigan</t>
  </si>
  <si>
    <t>best seo agency in united states</t>
  </si>
  <si>
    <t>draft horse art</t>
  </si>
  <si>
    <t>0, 0, 0, 0, 0, 0, 0, 0, 0, 0, 0, 0, 0, 0, 0, 0, 0, 5, 4, 0, 0, 0, 0, 0</t>
  </si>
  <si>
    <t>best buffalo seo company</t>
  </si>
  <si>
    <t>0, 0, 1, 3, 1, 1, 2, 0, 0, 1, 3, 6, 3, 1, 0, 0, 0, 0, 1, 0, 0, 0, 0, 0</t>
  </si>
  <si>
    <t>88, 98, 84, 66, 48, 41, 41, 75, 90, 115, 138, 145, 110, 152, 134, 151, 160, 140, 138, 144, 145, 149, 151, 152</t>
  </si>
  <si>
    <t>150, 153, 153, 153, 153, 148, 144, 149, 151, 155, 157, 158</t>
  </si>
  <si>
    <t>best ashburn seo companies</t>
  </si>
  <si>
    <t>https://incubeta.com/ch/news-and-resources/how-to-appropriately-represent-disability-in-marketing/</t>
  </si>
  <si>
    <t>digital marketing agentur</t>
  </si>
  <si>
    <t>best seo agency in berkshire</t>
  </si>
  <si>
    <t>best website and seo services reviews</t>
  </si>
  <si>
    <t>horse fork creek park photos</t>
  </si>
  <si>
    <t>best seo agency central oregon</t>
  </si>
  <si>
    <t>best seo companies springfield</t>
  </si>
  <si>
    <t>iron horse pub photos</t>
  </si>
  <si>
    <t>best seo companies santa monica</t>
  </si>
  <si>
    <t>iron horse pub</t>
  </si>
  <si>
    <t>best seo services in north ridgeville oh</t>
  </si>
  <si>
    <t>best seo company article</t>
  </si>
  <si>
    <t>horse pencil drawing easy</t>
  </si>
  <si>
    <t>affordable seo package</t>
  </si>
  <si>
    <t>best creative agencies animation production</t>
  </si>
  <si>
    <t>https://incubeta.com/knowledge-base/googles-ai-max-at-peak-times-the-hidden-risks-and-how-to-avoid-them-2/</t>
  </si>
  <si>
    <t>best seo agency miami</t>
  </si>
  <si>
    <t>trojan horse art</t>
  </si>
  <si>
    <t>best seo companies for restaurants</t>
  </si>
  <si>
    <t>78, 35, 78, 39, 29, 32, 219, 321, 323, 277, 186, 120, 62, 127, 134, 376, 119, 134, 161, 178, 184, 188, 145, 134</t>
  </si>
  <si>
    <t>150, 136, 126, 199, 197, 171, 159, 175, 181, 185, 142, 132</t>
  </si>
  <si>
    <t>best seo company dallas tx</t>
  </si>
  <si>
    <t>public relations companies london</t>
  </si>
  <si>
    <t>best seo agency france</t>
  </si>
  <si>
    <t>picture of horse drawing</t>
  </si>
  <si>
    <t>Google’s AI Max At Peak Times: The Hidden Risks And How To Avoid Them | Incubeta</t>
  </si>
  <si>
    <t>Google's AI Max promises marketers the ability to “set-and-scale” campaign goals, assets, budgets and more. But you’d be right to stop and question whether</t>
  </si>
  <si>
    <t>Google’s AI Max at Peak Times: The Hidden Risks and How to Avoid Them</t>
  </si>
  <si>
    <t>best austin seo companies</t>
  </si>
  <si>
    <t>4, 2, 1, 2, 2, 1, 1, 0, 0, 1, 2, 1, 0, 0, 0, 0, 0, 0, 9, 4, 2, 0, 0, 1</t>
  </si>
  <si>
    <t>silhouette:5dotha7a83w= horse clip art</t>
  </si>
  <si>
    <t>best seo agency in nj</t>
  </si>
  <si>
    <t>seo service providers</t>
  </si>
  <si>
    <t>silhouette:5dotha7a83w= horse clipart</t>
  </si>
  <si>
    <t>https://incubeta.com/our-work/using-high-quality-content-to-drive-engagement/</t>
  </si>
  <si>
    <t>best seo agency greece</t>
  </si>
  <si>
    <t>pencil:1iyfgrfuowa= horse drawing</t>
  </si>
  <si>
    <t>best seo service company in new york</t>
  </si>
  <si>
    <t>211, 107, 102, 84, 91, 80, 92, 150, 156, 158, 190, 206, 143, 116, 134, 313, 111, 117, 134, 142, 145, 142, 146, 164</t>
  </si>
  <si>
    <t>george washington horse painting</t>
  </si>
  <si>
    <t>167, 148, 152, 160, 141, 136, 135, 143, 146, 142, 147, 164</t>
  </si>
  <si>
    <t>Using High-Quality Content To Drive Engagement | Incubeta</t>
  </si>
  <si>
    <t>best seo competitor analysis services</t>
  </si>
  <si>
    <t>global pr agency</t>
  </si>
  <si>
    <t>Asics saw a 478% increase in plays (579K+ in total), alongside 13.8K new followers, 167% rise in engagements and a 352% increase in impressions (805.8K+ in total).</t>
  </si>
  <si>
    <t>Using High-Quality Content to Drive Engagement</t>
  </si>
  <si>
    <t>best seo content creation agencies</t>
  </si>
  <si>
    <t>kawaii horse drawing</t>
  </si>
  <si>
    <t>Top ads,Bottom ads,Knowledge panel</t>
  </si>
  <si>
    <t>best webflow seo and aeo agency</t>
  </si>
  <si>
    <t>53, 43, 54, 44, 38, 35, 63, 67, 86, 123, 174, 132, 71, 98, 98, 157, 186, 93, 122, 128, 133, 138, 144, 148</t>
  </si>
  <si>
    <t>137, 132, 130, 135, 142, 129, 132, 138, 143, 148, 153, 158</t>
  </si>
  <si>
    <t>best seo services near mumbai maharashtra</t>
  </si>
  <si>
    <t>https://incubeta.com/mx/news-and-resources/after-google-cloud-next-are-you-an-architect-or-a-renter/</t>
  </si>
  <si>
    <t>cheap seo uk</t>
  </si>
  <si>
    <t>cheap website seo</t>
  </si>
  <si>
    <t>best seo companies in edmonton</t>
  </si>
  <si>
    <t>realistic full body horse drawing</t>
  </si>
  <si>
    <t>Top ads,Paid sitelinks,AI Overview,People also ask</t>
  </si>
  <si>
    <t>best seo agency khongapani</t>
  </si>
  <si>
    <t>52, 42, 22, 23, 72, 34, 43, 55, 140, 172, 142, 125, 142, 168, 165, 318, 115, 127, 142, 140, 148, 160, 155, 158</t>
  </si>
  <si>
    <t>163, 151, 147, 160, 146, 159, 142, 140, 148, 160, 155, 158</t>
  </si>
  <si>
    <t>best seo subscription service free</t>
  </si>
  <si>
    <t>xu beihong horse painting</t>
  </si>
  <si>
    <t>pr agencies in london</t>
  </si>
  <si>
    <t>xu beihong</t>
  </si>
  <si>
    <t>top 10 best creative agencies in the world</t>
  </si>
  <si>
    <t>best seo company in abuja</t>
  </si>
  <si>
    <t>red horse by david burke – white plains photos</t>
  </si>
  <si>
    <t>https://incubeta.com/mx/capabilities/marketing-intelligence/</t>
  </si>
  <si>
    <t>0, 0, 0, 0, 3, 0, 1, 1, 2, 1, 5, 3, 2, 0, 3, 3, 1, 0, 2, 2, 3, 2, 0, 1</t>
  </si>
  <si>
    <t>89, 92, 89, 89, 109, 89, 69, 109, 116, 113, 112, 130, 88, 318, 152, 137, 152, 143, 133, 165, 153, 154, 150, 151</t>
  </si>
  <si>
    <t>151, 162, 146, 155, 162, 156, 138, 170, 157, 159, 154, 156</t>
  </si>
  <si>
    <t>best white hat seo services in bangladesh</t>
  </si>
  <si>
    <t>best pr agencies london</t>
  </si>
  <si>
    <t>best seo service company in kolkata</t>
  </si>
  <si>
    <t>Marketing Intelligence| Incubeta</t>
  </si>
  <si>
    <t>horse racing drawing</t>
  </si>
  <si>
    <t>Convertimos datos en insights que impulsan un marketing más inteligente, mejores decisiones y crecimiento incremental. Descubre más.</t>
  </si>
  <si>
    <t>best seo services company in toronto</t>
  </si>
  <si>
    <t>best seo writing service</t>
  </si>
  <si>
    <t>87, 135, 90, 88, 87, 89, 73, 135, 111, 134, 131, 167, 114, 146, 170, 155, 183, 178, 152, 181, 168, 163, 158, 166</t>
  </si>
  <si>
    <t>horse wall art black and white</t>
  </si>
  <si>
    <t>161, 166, 172, 171, 177, 170, 150, 178, 165, 160, 156, 164</t>
  </si>
  <si>
    <t>best web seo services near wadala mumbai</t>
  </si>
  <si>
    <t>https://incubeta.com/sg/news-and-resources/amazons-arrival-in-south-africa-a-game-changer-for-the-global-marketplace/</t>
  </si>
  <si>
    <t>creative agency marketing</t>
  </si>
  <si>
    <t>best seo company in sharjah</t>
  </si>
  <si>
    <t>best seo services in gurgaon</t>
  </si>
  <si>
    <t>paint horse drawing</t>
  </si>
  <si>
    <t>chicago best seo company chicago</t>
  </si>
  <si>
    <t>painting a horse</t>
  </si>
  <si>
    <t>77, 50, 216, 222, 192, 114, 64, 99, 116, 192, 191, 129, 132, 123, 166, 251, 121, 119, 126, 137, 137, 151, 143, 141</t>
  </si>
  <si>
    <t>best seo company orlando</t>
  </si>
  <si>
    <t>141, 144, 165, 171, 153, 146, 141, 152, 152, 166, 158, 156</t>
  </si>
  <si>
    <t>best seo agencies for organic growth</t>
  </si>
  <si>
    <t>best internet marketing company</t>
  </si>
  <si>
    <t>best st louis seo companies</t>
  </si>
  <si>
    <t>dallas seo agency best seo marketing company</t>
  </si>
  <si>
    <t>blue horse restaurant photos</t>
  </si>
  <si>
    <t>https://incubeta.com/sg/news-and-resources/say-hello-to-temu-south-africas-newest-retail-phenomenon/</t>
  </si>
  <si>
    <t>215, 266, 221, 133, 84, 113, 114, 136, 205, 234, 278, 297, 188, 178, 226, 316, 182, 117, 91, 100, 103, 110, 118, 116</t>
  </si>
  <si>
    <t>115, 115, 131, 123, 104, 103, 102, 100, 104, 111, 119, 117</t>
  </si>
  <si>
    <t>orlando s best seo agency</t>
  </si>
  <si>
    <t>seo website company</t>
  </si>
  <si>
    <t>best seo services in delhi ncr</t>
  </si>
  <si>
    <t>horse guards parade photos</t>
  </si>
  <si>
    <t>best seo agency barsoi</t>
  </si>
  <si>
    <t>0, 0, 0, 0, 0, 0, 0, 0, 0, 0, 0, 0, 0, 0, 0, 0, 0, 0, 5, 10, 1, 0, 0, 0</t>
  </si>
  <si>
    <t>folk art horse</t>
  </si>
  <si>
    <t>seo company service</t>
  </si>
  <si>
    <t>best seo agency dhandera</t>
  </si>
  <si>
    <t>AI Overview,Thumbnail,Local pack,Discussions</t>
  </si>
  <si>
    <t>best seo companies in louisiana</t>
  </si>
  <si>
    <t>abstract horse paintings</t>
  </si>
  <si>
    <t>https://incubeta.com/news-and-resources/google-retaliates-to-chatgpt/</t>
  </si>
  <si>
    <t>best seo company in the bay area</t>
  </si>
  <si>
    <t>206, 292, 149, 140, 47, 34, 48, 63, 112, 115, 129, 174, 84, 50, 95, 254, 146, 160, 109, 92, 179, 335, 187, 202</t>
  </si>
  <si>
    <t>194, 207, 202, 213, 189, 180, 182, 185, 198, 201, 214, 230</t>
  </si>
  <si>
    <t>Image pack,Discussions,Thumbnail,Shopping results</t>
  </si>
  <si>
    <t>best memphis seo companies</t>
  </si>
  <si>
    <t>seo company cheap</t>
  </si>
  <si>
    <t>thomas j scott horse paintings</t>
  </si>
  <si>
    <t>best seo services company in canada</t>
  </si>
  <si>
    <t>thomas j scott artist</t>
  </si>
  <si>
    <t>Discussions,Local pack</t>
  </si>
  <si>
    <t>Google Retaliates To ChatGPT | Incubeta</t>
  </si>
  <si>
    <t>best seo content strategy agencies 2025 2026</t>
  </si>
  <si>
    <t>You really have to hand it to Google, less than three months has passed since OpenAI released their ChatGPT prototype and they’ve already introduced their in-house rival, Bard - an ‘experimental conversational AI service, powered by LaMDA’ (Language Model for Dialogue Applications).</t>
  </si>
  <si>
    <t>Google Retaliates to ChatGPT</t>
  </si>
  <si>
    <t>0, 0, 0, 0, 0, 0, 0, 0, 0, 0, 0, 0, 0, 0, 0, 0, 0, 0, 0, 0, 3, 4, 0, 2</t>
  </si>
  <si>
    <t>4, 5, 12, 7, 7, 6, 24, 12, 23, 36, 43, 122, 74, 103, 166, 167, 80, 243, 262, 118, 159, 314, 197, 220</t>
  </si>
  <si>
    <t>famous abstract horse painting</t>
  </si>
  <si>
    <t>best nonprofit seo company new york</t>
  </si>
  <si>
    <t>seo marketing company near me</t>
  </si>
  <si>
    <t>best seo company new haven ct</t>
  </si>
  <si>
    <t>abstract horse artist</t>
  </si>
  <si>
    <t>https://incubeta.com/news-and-resources/the-next-era-of-shopping-is-agentic/</t>
  </si>
  <si>
    <t>best seo company burlington</t>
  </si>
  <si>
    <t>horse penis pics</t>
  </si>
  <si>
    <t>best seo company november 2015</t>
  </si>
  <si>
    <t>38, 56, 114, 61, 89, 54, 159, 125, 2386, 275, 188, 163, 50, 96, 158, 372, 125, 212, 127, 172, 197, 124, 172, 165</t>
  </si>
  <si>
    <t>146, 153, 163, 164, 154, 151, 165, 158, 405, 171, 162, 155</t>
  </si>
  <si>
    <t>best seo company in greater noida</t>
  </si>
  <si>
    <t>quality seo service</t>
  </si>
  <si>
    <t>1, 0, 2, 1, 1, 2, 0, 0, 0, 0, 1, 4, 0, 1, 1, 1, 0, 0, 0, 0, 0, 0, 1, 0</t>
  </si>
  <si>
    <t>best seo agency website design examples</t>
  </si>
  <si>
    <t>The Next Era Of Shopping Is Agentic | Incubeta</t>
  </si>
  <si>
    <t>The future of shopping is no longer about searching. It’s about delegating.</t>
  </si>
  <si>
    <t>best seo companies in bangor northern ireland</t>
  </si>
  <si>
    <t>The Next Era of Shopping is Agentic</t>
  </si>
  <si>
    <t>horse art projects</t>
  </si>
  <si>
    <t>seo best companies rhode island</t>
  </si>
  <si>
    <t>18, 21, 18, 33, 40, 29, 60, 82, 148, 153, 154, 120, 69, 71, 114, 313, 96, 107, 132, 135, 142, 143, 144, 144</t>
  </si>
  <si>
    <t>145, 144, 149, 165, 145, 143, 149, 152, 158, 159, 161, 161</t>
  </si>
  <si>
    <t>best fintech seo agencies 2025</t>
  </si>
  <si>
    <t>marketing and seo services</t>
  </si>
  <si>
    <t>https://incubeta.com/sg/news-and-resources/category/thought-leadership/</t>
  </si>
  <si>
    <t>horse wall art canvas</t>
  </si>
  <si>
    <t>best seo service in gurgaon</t>
  </si>
  <si>
    <t>0, 0, 0, 0, 0, 0, 0, 2, 0, 0, 1, 0, 4, 1, 0, 0, 0, 0, 0, 0, 0, 0, 0, 1</t>
  </si>
  <si>
    <t>208, 81, 172, 139, 87, 71, 106, 153, 266, 267, 265, 248, 148, 152, 158, 159, 116, 109, 119, 139, 140, 146, 140, 144</t>
  </si>
  <si>
    <t>148, 146, 150, 145, 140, 129, 137, 158, 158, 165, 159, 163</t>
  </si>
  <si>
    <t>best local seo company mississauga canada</t>
  </si>
  <si>
    <t>black and white horse photos</t>
  </si>
  <si>
    <t>london pr company</t>
  </si>
  <si>
    <t>best price seo services</t>
  </si>
  <si>
    <t>best ai seo company in houston</t>
  </si>
  <si>
    <t>quater horse pics</t>
  </si>
  <si>
    <t>https://incubeta.com/my/find-us/singapore/</t>
  </si>
  <si>
    <t>pictures of quarter horses</t>
  </si>
  <si>
    <t>best healthcare seo agencies</t>
  </si>
  <si>
    <t>best seo audit services for large websites 2025</t>
  </si>
  <si>
    <t>cute horse and girl drawing</t>
  </si>
  <si>
    <t>best seo company in amherst</t>
  </si>
  <si>
    <t>best seo service providers in usa</t>
  </si>
  <si>
    <t>famous horse art</t>
  </si>
  <si>
    <t>best offshore seo agency</t>
  </si>
  <si>
    <t>best local seo company bristol</t>
  </si>
  <si>
    <t>https://incubeta.com/ae/find-us/saudi/</t>
  </si>
  <si>
    <t>best seo services agencies</t>
  </si>
  <si>
    <t>clip art:5wgwdepwzaa= horse shoe</t>
  </si>
  <si>
    <t>top pr agencies london</t>
  </si>
  <si>
    <t>Image pack,Thumbnail,People also ask,Bottom ads,Paid sitelinks</t>
  </si>
  <si>
    <t>best seo agency montreal</t>
  </si>
  <si>
    <t>best seo agency ghantapada</t>
  </si>
  <si>
    <t>96, 142, 98, 96, 97, 96, 78, 148, 120, 148, 144, 185, 141, 220, 189, 169, 158, 181, 139, 173, 158, 157, 154, 164</t>
  </si>
  <si>
    <t>157, 158, 159, 165, 171, 172, 134, 167, 152, 152, 149, 158</t>
  </si>
  <si>
    <t>paintings of lexington the horse</t>
  </si>
  <si>
    <t>https://incubeta.com/my/solutions/outmeasure/</t>
  </si>
  <si>
    <t>best local video seo company central falls ri</t>
  </si>
  <si>
    <t>best amazon seo services</t>
  </si>
  <si>
    <t>gillette horse palace photos</t>
  </si>
  <si>
    <t>best photo company getty for seo</t>
  </si>
  <si>
    <t>gillette horse palace casino</t>
  </si>
  <si>
    <t>marketing consultant companies</t>
  </si>
  <si>
    <t>best seo company in egypt salary</t>
  </si>
  <si>
    <t>iron horse valley apartments photos</t>
  </si>
  <si>
    <t>marketing consultancy</t>
  </si>
  <si>
    <t>iron horse valley apartments</t>
  </si>
  <si>
    <t>best seo agency durban</t>
  </si>
  <si>
    <t>https://incubeta.com/ae/find-us/salt-lake-city-utah/</t>
  </si>
  <si>
    <t>60, 74, 62, 77, 64, 63, 77, 162, 185, 173, 131, 260, 116, 140, 188, 201, 94, 100, 67, 99, 103, 99, 87, 105</t>
  </si>
  <si>
    <t>horse drawing hard</t>
  </si>
  <si>
    <t>best uk seo agency for backlinks</t>
  </si>
  <si>
    <t>88, 97, 96, 100, 93, 87, 79, 96, 101, 96, 85, 103</t>
  </si>
  <si>
    <t>best seo companies allentown</t>
  </si>
  <si>
    <t>Top ads,People also ask,Sitelinks</t>
  </si>
  <si>
    <t>horse art canvas</t>
  </si>
  <si>
    <t>best local seo services in memphis</t>
  </si>
  <si>
    <t>seo services list</t>
  </si>
  <si>
    <t>best ranked seo companies</t>
  </si>
  <si>
    <t>indian horse painting</t>
  </si>
  <si>
    <t>best cannabis seo agency</t>
  </si>
  <si>
    <t>indian horse drawing</t>
  </si>
  <si>
    <t>https://incubeta.com/za/modern-slavery-policy/</t>
  </si>
  <si>
    <t>best saas seo services</t>
  </si>
  <si>
    <t>45, 132, 100, 100, 63, 78, 131, 135, 142, 147, 87, 154, 122, 96, 142, 306, 74, 80, 135, 136, 134, 136, 128, 145</t>
  </si>
  <si>
    <t>139, 148, 151, 155, 144, 145, 150, 153, 151, 152, 144, 161</t>
  </si>
  <si>
    <t>horse photo contest 2015</t>
  </si>
  <si>
    <t>top marketing companies</t>
  </si>
  <si>
    <t>best seo company in ahmedabad vinayak infosoft</t>
  </si>
  <si>
    <t>ron mcginnis photography</t>
  </si>
  <si>
    <t>top marketing agencies in the world</t>
  </si>
  <si>
    <t>Top ads,Paid sitelinks,People also ask,Local pack,Bottom ads</t>
  </si>
  <si>
    <t>best seo companies 2016</t>
  </si>
  <si>
    <t>horse head line drawings</t>
  </si>
  <si>
    <t>best and cheap seo service in delhi</t>
  </si>
  <si>
    <t>114, 148, 122, 83, 70, 83, 64, 196, 225, 235, 156, 260, 132, 134, 134, 350, 134, 87, 132, 156, 144, 145, 129, 152</t>
  </si>
  <si>
    <t>143, 128, 134, 151, 140, 140, 129, 155, 144, 145</t>
  </si>
  <si>
    <t>best seo company in kolkata for law firms</t>
  </si>
  <si>
    <t>creative marketing company</t>
  </si>
  <si>
    <t>chesterfield best seo company</t>
  </si>
  <si>
    <t>horse photo shoot</t>
  </si>
  <si>
    <t>https://incubeta.com/my/news-and-resources/category/thought-leadership/</t>
  </si>
  <si>
    <t>best seo services brisbane</t>
  </si>
  <si>
    <t>71, 51, 94, 62, 66, 96, 65, 95, 169, 253, 255, 151, 75, 83, 101, 408, 81, 90, 129, 132, 130, 139, 134, 140</t>
  </si>
  <si>
    <t>148, 148, 169, 210, 161, 145, 151, 154, 151, 161, 156, 162</t>
  </si>
  <si>
    <t>best creative ad agencies boston</t>
  </si>
  <si>
    <t>top ad agencies</t>
  </si>
  <si>
    <t>best seo marketing services in abeokuta</t>
  </si>
  <si>
    <t>https://incubeta.com/sg/find-us/salt-lake-city-utah/</t>
  </si>
  <si>
    <t>famous chinese horse painting</t>
  </si>
  <si>
    <t>best seo companies orlando</t>
  </si>
  <si>
    <t>top creative agencies</t>
  </si>
  <si>
    <t>best in los angeles seo agency</t>
  </si>
  <si>
    <t>best seo marketing companies brisbane</t>
  </si>
  <si>
    <t>large horse art</t>
  </si>
  <si>
    <t>best seo service for accounting firms</t>
  </si>
  <si>
    <t>94, 119, 112, 95, 102, 78, 77, 214, 183, 185, 180, 281, 160, 145, 189, 174, 112, 185, 101, 151, 155, 152, 143, 156</t>
  </si>
  <si>
    <t>142, 146, 145, 147, 152, 146, 125, 151, 155, 152, 143, 156</t>
  </si>
  <si>
    <t>https://incubeta.com/sg/find-us/milan-italy/</t>
  </si>
  <si>
    <t>high horse cannabis company - chaparral photos</t>
  </si>
  <si>
    <t>best seo services cost</t>
  </si>
  <si>
    <t>top 10 seo companies</t>
  </si>
  <si>
    <t>high horse dispensary</t>
  </si>
  <si>
    <t>best b2b seo agencies for technical companies</t>
  </si>
  <si>
    <t>best seo companies in nyc</t>
  </si>
  <si>
    <t>horse trailer photo booth</t>
  </si>
  <si>
    <t>48, 75, 136, 63, 60, 58, 70, 129, 75, 109, 106, 203, 138, 121, 184, 391, 91, 171, 72, 149, 147, 150, 141, 187</t>
  </si>
  <si>
    <t>168, 158, 192, 217, 188, 181, 161, 175, 171, 173, 162, 213</t>
  </si>
  <si>
    <t>Thumbnail,Image pack,Bottom ads,Paid sitelinks</t>
  </si>
  <si>
    <t>best b2b seo agency for saas</t>
  </si>
  <si>
    <t>stonecreek of flying horse photos</t>
  </si>
  <si>
    <t>Video preview,People also ask</t>
  </si>
  <si>
    <t>stonecreek of flying horse</t>
  </si>
  <si>
    <t>best seo service in hyderabad</t>
  </si>
  <si>
    <t>https://incubeta.com/za/news-and-resources/category/thought-leadership/</t>
  </si>
  <si>
    <t>125, 103, 102, 71, 95, 36, 63, 119, 179, 177, 149, 185, 122, 70, 127, 347, 168, 159, 171, 178, 182, 187, 181, 189</t>
  </si>
  <si>
    <t>best seo agency byang</t>
  </si>
  <si>
    <t>crazy horse cabaret photos</t>
  </si>
  <si>
    <t>184, 177, 177, 182, 166, 158, 157, 165, 170, 174, 169, 177</t>
  </si>
  <si>
    <t>affordable seo services for small businesses</t>
  </si>
  <si>
    <t>best seo company for small business swansboro nc</t>
  </si>
  <si>
    <t>0, 0, 0, 0, 0, 0, 0, 0, 0, 0, 0, 1, 1, 0, 0, 0, 0, 0, 0, 0, 0, 2, 0, 1</t>
  </si>
  <si>
    <t>best seo website optimization services</t>
  </si>
  <si>
    <t>0, 0, 0, 0, 0, 0, 0, 0, 0, 0, 0, 0, 0, 3, 4, 2, 2, 3, 2, 4, 4, 14, 9, 3</t>
  </si>
  <si>
    <t>126, 125, 188, 230, 282, 167, 201, 279, 280, 412, 345, 261, 121, 164, 157, 291, 78, 117, 106, 120, 131, 126, 123, 124</t>
  </si>
  <si>
    <t>best seo companies in kansas city</t>
  </si>
  <si>
    <t>100, 107, 119, 134, 118, 115, 115, 119, 131, 126, 123, 123</t>
  </si>
  <si>
    <t>horse string art</t>
  </si>
  <si>
    <t>best search engine optimization</t>
  </si>
  <si>
    <t>best chicago ai seo agency</t>
  </si>
  <si>
    <t>0, 0, 0, 0, 0, 0, 0, 0, 0, 0, 0, 0, 0, 0, 0, 0, 0, 0, 0, 0, 3, 3, 2, 0</t>
  </si>
  <si>
    <t>AI Overview,Thumbnail,Sitelinks,People also ask</t>
  </si>
  <si>
    <t>https://incubeta.com/za/find-us/santo-domingo-dominican-republic/</t>
  </si>
  <si>
    <t>best seo agency in wichita</t>
  </si>
  <si>
    <t>0, 0, 0, 0, 0, 0, 0, 0, 0, 0, 3, 1, 2, 0, 0, 0, 0, 0, 0, 0, 0, 0, 0, 0</t>
  </si>
  <si>
    <t>233, 280, 158, 131, 224, 91, 126, 218, 183, 187, 133, 230, 134, 138, 152, 143, 143, 155, 145, 147, 136, 136, 139, 153</t>
  </si>
  <si>
    <t>143, 148, 157, 151, 161, 147, 144, 146, 135, 136, 138, 152</t>
  </si>
  <si>
    <t>the best seo company near california city, ca</t>
  </si>
  <si>
    <t>beyoncé horse photo</t>
  </si>
  <si>
    <t>seo company in united kingdom</t>
  </si>
  <si>
    <t>best magento seo agency</t>
  </si>
  <si>
    <t>best local seo service in kolkata</t>
  </si>
  <si>
    <t>little girl and horse photography</t>
  </si>
  <si>
    <t>139, 177, 138, 98, 80, 66, 81, 110, 155, 200, 228, 176, 116, 115, 115, 251, 97, 88, 112, 121, 127, 134, 128, 130</t>
  </si>
  <si>
    <t>119, 124, 118, 124, 106, 106, 111, 120, 126, 133, 127, 129</t>
  </si>
  <si>
    <t>brand creative agency</t>
  </si>
  <si>
    <t>horse fantasy art</t>
  </si>
  <si>
    <t>best seo company in charlotte</t>
  </si>
  <si>
    <t>https://incubeta.com/my/iso-accreditation/</t>
  </si>
  <si>
    <t>Top ads,Image pack,Local pack</t>
  </si>
  <si>
    <t>best seo company in swansea</t>
  </si>
  <si>
    <t>17, 39, 25, 22, 26, 23, 23, 85, 209, 151, 92, 205, 113, 208, 186, 149, 138, 131, 149, 121, 79, 90, 94, 93</t>
  </si>
  <si>
    <t>best seo companies in delhi</t>
  </si>
  <si>
    <t>easy horse watercolor painting</t>
  </si>
  <si>
    <t>search engine optimisation expert</t>
  </si>
  <si>
    <t>easy watercolor horse</t>
  </si>
  <si>
    <t>best seo services nottingham</t>
  </si>
  <si>
    <t>seo professionals</t>
  </si>
  <si>
    <t>People also ask,Discussions,Shopping results,Thumbnail</t>
  </si>
  <si>
    <t>best local seo company in gurgaon</t>
  </si>
  <si>
    <t>art denver airport horse</t>
  </si>
  <si>
    <t>63, 57, 56, 54, 47, 67, 98, 120, 127, 159, 157, 242, 142, 203, 222, 212, 84, 132, 134, 134, 134, 137, 136, 143</t>
  </si>
  <si>
    <t>blucifer</t>
  </si>
  <si>
    <t>128, 134, 135, 135, 127, 130, 133, 134, 134, 137, 135, 142</t>
  </si>
  <si>
    <t>best seo company in sandton</t>
  </si>
  <si>
    <t>Planning</t>
  </si>
  <si>
    <t>https://incubeta.com/za/find-us/belfast-northern-ireland/</t>
  </si>
  <si>
    <t>creative advertising agencies london</t>
  </si>
  <si>
    <t>rocking horse ranch round rock photos</t>
  </si>
  <si>
    <t>rocking horse ranch apartments</t>
  </si>
  <si>
    <t>best seo link building services in india</t>
  </si>
  <si>
    <t>online marketing agent</t>
  </si>
  <si>
    <t>0, 0, 0, 0, 2, 0, 2, 0, 1, 1, 1, 1, 1, 0, 0, 0, 0, 0, 0, 0, 0, 0, 0, 1</t>
  </si>
  <si>
    <t>horse photo shoot ideas</t>
  </si>
  <si>
    <t>best seo company in burnley</t>
  </si>
  <si>
    <t>best seo company in trichy</t>
  </si>
  <si>
    <t>59, 86, 35, 28, 11, 13, 9, 25, 34, 41, 30, 47, 57, 139, 150, 171, 175, 161, 166, 172, 182, 173, 210, 188</t>
  </si>
  <si>
    <t>best seo agency birmingham uk</t>
  </si>
  <si>
    <t>bad horse painting</t>
  </si>
  <si>
    <t>local seo service london</t>
  </si>
  <si>
    <t>best seo company acton</t>
  </si>
  <si>
    <t>local seo services near me</t>
  </si>
  <si>
    <t>best seo companies in us</t>
  </si>
  <si>
    <t>easy horse paintings for beginners</t>
  </si>
  <si>
    <t>https://incubeta.com/ae/find-us/berlin-germany/</t>
  </si>
  <si>
    <t>best seo service in arizona</t>
  </si>
  <si>
    <t>find seo agency</t>
  </si>
  <si>
    <t>People also ask,Discussions,Thumbnail,Shopping results</t>
  </si>
  <si>
    <t>best creative branding agencies 2025</t>
  </si>
  <si>
    <t>realistic:yz4koke4-js= horse head drawing</t>
  </si>
  <si>
    <t>best seo agencies belgium</t>
  </si>
  <si>
    <t>website marketing companies</t>
  </si>
  <si>
    <t>best seo company in dwarka</t>
  </si>
  <si>
    <t>horse photography poses</t>
  </si>
  <si>
    <t>best seo company chengannur</t>
  </si>
  <si>
    <t>71, 87, 186, 213, 110, 66, 67, 107, 272, 154, 110, 196, 117, 144, 118, 354, 130, 138, 98, 156, 175, 157, 151, 162</t>
  </si>
  <si>
    <t>https://incubeta.com/za/find-us/berlin-germany/</t>
  </si>
  <si>
    <t>best seo services company in kolkata</t>
  </si>
  <si>
    <t>157, 164, 167, 185, 161, 159, 165, 170, 190, 171, 166, 176</t>
  </si>
  <si>
    <t>low cost seo services for small business</t>
  </si>
  <si>
    <t>horse head photos</t>
  </si>
  <si>
    <t>best seo hosting services 2020</t>
  </si>
  <si>
    <t>horse head</t>
  </si>
  <si>
    <t>singapore best google seo agency</t>
  </si>
  <si>
    <t>112, 70, 52, 330, 180, 53, 117, 131, 260, 354, 235, 219, 95, 105, 114, 535, 77, 74, 68, 154, 162, 182, 159, 166</t>
  </si>
  <si>
    <t>best seo services rc marg</t>
  </si>
  <si>
    <t>158, 150, 151, 223, 174, 158, 154, 167, 174, 194, 172, 179</t>
  </si>
  <si>
    <t>horse silhouette painting</t>
  </si>
  <si>
    <t>digital marketing websites</t>
  </si>
  <si>
    <t>best seo services edinburgh</t>
  </si>
  <si>
    <t>horse silhouette</t>
  </si>
  <si>
    <t>best seo services adelaide</t>
  </si>
  <si>
    <t>https://incubeta.com/ae/find-us/zurich-switzerland/</t>
  </si>
  <si>
    <t>horse and rider photography</t>
  </si>
  <si>
    <t>0, 0, 0, 1, 1, 2, 6, 1, 2, 3, 3, 1, 0, 0, 0, 0, 0, 0, 4, 7, 6, 2, 1, 0</t>
  </si>
  <si>
    <t>156, 155, 114, 91, 90, 91, 77, 102, 120, 146, 137, 134, 117, 122, 129, 190, 115, 149, 113, 130, 122, 127, 93, 109</t>
  </si>
  <si>
    <t>best seo company in the usa?</t>
  </si>
  <si>
    <t>best seo software for small business</t>
  </si>
  <si>
    <t>blake ranch rv park &amp; horse motel photos</t>
  </si>
  <si>
    <t>AI Overview,Thumbnail,Sitelinks</t>
  </si>
  <si>
    <t>best small business seo agency</t>
  </si>
  <si>
    <t>rv parks in kingman arizona</t>
  </si>
  <si>
    <t>26, 136, 66, 28, 82, 100, 98, 83, 183, 220, 177, 150, 150, 175, 179, 421, 101, 147, 80, 159, 162, 172, 174, 158</t>
  </si>
  <si>
    <t>166, 168, 167, 183, 164, 162, 169, 166, 169, 179, 181, 165</t>
  </si>
  <si>
    <t>best seo approach for service businesses?</t>
  </si>
  <si>
    <t>Marketing; Home office</t>
  </si>
  <si>
    <t>affordable company seo</t>
  </si>
  <si>
    <t>https://incubeta.com/sg/solutions/outmeasure/</t>
  </si>
  <si>
    <t>pics of horse</t>
  </si>
  <si>
    <t>0, 0, 0, 0, 0, 0, 0, 0, 0, 0, 0, 0, 0, 0, 0, 0, 0, 0, 0, 0, 0, 1, 3, 1</t>
  </si>
  <si>
    <t>best international seo agencies 2025</t>
  </si>
  <si>
    <t>best seo company in ghana</t>
  </si>
  <si>
    <t>line drawings of a horse</t>
  </si>
  <si>
    <t>seo agoncy</t>
  </si>
  <si>
    <t>best seo agency cairns</t>
  </si>
  <si>
    <t>best seo agency narsampet</t>
  </si>
  <si>
    <t>animated horse drawing</t>
  </si>
  <si>
    <t>affordable seo services company</t>
  </si>
  <si>
    <t>https://incubeta.com/ae/cookie-policy/</t>
  </si>
  <si>
    <t>cnet best seo company reviews</t>
  </si>
  <si>
    <t>Sitelinks,Local pack,Discussions,Bottom ads</t>
  </si>
  <si>
    <t>best seo services vnp and rc marg</t>
  </si>
  <si>
    <t>0, 0, 0, 0, 0, 0, 0, 0, 0, 0, 0, 0, 0, 0, 0, 0, 0, 0, 5, 3, 7, 2, 6, 2</t>
  </si>
  <si>
    <t>147, 134, 143, 129, 133, 131, 129, 121, 126, 124, 119, 143, 151, 138, 147, 132, 137, 135, 133, 124, 129, 127, 122, 148</t>
  </si>
  <si>
    <t>156, 142, 152, 136, 141, 139, 137, 128, 133, 131, 126, 152</t>
  </si>
  <si>
    <t>reflections horse show photography</t>
  </si>
  <si>
    <t>best shopify seo agencies clutch</t>
  </si>
  <si>
    <t>top digital advertising companies</t>
  </si>
  <si>
    <t>best seo services kansas city</t>
  </si>
  <si>
    <t>Thumbnail,Image pack,Sitelinks</t>
  </si>
  <si>
    <t>Top ads,People also ask,Bottom ads,Paid sitelinks</t>
  </si>
  <si>
    <t>napanee best seo company</t>
  </si>
  <si>
    <t>28, 27, 103, 28, 30, 30, 57, 109, 110, 88, 148, 147, 197, 125, 166, 211, 76, 61, 54, 318, 77, 49, 111, 123</t>
  </si>
  <si>
    <t>horse drawing steps</t>
  </si>
  <si>
    <t>https://incubeta.com/za/find-us/saudi/</t>
  </si>
  <si>
    <t>208, 119, 187, 163, 133, 114, 122, 199, 148, 108, 112</t>
  </si>
  <si>
    <t>best seo agencies for ecommerce businesses</t>
  </si>
  <si>
    <t>digital marketing united kingdom</t>
  </si>
  <si>
    <t>0, 0, 0, 0, 0, 0, 0, 0, 0, 0, 0, 0, 0, 0, 0, 0, 0, 0, 0, 0, 2, 4, 3, 5</t>
  </si>
  <si>
    <t>best seo optimization companies in usa</t>
  </si>
  <si>
    <t>realistic horse drawing color</t>
  </si>
  <si>
    <t>best seo outsourcing services in india</t>
  </si>
  <si>
    <t>digital pr agencies london</t>
  </si>
  <si>
    <t>white horse golf photos</t>
  </si>
  <si>
    <t>best seo agency columbus oh</t>
  </si>
  <si>
    <t>white horse golf course map</t>
  </si>
  <si>
    <t>best seo company in kolkata for travel agencies</t>
  </si>
  <si>
    <t>https://incubeta.com/za/find-us/new-york-united-states/</t>
  </si>
  <si>
    <t>horse walking drawing</t>
  </si>
  <si>
    <t>best kalamazoo seo company</t>
  </si>
  <si>
    <t>53, 63, 45, 32, 32, 40, 48, 65, 109, 150, 150, 158, 92, 123, 127, 215, 149, 118, 123, 129, 132, 140, 140, 142</t>
  </si>
  <si>
    <t>134, 140, 136, 137, 133, 129, 127, 132, 136, 143, 144, 146</t>
  </si>
  <si>
    <t>1, 1, 0, 1, 1, 1, 1, 0, 0, 0, 0, 0, 0, 0, 0, 0, 0, 0, 0, 0, 0, 0, 0, 0</t>
  </si>
  <si>
    <t>digital marketing agency england</t>
  </si>
  <si>
    <t>best seo agencies for performance marketing 2026</t>
  </si>
  <si>
    <t>kid drawing of horse</t>
  </si>
  <si>
    <t>best+seo+agencies</t>
  </si>
  <si>
    <t>174, 167, 166, 115, 88, 85, 72, 129, 154, 155, 128, 107, 72, 101, 121, 230, 110, 88, 96, 135, 180, 175, 167, 167</t>
  </si>
  <si>
    <t>best seo company in panchkula</t>
  </si>
  <si>
    <t>160, 163, 164, 161, 156, 156, 154, 161, 162, 164, 159, 160</t>
  </si>
  <si>
    <t>top pr agency</t>
  </si>
  <si>
    <t>best seo agency epsom</t>
  </si>
  <si>
    <t>https://incubeta.com/sg/cookie-policy/</t>
  </si>
  <si>
    <t>black and white horse portrait</t>
  </si>
  <si>
    <t>best seo company snelleville</t>
  </si>
  <si>
    <t>best seo title food company</t>
  </si>
  <si>
    <t>creative agency branding</t>
  </si>
  <si>
    <t>easy cartoon horse drawing</t>
  </si>
  <si>
    <t>Top ads,Local pack,Image pack,Bottom ads</t>
  </si>
  <si>
    <t>best boston seo services</t>
  </si>
  <si>
    <t>best local seo services in luton</t>
  </si>
  <si>
    <t>best boston seo agencies</t>
  </si>
  <si>
    <t>google seo companies</t>
  </si>
  <si>
    <t>a horse drawing easy</t>
  </si>
  <si>
    <t>best search engine optimization seo companies</t>
  </si>
  <si>
    <t>https://incubeta.com/sg/modern-slavery-policy/</t>
  </si>
  <si>
    <t>best ai-powered seo platforms for agencies</t>
  </si>
  <si>
    <t>best seo agency brooklyn</t>
  </si>
  <si>
    <t>horse head easy drawing</t>
  </si>
  <si>
    <t>best seo companies boston</t>
  </si>
  <si>
    <t>best seo services in broomfield co</t>
  </si>
  <si>
    <t>digital marketing sites</t>
  </si>
  <si>
    <t>horse park of new jersey photos</t>
  </si>
  <si>
    <t>horse park</t>
  </si>
  <si>
    <t>best company for providing local seo</t>
  </si>
  <si>
    <t>Sitelinks,Thumbnail,Knowledge panel,People also ask</t>
  </si>
  <si>
    <t>best seo agency behram baug</t>
  </si>
  <si>
    <t>easy acrylic horse painting</t>
  </si>
  <si>
    <t>best seo outsourcing services</t>
  </si>
  <si>
    <t>https://incubeta.com/sg/find-us/belfast-northern-ireland/</t>
  </si>
  <si>
    <t>best seo agencies phoenix</t>
  </si>
  <si>
    <t>best hamilton seo services agency</t>
  </si>
  <si>
    <t>kawaii chibi horse drawing</t>
  </si>
  <si>
    <t>seo optimization london</t>
  </si>
  <si>
    <t>best ai seo agency in london</t>
  </si>
  <si>
    <t>0, 0, 0, 0, 0, 0, 0, 0, 0, 0, 0, 0, 0, 0, 0, 0, 0, 0, 0, 0, 0, 20, 15, 3</t>
  </si>
  <si>
    <t>best seo agency narkher</t>
  </si>
  <si>
    <t>horse painting abstract</t>
  </si>
  <si>
    <t>14, 28, 16, 17, 47, 41, 45, 65, 191, 232, 197, 169, 77, 95, 106, 384, 73, 94, 132, 127, 138, 146, 136, 136</t>
  </si>
  <si>
    <t>125, 127, 124, 132, 111, 108, 113, 110, 121, 129, 119, 120</t>
  </si>
  <si>
    <t>best creative agencies cardiff</t>
  </si>
  <si>
    <t>best seo services in los angeles</t>
  </si>
  <si>
    <t>oil painting horse</t>
  </si>
  <si>
    <t>https://incubeta.com/my/video-library/</t>
  </si>
  <si>
    <t>top seo marketing company</t>
  </si>
  <si>
    <t>best contractor seo companies for lead gen.</t>
  </si>
  <si>
    <t>horse drawing poses</t>
  </si>
  <si>
    <t>indianapolis best seo company</t>
  </si>
  <si>
    <t>best seo company carlton</t>
  </si>
  <si>
    <t>london pr companies</t>
  </si>
  <si>
    <t>hawthorne at horse pen creek photos</t>
  </si>
  <si>
    <t>hawthorne at horse pen creek</t>
  </si>
  <si>
    <t>https://incubeta.com/sg/video-library/</t>
  </si>
  <si>
    <t>best seo company bellingham</t>
  </si>
  <si>
    <t>professional horse photos</t>
  </si>
  <si>
    <t>best seo agency panskura</t>
  </si>
  <si>
    <t>99, 105, 95, 99, 114, 99, 75, 114, 107, 114, 114, 121, 84, 163, 151, 132, 137, 126, 115, 140, 128, 129, 129, 129</t>
  </si>
  <si>
    <t>126, 129, 126, 132, 134, 130, 114, 140, 127, 128, 128, 128</t>
  </si>
  <si>
    <t>top branding agency</t>
  </si>
  <si>
    <t>best seo company for da monitoring and reporting</t>
  </si>
  <si>
    <t>best pr agencies for creative campaigns 2025 2026</t>
  </si>
  <si>
    <t>mel's horse buggy rides millersburg photos</t>
  </si>
  <si>
    <t>0, 0, 0, 0, 0, 0, 0, 0, 0, 0, 0, 0, 0, 0, 0, 0, 0, 0, 0, 0, 12, 31, 0, 4</t>
  </si>
  <si>
    <t>mels buggy rides</t>
  </si>
  <si>
    <t>best seo company near independence, ks</t>
  </si>
  <si>
    <t>https://incubeta.com/ae/solutions/outmeasure/</t>
  </si>
  <si>
    <t>best agency for comprehensive seo audits</t>
  </si>
  <si>
    <t>the orchards at rocking horse farm photos</t>
  </si>
  <si>
    <t>best seo agencies melbourne 2026</t>
  </si>
  <si>
    <t>best seo companies augusta</t>
  </si>
  <si>
    <t>best seo company services saudi arabia</t>
  </si>
  <si>
    <t>1, 3, 2, 4, 4, 2, 2, 0, 3, 2, 19, 6, 9, 1, 0, 0, 0, 0, 0, 0, 0, 1, 0, 1</t>
  </si>
  <si>
    <t>a picture of a horse drawing</t>
  </si>
  <si>
    <t>marketing digital agency</t>
  </si>
  <si>
    <t>best local seo services chino</t>
  </si>
  <si>
    <t>best seo services in lahore digitaltend</t>
  </si>
  <si>
    <t>best performance creative agencies</t>
  </si>
  <si>
    <t>https://incubeta.com/sg/find-us/santo-domingo-dominican-republic/</t>
  </si>
  <si>
    <t>best local seo company texas</t>
  </si>
  <si>
    <t>galloping horse drawing</t>
  </si>
  <si>
    <t>57, 77, 49, 43, 49, 41, 45, 43, 54, 58, 51, 70, 51, 143, 158, 190, 163, 169, 171, 211, 216, 241, 206, 174</t>
  </si>
  <si>
    <t>169, 190, 179, 173, 194, 179, 182, 222, 227, 252, 217, 185</t>
  </si>
  <si>
    <t>best seo agency cs complex</t>
  </si>
  <si>
    <t>top digital agency london</t>
  </si>
  <si>
    <t>best seo services for manufacturers</t>
  </si>
  <si>
    <t>horse drawing anatomy</t>
  </si>
  <si>
    <t>best seo agency cda</t>
  </si>
  <si>
    <t>crazy horse axe throwing &amp; lounge photos</t>
  </si>
  <si>
    <t>digital seo company</t>
  </si>
  <si>
    <t>best seo services in santa monica</t>
  </si>
  <si>
    <t>crazy horse axe throwing</t>
  </si>
  <si>
    <t>0, 0, 0, 0, 0, 0, 1, 2, 3, 4, 1, 4, 3, 1, 0, 0, 0, 0, 0, 0, 2, 1, 1, 1</t>
  </si>
  <si>
    <t>best digital pr agency for shopify store</t>
  </si>
  <si>
    <t>kehinde wiley horse painting</t>
  </si>
  <si>
    <t>napoleon leading the army over the alps</t>
  </si>
  <si>
    <t>https://incubeta.com/ae/whitepapers/</t>
  </si>
  <si>
    <t>672, 102, 81, 131, 106, 97, 123, 162, 324, 327, 281, 239, 234, 121, 177, 108, 136, 144, 153, 163, 165, 167, 196, 256</t>
  </si>
  <si>
    <t>233, 165, 175, 167, 156, 142, 151, 162, 163, 165, 195, 255</t>
  </si>
  <si>
    <t>best seo optimization companies in india</t>
  </si>
  <si>
    <t>uk seo specialist</t>
  </si>
  <si>
    <t>horse portrait tattoo</t>
  </si>
  <si>
    <t>realistic horse tattoo</t>
  </si>
  <si>
    <t>best seo agency in ahmedabad</t>
  </si>
  <si>
    <t>best seo agency in odisha</t>
  </si>
  <si>
    <t>tony soprano and horse painting</t>
  </si>
  <si>
    <t>78, 87, 68, 68, 59, 588, 82, 126, 155, 275, 273, 203, 110, 115, 148, 238, 108, 92, 145, 144, 146, 174, 166, 169</t>
  </si>
  <si>
    <t>152, 160, 160, 167, 157, 197, 160, 158, 161, 188, 180, 183</t>
  </si>
  <si>
    <t>best ecommerce seo agencies in the uk</t>
  </si>
  <si>
    <t>best pr agency london</t>
  </si>
  <si>
    <t>https://incubeta.com/za/solutions/outmeasure/</t>
  </si>
  <si>
    <t>best ecommerce seo services in delhi</t>
  </si>
  <si>
    <t>traits of your best seo company</t>
  </si>
  <si>
    <t>best search engine marketing company</t>
  </si>
  <si>
    <t>best seo service richmond</t>
  </si>
  <si>
    <t>horse art easy</t>
  </si>
  <si>
    <t>best seo company kingwood</t>
  </si>
  <si>
    <t>easy horse sketch</t>
  </si>
  <si>
    <t>https://incubeta.com/za/privacy-policy/</t>
  </si>
  <si>
    <t>best seo agency puranabazar</t>
  </si>
  <si>
    <t>best seo london</t>
  </si>
  <si>
    <t>pencil:ljd413jlg70= horse art</t>
  </si>
  <si>
    <t>best seo firm for big companies</t>
  </si>
  <si>
    <t>best ecommerce seo agencies in the uk 2026</t>
  </si>
  <si>
    <t>128, 141, 123, 98, 78, 80, 112, 93, 157, 196, 236, 207, 117, 132, 157, 410, 107, 88, 107, 167, 165, 177, 173, 172</t>
  </si>
  <si>
    <t>https://incubeta.com/ae/find-us/new-york-united-states/</t>
  </si>
  <si>
    <t>159, 148, 160, 165, 146, 136, 142, 138, 141, 157, 157, 157</t>
  </si>
  <si>
    <t>wild horse painting</t>
  </si>
  <si>
    <t>public relation firms</t>
  </si>
  <si>
    <t>best local seo services companies</t>
  </si>
  <si>
    <t>wild horses art</t>
  </si>
  <si>
    <t>best technical seo agencies for b2b 2025</t>
  </si>
  <si>
    <t>horse drawing black and white</t>
  </si>
  <si>
    <t>company best known for deep technical seo support</t>
  </si>
  <si>
    <t>seo businesses</t>
  </si>
  <si>
    <t>https://incubeta.com/my/knowledge-base/</t>
  </si>
  <si>
    <t>best seo agency in lahore</t>
  </si>
  <si>
    <t>cute easy horse drawing</t>
  </si>
  <si>
    <t>best seo companies in hyderabad</t>
  </si>
  <si>
    <t>best digital agencies london</t>
  </si>
  <si>
    <t>best seo audit company</t>
  </si>
  <si>
    <t>bucking horse art</t>
  </si>
  <si>
    <t>best seo services in park city ut</t>
  </si>
  <si>
    <t>https://incubeta.com/sg/find-us/new-york-united-states/</t>
  </si>
  <si>
    <t>bucking horse painting</t>
  </si>
  <si>
    <t>104, 128, 66, 80, 18, 27, 20, 95, 157, 111, 155, 216, 83, 138, 125, 195, 154, 105, 114, 138, 131, 128, 121, 132</t>
  </si>
  <si>
    <t>best digital pr agencies for brand promotion 2025</t>
  </si>
  <si>
    <t>115, 120, 121, 131, 129, 124, 113, 137, 130, 127, 121, 131</t>
  </si>
  <si>
    <t>london seo consultants</t>
  </si>
  <si>
    <t>horse abstract painting</t>
  </si>
  <si>
    <t>best seo company vernon</t>
  </si>
  <si>
    <t>horse race photo finish</t>
  </si>
  <si>
    <t>https://incubeta.com/my/find-us/new-york-united-states/</t>
  </si>
  <si>
    <t>best seo company in milwaukee</t>
  </si>
  <si>
    <t>126, 121, 51, 66, 69, 76, 76, 99, 147, 267, 209, 193, 139, 129, 158, 278, 132, 204, 162, 159, 150, 184, 167, 174</t>
  </si>
  <si>
    <t>People also ask,Tweets</t>
  </si>
  <si>
    <t>154, 150, 145, 145, 144, 144, 136, 143, 143, 173, 155, 163</t>
  </si>
  <si>
    <t>best seo company abu dhabi</t>
  </si>
  <si>
    <t>seo website optimization services</t>
  </si>
  <si>
    <t>napoleon bonaparte horse painting</t>
  </si>
  <si>
    <t>best seo experts &amp; services provider company</t>
  </si>
  <si>
    <t>https://incubeta.com/sg/whitepapers/</t>
  </si>
  <si>
    <t>pinto horse drawing</t>
  </si>
  <si>
    <t>marketing agency online</t>
  </si>
  <si>
    <t>best white-label seo company</t>
  </si>
  <si>
    <t>best lead generation for creative agencies free</t>
  </si>
  <si>
    <t>https://incubeta.com/ae/knowledge-base/</t>
  </si>
  <si>
    <t>black river camping and black river outfitters at horse shoe ranch lesterville photos</t>
  </si>
  <si>
    <t>best seo service in kochi</t>
  </si>
  <si>
    <t>seo consulting service</t>
  </si>
  <si>
    <t>black river camping and floating</t>
  </si>
  <si>
    <t>0, 1, 0, 0, 2, 1, 1, 3, 0, 1, 0, 0, 0, 0, 0, 0, 0, 0, 0, 0, 0, 0, 0, 1</t>
  </si>
  <si>
    <t>best seo company germany</t>
  </si>
  <si>
    <t>horse art ideas</t>
  </si>
  <si>
    <t>best seo agencies for e-commerce 2025</t>
  </si>
  <si>
    <t>71, 71, 62, 67, 56, 60, 74, 109, 188, 280, 274, 246, 134, 112, 129, 319, 125, 99, 118, 120, 136, 153, 140, 143</t>
  </si>
  <si>
    <t>https://incubeta.com/ae/modern-slavery-policy/</t>
  </si>
  <si>
    <t>136, 132, 131, 143, 118, 116, 118, 120, 136, 153, 140, 143</t>
  </si>
  <si>
    <t>cheap seo services uk</t>
  </si>
  <si>
    <t>best seo agencies lithuania</t>
  </si>
  <si>
    <t>kendall jenner horse photos</t>
  </si>
  <si>
    <t>best seo companies in gainsville florida</t>
  </si>
  <si>
    <t>kendall horse</t>
  </si>
  <si>
    <t>best seo agency in utah</t>
  </si>
  <si>
    <t>https://incubeta.com/ae/iso-accreditation/</t>
  </si>
  <si>
    <t>bucking horse clip art</t>
  </si>
  <si>
    <t>best seo agency in bradenton</t>
  </si>
  <si>
    <t>128, 113, 85, 82, 105, 80, 106, 106, 156, 188, 125, 206, 219, 212, 217, 246, 88, 98, 127, 124, 103, 107, 99, 128</t>
  </si>
  <si>
    <t>131, 117, 120, 123, 130, 121, 132, 129, 108, 112, 104, 133</t>
  </si>
  <si>
    <t>show me the best all-round seo agencies</t>
  </si>
  <si>
    <t>digital pr uk</t>
  </si>
  <si>
    <t>horse pictures drawing</t>
  </si>
  <si>
    <t>https://incubeta.com/ae/news-and-resources/category/thought-leadership/</t>
  </si>
  <si>
    <t>best seo service company in ústecký</t>
  </si>
  <si>
    <t>horse and carriage drawing</t>
  </si>
  <si>
    <t>75, 37, 53, 55, 96, 50, 100, 83, 167, 297, 291, 196, 133, 161, 129, 359, 173, 123, 124, 140, 151, 227, 159, 150</t>
  </si>
  <si>
    <t>best seo company uae</t>
  </si>
  <si>
    <t>141, 147, 146, 166, 151, 139, 153, 147, 158, 171, 162, 153</t>
  </si>
  <si>
    <t>seo services provider</t>
  </si>
  <si>
    <t>best seo company in india for hotels</t>
  </si>
  <si>
    <t>best seo service in delhi</t>
  </si>
  <si>
    <t>beautiful abstract horse art</t>
  </si>
  <si>
    <t>https://incubeta.com/my/privacy-policy/</t>
  </si>
  <si>
    <t>best seo agency bubang</t>
  </si>
  <si>
    <t>228, 110, 108, 91, 104, 82, 102, 165, 164, 165, 198, 216, 126, 110, 145, 321, 122, 108, 136, 148, 150, 148, 156, 174</t>
  </si>
  <si>
    <t>176, 155, 163, 174, 160, 151, 153, 164, 166, 164, 172, 191</t>
  </si>
  <si>
    <t>london seo packages</t>
  </si>
  <si>
    <t>alfred munnings horse paintings</t>
  </si>
  <si>
    <t>best seo company in egypt head office</t>
  </si>
  <si>
    <t>alfred munnings</t>
  </si>
  <si>
    <t>best seo services in oakville</t>
  </si>
  <si>
    <t>26, 31, 4, 1, 6, 4, 5, 2, 10, 11, 5, 3, 3, 119, 116, 149, 178, 182, 179, 180, 170, 237, 132, 174</t>
  </si>
  <si>
    <t>horse racing clip art</t>
  </si>
  <si>
    <t>https://incubeta.com/sg/news-and-resources/category/industry-news/</t>
  </si>
  <si>
    <t>new york best medical seo service provider</t>
  </si>
  <si>
    <t>121, 145, 98, 64, 73, 64, 50, 88, 106, 112, 122, 134, 97, 164, 176, 251, 163, 154, 166, 167, 173, 179, 179, 187</t>
  </si>
  <si>
    <t>george washington on horse painting</t>
  </si>
  <si>
    <t>175, 183, 177, 185, 183, 184, 185, 187, 193, 198, 199, 206</t>
  </si>
  <si>
    <t>best seo services in sydney</t>
  </si>
  <si>
    <t>Marketing; SEO and marketing; Development; Business</t>
  </si>
  <si>
    <t>services in digital marketing</t>
  </si>
  <si>
    <t>0, 1, 0, 2, 1, 1, 0, 0, 2, 3, 4, 2, 3, 0, 0, 0, 0, 0, 0, 0, 0, 0, 0, 1</t>
  </si>
  <si>
    <t>best affordable seo service</t>
  </si>
  <si>
    <t>the white horse painting</t>
  </si>
  <si>
    <t>https://incubeta.com/sg/news-and-resources/category/incubeta-updates/</t>
  </si>
  <si>
    <t>white horse</t>
  </si>
  <si>
    <t>best virginia seo agency</t>
  </si>
  <si>
    <t>Image pack,People also ask,Knowledge panel,Shopping results,Thumbnail</t>
  </si>
  <si>
    <t>best seo agency pathalgaon</t>
  </si>
  <si>
    <t>hungry horse campground photos</t>
  </si>
  <si>
    <t>People also ask,Discussions,Video preview</t>
  </si>
  <si>
    <t>best agency for ai-powered seo strategies</t>
  </si>
  <si>
    <t>hungry horse campground</t>
  </si>
  <si>
    <t>best seo services in west bromwich</t>
  </si>
  <si>
    <t>25, 39, 56, 59, 64, 39, 34, 48, 61, 33, 38, 76, 136, 235, 236, 190, 158, 171, 190, 93, 73, 109, 103, 99</t>
  </si>
  <si>
    <t>aesthetic horse photos</t>
  </si>
  <si>
    <t>search engine marketing agency london</t>
  </si>
  <si>
    <t>best seo service company in south australia</t>
  </si>
  <si>
    <t>equestrian aesthetic</t>
  </si>
  <si>
    <t>the best fort lauderdale seo company</t>
  </si>
  <si>
    <t>https://incubeta.com/sg/find-us/zurich-switzerland/</t>
  </si>
  <si>
    <t>stunning horse photography</t>
  </si>
  <si>
    <t>76, 76, 76, 73, 62, 58, 93, 158, 85, 104, 187, 165, 109, 155, 190, 190, 200, 168, 177, 183, 166, 171, 185, 180</t>
  </si>
  <si>
    <t>172, 182, 184, 169, 172, 163, 167, 172, 156, 160, 174</t>
  </si>
  <si>
    <t>best seo backlinking services</t>
  </si>
  <si>
    <t>seo consulting in london</t>
  </si>
  <si>
    <t>best seo company hamptons</t>
  </si>
  <si>
    <t>seo consulting london</t>
  </si>
  <si>
    <t>famous horse racing painting</t>
  </si>
  <si>
    <t>best seo service sutherland shire</t>
  </si>
  <si>
    <t>0, 0, 0, 0, 0, 0, 0, 0, 0, 0, 2, 4, 1, 0, 0, 0, 0, 0, 0, 0, 0, 0, 0, 0</t>
  </si>
  <si>
    <t>best seo services in palm harbor fl</t>
  </si>
  <si>
    <t>top seo firms</t>
  </si>
  <si>
    <t>best seo services for automotive industry</t>
  </si>
  <si>
    <t>best seo services for lead generation 2025 2026</t>
  </si>
  <si>
    <t>116, 128, 102, 59, 84, 55, 57, 148, 370, 217, 134, 166, 118, 107, 157, 180, 100, 148, 137, 149, 168, 163, 141, 156</t>
  </si>
  <si>
    <t>153, 150, 156, 144, 138, 141, 140, 152, 171, 166, 144, 159</t>
  </si>
  <si>
    <t>pr agencies uk</t>
  </si>
  <si>
    <t>best+uk+seo+company</t>
  </si>
  <si>
    <t>the horse detroit photos</t>
  </si>
  <si>
    <t>best seo training company</t>
  </si>
  <si>
    <t>https://incubeta.com/sg/find-us/berlin-germany/</t>
  </si>
  <si>
    <t>best seo company danbury ct</t>
  </si>
  <si>
    <t>72, 74, 70, 71, 72, 70, 83, 130, 175, 223, 217, 182, 115, 165, 184, 326, 172, 128, 110, 142, 140, 156, 155, 155</t>
  </si>
  <si>
    <t>horse heaven hills pet urgent care photos</t>
  </si>
  <si>
    <t>138, 144, 150, 157, 140, 136, 128, 143, 142, 157, 156, 156</t>
  </si>
  <si>
    <t>horse heaven hills pet urgent care reviews</t>
  </si>
  <si>
    <t>best seo service for accountants</t>
  </si>
  <si>
    <t>best seo company braselton</t>
  </si>
  <si>
    <t>horse for drawing</t>
  </si>
  <si>
    <t>best seo marketing companies in usa</t>
  </si>
  <si>
    <t>top seo marketing companies</t>
  </si>
  <si>
    <t>https://incubeta.com/ae/video-library/</t>
  </si>
  <si>
    <t>best seo services in antigua and barbuda</t>
  </si>
  <si>
    <t>iron horse tavern morgantown photos</t>
  </si>
  <si>
    <t>iron horse tavern</t>
  </si>
  <si>
    <t>best seo marketing company in delhi</t>
  </si>
  <si>
    <t>223, 85, 102, 81, 100, 60, 62, 151, 125, 129, 95, 187, 119, 62, 160, 237, 102, 163, 150, 142, 140, 137, 129, 157</t>
  </si>
  <si>
    <t>139, 122, 112, 108, 100, 87, 83, 92, 84, 87, 80, 110</t>
  </si>
  <si>
    <t>professional seo services in london</t>
  </si>
  <si>
    <t>best seo services los angeles reviews</t>
  </si>
  <si>
    <t>wild horse monument photos</t>
  </si>
  <si>
    <t>best local seo agency in dubai</t>
  </si>
  <si>
    <t>Local pack,People also ask,Sitelinks,Bottom ads</t>
  </si>
  <si>
    <t>https://incubeta.com/ae/find-us/santo-domingo-dominican-republic/</t>
  </si>
  <si>
    <t>best seo companies rockville</t>
  </si>
  <si>
    <t>103, 77, 58, 60, 33, 63, 63, 105, 162, 247, 248, 213, 80, 140, 178, 229, 154, 136, 132, 146, 148, 171, 166, 156</t>
  </si>
  <si>
    <t>watercolor horse art</t>
  </si>
  <si>
    <t>152, 156, 154, 149, 138, 134, 124, 140, 140, 164, 158, 149</t>
  </si>
  <si>
    <t>2, 0, 1, 2, 6, 3, 7, 3, 1, 4, 2, 3, 1, 0, 0, 0, 0, 0, 0, 0, 0, 2, 1, 0</t>
  </si>
  <si>
    <t>water color horse</t>
  </si>
  <si>
    <t>seo for company website</t>
  </si>
  <si>
    <t>best seo company dover nh</t>
  </si>
  <si>
    <t>best seo services in houston</t>
  </si>
  <si>
    <t>horse photography prints</t>
  </si>
  <si>
    <t>best seo company for small businesses in georgia</t>
  </si>
  <si>
    <t>best seo service san mateo</t>
  </si>
  <si>
    <t>353, 352, 239, 202, 105, 57, 86, 200, 209, 170, 122, 189, 151, 167, 127, 116, 127, 130, 132, 136, 136, 132, 130, 157</t>
  </si>
  <si>
    <t>https://incubeta.com/my/news-and-resources/category/industry-news/</t>
  </si>
  <si>
    <t>150, 144, 135, 130, 109, 99, 104, 111, 109, 108, 104, 133</t>
  </si>
  <si>
    <t>horse easy drawings</t>
  </si>
  <si>
    <t>best seo company in peenya jalahalli</t>
  </si>
  <si>
    <t>agent digital marketing</t>
  </si>
  <si>
    <t>0, 0, 0, 0, 3, 4, 4, 2, 5, 0, 3, 1, 4, 0, 0, 0, 0, 0, 0, 0, 0, 0, 0, 0</t>
  </si>
  <si>
    <t>guy on horse drawing</t>
  </si>
  <si>
    <t>the best creative agencies</t>
  </si>
  <si>
    <t>agency marketing</t>
  </si>
  <si>
    <t>best seo for construction companies</t>
  </si>
  <si>
    <t>best seo agency in pittsburgh pennsylvania</t>
  </si>
  <si>
    <t>horse photo frame</t>
  </si>
  <si>
    <t>best seo marketing companies sydney</t>
  </si>
  <si>
    <t>118, 144, 118, 124, 103, 102, 83, 115, 132, 196, 142, 146, 89, 116, 120, 210, 122, 108, 120, 133, 127, 143, 135, 132</t>
  </si>
  <si>
    <t>126, 129, 126, 137, 129, 128, 120, 133, 126, 143, 135</t>
  </si>
  <si>
    <t>0, 0, 0, 0, 0, 0, 0, 0, 0, 0, 0, 0, 0, 0, 0, 0, 0, 0, 0, 0, 2, 1, 0, 0</t>
  </si>
  <si>
    <t>horse frame</t>
  </si>
  <si>
    <t>best ecommerce seo agencies shopify 2024</t>
  </si>
  <si>
    <t>search engine optimisation agency seo</t>
  </si>
  <si>
    <t>0, 0, 0, 0, 0, 0, 0, 0, 0, 0, 0, 0, 0, 0, 0, 0, 0, 0, 0, 6, 5, 0, 0, 1</t>
  </si>
  <si>
    <t>best ai seo services for ecommerce</t>
  </si>
  <si>
    <t>white horse inn photos</t>
  </si>
  <si>
    <t>https://incubeta.com/my/solutions/outcreate/</t>
  </si>
  <si>
    <t>white horse pub</t>
  </si>
  <si>
    <t>Top ads,Sitelinks,People also ask,Bottom ads</t>
  </si>
  <si>
    <t>best seo services in strongsville oh</t>
  </si>
  <si>
    <t>Image pack</t>
  </si>
  <si>
    <t>best local website seo company atlanta</t>
  </si>
  <si>
    <t>western horse saddle drawing</t>
  </si>
  <si>
    <t>western saddle drawing</t>
  </si>
  <si>
    <t>best seo company nashville tn</t>
  </si>
  <si>
    <t>best seo service clifton hill</t>
  </si>
  <si>
    <t>horse shoe painting</t>
  </si>
  <si>
    <t>horseshoe painting</t>
  </si>
  <si>
    <t>best seo service provider company in delhi</t>
  </si>
  <si>
    <t>87, 87, 72, 89, 75, 71, 56, 83, 126, 152, 152, 112, 104, 162, 110, 228, 108, 105, 107, 136, 129, 124, 128, 126</t>
  </si>
  <si>
    <t>145, 144, 130, 141, 131, 122, 110, 139, 132, 127, 131, 129</t>
  </si>
  <si>
    <t>https://incubeta.com/my/news-and-resources/category/incubeta-updates/</t>
  </si>
  <si>
    <t>best seo services mount carmel road</t>
  </si>
  <si>
    <t>top ten seo companies</t>
  </si>
  <si>
    <t>art of the cowgirl 2024 horse sale</t>
  </si>
  <si>
    <t>best ai seo company in charlotte</t>
  </si>
  <si>
    <t>the art of the cowgirl 2024</t>
  </si>
  <si>
    <t>12, 27, 37, 41, 20, 21, 23, 11, 13, 23, 39, 94, 44, 153, 184, 188, 111, 198, 201, 206, 212, 79, 73, 116</t>
  </si>
  <si>
    <t>big horse drawing</t>
  </si>
  <si>
    <t>ranking seo services</t>
  </si>
  <si>
    <t>best-rated seo companies for b2b</t>
  </si>
  <si>
    <t>best seo agency toronto milliondev ltd</t>
  </si>
  <si>
    <t>chief crazy horse portrait</t>
  </si>
  <si>
    <t>https://incubeta.com/sg/find-us/copenhagen-denmark/</t>
  </si>
  <si>
    <t>best social impact creative agencies</t>
  </si>
  <si>
    <t>57, 59, 57, 36, 63, 53, 93, 131, 195, 241, 200, 183, 104, 98, 140, 380, 116, 104, 160, 163, 169, 174, 166, 165</t>
  </si>
  <si>
    <t>165, 160, 162, 187, 164, 158, 169, 172, 178, 183, 176, 175</t>
  </si>
  <si>
    <t>best seo service company in kentucky</t>
  </si>
  <si>
    <t>largest seo companies</t>
  </si>
  <si>
    <t>race horse painting</t>
  </si>
  <si>
    <t>seo companies in usa</t>
  </si>
  <si>
    <t>best local seo company india</t>
  </si>
  <si>
    <t>Image pack,People also ask,Shopping results,Thumbnail,Discussions,Videos</t>
  </si>
  <si>
    <t>253, 211, 171, 95, 60, 48, 58, 102, 76, 142, 105, 195, 136, 117, 187, 314, 111, 106, 112, 114, 108, 119, 117, 144</t>
  </si>
  <si>
    <t>143, 137, 133, 130, 110, 111, 110, 112, 105, 118, 115, 142</t>
  </si>
  <si>
    <t>best local seo services los angeles</t>
  </si>
  <si>
    <t>horse galloping drawings</t>
  </si>
  <si>
    <t>uk pr companies</t>
  </si>
  <si>
    <t>best seo agency jashipur</t>
  </si>
  <si>
    <t>how to draw a horse running</t>
  </si>
  <si>
    <t>https://incubeta.com/ae/find-us/kuala-lumpur-malaysia/</t>
  </si>
  <si>
    <t>best seo agency bay area</t>
  </si>
  <si>
    <t>easy:5kevyjjk7t0= horse drawings</t>
  </si>
  <si>
    <t>best seo agency sydney in australia</t>
  </si>
  <si>
    <t>tapless atm near me</t>
  </si>
  <si>
    <t>best seo services patel estate</t>
  </si>
  <si>
    <t>best kentucky seo companies</t>
  </si>
  <si>
    <t>arabian horse painting</t>
  </si>
  <si>
    <t>best seo company webpagefx</t>
  </si>
  <si>
    <t>seo providers uk</t>
  </si>
  <si>
    <t>best seo agency lansdowne</t>
  </si>
  <si>
    <t>beautiful:c4gavplrgw8= horse drawing</t>
  </si>
  <si>
    <t>https://incubeta.com/my/find-us/saudi/</t>
  </si>
  <si>
    <t>best seo services mumbai</t>
  </si>
  <si>
    <t>best walsall seo company</t>
  </si>
  <si>
    <t>Thumbnail,People also ask,Bottom ads,Paid sitelinks</t>
  </si>
  <si>
    <t>183, 215, 152, 102, 77, 64, 77, 107, 151, 189, 217, 170, 112, 123, 128, 258, 121, 125, 135, 143, 149, 155, 149, 151</t>
  </si>
  <si>
    <t>145, 144, 138, 132, 121, 124, 128, 138, 143, 150, 143, 146</t>
  </si>
  <si>
    <t>best seo consulting services near me</t>
  </si>
  <si>
    <t>seo providers london</t>
  </si>
  <si>
    <t>line drawing horse head outline</t>
  </si>
  <si>
    <t>best creative agencies in portland</t>
  </si>
  <si>
    <t>best seo agency casuarina australia</t>
  </si>
  <si>
    <t>94, 93, 94, 88, 43, 43, 51, 59, 110, 142, 140, 129, 70, 153, 184, 277, 145, 128, 148, 142, 146, 158, 151, 151</t>
  </si>
  <si>
    <t>kid drawing of a horse</t>
  </si>
  <si>
    <t>145, 148, 154, 167, 149, 146, 145, 142, 146, 157, 151, 150</t>
  </si>
  <si>
    <t>best seo agency europe</t>
  </si>
  <si>
    <t>best seo services company lahore</t>
  </si>
  <si>
    <t>best long beach seo company 2017</t>
  </si>
  <si>
    <t>horse drawing jumping</t>
  </si>
  <si>
    <t>best seo agency dallas</t>
  </si>
  <si>
    <t>best cheap seo service reddit</t>
  </si>
  <si>
    <t>https://incubeta.com/ae/find-us/singapore/</t>
  </si>
  <si>
    <t>standing:u4iixyj_8wm= horse drawing easy</t>
  </si>
  <si>
    <t>dallas best seo company</t>
  </si>
  <si>
    <t>chicago best seo company services</t>
  </si>
  <si>
    <t>running horse wall art</t>
  </si>
  <si>
    <t>london digital agencies</t>
  </si>
  <si>
    <t>orlando-best-seo-services</t>
  </si>
  <si>
    <t>running horses</t>
  </si>
  <si>
    <t>https://incubeta.com/sg/find-us/kuala-lumpur-malaysia/</t>
  </si>
  <si>
    <t>london digital agency</t>
  </si>
  <si>
    <t>best seo company for manufacturers</t>
  </si>
  <si>
    <t>best seo audit agencies 2025</t>
  </si>
  <si>
    <t>horse back view drawing</t>
  </si>
  <si>
    <t>91, 91, 78, 60, 61, 60, 53, 69, 104, 116, 116, 105, 66, 122, 112, 205, 140, 169, 129, 166, 156, 156, 141, 151</t>
  </si>
  <si>
    <t>141, 151, 137, 145, 151, 151, 135, 161, 160, 157, 142, 151</t>
  </si>
  <si>
    <t>best seo company in tulsa</t>
  </si>
  <si>
    <t>top online marketing agencies</t>
  </si>
  <si>
    <t>best creative agencies in delhi</t>
  </si>
  <si>
    <t>Top ads,Sitelinks</t>
  </si>
  <si>
    <t>cave painting horse</t>
  </si>
  <si>
    <t>cave art horse</t>
  </si>
  <si>
    <t>best seo agency chopelling</t>
  </si>
  <si>
    <t>https://incubeta.com/za/find-us/singapore/</t>
  </si>
  <si>
    <t>People also ask,Thumbnail,Discussions,Videos</t>
  </si>
  <si>
    <t>small business seo service</t>
  </si>
  <si>
    <t>best marketing seo agency</t>
  </si>
  <si>
    <t>horse oil paintings</t>
  </si>
  <si>
    <t>best seo agency ahmedabad</t>
  </si>
  <si>
    <t>91, 80, 74, 327, 599, 61, 98, 144, 180, 220, 222, 193, 95, 99, 99, 300, 83, 65, 103, 106, 123, 148, 140, 139</t>
  </si>
  <si>
    <t>best seo companies in performance marketing 2025</t>
  </si>
  <si>
    <t>125, 121, 116, 158, 167, 113, 118, 121, 137, 162, 155, 154</t>
  </si>
  <si>
    <t>hungry horse drive-in photos</t>
  </si>
  <si>
    <t>creative pr agencies london</t>
  </si>
  <si>
    <t>best seo agency in the twin cities</t>
  </si>
  <si>
    <t>hungry horse</t>
  </si>
  <si>
    <t>best seo companies brooklyn</t>
  </si>
  <si>
    <t>https://incubeta.com/za/find-us/kuala-lumpur-malaysia/</t>
  </si>
  <si>
    <t>best creative public relations agencies near me</t>
  </si>
  <si>
    <t>horse digital art</t>
  </si>
  <si>
    <t>75, 61, 77, 76, 67, 65, 51, 79, 98, 144, 139, 128, 113, 168, 165, 211, 101, 127, 180, 171, 166, 164, 162, 162</t>
  </si>
  <si>
    <t>149, 147, 149, 149, 143, 143, 139, 150, 146, 144, 142, 142, 130</t>
  </si>
  <si>
    <t>best philadelphia seo agency</t>
  </si>
  <si>
    <t>digital horse drawing</t>
  </si>
  <si>
    <t>seo cheap</t>
  </si>
  <si>
    <t>Thumbnail,Discussions,Shopping results</t>
  </si>
  <si>
    <t>best seo agency in kenya</t>
  </si>
  <si>
    <t>photos of draft horse breeds</t>
  </si>
  <si>
    <t>3, 4, 6, 7, 5, 5, 3, 3, 5, 6, 6, 8, 3, 0, 1, 0, 0, 0, 0, 0, 0, 0, 2, 1</t>
  </si>
  <si>
    <t>best seo providers</t>
  </si>
  <si>
    <t>📌 best seo agency for small businesses in dfw</t>
  </si>
  <si>
    <t>horse easy drawing for kids</t>
  </si>
  <si>
    <t>Top ads,AI Overview,Thumbnail,Sitelinks,People also ask</t>
  </si>
  <si>
    <t>best seo company in kolkata for pet stores</t>
  </si>
  <si>
    <t>286, 345, 238, 106, 98, 38, 46, 84, 155, 130, 96, 127, 91, 126, 168, 377, 121, 139, 158, 160, 170, 165, 167, 186</t>
  </si>
  <si>
    <t>best seo agency mohana</t>
  </si>
  <si>
    <t>cheyenne horse palace photos</t>
  </si>
  <si>
    <t>179, 179, 172, 158, 141, 133, 140, 148, 153, 152, 152, 173</t>
  </si>
  <si>
    <t>horse palace cheyenne wy</t>
  </si>
  <si>
    <t>best seo companies san antonio</t>
  </si>
  <si>
    <t>https://incubeta.com/my/cookie-policy/</t>
  </si>
  <si>
    <t>pencil horse drawing step by step</t>
  </si>
  <si>
    <t>best seo agency san francisco</t>
  </si>
  <si>
    <t>best local seo company miami</t>
  </si>
  <si>
    <t>tennessee walking horse drawing</t>
  </si>
  <si>
    <t>seo company review</t>
  </si>
  <si>
    <t>best consumer product seo company nyc</t>
  </si>
  <si>
    <t>Discussions,People also ask,Bottom ads</t>
  </si>
  <si>
    <t>best seo agency jajanga</t>
  </si>
  <si>
    <t>horse art black and white</t>
  </si>
  <si>
    <t>best seo companies and services</t>
  </si>
  <si>
    <t>expert seo service</t>
  </si>
  <si>
    <t>best seo agency in lancaster pa</t>
  </si>
  <si>
    <t>pics of a horse</t>
  </si>
  <si>
    <t>best seo agency in chittagong</t>
  </si>
  <si>
    <t>https://incubeta.com/za/find-us/zurich-switzerland/</t>
  </si>
  <si>
    <t>best seo company houston wayne</t>
  </si>
  <si>
    <t>death on a pale horse drawing</t>
  </si>
  <si>
    <t>60, 74, 62, 48, 45, 56, 80, 121, 151, 252, 324, 210, 115, 105, 173, 324, 122, 148, 158, 157, 158, 167, 165, 161</t>
  </si>
  <si>
    <t>146, 158, 164, 176, 151, 155, 158, 157, 158, 167, 165, 161</t>
  </si>
  <si>
    <t>death on a pale horse</t>
  </si>
  <si>
    <t>best seo company in york</t>
  </si>
  <si>
    <t>Image pack,People also ask,Knowledge panel,Videos</t>
  </si>
  <si>
    <t>top digital marketing companies in uk</t>
  </si>
  <si>
    <t>pencil drawing horse</t>
  </si>
  <si>
    <t>best seo services fiverr</t>
  </si>
  <si>
    <t>best search engine optimization company</t>
  </si>
  <si>
    <t>detailed horse drawing</t>
  </si>
  <si>
    <t>best seo company in lucknow page seo</t>
  </si>
  <si>
    <t>https://incubeta.com/sg/solutions/outcreate/</t>
  </si>
  <si>
    <t>best seo companies in mexico</t>
  </si>
  <si>
    <t>AI Overview,Thumbnail,People also ask,Discussions,Bottom ads,Paid sitelinks</t>
  </si>
  <si>
    <t>best seo companies new york city</t>
  </si>
  <si>
    <t>outline pencil horse drawing</t>
  </si>
  <si>
    <t>429, 508, 330, 144, 144, 62, 92, 137, 215, 180, 136, 175, 134, 127, 180, 485, 138, 121, 85, 131, 133, 138, 115, 130</t>
  </si>
  <si>
    <t>124, 117, 119, 178, 121, 113, 132, 128, 130, 135, 114, 128</t>
  </si>
  <si>
    <t>best seo companies worldwide</t>
  </si>
  <si>
    <t>uk pr agencies</t>
  </si>
  <si>
    <t>best seo service company in california</t>
  </si>
  <si>
    <t>mori calliope horse art</t>
  </si>
  <si>
    <t>best professional seo company london</t>
  </si>
  <si>
    <t>53, 54, 52, 53, 56, 54, 63, 97, 127, 166, 163, 136, 82, 146, 158, 266, 162, 129, 144, 155, 151, 157, 155, 158</t>
  </si>
  <si>
    <t>147, 149, 155, 158, 150, 143, 140, 152, 148, 154, 152, 155</t>
  </si>
  <si>
    <t>seo in company</t>
  </si>
  <si>
    <t>horse drawing full body</t>
  </si>
  <si>
    <t>https://incubeta.com/za/whitepapers/</t>
  </si>
  <si>
    <t>People also ask,Sitelinks,Videos,Video preview</t>
  </si>
  <si>
    <t>best questions to ask seo company</t>
  </si>
  <si>
    <t>horse art reference</t>
  </si>
  <si>
    <t>262, 368, 248, 164, 132, 86, 83, 120, 150, 277, 242, 208, 98, 110, 111, 290, 129, 116, 135, 141, 157, 163, 145, 150</t>
  </si>
  <si>
    <t>best cornwall seo company</t>
  </si>
  <si>
    <t>143, 156, 147, 137, 127, 119, 132, 138, 153, 161, 142, 148</t>
  </si>
  <si>
    <t>horse cave paintings</t>
  </si>
  <si>
    <t>top pr agencies in london</t>
  </si>
  <si>
    <t>best local seo service in dublin</t>
  </si>
  <si>
    <t>0, 0, 0, 0, 0, 1, 3, 7, 1, 1, 0, 0, 0, 0, 0, 0, 0, 0, 0, 0, 0, 0, 0, 1</t>
  </si>
  <si>
    <t>stick horse drawing</t>
  </si>
  <si>
    <t>best seo services gurgaon</t>
  </si>
  <si>
    <t>0, 0, 0, 0, 0, 0, 0, 0, 0, 0, 0, 2, 2, 0, 0, 0, 0, 0, 0, 0, 0, 0, 0, 1</t>
  </si>
  <si>
    <t>artsy horse photos</t>
  </si>
  <si>
    <t>https://incubeta.com/my/find-us/berlin-germany/</t>
  </si>
  <si>
    <t>best seo agency for lawyers in los angeles</t>
  </si>
  <si>
    <t>global pr agencies</t>
  </si>
  <si>
    <t>best seo agency essex</t>
  </si>
  <si>
    <t>man on horse drawing easy</t>
  </si>
  <si>
    <t>0, 0, 0, 0, 0, 0, 0, 0, 0, 0, 0, 0, 0, 0, 0, 0, 0, 0, 0, 0, 0, 0, 15, 8</t>
  </si>
  <si>
    <t>best seo agency kyathampalle</t>
  </si>
  <si>
    <t>horse head line art</t>
  </si>
  <si>
    <t>best seo companies camden</t>
  </si>
  <si>
    <t>15, 11, 12, 15, 13, 10, 24, 33, 35, 26, 37, 55, 63, 210, 252, 201, 252, 182, 149, 183, 142, 133, 109, 39</t>
  </si>
  <si>
    <t>a seo company</t>
  </si>
  <si>
    <t>best integrated campaign creative agencies</t>
  </si>
  <si>
    <t>https://incubeta.com/my/modern-slavery-policy/</t>
  </si>
  <si>
    <t>horse running painting</t>
  </si>
  <si>
    <t>best seo companies in melbourne</t>
  </si>
  <si>
    <t>Image pack,People also ask,Discussions,Shopping results,Thumbnail</t>
  </si>
  <si>
    <t>2, 0, 2, 1, 2, 1, 3, 1, 2, 11, 4, 15, 14, 0, 0, 0, 0, 0, 0, 0, 0, 0, 1, 0</t>
  </si>
  <si>
    <t>brown horse painting</t>
  </si>
  <si>
    <t>best seo company surat</t>
  </si>
  <si>
    <t>digital seo marketing company</t>
  </si>
  <si>
    <t>best local seo services for small businesses 2026</t>
  </si>
  <si>
    <t>best value seo companies</t>
  </si>
  <si>
    <t>https://incubeta.com/ae/privacy-policy/</t>
  </si>
  <si>
    <t>horse nail art</t>
  </si>
  <si>
    <t>best seo agency cannock</t>
  </si>
  <si>
    <t>horse nail designs</t>
  </si>
  <si>
    <t>best seo company in harrisburg</t>
  </si>
  <si>
    <t>sydenham best seo company</t>
  </si>
  <si>
    <t>napoleon painting horse</t>
  </si>
  <si>
    <t>best seo solution company</t>
  </si>
  <si>
    <t>https://incubeta.com/my/whitepapers/</t>
  </si>
  <si>
    <t>edinburgh marketing agency</t>
  </si>
  <si>
    <t>Top ads,Paid sitelinks,Local pack,People also ask,Sitelinks</t>
  </si>
  <si>
    <t>art nouveau horse</t>
  </si>
  <si>
    <t>21, 19, 20, 23, 33, 23, 25, 12, 24, 31, 31, 45, 29, 139, 143, 145, 163, 175, 170, 175, 180, 151, 148, 56</t>
  </si>
  <si>
    <t>white horse tavern (newport, rhode island) photos</t>
  </si>
  <si>
    <t>digital media marketing companies</t>
  </si>
  <si>
    <t>white horse tavern newport</t>
  </si>
  <si>
    <t>best technical seo audit agency in kolkata</t>
  </si>
  <si>
    <t>best seo company in northern virginia</t>
  </si>
  <si>
    <t>step by step drawing of a horse</t>
  </si>
  <si>
    <t>best seo services in breckenridge co</t>
  </si>
  <si>
    <t>60, 49, 48, 64, 72, 74, 76, 182, 277, 281, 276, 226, 398, 200, 208, 204, 118, 101, 82, 125, 126, 128, 107, 111</t>
  </si>
  <si>
    <t>121, 95, 99, 100, 95, 98, 98, 129, 130, 131, 111, 115</t>
  </si>
  <si>
    <t>https://incubeta.com/ae/news-and-resources/category/industry-news/</t>
  </si>
  <si>
    <t>0, 0, 0, 0, 0, 0, 0, 0, 0, 0, 0, 0, 0, 0, 0, 0, 0, 0, 0, 0, 0, 0, 0, 0</t>
  </si>
  <si>
    <t>seo specialist company</t>
  </si>
  <si>
    <t>best seo agencies for manufacturing industry</t>
  </si>
  <si>
    <t>mythical horse drawings</t>
  </si>
  <si>
    <t>fantasy mythical horse</t>
  </si>
  <si>
    <t>best local video seo company in rhode island</t>
  </si>
  <si>
    <t>36, 22, 24, 69, 53, 52, 53, 67, 80, 215, 168, 147, 43, 63, 98, 520, 42, 244, 94, 158, 165, 176, 167, 178</t>
  </si>
  <si>
    <t>162, 167, 169, 212, 175, 181, 167, 180, 187, 198, 189, 200, 184</t>
  </si>
  <si>
    <t>best seo service nearby</t>
  </si>
  <si>
    <t>horse paintings by famous artists</t>
  </si>
  <si>
    <t>https://incubeta.com/sg/knowledge-base/</t>
  </si>
  <si>
    <t>seo company reviews</t>
  </si>
  <si>
    <t>best+seo+marketing+companies</t>
  </si>
  <si>
    <t>belgian horse winery photos</t>
  </si>
  <si>
    <t>best seo agencies for higher education</t>
  </si>
  <si>
    <t>belgian horse winery</t>
  </si>
  <si>
    <t>110, 93, 140, 67, 94, 52, 64, 114, 118, 150, 185, 193, 158, 90, 133, 683, 94, 59, 68, 136, 135, 145, 135, 145</t>
  </si>
  <si>
    <t>135, 127, 163, 301, 173, 165, 181, 164, 162, 173, 159, 171</t>
  </si>
  <si>
    <t>best seo company pittsburgh</t>
  </si>
  <si>
    <t>https://incubeta.com/ae/solutions/outcreate/</t>
  </si>
  <si>
    <t>search engine optimization services company</t>
  </si>
  <si>
    <t>large metal horse wall art</t>
  </si>
  <si>
    <t>0, 0, 0, 0, 0, 0, 0, 0, 0, 0, 1, 10, 3, 0, 1, 0, 1, 0, 0, 0, 0, 0, 0, 1</t>
  </si>
  <si>
    <t>best seo agencies in new york</t>
  </si>
  <si>
    <t>best seo company in trivandrum</t>
  </si>
  <si>
    <t>cute drawings horse</t>
  </si>
  <si>
    <t>164, 239, 126, 119, 50, 39, 41, 59, 109, 106, 115, 168, 87, 71, 122, 232, 121, 170, 165, 168, 173, 177, 183, 196</t>
  </si>
  <si>
    <t>189, 194, 193, 195, 176, 171, 175, 177, 181, 185, 190, 203</t>
  </si>
  <si>
    <t>best creative agencies in birmingham</t>
  </si>
  <si>
    <t>https://incubeta.com/sg/iso-accreditation/</t>
  </si>
  <si>
    <t>horse cartoon drawing easy</t>
  </si>
  <si>
    <t>expert search engine optimization</t>
  </si>
  <si>
    <t>best seo agency in belgrade</t>
  </si>
  <si>
    <t>best local seo services scarborough</t>
  </si>
  <si>
    <t>red horse painting</t>
  </si>
  <si>
    <t>best phoenix seo companies</t>
  </si>
  <si>
    <t>online marketing experts</t>
  </si>
  <si>
    <t>hire best local seo company now</t>
  </si>
  <si>
    <t>https://incubeta.com/ae/find-us/copenhagen-denmark/</t>
  </si>
  <si>
    <t>best local seo company calgary alberta canada</t>
  </si>
  <si>
    <t>horse bridle drawing</t>
  </si>
  <si>
    <t>bronx best seo company</t>
  </si>
  <si>
    <t>digital marketing experts</t>
  </si>
  <si>
    <t>best seo agency in orlando</t>
  </si>
  <si>
    <t>best seo agency for therapists and counsellors</t>
  </si>
  <si>
    <t>horse head photography</t>
  </si>
  <si>
    <t>https://incubeta.com/my/find-us/copenhagen-denmark/</t>
  </si>
  <si>
    <t>seo provider services</t>
  </si>
  <si>
    <t>best rated saas marketing agencies in seo</t>
  </si>
  <si>
    <t>images of horses head</t>
  </si>
  <si>
    <t>best seo company for website</t>
  </si>
  <si>
    <t>painting horse trailer</t>
  </si>
  <si>
    <t>best ai seo services for online stores</t>
  </si>
  <si>
    <t>pr firm london</t>
  </si>
  <si>
    <t>horse trailer paint ideas</t>
  </si>
  <si>
    <t>0, 0, 0, 0, 0, 0, 0, 0, 0, 0, 0, 0, 0, 0, 0, 0, 0, 0, 0, 0, 2, 4, 1, 4</t>
  </si>
  <si>
    <t>Thumbnail,People also ask,Image pack</t>
  </si>
  <si>
    <t>best ai seo companies 2026</t>
  </si>
  <si>
    <t>soprano horse painting</t>
  </si>
  <si>
    <t>best seo services bangalore</t>
  </si>
  <si>
    <t>seo services companies</t>
  </si>
  <si>
    <t>best saas seo agencies for b2b 2025</t>
  </si>
  <si>
    <t>https://incubeta.com/sg/privacy-policy/</t>
  </si>
  <si>
    <t>best seo agency patuk</t>
  </si>
  <si>
    <t>drawing a horse easy</t>
  </si>
  <si>
    <t>179, 256, 140, 134, 48, 38, 45, 61, 118, 121, 138, 175, 91, 98, 155, 259, 158, 176, 177, 165, 164, 179, 180, 184</t>
  </si>
  <si>
    <t>best new website seo services</t>
  </si>
  <si>
    <t>179, 201, 195, 202, 209, 181, 184, 171, 170, 186, 186, 190</t>
  </si>
  <si>
    <t>professional seo consultancy</t>
  </si>
  <si>
    <t>best seo companies reno</t>
  </si>
  <si>
    <t>man riding a horse drawing</t>
  </si>
  <si>
    <t>People also ask,Video preview,Local pack</t>
  </si>
  <si>
    <t>best seo audit service for enterprise websites</t>
  </si>
  <si>
    <t>24, 36, 35, 38, 50, 39, 49, 104, 128, 241, 198, 141, 56, 74, 98, 433, 117, 112, 165, 168, 170, 185, 179, 174</t>
  </si>
  <si>
    <t>best seo agency guildford</t>
  </si>
  <si>
    <t>165, 173, 172, 207, 176, 173, 188, 191, 192, 208, 201, 197</t>
  </si>
  <si>
    <t>https://incubeta.com/my/find-us/milan-italy/</t>
  </si>
  <si>
    <t>horse cave art</t>
  </si>
  <si>
    <t>marketing company services</t>
  </si>
  <si>
    <t>best website and seo company</t>
  </si>
  <si>
    <t>best shopify seo services company</t>
  </si>
  <si>
    <t>dark horse institute photos</t>
  </si>
  <si>
    <t>best seo agency in washington dc</t>
  </si>
  <si>
    <t>web marketing companies</t>
  </si>
  <si>
    <t>dark horse institute</t>
  </si>
  <si>
    <t>best creative agencies brand identity redesign</t>
  </si>
  <si>
    <t>https://incubeta.com/my/find-us/belfast-northern-ireland/</t>
  </si>
  <si>
    <t>best webflow seo agency 2025</t>
  </si>
  <si>
    <t>wild horse pics</t>
  </si>
  <si>
    <t>best e-commerce seo companies 2025</t>
  </si>
  <si>
    <t>82, 98, 173, 202, 98, 60, 64, 116, 284, 167, 109, 199, 114, 136, 106, 334, 114, 101, 64, 127, 144, 127, 121, 130</t>
  </si>
  <si>
    <t>128, 131, 134, 153, 129, 121, 123, 129, 146, 129, 123, 132</t>
  </si>
  <si>
    <t>best seo services newcastle</t>
  </si>
  <si>
    <t>top seo agencies uk</t>
  </si>
  <si>
    <t>horse hooves drawing</t>
  </si>
  <si>
    <t>best b2b seo agency morristown</t>
  </si>
  <si>
    <t>4, 2, 0, 0, 0, 0, 0, 0, 0, 0, 0, 0, 0, 0, 0, 0, 0, 0, 0, 0, 0, 0, 0, 0</t>
  </si>
  <si>
    <t>196, 234, 157, 92, 54, 42, 63, 81, 97, 116, 119, 125, 78, 114, 114, 197, 118, 130, 135, 130, 129, 139, 135, 142</t>
  </si>
  <si>
    <t>best ai seo services 2025</t>
  </si>
  <si>
    <t>123, 141, 142, 150, 142, 145, 150, 145, 144, 154, 150</t>
  </si>
  <si>
    <t>acrylic abstract horse painting</t>
  </si>
  <si>
    <t>https://incubeta.com/sg/find-us/singapore/</t>
  </si>
  <si>
    <t>seo affordable</t>
  </si>
  <si>
    <t>best seo marketing companies in makurdi</t>
  </si>
  <si>
    <t>0, 0, 0, 0, 0, 0, 0, 0, 0, 0, 0, 0, 0, 0, 0, 0, 0, 0, 5, 7, 1, 0, 0, 0</t>
  </si>
  <si>
    <t>horse shoe drawing easy</t>
  </si>
  <si>
    <t>best seo company charlotte</t>
  </si>
  <si>
    <t>seo service small business</t>
  </si>
  <si>
    <t>0, 0, 0, 0, 0, 0, 0, 0, 0, 0, 0, 0, 0, 0, 0, 0, 0, 0, 0, 0, 1, 2, 1, 1</t>
  </si>
  <si>
    <t>best seo company in siliguri</t>
  </si>
  <si>
    <t>the best seo company in new mexico</t>
  </si>
  <si>
    <t>https://incubeta.com/my/find-us/santo-domingo-dominican-republic/</t>
  </si>
  <si>
    <t>online seo service</t>
  </si>
  <si>
    <t>best seo services in frisco</t>
  </si>
  <si>
    <t>iron horse rv resort photos</t>
  </si>
  <si>
    <t>best seo agency cyprus</t>
  </si>
  <si>
    <t>Thumbnail,Image pack,Knowledge panel</t>
  </si>
  <si>
    <t>145, 103, 102, 127, 151, 108, 180, 292, 470, 263, 177, 201, 138, 124, 155, 118, 116, 124, 124, 143, 145, 147, 132, 144</t>
  </si>
  <si>
    <t>best seo services company columbus oh</t>
  </si>
  <si>
    <t>138, 117, 127, 137, 131, 126, 128, 149, 151, 153, 137, 150</t>
  </si>
  <si>
    <t>clip art of a horse</t>
  </si>
  <si>
    <t>search engine optimisation experts</t>
  </si>
  <si>
    <t>cnet best cheap seo service companies of 2018</t>
  </si>
  <si>
    <t>diy horse shoe art</t>
  </si>
  <si>
    <t>https://incubeta.com/za/news-and-resources/category/industry-news/</t>
  </si>
  <si>
    <t>crafts horseshoe decor ideas</t>
  </si>
  <si>
    <t>best seo services milwaukee</t>
  </si>
  <si>
    <t>pilot butte wild horse scenic loop photos</t>
  </si>
  <si>
    <t>pilot butte wyoming</t>
  </si>
  <si>
    <t>54, 44, 46, 45, 40, 55, 84, 126, 149, 173, 149, 229, 126, 170, 201, 171, 49, 129, 119, 120, 120, 120, 116, 126</t>
  </si>
  <si>
    <t>best salt lake city seo services</t>
  </si>
  <si>
    <t>117, 117, 119, 116, 108, 113, 114, 115, 116, 115, 112, 122</t>
  </si>
  <si>
    <t>muscular horse drawing</t>
  </si>
  <si>
    <t>quality seo company</t>
  </si>
  <si>
    <t>best seo service in gurgoan</t>
  </si>
  <si>
    <t>best seo services in bangladesh</t>
  </si>
  <si>
    <t>paul revere on horse drawing</t>
  </si>
  <si>
    <t>paul revere's ride drawing easy</t>
  </si>
  <si>
    <t>best seo agency for hotels</t>
  </si>
  <si>
    <t>colorful abstract horse painting</t>
  </si>
  <si>
    <t>0, 0, 0, 0, 0, 0, 0, 0, 1, 1, 4, 3, 1, 0, 0, 1, 0, 0, 0, 0, 0, 0, 0, 1</t>
  </si>
  <si>
    <t>top internet marketing companies</t>
  </si>
  <si>
    <t>https://incubeta.com/za/news-and-resources/category/incubeta-updates/</t>
  </si>
  <si>
    <t>best seo company hyderabad</t>
  </si>
  <si>
    <t>white horse rv center photos</t>
  </si>
  <si>
    <t>white horse rv</t>
  </si>
  <si>
    <t>easy:szzstouk6l0= horse drawings</t>
  </si>
  <si>
    <t>best seo agency ali dada estate</t>
  </si>
  <si>
    <t>60, 48, 35, 49, 65, 54, 51, 80, 132, 105, 131, 144, 149, 103, 176, 341, 137, 105, 95, 97, 104, 96, 86, 80</t>
  </si>
  <si>
    <t>84, 84, 90, 83, 63, 58, 54, 58, 54, 56, 44, 42</t>
  </si>
  <si>
    <t>best seo agency czech republic</t>
  </si>
  <si>
    <t>website marketing london</t>
  </si>
  <si>
    <t>horse race art</t>
  </si>
  <si>
    <t>best website seo services examples</t>
  </si>
  <si>
    <t>best seo agency chisopani</t>
  </si>
  <si>
    <t>https://incubeta.com/sg/find-us/saudi/</t>
  </si>
  <si>
    <t>55, 61, 58, 59, 60, 93, 72, 75, 113, 170, 209, 176, 95, 140, 103, 311, 156, 139, 135, 178, 192, 161, 163, 155</t>
  </si>
  <si>
    <t>horse from behind drawing</t>
  </si>
  <si>
    <t>170, 192, 167, 208, 180, 210, 184, 250, 185, 211, 212, 200</t>
  </si>
  <si>
    <t>0, 0, 0, 0, 0, 0, 0, 0, 0, 0, 0, 0, 0, 0, 0, 0, 0, 0, 8, 9, 4, 1, 0, 0</t>
  </si>
  <si>
    <t>agencies seo</t>
  </si>
  <si>
    <t>best seo link building services new zealand</t>
  </si>
  <si>
    <t>john ford point horse photo</t>
  </si>
  <si>
    <t>best seo services in mohali</t>
  </si>
  <si>
    <t>best seo company cambridge</t>
  </si>
  <si>
    <t>seo and marketing companies</t>
  </si>
  <si>
    <t>horse painting for sale</t>
  </si>
  <si>
    <t>best seo agency for startups surrey</t>
  </si>
  <si>
    <t>https://incubeta.com/my/find-us/kuala-lumpur-malaysia/</t>
  </si>
  <si>
    <t>best seo agency uk sickseo</t>
  </si>
  <si>
    <t>camargue horse photography</t>
  </si>
  <si>
    <t>best seo companies garland</t>
  </si>
  <si>
    <t>121, 153, 157, 106, 68, 68, 134, 68, 191, 112, 423, 124, 71, 87, 111, 280, 130, 129, 99, 148, 149, 237, 196, 174</t>
  </si>
  <si>
    <t>172, 178, 183, 191, 174, 171, 185, 177, 184, 186, 214, 192, 190</t>
  </si>
  <si>
    <t>marketing and public relations agency</t>
  </si>
  <si>
    <t>best creative agencies north west</t>
  </si>
  <si>
    <t>best seo agency madhira</t>
  </si>
  <si>
    <t>horse wedding photos</t>
  </si>
  <si>
    <t>best on page seo services</t>
  </si>
  <si>
    <t>digital ad agencies</t>
  </si>
  <si>
    <t>best creative staffing agencies</t>
  </si>
  <si>
    <t>https://incubeta.com/za/video-library/</t>
  </si>
  <si>
    <t>midwest horse fair photos</t>
  </si>
  <si>
    <t>best grand rapids seo company</t>
  </si>
  <si>
    <t>horse expo</t>
  </si>
  <si>
    <t>best seo agencies in australia</t>
  </si>
  <si>
    <t>race horse art</t>
  </si>
  <si>
    <t>best seo service company trivandrum</t>
  </si>
  <si>
    <t>the best seo company in los angeles</t>
  </si>
  <si>
    <t>rockin' horse tattoo and piercing photos</t>
  </si>
  <si>
    <t>https://incubeta.com/za/find-us/copenhagen-denmark/</t>
  </si>
  <si>
    <t>affordable seo company uk</t>
  </si>
  <si>
    <t>best seo services in grenada</t>
  </si>
  <si>
    <t>horse shoe art images</t>
  </si>
  <si>
    <t>best seo company tacoma wa</t>
  </si>
  <si>
    <t>best affordable local seo services</t>
  </si>
  <si>
    <t>158, 133, 137, 130, 141, 144, 123, 136, 127, 151, 114, 138, 160, 135, 139, 132, 143, 146, 125, 138, 129, 153, 115, 140</t>
  </si>
  <si>
    <t>162, 137, 141, 134, 145, 148, 127, 140, 131, 155, 117, 142</t>
  </si>
  <si>
    <t>best seo services in curacao</t>
  </si>
  <si>
    <t>japanese horse art</t>
  </si>
  <si>
    <t>seo agency shoreditch</t>
  </si>
  <si>
    <t>https://incubeta.com/za/knowledge-base/</t>
  </si>
  <si>
    <t>best recruitment agencies for creative jobs</t>
  </si>
  <si>
    <t>robotic surgery best seo services</t>
  </si>
  <si>
    <t>love's travel stop horse cave photos</t>
  </si>
  <si>
    <t>search engine optimisation companies london</t>
  </si>
  <si>
    <t>best seo agencies in faridabad</t>
  </si>
  <si>
    <t>loves horse cave ky</t>
  </si>
  <si>
    <t>best seo agency riyadh</t>
  </si>
  <si>
    <t>iron horse tattoo co shreveport photos</t>
  </si>
  <si>
    <t>best plumbing seo services</t>
  </si>
  <si>
    <t>seo online agency</t>
  </si>
  <si>
    <t>https://incubeta.com/za/find-us/milan-italy/</t>
  </si>
  <si>
    <t>best seo for fintech companies</t>
  </si>
  <si>
    <t>art:gacods2d09m= horse drawing</t>
  </si>
  <si>
    <t>los angeles best seo agency</t>
  </si>
  <si>
    <t>87, 76, 102, 101, 73, 30, 84, 126, 157, 156, 158, 203, 139, 121, 149, 249, 110, 148, 151, 158, 159, 163, 163, 180</t>
  </si>
  <si>
    <t>167, 167, 177, 186, 176, 169, 173, 180, 181, 185, 185, 202</t>
  </si>
  <si>
    <t>best seo agency in bhiwandi</t>
  </si>
  <si>
    <t>best digital marketing firms</t>
  </si>
  <si>
    <t>0, 0, 1, 3, 0, 1, 0, 2, 1, 0, 3, 2, 0, 0, 0, 0, 0, 0, 0, 0, 0, 0, 0, 0</t>
  </si>
  <si>
    <t>art baby first rainbow horse</t>
  </si>
  <si>
    <t>best seo company in chengannur</t>
  </si>
  <si>
    <t>Top ads,Paid sitelinks,AI Overview,People also ask,Local pack,Bottom ads</t>
  </si>
  <si>
    <t>rainbow horse</t>
  </si>
  <si>
    <t>best local seo agency sydney</t>
  </si>
  <si>
    <t>https://incubeta.com/my/find-us/salt-lake-city-utah/</t>
  </si>
  <si>
    <t>95, 126, 128, 82, 65, 66, 64, 101, 175, 178, 176, 166, 117, 126, 148, 302, 126, 118, 85, 128, 134, 133, 130, 134</t>
  </si>
  <si>
    <t>125, 132, 133, 132, 125, 117, 117, 125, 130, 129, 126, 130</t>
  </si>
  <si>
    <t>canvas horse painting</t>
  </si>
  <si>
    <t>seo companies in the uk</t>
  </si>
  <si>
    <t>best web seo services examples</t>
  </si>
  <si>
    <t>best seo agency in charlotte</t>
  </si>
  <si>
    <t>198, 241, 183, 121, 109, 94, 117, 153, 220, 275, 307, 235, 157, 152, 173, 361, 128, 100, 145, 146, 159, 165, 146, 141</t>
  </si>
  <si>
    <t>dala horse drawing</t>
  </si>
  <si>
    <t>123, 122, 116, 110, 94, 94, 100, 111, 119, 130, 110, 107</t>
  </si>
  <si>
    <t>best local seo services california</t>
  </si>
  <si>
    <t>seo service company uk</t>
  </si>
  <si>
    <t>dala horse outline</t>
  </si>
  <si>
    <t>atlanta's best seo consulting company</t>
  </si>
  <si>
    <t>best company for seo portland</t>
  </si>
  <si>
    <t>rockin horse photography</t>
  </si>
  <si>
    <t>https://incubeta.com/my/find-us/zurich-switzerland/</t>
  </si>
  <si>
    <t>1, 1, 0, 0, 2, 0, 0, 0, 0, 0, 0, 4, 8, 0, 1, 2, 0, 0, 0, 0, 0, 0, 4, 4</t>
  </si>
  <si>
    <t>london pr firms</t>
  </si>
  <si>
    <t>best seo agency namdang</t>
  </si>
  <si>
    <t>Sitelinks,Thumbnail,Image pack</t>
  </si>
  <si>
    <t>best seo agencies for small business growth</t>
  </si>
  <si>
    <t>trojan horse drawing easy</t>
  </si>
  <si>
    <t>best seo agency 2026</t>
  </si>
  <si>
    <t>seo company england</t>
  </si>
  <si>
    <t>best seo service for attorneys in los angeles</t>
  </si>
  <si>
    <t>horse pics to draw</t>
  </si>
  <si>
    <t>best seo expert service</t>
  </si>
  <si>
    <t>177, 209, 141, 101, 74, 58, 71, 96, 134, 168, 198, 159, 142, 140, 133, 122, 130, 135, 147, 154, 156, 172, 162, 173</t>
  </si>
  <si>
    <t>156, 153, 145, 132, 140, 146, 158, 165, 166, 182, 172, 183</t>
  </si>
  <si>
    <t>best seo agency los angeles]</t>
  </si>
  <si>
    <t>https://incubeta.com/za/find-us/salt-lake-city-utah/</t>
  </si>
  <si>
    <t>top advertising agencies in london</t>
  </si>
  <si>
    <t>dead horse point photos</t>
  </si>
  <si>
    <t>best seo companies in orlando</t>
  </si>
  <si>
    <t>best seo agency in boise</t>
  </si>
  <si>
    <t>best seo services in lakewood co</t>
  </si>
  <si>
    <t>game of thrones horse drawing meme</t>
  </si>
  <si>
    <t>best creative pr agencies 2025 or 2026</t>
  </si>
  <si>
    <t>Image pack,Thumbnail,People also ask</t>
  </si>
  <si>
    <t>best seo digital agency wordpress themes</t>
  </si>
  <si>
    <t>thoroughbred horse drawing</t>
  </si>
  <si>
    <t>best seo agency bangkok</t>
  </si>
  <si>
    <t>https://incubeta.com/za/cookie-policy/</t>
  </si>
  <si>
    <t>best seo agencies in philadelphia</t>
  </si>
  <si>
    <t>portrait black and white horse photography</t>
  </si>
  <si>
    <t>best local ri video seo company near me</t>
  </si>
  <si>
    <t>top ranked seo company</t>
  </si>
  <si>
    <t>best youtube seo company</t>
  </si>
  <si>
    <t>top 10 best seo company in delhi</t>
  </si>
  <si>
    <t>dark horse tavern farmingdale photos</t>
  </si>
  <si>
    <t>214, 260, 169, 81, 78, 43, 59, 93, 95, 170, 142, 186, 128, 97, 146, 502, 138, 109, 159, 148, 149, 153, 154, 164</t>
  </si>
  <si>
    <t>atlanta's best local seo consulting company</t>
  </si>
  <si>
    <t>142, 138, 121, 127, 96, 88, 84, 87, 86, 95, 97, 110</t>
  </si>
  <si>
    <t>dark horse farmingdale</t>
  </si>
  <si>
    <t>top advertising agencies uk</t>
  </si>
  <si>
    <t>mesa best seo services</t>
  </si>
  <si>
    <t>https://incubeta.com/ae/find-us/belfast-northern-ireland/</t>
  </si>
  <si>
    <t>4, 1, 2, 0, 2, 1, 2, 2, 1, 0, 1, 1, 0, 0, 0, 0, 0, 0, 0, 0, 0, 0, 0, 0</t>
  </si>
  <si>
    <t>Top ads,Paid sitelinks,People also ask,Sitelinks,Bottom ads</t>
  </si>
  <si>
    <t>mustang drawing horse</t>
  </si>
  <si>
    <t>best seo services mamit</t>
  </si>
  <si>
    <t>mustang clipart horse</t>
  </si>
  <si>
    <t>130, 113, 130, 110, 84, 101, 98, 151, 183, 182, 219, 192, 142, 182, 198, 244, 145, 133, 120, 147, 151, 147, 143, 141</t>
  </si>
  <si>
    <t>best saas seo agencies 2025</t>
  </si>
  <si>
    <t>122, 118, 129, 132, 134, 133, 112, 139, 141, 138, 134, 132</t>
  </si>
  <si>
    <t>professional seo services agency</t>
  </si>
  <si>
    <t>best local seo services in chennai</t>
  </si>
  <si>
    <t>horse heaven hills middle school photos</t>
  </si>
  <si>
    <t>best seo services company in gurgaon</t>
  </si>
  <si>
    <t>horse heaven hills middle school</t>
  </si>
  <si>
    <t>83, 41, 54, 68, 114, 85, 139, 213, 164, 207, 251, 266, 120, 107, 179, 218, 126, 160, 156, 167, 157, 163, 170, 185</t>
  </si>
  <si>
    <t>166, 154, 163, 169, 161, 162, 160, 172, 161, 168, 175, 190</t>
  </si>
  <si>
    <t>https://incubeta.com/ae/find-us/milan-italy/</t>
  </si>
  <si>
    <t>top digital marketing agency in uk</t>
  </si>
  <si>
    <t>horse pics wallpaper</t>
  </si>
  <si>
    <t>best web design &amp; seo service</t>
  </si>
  <si>
    <t>best seo service concord ca</t>
  </si>
  <si>
    <t>best seo services company kansas city</t>
  </si>
  <si>
    <t>best enterprise seo services providers in india</t>
  </si>
  <si>
    <t>london digital marketing company</t>
  </si>
  <si>
    <t>mustang horse photography</t>
  </si>
  <si>
    <t>0, 0, 0, 0, 0, 0, 0, 0, 0, 0, 0, 0, 0, 6, 4, 2, 1, 4, 1, 3, 2, 8, 6, 1</t>
  </si>
  <si>
    <t>wild mustang</t>
  </si>
  <si>
    <t>best seo company in egypt for students</t>
  </si>
  <si>
    <t>best digital pr agency in bangalore</t>
  </si>
  <si>
    <t>https://incubeta.com/ae/news-and-resources/category/incubeta-updates/</t>
  </si>
  <si>
    <t>fresian horse art</t>
  </si>
  <si>
    <t>best small business seo company doraville</t>
  </si>
  <si>
    <t>69, 74, 71, 82, 54, 38, 53, 82, 107, 129, 156, 111, 58, 120, 83, 404, 176, 120, 121, 149, 130, 168, 152, 149</t>
  </si>
  <si>
    <t>126, 165, 136, 258, 164, 163, 154, 188, 164, 211, 190, 186</t>
  </si>
  <si>
    <t>friesian horse art</t>
  </si>
  <si>
    <t>best seo agency phulabani</t>
  </si>
  <si>
    <t>best seo company in udaipur</t>
  </si>
  <si>
    <t>salvador dali horse painting</t>
  </si>
  <si>
    <t>dali horse</t>
  </si>
  <si>
    <t>best seo company in salt lake city</t>
  </si>
  <si>
    <t>best local seo company in mumbai</t>
  </si>
  <si>
    <t>horse cave painting</t>
  </si>
  <si>
    <t>0, 0, 0, 3, 2, 5, 2, 8, 9, 6, 7, 10, 6, 1, 0, 0, 0, 0, 0, 0, 1, 0, 0, 1</t>
  </si>
  <si>
    <t>company for marketing</t>
  </si>
  <si>
    <t>https://incubeta.com/za/solutions/outcreate/</t>
  </si>
  <si>
    <t>best web seo services in the world</t>
  </si>
  <si>
    <t>best seo companies in minneapolis</t>
  </si>
  <si>
    <t>0, 2, 0, 1, 1, 1, 3, 2, 1, 2, 1, 1, 4, 0, 0, 0, 0, 0, 0, 0, 0, 0, 0, 1</t>
  </si>
  <si>
    <t>kids drawing of a horse</t>
  </si>
  <si>
    <t>best healthcare seo company in chicago</t>
  </si>
  <si>
    <t>uk search engine optimization</t>
  </si>
  <si>
    <t>0, 0, 0, 0, 0, 0, 0, 0, 0, 1, 2, 7, 0, 0, 0, 0, 0, 0, 0, 0, 5, 1, 1, 2</t>
  </si>
  <si>
    <t>best seo company in jordan</t>
  </si>
  <si>
    <t>funny horse photo</t>
  </si>
  <si>
    <t>best seo and ppc agency</t>
  </si>
  <si>
    <t>best seo agency mehmand</t>
  </si>
  <si>
    <t>https://incubeta.com/za/iso-accreditation/</t>
  </si>
  <si>
    <t>33, 56, 56, 45, 34, 44, 59, 88, 68, 104, 103, 144, 122, 146, 146, 112, 98, 122, 121, 129, 129, 143, 135, 138</t>
  </si>
  <si>
    <t>133, 135, 125, 125, 115, 119, 121, 129, 129, 143, 135</t>
  </si>
  <si>
    <t>best seo services san francisco ca</t>
  </si>
  <si>
    <t>company marketing seo</t>
  </si>
  <si>
    <t>best seo agencies uk 2025</t>
  </si>
  <si>
    <t>horse stable drawing</t>
  </si>
  <si>
    <t>best usa seo services agency</t>
  </si>
  <si>
    <t>stable drawing</t>
  </si>
  <si>
    <t>best seo agency mumbai</t>
  </si>
  <si>
    <t>120, 153, 138, 93, 56, 57, 112, 59, 164, 97, 369, 109, 62, 95, 99, 238, 112, 144, 63, 116, 121, 117, 148, 129</t>
  </si>
  <si>
    <t>https://incubeta.com/it/news-and-resources/incubeta-is-powering-the-uks-first-wave-of-chatgpt-ads/</t>
  </si>
  <si>
    <t>123, 133, 133, 139, 122, 123, 130, 122, 127, 123, 154, 135</t>
  </si>
  <si>
    <t>best local seo company london ontario canada</t>
  </si>
  <si>
    <t>horse yard art</t>
  </si>
  <si>
    <t>seo management companies</t>
  </si>
  <si>
    <t>horse garden decor</t>
  </si>
  <si>
    <t>best seo agency in trois-rivières</t>
  </si>
  <si>
    <t>Incubeta Is Powering The UK's First Wave Of ChatGPT Ads | Incubeta</t>
  </si>
  <si>
    <t>As conversational AI becomes deeply integrated into daily habits, the mechanics of how brands reach audiences must evolve alongside it. Incubeta has announced</t>
  </si>
  <si>
    <t>Incubeta is Powering the UK’s First Wave of ChatGPT Ads</t>
  </si>
  <si>
    <t>horse portraits photography</t>
  </si>
  <si>
    <t>best seo agency in cork</t>
  </si>
  <si>
    <t>9, 13, 12, 6, 12, 12, 10, 4, 3, 1, 4, 2, 2, 0, 0, 0, 0, 0, 0, 0, 0, 0, 0, 1</t>
  </si>
  <si>
    <t>258, 103, 204, 183, 84, 68, 47, 121, 86, 79, 106, 162, 80, 94, 106, 199, 102, 131, 127, 125, 120, 122, 118, 147</t>
  </si>
  <si>
    <t>best ai ad creative generator for agencies</t>
  </si>
  <si>
    <t>137, 129, 139, 141, 125, 127, 127, 125, 120, 123, 118, 147</t>
  </si>
  <si>
    <t>https://incubeta.com/mx/news-and-resources/incubeta-is-powering-the-uks-first-wave-of-chatgpt-ads/</t>
  </si>
  <si>
    <t>top agencies</t>
  </si>
  <si>
    <t>best seo agency quepem</t>
  </si>
  <si>
    <t>portrait professional horse photography</t>
  </si>
  <si>
    <t>top agency</t>
  </si>
  <si>
    <t>best seo services raleigh</t>
  </si>
  <si>
    <t>People also ask,Thumbnail,Bottom ads,Paid sitelinks</t>
  </si>
  <si>
    <t>best seo company in newcastle</t>
  </si>
  <si>
    <t>26, 36, 23, 22, 18, 19, 22, 33, 38, 38, 21, 33, 45, 130, 134, 121, 129, 120, 132, 122, 92, 121, 154, 38</t>
  </si>
  <si>
    <t>old horse painting</t>
  </si>
  <si>
    <t>top digital agencies uk</t>
  </si>
  <si>
    <t>https://incubeta.com/gb/news-and-resources/incubeta-is-powering-the-uks-first-wave-of-chatgpt-ads/</t>
  </si>
  <si>
    <t>best seo agency sangtong</t>
  </si>
  <si>
    <t>best seo agency near wadala mumbai</t>
  </si>
  <si>
    <t>simple horse drawing easy</t>
  </si>
  <si>
    <t>best seo services modern marketing</t>
  </si>
  <si>
    <t>36, 38, 36, 49, 49, 61, 46, 60, 62, 93, 138, 143, 94, 122, 179, 143, 99, 114, 90, 103, 100, 102, 104, 103</t>
  </si>
  <si>
    <t>101, 100, 106, 100, 101, 102, 94, 102, 99, 102, 104, 103</t>
  </si>
  <si>
    <t>uk best rated seo company</t>
  </si>
  <si>
    <t>search engine optimization provider</t>
  </si>
  <si>
    <t>https://incubeta.com/ae/news-and-resources/incubeta-is-powering-the-uks-first-wave-of-chatgpt-ads/</t>
  </si>
  <si>
    <t>cowboy on a horse drawing</t>
  </si>
  <si>
    <t>best seo company in lucknow agency in lucknow</t>
  </si>
  <si>
    <t>cowboy drawing</t>
  </si>
  <si>
    <t>best seo services small business near me</t>
  </si>
  <si>
    <t>best technical seo agencies 2025 or 2026</t>
  </si>
  <si>
    <t>simple running horse drawing</t>
  </si>
  <si>
    <t>digital marketing agencies in the uk</t>
  </si>
  <si>
    <t>best creative agencies dc</t>
  </si>
  <si>
    <t>best seo company billings</t>
  </si>
  <si>
    <t>https://incubeta.com/au/news-and-resources/inside-google-marketing-live-2026/</t>
  </si>
  <si>
    <t>horse inn photos</t>
  </si>
  <si>
    <t>best seo agency bhowali</t>
  </si>
  <si>
    <t>horse inn</t>
  </si>
  <si>
    <t>135, 126, 113, 74, 61, 62, 62, 115, 130, 130, 105, 92, 61, 82, 112, 207, 98, 82, 89, 107, 137, 128, 128, 126</t>
  </si>
  <si>
    <t>best seo company in saudi arabia</t>
  </si>
  <si>
    <t>126, 125, 124, 123, 123, 122, 121, 120, 119, 119, 118, 117</t>
  </si>
  <si>
    <t>little book cliffs wild horse range photos</t>
  </si>
  <si>
    <t>seo reviews</t>
  </si>
  <si>
    <t>best seo company ct</t>
  </si>
  <si>
    <t>wild horses colorado</t>
  </si>
  <si>
    <t>seo review tools</t>
  </si>
  <si>
    <t>best seo company ogden ut</t>
  </si>
  <si>
    <t>beautiful horse paintings</t>
  </si>
  <si>
    <t>best seo marketing companies melbourne</t>
  </si>
  <si>
    <t>152, 152, 110, 77, 56, 55, 81, 80, 102, 113, 91, 134, 96, 90, 105, 109, 89, 116, 104, 107, 108, 108, 103, 114</t>
  </si>
  <si>
    <t>105, 98, 98, 104, 112, 106, 104, 108, 108, 109, 103, 114</t>
  </si>
  <si>
    <t>SEO and marketing; Price comparisons</t>
  </si>
  <si>
    <t>best seo agency barang</t>
  </si>
  <si>
    <t>https://incubeta.com/au/news-and-resources/incubeta-is-powering-the-uks-first-wave-of-chatgpt-ads/</t>
  </si>
  <si>
    <t>best digital marketing agency in uk</t>
  </si>
  <si>
    <t>best seo companies vestavia hills al</t>
  </si>
  <si>
    <t>free clip art horse</t>
  </si>
  <si>
    <t>best seo services in vail co</t>
  </si>
  <si>
    <t>best seo service abbotsford</t>
  </si>
  <si>
    <t>61, 96, 79, 52, 45, 36, 36, 55, 94, 113, 110, 85, 86, 102, 114, 129, 116, 107, 105, 109, 113, 115, 112, 106</t>
  </si>
  <si>
    <t>western horse paintings</t>
  </si>
  <si>
    <t>102, 106, 100, 96, 95, 90, 86, 91, 96, 98, 95, 89</t>
  </si>
  <si>
    <t>best seo services in san gabriel</t>
  </si>
  <si>
    <t>https://incubeta.com/it/news-and-resources/inside-google-marketing-live-2026/</t>
  </si>
  <si>
    <t>best seo services in hobart</t>
  </si>
  <si>
    <t>step by step drawing horse</t>
  </si>
  <si>
    <t>best seo agency duvvada</t>
  </si>
  <si>
    <t>dragon horse san francisco photos</t>
  </si>
  <si>
    <t>dragon horse sf</t>
  </si>
  <si>
    <t>seo services providers</t>
  </si>
  <si>
    <t>0, 0, 0, 0, 0, 0, 0, 0, 0, 0, 0, 0, 0, 0, 0, 0, 0, 0, 3, 1, 1, 0, 0, 1</t>
  </si>
  <si>
    <t>best reviewed local seo company</t>
  </si>
  <si>
    <t>horse cake pics</t>
  </si>
  <si>
    <t>https://incubeta.com/my/news-and-resources/inside-google-marketing-live-2026/</t>
  </si>
  <si>
    <t>best seo company in jamshedpur</t>
  </si>
  <si>
    <t>horse cake</t>
  </si>
  <si>
    <t>Shopping results,Thumbnail,Top stories</t>
  </si>
  <si>
    <t>0, 0, 1, 0, 1, 0, 1, 0, 0, 0, 2, 1, 1, 0, 0, 0, 1, 0, 0, 0, 0, 0, 0, 1</t>
  </si>
  <si>
    <t>seo online services</t>
  </si>
  <si>
    <t>best seo agency in clonmel</t>
  </si>
  <si>
    <t>johnny bean horse farm photos</t>
  </si>
  <si>
    <t>best seo services seo trust</t>
  </si>
  <si>
    <t>johnny bean horse farm</t>
  </si>
  <si>
    <t>best seo service europe</t>
  </si>
  <si>
    <t>crazy horse monument drawing</t>
  </si>
  <si>
    <t>107, 83, 75, 88, 112, 84, 146, 232, 345, 215, 145, 158, 117, 70, 106, 84, 88, 90, 90, 104, 104, 100, 91, 102</t>
  </si>
  <si>
    <t>101, 85, 91, 101, 97, 92, 94, 108, 108, 104, 95, 106</t>
  </si>
  <si>
    <t>best seo agency in chicago</t>
  </si>
  <si>
    <t>best online marketing firms</t>
  </si>
  <si>
    <t>painting of horse</t>
  </si>
  <si>
    <t>https://incubeta.com/za/news-and-resources/incubeta-is-powering-the-uks-first-wave-of-chatgpt-ads/</t>
  </si>
  <si>
    <t>best seo agencies in la</t>
  </si>
  <si>
    <t>People also ask,Local pack,Bottom ads</t>
  </si>
  <si>
    <t>best seo services by fiverr</t>
  </si>
  <si>
    <t>best seo pr agencies london</t>
  </si>
  <si>
    <t>horse engagement photos</t>
  </si>
  <si>
    <t>best online marketing companies</t>
  </si>
  <si>
    <t>best seo companies concord ca</t>
  </si>
  <si>
    <t>best seo agency kothur</t>
  </si>
  <si>
    <t>best seo consulting company james dooley</t>
  </si>
  <si>
    <t>170, 212, 166, 93, 60, 86, 85, 98, 143, 172, 205, 212, 137, 110, 152, 225, 154, 96, 70, 67, 78, 81, 94, 92</t>
  </si>
  <si>
    <t>best seo consulting agency</t>
  </si>
  <si>
    <t>66, 85, 94, 91, 73, 83, 87, 86, 97, 101, 113, 112</t>
  </si>
  <si>
    <t>https://incubeta.com/sg/news-and-resources/incubeta-is-powering-the-uks-first-wave-of-chatgpt-ads/</t>
  </si>
  <si>
    <t>search engine optimisation agency london</t>
  </si>
  <si>
    <t>best seo marketing services kansas city</t>
  </si>
  <si>
    <t>4, 3, 1, 1, 3, 3, 2, 2, 3, 0, 5, 9, 4, 1, 0, 1, 0, 0, 0, 0, 0, 0, 4, 3</t>
  </si>
  <si>
    <t>drawing a horse step by step</t>
  </si>
  <si>
    <t>best seo company in kolkata for fashion designers</t>
  </si>
  <si>
    <t>0, 0, 0, 0, 0, 0, 4, 1, 1, 2, 2, 5, 0, 0, 0, 0, 0, 0, 0, 0, 0, 0, 0, 1</t>
  </si>
  <si>
    <t>56, 38, 31, 32, 44, 38, 54, 72, 90, 110, 94, 73, 54, 89, 133, 172, 120, 118, 113, 119, 117, 124, 122, 117</t>
  </si>
  <si>
    <t>toronto best seo company</t>
  </si>
  <si>
    <t>120, 118, 114, 117, 115, 123, 115, 121, 119, 126, 124, 119</t>
  </si>
  <si>
    <t>ad agencies london</t>
  </si>
  <si>
    <t>dapple grey horse photos</t>
  </si>
  <si>
    <t>best technical seo agency reviews</t>
  </si>
  <si>
    <t>dark dapple grey horse</t>
  </si>
  <si>
    <t>best seo marketing services online</t>
  </si>
  <si>
    <t>best seo and aeo agency</t>
  </si>
  <si>
    <t>https://incubeta.com/de/news-and-resources/incubeta-is-powering-the-uks-first-wave-of-chatgpt-ads/</t>
  </si>
  <si>
    <t>horse drawings for kids</t>
  </si>
  <si>
    <t>189, 227, 124, 121, 102, 79, 65, 119, 118, 112, 111, 109, 91, 123, 106, 129, 94, 71, 68, 89, 88, 84, 78, 77</t>
  </si>
  <si>
    <t>best agency for ai seo services</t>
  </si>
  <si>
    <t>77, 78, 76, 78, 82, 72, 58, 76, 74, 71, 66</t>
  </si>
  <si>
    <t>top 10 best seo agencies</t>
  </si>
  <si>
    <t>best digital advertising companies</t>
  </si>
  <si>
    <t>best seo companies uae</t>
  </si>
  <si>
    <t>race horse lexington paintings</t>
  </si>
  <si>
    <t>Top ads,People also ask</t>
  </si>
  <si>
    <t>3, 8, 3, 7, 4, 3, 10, 6, 1, 4, 3, 7, 2, 0, 0, 0, 0, 0, 0, 0, 0, 0, 0, 0</t>
  </si>
  <si>
    <t>blue horse art</t>
  </si>
  <si>
    <t>best digital agencies</t>
  </si>
  <si>
    <t>best seo services in clearwater fl</t>
  </si>
  <si>
    <t>best seo company arrowhead</t>
  </si>
  <si>
    <t>https://incubeta.com/my/news-and-resources/incubeta-is-powering-the-uks-first-wave-of-chatgpt-ads/</t>
  </si>
  <si>
    <t>Top ads,Paid sitelinks,People also ask,Video preview,Bottom ads</t>
  </si>
  <si>
    <t>horse anatomy art</t>
  </si>
  <si>
    <t>best creative pr agencies united states</t>
  </si>
  <si>
    <t>121, 116, 105, 100, 108, 85, 78, 82, 83, 96, 112, 117, 121, 116, 105, 100, 108, 85, 78, 82, 83, 96, 112, 117</t>
  </si>
  <si>
    <t>121, 116, 105, 100, 108, 85, 78, 82, 83, 96, 112, 117</t>
  </si>
  <si>
    <t>the best seo agency london</t>
  </si>
  <si>
    <t>seo services websites</t>
  </si>
  <si>
    <t>best seo agency bongaigaon</t>
  </si>
  <si>
    <t>best law firm seo company in los angeles</t>
  </si>
  <si>
    <t>best seo services in jodhpur</t>
  </si>
  <si>
    <t>seo united kingdom</t>
  </si>
  <si>
    <t>horse proud flesh photos</t>
  </si>
  <si>
    <t>https://incubeta.com/za/news-and-resources/inside-google-marketing-live-2026/</t>
  </si>
  <si>
    <t>best seo companies michigan</t>
  </si>
  <si>
    <t>best seo company in kolkata for acting schools</t>
  </si>
  <si>
    <t>best seo agency barhiya</t>
  </si>
  <si>
    <t>86, 80, 58, 54, 45, 45, 65, 76, 93, 115, 115, 101, 61, 106, 94, 212, 104, 109, 120, 119, 117, 120, 117, 130</t>
  </si>
  <si>
    <t>118, 117, 117, 118, 113, 118, 120, 119, 117, 120, 117, 130</t>
  </si>
  <si>
    <t>step by step:mkhoox_tvum= easy horse drawing</t>
  </si>
  <si>
    <t>best seo agencies for ecommerce 2026</t>
  </si>
  <si>
    <t>pr company uk</t>
  </si>
  <si>
    <t>best seo services uk surrey</t>
  </si>
  <si>
    <t>friesian horse photography</t>
  </si>
  <si>
    <t>best seo services pakistan</t>
  </si>
  <si>
    <t>https://incubeta.com/pt-pt/news-and-resources/incubeta-is-powering-the-uks-first-wave-of-chatgpt-ads/</t>
  </si>
  <si>
    <t>best ai seo services 2026</t>
  </si>
  <si>
    <t>41, 42, 42, 44, 37, 46, 52, 52, 95, 116, 115, 93, 53, 145, 83, 204, 105, 121, 88, 116, 117, 111, 110, 122</t>
  </si>
  <si>
    <t>113, 120, 111, 125, 117, 108, 102, 117, 117, 111, 110, 123</t>
  </si>
  <si>
    <t>skeleton horse art</t>
  </si>
  <si>
    <t>best site title for seo company</t>
  </si>
  <si>
    <t>public relations companies in london</t>
  </si>
  <si>
    <t>horse skeleton</t>
  </si>
  <si>
    <t>best seo company in rajasthan</t>
  </si>
  <si>
    <t>Top ads,Local pack,Sitelinks</t>
  </si>
  <si>
    <t>best seo toronto company</t>
  </si>
  <si>
    <t>wild horse saloon topeka photos</t>
  </si>
  <si>
    <t>10, 10, 8, 13, 13, 14, 11, 25, 37, 36, 41, 57, 43, 124, 140, 119, 121, 111, 141, 109, 94, 118, 115, 111</t>
  </si>
  <si>
    <t>wild horse topeka</t>
  </si>
  <si>
    <t>best rated b2b seo agency</t>
  </si>
  <si>
    <t>top seo company uk</t>
  </si>
  <si>
    <t>best affordable seo services uk</t>
  </si>
  <si>
    <t>https://incubeta.com/es/news-and-resources/inside-google-marketing-live-2026/</t>
  </si>
  <si>
    <t>white horse wall art</t>
  </si>
  <si>
    <t>Top ads,Paid sitelinks,Sitelinks,Bottom ads</t>
  </si>
  <si>
    <t>best seo service in seattle washington</t>
  </si>
  <si>
    <t>238, 294, 173, 98, 59, 47, 68, 85, 103, 128, 106, 114, 103, 100, 85, 84, 86, 87, 91, 92, 100, 120, 104, 112</t>
  </si>
  <si>
    <t>102, 99, 84, 83, 85, 86, 90, 91, 99, 119, 103, 111</t>
  </si>
  <si>
    <t>best seo companies grand rapids</t>
  </si>
  <si>
    <t>horse muscles drawing</t>
  </si>
  <si>
    <t>top uk pr agencies</t>
  </si>
  <si>
    <t>best professional seo services in uk</t>
  </si>
  <si>
    <t>Top ads,Paid sitelinks,People also ask,Bottom ads</t>
  </si>
  <si>
    <t>best seo copy writing services green bay wi</t>
  </si>
  <si>
    <t>percheron horse drawing</t>
  </si>
  <si>
    <t>best seo agency joda</t>
  </si>
  <si>
    <t>https://incubeta.com/es/news-and-resources/incubeta-is-powering-the-uks-first-wave-of-chatgpt-ads/</t>
  </si>
  <si>
    <t>seo sales</t>
  </si>
  <si>
    <t>skeleton horse painting</t>
  </si>
  <si>
    <t>best seo companies st louis</t>
  </si>
  <si>
    <t>skeleton painted horse</t>
  </si>
  <si>
    <t>best seo agency chhuikhadan</t>
  </si>
  <si>
    <t>best seo tools for agencies 2026</t>
  </si>
  <si>
    <t>horse concept art</t>
  </si>
  <si>
    <t>42, 47, 36, 88, 107, 134, 134, 108, 136, 216, 154, 225, 120, 132, 115, 285, 86, 43, 70, 87, 90, 97, 85, 92</t>
  </si>
  <si>
    <t>best seo agencies long island</t>
  </si>
  <si>
    <t>81, 82, 74, 98, 77, 77, 79, 80, 84, 90, 79, 86</t>
  </si>
  <si>
    <t>Marketing; Sales</t>
  </si>
  <si>
    <t>top seo agencies london</t>
  </si>
  <si>
    <t>best seo services in dublin in 2020</t>
  </si>
  <si>
    <t>horse drawn carriage drawing</t>
  </si>
  <si>
    <t>best ai seo tools and services 2026</t>
  </si>
  <si>
    <t>https://incubeta.com/ae/news-and-resources/inside-google-marketing-live-2026/</t>
  </si>
  <si>
    <t>best seo company little rock</t>
  </si>
  <si>
    <t>77, 99, 70, 48, 38, 42, 51, 62, 110, 137, 115, 125, 74, 93, 96, 236, 79, 70, 80, 90, 95, 102, 98, 101</t>
  </si>
  <si>
    <t>95, 102, 97, 100, 95, 90, 91, 89, 94, 101, 97, 100</t>
  </si>
  <si>
    <t>horse conformation photos</t>
  </si>
  <si>
    <t>best seo companies for real estate in usa</t>
  </si>
  <si>
    <t>london search engine optimization</t>
  </si>
  <si>
    <t>best seo services in tempe</t>
  </si>
  <si>
    <t>drawing:yln125zxjlc= horse art</t>
  </si>
  <si>
    <t>best seo company 2019</t>
  </si>
  <si>
    <t>49, 63, 50, 43, 41, 37, 58, 73, 99, 116, 111, 112, 84, 94, 124, 191, 86, 111, 116, 118, 118, 124, 117, 127</t>
  </si>
  <si>
    <t>5, 4, 2, 6, 4, 4, 11, 3, 1, 4, 16, 19, 2, 1, 1, 1, 1, 0, 0, 0, 0, 0, 0, 1</t>
  </si>
  <si>
    <t>118, 120, 122, 124, 117, 114, 120, 121, 121, 127, 121, 130</t>
  </si>
  <si>
    <t>horse drawings cute</t>
  </si>
  <si>
    <t>best seo agencies in pakistan</t>
  </si>
  <si>
    <t>https://incubeta.com/gb/news-and-resources/inside-google-marketing-live-2026/</t>
  </si>
  <si>
    <t>seo specialists london</t>
  </si>
  <si>
    <t>best inexpensive seo optimization companies</t>
  </si>
  <si>
    <t>seo specialist london</t>
  </si>
  <si>
    <t>horse acrylic painting</t>
  </si>
  <si>
    <t>0, 0, 0, 0, 0, 0, 0, 0, 0, 0, 0, 0, 0, 4, 6, 3, 2, 2, 2, 3, 4, 5, 5, 1</t>
  </si>
  <si>
    <t>best seo agency jallaram</t>
  </si>
  <si>
    <t>Thumbnail,Shopping results,People also ask,Discussions</t>
  </si>
  <si>
    <t>45, 57, 38, 71, 52, 41, 50, 74, 130, 157, 133, 151, 74, 113, 133, 231, 92, 93, 111, 116, 115, 131, 118, 119</t>
  </si>
  <si>
    <t>best+website+seo+services</t>
  </si>
  <si>
    <t>110, 112, 110, 126, 109, 108, 112, 118, 116, 133, 120, 120</t>
  </si>
  <si>
    <t>the dark horse irish gastro pub flint hill photos</t>
  </si>
  <si>
    <t>dark horse irish pub</t>
  </si>
  <si>
    <t>seo rank service</t>
  </si>
  <si>
    <t>best seo press release services</t>
  </si>
  <si>
    <t>knight on horse painting</t>
  </si>
  <si>
    <t>https://incubeta.com/ch/news-and-resources/incubeta-is-powering-the-uks-first-wave-of-chatgpt-ads/</t>
  </si>
  <si>
    <t>best seo services for small business in delhi</t>
  </si>
  <si>
    <t>outdoor metal horse art</t>
  </si>
  <si>
    <t>best seo agency vemulawada</t>
  </si>
  <si>
    <t>48, 50, 50, 31, 51, 42, 75, 110, 168, 202, 166, 141, 82, 67, 84, 296, 77, 61, 72, 141, 99, 107, 105, 108</t>
  </si>
  <si>
    <t>100, 100, 103, 120, 105, 101, 104, 113, 113, 118, 107, 109</t>
  </si>
  <si>
    <t>realistic horse painting</t>
  </si>
  <si>
    <t>best seo services in golden co</t>
  </si>
  <si>
    <t>realistic horse</t>
  </si>
  <si>
    <t>uk digital marketing agencies</t>
  </si>
  <si>
    <t>Shopping results,Thumbnail,Discussions</t>
  </si>
  <si>
    <t>top 10 best seo services in the world</t>
  </si>
  <si>
    <t>sea horse photos</t>
  </si>
  <si>
    <t>sea horse wallpapers</t>
  </si>
  <si>
    <t>best b2b seo agencies uk</t>
  </si>
  <si>
    <t>best seo agency new kamlao</t>
  </si>
  <si>
    <t>302, 274, 204, 134, 99, 104, 89, 163, 141, 140, 146, 144, 143, 135, 127, 118, 124, 118, 113, 112, 100, 107, 108, 112</t>
  </si>
  <si>
    <t>white horse lake campground photos</t>
  </si>
  <si>
    <t>108, 103, 94, 87, 93, 89, 84, 84, 72, 80, 81</t>
  </si>
  <si>
    <t>whitehorse lake</t>
  </si>
  <si>
    <t>best seo services manila</t>
  </si>
  <si>
    <t>https://incubeta.com/sg/news-and-resources/inside-google-marketing-live-2026/</t>
  </si>
  <si>
    <t>top creative agencies uk</t>
  </si>
  <si>
    <t>Thumbnail,Image pack,Knowledge panel,People also ask</t>
  </si>
  <si>
    <t>best seo agency uae india</t>
  </si>
  <si>
    <t>horse painting meme</t>
  </si>
  <si>
    <t>Knowledge panel,People also ask,Discussions</t>
  </si>
  <si>
    <t>horse skeleton painting</t>
  </si>
  <si>
    <t>best seo service companies com</t>
  </si>
  <si>
    <t>horse safe paint</t>
  </si>
  <si>
    <t>21, 19, 18, 24, 19, 19, 20, 40, 40, 49, 38, 57, 60, 112, 135, 170, 109, 114, 101, 116, 111, 109, 105, 109</t>
  </si>
  <si>
    <t>108, 107, 108, 123, 127, 112, 100, 115, 110, 108, 104, 109</t>
  </si>
  <si>
    <t>horse jumping art</t>
  </si>
  <si>
    <t>best seo company in dhanbad</t>
  </si>
  <si>
    <t>digital content agencies</t>
  </si>
  <si>
    <t>jumping art</t>
  </si>
  <si>
    <t>best seo agency lingdum</t>
  </si>
  <si>
    <t>rosa bonheur horse paintings</t>
  </si>
  <si>
    <t>https://incubeta.com/my/news-and-resources/incubeta-wins-at-madfest/</t>
  </si>
  <si>
    <t>best ottawa seo agency</t>
  </si>
  <si>
    <t>digital marketing agency websites</t>
  </si>
  <si>
    <t>best seo agency kc marg</t>
  </si>
  <si>
    <t>best seo services naspur</t>
  </si>
  <si>
    <t>simple cowboy on horse drawing</t>
  </si>
  <si>
    <t>best enterprise seo services providers</t>
  </si>
  <si>
    <t>edmonton best seo company</t>
  </si>
  <si>
    <t>expert seo uk</t>
  </si>
  <si>
    <t>horse dick pics</t>
  </si>
  <si>
    <t>best seo companies kansas city</t>
  </si>
  <si>
    <t>https://incubeta.com/it/news-and-resources/the-power-behind-incubeta/</t>
  </si>
  <si>
    <t>best enterprise technical seo services</t>
  </si>
  <si>
    <t>horse body drawing easy</t>
  </si>
  <si>
    <t>36, 30, 29, 38, 31, 58, 88, 56, 83, 99, 89, 143, 80, 91, 103, 109, 60, 105, 96, 88, 89, 99, 94, 100</t>
  </si>
  <si>
    <t>94, 90, 90, 95, 92, 95, 96, 89, 89, 99, 94, 101</t>
  </si>
  <si>
    <t>best-rated seo agencies for performance marketing</t>
  </si>
  <si>
    <t>search engine optimisation companies uk</t>
  </si>
  <si>
    <t>horse pics for wallpaper</t>
  </si>
  <si>
    <t>best seo services in dillon</t>
  </si>
  <si>
    <t>Featured snippet,People also ask</t>
  </si>
  <si>
    <t>chicago best local seo company</t>
  </si>
  <si>
    <t>best private label seo services</t>
  </si>
  <si>
    <t>1, 3, 3, 5, 6, 6, 5, 8, 10, 8, 12, 16, 11, 54, 96, 107, 129, 152, 142, 150, 143, 147, 137, 148</t>
  </si>
  <si>
    <t>tom brady eli manning horse drawing</t>
  </si>
  <si>
    <t>152, 151, 147, 154, 151, 154, 145, 153, 145, 150, 140, 150</t>
  </si>
  <si>
    <t>https://incubeta.com/de/video-library/the-digital-edge-ep-6-why-your-business-needs-a-measurement-strategy-with-ash-rane/</t>
  </si>
  <si>
    <t>best ai seo agencies 2025 or 2026</t>
  </si>
  <si>
    <t>seo web company</t>
  </si>
  <si>
    <t>best seo services for startups</t>
  </si>
  <si>
    <t>camp mcclellan horse trails photos</t>
  </si>
  <si>
    <t>best seo outreach services high dr links</t>
  </si>
  <si>
    <t>camp mcclellan horse trails</t>
  </si>
  <si>
    <t>260, 267, 169, 138, 64, 30, 42, 112, 114, 89, 67, 100, 85, 97, 96, 90, 115, 108, 105, 108, 108, 107, 105, 123</t>
  </si>
  <si>
    <t>best seo companies experts lakeland</t>
  </si>
  <si>
    <t>120, 119, 108, 103, 92, 85, 84, 87, 87, 87, 85, 103</t>
  </si>
  <si>
    <t>digital marketing advertising companies</t>
  </si>
  <si>
    <t>best seo services company sacramento</t>
  </si>
  <si>
    <t>best seo company iusa</t>
  </si>
  <si>
    <t>https://incubeta.com/za/news-and-resources/our-continued-pledge-to-sustainability/</t>
  </si>
  <si>
    <t>best seo ecommerce companies</t>
  </si>
  <si>
    <t>fresian horse pics</t>
  </si>
  <si>
    <t>70, 96, 110, 119, 101, 98, 81, 107, 129, 186, 158, 140, 88, 104, 107, 175, 95, 94, 100, 116, 109, 127, 110, 112</t>
  </si>
  <si>
    <t>111, 112, 113, 117, 110, 109, 98, 114, 108, 126, 109, 111</t>
  </si>
  <si>
    <t>best seo company for chiropractors</t>
  </si>
  <si>
    <t>best seo services in boston</t>
  </si>
  <si>
    <t>Our Continued Pledge To Sustainability | Incubeta</t>
  </si>
  <si>
    <t>horse rider drawing</t>
  </si>
  <si>
    <t>Back in 2021 we pledged to put sustainability at the forefront of all that we do going forward - launching a digital carbon offsetting initiative that measures, and offsets, the carbon generated from all media we manage for clients. This initiative is part of our wider commitment to sustainability across the business - raising awareness of sustainable ecommerce practice and driving change.</t>
  </si>
  <si>
    <t>0, 0, 0, 0, 0, 0, 0, 0, 6, 5, 4, 8, 7, 0, 0, 0, 0, 0, 0, 0, 5, 1, 0, 1</t>
  </si>
  <si>
    <t>Our Continued Pledge to Sustainability</t>
  </si>
  <si>
    <t>best local seo companies toronto</t>
  </si>
  <si>
    <t>horse diamond art kits</t>
  </si>
  <si>
    <t>best seo agency groton ct</t>
  </si>
  <si>
    <t>best automotive seo companies 2025</t>
  </si>
  <si>
    <t>pottery barn horse art</t>
  </si>
  <si>
    <t>bali best seo agency</t>
  </si>
  <si>
    <t>https://incubeta.com/gb/capabilities/digital-media/</t>
  </si>
  <si>
    <t>best seo services in brisbane, australia</t>
  </si>
  <si>
    <t>best seo company cornwall</t>
  </si>
  <si>
    <t>horse canvas painting</t>
  </si>
  <si>
    <t>0, 0, 0, 0, 0, 0, 0, 0, 0, 0, 0, 2, 0, 1, 2, 0, 0, 0, 0, 0, 0, 0, 0, 1</t>
  </si>
  <si>
    <t>best wordpress seo agencies</t>
  </si>
  <si>
    <t>0, 0, 0, 0, 0, 2, 0, 0, 1, 0, 0, 0, 0, 2, 0, 1, 1, 1, 0, 0, 0, 7, 21, 11</t>
  </si>
  <si>
    <t>best canadian seo company</t>
  </si>
  <si>
    <t>pixel art horse</t>
  </si>
  <si>
    <t>top online marketing companies</t>
  </si>
  <si>
    <t>best seo service in patna india</t>
  </si>
  <si>
    <t>https://incubeta.com/ch/knowledge-base/the-role-of-first-party-mode-in-futureproof-measurement/</t>
  </si>
  <si>
    <t>shire horse drawing</t>
  </si>
  <si>
    <t>best seo company in egypt reviews</t>
  </si>
  <si>
    <t>beautiful carousel horse art</t>
  </si>
  <si>
    <t>crazy horse marina photos</t>
  </si>
  <si>
    <t>crazy horse marina</t>
  </si>
  <si>
    <t>The Role Of First Party Mode In Futureproof Measurement | Incubeta</t>
  </si>
  <si>
    <t>best seo agency philadelphia</t>
  </si>
  <si>
    <t>As digital marketing enters a privacy-first era, many brands are asking how to preserve measurement accuracy without relying on third-party cookies or</t>
  </si>
  <si>
    <t>horse head drawing reference</t>
  </si>
  <si>
    <t>The role of First Party Mode in Futureproof Measurement</t>
  </si>
  <si>
    <t>best seo service in kerala</t>
  </si>
  <si>
    <t>advertising agency digital</t>
  </si>
  <si>
    <t>best seo for plumbing company</t>
  </si>
  <si>
    <t>american quarter horse drawing</t>
  </si>
  <si>
    <t>best seo agency neral</t>
  </si>
  <si>
    <t>https://incubeta.com/ch/news-and-resources/rethinking-marketing-measurement-from-reporting-to-real-impact/</t>
  </si>
  <si>
    <t>world famous iron horse saloon photos</t>
  </si>
  <si>
    <t>best digital pr agencies for ecommerce brands uk</t>
  </si>
  <si>
    <t>best seo agencies miami</t>
  </si>
  <si>
    <t>drawing ideas horse</t>
  </si>
  <si>
    <t>top advertising agencies in the uk</t>
  </si>
  <si>
    <t>best seo agency for saas startups</t>
  </si>
  <si>
    <t>best agency for technical seo audits</t>
  </si>
  <si>
    <t>AI Overview,People also ask,Bottom ads,Paid sitelinks</t>
  </si>
  <si>
    <t>bay horse photos</t>
  </si>
  <si>
    <t>0, 0, 0, 0, 0, 0, 0, 0, 0, 0, 0, 0, 0, 0, 0, 0, 0, 0, 2, 4, 1, 0, 0, 1</t>
  </si>
  <si>
    <t>bay horse</t>
  </si>
  <si>
    <t>best seo services in kochi</t>
  </si>
  <si>
    <t>https://incubeta.com/gb/knowledge-base/how-to-set-up-a-retail-media-network/</t>
  </si>
  <si>
    <t>1, 2, 0, 0, 0, 0, 0, 2, 5, 0, 0, 1, 0, 0, 0, 0, 0, 0, 0, 0, 0, 0, 0, 1</t>
  </si>
  <si>
    <t>professional seo in uk</t>
  </si>
  <si>
    <t>someone riding a horse drawing</t>
  </si>
  <si>
    <t>best temecula seo company</t>
  </si>
  <si>
    <t>4, 4, 4, 2, 1, 9, 0, 4, 7, 6, 5, 3, 6, 0, 0, 0, 0, 0, 0, 1, 0, 0, 0, 1</t>
  </si>
  <si>
    <t>best seo company los angeles reviews</t>
  </si>
  <si>
    <t>How To Set Up A Retail Media Network | Incubeta</t>
  </si>
  <si>
    <t>war horse painting</t>
  </si>
  <si>
    <t>The following four steps will help you effectively set up a Retail Media Network.</t>
  </si>
  <si>
    <t>best seo company port elizabeth</t>
  </si>
  <si>
    <t>How to Set up a Retail Media Network</t>
  </si>
  <si>
    <t>best seo agency bhakti park</t>
  </si>
  <si>
    <t>king ranch horse boarding pony parties events ellenwood photos</t>
  </si>
  <si>
    <t>all seo agency in london</t>
  </si>
  <si>
    <t>best seo service in ludhiana</t>
  </si>
  <si>
    <t>Thumbnail,Videos,Image pack,Knowledge panel</t>
  </si>
  <si>
    <t>https://incubeta.com/mx/knowledge-base/category/digital-marketing/</t>
  </si>
  <si>
    <t>child horse drawing</t>
  </si>
  <si>
    <t>milwaukee best seo companies</t>
  </si>
  <si>
    <t>low cost seo</t>
  </si>
  <si>
    <t>best seo company in lancaster pa</t>
  </si>
  <si>
    <t>best houston seo agency</t>
  </si>
  <si>
    <t>Digital Marketing Archives | Incubeta</t>
  </si>
  <si>
    <t>horse heart drawing</t>
  </si>
  <si>
    <t>Digital Marketing</t>
  </si>
  <si>
    <t>best seo companies in jaipur</t>
  </si>
  <si>
    <t>0, 0, 4, 3, 4, 3, 10, 1, 3, 2, 0, 2, 0, 0, 0, 0, 0, 0, 0, 0, 0, 0, 0, 0</t>
  </si>
  <si>
    <t>47, 59, 61, 101, 81, 52, 80, 80, 128, 158, 130, 181, 96, 146, 149, 234, 92, 59, 69, 83, 101, 110, 111, 118</t>
  </si>
  <si>
    <t>seo best practices company description</t>
  </si>
  <si>
    <t>88, 91, 92, 104, 90, 70, 69, 82, 100, 109, 110, 117, 87</t>
  </si>
  <si>
    <t>horse heart clipart</t>
  </si>
  <si>
    <t>https://incubeta.com/au/knowledge-base/category/marketing/</t>
  </si>
  <si>
    <t>top branding agencies in the world</t>
  </si>
  <si>
    <t>best seo services indonesia</t>
  </si>
  <si>
    <t>best boston seo agency</t>
  </si>
  <si>
    <t>przewalski's horse drawing</t>
  </si>
  <si>
    <t>Marketing Archives | Incubeta</t>
  </si>
  <si>
    <t>best creative advertising agencies 2025</t>
  </si>
  <si>
    <t>best seo marketing companies near bakersfield ca</t>
  </si>
  <si>
    <t>affordable small business seo services</t>
  </si>
  <si>
    <t>horse shoe art projects</t>
  </si>
  <si>
    <t>best seo companies for e-commerce</t>
  </si>
  <si>
    <t>https://incubeta.com/de/news-and-resources/incubeta-partners-with-carpio-to-supercharge-marketplace-reporting/</t>
  </si>
  <si>
    <t>best seo company in rohini</t>
  </si>
  <si>
    <t>gypsy gold horse farm photos</t>
  </si>
  <si>
    <t>best seo companies for small business chicago</t>
  </si>
  <si>
    <t>gypsy gold horse farm</t>
  </si>
  <si>
    <t>seo and internet marketing firm</t>
  </si>
  <si>
    <t>best seo companies california</t>
  </si>
  <si>
    <t>Sitelinks,People also ask,Thumbnail</t>
  </si>
  <si>
    <t>best seo services lal taki</t>
  </si>
  <si>
    <t>anime horse drawing</t>
  </si>
  <si>
    <t>0, 0, 0, 0, 0, 0, 0, 0, 0, 0, 0, 0, 0, 0, 0, 0, 0, 0, 6, 6, 5, 4, 2, 5</t>
  </si>
  <si>
    <t>anime horse</t>
  </si>
  <si>
    <t>best local seo consultant services</t>
  </si>
  <si>
    <t>160, 51, 62, 44, 53, 31, 37, 65, 139, 206, 147, 141, 80, 68, 90, 243, 88, 94, 108, 98, 108, 112, 101, 109</t>
  </si>
  <si>
    <t>best kansas city seo company</t>
  </si>
  <si>
    <t>100, 86, 83, 89, 73, 69, 66, 66, 72, 80, 69, 78</t>
  </si>
  <si>
    <t>https://incubeta.com/za/news-and-resources/monetizing-the-chat-openai-introduces-ads-to-chatgpt/</t>
  </si>
  <si>
    <t>easy horse paintings</t>
  </si>
  <si>
    <t>international public relations agencies</t>
  </si>
  <si>
    <t>best seo agency mississauga</t>
  </si>
  <si>
    <t>best seo services montgomery</t>
  </si>
  <si>
    <t>race horse drawing</t>
  </si>
  <si>
    <t>best seo services in new jersey</t>
  </si>
  <si>
    <t>best seo services in turks &amp; caicos</t>
  </si>
  <si>
    <t>Tweets,Thumbnail</t>
  </si>
  <si>
    <t>top brand agencies</t>
  </si>
  <si>
    <t>best ecommerce seo agencies polaris</t>
  </si>
  <si>
    <t>horse herd drawing</t>
  </si>
  <si>
    <t>best seo agency shamshi</t>
  </si>
  <si>
    <t>https://incubeta.com/mx/knowledge-base/category/advanced-ppc/</t>
  </si>
  <si>
    <t>best seo agency for hospitality businesses</t>
  </si>
  <si>
    <t>girl and horse drawing</t>
  </si>
  <si>
    <t>best seo services nashville</t>
  </si>
  <si>
    <t>best pr agency</t>
  </si>
  <si>
    <t>Advanced PPC Archives | Incubeta</t>
  </si>
  <si>
    <t>Advanced PPC</t>
  </si>
  <si>
    <t>best seo software for agencies in india</t>
  </si>
  <si>
    <t>crazy horse axe throwing photos</t>
  </si>
  <si>
    <t>best seo services in paksitan</t>
  </si>
  <si>
    <t>58, 67, 59, 61, 55, 57, 60, 107, 113, 158, 152, 162, 112, 127, 110, 121, 83, 140, 75, 101, 96, 100, 96, 102</t>
  </si>
  <si>
    <t>best seo company in europe</t>
  </si>
  <si>
    <t>97, 100, 101, 101, 105, 104, 92, 105, 100, 104, 100, 106</t>
  </si>
  <si>
    <t>https://incubeta.com/it/knowledge-base/category/retail-media/</t>
  </si>
  <si>
    <t>henry cavill horse pics</t>
  </si>
  <si>
    <t>best seo for small business</t>
  </si>
  <si>
    <t>best seo agency dasnapur</t>
  </si>
  <si>
    <t>best seo agencies near california city, ca</t>
  </si>
  <si>
    <t>People also ask,Sitelinks,Discussions</t>
  </si>
  <si>
    <t>Retail Media Archives | Incubeta</t>
  </si>
  <si>
    <t>aesthetic horse pics</t>
  </si>
  <si>
    <t>Retail Media</t>
  </si>
  <si>
    <t>aesthetic horse</t>
  </si>
  <si>
    <t>best creative pr agencies us awards or rankings</t>
  </si>
  <si>
    <t>79, 79, 62, 60, 95, 95, 130, 167, 137, 135, 137, 184, 194, 139, 144, 234, 92, 78, 70, 90, 87, 93, 88, 93</t>
  </si>
  <si>
    <t>96, 85, 86, 97, 89, 80, 90, 91, 89, 94, 90, 95</t>
  </si>
  <si>
    <t>best seo company lawyers</t>
  </si>
  <si>
    <t>best marketing agency london</t>
  </si>
  <si>
    <t>dala horse painting</t>
  </si>
  <si>
    <t>best seo companies for small businesses?</t>
  </si>
  <si>
    <t>https://incubeta.com/za/knowledge-base/category/channel/</t>
  </si>
  <si>
    <t>dala horse designs</t>
  </si>
  <si>
    <t>Top ads,Paid sitelinks,Local pack,Discussions,People also ask</t>
  </si>
  <si>
    <t>colorado springs best seo company</t>
  </si>
  <si>
    <t>steel horse villa grove photos</t>
  </si>
  <si>
    <t>best seo company in egypt united kingdom</t>
  </si>
  <si>
    <t>Channel Archives | Incubeta</t>
  </si>
  <si>
    <t>119, 132, 107, 86, 76, 61, 55, 94, 113, 110, 123, 124, 83, 136, 142, 175, 108, 109, 107, 113, 109, 109, 110, 110</t>
  </si>
  <si>
    <t>104, 115, 114, 115, 113, 111, 106, 112, 108, 108, 109, 109</t>
  </si>
  <si>
    <t>steel horse inn</t>
  </si>
  <si>
    <t>Channel</t>
  </si>
  <si>
    <t>best philadelphia seo company</t>
  </si>
  <si>
    <t>best pr companies london</t>
  </si>
  <si>
    <t>galloping horse paintings</t>
  </si>
  <si>
    <t>best fulfillment model for seo reseller agency</t>
  </si>
  <si>
    <t>best seo companies in usa 2026</t>
  </si>
  <si>
    <t>https://incubeta.com/my/news-and-resources/comparison-shopping-services-css-changes-in-light-of-the-dma-update/</t>
  </si>
  <si>
    <t>best seo company stonington ct</t>
  </si>
  <si>
    <t>lexington race horse photo</t>
  </si>
  <si>
    <t>seo in the uk</t>
  </si>
  <si>
    <t>best seo companies pennsylvania</t>
  </si>
  <si>
    <t>western horse drawings</t>
  </si>
  <si>
    <t>best seo agency in meerut</t>
  </si>
  <si>
    <t>horse art for toddlers</t>
  </si>
  <si>
    <t>best seo company in sarasota</t>
  </si>
  <si>
    <t>horse craft idea</t>
  </si>
  <si>
    <t>best seo companies in chicago 2025</t>
  </si>
  <si>
    <t>https://incubeta.com/my/knowledge-base/category/dco/</t>
  </si>
  <si>
    <t>118, 135, 77, 67, 48, 48, 72, 84, 103, 132, 134, 118, 65, 248, 84, 212, 74, 92, 65, 107, 106, 114, 107, 121</t>
  </si>
  <si>
    <t>best seo services seattle washington</t>
  </si>
  <si>
    <t>beginner easy horse paintings on canvas</t>
  </si>
  <si>
    <t>100, 105, 99, 98, 98, 99, 109, 109, 109, 116, 109</t>
  </si>
  <si>
    <t>online marketing companies london</t>
  </si>
  <si>
    <t>best seo agency for businesses near me</t>
  </si>
  <si>
    <t>People also ask,Thumbnail,Shopping results,Bottom ads,Paid sitelinks</t>
  </si>
  <si>
    <t>DCO Archives | Incubeta</t>
  </si>
  <si>
    <t>best seo company in dallas fort worth 2018</t>
  </si>
  <si>
    <t>paul revere on a horse drawing</t>
  </si>
  <si>
    <t>DCO</t>
  </si>
  <si>
    <t>best seo company new london ct</t>
  </si>
  <si>
    <t>best seo agencies in london for marketing</t>
  </si>
  <si>
    <t>23, 28, 38, 38, 25, 16, 21, 46, 69, 104, 103, 84, 43, 79, 86, 179, 124, 97, 104, 105, 105, 105, 105, 106</t>
  </si>
  <si>
    <t>cutting horse photography</t>
  </si>
  <si>
    <t>106, 106, 106, 106, 106, 106, 106, 106, 106, 106, 106, 106</t>
  </si>
  <si>
    <t>https://incubeta.com/za/our-work/page/3/</t>
  </si>
  <si>
    <t>best vancouver seo company</t>
  </si>
  <si>
    <t>cutting horse picture</t>
  </si>
  <si>
    <t>web marketing agency uk</t>
  </si>
  <si>
    <t>Thumbnail,Videos,Bottom ads,Paid sitelinks</t>
  </si>
  <si>
    <t>best weed dispensary seo agency</t>
  </si>
  <si>
    <t>Case Studies | Page 3 Of 3 | Incubeta</t>
  </si>
  <si>
    <t>kicking horse job corps photos</t>
  </si>
  <si>
    <t>best digital seo agencies</t>
  </si>
  <si>
    <t>kicking horse job corps</t>
  </si>
  <si>
    <t>tips for finding the best seo company</t>
  </si>
  <si>
    <t>55, 56, 56, 56, 56, 72, 72, 89, 63, 59, 78, 86, 66, 139, 136, 107, 122, 80, 87, 87, 85, 84, 85, 88</t>
  </si>
  <si>
    <t>87, 95, 91, 89, 92, 86, 88, 87, 85, 84, 85, 88</t>
  </si>
  <si>
    <t>best creative branding agencies near oxford</t>
  </si>
  <si>
    <t>seo company in</t>
  </si>
  <si>
    <t>clip art sea horse</t>
  </si>
  <si>
    <t>0, 0, 0, 0, 0, 0, 0, 0, 0, 0, 0, 0, 0, 11, 11, 0, 0, 0, 0, 0, 0, 0, 0, 0</t>
  </si>
  <si>
    <t>https://incubeta.com/ae/news-and-resources/incubeta-launches-amazon-services-in-south-africa/</t>
  </si>
  <si>
    <t>best creative agencies for communication</t>
  </si>
  <si>
    <t>wild horse photography workshop</t>
  </si>
  <si>
    <t>best seo agency bhagwanpur</t>
  </si>
  <si>
    <t>professional uk seo</t>
  </si>
  <si>
    <t>best digital marketing company in seo</t>
  </si>
  <si>
    <t>best seo services for law firms</t>
  </si>
  <si>
    <t>race horse paintings</t>
  </si>
  <si>
    <t>best seo company bendigo</t>
  </si>
  <si>
    <t>Image pack,People also ask,Thumbnail,Shopping results,Discussions,Videos</t>
  </si>
  <si>
    <t>https://incubeta.com/ch/news-and-resources/category/thought-leadership/page/2/</t>
  </si>
  <si>
    <t>101, 83, 55, 57, 47, 69, 87, 123, 84, 95, 172, 140, 75, 112, 143, 92, 106, 126, 152, 141, 120, 103, 97, 97</t>
  </si>
  <si>
    <t>104, 133, 116, 143, 143, 125, 152, 141, 120, 103, 97, 97</t>
  </si>
  <si>
    <t>best seo companies in kansas</t>
  </si>
  <si>
    <t>belgian art horse</t>
  </si>
  <si>
    <t>search engine marketing company london</t>
  </si>
  <si>
    <t>best seo marketing agency usa</t>
  </si>
  <si>
    <t>horse pallet art</t>
  </si>
  <si>
    <t>50, 51, 50, 34, 54, 39, 40, 59, 103, 85, 126, 89, 49, 94, 102, 233, 147, 92, 130, 130, 132, 133, 134, 136</t>
  </si>
  <si>
    <t>best e-commerce seo company</t>
  </si>
  <si>
    <t>137, 138, 140, 141, 143, 144, 146, 147, 149, 150, 152, 153</t>
  </si>
  <si>
    <t>https://incubeta.com/de/our-work/maximizing-engagement-reach-with-first-party-data/</t>
  </si>
  <si>
    <t>best seo agency sonamura</t>
  </si>
  <si>
    <t>impressionist horse paintings</t>
  </si>
  <si>
    <t>Maximizing Engagement &amp; Reach With First-Party Data | Incubeta</t>
  </si>
  <si>
    <t>best seo service houston</t>
  </si>
  <si>
    <t>FWD integrated first-party data with off-site programmatic activation, extending audience reach beyond owned platforms and driving significant gains in engagement and campaign visibility.</t>
  </si>
  <si>
    <t>Maximizing Engagement &amp; Reach with First-Party Data</t>
  </si>
  <si>
    <t>best company for doing seo work</t>
  </si>
  <si>
    <t>horse racing photo finish</t>
  </si>
  <si>
    <t>online marketing company uk</t>
  </si>
  <si>
    <t>best seo agency 2021</t>
  </si>
  <si>
    <t>https://incubeta.com/es/news-and-resources/incubeta-launches-amazon-services-in-south-africa/</t>
  </si>
  <si>
    <t>napoleon horse painting creepy</t>
  </si>
  <si>
    <t>1, 2, 1, 0, 1, 0, 0, 0, 0, 0, 0, 0, 0, 0, 0, 0, 0, 0, 0, 0, 0, 0, 0, 0</t>
  </si>
  <si>
    <t>best oregon seo agency</t>
  </si>
  <si>
    <t>best seo companies north carolina</t>
  </si>
  <si>
    <t>33, 32, 26, 27, 18, 17, 13, 30, 61, 78, 94, 65, 32, 57, 70, 153, 99, 108, 101, 134, 110, 120, 107, 104</t>
  </si>
  <si>
    <t>98, 107, 124, 149, 126, 122, 108, 113, 108, 110, 106, 103</t>
  </si>
  <si>
    <t>painting of tony soprano with horse</t>
  </si>
  <si>
    <t>best online marketing seo service associative</t>
  </si>
  <si>
    <t>creative marketing firms</t>
  </si>
  <si>
    <t>best seo agency rc marg</t>
  </si>
  <si>
    <t>best seo service on fiverr</t>
  </si>
  <si>
    <t>pretty horse drawings</t>
  </si>
  <si>
    <t>https://incubeta.com/ae/knowledge-base/category/digital-marketing/</t>
  </si>
  <si>
    <t>best saas marketing companies seo ppc</t>
  </si>
  <si>
    <t>17, 20, 24, 25, 38, 23, 27, 21, 25, 27, 39, 49, 44, 102, 95, 100, 131, 130, 127, 138, 161, 174, 116, 141</t>
  </si>
  <si>
    <t>affordable search engine optimization</t>
  </si>
  <si>
    <t>best seo agency kharsang</t>
  </si>
  <si>
    <t>pencil:ljd413jlg70= outline:8qz13saj4by= horse drawing</t>
  </si>
  <si>
    <t>san-diego-best-seo-services</t>
  </si>
  <si>
    <t>best seo company west hartford ct</t>
  </si>
  <si>
    <t>124, 51, 97, 114, 253, 128, 414, 277, 122, 154, 151, 133, 103, 153, 124, 80, 79, 79, 108, 98, 83, 106, 94, 95</t>
  </si>
  <si>
    <t>102, 93, 80, 81, 94, 106, 98, 97, 82, 105, 93, 94</t>
  </si>
  <si>
    <t>best seo agency for performance marketing</t>
  </si>
  <si>
    <t>horse cock art</t>
  </si>
  <si>
    <t>seo service provider company</t>
  </si>
  <si>
    <t>https://incubeta.com/au/news-and-resources/what-the-cancellation-of-cookie-deprecation-means/</t>
  </si>
  <si>
    <t>clip art horse head</t>
  </si>
  <si>
    <t>528, 64, 61, 61, 83, 36, 55, 86, 131, 165, 133, 155, 80, 74, 134, 139, 53, 69, 72, 78, 88, 93, 108, 145</t>
  </si>
  <si>
    <t>135, 82, 83, 83, 76, 69, 72, 78, 88, 93, 108, 145</t>
  </si>
  <si>
    <t>white horse canvas wall art</t>
  </si>
  <si>
    <t>best digital media agencies in india</t>
  </si>
  <si>
    <t>top pr firms</t>
  </si>
  <si>
    <t>canada’s best seo company</t>
  </si>
  <si>
    <t>AI Overview,Thumbnail,Top ads,Local pack,People also ask,Bottom ads</t>
  </si>
  <si>
    <t>girl on horse painting</t>
  </si>
  <si>
    <t>best seo aurora il companies</t>
  </si>
  <si>
    <t>woman on a horse painting</t>
  </si>
  <si>
    <t>best danvers seo services</t>
  </si>
  <si>
    <t>58, 67, 57, 58, 62, 61, 60, 114, 136, 174, 163, 180, 103, 132, 129, 129, 81, 96, 80, 96, 90, 95, 96, 102</t>
  </si>
  <si>
    <t>94, 99, 99, 99, 101, 93, 80, 96, 90, 95, 96, 101</t>
  </si>
  <si>
    <t>https://incubeta.com/gb/knowledge-base/how-to-drive-sales-over-christmas/</t>
  </si>
  <si>
    <t>horse proportions drawing</t>
  </si>
  <si>
    <t>best seo services company in oakville</t>
  </si>
  <si>
    <t>best online advertising agency</t>
  </si>
  <si>
    <t>horse proportions</t>
  </si>
  <si>
    <t>best seo expert service in cebu philippines</t>
  </si>
  <si>
    <t>People also ask,Discussions,Bottom ads,Paid sitelinks</t>
  </si>
  <si>
    <t>reining horse drawing</t>
  </si>
  <si>
    <t>best seo companies for small law firms</t>
  </si>
  <si>
    <t>0, 0, 0, 0, 0, 0, 0, 0, 0, 0, 0, 0, 1, 6, 4, 2, 2, 5, 1, 4, 6, 10, 3, 2</t>
  </si>
  <si>
    <t>da vinci horse drawings</t>
  </si>
  <si>
    <t>biggest advertising agencies uk</t>
  </si>
  <si>
    <t>best seo company in kolkata for it companies</t>
  </si>
  <si>
    <t>https://incubeta.com/ch/knowledge-base/category/app-advertising/</t>
  </si>
  <si>
    <t>best seo agency dharchula</t>
  </si>
  <si>
    <t>horse drawing detailed</t>
  </si>
  <si>
    <t>best seo agency bagbahara</t>
  </si>
  <si>
    <t>App Advertising Archives | Incubeta</t>
  </si>
  <si>
    <t>best digital marketing agencies london</t>
  </si>
  <si>
    <t>App Advertising</t>
  </si>
  <si>
    <t>best seo companies in australia 2024 appkod</t>
  </si>
  <si>
    <t>free horse pics</t>
  </si>
  <si>
    <t>best seo company pune</t>
  </si>
  <si>
    <t>https://incubeta.com/my/news-and-resources/incubeta-apac-welcomes-ash-rane-as-client-director-for-data/</t>
  </si>
  <si>
    <t>83, 87, 78, 62, 48, 40, 39, 71, 88, 108, 131, 134, 97, 113, 107, 143, 162, 117, 95, 105, 107, 109, 109, 112</t>
  </si>
  <si>
    <t>110, 115, 117, 118, 113, 106, 104, 113, 115, 116, 117, 120</t>
  </si>
  <si>
    <t>best seo agency for uk</t>
  </si>
  <si>
    <t>crazy horse showclub of charlotte photos</t>
  </si>
  <si>
    <t>seo marketing solutions</t>
  </si>
  <si>
    <t>0, 0, 0, 0, 0, 0, 0, 0, 0, 0, 0, 0, 0, 0, 0, 0, 0, 0, 8, 3, 0, 0, 0, 0</t>
  </si>
  <si>
    <t>crazy horse charlotte</t>
  </si>
  <si>
    <t>best agency for seo and ppc in digital pr uk?</t>
  </si>
  <si>
    <t>beyonce horse photos</t>
  </si>
  <si>
    <t>best seo company in kanyakumari</t>
  </si>
  <si>
    <t>beyonce renaissance horse</t>
  </si>
  <si>
    <t>621, 74, 126, 72, 107, 58, 70, 133, 162, 202, 139, 180, 147, 106, 109, 110, 90, 90, 96, 105, 112, 121, 108, 155</t>
  </si>
  <si>
    <t>best seo services in palm beach gardens fl</t>
  </si>
  <si>
    <t>149, 92, 101, 102, 100, 91, 97, 106, 113, 122, 109, 156</t>
  </si>
  <si>
    <t>https://incubeta.com/mx/news-and-resources/nmpis-parent-company-incubeta-and-dqa-media-group-create-70-million-digital-merger/</t>
  </si>
  <si>
    <t>horse porn art</t>
  </si>
  <si>
    <t>best seo services in largo fl</t>
  </si>
  <si>
    <t>top seo companies in uk</t>
  </si>
  <si>
    <t>paint horse photos</t>
  </si>
  <si>
    <t>best seo agencies tampa for small businesses</t>
  </si>
  <si>
    <t>AI Overview,Discussions,Bottom ads</t>
  </si>
  <si>
    <t>beautiful paint horse</t>
  </si>
  <si>
    <t>best seo companies texas</t>
  </si>
  <si>
    <t>210, 256, 159, 92, 62, 50, 73, 90, 107, 136, 134, 141, 86, 98, 105, 208, 86, 129, 92, 110, 107, 133, 116, 126</t>
  </si>
  <si>
    <t>horse profile pics</t>
  </si>
  <si>
    <t>best seo agency belgium</t>
  </si>
  <si>
    <t>109, 111, 100, 111, 92, 99, 110, 102, 100, 125, 109, 119, 103</t>
  </si>
  <si>
    <t>https://incubeta.com/au/news-and-resources/amazons-back-what-their-google-shopping-whiplash-really-changed/</t>
  </si>
  <si>
    <t>horse profile</t>
  </si>
  <si>
    <t>best ecommerce seo agency in india</t>
  </si>
  <si>
    <t>wild horse photo</t>
  </si>
  <si>
    <t>best seo marketing company for small businesses</t>
  </si>
  <si>
    <t>best jewelry seo company in usa</t>
  </si>
  <si>
    <t>best local seo services agency chandigarh</t>
  </si>
  <si>
    <t>https://incubeta.com/ch/news-and-resources/what-the-cancellation-of-cookie-deprecation-means/</t>
  </si>
  <si>
    <t>seo service company london</t>
  </si>
  <si>
    <t>drawing how to draw a horse</t>
  </si>
  <si>
    <t>best tooele seo agency</t>
  </si>
  <si>
    <t>best seo service in mohali</t>
  </si>
  <si>
    <t>fire horse drawing</t>
  </si>
  <si>
    <t>best calabasas seo company</t>
  </si>
  <si>
    <t>56, 68, 45, 58, 27, 24, 32, 48, 86, 131, 108, 90, 34, 49, 119, 146, 104, 104, 97, 102, 105, 118, 116, 113</t>
  </si>
  <si>
    <t>horse saddle drawing easy</t>
  </si>
  <si>
    <t>102, 104, 104, 110, 101, 104, 97, 102, 105, 118, 116, 113</t>
  </si>
  <si>
    <t>saddle drawing easy</t>
  </si>
  <si>
    <t>https://incubeta.com/es/news-and-resources/nmpi-and-dqa-complete-acquisition-of-creative-specialist-joystick/</t>
  </si>
  <si>
    <t>best uk seo</t>
  </si>
  <si>
    <t>best creative agencies in usa</t>
  </si>
  <si>
    <t>slabtown horse camp photos</t>
  </si>
  <si>
    <t>best seo agency netherlands</t>
  </si>
  <si>
    <t>slabtown horse camp</t>
  </si>
  <si>
    <t>2, 3, 1, 3, 1, 1, 0, 0, 0, 0, 0, 0, 0, 0, 0, 0, 0, 6, 0, 0, 3, 12, 6, 8</t>
  </si>
  <si>
    <t>best seo agency estonia</t>
  </si>
  <si>
    <t>horse easy drawing step by step</t>
  </si>
  <si>
    <t>best seo company in the heights houston</t>
  </si>
  <si>
    <t>https://incubeta.com/ae/news-and-resources/incubeta-announces-lani-cummins-as-managing-director-anz/</t>
  </si>
  <si>
    <t>agency advertising</t>
  </si>
  <si>
    <t>best seo services bristol</t>
  </si>
  <si>
    <t>advertising company</t>
  </si>
  <si>
    <t>best seo company in ohio</t>
  </si>
  <si>
    <t>horse and rider drawing</t>
  </si>
  <si>
    <t>best seo agencies for saas companies 2026</t>
  </si>
  <si>
    <t>top advertising agencies in uk</t>
  </si>
  <si>
    <t>best creative agencies 2023</t>
  </si>
  <si>
    <t>realistic girl riding horse drawing</t>
  </si>
  <si>
    <t>marketing companies</t>
  </si>
  <si>
    <t>best seo agency belagachhia</t>
  </si>
  <si>
    <t>Top ads,Sitelinks,People also ask,Local pack</t>
  </si>
  <si>
    <t>drawing horse plans</t>
  </si>
  <si>
    <t>https://incubeta.com/es/news-and-resources/incubeta-appoints-adam-woods-as-global-chief-product-officer/</t>
  </si>
  <si>
    <t>best seo agencies for event ticketing platforms</t>
  </si>
  <si>
    <t>Thumbnail,Discussions,Image pack</t>
  </si>
  <si>
    <t>best seo company az phoenix</t>
  </si>
  <si>
    <t>hire seo services in uk</t>
  </si>
  <si>
    <t>iron horse apartments photos</t>
  </si>
  <si>
    <t>best seo company in boca raton</t>
  </si>
  <si>
    <t>iron horse apartments</t>
  </si>
  <si>
    <t>Thumbnail,Image pack,Local pack</t>
  </si>
  <si>
    <t>best seo agency gulal wadi</t>
  </si>
  <si>
    <t>horse reins drawing</t>
  </si>
  <si>
    <t>draw reins</t>
  </si>
  <si>
    <t>Thumbnail,Discussions,Videos</t>
  </si>
  <si>
    <t>best seo copy writing services</t>
  </si>
  <si>
    <t>photography beautiful paint horse</t>
  </si>
  <si>
    <t>seo experts services</t>
  </si>
  <si>
    <t>best seo company blog</t>
  </si>
  <si>
    <t>best seo agency in portland</t>
  </si>
  <si>
    <t>https://incubeta.com/my/news-and-resources/what-the-cancellation-of-cookie-deprecation-means/</t>
  </si>
  <si>
    <t>millers horse palace photos</t>
  </si>
  <si>
    <t>best seo company in sunderland</t>
  </si>
  <si>
    <t>56, 61, 51, 42, 41, 52, 73, 100, 120, 202, 262, 167, 95, 63, 122, 244, 76, 73, 89, 118, 150, 124, 119, 111</t>
  </si>
  <si>
    <t>best seo services company in the world</t>
  </si>
  <si>
    <t>86, 85, 76, 82, 51, 60, 48, 53, 64, 81, 77, 64</t>
  </si>
  <si>
    <t>web marketing agency london</t>
  </si>
  <si>
    <t>best ai optimization seo agencies</t>
  </si>
  <si>
    <t>best seo company for physical therapists</t>
  </si>
  <si>
    <t>agate dreams white horse photos</t>
  </si>
  <si>
    <t>best seo tools for agencies 2025</t>
  </si>
  <si>
    <t>agate dreams white horse</t>
  </si>
  <si>
    <t>105, 100, 119, 75, 102, 106, 88, 104, 77, 89, 95, 85, 105, 100, 119, 75, 102, 106, 88, 104, 77, 89, 95, 85</t>
  </si>
  <si>
    <t>105, 100, 119, 75, 102, 106, 88, 104, 77, 89, 95, 85</t>
  </si>
  <si>
    <t>best b2b seo agency nj</t>
  </si>
  <si>
    <t>seo marketing firms</t>
  </si>
  <si>
    <t>https://incubeta.com/gb/knowledge-base/why-chatgpts-shopping-integration-should-reshape-how-you-think-about-content-and-brand-trust/</t>
  </si>
  <si>
    <t>halloween horse drawing</t>
  </si>
  <si>
    <t>best healthcare local seo company in chicago</t>
  </si>
  <si>
    <t>crazy horse monument photo</t>
  </si>
  <si>
    <t>choosing the best seo agency</t>
  </si>
  <si>
    <t>Why ChatGPT’s Shopping Integration Should Reshape How You Think About Content And Brand Trust | Incubeta</t>
  </si>
  <si>
    <t>There’s been a notable shift in the search landscape, and it’s not coming from Google. OpenAI recently announced that ChatGPT will begin featuring shopping</t>
  </si>
  <si>
    <t>Why ChatGPT’s Shopping Integration Should Reshape How You Think About Content and Brand Trust</t>
  </si>
  <si>
    <t>best seo agency in fremont</t>
  </si>
  <si>
    <t>Image pack,People also ask,Thumbnail,Sitelinks,Videos</t>
  </si>
  <si>
    <t>116, 152, 133, 89, 49, 47, 97, 50, 148, 90, 329, 104, 62, 76, 85, 210, 100, 138, 65, 108, 116, 110, 136, 119</t>
  </si>
  <si>
    <t>best seo company sri lanka</t>
  </si>
  <si>
    <t>120, 124, 124, 129, 115, 116, 117, 116, 124, 118, 144, 126</t>
  </si>
  <si>
    <t>step by step horse drawing easy</t>
  </si>
  <si>
    <t>https://incubeta.com/ae/knowledge-base/category/holiday-marketing/</t>
  </si>
  <si>
    <t>online marketing agents</t>
  </si>
  <si>
    <t>best atlanta local seo company</t>
  </si>
  <si>
    <t>Featured snippet,Video preview,Image pack,People also ask,Discussions,Thumbnail</t>
  </si>
  <si>
    <t>Holiday Marketing Archives | Incubeta</t>
  </si>
  <si>
    <t>clark howard best seo company reviews</t>
  </si>
  <si>
    <t>horse hair art</t>
  </si>
  <si>
    <t>Holiday Marketing</t>
  </si>
  <si>
    <t>best technical seo agency for international seo</t>
  </si>
  <si>
    <t>top rated seo company</t>
  </si>
  <si>
    <t>https://incubeta.com/it/news-and-resources/we-have-the-google-premier-partner-badge/</t>
  </si>
  <si>
    <t>native horse painting</t>
  </si>
  <si>
    <t>0, 0, 0, 0, 0, 0, 0, 0, 0, 0, 0, 0, 0, 0, 0, 0, 0, 0, 1, 2, 2, 1, 1, 0</t>
  </si>
  <si>
    <t>best award-winning seo company in delhi</t>
  </si>
  <si>
    <t>best seo agencies for saas 2025</t>
  </si>
  <si>
    <t>horse drawing guide</t>
  </si>
  <si>
    <t>best seo agencies worldwide</t>
  </si>
  <si>
    <t>0, 0, 0, 0, 0, 0, 0, 0, 0, 0, 0, 0, 0, 0, 0, 0, 0, 0, 0, 0, 4, 1, 2, 0</t>
  </si>
  <si>
    <t>60, 72, 57, 48, 46, 36, 67, 104, 88, 132, 130, 169, 121, 77, 147, 309, 78, 101, 71, 101, 100, 104, 101, 114</t>
  </si>
  <si>
    <t>https://incubeta.com/mx/video-library/the-digital-edge-ep-5-showcasing-marketing-as-a-profit-driver-with-damien-bennett/</t>
  </si>
  <si>
    <t>104, 100, 101, 108, 87, 85, 84, 89, 86, 91, 88, 101</t>
  </si>
  <si>
    <t>best web design and seo company in bangalore</t>
  </si>
  <si>
    <t>head:c6tgk96o16i= horse drawing easy</t>
  </si>
  <si>
    <t>top seo companies london</t>
  </si>
  <si>
    <t>1, 3, 3, 0, 0, 0, 0, 0, 0, 0, 3, 6, 8, 0, 0, 0, 1, 0, 0, 0, 0, 0, 0, 1</t>
  </si>
  <si>
    <t>best pr agencies for creative campaigns globally</t>
  </si>
  <si>
    <t>americas horse in art</t>
  </si>
  <si>
    <t>www aqha</t>
  </si>
  <si>
    <t>best seo software companies</t>
  </si>
  <si>
    <t>Thumbnail,Videos,Image pack</t>
  </si>
  <si>
    <t>46, 69, 52, 50, 51, 53, 60, 84, 142, 184, 152, 131, 68, 84, 94, 294, 90, 79, 118, 123, 128, 141, 134, 132</t>
  </si>
  <si>
    <t>best seo companies in brisbane</t>
  </si>
  <si>
    <t>120, 131, 137, 145, 128, 125, 129, 134, 139, 152, 145, 143</t>
  </si>
  <si>
    <t>horse picture drawing easy</t>
  </si>
  <si>
    <t>best seo company in gurugram</t>
  </si>
  <si>
    <t>top marketing agency london</t>
  </si>
  <si>
    <t>on canvas horse painting</t>
  </si>
  <si>
    <t>best cannabis seo company</t>
  </si>
  <si>
    <t>https://incubeta.com/gb/news-and-resources/incubeta-are-finalists-at-google-premier-partner-awards/</t>
  </si>
  <si>
    <t>best seo agencies for small businesses</t>
  </si>
  <si>
    <t>photos of crazy horse</t>
  </si>
  <si>
    <t>seo experts in uk</t>
  </si>
  <si>
    <t>best low cost seo agency in kolkata</t>
  </si>
  <si>
    <t>https://incubeta.com/za/knowledge-base/12-tips-for-seo-success-in-the-holiday-season/</t>
  </si>
  <si>
    <t>black and white photo of horse</t>
  </si>
  <si>
    <t>best seo agency pherzawl</t>
  </si>
  <si>
    <t>12 Tips For SEO Success In The Holiday Season | Incubeta</t>
  </si>
  <si>
    <t>top 10 best seo company in uae</t>
  </si>
  <si>
    <t>Now is not the time to embark on a massive CWV project, but there are quick wins like resizing and compressing large images, removing redirects from</t>
  </si>
  <si>
    <t>horse colored pencil drawing</t>
  </si>
  <si>
    <t>12 Tips for SEO Success in the Holiday Season</t>
  </si>
  <si>
    <t>73, 59, 52, 62, 52, 99, 154, 98, 148, 180, 155, 240, 136, 96, 124, 142, 63, 72, 95, 88, 90, 111, 100, 110</t>
  </si>
  <si>
    <t>109, 91, 88, 98, 95, 102, 107, 88, 90, 111, 100, 110</t>
  </si>
  <si>
    <t>best seo company in mangalore</t>
  </si>
  <si>
    <t>seo and online marketing services</t>
  </si>
  <si>
    <t>best seo agency in albury wodonga</t>
  </si>
  <si>
    <t>best seo india companies</t>
  </si>
  <si>
    <t>https://incubeta.com/ae/knowledge-base/category/retail/</t>
  </si>
  <si>
    <t>chibi horse drawing</t>
  </si>
  <si>
    <t>flying horse north golf course photos</t>
  </si>
  <si>
    <t>23, 29, 35, 35, 46, 29, 48, 99, 220, 221, 206, 195, 87, 85, 121, 288, 61, 68, 98, 105, 117, 120, 117, 121</t>
  </si>
  <si>
    <t>best seo agencies essex uk</t>
  </si>
  <si>
    <t>114, 117, 109, 134, 114, 110, 116, 122, 134, 138, 135, 139</t>
  </si>
  <si>
    <t>Retail Archives | Incubeta</t>
  </si>
  <si>
    <t>best seo agencies melbourne</t>
  </si>
  <si>
    <t>lisa crazy horse photo</t>
  </si>
  <si>
    <t>Retail</t>
  </si>
  <si>
    <t>international marketing agencies</t>
  </si>
  <si>
    <t>best los angeles seo agency</t>
  </si>
  <si>
    <t>international marketing agency</t>
  </si>
  <si>
    <t>the best local seo agency hua hin</t>
  </si>
  <si>
    <t>horse head pics</t>
  </si>
  <si>
    <t>https://incubeta.com/gb/knowledge-base/the-risks-rewards-best-practices-of-generative-ai/</t>
  </si>
  <si>
    <t>best dallas seo companies</t>
  </si>
  <si>
    <t>trojan horse clip art</t>
  </si>
  <si>
    <t>seo agency website</t>
  </si>
  <si>
    <t>2, 4, 17, 8, 6, 3, 6, 1, 2, 8, 3, 3, 2, 0, 0, 0, 0, 0, 0, 0, 0, 0, 0, 0</t>
  </si>
  <si>
    <t>best+online+seo+company</t>
  </si>
  <si>
    <t>trojan horse clipart</t>
  </si>
  <si>
    <t>The Risks, Rewards &amp; Best Practices Of Generative AI | Incubeta</t>
  </si>
  <si>
    <t>service page seo best practices</t>
  </si>
  <si>
    <t>Let’s start with the basics. Generative AI, the biggest ‘buzz word’ in the Artificial Intelligence (AI) space, refers to the process of using intelligence to</t>
  </si>
  <si>
    <t>riding horse drawing</t>
  </si>
  <si>
    <t>The Risks, Rewards &amp; Best Practices of Generative AI</t>
  </si>
  <si>
    <t>104, 115, 136, 76, 86, 38, 49, 80, 67, 81, 70, 122, 86, 87, 136, 214, 81, 66, 73, 88, 82, 87, 90, 107</t>
  </si>
  <si>
    <t>best seo agency ramanujganj</t>
  </si>
  <si>
    <t>99, 101, 104, 106, 93, 87, 94, 94, 88, 93, 96, 113</t>
  </si>
  <si>
    <t>quarter horse pics</t>
  </si>
  <si>
    <t>seo agency west london</t>
  </si>
  <si>
    <t>best group buy seo tools service 2020</t>
  </si>
  <si>
    <t>https://incubeta.com/ae/whitepapers/report-the-marketers-confidence-paradox/</t>
  </si>
  <si>
    <t>best seo companies edmonton</t>
  </si>
  <si>
    <t>cute horse art</t>
  </si>
  <si>
    <t>best seo company primelist</t>
  </si>
  <si>
    <t>28, 19, 28, 36, 38, 39, 64, 39, 119, 150, 152, 107, 48, 94, 118, 289, 92, 87, 130, 114, 114, 123, 139, 136</t>
  </si>
  <si>
    <t>Report: The Marketer's Confidence Paradox | Incubeta</t>
  </si>
  <si>
    <t>125, 133, 139, 145, 129, 120, 138, 122, 122, 131, 147</t>
  </si>
  <si>
    <t>0, 0, 0, 0, 0, 0, 0, 0, 0, 0, 0, 0, 0, 0, 0, 0, 0, 0, 0, 0, 2, 3, 0, 0</t>
  </si>
  <si>
    <t>We are entering a different phase of marketing, one where the rules are being quietly rewritten - not by channels, tools, or formats, but by how decisions are</t>
  </si>
  <si>
    <t>Report: The Marketer’s Confidence Paradox</t>
  </si>
  <si>
    <t>best seo packages</t>
  </si>
  <si>
    <t>best seo services for small business lafayette ca</t>
  </si>
  <si>
    <t>sunset horse silhouette painting</t>
  </si>
  <si>
    <t>best weed dispensary seo company</t>
  </si>
  <si>
    <t>https://incubeta.com/za/news-and-resources/incubeta-insider-the-value-of-a-supportive-culture/</t>
  </si>
  <si>
    <t>realistic horse drawing easy</t>
  </si>
  <si>
    <t>Video preview,Bottom ads</t>
  </si>
  <si>
    <t>best seo company cannock</t>
  </si>
  <si>
    <t>best shopify seo agency melbourne</t>
  </si>
  <si>
    <t>horse maternity photos</t>
  </si>
  <si>
    <t>123, 77, 75, 79, 133, 62, 132, 131, 172, 106, 74, 195, 95, 88, 132, 168, 43, 75, 98, 70, 87, 81, 78, 92</t>
  </si>
  <si>
    <t>Incubeta Insider; The Value Of A Supportive Culture | Incubeta</t>
  </si>
  <si>
    <t>pregnant horse picture</t>
  </si>
  <si>
    <t>88, 74, 81, 79, 83, 70, 71, 69, 76, 71, 68, 82</t>
  </si>
  <si>
    <t>best abbotsford seo company</t>
  </si>
  <si>
    <t>In our latest Incubeta Insider we sat down with Amy Norton, Incubeta’s UK Growth Director, and mum to one year old Sacha. Returning from maternity leave four months ago, Amy spoke to us about the struggles parents face when returning to work, and how a supportive work culture can help ease the transition back into the office.</t>
  </si>
  <si>
    <t>seo company for small businesses</t>
  </si>
  <si>
    <t>Incubeta Insider; The Value of A Supportive Culture</t>
  </si>
  <si>
    <t>la horse rentals photos</t>
  </si>
  <si>
    <t>best local seo company nottingham uk</t>
  </si>
  <si>
    <t>best seo companies buffalo</t>
  </si>
  <si>
    <t>la horse rentals</t>
  </si>
  <si>
    <t>https://incubeta.com/de/knowledge-base/category/website/</t>
  </si>
  <si>
    <t>best joomla seo company</t>
  </si>
  <si>
    <t>62, 53, 61, 39, 62, 90, 110, 139, 116, 121, 54, 59, 53, 199, 107, 95, 105, 109, 111, 118, 116, 116, 112, 112</t>
  </si>
  <si>
    <t>112, 118, 111, 106, 108, 112, 115, 121, 120, 120, 116, 116</t>
  </si>
  <si>
    <t>1, 3, 1, 0, 4, 2, 4, 0, 2, 6, 1, 7, 5, 3, 0, 0, 0, 0, 0, 0, 0, 0, 0, 0</t>
  </si>
  <si>
    <t>company online marketing</t>
  </si>
  <si>
    <t>christmas horse photos</t>
  </si>
  <si>
    <t>best seo companies provo</t>
  </si>
  <si>
    <t>christmas horses photos</t>
  </si>
  <si>
    <t>best seo agency abango</t>
  </si>
  <si>
    <t>horse drawing colored</t>
  </si>
  <si>
    <t>best javascript seo agencies 2025</t>
  </si>
  <si>
    <t>Website Archives | Incubeta</t>
  </si>
  <si>
    <t>horse drawing color</t>
  </si>
  <si>
    <t>Website</t>
  </si>
  <si>
    <t>best seo services dublin</t>
  </si>
  <si>
    <t>best brand agencies</t>
  </si>
  <si>
    <t>laughing horse saloon photos</t>
  </si>
  <si>
    <t>best seo company long beach 2017</t>
  </si>
  <si>
    <t>https://incubeta.com/my/knowledge-base/category/digital-marketing/</t>
  </si>
  <si>
    <t>laughing horse saloon</t>
  </si>
  <si>
    <t>best seo agency ramannapeta</t>
  </si>
  <si>
    <t>best hybris seo agency melbourne</t>
  </si>
  <si>
    <t>horse and dog painting</t>
  </si>
  <si>
    <t>best local seo services in texas</t>
  </si>
  <si>
    <t>https://incubeta.com/mx/knowledge-base/category/social-media/</t>
  </si>
  <si>
    <t>best seo services for website</t>
  </si>
  <si>
    <t>easy drawings horse</t>
  </si>
  <si>
    <t>best seo company in atlanta</t>
  </si>
  <si>
    <t>Social Media Archives | Incubeta</t>
  </si>
  <si>
    <t>running horse paintings for sale</t>
  </si>
  <si>
    <t>Social Media</t>
  </si>
  <si>
    <t>best web hosting seo services</t>
  </si>
  <si>
    <t>professional uk seo services</t>
  </si>
  <si>
    <t>horse painting vastu</t>
  </si>
  <si>
    <t>https://incubeta.com/my/our-work/delivering-scale-performance/</t>
  </si>
  <si>
    <t>Featured snippet,Thumbnail,People also ask,Discussions,Shopping results</t>
  </si>
  <si>
    <t>best seo agency talvadiya</t>
  </si>
  <si>
    <t>indian horse painting symbols</t>
  </si>
  <si>
    <t>Delivering Scale &amp; Performance | Incubeta</t>
  </si>
  <si>
    <t>By recognizing areas of untapped potential, and expanding into regions where brand recognition was limited, Saudi Airlines saw a 156% increase in revenue across 29 new markets in 8 months - driving a 80.42% increase in purchases.</t>
  </si>
  <si>
    <t>best seo agencies in the us</t>
  </si>
  <si>
    <t>Delivering Scale &amp; Performance</t>
  </si>
  <si>
    <t>58, 13, 23, 29, 35, 31, 70, 86, 68, 90, 92, 123, 75, 110, 146, 201, 114, 132, 149, 112, 98, 89, 76, 87</t>
  </si>
  <si>
    <t>iron horse middle school photos</t>
  </si>
  <si>
    <t>79, 108, 60, 47, 47, 35, 36, 35, 18, 21, 11, 29</t>
  </si>
  <si>
    <t>iron horse middle school</t>
  </si>
  <si>
    <t>best seo agencies with bottom-line metrics</t>
  </si>
  <si>
    <t>top ranked seo companies</t>
  </si>
  <si>
    <t>cool horse drawings easy</t>
  </si>
  <si>
    <t>https://incubeta.com/za/our-work/improving-reporting-efficiency-with-gmp/</t>
  </si>
  <si>
    <t>the best seo agency in sydney</t>
  </si>
  <si>
    <t>horse skin conditions with photos</t>
  </si>
  <si>
    <t>best seo expert company in noida</t>
  </si>
  <si>
    <t>Improving Reporting Efficiency With GMP | Incubeta</t>
  </si>
  <si>
    <t>EssilorLuxottica built a centralized data and reporting infrastructure, reducing reporting time by 70% and enabling scalable, multi-platform insights across brands.</t>
  </si>
  <si>
    <t>horse skin conditions</t>
  </si>
  <si>
    <t>Improving Reporting Efficiency with GMP</t>
  </si>
  <si>
    <t>best seo company colorado</t>
  </si>
  <si>
    <t>gypsy horse drawing</t>
  </si>
  <si>
    <t>best uk seo and ppc agency recommendations?</t>
  </si>
  <si>
    <t>search engine optimization and seo services</t>
  </si>
  <si>
    <t>gypsy vanner drawing</t>
  </si>
  <si>
    <t>https://incubeta.com/it/knowledge-base/category/data/</t>
  </si>
  <si>
    <t>best seo agencies kansas city</t>
  </si>
  <si>
    <t>best b2b seo agency for saas companies</t>
  </si>
  <si>
    <t>napolean horse painting</t>
  </si>
  <si>
    <t>112, 45, 32, 31, 42, 46, 48, 57, 65, 83, 84, 79, 47, 87, 106, 235, 90, 92, 67, 91, 89, 92, 94, 101</t>
  </si>
  <si>
    <t>Data Archives | Incubeta</t>
  </si>
  <si>
    <t>best seo agency kamela</t>
  </si>
  <si>
    <t>96, 94, 94, 107, 95, 92, 94, 93, 92, 94, 96</t>
  </si>
  <si>
    <t>SEO and marketing; Technical reference</t>
  </si>
  <si>
    <t>cute cartoon horse drawing</t>
  </si>
  <si>
    <t>Data</t>
  </si>
  <si>
    <t>consulting seo services</t>
  </si>
  <si>
    <t>best seo company near spring tx</t>
  </si>
  <si>
    <t>best creative pr agencies awards 2025</t>
  </si>
  <si>
    <t>cute:g6pgskdtnuq= horse drawings</t>
  </si>
  <si>
    <t>best seo company in coimbatore</t>
  </si>
  <si>
    <t>https://incubeta.com/knowledge-base/category/app-advertising/</t>
  </si>
  <si>
    <t>toledo best seo company</t>
  </si>
  <si>
    <t>50, 47, 42, 40, 35, 40, 52, 71, 128, 191, 191, 168, 83, 96, 98, 228, 140, 103, 108, 108, 115, 124, 119, 119</t>
  </si>
  <si>
    <t>112, 115, 117, 125, 111, 109, 108, 108, 115, 124, 119, 119</t>
  </si>
  <si>
    <t>fresian horse photos</t>
  </si>
  <si>
    <t>best online marketing</t>
  </si>
  <si>
    <t>best seo company kansas city mo</t>
  </si>
  <si>
    <t>marketing platform</t>
  </si>
  <si>
    <t>photography black and white horse pictures</t>
  </si>
  <si>
    <t>best seo company in bhopal</t>
  </si>
  <si>
    <t>https://incubeta.com/knowledge-base/the-role-of-first-party-mode-in-futureproof-measurement/</t>
  </si>
  <si>
    <t>best marketing agency uk</t>
  </si>
  <si>
    <t>realistic full body realistic horse drawing</t>
  </si>
  <si>
    <t>best nonprofit seo agency new jersey</t>
  </si>
  <si>
    <t>best dental seo company 2018</t>
  </si>
  <si>
    <t>art native american horse</t>
  </si>
  <si>
    <t>https://incubeta.com/es/news-and-resources/category/news/</t>
  </si>
  <si>
    <t>57, 70, 56, 55, 42, 36, 33, 65, 65, 78, 79, 67, 56, 75, 127, 184, 138, 131, 130, 140, 140, 143, 138, 135</t>
  </si>
  <si>
    <t>best link building services for seo agencies</t>
  </si>
  <si>
    <t>134, 138, 139, 140, 137, 134, 132, 142, 141, 144, 140</t>
  </si>
  <si>
    <t>seo software services</t>
  </si>
  <si>
    <t>best seo agency in fontana</t>
  </si>
  <si>
    <t>horse drawing step by step easy</t>
  </si>
  <si>
    <t>best seo agencies slovakia</t>
  </si>
  <si>
    <t>cool horse photos</t>
  </si>
  <si>
    <t>best kalamazoo seo services</t>
  </si>
  <si>
    <t>affordable seo service london</t>
  </si>
  <si>
    <t>best press release services for seo</t>
  </si>
  <si>
    <t>https://incubeta.com/mx/knowledge-base/how-to-drive-sales-over-christmas/</t>
  </si>
  <si>
    <t>best seo companies walnut creek ca</t>
  </si>
  <si>
    <t>salt river wild horse management group headquarters fort mcdowell photos</t>
  </si>
  <si>
    <t>best casino seo agency</t>
  </si>
  <si>
    <t>pics of horse mating</t>
  </si>
  <si>
    <t>seo marketing agency in london</t>
  </si>
  <si>
    <t>atlanta's best local website seo company</t>
  </si>
  <si>
    <t>how do horses mate with pictures</t>
  </si>
  <si>
    <t>best seo company in northern california</t>
  </si>
  <si>
    <t>horse eye drawing easy</t>
  </si>
  <si>
    <t>best seo services cs complex</t>
  </si>
  <si>
    <t>https://incubeta.com/my/news-and-resources/incubeta-welcome-new-managing-director-mexico/</t>
  </si>
  <si>
    <t>56, 46, 60, 49, 41, 34, 48, 60, 106, 195, 163, 124, 71, 89, 119, 117, 86, 74, 98, 129, 152, 159, 150, 145</t>
  </si>
  <si>
    <t>139, 148, 143, 142, 145, 146, 143, 148, 152, 159, 150, 145</t>
  </si>
  <si>
    <t>best seo companies in wisconsin</t>
  </si>
  <si>
    <t>paid seo service</t>
  </si>
  <si>
    <t>black background horse photography</t>
  </si>
  <si>
    <t>best seo agency mubarak complex</t>
  </si>
  <si>
    <t>pay for seo</t>
  </si>
  <si>
    <t>best seo agency will nash vs competitors</t>
  </si>
  <si>
    <t>horse handprint art</t>
  </si>
  <si>
    <t>People also ask,Discussions,Videos</t>
  </si>
  <si>
    <t>horse handprint</t>
  </si>
  <si>
    <t>best austin seo agencies using ai</t>
  </si>
  <si>
    <t>0, 0, 0, 0, 0, 0, 0, 0, 0, 0, 0, 0, 0, 0, 0, 0, 0, 0, 0, 0, 0, 4, 0, 1</t>
  </si>
  <si>
    <t>best weed seo agency</t>
  </si>
  <si>
    <t>running horse photo</t>
  </si>
  <si>
    <t>0, 0, 0, 0, 2, 2, 2, 2, 0, 0, 0, 0, 0, 0, 0, 0, 0, 0, 0, 0, 0, 0, 0, 0</t>
  </si>
  <si>
    <t>best seo service company in texas</t>
  </si>
  <si>
    <t>running horse</t>
  </si>
  <si>
    <t>https://incubeta.com/de/news-and-resources/category/incubeta-updates/page/4/</t>
  </si>
  <si>
    <t>best seo services in plymouth</t>
  </si>
  <si>
    <t>japanese horse painting</t>
  </si>
  <si>
    <t>best seo services company in faridabad</t>
  </si>
  <si>
    <t>best seo company south africa</t>
  </si>
  <si>
    <t>realistic horse drawing step by step</t>
  </si>
  <si>
    <t>horse art pictures</t>
  </si>
  <si>
    <t>best seo services uk reviews</t>
  </si>
  <si>
    <t>best mobile seo company</t>
  </si>
  <si>
    <t>Shopping results,Thumbnail,Image pack,People also ask,Bottom ads,Paid sitelinks</t>
  </si>
  <si>
    <t>https://incubeta.com/my/knowledge-base/category/advertising/</t>
  </si>
  <si>
    <t>best seo agencies bulgaria</t>
  </si>
  <si>
    <t>pencil horse drawing easy</t>
  </si>
  <si>
    <t>best seo services in st. kitts and nevis</t>
  </si>
  <si>
    <t>best creative agencies in the uk</t>
  </si>
  <si>
    <t>creative digital agencies</t>
  </si>
  <si>
    <t>buckskin horse photos</t>
  </si>
  <si>
    <t>beautiful buckskin horse</t>
  </si>
  <si>
    <t>best seo company for saas businesses</t>
  </si>
  <si>
    <t>best newswire services for seo and link building</t>
  </si>
  <si>
    <t>soldier on horse drawing</t>
  </si>
  <si>
    <t>https://incubeta.com/de/our-work/unlocking-the-power-of-googles-enhanced-conversions-pmax-solutions/</t>
  </si>
  <si>
    <t>best seo agencies walnut creek ca</t>
  </si>
  <si>
    <t>best seo agency fort worth</t>
  </si>
  <si>
    <t>horse drawing front view easy</t>
  </si>
  <si>
    <t>best seo services gochar</t>
  </si>
  <si>
    <t>Leveraging The Full Funnel | Incubeta</t>
  </si>
  <si>
    <t>beyonce renaissance horse photo</t>
  </si>
  <si>
    <t>Realizing that evolving privacy regulations and browser restrictions were impacting their measurement accuracy Sanlam implemented a solution that allowed them to refine conversion measurement while respecting user consent preferences.</t>
  </si>
  <si>
    <t>best seo companies calgary</t>
  </si>
  <si>
    <t>Leveraging the Full Funnel</t>
  </si>
  <si>
    <t>best seo agency madison wi</t>
  </si>
  <si>
    <t>best seo agency in boston ma</t>
  </si>
  <si>
    <t>https://incubeta.com/au/our-work/carparts-mmm/</t>
  </si>
  <si>
    <t>fat horse drawing</t>
  </si>
  <si>
    <t>best seo company 2018</t>
  </si>
  <si>
    <t>best seo agency boyapalle</t>
  </si>
  <si>
    <t>simple:szzstouk6l0= horse drawing</t>
  </si>
  <si>
    <t>best agency for ecommerce seo</t>
  </si>
  <si>
    <t>best seo services in new york</t>
  </si>
  <si>
    <t>big horse painting</t>
  </si>
  <si>
    <t>best edmonton seo company</t>
  </si>
  <si>
    <t>clip art:1foboynbrss= sea horse</t>
  </si>
  <si>
    <t>https://incubeta.com/de/news-and-resources/incubeta-appoints-amy-crowther-as-president-americas/</t>
  </si>
  <si>
    <t>best entity seo companies</t>
  </si>
  <si>
    <t>3 horse ranch photos</t>
  </si>
  <si>
    <t>best seo agency nearby</t>
  </si>
  <si>
    <t>best seo agency majhihara</t>
  </si>
  <si>
    <t>white horse tavern - financial district photos</t>
  </si>
  <si>
    <t>best seo services delhi</t>
  </si>
  <si>
    <t>internet marketing and seo services</t>
  </si>
  <si>
    <t>wild horse island state park photos</t>
  </si>
  <si>
    <t>best creative agencies in charlotte nc</t>
  </si>
  <si>
    <t>wild horse island</t>
  </si>
  <si>
    <t>AI Overview,People also ask,Local pack,Video preview,Bottom ads</t>
  </si>
  <si>
    <t>0, 0, 0, 0, 0, 0, 0, 0, 0, 0, 0, 0, 0, 0, 0, 0, 0, 0, 0, 0, 0, 3, 3, 3</t>
  </si>
  <si>
    <t>best shopify seo services uk</t>
  </si>
  <si>
    <t>cute:qisda9si6ly= horse drawing</t>
  </si>
  <si>
    <t>https://incubeta.com/it/knowledge-base/a-guide-to-countering-safaris-gclid-removal-2/</t>
  </si>
  <si>
    <t>best seo marketing services in india</t>
  </si>
  <si>
    <t>breeders cup dirt mile 2023</t>
  </si>
  <si>
    <t>best seo rankings</t>
  </si>
  <si>
    <t>best+seo+company+cheap</t>
  </si>
  <si>
    <t>the spotted horse tavern &amp; dining parlor photos</t>
  </si>
  <si>
    <t>best tampa seo services</t>
  </si>
  <si>
    <t>kids drawing horse</t>
  </si>
  <si>
    <t>best seo companies for law firms san francisco</t>
  </si>
  <si>
    <t>best creative agencies leeds</t>
  </si>
  <si>
    <t>canvas horse wall art</t>
  </si>
  <si>
    <t>global marketing agency</t>
  </si>
  <si>
    <t>best seo agency subalaya</t>
  </si>
  <si>
    <t>https://incubeta.com/pt-pt/knowledge-base/category/roas/</t>
  </si>
  <si>
    <t>best las vegas seo companies</t>
  </si>
  <si>
    <t>water horse drawing</t>
  </si>
  <si>
    <t>best phoenix seo company</t>
  </si>
  <si>
    <t>ROAS Archives | Incubeta</t>
  </si>
  <si>
    <t>81, 85, 72, 71, 71, 45, 41, 87, 60, 110, 128, 144, 144, 111, 145, 102, 101, 88, 94, 110, 108, 111, 112, 121</t>
  </si>
  <si>
    <t>best consumer product seo agency</t>
  </si>
  <si>
    <t>white horse portrait</t>
  </si>
  <si>
    <t>123, 112, 116, 111, 115, 113, 108, 124, 122, 125, 126, 134</t>
  </si>
  <si>
    <t>ROAS</t>
  </si>
  <si>
    <t>marketing and branding agencies</t>
  </si>
  <si>
    <t>best sugar land seo company</t>
  </si>
  <si>
    <t>horse porn pics</t>
  </si>
  <si>
    <t>seo best services</t>
  </si>
  <si>
    <t>Local pack,People also ask,Videos</t>
  </si>
  <si>
    <t>https://incubeta.com/es/knowledge-base/page/2/</t>
  </si>
  <si>
    <t>best ai seo platforms for agencies 2025</t>
  </si>
  <si>
    <t>horse drawing printable</t>
  </si>
  <si>
    <t>best seo agency western express highway</t>
  </si>
  <si>
    <t>google seo consultants</t>
  </si>
  <si>
    <t>horse coloring pages</t>
  </si>
  <si>
    <t>Knowledge Base | Página 2 De 3 | Incubeta</t>
  </si>
  <si>
    <t>best local seo services in houston</t>
  </si>
  <si>
    <t>horse riding art</t>
  </si>
  <si>
    <t>best seo company canberra</t>
  </si>
  <si>
    <t>best south florida seo agency</t>
  </si>
  <si>
    <t>black horse tavern and grille girard photos</t>
  </si>
  <si>
    <t>horse shoe wall art</t>
  </si>
  <si>
    <t>digital media companies uk</t>
  </si>
  <si>
    <t>best seo companies 2013</t>
  </si>
  <si>
    <t>https://incubeta.com/pt-pt/news-and-resources/category/thought-leadership/page/3/</t>
  </si>
  <si>
    <t>horse drawing cute easy</t>
  </si>
  <si>
    <t>best seo company kuwait</t>
  </si>
  <si>
    <t>digital media services</t>
  </si>
  <si>
    <t>horse jumping painting</t>
  </si>
  <si>
    <t>25, 48, 12, 14, 70, 34, 25, 107, 176, 168, 131, 170, 109, 104, 133, 202, 97, 90, 96, 112, 119, 124, 118, 117</t>
  </si>
  <si>
    <t>112, 109, 111, 127, 116, 110, 101, 117, 124, 129, 123, 122</t>
  </si>
  <si>
    <t>best business card for creative agencies</t>
  </si>
  <si>
    <t>buy seo services for uk</t>
  </si>
  <si>
    <t>best b2b seo company new york city</t>
  </si>
  <si>
    <t>iron horse shopping center photos</t>
  </si>
  <si>
    <t>iron horse shopping center</t>
  </si>
  <si>
    <t>best seo company near independence ks</t>
  </si>
  <si>
    <t>full body horse drawing</t>
  </si>
  <si>
    <t>best seo service company in jihočeský</t>
  </si>
  <si>
    <t>https://incubeta.com/ae/video-library/the-digital-edge-s2-ep-4-how-marketers-win-the-attention-economy-with-cricuts-stephanie-firth/</t>
  </si>
  <si>
    <t>mini horse drawing</t>
  </si>
  <si>
    <t>best seo company gurgaon</t>
  </si>
  <si>
    <t>seo company website</t>
  </si>
  <si>
    <t>best seo consulting services in the world</t>
  </si>
  <si>
    <t>tyler cameron horse photo</t>
  </si>
  <si>
    <t>tyler cameron horse</t>
  </si>
  <si>
    <t>best seo agency herts</t>
  </si>
  <si>
    <t>horse thief hollow photos</t>
  </si>
  <si>
    <t>best seo companies in vadodara</t>
  </si>
  <si>
    <t>horsethief hollow</t>
  </si>
  <si>
    <t>486, 480, 319, 268, 131, 62, 89, 218, 223, 178, 136, 194, 168, 126, 106, 117, 125, 81, 59, 69, 70, 60, 58, 100</t>
  </si>
  <si>
    <t>rocking horse photography</t>
  </si>
  <si>
    <t>90, 85, 61, 67, 60, 51, 57, 67, 69, 59, 57, 99</t>
  </si>
  <si>
    <t>best seo agency in san diego</t>
  </si>
  <si>
    <t>marketing seo service</t>
  </si>
  <si>
    <t>best group buy seo tools service 2019</t>
  </si>
  <si>
    <t>poses horse drawing reference</t>
  </si>
  <si>
    <t>best ai seo service</t>
  </si>
  <si>
    <t>https://incubeta.com/ae/news-and-resources/exploring-modern-search-preferences/</t>
  </si>
  <si>
    <t>dark horse dance hall photos</t>
  </si>
  <si>
    <t>Top ads,People also ask,Video preview,Bottom ads</t>
  </si>
  <si>
    <t>best seo company in kolkata for bookstores</t>
  </si>
  <si>
    <t>0, 0, 0, 0, 0, 0, 6, 0, 0, 1, 0, 0, 0, 0, 0, 0, 0, 0, 0, 1, 0, 0, 0, 1</t>
  </si>
  <si>
    <t>wild horse horse head drawing</t>
  </si>
  <si>
    <t>132, 59, 115, 93, 64, 59, 82, 103, 179, 185, 178, 159, 103, 87, 104, 88, 77, 81, 82, 87, 92, 100, 98, 100</t>
  </si>
  <si>
    <t>best seo service provider in mohali</t>
  </si>
  <si>
    <t>98, 94, 99, 91, 84, 78, 81, 86, 91, 99, 98, 99</t>
  </si>
  <si>
    <t>global pr firms</t>
  </si>
  <si>
    <t>horse with flowers drawing</t>
  </si>
  <si>
    <t>arizona’s best seo company</t>
  </si>
  <si>
    <t>best seo agency in oman</t>
  </si>
  <si>
    <t>online marketing businesses</t>
  </si>
  <si>
    <t>legacy stables and karin’s horse connection photos</t>
  </si>
  <si>
    <t>best seo companies in europe</t>
  </si>
  <si>
    <t>karin's horse connection</t>
  </si>
  <si>
    <t>0, 2, 1, 0, 1, 2, 6, 2, 1, 1, 0, 0, 0, 0, 0, 0, 0, 0, 0, 0, 5, 4, 0, 0</t>
  </si>
  <si>
    <t>133, 229, 124, 79, 15, 12, 15, 13, 20, 27, 38, 54, 40, 73, 86, 101, 73, 101, 126, 127, 148, 124, 101, 121</t>
  </si>
  <si>
    <t>https://incubeta.com/au/knowledge-base/how-to-market-to-the-gen-z-consumer/</t>
  </si>
  <si>
    <t>horse riding clip art</t>
  </si>
  <si>
    <t>best local seo services company california</t>
  </si>
  <si>
    <t>web seo agency</t>
  </si>
  <si>
    <t>horseback riding clipart</t>
  </si>
  <si>
    <t>best uk digital marketing agency for seo and ppc</t>
  </si>
  <si>
    <t>sea horse photo</t>
  </si>
  <si>
    <t>76, 173, 138, 91, 170, 101, 133, 154, 175, 204, 206, 194, 92, 77, 102, 139, 107, 89, 100, 103, 107, 107, 101, 109</t>
  </si>
  <si>
    <t>best seo agency in patna bihar</t>
  </si>
  <si>
    <t>How To Market To The Gen-Z Consumer | Incubeta</t>
  </si>
  <si>
    <t>105, 115, 112, 111, 108, 104, 108, 111, 115, 115, 109, 117</t>
  </si>
  <si>
    <t>Generation Z (aka Gen Z, iGen, or centennials), are the demographic faction succeeding Millennials. Labeled the ‘most racially and ethnically diverse</t>
  </si>
  <si>
    <t>seo search engine optimization services</t>
  </si>
  <si>
    <t>How to Market to the Gen-Z Consumer</t>
  </si>
  <si>
    <t>best seo company in janpath</t>
  </si>
  <si>
    <t>159, 64, 44, 43, 52, 61, 68, 82, 87, 109, 112, 99, 65, 78, 119, 284, 79, 82, 73, 102, 101, 105, 108, 117</t>
  </si>
  <si>
    <t>best seo company in guwahati</t>
  </si>
  <si>
    <t>113, 110, 109, 124, 106, 106, 109, 108, 107, 110, 114, 123</t>
  </si>
  <si>
    <t>indian on horse painting</t>
  </si>
  <si>
    <t>best marketing agencies uk</t>
  </si>
  <si>
    <t>https://incubeta.com/sg/whitepapers/tomorrows-world-2026-marketing-outlook-playbook/</t>
  </si>
  <si>
    <t>best utah seo company</t>
  </si>
  <si>
    <t>photo of crazy horse</t>
  </si>
  <si>
    <t>best seo agency in guwahati</t>
  </si>
  <si>
    <t>sexton's horse and mule company photos</t>
  </si>
  <si>
    <t>77, 107, 81, 78, 62, 50, 51, 94, 98, 115, 112, 99, 85, 119, 137, 214, 116, 95, 101, 123, 123, 128, 120, 117</t>
  </si>
  <si>
    <t>115, 122, 120, 124, 122, 116, 113, 127, 128, 133, 125, 122</t>
  </si>
  <si>
    <t>sextons horse and mule company</t>
  </si>
  <si>
    <t>search engine optimization in london</t>
  </si>
  <si>
    <t>best seo services company in vaughan</t>
  </si>
  <si>
    <t>best atlanta seo agency</t>
  </si>
  <si>
    <t>canvas horse art</t>
  </si>
  <si>
    <t>best seo company jaipur</t>
  </si>
  <si>
    <t>best quote for seo services</t>
  </si>
  <si>
    <t>white horse tavern seattle photos</t>
  </si>
  <si>
    <t>seo internet marketing companies</t>
  </si>
  <si>
    <t>https://incubeta.com/mx/capabilities/marketing-technology/</t>
  </si>
  <si>
    <t>best seo training company in chennai</t>
  </si>
  <si>
    <t>white horse tavern seattle</t>
  </si>
  <si>
    <t>best cro audit services technical seo issues 2025</t>
  </si>
  <si>
    <t>flying horse farms photos</t>
  </si>
  <si>
    <t>160, 49, 60, 40, 48, 27, 31, 60, 134, 205, 139, 124, 73, 67, 87, 236, 89, 56, 74, 105, 125, 131, 122, 133</t>
  </si>
  <si>
    <t>126, 115, 119, 136, 120, 116, 121, 131, 143, 153, 143, 155</t>
  </si>
  <si>
    <t>best seo agency in mohali</t>
  </si>
  <si>
    <t>Marketing Technology| Incubeta</t>
  </si>
  <si>
    <t>horse drawing with saddle</t>
  </si>
  <si>
    <t>best seo service company in india</t>
  </si>
  <si>
    <t>Tecnología de marketing preparada para el futuro que impulsa decisiones más inteligentes, performance escalable y crecimiento en cada touchpoint.</t>
  </si>
  <si>
    <t>0, 0, 0, 0, 0, 0, 0, 0, 0, 0, 0, 0, 10, 0, 0, 0, 0, 0, 0, 0, 0, 1, 1, 1</t>
  </si>
  <si>
    <t>best seo company methuen</t>
  </si>
  <si>
    <t>horse and buggy days painting</t>
  </si>
  <si>
    <t>seo services experts</t>
  </si>
  <si>
    <t>best amazon seo services in bangalore</t>
  </si>
  <si>
    <t>paul detlefsen horse and buggy days</t>
  </si>
  <si>
    <t>best webflow agency for seo</t>
  </si>
  <si>
    <t>breyer horse photography</t>
  </si>
  <si>
    <t>https://incubeta.com/it/knowledge-base/category/automation/</t>
  </si>
  <si>
    <t>best seo companies jacksonville</t>
  </si>
  <si>
    <t>best seo company 90045</t>
  </si>
  <si>
    <t>31, 39, 83, 124, 68, 74, 128, 132, 237, 343, 195, 153, 63, 61, 112, 218, 75, 72, 83, 86, 87, 101, 73, 94</t>
  </si>
  <si>
    <t>79, 88, 94, 110, 85, 80, 84, 87, 89, 103, 74</t>
  </si>
  <si>
    <t>woman on horse painting</t>
  </si>
  <si>
    <t>buy seo service</t>
  </si>
  <si>
    <t>best seo companies milwaukee</t>
  </si>
  <si>
    <t>Automation Archives | Incubeta</t>
  </si>
  <si>
    <t>managed seo services</t>
  </si>
  <si>
    <t>Top ads,Paid sitelinks,Bottom ads</t>
  </si>
  <si>
    <t>Automation</t>
  </si>
  <si>
    <t>best seo company gqeberha</t>
  </si>
  <si>
    <t>rocking horse painting</t>
  </si>
  <si>
    <t>seo provider company</t>
  </si>
  <si>
    <t>best seo agency santa clarita</t>
  </si>
  <si>
    <t>viking horse art</t>
  </si>
  <si>
    <t>best local seo company helena</t>
  </si>
  <si>
    <t>https://incubeta.com/pt-pt/knowledge-base/category/user-experience/</t>
  </si>
  <si>
    <t>best seo marketing company concord ca</t>
  </si>
  <si>
    <t>girl hugging horse drawing</t>
  </si>
  <si>
    <t>95, 96, 80, 56, 62, 37, 55, 93, 95, 117, 79, 124, 68, 70, 112, 194, 171, 82, 113, 120, 120, 123, 124, 136</t>
  </si>
  <si>
    <t>134, 125, 130, 135, 131, 122, 129, 133, 133, 136, 138, 150</t>
  </si>
  <si>
    <t>best b2b seo company in pune</t>
  </si>
  <si>
    <t>marketing digital company</t>
  </si>
  <si>
    <t>horse drawing'</t>
  </si>
  <si>
    <t>User Experience Archives | Incubeta</t>
  </si>
  <si>
    <t>best seo link building services australia</t>
  </si>
  <si>
    <t>105, 94, 78, 69, 73, 60, 38, 62, 61, 62, 76, 76, 48, 92, 95, 145, 124, 97, 109, 110, 110, 115, 112, 119</t>
  </si>
  <si>
    <t>114, 115, 114, 121, 118, 121, 122, 123, 123, 128, 125, 132</t>
  </si>
  <si>
    <t>the iron horse grill photos</t>
  </si>
  <si>
    <t>affordable search engine optimisation</t>
  </si>
  <si>
    <t>best seo agency in lyon</t>
  </si>
  <si>
    <t>lexington horse paintings</t>
  </si>
  <si>
    <t>best ai seo services for small businesses</t>
  </si>
  <si>
    <t>https://incubeta.com/my/our-work/combining-real-time-weather-signals-with-ai-for-the-loreal-group/</t>
  </si>
  <si>
    <t>seo web marketing services</t>
  </si>
  <si>
    <t>best seo service provider calicut</t>
  </si>
  <si>
    <t>upside down horse photos</t>
  </si>
  <si>
    <t>best seo agency noida</t>
  </si>
  <si>
    <t>best seo company for a small budget</t>
  </si>
  <si>
    <t>horse country carriage tours photos</t>
  </si>
  <si>
    <t>23, 24, 24, 19, 37, 23, 55, 65, 119, 118, 99, 95, 68, 75, 134, 261, 75, 101, 117, 120, 126, 131, 124, 132</t>
  </si>
  <si>
    <t>125, 124, 125, 139, 117, 118, 121, 124, 131, 136, 128, 136</t>
  </si>
  <si>
    <t>horse country carriage tours tours</t>
  </si>
  <si>
    <t>best seo agency tintek</t>
  </si>
  <si>
    <t>search engine marketing uk</t>
  </si>
  <si>
    <t>best seo services in st petersburg fl</t>
  </si>
  <si>
    <t>riding a horse drawing</t>
  </si>
  <si>
    <t>0, 0, 1, 0, 1, 0, 0, 0, 0, 0, 0, 0, 0, 0, 0, 0, 0, 0, 0, 0, 0, 0, 0, 1</t>
  </si>
  <si>
    <t>https://incubeta.com/knowledge-base/category/threads/</t>
  </si>
  <si>
    <t>42, 36, 43, 43, 28, 29, 44, 79, 68, 84, 149, 101, 68, 113, 135, 113, 136, 108, 128, 125, 114, 148, 128, 131</t>
  </si>
  <si>
    <t>105, 104, 117, 119, 114, 119, 113, 121, 114, 109, 128, 131</t>
  </si>
  <si>
    <t>SEO and marketing; Certification</t>
  </si>
  <si>
    <t>best seo agency in thailand</t>
  </si>
  <si>
    <t>wild horse islands fan art</t>
  </si>
  <si>
    <t>Threads Archives | Incubeta</t>
  </si>
  <si>
    <t>hawksem best seo companies</t>
  </si>
  <si>
    <t>Threads</t>
  </si>
  <si>
    <t>best seo smm services</t>
  </si>
  <si>
    <t>search engine optimization management</t>
  </si>
  <si>
    <t>best seo company for small business near me</t>
  </si>
  <si>
    <t>appaloosa horse painting</t>
  </si>
  <si>
    <t>AI Overview,Thumbnail,Video preview,Top ads,People also ask,Sitelinks,Bottom ads,Paid sitelinks</t>
  </si>
  <si>
    <t>best seo agency for startups st albans</t>
  </si>
  <si>
    <t>https://incubeta.com/au/video-library/the-digital-edge-ep-7-the-future-of-search-ai-what-comes-next/</t>
  </si>
  <si>
    <t>best seo services in haldwani</t>
  </si>
  <si>
    <t>fat horse painting</t>
  </si>
  <si>
    <t>internet marketing services online seo company</t>
  </si>
  <si>
    <t>best ai seo agency uk</t>
  </si>
  <si>
    <t>best innovative digital pr agencies</t>
  </si>
  <si>
    <t>simple horse jumping drawing</t>
  </si>
  <si>
    <t>best local seo services for deck builders</t>
  </si>
  <si>
    <t>easy:j9umsaoqwvo= cute pictures to draw</t>
  </si>
  <si>
    <t>1, 0, 1, 0, 4, 0, 0, 0, 0, 0, 0, 0, 0, 0, 0, 0, 0, 0, 0, 0, 0, 0, 0, 1</t>
  </si>
  <si>
    <t>best seo agencies in sd</t>
  </si>
  <si>
    <t>in house agency</t>
  </si>
  <si>
    <t>avalon horse photography</t>
  </si>
  <si>
    <t>avalon fotos</t>
  </si>
  <si>
    <t>best seo agency sonpur</t>
  </si>
  <si>
    <t>https://incubeta.com/pt-pt/capabilities/digital-media/</t>
  </si>
  <si>
    <t>best shopify seo agencies 2025 or 2026</t>
  </si>
  <si>
    <t>conspiracy denver airport art horse</t>
  </si>
  <si>
    <t>Media Digital| Incubeta</t>
  </si>
  <si>
    <t>best seo services in indore</t>
  </si>
  <si>
    <t>Soluções de marketing digital data-driven que geram resultados reais e ajudam as marcas a maximizar performance, eficiência e crescimento.</t>
  </si>
  <si>
    <t>london seo experts</t>
  </si>
  <si>
    <t>Media Digital</t>
  </si>
  <si>
    <t>best seo agency in perth</t>
  </si>
  <si>
    <t>line drawing horse</t>
  </si>
  <si>
    <t>https://incubeta.com/ae/knowledge-base/a-guide-to-countering-safaris-gclid-removal-2/</t>
  </si>
  <si>
    <t>62, 62, 42, 44, 42, 50, 52, 60, 77, 136, 91, 88, 50, 95, 107, 121, 105, 92, 98, 99, 93, 108, 101, 102</t>
  </si>
  <si>
    <t>101, 99, 92, 92, 94, 90, 92, 94, 88, 103, 96, 97</t>
  </si>
  <si>
    <t>white horse coffee and creamery photos</t>
  </si>
  <si>
    <t>search engine optimisation consulting</t>
  </si>
  <si>
    <t>white horse coffee</t>
  </si>
  <si>
    <t>best seo agency in albury</t>
  </si>
  <si>
    <t>new york best medical seo companies</t>
  </si>
  <si>
    <t>sea horse photography</t>
  </si>
  <si>
    <t>creative advertising agencies</t>
  </si>
  <si>
    <t>best seo services in chandigarh</t>
  </si>
  <si>
    <t>https://incubeta.com/ch/knowledge-base/how-to-set-up-a-retail-media-network/</t>
  </si>
  <si>
    <t>best seo companies rio rancho</t>
  </si>
  <si>
    <t>rocking horse painting ideas</t>
  </si>
  <si>
    <t>paul revere riding a horse drawing</t>
  </si>
  <si>
    <t>advertising agencies uk</t>
  </si>
  <si>
    <t>crazy horse rv campgrounds photos</t>
  </si>
  <si>
    <t>crazy horse rv park</t>
  </si>
  <si>
    <t>https://incubeta.com/de/news-and-resources/incubeta-welcomes-blue-walrus-to-the-family/</t>
  </si>
  <si>
    <t>best seo agency in tirana</t>
  </si>
  <si>
    <t>horse art meme</t>
  </si>
  <si>
    <t>221, 279, 211, 108, 81, 67, 65, 97, 110, 137, 135, 112, 103, 135, 152, 165, 125, 108, 95, 92, 88, 99, 98, 104</t>
  </si>
  <si>
    <t>90, 102, 99, 97, 103, 108, 95, 91, 88, 99, 98, 103</t>
  </si>
  <si>
    <t>affordable seo consultant</t>
  </si>
  <si>
    <t>best seo agency kala nagar</t>
  </si>
  <si>
    <t>best creative agencies midlands</t>
  </si>
  <si>
    <t>art horse easel</t>
  </si>
  <si>
    <t>https://incubeta.com/my/knowledge-base/category/campaign-management/</t>
  </si>
  <si>
    <t>best seo agencies melbourne 2025 2026</t>
  </si>
  <si>
    <t>98, 81, 59, 52, 63, 44, 83, 63, 129, 163, 160, 172, 119, 103, 133, 236, 68, 90, 101, 93, 106, 104, 94, 111</t>
  </si>
  <si>
    <t>113, 103, 99, 108, 119, 100, 99, 91, 104, 103, 93, 110</t>
  </si>
  <si>
    <t>best seo agencies in gurgaon</t>
  </si>
  <si>
    <t>best advertising agency london</t>
  </si>
  <si>
    <t>Campaign Management Archives | Incubeta</t>
  </si>
  <si>
    <t>best e-commerce seo and ppc services near me</t>
  </si>
  <si>
    <t>Campaign Management</t>
  </si>
  <si>
    <t>girl on horse drawing</t>
  </si>
  <si>
    <t>best advertising agencies in london</t>
  </si>
  <si>
    <t>best seo agencies in ct</t>
  </si>
  <si>
    <t>Local pack,People also ask,Discussions,Bottom ads,Paid sitelinks</t>
  </si>
  <si>
    <t>best ai seo agencies in performance marketing</t>
  </si>
  <si>
    <t>self-portrait on a horse</t>
  </si>
  <si>
    <t>seo content agencies</t>
  </si>
  <si>
    <t>best seo agency fife</t>
  </si>
  <si>
    <t>Image pack,People also ask,Discussions,Knowledge panel,Videos</t>
  </si>
  <si>
    <t>https://incubeta.com/gb/our-work/how-taxfix-turned-measurement-into-a-decision-engine-for-growth/</t>
  </si>
  <si>
    <t>best seo and sem company in bangalore</t>
  </si>
  <si>
    <t>18th century famous horse paintings</t>
  </si>
  <si>
    <t>52, 51, 50, 29, 41, 31, 53, 54, 56, 75, 89, 75, 93, 73, 107, 227, 131, 111, 110, 124, 104, 118, 119, 145</t>
  </si>
  <si>
    <t>137, 171, 192, 176, 153, 133, 129, 149, 124, 138, 138, 166</t>
  </si>
  <si>
    <t>2, 2, 2, 0, 0, 0, 0, 0, 0, 0, 2, 9, 7, 0, 0, 0, 1, 0, 0, 0, 0, 0, 0, 0</t>
  </si>
  <si>
    <t>design marketing agency</t>
  </si>
  <si>
    <t>best seo service in mumbai</t>
  </si>
  <si>
    <t>guy on a horse drawing</t>
  </si>
  <si>
    <t>branding agency london</t>
  </si>
  <si>
    <t>best seo agency sheoraphuli</t>
  </si>
  <si>
    <t>crazy horse-sf photos</t>
  </si>
  <si>
    <t>best seo companies rochester</t>
  </si>
  <si>
    <t>crazyhorse sf com</t>
  </si>
  <si>
    <t>2, 2, 0, 1, 3, 3, 1, 0, 1, 1, 1, 4, 0, 0, 0, 0, 0, 0, 0, 0, 0, 0, 0, 0</t>
  </si>
  <si>
    <t>metal horse head wall art</t>
  </si>
  <si>
    <t>best seo services cheltenham b2b companies</t>
  </si>
  <si>
    <t>https://incubeta.com/it/knowledge-base/category/demand-gen/</t>
  </si>
  <si>
    <t>seo firma</t>
  </si>
  <si>
    <t>the best seo company in houston</t>
  </si>
  <si>
    <t>thomas scott painting lexington horse jarrett</t>
  </si>
  <si>
    <t>best seo agency kodad</t>
  </si>
  <si>
    <t>best seo agency manu</t>
  </si>
  <si>
    <t>horse face photography</t>
  </si>
  <si>
    <t>Demand Gen Archives | Incubeta</t>
  </si>
  <si>
    <t>1113, 256, 56, 192, 162, 93, 197, 204, 216, 228, 295, 255, 144, 64, 62, 59, 202, 64, 79, 71, 90, 108, 123, 213</t>
  </si>
  <si>
    <t>best ai-powered seo tools and services 2026</t>
  </si>
  <si>
    <t>151, 63, 58, 64, 89, 64, 79, 71, 90, 108, 123, 213</t>
  </si>
  <si>
    <t>Demand Gen</t>
  </si>
  <si>
    <t>horse jumping photography</t>
  </si>
  <si>
    <t>internet advertising companies</t>
  </si>
  <si>
    <t>best seo company frederick maryland</t>
  </si>
  <si>
    <t>best seo company in iowa.</t>
  </si>
  <si>
    <t>https://incubeta.com/pt-pt/video-library/the-digital-edge-ep-5-showcasing-marketing-as-a-profit-driver-with-damien-bennett/</t>
  </si>
  <si>
    <t>horse and rider painting</t>
  </si>
  <si>
    <t>best seo services online</t>
  </si>
  <si>
    <t>best pr firms</t>
  </si>
  <si>
    <t>dark horse photography</t>
  </si>
  <si>
    <t>best professional seo services uk</t>
  </si>
  <si>
    <t>AI Overview,Thumbnail,People also ask,Local pack,Discussions</t>
  </si>
  <si>
    <t>best seo companies fort lauderdale</t>
  </si>
  <si>
    <t>Thumbnail,Local pack,Image pack</t>
  </si>
  <si>
    <t>best seo service provider companies</t>
  </si>
  <si>
    <t>steel horse rally photos</t>
  </si>
  <si>
    <t>best seo company in noblesville</t>
  </si>
  <si>
    <t>brand development agencies</t>
  </si>
  <si>
    <t>chicago best seo agency</t>
  </si>
  <si>
    <t>baby horse photos</t>
  </si>
  <si>
    <t>best seo companies in kochi</t>
  </si>
  <si>
    <t>https://incubeta.com/knowledge-base/category/user-experience/</t>
  </si>
  <si>
    <t>branding agencies</t>
  </si>
  <si>
    <t>best creative pr agencies awards 2025 or 2026</t>
  </si>
  <si>
    <t>abstract horse drawing</t>
  </si>
  <si>
    <t>is elephate the best seo agency for e-commerce</t>
  </si>
  <si>
    <t>seo web design london</t>
  </si>
  <si>
    <t>best seo company in world james dooley</t>
  </si>
  <si>
    <t>website design company</t>
  </si>
  <si>
    <t>horse wall painting</t>
  </si>
  <si>
    <t>sydney best seo company</t>
  </si>
  <si>
    <t>https://incubeta.com/de/capabilities/digital-experiences/</t>
  </si>
  <si>
    <t>best seo agency in bahrain</t>
  </si>
  <si>
    <t>20, 30, 21, 31, 41, 41, 72, 67, 159, 200, 135, 98, 38, 66, 101, 399, 76, 86, 94, 121, 129, 130, 119, 117</t>
  </si>
  <si>
    <t>110, 114, 114, 126, 106, 107, 113, 114, 122, 123, 112, 109</t>
  </si>
  <si>
    <t>SEO and marketing; Development</t>
  </si>
  <si>
    <t>best seo services in silverthorne</t>
  </si>
  <si>
    <t>beautiful girl with horse painting</t>
  </si>
  <si>
    <t>pr companies in london</t>
  </si>
  <si>
    <t>best seo agency lonand</t>
  </si>
  <si>
    <t>Wir schaffen nahtlose digitale Erlebnisse mit starker Performance, die Content, Technologie und Ergebnisse verbinden. Entdecke, wie du herausstichst!</t>
  </si>
  <si>
    <t>the best seo service in tirur malappuram</t>
  </si>
  <si>
    <t>painting the horse fair</t>
  </si>
  <si>
    <t>best seo services stellenbosch</t>
  </si>
  <si>
    <t>73, 72, 74, 84, 83, 70, 55, 86, 88, 89, 89, 92, 64, 119, 125, 114, 116, 104, 94, 107, 111, 110, 108, 101</t>
  </si>
  <si>
    <t>97, 104, 100, 110, 110, 103, 90, 112, 110, 110, 109, 101</t>
  </si>
  <si>
    <t>People also ask,Shopping results,Thumbnail,Knowledge panel,Discussions</t>
  </si>
  <si>
    <t>best seo agency in new delhi</t>
  </si>
  <si>
    <t>top creative agency london</t>
  </si>
  <si>
    <t>https://incubeta.com/au/video-library/the-digital-edge-ep-6-why-your-business-needs-a-measurement-strategy-with-ash-rane/</t>
  </si>
  <si>
    <t>best seo company in calgary</t>
  </si>
  <si>
    <t>horse running drawing easy</t>
  </si>
  <si>
    <t>best seo agency bali</t>
  </si>
  <si>
    <t>best affordable seo advertising company</t>
  </si>
  <si>
    <t>horse drawing png</t>
  </si>
  <si>
    <t>best seo optimization company london</t>
  </si>
  <si>
    <t>hobby lobby horse wall art</t>
  </si>
  <si>
    <t>best woocommerce seo companies united kingdom</t>
  </si>
  <si>
    <t>horse drawing front view</t>
  </si>
  <si>
    <t>0, 0, 0, 0, 0, 0, 0, 0, 0, 0, 0, 0, 0, 0, 0, 0, 0, 0, 0, 0, 1, 1, 2, 1</t>
  </si>
  <si>
    <t>best seo services in st. petersburg</t>
  </si>
  <si>
    <t>best seo agencies for b2b saas brands</t>
  </si>
  <si>
    <t>search engine optimization agency london</t>
  </si>
  <si>
    <t>https://incubeta.com/za/our-work/taking-the-grind-out-of-data-analysis/</t>
  </si>
  <si>
    <t>drawing mustang horse</t>
  </si>
  <si>
    <t>best seo agency in delhi'</t>
  </si>
  <si>
    <t>best agency for seo in pakistan</t>
  </si>
  <si>
    <t>Increasing Data Visibility | Incubeta</t>
  </si>
  <si>
    <t>Recognizing the value that data unification can deliver, Death Wish Coffee built a single source of truth; aggregating all data, from all channels, under one management system.</t>
  </si>
  <si>
    <t>100, 106, 63, 59, 47, 38, 46, 82, 156, 217, 167, 123, 61, 117, 113, 164, 82, 100, 102, 107, 111, 128, 120, 121</t>
  </si>
  <si>
    <t>best seo service company in washington</t>
  </si>
  <si>
    <t>116, 123, 126, 132, 129, 129, 132, 137, 142, 158, 150, 152</t>
  </si>
  <si>
    <t>flying horse drawings</t>
  </si>
  <si>
    <t>Increasing Data Visibility</t>
  </si>
  <si>
    <t>ecommerce search engine optimization agency</t>
  </si>
  <si>
    <t>best seo company portland</t>
  </si>
  <si>
    <t>pegasus drawing</t>
  </si>
  <si>
    <t>best seo service provider in delhi</t>
  </si>
  <si>
    <t>best horse photography</t>
  </si>
  <si>
    <t>best seo service in karve nagar</t>
  </si>
  <si>
    <t>https://incubeta.com/sg/news-and-resources/incubeta-announces-lani-cummins-as-managing-director-anz/</t>
  </si>
  <si>
    <t>seo consulants</t>
  </si>
  <si>
    <t>best seo company utah</t>
  </si>
  <si>
    <t>horse jumping pics</t>
  </si>
  <si>
    <t>best seo agency in pakistan</t>
  </si>
  <si>
    <t>harmon den horse camp nc clyde photos</t>
  </si>
  <si>
    <t>is the best web seo company good?</t>
  </si>
  <si>
    <t>seo marketing agencies london</t>
  </si>
  <si>
    <t>harmon den horse camp</t>
  </si>
  <si>
    <t>degrazia horse paintings</t>
  </si>
  <si>
    <t>57, 49, 57, 44, 48, 43, 63, 72, 109, 189, 167, 133, 80, 117, 146, 118, 97, 112, 109, 112, 112, 123, 110, 107</t>
  </si>
  <si>
    <t>best seo melbourne services</t>
  </si>
  <si>
    <t>100, 108, 109, 106, 110, 110, 108, 110, 111, 122, 109, 105</t>
  </si>
  <si>
    <t>https://incubeta.com/es/our-work/delivering-national-excellence-efficiency/</t>
  </si>
  <si>
    <t>service seo company</t>
  </si>
  <si>
    <t>best free seo service</t>
  </si>
  <si>
    <t>icelandic horse photography</t>
  </si>
  <si>
    <t>beautiful icelandic horses</t>
  </si>
  <si>
    <t>best b2b seo agency new york city</t>
  </si>
  <si>
    <t>realistic horse drawing colored pencil</t>
  </si>
  <si>
    <t>best digital pr agencies 2025 social media</t>
  </si>
  <si>
    <t>horse side view drawing</t>
  </si>
  <si>
    <t>best seo agencies austria</t>
  </si>
  <si>
    <t>88, 131, 70, 70, 34, 27, 31, 39, 68, 70, 77, 109, 56, 51, 88, 174, 93, 133, 138, 128, 132, 134, 139, 161</t>
  </si>
  <si>
    <t>141, 153, 155, 178, 139, 128, 138, 128, 132, 134, 140, 161, 141</t>
  </si>
  <si>
    <t>https://incubeta.com/gb/knowledge-base/category/marketing/</t>
  </si>
  <si>
    <t>best seo agencies for cleaning companies</t>
  </si>
  <si>
    <t>uk advertising agency</t>
  </si>
  <si>
    <t>horse throwing a horseshoe drawing</t>
  </si>
  <si>
    <t>best seo company milwaukee wi</t>
  </si>
  <si>
    <t>best seo services provider in vaughan</t>
  </si>
  <si>
    <t>dreamcatcher horse ranch and rescue center photos</t>
  </si>
  <si>
    <t>dreamcatcher horse rescue</t>
  </si>
  <si>
    <t>best seo services manhattan</t>
  </si>
  <si>
    <t>best managed seo services for small businesses</t>
  </si>
  <si>
    <t>step by step easy cute horse drawing</t>
  </si>
  <si>
    <t>top seo company london</t>
  </si>
  <si>
    <t>best dallas seo company</t>
  </si>
  <si>
    <t>https://incubeta.com/mx/news-and-resources/marketing-metrics-that-matter-to-the-c-suite/</t>
  </si>
  <si>
    <t>horse hoof cracks photos</t>
  </si>
  <si>
    <t>0, 1, 6, 0, 3, 1, 2, 2, 2, 8, 5, 17, 18, 1, 1, 0, 2, 0, 0, 0, 0, 0, 0, 0</t>
  </si>
  <si>
    <t>types of hoof cracks</t>
  </si>
  <si>
    <t>best seo company bridgeport connecticut</t>
  </si>
  <si>
    <t>easy christmas horse drawing</t>
  </si>
  <si>
    <t>29, 47, 33, 34, 26, 27, 31, 49, 89, 111, 92, 82, 38, 58, 85, 216, 92, 74, 95, 97, 102, 111, 103, 101</t>
  </si>
  <si>
    <t>92, 98, 100, 103, 96, 94, 95, 96, 101, 110, 102, 100</t>
  </si>
  <si>
    <t>who's the best seo company for b2b</t>
  </si>
  <si>
    <t>horse statue drawing</t>
  </si>
  <si>
    <t>top pr firms in the world</t>
  </si>
  <si>
    <t>best local seo services in brisbane 2017</t>
  </si>
  <si>
    <t>https://incubeta.com/ae/knowledge-base/category/statistics/</t>
  </si>
  <si>
    <t>mustang horse painting</t>
  </si>
  <si>
    <t>best seo company in odisha</t>
  </si>
  <si>
    <t>0, 0, 0, 0, 0, 5, 6, 9, 15, 10, 7, 3, 2, 0, 0, 0, 0, 1, 0, 1, 0, 0, 0, 1</t>
  </si>
  <si>
    <t>Statistics Archives | Incubeta</t>
  </si>
  <si>
    <t>metal art horse</t>
  </si>
  <si>
    <t>Statistics</t>
  </si>
  <si>
    <t>best seo agency kunjabangarh</t>
  </si>
  <si>
    <t>seo online marketing companies</t>
  </si>
  <si>
    <t>best ai seo tools for marketing agencies 2026</t>
  </si>
  <si>
    <t>https://incubeta.com/it/news-and-resources/3-best-practices-to-keep-growing-despite-stricter-privacy-law/</t>
  </si>
  <si>
    <t>horse anatomy drawing reference</t>
  </si>
  <si>
    <t>best seo service company in south carolina</t>
  </si>
  <si>
    <t>146, 121, 117, 114, 74, 42, 54, 57, 67, 153, 79, 96, 63, 52, 87, 244, 61, 114, 85, 98, 107, 121, 111, 118</t>
  </si>
  <si>
    <t>flying horse carousel westerly photos</t>
  </si>
  <si>
    <t>best seo agency sewagram</t>
  </si>
  <si>
    <t>120, 118, 123, 143, 114, 114, 109, 113, 122, 135, 125, 132</t>
  </si>
  <si>
    <t>horse landscape painting</t>
  </si>
  <si>
    <t>london seo specialists</t>
  </si>
  <si>
    <t>best project management software for creative agencies</t>
  </si>
  <si>
    <t>park sierra at iron horse trail apartments photos</t>
  </si>
  <si>
    <t>best seo agency for small business washington dc</t>
  </si>
  <si>
    <t>park sierra apartments</t>
  </si>
  <si>
    <t>https://incubeta.com/mx/our-work/maximizing-engagement-reach-with-first-party-data/</t>
  </si>
  <si>
    <t>best seo reporting tools for agencies 2024</t>
  </si>
  <si>
    <t>31, 41, 25, 46, 34, 27, 32, 49, 84, 107, 88, 98, 49, 67, 92, 155, 92, 74, 113, 107, 106, 117, 107, 110</t>
  </si>
  <si>
    <t>104, 104, 103, 112, 103, 101, 104, 108, 107, 118, 108, 111, 105</t>
  </si>
  <si>
    <t>design rush</t>
  </si>
  <si>
    <t>cute:edlv4ctbdii= easy:g6pgskdtnuq= horse drawing</t>
  </si>
  <si>
    <t>designrush</t>
  </si>
  <si>
    <t>Maximizando El Engagement Y El Alcance Con First-Party Data | Incubeta</t>
  </si>
  <si>
    <t>FWD integró datos first-party con activación programática off-site, ampliando el alcance de audiencias más allá de sus plataformas propias y logrando mejoras significativas en el engagement y la visibilidad de las campañas.</t>
  </si>
  <si>
    <t>Maximizando el engagement y el alcance con First-Party Data</t>
  </si>
  <si>
    <t>best seo agency namchik</t>
  </si>
  <si>
    <t>hungry horse news charles grizzly bear photos</t>
  </si>
  <si>
    <t>best seo services in mississauga</t>
  </si>
  <si>
    <t>digital agency branding</t>
  </si>
  <si>
    <t>charles gibbs bear photos</t>
  </si>
  <si>
    <t>https://incubeta.com/ae/news-and-resources/category/incubeta-updates/page/4/</t>
  </si>
  <si>
    <t>Top ads,Paid sitelinks</t>
  </si>
  <si>
    <t>best seo company sunshine coast</t>
  </si>
  <si>
    <t>19th century horse paintings</t>
  </si>
  <si>
    <t>best seo agency denmark</t>
  </si>
  <si>
    <t>search engine optimisation agencies</t>
  </si>
  <si>
    <t>best seo agencies in</t>
  </si>
  <si>
    <t>eitaku kobayashi art horse</t>
  </si>
  <si>
    <t>best seo agency edinburgh</t>
  </si>
  <si>
    <t>running horse clip art</t>
  </si>
  <si>
    <t>best seo online services</t>
  </si>
  <si>
    <t>https://incubeta.com/za/knowledge-base/the-cookie-situation-from-deprecation-to-degradation/</t>
  </si>
  <si>
    <t>82, 43, 31, 26, 24, 32, 69, 79, 193, 199, 119, 92, 46, 91, 94, 243, 110, 92, 130, 140, 152, 148, 135, 133</t>
  </si>
  <si>
    <t>highervisibility best seo companies</t>
  </si>
  <si>
    <t>132, 123, 123, 138, 124, 123, 137, 146, 158, 154, 141, 138</t>
  </si>
  <si>
    <t>kid drawing horse</t>
  </si>
  <si>
    <t>best seo companies for solicitors in sydney</t>
  </si>
  <si>
    <t>best seo agency in ottawa</t>
  </si>
  <si>
    <t>The Cookie Situation: From Deprecation To Degradation | Incubeta</t>
  </si>
  <si>
    <t>Why should I care?</t>
  </si>
  <si>
    <t>ruane manning horse paintings</t>
  </si>
  <si>
    <t>best phoenix seo agency</t>
  </si>
  <si>
    <t>The Cookie Situation: From Deprecation to Degradation</t>
  </si>
  <si>
    <t>seo provider uk</t>
  </si>
  <si>
    <t>best seo services hyderabad</t>
  </si>
  <si>
    <t>best seo agency finland</t>
  </si>
  <si>
    <t>friesian horse painting</t>
  </si>
  <si>
    <t>https://incubeta.com/es/knowledge-base/category/signals/</t>
  </si>
  <si>
    <t>best seo for managed service providers</t>
  </si>
  <si>
    <t>128, 157, 133, 104, 88, 75, 92, 125, 177, 222, 252, 192, 124, 104, 113, 280, 99, 73, 46, 77, 94, 104, 98, 101</t>
  </si>
  <si>
    <t>91, 82, 83, 93, 75, 73, 76, 77, 94, 103, 98, 101</t>
  </si>
  <si>
    <t>best seo companies for realtors austin</t>
  </si>
  <si>
    <t>sikes rockin horse ranch photos</t>
  </si>
  <si>
    <t>Signals Archives | Incubeta</t>
  </si>
  <si>
    <t>online marketing services company</t>
  </si>
  <si>
    <t>best seo company in arizona</t>
  </si>
  <si>
    <t>napoleon on horse painting meaning</t>
  </si>
  <si>
    <t>Signals</t>
  </si>
  <si>
    <t>best seo marketing company los angeles</t>
  </si>
  <si>
    <t>Featured snippet,People also ask,Thumbnail,Image pack</t>
  </si>
  <si>
    <t>best seo agencies jacksonville florida 2026</t>
  </si>
  <si>
    <t>majestic horse photography</t>
  </si>
  <si>
    <t>95, 95, 95, 61, 83, 47, 84, 99, 106, 183, 148, 85, 98, 143, 185, 197, 73, 73, 102, 99, 97, 107, 103, 111</t>
  </si>
  <si>
    <t>104, 116, 118, 105, 104, 99, 107, 104, 102, 112, 107</t>
  </si>
  <si>
    <t>forbes best seo companies</t>
  </si>
  <si>
    <t>top digital agency</t>
  </si>
  <si>
    <t>https://incubeta.com/ae/knowledge-base/what-is-retail-media/</t>
  </si>
  <si>
    <t>horse drawing art</t>
  </si>
  <si>
    <t>best web design and seo services</t>
  </si>
  <si>
    <t>best creative agencies for performance marketing</t>
  </si>
  <si>
    <t>napoleon on a horse painting secret</t>
  </si>
  <si>
    <t>best local seo company in nashville</t>
  </si>
  <si>
    <t>main mystery napoleon painting</t>
  </si>
  <si>
    <t>90, 124, 127, 80, 46, 78, 75, 92, 77, 96, 160, 160, 109, 163, 159, 120, 99, 72, 73, 79, 82, 98, 101, 95</t>
  </si>
  <si>
    <t>82, 100, 106, 92, 92, 82, 73, 79, 82, 98, 101, 95</t>
  </si>
  <si>
    <t>Featured snippet,Thumbnail,People also ask,Image pack,Discussions</t>
  </si>
  <si>
    <t>best seo companies in san francisco</t>
  </si>
  <si>
    <t>affordable small business seo</t>
  </si>
  <si>
    <t>simple horse rearing drawing</t>
  </si>
  <si>
    <t>horse eating grass drawing</t>
  </si>
  <si>
    <t>best escort seo services</t>
  </si>
  <si>
    <t>https://incubeta.com/my/whitepapers/tomorrows-world-2026-marketing-outlook-playbook/</t>
  </si>
  <si>
    <t>best local seo company bradford uk</t>
  </si>
  <si>
    <t>pictures of horse drawings</t>
  </si>
  <si>
    <t>85, 85, 72, 57, 47, 37, 85, 101, 126, 154, 155, 139, 101, 126, 127, 299, 71, 91, 69, 107, 113, 111, 110, 115</t>
  </si>
  <si>
    <t>111, 111, 108, 119, 102, 100, 106, 109, 115, 113, 113, 117</t>
  </si>
  <si>
    <t>best seo company reading pa</t>
  </si>
  <si>
    <t>0, 0, 0, 0, 0, 0, 0, 0, 0, 0, 0, 3, 3, 1, 1, 0, 0, 0, 0, 0, 4, 3, 3, 0</t>
  </si>
  <si>
    <t>best agencies for programmatic creative strategy</t>
  </si>
  <si>
    <t>watercolor horse paintings</t>
  </si>
  <si>
    <t>best seo services chester</t>
  </si>
  <si>
    <t>best illinois seo companies</t>
  </si>
  <si>
    <t>best seo services rankstar</t>
  </si>
  <si>
    <t>public relations agency london</t>
  </si>
  <si>
    <t>https://incubeta.com/de/news-and-resources/celebrating-international-womens-day/</t>
  </si>
  <si>
    <t>horse art wallpaper</t>
  </si>
  <si>
    <t>best seo company in ghaziabad</t>
  </si>
  <si>
    <t>horse background</t>
  </si>
  <si>
    <t>best las vegas seo service</t>
  </si>
  <si>
    <t>kids drawing of horse</t>
  </si>
  <si>
    <t>best creative pr agencies taiwan 2025 or 2026</t>
  </si>
  <si>
    <t>horse skeleton art</t>
  </si>
  <si>
    <t>79, 80, 81, 78, 94, 79, 64, 96, 96, 99, 100, 104, 69, 138, 149, 128, 128, 127, 108, 131, 120, 116, 115, 112</t>
  </si>
  <si>
    <t>111, 115, 118, 127, 134, 128, 108, 131, 120, 116, 115, 112</t>
  </si>
  <si>
    <t>best organic seo service</t>
  </si>
  <si>
    <t>Shopping results,Thumbnail,Videos</t>
  </si>
  <si>
    <t>top ad agencies in the world</t>
  </si>
  <si>
    <t>horse drawing for beginners</t>
  </si>
  <si>
    <t>best seo services in us</t>
  </si>
  <si>
    <t>https://incubeta.com/sg/news-and-resources/incubeta-joins-googles-international-growth-program/</t>
  </si>
  <si>
    <t>cutting horse drawing</t>
  </si>
  <si>
    <t>heavens horse photo</t>
  </si>
  <si>
    <t>best seo company trichy</t>
  </si>
  <si>
    <t>uk creative agency</t>
  </si>
  <si>
    <t>warehouse surplus - the orange horse store westminster photos</t>
  </si>
  <si>
    <t>the best seo company in canada</t>
  </si>
  <si>
    <t>orange horse store</t>
  </si>
  <si>
    <t>best seo company grand junction</t>
  </si>
  <si>
    <t>https://incubeta.com/my/video-library/the-digital-edge-ep-2-the-relationship-between-the-cfo-and-the-cmo-with-greg-dos-santos/</t>
  </si>
  <si>
    <t>black and white photography horse</t>
  </si>
  <si>
    <t>35, 36, 35, 39, 48, 55, 34, 55, 79, 73, 73, 80, 58, 105, 102, 164, 92, 101, 102, 112, 113, 115, 116, 120</t>
  </si>
  <si>
    <t>121, 121, 124, 132, 127, 127, 123, 133, 135, 136, 137, 141</t>
  </si>
  <si>
    <t>best seo companies in connecticut</t>
  </si>
  <si>
    <t>cute kawaii horse drawing</t>
  </si>
  <si>
    <t>best local seo services in the world</t>
  </si>
  <si>
    <t>uk marketing company</t>
  </si>
  <si>
    <t>best seo support services</t>
  </si>
  <si>
    <t>horse photography for sale</t>
  </si>
  <si>
    <t>0, 0, 0, 0, 0, 0, 0, 0, 0, 0, 0, 0, 0, 0, 0, 0, 0, 4, 5, 4, 0, 0, 0, 0</t>
  </si>
  <si>
    <t>87, 118, 89, 56, 43, 38, 42, 64, 65, 80, 95, 98, 64, 80, 94, 154, 105, 86, 87, 94, 90, 100, 95, 99</t>
  </si>
  <si>
    <t>86, 95, 95, 93, 90, 94, 88, 95, 91, 101, 96</t>
  </si>
  <si>
    <t>Thumbnail,Shopping results,Image pack</t>
  </si>
  <si>
    <t>best seo services organisation</t>
  </si>
  <si>
    <t>top digital agencies london</t>
  </si>
  <si>
    <t>best handcrafted seo agency</t>
  </si>
  <si>
    <t>easy:ewthal6xslu= cute:g6pgskdtnuq= horse drawing</t>
  </si>
  <si>
    <t>https://incubeta.com/ch/knowledge-base/category/holiday-marketing/</t>
  </si>
  <si>
    <t>digital agency london</t>
  </si>
  <si>
    <t>best digital pr agencies for seo 2025</t>
  </si>
  <si>
    <t>ledger art horse</t>
  </si>
  <si>
    <t>best+seo+company+charleston</t>
  </si>
  <si>
    <t>67, 103, 77, 74, 46, 59, 44, 61, 61, 76, 96, 114, 76, 102, 111, 104, 124, 114, 106, 107, 106, 105, 107, 104</t>
  </si>
  <si>
    <t>best seo company for contractors</t>
  </si>
  <si>
    <t>99, 99, 100, 110, 113, 113, 103, 105, 103, 102, 104</t>
  </si>
  <si>
    <t>horse tattoo drawing</t>
  </si>
  <si>
    <t>best link building services for seo growth</t>
  </si>
  <si>
    <t>internet marketing and seo company</t>
  </si>
  <si>
    <t>horse tattoo</t>
  </si>
  <si>
    <t>https://incubeta.com/gb/knowledge-base/mmm-powerhouses-comparing-meridian-and-robyn-2/</t>
  </si>
  <si>
    <t>best seo company alberta</t>
  </si>
  <si>
    <t>iron horse antiques vintage second hand bend photos</t>
  </si>
  <si>
    <t>antique store bend oregon</t>
  </si>
  <si>
    <t>the best seo company in monterrey</t>
  </si>
  <si>
    <t>charlie horse restaurant photos</t>
  </si>
  <si>
    <t>best seo companies in philadelphia</t>
  </si>
  <si>
    <t>charlie horse restaurant</t>
  </si>
  <si>
    <t>best seo companies jordan</t>
  </si>
  <si>
    <t>franz marc horse paintings</t>
  </si>
  <si>
    <t>https://incubeta.com/za/news-and-resources/incubeta-appoints-amy-crowther-as-president-americas/</t>
  </si>
  <si>
    <t>best seo company fairfax</t>
  </si>
  <si>
    <t>41, 26, 38, 39, 60, 40, 42, 92, 160, 127, 94, 106, 66, 49, 99, 334, 95, 100, 114, 121, 132, 133, 126, 132</t>
  </si>
  <si>
    <t>120, 124, 121, 151, 127, 119, 119, 122, 133, 133, 127, 132</t>
  </si>
  <si>
    <t>best seo agency lalsingi</t>
  </si>
  <si>
    <t>company pr</t>
  </si>
  <si>
    <t>leaping horse libations photos</t>
  </si>
  <si>
    <t>george stubbs horse painting</t>
  </si>
  <si>
    <t>best seo agencies belgrade</t>
  </si>
  <si>
    <t>People also ask,Local pack,Videos</t>
  </si>
  <si>
    <t>horse girl art</t>
  </si>
  <si>
    <t>best seo agency atlanta</t>
  </si>
  <si>
    <t>https://incubeta.com/it/knowledge-base/category/visual-web-optimiser/</t>
  </si>
  <si>
    <t>best seo company in egypt monthly income</t>
  </si>
  <si>
    <t>digital marketing agency united kingdom</t>
  </si>
  <si>
    <t>horse thief bbq photos</t>
  </si>
  <si>
    <t>best seo agency khawzawl</t>
  </si>
  <si>
    <t>Visual Web Optimiser Archives | Incubeta</t>
  </si>
  <si>
    <t>girl horse rider drawing</t>
  </si>
  <si>
    <t>best seo service in san diego</t>
  </si>
  <si>
    <t>Visual Web Optimiser</t>
  </si>
  <si>
    <t>the+best+seo+agency</t>
  </si>
  <si>
    <t>215, 203, 175, 119, 83, 83, 75, 149, 197, 193, 147, 145, 88, 106, 134, 247, 118, 90, 104, 99, 101, 98, 99, 97</t>
  </si>
  <si>
    <t>98, 96, 96, 95, 94, 93, 93, 92, 92, 91, 90, 90</t>
  </si>
  <si>
    <t>best questions to ask seo agency before hiring</t>
  </si>
  <si>
    <t>white horse head painting</t>
  </si>
  <si>
    <t>https://incubeta.com/sg/news-and-resources/category/incubeta-updates/page/2/</t>
  </si>
  <si>
    <t>seo comapny</t>
  </si>
  <si>
    <t>professional horse head photography</t>
  </si>
  <si>
    <t>best higher education seo agency</t>
  </si>
  <si>
    <t>horse head shot</t>
  </si>
  <si>
    <t>Local pack,People also ask,Video preview,Videos</t>
  </si>
  <si>
    <t>best seo companies ohio</t>
  </si>
  <si>
    <t>easy horse trailer drawing</t>
  </si>
  <si>
    <t>best seo companies in alabama</t>
  </si>
  <si>
    <t>how to draw a trailer</t>
  </si>
  <si>
    <t>best seo services in san diego</t>
  </si>
  <si>
    <t>horse hung pics</t>
  </si>
  <si>
    <t>creative pr agency london</t>
  </si>
  <si>
    <t>https://incubeta.com/za/news-and-resources/how-google-is-redefining-discovery-in-an-ai-first-world/</t>
  </si>
  <si>
    <t>best seo training agency in ahmedabad</t>
  </si>
  <si>
    <t>pinto horse photos</t>
  </si>
  <si>
    <t>1, 0, 1, 0, 0, 1, 0, 3, 0, 0, 0, 0, 0, 0, 0, 0, 0, 0, 0, 0, 0, 0, 0, 0</t>
  </si>
  <si>
    <t>best brisbane seo company</t>
  </si>
  <si>
    <t>royalty free horse photos</t>
  </si>
  <si>
    <t>horse show drawing</t>
  </si>
  <si>
    <t>best llm seo agency uk</t>
  </si>
  <si>
    <t>54, 44, 54, 54, 46, 46, 36, 58, 71, 105, 105, 91, 76, 105, 102, 150, 72, 107, 170, 140, 133, 141, 139, 141</t>
  </si>
  <si>
    <t>135, 139, 139, 135, 129, 132, 133, 143, 136, 143, 141</t>
  </si>
  <si>
    <t>horse photography art</t>
  </si>
  <si>
    <t>0, 0, 0, 0, 0, 0, 0, 0, 0, 0, 0, 0, 0, 0, 0, 0, 0, 0, 0, 0, 0, 0, 2, 5</t>
  </si>
  <si>
    <t>online pr companies</t>
  </si>
  <si>
    <t>best seo company newport beach</t>
  </si>
  <si>
    <t>https://incubeta.com/it/knowledge-base/unlocking-search-performance-with-sa360-forecasting/</t>
  </si>
  <si>
    <t>best seo companies montgomery county</t>
  </si>
  <si>
    <t>guy riding horse drawing</t>
  </si>
  <si>
    <t>Unlocking Search Performance With SA360 Forecasting | Incubeta</t>
  </si>
  <si>
    <t>best seo company bangkok</t>
  </si>
  <si>
    <t>33, 41, 33, 35, 23, 24, 40, 56, 90, 134, 113, 96, 78, 161, 105, 202, 88, 95, 93, 100, 105, 110, 104, 105</t>
  </si>
  <si>
    <t>We’ve all been asked those questions: if we were to add £10k to next month’s budget, what would that do to CPA? If we wanted to increase revenue by 25%, what</t>
  </si>
  <si>
    <t>102, 108, 104, 115, 106, 102, 100, 103, 108, 113, 106, 108</t>
  </si>
  <si>
    <t>Unlocking Search Performance with SA360 Forecasting</t>
  </si>
  <si>
    <t>best seo services for lead generation</t>
  </si>
  <si>
    <t>seo services firms</t>
  </si>
  <si>
    <t>horse drawing book</t>
  </si>
  <si>
    <t>best seo agency in rotterdam for ai search</t>
  </si>
  <si>
    <t>how to draw horses</t>
  </si>
  <si>
    <t>https://incubeta.com/it/news-and-resources/incubeta-joins-googles-international-growth-program/</t>
  </si>
  <si>
    <t>best seo agency birnagar</t>
  </si>
  <si>
    <t>top seo agency uk</t>
  </si>
  <si>
    <t>full body:nqlbnvbhh0k= horse drawing</t>
  </si>
  <si>
    <t>best seo company toronto canada</t>
  </si>
  <si>
    <t>Top ads,Paid sitelinks,AI Overview,Sitelinks,Local pack,Discussions</t>
  </si>
  <si>
    <t>best seo agency for plumbing companies</t>
  </si>
  <si>
    <t>cowboy on horse art</t>
  </si>
  <si>
    <t>best seo agency delhi</t>
  </si>
  <si>
    <t>110, 136, 108, 104, 100, 111, 112, 108, 112, 130, 123, 130, 117, 128, 117, 112, 106, 116, 117, 111, 115, 133, 126, 132</t>
  </si>
  <si>
    <t>119, 130, 119, 113, 107, 117, 117, 112, 115, 134, 126, 132</t>
  </si>
  <si>
    <t>seo agency in derby</t>
  </si>
  <si>
    <t>best uk digital marketing agency for seo and ppc?</t>
  </si>
  <si>
    <t>beautiful:1_gjc33kcji= horse photography</t>
  </si>
  <si>
    <t>best seo agency mirza street</t>
  </si>
  <si>
    <t>https://incubeta.com/gb/knowledge-base/category/signals/</t>
  </si>
  <si>
    <t>mustang dark horse photos</t>
  </si>
  <si>
    <t>best creative agencies manchester</t>
  </si>
  <si>
    <t>2024 mustang dark horse</t>
  </si>
  <si>
    <t>Thumbnail,People also ask,Knowledge panel</t>
  </si>
  <si>
    <t>46, 39, 38, 38, 31, 32, 31, 46, 121, 180, 150, 93, 49, 101, 133, 260, 94, 80, 99, 97, 101, 104, 99, 92</t>
  </si>
  <si>
    <t>85, 84, 84, 86, 91, 70, 65, 66, 70, 74, 70, 64</t>
  </si>
  <si>
    <t>birchtown weddings &amp; horse events forest city photos</t>
  </si>
  <si>
    <t>web seo service</t>
  </si>
  <si>
    <t>birchtown weddings</t>
  </si>
  <si>
    <t>best seo service agency in mumbai</t>
  </si>
  <si>
    <t>best seo for travel nursing company</t>
  </si>
  <si>
    <t>merry go round horse drawing</t>
  </si>
  <si>
    <t>best local seo company queensland australia</t>
  </si>
  <si>
    <t>https://incubeta.com/ae/knowledge-base/category/ux/</t>
  </si>
  <si>
    <t>best seo company modesto</t>
  </si>
  <si>
    <t>creative agency websites</t>
  </si>
  <si>
    <t>best camera for horse photography</t>
  </si>
  <si>
    <t>best seo company vancouver wa</t>
  </si>
  <si>
    <t>best camera for equine photography</t>
  </si>
  <si>
    <t>best cannabis seo agencies for dispensaries</t>
  </si>
  <si>
    <t>UX Archives | Incubeta</t>
  </si>
  <si>
    <t>best seo agency in wallington</t>
  </si>
  <si>
    <t>wild horse photos free</t>
  </si>
  <si>
    <t>best affordable seo marketing agencies</t>
  </si>
  <si>
    <t>best digital agencies in london</t>
  </si>
  <si>
    <t>horse profile drawing</t>
  </si>
  <si>
    <t>best seo agency kalwakurthy</t>
  </si>
  <si>
    <t>0, 0, 0, 0, 0, 0, 0, 0, 0, 0, 0, 0, 0, 0, 0, 0, 0, 0, 4, 3, 2, 0, 0, 1</t>
  </si>
  <si>
    <t>https://incubeta.com/es/video-library/digital-edge-episode-1/</t>
  </si>
  <si>
    <t>best seo agency mattanur</t>
  </si>
  <si>
    <t>red horse art</t>
  </si>
  <si>
    <t>0, 0, 0, 0, 0, 0, 0, 0, 0, 0, 0, 0, 0, 0, 0, 0, 0, 0, 5, 5, 1, 0, 0, 0</t>
  </si>
  <si>
    <t>detroit best seo company in 2018</t>
  </si>
  <si>
    <t>purpose agency</t>
  </si>
  <si>
    <t>laughing horse coffee &amp; tea co. harrison photos</t>
  </si>
  <si>
    <t>best seo company in wichita</t>
  </si>
  <si>
    <t>The Digital Edge Ep.1 | The Future Of Digital Marketing With Jessica Jacobs | Incubeta</t>
  </si>
  <si>
    <t>Welcome to The Digital Edge, Incubeta's brand-new audio series where we explore the latest in digital marketing, technology, and strategy with top industry</t>
  </si>
  <si>
    <t>laughing horse</t>
  </si>
  <si>
    <t>The Digital Edge Ep.1 | The Future of Digital Marketing with Jessica Jacobs</t>
  </si>
  <si>
    <t>purpose</t>
  </si>
  <si>
    <t>2, 1, 3, 0, 4, 4, 0, 1, 0, 2, 9, 11, 17, 1, 1, 0, 0, 0, 1, 0, 0, 0, 0, 1</t>
  </si>
  <si>
    <t>best+local+seo+service</t>
  </si>
  <si>
    <t>realistic horse face drawing</t>
  </si>
  <si>
    <t>best seo service company toronto</t>
  </si>
  <si>
    <t>https://incubeta.com/gb/capabilities/creative/</t>
  </si>
  <si>
    <t>87, 92, 83, 75, 107, 79, 63, 102, 70, 99, 85, 70, 55, 168, 127, 127, 145, 131, 179, 118, 116, 127, 88, 19</t>
  </si>
  <si>
    <t>1, 0, 4, 0, 0, 2, 1, 1, 0, 1, 4, 4, 3, 0, 0, 2, 0, 0, 0, 0, 3, 0, 1, 1</t>
  </si>
  <si>
    <t>best seo agency nandgaon barsana</t>
  </si>
  <si>
    <t>rodeo art horse</t>
  </si>
  <si>
    <t>brand building agency</t>
  </si>
  <si>
    <t>best seo service in calgary</t>
  </si>
  <si>
    <t>rodeo artwork</t>
  </si>
  <si>
    <t>best shopify seo agencies 2025</t>
  </si>
  <si>
    <t>medieval horse painting meme</t>
  </si>
  <si>
    <t>0, 0, 0, 0, 0, 0, 0, 0, 0, 0, 0, 0, 0, 0, 0, 0, 0, 0, 0, 31, 1, 3, 0, 1</t>
  </si>
  <si>
    <t>https://incubeta.com/it/news-and-resources/intelligent-creative-vs-infinite-ai-content-how-to-win-in-2026/</t>
  </si>
  <si>
    <t>best seo services in austin tx</t>
  </si>
  <si>
    <t>67, 69, 69, 72, 70, 73, 118, 141, 205, 248, 138, 146, 139, 199, 168, 157, 79, 82, 64, 79, 79, 86, 69, 72</t>
  </si>
  <si>
    <t>71, 70, 76, 73, 69, 64, 66, 77, 76, 84, 67, 70</t>
  </si>
  <si>
    <t>best seo services in ras al khaimah</t>
  </si>
  <si>
    <t>twister the painting horse</t>
  </si>
  <si>
    <t>top ranking seo company</t>
  </si>
  <si>
    <t>hermes horse wall art</t>
  </si>
  <si>
    <t>Sitelinks,People also ask,Bottom ads,Paid sitelinks</t>
  </si>
  <si>
    <t>best+ecommerce+seo+company</t>
  </si>
  <si>
    <t>https://incubeta.com/gb/news-and-resources/why-creative-is-the-dark-horse-of-business-growth/</t>
  </si>
  <si>
    <t>iron horse golf photos</t>
  </si>
  <si>
    <t>best seo service providing company</t>
  </si>
  <si>
    <t>iron horse rv park pecos photos</t>
  </si>
  <si>
    <t>best seo company cape town 2017</t>
  </si>
  <si>
    <t>advertising agencies in the uk</t>
  </si>
  <si>
    <t>horse meadow campground photos</t>
  </si>
  <si>
    <t>best seo agency bulgaria</t>
  </si>
  <si>
    <t>horse meadow campground</t>
  </si>
  <si>
    <t>best seo marketing companies in okene</t>
  </si>
  <si>
    <t>best seo company near mumbai maharashtra</t>
  </si>
  <si>
    <t>wild horse mesa apartments photos</t>
  </si>
  <si>
    <t>wild horse mesa apartments</t>
  </si>
  <si>
    <t>best seo agencies north carolina</t>
  </si>
  <si>
    <t>effective seo services</t>
  </si>
  <si>
    <t>https://incubeta.com/sg/news-and-resources/incubeta-wins-at-the-google-premier-partner-awards/</t>
  </si>
  <si>
    <t>best agencies for pwa seo services</t>
  </si>
  <si>
    <t>horse trailer clip art</t>
  </si>
  <si>
    <t>0, 0, 0, 0, 0, 0, 0, 0, 0, 0, 0, 0, 0, 0, 0, 0, 0, 0, 0, 0, 0, 3, 1, 0</t>
  </si>
  <si>
    <t>livestock trailer horse trailer clipart</t>
  </si>
  <si>
    <t>best seo marketing company denver</t>
  </si>
  <si>
    <t>0, 0, 0, 0, 0, 0, 0, 0, 0, 0, 0, 0, 0, 0, 0, 0, 0, 0, 0, 0, 2, 4, 0, 1</t>
  </si>
  <si>
    <t>24, 24, 27, 27, 87, 47, 106, 139, 218, 184, 183, 161, 80, 70, 93, 64, 49, 63, 79, 69, 147, 129, 124, 130</t>
  </si>
  <si>
    <t>horse canvas paintings</t>
  </si>
  <si>
    <t>118, 115, 122, 117, 120, 117, 119, 122, 125, 120, 117, 122</t>
  </si>
  <si>
    <t>best seo companies brisbane</t>
  </si>
  <si>
    <t>seoservices</t>
  </si>
  <si>
    <t>0, 0, 0, 0, 0, 0, 0, 0, 0, 0, 0, 0, 0, 0, 0, 0, 0, 0, 6, 5, 2, 1, 1, 1</t>
  </si>
  <si>
    <t>best seo company spain</t>
  </si>
  <si>
    <t>https://incubeta.com/it/news-and-resources/why-eu-ad-personalization-ban-will-see-meta-shift-focus-to-ai/</t>
  </si>
  <si>
    <t>scandinavian horse art</t>
  </si>
  <si>
    <t>best seo company charleston</t>
  </si>
  <si>
    <t>iron horse coeur d'alene photos</t>
  </si>
  <si>
    <t>best seo company silver lake</t>
  </si>
  <si>
    <t>marketing services agencies</t>
  </si>
  <si>
    <t>best seo service collingwood</t>
  </si>
  <si>
    <t>cute horse cartoon drawing</t>
  </si>
  <si>
    <t>best creative digital agencies</t>
  </si>
  <si>
    <t>bay horse painting</t>
  </si>
  <si>
    <t>best local seo services san diego</t>
  </si>
  <si>
    <t>https://incubeta.com/za/news-and-resources/category/incubeta-updates/page/4/</t>
  </si>
  <si>
    <t>horse barn drawing</t>
  </si>
  <si>
    <t>best local seo for driling company</t>
  </si>
  <si>
    <t>small business seo companies</t>
  </si>
  <si>
    <t>horse racing wall art</t>
  </si>
  <si>
    <t>best search engine seo services</t>
  </si>
  <si>
    <t>0, 0, 0, 0, 0, 0, 0, 0, 0, 0, 0, 0, 0, 4, 5, 4, 1, 3, 2, 3, 3, 10, 7, 0</t>
  </si>
  <si>
    <t>best seo agency ct</t>
  </si>
  <si>
    <t>simple easy horse paintings</t>
  </si>
  <si>
    <t>83, 128, 91, 59, 44, 69, 72, 98, 91, 106, 108, 122, 75, 66, 72, 207, 61, 93, 57, 67, 99, 84, 74, 79</t>
  </si>
  <si>
    <t>81, 73, 77, 85, 79, 78, 73, 82, 103, 88, 78, 83</t>
  </si>
  <si>
    <t>best seo agency quebec</t>
  </si>
  <si>
    <t>https://incubeta.com/de/knowledge-base/category/social-media/</t>
  </si>
  <si>
    <t>Thumbnail,Top stories</t>
  </si>
  <si>
    <t>london pr</t>
  </si>
  <si>
    <t>best seo agency pratapsasan</t>
  </si>
  <si>
    <t>mongolian horse archer art</t>
  </si>
  <si>
    <t>food and drink pr</t>
  </si>
  <si>
    <t>best dallas seo services</t>
  </si>
  <si>
    <t>best seo agencies los angeles</t>
  </si>
  <si>
    <t>stock photography horse</t>
  </si>
  <si>
    <t>best seo service in bhubaneswar</t>
  </si>
  <si>
    <t>105, 86, 84, 80, 81, 98, 69, 101, 98, 123, 99, 103, 72, 96, 102, 108, 85, 69, 70, 85, 86, 88, 74, 87</t>
  </si>
  <si>
    <t>85, 88, 83, 85, 81, 79, 72, 87, 89, 90, 76, 89</t>
  </si>
  <si>
    <t>https://incubeta.com/sg/our-work/generating-demand-with-ai/</t>
  </si>
  <si>
    <t>best seo agency nazitam</t>
  </si>
  <si>
    <t>best seo marketing</t>
  </si>
  <si>
    <t>photography horse head</t>
  </si>
  <si>
    <t>best seo services company in bangalore</t>
  </si>
  <si>
    <t>best seo services joda</t>
  </si>
  <si>
    <t>which structure is avoided when drawing blood from the right jugular vein of a horse</t>
  </si>
  <si>
    <t>98, 121, 68, 55, 87, 33, 50, 86, 72, 75, 51, 96, 54, 70, 84, 72, 94, 97, 91, 92, 90, 89, 89, 98</t>
  </si>
  <si>
    <t>Featured snippet,People also ask,Image pack,Thumbnail</t>
  </si>
  <si>
    <t>91, 97, 98, 94, 99, 91, 91, 92, 90, 89, 89, 98</t>
  </si>
  <si>
    <t>sea horse drawing realistic</t>
  </si>
  <si>
    <t>best creative agencies new york</t>
  </si>
  <si>
    <t>https://incubeta.com/au/news-and-resources/how-to-navigate-the-compressing-user-journey-in-2026/</t>
  </si>
  <si>
    <t>best seo company westerly ri</t>
  </si>
  <si>
    <t>beautiful:ihob840xlx8= horse drawings</t>
  </si>
  <si>
    <t>best consultant seo services</t>
  </si>
  <si>
    <t>23, 20, 18, 29, 33, 27, 36, 39, 42, 74, 68, 97, 61, 139, 129, 93, 54, 47, 158, 97, 118, 65, 39, 74</t>
  </si>
  <si>
    <t>best seo reporting dashboards for agencies</t>
  </si>
  <si>
    <t>best internet marketing companies</t>
  </si>
  <si>
    <t>best seo company los angels</t>
  </si>
  <si>
    <t>miles city bucking horse sale photos</t>
  </si>
  <si>
    <t>miles city bucking horse sale</t>
  </si>
  <si>
    <t>best seo company henderson</t>
  </si>
  <si>
    <t>paint horse pics</t>
  </si>
  <si>
    <t>0, 0, 0, 0, 0, 0, 0, 0, 0, 4, 7, 9, 7, 1, 1, 1, 0, 0, 0, 0, 2, 2, 0, 1</t>
  </si>
  <si>
    <t>best seo companies washington</t>
  </si>
  <si>
    <t>https://incubeta.com/za/news-and-resources/tomorrows-world-5-takeaways-for-building-marketing-systems-that-outperform-in-2026/</t>
  </si>
  <si>
    <t>british seo service</t>
  </si>
  <si>
    <t>best seo company bowie maryland</t>
  </si>
  <si>
    <t>horse drawing easy small</t>
  </si>
  <si>
    <t>best seo for solar company</t>
  </si>
  <si>
    <t>uk digital marketing company</t>
  </si>
  <si>
    <t>best seo companies sydney</t>
  </si>
  <si>
    <t>acrylic:gglbey4ps6s= horse painting</t>
  </si>
  <si>
    <t>Shopping results,Thumbnail,Image pack,Videos,People also ask</t>
  </si>
  <si>
    <t>best seo companies 2026 rankings</t>
  </si>
  <si>
    <t>vintage horse photos</t>
  </si>
  <si>
    <t>best local video seo company smithfield ri</t>
  </si>
  <si>
    <t>185, 175, 140, 97, 109, 109, 104, 102, 96, 100, 97, 98, 92, 92, 90, 86, 91, 89, 86, 84, 78, 82, 80, 80</t>
  </si>
  <si>
    <t>https://incubeta.com/es/our-work/enriching-ga4-with-business-data/</t>
  </si>
  <si>
    <t>75, 76, 74, 70, 75, 74, 71, 69, 63, 67, 65</t>
  </si>
  <si>
    <t>logo agency</t>
  </si>
  <si>
    <t>mustang horse pics</t>
  </si>
  <si>
    <t>best seo agencies 2025 2026</t>
  </si>
  <si>
    <t>design agency logos</t>
  </si>
  <si>
    <t>Local pack,Image pack</t>
  </si>
  <si>
    <t>Enriching GA4 With Business Data | Incubeta</t>
  </si>
  <si>
    <t>TeamSystem Group were able to ensure consistent data collection across their key websites ahead of the deprecation of Universal Analytics.</t>
  </si>
  <si>
    <t>horse kicking drawing</t>
  </si>
  <si>
    <t>Enriching GA4 with Business Data</t>
  </si>
  <si>
    <t>chicago best seo marketing companies</t>
  </si>
  <si>
    <t>digital marketing consulting firms</t>
  </si>
  <si>
    <t>best seo company in brighton &amp; hove</t>
  </si>
  <si>
    <t>spreadsheet pixel art horse</t>
  </si>
  <si>
    <t>https://incubeta.com/ae/news-and-resources/nmpis-parent-company-incubeta-and-dqa-media-group-create-70-million-digital-merger/</t>
  </si>
  <si>
    <t>digital marketing consultancy</t>
  </si>
  <si>
    <t>Image pack,Videos,Thumbnail</t>
  </si>
  <si>
    <t>best seo company in kolkata for schools</t>
  </si>
  <si>
    <t>horse wagon drawing</t>
  </si>
  <si>
    <t>best digital seo company</t>
  </si>
  <si>
    <t>outline:8qz13saj4by= pencil horse drawing</t>
  </si>
  <si>
    <t>best seo services company in pune</t>
  </si>
  <si>
    <t>spirit cute horse drawings</t>
  </si>
  <si>
    <t>best group buy seo tools service 2022</t>
  </si>
  <si>
    <t>spirit drawing</t>
  </si>
  <si>
    <t>digital marketing company in brampton best seo</t>
  </si>
  <si>
    <t>horse head drawing realistic</t>
  </si>
  <si>
    <t>creative agencies in london</t>
  </si>
  <si>
    <t>https://incubeta.com/de/knowledge-base/tired-of-explaining-data-discrepancies-a-practical-guide-to-sa360-and-ga-alignment/</t>
  </si>
  <si>
    <t>best tulsa seo company</t>
  </si>
  <si>
    <t>atlantas best local website seo company</t>
  </si>
  <si>
    <t>92, 92, 90, 95, 92, 90, 83, 105, 103, 104, 92, 90, 92, 92, 90, 95, 92, 90, 83, 105, 103, 104, 92, 90</t>
  </si>
  <si>
    <t>92, 92, 90, 95, 92, 90, 83, 105, 103, 104, 92, 90</t>
  </si>
  <si>
    <t>horse stables drawing</t>
  </si>
  <si>
    <t>top uk advertising agencies</t>
  </si>
  <si>
    <t>meme horse drawing</t>
  </si>
  <si>
    <t>best oregon seo companies</t>
  </si>
  <si>
    <t>best law firm seo company la</t>
  </si>
  <si>
    <t>horse photos black and white</t>
  </si>
  <si>
    <t>best grand haven seo companies</t>
  </si>
  <si>
    <t>https://incubeta.com/knowledge-base/optimizing-your-website-for-increased-holiday-conversions/</t>
  </si>
  <si>
    <t>search engine optimization seo company</t>
  </si>
  <si>
    <t>best seo service in tamilnadu</t>
  </si>
  <si>
    <t>pencil horse art</t>
  </si>
  <si>
    <t>best seo company cochin</t>
  </si>
  <si>
    <t>Optimizing Your Website For Increased Holiday Conversions | Incubeta</t>
  </si>
  <si>
    <t>best ai ad creative generator for agencies 2026</t>
  </si>
  <si>
    <t>Website optimization is the key to better user experiences, increased conversions, and gaining a competitive advantage that extends far beyond the holiday</t>
  </si>
  <si>
    <t>hobby horse drawing</t>
  </si>
  <si>
    <t>Optimizing Your Website for Increased Holiday Conversions</t>
  </si>
  <si>
    <t>best marketing firms</t>
  </si>
  <si>
    <t>best seo agency for small businesses in dubai</t>
  </si>
  <si>
    <t>clip art horse shoe</t>
  </si>
  <si>
    <t>best seo agency for enterprises</t>
  </si>
  <si>
    <t>People also ask,Local pack,Discussions</t>
  </si>
  <si>
    <t>https://incubeta.com/it/knowledge-base/what-is-retail-media/</t>
  </si>
  <si>
    <t>best seo services provider company</t>
  </si>
  <si>
    <t>man on a horse painting</t>
  </si>
  <si>
    <t>affordable seo marketing</t>
  </si>
  <si>
    <t>best seo agency tensa</t>
  </si>
  <si>
    <t>3 piece horse wall art</t>
  </si>
  <si>
    <t>best seo services in miami fl</t>
  </si>
  <si>
    <t>28, 42, 44, 29, 18, 16, 31, 43, 45, 74, 53, 88, 73, 105, 128, 63, 77, 75, 88, 87, 91, 95, 86, 120</t>
  </si>
  <si>
    <t>110, 97, 71, 94, 71, 76, 67, 74, 79, 83, 75, 109</t>
  </si>
  <si>
    <t>best seo company calgary joekunbor consulting</t>
  </si>
  <si>
    <t>drawing of sea horse</t>
  </si>
  <si>
    <t>best seo company rockville maryland</t>
  </si>
  <si>
    <t>https://incubeta.com/gb/news-and-resources/incubeta-launches-new-agentic-ai-products-to-help-brands-understand-what-truly-drives-marketing-performance/</t>
  </si>
  <si>
    <t>best london seo agency 2020</t>
  </si>
  <si>
    <t>milk &amp; honey pr</t>
  </si>
  <si>
    <t>iron horse saloon el paso photos</t>
  </si>
  <si>
    <t>best seo services budge budge</t>
  </si>
  <si>
    <t>seo services small businesses</t>
  </si>
  <si>
    <t>hawaii best seo company</t>
  </si>
  <si>
    <t>best seo optimization company in the world</t>
  </si>
  <si>
    <t>digital pr agency hertfordshire</t>
  </si>
  <si>
    <t>digital marketing agency hertfordshire</t>
  </si>
  <si>
    <t>horse and buggy drawing</t>
  </si>
  <si>
    <t>best digital pr agencies for brand awareness</t>
  </si>
  <si>
    <t>https://incubeta.com/gb/news-and-resources/incubeta-announces-lani-cummins-as-managing-director-anz/</t>
  </si>
  <si>
    <t>carriage drawing</t>
  </si>
  <si>
    <t>london based seo</t>
  </si>
  <si>
    <t>0, 0, 0, 0, 0, 0, 0, 0, 0, 0, 0, 0, 0, 0, 0, 0, 0, 0, 0, 3, 1, 3, 1, 1</t>
  </si>
  <si>
    <t>horse drawings pencil</t>
  </si>
  <si>
    <t>best local video seo company bristol ri</t>
  </si>
  <si>
    <t>0, 0, 0, 0, 0, 0, 0, 0, 0, 0, 0, 0, 3, 1, 0, 0, 0, 0, 0, 2, 0, 2, 2, 1</t>
  </si>
  <si>
    <t>best charleston seo agency</t>
  </si>
  <si>
    <t>easy:agstzdt72vc= horse drawing</t>
  </si>
  <si>
    <t>best creative pr agencies worldwide</t>
  </si>
  <si>
    <t>https://incubeta.com/za/video-library/incubeta-unpacks-commerce-on-emerce-talks/</t>
  </si>
  <si>
    <t>best+rated+seo+services</t>
  </si>
  <si>
    <t>step by step drawing a horse</t>
  </si>
  <si>
    <t>best creative video agencies 2026</t>
  </si>
  <si>
    <t>best seo services somerset west</t>
  </si>
  <si>
    <t>17, 17, 23, 23, 28, 36, 71, 64, 107, 105, 92, 105, 67, 47, 50, 223, 104, 70, 86, 84, 81, 90, 75, 85</t>
  </si>
  <si>
    <t>74, 74, 72, 84, 71, 73, 83, 73, 70, 79, 64, 75</t>
  </si>
  <si>
    <t>7 horse painting with sunrise</t>
  </si>
  <si>
    <t>the best seo company in katy tx</t>
  </si>
  <si>
    <t>search engine consultancy</t>
  </si>
  <si>
    <t>https://incubeta.com/mx/news-and-resources/incubeta-insider-diversity-in-the-workplace/</t>
  </si>
  <si>
    <t>drawing horse eyes</t>
  </si>
  <si>
    <t>best seo company halifax</t>
  </si>
  <si>
    <t>61, 54, 64, 39, 39, 39, 40, 64, 76, 94, 92, 80, 67, 82, 99, 155, 84, 86, 73, 76, 105, 111, 110, 116</t>
  </si>
  <si>
    <t>119, 104, 113, 118, 113, 110, 106, 110, 113, 117, 127, 133</t>
  </si>
  <si>
    <t>best seo agency sunshine coast</t>
  </si>
  <si>
    <t>top advertising agency uk</t>
  </si>
  <si>
    <t>pencil drawing of horse</t>
  </si>
  <si>
    <t>best seo agency raipur</t>
  </si>
  <si>
    <t>the best seo company | delegation domination</t>
  </si>
  <si>
    <t>drawing:41-2zr7aor4= sea horse</t>
  </si>
  <si>
    <t>https://incubeta.com/it/news-and-resources/why-brands-need-to-own-their-marketing-intelligence-in-the-ai-era/</t>
  </si>
  <si>
    <t>best content marketing services for seo 2025</t>
  </si>
  <si>
    <t>digital marketers website</t>
  </si>
  <si>
    <t>best agency for digital pr in seo</t>
  </si>
  <si>
    <t>al cook photography horse show</t>
  </si>
  <si>
    <t>al cook</t>
  </si>
  <si>
    <t>angry horse drawings</t>
  </si>
  <si>
    <t>best seo agency websites examples</t>
  </si>
  <si>
    <t>cheap seo companies</t>
  </si>
  <si>
    <t>best seo services virginia</t>
  </si>
  <si>
    <t>cheap seo marketing</t>
  </si>
  <si>
    <t>best seo company san francisco ca</t>
  </si>
  <si>
    <t>mustang horse drawing easy</t>
  </si>
  <si>
    <t>0, 0, 0, 0, 0, 0, 0, 0, 0, 4, 2, 7, 5, 1, 0, 0, 0, 0, 0, 0, 2, 2, 1, 0</t>
  </si>
  <si>
    <t>https://incubeta.com/de/whitepapers/tomorrows-world-2026-marketing-outlook-playbook/</t>
  </si>
  <si>
    <t>appaloosa horse art</t>
  </si>
  <si>
    <t>best seo services florida</t>
  </si>
  <si>
    <t>best seo agency gunupur</t>
  </si>
  <si>
    <t>best professional seo company india</t>
  </si>
  <si>
    <t>horse wall art 3d</t>
  </si>
  <si>
    <t>best seo company santa rosa</t>
  </si>
  <si>
    <t>best seo company idaho falls</t>
  </si>
  <si>
    <t>girl riding a horse drawing</t>
  </si>
  <si>
    <t>0, 2, 1, 1, 4, 3, 0, 1, 0, 4, 3, 6, 1, 1, 0, 0, 0, 0, 0, 0, 0, 0, 0, 0</t>
  </si>
  <si>
    <t>https://incubeta.com/de/knowledge-base/test-learn-with-the-new-ai-powered-features-on-performance-max/</t>
  </si>
  <si>
    <t>atlanta's best seo company</t>
  </si>
  <si>
    <t>public relations marketing agency</t>
  </si>
  <si>
    <t>cute:g6pgskdtnuq= easy horse drawing</t>
  </si>
  <si>
    <t>best creative pr agencies taiwan</t>
  </si>
  <si>
    <t>Test &amp; Learn With The New AI Powered Features On Performance Max | Incubeta</t>
  </si>
  <si>
    <t>Google’s recent introduction of AI-powered features for Performance Max (PMax) presents a host of exciting opportunities for advertisers. PMax</t>
  </si>
  <si>
    <t>Test &amp; Learn with the New AI Powered Features on Performance Max</t>
  </si>
  <si>
    <t>best seo company for lawyers florida</t>
  </si>
  <si>
    <t>horse canvas art sale</t>
  </si>
  <si>
    <t>9, 15, 20, 10, 18, 18, 19, 13, 12, 13, 14, 19, 24, 129, 149, 123, 130, 118, 114, 95, 96, 51, 22, 3</t>
  </si>
  <si>
    <t>top london advertising agencies</t>
  </si>
  <si>
    <t>best seo service provider based in dhaka</t>
  </si>
  <si>
    <t>seattle best seo company</t>
  </si>
  <si>
    <t>https://incubeta.com/sg/video-library/the-digital-edge-ep-2-the-relationship-between-the-cfo-and-the-cmo-with-greg-dos-santos/</t>
  </si>
  <si>
    <t>blue horse pics</t>
  </si>
  <si>
    <t>AI Overview,Local pack,Bottom ads</t>
  </si>
  <si>
    <t>best seo company websites</t>
  </si>
  <si>
    <t>blue roan</t>
  </si>
  <si>
    <t>best seo agency thiruthuraipoondi</t>
  </si>
  <si>
    <t>119, 158, 56, 43, 20, 10, 7, 25, 21, 29, 16, 30, 26, 85, 96, 93, 76, 88, 76, 82, 74, 150, 151, 53</t>
  </si>
  <si>
    <t>best youtube seo agency</t>
  </si>
  <si>
    <t>howard schatzberg horse show photography</t>
  </si>
  <si>
    <t>best seo agencies netherlands</t>
  </si>
  <si>
    <t>howie schatzburg</t>
  </si>
  <si>
    <t>best seo service provider agency in bangladesh</t>
  </si>
  <si>
    <t>leonardo da vinci horse painting</t>
  </si>
  <si>
    <t>best startup seo services</t>
  </si>
  <si>
    <t>https://incubeta.com/it/news-and-resources/extendo-joins-incubeta/</t>
  </si>
  <si>
    <t>photography indian war horse</t>
  </si>
  <si>
    <t>best seo services kadam nagar</t>
  </si>
  <si>
    <t>Top ads,Paid sitelinks,Local pack,People also ask,Discussions,Sitelinks,Bottom ads</t>
  </si>
  <si>
    <t>best lakeland seo company experts</t>
  </si>
  <si>
    <t>best seo agency ghanpur</t>
  </si>
  <si>
    <t>digital marketing businesses</t>
  </si>
  <si>
    <t>0, 0, 0, 0, 0, 0, 0, 0, 0, 0, 0, 0, 0, 0, 0, 0, 0, 0, 4, 6, 1, 0, 0, 0</t>
  </si>
  <si>
    <t>retarded horse pics</t>
  </si>
  <si>
    <t>seo best practices for it services website</t>
  </si>
  <si>
    <t>https://incubeta.com/es/our-work/executing-a-global-data-audience-strategy/</t>
  </si>
  <si>
    <t>best ecommerce seo agency uk 2025</t>
  </si>
  <si>
    <t>236, 281, 144, 99, 47, 36, 15, 46, 57, 75, 52, 59, 58, 88, 109, 112, 98, 136, 98, 84, 76, 75, 65, 20</t>
  </si>
  <si>
    <t>trojan war horse drawing</t>
  </si>
  <si>
    <t>top digital pr agency</t>
  </si>
  <si>
    <t>best seo agency in bradford</t>
  </si>
  <si>
    <t>Executing A Global Data Audience Strategy | Incubeta</t>
  </si>
  <si>
    <t>Insights garnered from their research led to the most engaged organic post of all time shared on Experience AlUla channels - driving over 25 million impressions.</t>
  </si>
  <si>
    <t>best seo companies yonkers</t>
  </si>
  <si>
    <t>Executing a Global Data Audience Strategy</t>
  </si>
  <si>
    <t>realistic wild horse drawing</t>
  </si>
  <si>
    <t>best seo service boca raton</t>
  </si>
  <si>
    <t>https://incubeta.com/de/knowledge-base/category/generative-ai/</t>
  </si>
  <si>
    <t>professional seo consulting</t>
  </si>
  <si>
    <t>horse drawing rearing</t>
  </si>
  <si>
    <t>best seo company dfw</t>
  </si>
  <si>
    <t>best seo agency ledyard ct</t>
  </si>
  <si>
    <t>Generative AI Archives | Incubeta</t>
  </si>
  <si>
    <t>best seo services senapati</t>
  </si>
  <si>
    <t>Generative AI</t>
  </si>
  <si>
    <t>horse sex art</t>
  </si>
  <si>
    <t>best affordable seo services in wichita</t>
  </si>
  <si>
    <t>seo companies reviews</t>
  </si>
  <si>
    <t>best seo service company in oaxaca</t>
  </si>
  <si>
    <t>best seo link building services jacksonville</t>
  </si>
  <si>
    <t>running horse llc photos</t>
  </si>
  <si>
    <t>canada's best seo companies</t>
  </si>
  <si>
    <t>https://incubeta.com/sg/knowledge-base/category/leads/</t>
  </si>
  <si>
    <t>top 10 seo companies uk</t>
  </si>
  <si>
    <t>best seo companies new york</t>
  </si>
  <si>
    <t>best creative agencies brighton</t>
  </si>
  <si>
    <t>horse framed wall art</t>
  </si>
  <si>
    <t>best seo brampton company</t>
  </si>
  <si>
    <t>best seo company for plumbers chula vista</t>
  </si>
  <si>
    <t>best+seo+company+london</t>
  </si>
  <si>
    <t>crazy horse saddle shop photos</t>
  </si>
  <si>
    <t>https://incubeta.com/pt-pt/capabilities/marketing-intelligence/</t>
  </si>
  <si>
    <t>best seo agency lebachhara</t>
  </si>
  <si>
    <t>creative ad agencies</t>
  </si>
  <si>
    <t>charlie horse ocala photos</t>
  </si>
  <si>
    <t>chino best local seo services</t>
  </si>
  <si>
    <t>charlie horse ocala</t>
  </si>
  <si>
    <t>review best seo company modesto</t>
  </si>
  <si>
    <t>Transformamos dados em insights que impulsionam marketing mais inteligente, melhores decisões e crescimento incremental. Saiba mais!</t>
  </si>
  <si>
    <t>best seo agency austin</t>
  </si>
  <si>
    <t>horse racing pics</t>
  </si>
  <si>
    <t>best local seo agencies los angeles reviews</t>
  </si>
  <si>
    <t>seo website services</t>
  </si>
  <si>
    <t>https://incubeta.com/our-work/delivering-scale-performance/</t>
  </si>
  <si>
    <t>best seo agencies colchester uk</t>
  </si>
  <si>
    <t>horse head anatomy drawing</t>
  </si>
  <si>
    <t>digimark agency best seo company in bangalore</t>
  </si>
  <si>
    <t>best seo agency daulatpur</t>
  </si>
  <si>
    <t>seo and marketing services</t>
  </si>
  <si>
    <t>best seo agency in london for small business</t>
  </si>
  <si>
    <t>black and white horse drawings</t>
  </si>
  <si>
    <t>0, 0, 0, 0, 0, 0, 0, 0, 0, 0, 0, 0, 0, 0, 0, 0, 0, 0, 0, 0, 1, 15, 0, 2</t>
  </si>
  <si>
    <t>best digital pr services seo agencies 2025</t>
  </si>
  <si>
    <t>128, 45, 100, 80, 51, 38, 59, 82, 153, 152, 150, 135, 81, 88, 95, 82, 53, 67, 88, 89, 95, 100, 97, 99</t>
  </si>
  <si>
    <t>https://incubeta.com/es/knowledge-base/what-is-dynamic-creative-optimization-dco/</t>
  </si>
  <si>
    <t>best seo agencies for ecommerce 2025</t>
  </si>
  <si>
    <t>101, 93, 102, 95, 94, 89, 95, 102, 108, 113, 110, 112</t>
  </si>
  <si>
    <t>biggest marketing agency</t>
  </si>
  <si>
    <t>best seo agency jacksonville</t>
  </si>
  <si>
    <t>sketch:c48t3pbllee= pencil horse drawing</t>
  </si>
  <si>
    <t>best seo companies nashville</t>
  </si>
  <si>
    <t>best technical seo services for ecommerce stores</t>
  </si>
  <si>
    <t>front facing horse drawing</t>
  </si>
  <si>
    <t>top digital marketing company</t>
  </si>
  <si>
    <t>best seo company portsmouth</t>
  </si>
  <si>
    <t>horse front view</t>
  </si>
  <si>
    <t>best ai seo agencies for real estate 2025 or 2026</t>
  </si>
  <si>
    <t>https://incubeta.com/mx/news-and-resources/is-marketing-maturity-the-key-to-profitability/</t>
  </si>
  <si>
    <t>best pittsburgh seo companies</t>
  </si>
  <si>
    <t>horse girl drawing</t>
  </si>
  <si>
    <t>best seo company 2015</t>
  </si>
  <si>
    <t>creative branding company</t>
  </si>
  <si>
    <t>best shopify seo agencies for dtc brands</t>
  </si>
  <si>
    <t>Sitelinks,Knowledge panel</t>
  </si>
  <si>
    <t>best group buy seo tools service</t>
  </si>
  <si>
    <t>cool horse drawing</t>
  </si>
  <si>
    <t>best seo companies in noida</t>
  </si>
  <si>
    <t>top strategic communications firms</t>
  </si>
  <si>
    <t>best seo company for lawyers san francisco</t>
  </si>
  <si>
    <t>https://incubeta.com/sg/video-library/the-digital-edge-ep-7-the-future-of-search-ai-what-comes-next/</t>
  </si>
  <si>
    <t>Sitelinks,People also ask,Discussions,Local pack</t>
  </si>
  <si>
    <t>easy:ewthal6xslu= drawing of a horse</t>
  </si>
  <si>
    <t>best seo agency in vizag</t>
  </si>
  <si>
    <t>best seo companies small businesses 2026</t>
  </si>
  <si>
    <t>top creative agency</t>
  </si>
  <si>
    <t>the showroom at gila river hotels &amp; casinos- wild horse pass chandler photos</t>
  </si>
  <si>
    <t>best seo companies in arizona</t>
  </si>
  <si>
    <t>white horse flea market photos</t>
  </si>
  <si>
    <t>best seo company lancaster</t>
  </si>
  <si>
    <t>white horse flea market</t>
  </si>
  <si>
    <t>17, 24, 23, 20, 25, 28, 14, 25, 28, 22, 24, 22, 58, 142, 76, 67, 69, 91, 62, 78, 78, 93, 94, 88</t>
  </si>
  <si>
    <t>best creative agencies 2022</t>
  </si>
  <si>
    <t>best real estate seo service</t>
  </si>
  <si>
    <t>pencil drawing of a horse</t>
  </si>
  <si>
    <t>https://incubeta.com/ae/knowledge-base/6-accessibility-tips-to-improve-your-customer-experience/</t>
  </si>
  <si>
    <t>best seo content development services</t>
  </si>
  <si>
    <t>top media agencies uk</t>
  </si>
  <si>
    <t>best columbus seo company</t>
  </si>
  <si>
    <t>1, 1, 5, 2, 5, 1, 2, 2, 1, 3, 6, 14, 8, 0, 0, 2, 1, 0, 0, 0, 0, 0, 0, 0</t>
  </si>
  <si>
    <t>horse and buggy clip art</t>
  </si>
  <si>
    <t>best seo agency for long-term growth</t>
  </si>
  <si>
    <t>top digital marketing agency in london</t>
  </si>
  <si>
    <t>6 Accessibility Tips To Improve Your Customer Experience | Incubeta</t>
  </si>
  <si>
    <t>The ultimate goal for any brand is to provide an experience for customers that makes them feel like they’re the only customer you care about. Call it</t>
  </si>
  <si>
    <t>best seo agency bangalore</t>
  </si>
  <si>
    <t>6 Accessibility Tips to Improve Your Customer Experience</t>
  </si>
  <si>
    <t>online marketing agencies uk</t>
  </si>
  <si>
    <t>best wordpress seo agencies in the uk</t>
  </si>
  <si>
    <t>horse shoe metal art</t>
  </si>
  <si>
    <t>best seo agency in bd</t>
  </si>
  <si>
    <t>https://incubeta.com/it/news-and-resources/incubeta-drives-ai-performance-with-early-adoption-of-gemini-for-google-workspace/</t>
  </si>
  <si>
    <t>best seo marketing agency near westborough ma</t>
  </si>
  <si>
    <t>31, 30, 24, 21, 16, 18, 19, 30, 54, 63, 69, 62, 37, 55, 67, 124, 73, 91, 85, 84, 82, 87, 94, 94</t>
  </si>
  <si>
    <t>91, 101, 115, 130, 121, 119, 108, 107, 105, 110, 117, 117</t>
  </si>
  <si>
    <t>knight on a horse drawing</t>
  </si>
  <si>
    <t>pr london</t>
  </si>
  <si>
    <t>best seo services in texoma</t>
  </si>
  <si>
    <t>knight on horseback</t>
  </si>
  <si>
    <t>best digital creative agencies 2025</t>
  </si>
  <si>
    <t>best seo company in frisco</t>
  </si>
  <si>
    <t>best seo services in germany</t>
  </si>
  <si>
    <t>74, 78, 78, 86, 91, 90, 90, 95, 93, 83, 73, 75, 74, 78, 78, 86, 91, 90, 90, 95, 93, 83, 73, 75</t>
  </si>
  <si>
    <t>74, 78, 78, 86, 91, 90, 90, 95, 93, 83, 73, 75</t>
  </si>
  <si>
    <t>best omaha seo company</t>
  </si>
  <si>
    <t>search engine optimization in uk</t>
  </si>
  <si>
    <t>1, 0, 1, 1, 2, 1, 3, 1, 1, 1, 3, 4, 5, 0, 0, 0, 0, 0, 0, 0, 0, 0, 0, 1</t>
  </si>
  <si>
    <t>best seo service company in berat</t>
  </si>
  <si>
    <t>https://incubeta.com/au/whitepapers/tomorrows-world-2026-marketing-outlook-playbook/</t>
  </si>
  <si>
    <t>white horse tavern flint photos</t>
  </si>
  <si>
    <t>best enterprise seo agencies 2025 reviews</t>
  </si>
  <si>
    <t>white horse tavern flint</t>
  </si>
  <si>
    <t>houstons best seo company</t>
  </si>
  <si>
    <t>all seo company in london</t>
  </si>
  <si>
    <t>small horse drawing easy</t>
  </si>
  <si>
    <t>chicago best seo company</t>
  </si>
  <si>
    <t>Image pack,Discussions,People also ask,Thumbnail</t>
  </si>
  <si>
    <t>best optimization and seo services</t>
  </si>
  <si>
    <t>kicking horse campground photos</t>
  </si>
  <si>
    <t>best ecommerce seo company in india</t>
  </si>
  <si>
    <t>31, 39, 12, 25, 25, 45, 27, 48, 63, 91, 49, 105, 59, 68, 50, 117, 79, 81, 65, 65, 69, 77, 65, 76</t>
  </si>
  <si>
    <t>66, 68, 60, 96, 76, 75, 61, 61, 64, 73, 61, 72</t>
  </si>
  <si>
    <t>kicking horse campground</t>
  </si>
  <si>
    <t>affordable search engine optimization services</t>
  </si>
  <si>
    <t>https://incubeta.com/za/knowledge-base/the-role-of-consent-mode-in-your-path-to-privacy-ready-marketing/</t>
  </si>
  <si>
    <t>best name for seo company</t>
  </si>
  <si>
    <t>galveston island horse and pony rides photos</t>
  </si>
  <si>
    <t>best creative ad agencies in sydney</t>
  </si>
  <si>
    <t>Top ads,People also ask,Discussions,Sitelinks</t>
  </si>
  <si>
    <t>ride horses near me</t>
  </si>
  <si>
    <t>best seo services in vaughan</t>
  </si>
  <si>
    <t>31, 48, 30, 32, 57, 20, 29, 38, 62, 80, 72, 70, 34, 73, 88, 225, 54, 85, 59, 67, 94, 93, 72, 76</t>
  </si>
  <si>
    <t>67, 74, 71, 83, 81, 81, 64, 67, 69, 80, 60, 63</t>
  </si>
  <si>
    <t>best seo agency balimela</t>
  </si>
  <si>
    <t>affordable search engine optimization company</t>
  </si>
  <si>
    <t>horse shoe drawings</t>
  </si>
  <si>
    <t>best llm seo agencies</t>
  </si>
  <si>
    <t>best seo agency in little island</t>
  </si>
  <si>
    <t>realistic horse rearing drawing</t>
  </si>
  <si>
    <t>35, 43, 33, 23, 21, 29, 41, 56, 68, 61, 72, 56, 40, 64, 84, 117, 71, 77, 57, 82, 96, 88, 90, 89</t>
  </si>
  <si>
    <t>best creative agencies 2021</t>
  </si>
  <si>
    <t>91, 89, 91, 89, 85, 90, 81, 91, 93, 92, 93, 92</t>
  </si>
  <si>
    <t>realistic unicorn</t>
  </si>
  <si>
    <t>https://incubeta.com/it/video-library/the-digital-edge-s2-ep-1-discover-how-ai-is-reshaping-digital-marketing-with-michael-ossendrijver/</t>
  </si>
  <si>
    <t>digital marketing agency best</t>
  </si>
  <si>
    <t>best local video seo services company johnston ri</t>
  </si>
  <si>
    <t>easy arabian horse drawing</t>
  </si>
  <si>
    <t>best seo agencies for colleges and universities</t>
  </si>
  <si>
    <t>best local seo agency helena</t>
  </si>
  <si>
    <t>85, 142, 131, 99, 33, 29, 63, 26, 31, 17, 29, 32, 34, 49, 54, 75, 131, 121, 111, 122, 78, 102, 83, 48</t>
  </si>
  <si>
    <t>best seo agencies in san antonio</t>
  </si>
  <si>
    <t>horse ascii art</t>
  </si>
  <si>
    <t>ascii horse</t>
  </si>
  <si>
    <t>seo company company</t>
  </si>
  <si>
    <t>what's the best seo company for lawyers?</t>
  </si>
  <si>
    <t>calli horse art</t>
  </si>
  <si>
    <t>best tampa seo agency</t>
  </si>
  <si>
    <t>https://incubeta.com/za/news-and-resources/wtf-is-chatgpt/</t>
  </si>
  <si>
    <t>christmas horse art</t>
  </si>
  <si>
    <t>best seo services worcester</t>
  </si>
  <si>
    <t>horse painting famous</t>
  </si>
  <si>
    <t>best seo agency vegas</t>
  </si>
  <si>
    <t>creative branding agencies</t>
  </si>
  <si>
    <t>best seo companies lowell</t>
  </si>
  <si>
    <t>wild horse west photos</t>
  </si>
  <si>
    <t>best local seo marketing services agency</t>
  </si>
  <si>
    <t>wild horse west</t>
  </si>
  <si>
    <t>best seo agency ireland</t>
  </si>
  <si>
    <t>https://incubeta.com/ch/video-library/the-digital-edge-s2-ep-4-how-marketers-win-the-attention-economy-with-cricuts-stephanie-firth/</t>
  </si>
  <si>
    <t>best london seo</t>
  </si>
  <si>
    <t>whetstone horse campground mountain rest photos</t>
  </si>
  <si>
    <t>best seo agency southern oregon</t>
  </si>
  <si>
    <t>whetstone horse camp</t>
  </si>
  <si>
    <t>the best seo company in sugar land tx</t>
  </si>
  <si>
    <t>cool horse pics</t>
  </si>
  <si>
    <t>best seo companies 2025</t>
  </si>
  <si>
    <t>11, 21, 12, 33, 35, 45, 48, 45, 78, 80, 102, 73, 44, 66, 94, 223, 58, 56, 60, 67, 72, 79, 75, 71</t>
  </si>
  <si>
    <t>Thumbnail,Sitelinks</t>
  </si>
  <si>
    <t>69, 75, 78, 89, 72, 67, 68, 66, 71, 79, 74, 70</t>
  </si>
  <si>
    <t>best enterprise seo services</t>
  </si>
  <si>
    <t>professional search engine optimization company</t>
  </si>
  <si>
    <t>baby horse pics</t>
  </si>
  <si>
    <t>best seo for b2b companies</t>
  </si>
  <si>
    <t>lost horse saloon photos</t>
  </si>
  <si>
    <t>best seo agency cotton exchange</t>
  </si>
  <si>
    <t>https://incubeta.com/za/whitepapers/the-architects-the-renters/</t>
  </si>
  <si>
    <t>72, 54, 36, 35, 28, 25, 31, 32, 56, 56, 57, 72, 32, 54, 75, 110, 80, 98, 102, 98, 99, 99, 92, 98</t>
  </si>
  <si>
    <t>lost horse saloon</t>
  </si>
  <si>
    <t>89, 83, 81, 78, 86, 71, 84, 83, 82, 83, 77, 83</t>
  </si>
  <si>
    <t>best+seo+company+uk</t>
  </si>
  <si>
    <t>best b2b saas seo agencies 2026</t>
  </si>
  <si>
    <t>lexington horse painting scott</t>
  </si>
  <si>
    <t>The Architects &amp; The Renters | Incubeta</t>
  </si>
  <si>
    <t>best digital marketing agency seo packages</t>
  </si>
  <si>
    <t>The announcements and innovations showcased at Google Cloud Next 2026 have solidified a new business reality: intelligent, automated systems are now a</t>
  </si>
  <si>
    <t>The Architects &amp; The Renters</t>
  </si>
  <si>
    <t>best professional seo company near wadala mumbai</t>
  </si>
  <si>
    <t>walking horse drawing</t>
  </si>
  <si>
    <t>affordable search engine ranking</t>
  </si>
  <si>
    <t>best seo companies in sacramento</t>
  </si>
  <si>
    <t>grey horse painting</t>
  </si>
  <si>
    <t>https://incubeta.com/au/news-and-resources/google-abandons-third-party-cookie-deprecation/</t>
  </si>
  <si>
    <t>best seo agency in kerala</t>
  </si>
  <si>
    <t>chinese horse art</t>
  </si>
  <si>
    <t>2, 1, 1, 0, 0, 0, 4, 2, 3, 3, 4, 8, 10, 0, 1, 0, 2, 10, 9, 0, 1, 0, 2, 1</t>
  </si>
  <si>
    <t>search optimization services</t>
  </si>
  <si>
    <t>best seo agencies hungary</t>
  </si>
  <si>
    <t>arabian horse pics</t>
  </si>
  <si>
    <t>best seo company in jodhpur</t>
  </si>
  <si>
    <t>54, 77, 58, 84, 75, 76, 73, 79, 77, 81, 75, 78, 77, 77, 77, 78, 77, 78, 75, 81, 79, 84, 77, 80</t>
  </si>
  <si>
    <t>best seo company in israel</t>
  </si>
  <si>
    <t>80, 79, 80, 80, 80, 81, 78, 84, 82, 86, 80, 83</t>
  </si>
  <si>
    <t>https://incubeta.com/gb/knowledge-base/category/retail-media/</t>
  </si>
  <si>
    <t>horse riding painting</t>
  </si>
  <si>
    <t>award winning digital marketing company</t>
  </si>
  <si>
    <t>best seo agency banglore</t>
  </si>
  <si>
    <t>best seo relaunch begleitung agencies near me</t>
  </si>
  <si>
    <t>best local seo agencies 2026</t>
  </si>
  <si>
    <t>3, 4, 8, 9, 6, 9, 13, 7, 7, 8, 7, 17, 12, 78, 93, 76, 89, 117, 65, 133, 92, 80, 117, 44</t>
  </si>
  <si>
    <t>horse pencil drawings</t>
  </si>
  <si>
    <t>https://incubeta.com/ch/news-and-resources/is-marketing-maturity-the-key-to-profitability/</t>
  </si>
  <si>
    <t>best seo company for dumpster rental businesses</t>
  </si>
  <si>
    <t>london pr agencies</t>
  </si>
  <si>
    <t>best creative design agencies london</t>
  </si>
  <si>
    <t>horse painting black and white</t>
  </si>
  <si>
    <t>best seo agencies nassau county</t>
  </si>
  <si>
    <t>32, 23, 29, 26, 36, 34, 27, 48, 41, 37, 44, 42, 32, 103, 106, 89, 82, 76, 75, 93, 71, 76, 68, 70</t>
  </si>
  <si>
    <t>best seo services 2026</t>
  </si>
  <si>
    <t>72, 71, 62, 79, 88, 89, 52, 76, 57, 60, 53, 55</t>
  </si>
  <si>
    <t>horse head drawing simple</t>
  </si>
  <si>
    <t>largest seo company</t>
  </si>
  <si>
    <t>best seo company in thanjavur</t>
  </si>
  <si>
    <t>https://incubeta.com/za/knowledge-base/category/leads/</t>
  </si>
  <si>
    <t>0, 0, 0, 0, 0, 0, 0, 0, 0, 0, 2, 5, 7, 1, 1, 0, 0, 0, 0, 0, 0, 0, 0, 1</t>
  </si>
  <si>
    <t>zoominseo best seo agency in the world</t>
  </si>
  <si>
    <t>Top ads,Paid sitelinks,Sitelinks,People also ask,Bottom ads</t>
  </si>
  <si>
    <t>horse soldiers real photos</t>
  </si>
  <si>
    <t>best nationwide seo services</t>
  </si>
  <si>
    <t>12 strong real photos</t>
  </si>
  <si>
    <t>best seo agency waterford ct</t>
  </si>
  <si>
    <t>seo development company</t>
  </si>
  <si>
    <t>horse creek golf photos</t>
  </si>
  <si>
    <t>best seo optimization companies in the world</t>
  </si>
  <si>
    <t>Top ads,People also ask,Local pack,Bottom ads</t>
  </si>
  <si>
    <t>horse creek golf course</t>
  </si>
  <si>
    <t>https://incubeta.com/za/knowledge-base/category/digital-marketing/</t>
  </si>
  <si>
    <t>best creative agencies boston</t>
  </si>
  <si>
    <t>473, 44, 29, 51, 71, 39, 67, 69, 69, 85, 108, 140, 79, 59, 69, 63, 62, 49, 72, 83, 103, 99, 110, 134</t>
  </si>
  <si>
    <t>129, 83, 92, 90, 91, 88, 92, 103, 124, 119, 130, 154</t>
  </si>
  <si>
    <t>horse standing drawing</t>
  </si>
  <si>
    <t>best ai seo tools for agencies 2026</t>
  </si>
  <si>
    <t>standing horse outline</t>
  </si>
  <si>
    <t>reviews seo</t>
  </si>
  <si>
    <t>best seo company greenwood village</t>
  </si>
  <si>
    <t>best seo company in theheights</t>
  </si>
  <si>
    <t>horse directed drawing</t>
  </si>
  <si>
    <t>https://incubeta.com/ch/news-and-resources/google-retaliates-to-chatgpt/</t>
  </si>
  <si>
    <t>best local seo company faridabad</t>
  </si>
  <si>
    <t>best allendale seo services</t>
  </si>
  <si>
    <t>modern horse wall art</t>
  </si>
  <si>
    <t>best seo company sacramento</t>
  </si>
  <si>
    <t>best law firm seo agency</t>
  </si>
  <si>
    <t>wild horse islands art</t>
  </si>
  <si>
    <t>best of local seo services</t>
  </si>
  <si>
    <t>https://incubeta.com/sg/news-and-resources/category/incubeta-updates/page/3/</t>
  </si>
  <si>
    <t>seo consultant london uk</t>
  </si>
  <si>
    <t>best seo company newmarket</t>
  </si>
  <si>
    <t>pencil easy realistic horse drawing</t>
  </si>
  <si>
    <t>best online seo services in the world</t>
  </si>
  <si>
    <t>simple running horse drawing easy</t>
  </si>
  <si>
    <t>80, 79, 82, 75, 82, 75, 88, 86, 80, 82, 79, 80, 79, 78, 81, 75, 81, 74, 87, 86, 79, 82, 78, 80</t>
  </si>
  <si>
    <t>79, 78, 81, 74, 81, 74, 87, 86, 79, 82, 78, 80</t>
  </si>
  <si>
    <t>best seo agency in thane</t>
  </si>
  <si>
    <t>london marketing companies</t>
  </si>
  <si>
    <t>best seo service deutschland</t>
  </si>
  <si>
    <t>horse feet drawing</t>
  </si>
  <si>
    <t>0, 0, 0, 0, 0, 0, 0, 0, 0, 0, 0, 0, 0, 0, 0, 0, 0, 0, 4, 5, 3, 2, 0, 0</t>
  </si>
  <si>
    <t>best seo company in egypt middle east</t>
  </si>
  <si>
    <t>https://incubeta.com/au/news-and-resources/incubeta-scores-vendor-licenses-in-virginia-louisiana/</t>
  </si>
  <si>
    <t>73, 72, 76, 75, 87, 87, 75, 79, 78, 78, 73, 71, 74, 73, 77, 76, 89, 89, 77, 80, 79, 80, 74, 73</t>
  </si>
  <si>
    <t>horse art for kids</t>
  </si>
  <si>
    <t>best seo company in kolkata for restaurants</t>
  </si>
  <si>
    <t>75, 75, 78, 77, 90, 90, 78, 81, 81, 81, 75, 74</t>
  </si>
  <si>
    <t>marketing creative agency</t>
  </si>
  <si>
    <t>best local seo service in bangladesh</t>
  </si>
  <si>
    <t>0, 3, 0, 3, 0, 4, 3, 4, 0, 4, 3, 4, 2, 0, 1, 0, 0, 0, 0, 0, 0, 0, 0, 0</t>
  </si>
  <si>
    <t>horse trailer painting</t>
  </si>
  <si>
    <t>People also ask,Local pack,Image pack</t>
  </si>
  <si>
    <t>orlandos best seo agency</t>
  </si>
  <si>
    <t>https://incubeta.com/es/news-and-resources/google-agentspace/</t>
  </si>
  <si>
    <t>best seo agency for jewelry websites</t>
  </si>
  <si>
    <t>125, 106, 65, 32, 53, 62, 108, 112, 73, 77, 42, 67, 116, 78, 82, 68, 70, 70, 74, 80, 75, 82, 74, 90</t>
  </si>
  <si>
    <t>92, 88, 84, 80, 80, 80, 85, 90, 86, 92, 84, 100</t>
  </si>
  <si>
    <t>western horse riding drawing</t>
  </si>
  <si>
    <t>best seo company in egypt</t>
  </si>
  <si>
    <t>help with seo</t>
  </si>
  <si>
    <t>best seo agency in malaysia</t>
  </si>
  <si>
    <t>0, 0, 0, 0, 0, 0, 0, 0, 0, 0, 2, 12, 5, 0, 1, 0, 0, 1, 0, 0, 0, 0, 0, 1</t>
  </si>
  <si>
    <t>https://incubeta.com/za/knowledge-base/googles-ai-max-at-peak-times-the-hidden-risks-and-how-to-avoid-them-2/</t>
  </si>
  <si>
    <t>best chicago seo agency</t>
  </si>
  <si>
    <t>welding horse shoe art</t>
  </si>
  <si>
    <t>AI Overview,Thumbnail,People also ask,Videos</t>
  </si>
  <si>
    <t>best local seo services companies 2026</t>
  </si>
  <si>
    <t>beginner horseshoe welding projects</t>
  </si>
  <si>
    <t>best seo company vegas</t>
  </si>
  <si>
    <t>49, 77, 78, 96, 94, 79, 79, 72, 88, 78, 74, 92, 73, 69, 75, 48, 77, 73, 79, 88, 75, 84, 77, 88</t>
  </si>
  <si>
    <t>best seo company in utah</t>
  </si>
  <si>
    <t>69, 74, 79, 86, 81, 77, 83, 92, 79, 88, 81, 92</t>
  </si>
  <si>
    <t>indian war horse painting</t>
  </si>
  <si>
    <t>best seo agency janupada</t>
  </si>
  <si>
    <t>seo packages in london</t>
  </si>
  <si>
    <t>best seo experts company in honkong</t>
  </si>
  <si>
    <t>best weed delivery seo agency</t>
  </si>
  <si>
    <t>best indiana seo company</t>
  </si>
  <si>
    <t>professional wild horse photography</t>
  </si>
  <si>
    <t>29, 29, 1, 5, 6, 5, 7, 10, 6, 7, 14, 8, 4, 78, 85, 67, 99, 147, 117, 124, 61, 74, 74, 70</t>
  </si>
  <si>
    <t>best local seo company nj</t>
  </si>
  <si>
    <t>https://incubeta.com/es/news-and-resources/incubeta-welcome-new-managing-director-mexico/</t>
  </si>
  <si>
    <t>seo company websites</t>
  </si>
  <si>
    <t>best seo company for lawyers south carolina</t>
  </si>
  <si>
    <t>death on a pale horse painting</t>
  </si>
  <si>
    <t>best seo agency in dekalb</t>
  </si>
  <si>
    <t>Image pack,People also ask,Knowledge panel,Discussions</t>
  </si>
  <si>
    <t>best seo blog writing services</t>
  </si>
  <si>
    <t>easy horse acrylic painting</t>
  </si>
  <si>
    <t>best seo company in kolkata for boutiques</t>
  </si>
  <si>
    <t>best seo company/ agency in delhi ncr</t>
  </si>
  <si>
    <t>business seo service</t>
  </si>
  <si>
    <t>professional black and white horse photography</t>
  </si>
  <si>
    <t>https://incubeta.com/ae/knowledge-base/what-is-threads/</t>
  </si>
  <si>
    <t>horse text art</t>
  </si>
  <si>
    <t>roast seo agency uk</t>
  </si>
  <si>
    <t>we are roast</t>
  </si>
  <si>
    <t>What Is Threads? | Incubeta</t>
  </si>
  <si>
    <t>n the ever-evolving world of social media, where platforms come and go, Instagram’s parent company, Meta, has launched its latest offering: Threads. An</t>
  </si>
  <si>
    <t>self portrait inn of the dawn horse</t>
  </si>
  <si>
    <t>What is Threads?</t>
  </si>
  <si>
    <t>horse sketch art</t>
  </si>
  <si>
    <t>service search engine optimization</t>
  </si>
  <si>
    <t>best seo agency in london reviews</t>
  </si>
  <si>
    <t>https://incubeta.com/pt-pt/news-and-resources/incubeta-insider-the-value-of-a-supportive-culture/</t>
  </si>
  <si>
    <t>most famous horse paintings</t>
  </si>
  <si>
    <t>best jupiter seo company</t>
  </si>
  <si>
    <t>website optimization companies</t>
  </si>
  <si>
    <t>best seo agencies for performance marketing 2025</t>
  </si>
  <si>
    <t>horse pic for drawing</t>
  </si>
  <si>
    <t>best seo agencies estonia</t>
  </si>
  <si>
    <t>best affordable seo services in california</t>
  </si>
  <si>
    <t>horse thieves tavern photos</t>
  </si>
  <si>
    <t>the good agency</t>
  </si>
  <si>
    <t>best ai tools for creative agencies 2026</t>
  </si>
  <si>
    <t>horse thieves tavern</t>
  </si>
  <si>
    <t>best+seo+companies+uk</t>
  </si>
  <si>
    <t>simple horse drawing step by step</t>
  </si>
  <si>
    <t>best seo agency manikpur</t>
  </si>
  <si>
    <t>https://incubeta.com/ch/news-and-resources/tim-weller-joins-incubeta/</t>
  </si>
  <si>
    <t>114, 106, 74, 133, 88, 75, 47, 112, 60, 69, 61, 62, 50, 98, 64, 73, 78, 57, 52, 71, 75, 72, 75, 76</t>
  </si>
  <si>
    <t>best seo services in st. john</t>
  </si>
  <si>
    <t>74, 83, 70, 72, 67, 59, 53, 71, 75, 72, 75, 76</t>
  </si>
  <si>
    <t>best crm for seo company</t>
  </si>
  <si>
    <t>rustic horse paintings</t>
  </si>
  <si>
    <t>biggest advertising agencies london</t>
  </si>
  <si>
    <t>best seo agency rajula</t>
  </si>
  <si>
    <t>best seo services desali</t>
  </si>
  <si>
    <t>black horse photo</t>
  </si>
  <si>
    <t>0, 0, 0, 0, 0, 0, 0, 0, 0, 0, 0, 0, 0, 0, 0, 0, 0, 0, 3, 4, 3, 1, 0, 1</t>
  </si>
  <si>
    <t>pr agencies in the uk</t>
  </si>
  <si>
    <t>famous horse racing paintings</t>
  </si>
  <si>
    <t>best agency for b2b seo leeds</t>
  </si>
  <si>
    <t>https://incubeta.com/my/our-work/delivering-national-excellence-efficiency/</t>
  </si>
  <si>
    <t>best local video seo agency</t>
  </si>
  <si>
    <t>best seo company in bangkok</t>
  </si>
  <si>
    <t>sketch pencil horse drawing</t>
  </si>
  <si>
    <t>top seo company in london</t>
  </si>
  <si>
    <t>best seo marketing companies in ikot ekpene</t>
  </si>
  <si>
    <t>paintings of the horse lexington</t>
  </si>
  <si>
    <t>best seo agency in udaipur</t>
  </si>
  <si>
    <t>0, 1, 4, 0, 3, 5, 3, 10, 3, 2, 2, 3, 3, 0, 0, 0, 0, 0, 0, 0, 0, 0, 0, 0</t>
  </si>
  <si>
    <t>pr brands</t>
  </si>
  <si>
    <t>best adult seo agency</t>
  </si>
  <si>
    <t>cute drawing of a horse</t>
  </si>
  <si>
    <t>https://incubeta.com/za/news-and-resources/a-mark-of-the-times-ai-employees-that-boost-internal-productivity/</t>
  </si>
  <si>
    <t>best organic seo company london</t>
  </si>
  <si>
    <t>Public relations; Communities; Business</t>
  </si>
  <si>
    <t>bronze horse fountain photos</t>
  </si>
  <si>
    <t>best ai tools for seo content agencies 2026</t>
  </si>
  <si>
    <t>biggest marketing companies</t>
  </si>
  <si>
    <t>best seo agency surada</t>
  </si>
  <si>
    <t>majestic horse drawing</t>
  </si>
  <si>
    <t>majestic horses</t>
  </si>
  <si>
    <t>best press release service seo</t>
  </si>
  <si>
    <t>wild horse paintings</t>
  </si>
  <si>
    <t>best seo agency coventry</t>
  </si>
  <si>
    <t>search-engine optimisation london</t>
  </si>
  <si>
    <t>best seo services company in dubai</t>
  </si>
  <si>
    <t>https://incubeta.com/my/knowledge-base/googles-ai-max-at-peak-times-the-hidden-risks-and-how-to-avoid-them-2/</t>
  </si>
  <si>
    <t>horse sitting down drawing</t>
  </si>
  <si>
    <t>best web hosting services seo optimization 2026</t>
  </si>
  <si>
    <t>low cost seo services</t>
  </si>
  <si>
    <t>best seo agency texas</t>
  </si>
  <si>
    <t>silver horse lounge fort worth photos</t>
  </si>
  <si>
    <t>best seo agency nz</t>
  </si>
  <si>
    <t>best seo agency sitarampur</t>
  </si>
  <si>
    <t>190, 251, 157, 109, 113, 65, 89, 67, 86, 117, 87, 101, 49, 68, 77, 103, 47, 65, 65, 50, 84, 86, 91, 111</t>
  </si>
  <si>
    <t>spotted horse tavern shelton, ct. photos</t>
  </si>
  <si>
    <t>102, 108, 103, 100, 102, 95, 103, 97, 100, 108, 113, 133</t>
  </si>
  <si>
    <t>best pr agencies uk</t>
  </si>
  <si>
    <t>best traverse city seo agency</t>
  </si>
  <si>
    <t>abstract horse canvas art</t>
  </si>
  <si>
    <t>3, 1, 2, 1, 2, 1, 1, 0, 0, 0, 0, 0, 0, 0, 0, 0, 0, 0, 0, 0, 0, 0, 0, 1</t>
  </si>
  <si>
    <t>https://incubeta.com/ch/knowledge-base/category/mmm-tools/</t>
  </si>
  <si>
    <t>AI Overview,Top ads,Paid sitelinks,Knowledge panel,People also ask,Discussions,Bottom ads</t>
  </si>
  <si>
    <t>abstract horses</t>
  </si>
  <si>
    <t>best seo services rankstar agenci</t>
  </si>
  <si>
    <t>top seo services rankstaar</t>
  </si>
  <si>
    <t>horse bug photos</t>
  </si>
  <si>
    <t>best search engine optimization companies</t>
  </si>
  <si>
    <t>MMM Tools Archives | Incubeta</t>
  </si>
  <si>
    <t>MMM Tools</t>
  </si>
  <si>
    <t>People also ask,Sitelinks,Bottom ads,Paid sitelinks</t>
  </si>
  <si>
    <t>baby horse drawing easy</t>
  </si>
  <si>
    <t>best weed seo company</t>
  </si>
  <si>
    <t>best seo services saudi arabia</t>
  </si>
  <si>
    <t>seo optimization uk</t>
  </si>
  <si>
    <t>easy:0gr9aonkwia= horse drawing</t>
  </si>
  <si>
    <t>best seo services san diego</t>
  </si>
  <si>
    <t>https://incubeta.com/sg/news-and-resources/incubeta-launches-seamless-search-on-google-cloud-marketplace/</t>
  </si>
  <si>
    <t>best agency for seo</t>
  </si>
  <si>
    <t>cowgirl on horse drawing</t>
  </si>
  <si>
    <t>best seo marketing companies near wadala mumbai</t>
  </si>
  <si>
    <t>99, 105, 62, 68, 69, 75, 80, 75, 78, 78, 74, 79, 72, 69, 71, 69, 69, 75, 81, 76, 79, 79, 75, 80</t>
  </si>
  <si>
    <t>73, 70, 72, 69, 70, 76, 81, 77, 80, 80, 76, 81</t>
  </si>
  <si>
    <t>best digital media agencies dallas</t>
  </si>
  <si>
    <t>inhouse marketing</t>
  </si>
  <si>
    <t>girl and horse painting</t>
  </si>
  <si>
    <t>best vc funded seo companies</t>
  </si>
  <si>
    <t>in house marketing</t>
  </si>
  <si>
    <t>black horse pics</t>
  </si>
  <si>
    <t>best seo agency ranka</t>
  </si>
  <si>
    <t>https://incubeta.com/ae/knowledge-base/how-to-exponentiate-your-digital-campaigns/</t>
  </si>
  <si>
    <t>best seo agency in mississauga</t>
  </si>
  <si>
    <t>14, 23, 11, 20, 17, 20, 16, 18, 19, 16, 15, 32, 23, 84, 91, 76, 70, 80, 83, 63, 71, 69, 50, 61</t>
  </si>
  <si>
    <t>person on horse drawing easy</t>
  </si>
  <si>
    <t>top pr firms uk</t>
  </si>
  <si>
    <t>best seo agency 2025</t>
  </si>
  <si>
    <t>best seo company in amritsar</t>
  </si>
  <si>
    <t>How To Exponentiate Your Digital Campaigns | Incubeta</t>
  </si>
  <si>
    <t>quarter horse photos</t>
  </si>
  <si>
    <t>One of the most common actions within any marketing plan is to have digital campaigns to promote the business and guide the user through the purchase funnel</t>
  </si>
  <si>
    <t>How to Exponentiate Your Digital Campaigns</t>
  </si>
  <si>
    <t>best seo agency chalisgaon</t>
  </si>
  <si>
    <t>ad agencies in london</t>
  </si>
  <si>
    <t>best seo company in garland</t>
  </si>
  <si>
    <t>horse drawing realistic easy</t>
  </si>
  <si>
    <t>https://incubeta.com/za/knowledge-base/category/demand-gen/</t>
  </si>
  <si>
    <t>best seo services jonk</t>
  </si>
  <si>
    <t>horse riding photography</t>
  </si>
  <si>
    <t>top creative agencies in london</t>
  </si>
  <si>
    <t>top 10 best seo service providers in india</t>
  </si>
  <si>
    <t>People also ask,Thumbnail,Sitelinks,Local pack</t>
  </si>
  <si>
    <t>best virginia seo services</t>
  </si>
  <si>
    <t>chestnut horse drawing</t>
  </si>
  <si>
    <t>best seo company in malappuram</t>
  </si>
  <si>
    <t>seo service cheap</t>
  </si>
  <si>
    <t>best seo agency for competitive industries london</t>
  </si>
  <si>
    <t>the wild horse saloon photos</t>
  </si>
  <si>
    <t>best seo company in myrtle beach</t>
  </si>
  <si>
    <t>https://incubeta.com/pt-pt/news-and-resources/category/incubeta-updates/page/3/</t>
  </si>
  <si>
    <t>wildhorse saloon nashville</t>
  </si>
  <si>
    <t>Thumbnail,People also ask,Image pack,Local teaser pack</t>
  </si>
  <si>
    <t>best seo india company</t>
  </si>
  <si>
    <t>horse eye painting</t>
  </si>
  <si>
    <t>best digital marketing agencies uk</t>
  </si>
  <si>
    <t>best seo agency kalna</t>
  </si>
  <si>
    <t>best seo agency gakulnagar</t>
  </si>
  <si>
    <t>white horse paintings</t>
  </si>
  <si>
    <t>51, 46, 44, 44, 51, 50, 56, 52, 65, 65, 64, 61, 63, 57, 54, 54, 62, 62, 68, 63, 78, 78, 77, 73</t>
  </si>
  <si>
    <t>75, 68, 64, 64, 73, 73, 80, 74, 92, 91, 90, 85</t>
  </si>
  <si>
    <t>best creative agencies birmingham</t>
  </si>
  <si>
    <t>web seo companies</t>
  </si>
  <si>
    <t>porn art horse</t>
  </si>
  <si>
    <t>best seo agency tampa</t>
  </si>
  <si>
    <t>dali horse painting</t>
  </si>
  <si>
    <t>https://incubeta.com/mx/knowledge-base/why-chatgpts-shopping-integration-should-reshape-how-you-think-about-content-and-brand-trust/</t>
  </si>
  <si>
    <t>best seo companies westlake village</t>
  </si>
  <si>
    <t>best seo service agency dubai</t>
  </si>
  <si>
    <t>search engine optimization and seo service</t>
  </si>
  <si>
    <t>1, 2, 1, 4, 5, 3, 3, 3, 3, 6, 4, 3, 3, 0, 0, 0, 0, 0, 0, 0, 0, 1, 1, 1</t>
  </si>
  <si>
    <t>iron horse contractors photos</t>
  </si>
  <si>
    <t>best seo and smo company in canada</t>
  </si>
  <si>
    <t>iron horse contractors</t>
  </si>
  <si>
    <t>best seo agency in chandni chowk</t>
  </si>
  <si>
    <t>lexington horse portrait</t>
  </si>
  <si>
    <t>best in-house creative agencies</t>
  </si>
  <si>
    <t>best seo agency for fintech</t>
  </si>
  <si>
    <t>easy pencil horse drawing</t>
  </si>
  <si>
    <t>best seo long island company liseoexpert.com</t>
  </si>
  <si>
    <t>best seo company south carolina</t>
  </si>
  <si>
    <t>https://incubeta.com/my/our-work/increasing-qualified-traffic-through-display-campaigns/</t>
  </si>
  <si>
    <t>good seo company</t>
  </si>
  <si>
    <t>horse face drawings</t>
  </si>
  <si>
    <t>best seo companies toronto</t>
  </si>
  <si>
    <t>Sitelinks,Bottom ads,Paid sitelinks</t>
  </si>
  <si>
    <t>best agencies for integrating creative and data</t>
  </si>
  <si>
    <t>rocking horse academy photos</t>
  </si>
  <si>
    <t>273, 330, 203, 94, 79, 32, 43, 69, 70, 73, 67, 75, 71, 66, 61, 53, 55, 55, 69, 70, 69, 72, 66, 75</t>
  </si>
  <si>
    <t>70, 66, 60, 52, 54, 55, 68, 70, 68, 72, 66, 74</t>
  </si>
  <si>
    <t>best seo company duluth mn 2018</t>
  </si>
  <si>
    <t>academy kyle tx</t>
  </si>
  <si>
    <t>london seo firm</t>
  </si>
  <si>
    <t>vale horse auction photos</t>
  </si>
  <si>
    <t>best seo company in settle</t>
  </si>
  <si>
    <t>minecraft horse drawing</t>
  </si>
  <si>
    <t>https://incubeta.com/ch/news-and-resources/driving-growth-in-uncertainty-3-top-tips-for-business-leaders/</t>
  </si>
  <si>
    <t>42, 63, 64, 66, 98, 53, 65, 81, 100, 125, 87, 83, 48, 111, 103, 129, 55, 39, 43, 51, 53, 64, 57, 57</t>
  </si>
  <si>
    <t>49, 58, 58, 50, 52, 41, 45, 49, 52, 63, 56, 55</t>
  </si>
  <si>
    <t>best seo company for small business associative</t>
  </si>
  <si>
    <t>pr firms in london</t>
  </si>
  <si>
    <t>best seo services in dominica</t>
  </si>
  <si>
    <t>beautiful wild horse photography</t>
  </si>
  <si>
    <t>best organic seo company near mumbai maharashtra</t>
  </si>
  <si>
    <t>best and cheap seo services</t>
  </si>
  <si>
    <t>search engine optimisation in uk</t>
  </si>
  <si>
    <t>rocking horse clip art</t>
  </si>
  <si>
    <t>best seo company in wellington</t>
  </si>
  <si>
    <t>rocking horse clipart</t>
  </si>
  <si>
    <t>bhopal best seo company</t>
  </si>
  <si>
    <t>https://incubeta.com/za/news-and-resources/incubeta-appoints-adam-woods-as-global-chief-product-officer/</t>
  </si>
  <si>
    <t>face:5kevyjjk7t0= horse drawing easy</t>
  </si>
  <si>
    <t>search engine companies</t>
  </si>
  <si>
    <t>best seo companies for seo consultancy services</t>
  </si>
  <si>
    <t>best ecommerce seo company in us</t>
  </si>
  <si>
    <t>outline:szzstouk6l0= horse head drawing</t>
  </si>
  <si>
    <t>best place to buy seo services</t>
  </si>
  <si>
    <t>Search engines</t>
  </si>
  <si>
    <t>internet marketing company in uk</t>
  </si>
  <si>
    <t>best seo company for a home health business</t>
  </si>
  <si>
    <t>simple:tpc1nab_k5m= horse drawing</t>
  </si>
  <si>
    <t>is it best rated seo services near me</t>
  </si>
  <si>
    <t>best seo companies melbourne 2025</t>
  </si>
  <si>
    <t>palomino horse photo</t>
  </si>
  <si>
    <t>uk seo marketing</t>
  </si>
  <si>
    <t>https://incubeta.com/za/knowledge-base/how-to-set-up-a-retail-media-network/</t>
  </si>
  <si>
    <t>pictures of palomino horses</t>
  </si>
  <si>
    <t>orange county best seo company</t>
  </si>
  <si>
    <t>best seo companies in australia 2024 digiscave</t>
  </si>
  <si>
    <t>drawing of a sea horse</t>
  </si>
  <si>
    <t>best seo agency tamworth</t>
  </si>
  <si>
    <t>creative agency advertising</t>
  </si>
  <si>
    <t>bad medieval horse painting</t>
  </si>
  <si>
    <t>best seo company in santa monica</t>
  </si>
  <si>
    <t>Sitelinks,Local pack</t>
  </si>
  <si>
    <t>best seo agency in sharjah</t>
  </si>
  <si>
    <t>framed horse painting</t>
  </si>
  <si>
    <t>https://incubeta.com/gb/our-work/leveraging-gmp-to-drive-leads-reach/</t>
  </si>
  <si>
    <t>google's best seo company</t>
  </si>
  <si>
    <t>seo online service</t>
  </si>
  <si>
    <t>best local video seo company in narragansett</t>
  </si>
  <si>
    <t>george washington painting horse</t>
  </si>
  <si>
    <t>best seo content services</t>
  </si>
  <si>
    <t>Leveraging GMP To Drive Leads &amp; Reach | Incubeta</t>
  </si>
  <si>
    <t>Telecoming overcame challenges relating to the offline conversion notification to GMP platforms, enhancing their data enrichment and attribution.</t>
  </si>
  <si>
    <t>best seo service providers in mumbai</t>
  </si>
  <si>
    <t>Leveraging GMP to Drive Leads &amp; Reach</t>
  </si>
  <si>
    <t>digital marketing seo services</t>
  </si>
  <si>
    <t>white horse lounge photos</t>
  </si>
  <si>
    <t>best digital pr agencies for link building 2026</t>
  </si>
  <si>
    <t>best seo service in istanbul</t>
  </si>
  <si>
    <t>abstract horse paintings prints</t>
  </si>
  <si>
    <t>https://incubeta.com/es/knowledge-base/category/app-advertising/</t>
  </si>
  <si>
    <t>15, 25, 13, 29, 78, 16, 19, 35, 53, 67, 55, 69, 143, 27, 0, 79, 0, 0, 0, 0, 247, 308, 0, 249</t>
  </si>
  <si>
    <t>77, 79, 65, 77, 76, 69, 75, 73, 103, 86, 86, 89</t>
  </si>
  <si>
    <t>best seo company in kl</t>
  </si>
  <si>
    <t>companies for digital marketing</t>
  </si>
  <si>
    <t>best seo company in jalandhar</t>
  </si>
  <si>
    <t>impressionist horse racing paintings</t>
  </si>
  <si>
    <t>best seo company ledyard ct</t>
  </si>
  <si>
    <t>tribal horse drawing</t>
  </si>
  <si>
    <t>best seo company near san dimas ca</t>
  </si>
  <si>
    <t>search engine optimization consulting services</t>
  </si>
  <si>
    <t>the american horse (1999) by nina akamu grand rapids photos</t>
  </si>
  <si>
    <t>best seo company andover ct</t>
  </si>
  <si>
    <t>People also ask,Local pack,Sitelinks</t>
  </si>
  <si>
    <t>https://incubeta.com/za/news-and-resources/incubeta-dach-gcp-certification/</t>
  </si>
  <si>
    <t>wall art horse</t>
  </si>
  <si>
    <t>best consumer product seo company new york city</t>
  </si>
  <si>
    <t>best digital marketing agency uk</t>
  </si>
  <si>
    <t>best seo company for small business in phoenix</t>
  </si>
  <si>
    <t>rustic horse wall art</t>
  </si>
  <si>
    <t>best seo services services</t>
  </si>
  <si>
    <t>49, 51, 48, 49, 52, 52, 50, 54, 56, 59, 54, 55, 54, 56, 53, 54, 57, 57, 55, 59, 61, 64, 59, 60</t>
  </si>
  <si>
    <t>59, 61, 58, 59, 62, 62, 60, 64, 66, 69, 65, 65</t>
  </si>
  <si>
    <t>seo company search engine optimization</t>
  </si>
  <si>
    <t>best seo agencies for local search</t>
  </si>
  <si>
    <t>https://incubeta.com/es/knowledge-base/category/campaign-tracking/</t>
  </si>
  <si>
    <t>best hosting services for seo 2020</t>
  </si>
  <si>
    <t>long beach horse rides photos</t>
  </si>
  <si>
    <t>best generative seo agency in houston</t>
  </si>
  <si>
    <t>long beach horse rides</t>
  </si>
  <si>
    <t>cheap seo service</t>
  </si>
  <si>
    <t>Local teaser pack,Thumbnail,People also ask,Image pack</t>
  </si>
  <si>
    <t>Campaign Tracking Archives | Incubeta</t>
  </si>
  <si>
    <t>best oregon seo agencies</t>
  </si>
  <si>
    <t>Top ads,People also ask,Sitelinks,Bottom ads</t>
  </si>
  <si>
    <t>horse drawing shading</t>
  </si>
  <si>
    <t>Campaign Tracking</t>
  </si>
  <si>
    <t>best seo company edmonton</t>
  </si>
  <si>
    <t>216, 265, 174, 111, 121, 73, 96, 83, 121, 151, 100, 123, 52, 52, 62, 86, 41, 37, 54, 36, 45, 49, 50, 72</t>
  </si>
  <si>
    <t>68, 65, 58, 41, 43, 27, 37, 28, 31, 40, 37</t>
  </si>
  <si>
    <t>best seo services for small business websites</t>
  </si>
  <si>
    <t>great seo companies</t>
  </si>
  <si>
    <t>contemporary horse paintings</t>
  </si>
  <si>
    <t>best seo companies joliet</t>
  </si>
  <si>
    <t>https://incubeta.com/my/news-and-resources/incubeta-insider-the-value-of-a-supportive-culture/</t>
  </si>
  <si>
    <t>Top ads,AI Overview,Thumbnail,Local pack,Bottom ads,Paid sitelinks</t>
  </si>
  <si>
    <t>best tech seo agencies for b2b saas companies</t>
  </si>
  <si>
    <t>eye of the horse photography mi</t>
  </si>
  <si>
    <t>230, 271, 157, 74, 54, 20, 33, 47, 82, 69, 63, 70, 65, 58, 66, 64, 61, 58, 64, 62, 67, 68, 63, 70</t>
  </si>
  <si>
    <t>best local video seo company coventry ri</t>
  </si>
  <si>
    <t>65, 58, 65, 64, 61, 57, 64, 62, 67, 68, 63, 70</t>
  </si>
  <si>
    <t>eye of the horse</t>
  </si>
  <si>
    <t>seo company hounslow</t>
  </si>
  <si>
    <t>Sitelinks,Image pack,Local pack</t>
  </si>
  <si>
    <t>best seo companies hixson tn</t>
  </si>
  <si>
    <t>belgian horse drawing</t>
  </si>
  <si>
    <t>best seo company vadodara</t>
  </si>
  <si>
    <t>6, 6, 2, 2, 2, 6, 3, 5, 6, 5, 10, 8, 9, 67, 71, 66, 84, 83, 77, 70, 44, 54, 48, 18</t>
  </si>
  <si>
    <t>the sopranos horse painting</t>
  </si>
  <si>
    <t>best seo company fort collins</t>
  </si>
  <si>
    <t>highest rated seo companies</t>
  </si>
  <si>
    <t>horse abstract art</t>
  </si>
  <si>
    <t>best seo company for lawyers near me</t>
  </si>
  <si>
    <t>Sitelinks,People also ask,Bottom ads</t>
  </si>
  <si>
    <t>https://incubeta.com/pt-pt/knowledge-base/category/generative-ai/</t>
  </si>
  <si>
    <t>best seo services providers in india</t>
  </si>
  <si>
    <t>outline:og3f04myrlg= horse drawing</t>
  </si>
  <si>
    <t>222, 260, 149, 71, 50, 20, 27, 44, 76, 69, 62, 64, 54, 54, 49, 48, 51, 45, 65, 75, 78, 68, 62, 64</t>
  </si>
  <si>
    <t>54, 54, 49, 48, 51, 45, 65, 75, 78, 68, 62, 64</t>
  </si>
  <si>
    <t>best seo companies 2</t>
  </si>
  <si>
    <t>outline:cnv3uizs7vu= horse clipart</t>
  </si>
  <si>
    <t>buy seo services in uk</t>
  </si>
  <si>
    <t>best seo company dayton</t>
  </si>
  <si>
    <t>Top ads,Paid sitelinks,People also ask</t>
  </si>
  <si>
    <t>realistic:6cagm68pira= sea horse drawing</t>
  </si>
  <si>
    <t>best seo services sainik nagar</t>
  </si>
  <si>
    <t>realistic:6cagm68pira= seahorse drawing</t>
  </si>
  <si>
    <t>41, 32, 31, 37, 39, 55, 47, 49, 50, 43, 69, 94, 76, 109, 114, 101, 22, 87, 18, 20, 31, 42, 42, 21</t>
  </si>
  <si>
    <t>best seo company in omaha</t>
  </si>
  <si>
    <t>medieval art horse</t>
  </si>
  <si>
    <t>good advertising</t>
  </si>
  <si>
    <t>https://incubeta.com/ae/news-and-resources/incubeta-wins-prestigious-fd-gazelle-award-out-of-600-shortlisted-entries/</t>
  </si>
  <si>
    <t>best seo companies albuquerque</t>
  </si>
  <si>
    <t>Image pack,People also ask,Bottom ads</t>
  </si>
  <si>
    <t>best seo company bethesda maryland</t>
  </si>
  <si>
    <t>xu beihong horse painting worth</t>
  </si>
  <si>
    <t>0, 0, 0, 0, 0, 0, 0, 0, 0, 0, 9, 16, 9, 1, 2, 0, 2, 0, 0, 0, 2, 2, 0, 0</t>
  </si>
  <si>
    <t>biggest digital agencies</t>
  </si>
  <si>
    <t>best+crypto+seo+agencies</t>
  </si>
  <si>
    <t>Thumbnail,People also ask,Image pack,Shopping results</t>
  </si>
  <si>
    <t>best seo company in egypt abu dhabi</t>
  </si>
  <si>
    <t>jack greene horse photography</t>
  </si>
  <si>
    <t>jack greene</t>
  </si>
  <si>
    <t>best sitecore seo agency melbourne</t>
  </si>
  <si>
    <t>search engine optimizer seo</t>
  </si>
  <si>
    <t>best seo website company</t>
  </si>
  <si>
    <t>https://incubeta.com/sg/news-and-resources/celebrating-international-womens-day/</t>
  </si>
  <si>
    <t>lee reynolds horse painting</t>
  </si>
  <si>
    <t>best seo agency in goa</t>
  </si>
  <si>
    <t>290, 134, 95, 80, 62, 61, 52, 75, 63, 80, 69, 74, 80, 60, 54, 52, 56, 52, 52, 59, 48, 61, 52, 57</t>
  </si>
  <si>
    <t>64, 44, 39, 37, 41, 37, 38, 45, 35, 48, 40, 45</t>
  </si>
  <si>
    <t>best seo services in san francisco</t>
  </si>
  <si>
    <t>horse image drawing</t>
  </si>
  <si>
    <t>best seo in the world</t>
  </si>
  <si>
    <t>best seo agencies in westborough ma</t>
  </si>
  <si>
    <t>horse fine art photography</t>
  </si>
  <si>
    <t>arizona best seo company</t>
  </si>
  <si>
    <t>seo service website</t>
  </si>
  <si>
    <t>best ecommerce seo agency effective marketer</t>
  </si>
  <si>
    <t>Shopping results,Thumbnail,Bottom ads,Paid sitelinks</t>
  </si>
  <si>
    <t>https://incubeta.com/my/news-and-resources/creating-value-with-ai-three-concrete-use-cases/</t>
  </si>
  <si>
    <t>best seo service provider in mumbai</t>
  </si>
  <si>
    <t>quarter horse photography</t>
  </si>
  <si>
    <t>best seo agency koyilandy</t>
  </si>
  <si>
    <t>website with seo services</t>
  </si>
  <si>
    <t>seo agencies with the best content services</t>
  </si>
  <si>
    <t>easy:sx75wfs8utk= simple horse drawing</t>
  </si>
  <si>
    <t>best burnaby seo agency</t>
  </si>
  <si>
    <t>best agencies in london</t>
  </si>
  <si>
    <t>best seo service burnley</t>
  </si>
  <si>
    <t>reed recruitment agency london</t>
  </si>
  <si>
    <t>best seo agency athagad</t>
  </si>
  <si>
    <t>https://incubeta.com/za/knowledge-base/the-best-google-optimize-alternatives-for-experimentation/</t>
  </si>
  <si>
    <t>0, 0, 0, 0, 0, 0, 0, 0, 0, 0, 0, 0, 0, 0, 0, 0, 0, 0, 6, 5, 3, 0, 0, 1</t>
  </si>
  <si>
    <t>animal drawing horse</t>
  </si>
  <si>
    <t>best seo company in egypt youtube channel</t>
  </si>
  <si>
    <t>95, 80, 65, 69, 67, 51, 42, 67, 50, 77, 64, 62, 51, 73, 73, 70, 68, 55, 42, 67, 61, 61, 55, 62</t>
  </si>
  <si>
    <t>68, 67, 61, 62, 58, 53, 49, 65, 59, 59, 53, 60</t>
  </si>
  <si>
    <t>best seo services in atlantic city</t>
  </si>
  <si>
    <t>top media agency</t>
  </si>
  <si>
    <t>funny horse painting</t>
  </si>
  <si>
    <t>The Best Google Optimize Alternatives For Experimentation | Incubeta</t>
  </si>
  <si>
    <t>best seo company list</t>
  </si>
  <si>
    <t>We took a look at some of the top tools in the business to understand their offering and how they could work for Google Optimize customers:</t>
  </si>
  <si>
    <t>american paint horse drawing</t>
  </si>
  <si>
    <t>The Best Google Optimize Alternatives for Experimentation</t>
  </si>
  <si>
    <t>0, 0, 0, 0, 0, 0, 0, 0, 0, 0, 0, 0, 0, 4, 4, 2, 2, 2, 6, 6, 8, 6, 4, 2</t>
  </si>
  <si>
    <t>simple horse painting</t>
  </si>
  <si>
    <t>best seo company santa ana</t>
  </si>
  <si>
    <t>digital market agency</t>
  </si>
  <si>
    <t>best seo company connecticut</t>
  </si>
  <si>
    <t>appaloosa horse pics</t>
  </si>
  <si>
    <t>https://incubeta.com/my/video-library/the-digital-edge-ep-3-ceo-jacques-van-niekerk-on-sustainable-growth-in-2025-outperform-marketing/</t>
  </si>
  <si>
    <t>best holland seo company</t>
  </si>
  <si>
    <t>25, 25, 21, 16, 14, 13, 12, 10, 24, 23, 25, 33, 27, 45, 60, 65, 60, 61, 51, 66, 68, 69, 60, 62</t>
  </si>
  <si>
    <t>best seo optimization services concord ca</t>
  </si>
  <si>
    <t>67, 67, 56, 60, 58, 59, 48, 64, 65, 66, 58, 59</t>
  </si>
  <si>
    <t>the horse soldier photos</t>
  </si>
  <si>
    <t>good seo service</t>
  </si>
  <si>
    <t>best creative agencies for performance marketing?</t>
  </si>
  <si>
    <t>horse soldier gettysburg</t>
  </si>
  <si>
    <t>The Digital Edge Ep.3 | CEO Jacques Van Niekerk On Sustainable Growth In 2025 &amp; Outperform Marketing | Incubeta</t>
  </si>
  <si>
    <t>best seo service org</t>
  </si>
  <si>
    <t>Join Lisa Morton, Incubeta's Group Marketing Director, as she sits down with Global CEO of Incubeta, Jacques van Niekerk on The Digital Edge to discuss the</t>
  </si>
  <si>
    <t>The Digital Edge Ep.3 | CEO Jacques van Niekerk on Sustainable Growth in 2025 &amp; Outperform Marketing</t>
  </si>
  <si>
    <t>western horse painting</t>
  </si>
  <si>
    <t>best seo service in madurai</t>
  </si>
  <si>
    <t>seo services agency london</t>
  </si>
  <si>
    <t>best seo companies jacksonville fl videos</t>
  </si>
  <si>
    <t>horse mating drawing</t>
  </si>
  <si>
    <t>seo workhorse best ai tools for digital agencies</t>
  </si>
  <si>
    <t>https://incubeta.com/pt-pt/news-and-resources/category/thought-leadership/page/2/</t>
  </si>
  <si>
    <t>horses mating drawing</t>
  </si>
  <si>
    <t>53, 53, 55, 46, 43, 37, 32, 29, 36, 70, 66, 64, 59, 63, 55, 55, 53, 46, 42, 38, 46, 81, 77, 75</t>
  </si>
  <si>
    <t>best+b2b+seo+agency</t>
  </si>
  <si>
    <t>71, 75, 67, 66, 64, 57, 53, 49, 57, 94, 90, 88</t>
  </si>
  <si>
    <t>top digital agencies in london</t>
  </si>
  <si>
    <t>woman riding horse painting</t>
  </si>
  <si>
    <t>best seo company plymouth</t>
  </si>
  <si>
    <t>bucks county horse park photos</t>
  </si>
  <si>
    <t>best seo agency in chandigarh</t>
  </si>
  <si>
    <t>bucks county horse park</t>
  </si>
  <si>
    <t>agencia marketing online</t>
  </si>
  <si>
    <t>best offshore seo services</t>
  </si>
  <si>
    <t>AI Overview,Thumbnail,Video preview,People also ask,Bottom ads</t>
  </si>
  <si>
    <t>horse pumpkin painting</t>
  </si>
  <si>
    <t>https://incubeta.com/gb/knowledge-base/how-to-exponentiate-your-digital-campaigns/</t>
  </si>
  <si>
    <t>best seo company in egypt pdf</t>
  </si>
  <si>
    <t>Spanish</t>
  </si>
  <si>
    <t>morgan horse photos</t>
  </si>
  <si>
    <t>best seo services in thornton co</t>
  </si>
  <si>
    <t>website seo london</t>
  </si>
  <si>
    <t>morgans pictures</t>
  </si>
  <si>
    <t>best seo agencies for saas</t>
  </si>
  <si>
    <t>the best local seo company in the world</t>
  </si>
  <si>
    <t>kilburn white horse photos</t>
  </si>
  <si>
    <t>61, 60, 60, 62, 68, 58, 56, 55, 51, 61, 60, 61, 63, 61, 62, 63, 70, 59, 58, 57, 53, 63, 61, 63</t>
  </si>
  <si>
    <t>65, 63, 63, 65, 71, 61, 59, 58, 54, 65, 63, 64</t>
  </si>
  <si>
    <t>best seo services at affordable price</t>
  </si>
  <si>
    <t>find digital agency</t>
  </si>
  <si>
    <t>best seo companies el paso</t>
  </si>
  <si>
    <t>realistic sketch horse head drawing</t>
  </si>
  <si>
    <t>best local seo company philadelphia</t>
  </si>
  <si>
    <t>https://incubeta.com/my/knowledge-base/unlocking-search-performance-with-sa360-forecasting/</t>
  </si>
  <si>
    <t>best seo company amman</t>
  </si>
  <si>
    <t>western horse photos</t>
  </si>
  <si>
    <t>marketing service agencies</t>
  </si>
  <si>
    <t>western horse pictures</t>
  </si>
  <si>
    <t>best seo services company in delhi</t>
  </si>
  <si>
    <t>best seo agency jakhal</t>
  </si>
  <si>
    <t>art horse sculpture</t>
  </si>
  <si>
    <t>best ecommerce seo agencies reviews</t>
  </si>
  <si>
    <t>horse sculptures</t>
  </si>
  <si>
    <t>digital marketing consulting companies</t>
  </si>
  <si>
    <t>find the best seo company</t>
  </si>
  <si>
    <t>przewalski horse cave painting</t>
  </si>
  <si>
    <t>best seo companies in adelaide</t>
  </si>
  <si>
    <t>https://incubeta.com/my/knowledge-base/category/artificial-intelligence/</t>
  </si>
  <si>
    <t>houstons best seo company for you</t>
  </si>
  <si>
    <t>easy horse drawn carriage drawing</t>
  </si>
  <si>
    <t>top agencies in london</t>
  </si>
  <si>
    <t>best video seo services</t>
  </si>
  <si>
    <t>best affordable seo services india</t>
  </si>
  <si>
    <t>horse drawing easy head</t>
  </si>
  <si>
    <t>Artificial Intelligence Archives | Incubeta</t>
  </si>
  <si>
    <t>best ai seo agencies for ecommerce brands</t>
  </si>
  <si>
    <t>Artificial Intelligence</t>
  </si>
  <si>
    <t>27, 33, 32, 53, 51, 43, 47, 56, 34, 43, 44, 35, 35, 83, 71, 65, 84, 73, 37, 49, 31, 42, 39, 40</t>
  </si>
  <si>
    <t>stallion horse drawing</t>
  </si>
  <si>
    <t>best seo agency milton keynes</t>
  </si>
  <si>
    <t>top seos</t>
  </si>
  <si>
    <t>kuwait best seo company</t>
  </si>
  <si>
    <t>Sitelinks,AI Overview,Thumbnail,People also ask</t>
  </si>
  <si>
    <t>love girl and horse photography</t>
  </si>
  <si>
    <t>https://incubeta.com/sg/news-and-resources/creating-value-with-ai-three-concrete-use-cases/</t>
  </si>
  <si>
    <t>best seo agencies suffolk county</t>
  </si>
  <si>
    <t>affordable seo optimization</t>
  </si>
  <si>
    <t>best seo company in vasai</t>
  </si>
  <si>
    <t>simple horse art</t>
  </si>
  <si>
    <t>best seo agency boston</t>
  </si>
  <si>
    <t>AI Overview,Thumbnail,Discussions,People also ask</t>
  </si>
  <si>
    <t>Thumbnail,Discussions,Shopping results,People also ask</t>
  </si>
  <si>
    <t>best seo marketing companies in coimbatore</t>
  </si>
  <si>
    <t>44, 39, 39, 57, 78, 65, 51, 52, 52, 53, 50, 50, 50, 44, 44, 64, 88, 73, 57, 58, 58, 59, 55, 55</t>
  </si>
  <si>
    <t>realistic arabian horse drawing</t>
  </si>
  <si>
    <t>55, 48, 49, 70, 97, 80, 63, 64, 64, 65, 61, 61</t>
  </si>
  <si>
    <t>the best keywords for an seo company</t>
  </si>
  <si>
    <t>servicio seo</t>
  </si>
  <si>
    <t>standing horse drawings</t>
  </si>
  <si>
    <t>best seo services in adelaide</t>
  </si>
  <si>
    <t>https://incubeta.com/it/news-and-resources/incubeta-awarded-campaigns-best-places-to-work-2022/</t>
  </si>
  <si>
    <t>best creative agencies perth</t>
  </si>
  <si>
    <t>photo shoot with horse</t>
  </si>
  <si>
    <t>best seo company in gujarat</t>
  </si>
  <si>
    <t>uk creative agencies</t>
  </si>
  <si>
    <t>0, 0, 0, 0, 0, 0, 3, 1, 0, 4, 8, 3, 2, 0, 0, 0, 0, 3, 0, 2, 0, 0, 0, 1</t>
  </si>
  <si>
    <t>best link building services guest post seo</t>
  </si>
  <si>
    <t>Top ads,Paid sitelinks,AI Overview,Thumbnail,Local pack</t>
  </si>
  <si>
    <t>basic horse anatomy drawing</t>
  </si>
  <si>
    <t>best seo agency dubai uae</t>
  </si>
  <si>
    <t>best seo company for small business reddit</t>
  </si>
  <si>
    <t>digital marketing strategy agency"</t>
  </si>
  <si>
    <t>crazy horse cleveland photos</t>
  </si>
  <si>
    <t>best seo company in ottawa</t>
  </si>
  <si>
    <t>crazy horse cleveland</t>
  </si>
  <si>
    <t>best local seo company montreal canada</t>
  </si>
  <si>
    <t>https://incubeta.com/mx/news-and-resources/advertising-through-uncertain-times/</t>
  </si>
  <si>
    <t>biggest advertising agencies in the world</t>
  </si>
  <si>
    <t>painting on a horse</t>
  </si>
  <si>
    <t>best ai seo companies</t>
  </si>
  <si>
    <t>paint:vjldmkwavqy= horse</t>
  </si>
  <si>
    <t>best seo company near independence ks reviews</t>
  </si>
  <si>
    <t>best seo company for home services</t>
  </si>
  <si>
    <t>wild horse saloon bandera photos</t>
  </si>
  <si>
    <t>best shopify seo agencies uk 2025</t>
  </si>
  <si>
    <t>press agency uk</t>
  </si>
  <si>
    <t>beautiful horse drawings</t>
  </si>
  <si>
    <t>pa</t>
  </si>
  <si>
    <t>best seo agency primelis ✔️</t>
  </si>
  <si>
    <t>line art horse</t>
  </si>
  <si>
    <t>https://incubeta.com/my/knowledge-base/how-bigquery-augments-ga4s-reporting-capabilities/</t>
  </si>
  <si>
    <t>best seo services melbourne reviews</t>
  </si>
  <si>
    <t>seo professional service</t>
  </si>
  <si>
    <t>best seo services madanpur rampur</t>
  </si>
  <si>
    <t>dark horse lounge photos</t>
  </si>
  <si>
    <t>outsource best seo reseller company</t>
  </si>
  <si>
    <t>How BigQuery Augments GA4’s Reporting Capabilities | Incubeta</t>
  </si>
  <si>
    <t>best digital marketing seo services in hyderabad</t>
  </si>
  <si>
    <t>In the ever-evolving world of data analytics, staying ahead of the game is crucial for businesses seeking valuable insights. The combination of Google</t>
  </si>
  <si>
    <t>How BigQuery Augments GA4’s Reporting Capabilities</t>
  </si>
  <si>
    <t>pale horse art</t>
  </si>
  <si>
    <t>seo company small business</t>
  </si>
  <si>
    <t>best local seo company in rhode island</t>
  </si>
  <si>
    <t>best seo services in malta</t>
  </si>
  <si>
    <t>roan horse photos</t>
  </si>
  <si>
    <t>best seo company in bucks county</t>
  </si>
  <si>
    <t>https://incubeta.com/de/video-library/the-digital-edge-s2-ep-3-how-to-build-an-ai-powered-brand-for-the-future-with-amy-crowther/</t>
  </si>
  <si>
    <t>roan horse</t>
  </si>
  <si>
    <t>affordable seo experts</t>
  </si>
  <si>
    <t>best organic seo services uk</t>
  </si>
  <si>
    <t>black background horse photos</t>
  </si>
  <si>
    <t>best seo services in dallas fort worth 2018</t>
  </si>
  <si>
    <t>best seo services manchester nh</t>
  </si>
  <si>
    <t>73, 74, 71, 57, 53, 55, 46, 42, 91, 66, 60, 65, 68, 69, 67, 54, 50, 52, 44, 41, 88, 64, 58, 63</t>
  </si>
  <si>
    <t>66, 68, 66, 53, 50, 52, 43, 40, 87, 63, 58, 63</t>
  </si>
  <si>
    <t>public relations firms london</t>
  </si>
  <si>
    <t>best seo company alexandria</t>
  </si>
  <si>
    <t>photography beautiful wild horse</t>
  </si>
  <si>
    <t>wild horse pictures</t>
  </si>
  <si>
    <t>best local seo dental services</t>
  </si>
  <si>
    <t>Discussions,Thumbnail,Videos</t>
  </si>
  <si>
    <t>best local seo company calgary</t>
  </si>
  <si>
    <t>35, 34, 35, 34, 43, 37, 27, 43, 43, 42, 44, 46, 34, 84, 82, 74, 66, 55, 50, 60, 55, 55, 55, 54</t>
  </si>
  <si>
    <t>66, 70, 69, 59, 59, 57, 49, 60, 55, 55, 54, 54</t>
  </si>
  <si>
    <t>knight on horse drawing easy</t>
  </si>
  <si>
    <t>https://incubeta.com/find-us/page/2/</t>
  </si>
  <si>
    <t>best seo agency phoenix</t>
  </si>
  <si>
    <t>seo small businesses</t>
  </si>
  <si>
    <t>horse line drawing easy</t>
  </si>
  <si>
    <t>best seo agency in muscat</t>
  </si>
  <si>
    <t>Find Us | Page 2 Of 2 | Incubeta</t>
  </si>
  <si>
    <t>angry horse drawing</t>
  </si>
  <si>
    <t>the best seo company in denver</t>
  </si>
  <si>
    <t>seo marketing bureau</t>
  </si>
  <si>
    <t>white horse spirits and kitchen photos</t>
  </si>
  <si>
    <t>best seo agency perry cross road</t>
  </si>
  <si>
    <t>white horse slc</t>
  </si>
  <si>
    <t>best seo companies in gurgaon</t>
  </si>
  <si>
    <t>https://incubeta.com/es/capabilities/marketing-intelligence/</t>
  </si>
  <si>
    <t>celtic horse art</t>
  </si>
  <si>
    <t>companies in digital marketing</t>
  </si>
  <si>
    <t>best seo company collingwood</t>
  </si>
  <si>
    <t>best seo company hartford ct</t>
  </si>
  <si>
    <t>horse barn pics</t>
  </si>
  <si>
    <t>2, 2, 1, 1, 5, 1, 1, 2, 1, 1, 3, 3, 1, 0, 0, 0, 0, 0, 0, 0, 0, 0, 0, 1</t>
  </si>
  <si>
    <t>horse barn picture</t>
  </si>
  <si>
    <t>best seo professional services</t>
  </si>
  <si>
    <t>best design agencies in the world</t>
  </si>
  <si>
    <t>best seo companies in maryland</t>
  </si>
  <si>
    <t>horse anatomy for drawing</t>
  </si>
  <si>
    <t>Discussions,Sitelinks,Local pack</t>
  </si>
  <si>
    <t>horse anatomy</t>
  </si>
  <si>
    <t>best seo agency in rwanda</t>
  </si>
  <si>
    <t>https://incubeta.com/au/our-work/driving-personalization-with-ai/</t>
  </si>
  <si>
    <t>seo consultant for small business</t>
  </si>
  <si>
    <t>best seo service in india</t>
  </si>
  <si>
    <t>horse shoe nail art</t>
  </si>
  <si>
    <t>horseshoe nail art</t>
  </si>
  <si>
    <t>best local seo companies 2026</t>
  </si>
  <si>
    <t>horse photography near me</t>
  </si>
  <si>
    <t>best technical seo agency 2026</t>
  </si>
  <si>
    <t>38, 37, 38, 37, 38, 37, 37, 57, 55, 63, 51, 63, 59, 57, 57, 55, 56, 54, 53, 82, 77, 88, 71, 87</t>
  </si>
  <si>
    <t>80, 77, 76, 74, 74, 71, 70, 106, 100, 113, 90, 110</t>
  </si>
  <si>
    <t>best seo tools for boutique agencies 2025</t>
  </si>
  <si>
    <t>digital marketing company names</t>
  </si>
  <si>
    <t>marketing agency names</t>
  </si>
  <si>
    <t>carousel horse clip art</t>
  </si>
  <si>
    <t>best seo agency d n nagar</t>
  </si>
  <si>
    <t>best seo agency melbourne australia</t>
  </si>
  <si>
    <t>horse portrait black and white</t>
  </si>
  <si>
    <t>https://incubeta.com/es/video-library/the-digital-edge-ep-7-the-future-of-search-ai-what-comes-next/</t>
  </si>
  <si>
    <t>top marketing firms</t>
  </si>
  <si>
    <t>best seo services in nashik</t>
  </si>
  <si>
    <t>cayuse horse camp photos</t>
  </si>
  <si>
    <t>best seo agency bronx</t>
  </si>
  <si>
    <t>horse totem pole drawing</t>
  </si>
  <si>
    <t>iron horse cafe photos</t>
  </si>
  <si>
    <t>best seo services providers in los angeles</t>
  </si>
  <si>
    <t>iron horse cafe</t>
  </si>
  <si>
    <t>44, 43, 46, 46, 49, 50, 44, 54, 49, 50, 46, 46, 44, 43, 46, 46, 49, 50, 44, 54, 49, 50, 46, 46</t>
  </si>
  <si>
    <t>44, 43, 46, 46, 49, 50, 44, 54, 49, 50, 46, 46</t>
  </si>
  <si>
    <t>best ecommerce seo agencies ranked by roi</t>
  </si>
  <si>
    <t>seo service experts</t>
  </si>
  <si>
    <t>0, 0, 0, 0, 0, 0, 0, 0, 0, 0, 0, 0, 0, 0, 0, 0, 0, 0, 3, 2, 1, 0, 0, 0</t>
  </si>
  <si>
    <t>3 horse ranch vineyards photos</t>
  </si>
  <si>
    <t>best automotive seo services</t>
  </si>
  <si>
    <t>https://incubeta.com/my/knowledge-base/a-guide-to-countering-safaris-gclid-removal/</t>
  </si>
  <si>
    <t>3 horse ranch</t>
  </si>
  <si>
    <t>best+seo+optimization+companies</t>
  </si>
  <si>
    <t>horse oil painting on canvas</t>
  </si>
  <si>
    <t>top online marketing firms</t>
  </si>
  <si>
    <t>best seo agencies for b2b saas startups</t>
  </si>
  <si>
    <t>best seo agencies in 2025</t>
  </si>
  <si>
    <t>dark horse annapolis photos</t>
  </si>
  <si>
    <t>best ada seo services</t>
  </si>
  <si>
    <t>dark horse annapolis</t>
  </si>
  <si>
    <t>top london seo agencies</t>
  </si>
  <si>
    <t>best seo agency calicut</t>
  </si>
  <si>
    <t>lisa crazy horse pics</t>
  </si>
  <si>
    <t>best seo services europe</t>
  </si>
  <si>
    <t>https://incubeta.com/it/knowledge-base/category/channel/</t>
  </si>
  <si>
    <t>best seo agency budge budge</t>
  </si>
  <si>
    <t>41, 42, 45, 43, 44, 43, 43, 45, 47, 52, 48, 50, 50, 51, 54, 52, 53, 52, 52, 54, 56, 61, 57, 59</t>
  </si>
  <si>
    <t>59, 60, 63, 61, 62, 61, 61, 63, 65, 70, 66, 68</t>
  </si>
  <si>
    <t>best seo companies in udaipur</t>
  </si>
  <si>
    <t>printable race horse clip art</t>
  </si>
  <si>
    <t>leading seo</t>
  </si>
  <si>
    <t>best seo company for chesapeake virginia</t>
  </si>
  <si>
    <t>sea horse pics</t>
  </si>
  <si>
    <t>82, 44, 39, 35, 47, 58, 79, 91, 83, 90, 55, 66, 44, 45, 49, 44, 47, 42, 48, 49, 47, 48, 44, 43</t>
  </si>
  <si>
    <t>45, 39, 40, 38, 40, 36, 41, 43, 41, 42, 38, 37</t>
  </si>
  <si>
    <t>best seo services near seattle washington</t>
  </si>
  <si>
    <t>search engine services</t>
  </si>
  <si>
    <t>best seo company dorset</t>
  </si>
  <si>
    <t>https://incubeta.com/za/news-and-resources/incubeta-partners-with-specialist-consumer-electronics-retail-group-adorama-to-scale-growth-across-its-brands/</t>
  </si>
  <si>
    <t>search engines</t>
  </si>
  <si>
    <t>horse head paintings</t>
  </si>
  <si>
    <t>Top ads,People also ask,Sitelinks,Bottom ads,Paid sitelinks</t>
  </si>
  <si>
    <t>best seo company in abilene</t>
  </si>
  <si>
    <t>40, 39, 43, 42, 48, 45, 47, 48, 46, 52, 46, 43, 40, 39, 43, 42, 48, 45, 47, 48, 46, 51, 46, 43</t>
  </si>
  <si>
    <t>40, 39, 43, 42, 47, 45, 47, 48, 46, 51, 46, 43</t>
  </si>
  <si>
    <t>knight on horse art</t>
  </si>
  <si>
    <t>number 1 seo business</t>
  </si>
  <si>
    <t>best performance creative agencies 2026</t>
  </si>
  <si>
    <t>People also ask,Video preview,Bottom ads,Paid sitelinks</t>
  </si>
  <si>
    <t>best seo consulting services worldwide</t>
  </si>
  <si>
    <t>realistic:uys2qcv27bs= horse drawing</t>
  </si>
  <si>
    <t>best seo agency in toulouse</t>
  </si>
  <si>
    <t>iconic digital</t>
  </si>
  <si>
    <t>horse photos for sale</t>
  </si>
  <si>
    <t>0, 0, 0, 0, 0, 0, 0, 0, 2, 1, 1, 2, 2, 0, 0, 0, 0, 0, 0, 0, 0, 0, 0, 1</t>
  </si>
  <si>
    <t>https://incubeta.com/mx/knowledge-base/how-to-elevate-your-brands-presence-power-with-amazon-brand-registry/</t>
  </si>
  <si>
    <t>best seo company sacramento ca</t>
  </si>
  <si>
    <t>photographs of horse</t>
  </si>
  <si>
    <t>Sitelinks,Local pack,People also ask</t>
  </si>
  <si>
    <t>best seo company in nagercoil</t>
  </si>
  <si>
    <t>horse drawings head</t>
  </si>
  <si>
    <t>29, 23, 45, 53, 53, 79, 33, 62, 42, 54, 56, 55, 63, 53, 56, 48, 56, 35, 29, 39, 37, 38, 41, 41</t>
  </si>
  <si>
    <t>40, 34, 37, 39, 34, 35, 19, 29, 29, 29, 33, 32</t>
  </si>
  <si>
    <t>best seo agency shell colony</t>
  </si>
  <si>
    <t>seo marketing services online</t>
  </si>
  <si>
    <t>best free seo subscription service</t>
  </si>
  <si>
    <t>brown horse drawing</t>
  </si>
  <si>
    <t>best seo company dalla</t>
  </si>
  <si>
    <t>best digital pr agencies for consumer brands uk</t>
  </si>
  <si>
    <t>affordable search engine marketing</t>
  </si>
  <si>
    <t>crazy horse saloon photos</t>
  </si>
  <si>
    <t>cheap seo</t>
  </si>
  <si>
    <t>best seo agencies slovenia</t>
  </si>
  <si>
    <t>crazy horse saloon</t>
  </si>
  <si>
    <t>https://incubeta.com/my/our-work/executing-a-global-data-audience-strategy/</t>
  </si>
  <si>
    <t>best ecommerce seo agencies uk 2025</t>
  </si>
  <si>
    <t>painting of horse lexington</t>
  </si>
  <si>
    <t>best seo companies in malta</t>
  </si>
  <si>
    <t>top london digital agencies</t>
  </si>
  <si>
    <t>best seo services in solihull</t>
  </si>
  <si>
    <t>andalusian horse drawing</t>
  </si>
  <si>
    <t>chicago best local seo agency</t>
  </si>
  <si>
    <t>best agency for seo growth</t>
  </si>
  <si>
    <t>seo companies in</t>
  </si>
  <si>
    <t>plumed horse photos</t>
  </si>
  <si>
    <t>best local seo services in boca raton</t>
  </si>
  <si>
    <t>0, 0, 0, 0, 0, 0, 0, 0, 0, 0, 0, 0, 0, 0, 0, 0, 0, 0, 0, 0, 0, 5, 0, 1</t>
  </si>
  <si>
    <t>best seo firm for saas companies</t>
  </si>
  <si>
    <t>realistic horse drawing meme</t>
  </si>
  <si>
    <t>seo content company</t>
  </si>
  <si>
    <t>https://incubeta.com/es/video-library/the-digital-edge-ep-6-why-your-business-needs-a-measurement-strategy-with-ash-rane/</t>
  </si>
  <si>
    <t>best chicago seo company 2018</t>
  </si>
  <si>
    <t>best nashville seo agencies</t>
  </si>
  <si>
    <t>how to draw a horse meme</t>
  </si>
  <si>
    <t>53, 56, 59, 61, 59, 57, 54, 49, 44, 44, 42, 48, 53, 56, 59, 61, 59, 57, 54, 49, 44, 44, 42, 48</t>
  </si>
  <si>
    <t>best seo company in lagos</t>
  </si>
  <si>
    <t>53, 56, 59, 61, 59, 57, 54, 49, 44, 44, 42, 48</t>
  </si>
  <si>
    <t>horse ink drawings</t>
  </si>
  <si>
    <t>seo professional london</t>
  </si>
  <si>
    <t>best seo services for lawyers</t>
  </si>
  <si>
    <t>best seo agency krushnanandapur</t>
  </si>
  <si>
    <t>horse hoof drawing easy</t>
  </si>
  <si>
    <t>best seo services company in delhi ncr india</t>
  </si>
  <si>
    <t>digitial marketing services</t>
  </si>
  <si>
    <t>horse ear drawing</t>
  </si>
  <si>
    <t>best seo agencies in los angeles</t>
  </si>
  <si>
    <t>https://incubeta.com/it/capabilities/digital-experiences/</t>
  </si>
  <si>
    <t>best real estate seo agency</t>
  </si>
  <si>
    <t>drawings of horse heads</t>
  </si>
  <si>
    <t>best seo company omaha ne</t>
  </si>
  <si>
    <t>horse portrait photo</t>
  </si>
  <si>
    <t>2, 3, 2, 4, 3, 5, 1, 0, 0, 0, 4, 12, 8, 1, 0, 1, 4, 0, 0, 0, 0, 0, 0, 0</t>
  </si>
  <si>
    <t>Creiamo esperienze digitali efficaci e performanti che connettono contenuti, tecnologia e risultati. Scopri come distinguerti davvero!</t>
  </si>
  <si>
    <t>best seo services in silverthorne co</t>
  </si>
  <si>
    <t>Digital Experience</t>
  </si>
  <si>
    <t>best local seo company for small businesses</t>
  </si>
  <si>
    <t>best seo article writing service for beginners</t>
  </si>
  <si>
    <t>https://incubeta.com/gb/news-and-resources/incubeta-appoints-cory-hudson-as-senior-vice-president-of-creative/</t>
  </si>
  <si>
    <t>best+seo+services+agency</t>
  </si>
  <si>
    <t>easy simple horse drawing</t>
  </si>
  <si>
    <t>best seo agency kolkata</t>
  </si>
  <si>
    <t>best seo company sem empires</t>
  </si>
  <si>
    <t>uk professional seo</t>
  </si>
  <si>
    <t>girl with horse drawing</t>
  </si>
  <si>
    <t>best seo company in tirupur</t>
  </si>
  <si>
    <t>sugarland's best seo company</t>
  </si>
  <si>
    <t>sketch running horse drawing</t>
  </si>
  <si>
    <t>26, 28, 31, 31, 37, 40, 41, 42, 36, 40, 40, 41, 41, 42, 47, 47, 54, 57, 59, 60, 55, 60, 60, 62</t>
  </si>
  <si>
    <t>63, 65, 70, 71, 79, 83, 86, 88, 84, 89, 91</t>
  </si>
  <si>
    <t>horse running</t>
  </si>
  <si>
    <t>best seo service in chhattisgarh</t>
  </si>
  <si>
    <t>seo best practices for service pages 2026</t>
  </si>
  <si>
    <t>horse drawing images with colour</t>
  </si>
  <si>
    <t>https://incubeta.com/au/knowledge-base/category/customer-experience/</t>
  </si>
  <si>
    <t>atlanta's best website seo consulting company</t>
  </si>
  <si>
    <t>horse side profile drawing</t>
  </si>
  <si>
    <t>best pr agencies</t>
  </si>
  <si>
    <t>best bay area seo company</t>
  </si>
  <si>
    <t>horse folk art</t>
  </si>
  <si>
    <t>Customer Experience Archives | Incubeta</t>
  </si>
  <si>
    <t>best boston seo services company</t>
  </si>
  <si>
    <t>Customer Experience</t>
  </si>
  <si>
    <t>easy step by step horse drawing</t>
  </si>
  <si>
    <t>best seo service company in brussel</t>
  </si>
  <si>
    <t>42, 42, 44, 46, 49, 42, 42, 52, 49, 45, 40, 44, 42, 42, 44, 46, 49, 42, 42, 52, 49, 45, 40, 44</t>
  </si>
  <si>
    <t>42, 42, 44, 46, 49, 42, 42, 52, 49, 45, 40, 44</t>
  </si>
  <si>
    <t>best seo agencies using ai 2025 2026</t>
  </si>
  <si>
    <t>brand development companies</t>
  </si>
  <si>
    <t>horse shoes drawing</t>
  </si>
  <si>
    <t>https://incubeta.com/au/our-work/taking-the-grind-out-of-data-analysis/</t>
  </si>
  <si>
    <t>best seo company leeds</t>
  </si>
  <si>
    <t>best seo agencies for b2b saas marketing</t>
  </si>
  <si>
    <t>best seo company in mbombela</t>
  </si>
  <si>
    <t>laughing horse photography</t>
  </si>
  <si>
    <t>top pr agencies in the world</t>
  </si>
  <si>
    <t>best seo agency in indore</t>
  </si>
  <si>
    <t>best seo services in salt lake city ut</t>
  </si>
  <si>
    <t>blue horse drawing</t>
  </si>
  <si>
    <t>best hosting services for seo</t>
  </si>
  <si>
    <t>horse face painting designs</t>
  </si>
  <si>
    <t>best pr companies uk</t>
  </si>
  <si>
    <t>best seo company in san gabriel</t>
  </si>
  <si>
    <t>https://incubeta.com/ae/knowledge-base/category/user-experience/</t>
  </si>
  <si>
    <t>horse face paint design</t>
  </si>
  <si>
    <t>what's the best seo agency in the uk?</t>
  </si>
  <si>
    <t>p fullerton horse painting value</t>
  </si>
  <si>
    <t>best seo company for startups</t>
  </si>
  <si>
    <t>marketing agency service</t>
  </si>
  <si>
    <t>best seo company in germany</t>
  </si>
  <si>
    <t>marketing services</t>
  </si>
  <si>
    <t>horse head wall art</t>
  </si>
  <si>
    <t>0, 0, 0, 0, 0, 0, 0, 0, 0, 0, 0, 0, 0, 0, 0, 0, 0, 0, 2, 11, 3, 0, 1, 1</t>
  </si>
  <si>
    <t>Top ads,Paid sitelinks,Local pack,People also ask,Video preview</t>
  </si>
  <si>
    <t>horse head wall decor</t>
  </si>
  <si>
    <t>best seo agencies abu dhabi</t>
  </si>
  <si>
    <t>best seo company in edmonton</t>
  </si>
  <si>
    <t>https://incubeta.com/au/knowledge-base/whats-new-with-ga4/</t>
  </si>
  <si>
    <t>digital london</t>
  </si>
  <si>
    <t>horse art photography</t>
  </si>
  <si>
    <t>best ranked ai seo agency performance marketing</t>
  </si>
  <si>
    <t>best seo consulting services james dooley</t>
  </si>
  <si>
    <t>What's New With GA4 | Incubeta</t>
  </si>
  <si>
    <t>horse native american ledger art</t>
  </si>
  <si>
    <t>79, 64, 79, 78, 43, 54, 39, 55, 57, 48, 56, 56, 54, 63, 47, 62, 78, 61, 47, 44, 25, 17, 29, 33</t>
  </si>
  <si>
    <t>One of the most awaited features for ecommerce clients, GA4, now offers different item-scoped and event-scoped versions of each ecommerce metric. This enables</t>
  </si>
  <si>
    <t>top 10 best seo agency in usa</t>
  </si>
  <si>
    <t>37, 38, 38, 48, 53, 45, 38, 40, 31, 32, 29, 33</t>
  </si>
  <si>
    <t>Brand; Marketing; Consulting; E-commerce; Knowledge; Tracking; Health</t>
  </si>
  <si>
    <t>What’s New with GA4</t>
  </si>
  <si>
    <t>search engine agency</t>
  </si>
  <si>
    <t>best chatgpt seo agencies</t>
  </si>
  <si>
    <t>crazy horse photos</t>
  </si>
  <si>
    <t>best seo company west palm beach</t>
  </si>
  <si>
    <t>45, 47, 52, 48, 40, 41, 39, 43, 44, 58, 40, 43, 41, 43, 47, 43, 37, 37, 35, 39, 40, 52, 37, 39</t>
  </si>
  <si>
    <t>https://incubeta.com/my/news-and-resources/increasing-sustainability-one-ad-at-a-time/</t>
  </si>
  <si>
    <t>best seo agencies las vegas</t>
  </si>
  <si>
    <t>37, 39, 43, 39, 33, 33, 32, 35, 36, 47, 33, 35</t>
  </si>
  <si>
    <t>best seo in uk</t>
  </si>
  <si>
    <t>best atlanta ai seo agency</t>
  </si>
  <si>
    <t>running horse art</t>
  </si>
  <si>
    <t>Top ads,Paid sitelinks,Sitelinks,Discussions,Bottom ads</t>
  </si>
  <si>
    <t>best seo services central hope town</t>
  </si>
  <si>
    <t>best baltimore seo companies</t>
  </si>
  <si>
    <t>easy horse stable drawing</t>
  </si>
  <si>
    <t>47, 37, 36, 40, 39, 32, 31, 33, 33, 46, 36, 53, 47, 37, 36, 40, 39, 32, 31, 33, 33, 46, 36, 53</t>
  </si>
  <si>
    <t>47, 37, 36, 40, 39, 32, 31, 33, 33, 46, 36, 53</t>
  </si>
  <si>
    <t>best seo company jordan</t>
  </si>
  <si>
    <t>internet marketing seo company</t>
  </si>
  <si>
    <t>painting of napoleon on horse</t>
  </si>
  <si>
    <t>best creative performance agencies in europe</t>
  </si>
  <si>
    <t>https://incubeta.com/knowledge-base/fragmentation-is-the-challenge-demand-gen-is-the-solution-2/</t>
  </si>
  <si>
    <t>hermes horse art</t>
  </si>
  <si>
    <t>best seo services in wheat ridge co</t>
  </si>
  <si>
    <t>40, 43, 41, 46, 43, 44, 41, 43, 38, 45, 38, 43, 42, 45, 43, 47, 45, 45, 43, 44, 40, 47, 39, 44</t>
  </si>
  <si>
    <t>44, 47, 45, 49, 47, 47, 45, 46, 42, 48, 41, 46</t>
  </si>
  <si>
    <t>best seo services in gwalior</t>
  </si>
  <si>
    <t>seo uk expert</t>
  </si>
  <si>
    <t>best seo services in vancouver</t>
  </si>
  <si>
    <t>the sea horse inn photos</t>
  </si>
  <si>
    <t>Fragmentation Is The Challenge, Demand Gen Is The Solution | Incubeta</t>
  </si>
  <si>
    <t>As consumer journeys become more fragmented across channels, devices, and formats, it’s harder for brands to provide a cohesive ad experience, which guides</t>
  </si>
  <si>
    <t>best ecommerce seo agency london</t>
  </si>
  <si>
    <t>Fragmentation is the Challenge, Demand Gen is the Solution</t>
  </si>
  <si>
    <t>best local seo services in india</t>
  </si>
  <si>
    <t>horse paintings easy</t>
  </si>
  <si>
    <t>bridgeport best seo agency</t>
  </si>
  <si>
    <t>https://incubeta.com/sg/knowledge-base/seasonal-sales-strategy-how-to-outperform-in-shorter-peak-windows/</t>
  </si>
  <si>
    <t>best ai seo agencies london</t>
  </si>
  <si>
    <t>the horse fair painting by rosa bonheur</t>
  </si>
  <si>
    <t>best seo agencies europe</t>
  </si>
  <si>
    <t>affordable digital marketing agency</t>
  </si>
  <si>
    <t>digital marketing agency for small businesses</t>
  </si>
  <si>
    <t>best seo services company in navi mumbai</t>
  </si>
  <si>
    <t>realistic horse and girl drawing</t>
  </si>
  <si>
    <t>best seo companies in netherlands</t>
  </si>
  <si>
    <t>32, 33, 36, 35, 36, 36, 30, 47, 33, 42, 33, 35, 34, 36, 39, 37, 38, 39, 33, 50, 36, 45, 36, 38</t>
  </si>
  <si>
    <t>37, 39, 42, 40, 41, 42, 36, 53, 39, 48, 39, 41</t>
  </si>
  <si>
    <t>best seo service company in massachusetts</t>
  </si>
  <si>
    <t>seo services online</t>
  </si>
  <si>
    <t>horse farm painting</t>
  </si>
  <si>
    <t>0, 0, 0, 0, 0, 0, 0, 0, 0, 0, 0, 0, 0, 0, 0, 0, 0, 0, 0, 0, 4, 3, 0, 2</t>
  </si>
  <si>
    <t>best seo companies in iowa</t>
  </si>
  <si>
    <t>AI Overview,Top ads,Paid sitelinks,People also ask,Video preview,Bottom ads</t>
  </si>
  <si>
    <t>lisa crazy horse paris photos</t>
  </si>
  <si>
    <t>best seo company frankston</t>
  </si>
  <si>
    <t>https://incubeta.com/mx/our-work/delivering-incrementality-for-superdrug/</t>
  </si>
  <si>
    <t>28, 31, 52, 33, 44, 36, 26, 33, 34, 62, 7, 30, 28, 31, 52, 33, 44, 36, 26, 33, 34, 62, 7, 30</t>
  </si>
  <si>
    <t>28, 31, 51, 33, 44, 35, 26, 33, 34, 61, 7, 30</t>
  </si>
  <si>
    <t>animal drawings horse</t>
  </si>
  <si>
    <t>best seo company in san jose</t>
  </si>
  <si>
    <t>top london digital marketing agencies</t>
  </si>
  <si>
    <t>best seo services boca raton</t>
  </si>
  <si>
    <t>best seo agency fairfield</t>
  </si>
  <si>
    <t>photo horse</t>
  </si>
  <si>
    <t>44, 43, 47, 48, 46, 44, 42, 43, 44, 44, 44, 44, 44, 43, 47, 48, 46, 44, 42, 43, 44, 44, 44, 44</t>
  </si>
  <si>
    <t>44, 43, 47, 48, 46, 44, 42, 43, 44, 44, 44, 44</t>
  </si>
  <si>
    <t>best online payment service for creative agencies</t>
  </si>
  <si>
    <t>pr roles</t>
  </si>
  <si>
    <t>best seo company in nagpur</t>
  </si>
  <si>
    <t>pr jobs</t>
  </si>
  <si>
    <t>iron horse casino photos</t>
  </si>
  <si>
    <t>https://incubeta.com/za/knowledge-base/category/ga4/</t>
  </si>
  <si>
    <t>1, 1, 0, 1, 2, 1, 5, 2, 0, 3, 2, 2, 12, 0, 3, 0, 0, 5, 0, 0, 0, 0, 0, 1</t>
  </si>
  <si>
    <t>iron horse casino</t>
  </si>
  <si>
    <t>best seo services guaranteed</t>
  </si>
  <si>
    <t>best seo agency cleveland</t>
  </si>
  <si>
    <t>digital marketing brands</t>
  </si>
  <si>
    <t>light horse tavern photos</t>
  </si>
  <si>
    <t>GA4 Archives | Incubeta</t>
  </si>
  <si>
    <t>light horse tavern</t>
  </si>
  <si>
    <t>best seo agencies singapore</t>
  </si>
  <si>
    <t>GA4</t>
  </si>
  <si>
    <t>best seo agency in southeast michigan</t>
  </si>
  <si>
    <t>unfinished horse drawing meme</t>
  </si>
  <si>
    <t>12, 14, 12, 13, 28, 23, 11, 27, 18, 14, 20, 24, 27, 40, 46, 53, 55, 59, 47, 56, 31, 41, 25, 31</t>
  </si>
  <si>
    <t>best seo agency bedford</t>
  </si>
  <si>
    <t>biggest pr agencies</t>
  </si>
  <si>
    <t>best global seo company</t>
  </si>
  <si>
    <t>https://incubeta.com/de/knowledge-base/the-best-google-optimize-alternatives-for-experimentation/</t>
  </si>
  <si>
    <t>horse drawing how to</t>
  </si>
  <si>
    <t>best seo companies pa</t>
  </si>
  <si>
    <t>all seo company</t>
  </si>
  <si>
    <t>houston s best seo company</t>
  </si>
  <si>
    <t>drawing:v74uyhgg9tq= horse pics</t>
  </si>
  <si>
    <t>toronto best seo agency</t>
  </si>
  <si>
    <t>wild horse wall art</t>
  </si>
  <si>
    <t>best seo company in indore</t>
  </si>
  <si>
    <t>biggest online marketing companies</t>
  </si>
  <si>
    <t>the best seo service in canada</t>
  </si>
  <si>
    <t>abstract horse wall art</t>
  </si>
  <si>
    <t>https://incubeta.com/ae/news-and-resources/creating-value-with-ai-three-concrete-use-cases/</t>
  </si>
  <si>
    <t>best seo company in ludhiana</t>
  </si>
  <si>
    <t>best seo companies south africa</t>
  </si>
  <si>
    <t>seo services iondon uk</t>
  </si>
  <si>
    <t>easy sea horse drawing</t>
  </si>
  <si>
    <t>best miami seo company</t>
  </si>
  <si>
    <t>pretty horse pics</t>
  </si>
  <si>
    <t>best seo services orland park</t>
  </si>
  <si>
    <t>digital advertsing agency</t>
  </si>
  <si>
    <t>best seo companies near seattle wa</t>
  </si>
  <si>
    <t>horse drawing running</t>
  </si>
  <si>
    <t>seo best practice company name in url</t>
  </si>
  <si>
    <t>https://incubeta.com/my/news-and-resources/how-to-own-your-automation/</t>
  </si>
  <si>
    <t>best seo service seattle wa</t>
  </si>
  <si>
    <t>indian horse art</t>
  </si>
  <si>
    <t>best pr agencies in london</t>
  </si>
  <si>
    <t>best seo agencies in malta</t>
  </si>
  <si>
    <t>best seo companies san francisco</t>
  </si>
  <si>
    <t>palomino horse painting</t>
  </si>
  <si>
    <t>painted palomino horse</t>
  </si>
  <si>
    <t>best ecommerce seo agencies shopify dtc</t>
  </si>
  <si>
    <t>head horse drawing</t>
  </si>
  <si>
    <t>creative brand agencies</t>
  </si>
  <si>
    <t>best seo agency rakdong</t>
  </si>
  <si>
    <t>https://incubeta.com/my/news-and-resources/tim-weller-joins-incubeta/</t>
  </si>
  <si>
    <t>Top ads,Sitelinks,Local pack,People also ask</t>
  </si>
  <si>
    <t>best seo services company milwaukee</t>
  </si>
  <si>
    <t>simple drawing horse</t>
  </si>
  <si>
    <t>best medical seo agency</t>
  </si>
  <si>
    <t>search engine optimization marketing services</t>
  </si>
  <si>
    <t>best seo services in qatar</t>
  </si>
  <si>
    <t>easy paint horse drawing</t>
  </si>
  <si>
    <t>best seo services in westlake oh</t>
  </si>
  <si>
    <t>outline:vbg_5xrowy0= horse head drawing</t>
  </si>
  <si>
    <t>25, 31, 31, 32, 27, 27, 29, 29, 32, 32, 40, 41, 36, 41, 41, 43, 37, 37, 39, 40, 42, 42, 51, 51</t>
  </si>
  <si>
    <t>best seo agency for hvac</t>
  </si>
  <si>
    <t>46, 51, 52, 53, 47, 48, 50, 50, 53, 53, 61, 61</t>
  </si>
  <si>
    <t>horse grid drawing</t>
  </si>
  <si>
    <t>agence digital marketing</t>
  </si>
  <si>
    <t>https://incubeta.com/mx/news-and-resources/wtf-is-chatgpt/</t>
  </si>
  <si>
    <t>best place to buy seo services online</t>
  </si>
  <si>
    <t>best european seo companies for digital marketing</t>
  </si>
  <si>
    <t>iron horse coffee company photos</t>
  </si>
  <si>
    <t>best website seo services reviews</t>
  </si>
  <si>
    <t>French</t>
  </si>
  <si>
    <t>iron horse coffee</t>
  </si>
  <si>
    <t>64, 83, 83, 85, 107, 105, 108, 117, 123, 113, 120, 172, 149, 12, 11, 26, 10, 7, 19, 51, 19, 13, 3, 15</t>
  </si>
  <si>
    <t>good marketing</t>
  </si>
  <si>
    <t>best seo agency in atlanta ga</t>
  </si>
  <si>
    <t>classic horse paintings</t>
  </si>
  <si>
    <t>best seo agency spokane wa</t>
  </si>
  <si>
    <t>best seo companies in atlanta 2025</t>
  </si>
  <si>
    <t>creative beautiful horse drawings</t>
  </si>
  <si>
    <t>https://incubeta.com/knowledge-base/test-learn-with-the-new-ai-powered-features-on-performance-max/</t>
  </si>
  <si>
    <t>seo strategists</t>
  </si>
  <si>
    <t>best seo services in california</t>
  </si>
  <si>
    <t>seo strategist</t>
  </si>
  <si>
    <t>texas best medical seo companies</t>
  </si>
  <si>
    <t>best lead page company for seo</t>
  </si>
  <si>
    <t>fruity llama</t>
  </si>
  <si>
    <t>best seo company in egypt price list</t>
  </si>
  <si>
    <t>greek horse drawing</t>
  </si>
  <si>
    <t>best seo services in durango co</t>
  </si>
  <si>
    <t>greek horses</t>
  </si>
  <si>
    <t>best seo companies in milwaukee</t>
  </si>
  <si>
    <t>marketing digital agencies</t>
  </si>
  <si>
    <t>weird medieval horse painting</t>
  </si>
  <si>
    <t>2, 2, 0, 2, 2, 3, 2, 3, 0, 2, 0, 0, 0, 0, 0, 0, 0, 0, 0, 0, 0, 0, 0, 1</t>
  </si>
  <si>
    <t>https://incubeta.com/ae/video-library/the-digital-edge-s2-ep-9-keeping-your-brand-voice-in-an-automated-world-with-ben-afia/</t>
  </si>
  <si>
    <t>best reviews of seo company</t>
  </si>
  <si>
    <t>best ai-powered seo agencies</t>
  </si>
  <si>
    <t>kailyn maternity photo horse</t>
  </si>
  <si>
    <t>36, 45, 22, 16, 6, 6, 8, 10, 11, 10, 8, 15, 20, 72, 53, 43, 42, 40, 36, 47, 47, 56, 48, 51</t>
  </si>
  <si>
    <t>53, 58, 46, 46, 42, 40, 36, 48, 48, 56, 48, 51</t>
  </si>
  <si>
    <t>kailyn maternity photo</t>
  </si>
  <si>
    <t>best seo services uk hertfordshire</t>
  </si>
  <si>
    <t>The Digital Edge S2 Ep.9 | Keeping Your Brand Voice In An Automated World With Ben Afia | Incubeta</t>
  </si>
  <si>
    <t>best seo agency abbotsford</t>
  </si>
  <si>
    <t>In this episode of The Digital Edge, host Mark Reed-Edwards talks with brand strategist and copywriter Ben Afia to explore why AI is fundamentally a brand</t>
  </si>
  <si>
    <t>cowboy riding horse painting</t>
  </si>
  <si>
    <t>The Digital Edge S2 Ep.9 | Keeping Your Brand Voice in an Automated World with Ben Afia</t>
  </si>
  <si>
    <t>best seo agencies specializing in technical seo</t>
  </si>
  <si>
    <t>best seo companies in jacksonville fl</t>
  </si>
  <si>
    <t>palimino horse pics</t>
  </si>
  <si>
    <t>charity design agency</t>
  </si>
  <si>
    <t>denver best seo agency</t>
  </si>
  <si>
    <t>https://incubeta.com/ch/knowledge-base/category/user-experience/</t>
  </si>
  <si>
    <t>best creative agencies brisbane</t>
  </si>
  <si>
    <t>best seo services in guelph</t>
  </si>
  <si>
    <t>36, 40, 32, 27, 34, 28, 24, 33, 24, 36, 38, 36, 36, 40, 32, 27, 34, 28, 24, 33, 24, 36, 38, 36</t>
  </si>
  <si>
    <t>36, 40, 32, 27, 34, 28, 24, 33, 24, 36, 38, 36</t>
  </si>
  <si>
    <t>best seo company north carolina</t>
  </si>
  <si>
    <t>search engine optimization &amp; seo services</t>
  </si>
  <si>
    <t>abstract horse line drawing</t>
  </si>
  <si>
    <t>best seo services for jewelry websites</t>
  </si>
  <si>
    <t>best sugarland seo company</t>
  </si>
  <si>
    <t>draft horse drawings</t>
  </si>
  <si>
    <t>companies digital marketing</t>
  </si>
  <si>
    <t>best seo company for plumbers</t>
  </si>
  <si>
    <t>https://incubeta.com/au/our-work/enriching-ga4-with-business-data/</t>
  </si>
  <si>
    <t>best ai seo tools for digital marketing agencies</t>
  </si>
  <si>
    <t>the trojan horse drawing</t>
  </si>
  <si>
    <t>best small business seo company in usa</t>
  </si>
  <si>
    <t>best creative agencies 2020</t>
  </si>
  <si>
    <t>antique horse paintings</t>
  </si>
  <si>
    <t>best seo service for law firms</t>
  </si>
  <si>
    <t>best seo company billerica</t>
  </si>
  <si>
    <t>best austin seo agency 2026</t>
  </si>
  <si>
    <t>horse bucking drawing</t>
  </si>
  <si>
    <t>https://incubeta.com/de/news-and-resources/incubeta-welcomes-persuasion-technologies-to-the-family/</t>
  </si>
  <si>
    <t>best digital</t>
  </si>
  <si>
    <t>best seo services packages</t>
  </si>
  <si>
    <t>1, 3, 0, 2, 1, 4, 5, 5, 5, 4, 2, 12, 4, 3, 1, 0, 0, 4, 1, 0, 0, 0, 0, 0</t>
  </si>
  <si>
    <t>easy:g6pgskdtnuq= cute horse drawing</t>
  </si>
  <si>
    <t>best seo service company in region nordjylland</t>
  </si>
  <si>
    <t>Consulting; E-commerce; Office; Consumer electronics; Enterprise technology</t>
  </si>
  <si>
    <t>professional search engine optimization agency</t>
  </si>
  <si>
    <t>best local seo marketing services for businesses</t>
  </si>
  <si>
    <t>drawing horse meme</t>
  </si>
  <si>
    <t>0, 0, 0, 0, 0, 0, 0, 0, 1, 3, 3, 5, 1, 0, 0, 0, 0, 0, 0, 0, 10, 15, 8, 2</t>
  </si>
  <si>
    <t>best seo company south jersey</t>
  </si>
  <si>
    <t>17, 17, 24, 11, 21, 12, 16, 15, 9, 15, 19, 45, 29, 19, 30, 22, 16, 21, 26, 29, 87, 50, 25, 53</t>
  </si>
  <si>
    <t>top london pr agencies</t>
  </si>
  <si>
    <t>best knoxville seo company</t>
  </si>
  <si>
    <t>horse grazing drawing</t>
  </si>
  <si>
    <t>https://incubeta.com/au/knowledge-base/what-is-retail-media/</t>
  </si>
  <si>
    <t>best seo company fort worth 2018</t>
  </si>
  <si>
    <t>horse painting acrylic</t>
  </si>
  <si>
    <t>best seo link building services reviews</t>
  </si>
  <si>
    <t>marketing service companies</t>
  </si>
  <si>
    <t>bay horse drawing</t>
  </si>
  <si>
    <t>best seo company in nashville</t>
  </si>
  <si>
    <t>wild horse pass casino photos</t>
  </si>
  <si>
    <t>best seo company kansas city</t>
  </si>
  <si>
    <t>clip art of horse</t>
  </si>
  <si>
    <t>search engine optimisation in london</t>
  </si>
  <si>
    <t>best seo company in chandni chowk</t>
  </si>
  <si>
    <t>https://incubeta.com/au/capabilities/digital-experiences/</t>
  </si>
  <si>
    <t>horse paintings famous</t>
  </si>
  <si>
    <t>best seo agency in kanpur</t>
  </si>
  <si>
    <t>best seo firm for healthcare companies</t>
  </si>
  <si>
    <t>30, 30, 31, 31, 31, 30, 33, 32, 30, 36, 30, 35, 31, 31, 33, 32, 32, 31, 34, 34, 31, 38, 32, 36</t>
  </si>
  <si>
    <t>32, 33, 34, 33, 33, 32, 35, 35, 32, 39, 33, 37</t>
  </si>
  <si>
    <t>horse trailer painting ideas</t>
  </si>
  <si>
    <t>best seo company oklahoma</t>
  </si>
  <si>
    <t>best international seo agency london</t>
  </si>
  <si>
    <t>horse running art</t>
  </si>
  <si>
    <t>https://incubeta.com/it/news-and-resources/incubeta-partners-with-carpio-to-supercharge-marketplace-reporting/</t>
  </si>
  <si>
    <t>best seo agencies for small businesses 2025 2026</t>
  </si>
  <si>
    <t>beautiful:1_gjc33kcji= horse photos</t>
  </si>
  <si>
    <t>best seo company in india awards</t>
  </si>
  <si>
    <t>digital companies london</t>
  </si>
  <si>
    <t>beautiful:1_gjc33kcji= horse pictures</t>
  </si>
  <si>
    <t>best local seo services for small business in uk</t>
  </si>
  <si>
    <t>best seo company for lawyers lowcountry sc</t>
  </si>
  <si>
    <t>the wooden horse los gatos photos</t>
  </si>
  <si>
    <t>23, 21, 21, 24, 30, 31, 27, 33, 30, 38, 27, 30, 24, 22, 23, 26, 31, 32, 28, 35, 31, 39, 28, 31</t>
  </si>
  <si>
    <t>wooden horse</t>
  </si>
  <si>
    <t>25, 23, 24, 27, 32, 34, 29, 36, 32, 41, 30, 32</t>
  </si>
  <si>
    <t>best seo agency mowa</t>
  </si>
  <si>
    <t>services digital marketing</t>
  </si>
  <si>
    <t>best seo agencies in londin specialised in geo?</t>
  </si>
  <si>
    <t>horse silhouette clip art</t>
  </si>
  <si>
    <t>best ai seo agency san jose</t>
  </si>
  <si>
    <t>https://incubeta.com/de/knowledge-base/category/mmm-tools/</t>
  </si>
  <si>
    <t>best seo outsourcing company in india</t>
  </si>
  <si>
    <t>top seo services company</t>
  </si>
  <si>
    <t>horse drawing ref</t>
  </si>
  <si>
    <t>best idx service for seo</t>
  </si>
  <si>
    <t>AI Overview,Local pack,Bottom ads,Paid sitelinks</t>
  </si>
  <si>
    <t>best seo companies irving</t>
  </si>
  <si>
    <t>horse rearing up drawing</t>
  </si>
  <si>
    <t>1, 1, 4, 2, 2, 4, 2, 4, 0, 1, 1, 5, 1, 2, 2, 0, 0, 0, 0, 0, 0, 0, 3, 4</t>
  </si>
  <si>
    <t>25, 25, 23, 23, 23, 21, 26, 24, 25, 30, 26, 29, 30, 30, 28, 28, 28, 26, 31, 29, 30, 35, 32, 34</t>
  </si>
  <si>
    <t>35, 36, 33, 34, 34, 32, 37, 36, 37, 41, 38, 41, 42</t>
  </si>
  <si>
    <t>best seo company mornington peninsula</t>
  </si>
  <si>
    <t>independent creative agency london</t>
  </si>
  <si>
    <t>best ai seo agency in the us</t>
  </si>
  <si>
    <t>horse christmas photos</t>
  </si>
  <si>
    <t>we are the best seo marketing company</t>
  </si>
  <si>
    <t>https://incubeta.com/pt-pt/knowledge-base/category/demand-gen/</t>
  </si>
  <si>
    <t>0, 0, 0, 0, 0, 0, 0, 0, 0, 0, 3, 10, 2, 0, 0, 0, 0, 0, 0, 0, 0, 0, 0, 1</t>
  </si>
  <si>
    <t>best seo company in egypt price</t>
  </si>
  <si>
    <t>best creative agency london</t>
  </si>
  <si>
    <t>horse outline drawing easy</t>
  </si>
  <si>
    <t>mother</t>
  </si>
  <si>
    <t>best seo companies nashville tn</t>
  </si>
  <si>
    <t>AI Overview,Thumbnail,Local pack,Sitelinks</t>
  </si>
  <si>
    <t>best seo service in raipur</t>
  </si>
  <si>
    <t>horse head drawings easy</t>
  </si>
  <si>
    <t>inhouse agency</t>
  </si>
  <si>
    <t>best seo company in brockton</t>
  </si>
  <si>
    <t>horse drawing head easy</t>
  </si>
  <si>
    <t>public affairs agency london</t>
  </si>
  <si>
    <t>best seo companies rockford</t>
  </si>
  <si>
    <t>horse running photography</t>
  </si>
  <si>
    <t>https://incubeta.com/gb/knowledge-base/the-best-google-optimize-alternatives-for-experimentation/</t>
  </si>
  <si>
    <t>best seo agency in watford for smes</t>
  </si>
  <si>
    <t>horse galloping</t>
  </si>
  <si>
    <t>9, 3, 10, 14, 15, 21, 25, 22, 23, 20, 18, 18, 19, 41, 45, 40, 41, 36, 39, 31, 29, 39, 29, 32</t>
  </si>
  <si>
    <t>best seo agencies in delhi</t>
  </si>
  <si>
    <t>seo and internet marketing company</t>
  </si>
  <si>
    <t>beautiful anime horse drawing</t>
  </si>
  <si>
    <t>best pest control seo company</t>
  </si>
  <si>
    <t>0, 0, 0, 0, 0, 3, 1, 2, 7, 2, 1, 0, 2, 0, 0, 0, 0, 0, 0, 0, 0, 0, 0, 1</t>
  </si>
  <si>
    <t>best seo digital marketing agency in mumbai</t>
  </si>
  <si>
    <t>26, 26, 24, 25, 21, 21, 20, 23, 24, 30, 28, 32, 32, 32, 30, 31, 27, 27, 26, 29, 30, 36, 34, 38</t>
  </si>
  <si>
    <t>vintage horse wall art</t>
  </si>
  <si>
    <t>38, 38, 36, 37, 33, 33, 32, 35, 35, 42, 40, 43</t>
  </si>
  <si>
    <t>best seo agency in tampa</t>
  </si>
  <si>
    <t>in-house marketing</t>
  </si>
  <si>
    <t>best seo services pant nagar</t>
  </si>
  <si>
    <t>horse drawing kid</t>
  </si>
  <si>
    <t>best seo company westlake village</t>
  </si>
  <si>
    <t>https://incubeta.com/my/news-and-resources/driving-growth-in-uncertainty-3-top-tips-for-business-leaders/</t>
  </si>
  <si>
    <t>best seo company in vietnam</t>
  </si>
  <si>
    <t>search engine optimization websites</t>
  </si>
  <si>
    <t>best seo agency sickseo</t>
  </si>
  <si>
    <t>painted-horse photos</t>
  </si>
  <si>
    <t>best seo agency abdul rehman street</t>
  </si>
  <si>
    <t>best seo company ansonia ct</t>
  </si>
  <si>
    <t>red horse park photos</t>
  </si>
  <si>
    <t>seo and internet marketing services</t>
  </si>
  <si>
    <t>red horse park</t>
  </si>
  <si>
    <t>best seo agencies dubai</t>
  </si>
  <si>
    <t>napoleon bonaparte painting on horse</t>
  </si>
  <si>
    <t>the best seo company in houston 2017</t>
  </si>
  <si>
    <t>29, 31, 30, 26, 23, 23, 22, 28, 26, 30, 26, 34, 29, 31, 30, 26, 23, 23, 22, 27, 26, 30, 26, 34</t>
  </si>
  <si>
    <t>https://incubeta.com/za/our-work/delivering-incrementality-for-superdrug/</t>
  </si>
  <si>
    <t>29, 31, 30, 26, 23, 23, 22, 27, 26, 30, 26, 34</t>
  </si>
  <si>
    <t>0, 0, 0, 0, 0, 0, 0, 0, 0, 0, 3, 18, 14, 0, 0, 0, 0, 0, 0, 0, 0, 0, 0, 0</t>
  </si>
  <si>
    <t>creative advertising companies</t>
  </si>
  <si>
    <t>shergar horse last photo</t>
  </si>
  <si>
    <t>best creative recruitment agencies manchester</t>
  </si>
  <si>
    <t>drawing easy horse</t>
  </si>
  <si>
    <t>best seo companies for small businesses 2026</t>
  </si>
  <si>
    <t>top creative ad agencies</t>
  </si>
  <si>
    <t>0, 0, 0, 0, 0, 0, 0, 0, 0, 0, 0, 0, 0, 0, 0, 0, 0, 0, 0, 2, 8, 10, 0, 0</t>
  </si>
  <si>
    <t>best seo companies in uae</t>
  </si>
  <si>
    <t>Sitelinks,Local pack,People also ask,Image pack</t>
  </si>
  <si>
    <t>abstract acrylic horse painting</t>
  </si>
  <si>
    <t>best seo marketing companies in india</t>
  </si>
  <si>
    <t>https://incubeta.com/gb/knowledge-base/category/google-ads/</t>
  </si>
  <si>
    <t>0, 0, 0, 0, 0, 0, 0, 0, 0, 0, 0, 0, 0, 3, 4, 2, 1, 3, 1, 4, 3, 3, 4, 5</t>
  </si>
  <si>
    <t>digital marketing and seo company</t>
  </si>
  <si>
    <t>best seo company in egypt list</t>
  </si>
  <si>
    <t>vintage horse paintings</t>
  </si>
  <si>
    <t>best local seo services in bangladesh</t>
  </si>
  <si>
    <t>Google Ads Archives | Incubeta</t>
  </si>
  <si>
    <t>28, 24, 25, 27, 24, 24, 21, 24, 28, 31, 26, 28, 31, 27, 28, 30, 27, 27, 24, 27, 31, 34, 29, 31</t>
  </si>
  <si>
    <t>best value seo tools non-agency users</t>
  </si>
  <si>
    <t>34, 30, 31, 33, 30, 30, 27, 30, 34, 38, 33, 34</t>
  </si>
  <si>
    <t>horse laying down drawing easy</t>
  </si>
  <si>
    <t>Google Ads</t>
  </si>
  <si>
    <t>best digital agency london</t>
  </si>
  <si>
    <t>best seo keywords for hvac company</t>
  </si>
  <si>
    <t>horse art painting</t>
  </si>
  <si>
    <t>32, 32, 34, 33, 39, 39, 31, 36, 29, 32, 29, 29, 30, 30, 32, 31, 37, 37, 29, 34, 28, 30, 27, 28</t>
  </si>
  <si>
    <t>28, 28, 31, 30, 36, 36, 27, 32, 26, 28, 25, 26</t>
  </si>
  <si>
    <t>best seo agency in delhi-ncr</t>
  </si>
  <si>
    <t>https://incubeta.com/au/knowledge-base/category/ux/</t>
  </si>
  <si>
    <t>biggest marketing firms</t>
  </si>
  <si>
    <t>best seo agency grand forks</t>
  </si>
  <si>
    <t>best seo agency e commerce</t>
  </si>
  <si>
    <t>best digital pr in seo agencies</t>
  </si>
  <si>
    <t>drawings easy horse</t>
  </si>
  <si>
    <t>london search engine optimisation company</t>
  </si>
  <si>
    <t>best seo company ridgefield ct</t>
  </si>
  <si>
    <t>glass art horse</t>
  </si>
  <si>
    <t>0, 1, 1, 4, 4, 1, 1, 1, 0, 0, 2, 4, 5, 1, 0, 2, 0, 0, 0, 0, 0, 0, 0, 1</t>
  </si>
  <si>
    <t>best seo company ashford ct</t>
  </si>
  <si>
    <t>https://incubeta.com/it/knowledge-base/category/artificial-intelligence/</t>
  </si>
  <si>
    <t>war horse harley-davidson photos</t>
  </si>
  <si>
    <t>best seo agency palm beach</t>
  </si>
  <si>
    <t>seo marketing companies uk</t>
  </si>
  <si>
    <t>framed horse photos</t>
  </si>
  <si>
    <t>best seo agency penukonda</t>
  </si>
  <si>
    <t>best e-commerce seo services india</t>
  </si>
  <si>
    <t>21, 27, 20, 14, 20, 19, 22, 34, 71, 89, 74, 75, 51, 29, 44, 85, 25, 0, 0, 0, 0, 0, 31, 122</t>
  </si>
  <si>
    <t>best seo company in varanasi</t>
  </si>
  <si>
    <t>framed horse art prints</t>
  </si>
  <si>
    <t>texas best healthcare seo service provider</t>
  </si>
  <si>
    <t>carousel horse drawing easy</t>
  </si>
  <si>
    <t>the best seo company atlanta</t>
  </si>
  <si>
    <t>https://incubeta.com/au/knowledge-base/category/conversions/</t>
  </si>
  <si>
    <t>horse art com</t>
  </si>
  <si>
    <t>best seo agency in kochi</t>
  </si>
  <si>
    <t>horse art simple</t>
  </si>
  <si>
    <t>best seo companies in colorado springs</t>
  </si>
  <si>
    <t>drawing horse face</t>
  </si>
  <si>
    <t>best seo company the villages</t>
  </si>
  <si>
    <t>online seo companies</t>
  </si>
  <si>
    <t>best seo services for powersports dealers</t>
  </si>
  <si>
    <t>easy horse painting ideas</t>
  </si>
  <si>
    <t>whats the best seo company in nj</t>
  </si>
  <si>
    <t>https://incubeta.com/pt-pt/welcome-interview/</t>
  </si>
  <si>
    <t>horse on hind legs drawing</t>
  </si>
  <si>
    <t>best seo reports agency</t>
  </si>
  <si>
    <t>santiam horse camp photos</t>
  </si>
  <si>
    <t>search engine optimization services in uk</t>
  </si>
  <si>
    <t>best seo services new york city ny</t>
  </si>
  <si>
    <t>best seo service with ai features</t>
  </si>
  <si>
    <t>horse head portrait</t>
  </si>
  <si>
    <t>Welcome Interview | Incubeta</t>
  </si>
  <si>
    <t>Thank you for partnering with Incubeta and Google Creative Works. This program is designed to unlock the full potential of your YouTube investment by bringing</t>
  </si>
  <si>
    <t>Welcome!</t>
  </si>
  <si>
    <t>best seo reseller companies in 2014+no risk seo</t>
  </si>
  <si>
    <t>the white horse painting by john constable</t>
  </si>
  <si>
    <t>22, 20, 16, 15, 15, 16, 18, 25, 22, 19, 16, 22, 18, 16, 13, 11, 12, 12, 15, 21, 19, 15, 12, 19</t>
  </si>
  <si>
    <t>15, 13, 10, 8, 9, 9, 12, 18, 16, 12, 10, 16</t>
  </si>
  <si>
    <t>best+uk+seo+agency</t>
  </si>
  <si>
    <t>pr consultancy london</t>
  </si>
  <si>
    <t>soldier riding horse drawing</t>
  </si>
  <si>
    <t>best seo agency auckland</t>
  </si>
  <si>
    <t>https://incubeta.com/sg/news-and-resources/how-to-make-every-search-dollar-count/</t>
  </si>
  <si>
    <t>cowboy drawing on horse</t>
  </si>
  <si>
    <t>best seo companies tucson</t>
  </si>
  <si>
    <t>18, 16, 18, 17, 20, 16, 16, 14, 21, 15, 15, 17, 18, 16, 18, 17, 20, 16, 15, 14, 21, 14, 15, 17</t>
  </si>
  <si>
    <t>18, 16, 17, 17, 19, 16, 15, 13, 21, 14, 14</t>
  </si>
  <si>
    <t>trojan horse simple drawing</t>
  </si>
  <si>
    <t>best seo agency in dublin</t>
  </si>
  <si>
    <t>seo company search engine optimization seo</t>
  </si>
  <si>
    <t>best seo companies in coimbatore</t>
  </si>
  <si>
    <t>barrel horse drawing</t>
  </si>
  <si>
    <t>1, 2, 3, 6, 3, 1, 4, 3, 0, 1, 3, 2, 8, 0, 0, 0, 0, 0, 0, 0, 0, 0, 0, 1</t>
  </si>
  <si>
    <t>best seo services in vizag</t>
  </si>
  <si>
    <t>free horse photo</t>
  </si>
  <si>
    <t>agencies for good</t>
  </si>
  <si>
    <t>best seo agency noney</t>
  </si>
  <si>
    <t>easy cute horse drawings</t>
  </si>
  <si>
    <t>best seo services in lucknow</t>
  </si>
  <si>
    <t>https://incubeta.com/pt-pt/knowledge-base/category/ai/</t>
  </si>
  <si>
    <t>show horse drawing</t>
  </si>
  <si>
    <t>Jobs and education; Government</t>
  </si>
  <si>
    <t>best local seo company brighton uk</t>
  </si>
  <si>
    <t>best digital marketing company in uk</t>
  </si>
  <si>
    <t>botw horse art</t>
  </si>
  <si>
    <t>best cpa seo companies</t>
  </si>
  <si>
    <t>AI Archives | Incubeta</t>
  </si>
  <si>
    <t>Top ads,Paid sitelinks,Sitelinks,People also ask,Bottom ads,Knowledge panel</t>
  </si>
  <si>
    <t>horse landscape photography</t>
  </si>
  <si>
    <t>best seo company in faridabad</t>
  </si>
  <si>
    <t>AI</t>
  </si>
  <si>
    <t>best value seo backlink service</t>
  </si>
  <si>
    <t>14, 15, 14, 14, 14, 14, 14, 15, 16, 16, 16, 16, 17, 18, 17, 17, 17, 17, 17, 18, 19, 19, 19, 19</t>
  </si>
  <si>
    <t>icelandic horse art</t>
  </si>
  <si>
    <t>20, 21, 20, 20, 20, 20, 20, 21, 22, 23, 22, 23</t>
  </si>
  <si>
    <t>search engine optimization providers</t>
  </si>
  <si>
    <t>best seo agency rizvi complex</t>
  </si>
  <si>
    <t>the best seo company in philadelphia</t>
  </si>
  <si>
    <t>https://incubeta.com/au/our-work/leveraging-gmp-to-drive-leads-reach/</t>
  </si>
  <si>
    <t>mustangs horse pics</t>
  </si>
  <si>
    <t>0, 0, 0, 0, 0, 0, 0, 0, 2, 3, 3, 10, 14, 0, 4, 2, 2, 0, 0, 0, 2, 0, 0, 1</t>
  </si>
  <si>
    <t>best north carolina seo company</t>
  </si>
  <si>
    <t>17, 14, 13, 13, 12, 14, 14, 12, 11, 13, 14, 16, 20, 17, 16, 16, 15, 17, 17, 15, 15, 16, 17, 19</t>
  </si>
  <si>
    <t>horse animated clip art</t>
  </si>
  <si>
    <t>23, 20, 19, 19, 18, 20, 20, 18, 18, 19, 20</t>
  </si>
  <si>
    <t>2, 1, 0, 1, 1, 4, 4, 1, 0, 3, 2, 4, 5, 0, 0, 0, 0, 0, 0, 0, 4, 2, 1, 2</t>
  </si>
  <si>
    <t>professional seo packages</t>
  </si>
  <si>
    <t>best seo companies worcester</t>
  </si>
  <si>
    <t>drawing pencil horse</t>
  </si>
  <si>
    <t>best seo agency boise</t>
  </si>
  <si>
    <t>horse buggy clip art</t>
  </si>
  <si>
    <t>best seo agencies near mumbai, maharashtra</t>
  </si>
  <si>
    <t>16, 15, 19, 17, 15, 14, 15, 17, 17, 17, 20, 20, 19, 18, 21, 20, 18, 16, 17, 20, 19, 20, 22, 22</t>
  </si>
  <si>
    <t>21, 20, 23, 22, 20, 19, 20, 22, 21, 22, 25, 24</t>
  </si>
  <si>
    <t>war horse drawing easy</t>
  </si>
  <si>
    <t>best seo company mundelein il</t>
  </si>
  <si>
    <t>cheap seo agency</t>
  </si>
  <si>
    <t>https://incubeta.com/ae/knowledge-base/category/search-ads-360/</t>
  </si>
  <si>
    <t>best seo link building agency reddit</t>
  </si>
  <si>
    <t>person riding a horse drawing easy</t>
  </si>
  <si>
    <t>best seo company in egypt high demand</t>
  </si>
  <si>
    <t>chetak horse photo</t>
  </si>
  <si>
    <t>19, 19, 18, 17, 16, 17, 15, 16, 18, 19, 16, 20, 19, 19, 18, 17, 16, 17, 15, 16, 18, 19, 16, 20</t>
  </si>
  <si>
    <t>19, 19, 18, 17, 16, 17, 15, 16, 18, 19, 16, 20</t>
  </si>
  <si>
    <t>best seo link building services ireland</t>
  </si>
  <si>
    <t>Search Ads 360 Archives | Incubeta</t>
  </si>
  <si>
    <t>pr for companies</t>
  </si>
  <si>
    <t>clip art dead horse</t>
  </si>
  <si>
    <t>Search Ads 360</t>
  </si>
  <si>
    <t>best seo services in ghaziabad</t>
  </si>
  <si>
    <t>horse riding drawings</t>
  </si>
  <si>
    <t>best seo agency in jamshedpur</t>
  </si>
  <si>
    <t>horse jumping photography tips</t>
  </si>
  <si>
    <t>best seo company detroit 2018</t>
  </si>
  <si>
    <t>https://incubeta.com/za/knowledge-base/what-is-data-empathy/</t>
  </si>
  <si>
    <t>0, 0, 0, 0, 0, 0, 0, 0, 0, 0, 6, 6, 1, 1, 0, 1, 0, 0, 0, 0, 0, 0, 0, 1</t>
  </si>
  <si>
    <t>best independent creative agencies</t>
  </si>
  <si>
    <t>horse chestnut photos</t>
  </si>
  <si>
    <t>best seo company in narela</t>
  </si>
  <si>
    <t>horse chestnut tree image</t>
  </si>
  <si>
    <t>What Is Data Empathy? | Incubeta</t>
  </si>
  <si>
    <t>In the realm of data analysis, Winston Churchill once remarked, “I only believe in statistics that I doctored myself,” illustrating the potential for data</t>
  </si>
  <si>
    <t>best seo company near wadala mumbai reviews</t>
  </si>
  <si>
    <t>horse eating drawing</t>
  </si>
  <si>
    <t>What is Data Empathy?</t>
  </si>
  <si>
    <t>top brand agency</t>
  </si>
  <si>
    <t>affordable &amp; best seo services in australia</t>
  </si>
  <si>
    <t>wild horse saloon gentleman's club photos</t>
  </si>
  <si>
    <t>best seo company local</t>
  </si>
  <si>
    <t>horse rearing painting</t>
  </si>
  <si>
    <t>https://incubeta.com/ch/news-and-resources/why-brands-need-to-own-their-marketing-intelligence-in-the-ai-era/</t>
  </si>
  <si>
    <t>best seo companies nevada</t>
  </si>
  <si>
    <t>top digital advertising agency</t>
  </si>
  <si>
    <t>horse pumpkin painting ideas</t>
  </si>
  <si>
    <t>best seo service in dubai</t>
  </si>
  <si>
    <t>1, 2, 0, 1, 1, 2, 4, 0, 0, 1, 2, 1, 0, 0, 0, 0, 0, 0, 0, 0, 1, 0, 0, 1</t>
  </si>
  <si>
    <t>kate upton leaked photos horse</t>
  </si>
  <si>
    <t>best seo agency in jodhpur</t>
  </si>
  <si>
    <t>3, 9, 44, 38, 9, 9, 11, 12, 10, 18, 15, 16, 17, 65, 11, 3, 9, 24, 11, 11, 7, 11, 14, 16</t>
  </si>
  <si>
    <t>horse galloping photography</t>
  </si>
  <si>
    <t>seo services company in london uk</t>
  </si>
  <si>
    <t>best seo agencies for large enterprises 2025</t>
  </si>
  <si>
    <t>belgian horse art</t>
  </si>
  <si>
    <t>best seo company in george</t>
  </si>
  <si>
    <t>best white hat seo services</t>
  </si>
  <si>
    <t>16, 16, 16, 22, 17, 29, 17, 17, 15, 20, 22, 18, 18, 18, 18, 24, 19, 31, 19, 18, 17, 22, 24, 20</t>
  </si>
  <si>
    <t>carmen electra crazy horse pics</t>
  </si>
  <si>
    <t>20, 20, 20, 26, 21, 33, 21, 20, 19, 24, 26, 22</t>
  </si>
  <si>
    <t>https://incubeta.com/au/knowledge-base/understanding-consolidated-data/</t>
  </si>
  <si>
    <t>top uk seo agencies</t>
  </si>
  <si>
    <t>horse cart drawing</t>
  </si>
  <si>
    <t>best seo services in barbados</t>
  </si>
  <si>
    <t>drawing horse shoe</t>
  </si>
  <si>
    <t>best seo companies in dallas</t>
  </si>
  <si>
    <t>Understanding Consolidated Data | Incubeta</t>
  </si>
  <si>
    <t>Let’s start with the basics. Martech, an abbreviation of marketing technology, refers to all the software, platforms, and tools that brands and</t>
  </si>
  <si>
    <t>best seo services chicago</t>
  </si>
  <si>
    <t>Understanding Consolidated Data</t>
  </si>
  <si>
    <t>full body:jyg0tphk4ay= horse drawings</t>
  </si>
  <si>
    <t>top 100 marketing agencies uk</t>
  </si>
  <si>
    <t>best seo company in ernakulam</t>
  </si>
  <si>
    <t>horse pic drawing</t>
  </si>
  <si>
    <t>top 100 marketing agencies</t>
  </si>
  <si>
    <t>best seo company in dasarahalli</t>
  </si>
  <si>
    <t>https://incubeta.com/knowledge-base/how-to-market-to-the-gen-z-consumer/</t>
  </si>
  <si>
    <t>abstract horse painting on canvas</t>
  </si>
  <si>
    <t>best seo agency khamdong</t>
  </si>
  <si>
    <t>marketing online company</t>
  </si>
  <si>
    <t>white horse pub photos</t>
  </si>
  <si>
    <t>best seo company near wadala mumbai</t>
  </si>
  <si>
    <t>clip art girl and horse silhouette</t>
  </si>
  <si>
    <t>best ai tools for creative agencies 2025 2026</t>
  </si>
  <si>
    <t>best healthcare seo agency uk</t>
  </si>
  <si>
    <t>guy on horse painting</t>
  </si>
  <si>
    <t>companies of digital marketing</t>
  </si>
  <si>
    <t>best seo-focused content marketing agencies 2025</t>
  </si>
  <si>
    <t>arabian horse art in art prints</t>
  </si>
  <si>
    <t>best seo services in toronto</t>
  </si>
  <si>
    <t>white horse oil painting</t>
  </si>
  <si>
    <t>https://incubeta.com/pt-pt/knowledge-base/how-to-drive-sales-over-valentines-day/</t>
  </si>
  <si>
    <t>best seo companies in austin</t>
  </si>
  <si>
    <t>8, 3, 2, 4, 4, 8, 10, 4, 4, 6, 2, 5, 10, 0, 1, 0, 0, 1, 6, 4, 6, 3, 0, 0</t>
  </si>
  <si>
    <t>missouri horse auction photos</t>
  </si>
  <si>
    <t>new york pr agency</t>
  </si>
  <si>
    <t>best seo company houston tx</t>
  </si>
  <si>
    <t>purple pr</t>
  </si>
  <si>
    <t>0, 0, 0, 0, 0, 0, 0, 0, 0, 0, 4, 8, 12, 1, 1, 0, 0, 0, 0, 0, 3, 1, 0, 1</t>
  </si>
  <si>
    <t>line drawing horse outline tattoo</t>
  </si>
  <si>
    <t>best seo services in ludhiana</t>
  </si>
  <si>
    <t>horse sunset painting</t>
  </si>
  <si>
    <t>best free website seo services</t>
  </si>
  <si>
    <t>professional search engine optimization services</t>
  </si>
  <si>
    <t>best seo company san antonio</t>
  </si>
  <si>
    <t>beautiful:ihob840xlx8= horse art</t>
  </si>
  <si>
    <t>best cornwall seo agency</t>
  </si>
  <si>
    <t>https://incubeta.com/mx/knowledge-base/category/accessibility/</t>
  </si>
  <si>
    <t>crazy horse axe throwing &amp; lounge milford photos</t>
  </si>
  <si>
    <t>best seo company colorado springs</t>
  </si>
  <si>
    <t>29, 31, 29, 26, 24, 26, 22, 22, 22, 25, 18, 21, 21, 23, 22, 20, 18, 20, 17, 17, 17, 19, 14, 16</t>
  </si>
  <si>
    <t>17, 18, 17, 16, 14, 16, 14, 14, 14, 16, 12, 13</t>
  </si>
  <si>
    <t>best local seo services for small businesses 2025</t>
  </si>
  <si>
    <t>seo company,</t>
  </si>
  <si>
    <t>horse rider painting</t>
  </si>
  <si>
    <t>Accessibility Archives | Incubeta</t>
  </si>
  <si>
    <t>best seo company pakistan</t>
  </si>
  <si>
    <t>Accessibility</t>
  </si>
  <si>
    <t>best seo services provider in dubai</t>
  </si>
  <si>
    <t>kail lowry horse photo</t>
  </si>
  <si>
    <t>0, 42, 40, 23, 1, 19, 22, 20, 4, 0, 0, 0, 2, 11, 11, 37, 10, 13, 35, 32, 20, 14, 14, 6</t>
  </si>
  <si>
    <t>best seo company philadelphia pa</t>
  </si>
  <si>
    <t>companies pr</t>
  </si>
  <si>
    <t>https://incubeta.com/pt-pt/our-work/maximizing-engagement-reach-with-first-party-data/</t>
  </si>
  <si>
    <t>best digital media agencies london</t>
  </si>
  <si>
    <t>drawing of horse face</t>
  </si>
  <si>
    <t>best+ecommerce+seo+services</t>
  </si>
  <si>
    <t>mustang horse clip art free</t>
  </si>
  <si>
    <t>best seo company fredericksburg virginia</t>
  </si>
  <si>
    <t>cute horse paintings</t>
  </si>
  <si>
    <t>best london agencies</t>
  </si>
  <si>
    <t>best seo agencies greece</t>
  </si>
  <si>
    <t>antique arabian horse painting</t>
  </si>
  <si>
    <t>Local pack,People also ask,Sitelinks,Discussions</t>
  </si>
  <si>
    <t>best seo service provider in usa</t>
  </si>
  <si>
    <t>running horse ranch and home photos</t>
  </si>
  <si>
    <t>best seo-focused saas marketing agencies 2025</t>
  </si>
  <si>
    <t>seo expert service</t>
  </si>
  <si>
    <t>rocking horse art space</t>
  </si>
  <si>
    <t>best seo companies for ecommerce 2025</t>
  </si>
  <si>
    <t>https://incubeta.com/ae/news-and-resources/incubeta-appoints-sarah-hampton-as-us-chief-operating-officer/</t>
  </si>
  <si>
    <t>best seo agency balipatapur</t>
  </si>
  <si>
    <t>horse diamond painting kits</t>
  </si>
  <si>
    <t>25, 25, 19, 20, 17, 16, 15, 14, 14, 12, 12, 27, 25, 25, 19, 20, 17, 16, 15, 14, 14, 12, 12, 27</t>
  </si>
  <si>
    <t>25, 25, 19, 20, 17, 16, 15, 14, 14, 12, 12, 27</t>
  </si>
  <si>
    <t>best local seo company melbourne</t>
  </si>
  <si>
    <t>easy horse halter drawing</t>
  </si>
  <si>
    <t>best+seo+consulting+company</t>
  </si>
  <si>
    <t>realistic charcoal horse drawing</t>
  </si>
  <si>
    <t>best seo agency shivrinarayan</t>
  </si>
  <si>
    <t>horse acrylic painting for beginners</t>
  </si>
  <si>
    <t>best digital company</t>
  </si>
  <si>
    <t>best usa seo service</t>
  </si>
  <si>
    <t>simple horse face drawing</t>
  </si>
  <si>
    <t>https://incubeta.com/ch/video-library/incubeta-unpacks-commerce-on-emerce-talks/</t>
  </si>
  <si>
    <t>best seo companies in indianapolis</t>
  </si>
  <si>
    <t>art collector (horse)</t>
  </si>
  <si>
    <t>best seo marketing company in jaipur</t>
  </si>
  <si>
    <t>best digital marketer</t>
  </si>
  <si>
    <t>black and white horse paintings</t>
  </si>
  <si>
    <t>best charlotte seo company</t>
  </si>
  <si>
    <t>mongolian horse art</t>
  </si>
  <si>
    <t>best seo agency nagla</t>
  </si>
  <si>
    <t>photos of crazy horse monument</t>
  </si>
  <si>
    <t>digital companies in london</t>
  </si>
  <si>
    <t>best seo company ahmedabad</t>
  </si>
  <si>
    <t>horse with saddle drawing easy</t>
  </si>
  <si>
    <t>best seo company simsbury ct</t>
  </si>
  <si>
    <t>https://incubeta.com/it/news-and-resources/incubeta-dach-gcp-certification/</t>
  </si>
  <si>
    <t>drawing:55sfalnsfgc= horse skeleton</t>
  </si>
  <si>
    <t>best seo companies in idaho</t>
  </si>
  <si>
    <t>13, 14, 15, 15, 16, 16, 16, 16, 15, 14, 13, 16, 14, 15, 15, 16, 17, 17, 16, 16, 15, 15, 14, 17</t>
  </si>
  <si>
    <t>15, 15, 16, 16, 17, 17, 17, 17, 16, 15, 14, 17</t>
  </si>
  <si>
    <t>top london creative agencies</t>
  </si>
  <si>
    <t>best seo company long island reviews</t>
  </si>
  <si>
    <t>velvet horse painting</t>
  </si>
  <si>
    <t>best seo agency baudhgarh</t>
  </si>
  <si>
    <t>steel horse art</t>
  </si>
  <si>
    <t>best ai seo agencies in europe</t>
  </si>
  <si>
    <t>11, 11, 10, 7, 21, 13, 5, 15, 9, 11, 4, 14, 7, 16, 33, 22, 14, 14, 8, 7, 3, 11, 22, 19</t>
  </si>
  <si>
    <t>easy:tia-tmgygj4= drawing of horse</t>
  </si>
  <si>
    <t>brand and marketing agency</t>
  </si>
  <si>
    <t>best seo agency in varanasi</t>
  </si>
  <si>
    <t>horse and dog drawing</t>
  </si>
  <si>
    <t>ab</t>
  </si>
  <si>
    <t>best seo company san diego ca 2018</t>
  </si>
  <si>
    <t>golden horse photos</t>
  </si>
  <si>
    <t>best seo company kitchener</t>
  </si>
  <si>
    <t>https://incubeta.com/ae/news-and-resources/advertising-through-uncertain-times/</t>
  </si>
  <si>
    <t>14, 14, 19, 18, 19, 17, 16, 16, 15, 16, 15, 15, 15, 15, 19, 18, 19, 18, 16, 16, 16, 17, 15, 15</t>
  </si>
  <si>
    <t>15, 15, 20, 19, 20, 19, 17, 17, 16, 18, 16, 16</t>
  </si>
  <si>
    <t>traditional chinese horse painting</t>
  </si>
  <si>
    <t>best seo agency in san francisco</t>
  </si>
  <si>
    <t>best online marketing agency</t>
  </si>
  <si>
    <t>2, 0, 2, 0, 2, 1, 1, 1, 2, 0, 0, 1, 2, 0, 0, 0, 0, 0, 6, 8, 2, 0, 3, 1</t>
  </si>
  <si>
    <t>native horse drawings</t>
  </si>
  <si>
    <t>best nyc creative agencies</t>
  </si>
  <si>
    <t>AI Overview,People also ask,Video preview,Bottom ads,Paid sitelinks</t>
  </si>
  <si>
    <t>best seo marketing agency boston</t>
  </si>
  <si>
    <t>mcdonald's horse supply photos</t>
  </si>
  <si>
    <t>in-house agency</t>
  </si>
  <si>
    <t>best seo company in dresden</t>
  </si>
  <si>
    <t>horse art abstract</t>
  </si>
  <si>
    <t>best seo company near california city ca</t>
  </si>
  <si>
    <t>https://incubeta.com/za/news-and-resources/creative-authenticity-in-a-world-of-ai/</t>
  </si>
  <si>
    <t>best local seo company liverpool uk</t>
  </si>
  <si>
    <t>hugging girl and horse drawing</t>
  </si>
  <si>
    <t>17, 15, 15, 14, 12, 13, 28, 26, 23, 18, 19, 19, 18, 15, 16, 14, 13, 13, 29, 27, 24, 18, 20, 19</t>
  </si>
  <si>
    <t>18, 16, 17, 15, 13, 14, 30, 27, 25, 19, 20, 20</t>
  </si>
  <si>
    <t>best seo agency champua</t>
  </si>
  <si>
    <t>seo assistance</t>
  </si>
  <si>
    <t>realistic:ix7-dnfqeuu= horse face drawing</t>
  </si>
  <si>
    <t>best seo services in birmingham</t>
  </si>
  <si>
    <t>head:h-vp4m0cy5k= horse drawings</t>
  </si>
  <si>
    <t>best seo services in jordan ut</t>
  </si>
  <si>
    <t>best seo agency in brisbane</t>
  </si>
  <si>
    <t>modern art horse</t>
  </si>
  <si>
    <t>seo experts company</t>
  </si>
  <si>
    <t>top seo best company in india</t>
  </si>
  <si>
    <t>professional seo london</t>
  </si>
  <si>
    <t>horse clipart drawing</t>
  </si>
  <si>
    <t>best seo agency for b2b companies</t>
  </si>
  <si>
    <t>15, 16, 14, 18, 16, 15, 16, 16, 17, 18, 14, 20, 15, 16, 14, 18, 16, 15, 16, 16, 17, 18, 14, 21</t>
  </si>
  <si>
    <t>iron horse saloon &amp; restaurant sturgis photos</t>
  </si>
  <si>
    <t>https://incubeta.com/news-and-resources/category/incubeta-updates/page/3/</t>
  </si>
  <si>
    <t>15, 16, 14, 18, 17, 16, 17, 17, 17, 18, 14, 21</t>
  </si>
  <si>
    <t>best digital pr agencies uk 2025</t>
  </si>
  <si>
    <t>top 10 seo agencies</t>
  </si>
  <si>
    <t>dark horse nail art</t>
  </si>
  <si>
    <t>best seo companies in sri lanka</t>
  </si>
  <si>
    <t>best seo agency bandhbahal</t>
  </si>
  <si>
    <t>horse drawing tattoo</t>
  </si>
  <si>
    <t>15, 16, 16, 17, 16, 15, 15, 16, 15, 16, 16, 18, 18, 19, 19, 19, 19, 17, 18, 19, 18, 19, 19, 21</t>
  </si>
  <si>
    <t>quarter horse clip art</t>
  </si>
  <si>
    <t>21, 22, 22, 23, 22, 21, 21, 22, 21, 22, 22, 24</t>
  </si>
  <si>
    <t>best seo agency chicago</t>
  </si>
  <si>
    <t>bespoke seo company</t>
  </si>
  <si>
    <t>3, 2, 4, 4, 1, 1, 2, 7, 10, 5, 6, 6, 8, 4, 4, 1, 0, 0, 10, 8, 11, 4, 1, 1</t>
  </si>
  <si>
    <t>horse art project</t>
  </si>
  <si>
    <t>best rated seo agencies uk</t>
  </si>
  <si>
    <t>black horse paintings</t>
  </si>
  <si>
    <t>https://incubeta.com/it/knowledge-base/category/mmm-tools/</t>
  </si>
  <si>
    <t>best local seo agency in pune</t>
  </si>
  <si>
    <t>horse jockey pics</t>
  </si>
  <si>
    <t>21, 20, 20, 16, 15, 18, 18, 13, 12, 10, 13, 20, 21, 20, 20, 16, 15, 18, 18, 13, 12, 10, 13, 20</t>
  </si>
  <si>
    <t>21, 20, 20, 16, 15, 18, 18, 13, 12, 10, 13, 20</t>
  </si>
  <si>
    <t>best seo service in pune</t>
  </si>
  <si>
    <t>paintings of horse racing</t>
  </si>
  <si>
    <t>company for digital marketing</t>
  </si>
  <si>
    <t>folk art horse painting</t>
  </si>
  <si>
    <t>best seo company in egypt by country</t>
  </si>
  <si>
    <t>indian horse drawings</t>
  </si>
  <si>
    <t>best seo companies for it</t>
  </si>
  <si>
    <t>realistic:ix7-dnfqeuu= colored pencil:4ym_zoinadk= horse drawing</t>
  </si>
  <si>
    <t>15, 15, 17, 15, 15, 15, 15, 15, 15, 15, 14, 15, 15, 15, 17, 15, 16, 15, 15, 16, 15, 15, 15, 15</t>
  </si>
  <si>
    <t>best local seo agency in india</t>
  </si>
  <si>
    <t>horse drawing pictures to print</t>
  </si>
  <si>
    <t>15, 15, 17, 15, 16, 15, 15, 16, 15, 15, 15, 15</t>
  </si>
  <si>
    <t>horse coloring pages printable</t>
  </si>
  <si>
    <t>digital advertising firms</t>
  </si>
  <si>
    <t>best seo company oregon</t>
  </si>
  <si>
    <t>airport crazy horse photos</t>
  </si>
  <si>
    <t>https://incubeta.com/es/knowledge-base/category/holiday-marketing/</t>
  </si>
  <si>
    <t>0, 0, 0, 0, 0, 0, 0, 0, 0, 0, 3, 2, 2, 0, 0, 0, 0, 0, 0, 0, 0, 0, 0, 1</t>
  </si>
  <si>
    <t>easy western horse drawing</t>
  </si>
  <si>
    <t>best seo agency jonk</t>
  </si>
  <si>
    <t>kentucky derby horse photos</t>
  </si>
  <si>
    <t>best local seo agency india</t>
  </si>
  <si>
    <t>20, 19, 27, 20, 23, 21, 20, 20, 18, 20, 20, 20, 23, 23, 30, 23, 26, 24, 23, 23, 21, 23, 24, 23</t>
  </si>
  <si>
    <t>abstract horse painting black and white</t>
  </si>
  <si>
    <t>26, 26, 33, 26, 30, 27, 26, 26, 25, 27, 27, 27</t>
  </si>
  <si>
    <t>quinn meadow horse camp photos</t>
  </si>
  <si>
    <t>best austin seo company</t>
  </si>
  <si>
    <t>digital marketing directory</t>
  </si>
  <si>
    <t>beginner realistic horse drawing</t>
  </si>
  <si>
    <t>best seo agency norwich ct</t>
  </si>
  <si>
    <t>easy horse skeleton drawing</t>
  </si>
  <si>
    <t>best seo service fairfield</t>
  </si>
  <si>
    <t>sunset horse painting</t>
  </si>
  <si>
    <t>first photo of horse running</t>
  </si>
  <si>
    <t>marketing united kingdom</t>
  </si>
  <si>
    <t>best creative agencies sydney</t>
  </si>
  <si>
    <t>https://incubeta.com/de/news-and-resources/category/thought-leadership/page/2/</t>
  </si>
  <si>
    <t>cuneo creek horse camp photos</t>
  </si>
  <si>
    <t>best crypto seo agency</t>
  </si>
  <si>
    <t>horse photography portraits</t>
  </si>
  <si>
    <t>the best seo company in germany</t>
  </si>
  <si>
    <t>easy race horse drawing</t>
  </si>
  <si>
    <t>fraser art horse head</t>
  </si>
  <si>
    <t>best seo service cremone</t>
  </si>
  <si>
    <t>digital marketing consultancy london</t>
  </si>
  <si>
    <t>horse eating hay drawing</t>
  </si>
  <si>
    <t>best creative pr agencies globally</t>
  </si>
  <si>
    <t>horse images in art</t>
  </si>
  <si>
    <t>best seo agency athmallik</t>
  </si>
  <si>
    <t>free draft horse clip art</t>
  </si>
  <si>
    <t>13, 9, 8, 8, 8, 9, 11, 11, 12, 8, 7, 16, 11, 7, 7, 7, 7, 8, 9, 9, 10, 7, 6, 15</t>
  </si>
  <si>
    <t>10, 7, 7, 6, 6, 7, 9, 9, 10, 7, 6, 14</t>
  </si>
  <si>
    <t>simple horse line drawing</t>
  </si>
  <si>
    <t>best seo agency mount carmel road</t>
  </si>
  <si>
    <t>service digital agency</t>
  </si>
  <si>
    <t>napoleon portrait on horse</t>
  </si>
  <si>
    <t>0, 0, 0, 0, 0, 0, 0, 0, 0, 0, 0, 0, 0, 0, 0, 0, 0, 0, 4, 3, 10, 11, 5, 10</t>
  </si>
  <si>
    <t>https://incubeta.com/au/our-work/delivering-scale-performance/</t>
  </si>
  <si>
    <t>best search engine optimisation seo services pdf</t>
  </si>
  <si>
    <t>custom horse portrait</t>
  </si>
  <si>
    <t>digital agency hertfordshire</t>
  </si>
  <si>
    <t>Thumbnail,Image pack,Shopping results,Discussions</t>
  </si>
  <si>
    <t>best seo services in euclid oh</t>
  </si>
  <si>
    <t>wild horse oil paintings</t>
  </si>
  <si>
    <t>best seo company nz</t>
  </si>
  <si>
    <t>seo services website</t>
  </si>
  <si>
    <t>simple horse line art</t>
  </si>
  <si>
    <t>jim warren horse paintings</t>
  </si>
  <si>
    <t>best seo companies roseville</t>
  </si>
  <si>
    <t>wind horse art</t>
  </si>
  <si>
    <t>1, 2, 0, 4, 2, 2, 3, 2, 0, 1, 3, 10, 9, 1, 0, 0, 0, 0, 1, 1, 0, 0, 0, 1</t>
  </si>
  <si>
    <t>best rated ecommerce seo agencies in the us</t>
  </si>
  <si>
    <t>standing horse clip art</t>
  </si>
  <si>
    <t>bear creek horse camp photos</t>
  </si>
  <si>
    <t>best seo services winnipeg</t>
  </si>
  <si>
    <t>https://incubeta.com/mx/knowledge-base/fragmentation-is-the-challenge-demand-gen-is-the-solution-2/</t>
  </si>
  <si>
    <t>11, 11, 11, 12, 15, 14, 15, 18, 14, 13, 14, 13, 12, 12, 12, 13, 16, 15, 16, 19, 15, 14, 15, 14</t>
  </si>
  <si>
    <t>12, 13, 13, 14, 17, 16, 17, 19, 15, 15, 16, 15</t>
  </si>
  <si>
    <t>horse face photos</t>
  </si>
  <si>
    <t>best seo services west palm beach</t>
  </si>
  <si>
    <t>seo-services-company</t>
  </si>
  <si>
    <t>icelandic horse drawing</t>
  </si>
  <si>
    <t>best seo services for websites</t>
  </si>
  <si>
    <t>horse drawing pics</t>
  </si>
  <si>
    <t>quarter horse painting</t>
  </si>
  <si>
    <t>best content marketing services in seo</t>
  </si>
  <si>
    <t>sketch horse jumping drawing</t>
  </si>
  <si>
    <t>best seo service company in praha</t>
  </si>
  <si>
    <t>best agencies london</t>
  </si>
  <si>
    <t>man o war horse painting</t>
  </si>
  <si>
    <t>fjord horse drawing</t>
  </si>
  <si>
    <t>best seo services northern beaches</t>
  </si>
  <si>
    <t>Local pack,People also ask,Discussions,Sitelinks</t>
  </si>
  <si>
    <t>vaush horse photos</t>
  </si>
  <si>
    <t>best seo agency in cedar rapids</t>
  </si>
  <si>
    <t>iron horse theatre company photos</t>
  </si>
  <si>
    <t>https://incubeta.com/mx/our-work/global-digital-transformation/</t>
  </si>
  <si>
    <t>best seo services in vail</t>
  </si>
  <si>
    <t>horse drawing side view</t>
  </si>
  <si>
    <t>top 20 best creative agencies in the world</t>
  </si>
  <si>
    <t>seo company search engine</t>
  </si>
  <si>
    <t>horse black and white art</t>
  </si>
  <si>
    <t>harland young horse painting</t>
  </si>
  <si>
    <t>best seo agency for senior living</t>
  </si>
  <si>
    <t>art horse chair</t>
  </si>
  <si>
    <t>best seo companies columbus</t>
  </si>
  <si>
    <t>rocking horse art design</t>
  </si>
  <si>
    <t>best seo companies pasadena</t>
  </si>
  <si>
    <t>best seo company jacksonville fl</t>
  </si>
  <si>
    <t>best seo marketing services in enugu</t>
  </si>
  <si>
    <t>worlds local best seo company</t>
  </si>
  <si>
    <t>horse hunting photos</t>
  </si>
  <si>
    <t>https://incubeta.com/au/news-and-resources/incubeta-welcomes-persuasion-technologies-to-the-family/</t>
  </si>
  <si>
    <t>horse mural painting</t>
  </si>
  <si>
    <t>best whitelabel seo service for agencies</t>
  </si>
  <si>
    <t>advertising agencies top</t>
  </si>
  <si>
    <t>horse cute drawings</t>
  </si>
  <si>
    <t>best seo agency mainaguri</t>
  </si>
  <si>
    <t>best ecommerce seo company in jaipur</t>
  </si>
  <si>
    <t>horse drawing kits</t>
  </si>
  <si>
    <t>best seo services packages in india</t>
  </si>
  <si>
    <t>art of zoo horse creampie</t>
  </si>
  <si>
    <t>best seo agency carlton</t>
  </si>
  <si>
    <t>list of digital marketing services</t>
  </si>
  <si>
    <t>best seo agencies for lawyers</t>
  </si>
  <si>
    <t>drawing of an horse</t>
  </si>
  <si>
    <t>https://incubeta.com/my/knowledge-base/category/retail-media/</t>
  </si>
  <si>
    <t>0, 0, 0, 0, 0, 0, 3, 3, 0, 2, 1, 2, 3, 0, 0, 0, 0, 0, 0, 0, 0, 0, 0, 1</t>
  </si>
  <si>
    <t>best seo &amp; web design service</t>
  </si>
  <si>
    <t>harness horse clip art</t>
  </si>
  <si>
    <t>best seo services in peenya jalahalli</t>
  </si>
  <si>
    <t>best seo agency lingzey</t>
  </si>
  <si>
    <t>horse head drawing front view</t>
  </si>
  <si>
    <t>digital marketing agency in united kingdom</t>
  </si>
  <si>
    <t>best seo services pasadena</t>
  </si>
  <si>
    <t>horse artists paintings</t>
  </si>
  <si>
    <t>best seo companies on the east coast</t>
  </si>
  <si>
    <t>best seo agencies for fintech 2025 2026</t>
  </si>
  <si>
    <t>5, 5, 5, 5, 5, 5, 5, 5, 5, 6, 6, 5, 6, 6, 5, 5, 6, 5, 6, 6, 6, 6, 6, 6</t>
  </si>
  <si>
    <t>6, 6, 6, 6, 6, 6, 6, 6, 6, 7, 7, 7</t>
  </si>
  <si>
    <t>trojan horse easy drawing</t>
  </si>
  <si>
    <t>https://incubeta.com/de/knowledge-base/category/google-analytics/</t>
  </si>
  <si>
    <t>best seo agency clifton hill</t>
  </si>
  <si>
    <t>digital marketing directories</t>
  </si>
  <si>
    <t>persian horse art</t>
  </si>
  <si>
    <t>best technical seo agency for mobile seo</t>
  </si>
  <si>
    <t>best seo services in fairfax</t>
  </si>
  <si>
    <t>white horse drawing easy</t>
  </si>
  <si>
    <t>click slice</t>
  </si>
  <si>
    <t>best b2b seo company nyc</t>
  </si>
  <si>
    <t>iron horse state park photos</t>
  </si>
  <si>
    <t>best london seo agency 2021</t>
  </si>
  <si>
    <t>Sitelinks,People also ask,Knowledge panel</t>
  </si>
  <si>
    <t>best seo expert services</t>
  </si>
  <si>
    <t>furry horse art</t>
  </si>
  <si>
    <t>https://incubeta.com/es/knowledge-base/6-accessibility-tips-to-improve-your-customer-experience/</t>
  </si>
  <si>
    <t>furry art</t>
  </si>
  <si>
    <t>best seo agency gurgaon</t>
  </si>
  <si>
    <t>largest marketing agencies uk</t>
  </si>
  <si>
    <t>best cheap seo services india</t>
  </si>
  <si>
    <t>horse barn photo</t>
  </si>
  <si>
    <t>best seo software for agencies free</t>
  </si>
  <si>
    <t>full body horse anatomy drawing</t>
  </si>
  <si>
    <t>best seo company in nashik</t>
  </si>
  <si>
    <t>best company for digital marketing</t>
  </si>
  <si>
    <t>dark horse tattoo and piercing photos</t>
  </si>
  <si>
    <t>best seo company humble</t>
  </si>
  <si>
    <t>best seo services firm in portland</t>
  </si>
  <si>
    <t>outline of horse drawing</t>
  </si>
  <si>
    <t>https://incubeta.com/ch/news-and-resources/creative-authenticity-in-a-world-of-ai/</t>
  </si>
  <si>
    <t>best seo services jupiter</t>
  </si>
  <si>
    <t>seo consultancy service</t>
  </si>
  <si>
    <t>best seo agency lallung</t>
  </si>
  <si>
    <t>horse painting watercolor</t>
  </si>
  <si>
    <t>best seo company for smbs</t>
  </si>
  <si>
    <t>fat horse art</t>
  </si>
  <si>
    <t>11, 10, 9, 9, 9, 8, 10, 9, 9, 10, 10, 10, 11, 10, 9, 10, 9, 9, 10, 10, 9, 10, 10, 11</t>
  </si>
  <si>
    <t>hire best seo company in canada</t>
  </si>
  <si>
    <t>11, 11, 10, 10, 10, 9, 10, 10, 9, 11, 10</t>
  </si>
  <si>
    <t>seo agency small business</t>
  </si>
  <si>
    <t>dark horse salon &amp; spa photos</t>
  </si>
  <si>
    <t>best seo company in the heights</t>
  </si>
  <si>
    <t>best seo company seattle wa</t>
  </si>
  <si>
    <t>sketch:yz4koke4-js= realistic horse head drawing</t>
  </si>
  <si>
    <t>2, 1, 0, 0, 0, 0, 0, 0, 0, 3, 6, 13, 8, 2, 0, 2, 2, 0, 0, 0, 5, 5, 0, 2</t>
  </si>
  <si>
    <t>15, 15, 13, 12, 11, 11, 11, 11, 12, 15, 15, 15, 15, 15, 13, 12, 11, 11, 11, 11, 12, 15, 15, 15</t>
  </si>
  <si>
    <t>best optimization and seo services examples</t>
  </si>
  <si>
    <t>15, 15, 13, 12, 11, 11, 11, 11, 12, 15, 15, 15</t>
  </si>
  <si>
    <t>horse and cowboy drawing</t>
  </si>
  <si>
    <t>seo company services uk</t>
  </si>
  <si>
    <t>best seo services in martinique</t>
  </si>
  <si>
    <t>https://incubeta.com/au/whitepapers/report-the-marketers-confidence-paradox/</t>
  </si>
  <si>
    <t>clutch.co best seo company</t>
  </si>
  <si>
    <t>dahlonega carriage and horse rides photos</t>
  </si>
  <si>
    <t>best enterprise seo services providers in usa</t>
  </si>
  <si>
    <t>13, 13, 12, 14, 12, 12, 13, 13, 13, 15, 13, 15, 14, 14, 13, 15, 13, 13, 14, 14, 14, 15, 14, 16</t>
  </si>
  <si>
    <t>pencil:ljd413jlg70= full body:g6vipc_awpw= horse drawing</t>
  </si>
  <si>
    <t>14, 15, 14, 16, 14, 14, 15, 15, 15, 16, 15, 17</t>
  </si>
  <si>
    <t>best seo services near bandra west, mumbai</t>
  </si>
  <si>
    <t>top digital media agency</t>
  </si>
  <si>
    <t>best ai seo agency for small businesses</t>
  </si>
  <si>
    <t>stone horse green photos</t>
  </si>
  <si>
    <t>0, 0, 0, 0, 0, 0, 0, 0, 0, 0, 0, 0, 0, 0, 0, 0, 0, 0, 0, 0, 0, 13, 23, 13</t>
  </si>
  <si>
    <t>best seo company in austin</t>
  </si>
  <si>
    <t>step by step easy horse drawing</t>
  </si>
  <si>
    <t>seo consulting companies</t>
  </si>
  <si>
    <t>https://incubeta.com/au/news-and-resources/incubeta-wins-prestigious-fd-gazelle-award-out-of-600-shortlisted-entries/</t>
  </si>
  <si>
    <t>the+best+seo+company</t>
  </si>
  <si>
    <t>best seo service providers vancouver</t>
  </si>
  <si>
    <t>12, 10, 11, 13, 13, 10, 11, 10, 10, 9, 6, 10, 12, 10, 12, 13, 13, 10, 12, 11, 10, 9, 6, 11</t>
  </si>
  <si>
    <t>photos of running horse</t>
  </si>
  <si>
    <t>13, 10, 12, 13, 13, 10, 12, 11, 10, 9, 6, 11</t>
  </si>
  <si>
    <t>best michigan seo agency</t>
  </si>
  <si>
    <t>public relation agencies</t>
  </si>
  <si>
    <t>best philadelphia seo companies</t>
  </si>
  <si>
    <t>horse drawing christmas card ideas</t>
  </si>
  <si>
    <t>best seo service provider for home</t>
  </si>
  <si>
    <t>polish painting horse</t>
  </si>
  <si>
    <t>best seo company in dubai for small businesses</t>
  </si>
  <si>
    <t>best seo companies brownsville</t>
  </si>
  <si>
    <t>10, 10, 10, 13, 11, 10, 9, 9, 11, 11, 10, 9, 9, 9, 9, 13, 11, 9, 8, 9, 10, 10, 9, 8</t>
  </si>
  <si>
    <t>horse standing on hind legs drawing</t>
  </si>
  <si>
    <t>9, 9, 9, 12, 10, 9, 8, 8, 10, 10, 9, 8</t>
  </si>
  <si>
    <t>https://incubeta.com/es/knowledge-base/a-guide-to-countering-safaris-gclid-removal-2/</t>
  </si>
  <si>
    <t>best seo services company near me</t>
  </si>
  <si>
    <t>seo service firms</t>
  </si>
  <si>
    <t>running horse wall painting</t>
  </si>
  <si>
    <t>best seo company in brisbane</t>
  </si>
  <si>
    <t>horse racing paintings for sale</t>
  </si>
  <si>
    <t>best seo company uk sickseo</t>
  </si>
  <si>
    <t>13, 11, 13, 14, 14, 13, 11, 12, 11, 12, 12, 13, 15, 13, 14, 15, 16, 15, 13, 13, 13, 14, 13, 15</t>
  </si>
  <si>
    <t>16, 15, 16, 17, 18, 17, 15, 15, 15, 16, 15, 17</t>
  </si>
  <si>
    <t>best agency for healthcare seo uk</t>
  </si>
  <si>
    <t>horse for painting</t>
  </si>
  <si>
    <t>biggest creative agencies</t>
  </si>
  <si>
    <t>best seo agency in lithuania</t>
  </si>
  <si>
    <t>horse photo art</t>
  </si>
  <si>
    <t>best seo services in sharjah</t>
  </si>
  <si>
    <t>https://incubeta.com/sg/news-and-resources/redesigning-marketing-operations-for-the-ai-era-in-conversation-with-jonathan-greene/</t>
  </si>
  <si>
    <t>best affordable seo companies singapore</t>
  </si>
  <si>
    <t>horse lying down drawing</t>
  </si>
  <si>
    <t>top london agencies</t>
  </si>
  <si>
    <t>best seo services for small business near me</t>
  </si>
  <si>
    <t>colt horse drawing</t>
  </si>
  <si>
    <t>best affordable seo company near lancaster, ca</t>
  </si>
  <si>
    <t>best seo marketing agency singapore</t>
  </si>
  <si>
    <t>horse cock photos</t>
  </si>
  <si>
    <t>21, 18, 17, 7, 9, 7, 5, 11, 11, 10, 7, 7, 20, 18, 16, 7, 8, 6, 5, 10, 10, 9, 7, 7</t>
  </si>
  <si>
    <t>20, 17, 16, 6, 7, 6, 4, 10, 10, 9, 6, 6</t>
  </si>
  <si>
    <t>Marketing; Planning; Business</t>
  </si>
  <si>
    <t>best seo company in ajmer</t>
  </si>
  <si>
    <t>website and seo company</t>
  </si>
  <si>
    <t>simple horse and girl drawing</t>
  </si>
  <si>
    <t>best seo service san francisco ca</t>
  </si>
  <si>
    <t>Video preview</t>
  </si>
  <si>
    <t>horse carriage drawing easy</t>
  </si>
  <si>
    <t>10 best seo companies in las vegas</t>
  </si>
  <si>
    <t>https://incubeta.com/pt-pt/news-and-resources/demonstrating-diversity-the-value-of-inclusive-marketing/</t>
  </si>
  <si>
    <t>0, 0, 0, 0, 0, 0, 0, 0, 0, 0, 0, 0, 0, 0, 0, 0, 0, 0, 3, 4, 1, 0, 0, 0</t>
  </si>
  <si>
    <t>12, 13, 14, 15, 13, 12, 14, 13, 14, 16, 12, 13, 13, 14, 15, 16, 14, 14, 15, 14, 15, 17, 13, 14</t>
  </si>
  <si>
    <t>14, 15, 16, 17, 15, 15, 16, 16, 16, 18, 14, 15</t>
  </si>
  <si>
    <t>wild horse adventure tours photos</t>
  </si>
  <si>
    <t>best local seo company san diego</t>
  </si>
  <si>
    <t>best media agency</t>
  </si>
  <si>
    <t>0, 8, 1, 2, 4, 2, 1, 0, 1, 0, 1, 0, 0, 0, 0, 0, 0, 0, 0, 0, 0, 0, 0, 1</t>
  </si>
  <si>
    <t>best seo services chak barh</t>
  </si>
  <si>
    <t>arabian horse drawing easy</t>
  </si>
  <si>
    <t>Local pack,Sitelinks,People also ask,Videos</t>
  </si>
  <si>
    <t>best amazon seo agencies</t>
  </si>
  <si>
    <t>drawing of horse running</t>
  </si>
  <si>
    <t>marketing creative agencies</t>
  </si>
  <si>
    <t>creative digital agency</t>
  </si>
  <si>
    <t>realistic draft horse drawing</t>
  </si>
  <si>
    <t>best seo services cleveland ohio</t>
  </si>
  <si>
    <t>26, 29, 18, 9, 2, 1, 0, 0, 1, 2, 3, 12, 11, 14, 14, 2, 3, 2, 10, 5, 26, 3, 5, 3</t>
  </si>
  <si>
    <t>best innovative digital pr agencies 2026</t>
  </si>
  <si>
    <t>half horse drawing</t>
  </si>
  <si>
    <t>https://incubeta.com/es/knowledge-base/the-risks-rewards-best-practices-of-generative-ai/</t>
  </si>
  <si>
    <t>top online advertising agency</t>
  </si>
  <si>
    <t>best seo companies atlanta</t>
  </si>
  <si>
    <t>1, 2, 2, 1, 1, 4, 4, 2, 1, 6, 3, 5, 2, 0, 0, 0, 0, 4, 6, 10, 2, 1, 1, 1</t>
  </si>
  <si>
    <t>best seo agency for restaurants</t>
  </si>
  <si>
    <t>the copper horse photos</t>
  </si>
  <si>
    <t>best way to set up an seo plan for your company</t>
  </si>
  <si>
    <t>top search strategy agency</t>
  </si>
  <si>
    <t>Video preview,People also ask,Bottom ads,Paid sitelinks</t>
  </si>
  <si>
    <t>0, 0, 0, 0, 0, 0, 0, 0, 0, 0, 0, 4, 2, 0, 1, 0, 0, 0, 0, 0, 0, 0, 0, 0</t>
  </si>
  <si>
    <t>horse painting artists</t>
  </si>
  <si>
    <t>best seo agency penlong</t>
  </si>
  <si>
    <t>marketing companies names</t>
  </si>
  <si>
    <t>best seo agency in doha</t>
  </si>
  <si>
    <t>best seo company in ct</t>
  </si>
  <si>
    <t>dressage horse drawing</t>
  </si>
  <si>
    <t>https://incubeta.com/es/video-library/the-digital-edge-s2-ep-2-using-enterprise-llms-to-secure-your-ai-strategy-with-jonathan-greene/</t>
  </si>
  <si>
    <t>best seo company in jharkhand</t>
  </si>
  <si>
    <t>best seo agency for small businesses in glasgow</t>
  </si>
  <si>
    <t>war horse anime horse drawing</t>
  </si>
  <si>
    <t>best seo services br nagar</t>
  </si>
  <si>
    <t>top digital media company</t>
  </si>
  <si>
    <t>best dtc shopify seo agencies</t>
  </si>
  <si>
    <t>best seo company agoura hills</t>
  </si>
  <si>
    <t>shire horse painting</t>
  </si>
  <si>
    <t>best consumer product seo agency new york</t>
  </si>
  <si>
    <t>best search strategy company</t>
  </si>
  <si>
    <t>indian horse paintings</t>
  </si>
  <si>
    <t>best seo agency for financial services</t>
  </si>
  <si>
    <t>search</t>
  </si>
  <si>
    <t>0, 0, 0, 0, 0, 0, 0, 0, 0, 0, 0, 0, 0, 0, 0, 0, 0, 0, 0, 1, 0, 1, 2, 1</t>
  </si>
  <si>
    <t>best seo company in tri cities</t>
  </si>
  <si>
    <t>horse brass pub photos</t>
  </si>
  <si>
    <t>best seo companies in australia 2024 techkod</t>
  </si>
  <si>
    <t>https://incubeta.com/ch/knowledge-base/how-bigquery-augments-ga4s-reporting-capabilities/</t>
  </si>
  <si>
    <t>0, 0, 0, 0, 0, 0, 0, 0, 4, 1, 1, 1, 0, 0, 0, 0, 0, 0, 0, 0, 0, 0, 0, 0</t>
  </si>
  <si>
    <t>best seo services in pune</t>
  </si>
  <si>
    <t>drawing horse picture</t>
  </si>
  <si>
    <t>1, 11, 25, 12, 17, 19, 21, 25, 22, 12, 13, 18, 19, 1, 0, 0, 2, 2, 0, 1, 1, 0, 0, 1</t>
  </si>
  <si>
    <t>best seo services qatar</t>
  </si>
  <si>
    <t>best seo agency ipswich</t>
  </si>
  <si>
    <t>colorful mythical colorful abstract horse painting</t>
  </si>
  <si>
    <t>best seo agency bishops stortford</t>
  </si>
  <si>
    <t>award winning digital pr company</t>
  </si>
  <si>
    <t>best seo service in chandigarh</t>
  </si>
  <si>
    <t>plush horse tinley park photos</t>
  </si>
  <si>
    <t>best seo agency gorrekunta</t>
  </si>
  <si>
    <t>best seo company in columbus</t>
  </si>
  <si>
    <t>blue horse tavern photos</t>
  </si>
  <si>
    <t>best seo company 2017</t>
  </si>
  <si>
    <t>https://incubeta.com/pt-pt/news-and-resources/redesigning-marketing-operations-for-the-ai-era-in-conversation-with-jonathan-greene/</t>
  </si>
  <si>
    <t>whetstone horse camp photos</t>
  </si>
  <si>
    <t>best free seo services</t>
  </si>
  <si>
    <t>top search strategy company</t>
  </si>
  <si>
    <t>e z times horse rides photos</t>
  </si>
  <si>
    <t>best local seo dallas company</t>
  </si>
  <si>
    <t>top agencies london</t>
  </si>
  <si>
    <t>cave drawing horse</t>
  </si>
  <si>
    <t>best seo company near texas</t>
  </si>
  <si>
    <t>AI Overview,Local pack,People also ask,Discussions</t>
  </si>
  <si>
    <t>best seo services in centennial co</t>
  </si>
  <si>
    <t>michelangelo horse drawings</t>
  </si>
  <si>
    <t>best seo services in dunedin fl</t>
  </si>
  <si>
    <t>creative agencies advertising</t>
  </si>
  <si>
    <t>jenness cortez horse paintings</t>
  </si>
  <si>
    <t>best digital marketing agencies seo</t>
  </si>
  <si>
    <t>https://incubeta.com/it/news-and-resources/category/thought-leadership/page/2/</t>
  </si>
  <si>
    <t>jenness cortez signed prints</t>
  </si>
  <si>
    <t>best seo marketing companies in owo</t>
  </si>
  <si>
    <t>best seo company in st louis</t>
  </si>
  <si>
    <t>horse metal art sculpture</t>
  </si>
  <si>
    <t>best seo agency latvia</t>
  </si>
  <si>
    <t>best seo company kerry</t>
  </si>
  <si>
    <t>unique horse photos</t>
  </si>
  <si>
    <t>best seo agency in nepal</t>
  </si>
  <si>
    <t>https://incubeta.com/ch/news-and-resources/incubeta-has-been-named-a-2022-google-premier-partner/</t>
  </si>
  <si>
    <t>best seo company frisco</t>
  </si>
  <si>
    <t>rearing horse art</t>
  </si>
  <si>
    <t>best search engine optimization seo services</t>
  </si>
  <si>
    <t>best seo company san diego ca</t>
  </si>
  <si>
    <t>unique beautiful horse drawing</t>
  </si>
  <si>
    <t>best local seo agency in the world</t>
  </si>
  <si>
    <t>clip art:6i8hvjvnqvi= christmas horse</t>
  </si>
  <si>
    <t>best seo services company pune</t>
  </si>
  <si>
    <t>frozen 2 water horse drawing</t>
  </si>
  <si>
    <t>best+birmingham+seo+company</t>
  </si>
  <si>
    <t>https://incubeta.com/de/news-and-resources/incubeta-joins-googles-international-growth-program/</t>
  </si>
  <si>
    <t>best digital pr agencies for innovation</t>
  </si>
  <si>
    <t>horse oil paintings antique</t>
  </si>
  <si>
    <t>girl riding horse painting</t>
  </si>
  <si>
    <t>best seo agency for houston landscapers</t>
  </si>
  <si>
    <t>acrylic horse head painting</t>
  </si>
  <si>
    <t>best organic seo services seattle</t>
  </si>
  <si>
    <t>best atlanta seo agencies</t>
  </si>
  <si>
    <t>christian horse art</t>
  </si>
  <si>
    <t>best seo services in vadodara</t>
  </si>
  <si>
    <t>best seo services for small businesses 2026</t>
  </si>
  <si>
    <t>https://incubeta.com/pt-pt/video-library/the-digital-edge-s2-ep-4-how-marketers-win-the-attention-economy-with-cricuts-stephanie-firth/</t>
  </si>
  <si>
    <t>best seo agency canada</t>
  </si>
  <si>
    <t>ghost horse painting</t>
  </si>
  <si>
    <t>best marketing agency seo</t>
  </si>
  <si>
    <t>0, 0, 0, 0, 0, 0, 0, 0, 0, 0, 0, 0, 0, 0, 0, 0, 0, 13, 8, 0, 0, 0, 0, 1</t>
  </si>
  <si>
    <t>great trinity forest gateway and horse trail photos</t>
  </si>
  <si>
    <t>best local seo companies near me</t>
  </si>
  <si>
    <t>best seo companies in henderson nevada</t>
  </si>
  <si>
    <t>easy:tia-tmgygj4= cute:g6pgskdtnuq= horse drawing</t>
  </si>
  <si>
    <t>best affordable seo company reviews</t>
  </si>
  <si>
    <t>mother and son horse painting</t>
  </si>
  <si>
    <t>best seo agency hong kong</t>
  </si>
  <si>
    <t>https://incubeta.com/ch/knowledge-base/category/google-chrome/</t>
  </si>
  <si>
    <t>best seo agency stonington ct</t>
  </si>
  <si>
    <t>drawing horse for kids</t>
  </si>
  <si>
    <t>the best seo company near bandra west, mumbai</t>
  </si>
  <si>
    <t>drawing realistic horse</t>
  </si>
  <si>
    <t>best seo agency in the usa</t>
  </si>
  <si>
    <t>Google Chrome Archives | Incubeta</t>
  </si>
  <si>
    <t>charcoal drawing horse</t>
  </si>
  <si>
    <t>Google Chrome</t>
  </si>
  <si>
    <t>best local seo company perth</t>
  </si>
  <si>
    <t>horse looking up drawing</t>
  </si>
  <si>
    <t>best fontana seo agency</t>
  </si>
  <si>
    <t>1, 1, 1, 3, 4, 1, 2, 5, 1, 2, 1, 0, 3, 0, 0, 0, 0, 0, 0, 0, 0, 0, 0, 1</t>
  </si>
  <si>
    <t>https://incubeta.com/sg/news-and-resources/harrods-partners-with-incubeta/</t>
  </si>
  <si>
    <t>a&amp;a adventure horse trail rides photos</t>
  </si>
  <si>
    <t>best seo company in egypt zip code</t>
  </si>
  <si>
    <t>best seo company for my company</t>
  </si>
  <si>
    <t>horse drawing clipart</t>
  </si>
  <si>
    <t>how to make horse drawing</t>
  </si>
  <si>
    <t>best international seo agency dublin</t>
  </si>
  <si>
    <t>famous painting horse</t>
  </si>
  <si>
    <t>where to put 7 horse painting</t>
  </si>
  <si>
    <t>best affordable seo company near independence ks</t>
  </si>
  <si>
    <t>how to horse drawing</t>
  </si>
  <si>
    <t>derpy horse drawing</t>
  </si>
  <si>
    <t>best digital pr agencies 2025 2026</t>
  </si>
  <si>
    <t>how to drawing a horse</t>
  </si>
  <si>
    <t>https://incubeta.com/pt-pt/knowledge-base/mmm-powerhouses-comparing-meridian-and-robyn-2/</t>
  </si>
  <si>
    <t>horse cove campground photos</t>
  </si>
  <si>
    <t>best ecommerce seo agencies for online stores</t>
  </si>
  <si>
    <t>how to draw a horse drawing</t>
  </si>
  <si>
    <t>horse eye drawings</t>
  </si>
  <si>
    <t>best seo agency in basingstoke</t>
  </si>
  <si>
    <t>bad renaissance horse painting</t>
  </si>
  <si>
    <t>which 7 horse painting is good for home</t>
  </si>
  <si>
    <t>best seo company in vancouver with proven results</t>
  </si>
  <si>
    <t>best seo companies bellevue</t>
  </si>
  <si>
    <t>king on horse painting</t>
  </si>
  <si>
    <t>what is a drawing horse</t>
  </si>
  <si>
    <t>best organic seo companies</t>
  </si>
  <si>
    <t>horse drawing how hungry</t>
  </si>
  <si>
    <t>wild horse drawing easy</t>
  </si>
  <si>
    <t>best seo companies in chandigarh</t>
  </si>
  <si>
    <t>https://incubeta.com/knowledge-base/why-chatgpts-shopping-integration-should-reshape-how-you-think-about-content-and-brand-trust/</t>
  </si>
  <si>
    <t>art ala carte how to draw a horse</t>
  </si>
  <si>
    <t>knight riding horse drawing</t>
  </si>
  <si>
    <t>best consumer product seo company nj</t>
  </si>
  <si>
    <t>best saas marketing agency for seo services</t>
  </si>
  <si>
    <t>where to put horse painting in house</t>
  </si>
  <si>
    <t>best seo company in chandigarh &amp; panchkula.</t>
  </si>
  <si>
    <t>horse rider photography</t>
  </si>
  <si>
    <t>best seo services company in delhi ncr</t>
  </si>
  <si>
    <t>how to draw a horse art hub</t>
  </si>
  <si>
    <t>horse 'n around stables photos</t>
  </si>
  <si>
    <t>best ai seo agency in the world</t>
  </si>
  <si>
    <t>how to drawing horse</t>
  </si>
  <si>
    <t>best michigan seo companies</t>
  </si>
  <si>
    <t>the club at crazy horse ranch photos</t>
  </si>
  <si>
    <t>how to make a horse drawing</t>
  </si>
  <si>
    <t>crazy horse golf</t>
  </si>
  <si>
    <t>choose the best seo company</t>
  </si>
  <si>
    <t>which vein will typically be used when drawing a blood sample from a horse?</t>
  </si>
  <si>
    <t>https://incubeta.com/pt-pt/our-work/utilizing-personalization-to-scale-growth/</t>
  </si>
  <si>
    <t>river horse academy photos</t>
  </si>
  <si>
    <t>7, 6, 4, 12, 14, 5, 5, 5, 2, 7, 10, 23, 15, 2, 1, 1, 1, 0, 8, 4, 2, 1, 0, 0</t>
  </si>
  <si>
    <t>pics of what you need to wear to horse camp</t>
  </si>
  <si>
    <t>shading horse drawing</t>
  </si>
  <si>
    <t>best seo agencies for performance marketing</t>
  </si>
  <si>
    <t>roman horse art</t>
  </si>
  <si>
    <t>how to build horse art</t>
  </si>
  <si>
    <t>best seo agency nuapatna</t>
  </si>
  <si>
    <t>horse in field painting</t>
  </si>
  <si>
    <t>Utilizar A Personalização Para Escalar O Crescimento | Incubeta</t>
  </si>
  <si>
    <t>painting a horse fence how to</t>
  </si>
  <si>
    <t>A entrega criativa única da Accor, suportada por IA, permitiu escalar conteúdos personalizados de forma eficiente em mais de 100 mercados. A partir de um único template modular, foi possível escalar a produção criativa para milhares de ativos personalizados e geolocalizados — minimizando desperdício e reduzindo o CPA em 53%.</t>
  </si>
  <si>
    <t>horse creek wma photos</t>
  </si>
  <si>
    <t>Utilizar a Personalização para Escalar o Crescimento</t>
  </si>
  <si>
    <t>best seo agency near stratford, london</t>
  </si>
  <si>
    <t>horse sketches and drawings</t>
  </si>
  <si>
    <t>what do you think that eadweard muybridge’s galloping horse photos may have led to the invention of?</t>
  </si>
  <si>
    <t>best seo company in egypt market share</t>
  </si>
  <si>
    <t>horse drawing meme how hungry</t>
  </si>
  <si>
    <t>easy horse drawing ideas</t>
  </si>
  <si>
    <t>where to place 7 horse painting in home</t>
  </si>
  <si>
    <t>best seo company for surgeon</t>
  </si>
  <si>
    <t>https://incubeta.com/mx/news-and-resources/incubeta-acquires-analytics-partner-panalysis/</t>
  </si>
  <si>
    <t>how to remove fence from horse photo</t>
  </si>
  <si>
    <t>best seo marketing company in bangalore</t>
  </si>
  <si>
    <t>running horse painting direction</t>
  </si>
  <si>
    <t>where should i hang seven horse painting</t>
  </si>
  <si>
    <t>best seo services in wichita</t>
  </si>
  <si>
    <t>monument valley horse photo</t>
  </si>
  <si>
    <t>which direction is best for 7 horse painting</t>
  </si>
  <si>
    <t>best web design seo company</t>
  </si>
  <si>
    <t>how to make an art horse bench</t>
  </si>
  <si>
    <t>famous blue horse painting</t>
  </si>
  <si>
    <t>people who have never seen art won't recognize a horse</t>
  </si>
  <si>
    <t>dark horse new york photos</t>
  </si>
  <si>
    <t>best orlando seo agency</t>
  </si>
  <si>
    <t>https://incubeta.com/au/our-work/how-machine-learning-helped-worten-achieve-a-3x-increase-in-roas/</t>
  </si>
  <si>
    <t>where to place running horse painting in house</t>
  </si>
  <si>
    <t>best local seo company dubai</t>
  </si>
  <si>
    <t>fantasy war horse art</t>
  </si>
  <si>
    <t>what is the white horse painting tony robbins robbins how.come</t>
  </si>
  <si>
    <t>best seo agencies for large enterprises 2025 2026</t>
  </si>
  <si>
    <t>pic of a horse drawing</t>
  </si>
  <si>
    <t>how to be considered for the art exhibit hits horse</t>
  </si>
  <si>
    <t>Increasing Efficiency With Machine Learning | Incubeta</t>
  </si>
  <si>
    <t>best local seo company las vegas</t>
  </si>
  <si>
    <t>when you look at drawing of frog see a horse</t>
  </si>
  <si>
    <t>Aligning themselves with the strategic needs of the business, Worten harnessed machine learning - delivering a 10x spike in conversion rates, a 80% drop in cost per acquisition, and a 3x increase in ROAS. Our approach delivered a 10x spike in conversion rates – and a 5x increase versus Worten’s initial POC. Cost per acquisition (CPA) also saw an 80% drop (3x lower than POC) – while ROAS grew three-fold.</t>
  </si>
  <si>
    <t>horse drawing with flowers</t>
  </si>
  <si>
    <t>Increasing Efficiency with Machine Learning</t>
  </si>
  <si>
    <t>0, 2, 1, 0, 3, 1, 0, 3, 2, 0, 2, 2, 2, 0, 0, 0, 0, 0, 0, 0, 0, 0, 0, 0</t>
  </si>
  <si>
    <t>where to hang seven horse painting</t>
  </si>
  <si>
    <t>best seo companies in arkansas</t>
  </si>
  <si>
    <t>weird horse photos</t>
  </si>
  <si>
    <t>when class is almost over meme horse drawing</t>
  </si>
  <si>
    <t>rise seo company - best seo company in pakistan</t>
  </si>
  <si>
    <t>https://incubeta.com/de/news-and-resources/incubeta-awarded-campaigns-best-places-to-work-2022/</t>
  </si>
  <si>
    <t>funny horse drawing meme</t>
  </si>
  <si>
    <t>what type of portrait is that of marcus aurelius who is depicted seated on a horse?</t>
  </si>
  <si>
    <t>best seo companies for accountants</t>
  </si>
  <si>
    <t>drawing a horse when you run out of time</t>
  </si>
  <si>
    <t>white horse black mountain photos</t>
  </si>
  <si>
    <t>best seo company for cosmetic dentist</t>
  </si>
  <si>
    <t>who painted a portrait of pie the horse riden by actor</t>
  </si>
  <si>
    <t>ghost horse art</t>
  </si>
  <si>
    <t>best local seo company riyadh</t>
  </si>
  <si>
    <t>drawing pastel horse how to fade edges head and shoulders</t>
  </si>
  <si>
    <t>modern art horse painting</t>
  </si>
  <si>
    <t>7 horse painting on which wall</t>
  </si>
  <si>
    <t>best b2b seo marketing agency</t>
  </si>
  <si>
    <t>how many horse painting in house</t>
  </si>
  <si>
    <t>https://incubeta.com/ae/knowledge-base/the-role-of-consent-mode-in-your-path-to-privacy-ready-marketing/</t>
  </si>
  <si>
    <t>0, 0, 0, 0, 0, 0, 0, 0, 0, 0, 0, 0, 1, 1, 0, 0, 0, 1, 7, 2, 1, 0, 0, 0</t>
  </si>
  <si>
    <t>white horse inn metamora photos</t>
  </si>
  <si>
    <t>best seo company in chandigarh &amp; panchkula</t>
  </si>
  <si>
    <t>where are the paintings of the horse lexington?</t>
  </si>
  <si>
    <t>digital horse art</t>
  </si>
  <si>
    <t>0, 0, 0, 0, 1, 4, 1, 1, 2, 1, 3, 1, 0, 0, 0, 0, 0, 0, 0, 0, 0, 0, 0, 0</t>
  </si>
  <si>
    <t>o brother where art thou quotes horse</t>
  </si>
  <si>
    <t>the best seo company near mumbai, maharashtra</t>
  </si>
  <si>
    <t>horse photo in which direction</t>
  </si>
  <si>
    <t>0, 0, 0, 0, 0, 0, 0, 0, 0, 0, 0, 0, 0, 5, 5, 3, 2, 4, 3, 3, 2, 6, 4, 5</t>
  </si>
  <si>
    <t>black horse painting on canvas</t>
  </si>
  <si>
    <t>best seo companies for content creation 2025</t>
  </si>
  <si>
    <t>how to do a one stroke horse painting</t>
  </si>
  <si>
    <t>best seo company new mexico</t>
  </si>
  <si>
    <t>where to hang running horse painting</t>
  </si>
  <si>
    <t>horse art sketch</t>
  </si>
  <si>
    <t>how to halter horse pics</t>
  </si>
  <si>
    <t>https://incubeta.com/gb/video-library/the-digital-edge-ep-4-the-key-to-creative-profitability-with-vanessa-bolosier-jessica-hondolero/</t>
  </si>
  <si>
    <t>best proven seo for moving companies</t>
  </si>
  <si>
    <t>best seo companies austin</t>
  </si>
  <si>
    <t>photography tips, how to photograph horse and rider</t>
  </si>
  <si>
    <t>skeleton riding horse drawing</t>
  </si>
  <si>
    <t>pics of how to draw a horse</t>
  </si>
  <si>
    <t>best seo agency near bakersfield, ca</t>
  </si>
  <si>
    <t>easy horse mane drawing</t>
  </si>
  <si>
    <t>where to hang horse painting</t>
  </si>
  <si>
    <t>The Digital Edge Ep.4 | The Key To Creative Profitability With Vanessa Bolosier &amp; Jessica Hondolero | Incubeta</t>
  </si>
  <si>
    <t>best seo company conductor</t>
  </si>
  <si>
    <t>Welcome to The Digital Edge, Incubeta’s brand-new audio series where we explore the latest in digital marketing, technology, and strategy with top industry</t>
  </si>
  <si>
    <t>The Digital Edge Ep.4 | The Key to Creative Profitability with Vanessa Bolosier &amp; Jessica Hondolero</t>
  </si>
  <si>
    <t>speed painting of a horse</t>
  </si>
  <si>
    <t>which running horse photo is good for home</t>
  </si>
  <si>
    <t>florida best healthcare seo service provider</t>
  </si>
  <si>
    <t>who is the artist of white horse painting tony robbins white horse painting meaning</t>
  </si>
  <si>
    <t>spirit horse drawings</t>
  </si>
  <si>
    <t>best seo company in egypt uruguay</t>
  </si>
  <si>
    <t>where to place 7 horse painting in house</t>
  </si>
  <si>
    <t>https://incubeta.com/es/knowledge-base/category/threads/</t>
  </si>
  <si>
    <t>best wordpress seo services</t>
  </si>
  <si>
    <t>paul detlefsen paintings horse buggy days</t>
  </si>
  <si>
    <t>horse painting in which direction</t>
  </si>
  <si>
    <t>best rated seo services in tulsa</t>
  </si>
  <si>
    <t>pics of horse drawn carts made from scrapped automobiles.</t>
  </si>
  <si>
    <t>what is a good size to draw a horse portrait</t>
  </si>
  <si>
    <t>best seo company loganville</t>
  </si>
  <si>
    <t>how to mount horse pics</t>
  </si>
  <si>
    <t>horse and carriage photo</t>
  </si>
  <si>
    <t>best seo companies pretoria</t>
  </si>
  <si>
    <t>running horse photo in which direction</t>
  </si>
  <si>
    <t>best seo service provider in bangalore</t>
  </si>
  <si>
    <t>best lens for horse photography</t>
  </si>
  <si>
    <t>how to put pics on jumpy horse breeding from phone</t>
  </si>
  <si>
    <t>newcastle best seo company</t>
  </si>
  <si>
    <t>https://incubeta.com/de/news-and-resources/redesigning-marketing-operations-for-the-ai-era-in-conversation-with-jonathan-greene/</t>
  </si>
  <si>
    <t>where to place seven horse painting in house</t>
  </si>
  <si>
    <t>horse outline clip art</t>
  </si>
  <si>
    <t>best seo company in middlesex county nj</t>
  </si>
  <si>
    <t>bridesmaids movie what is the art painting of horse and dog in stables</t>
  </si>
  <si>
    <t>wheel horse family photo</t>
  </si>
  <si>
    <t>what is horse over donkey painting memes</t>
  </si>
  <si>
    <t>best seo company in olmos park</t>
  </si>
  <si>
    <t>horse and person photography</t>
  </si>
  <si>
    <t>kids for art hub how to draw a horse</t>
  </si>
  <si>
    <t>jacques callot's gestural drawing of a horse uses contour lines to do what?</t>
  </si>
  <si>
    <t>horse photography black background</t>
  </si>
  <si>
    <t>best seo services business bay clover bay</t>
  </si>
  <si>
    <t>pretty black horse wall art who is the artist</t>
  </si>
  <si>
    <t>best seo agency in miami for small business</t>
  </si>
  <si>
    <t>clip art horse head silhouette</t>
  </si>
  <si>
    <t>which type of 7 horse painting is good for home</t>
  </si>
  <si>
    <t>https://incubeta.com/pt-pt/news-and-resources/a-mark-of-the-times-ai-employees-that-boost-internal-productivity/</t>
  </si>
  <si>
    <t>best seo services in st. lucia</t>
  </si>
  <si>
    <t>how would a horse creepy smile drawing</t>
  </si>
  <si>
    <t>camera settings for horse photography</t>
  </si>
  <si>
    <t>best seo service company in namen</t>
  </si>
  <si>
    <t>where to put one horse painting in house</t>
  </si>
  <si>
    <t>native horse drawing</t>
  </si>
  <si>
    <t>best organic seo agency</t>
  </si>
  <si>
    <t>where to hang 7 horse painting as per vastu</t>
  </si>
  <si>
    <t>horse art gallery</t>
  </si>
  <si>
    <t>best seo software for digital marketing agencies</t>
  </si>
  <si>
    <t>where should we place 7 horse painting</t>
  </si>
  <si>
    <t>easy trojan horse drawing</t>
  </si>
  <si>
    <t>best seo platforms for agencies 2025</t>
  </si>
  <si>
    <t>how to make art horse isle</t>
  </si>
  <si>
    <t>portrait:fxtbxlu28xw= horse photography</t>
  </si>
  <si>
    <t>best seo agency pali naka</t>
  </si>
  <si>
    <t>https://incubeta.com/ch/whitepapers/the-architects-the-renters/</t>
  </si>
  <si>
    <t>how to draw a horse portrait</t>
  </si>
  <si>
    <t>best agency for scaling ecommerce seo in the uk</t>
  </si>
  <si>
    <t>horse drawing colored pencil easy</t>
  </si>
  <si>
    <t>best content creation services for seo</t>
  </si>
  <si>
    <t>free pics tired horse</t>
  </si>
  <si>
    <t>art hub how to draw a horse head</t>
  </si>
  <si>
    <t>best local seo companies san diego</t>
  </si>
  <si>
    <t>which horse photo is good for home</t>
  </si>
  <si>
    <t>sitting horse drawing</t>
  </si>
  <si>
    <t>best seo company in lucknow marketing agency</t>
  </si>
  <si>
    <t>7 horse painting where to hang</t>
  </si>
  <si>
    <t>best comprehensive seo agencies brisbane</t>
  </si>
  <si>
    <t>https://incubeta.com/es/news-and-resources/maintaining-brand-identity-in-the-age-of-ultra-personalization/</t>
  </si>
  <si>
    <t>da vinci horse drawing</t>
  </si>
  <si>
    <t>how to shade a pencil drawing of a horse</t>
  </si>
  <si>
    <t>best b2b seo agencies 2025</t>
  </si>
  <si>
    <t>which horse painting is good for home</t>
  </si>
  <si>
    <t>rainbow horse art</t>
  </si>
  <si>
    <t>best seo services rankstar🟢</t>
  </si>
  <si>
    <t>which direction is best for horse painting</t>
  </si>
  <si>
    <t>easy wild horse drawing</t>
  </si>
  <si>
    <t>best webflow seo agency 2025 2026</t>
  </si>
  <si>
    <t>why 7 horse painting is good for home</t>
  </si>
  <si>
    <t>best seo companies dubai</t>
  </si>
  <si>
    <t>how to draw horse head drawing step by step</t>
  </si>
  <si>
    <t>halloween horse art</t>
  </si>
  <si>
    <t>who owns the horse fair painting</t>
  </si>
  <si>
    <t>best local seo company bucks county</t>
  </si>
  <si>
    <t>horse butt drawing</t>
  </si>
  <si>
    <t>https://incubeta.com/knowledge-base/what-is-threads/</t>
  </si>
  <si>
    <t>how to draw a horse art hub for kids</t>
  </si>
  <si>
    <t>best seo agency in america</t>
  </si>
  <si>
    <t>when the deadline is coming up horse drawing</t>
  </si>
  <si>
    <t>horse drawing pencil sketch</t>
  </si>
  <si>
    <t>best seo company grand forks nd</t>
  </si>
  <si>
    <t>how to draw horse drawing</t>
  </si>
  <si>
    <t>the iron horse apartments alamosa photos</t>
  </si>
  <si>
    <t>best seo service fitzroy</t>
  </si>
  <si>
    <t>how to do horse drawing</t>
  </si>
  <si>
    <t>pop chalee blue horse painting 141401304 how many were painted</t>
  </si>
  <si>
    <t>easy horse foal drawing</t>
  </si>
  <si>
    <t>best seo agencies for universities</t>
  </si>
  <si>
    <t>how to draw a horse art for kids hub</t>
  </si>
  <si>
    <t>best seo services in niceville fl</t>
  </si>
  <si>
    <t>https://incubeta.com/mx/our-work/how-machine-learning-helped-worten-achieve-a-3x-increase-in-roas/</t>
  </si>
  <si>
    <t>toulouse lautrec horse paintings</t>
  </si>
  <si>
    <t>how to make horse drawing easy</t>
  </si>
  <si>
    <t>best crm for creative agencies free</t>
  </si>
  <si>
    <t>horse clip art cute</t>
  </si>
  <si>
    <t>which direction is best for seven horse painting in vastu</t>
  </si>
  <si>
    <t>best seo company georgia</t>
  </si>
  <si>
    <t>Mayor Eficiencia Gracias Al Machine Learning | Incubeta</t>
  </si>
  <si>
    <t>where to place horse painting in house</t>
  </si>
  <si>
    <t>best seo services halifax</t>
  </si>
  <si>
    <t>Al alinear la estrategia con los objetivos comerciales del negocio y aprovechar el machine learning, Worten obtuvo mejoras de rendimiento claramente medibles: un incremento de 10 veces en las conversiones, una reducción del 80 % en el CPA y un aumento de 3 veces en el retorno de la inversión publicitaria (ROAS). Alineándose con los objetivos estratégicos del negocio, Worten aplicó machine learning, lo que resultó en un aumento de 10 veces en la tasa de conversión, una reducción del 80% en el coste por adquisición y un incremento de 3 veces en el ROAS.</t>
  </si>
  <si>
    <t>Mayor eficiencia gracias al Machine Learning</t>
  </si>
  <si>
    <t>horse and foal clip art</t>
  </si>
  <si>
    <t>art hub how to draw a horse</t>
  </si>
  <si>
    <t>best seo agency dambuk</t>
  </si>
  <si>
    <t>where do you put the 7 horse painting in the house</t>
  </si>
  <si>
    <t>best seo and web design company</t>
  </si>
  <si>
    <t>fjord horse photos</t>
  </si>
  <si>
    <t>art for kids hub how to draw a horse</t>
  </si>
  <si>
    <t>https://incubeta.com/it/knowledge-base/how-to-market-to-the-gen-z-consumer/</t>
  </si>
  <si>
    <t>best seo company in qatar online</t>
  </si>
  <si>
    <t>where to put seven horse painting</t>
  </si>
  <si>
    <t>horse pics black and white</t>
  </si>
  <si>
    <t>best seo agency for large enterprises</t>
  </si>
  <si>
    <t>what is the oldest horse art work in the world called ?</t>
  </si>
  <si>
    <t>dancing horse clip art</t>
  </si>
  <si>
    <t>what piece of art is based on the greek legend of the trojan horse</t>
  </si>
  <si>
    <t>best-performing seo agency for b2c brands</t>
  </si>
  <si>
    <t>how to shade a horse drawing</t>
  </si>
  <si>
    <t>spirit horse drawing easy</t>
  </si>
  <si>
    <t>which colour horse painting is good for home</t>
  </si>
  <si>
    <t>easy:ewthal6xslu= drawing of horse</t>
  </si>
  <si>
    <t>seo for roofing companies best practices</t>
  </si>
  <si>
    <t>what piece of art is based on the greek legend of the trojan horse?</t>
  </si>
  <si>
    <t>https://incubeta.com/it/whitepapers/investments-for-marketing-profitability/</t>
  </si>
  <si>
    <t>best seo agency with great content marketing</t>
  </si>
  <si>
    <t>which type of horse painting is good for home</t>
  </si>
  <si>
    <t>rustic sky horse camp photos</t>
  </si>
  <si>
    <t>drawing:5jho_nddwpi= how to draw a horse step by step</t>
  </si>
  <si>
    <t>best seo company aurora</t>
  </si>
  <si>
    <t>horse jumping clip art</t>
  </si>
  <si>
    <t>0, 0, 0, 0, 0, 0, 1, 1, 1, 0, 3, 2, 1, 0, 0, 0, 0, 0, 0, 0, 2, 1, 0, 1</t>
  </si>
  <si>
    <t>look at this image. jacques callot's gestural drawing of a horse uses contour lines to do what?</t>
  </si>
  <si>
    <t>Investments For Marketing Profitability | Incubeta</t>
  </si>
  <si>
    <t>Download Incubeta's 2025 Predictions Whitepaper and learn how to embrace efficiency, think big and drive sustained business growth.</t>
  </si>
  <si>
    <t>best indian seo company reviews</t>
  </si>
  <si>
    <t>art of horse paintings</t>
  </si>
  <si>
    <t>what if you fly horse photo</t>
  </si>
  <si>
    <t>Investments for Marketing Profitability</t>
  </si>
  <si>
    <t>which side horse photo is good for home</t>
  </si>
  <si>
    <t>horse pictures clip art</t>
  </si>
  <si>
    <t>napoleon horse painting how to</t>
  </si>
  <si>
    <t>best seo companies for real estate in india</t>
  </si>
  <si>
    <t>trojan horse drawing realistic</t>
  </si>
  <si>
    <t>https://incubeta.com/au/knowledge-base/category/performace/</t>
  </si>
  <si>
    <t>which direction should 7 horse painting face</t>
  </si>
  <si>
    <t>best seo agency in albury - wodonga</t>
  </si>
  <si>
    <t>horse stable drawing easy</t>
  </si>
  <si>
    <t>how to make a horse string art</t>
  </si>
  <si>
    <t>best seo companies south jersey</t>
  </si>
  <si>
    <t>how to draw a realistic horse art hub</t>
  </si>
  <si>
    <t>Performace Archives | Incubeta</t>
  </si>
  <si>
    <t>top 10 best seo services in india</t>
  </si>
  <si>
    <t>pale horse painting</t>
  </si>
  <si>
    <t>Performace</t>
  </si>
  <si>
    <t>how to draw a drawing+trojan+horse+11+x+17</t>
  </si>
  <si>
    <t>best seo agencies for e-commerce growth?</t>
  </si>
  <si>
    <t>catherine the great horse painting</t>
  </si>
  <si>
    <t>where to hang 7 horse painting</t>
  </si>
  <si>
    <t>best seo agency tseminyu</t>
  </si>
  <si>
    <t>art hub for kids how to draw a horse</t>
  </si>
  <si>
    <t>https://incubeta.com/ch/news-and-resources/incubeta-welcomes-persuasion-technologies-to-the-family/</t>
  </si>
  <si>
    <t>sketch drawing of a horse</t>
  </si>
  <si>
    <t>best press release service for seo</t>
  </si>
  <si>
    <t>how to draw spirit the horse cute drawings</t>
  </si>
  <si>
    <t>steampunk horse art</t>
  </si>
  <si>
    <t>horse painting on which wall</t>
  </si>
  <si>
    <t>best seo agency services in pune</t>
  </si>
  <si>
    <t>drawing of indian on horse saying 'why didn't we build a wall</t>
  </si>
  <si>
    <t>cartoon spirit horse drawing</t>
  </si>
  <si>
    <t>best seo services in bangalore for small business</t>
  </si>
  <si>
    <t>where to hang horse painting as per vastu</t>
  </si>
  <si>
    <t>best seo agency in adelaide</t>
  </si>
  <si>
    <t>easy cute horse drawing step by step</t>
  </si>
  <si>
    <t>what country and location is the oldest horse art located in ?</t>
  </si>
  <si>
    <t>best seo agency south africa</t>
  </si>
  <si>
    <t>horse racing drawing easy</t>
  </si>
  <si>
    <t>https://incubeta.com/de/news-and-resources/what-the-cancellation-of-cookie-deprecation-means/</t>
  </si>
  <si>
    <t>best seo company philippines dumaguete</t>
  </si>
  <si>
    <t>drawing of a horse meme</t>
  </si>
  <si>
    <t>best seo companies in santa monica</t>
  </si>
  <si>
    <t>best seo services company for small business</t>
  </si>
  <si>
    <t>easy:ix7-dnfqeuu= realistic horse drawing</t>
  </si>
  <si>
    <t>best seo agency majri</t>
  </si>
  <si>
    <t>sketch realistic horse drawing</t>
  </si>
  <si>
    <t>best seo company in banglore</t>
  </si>
  <si>
    <t>0, 0, 0, 0, 1, 1, 0, 0, 1, 0, 0, 0, 0, 0, 0, 0, 0, 0, 0, 0, 0, 0, 0, 1</t>
  </si>
  <si>
    <t>p fullerton horse painting</t>
  </si>
  <si>
    <t>https://incubeta.com/es/knowledge-base/category/customer-experience/</t>
  </si>
  <si>
    <t>best company seo services</t>
  </si>
  <si>
    <t>best seo company in goa</t>
  </si>
  <si>
    <t>horse photo prints</t>
  </si>
  <si>
    <t>best seo agency near texas</t>
  </si>
  <si>
    <t>best seo companies melbourne 2026</t>
  </si>
  <si>
    <t>drawing picture of horse</t>
  </si>
  <si>
    <t>best seo company in houston 2018</t>
  </si>
  <si>
    <t>https://incubeta.com/my/news-and-resources/category/incubeta-updates/page/2/</t>
  </si>
  <si>
    <t>barbie horse drawing</t>
  </si>
  <si>
    <t>best seo company new delhi</t>
  </si>
  <si>
    <t>jack brook horse camp photos</t>
  </si>
  <si>
    <t>seo best practices for service pages</t>
  </si>
  <si>
    <t>best seo agency paradip</t>
  </si>
  <si>
    <t>a cute horse drawing</t>
  </si>
  <si>
    <t>best seo digital marketing agency dubai 2025 2026</t>
  </si>
  <si>
    <t>best+seo+service+provider</t>
  </si>
  <si>
    <t>quick horse drawing</t>
  </si>
  <si>
    <t>best seo company oc</t>
  </si>
  <si>
    <t>https://incubeta.com/it/knowledge-base/6-accessibility-tips-to-improve-your-customer-experience/</t>
  </si>
  <si>
    <t>iron horse bar and grill leawood photos</t>
  </si>
  <si>
    <t>best seo agency patel estate</t>
  </si>
  <si>
    <t>free jumping horse clip art</t>
  </si>
  <si>
    <t>best seo company reston virginia</t>
  </si>
  <si>
    <t>best seo company blackpool</t>
  </si>
  <si>
    <t>portable art horse</t>
  </si>
  <si>
    <t>best seo consultant company dallas</t>
  </si>
  <si>
    <t>iron horse inn photos</t>
  </si>
  <si>
    <t>https://incubeta.com/mx/video-library/ms-and-incubeta-building-a-demand-led-marketing-strategy/</t>
  </si>
  <si>
    <t>christmas rocking horse clip art</t>
  </si>
  <si>
    <t>best way to sell seo services</t>
  </si>
  <si>
    <t>best local seo company adelaide australia</t>
  </si>
  <si>
    <t>M&amp;S And Incubeta: Building A Demand-Led Marketing Strategy | Incubeta</t>
  </si>
  <si>
    <t>As AI reshapes how consumers search, discover, and decide, demand is forming in less predictable ways - often faster than traditional planning cycles can</t>
  </si>
  <si>
    <t>best seo agency murtizapur</t>
  </si>
  <si>
    <t>chinese new year horse pics</t>
  </si>
  <si>
    <t>M&amp;S and Incubeta: Building a Demand-Led Marketing Strategy</t>
  </si>
  <si>
    <t>best expert seo company usa</t>
  </si>
  <si>
    <t>vintage rocking horse drawing</t>
  </si>
  <si>
    <t>best seo company in maryville tn</t>
  </si>
  <si>
    <t>https://incubeta.com/pt-pt/news-and-resources/incubeta-drives-ai-performance-with-early-adoption-of-gemini-for-google-workspace/</t>
  </si>
  <si>
    <t>famous horse photos</t>
  </si>
  <si>
    <t>best seo company ottawa</t>
  </si>
  <si>
    <t>napoleon on his horse painting</t>
  </si>
  <si>
    <t>best seo companies for mid-size businesses 2025</t>
  </si>
  <si>
    <t>best seo agency in navi mumbai</t>
  </si>
  <si>
    <t>rosa bonheur painting the horse fair</t>
  </si>
  <si>
    <t>best seo companies primelis</t>
  </si>
  <si>
    <t>line horse drawing</t>
  </si>
  <si>
    <t>1, 1, 3, 4, 3, 2, 3, 4, 1, 3, 0, 5, 0, 3, 4, 3, 3, 2, 3, 2, 3, 5, 5, 6</t>
  </si>
  <si>
    <t>best houston seo agencies</t>
  </si>
  <si>
    <t>https://incubeta.com/au/knowledge-base/category/threads/</t>
  </si>
  <si>
    <t>clip art horse outline</t>
  </si>
  <si>
    <t>best seo service company in toronto</t>
  </si>
  <si>
    <t>kelpie horse drawing</t>
  </si>
  <si>
    <t>best seo agency in pittsburgh pa</t>
  </si>
  <si>
    <t>best seo company chamblee</t>
  </si>
  <si>
    <t>original horse oil paintings</t>
  </si>
  <si>
    <t>best local seo agency central coast california</t>
  </si>
  <si>
    <t>ugly horse drawing</t>
  </si>
  <si>
    <t>best local seo agency hertfordshire</t>
  </si>
  <si>
    <t>https://incubeta.com/au/video-library/ms-and-incubeta-building-a-demand-led-marketing-strategy/</t>
  </si>
  <si>
    <t>tribal horse art</t>
  </si>
  <si>
    <t>best seo company in egypt instagram</t>
  </si>
  <si>
    <t>horse drawing facing left</t>
  </si>
  <si>
    <t>best seo company for financial companies</t>
  </si>
  <si>
    <t>indias best seo agency</t>
  </si>
  <si>
    <t>horse head painting canvas</t>
  </si>
  <si>
    <t>best seo outsourcing company usa</t>
  </si>
  <si>
    <t>horse headshot drawing</t>
  </si>
  <si>
    <t>best seo companies conductor</t>
  </si>
  <si>
    <t>sketch:xdiiwmuyqim= simple:b7_wcqtvpco= horse drawing</t>
  </si>
  <si>
    <t>coalition technologies best seo companies</t>
  </si>
  <si>
    <t>best ai-powered seo agencies 2025 2026</t>
  </si>
  <si>
    <t>https://incubeta.com/es/news-and-resources/wtf-is-chatgpt/</t>
  </si>
  <si>
    <t>cute horse photo</t>
  </si>
  <si>
    <t>best seo services manhattan ny</t>
  </si>
  <si>
    <t>pink horse drawing</t>
  </si>
  <si>
    <t>best seo services small business in india</t>
  </si>
  <si>
    <t>paintings of a horse</t>
  </si>
  <si>
    <t>best seo keywords for web development company</t>
  </si>
  <si>
    <t>horse portraits for sale</t>
  </si>
  <si>
    <t>game of thrones seasons horse drawing</t>
  </si>
  <si>
    <t>best seo company in thrissur</t>
  </si>
  <si>
    <t>goya horse painting</t>
  </si>
  <si>
    <t>best orlando seo agency 2018</t>
  </si>
  <si>
    <t>best seo company ipswich</t>
  </si>
  <si>
    <t>canvas painting horse</t>
  </si>
  <si>
    <t>https://incubeta.com/es/video-library/the-digital-edge-s2-ep-8-how-humans-win-and-disrupt-a-boring-ai-landscape-with-mark-schaefer/</t>
  </si>
  <si>
    <t>0, 0, 0, 0, 0, 0, 0, 0, 0, 0, 0, 2, 2, 3, 0, 3, 2, 0, 1, 2, 5, 7, 3, 6</t>
  </si>
  <si>
    <t>best seo agency nakrekal</t>
  </si>
  <si>
    <t>horse wall art metal</t>
  </si>
  <si>
    <t>best canadian seo companies</t>
  </si>
  <si>
    <t>drawing of a horse face</t>
  </si>
  <si>
    <t>are infotech - best seo company in ahmedabad</t>
  </si>
  <si>
    <t>The Digital Edge S2 Ep.8 | How Humans Win And Disrupt A Boring AI Landscape With Mark Schaefer | Incubeta</t>
  </si>
  <si>
    <t>In this episode of The Digital Edge, host Mark Reed-Edwards sits down with Mark Schaefer, renowned author, speaker, and marketing expert, to discuss how</t>
  </si>
  <si>
    <t>The Digital Edge S2 Ep.8 | How Humans Win and Disrupt a Boring AI Landscape with Mark Schaefer</t>
  </si>
  <si>
    <t>pryor mountains wild horse range photos</t>
  </si>
  <si>
    <t>best seo company in detroit</t>
  </si>
  <si>
    <t>best tulsa seo companies</t>
  </si>
  <si>
    <t>spicy horse art</t>
  </si>
  <si>
    <t>https://incubeta.com/ch/whitepapers/investments-for-marketing-profitability/</t>
  </si>
  <si>
    <t>best shopify plus seo agencies</t>
  </si>
  <si>
    <t>horse face painting ideas</t>
  </si>
  <si>
    <t>best seo agencies london 2026</t>
  </si>
  <si>
    <t>0, 0, 0, 0, 0, 0, 0, 0, 0, 0, 0, 0, 0, 0, 0, 0, 0, 0, 0, 0, 0, 2, 1, 2</t>
  </si>
  <si>
    <t>white horse inn three rivers photos</t>
  </si>
  <si>
    <t>best seo company in egypt hiring</t>
  </si>
  <si>
    <t>0, 0, 0, 0, 0, 0, 0, 0, 0, 0, 0, 0, 0, 0, 0, 0, 0, 0, 3, 7, 1, 0, 0, 1</t>
  </si>
  <si>
    <t>horse full body drawing</t>
  </si>
  <si>
    <t>best seo company madurai</t>
  </si>
  <si>
    <t>me and my horse photo frame</t>
  </si>
  <si>
    <t>best seo services provider company in auckland</t>
  </si>
  <si>
    <t>https://incubeta.com/ae/news-and-resources/incubeta-partners-with-specialist-consumer-electronics-retail-group-adorama-to-scale-growth-across-its-brands/</t>
  </si>
  <si>
    <t>best seo service providers in chennai</t>
  </si>
  <si>
    <t>flying horse drawing</t>
  </si>
  <si>
    <t>best seo company in kanpur</t>
  </si>
  <si>
    <t>horse image clip art</t>
  </si>
  <si>
    <t>best seo agency champawat</t>
  </si>
  <si>
    <t>guy riding a horse drawing</t>
  </si>
  <si>
    <t>best seo services in arvada co</t>
  </si>
  <si>
    <t>horse photos cute</t>
  </si>
  <si>
    <t>best rated seo companies for content creation</t>
  </si>
  <si>
    <t>horse shoe photo</t>
  </si>
  <si>
    <t>best grand valley seo agency</t>
  </si>
  <si>
    <t>https://incubeta.com/ch/knowledge-base/how-to-elevate-your-brands-presence-power-with-amazon-brand-registry/</t>
  </si>
  <si>
    <t>amazing horse photos</t>
  </si>
  <si>
    <t>best legal seo company</t>
  </si>
  <si>
    <t>acrylic:gglbey4ps6s= horse paintings</t>
  </si>
  <si>
    <t>1, 0, 0, 0, 0, 0, 0, 0, 0, 3, 0, 1, 2, 0, 1, 1, 0, 0, 0, 0, 0, 0, 1, 1</t>
  </si>
  <si>
    <t>best seo company promotion world</t>
  </si>
  <si>
    <t>horse portrait oil painting</t>
  </si>
  <si>
    <t>best seo agency sydney near me</t>
  </si>
  <si>
    <t>rocking horse art</t>
  </si>
  <si>
    <t>cartoon drawing of a horse</t>
  </si>
  <si>
    <t>https://incubeta.com/pt-pt/news-and-resources/amazons-back-what-their-google-shopping-whiplash-really-changed/</t>
  </si>
  <si>
    <t>a drawing of horse</t>
  </si>
  <si>
    <t>dead horse painting</t>
  </si>
  <si>
    <t>undead horse art</t>
  </si>
  <si>
    <t>best seo services pasadena seo trust</t>
  </si>
  <si>
    <t>black beauty horse drawing</t>
  </si>
  <si>
    <t>best digital pr services from seo experts</t>
  </si>
  <si>
    <t>cute simple horse drawings</t>
  </si>
  <si>
    <t>best seo services for digital marketing</t>
  </si>
  <si>
    <t>https://incubeta.com/pt-pt/knowledge-base/category/retail/</t>
  </si>
  <si>
    <t>native horse art</t>
  </si>
  <si>
    <t>0, 0, 0, 0, 0, 0, 0, 0, 0, 1, 0, 6, 25, 1, 0, 0, 0, 0, 0, 0, 0, 0, 0, 1</t>
  </si>
  <si>
    <t>best seo services company usa</t>
  </si>
  <si>
    <t>easy:tia-tmgygj4= drawing of a horse</t>
  </si>
  <si>
    <t>best seo company in pasadena</t>
  </si>
  <si>
    <t>best seo company pretoria</t>
  </si>
  <si>
    <t>is horse painting good for home</t>
  </si>
  <si>
    <t>best creative agencies for healthcare brands</t>
  </si>
  <si>
    <t>https://incubeta.com/my/our-work/unlocking-new-profitability-in-a-shifting-luxury-market/</t>
  </si>
  <si>
    <t>horse capital marathon photos</t>
  </si>
  <si>
    <t>best amazon seo companies</t>
  </si>
  <si>
    <t>best seo companies in michigan</t>
  </si>
  <si>
    <t>red roan horse pics</t>
  </si>
  <si>
    <t>equine art</t>
  </si>
  <si>
    <t>8, 5, 6, 8, 10, 5, 8, 5, 5, 6, 4, 7, 4, 2, 0, 4, 1, 6, 1, 0, 0, 0, 0, 1</t>
  </si>
  <si>
    <t>best seo companies singapore</t>
  </si>
  <si>
    <t>dublin horse show photography</t>
  </si>
  <si>
    <t>equine drawing</t>
  </si>
  <si>
    <t>6, 7, 7, 7, 9, 7, 5, 2, 6, 4, 5, 10, 9, 1, 0, 0, 0, 0, 0, 4, 6, 0, 0, 1</t>
  </si>
  <si>
    <t>arab horse photo</t>
  </si>
  <si>
    <t>service area pages local seo best practices</t>
  </si>
  <si>
    <t>equine photos</t>
  </si>
  <si>
    <t>red horse drawings of the battle of the little bighorn</t>
  </si>
  <si>
    <t>0, 0, 0, 0, 0, 0, 0, 0, 0, 0, 0, 0, 0, 0, 0, 0, 0, 0, 2, 0, 0, 0, 0, 2</t>
  </si>
  <si>
    <t>best seo agency bina</t>
  </si>
  <si>
    <t>https://incubeta.com/de/knowledge-base/category/video-ads/</t>
  </si>
  <si>
    <t>horse dream catcher drawing</t>
  </si>
  <si>
    <t>equine painting</t>
  </si>
  <si>
    <t>horse clip art outline</t>
  </si>
  <si>
    <t>equine portraits</t>
  </si>
  <si>
    <t>best companies for seo backlinks</t>
  </si>
  <si>
    <t>Video Ads Archives | Incubeta</t>
  </si>
  <si>
    <t>Video Ads</t>
  </si>
  <si>
    <t>easy:sx75wfs8utk= horse drawings</t>
  </si>
  <si>
    <t>People also ask,Tweets,Thumbnail</t>
  </si>
  <si>
    <t>best automotive seo companies 2026</t>
  </si>
  <si>
    <t>gift horse brewing company featuring happy camper york photos</t>
  </si>
  <si>
    <t>equine prints</t>
  </si>
  <si>
    <t>best seo agency in gatineau</t>
  </si>
  <si>
    <t>equine photo</t>
  </si>
  <si>
    <t>the horse shoe farm photos</t>
  </si>
  <si>
    <t>https://incubeta.com/ae/news-and-resources/incubeta-appoints-new-chief-people-officer/</t>
  </si>
  <si>
    <t>equine paintings</t>
  </si>
  <si>
    <t>0, 0, 0, 0, 0, 0, 0, 0, 0, 3, 1, 2, 4, 0, 0, 0, 0, 0, 0, 0, 0, 0, 0, 1</t>
  </si>
  <si>
    <t>best seo agencies lafayette ca</t>
  </si>
  <si>
    <t>equine drawings</t>
  </si>
  <si>
    <t>horse drawing contest 2012</t>
  </si>
  <si>
    <t>equine canvas</t>
  </si>
  <si>
    <t>best seo service in qatar</t>
  </si>
  <si>
    <t>horse drawing for kids easy</t>
  </si>
  <si>
    <t>equine pics</t>
  </si>
  <si>
    <t>best white label seo audit service</t>
  </si>
  <si>
    <t>horse drawing tips</t>
  </si>
  <si>
    <t>equine portrait</t>
  </si>
  <si>
    <t>best seo agency oakville</t>
  </si>
  <si>
    <t>orlando horse and carriage photos</t>
  </si>
  <si>
    <t>best seo agency vancouver</t>
  </si>
  <si>
    <t>black horse oil painting</t>
  </si>
  <si>
    <t>https://incubeta.com/ch/knowledge-base/what-is-consent-mode/</t>
  </si>
  <si>
    <t>best seo company techbae</t>
  </si>
  <si>
    <t>horse jumping drawings</t>
  </si>
  <si>
    <t>best seo service in bangladesh</t>
  </si>
  <si>
    <t>sketch:o_xh8b-qebq= horse face drawing</t>
  </si>
  <si>
    <t>best seo agency in sherbrooke</t>
  </si>
  <si>
    <t>horse galloping art</t>
  </si>
  <si>
    <t>https://incubeta.com/de/news-and-resources/why-eu-ad-personalization-ban-will-see-meta-shift-focus-to-ai/</t>
  </si>
  <si>
    <t>best seo agencies brooklyn</t>
  </si>
  <si>
    <t>asian horse painting</t>
  </si>
  <si>
    <t>best seo services uk st albans</t>
  </si>
  <si>
    <t>cowboy horse drawing</t>
  </si>
  <si>
    <t>best seo companies cincinnati</t>
  </si>
  <si>
    <t>horse collage art</t>
  </si>
  <si>
    <t>top 10 best seo companies in mumbai</t>
  </si>
  <si>
    <t>https://incubeta.com/it/news-and-resources/exploring-modern-search-preferences/</t>
  </si>
  <si>
    <t>horse photo shoots</t>
  </si>
  <si>
    <t>best seo company for local businesses</t>
  </si>
  <si>
    <t>best seo company malden</t>
  </si>
  <si>
    <t>2024 mustang dark horse photos</t>
  </si>
  <si>
    <t>best seo agency medziphema</t>
  </si>
  <si>
    <t>horse illustration art</t>
  </si>
  <si>
    <t>best seo companies in nepal</t>
  </si>
  <si>
    <t>realistic:ix7-dnfqeuu= easy:ix7-dnfqeuu= horse drawing</t>
  </si>
  <si>
    <t>best seo companies washington dc</t>
  </si>
  <si>
    <t>nfqueue</t>
  </si>
  <si>
    <t>Videos,People also ask</t>
  </si>
  <si>
    <t>best fontana seo company</t>
  </si>
  <si>
    <t>https://incubeta.com/pt-pt/our-work/using-youtube-to-generate-subscribers/</t>
  </si>
  <si>
    <t>joe andoe horse paintings</t>
  </si>
  <si>
    <t>best seo company waterford ct</t>
  </si>
  <si>
    <t>horse drawing for kids step by step</t>
  </si>
  <si>
    <t>best seo services vijayawada</t>
  </si>
  <si>
    <t>Aumentar A Aquisição De Clientes | Incubeta</t>
  </si>
  <si>
    <t>best seo agencies brisbane</t>
  </si>
  <si>
    <t>horse fly drawing</t>
  </si>
  <si>
    <t>Ao utilizar machine learning, a Les Mills alcançou, ano após ano, um aumento de 30% na notoriedade da marca, um crescimento de 80% nas pesquisas pela marca, um aumento de 31% nas conversões e um crescimento de 570% na aquisição de novos clientes.Os resultados destes estudos levaram a Les Mills a escalar ainda mais a sua estratégia de Vídeo e Display, preparando a marca para um sucesso contínuo nas plataformas digitais.</t>
  </si>
  <si>
    <t>Aumentar a Aquisição de Clientes</t>
  </si>
  <si>
    <t>best seo company in kottayam</t>
  </si>
  <si>
    <t>photography beautiful appaloosa horse</t>
  </si>
  <si>
    <t>best seo agency in darwin</t>
  </si>
  <si>
    <t>horse photo black and white</t>
  </si>
  <si>
    <t>https://incubeta.com/our-work/unlocking-new-profitability-in-a-shifting-luxury-market/</t>
  </si>
  <si>
    <t>best website development and seo company</t>
  </si>
  <si>
    <t>iron mountain horse camp photos</t>
  </si>
  <si>
    <t>best seo company in dublin</t>
  </si>
  <si>
    <t>yankee horse ridge trailhead to wigwam falls montebello photos</t>
  </si>
  <si>
    <t>best seo company camden</t>
  </si>
  <si>
    <t>art of the zoo horse</t>
  </si>
  <si>
    <t>best seo agency ranapurgada</t>
  </si>
  <si>
    <t>horse small drawing</t>
  </si>
  <si>
    <t>best seo company lucknow</t>
  </si>
  <si>
    <t>the iron horse hotel photos</t>
  </si>
  <si>
    <t>best seo services bhapur</t>
  </si>
  <si>
    <t>https://incubeta.com/au/knowledge-base/why-chatgpts-shopping-integration-should-reshape-how-you-think-about-content-and-brand-trust/</t>
  </si>
  <si>
    <t>horse face easy drawing</t>
  </si>
  <si>
    <t>turquoise horse painting</t>
  </si>
  <si>
    <t>best seo marketing companies dubai</t>
  </si>
  <si>
    <t>wyoming horse photos</t>
  </si>
  <si>
    <t>best seo agency in austin</t>
  </si>
  <si>
    <t>original oil painting horse</t>
  </si>
  <si>
    <t>best seo agency takhatpur</t>
  </si>
  <si>
    <t>best seo companies naperville</t>
  </si>
  <si>
    <t>black horse cantina photos</t>
  </si>
  <si>
    <t>canvas horse acrylic painting</t>
  </si>
  <si>
    <t>mesa best ranked seo agency</t>
  </si>
  <si>
    <t>https://incubeta.com/za/knowledge-base/category/google-chrome/</t>
  </si>
  <si>
    <t>0, 0, 0, 0, 0, 0, 0, 0, 0, 0, 0, 2, 0, 0, 0, 0, 0, 0, 0, 0, 0, 0, 0, 1</t>
  </si>
  <si>
    <t>riding horse art</t>
  </si>
  <si>
    <t>best seo agency sumel</t>
  </si>
  <si>
    <t>memorial day horse photos</t>
  </si>
  <si>
    <t>best seo companies highest roi 2025 2026</t>
  </si>
  <si>
    <t>horse drawings for beginners</t>
  </si>
  <si>
    <t>best affordable seo content editing services 2025</t>
  </si>
  <si>
    <t>beautiful girl and horse drawing</t>
  </si>
  <si>
    <t>best ai seo tools for saas companies</t>
  </si>
  <si>
    <t>horse with bridle drawing</t>
  </si>
  <si>
    <t>best seo services gqeberha</t>
  </si>
  <si>
    <t>https://incubeta.com/gb/knowledge-base/category/campaign-tracking/</t>
  </si>
  <si>
    <t>easy horse barrel racing drawing</t>
  </si>
  <si>
    <t>best seo optimization company reviews</t>
  </si>
  <si>
    <t>best seo companies in las vegas</t>
  </si>
  <si>
    <t>ancient greek horse drawing</t>
  </si>
  <si>
    <t>best ai seo agency for ecommerce</t>
  </si>
  <si>
    <t>kicking horse pedestrian bridge photos</t>
  </si>
  <si>
    <t>best seo company orange beach al</t>
  </si>
  <si>
    <t>pencil horse eye drawing</t>
  </si>
  <si>
    <t>best webflow agency for seo 2025 2026</t>
  </si>
  <si>
    <t>easy horse charcoal drawing</t>
  </si>
  <si>
    <t>sid abernathy horse photography</t>
  </si>
  <si>
    <t>best local seo company belgrade</t>
  </si>
  <si>
    <t>horse asshole pics</t>
  </si>
  <si>
    <t>horse facing forward drawing</t>
  </si>
  <si>
    <t>best seo services in dasarahalli</t>
  </si>
  <si>
    <t>horse hoof print drawing</t>
  </si>
  <si>
    <t>best seo company in rishikesh</t>
  </si>
  <si>
    <t>best seo company in tamilnadu</t>
  </si>
  <si>
    <t>desert arabian horse art</t>
  </si>
  <si>
    <t>best flint seo agency</t>
  </si>
  <si>
    <t>horse pastel drawing</t>
  </si>
  <si>
    <t>https://incubeta.com/es/news-and-resources/incubeta-awarded-campaigns-best-places-to-work-2022/</t>
  </si>
  <si>
    <t>best dtc seo agencies</t>
  </si>
  <si>
    <t>7 horse photo</t>
  </si>
  <si>
    <t>best allendale seo agency</t>
  </si>
  <si>
    <t>best seo agency in wodonga</t>
  </si>
  <si>
    <t>man riding horse painting</t>
  </si>
  <si>
    <t>best seo services for businesses</t>
  </si>
  <si>
    <t>famous painting of man on horse</t>
  </si>
  <si>
    <t>best seo companies us</t>
  </si>
  <si>
    <t>painting a horse float</t>
  </si>
  <si>
    <t>naomi lord art horse</t>
  </si>
  <si>
    <t>best seo agency kanhan</t>
  </si>
  <si>
    <t>https://incubeta.com/za/news-and-resources/category/thought-leadership/page/2/</t>
  </si>
  <si>
    <t>best seo agency in paris</t>
  </si>
  <si>
    <t>acrylic horse painting ideas</t>
  </si>
  <si>
    <t>best seo companies in calgary</t>
  </si>
  <si>
    <t>horse faces drawings</t>
  </si>
  <si>
    <t>best creative agencies in the us</t>
  </si>
  <si>
    <t>horse clip art border</t>
  </si>
  <si>
    <t>best utah seo companies</t>
  </si>
  <si>
    <t>finished:udvfgq55iws= crazy horse memorial photos</t>
  </si>
  <si>
    <t>best creative agencies portland</t>
  </si>
  <si>
    <t>buggs the painting horse</t>
  </si>
  <si>
    <t>best seo agency nandprayag</t>
  </si>
  <si>
    <t>beautiful horse color drawing</t>
  </si>
  <si>
    <t>https://incubeta.com/sg/news-and-resources/how-cmos-can-win-the-affection-of-the-cfo/</t>
  </si>
  <si>
    <t>best local seo agency in boston</t>
  </si>
  <si>
    <t>drawing horse head heart</t>
  </si>
  <si>
    <t>best seo companies in bangalore</t>
  </si>
  <si>
    <t>horse head pencil drawing</t>
  </si>
  <si>
    <t>best seo agency kansas city</t>
  </si>
  <si>
    <t>baby horse drawings</t>
  </si>
  <si>
    <t>best seo agency in philadelphia</t>
  </si>
  <si>
    <t>easy clydesdale horse drawing</t>
  </si>
  <si>
    <t>0, 0, 0, 0, 0, 0, 0, 0, 0, 0, 0, 0, 0, 0, 0, 0, 0, 0, 0, 0, 2, 1, 1, 1</t>
  </si>
  <si>
    <t>best seo company fort lauderdale</t>
  </si>
  <si>
    <t>good horse drawing</t>
  </si>
  <si>
    <t>https://incubeta.com/my/knowledge-base/how-to-market-to-the-gen-z-consumer/</t>
  </si>
  <si>
    <t>best seo agency erattupetta</t>
  </si>
  <si>
    <t>first water trailhead horse lot apache junction photos</t>
  </si>
  <si>
    <t>agency best known for ai-first seo strategy</t>
  </si>
  <si>
    <t>flying iron horse ranch photos</t>
  </si>
  <si>
    <t>best seo marketing company in india</t>
  </si>
  <si>
    <t>sea horse drawing step by step</t>
  </si>
  <si>
    <t>best local seo services italy</t>
  </si>
  <si>
    <t>photography horse landscape</t>
  </si>
  <si>
    <t>horse and wagon drawing</t>
  </si>
  <si>
    <t>best seo agency sarupsar</t>
  </si>
  <si>
    <t>https://incubeta.com/za/capabilities/creative/</t>
  </si>
  <si>
    <t>horse drawing games online</t>
  </si>
  <si>
    <t>top 10 best seo agencies in uk</t>
  </si>
  <si>
    <t>0, 0, 0, 0, 0, 0, 0, 0, 0, 0, 0, 0, 0, 0, 0, 0, 0, 8, 4, 0, 0, 0, 0, 1</t>
  </si>
  <si>
    <t>face painting horse</t>
  </si>
  <si>
    <t>best seo hosting services</t>
  </si>
  <si>
    <t>best muskegon seo company</t>
  </si>
  <si>
    <t>sketch:79jkl9dzkok= realistic horse drawing</t>
  </si>
  <si>
    <t>best seo agency in bishops stortford</t>
  </si>
  <si>
    <t>easy horse shoe drawing</t>
  </si>
  <si>
    <t>best seo copywriting services green bay</t>
  </si>
  <si>
    <t>girl horse drawing</t>
  </si>
  <si>
    <t>https://incubeta.com/au/knowledge-base/category/google-chrome/</t>
  </si>
  <si>
    <t>best seo company gaithersburg</t>
  </si>
  <si>
    <t>simple man on horse drawing</t>
  </si>
  <si>
    <t>best seo companies manhattan</t>
  </si>
  <si>
    <t>laughing horse coffee photos</t>
  </si>
  <si>
    <t>best seo company camden county</t>
  </si>
  <si>
    <t>full body:tklcnkcuhbk= horse drawings</t>
  </si>
  <si>
    <t>horse drawn sleigh photos</t>
  </si>
  <si>
    <t>0, 0, 0, 0, 0, 0, 0, 0, 0, 0, 5, 11, 9, 2, 2, 0, 1, 0, 0, 0, 3, 4, 0, 0</t>
  </si>
  <si>
    <t>horse back riding drawing</t>
  </si>
  <si>
    <t>https://incubeta.com/de/news-and-resources/why-brands-need-to-own-their-marketing-intelligence-in-the-ai-era/</t>
  </si>
  <si>
    <t>best seo agency services in banglore</t>
  </si>
  <si>
    <t>horse photography hashtags</t>
  </si>
  <si>
    <t>best seo company in kenya</t>
  </si>
  <si>
    <t>the blue horse painting</t>
  </si>
  <si>
    <t>best seo company tulsa</t>
  </si>
  <si>
    <t>indian on a horse painting</t>
  </si>
  <si>
    <t>best white label seo agencies</t>
  </si>
  <si>
    <t>kentucky derby horse pics</t>
  </si>
  <si>
    <t>best seo service company in queensland</t>
  </si>
  <si>
    <t>https://incubeta.com/knowledge-base/page/2/</t>
  </si>
  <si>
    <t>san francisco best seo services</t>
  </si>
  <si>
    <t>acrylic colorful horse painting</t>
  </si>
  <si>
    <t>best video seo agency in india</t>
  </si>
  <si>
    <t>best seo agencies in noida</t>
  </si>
  <si>
    <t>Knowledge Base | Page 2 Of 3 | Incubeta</t>
  </si>
  <si>
    <t>mythical horse art</t>
  </si>
  <si>
    <t>best seo services in aurora denver</t>
  </si>
  <si>
    <t>drawing of a mustang horse</t>
  </si>
  <si>
    <t>best insurance agency names for seo</t>
  </si>
  <si>
    <t>cute drawings of a horse</t>
  </si>
  <si>
    <t>best agency seo tools</t>
  </si>
  <si>
    <t>https://incubeta.com/it/knowledge-base/category/search-ads-360/</t>
  </si>
  <si>
    <t>horse painting tutorial</t>
  </si>
  <si>
    <t>best seo agency lal taki</t>
  </si>
  <si>
    <t>People also ask,Discussions,Image pack</t>
  </si>
  <si>
    <t>b2b seo agency with best reviews</t>
  </si>
  <si>
    <t>wild horse fitness photos</t>
  </si>
  <si>
    <t>michael zavros horse painting</t>
  </si>
  <si>
    <t>best seo partner for product-based companies</t>
  </si>
  <si>
    <t>horse pics with captions</t>
  </si>
  <si>
    <t>best seo agency in myakka city florida</t>
  </si>
  <si>
    <t>horse captions</t>
  </si>
  <si>
    <t>https://incubeta.com/gb/capabilities/digital-experiences/</t>
  </si>
  <si>
    <t>best seo agencies for healthcare</t>
  </si>
  <si>
    <t>horse bit art</t>
  </si>
  <si>
    <t>horse house drawing</t>
  </si>
  <si>
    <t>best seo services in dallas fort worth</t>
  </si>
  <si>
    <t>colorful horse paintings on canvas</t>
  </si>
  <si>
    <t>the best seo company in brownsville tx</t>
  </si>
  <si>
    <t>0, 0, 0, 0, 0, 0, 0, 0, 0, 0, 0, 4, 1, 1, 0, 1, 0, 0, 0, 0, 0, 1, 0, 1</t>
  </si>
  <si>
    <t>morgan horse painting</t>
  </si>
  <si>
    <t>best seo services in singapore</t>
  </si>
  <si>
    <t>Image pack,Shopping results,Thumbnail,People also ask</t>
  </si>
  <si>
    <t>best seo marketing company in gurgaon</t>
  </si>
  <si>
    <t>horse face clip art</t>
  </si>
  <si>
    <t>https://incubeta.com/ae/news-and-resources/how-google-is-redefining-discovery-in-an-ai-first-world/</t>
  </si>
  <si>
    <t>best seo service providers in pune</t>
  </si>
  <si>
    <t>horse face painting for kids</t>
  </si>
  <si>
    <t>sand mountain small animal equine hospital photos</t>
  </si>
  <si>
    <t>best seo agency chak baori</t>
  </si>
  <si>
    <t>horse riding poses drawing</t>
  </si>
  <si>
    <t>best seo services in miami</t>
  </si>
  <si>
    <t>south carolina equine park photos</t>
  </si>
  <si>
    <t>photos crazy horse paris</t>
  </si>
  <si>
    <t>south carolina equine park</t>
  </si>
  <si>
    <t>best garland seo services</t>
  </si>
  <si>
    <t>https://incubeta.com/za/video-library/the-digital-edge-ep-6-why-your-business-needs-a-measurement-strategy-with-ash-rane/</t>
  </si>
  <si>
    <t>portofino horse stables clayton photos</t>
  </si>
  <si>
    <t>spirit's promise equine rescue photos</t>
  </si>
  <si>
    <t>horse drawing silhouette</t>
  </si>
  <si>
    <t>best b2b seo services</t>
  </si>
  <si>
    <t>spirits promise</t>
  </si>
  <si>
    <t>metro meteor painting horse</t>
  </si>
  <si>
    <t>best seo company in new zealand</t>
  </si>
  <si>
    <t>horse chalk drawing</t>
  </si>
  <si>
    <t>aster equine photography</t>
  </si>
  <si>
    <t>https://incubeta.com/ch/news-and-resources/incubeta-appoints-new-chief-people-officer/</t>
  </si>
  <si>
    <t>best seo agency dubai uae india</t>
  </si>
  <si>
    <t>sioux falls horse barn art center</t>
  </si>
  <si>
    <t>Sitelinks,Thumbnail,Local pack</t>
  </si>
  <si>
    <t>horse show art</t>
  </si>
  <si>
    <t>best seo company sunderland</t>
  </si>
  <si>
    <t>equine portrait photography</t>
  </si>
  <si>
    <t>japanese brush painting horse</t>
  </si>
  <si>
    <t>best seo company for hospital</t>
  </si>
  <si>
    <t>best holland seo services</t>
  </si>
  <si>
    <t>lascaux cave paintings horse</t>
  </si>
  <si>
    <t>https://incubeta.com/es/knowledge-base/category/advertising/</t>
  </si>
  <si>
    <t>best seo services review</t>
  </si>
  <si>
    <t>horse on two legs drawing</t>
  </si>
  <si>
    <t>horse painting vintage</t>
  </si>
  <si>
    <t>Shopping results,Thumbnail,People also ask,Bottom ads,Paid sitelinks</t>
  </si>
  <si>
    <t>best amazon seo company in bangalore</t>
  </si>
  <si>
    <t>foreverworks equine photography</t>
  </si>
  <si>
    <t>mustang horse photo</t>
  </si>
  <si>
    <t>forever works photography</t>
  </si>
  <si>
    <t>best seo companies san diego ca</t>
  </si>
  <si>
    <t>equine furry art</t>
  </si>
  <si>
    <t>crazy horse saloon &amp; grill photos</t>
  </si>
  <si>
    <t>avalon equine photo</t>
  </si>
  <si>
    <t>best seo company ouston</t>
  </si>
  <si>
    <t>horseshoe horse art</t>
  </si>
  <si>
    <t>https://incubeta.com/mx/news-and-resources/incubeta-awarded-campaigns-best-places-to-work-2022/</t>
  </si>
  <si>
    <t>horse face front view drawing</t>
  </si>
  <si>
    <t>best seo agencies in delhi ncr</t>
  </si>
  <si>
    <t>best seo digital agency ireland</t>
  </si>
  <si>
    <t>horse face outline drawing</t>
  </si>
  <si>
    <t>equine photography workshops</t>
  </si>
  <si>
    <t>best seo services in navi mumbai</t>
  </si>
  <si>
    <t>stanford muybridge horse photos</t>
  </si>
  <si>
    <t>purple horse photography</t>
  </si>
  <si>
    <t>best creative advertising agencies near me</t>
  </si>
  <si>
    <t>equine photography near me</t>
  </si>
  <si>
    <t>photography with horse</t>
  </si>
  <si>
    <t>best seo agencies in nyc</t>
  </si>
  <si>
    <t>https://incubeta.com/sg/knowledge-base/how-to-set-up-a-retail-media-network/</t>
  </si>
  <si>
    <t>front:2y1jappr3oc= horse drawing easy</t>
  </si>
  <si>
    <t>best seo company montreal qc</t>
  </si>
  <si>
    <t>easy horse head painting</t>
  </si>
  <si>
    <t>hildebrand equine complex photos</t>
  </si>
  <si>
    <t>best seo services in patna</t>
  </si>
  <si>
    <t>vintage horse oil painting</t>
  </si>
  <si>
    <t>rds horse show photos</t>
  </si>
  <si>
    <t>best organic seo services</t>
  </si>
  <si>
    <t>https://incubeta.com/ae/news-and-resources/incubetas-pledge-in-2022-and-beyond/</t>
  </si>
  <si>
    <t>deerfield fair horse show photography</t>
  </si>
  <si>
    <t>mini equine photography</t>
  </si>
  <si>
    <t>best seo agency adelaide</t>
  </si>
  <si>
    <t>horse drawing pages</t>
  </si>
  <si>
    <t>People also ask,Videos,Thumbnail</t>
  </si>
  <si>
    <t>best white label seo reseller services</t>
  </si>
  <si>
    <t>horse race drawing</t>
  </si>
  <si>
    <t>tennessee equine hospital photos</t>
  </si>
  <si>
    <t>crazy horse rv campark kanab photos</t>
  </si>
  <si>
    <t>best seo services george</t>
  </si>
  <si>
    <t>tennessee equine hospital</t>
  </si>
  <si>
    <t>dancing horse drawing</t>
  </si>
  <si>
    <t>best seo companies tennessee</t>
  </si>
  <si>
    <t>https://incubeta.com/ae/knowledge-base/category/dco/</t>
  </si>
  <si>
    <t>horse jumping drawing outline</t>
  </si>
  <si>
    <t>dove creek equine rescue photos</t>
  </si>
  <si>
    <t>chelsea handler horse pics</t>
  </si>
  <si>
    <t>best seo agency tori</t>
  </si>
  <si>
    <t>photography beautiful horse with flowers</t>
  </si>
  <si>
    <t>10 horse art center</t>
  </si>
  <si>
    <t>horse head drawing tutorial</t>
  </si>
  <si>
    <t>best seo services in bermuda</t>
  </si>
  <si>
    <t>horse spirit drawings</t>
  </si>
  <si>
    <t>equine canvas art</t>
  </si>
  <si>
    <t>best florida seo outsourcing company</t>
  </si>
  <si>
    <t>famous painting of a horse</t>
  </si>
  <si>
    <t>https://incubeta.com/gb/knowledge-base/category/privacy/</t>
  </si>
  <si>
    <t>best seo service for lawyers in los angeles</t>
  </si>
  <si>
    <t>clip art:6qhk-985o5u= horse head</t>
  </si>
  <si>
    <t>Privacy Archives | Incubeta</t>
  </si>
  <si>
    <t>horse drawing animated</t>
  </si>
  <si>
    <t>equine event photos</t>
  </si>
  <si>
    <t>best seo ranker agencies</t>
  </si>
  <si>
    <t>Privacy</t>
  </si>
  <si>
    <t>famous man on horse painting</t>
  </si>
  <si>
    <t>andrew photography</t>
  </si>
  <si>
    <t>drawing horse furniture</t>
  </si>
  <si>
    <t>gentle giants draft horse rescue photos</t>
  </si>
  <si>
    <t>best seo companies bakersfield</t>
  </si>
  <si>
    <t>giant draft horse</t>
  </si>
  <si>
    <t>https://incubeta.com/gb/knowledge-base/category/advertising/</t>
  </si>
  <si>
    <t>best ai seo service providers</t>
  </si>
  <si>
    <t>horse vinyl wall art</t>
  </si>
  <si>
    <t>best seo services in chicago, il</t>
  </si>
  <si>
    <t>horse wall decals</t>
  </si>
  <si>
    <t>best law firm seo company florida</t>
  </si>
  <si>
    <t>cowboy riding horse drawing easy</t>
  </si>
  <si>
    <t>best seo agency squamish for small businesses</t>
  </si>
  <si>
    <t>horse painting silhouette</t>
  </si>
  <si>
    <t>equine photography books</t>
  </si>
  <si>
    <t>horse ai art</t>
  </si>
  <si>
    <t>best seo companies dc</t>
  </si>
  <si>
    <t>cowboy on horse silhouette clip art</t>
  </si>
  <si>
    <t>best seo services in brisbane</t>
  </si>
  <si>
    <t>abstract art horse</t>
  </si>
  <si>
    <t>willow woods equine sanctuary photos</t>
  </si>
  <si>
    <t>best seo agency kukudakhandi</t>
  </si>
  <si>
    <t>https://incubeta.com/de/news-and-resources/incubeta-drives-ai-performance-with-early-adoption-of-gemini-for-google-workspace/</t>
  </si>
  <si>
    <t>horse clip art illustrations</t>
  </si>
  <si>
    <t>0, 0, 0, 0, 0, 0, 0, 0, 0, 0, 0, 0, 0, 0, 0, 0, 0, 0, 2, 2, 0, 0, 0, 0</t>
  </si>
  <si>
    <t>red horse hair photos</t>
  </si>
  <si>
    <t>best seo services in calgary</t>
  </si>
  <si>
    <t>equine specialty hospital photos</t>
  </si>
  <si>
    <t>tattoo horse skull drawing</t>
  </si>
  <si>
    <t>best technical seo agency rankings</t>
  </si>
  <si>
    <t>horse paintings sale</t>
  </si>
  <si>
    <t>best lens for equine photography</t>
  </si>
  <si>
    <t>child drawing of a horse</t>
  </si>
  <si>
    <t>best seo agency bilha</t>
  </si>
  <si>
    <t>kcm equine photography</t>
  </si>
  <si>
    <t>horse art and craft for preschool</t>
  </si>
  <si>
    <t>best multilingual seo agencies</t>
  </si>
  <si>
    <t>the horse &amp; groom windsor photos</t>
  </si>
  <si>
    <t>equine eye photography</t>
  </si>
  <si>
    <t>hire best seo company in india</t>
  </si>
  <si>
    <t>mary haggard arabian horse art</t>
  </si>
  <si>
    <t>https://incubeta.com/za/our-work/marks-spencer-international/</t>
  </si>
  <si>
    <t>best seo agency in world</t>
  </si>
  <si>
    <t>donkey on horse painting</t>
  </si>
  <si>
    <t>al cook equine photography</t>
  </si>
  <si>
    <t>outline reining horse drawing</t>
  </si>
  <si>
    <t>best seo services texas</t>
  </si>
  <si>
    <t>easy:tia-tmgygj4= horse drawings</t>
  </si>
  <si>
    <t>best seo services for small business in australia</t>
  </si>
  <si>
    <t>equine event photo</t>
  </si>
  <si>
    <t>horse race photos</t>
  </si>
  <si>
    <t>best seo companies jersey city</t>
  </si>
  <si>
    <t>native american on horse drawing</t>
  </si>
  <si>
    <t>art of zoo horse porn</t>
  </si>
  <si>
    <t>south valley equine photos</t>
  </si>
  <si>
    <t>2, 1, 2, 0, 1, 1, 2, 0, 0, 0, 0, 3, 1, 0, 0, 0, 0, 0, 0, 0, 0, 0, 0, 0</t>
  </si>
  <si>
    <t>horse portrait paintings</t>
  </si>
  <si>
    <t>best seo agency cremone</t>
  </si>
  <si>
    <t>kalama horse camp photos</t>
  </si>
  <si>
    <t>equine action photography</t>
  </si>
  <si>
    <t>antique folk art horse</t>
  </si>
  <si>
    <t>best delhi seo company</t>
  </si>
  <si>
    <t>https://incubeta.com/pt-pt/knowledge-base/category/video-ads/</t>
  </si>
  <si>
    <t>horse painting for kids</t>
  </si>
  <si>
    <t>equine photography jobs</t>
  </si>
  <si>
    <t>acrylic painting horse</t>
  </si>
  <si>
    <t>best seo marketing agency in central oregon</t>
  </si>
  <si>
    <t>chinese horse drawing</t>
  </si>
  <si>
    <t>abstract equine photography</t>
  </si>
  <si>
    <t>best seo agency in bhopal</t>
  </si>
  <si>
    <t>hobby horse antiques marketplace searsport photos</t>
  </si>
  <si>
    <t>paintings of horse</t>
  </si>
  <si>
    <t>kayjay equine photography</t>
  </si>
  <si>
    <t>horse artwork for sale</t>
  </si>
  <si>
    <t>best seo consultant services</t>
  </si>
  <si>
    <t>4 farms at horse pen creek photos</t>
  </si>
  <si>
    <t>north richland hills/iron horse station photos</t>
  </si>
  <si>
    <t>david sinclair equine photography</t>
  </si>
  <si>
    <t>best seo services in san berardino county</t>
  </si>
  <si>
    <t>horse wall art hobby lobby</t>
  </si>
  <si>
    <t>trojan horse drawing simple</t>
  </si>
  <si>
    <t>https://incubeta.com/za/knowledge-base/category/ecommerce/</t>
  </si>
  <si>
    <t>best seo service company in western australia</t>
  </si>
  <si>
    <t>photography white horse head</t>
  </si>
  <si>
    <t>knight on a horse painting</t>
  </si>
  <si>
    <t>best seo agency in bhubaneswar</t>
  </si>
  <si>
    <t>Ecommerce Archives | Incubeta</t>
  </si>
  <si>
    <t>Ecommerce</t>
  </si>
  <si>
    <t>horse art collector</t>
  </si>
  <si>
    <t>best company to do seo</t>
  </si>
  <si>
    <t>art of zoo horse gif</t>
  </si>
  <si>
    <t>https://incubeta.com/es/news-and-resources/advertising-through-uncertain-times/</t>
  </si>
  <si>
    <t>best seo companies bucks county</t>
  </si>
  <si>
    <t>anoka equine veterinary services photos</t>
  </si>
  <si>
    <t>riding horse painting</t>
  </si>
  <si>
    <t>horse equine art</t>
  </si>
  <si>
    <t>happy new year horse photos</t>
  </si>
  <si>
    <t>best seo agency urla</t>
  </si>
  <si>
    <t>feng shui horse painting</t>
  </si>
  <si>
    <t>starry skies equine rescue and sanctuary photos</t>
  </si>
  <si>
    <t>dark horse drawing</t>
  </si>
  <si>
    <t>best seo company in alappuzha</t>
  </si>
  <si>
    <t>crazy horse adelaide pics</t>
  </si>
  <si>
    <t>focus equine photography</t>
  </si>
  <si>
    <t>best seo services agency in dubai</t>
  </si>
  <si>
    <t>https://incubeta.com/sg/news-and-resources/incubeta-apac-welcomes-ash-rane-as-client-director-for-data/</t>
  </si>
  <si>
    <t>armored horse art</t>
  </si>
  <si>
    <t>best saas marketing and seo agency</t>
  </si>
  <si>
    <t>equine art prints</t>
  </si>
  <si>
    <t>horse pictures drawing easy</t>
  </si>
  <si>
    <t>equine clip art free</t>
  </si>
  <si>
    <t>best seo agency bhupalpalle</t>
  </si>
  <si>
    <t>professional horse pics</t>
  </si>
  <si>
    <t>equine ringworm photos</t>
  </si>
  <si>
    <t>best seo services provided</t>
  </si>
  <si>
    <t>kevin sparrow equine photography</t>
  </si>
  <si>
    <t>drawing animals horse</t>
  </si>
  <si>
    <t>best b2b seo agency london</t>
  </si>
  <si>
    <t>kim penner equine art</t>
  </si>
  <si>
    <t>https://incubeta.com/my/news-and-resources/category/thought-leadership/page/3/</t>
  </si>
  <si>
    <t>mcmillan &amp; cunningham small animal hospital &amp; equine center saltillo photos</t>
  </si>
  <si>
    <t>bianca jagger horse photo</t>
  </si>
  <si>
    <t>0, 0, 0, 0, 0, 0, 0, 0, 0, 0, 0, 0, 0, 0, 0, 2, 3, 3, 2, 0, 0, 0, 0, 1</t>
  </si>
  <si>
    <t>rfm equine photos</t>
  </si>
  <si>
    <t>best seo companies grand prairie</t>
  </si>
  <si>
    <t>equine paintings for sale</t>
  </si>
  <si>
    <t>sumi e horse painting</t>
  </si>
  <si>
    <t>best seo company bloemfontein</t>
  </si>
  <si>
    <t>rood and riddle equine hospital photos</t>
  </si>
  <si>
    <t>tony stromberg horse photography</t>
  </si>
  <si>
    <t>10 best seo agencies uk</t>
  </si>
  <si>
    <t>equine wall art</t>
  </si>
  <si>
    <t>pigeon toed horse drawing</t>
  </si>
  <si>
    <t>https://incubeta.com/sg/our-work/marks-spencer-international/</t>
  </si>
  <si>
    <t>what's the best local seo company</t>
  </si>
  <si>
    <t>horse pictures for sale</t>
  </si>
  <si>
    <t>Image pack,Shopping results,Thumbnail,Discussions,Bottom ads,Paid sitelinks</t>
  </si>
  <si>
    <t>horse stall drawing</t>
  </si>
  <si>
    <t>rfm equine photography</t>
  </si>
  <si>
    <t>best seo company in aurora</t>
  </si>
  <si>
    <t>royal equine photography</t>
  </si>
  <si>
    <t>super easy horse drawing</t>
  </si>
  <si>
    <t>merrick studios</t>
  </si>
  <si>
    <t>best contractor seo services</t>
  </si>
  <si>
    <t>equine paintings and prints</t>
  </si>
  <si>
    <t>black horse diamond painting</t>
  </si>
  <si>
    <t>best seo company sharjah</t>
  </si>
  <si>
    <t>nz equine photography</t>
  </si>
  <si>
    <t>liberty acres animal haven &amp; equine rescue photos</t>
  </si>
  <si>
    <t>best seo company in egypt bahrain</t>
  </si>
  <si>
    <t>black horse tavern and grill photos</t>
  </si>
  <si>
    <t>equine photography art</t>
  </si>
  <si>
    <t>https://incubeta.com/es/news-and-resources/incubeta-opens-offices-in-saudi-arabia-to-execute-on-regional-global-growth-strategy/</t>
  </si>
  <si>
    <t>best seo company boston</t>
  </si>
  <si>
    <t>wizard equine photography</t>
  </si>
  <si>
    <t>half man half horse drawing</t>
  </si>
  <si>
    <t>0, 0, 0, 5, 0, 0, 0, 0, 0, 0, 0, 8, 5, 0, 0, 0, 0, 0, 6, 7, 5, 3, 1, 2</t>
  </si>
  <si>
    <t>rio rico ranch equine breeding facility mercedes photos</t>
  </si>
  <si>
    <t>best seo agency narsapur</t>
  </si>
  <si>
    <t>famous horse drawing</t>
  </si>
  <si>
    <t>hagyard equine medical institute photos</t>
  </si>
  <si>
    <t>horse art wall</t>
  </si>
  <si>
    <t>best seo service central richmond</t>
  </si>
  <si>
    <t>equine fine art photography</t>
  </si>
  <si>
    <t>best seo company greenwich ct</t>
  </si>
  <si>
    <t>lee burr horse painting</t>
  </si>
  <si>
    <t>Thumbnail,Videos,Bottom ads</t>
  </si>
  <si>
    <t>5, 2, 1, 0, 1, 0, 1, 4, 1, 2, 3, 2, 3, 1, 0, 0, 0, 0, 0, 0, 0, 0, 0, 1</t>
  </si>
  <si>
    <t>best seo agency 1 seo</t>
  </si>
  <si>
    <t>flash harry photography equine</t>
  </si>
  <si>
    <t>contemporary horse art</t>
  </si>
  <si>
    <t>https://incubeta.com/my/knowledge-base/category/consent-mode/</t>
  </si>
  <si>
    <t>equine photography prices</t>
  </si>
  <si>
    <t>best seo services rey</t>
  </si>
  <si>
    <t>arizona agribusiness and equine center photos</t>
  </si>
  <si>
    <t>omaha best local seo agency</t>
  </si>
  <si>
    <t>Consent Mode Archives | Incubeta</t>
  </si>
  <si>
    <t>arabian horse photo</t>
  </si>
  <si>
    <t>Consent Mode</t>
  </si>
  <si>
    <t>best seo company okc</t>
  </si>
  <si>
    <t>mike ferrara equine photography</t>
  </si>
  <si>
    <t>best seo agency bhainsa</t>
  </si>
  <si>
    <t>equine photography workshop</t>
  </si>
  <si>
    <t>easy horse head drawings</t>
  </si>
  <si>
    <t>https://incubeta.com/it/knowledge-base/the-cookie-situation-from-deprecation-to-degradation/</t>
  </si>
  <si>
    <t>fine art equine photography</t>
  </si>
  <si>
    <t>0, 0, 0, 0, 0, 0, 0, 0, 0, 0, 0, 0, 0, 0, 0, 0, 0, 0, 5, 3, 1, 0, 0, 1</t>
  </si>
  <si>
    <t>best seo company in kolkata for ngos</t>
  </si>
  <si>
    <t>acrylic horse paintings</t>
  </si>
  <si>
    <t>Image pack,Thumbnail,Videos</t>
  </si>
  <si>
    <t>centaur photographic equine portrait photography</t>
  </si>
  <si>
    <t>best white label seo service</t>
  </si>
  <si>
    <t>horse paintings pictures</t>
  </si>
  <si>
    <t>canton multipurpose &amp; equine center photos</t>
  </si>
  <si>
    <t>best seo agency scottsdale</t>
  </si>
  <si>
    <t>don stine photography equine</t>
  </si>
  <si>
    <t>acrylic horse painting tutorial</t>
  </si>
  <si>
    <t>equine event photography</t>
  </si>
  <si>
    <t>best seo company in cincinnati</t>
  </si>
  <si>
    <t>equine photography tips</t>
  </si>
  <si>
    <t>contemporary horse art prints</t>
  </si>
  <si>
    <t>best brooklyn seo agency</t>
  </si>
  <si>
    <t>https://incubeta.com/sg/news-and-resources/how-to-own-your-automation/</t>
  </si>
  <si>
    <t>equine assisted therapy photos</t>
  </si>
  <si>
    <t>best seo agency lithuania</t>
  </si>
  <si>
    <t>horse and rider photo shoot</t>
  </si>
  <si>
    <t>best seo services manhattan new york</t>
  </si>
  <si>
    <t>dieter wahr equine photography</t>
  </si>
  <si>
    <t>best chesterfield seo company</t>
  </si>
  <si>
    <t>equine dreams photos</t>
  </si>
  <si>
    <t>0, 0, 0, 0, 0, 0, 0, 0, 0, 0, 2, 5, 3, 0, 0, 0, 0, 0, 0, 0, 4, 1, 0, 1</t>
  </si>
  <si>
    <t>horse themed photo frames</t>
  </si>
  <si>
    <t>rebecca beatty equine photography</t>
  </si>
  <si>
    <t>best seo service near seattle washington</t>
  </si>
  <si>
    <t>equine art exhibition</t>
  </si>
  <si>
    <t>best seo company in egypt saudi arabia</t>
  </si>
  <si>
    <t>tips for equine photography</t>
  </si>
  <si>
    <t>horse race photo</t>
  </si>
  <si>
    <t>https://incubeta.com/za/knowledge-base/category/website/</t>
  </si>
  <si>
    <t>equine abstract art</t>
  </si>
  <si>
    <t>best seo agencies for complex web applications</t>
  </si>
  <si>
    <t>equine art drawings</t>
  </si>
  <si>
    <t>thrifty horse photos</t>
  </si>
  <si>
    <t>best seo agency bhilai charoda</t>
  </si>
  <si>
    <t>equine image photography</t>
  </si>
  <si>
    <t>horse drawing digital</t>
  </si>
  <si>
    <t>best seo companies massachusetts</t>
  </si>
  <si>
    <t>l&amp;m equine photography</t>
  </si>
  <si>
    <t>equine imaging photography</t>
  </si>
  <si>
    <t>best seo services pune</t>
  </si>
  <si>
    <t>two horse chariot race drawing</t>
  </si>
  <si>
    <t>best keywords for packaging company seo texas</t>
  </si>
  <si>
    <t>crazy horse pics</t>
  </si>
  <si>
    <t>equine art competitions</t>
  </si>
  <si>
    <t>https://incubeta.com/mx/knowledge-base/category/consent-mode/</t>
  </si>
  <si>
    <t>best milwaukee seo company</t>
  </si>
  <si>
    <t>diamond art horse picture</t>
  </si>
  <si>
    <t>slawik equine photography</t>
  </si>
  <si>
    <t>best creative agencies in dc</t>
  </si>
  <si>
    <t>drawing of horse jumping</t>
  </si>
  <si>
    <t>harold campton equine photography</t>
  </si>
  <si>
    <t>best creative pr agencies united states ranking</t>
  </si>
  <si>
    <t>iron horse painting &amp; drywall finishing</t>
  </si>
  <si>
    <t>best seo and digital marketing company in malabar</t>
  </si>
  <si>
    <t>mills equine photography</t>
  </si>
  <si>
    <t>famous paintings horse</t>
  </si>
  <si>
    <t>best blog writing companies for seo 2025</t>
  </si>
  <si>
    <t>https://incubeta.com/sg/knowledge-base/category/search/</t>
  </si>
  <si>
    <t>cartoon drawing horse</t>
  </si>
  <si>
    <t>equine fine art</t>
  </si>
  <si>
    <t>0, 0, 0, 0, 0, 0, 0, 0, 0, 0, 0, 0, 0, 0, 0, 0, 0, 0, 0, 0, 5, 7, 0, 2</t>
  </si>
  <si>
    <t>best seo companies for small business athens</t>
  </si>
  <si>
    <t>robot horse art</t>
  </si>
  <si>
    <t>emerald downs equine art show</t>
  </si>
  <si>
    <t>Search Archives | Incubeta</t>
  </si>
  <si>
    <t>best seo agency chengannur</t>
  </si>
  <si>
    <t>friesian horse drawing easy</t>
  </si>
  <si>
    <t>Search</t>
  </si>
  <si>
    <t>equine clip art</t>
  </si>
  <si>
    <t>best multilingual seo agencies 2025 or 2026</t>
  </si>
  <si>
    <t>anime horse art</t>
  </si>
  <si>
    <t>best seo company columbus oh</t>
  </si>
  <si>
    <t>constable equine photography</t>
  </si>
  <si>
    <t>horse art and craft</t>
  </si>
  <si>
    <t>https://incubeta.com/de/our-work/taking-the-grind-out-of-data-analysis/</t>
  </si>
  <si>
    <t>best shopify seo agencies for dtc brands 2024</t>
  </si>
  <si>
    <t>equine photography contract</t>
  </si>
  <si>
    <t>iron horse physical fitness center photos</t>
  </si>
  <si>
    <t>best branding and seo company</t>
  </si>
  <si>
    <t>hyper realistic horse painting</t>
  </si>
  <si>
    <t>nohuanda equine art</t>
  </si>
  <si>
    <t>best web seo services london</t>
  </si>
  <si>
    <t>0, 0, 0, 0, 0, 0, 0, 0, 0, 0, 0, 0, 0, 8, 6, 2, 3, 3, 2, 2, 5, 5, 4, 6</t>
  </si>
  <si>
    <t>famous horse photography</t>
  </si>
  <si>
    <t>best seo agency in ottawa/canada</t>
  </si>
  <si>
    <t>equine stock photos</t>
  </si>
  <si>
    <t>fantasy art dark horse</t>
  </si>
  <si>
    <t>best content marketing agencies for seo 2025</t>
  </si>
  <si>
    <t>equine oil paintings</t>
  </si>
  <si>
    <t>https://incubeta.com/mx/news-and-resources/incubeta-named-global-performance-agency-of-the-year/</t>
  </si>
  <si>
    <t>horse string art template</t>
  </si>
  <si>
    <t>best seo company groton ct</t>
  </si>
  <si>
    <t>harmony equine center photos</t>
  </si>
  <si>
    <t>best seo agency naitam</t>
  </si>
  <si>
    <t>horse shoe crab drawing</t>
  </si>
  <si>
    <t>equine social nashville photos</t>
  </si>
  <si>
    <t>shaded horse drawing</t>
  </si>
  <si>
    <t>best seo companies uk 2026</t>
  </si>
  <si>
    <t>best seo company in ranchi</t>
  </si>
  <si>
    <t>antique equine art</t>
  </si>
  <si>
    <t>string art horse</t>
  </si>
  <si>
    <t>best seo services in dominican republic</t>
  </si>
  <si>
    <t>https://incubeta.com/ch/our-work/page/3/</t>
  </si>
  <si>
    <t>larry williams photography equine</t>
  </si>
  <si>
    <t>arabian horse head drawing</t>
  </si>
  <si>
    <t>best seo companies chicago local rankings</t>
  </si>
  <si>
    <t>Case Studies | Seite 3 Von 3 | Incubeta</t>
  </si>
  <si>
    <t>natasha douglas equine photography</t>
  </si>
  <si>
    <t>arabian drawing</t>
  </si>
  <si>
    <t>best seo agency bondamunda</t>
  </si>
  <si>
    <t>best seo company for lawyers charleston sc</t>
  </si>
  <si>
    <t>free equine clip art</t>
  </si>
  <si>
    <t>renaissance painting horse</t>
  </si>
  <si>
    <t>best houston seo companies</t>
  </si>
  <si>
    <t>https://incubeta.com/gb/news-and-resources/incubeta-welcomes-blue-walrus-to-the-family/</t>
  </si>
  <si>
    <t>best seo agency bellaguntha</t>
  </si>
  <si>
    <t>horse paintings and prints</t>
  </si>
  <si>
    <t>outlaw equine photos</t>
  </si>
  <si>
    <t>best seo services in lakewood oh</t>
  </si>
  <si>
    <t>spca of texas' equine/livestock center mckinney photos</t>
  </si>
  <si>
    <t>all horse pics</t>
  </si>
  <si>
    <t>best seo companies new mexico</t>
  </si>
  <si>
    <t>best seo companies 2020</t>
  </si>
  <si>
    <t>equine photo art</t>
  </si>
  <si>
    <t>horse chestnut tree photos</t>
  </si>
  <si>
    <t>best seo services riyadh</t>
  </si>
  <si>
    <t>best seo company yahoo answers 2018</t>
  </si>
  <si>
    <t>pine ridge equine hospital photos</t>
  </si>
  <si>
    <t>horse canvas paintings for sale</t>
  </si>
  <si>
    <t>0, 0, 0, 0, 0, 0, 0, 0, 0, 0, 5, 6, 2, 0, 0, 1, 0, 0, 0, 0, 0, 0, 0, 0</t>
  </si>
  <si>
    <t>the best seo company katy</t>
  </si>
  <si>
    <t>https://incubeta.com/ae/find-us/page/2/</t>
  </si>
  <si>
    <t>wild rose equine center photos</t>
  </si>
  <si>
    <t>nz's best seo agency</t>
  </si>
  <si>
    <t>thoroughbred horse photo</t>
  </si>
  <si>
    <t>shary akers equine art</t>
  </si>
  <si>
    <t>seo services sydney best practices</t>
  </si>
  <si>
    <t>equine art contests 2012</t>
  </si>
  <si>
    <t>finish the horse drawing</t>
  </si>
  <si>
    <t>austin best seo marketing company</t>
  </si>
  <si>
    <t>southern illinois equine sale photos</t>
  </si>
  <si>
    <t>ultimate images equine event photography</t>
  </si>
  <si>
    <t>pencil:c48t3pbllee= easy horse drawing</t>
  </si>
  <si>
    <t>best seo companies sydney recifest</t>
  </si>
  <si>
    <t>end of the trail equine campground photos</t>
  </si>
  <si>
    <t>best seo company phila</t>
  </si>
  <si>
    <t>https://incubeta.com/gb/knowledge-base/how-to-integrate-google-cloud-google-marketing-platform/</t>
  </si>
  <si>
    <t>equine art show 2019</t>
  </si>
  <si>
    <t>war horse tattoo photos</t>
  </si>
  <si>
    <t>contemporary equine art</t>
  </si>
  <si>
    <t>best seo company cincinnati</t>
  </si>
  <si>
    <t>equine differences photos</t>
  </si>
  <si>
    <t>pencil horse head drawing</t>
  </si>
  <si>
    <t>best enterprise seo agency dubai</t>
  </si>
  <si>
    <t>coosa valley equine photos</t>
  </si>
  <si>
    <t>How To Integrate Google Cloud &amp; Google Marketing Platform | Incubeta</t>
  </si>
  <si>
    <t>best seo services near wadala mumbai reviews</t>
  </si>
  <si>
    <t>Combined, Google Cloud and Google Marketing Platform (GMP) can drive increased performance, enable better decisions and deliver messaging effectively – but</t>
  </si>
  <si>
    <t>the high horse farmingdale photos</t>
  </si>
  <si>
    <t>american academy of equine art</t>
  </si>
  <si>
    <t>How to Integrate Google Cloud &amp; Google Marketing Platform</t>
  </si>
  <si>
    <t>0, 0, 0, 0, 0, 0, 0, 0, 0, 0, 0, 0, 0, 4, 4, 4, 1, 2, 1, 3, 3, 3, 4, 5</t>
  </si>
  <si>
    <t>best seo companies laredo</t>
  </si>
  <si>
    <t>racing horse photos</t>
  </si>
  <si>
    <t>best seo global services</t>
  </si>
  <si>
    <t>blazes tribute equine rescue photos</t>
  </si>
  <si>
    <t>best seo companies in massachusetts</t>
  </si>
  <si>
    <t>https://incubeta.com/pt-pt/news-and-resources/incubeta-announces-lani-cummins-as-managing-director-anz/</t>
  </si>
  <si>
    <t>giant horse photo</t>
  </si>
  <si>
    <t>equine advertising photography</t>
  </si>
  <si>
    <t>seo best company associative</t>
  </si>
  <si>
    <t>paint horse drawings</t>
  </si>
  <si>
    <t>0, 0, 0, 0, 0, 0, 0, 0, 0, 0, 0, 0, 0, 10, 3, 1, 0, 0, 0, 0, 0, 0, 1, 1</t>
  </si>
  <si>
    <t>whitemud equine learning centre association photos</t>
  </si>
  <si>
    <t>best seo company in noida sector 63</t>
  </si>
  <si>
    <t>photography:fxtbxlu28xw= horse portrait</t>
  </si>
  <si>
    <t>best seo services for shopify ecommerce websites</t>
  </si>
  <si>
    <t>hot shot equine photo contest pa</t>
  </si>
  <si>
    <t>best seo company in usa effectivemarketer</t>
  </si>
  <si>
    <t>gulf coast equine and pet photos</t>
  </si>
  <si>
    <t>best enterprise seo agencies for large websites</t>
  </si>
  <si>
    <t>mongolian horse drawing</t>
  </si>
  <si>
    <t>tryon equine hospital photos</t>
  </si>
  <si>
    <t>best seo services for small business in london</t>
  </si>
  <si>
    <t>https://incubeta.com/ae/knowledge-base/mmm-powerhouses-comparing-meridian-and-robyn-2/</t>
  </si>
  <si>
    <t>line drawing simple horse tattoo</t>
  </si>
  <si>
    <t>best hotel seo agency</t>
  </si>
  <si>
    <t>equine photo school</t>
  </si>
  <si>
    <t>horse art dnd</t>
  </si>
  <si>
    <t>best seo services in udaipur</t>
  </si>
  <si>
    <t>peterson smith equine hospital + complete care photos</t>
  </si>
  <si>
    <t>best seo company carson</t>
  </si>
  <si>
    <t>napoleon on horse drawing</t>
  </si>
  <si>
    <t>wojtek kwiatkowski equine photography</t>
  </si>
  <si>
    <t>best seo agency kullada</t>
  </si>
  <si>
    <t>horse photography book</t>
  </si>
  <si>
    <t>best seo company idaho</t>
  </si>
  <si>
    <t>texas equine hospital photos</t>
  </si>
  <si>
    <t>best seo marketing companies vtechys</t>
  </si>
  <si>
    <t>ferrara equine photography</t>
  </si>
  <si>
    <t>white horse painting on canvas</t>
  </si>
  <si>
    <t>https://incubeta.com/es/knowledge-base/category/channel/</t>
  </si>
  <si>
    <t>best marketing diversity women tech seo companies</t>
  </si>
  <si>
    <t>santiam equine photos</t>
  </si>
  <si>
    <t>best seo company ludhiana seo experts punjab</t>
  </si>
  <si>
    <t>bunbury equine art</t>
  </si>
  <si>
    <t>sleeping horse drawing</t>
  </si>
  <si>
    <t>best creative agencies cairo egypt</t>
  </si>
  <si>
    <t>best seo companies 57th street nyc</t>
  </si>
  <si>
    <t>equine welfare photography</t>
  </si>
  <si>
    <t>horse drawing pictures easy</t>
  </si>
  <si>
    <t>best seo companies maryland</t>
  </si>
  <si>
    <t>equine sport photography</t>
  </si>
  <si>
    <t>millstreet horse show photography</t>
  </si>
  <si>
    <t>best seo services kenya</t>
  </si>
  <si>
    <t>https://incubeta.com/ae/news-and-resources/demonstrating-diversity-the-value-of-inclusive-marketing/</t>
  </si>
  <si>
    <t>brandon equine medical center photos</t>
  </si>
  <si>
    <t>best white label ai seo tools for agencies 2026</t>
  </si>
  <si>
    <t>photos of horse drawn sleighs</t>
  </si>
  <si>
    <t>deviantart equine art andalusian</t>
  </si>
  <si>
    <t>best seo agencies czech republic</t>
  </si>
  <si>
    <t>alice new star horse pics</t>
  </si>
  <si>
    <t>singapore best seo agency</t>
  </si>
  <si>
    <t>animal assisted equine therapy free domain photos</t>
  </si>
  <si>
    <t>most expensive horse painting</t>
  </si>
  <si>
    <t>ottawa best seo agency</t>
  </si>
  <si>
    <t>barn mountain equine &amp; supply photos</t>
  </si>
  <si>
    <t>best seo agency jagatsinghapur</t>
  </si>
  <si>
    <t>pics of horse saddles</t>
  </si>
  <si>
    <t>kuwait best seo agency</t>
  </si>
  <si>
    <t>equine rescue of aiken photos</t>
  </si>
  <si>
    <t>saddles pictures</t>
  </si>
  <si>
    <t>https://incubeta.com/za/knowledge-base/why-are-video-ads-important/</t>
  </si>
  <si>
    <t>simple:sx75wfs8utk= horse drawing</t>
  </si>
  <si>
    <t>equine clicks photography</t>
  </si>
  <si>
    <t>best seo companies for small business reddit</t>
  </si>
  <si>
    <t>outlaw equine hospital and rehab center photos</t>
  </si>
  <si>
    <t>pastel horse drawing</t>
  </si>
  <si>
    <t>best seo agencies for startups 2026</t>
  </si>
  <si>
    <t>godwin ranch equine performance center photos</t>
  </si>
  <si>
    <t>best seo services noida</t>
  </si>
  <si>
    <t>horse with girl photo</t>
  </si>
  <si>
    <t>equine photography prices in mn</t>
  </si>
  <si>
    <t>best ecommerce seo agency melbourne</t>
  </si>
  <si>
    <t>oakridge equine hospital photos</t>
  </si>
  <si>
    <t>horse man drawing</t>
  </si>
  <si>
    <t>best seo services company in faridabad india</t>
  </si>
  <si>
    <t>equine surgery and medicine photos</t>
  </si>
  <si>
    <t>https://incubeta.com/ae/knowledge-base/how-to-integrate-google-cloud-google-marketing-platform/</t>
  </si>
  <si>
    <t>step by step:9dd-s7oy_wg= easy cute horse drawing</t>
  </si>
  <si>
    <t>best orlando seo company 2018</t>
  </si>
  <si>
    <t>cool equine photography</t>
  </si>
  <si>
    <t>is it best seo agency</t>
  </si>
  <si>
    <t>winter horse painting</t>
  </si>
  <si>
    <t>ruth buchanan equine art</t>
  </si>
  <si>
    <t>chicago best online seo company</t>
  </si>
  <si>
    <t>painting of george washington praying with horse</t>
  </si>
  <si>
    <t>equine art galleries</t>
  </si>
  <si>
    <t>best seo agency for real estate in raipur</t>
  </si>
  <si>
    <t>fred stone equine art</t>
  </si>
  <si>
    <t>best seo companies melbourne</t>
  </si>
  <si>
    <t>large horse art prints</t>
  </si>
  <si>
    <t>littleton equine medical center photos</t>
  </si>
  <si>
    <t>1, 1, 4, 3, 4, 7, 7, 1, 1, 0, 1, 9, 9, 0, 1, 0, 0, 0, 0, 0, 3, 1, 1, 0</t>
  </si>
  <si>
    <t>equine strobe photography</t>
  </si>
  <si>
    <t>best consumer product seo agency nyc</t>
  </si>
  <si>
    <t>https://incubeta.com/ae/video-library/the-digital-edge-ep-3-ceo-jacques-van-niekerk-on-sustainable-growth-in-2025-outperform-marketing/</t>
  </si>
  <si>
    <t>jaime corum equine art</t>
  </si>
  <si>
    <t>best seo services for small business in texas</t>
  </si>
  <si>
    <t>kelly equine art</t>
  </si>
  <si>
    <t>iron horse painting</t>
  </si>
  <si>
    <t>best creative agencies in south africa</t>
  </si>
  <si>
    <t>karinda k equine photography</t>
  </si>
  <si>
    <t>famous horse painting national gallery</t>
  </si>
  <si>
    <t>best seo and content marketing companies</t>
  </si>
  <si>
    <t>shorty's safe haven equine rescue &amp; rehab photos</t>
  </si>
  <si>
    <t>palomino horse drawing</t>
  </si>
  <si>
    <t>best seo agencies for small businesses 2026</t>
  </si>
  <si>
    <t>art equine</t>
  </si>
  <si>
    <t>best chatgpt seo agency</t>
  </si>
  <si>
    <t>equine photographer that was an advertising art director in new york city</t>
  </si>
  <si>
    <t>19th century old horse paintings</t>
  </si>
  <si>
    <t>es equine photography</t>
  </si>
  <si>
    <t>best local seo company in chennai</t>
  </si>
  <si>
    <t>horse drawing images easy</t>
  </si>
  <si>
    <t>weems and stephens equine hospital photos</t>
  </si>
  <si>
    <t>best seo companies in the mid atlantic</t>
  </si>
  <si>
    <t>https://incubeta.com/es/our-work/delivering-incrementality-for-superdrug/</t>
  </si>
  <si>
    <t>equine sarcoid photos</t>
  </si>
  <si>
    <t>bucking horse photos</t>
  </si>
  <si>
    <t>best marketing company seo waays</t>
  </si>
  <si>
    <t>best ai seo agency london</t>
  </si>
  <si>
    <t>pegasus training and equine rehabilitation center redmond photos</t>
  </si>
  <si>
    <t>art drawing horse</t>
  </si>
  <si>
    <t>esperanza equine connections photos</t>
  </si>
  <si>
    <t>best seo agency mukhiguda</t>
  </si>
  <si>
    <t>aggressive horse bucking drawing</t>
  </si>
  <si>
    <t>equine event services photos</t>
  </si>
  <si>
    <t>best seo services rochester</t>
  </si>
  <si>
    <t>best seo services on fiverr</t>
  </si>
  <si>
    <t>laughing horse photos</t>
  </si>
  <si>
    <t>equine art for sale</t>
  </si>
  <si>
    <t>best organic seo company in india</t>
  </si>
  <si>
    <t>https://incubeta.com/ae/whitepapers/inside-google-marketing-live-2026/</t>
  </si>
  <si>
    <t>0, 0, 0, 0, 0, 0, 0, 0, 0, 0, 0, 0, 0, 3, 5, 4, 1, 3, 2, 4, 3, 3, 7, 2</t>
  </si>
  <si>
    <t>black background equine photography</t>
  </si>
  <si>
    <t>horse laughing</t>
  </si>
  <si>
    <t>best e-commerce seo agencies 2025</t>
  </si>
  <si>
    <t>0, 0, 0, 0, 0, 0, 0, 0, 0, 0, 0, 0, 0, 0, 0, 0, 1, 0, 0, 3, 5, 11, 0, 2</t>
  </si>
  <si>
    <t>pacific crest equine &amp; pacific crest companion animal veterinary hospital exeter photos</t>
  </si>
  <si>
    <t>best seo services company in manama</t>
  </si>
  <si>
    <t>realistic drawing of horse</t>
  </si>
  <si>
    <t>equine art contests 2019</t>
  </si>
  <si>
    <t>find best local seo company</t>
  </si>
  <si>
    <t>The announcements at Google Marketing Live 2026 mark a definitive shift in digital marketing: the transition away from manual campaign execution and into</t>
  </si>
  <si>
    <t>best west virginia seo services</t>
  </si>
  <si>
    <t>equine anatomical drawings</t>
  </si>
  <si>
    <t>eli horse drawing</t>
  </si>
  <si>
    <t>best creative agencies in dubai</t>
  </si>
  <si>
    <t>loomis basin equine medical center photos</t>
  </si>
  <si>
    <t>best creative agencies 2025</t>
  </si>
  <si>
    <t>horse top view drawing</t>
  </si>
  <si>
    <t>0, 0, 0, 0, 0, 0, 0, 0, 0, 0, 2, 1, 1, 1, 0, 2, 2, 4, 8, 2, 0, 24, 1, 3</t>
  </si>
  <si>
    <t>https://incubeta.com/za/news-and-resources/from-ai-invisibility-to-ai-authority-scaling-brand-authority-in-the-age-of-answer-engines/</t>
  </si>
  <si>
    <t>vertical equine painting</t>
  </si>
  <si>
    <t>best creative agencies canada</t>
  </si>
  <si>
    <t>horse glass art</t>
  </si>
  <si>
    <t>best wordpress seo agency melbourne</t>
  </si>
  <si>
    <t>daydream equine art</t>
  </si>
  <si>
    <t>drawing of horse meme</t>
  </si>
  <si>
    <t>best seo agencies france</t>
  </si>
  <si>
    <t>equine express na, inc photos</t>
  </si>
  <si>
    <t>best seo company hobart</t>
  </si>
  <si>
    <t>horse tattoo line art</t>
  </si>
  <si>
    <t>equine photography cheyenne wy</t>
  </si>
  <si>
    <t>best seo services jb nagar</t>
  </si>
  <si>
    <t>equine helicopter evacuation photo</t>
  </si>
  <si>
    <t>2d horse drawing</t>
  </si>
  <si>
    <t>houston best seo services</t>
  </si>
  <si>
    <t>photography equine</t>
  </si>
  <si>
    <t>best local seo company local howl</t>
  </si>
  <si>
    <t>equine art in pastel</t>
  </si>
  <si>
    <t>horse chess piece drawing</t>
  </si>
  <si>
    <t>cara vl equine art</t>
  </si>
  <si>
    <t>best professional seo company in hyderabad</t>
  </si>
  <si>
    <t>https://incubeta.com/au/find-us/page/2/</t>
  </si>
  <si>
    <t>best seo service san diego</t>
  </si>
  <si>
    <t>equine drawing salve</t>
  </si>
  <si>
    <t>cool horse art</t>
  </si>
  <si>
    <t>0, 3, 0, 2, 1, 1, 3, 0, 0, 0, 0, 0, 0, 0, 0, 0, 0, 0, 0, 0, 0, 0, 0, 0</t>
  </si>
  <si>
    <t>equine art book</t>
  </si>
  <si>
    <t>best creative agencies canberra</t>
  </si>
  <si>
    <t>western horse clip art free</t>
  </si>
  <si>
    <t>best seo company mississau</t>
  </si>
  <si>
    <t>shivaji maharaj on horse photo</t>
  </si>
  <si>
    <t>best seo service company in ontario</t>
  </si>
  <si>
    <t>horse art with scripture</t>
  </si>
  <si>
    <t>best seo company us</t>
  </si>
  <si>
    <t>funny horse pics with sayings</t>
  </si>
  <si>
    <t>indian cave equine trail photos</t>
  </si>
  <si>
    <t>0, 0, 0, 0, 0, 0, 0, 0, 0, 0, 0, 0, 0, 0, 0, 0, 0, 0, 4, 2, 0, 0, 0, 0</t>
  </si>
  <si>
    <t>cute:g6pgskdtnuq= horse drawing</t>
  </si>
  <si>
    <t>american academy of equine art workshops</t>
  </si>
  <si>
    <t>best white label seo services for agencies</t>
  </si>
  <si>
    <t>trotting park horse art</t>
  </si>
  <si>
    <t>equine photography contest 2017</t>
  </si>
  <si>
    <t>best seo agency east garo hills</t>
  </si>
  <si>
    <t>horse cartoon images drawing</t>
  </si>
  <si>
    <t>https://incubeta.com/ch/knowledge-base/category/search/</t>
  </si>
  <si>
    <t>best seo agencies austin</t>
  </si>
  <si>
    <t>equine sales photography amarillo, tx</t>
  </si>
  <si>
    <t>simple:b7_wcqtvpco= horse easy drawing</t>
  </si>
  <si>
    <t>best seo service in faridabad</t>
  </si>
  <si>
    <t>equine photography advertising</t>
  </si>
  <si>
    <t>easy horse drawings for beginners</t>
  </si>
  <si>
    <t>best seo company in sterling</t>
  </si>
  <si>
    <t>southern crescent equine photos</t>
  </si>
  <si>
    <t>best seo service company in quebec</t>
  </si>
  <si>
    <t>easy:kdn5llus6ro= christmas horse drawing</t>
  </si>
  <si>
    <t>christmas equine line drawings</t>
  </si>
  <si>
    <t>https://incubeta.com/pt-pt/whitepapers/investments-for-marketing-profitability/</t>
  </si>
  <si>
    <t>best seo company bournemouth</t>
  </si>
  <si>
    <t>alaska equine and small animal photos</t>
  </si>
  <si>
    <t>horse cute drawing easy</t>
  </si>
  <si>
    <t>best dentists seo agency</t>
  </si>
  <si>
    <t>equine photography mentorship</t>
  </si>
  <si>
    <t>best seo companies for small business nyc</t>
  </si>
  <si>
    <t>essence of equine photography</t>
  </si>
  <si>
    <t>fine art horse prints</t>
  </si>
  <si>
    <t>equine art guild</t>
  </si>
  <si>
    <t>best seo company eugene</t>
  </si>
  <si>
    <t>horse tattoo drawings</t>
  </si>
  <si>
    <t>best seo services for small business in wichita</t>
  </si>
  <si>
    <t>hay burr inn equine rescue plainfield photos</t>
  </si>
  <si>
    <t>flying horse ranch wedding venue photos</t>
  </si>
  <si>
    <t>cloverleaf equine center photos</t>
  </si>
  <si>
    <t>best seo services in derby</t>
  </si>
  <si>
    <t>devine equine photography</t>
  </si>
  <si>
    <t>long horse drawing easy</t>
  </si>
  <si>
    <t>best seo services bilha</t>
  </si>
  <si>
    <t>equine art gallery</t>
  </si>
  <si>
    <t>signature equine hospital photos</t>
  </si>
  <si>
    <t>https://incubeta.com/mx/whitepapers/tomorrows-world-2026-marketing-outlook-playbook/</t>
  </si>
  <si>
    <t>horse pulling cart drawing</t>
  </si>
  <si>
    <t>best seo services in frisco co</t>
  </si>
  <si>
    <t>cazenovia college equine education center photos</t>
  </si>
  <si>
    <t>equine pix photography</t>
  </si>
  <si>
    <t>best seo companies corpus christi</t>
  </si>
  <si>
    <t>wallpaper:vsgxhv-rqse= horse photos</t>
  </si>
  <si>
    <t>kentucky horse park equine art show</t>
  </si>
  <si>
    <t>best creative agencies in new york</t>
  </si>
  <si>
    <t>george guzzie equine art</t>
  </si>
  <si>
    <t>simple sea horse drawing</t>
  </si>
  <si>
    <t>4, 4, 1, 1, 4, 1, 1, 1, 0, 1, 1, 1, 8, 0, 0, 0, 1, 0, 0, 0, 0, 0, 1, 0</t>
  </si>
  <si>
    <t>equine photography in washington</t>
  </si>
  <si>
    <t>ballard designs horse art</t>
  </si>
  <si>
    <t>best seo agencies in texas</t>
  </si>
  <si>
    <t>equine art pencil artists</t>
  </si>
  <si>
    <t>ballard designs artwork</t>
  </si>
  <si>
    <t>equine art platform</t>
  </si>
  <si>
    <t>head of horse drawing</t>
  </si>
  <si>
    <t>https://incubeta.com/de/news-and-resources/clicks-prompts-what-the-future-of-ai-driven-discovery-means-for-brands/</t>
  </si>
  <si>
    <t>heartland equine therapeutic riding academy photos</t>
  </si>
  <si>
    <t>best seo agency for real estate lawyers</t>
  </si>
  <si>
    <t>classical horse paintings</t>
  </si>
  <si>
    <t>equine photography articles</t>
  </si>
  <si>
    <t>best seo services colorado</t>
  </si>
  <si>
    <t>drawing cute horse</t>
  </si>
  <si>
    <t>best seo agency in fort worth tx</t>
  </si>
  <si>
    <t>tami johnson equine photography</t>
  </si>
  <si>
    <t>free horse clip art pictures</t>
  </si>
  <si>
    <t>seo optimization best company</t>
  </si>
  <si>
    <t>professional equine photography</t>
  </si>
  <si>
    <t>polo horse clip art</t>
  </si>
  <si>
    <t>0, 0, 0, 1, 1, 1, 1, 1, 0, 2, 3, 4, 3, 2, 0, 0, 0, 0, 0, 1, 0, 1, 1, 1</t>
  </si>
  <si>
    <t>horse pictures drawings</t>
  </si>
  <si>
    <t>top best seo agencies in kenya</t>
  </si>
  <si>
    <t>bad equine conformation photo</t>
  </si>
  <si>
    <t>photo of lexington the horse</t>
  </si>
  <si>
    <t>https://incubeta.com/sg/knowledge-base/6-accessibility-tips-to-improve-your-customer-experience/</t>
  </si>
  <si>
    <t>0, 0, 0, 0, 0, 1, 0, 2, 1, 0, 0, 1, 1, 0, 0, 0, 0, 0, 0, 0, 0, 0, 0, 1</t>
  </si>
  <si>
    <t>best seo company southampton pa</t>
  </si>
  <si>
    <t>arabian horse oil painting</t>
  </si>
  <si>
    <t>sew enchanting equine photos</t>
  </si>
  <si>
    <t>best seo agency kambal</t>
  </si>
  <si>
    <t>horse images drawing easy</t>
  </si>
  <si>
    <t>horse hd photo download</t>
  </si>
  <si>
    <t>best seo agency kaipadar</t>
  </si>
  <si>
    <t>horse christmas drawing</t>
  </si>
  <si>
    <t>best seo &amp; digital marketing agency in kolkata</t>
  </si>
  <si>
    <t>easter horse pics</t>
  </si>
  <si>
    <t>best local seo company near fort mill</t>
  </si>
  <si>
    <t>best local seo agency chino</t>
  </si>
  <si>
    <t>https://incubeta.com/sg/knowledge-base/whats-new-with-ga4/</t>
  </si>
  <si>
    <t>simple friesian horse drawing</t>
  </si>
  <si>
    <t>best dallas seo agency</t>
  </si>
  <si>
    <t>horse tribal art</t>
  </si>
  <si>
    <t>best seo agency mr seo</t>
  </si>
  <si>
    <t>best seo service in uae</t>
  </si>
  <si>
    <t>pack horse librarian photo collection</t>
  </si>
  <si>
    <t>1, 4, 8, 3, 3, 3, 7, 10, 7, 8, 11, 6, 5, 0, 0, 0, 0, 0, 0, 8, 3, 1, 1, 1</t>
  </si>
  <si>
    <t>thoroughbred horse drawings</t>
  </si>
  <si>
    <t>best cost and effective seo companies</t>
  </si>
  <si>
    <t>art native american horse drawing</t>
  </si>
  <si>
    <t>best seo company in indiana</t>
  </si>
  <si>
    <t>best creative agencies near me</t>
  </si>
  <si>
    <t>horse guards photos</t>
  </si>
  <si>
    <t>best seo agency chandel</t>
  </si>
  <si>
    <t>white horse temple photos</t>
  </si>
  <si>
    <t>best seo company lichfield</t>
  </si>
  <si>
    <t>best seo company in west los angeles</t>
  </si>
  <si>
    <t>black horse wall art</t>
  </si>
  <si>
    <t>https://incubeta.com/whitepapers/inside-google-marketing-live-2026/</t>
  </si>
  <si>
    <t>the best charlotte seo company</t>
  </si>
  <si>
    <t>best seo marketing companies in dubai</t>
  </si>
  <si>
    <t>large horse paintings on canvas</t>
  </si>
  <si>
    <t>best organic seo services near wadala mumbai</t>
  </si>
  <si>
    <t>best seo marketing companies near bakersfield, ca</t>
  </si>
  <si>
    <t>best seo agency tikarpada</t>
  </si>
  <si>
    <t>best horse paintings</t>
  </si>
  <si>
    <t>0, 0, 0, 0, 0, 0, 0, 0, 0, 0, 0, 0, 0, 0, 0, 0, 0, 0, 1, 11, 3, 1, 0, 0</t>
  </si>
  <si>
    <t>https://incubeta.com/es/knowledge-base/test-learn-with-the-new-ai-powered-features-on-performance-max/</t>
  </si>
  <si>
    <t>best seo company in egypt dubai</t>
  </si>
  <si>
    <t>best seo company in dubai uae</t>
  </si>
  <si>
    <t>horse mouth drawing</t>
  </si>
  <si>
    <t>best seo company leicester</t>
  </si>
  <si>
    <t>paintings of george washington on a horse</t>
  </si>
  <si>
    <t>best seo companies syracuse</t>
  </si>
  <si>
    <t>reflections photography horse show</t>
  </si>
  <si>
    <t>seo company india the best</t>
  </si>
  <si>
    <t>saw horse clip art</t>
  </si>
  <si>
    <t>best seo agency orlando</t>
  </si>
  <si>
    <t>https://incubeta.com/sg/our-work/driving-personalization-with-ai/</t>
  </si>
  <si>
    <t>best seo agencies for sustainable organic growth</t>
  </si>
  <si>
    <t>horse drawings face</t>
  </si>
  <si>
    <t>0, 0, 0, 0, 0, 0, 0, 0, 0, 0, 0, 0, 0, 0, 0, 0, 0, 0, 3, 1, 0, 0, 0, 1</t>
  </si>
  <si>
    <t>best seo company moncton</t>
  </si>
  <si>
    <t>simple horse stable drawing</t>
  </si>
  <si>
    <t>best seo services in egypt</t>
  </si>
  <si>
    <t>cat riding a horse drawing</t>
  </si>
  <si>
    <t>best agency seo montreal</t>
  </si>
  <si>
    <t>https://incubeta.com/pt-pt/news-and-resources/is-sustainable-profitable-growth-a-pipe-dream/</t>
  </si>
  <si>
    <t>crazy horse memorial progress photos</t>
  </si>
  <si>
    <t>ocala equine hospital photos</t>
  </si>
  <si>
    <t>best local seo agency chino ca</t>
  </si>
  <si>
    <t>equine photography courses</t>
  </si>
  <si>
    <t>realistic:ix7-dnfqeuu= sketch:79jkl9dzkok= horse drawing</t>
  </si>
  <si>
    <t>best seo agency borivali mumbai</t>
  </si>
  <si>
    <t>south georgia equine rescue photos</t>
  </si>
  <si>
    <t>sea the stars horse photos</t>
  </si>
  <si>
    <t>best omaha seo companies</t>
  </si>
  <si>
    <t>dottie miller equine photography</t>
  </si>
  <si>
    <t>white horse pharmacy photos</t>
  </si>
  <si>
    <t>best minneapolis seo company</t>
  </si>
  <si>
    <t>equine photography mentoring</t>
  </si>
  <si>
    <t>painting ideas horse</t>
  </si>
  <si>
    <t>best seo companies chula vista</t>
  </si>
  <si>
    <t>equine motorcoach photos</t>
  </si>
  <si>
    <t>https://incubeta.com/za/news-and-resources/harrods-partners-with-incubeta/</t>
  </si>
  <si>
    <t>easy simple horse head drawing outline</t>
  </si>
  <si>
    <t>best seo company jamshedpur</t>
  </si>
  <si>
    <t>sas equine photography</t>
  </si>
  <si>
    <t>indy equine photography</t>
  </si>
  <si>
    <t>best seo service maryland</t>
  </si>
  <si>
    <t>equine photo shoot</t>
  </si>
  <si>
    <t>whimsical horse art</t>
  </si>
  <si>
    <t>watson equine photography</t>
  </si>
  <si>
    <t>0, 0, 0, 0, 0, 0, 0, 0, 0, 2, 2, 2, 2, 0, 0, 0, 0, 0, 0, 0, 0, 0, 0, 1</t>
  </si>
  <si>
    <t>wyandot county equine rescue photos</t>
  </si>
  <si>
    <t>horse tutorial drawing</t>
  </si>
  <si>
    <t>best seo company in new york city</t>
  </si>
  <si>
    <t>equine photography workshop in poland reviews</t>
  </si>
  <si>
    <t>white's under arabian equine abstract painting</t>
  </si>
  <si>
    <t>realistic horse pencil drawing</t>
  </si>
  <si>
    <t>best seo agency in dehradun</t>
  </si>
  <si>
    <t>ij equine photography</t>
  </si>
  <si>
    <t>horse profile photo</t>
  </si>
  <si>
    <t>photo equine</t>
  </si>
  <si>
    <t>https://incubeta.com/au/capabilities/digital-media/</t>
  </si>
  <si>
    <t>best seo company in dombivali</t>
  </si>
  <si>
    <t>spirit rain horse drawing</t>
  </si>
  <si>
    <t>best seo company in spring tx</t>
  </si>
  <si>
    <t>best automotive seo agencies 2026</t>
  </si>
  <si>
    <t>drawing horse legs</t>
  </si>
  <si>
    <t>best seo service preston</t>
  </si>
  <si>
    <t>freedom horse painting</t>
  </si>
  <si>
    <t>hd equine photography</t>
  </si>
  <si>
    <t>best magento seo company</t>
  </si>
  <si>
    <t>hoof prints equine jewelry</t>
  </si>
  <si>
    <t>horse ink drawing</t>
  </si>
  <si>
    <t>best washougal seo company</t>
  </si>
  <si>
    <t>equine photography in ohio</t>
  </si>
  <si>
    <t>https://incubeta.com/ae/news-and-resources/incubeta-to-propel-growth-for-popeyes-uk/</t>
  </si>
  <si>
    <t>equine therapy with inner city african american children photos</t>
  </si>
  <si>
    <t>best creative pr agencies ranking</t>
  </si>
  <si>
    <t>west kentucky flat shod pleasure horse auction bowling green photos</t>
  </si>
  <si>
    <t>best international seo agencies worldwide</t>
  </si>
  <si>
    <t>equine obstacle photo</t>
  </si>
  <si>
    <t>iron horse hobby house photos</t>
  </si>
  <si>
    <t>0, 0, 0, 0, 0, 0, 0, 0, 0, 0, 0, 0, 0, 0, 0, 0, 0, 0, 0, 0, 0, 1, 5, 3</t>
  </si>
  <si>
    <t>Incubeta To Propel Growth For Popeyes UK | Incubeta</t>
  </si>
  <si>
    <t>equine adventures photos</t>
  </si>
  <si>
    <t>best ai seo services for business consulting</t>
  </si>
  <si>
    <t>We’re thrilled to announce the onboarding of Popeyes UK ® as our latest client. Our partnership with the Louisiana-inspired fast food chain, will help to establish Popeyes UK ® as a digital brand leader in the quick-service restaurant industry.</t>
  </si>
  <si>
    <t>cartoon horse head drawing</t>
  </si>
  <si>
    <t>Incubeta to Propel Growth for Popeyes UK</t>
  </si>
  <si>
    <t>bay city veterinary clinic &amp; equine hospital photos</t>
  </si>
  <si>
    <t>new golden horse car service photos</t>
  </si>
  <si>
    <t>large equine art</t>
  </si>
  <si>
    <t>best affordable ecommerce seo companies</t>
  </si>
  <si>
    <t>golden horse</t>
  </si>
  <si>
    <t>rainbow meadows equine rescue photos</t>
  </si>
  <si>
    <t>best link building seo agency</t>
  </si>
  <si>
    <t>https://incubeta.com/gb/our-work/how-machine-learning-helped-worten-achieve-a-3x-increase-in-roas/</t>
  </si>
  <si>
    <t>lullaby equine art</t>
  </si>
  <si>
    <t>0, 0, 0, 0, 0, 0, 0, 0, 0, 0, 0, 0, 0, 0, 0, 0, 0, 0, 2, 6, 0, 0, 0, 0</t>
  </si>
  <si>
    <t>horse. drawing</t>
  </si>
  <si>
    <t>coastal equine and livestock supply photos</t>
  </si>
  <si>
    <t>best seo translation services</t>
  </si>
  <si>
    <t>me drawing a horse</t>
  </si>
  <si>
    <t>circle y equine photography</t>
  </si>
  <si>
    <t>best seo company in the country</t>
  </si>
  <si>
    <t>western performance equine photos</t>
  </si>
  <si>
    <t>horse photography pittsburgh</t>
  </si>
  <si>
    <t>kirk fordice equine center photos</t>
  </si>
  <si>
    <t>best seo company in ahmednagar</t>
  </si>
  <si>
    <t>sydney equine photography</t>
  </si>
  <si>
    <t>single horse painting vastu</t>
  </si>
  <si>
    <t>best seo agency malaysia</t>
  </si>
  <si>
    <t>divine equine photography</t>
  </si>
  <si>
    <t>equine photography classes</t>
  </si>
  <si>
    <t>best seo agencies jacksonville fl 2026</t>
  </si>
  <si>
    <t>simple horse cart drawing</t>
  </si>
  <si>
    <t>red bucket equine rescue photos</t>
  </si>
  <si>
    <t>https://incubeta.com/de/video-library/ms-and-incubeta-building-a-demand-led-marketing-strategy/</t>
  </si>
  <si>
    <t>the paddock at equine meadows photos</t>
  </si>
  <si>
    <t>best seo company in pretoria</t>
  </si>
  <si>
    <t>equine sports medicine and surgery photos</t>
  </si>
  <si>
    <t>best horse photos</t>
  </si>
  <si>
    <t>best seo agency in surat</t>
  </si>
  <si>
    <t>best seo companies salt lake city</t>
  </si>
  <si>
    <t>realistic horse drawing head</t>
  </si>
  <si>
    <t>best digital marketing and seo agency in sydney</t>
  </si>
  <si>
    <t>cute:5kevyjjk7t0= horse drawings</t>
  </si>
  <si>
    <t>best local seo company in texas</t>
  </si>
  <si>
    <t>green valley horse camp photos</t>
  </si>
  <si>
    <t>best moble seo company</t>
  </si>
  <si>
    <t>https://incubeta.com/mx/news-and-resources/creative-authenticity-in-a-world-of-ai/</t>
  </si>
  <si>
    <t>black and white horse photos for sale</t>
  </si>
  <si>
    <t>best seo service melbourne</t>
  </si>
  <si>
    <t>best digital pr agencies for seo growth</t>
  </si>
  <si>
    <t>photography horse girl</t>
  </si>
  <si>
    <t>best seo marketing company nyc</t>
  </si>
  <si>
    <t>0, 0, 0, 0, 0, 0, 0, 0, 0, 0, 0, 0, 0, 0, 0, 0, 0, 0, 0, 0, 7, 2, 1, 0</t>
  </si>
  <si>
    <t>best seo services in rajkot</t>
  </si>
  <si>
    <t>easy:5kevyjjk7t0= horse face drawing</t>
  </si>
  <si>
    <t>best ecommerce seo agency uk</t>
  </si>
  <si>
    <t>wooden art horse plans</t>
  </si>
  <si>
    <t>best seo companies in kentucky</t>
  </si>
  <si>
    <t>best seo companies plano</t>
  </si>
  <si>
    <t>free horse clip art black and white</t>
  </si>
  <si>
    <t>https://incubeta.com/au/news-and-resources/loreal-and-incubeta-partner/</t>
  </si>
  <si>
    <t>best seo reseller companies</t>
  </si>
  <si>
    <t>photos of horse drawn carriages</t>
  </si>
  <si>
    <t>best seo company texas</t>
  </si>
  <si>
    <t>best seo service company in alberta</t>
  </si>
  <si>
    <t>pics of horse flies</t>
  </si>
  <si>
    <t>best seo company in santa clara ca</t>
  </si>
  <si>
    <t>best affordable seo services california</t>
  </si>
  <si>
    <t>matisse horse painting</t>
  </si>
  <si>
    <t>https://incubeta.com/pt-pt/news-and-resources/how-cmos-can-win-the-affection-of-the-cfo/</t>
  </si>
  <si>
    <t>best seo agency in delhi ncr</t>
  </si>
  <si>
    <t>simple horse clip art</t>
  </si>
  <si>
    <t>best traverse city seo company</t>
  </si>
  <si>
    <t>best local seo company duplicates for google</t>
  </si>
  <si>
    <t>unique carousel horse art</t>
  </si>
  <si>
    <t>best seo company in kolkata for supermarkets</t>
  </si>
  <si>
    <t>best seo company waltham</t>
  </si>
  <si>
    <t>silhouette easy horse painting</t>
  </si>
  <si>
    <t>https://incubeta.com/au/our-work/how-taxfix-turned-measurement-into-a-decision-engine-for-growth/</t>
  </si>
  <si>
    <t>0, 0, 0, 0, 0, 0, 0, 0, 0, 0, 0, 0, 0, 0, 0, 0, 0, 0, 0, 0, 3, 1, 0, 0</t>
  </si>
  <si>
    <t>best seo service provider company in mohali</t>
  </si>
  <si>
    <t>percheron horse photos</t>
  </si>
  <si>
    <t>best e-signature solutions for creative agencies?</t>
  </si>
  <si>
    <t>best boise seo companies</t>
  </si>
  <si>
    <t>christmas horse drawing easy</t>
  </si>
  <si>
    <t>best seo agency in atlanta</t>
  </si>
  <si>
    <t>childs drawing of a horse</t>
  </si>
  <si>
    <t>best local seo company melbourne australia</t>
  </si>
  <si>
    <t>https://incubeta.com/es/knowledge-base/category/crm/</t>
  </si>
  <si>
    <t>florida's best seo company</t>
  </si>
  <si>
    <t>very easy horse drawing</t>
  </si>
  <si>
    <t>best seo companies phoenix</t>
  </si>
  <si>
    <t>realistic sea horse drawing</t>
  </si>
  <si>
    <t>CRM Archives | Incubeta</t>
  </si>
  <si>
    <t>best seo service clark central luzon</t>
  </si>
  <si>
    <t>CRM</t>
  </si>
  <si>
    <t>ancient chinese horse painting</t>
  </si>
  <si>
    <t>best seo services in kerala</t>
  </si>
  <si>
    <t>best ai seo tools for agencies 2025</t>
  </si>
  <si>
    <t>jesus on a white horse painting</t>
  </si>
  <si>
    <t>best seo outsourcing companies</t>
  </si>
  <si>
    <t>https://incubeta.com/za/capabilities/marketing-technology/</t>
  </si>
  <si>
    <t>best cbd seo agencies</t>
  </si>
  <si>
    <t>best horse painting</t>
  </si>
  <si>
    <t>best orange county seo company</t>
  </si>
  <si>
    <t>horse painting kit</t>
  </si>
  <si>
    <t>best seo agency collingwood</t>
  </si>
  <si>
    <t>best seo companies for chiropractors</t>
  </si>
  <si>
    <t>https://incubeta.com/mx/news-and-resources/rethinking-marketing-measurement-from-reporting-to-real-impact/</t>
  </si>
  <si>
    <t>best seo services rakdong</t>
  </si>
  <si>
    <t>wooden art horse</t>
  </si>
  <si>
    <t>best seo company in minneapolis</t>
  </si>
  <si>
    <t>best seo services in north olmsted oh</t>
  </si>
  <si>
    <t>best seo service san antonio</t>
  </si>
  <si>
    <t>realistic knight on horse drawing</t>
  </si>
  <si>
    <t>best creative agencies in europe</t>
  </si>
  <si>
    <t>best llm seo agency melbourne</t>
  </si>
  <si>
    <t>https://incubeta.com/gb/our-work/maximizing-reach-efficiency-with-dv360/</t>
  </si>
  <si>
    <t>horse drawings for sale</t>
  </si>
  <si>
    <t>best seo company in rewari</t>
  </si>
  <si>
    <t>tulsa best seo agency</t>
  </si>
  <si>
    <t>Maximizing Reach Efficiency With DV360 | Incubeta</t>
  </si>
  <si>
    <t>cheap horse paintings for sale</t>
  </si>
  <si>
    <t>Eden Viaggi activated a cohesive, multi-channel media strategy through GMP, increasing reach by 15.3% while delivering equivalent media savings through improved efficiency.</t>
  </si>
  <si>
    <t>best ai seo companies 2025</t>
  </si>
  <si>
    <t>Maximizing Reach Efficiency with DV360</t>
  </si>
  <si>
    <t>clip art trojan horse</t>
  </si>
  <si>
    <t>best fashion creative agencies london</t>
  </si>
  <si>
    <t>best seo services for franchise businesses</t>
  </si>
  <si>
    <t>best horse drawing in the world</t>
  </si>
  <si>
    <t>best enterprise seo agency according to clients</t>
  </si>
  <si>
    <t>https://incubeta.com/it/news-and-resources/how-data-unification-delivers-performance/</t>
  </si>
  <si>
    <t>beautiful horse photo</t>
  </si>
  <si>
    <t>best seo services near seattle wa</t>
  </si>
  <si>
    <t>best seo company in egypt on facebook</t>
  </si>
  <si>
    <t>horse drawing picture</t>
  </si>
  <si>
    <t>best seo company in egypt vs</t>
  </si>
  <si>
    <t>horse scratch art</t>
  </si>
  <si>
    <t>best seo company los angles</t>
  </si>
  <si>
    <t>best seo companies cleveland</t>
  </si>
  <si>
    <t>anime gypsy horse drawing</t>
  </si>
  <si>
    <t>best seo company in brisbane for startups</t>
  </si>
  <si>
    <t>easy:lc1eznf6bci= sea horse drawing</t>
  </si>
  <si>
    <t>best technical seo agencies 2025 2026</t>
  </si>
  <si>
    <t>https://incubeta.com/sg/our-work/utilizing-personalization-to-scale-growth/</t>
  </si>
  <si>
    <t>horse drawing anime</t>
  </si>
  <si>
    <t>best seo agency sanquelim</t>
  </si>
  <si>
    <t>best seo service company in bangladesh</t>
  </si>
  <si>
    <t>woman on horse with knight painting</t>
  </si>
  <si>
    <t>best seo company vapi</t>
  </si>
  <si>
    <t>horse drawn fire engine drawing</t>
  </si>
  <si>
    <t>best seo company philadelphia</t>
  </si>
  <si>
    <t>best nashville seo companies</t>
  </si>
  <si>
    <t>7 horse canvas painting</t>
  </si>
  <si>
    <t>best seo agency fitzroy north</t>
  </si>
  <si>
    <t>https://incubeta.com/gb/news-and-resources/from-ai-invisibility-to-ai-authority-scaling-brand-authority-in-the-age-of-answer-engines/</t>
  </si>
  <si>
    <t>photography horse racing</t>
  </si>
  <si>
    <t>best company to improve seo houston</t>
  </si>
  <si>
    <t>horseshoe holler horse camp eminence photos</t>
  </si>
  <si>
    <t>0, 0, 0, 0, 0, 0, 0, 0, 0, 0, 1, 0, 2, 0, 1, 1, 0, 0, 0, 0, 4, 2, 1, 2</t>
  </si>
  <si>
    <t>best b2b seo agency nyc</t>
  </si>
  <si>
    <t>horse perspective drawing</t>
  </si>
  <si>
    <t>best technical seo optimization services</t>
  </si>
  <si>
    <t>american horse painting</t>
  </si>
  <si>
    <t>best seo agency queens</t>
  </si>
  <si>
    <t>0, 0, 0, 0, 0, 0, 0, 0, 0, 0, 0, 1, 1, 0, 0, 0, 0, 0, 0, 0, 2, 5, 0, 0</t>
  </si>
  <si>
    <t>beginner:neyeumkejlu= easy horse drawing</t>
  </si>
  <si>
    <t>best seo agencies adelaide</t>
  </si>
  <si>
    <t>horse hair photos</t>
  </si>
  <si>
    <t>best magento seo agency melbourne</t>
  </si>
  <si>
    <t>chestnut horse painting</t>
  </si>
  <si>
    <t>https://incubeta.com/mx/our-work/utilizing-personalization-to-scale-growth/</t>
  </si>
  <si>
    <t>best seo company springfield mo</t>
  </si>
  <si>
    <t>vintage horse drawing</t>
  </si>
  <si>
    <t>best seo companies arizona</t>
  </si>
  <si>
    <t>ghost rider horse drawing</t>
  </si>
  <si>
    <t>best seo companies in darwin</t>
  </si>
  <si>
    <t>best seo company in lancaster county pa</t>
  </si>
  <si>
    <t>realistic horse body drawing</t>
  </si>
  <si>
    <t>best local seo services newcastle</t>
  </si>
  <si>
    <t>tribal native american horse drawings</t>
  </si>
  <si>
    <t>best seo agencies for b2b saas companies</t>
  </si>
  <si>
    <t>horse face painting images</t>
  </si>
  <si>
    <t>best seo agency port elizabeth</t>
  </si>
  <si>
    <t>https://incubeta.com/ae/news-and-resources/is-sustainable-profitable-growth-a-pipe-dream/</t>
  </si>
  <si>
    <t>blue horse painting franz marc</t>
  </si>
  <si>
    <t>best garland seo agency</t>
  </si>
  <si>
    <t>best seo service orange county ca</t>
  </si>
  <si>
    <t>horse drawings black and white</t>
  </si>
  <si>
    <t>best seo agencies for small business 2026</t>
  </si>
  <si>
    <t>caney mountain horse camp photos</t>
  </si>
  <si>
    <t>best seo services in abu dhabi</t>
  </si>
  <si>
    <t>https://incubeta.com/gb/knowledge-base/category/ux/</t>
  </si>
  <si>
    <t>caney mountain horse camp</t>
  </si>
  <si>
    <t>best seo companies adelaide</t>
  </si>
  <si>
    <t>best seo services for website migration nyc</t>
  </si>
  <si>
    <t>best seo agency in new jersey</t>
  </si>
  <si>
    <t>outdoor metal horse wall art</t>
  </si>
  <si>
    <t>0, 0, 0, 0, 0, 0, 0, 0, 0, 0, 1, 2, 0, 0, 1, 0, 0, 0, 0, 0, 0, 0, 0, 1</t>
  </si>
  <si>
    <t>best seo outsourcing company india</t>
  </si>
  <si>
    <t>https://incubeta.com/sg/news-and-resources/marketing-metrics-that-matter-to-the-c-suite/</t>
  </si>
  <si>
    <t>0, 0, 0, 0, 0, 0, 0, 0, 0, 0, 0, 0, 2, 5, 6, 3, 1, 2, 2, 2, 2, 7, 6, 1</t>
  </si>
  <si>
    <t>best in class creative agencies</t>
  </si>
  <si>
    <t>native american on horse painting</t>
  </si>
  <si>
    <t>best creative performance agencies in uk</t>
  </si>
  <si>
    <t>seo best practices for it services websites 2024</t>
  </si>
  <si>
    <t>horse triptych art</t>
  </si>
  <si>
    <t>best seo agency badamba</t>
  </si>
  <si>
    <t>https://incubeta.com/ch/news-and-resources/incubeta-to-propel-growth-for-popeyes-uk/</t>
  </si>
  <si>
    <t>best seo services company iowa</t>
  </si>
  <si>
    <t>painting of horse head</t>
  </si>
  <si>
    <t>best seo agency in</t>
  </si>
  <si>
    <t>sable island horse photography for sale</t>
  </si>
  <si>
    <t>best nyc seo agencies</t>
  </si>
  <si>
    <t>best seo company rhode island</t>
  </si>
  <si>
    <t>horse with flower crown drawing</t>
  </si>
  <si>
    <t>ogilvy best creative agencies</t>
  </si>
  <si>
    <t>ken martin photography horse</t>
  </si>
  <si>
    <t>https://incubeta.com/mx/video-library/the-digital-edge-ep-6-why-your-business-needs-a-measurement-strategy-with-ash-rane/</t>
  </si>
  <si>
    <t>best seo company columbus</t>
  </si>
  <si>
    <t>red horse photos</t>
  </si>
  <si>
    <t>0, 0, 0, 0, 0, 0, 0, 3, 1, 1, 2, 1, 2, 0, 0, 0, 0, 0, 0, 0, 0, 0, 0, 1</t>
  </si>
  <si>
    <t>best seo services philadelphia</t>
  </si>
  <si>
    <t>weird horse drawing</t>
  </si>
  <si>
    <t>best seo agency in turkey</t>
  </si>
  <si>
    <t>best seo agency fort lauderdale fl</t>
  </si>
  <si>
    <t>cute:x5-yqftvis4= sea horse drawing</t>
  </si>
  <si>
    <t>best seo agency cumming</t>
  </si>
  <si>
    <t>easy appaloosa horse drawing</t>
  </si>
  <si>
    <t>best seo services calgary</t>
  </si>
  <si>
    <t>realistic horse line art</t>
  </si>
  <si>
    <t>horse and saddle clip art</t>
  </si>
  <si>
    <t>best amazon seo agency</t>
  </si>
  <si>
    <t>https://incubeta.com/my/news-and-resources/incubeta-partners-with-carpio-to-supercharge-marketplace-reporting/</t>
  </si>
  <si>
    <t>photos of trojan horse</t>
  </si>
  <si>
    <t>best seo agency eindhoven</t>
  </si>
  <si>
    <t>best seo company metro detroit mi</t>
  </si>
  <si>
    <t>arabian horse paintings</t>
  </si>
  <si>
    <t>best seo copywriting services green bay wi</t>
  </si>
  <si>
    <t>morgan horse drawings</t>
  </si>
  <si>
    <t>best outsourced seo companies</t>
  </si>
  <si>
    <t>https://incubeta.com/es/knowledge-base/the-role-of-first-party-mode-in-futureproof-measurement/</t>
  </si>
  <si>
    <t>drawing bench horse</t>
  </si>
  <si>
    <t>best seo company detroit area</t>
  </si>
  <si>
    <t>preakness horse photos</t>
  </si>
  <si>
    <t>best seo companies in jacksonville fl 2026</t>
  </si>
  <si>
    <t>line drawing horse head</t>
  </si>
  <si>
    <t>best seo company primelis reviews</t>
  </si>
  <si>
    <t>horse fence painting</t>
  </si>
  <si>
    <t>best seo company in egypt hr</t>
  </si>
  <si>
    <t>esi photography hits horse shows</t>
  </si>
  <si>
    <t>https://incubeta.com/ch/knowledge-base/category/roas/</t>
  </si>
  <si>
    <t>icelandic horse painting</t>
  </si>
  <si>
    <t>best seo agency in spokane</t>
  </si>
  <si>
    <t>best seo companies in folsom</t>
  </si>
  <si>
    <t>horse rearing with rider drawing</t>
  </si>
  <si>
    <t>best seo optimization companies in las vegas</t>
  </si>
  <si>
    <t>https://incubeta.com/es/knowledge-base/category/tiktok/</t>
  </si>
  <si>
    <t>horse images for drawing</t>
  </si>
  <si>
    <t>best seo agency in siliguri</t>
  </si>
  <si>
    <t>iron horse apartments leasing augusta photos</t>
  </si>
  <si>
    <t>Tiktok Archives | Incubeta</t>
  </si>
  <si>
    <t>best seo company in marthandam</t>
  </si>
  <si>
    <t>Tiktok</t>
  </si>
  <si>
    <t>0, 0, 1, 1, 1, 1, 1, 3, 1, 0, 5, 2, 3, 1, 0, 0, 0, 0, 0, 0, 0, 0, 0, 1</t>
  </si>
  <si>
    <t>henry's home horse and human sanctuary photos</t>
  </si>
  <si>
    <t>best white hat seo services bangladesh</t>
  </si>
  <si>
    <t>https://incubeta.com/it/our-work/identifying-analyzing-website-crawlability/</t>
  </si>
  <si>
    <t>best search engine optimization seo company</t>
  </si>
  <si>
    <t>hermes painting horse</t>
  </si>
  <si>
    <t>best seo services nl complex</t>
  </si>
  <si>
    <t>a person riding a horse drawing</t>
  </si>
  <si>
    <t>best seo services best web designs.biz</t>
  </si>
  <si>
    <t>Ottimizzazione Di Google Analytics E Google Tag Manager | Incubeta</t>
  </si>
  <si>
    <t>Generali ha standardizzato e scalato il proprio ecosistema di analytics, migrando 20 property a GA4 e abilitando insight in tempo reale tramite dashboard automatizzate.</t>
  </si>
  <si>
    <t>best seo agencies for complex site migrations</t>
  </si>
  <si>
    <t>Ottimizzazione di Google Analytics e Google Tag Manager</t>
  </si>
  <si>
    <t>horse drawing body</t>
  </si>
  <si>
    <t>best link building services for seo</t>
  </si>
  <si>
    <t>horse pose drawing</t>
  </si>
  <si>
    <t>best consumer product seo company new jersey</t>
  </si>
  <si>
    <t>https://incubeta.com/za/knowledge-base/page/3/</t>
  </si>
  <si>
    <t>best seo company in pittsburgh</t>
  </si>
  <si>
    <t>best seo company olympia</t>
  </si>
  <si>
    <t>crazy horse painting north carolina</t>
  </si>
  <si>
    <t>best affordable seo companies reddit</t>
  </si>
  <si>
    <t>Knowledge Base | Page 3 Of 3 | Incubeta</t>
  </si>
  <si>
    <t>best searchgpt seo agency</t>
  </si>
  <si>
    <t>simple:b7_wcqtvpco= sketch horse drawing</t>
  </si>
  <si>
    <t>choose best seo company webpagefx</t>
  </si>
  <si>
    <t>best affordable seo services reddit</t>
  </si>
  <si>
    <t>mississippi horse park photos</t>
  </si>
  <si>
    <t>https://incubeta.com/my/knowledge-base/category/data/</t>
  </si>
  <si>
    <t>best seo company qatar</t>
  </si>
  <si>
    <t>horse looking forward drawing</t>
  </si>
  <si>
    <t>best seo agency in texas</t>
  </si>
  <si>
    <t>best seo company sugar land t</t>
  </si>
  <si>
    <t>drawing horse sit</t>
  </si>
  <si>
    <t>best seo services provider in oakville</t>
  </si>
  <si>
    <t>best seo services in florida</t>
  </si>
  <si>
    <t>horse eye photography</t>
  </si>
  <si>
    <t>best seo agencies for saas companies b2b 2025</t>
  </si>
  <si>
    <t>best seo services provider in mississauga</t>
  </si>
  <si>
    <t>printable horse string art template</t>
  </si>
  <si>
    <t>best seo companies 3</t>
  </si>
  <si>
    <t>horse paintings pinterest</t>
  </si>
  <si>
    <t>best seo agencies in las vegas</t>
  </si>
  <si>
    <t>https://incubeta.com/pt-pt/our-work/increasing-qualified-traffic-through-display-campaigns/</t>
  </si>
  <si>
    <t>best seo companies oakland</t>
  </si>
  <si>
    <t>horse head clip art black and white</t>
  </si>
  <si>
    <t>0, 1, 2, 3, 2, 1, 1, 2, 2, 2, 3, 2, 4, 0, 0, 0, 0, 0, 0, 0, 0, 0, 2, 0</t>
  </si>
  <si>
    <t>best seo agencies near manchester</t>
  </si>
  <si>
    <t>a horse painting</t>
  </si>
  <si>
    <t>best uk agencies for amazon ppc and seo</t>
  </si>
  <si>
    <t>animal horse drawing</t>
  </si>
  <si>
    <t>best seo agencies for e-commerce growth</t>
  </si>
  <si>
    <t>best seo agency darwin</t>
  </si>
  <si>
    <t>hunt a horse photography</t>
  </si>
  <si>
    <t>best seo agency chelmsford</t>
  </si>
  <si>
    <t>national pike steam gas-horse brownsville photos</t>
  </si>
  <si>
    <t>https://incubeta.com/ch/news-and-resources/advertising-through-uncertain-times/</t>
  </si>
  <si>
    <t>best seo for mobile iv therapy companies</t>
  </si>
  <si>
    <t>best seo agency chandur</t>
  </si>
  <si>
    <t>art hub for kids horse</t>
  </si>
  <si>
    <t>best seo services by agencies</t>
  </si>
  <si>
    <t>marcia baldwin horse paintings</t>
  </si>
  <si>
    <t>0, 0, 0, 0, 0, 0, 0, 0, 0, 0, 0, 0, 3, 2, 0, 0, 0, 0, 5, 3, 2, 2, 1, 0</t>
  </si>
  <si>
    <t>best seo agencies spain</t>
  </si>
  <si>
    <t>tony soprano portrait horse</t>
  </si>
  <si>
    <t>best local seo companies chino ca</t>
  </si>
  <si>
    <t>best seo companies in egypt</t>
  </si>
  <si>
    <t>falling water horse camp photos</t>
  </si>
  <si>
    <t>falling waters campground</t>
  </si>
  <si>
    <t>the best seo company in georgia</t>
  </si>
  <si>
    <t>https://incubeta.com/sg/knowledge-base/category/retail/</t>
  </si>
  <si>
    <t>war horse dvd cover art</t>
  </si>
  <si>
    <t>best organic seo services in india</t>
  </si>
  <si>
    <t>bonny leibowitz horse paintings</t>
  </si>
  <si>
    <t>best seo company in austin texas</t>
  </si>
  <si>
    <t>horse design drawing</t>
  </si>
  <si>
    <t>best ecommerce seo services usa</t>
  </si>
  <si>
    <t>best seo company in cochin</t>
  </si>
  <si>
    <t>american paint horse photos</t>
  </si>
  <si>
    <t>https://incubeta.com/de/knowledge-base/category/artificial-intelligence/</t>
  </si>
  <si>
    <t>best seo service usa</t>
  </si>
  <si>
    <t>drawing horse cute</t>
  </si>
  <si>
    <t>the best seo company cinco ranch</t>
  </si>
  <si>
    <t>horse artists drawings</t>
  </si>
  <si>
    <t>best ai seo agency for marketing performance</t>
  </si>
  <si>
    <t>painting horse jump pole designs</t>
  </si>
  <si>
    <t>best seo analyzer company</t>
  </si>
  <si>
    <t>best seo company alpharetta</t>
  </si>
  <si>
    <t>shire horse photos</t>
  </si>
  <si>
    <t>best ecommerce seo company in delhi</t>
  </si>
  <si>
    <t>https://incubeta.com/my/news-and-resources/incubeta-insider-diversity-in-the-workplace/</t>
  </si>
  <si>
    <t>rocking horse ranch photos</t>
  </si>
  <si>
    <t>best seo company in haryana</t>
  </si>
  <si>
    <t>horse head profile drawing</t>
  </si>
  <si>
    <t>best seo agencies in nyc?</t>
  </si>
  <si>
    <t>horse drawing model</t>
  </si>
  <si>
    <t>best seo agency for saas reviews comparison</t>
  </si>
  <si>
    <t>eastman park at horse creek kingsport photos</t>
  </si>
  <si>
    <t>best seo services durban</t>
  </si>
  <si>
    <t>running mustang horse drawing</t>
  </si>
  <si>
    <t>best local seo marketing company in the nation</t>
  </si>
  <si>
    <t>best agencies for scaling creative production</t>
  </si>
  <si>
    <t>https://incubeta.com/ch/knowledge-base/category/signals/</t>
  </si>
  <si>
    <t>famous horse painting artists</t>
  </si>
  <si>
    <t>best seo agency bankimnagar</t>
  </si>
  <si>
    <t>horse cock porn pics</t>
  </si>
  <si>
    <t>best cheap seo services uk</t>
  </si>
  <si>
    <t>best seo agencies san francisco</t>
  </si>
  <si>
    <t>thom filicia horse photography</t>
  </si>
  <si>
    <t>best seo services in denver</t>
  </si>
  <si>
    <t>walter's303 pizzeria &amp; publik house | flying horse photos</t>
  </si>
  <si>
    <t>best ai seo agency 2026</t>
  </si>
  <si>
    <t>horse sliding stop drawing</t>
  </si>
  <si>
    <t>best seo companies knoxville tn</t>
  </si>
  <si>
    <t>https://incubeta.com/au/knowledge-base/how-to-drive-sales-over-valentines-day/</t>
  </si>
  <si>
    <t>realistic angry horse drawing</t>
  </si>
  <si>
    <t>seo best practices for it services websites</t>
  </si>
  <si>
    <t>animals drawing horse</t>
  </si>
  <si>
    <t>best programmatic seo agencies 2025</t>
  </si>
  <si>
    <t>line art bucking horse drawing</t>
  </si>
  <si>
    <t>best seo agency houston</t>
  </si>
  <si>
    <t>horse funny photos</t>
  </si>
  <si>
    <t>best seo marketing company in usa</t>
  </si>
  <si>
    <t>horse drawings images</t>
  </si>
  <si>
    <t>best seo agency hungary</t>
  </si>
  <si>
    <t>https://incubeta.com/au/news-and-resources/our-continued-pledge-to-sustainability/</t>
  </si>
  <si>
    <t>best seo agency new york bronx</t>
  </si>
  <si>
    <t>picasso painting horse</t>
  </si>
  <si>
    <t>best seo agencies 2025</t>
  </si>
  <si>
    <t>horse art kids</t>
  </si>
  <si>
    <t>best seo agency florida</t>
  </si>
  <si>
    <t>best seo services in trinidad and tobago</t>
  </si>
  <si>
    <t>motorcycle horse art</t>
  </si>
  <si>
    <t>philadelphia best seo company</t>
  </si>
  <si>
    <t>painting woman on horse with knight</t>
  </si>
  <si>
    <t>best seo company housuton</t>
  </si>
  <si>
    <t>best seo agency milan</t>
  </si>
  <si>
    <t>best seo agency bishalgarh</t>
  </si>
  <si>
    <t>nathan chasing horse photos</t>
  </si>
  <si>
    <t>chasing horse</t>
  </si>
  <si>
    <t>best enterprise seo agencies 2025</t>
  </si>
  <si>
    <t>best managed local seo services 2026</t>
  </si>
  <si>
    <t>george washington on a horse painting</t>
  </si>
  <si>
    <t>best michigan seo company</t>
  </si>
  <si>
    <t>https://incubeta.com/au/news-and-resources/incubeta-to-propel-growth-for-popeyes-uk/</t>
  </si>
  <si>
    <t>best seo company lahore</t>
  </si>
  <si>
    <t>american saddlebred horse photos</t>
  </si>
  <si>
    <t>best seo company milwaukee</t>
  </si>
  <si>
    <t>american saddlebred</t>
  </si>
  <si>
    <t>best seo company sutherland shire</t>
  </si>
  <si>
    <t>horse wood art</t>
  </si>
  <si>
    <t>seo service best provider in bangladesh</t>
  </si>
  <si>
    <t>national geographic horse photos</t>
  </si>
  <si>
    <t>best grand haven seo services</t>
  </si>
  <si>
    <t>best seo company harrisburg</t>
  </si>
  <si>
    <t>wild horse bar and grill photos</t>
  </si>
  <si>
    <t>https://incubeta.com/de/knowledge-base/category/ux/</t>
  </si>
  <si>
    <t>0, 0, 0, 0, 0, 0, 0, 0, 0, 0, 0, 4, 4, 1, 0, 1, 0, 0, 0, 0, 0, 2, 0, 2</t>
  </si>
  <si>
    <t>best seo company in egypt general</t>
  </si>
  <si>
    <t>horse with rider drawing</t>
  </si>
  <si>
    <t>best seo company in yeshwanthpur</t>
  </si>
  <si>
    <t>best seo agency jhabrera</t>
  </si>
  <si>
    <t>paintings of horse heads</t>
  </si>
  <si>
    <t>best sunshine coast seo company</t>
  </si>
  <si>
    <t>30 day horse photo challenge</t>
  </si>
  <si>
    <t>best seo company modern marketing</t>
  </si>
  <si>
    <t>https://incubeta.com/gb/video-library/the-digital-edge-ep-2-the-relationship-between-the-cfo-and-the-cmo-with-greg-dos-santos/</t>
  </si>
  <si>
    <t>best seo service in usa</t>
  </si>
  <si>
    <t>horse race paintings</t>
  </si>
  <si>
    <t>best seo service provider milwaukee</t>
  </si>
  <si>
    <t>horse breeds and photos</t>
  </si>
  <si>
    <t>best seo agencies in paris</t>
  </si>
  <si>
    <t>horse bites art</t>
  </si>
  <si>
    <t>best seo company austin texas</t>
  </si>
  <si>
    <t>best seo company hamilton</t>
  </si>
  <si>
    <t>horse foot drawing</t>
  </si>
  <si>
    <t>best seo agency in fort worth texas</t>
  </si>
  <si>
    <t>horse carousel drawing</t>
  </si>
  <si>
    <t>https://incubeta.com/de/news-and-resources/key-learns-from-google-cloud-summit/</t>
  </si>
  <si>
    <t>best seo agency malta</t>
  </si>
  <si>
    <t>2, 0, 3, 0, 3, 2, 0, 0, 0, 0, 0, 0, 0, 0, 0, 0, 0, 0, 0, 0, 0, 0, 0, 0</t>
  </si>
  <si>
    <t>horse drawing image</t>
  </si>
  <si>
    <t>best seo agency for dentists</t>
  </si>
  <si>
    <t>chinese new year horse photos</t>
  </si>
  <si>
    <t>best seo agency seychelles</t>
  </si>
  <si>
    <t>best seo companies in colorado</t>
  </si>
  <si>
    <t>studio mcgee horse painting</t>
  </si>
  <si>
    <t>best seo agency vancouver wa</t>
  </si>
  <si>
    <t>drawing horse poses</t>
  </si>
  <si>
    <t>best seo services in leeds</t>
  </si>
  <si>
    <t>https://incubeta.com/mx/knowledge-base/how-to-integrate-google-cloud-google-marketing-platform/</t>
  </si>
  <si>
    <t>horse paintings on wood</t>
  </si>
  <si>
    <t>0, 0, 0, 0, 0, 0, 0, 0, 0, 0, 4, 4, 1, 0, 1, 0, 0, 0, 0, 0, 0, 0, 0, 1</t>
  </si>
  <si>
    <t>best seo agency in tamilnadu</t>
  </si>
  <si>
    <t>white horse salon photos</t>
  </si>
  <si>
    <t>chicago best seo companies</t>
  </si>
  <si>
    <t>best seo company in egypt job vacancy</t>
  </si>
  <si>
    <t>skinny horse drawing</t>
  </si>
  <si>
    <t>best seo services near manchester</t>
  </si>
  <si>
    <t>easy friesian horse drawing</t>
  </si>
  <si>
    <t>best seo services for finance</t>
  </si>
  <si>
    <t>horse art framed</t>
  </si>
  <si>
    <t>choosing the best webflow seo agency</t>
  </si>
  <si>
    <t>https://incubeta.com/it/news-and-resources/incubeta-appoints-amy-crowther-as-president-americas/</t>
  </si>
  <si>
    <t>best lakeland seo companies experts</t>
  </si>
  <si>
    <t>horse stencil art</t>
  </si>
  <si>
    <t>best ai seo agency for startups</t>
  </si>
  <si>
    <t>iron horse york photos</t>
  </si>
  <si>
    <t>best seo companies akron</t>
  </si>
  <si>
    <t>degas horse racing paintings</t>
  </si>
  <si>
    <t>horse jumping photo</t>
  </si>
  <si>
    <t>3, 1, 5, 1, 3, 4, 2, 2, 0, 2, 5, 4, 1, 0, 0, 1, 0, 0, 0, 0, 3, 4, 1, 1</t>
  </si>
  <si>
    <t>napoleon portrait horse</t>
  </si>
  <si>
    <t>https://incubeta.com/knowledge-base/category/holiday-marketing/</t>
  </si>
  <si>
    <t>best ai tools for marketing agency seo</t>
  </si>
  <si>
    <t>wild horse photography workshops 2023</t>
  </si>
  <si>
    <t>best seo services company in wichita</t>
  </si>
  <si>
    <t>best seo agencies for plumbers uk</t>
  </si>
  <si>
    <t>horse drawing that gets worse</t>
  </si>
  <si>
    <t>best seo company in chalakudy</t>
  </si>
  <si>
    <t>best website with seo services</t>
  </si>
  <si>
    <t>portrait with horse</t>
  </si>
  <si>
    <t>best local seo services for design agencies 2026</t>
  </si>
  <si>
    <t>https://incubeta.com/de/news-and-resources/incubeta-has-been-named-a-2022-google-premier-partner/</t>
  </si>
  <si>
    <t>best seo agency johannesburg</t>
  </si>
  <si>
    <t>4, 1, 4, 1, 2, 1, 2, 3, 2, 2, 1, 2, 6, 1, 0, 0, 0, 0, 0, 1, 0, 0, 0, 1</t>
  </si>
  <si>
    <t>best b2b seo companies</t>
  </si>
  <si>
    <t>speed drawing horse</t>
  </si>
  <si>
    <t>2, 5, 2, 3, 3, 3, 8, 2, 2, 11, 14, 15, 15, 3, 1, 2, 3, 0, 3, 4, 3, 9, 3, 0</t>
  </si>
  <si>
    <t>best seo service company in fier</t>
  </si>
  <si>
    <t>realistic western horse drawing</t>
  </si>
  <si>
    <t>0, 0, 0, 0, 0, 0, 0, 0, 0, 0, 0, 0, 0, 0, 0, 0, 0, 0, 0, 1, 7, 2, 2, 2</t>
  </si>
  <si>
    <t>best seo company preston</t>
  </si>
  <si>
    <t>horse drawing ideas easy</t>
  </si>
  <si>
    <t>best creative agencies in los angeles</t>
  </si>
  <si>
    <t>horse famous painting</t>
  </si>
  <si>
    <t>https://incubeta.com/sg/news-and-resources/incubeta-wins-prestigious-fd-gazelle-award-out-of-600-shortlisted-entries/</t>
  </si>
  <si>
    <t>best seo agency kunkuri</t>
  </si>
  <si>
    <t>horse and foal drawing</t>
  </si>
  <si>
    <t>best seo services in mumbai for small business</t>
  </si>
  <si>
    <t>drawing ideas horse easy</t>
  </si>
  <si>
    <t>best local seo company in canada for startups</t>
  </si>
  <si>
    <t>horse and plow tasting room sebastopol photos</t>
  </si>
  <si>
    <t>best local seo services for movers in houston, tx</t>
  </si>
  <si>
    <t>best seo services in united states</t>
  </si>
  <si>
    <t>horse and buggy days painting by paul detlefsen</t>
  </si>
  <si>
    <t>best st louis seo agency</t>
  </si>
  <si>
    <t>clip art jumping horse</t>
  </si>
  <si>
    <t>best seo companies reddit</t>
  </si>
  <si>
    <t>https://incubeta.com/za/our-work/delivering-scale-performance/</t>
  </si>
  <si>
    <t>sea horse images drawing</t>
  </si>
  <si>
    <t>best seo company in zirakpur</t>
  </si>
  <si>
    <t>man on horse clayton photos</t>
  </si>
  <si>
    <t>best seo company in spain</t>
  </si>
  <si>
    <t>best creative communications agencies</t>
  </si>
  <si>
    <t>strain family horse farm photos</t>
  </si>
  <si>
    <t>best seo service provider company in bangladesh</t>
  </si>
  <si>
    <t>horse head front view drawing</t>
  </si>
  <si>
    <t>best seo company in bradford</t>
  </si>
  <si>
    <t>best seo agency west garo hills</t>
  </si>
  <si>
    <t>horse for kids drawing</t>
  </si>
  <si>
    <t>https://incubeta.com/es/knowledge-base/category/statistics/</t>
  </si>
  <si>
    <t>best seo company of pune</t>
  </si>
  <si>
    <t>full body:g6vipc_awpw= pencil horse drawing</t>
  </si>
  <si>
    <t>0, 0, 0, 0, 0, 0, 0, 6, 13, 3, 8, 9, 3, 0, 0, 2, 1, 0, 0, 0, 0, 0, 0, 1</t>
  </si>
  <si>
    <t>horse face line drawing</t>
  </si>
  <si>
    <t>best seo company in malad west mumbai</t>
  </si>
  <si>
    <t>best seo company in egypt video</t>
  </si>
  <si>
    <t>george washington riding a horse drawing</t>
  </si>
  <si>
    <t>best seo company near los angeles ca</t>
  </si>
  <si>
    <t>carolina horse park photos</t>
  </si>
  <si>
    <t>https://incubeta.com/pt-pt/knowledge-base/category/ecommerce/</t>
  </si>
  <si>
    <t>best local seo services agency in kolkata</t>
  </si>
  <si>
    <t>best nonprofit seo agency nyc</t>
  </si>
  <si>
    <t>beautiful:yl0khdpgusu= horse photos</t>
  </si>
  <si>
    <t>best seo company bangladesh</t>
  </si>
  <si>
    <t>simple horse drawings easy</t>
  </si>
  <si>
    <t>best seo agency tanakpur</t>
  </si>
  <si>
    <t>horse drawing references</t>
  </si>
  <si>
    <t>best beauty seo company</t>
  </si>
  <si>
    <t>best ai seo agencies for b2b companies</t>
  </si>
  <si>
    <t>horse head mask photos</t>
  </si>
  <si>
    <t>https://incubeta.com/mx/knowledge-base/category/customer-experience/</t>
  </si>
  <si>
    <t>best seo company frederick md</t>
  </si>
  <si>
    <t>horse illustrated photo contest 2011</t>
  </si>
  <si>
    <t>best creative performance agencies in nordics</t>
  </si>
  <si>
    <t>horse and owner photography</t>
  </si>
  <si>
    <t>best seo agencies croatia</t>
  </si>
  <si>
    <t>best professional services seo campaign</t>
  </si>
  <si>
    <t>folk art horse and rider</t>
  </si>
  <si>
    <t>best seo agency for home services</t>
  </si>
  <si>
    <t>pics of crazy horse</t>
  </si>
  <si>
    <t>best seo digital marketing company associative</t>
  </si>
  <si>
    <t>blue roan horse drawing</t>
  </si>
  <si>
    <t>https://incubeta.com/sg/knowledge-base/what-is-threads/</t>
  </si>
  <si>
    <t>best dam software for creative agencies</t>
  </si>
  <si>
    <t>stunning horse photos</t>
  </si>
  <si>
    <t>best seo companies europe</t>
  </si>
  <si>
    <t>best seo services germany</t>
  </si>
  <si>
    <t>horse eye photo</t>
  </si>
  <si>
    <t>seattle best seo companies</t>
  </si>
  <si>
    <t>wolf ford horse camp photos</t>
  </si>
  <si>
    <t>best seo company in kolkata for e-commerce stores</t>
  </si>
  <si>
    <t>best seo companies perth</t>
  </si>
  <si>
    <t>horse and hound paintings</t>
  </si>
  <si>
    <t>8, 7, 4, 7, 8, 7, 8, 3, 2, 4, 6, 10, 24, 0, 0, 0, 3, 0, 1, 2, 8, 2, 1, 5</t>
  </si>
  <si>
    <t>https://incubeta.com/gb/knowledge-base/a-guide-to-countering-safaris-gclid-removal/</t>
  </si>
  <si>
    <t>best low-cost seo services</t>
  </si>
  <si>
    <t>best seo services patuk</t>
  </si>
  <si>
    <t>carousel horse paintings</t>
  </si>
  <si>
    <t>best seo company in egypt ga</t>
  </si>
  <si>
    <t>horse drawing with pencil</t>
  </si>
  <si>
    <t>seo best company usa</t>
  </si>
  <si>
    <t>best seo company in egypt uae</t>
  </si>
  <si>
    <t>best content marketing for seo companies</t>
  </si>
  <si>
    <t>abstract horse clip art</t>
  </si>
  <si>
    <t>best brand creative agencies for enterprise saas</t>
  </si>
  <si>
    <t>https://incubeta.com/knowledge-base/category/performace/</t>
  </si>
  <si>
    <t>simple horse skull drawing</t>
  </si>
  <si>
    <t>best seo companies florida</t>
  </si>
  <si>
    <t>zombie horse art</t>
  </si>
  <si>
    <t>best seo company tucker</t>
  </si>
  <si>
    <t>best seo marketing companies list</t>
  </si>
  <si>
    <t>horse word art</t>
  </si>
  <si>
    <t>best seo agency gold coast</t>
  </si>
  <si>
    <t>race horse photography</t>
  </si>
  <si>
    <t>best seo companies san jose</t>
  </si>
  <si>
    <t>https://incubeta.com/my/news-and-resources/creative-authenticity-in-a-world-of-ai/</t>
  </si>
  <si>
    <t>best seo companies singapore 2026</t>
  </si>
  <si>
    <t>walking horse celebration photos</t>
  </si>
  <si>
    <t>best digital marketing agencies for seo services</t>
  </si>
  <si>
    <t>best seo monthly service</t>
  </si>
  <si>
    <t>horse figure drawing</t>
  </si>
  <si>
    <t>best seo companies in montreal</t>
  </si>
  <si>
    <t>renaissance horse paintings</t>
  </si>
  <si>
    <t>best ai seo agency in the uk</t>
  </si>
  <si>
    <t>best seo marketing company in chennai</t>
  </si>
  <si>
    <t>horse graduation photos</t>
  </si>
  <si>
    <t>best seo course roofing company reddit</t>
  </si>
  <si>
    <t>demon horse drawing</t>
  </si>
  <si>
    <t>https://incubeta.com/ch/news-and-resources/how-google-is-redefining-discovery-in-an-ai-first-world/</t>
  </si>
  <si>
    <t>best seo agency richmond</t>
  </si>
  <si>
    <t>old horse drawing</t>
  </si>
  <si>
    <t>best seo agency new london ct</t>
  </si>
  <si>
    <t>white horse machine photos</t>
  </si>
  <si>
    <t>best seo company central richmond</t>
  </si>
  <si>
    <t>outsourced best seo reseller company</t>
  </si>
  <si>
    <t>short instagram captions for horse pics</t>
  </si>
  <si>
    <t>best woocommerce seo agency melbourne</t>
  </si>
  <si>
    <t>vintage horse photography</t>
  </si>
  <si>
    <t>best on page seo services in madurai</t>
  </si>
  <si>
    <t>shire horse pics</t>
  </si>
  <si>
    <t>https://incubeta.com/de/news-and-resources/the-next-era-of-shopping-is-agentic/</t>
  </si>
  <si>
    <t>3, 5, 3, 4, 6, 3, 2, 6, 4, 3, 3, 4, 3, 0, 0, 0, 0, 0, 0, 0, 0, 0, 0, 0</t>
  </si>
  <si>
    <t>best on-page seo agencies 2025 2026</t>
  </si>
  <si>
    <t>horse race clip art</t>
  </si>
  <si>
    <t>best seo company in atlanta ga</t>
  </si>
  <si>
    <t>free horse art</t>
  </si>
  <si>
    <t>best seo companies for cpas</t>
  </si>
  <si>
    <t>horse line drawings</t>
  </si>
  <si>
    <t>best seo companies 1</t>
  </si>
  <si>
    <t>sea horse drawing for kids</t>
  </si>
  <si>
    <t>best portland seo company</t>
  </si>
  <si>
    <t>https://incubeta.com/sg/knowledge-base/how-to-market-to-the-gen-z-consumer/</t>
  </si>
  <si>
    <t>girl on a horse drawing</t>
  </si>
  <si>
    <t>best seo agency london uk</t>
  </si>
  <si>
    <t>drawing of crazy horse</t>
  </si>
  <si>
    <t>best seo agency for plumbing seo services</t>
  </si>
  <si>
    <t>edward troye horse paintings</t>
  </si>
  <si>
    <t>0, 0, 0, 0, 0, 0, 0, 0, 2, 1, 3, 2, 3, 2, 0, 0, 0, 0, 0, 0, 0, 0, 0, 0</t>
  </si>
  <si>
    <t>montana horse works photos</t>
  </si>
  <si>
    <t>best seo ai companies</t>
  </si>
  <si>
    <t>horse animal drawing</t>
  </si>
  <si>
    <t>best digital pr agencies 2025 or 2026</t>
  </si>
  <si>
    <t>https://incubeta.com/mx/news-and-resources/incubeta-wins-at-the-google-premier-partner-awards/</t>
  </si>
  <si>
    <t>best seo website service</t>
  </si>
  <si>
    <t>the best abbotsford seo company</t>
  </si>
  <si>
    <t>western horse photo</t>
  </si>
  <si>
    <t>best seo agencies in chennai</t>
  </si>
  <si>
    <t>best seo financial services agencies</t>
  </si>
  <si>
    <t>wall decor metal horse wall art</t>
  </si>
  <si>
    <t>0, 0, 0, 0, 0, 0, 0, 0, 0, 0, 0, 0, 1, 0, 0, 0, 1, 0, 1, 1, 0, 0, 0, 0</t>
  </si>
  <si>
    <t>https://incubeta.com/my/knowledge-base/category/holiday-marketing/</t>
  </si>
  <si>
    <t>tennessee walking horse art</t>
  </si>
  <si>
    <t>best roanoke seo services</t>
  </si>
  <si>
    <t>2, 2, 2, 2, 3, 7, 4, 0, 4, 2, 3, 5, 3, 0, 0, 0, 0, 0, 0, 0, 1, 0, 2, 1</t>
  </si>
  <si>
    <t>best ecommerce seo agency sydney</t>
  </si>
  <si>
    <t>iron horse bar and grill - lees summit photos</t>
  </si>
  <si>
    <t>best seo agencies in canada</t>
  </si>
  <si>
    <t>best seo and internet marketing services</t>
  </si>
  <si>
    <t>paint horse clip art</t>
  </si>
  <si>
    <t>https://incubeta.com/mx/news-and-resources/why-cmos-lack-confidence-in-their-reporting/</t>
  </si>
  <si>
    <t>best seo company for reputation</t>
  </si>
  <si>
    <t>horse watercolor paintings</t>
  </si>
  <si>
    <t>best ecommerce seo agency in kolkata</t>
  </si>
  <si>
    <t>easy paul revere on horse drawing</t>
  </si>
  <si>
    <t>man riding horse drawing easy</t>
  </si>
  <si>
    <t>best seo company near wadala, mumbai</t>
  </si>
  <si>
    <t>best seo companies in australia 2024 aelftech</t>
  </si>
  <si>
    <t>horse lovers park photos</t>
  </si>
  <si>
    <t>0, 1, 0, 0, 0, 1, 0, 2, 0, 0, 0, 2, 0, 0, 0, 0, 0, 0, 0, 0, 0, 0, 0, 1</t>
  </si>
  <si>
    <t>the best seo company to aduit your website</t>
  </si>
  <si>
    <t>https://incubeta.com/es/knowledge-base/category/social-media/</t>
  </si>
  <si>
    <t>horse lexington photo</t>
  </si>
  <si>
    <t>0, 0, 0, 0, 0, 0, 0, 0, 0, 0, 0, 3, 2, 0, 0, 0, 0, 0, 0, 1, 0, 0, 0, 1</t>
  </si>
  <si>
    <t>best seo services in seo</t>
  </si>
  <si>
    <t>stick figure horse drawing</t>
  </si>
  <si>
    <t>best creative agencies los angeles</t>
  </si>
  <si>
    <t>the good place horse drawing</t>
  </si>
  <si>
    <t>best local seo services usa</t>
  </si>
  <si>
    <t>best seo service provider in bangladesh</t>
  </si>
  <si>
    <t>sue miles horse drawings</t>
  </si>
  <si>
    <t>https://incubeta.com/gb/knowledge-base/category/data/</t>
  </si>
  <si>
    <t>1, 4, 2, 6, 11, 12, 7, 13, 3, 10, 7, 8, 4, 0, 0, 0, 0, 0, 0, 0, 0, 0, 0, 0</t>
  </si>
  <si>
    <t>free carousel horse clip art</t>
  </si>
  <si>
    <t>best seo company in pathanamthitta</t>
  </si>
  <si>
    <t>best local seo company chino</t>
  </si>
  <si>
    <t>native american horse paintings</t>
  </si>
  <si>
    <t>0, 0, 0, 0, 0, 0, 0, 0, 0, 0, 0, 0, 0, 0, 0, 0, 0, 0, 0, 0, 1, 1, 3, 3</t>
  </si>
  <si>
    <t>is it best local seo company near me</t>
  </si>
  <si>
    <t>iron horse tavern - r st. sacramento photos</t>
  </si>
  <si>
    <t>sugar land best seo company</t>
  </si>
  <si>
    <t>cartoon horse drawing reference</t>
  </si>
  <si>
    <t>https://incubeta.com/pt-pt/knowledge-base/category/google-chrome/</t>
  </si>
  <si>
    <t>best organic seo company list</t>
  </si>
  <si>
    <t>horse heads photos</t>
  </si>
  <si>
    <t>best pr + seo + ai visibility hybrid agencies</t>
  </si>
  <si>
    <t>napoleon painting on horse look closely meaning</t>
  </si>
  <si>
    <t>best franchise seo company</t>
  </si>
  <si>
    <t>thomas kinkade horse painting</t>
  </si>
  <si>
    <t>robotic surgery best seo service provider</t>
  </si>
  <si>
    <t>plush horse palos park photos</t>
  </si>
  <si>
    <t>best seo company in idukki</t>
  </si>
  <si>
    <t>best seo agency chitrakonda</t>
  </si>
  <si>
    <t>https://incubeta.com/ae/knowledge-base/category/search/</t>
  </si>
  <si>
    <t>child drawing of horse</t>
  </si>
  <si>
    <t>best on-page and off-page seo services</t>
  </si>
  <si>
    <t>easy horse sunset painting</t>
  </si>
  <si>
    <t>best seo services barh</t>
  </si>
  <si>
    <t>the white horse restaurant &amp; bar photos</t>
  </si>
  <si>
    <t>best local seo marketing company las vegas</t>
  </si>
  <si>
    <t>horse painting pictures</t>
  </si>
  <si>
    <t>best florida seo company</t>
  </si>
  <si>
    <t>https://incubeta.com/ae/knowledge-base/category/customer-experience/</t>
  </si>
  <si>
    <t>ai art horse</t>
  </si>
  <si>
    <t>best seo agencies for international search.</t>
  </si>
  <si>
    <t>best seo services for small local businesses 2026</t>
  </si>
  <si>
    <t>wild horse elementary school photos</t>
  </si>
  <si>
    <t>best denver local seo agency</t>
  </si>
  <si>
    <t>exaggerator horse photos</t>
  </si>
  <si>
    <t>sheraton wild horse pass photos</t>
  </si>
  <si>
    <t>best seo service provider in brisbane</t>
  </si>
  <si>
    <t>https://incubeta.com/sg/news-and-resources/exploring-modern-search-preferences/</t>
  </si>
  <si>
    <t>hidden horse painting</t>
  </si>
  <si>
    <t>best seo services in guadeloupe</t>
  </si>
  <si>
    <t>0, 0, 0, 0, 0, 0, 0, 0, 0, 0, 0, 1, 1, 0, 0, 0, 0, 0, 0, 0, 0, 0, 2, 1</t>
  </si>
  <si>
    <t>best seo company in bhubaneswar</t>
  </si>
  <si>
    <t>cute:5kevyjjk7t0= easy horse head drawing</t>
  </si>
  <si>
    <t>best seo companies georgia</t>
  </si>
  <si>
    <t>horse drawing with shading</t>
  </si>
  <si>
    <t>best seo services in vancouver for small business</t>
  </si>
  <si>
    <t>large scale horse photography</t>
  </si>
  <si>
    <t>https://incubeta.com/ae/knowledge-base/category/tiktok/</t>
  </si>
  <si>
    <t>appleby horse fair pics</t>
  </si>
  <si>
    <t>horse drawings in pencil step by step</t>
  </si>
  <si>
    <t>best technical seo agencies 2026</t>
  </si>
  <si>
    <t>wild horse paintings for sale</t>
  </si>
  <si>
    <t>best seo services new zealand</t>
  </si>
  <si>
    <t>pics of horse barns</t>
  </si>
  <si>
    <t>https://incubeta.com/ch/news-and-resources/incubeta-wins-at-madfest/</t>
  </si>
  <si>
    <t>best seo services mubarak complex</t>
  </si>
  <si>
    <t>simple horse head line drawing</t>
  </si>
  <si>
    <t>best local video seo company east greenwich ri</t>
  </si>
  <si>
    <t>skinny horse pics</t>
  </si>
  <si>
    <t>best seo company bd</t>
  </si>
  <si>
    <t>/overview best seo companies in us 2025</t>
  </si>
  <si>
    <t>winter horse photos</t>
  </si>
  <si>
    <t>best affordable seo services online</t>
  </si>
  <si>
    <t>easy stick horse drawing</t>
  </si>
  <si>
    <t>https://incubeta.com/ae/news-and-resources/breaking-down-organizational-silos-to-drive-synergy/</t>
  </si>
  <si>
    <t>best seo company in meerut</t>
  </si>
  <si>
    <t>horse line drawing tattoo</t>
  </si>
  <si>
    <t>wild horse sanctuary photos</t>
  </si>
  <si>
    <t>best seo agencies near birmingham</t>
  </si>
  <si>
    <t>best agency for enterprise technical seo support</t>
  </si>
  <si>
    <t>cowboy on horse drawing easy</t>
  </si>
  <si>
    <t>best seo agency banjar</t>
  </si>
  <si>
    <t>horse silhouette art</t>
  </si>
  <si>
    <t>simple:5kevyjjk7t0= easy horse drawing</t>
  </si>
  <si>
    <t>best local seo company toronto</t>
  </si>
  <si>
    <t>https://incubeta.com/ae/knowledge-base/category/data/</t>
  </si>
  <si>
    <t>best seo services in westminster co</t>
  </si>
  <si>
    <t>horse front face drawing</t>
  </si>
  <si>
    <t>best agency for managing seo during replatforming</t>
  </si>
  <si>
    <t>tiny horse drawing</t>
  </si>
  <si>
    <t>0, 0, 0, 0, 0, 0, 0, 0, 0, 0, 0, 0, 0, 0, 0, 0, 0, 0, 5, 1, 0, 0, 0, 1</t>
  </si>
  <si>
    <t>best seo service in bd</t>
  </si>
  <si>
    <t>horse side drawing</t>
  </si>
  <si>
    <t>best digital marketing agency for seo</t>
  </si>
  <si>
    <t>copper horse wall art</t>
  </si>
  <si>
    <t>https://incubeta.com/gb/news-and-resources/comparison-shopping-services-css-changes-in-light-of-the-dma-update/</t>
  </si>
  <si>
    <t>best technical seo in top seo agencies</t>
  </si>
  <si>
    <t>the horse painting</t>
  </si>
  <si>
    <t>best seo company of india</t>
  </si>
  <si>
    <t>old horse photo</t>
  </si>
  <si>
    <t>best seo services,</t>
  </si>
  <si>
    <t>7 horse photo vastu</t>
  </si>
  <si>
    <t>best seo company in warangal leadshub</t>
  </si>
  <si>
    <t>circus horse painting</t>
  </si>
  <si>
    <t>best seo company clifton hill</t>
  </si>
  <si>
    <t>https://incubeta.com/gb/news-and-resources/nmpis-parent-company-incubeta-and-dqa-media-group-create-70-million-digital-merger/</t>
  </si>
  <si>
    <t>running horse metal wall art</t>
  </si>
  <si>
    <t>albuquerque best local seo agency</t>
  </si>
  <si>
    <t>best agencies for programmatic creative strategy?</t>
  </si>
  <si>
    <t>best seo and digital marketing company in canada</t>
  </si>
  <si>
    <t>cart before the horse clip art</t>
  </si>
  <si>
    <t>best web seo services reviews</t>
  </si>
  <si>
    <t>famous painting of horse</t>
  </si>
  <si>
    <t>best ai seo agencies in london</t>
  </si>
  <si>
    <t>horse print art</t>
  </si>
  <si>
    <t>best seo agency janghai</t>
  </si>
  <si>
    <t>https://incubeta.com/gb/whitepapers/investments-for-marketing-profitability/</t>
  </si>
  <si>
    <t>horse arena drawing</t>
  </si>
  <si>
    <t>best seo company for med spas</t>
  </si>
  <si>
    <t>best seo company in surrey</t>
  </si>
  <si>
    <t>best digital pr agency for ecommerce brand</t>
  </si>
  <si>
    <t>7 horse painting vastu direction in home</t>
  </si>
  <si>
    <t>best boise seo company</t>
  </si>
  <si>
    <t>clydesdale horse photos</t>
  </si>
  <si>
    <t>best scottsdale seo company</t>
  </si>
  <si>
    <t>van gogh horse painting</t>
  </si>
  <si>
    <t>https://incubeta.com/mx/news-and-resources/is-sustainable-profitable-growth-a-pipe-dream/</t>
  </si>
  <si>
    <t>best seo agency franklin</t>
  </si>
  <si>
    <t>0, 3, 3, 2, 4, 1, 2, 0, 0, 3, 0, 1, 3, 0, 0, 0, 0, 0, 0, 0, 1, 2, 0, 1</t>
  </si>
  <si>
    <t>outline of a horse drawing</t>
  </si>
  <si>
    <t>best seo agency la</t>
  </si>
  <si>
    <t>best seo auditing service</t>
  </si>
  <si>
    <t>horse riding photo</t>
  </si>
  <si>
    <t>best seo services professional services</t>
  </si>
  <si>
    <t>war horse paintings</t>
  </si>
  <si>
    <t>best seo agency calgary milliondev</t>
  </si>
  <si>
    <t>https://incubeta.com/my/news-and-resources/in-house-versus-agency/</t>
  </si>
  <si>
    <t>horse rider art</t>
  </si>
  <si>
    <t>best seo service company in abu dhabi</t>
  </si>
  <si>
    <t>best seo services company in mumbai</t>
  </si>
  <si>
    <t>horse art and gifts</t>
  </si>
  <si>
    <t>best seo services in coimbatore</t>
  </si>
  <si>
    <t>horse racing drawings</t>
  </si>
  <si>
    <t>sepia horse art</t>
  </si>
  <si>
    <t>https://incubeta.com/ch/knowledge-base/whats-new-with-ga4/</t>
  </si>
  <si>
    <t>best seo agency dubai mr seo</t>
  </si>
  <si>
    <t>clip art of horse shoes</t>
  </si>
  <si>
    <t>best seo companies stockton</t>
  </si>
  <si>
    <t>kentucky horse farm photos</t>
  </si>
  <si>
    <t>best seo local company</t>
  </si>
  <si>
    <t>horse face line art</t>
  </si>
  <si>
    <t>best seo agencies for content optimization</t>
  </si>
  <si>
    <t>https://incubeta.com/pt-pt/our-work/driving-personalization-with-ai/</t>
  </si>
  <si>
    <t>best agency for javascript seo</t>
  </si>
  <si>
    <t>classic horse art</t>
  </si>
  <si>
    <t>best programmatic seo agencies 2025 or 2026</t>
  </si>
  <si>
    <t>horse drawing laying down</t>
  </si>
  <si>
    <t>best creative agencies hobart</t>
  </si>
  <si>
    <t>Promover A Personalização Com IA | Incubeta</t>
  </si>
  <si>
    <t>A L’Oréal utilizou a personalização para educar os seus consumidores e incentivar o envolvimento com a marca. Proporcionando um aumento de 10 vezes no ROAS</t>
  </si>
  <si>
    <t>best seo company noida</t>
  </si>
  <si>
    <t>simple cute horse drawing</t>
  </si>
  <si>
    <t>best seo agency in narela</t>
  </si>
  <si>
    <t>horse running front view drawing</t>
  </si>
  <si>
    <t>best seo services in mentor oh</t>
  </si>
  <si>
    <t>best cincinnati seo company</t>
  </si>
  <si>
    <t>Promover a Personalização com IA</t>
  </si>
  <si>
    <t>denver airport art horse</t>
  </si>
  <si>
    <t>best seo companies los angeles reviews</t>
  </si>
  <si>
    <t>best seo agency for startups hertfordshire</t>
  </si>
  <si>
    <t>iron horse drawing</t>
  </si>
  <si>
    <t>best seo company newport news</t>
  </si>
  <si>
    <t>https://incubeta.com/it/news-and-resources/incubeta-welcomes-blue-walrus-to-the-family/</t>
  </si>
  <si>
    <t>horse art images</t>
  </si>
  <si>
    <t>best seo agencies in mississauga</t>
  </si>
  <si>
    <t>Image pack,Shopping results,Thumbnail,Bottom ads,Paid sitelinks</t>
  </si>
  <si>
    <t>best hvac seo marketing companies</t>
  </si>
  <si>
    <t>famous horse pics</t>
  </si>
  <si>
    <t>best competitor analysis seo services</t>
  </si>
  <si>
    <t>custom horse paintings</t>
  </si>
  <si>
    <t>0, 0, 0, 0, 0, 0, 0, 0, 0, 0, 0, 0, 0, 6, 4, 2, 1, 3, 1, 2, 6, 8, 9, 3</t>
  </si>
  <si>
    <t>best seo companies in toronto</t>
  </si>
  <si>
    <t>cute and easy horse drawings</t>
  </si>
  <si>
    <t>https://incubeta.com/it/video-library/the-digital-edge-s2-ep-3-how-to-build-an-ai-powered-brand-for-the-future-with-amy-crowther/</t>
  </si>
  <si>
    <t>best bradenton seo agency for small businesses</t>
  </si>
  <si>
    <t>beginner horse painting</t>
  </si>
  <si>
    <t>zoominseo cluj best seo services</t>
  </si>
  <si>
    <t>best seo and geo services for startups</t>
  </si>
  <si>
    <t>colored pencil:4ym_zoinadk= realistic horse drawing</t>
  </si>
  <si>
    <t>best seo service north richmond</t>
  </si>
  <si>
    <t>https://incubeta.com/pt-pt/news-and-resources/monetizing-the-chat-openai-introduces-ads-to-chatgpt/</t>
  </si>
  <si>
    <t>best creative pr agencies for consumer brands</t>
  </si>
  <si>
    <t>horse drawings for children</t>
  </si>
  <si>
    <t>best seo agencies us</t>
  </si>
  <si>
    <t>cool horse paintings</t>
  </si>
  <si>
    <t>best seo service provider in kolkata</t>
  </si>
  <si>
    <t>the horse in picasso’s painting guernica represents</t>
  </si>
  <si>
    <t>best new jersey seo company</t>
  </si>
  <si>
    <t>liseoexpert.com best seo long island company</t>
  </si>
  <si>
    <t>painted horse art</t>
  </si>
  <si>
    <t>https://incubeta.com/au/knowledge-base/category/crm/</t>
  </si>
  <si>
    <t>best seo copy writing services green bay</t>
  </si>
  <si>
    <t>paint horse photography</t>
  </si>
  <si>
    <t>the best seo company in chigco</t>
  </si>
  <si>
    <t>horse jumping front view drawing</t>
  </si>
  <si>
    <t>best seo company carlton north</t>
  </si>
  <si>
    <t>significance of horse paintings</t>
  </si>
  <si>
    <t>best creative agencies fashion brands</t>
  </si>
  <si>
    <t>https://incubeta.com/au/welcome-interview/</t>
  </si>
  <si>
    <t>best creative pr agencies awards rankings</t>
  </si>
  <si>
    <t>images of horse drawings</t>
  </si>
  <si>
    <t>best vegas seo companies</t>
  </si>
  <si>
    <t>lion attacking horse painting</t>
  </si>
  <si>
    <t>best seo services in west palm beach fl</t>
  </si>
  <si>
    <t>clydesdale horse drawings</t>
  </si>
  <si>
    <t>best seo companies in jacksonville</t>
  </si>
  <si>
    <t>best seo agency in lagos</t>
  </si>
  <si>
    <t>painting of crazy horse</t>
  </si>
  <si>
    <t>https://incubeta.com/za/news-and-resources/incubeta-awarded-campaigns-best-places-to-work-2022/</t>
  </si>
  <si>
    <t>best seo services in puerto rico</t>
  </si>
  <si>
    <t>horse painting sopranos</t>
  </si>
  <si>
    <t>wild horse canvas art</t>
  </si>
  <si>
    <t>best seo long island company</t>
  </si>
  <si>
    <t>best seo agency badepalle</t>
  </si>
  <si>
    <t>horse furry art</t>
  </si>
  <si>
    <t>best blog service for seo</t>
  </si>
  <si>
    <t>white horse photos free</t>
  </si>
  <si>
    <t>https://incubeta.com/my/our-work/delivering-tangible-business-growth/</t>
  </si>
  <si>
    <t>best creative recruitment agencies in london</t>
  </si>
  <si>
    <t>metro the painting horse</t>
  </si>
  <si>
    <t>best seo company birmingham uk</t>
  </si>
  <si>
    <t>male horse photos</t>
  </si>
  <si>
    <t>best seo companies for enterprise 2025</t>
  </si>
  <si>
    <t>horse pencil easy animal drawing</t>
  </si>
  <si>
    <t>best b2b saas seo agencies 2025</t>
  </si>
  <si>
    <t>horse drawing western</t>
  </si>
  <si>
    <t>https://incubeta.com/our-work/page/3/</t>
  </si>
  <si>
    <t>best seo company in north delhi</t>
  </si>
  <si>
    <t>horse drawings sketches</t>
  </si>
  <si>
    <t>best seo company wny</t>
  </si>
  <si>
    <t>best seo agency in egypt</t>
  </si>
  <si>
    <t>horse and rider photos</t>
  </si>
  <si>
    <t>best seo agency pasadena</t>
  </si>
  <si>
    <t>best seo company for franchises</t>
  </si>
  <si>
    <t>horse and carriage rides pittsburgh photos</t>
  </si>
  <si>
    <t>https://incubeta.com/es/news-and-resources/google-transitions-away-from-similar-audiences/</t>
  </si>
  <si>
    <t>best seo agency in lucknow</t>
  </si>
  <si>
    <t>dark horse art</t>
  </si>
  <si>
    <t>best+seo+services+london</t>
  </si>
  <si>
    <t>best seo company fitzroy</t>
  </si>
  <si>
    <t>horse pencil art</t>
  </si>
  <si>
    <t>best seo services in bhopal</t>
  </si>
  <si>
    <t>chinese horse paintings</t>
  </si>
  <si>
    <t>best crm for creative agencies and design studios</t>
  </si>
  <si>
    <t>traditional japanese horse art</t>
  </si>
  <si>
    <t>best online seo company in enugu</t>
  </si>
  <si>
    <t>https://incubeta.com/de/knowledge-base/googles-ai-max-at-peak-times-the-hidden-risks-and-how-to-avoid-them-2/</t>
  </si>
  <si>
    <t>realistic horse head horse drawing</t>
  </si>
  <si>
    <t>best local seo and digital marketing company</t>
  </si>
  <si>
    <t>best seo company in egypt jobs</t>
  </si>
  <si>
    <t>hocking hills horse camp photos</t>
  </si>
  <si>
    <t>best seo agency vasad</t>
  </si>
  <si>
    <t>horse drawing line art</t>
  </si>
  <si>
    <t>best keywords for boat tour company seo</t>
  </si>
  <si>
    <t>best seo company in woodstock</t>
  </si>
  <si>
    <t>horse photography workshops</t>
  </si>
  <si>
    <t>best seo companies in utah</t>
  </si>
  <si>
    <t>https://incubeta.com/my/news-and-resources/incubeta-welcomes-persuasion-technologies-to-the-family/</t>
  </si>
  <si>
    <t>best ecommerce seo agencies 2026</t>
  </si>
  <si>
    <t>best seo agency in montréal</t>
  </si>
  <si>
    <t>horse painting artist</t>
  </si>
  <si>
    <t>horse artist</t>
  </si>
  <si>
    <t>best seo agency in nice</t>
  </si>
  <si>
    <t>https://incubeta.com/my/news-and-resources/advertising-through-uncertain-times/</t>
  </si>
  <si>
    <t>best way to receive payment for seo company</t>
  </si>
  <si>
    <t>horse abuse pics</t>
  </si>
  <si>
    <t>best seo companies in</t>
  </si>
  <si>
    <t>iron horse grill photos</t>
  </si>
  <si>
    <t>best international seo agencies</t>
  </si>
  <si>
    <t>descending horse art</t>
  </si>
  <si>
    <t>best seo agency bhojipura</t>
  </si>
  <si>
    <t>free pics friesian horse</t>
  </si>
  <si>
    <t>best creative pr agencies london</t>
  </si>
  <si>
    <t>https://incubeta.com/my/news-and-resources/incubeta-appoints-sarah-hampton-as-us-chief-operating-officer/</t>
  </si>
  <si>
    <t>seo best company in india</t>
  </si>
  <si>
    <t>easy horse pulling cart drawing</t>
  </si>
  <si>
    <t>best seo agency denver</t>
  </si>
  <si>
    <t>snow horse layton photos</t>
  </si>
  <si>
    <t>best seo agency badakodanda</t>
  </si>
  <si>
    <t>photography horse</t>
  </si>
  <si>
    <t>best seo companies fulshear</t>
  </si>
  <si>
    <t>horse cantering drawing</t>
  </si>
  <si>
    <t>best seo company in las vegas</t>
  </si>
  <si>
    <t>barrel racing horse drawing</t>
  </si>
  <si>
    <t>best seo agency california</t>
  </si>
  <si>
    <t>best seo and smo company in us and canada</t>
  </si>
  <si>
    <t>horse eyes drawing easy</t>
  </si>
  <si>
    <t>state of the art horse barns</t>
  </si>
  <si>
    <t>https://incubeta.com/gb/news-and-resources/incubeta-awarded-campaigns-best-places-to-work-2022/</t>
  </si>
  <si>
    <t>best seo ppc agencies kelowna small businesses</t>
  </si>
  <si>
    <t>best ecommerce seo agency uk 2025 2026</t>
  </si>
  <si>
    <t>oil painting of horse</t>
  </si>
  <si>
    <t>best seo companies tampa</t>
  </si>
  <si>
    <t>framed horse paintings</t>
  </si>
  <si>
    <t>seo best practices for it services website 2024</t>
  </si>
  <si>
    <t>horse drawing from the front</t>
  </si>
  <si>
    <t>best seo agencies for online stores</t>
  </si>
  <si>
    <t>race horse photos</t>
  </si>
  <si>
    <t>https://incubeta.com/ch/knowledge-base/what-is-data-empathy/</t>
  </si>
  <si>
    <t>best ai seo agencies 2026</t>
  </si>
  <si>
    <t>hung like a horse pics</t>
  </si>
  <si>
    <t>best seo services for ecommerce websites</t>
  </si>
  <si>
    <t>7 horse painting vastu direction in home in hindi</t>
  </si>
  <si>
    <t>horse drinking water drawing</t>
  </si>
  <si>
    <t>pencil spirit horse drawing</t>
  </si>
  <si>
    <t>best seo companies utah</t>
  </si>
  <si>
    <t>https://incubeta.com/de/welcome-interview/</t>
  </si>
  <si>
    <t>horse art base</t>
  </si>
  <si>
    <t>best+rated+seo+companies</t>
  </si>
  <si>
    <t>best seo companies ct</t>
  </si>
  <si>
    <t>realistic horse art</t>
  </si>
  <si>
    <t>best seo agency shornur</t>
  </si>
  <si>
    <t>white star park: horse trails gibsonburg photos</t>
  </si>
  <si>
    <t>0, 0, 0, 0, 0, 0, 0, 0, 0, 0, 0, 0, 0, 0, 0, 0, 0, 0, 4, 6, 2, 1, 0, 1</t>
  </si>
  <si>
    <t>best seo agency anthoor</t>
  </si>
  <si>
    <t>easy horse line art</t>
  </si>
  <si>
    <t>best seo agency new zealand</t>
  </si>
  <si>
    <t>https://incubeta.com/sg/capabilities/digital-experiences/</t>
  </si>
  <si>
    <t>best madison seo services</t>
  </si>
  <si>
    <t>east tennessee miniature horse and donkey rescue photos</t>
  </si>
  <si>
    <t>best seo link building services in brisbane</t>
  </si>
  <si>
    <t>horse with mouth open drawing</t>
  </si>
  <si>
    <t>vík horse adventure photos</t>
  </si>
  <si>
    <t>best seo services wilderness</t>
  </si>
  <si>
    <t>horse senior photos</t>
  </si>
  <si>
    <t>best seo agency boca raton</t>
  </si>
  <si>
    <t>https://incubeta.com/au/knowledge-base/category/campaign-management/</t>
  </si>
  <si>
    <t>0, 1, 3, 0, 2, 3, 3, 2, 3, 2, 1, 2, 1, 0, 0, 0, 0, 0, 0, 0, 0, 0, 0, 1</t>
  </si>
  <si>
    <t>dnd horse art</t>
  </si>
  <si>
    <t>best seo companies in canada</t>
  </si>
  <si>
    <t>horse photography with owner</t>
  </si>
  <si>
    <t>best seo company in hampton roads virginia</t>
  </si>
  <si>
    <t>horse structure drawing</t>
  </si>
  <si>
    <t>londons best seo agency</t>
  </si>
  <si>
    <t>https://incubeta.com/ae/knowledge-base/how-to-drive-sales-over-christmas/</t>
  </si>
  <si>
    <t>best seo agency in florida</t>
  </si>
  <si>
    <t>horse background pics</t>
  </si>
  <si>
    <t>best seo company palm beach county</t>
  </si>
  <si>
    <t>gold leaf horse photography</t>
  </si>
  <si>
    <t>"best seo company in india</t>
  </si>
  <si>
    <t>horse farm photos</t>
  </si>
  <si>
    <t>best on page seo service</t>
  </si>
  <si>
    <t>cowboy skeleton riding horse drawing</t>
  </si>
  <si>
    <t>https://incubeta.com/knowledge-base/category/customer-experience/</t>
  </si>
  <si>
    <t>0, 0, 0, 0, 0, 0, 0, 0, 0, 0, 0, 0, 0, 0, 0, 0, 0, 0, 0, 0, 0, 5, 3, 4</t>
  </si>
  <si>
    <t>best seo company durban</t>
  </si>
  <si>
    <t>horse breeds with pics</t>
  </si>
  <si>
    <t>5, 0, 1, 3, 2, 2, 0, 3, 1, 3, 2, 6, 2, 0, 1, 1, 0, 0, 0, 0, 0, 2, 0, 0</t>
  </si>
  <si>
    <t>horse head cartoon drawing</t>
  </si>
  <si>
    <t>the best seo company in montreal</t>
  </si>
  <si>
    <t>best technical seo agencies 2025</t>
  </si>
  <si>
    <t>dark horse gym photos</t>
  </si>
  <si>
    <t>seo services and best seo company for lawyers</t>
  </si>
  <si>
    <t>man on horse art</t>
  </si>
  <si>
    <t>https://incubeta.com/za/news-and-resources/celebrating-international-womens-day/</t>
  </si>
  <si>
    <t>best web3 branding and creative agencies 2026</t>
  </si>
  <si>
    <t>camden horse sales photos</t>
  </si>
  <si>
    <t>best seo company for lawyers charleston county</t>
  </si>
  <si>
    <t>wild horse art gallery</t>
  </si>
  <si>
    <t>best nyc seo services</t>
  </si>
  <si>
    <t>contemporary horse painting</t>
  </si>
  <si>
    <t>bad drawing of a horse</t>
  </si>
  <si>
    <t>best e-signature solutions for creative agencies</t>
  </si>
  <si>
    <t>running horse watercolor painting</t>
  </si>
  <si>
    <t>https://incubeta.com/de/knowledge-base/category/advertising/</t>
  </si>
  <si>
    <t>best seo company winnipeg</t>
  </si>
  <si>
    <t>photos of horse flies</t>
  </si>
  <si>
    <t>best seo agency soro</t>
  </si>
  <si>
    <t>trojan horse drawings</t>
  </si>
  <si>
    <t>best technical seo agency in spain</t>
  </si>
  <si>
    <t>best seo agency london reviews</t>
  </si>
  <si>
    <t>kendall jenner horse photo</t>
  </si>
  <si>
    <t>best dtc shopify seo agencies 2023</t>
  </si>
  <si>
    <t>https://incubeta.com/ch/video-library/the-digital-edge-s2-ep-9-keeping-your-brand-voice-in-an-automated-world-with-ben-afia/</t>
  </si>
  <si>
    <t>horse art uk</t>
  </si>
  <si>
    <t>monthly best seo service</t>
  </si>
  <si>
    <t>photo finish horse</t>
  </si>
  <si>
    <t>best seo company for ecommerce website</t>
  </si>
  <si>
    <t>best seo agency for skin specialists</t>
  </si>
  <si>
    <t>drawings of a horse head</t>
  </si>
  <si>
    <t>best seo companies agencies 2026</t>
  </si>
  <si>
    <t>horse hoof art</t>
  </si>
  <si>
    <t>best seo services in karnal</t>
  </si>
  <si>
    <t>best lead generation for creative agencies reddit</t>
  </si>
  <si>
    <t>https://incubeta.com/sg/news-and-resources/is-marketing-maturity-the-key-to-profitability/</t>
  </si>
  <si>
    <t>horse pencil sketch drawing</t>
  </si>
  <si>
    <t>best seo company in marshville</t>
  </si>
  <si>
    <t>best professional seo services online</t>
  </si>
  <si>
    <t>horse eating drawing easy</t>
  </si>
  <si>
    <t>best seo company david thornton</t>
  </si>
  <si>
    <t>war horse drawings</t>
  </si>
  <si>
    <t>best seo agency in australia</t>
  </si>
  <si>
    <t>pic of horse drawing</t>
  </si>
  <si>
    <t>best seo agency chak barh</t>
  </si>
  <si>
    <t>https://incubeta.com/de/news-and-resources/incubeta-welcome-new-managing-director-mexico/</t>
  </si>
  <si>
    <t>best seo optimization agency</t>
  </si>
  <si>
    <t>horse drawing easy face</t>
  </si>
  <si>
    <t>best seo agency in lancashire</t>
  </si>
  <si>
    <t>paintings of lexington horse</t>
  </si>
  <si>
    <t>best paid seo services</t>
  </si>
  <si>
    <t>best dental seo services</t>
  </si>
  <si>
    <t>best local seo company vancouver canada</t>
  </si>
  <si>
    <t>horse hair brush for painting</t>
  </si>
  <si>
    <t>best seo company near seattle</t>
  </si>
  <si>
    <t>best seo companies in pune</t>
  </si>
  <si>
    <t>angry horse clip art</t>
  </si>
  <si>
    <t>https://incubeta.com/es/news-and-resources/driving-growth-in-uncertainty-3-top-tips-for-business-leaders/</t>
  </si>
  <si>
    <t>best consumer product seo company new york</t>
  </si>
  <si>
    <t>dark horse boxing academy photos</t>
  </si>
  <si>
    <t>best seo company cumming</t>
  </si>
  <si>
    <t>horse illustrated photo contest 2012</t>
  </si>
  <si>
    <t>horse panel painting</t>
  </si>
  <si>
    <t>best seo companies detroit</t>
  </si>
  <si>
    <t>Image pack,People also ask,Videos,Shopping results,Thumbnail</t>
  </si>
  <si>
    <t>best seo boutique digital agency</t>
  </si>
  <si>
    <t>https://incubeta.com/ch/news-and-resources/key-learns-from-google-cloud-summit/</t>
  </si>
  <si>
    <t>horse drawing to color</t>
  </si>
  <si>
    <t>best seo agency sweden</t>
  </si>
  <si>
    <t>1, 2, 2, 1, 7, 0, 0, 0, 0, 0, 0, 0, 0, 0, 0, 0, 0, 0, 0, 0, 0, 0, 0, 0</t>
  </si>
  <si>
    <t>horse mane drawing easy</t>
  </si>
  <si>
    <t>best seo strategy for saas companies</t>
  </si>
  <si>
    <t>white horse photos hd</t>
  </si>
  <si>
    <t>best seo services mirza street</t>
  </si>
  <si>
    <t>best company to hire for seo</t>
  </si>
  <si>
    <t>horse painting wallpaper</t>
  </si>
  <si>
    <t>best youtube video seo services</t>
  </si>
  <si>
    <t>4 pics 1 word 6 letters horse racing</t>
  </si>
  <si>
    <t>https://incubeta.com/au/news-and-resources/incubeta-dach-gcp-certification/</t>
  </si>
  <si>
    <t>best seo service gold coast</t>
  </si>
  <si>
    <t>best seo-focused saas marketing agencies</t>
  </si>
  <si>
    <t>horse face photo</t>
  </si>
  <si>
    <t>hocking hills horse rides llc. photos</t>
  </si>
  <si>
    <t>best seo services for large enterprises reviews</t>
  </si>
  <si>
    <t>realistic watercolor horse painting</t>
  </si>
  <si>
    <t>0, 0, 0, 0, 0, 0, 0, 0, 0, 0, 0, 0, 0, 0, 0, 0, 0, 0, 0, 0, 2, 2, 1, 1</t>
  </si>
  <si>
    <t>best seo practices for industrial companies</t>
  </si>
  <si>
    <t>https://incubeta.com/ae/news-and-resources/creative-authenticity-in-a-world-of-ai/</t>
  </si>
  <si>
    <t>napoleon riding a horse painting</t>
  </si>
  <si>
    <t>0, 1, 1, 0, 1, 2, 2, 1, 1, 3, 1, 2, 2, 0, 0, 0, 0, 0, 0, 0, 0, 0, 0, 1</t>
  </si>
  <si>
    <t>best webflow seo agency</t>
  </si>
  <si>
    <t>horse drawing portrait</t>
  </si>
  <si>
    <t>best local seo marketing agency in westborough ma</t>
  </si>
  <si>
    <t>stunning beautiful horse photography</t>
  </si>
  <si>
    <t>houston best seo company</t>
  </si>
  <si>
    <t>best seo web design companies st augustine fl</t>
  </si>
  <si>
    <t>marc chagall horse painting</t>
  </si>
  <si>
    <t>3, 0, 0, 0, 0, 0, 0, 0, 0, 0, 0, 0, 0, 0, 0, 0, 0, 0, 0, 0, 0, 0, 0, 1</t>
  </si>
  <si>
    <t>black horse head drawing</t>
  </si>
  <si>
    <t>https://incubeta.com/mx/our-work/maximizing-reach-efficiency-with-dv360/</t>
  </si>
  <si>
    <t>best seo services in nepal</t>
  </si>
  <si>
    <t>cave painting horse tattoo</t>
  </si>
  <si>
    <t>best seo agency jogipet</t>
  </si>
  <si>
    <t>horse painting near me</t>
  </si>
  <si>
    <t>best seo agency mon town</t>
  </si>
  <si>
    <t>horse painting ideas for beginners</t>
  </si>
  <si>
    <t>best seo company near bellevue</t>
  </si>
  <si>
    <t>best miami seo agencies</t>
  </si>
  <si>
    <t>horse contemporary art</t>
  </si>
  <si>
    <t>the best seo company in pasadena</t>
  </si>
  <si>
    <t>https://incubeta.com/es/news-and-resources/incubetas-pledge-in-2022-and-beyond/</t>
  </si>
  <si>
    <t>anime:rvt8dqhdahe= horse drawing</t>
  </si>
  <si>
    <t>best seo agency imphal east</t>
  </si>
  <si>
    <t>bronco horse drawing</t>
  </si>
  <si>
    <t>best seo agencies for e-commerce 2025 2026</t>
  </si>
  <si>
    <t>wallpaper tony soprano horse painting</t>
  </si>
  <si>
    <t>best technical seo agency for fixing crawl errors</t>
  </si>
  <si>
    <t>best shopify seo agencies 2024</t>
  </si>
  <si>
    <t>famous japanese horse painting</t>
  </si>
  <si>
    <t>best seo companies in wichita</t>
  </si>
  <si>
    <t>https://incubeta.com/au/news-and-resources/why-creative-is-the-dark-horse-of-business-growth/</t>
  </si>
  <si>
    <t>long horse drawing</t>
  </si>
  <si>
    <t>india s best award-winning seo agency</t>
  </si>
  <si>
    <t>best local seo company in los angeles</t>
  </si>
  <si>
    <t>weird horse pics</t>
  </si>
  <si>
    <t>white horse automotive photos</t>
  </si>
  <si>
    <t>white horse auto</t>
  </si>
  <si>
    <t>Thumbnail,Local teaser pack,Image pack</t>
  </si>
  <si>
    <t>1, 1, 2, 2, 1, 0, 0, 0, 0, 0, 3, 12, 13, 0, 2, 2, 0, 0, 8, 10, 3, 2, 2, 1</t>
  </si>
  <si>
    <t>stubbs horse painting</t>
  </si>
  <si>
    <t>best seo service companies.com</t>
  </si>
  <si>
    <t>2, 3, 1, 3, 2, 1, 3, 3, 2, 0, 0, 0, 0, 0, 0, 0, 0, 0, 0, 0, 0, 0, 0, 0</t>
  </si>
  <si>
    <t>best seo company montgomery county</t>
  </si>
  <si>
    <t>https://incubeta.com/ae/knowledge-base/12-tips-for-seo-success-in-the-holiday-season/</t>
  </si>
  <si>
    <t>sketch horse trailer drawing</t>
  </si>
  <si>
    <t>best ai tools for seo agencies 2026</t>
  </si>
  <si>
    <t>speed drawing of a horse</t>
  </si>
  <si>
    <t>best seo and ppc agency reviews</t>
  </si>
  <si>
    <t>bar g horse and cattle supply photos</t>
  </si>
  <si>
    <t>best seo company 2018 in iowa city</t>
  </si>
  <si>
    <t>holiday horse clip art</t>
  </si>
  <si>
    <t>horse drawing trace</t>
  </si>
  <si>
    <t>best seo agency christian gaon</t>
  </si>
  <si>
    <t>strong horse drawing</t>
  </si>
  <si>
    <t>best london seo agency 2019</t>
  </si>
  <si>
    <t>horse walking away drawing</t>
  </si>
  <si>
    <t>i found the best seo company out there</t>
  </si>
  <si>
    <t>https://incubeta.com/sg/news-and-resources/incubeta-appoints-sarah-hampton-as-us-chief-operating-officer/</t>
  </si>
  <si>
    <t>horse looking back drawing</t>
  </si>
  <si>
    <t>0, 0, 0, 0, 0, 0, 0, 0, 0, 0, 2, 4, 0, 0, 0, 0, 1, 0, 0, 0, 0, 2, 1, 1</t>
  </si>
  <si>
    <t>large horse photography</t>
  </si>
  <si>
    <t>best seo company bhubaneswar</t>
  </si>
  <si>
    <t>best woocommerce seo agencies uk</t>
  </si>
  <si>
    <t>easy horse drawings for kids</t>
  </si>
  <si>
    <t>best seo companies in miam</t>
  </si>
  <si>
    <t>plantation field horse trials photos</t>
  </si>
  <si>
    <t>best seo company brits</t>
  </si>
  <si>
    <t>cumberland falls horse riding stables photos</t>
  </si>
  <si>
    <t>best seo company bay area</t>
  </si>
  <si>
    <t>horse shoes art</t>
  </si>
  <si>
    <t>https://incubeta.com/sg/our-work/delivering-incrementality-with-seamless-search/</t>
  </si>
  <si>
    <t>ugly horse photos</t>
  </si>
  <si>
    <t>best fintech seo agency</t>
  </si>
  <si>
    <t>the diving horse photos</t>
  </si>
  <si>
    <t>fantasy horse concept art</t>
  </si>
  <si>
    <t>best seo agency loisinga</t>
  </si>
  <si>
    <t>photography beautiful andalusian horse</t>
  </si>
  <si>
    <t>portrait of a horse</t>
  </si>
  <si>
    <t>best seo company bridgeport ct</t>
  </si>
  <si>
    <t>woman riding horse drawing</t>
  </si>
  <si>
    <t>horse penis photo</t>
  </si>
  <si>
    <t>best website seo services list</t>
  </si>
  <si>
    <t>wooden horse drawing</t>
  </si>
  <si>
    <t>best seo services for window cleaning</t>
  </si>
  <si>
    <t>drawing salve for horse abscess</t>
  </si>
  <si>
    <t>https://incubeta.com/au/news-and-resources/intelligent-creative-vs-infinite-ai-content-how-to-win-in-2026/</t>
  </si>
  <si>
    <t>secretariat horse photos</t>
  </si>
  <si>
    <t>best seo company in hisar</t>
  </si>
  <si>
    <t>2, 1, 0, 1, 1, 1, 1, 1, 2, 0, 5, 3, 3, 0, 0, 0, 0, 0, 0, 0, 0, 0, 0, 1</t>
  </si>
  <si>
    <t>step by step drawing of horse</t>
  </si>
  <si>
    <t>best seo company naples</t>
  </si>
  <si>
    <t>best instagram advertising agency mr seo</t>
  </si>
  <si>
    <t>miniature horse drawing</t>
  </si>
  <si>
    <t>best seo services agency in mumbai</t>
  </si>
  <si>
    <t>cowgirl riding horse drawing</t>
  </si>
  <si>
    <t>https://incubeta.com/za/news-and-resources/incubeta-acquires-analytics-partner-panalysis/</t>
  </si>
  <si>
    <t>best seo services jupiter florida</t>
  </si>
  <si>
    <t>horse picture art</t>
  </si>
  <si>
    <t>best local seo services in spain</t>
  </si>
  <si>
    <t>easy horse cartoon drawing</t>
  </si>
  <si>
    <t>best seo agency gomoh</t>
  </si>
  <si>
    <t>best shopify seo agencies clutch 2024</t>
  </si>
  <si>
    <t>cute horse painting</t>
  </si>
  <si>
    <t>best seo agency marbella</t>
  </si>
  <si>
    <t>horse racing photo prop</t>
  </si>
  <si>
    <t>best seo company in vadodara</t>
  </si>
  <si>
    <t>https://incubeta.com/de/news-and-resources/why-creative-is-the-dark-horse-of-business-growth/</t>
  </si>
  <si>
    <t>best seo companies camden county</t>
  </si>
  <si>
    <t>hire best seo company india</t>
  </si>
  <si>
    <t>best seo agency near california</t>
  </si>
  <si>
    <t>swim horse punta cana photos</t>
  </si>
  <si>
    <t>best seo companies st. paul</t>
  </si>
  <si>
    <t>horse head images drawing</t>
  </si>
  <si>
    <t>best seo services company in mississauga</t>
  </si>
  <si>
    <t>horse and owner photos</t>
  </si>
  <si>
    <t>6, 4, 3, 2, 2, 2, 4, 3, 1, 2, 1, 4, 2, 0, 0, 0, 0, 0, 0, 0, 0, 0, 0, 1</t>
  </si>
  <si>
    <t>https://incubeta.com/pt-pt/knowledge-base/how-to-drive-sales-over-christmas/</t>
  </si>
  <si>
    <t>best seo optimization companies worldwide</t>
  </si>
  <si>
    <t>black horse brooklyn, new york photos</t>
  </si>
  <si>
    <t>best seo services in the uk</t>
  </si>
  <si>
    <t>susan rothenberg horse paintings</t>
  </si>
  <si>
    <t>best seo miami companies</t>
  </si>
  <si>
    <t>best seo company central ny</t>
  </si>
  <si>
    <t>sketch:o_xh8b-qebq= horse head drawing</t>
  </si>
  <si>
    <t>0, 0, 0, 0, 0, 0, 0, 0, 3, 0, 5, 2, 3, 0, 0, 0, 0, 0, 0, 0, 0, 0, 0, 1</t>
  </si>
  <si>
    <t>best seo agency in south jersey</t>
  </si>
  <si>
    <t>red horse bandera photos</t>
  </si>
  <si>
    <t>best seo optimisation company in india</t>
  </si>
  <si>
    <t>https://incubeta.com/ae/video-library/the-digital-edge-ep-4-the-key-to-creative-profitability-with-vanessa-bolosier-jessica-hondolero/</t>
  </si>
  <si>
    <t>best seo services company in ludhiana punjab</t>
  </si>
  <si>
    <t>mechanical horse art</t>
  </si>
  <si>
    <t>best seo company delaware</t>
  </si>
  <si>
    <t>drawing horse bench plans</t>
  </si>
  <si>
    <t>best seo agencies website</t>
  </si>
  <si>
    <t>best seo training company in delhi</t>
  </si>
  <si>
    <t>horse dot art</t>
  </si>
  <si>
    <t>the best seo company in chicago</t>
  </si>
  <si>
    <t>crazy horse sports club and golf course hutchinson photos</t>
  </si>
  <si>
    <t>best seo agency in vancouver</t>
  </si>
  <si>
    <t>https://incubeta.com/sg/knowledge-base/category/ga4/</t>
  </si>
  <si>
    <t>1, 2, 3, 1, 4, 1, 2, 2, 2, 0, 0, 2, 3, 0, 1, 0, 0, 5, 0, 0, 1, 1, 1, 0</t>
  </si>
  <si>
    <t>medieval knight on horse art</t>
  </si>
  <si>
    <t>best seo agency khariar</t>
  </si>
  <si>
    <t>horse head pixel art</t>
  </si>
  <si>
    <t>best seo agencies in coimbatore</t>
  </si>
  <si>
    <t>best seo agency in fort lauderdale</t>
  </si>
  <si>
    <t>horse with carriage drawing</t>
  </si>
  <si>
    <t>1, 3, 1, 3, 3, 3, 3, 0, 0, 0, 0, 1, 2, 0, 0, 0, 0, 0, 0, 0, 0, 0, 0, 1</t>
  </si>
  <si>
    <t>best monthly seo services in uk</t>
  </si>
  <si>
    <t>https://incubeta.com/mx/knowledge-base/category/threads/</t>
  </si>
  <si>
    <t>photos of horse chestnuts</t>
  </si>
  <si>
    <t>best seo agency croatia</t>
  </si>
  <si>
    <t>best seo company odisha</t>
  </si>
  <si>
    <t>christmas horse clip art</t>
  </si>
  <si>
    <t>new mexico best seo company</t>
  </si>
  <si>
    <t>quarter horse art</t>
  </si>
  <si>
    <t>best seo friendly content writing services</t>
  </si>
  <si>
    <t>finish the drawing horse</t>
  </si>
  <si>
    <t>https://incubeta.com/ae/video-library/the-digital-edge-s2-ep-1-discover-how-ai-is-reshaping-digital-marketing-with-michael-ossendrijver/</t>
  </si>
  <si>
    <t>best type of company needing seo?</t>
  </si>
  <si>
    <t>abstract black horse painting</t>
  </si>
  <si>
    <t>best seo services in faridabad</t>
  </si>
  <si>
    <t>clip art horse drawn carriage</t>
  </si>
  <si>
    <t>horse pussy art</t>
  </si>
  <si>
    <t>magritte horse painting</t>
  </si>
  <si>
    <t>best seo agencies ireland</t>
  </si>
  <si>
    <t>paint horse art</t>
  </si>
  <si>
    <t>best affordable seo services for small business</t>
  </si>
  <si>
    <t>line drawing of a horse</t>
  </si>
  <si>
    <t>best seo companies in sydney</t>
  </si>
  <si>
    <t>horse glass painting</t>
  </si>
  <si>
    <t>3d horse art</t>
  </si>
  <si>
    <t>best shopify seo agencies uk</t>
  </si>
  <si>
    <t>https://incubeta.com/sg/news-and-resources/incubeta-acquires-ecommerce-agency-groundswell/</t>
  </si>
  <si>
    <t>clydesdale horse art</t>
  </si>
  <si>
    <t>corolla wild horse tours photos</t>
  </si>
  <si>
    <t>best grand haven seo agency</t>
  </si>
  <si>
    <t>7 horse painting vastu direction</t>
  </si>
  <si>
    <t>top 10 best seo agency in mumbai</t>
  </si>
  <si>
    <t>easy baby horse drawing</t>
  </si>
  <si>
    <t>horse diamond painting kit</t>
  </si>
  <si>
    <t>best seo companies israel</t>
  </si>
  <si>
    <t>gift horse brewing company photos</t>
  </si>
  <si>
    <t>best seo company near fontana ca</t>
  </si>
  <si>
    <t>rainbow horse painting</t>
  </si>
  <si>
    <t>tell me best ai seo companies to use for b2b</t>
  </si>
  <si>
    <t>https://incubeta.com/pt-pt/our-work/executing-a-global-data-audience-strategy/</t>
  </si>
  <si>
    <t>r fullerton horse paintings</t>
  </si>
  <si>
    <t>the best seo service in owo</t>
  </si>
  <si>
    <t>horse drawing colored pencil</t>
  </si>
  <si>
    <t>best marketing seo services</t>
  </si>
  <si>
    <t>best escort seo agency</t>
  </si>
  <si>
    <t>angels grove ranch and horse rescue photos</t>
  </si>
  <si>
    <t>best seo services agency in new york</t>
  </si>
  <si>
    <t>realistic horse leg drawing</t>
  </si>
  <si>
    <t>https://incubeta.com/my/news-and-resources/how-to-navigate-the-compressing-user-journey-in-2026/</t>
  </si>
  <si>
    <t>best automotive seo companies</t>
  </si>
  <si>
    <t>art of the cowgirl elite horse sale</t>
  </si>
  <si>
    <t>best seo services thailand</t>
  </si>
  <si>
    <t>velazquez horse painting</t>
  </si>
  <si>
    <t>best seo services in cochin</t>
  </si>
  <si>
    <t>photos of a horse</t>
  </si>
  <si>
    <t>best seo agency melbourne 2026</t>
  </si>
  <si>
    <t>lightning horse art</t>
  </si>
  <si>
    <t>best seo agency washington dc</t>
  </si>
  <si>
    <t>https://incubeta.com/sg/knowledge-base/what-is-dynamic-creative-optimization-dco/</t>
  </si>
  <si>
    <t>horse driftwood art</t>
  </si>
  <si>
    <t>best seo companies in minnesota</t>
  </si>
  <si>
    <t>best seo company coalition</t>
  </si>
  <si>
    <t>creative horse photography</t>
  </si>
  <si>
    <t>clip art horse images</t>
  </si>
  <si>
    <t>0, 0, 0, 0, 0, 0, 0, 0, 0, 3, 7, 15, 4, 0, 3, 3, 1, 1, 0, 0, 9, 6, 7, 8</t>
  </si>
  <si>
    <t>best seo companies in ottawa</t>
  </si>
  <si>
    <t>animal kingdom horse photo</t>
  </si>
  <si>
    <t>https://incubeta.com/ae/news-and-resources/increasing-sustainability-one-ad-at-a-time/</t>
  </si>
  <si>
    <t>best rated india's seo company</t>
  </si>
  <si>
    <t>free line art horse</t>
  </si>
  <si>
    <t>lake placid horse show photography</t>
  </si>
  <si>
    <t>seo-sherpa-global-best-large-seo-agency-2023</t>
  </si>
  <si>
    <t>beautiful:r5talda25bi= horse photos</t>
  </si>
  <si>
    <t>best local seo agency in navi mumbai</t>
  </si>
  <si>
    <t>3, 1, 0, 1, 3, 1, 2, 3, 4, 2, 0, 0, 0, 0, 0, 0, 0, 0, 0, 0, 0, 0, 0, 1</t>
  </si>
  <si>
    <t>half human half horse drawing</t>
  </si>
  <si>
    <t>best seo company arkansas</t>
  </si>
  <si>
    <t>https://incubeta.com/za/our-work/combining-real-time-weather-signals-with-ai-for-the-loreal-group/</t>
  </si>
  <si>
    <t>horse and cart photo</t>
  </si>
  <si>
    <t>best seo services in bishops stortford</t>
  </si>
  <si>
    <t>easy horse drawing cute</t>
  </si>
  <si>
    <t>find the best local video seo company foster ri</t>
  </si>
  <si>
    <t>dark horse bar and eatery photos</t>
  </si>
  <si>
    <t>best seo agencies for increasing organic traffic</t>
  </si>
  <si>
    <t>a girl riding a horse drawing</t>
  </si>
  <si>
    <t>best seo services in boca raton fl</t>
  </si>
  <si>
    <t>horse rodeo art</t>
  </si>
  <si>
    <t>https://incubeta.com/ch/knowledge-base/category/threads/</t>
  </si>
  <si>
    <t>best local seo company south africa</t>
  </si>
  <si>
    <t>leonora carrington self-portrait (inn of the dawn horse)</t>
  </si>
  <si>
    <t>horse crazy photos</t>
  </si>
  <si>
    <t>best lcoal seo companies</t>
  </si>
  <si>
    <t>crazy horse cafe photos</t>
  </si>
  <si>
    <t>best minneapolis seo companies</t>
  </si>
  <si>
    <t>best seo services singapore</t>
  </si>
  <si>
    <t>drawing simple horse outline</t>
  </si>
  <si>
    <t>https://incubeta.com/es/news-and-resources/how-to-own-your-automation/</t>
  </si>
  <si>
    <t>1, 7, 6, 3, 2, 6, 11, 5, 10, 8, 11, 11, 10, 0, 0, 1, 1, 0, 0, 3, 0, 0, 0, 0</t>
  </si>
  <si>
    <t>horse rider clip art</t>
  </si>
  <si>
    <t>best performance marketing digital media agencies</t>
  </si>
  <si>
    <t>horse funny photo</t>
  </si>
  <si>
    <t>best seo agency in secunderabad</t>
  </si>
  <si>
    <t>horse art pencil</t>
  </si>
  <si>
    <t>best seo services for international businesses</t>
  </si>
  <si>
    <t>best seo services west palm beach florida</t>
  </si>
  <si>
    <t>paper art horse</t>
  </si>
  <si>
    <t>https://incubeta.com/ae/news-and-resources/incubeta-acquires-ecommerce-agency-groundswell/</t>
  </si>
  <si>
    <t>best seo service new york</t>
  </si>
  <si>
    <t>best seo company indianapolis</t>
  </si>
  <si>
    <t>best seo services jumri tilaiya</t>
  </si>
  <si>
    <t>the best local seo company in india</t>
  </si>
  <si>
    <t>horse and carriage clip art free</t>
  </si>
  <si>
    <t>best award-winning seo agency in delhi</t>
  </si>
  <si>
    <t>https://incubeta.com/pt-pt/news-and-resources/incubeta-launches-seamless-search/</t>
  </si>
  <si>
    <t>horse diamond paintings</t>
  </si>
  <si>
    <t>0, 0, 0, 0, 0, 3, 1, 0, 0, 0, 0, 0, 0, 0, 0, 0, 0, 0, 0, 0, 0, 0, 0, 1</t>
  </si>
  <si>
    <t>best seo agency biramitrapur</t>
  </si>
  <si>
    <t>polo horse photos</t>
  </si>
  <si>
    <t>antique horse painting for sale</t>
  </si>
  <si>
    <t>0, 0, 0, 0, 0, 0, 0, 0, 0, 0, 0, 0, 0, 0, 0, 0, 0, 0, 3, 7, 0, 0, 0, 1</t>
  </si>
  <si>
    <t>best seo agency cavel</t>
  </si>
  <si>
    <t>horse pencil drawing images</t>
  </si>
  <si>
    <t>paint horse painting</t>
  </si>
  <si>
    <t>what's the best seo agency ?</t>
  </si>
  <si>
    <t>funny medieval horse painting</t>
  </si>
  <si>
    <t>0, 0, 0, 0, 0, 0, 0, 0, 0, 0, 0, 0, 0, 0, 0, 0, 0, 0, 0, 0, 0, 0, 0, 4</t>
  </si>
  <si>
    <t>upperville horse show photography</t>
  </si>
  <si>
    <t>best seo agency newcastle</t>
  </si>
  <si>
    <t>https://incubeta.com/es/capabilities/commerce/</t>
  </si>
  <si>
    <t>easy native american horse drawing</t>
  </si>
  <si>
    <t>2 horse painting vastu</t>
  </si>
  <si>
    <t>0, 0, 0, 0, 0, 0, 0, 0, 2, 1, 2, 2, 5, 0, 0, 6, 0, 4, 4, 0, 0, 3, 2, 11</t>
  </si>
  <si>
    <t>american quarter horse association photos</t>
  </si>
  <si>
    <t>best local seo agencies melbourne 2026</t>
  </si>
  <si>
    <t>horse conch drawing</t>
  </si>
  <si>
    <t>Commerce| Incubeta</t>
  </si>
  <si>
    <t>Soluciones customer-first que conectan estrategia y crean experiencias de alto rendimiento pensadas para convertir y escalar. ¡Descubre más!</t>
  </si>
  <si>
    <t>best local seo services texas</t>
  </si>
  <si>
    <t>canvas horse paintings</t>
  </si>
  <si>
    <t>drawing of a horse head easy</t>
  </si>
  <si>
    <t>best seo agency tarbha</t>
  </si>
  <si>
    <t>horse drawing page</t>
  </si>
  <si>
    <t>best seo link building services canada</t>
  </si>
  <si>
    <t>the art before the horse</t>
  </si>
  <si>
    <t>https://incubeta.com/de/knowledge-base/how-to-drive-sales-over-christmas/</t>
  </si>
  <si>
    <t>drawing horse step by step</t>
  </si>
  <si>
    <t>best content writing services seo</t>
  </si>
  <si>
    <t>0, 0, 0, 0, 0, 0, 0, 0, 0, 0, 4, 5, 2, 0, 0, 0, 0, 0, 0, 0, 0, 0, 0, 0</t>
  </si>
  <si>
    <t>art nightmare horse</t>
  </si>
  <si>
    <t>best seo agencies for saas 2026</t>
  </si>
  <si>
    <t>realistic drawing horse</t>
  </si>
  <si>
    <t>realistic horse shoe drawing</t>
  </si>
  <si>
    <t>best seo agency birapratappur</t>
  </si>
  <si>
    <t>walking horse drawings</t>
  </si>
  <si>
    <t>best seo company for squarespace</t>
  </si>
  <si>
    <t>cartoon clip art horse</t>
  </si>
  <si>
    <t>best seo companies in milwaukee wi</t>
  </si>
  <si>
    <t>shawn mcmillen horse photography</t>
  </si>
  <si>
    <t>free clip art year of the horse</t>
  </si>
  <si>
    <t>https://incubeta.com/ae/our-work/increasing-roas-with-google-precision-optimization/</t>
  </si>
  <si>
    <t>best seo services in fort walton beach fl</t>
  </si>
  <si>
    <t>pink horse art</t>
  </si>
  <si>
    <t>best local seo company in houston</t>
  </si>
  <si>
    <t>horse painting oil</t>
  </si>
  <si>
    <t>3, 1, 3, 0, 3, 0, 0, 3, 0, 1, 4, 2, 0, 0, 0, 0, 0, 0, 0, 0, 5, 0, 3, 0</t>
  </si>
  <si>
    <t>horse barrel racing drawing</t>
  </si>
  <si>
    <t>best local seo company cardiff uk</t>
  </si>
  <si>
    <t>caravaggio horse painting</t>
  </si>
  <si>
    <t>best seo agency for tech companies hive link</t>
  </si>
  <si>
    <t>horse bridle clip art</t>
  </si>
  <si>
    <t>best seo company singapore 2017</t>
  </si>
  <si>
    <t>horse nose drawing</t>
  </si>
  <si>
    <t>best seo companies in illinois</t>
  </si>
  <si>
    <t>https://incubeta.com/gb/whitepapers/tomorrows-world-2026-marketing-outlook-playbook/</t>
  </si>
  <si>
    <t>best creative ppr agencies</t>
  </si>
  <si>
    <t>drawing horse pictures</t>
  </si>
  <si>
    <t>best seo company in bloemfontein</t>
  </si>
  <si>
    <t>kailyn lowry horse photo</t>
  </si>
  <si>
    <t>3, 5, 1, 1, 3, 1, 0, 1, 0, 2, 3, 12, 12, 1, 2, 1, 1, 0, 0, 0, 1, 0, 0, 1</t>
  </si>
  <si>
    <t>the best seo service in katsina</t>
  </si>
  <si>
    <t>a girl on a horse drawing</t>
  </si>
  <si>
    <t>best seo agency in the united kingdom</t>
  </si>
  <si>
    <t>napoleon on the horse painting</t>
  </si>
  <si>
    <t>best seo agency near croydon</t>
  </si>
  <si>
    <t>horse sitting drawing</t>
  </si>
  <si>
    <t>best seo agencies india</t>
  </si>
  <si>
    <t>https://incubeta.com/ae/news-and-resources/incubeta-launches-seamless-search/</t>
  </si>
  <si>
    <t>best lawyer seo company san francisco</t>
  </si>
  <si>
    <t>realistic horse paintings</t>
  </si>
  <si>
    <t>horse shoe easy drawing</t>
  </si>
  <si>
    <t>best seo companies phila</t>
  </si>
  <si>
    <t>best seo company in hosur</t>
  </si>
  <si>
    <t>horse painting on canvas easy</t>
  </si>
  <si>
    <t>best ai seo tools for agencies 2025 2026</t>
  </si>
  <si>
    <t>copper horse crusade photos</t>
  </si>
  <si>
    <t>copper horse crusade</t>
  </si>
  <si>
    <t>Sitelinks,Image pack,Thumbnail</t>
  </si>
  <si>
    <t>nh best seo company</t>
  </si>
  <si>
    <t>ballinasloe horse fair photos</t>
  </si>
  <si>
    <t>best organic seo services near mumbai maharashtra</t>
  </si>
  <si>
    <t>https://incubeta.com/gb/news-and-resources/incubeta-za-is-google-mobile-certified/</t>
  </si>
  <si>
    <t>horse drawings with wings</t>
  </si>
  <si>
    <t>lost horse mine photos</t>
  </si>
  <si>
    <t>best local seo company in durban</t>
  </si>
  <si>
    <t>ruane manning horse painting</t>
  </si>
  <si>
    <t>best seo agencies in denmark</t>
  </si>
  <si>
    <t>0, 0, 0, 0, 0, 0, 0, 0, 0, 0, 0, 7, 6, 1, 0, 1, 0, 0, 0, 0, 1, 0, 0, 1</t>
  </si>
  <si>
    <t>winter horse art</t>
  </si>
  <si>
    <t>best online seo company in warri</t>
  </si>
  <si>
    <t>best seo companies amman</t>
  </si>
  <si>
    <t>horse anime drawing</t>
  </si>
  <si>
    <t>best seo agency for smbs</t>
  </si>
  <si>
    <t>horse photography fine art</t>
  </si>
  <si>
    <t>https://incubeta.com/it/knowledge-base/category/advertising/</t>
  </si>
  <si>
    <t>duncraven horse show photography</t>
  </si>
  <si>
    <t>best ny seo agencies</t>
  </si>
  <si>
    <t>clip art rearing horse</t>
  </si>
  <si>
    <t>zoominseo cluj best seo company</t>
  </si>
  <si>
    <t>easy:ljd413jlg70= horse drawing</t>
  </si>
  <si>
    <t>botero horse painting</t>
  </si>
  <si>
    <t>best seo company in riyadh</t>
  </si>
  <si>
    <t>the leaping horse painting</t>
  </si>
  <si>
    <t>best website seo services in india</t>
  </si>
  <si>
    <t>search horse pics</t>
  </si>
  <si>
    <t>best seo services for healthcare websites</t>
  </si>
  <si>
    <t>horse drawing funny</t>
  </si>
  <si>
    <t>https://incubeta.com/sg/our-work/delivering-scale-performance/</t>
  </si>
  <si>
    <t>horse breeding pics</t>
  </si>
  <si>
    <t>best web seo services list</t>
  </si>
  <si>
    <t>horse creek wildlife sanctuary photos</t>
  </si>
  <si>
    <t>best seo company gaithersburg maryland</t>
  </si>
  <si>
    <t>easy horse jumping drawing</t>
  </si>
  <si>
    <t>evil horse drawing</t>
  </si>
  <si>
    <t>best ppc platform for seo company</t>
  </si>
  <si>
    <t>codi photography horse</t>
  </si>
  <si>
    <t>top 10 best seo agency uk reviews</t>
  </si>
  <si>
    <t>best seo agencies romania</t>
  </si>
  <si>
    <t>https://incubeta.com/ch/knowledge-base/category/generative-ai/</t>
  </si>
  <si>
    <t>best seo agency for law firms</t>
  </si>
  <si>
    <t>best local seo company mumbai</t>
  </si>
  <si>
    <t>girl on horse drawing easy</t>
  </si>
  <si>
    <t>best agencies for content marketing and seo</t>
  </si>
  <si>
    <t>horse neck drawing</t>
  </si>
  <si>
    <t>easy beautiful horse painting</t>
  </si>
  <si>
    <t>best seo agency in faridabad</t>
  </si>
  <si>
    <t>man on a horse easy drawing</t>
  </si>
  <si>
    <t>best seo company seotrust.us</t>
  </si>
  <si>
    <t>fresian horse drawing</t>
  </si>
  <si>
    <t>best seo optimisation company london</t>
  </si>
  <si>
    <t>https://incubeta.com/au/knowledge-base/advanced-signals-ai-first-ppc-structures-dont-need-to-result-in-a-loss-of-insight-or-control/</t>
  </si>
  <si>
    <t>giant horse art</t>
  </si>
  <si>
    <t>drawing:v74uyhgg9tq= horse photos</t>
  </si>
  <si>
    <t>horse running clip art</t>
  </si>
  <si>
    <t>fausett farms horse trails photos</t>
  </si>
  <si>
    <t>best seo services wagga wagga</t>
  </si>
  <si>
    <t>buckskin horse drawing</t>
  </si>
  <si>
    <t>iron horse park photos</t>
  </si>
  <si>
    <t>horse teeth drawing</t>
  </si>
  <si>
    <t>best seo agencies in new york city 2025</t>
  </si>
  <si>
    <t>one line horse drawing</t>
  </si>
  <si>
    <t>0, 0, 0, 0, 0, 0, 0, 0, 0, 0, 0, 0, 0, 0, 0, 0, 0, 0, 0, 1, 3, 3, 0, 1</t>
  </si>
  <si>
    <t>arabian horse wall art</t>
  </si>
  <si>
    <t>best seo consulting services in australia</t>
  </si>
  <si>
    <t>https://incubeta.com/sg/our-work/unlocking-the-power-of-googles-enhanced-conversions-pmax-solutions/</t>
  </si>
  <si>
    <t>best seo company irvine</t>
  </si>
  <si>
    <t>painting horse hooves</t>
  </si>
  <si>
    <t>best seo company cape town</t>
  </si>
  <si>
    <t>horse drawing colour</t>
  </si>
  <si>
    <t>best local seo services 2026</t>
  </si>
  <si>
    <t>western pleasure horse photos</t>
  </si>
  <si>
    <t>best seo platforms for agencies 2026</t>
  </si>
  <si>
    <t>is running horse painting good for home</t>
  </si>
  <si>
    <t>best seo agency for saas startup</t>
  </si>
  <si>
    <t>horse paint for painting your horse</t>
  </si>
  <si>
    <t>https://incubeta.com/es/video-library/the-digital-edge-ep-5-showcasing-marketing-as-a-profit-driver-with-damien-bennett/</t>
  </si>
  <si>
    <t>best seo companies toledo</t>
  </si>
  <si>
    <t>chinese horse art prints</t>
  </si>
  <si>
    <t>horse mating with human pics</t>
  </si>
  <si>
    <t>best seo service carlton north</t>
  </si>
  <si>
    <t>horse and sleigh paintings</t>
  </si>
  <si>
    <t>best local seo company gold coast australia</t>
  </si>
  <si>
    <t>crazy horse campground, l.l.c. ashland photos</t>
  </si>
  <si>
    <t>best creative agencies in washington dc</t>
  </si>
  <si>
    <t>horse spider drawing</t>
  </si>
  <si>
    <t>best seo agency sutton coldfield</t>
  </si>
  <si>
    <t>best ai for creative agencies 2026</t>
  </si>
  <si>
    <t>kawaii horse drawings</t>
  </si>
  <si>
    <t>https://incubeta.com/my/our-work/boosting-cross-market-brand-performance-for-gruppo-una/</t>
  </si>
  <si>
    <t>stock photo horse</t>
  </si>
  <si>
    <t>best seo agency in chennai</t>
  </si>
  <si>
    <t>pop art horse painting</t>
  </si>
  <si>
    <t>austin best seo companies</t>
  </si>
  <si>
    <t>simple race horse drawing</t>
  </si>
  <si>
    <t>best e-commerce seo services</t>
  </si>
  <si>
    <t>abstract horse racing painting</t>
  </si>
  <si>
    <t>best frankenmuth seo agency</t>
  </si>
  <si>
    <t>Delivering Personalization &amp; Flexibility At Scale | Incubeta</t>
  </si>
  <si>
    <t>Gruppo UNA were able to target users across the full-funnel, with increased flexibility across ad variations. This strategic approach led to a highly customized message that perfectly matched user needs. As a result, they saw a 64% increase in ROAS across Italy with a 94% increase in growth YoY, a 70% increase in ROAS across the UK, and a 269% increase in ROAS across the US.</t>
  </si>
  <si>
    <t>best seo subscription service</t>
  </si>
  <si>
    <t>art of the horse</t>
  </si>
  <si>
    <t>Delivering Personalization &amp; Flexibility at Scale</t>
  </si>
  <si>
    <t>best seo agency dinhata</t>
  </si>
  <si>
    <t>portrait of horse</t>
  </si>
  <si>
    <t>0, 0, 0, 0, 0, 0, 0, 0, 0, 0, 0, 0, 0, 0, 0, 0, 0, 0, 2, 1, 2, 1, 0, 1</t>
  </si>
  <si>
    <t>best ai seo agencies 2025</t>
  </si>
  <si>
    <t>person riding horse drawing easy</t>
  </si>
  <si>
    <t>0, 0, 0, 0, 0, 0, 0, 0, 0, 0, 0, 0, 0, 0, 0, 0, 0, 0, 1, 3, 8, 14, 1, 2</t>
  </si>
  <si>
    <t>horse wall art decor</t>
  </si>
  <si>
    <t>best ai visibility agency for geo seo</t>
  </si>
  <si>
    <t>https://incubeta.com/gb/news-and-resources/incubeta-appoints-new-chief-people-officer/</t>
  </si>
  <si>
    <t>horse and girl drawing easy</t>
  </si>
  <si>
    <t>horse panis pics</t>
  </si>
  <si>
    <t>best seo companies anaheim</t>
  </si>
  <si>
    <t>wellington horse show photography</t>
  </si>
  <si>
    <t>horse and girl art</t>
  </si>
  <si>
    <t>best toronto seo company</t>
  </si>
  <si>
    <t>photo with horse</t>
  </si>
  <si>
    <t>best seo services provider in usa</t>
  </si>
  <si>
    <t>cowboy and horse drawing</t>
  </si>
  <si>
    <t>drawing:2ja1e4ufpyk= horse face</t>
  </si>
  <si>
    <t>best enterprise seo agencies 2026</t>
  </si>
  <si>
    <t>race horse clip art free</t>
  </si>
  <si>
    <t>best seo agency in melbourne</t>
  </si>
  <si>
    <t>https://incubeta.com/gb/news-and-resources/category/thought-leadership/page/3/</t>
  </si>
  <si>
    <t>black and white photo horse</t>
  </si>
  <si>
    <t>horse sex pics</t>
  </si>
  <si>
    <t>best seo for chemical company</t>
  </si>
  <si>
    <t>best seo marketing companies in the world</t>
  </si>
  <si>
    <t>easy cool horse painting</t>
  </si>
  <si>
    <t>best seo company 2016</t>
  </si>
  <si>
    <t>wooden horse art</t>
  </si>
  <si>
    <t>best seo companies sussex</t>
  </si>
  <si>
    <t>silhouette horse painting black and white</t>
  </si>
  <si>
    <t>https://incubeta.com/mx/our-work/taking-the-grind-out-of-data-analysis/</t>
  </si>
  <si>
    <t>best seo company in grand forks nd</t>
  </si>
  <si>
    <t>horse and lion painting</t>
  </si>
  <si>
    <t>best seo company markham</t>
  </si>
  <si>
    <t>best seo company in tucson</t>
  </si>
  <si>
    <t>wild horse island fan art</t>
  </si>
  <si>
    <t>best ai seo agencies 2025 2026</t>
  </si>
  <si>
    <t>clip art of horse racing</t>
  </si>
  <si>
    <t>best seo company in kolkata for cafes</t>
  </si>
  <si>
    <t>large horse pics</t>
  </si>
  <si>
    <t>best seo agency domkal</t>
  </si>
  <si>
    <t>native american horse pics</t>
  </si>
  <si>
    <t>https://incubeta.com/gb/whitepapers/report-the-marketers-confidence-paradox/</t>
  </si>
  <si>
    <t>horse trotting drawing</t>
  </si>
  <si>
    <t>best seo services for software companies</t>
  </si>
  <si>
    <t>paintings horse</t>
  </si>
  <si>
    <t>copper horse art</t>
  </si>
  <si>
    <t>best local seo company in costa mesa</t>
  </si>
  <si>
    <t>easy kawaii cute horse drawing</t>
  </si>
  <si>
    <t>best seo services in bradenton fl</t>
  </si>
  <si>
    <t>photography dynamic horse poses</t>
  </si>
  <si>
    <t>drawing benches art horse</t>
  </si>
  <si>
    <t>best women in tech seo agencies</t>
  </si>
  <si>
    <t>drawing benches</t>
  </si>
  <si>
    <t>horse halloween clip art</t>
  </si>
  <si>
    <t>best seo agencies in cairo egypt</t>
  </si>
  <si>
    <t>https://incubeta.com/es/knowledge-base/category/demand-gen/</t>
  </si>
  <si>
    <t>cowboy on a horse painting</t>
  </si>
  <si>
    <t>best healthcare seo company in chicgo</t>
  </si>
  <si>
    <t>persian horse painting</t>
  </si>
  <si>
    <t>mr ed photos horse</t>
  </si>
  <si>
    <t>best seo services in orange county</t>
  </si>
  <si>
    <t>calvery horse photos with flag</t>
  </si>
  <si>
    <t>best digital marketing &amp; pr agency in dubai</t>
  </si>
  <si>
    <t>the best local seo company in durban</t>
  </si>
  <si>
    <t>best seo agency charipara</t>
  </si>
  <si>
    <t>https://incubeta.com/pt-pt/our-work/leveraging-gmp-to-drive-leads-reach/</t>
  </si>
  <si>
    <t>child drawing horse</t>
  </si>
  <si>
    <t>show me the best ai seo agencies</t>
  </si>
  <si>
    <t>black and white horse photos on canvas</t>
  </si>
  <si>
    <t>best lake mary seo agency 2018</t>
  </si>
  <si>
    <t>best seo agency slovakia</t>
  </si>
  <si>
    <t>horse painting on wood</t>
  </si>
  <si>
    <t>best seo agency services in delhi</t>
  </si>
  <si>
    <t>andalusian horse photos</t>
  </si>
  <si>
    <t>best seo service toronto</t>
  </si>
  <si>
    <t>best local seo services in dubai</t>
  </si>
  <si>
    <t>horse racing images clip art</t>
  </si>
  <si>
    <t>https://incubeta.com/es/news-and-resources/how-to-find-growth-in-difficult-times/</t>
  </si>
  <si>
    <t>best local seo digital marketing agencies near me</t>
  </si>
  <si>
    <t>wooden horse wall art</t>
  </si>
  <si>
    <t>best seo agency north richmond</t>
  </si>
  <si>
    <t>realistic horse racing drawing</t>
  </si>
  <si>
    <t>horse side face drawing</t>
  </si>
  <si>
    <t>best seo company nashville</t>
  </si>
  <si>
    <t>horse wall art framed</t>
  </si>
  <si>
    <t>best seo company in mesa az</t>
  </si>
  <si>
    <t>3, 5, 3, 5, 2, 3, 7, 0, 0, 5, 5, 17, 14, 1, 4, 0, 0, 0, 0, 0, 0, 0, 0, 0</t>
  </si>
  <si>
    <t>funny horse drawings</t>
  </si>
  <si>
    <t>https://incubeta.com/au/news-and-resources/incubeta-appoints-new-chief-people-officer/</t>
  </si>
  <si>
    <t>horse fighting pics</t>
  </si>
  <si>
    <t>best b2b seo agency for tech</t>
  </si>
  <si>
    <t>0, 0, 0, 0, 0, 0, 0, 0, 0, 0, 0, 0, 5, 0, 0, 0, 0, 1, 2, 2, 0, 0, 0, 1</t>
  </si>
  <si>
    <t>rene magritte horse painting</t>
  </si>
  <si>
    <t>best seo service provider in bahrain</t>
  </si>
  <si>
    <t>hungry horse restaurant and catering photos</t>
  </si>
  <si>
    <t>best seo company near mumbai, maharashtra</t>
  </si>
  <si>
    <t>black man on horse painting</t>
  </si>
  <si>
    <t>https://incubeta.com/ae/video-library/the-digital-edge-ep-6-why-your-business-needs-a-measurement-strategy-with-ash-rane/</t>
  </si>
  <si>
    <t>best creative agencies websites</t>
  </si>
  <si>
    <t>best detroit seo companies</t>
  </si>
  <si>
    <t>best seo services near soho, london</t>
  </si>
  <si>
    <t>best seo agency in lancaster county pa</t>
  </si>
  <si>
    <t>best seo agency near houston</t>
  </si>
  <si>
    <t>best seo company in johannesburg</t>
  </si>
  <si>
    <t>https://incubeta.com/mx/video-library/the-digital-edge-s2-ep-4-how-marketers-win-the-attention-economy-with-cricuts-stephanie-firth/</t>
  </si>
  <si>
    <t>best seo services lahore</t>
  </si>
  <si>
    <t>best wordpress theme for seo company</t>
  </si>
  <si>
    <t>0, 0, 0, 0, 0, 0, 0, 0, 0, 0, 2, 2, 4, 0, 0, 0, 0, 0, 0, 0, 0, 0, 0, 1</t>
  </si>
  <si>
    <t>step by step horse head drawing</t>
  </si>
  <si>
    <t>best seo services kevni pada</t>
  </si>
  <si>
    <t>best seo company philly</t>
  </si>
  <si>
    <t>american pharoah horse photos</t>
  </si>
  <si>
    <t>best seo agency in nigeria</t>
  </si>
  <si>
    <t>best seo services in chennai</t>
  </si>
  <si>
    <t>cart before horse clip art</t>
  </si>
  <si>
    <t>the best seo company cypress texas</t>
  </si>
  <si>
    <t>ranchotel horse center photos</t>
  </si>
  <si>
    <t>https://incubeta.com/ae/knowledge-base/what-is-data-empathy/</t>
  </si>
  <si>
    <t>best chiropractic seo company</t>
  </si>
  <si>
    <t>best seo services in colorado springs</t>
  </si>
  <si>
    <t>famous race horse paintings</t>
  </si>
  <si>
    <t>best syracuse seo company</t>
  </si>
  <si>
    <t>free horse stock photo</t>
  </si>
  <si>
    <t>best online seo company in ife</t>
  </si>
  <si>
    <t>best seo agency in banglore</t>
  </si>
  <si>
    <t>sahara creek dnr horse camp photos</t>
  </si>
  <si>
    <t>best practices for seo agency selection process</t>
  </si>
  <si>
    <t>best seo agency in myanmar</t>
  </si>
  <si>
    <t>best seo software white-label reporting agencies</t>
  </si>
  <si>
    <t>the gift horse restaurant photos</t>
  </si>
  <si>
    <t>https://incubeta.com/ae/news-and-resources/incubeta-appoints-amy-crowther-as-president-americas/</t>
  </si>
  <si>
    <t>best seo companies for photographers</t>
  </si>
  <si>
    <t>best seo company in usa for small business</t>
  </si>
  <si>
    <t>cholla the painting horse</t>
  </si>
  <si>
    <t>0, 0, 0, 0, 0, 0, 0, 0, 0, 6, 1, 17, 17, 2, 0, 0, 1, 0, 0, 0, 4, 6, 1, 5</t>
  </si>
  <si>
    <t>chicago best seo companies reviews</t>
  </si>
  <si>
    <t>horse and owner photo shoot</t>
  </si>
  <si>
    <t>best creative agencies for saas product launches</t>
  </si>
  <si>
    <t>best seo company in rajkot</t>
  </si>
  <si>
    <t>7 horse painting with moon benefits</t>
  </si>
  <si>
    <t>best ai seo agencies uk</t>
  </si>
  <si>
    <t>https://incubeta.com/es/news-and-resources/breaking-down-organizational-silos-to-drive-synergy/</t>
  </si>
  <si>
    <t>photography native american riding horse</t>
  </si>
  <si>
    <t>miami best seo services</t>
  </si>
  <si>
    <t>running horse painting vastu</t>
  </si>
  <si>
    <t>best seo services in avon co</t>
  </si>
  <si>
    <t>horse art clip</t>
  </si>
  <si>
    <t>best seo services in steamboat springs co</t>
  </si>
  <si>
    <t>best seo company for lawyers in los angeles</t>
  </si>
  <si>
    <t>horse facial pics</t>
  </si>
  <si>
    <t>best seo services malaysia</t>
  </si>
  <si>
    <t>https://incubeta.com/pt-pt/knowledge-base/the-cookie-situation-from-deprecation-to-degradation/</t>
  </si>
  <si>
    <t>oil painting horse on canvas</t>
  </si>
  <si>
    <t>portland best seo services</t>
  </si>
  <si>
    <t>running horse farm photos</t>
  </si>
  <si>
    <t>best seo agencies for technology startups</t>
  </si>
  <si>
    <t>crazy horse drawings</t>
  </si>
  <si>
    <t>best seo agencies 2026 comparison</t>
  </si>
  <si>
    <t>"best seo company india</t>
  </si>
  <si>
    <t>portrait:aatp_8zw6x4= horse photography</t>
  </si>
  <si>
    <t>https://incubeta.com/my/knowledge-base/why-chatgpts-shopping-integration-should-reshape-how-you-think-about-content-and-brand-trust/</t>
  </si>
  <si>
    <t>horse painting framed</t>
  </si>
  <si>
    <t>best seo agency internet marketing firm net</t>
  </si>
  <si>
    <t>best+london+seo+agency</t>
  </si>
  <si>
    <t>baby horse painting</t>
  </si>
  <si>
    <t>best seo services in uttarakhand</t>
  </si>
  <si>
    <t>stock photos horse racing</t>
  </si>
  <si>
    <t>best crms for marketing and creative agencies</t>
  </si>
  <si>
    <t>best seo company in sf</t>
  </si>
  <si>
    <t>funny horse clip art free</t>
  </si>
  <si>
    <t>best seo service company in maine</t>
  </si>
  <si>
    <t>horse and cowboy clip art</t>
  </si>
  <si>
    <t>https://incubeta.com/sg/video-library/the-digital-edge-s2-e-5-how-to-outperform-with-ai-as-a-creative-partner-with-tom-williams/</t>
  </si>
  <si>
    <t>horse oil pastel drawing</t>
  </si>
  <si>
    <t>best seo company banora point australia</t>
  </si>
  <si>
    <t>horse hoof painting</t>
  </si>
  <si>
    <t>best fort lauderdale seo company</t>
  </si>
  <si>
    <t>best seo services new york reviews</t>
  </si>
  <si>
    <t>cute:edlv4ctbdii= horse drawings</t>
  </si>
  <si>
    <t>best seo company in lakeland fl</t>
  </si>
  <si>
    <t>cute drawing horse</t>
  </si>
  <si>
    <t>best seo agencies for fintech companies</t>
  </si>
  <si>
    <t>https://incubeta.com/pt-pt/knowledge-base/category/social-media/</t>
  </si>
  <si>
    <t>fast horse photography</t>
  </si>
  <si>
    <t>best seo company calicut</t>
  </si>
  <si>
    <t>horse footprint art</t>
  </si>
  <si>
    <t>best creative performance agencies in denmark</t>
  </si>
  <si>
    <t>painting by horse</t>
  </si>
  <si>
    <t>best seo and smo company in usa</t>
  </si>
  <si>
    <t>horse drawing kawaii</t>
  </si>
  <si>
    <t>best seo agency kasauli</t>
  </si>
  <si>
    <t>spirit horse painting</t>
  </si>
  <si>
    <t>best consumer product seo agency new jersey</t>
  </si>
  <si>
    <t>https://incubeta.com/de/news-and-resources/incubeta-appoints-cory-hudson-as-senior-vice-president-of-creative/</t>
  </si>
  <si>
    <t>best seo services in punjab</t>
  </si>
  <si>
    <t>horse in the alley photos</t>
  </si>
  <si>
    <t>best seo service in dombivali</t>
  </si>
  <si>
    <t>horse creek ridge county park fallbrook photos</t>
  </si>
  <si>
    <t>best seo companies in vancouver</t>
  </si>
  <si>
    <t>spanish horse painting</t>
  </si>
  <si>
    <t>best company for seo optimization</t>
  </si>
  <si>
    <t>tony and horse painting</t>
  </si>
  <si>
    <t>best seo agency in new york city</t>
  </si>
  <si>
    <t>https://incubeta.com/es/news-and-resources/our-continued-pledge-to-sustainability/</t>
  </si>
  <si>
    <t>clip art horse silhouette</t>
  </si>
  <si>
    <t>best seo agency byron bay</t>
  </si>
  <si>
    <t>twister the horse paintings</t>
  </si>
  <si>
    <t>best seo ranking services</t>
  </si>
  <si>
    <t>0, 0, 0, 0, 0, 0, 0, 0, 0, 0, 0, 0, 1, 4, 4, 2, 1, 2, 2, 2, 5, 11, 7, 9</t>
  </si>
  <si>
    <t>horse impressionist painting</t>
  </si>
  <si>
    <t>best seo agency dewanpasa</t>
  </si>
  <si>
    <t>shire horse art</t>
  </si>
  <si>
    <t>best seo agency nelson bay</t>
  </si>
  <si>
    <t>horse print wall art</t>
  </si>
  <si>
    <t>best seo company in kollam</t>
  </si>
  <si>
    <t>https://incubeta.com/es/news-and-resources/creative-authenticity-in-a-world-of-ai/</t>
  </si>
  <si>
    <t>best seo link building services singapore</t>
  </si>
  <si>
    <t>rocking horse saloon photos</t>
  </si>
  <si>
    <t>best local seo services calgary</t>
  </si>
  <si>
    <t>best seo agencies rapid url indexer</t>
  </si>
  <si>
    <t>easy full body horse drawing</t>
  </si>
  <si>
    <t>best seo company in kolkata for seo consultants</t>
  </si>
  <si>
    <t>chicago best local seo services</t>
  </si>
  <si>
    <t>sea horse paintings</t>
  </si>
  <si>
    <t>best seo services website traffic brands</t>
  </si>
  <si>
    <t>alexander the great horse drawing</t>
  </si>
  <si>
    <t>https://incubeta.com/de/knowledge-base/12-tips-for-seo-success-in-the-holiday-season/</t>
  </si>
  <si>
    <t>nj best seo agency</t>
  </si>
  <si>
    <t>simple:5agoz1bpgqu= horse drawing easy</t>
  </si>
  <si>
    <t>best affordable seo company california</t>
  </si>
  <si>
    <t>george stubbs horse paintings for sale</t>
  </si>
  <si>
    <t>best seo company in delhi/ncr</t>
  </si>
  <si>
    <t>indian war horse photos</t>
  </si>
  <si>
    <t>seo expert best company</t>
  </si>
  <si>
    <t>cw anderson horse art</t>
  </si>
  <si>
    <t>best seo companies in hawaii</t>
  </si>
  <si>
    <t>red's horse ranch photos</t>
  </si>
  <si>
    <t>https://incubeta.com/sg/our-work/transforming-ma-advisory-with-agentic-ai-and-daas/</t>
  </si>
  <si>
    <t>best seo company kelowna</t>
  </si>
  <si>
    <t>best seo content writing company illinois</t>
  </si>
  <si>
    <t>horse watercolor art</t>
  </si>
  <si>
    <t>best seo agencies for enterprises 2025</t>
  </si>
  <si>
    <t>horse diamond art kit</t>
  </si>
  <si>
    <t>best seo company in egypt united states</t>
  </si>
  <si>
    <t>drawing horse skeleton</t>
  </si>
  <si>
    <t>best seo agency reddit</t>
  </si>
  <si>
    <t>horse shoe clip art free</t>
  </si>
  <si>
    <t>best local seo company brisbane</t>
  </si>
  <si>
    <t>https://incubeta.com/our-work/taking-the-grind-out-of-data-analysis/</t>
  </si>
  <si>
    <t>derby horse drawing</t>
  </si>
  <si>
    <t>best seo agency romania</t>
  </si>
  <si>
    <t>best seo service in nepal</t>
  </si>
  <si>
    <t>goofy horse drawing</t>
  </si>
  <si>
    <t>best seo agency ahiwara</t>
  </si>
  <si>
    <t>horse hair brushes for painting</t>
  </si>
  <si>
    <t>best affordable seo companies to invest in</t>
  </si>
  <si>
    <t>large canvas horse wall art</t>
  </si>
  <si>
    <t>best seo service in vadodara</t>
  </si>
  <si>
    <t>biggest horse in history fake photo</t>
  </si>
  <si>
    <t>https://incubeta.com/my/knowledge-base/category/channel/</t>
  </si>
  <si>
    <t>best ecommerce seo services 2025</t>
  </si>
  <si>
    <t>dressage horse art</t>
  </si>
  <si>
    <t>best seo agency in new zealand</t>
  </si>
  <si>
    <t>horse art animals drawing</t>
  </si>
  <si>
    <t>best seo company for business</t>
  </si>
  <si>
    <t>cutting horse photos</t>
  </si>
  <si>
    <t>best local seo company chicago</t>
  </si>
  <si>
    <t>horse jumping drawing easy</t>
  </si>
  <si>
    <t>best seo services in chicago</t>
  </si>
  <si>
    <t>https://incubeta.com/es/news-and-resources/loreal-incubeta-use-ai-first-party-data-to-push-personalization-frontiers-with-skin-genius/</t>
  </si>
  <si>
    <t>best seo sunshine coast services</t>
  </si>
  <si>
    <t>henry zebrowski horse pics</t>
  </si>
  <si>
    <t>zoominseo best seo services</t>
  </si>
  <si>
    <t>best seo optimization services for website</t>
  </si>
  <si>
    <t>hobby lobby horse painting</t>
  </si>
  <si>
    <t>best seo agency in islamabad</t>
  </si>
  <si>
    <t>best seo company sarasota florida</t>
  </si>
  <si>
    <t>best seo services in riverside county</t>
  </si>
  <si>
    <t>horse kawaii drawing</t>
  </si>
  <si>
    <t>best ai-powered seo agencies 2026</t>
  </si>
  <si>
    <t>saratoga horse racing paintings</t>
  </si>
  <si>
    <t>https://incubeta.com/mx/knowledge-base/category/statistics/</t>
  </si>
  <si>
    <t>best seo company europe</t>
  </si>
  <si>
    <t>public domain horse photos</t>
  </si>
  <si>
    <t>best seo agency in dallas</t>
  </si>
  <si>
    <t>horse bit drawing</t>
  </si>
  <si>
    <t>best seo company in adelaide</t>
  </si>
  <si>
    <t>nightmare scary horse drawing</t>
  </si>
  <si>
    <t>best seo company in kannur</t>
  </si>
  <si>
    <t>horse meat joke pics</t>
  </si>
  <si>
    <t>https://incubeta.com/ch/news-and-resources/comparison-shopping-services-css-changes-in-light-of-the-dma-update/</t>
  </si>
  <si>
    <t>best crm for creative agencies</t>
  </si>
  <si>
    <t>horse painting meaning</t>
  </si>
  <si>
    <t>tyler school of art trojan horse</t>
  </si>
  <si>
    <t>best apple vision pro creative agencies</t>
  </si>
  <si>
    <t>best seo service provider in the world</t>
  </si>
  <si>
    <t>crazy horse steak house photos</t>
  </si>
  <si>
    <t>best seo link building services india</t>
  </si>
  <si>
    <t>photography horse running</t>
  </si>
  <si>
    <t>best seo company huntington beach</t>
  </si>
  <si>
    <t>https://incubeta.com/mx/knowledge-base/category/ecommerce/</t>
  </si>
  <si>
    <t>horse drawn plow photos</t>
  </si>
  <si>
    <t>0, 0, 0, 0, 0, 0, 0, 0, 0, 0, 5, 3, 3, 0, 0, 0, 1, 0, 0, 0, 0, 0, 0, 1</t>
  </si>
  <si>
    <t>angry horse face drawing</t>
  </si>
  <si>
    <t>best tools for creative agencies</t>
  </si>
  <si>
    <t>0, 0, 0, 0, 0, 0, 0, 0, 0, 0, 1, 4, 1, 0, 0, 0, 0, 0, 0, 0, 0, 0, 0, 1</t>
  </si>
  <si>
    <t>white horse animal photo</t>
  </si>
  <si>
    <t>best seo companies suffolk county</t>
  </si>
  <si>
    <t>horse and girl painting</t>
  </si>
  <si>
    <t>best seo company sarasota</t>
  </si>
  <si>
    <t>horse drawing very easy</t>
  </si>
  <si>
    <t>best seo marketing company in noida</t>
  </si>
  <si>
    <t>https://incubeta.com/ch/our-work/how-taxfix-turned-measurement-into-a-decision-engine-for-growth/</t>
  </si>
  <si>
    <t>0, 0, 1, 1, 1, 5, 3, 1, 3, 0, 2, 9, 3, 0, 0, 0, 0, 0, 0, 0, 0, 0, 0, 0</t>
  </si>
  <si>
    <t>a easy drawing of a horse</t>
  </si>
  <si>
    <t>best seo services org</t>
  </si>
  <si>
    <t>gift horse photos</t>
  </si>
  <si>
    <t>best seo companies columbus ohio</t>
  </si>
  <si>
    <t>horse wall art large</t>
  </si>
  <si>
    <t>best seo services faridabad</t>
  </si>
  <si>
    <t>fine art horse racing paintings</t>
  </si>
  <si>
    <t>best seo service in bangalore</t>
  </si>
  <si>
    <t>sketch:xdiiwmuyqim= pencil:c48t3pbllee= horse drawing</t>
  </si>
  <si>
    <t>best seo marketing agency in westborough ma</t>
  </si>
  <si>
    <t>https://incubeta.com/es/knowledge-base/category/search-ads-360/</t>
  </si>
  <si>
    <t>best seo tools for agencies 2025 2026</t>
  </si>
  <si>
    <t>horse drawing guidelines</t>
  </si>
  <si>
    <t>best german seo agency</t>
  </si>
  <si>
    <t>degas horse painting</t>
  </si>
  <si>
    <t>best seo companies spokane</t>
  </si>
  <si>
    <t>horse modern art</t>
  </si>
  <si>
    <t>picasso horse war painting</t>
  </si>
  <si>
    <t>best seo service in canada</t>
  </si>
  <si>
    <t>https://incubeta.com/za/our-work/how-machine-learning-helped-worten-achieve-a-3x-increase-in-roas/</t>
  </si>
  <si>
    <t>best local seo services canada 2018</t>
  </si>
  <si>
    <t>art of the cowgirl horse sale</t>
  </si>
  <si>
    <t>best seo agency takiya wad</t>
  </si>
  <si>
    <t>japanese horse drawings</t>
  </si>
  <si>
    <t>best kelowna seo agency</t>
  </si>
  <si>
    <t>horse window art</t>
  </si>
  <si>
    <t>best seo company in orange county</t>
  </si>
  <si>
    <t>impressionist horse painting</t>
  </si>
  <si>
    <t>best seo companies for small business toledo ohio</t>
  </si>
  <si>
    <t>animal kingdom horse photos</t>
  </si>
  <si>
    <t>https://incubeta.com/knowledge-base/category/disability/</t>
  </si>
  <si>
    <t>best seo company naples florida</t>
  </si>
  <si>
    <t>water horse art</t>
  </si>
  <si>
    <t>best local seo services india</t>
  </si>
  <si>
    <t>Disability Archives | Incubeta</t>
  </si>
  <si>
    <t>famous artist horse paintings</t>
  </si>
  <si>
    <t>Disability</t>
  </si>
  <si>
    <t>best local seo company in melbourne</t>
  </si>
  <si>
    <t>caveman horse drawing</t>
  </si>
  <si>
    <t>best local seo companies in spain</t>
  </si>
  <si>
    <t>horse penis photos</t>
  </si>
  <si>
    <t>https://incubeta.com/mx/whitepapers/the-architects-the-renters/</t>
  </si>
  <si>
    <t>best seo companies canberra</t>
  </si>
  <si>
    <t>toy story 1 random cowboy on horse drawing</t>
  </si>
  <si>
    <t>best seo agency naya baradwar</t>
  </si>
  <si>
    <t>death on the pale horse painting</t>
  </si>
  <si>
    <t>best seo services with top digital pr 2026</t>
  </si>
  <si>
    <t>horse riding easy drawing</t>
  </si>
  <si>
    <t>best seo services digital marketing</t>
  </si>
  <si>
    <t>head:szzstouk6l0= easy horse drawing</t>
  </si>
  <si>
    <t>https://incubeta.com/video-library/the-digital-edge-s2-ep-9-keeping-your-brand-voice-in-an-automated-world-with-ben-afia/</t>
  </si>
  <si>
    <t>best seo writing services</t>
  </si>
  <si>
    <t>side view realistic horse horse head drawing</t>
  </si>
  <si>
    <t>best company for seo services</t>
  </si>
  <si>
    <t>horse drawing print</t>
  </si>
  <si>
    <t>best full-service seo agency</t>
  </si>
  <si>
    <t>gypsy horse drawing easy</t>
  </si>
  <si>
    <t>best seo companies missouri</t>
  </si>
  <si>
    <t>1, 0, 3, 3, 1, 4, 2, 3, 3, 1, 2, 2, 2, 0, 1, 0, 0, 0, 0, 0, 0, 0, 0, 0</t>
  </si>
  <si>
    <t>art for kids hub horse</t>
  </si>
  <si>
    <t>best seo company wilmington delaware</t>
  </si>
  <si>
    <t>https://incubeta.com/pt-pt/knowledge-base/what-is-consent-mode/</t>
  </si>
  <si>
    <t>pretty horse photos</t>
  </si>
  <si>
    <t>best seo agency pothreddipalle</t>
  </si>
  <si>
    <t>white horse inn greeley photos</t>
  </si>
  <si>
    <t>best website seo service provider</t>
  </si>
  <si>
    <t>america - a horse with no name - album art</t>
  </si>
  <si>
    <t>best enterprise seo agency uk</t>
  </si>
  <si>
    <t>wallpaper:vsgxhv-rqse= horse pics</t>
  </si>
  <si>
    <t>best seo agency seattle</t>
  </si>
  <si>
    <t>https://incubeta.com/za/our-work/utilizing-personalization-to-scale-growth/</t>
  </si>
  <si>
    <t>egyptian horse art</t>
  </si>
  <si>
    <t>best seo company in kolkata for bars</t>
  </si>
  <si>
    <t>0, 0, 0, 0, 0, 0, 6, 1, 1, 0, 0, 0, 0, 0, 0, 0, 0, 0, 0, 0, 0, 0, 0, 1</t>
  </si>
  <si>
    <t>7 horse wall art</t>
  </si>
  <si>
    <t>best seo agencies for small businesses 2025</t>
  </si>
  <si>
    <t>best seo agency for ecom</t>
  </si>
  <si>
    <t>girl riding a horse clip art</t>
  </si>
  <si>
    <t>0, 0, 0, 0, 0, 0, 0, 0, 0, 2, 3, 3, 0, 0, 0, 0, 0, 0, 0, 0, 0, 0, 0, 1</t>
  </si>
  <si>
    <t>amherstview best seo company</t>
  </si>
  <si>
    <t>crazy horse motorcycle drawing</t>
  </si>
  <si>
    <t>https://incubeta.com/our-work/driving-revenue-growth-and-performance/</t>
  </si>
  <si>
    <t>best seo company frisco tx</t>
  </si>
  <si>
    <t>funny horse art</t>
  </si>
  <si>
    <t>Driving Revenue Growth &amp; Performance | Incubeta</t>
  </si>
  <si>
    <t>best raleigh seo company</t>
  </si>
  <si>
    <t>free horse and rider clip art</t>
  </si>
  <si>
    <t>eBay partnered with Incubeta to optimize performance across Google Shopping, delivering a positive user experience, and 137% increase in revenue.</t>
  </si>
  <si>
    <t>Driving Revenue Growth &amp; Performance</t>
  </si>
  <si>
    <t>chinese painting horse</t>
  </si>
  <si>
    <t>best louisina seo companies</t>
  </si>
  <si>
    <t>upside down horse drawing</t>
  </si>
  <si>
    <t>best seo company in fort luderdale</t>
  </si>
  <si>
    <t>https://incubeta.com/de/news-and-resources/incubeta-launches-new-agentic-ai-products-to-help-brands-understand-what-truly-drives-marketing-performance/</t>
  </si>
  <si>
    <t>antique horse oil paintings</t>
  </si>
  <si>
    <t>best healthcare seo company</t>
  </si>
  <si>
    <t>0, 0, 0, 0, 0, 0, 0, 0, 0, 1, 2, 8, 3, 4, 0, 0, 0, 0, 0, 2, 2, 4, 3, 0</t>
  </si>
  <si>
    <t>japanese horse drawing</t>
  </si>
  <si>
    <t>best seo link building services uk</t>
  </si>
  <si>
    <t>cute horse easy drawing</t>
  </si>
  <si>
    <t>1, 2, 1, 0, 2, 0, 2, 2, 1, 1, 3, 5, 1, 1, 0, 0, 0, 0, 0, 0, 0, 0, 0, 1</t>
  </si>
  <si>
    <t>best seo companies near bakersfield, ca</t>
  </si>
  <si>
    <t>horse rider drawing easy</t>
  </si>
  <si>
    <t>horse pose photo</t>
  </si>
  <si>
    <t>best seo company chelmsford</t>
  </si>
  <si>
    <t>https://incubeta.com/ch/knowledge-base/category/seamless-integration/</t>
  </si>
  <si>
    <t>derby horse clip art</t>
  </si>
  <si>
    <t>best seo company in burbank</t>
  </si>
  <si>
    <t>horse face art</t>
  </si>
  <si>
    <t>horse riding drawing reference</t>
  </si>
  <si>
    <t>Seamless Integration Archives | Incubeta</t>
  </si>
  <si>
    <t>best b2b seo agency in pune</t>
  </si>
  <si>
    <t>Seamless Integration</t>
  </si>
  <si>
    <t>mf husain horse painting price</t>
  </si>
  <si>
    <t>best seo services southampton</t>
  </si>
  <si>
    <t>picasso horse art</t>
  </si>
  <si>
    <t>best seo services manchester</t>
  </si>
  <si>
    <t>https://incubeta.com/au/knowledge-base/category/advanced-ppc/</t>
  </si>
  <si>
    <t>hermes horse painting</t>
  </si>
  <si>
    <t>best seo company south gate los angeles</t>
  </si>
  <si>
    <t>dala horse clip art</t>
  </si>
  <si>
    <t>best local seo company australia</t>
  </si>
  <si>
    <t>best seo package company india</t>
  </si>
  <si>
    <t>nickleback dark horse album art</t>
  </si>
  <si>
    <t>https://incubeta.com/my/capabilities/digital-media/</t>
  </si>
  <si>
    <t>mughal horse painting</t>
  </si>
  <si>
    <t>best seo companies lubbock</t>
  </si>
  <si>
    <t>realistic man on horse drawing</t>
  </si>
  <si>
    <t>best hvac seo service</t>
  </si>
  <si>
    <t>horse skull painting</t>
  </si>
  <si>
    <t>best seo agencies seattle</t>
  </si>
  <si>
    <t>saddle on a horse drawing</t>
  </si>
  <si>
    <t>best seo services bucks county</t>
  </si>
  <si>
    <t>free horse racing images clip art</t>
  </si>
  <si>
    <t>best seo service company in sant julià de lòria</t>
  </si>
  <si>
    <t>https://incubeta.com/za/news-and-resources/key-learns-from-google-cloud-summit/</t>
  </si>
  <si>
    <t>horse eventing photos</t>
  </si>
  <si>
    <t>best creative design agencies</t>
  </si>
  <si>
    <t>girl and horse photography</t>
  </si>
  <si>
    <t>best seo tools for solar installation companies</t>
  </si>
  <si>
    <t>horse art fantasy</t>
  </si>
  <si>
    <t>best technical seo agencies. seo</t>
  </si>
  <si>
    <t>mustang dark horse interior pics</t>
  </si>
  <si>
    <t>best creative agencies for small brands 2025</t>
  </si>
  <si>
    <t>horse logging photos</t>
  </si>
  <si>
    <t>https://incubeta.com/au/news-and-resources/incubeta-named-global-performance-agency-of-the-year/</t>
  </si>
  <si>
    <t>best creative agencies newcastle</t>
  </si>
  <si>
    <t>horse stable photos</t>
  </si>
  <si>
    <t>best ai seo agency near me</t>
  </si>
  <si>
    <t>canyon horse corral photos</t>
  </si>
  <si>
    <t>best seo companies grimsby</t>
  </si>
  <si>
    <t>laughing horse pics</t>
  </si>
  <si>
    <t>best seo internet services</t>
  </si>
  <si>
    <t>horse mating photos images</t>
  </si>
  <si>
    <t>best seo agency in camden</t>
  </si>
  <si>
    <t>0, 0, 0, 2, 1, 1, 1, 0, 0, 1, 2, 0, 2, 0, 0, 0, 0, 0, 0, 0, 0, 0, 0, 1</t>
  </si>
  <si>
    <t>horse rearing drawing easy</t>
  </si>
  <si>
    <t>best seo services in seattle, wa</t>
  </si>
  <si>
    <t>https://incubeta.com/ae/our-work/maximizing-engagement-reach-with-first-party-data/</t>
  </si>
  <si>
    <t>irish horse racing photography</t>
  </si>
  <si>
    <t>iron horse unlimited llc photos</t>
  </si>
  <si>
    <t>best seo agencies in toronto</t>
  </si>
  <si>
    <t>realistic baby horse drawing</t>
  </si>
  <si>
    <t>best seo services for small business in singapore</t>
  </si>
  <si>
    <t>mythical fantasy horse art</t>
  </si>
  <si>
    <t>best creative agencies 2026 rankings</t>
  </si>
  <si>
    <t>clip art cowgirl and horse silhouette</t>
  </si>
  <si>
    <t>https://incubeta.com/es/knowledge-base/category/leads/</t>
  </si>
  <si>
    <t>best cape coral seo companies</t>
  </si>
  <si>
    <t>horse jumping over fence drawing</t>
  </si>
  <si>
    <t>best full-service seo agencies 2025</t>
  </si>
  <si>
    <t>pink horse painting</t>
  </si>
  <si>
    <t>best seo services company dallas</t>
  </si>
  <si>
    <t>easy soldier on horse drawing</t>
  </si>
  <si>
    <t>best seo agency slovenia</t>
  </si>
  <si>
    <t>rdr2 horse art</t>
  </si>
  <si>
    <t>best seo company in egypt headquarters</t>
  </si>
  <si>
    <t>horse shoe drawing with flowers</t>
  </si>
  <si>
    <t>https://incubeta.com/my/knowledge-base/category/ga4/</t>
  </si>
  <si>
    <t>best seo agency 2019</t>
  </si>
  <si>
    <t>painting of white horse</t>
  </si>
  <si>
    <t>best saas seo companies</t>
  </si>
  <si>
    <t>abstract horse oil paintings</t>
  </si>
  <si>
    <t>best seo agency in ontario</t>
  </si>
  <si>
    <t>pencil:gzn-gjcjog0= realistic horse drawing</t>
  </si>
  <si>
    <t>best seo service nashville tn</t>
  </si>
  <si>
    <t>horse shape drawing</t>
  </si>
  <si>
    <t>6, 1, 4, 2, 5, 4, 3, 0, 1, 0, 2, 3, 4, 0, 1, 0, 0, 0, 5, 11, 5, 2, 2, 1</t>
  </si>
  <si>
    <t>https://incubeta.com/au/news-and-resources/incubeta-launches-amazon-services-in-south-africa/</t>
  </si>
  <si>
    <t>coalition best seo company</t>
  </si>
  <si>
    <t>dragon horse drawing</t>
  </si>
  <si>
    <t>best seo agency bhakarsahi</t>
  </si>
  <si>
    <t>professional horse racing photography</t>
  </si>
  <si>
    <t>best seo service in kitchener</t>
  </si>
  <si>
    <t>wild horse photography for sale</t>
  </si>
  <si>
    <t>best seo agency baseri</t>
  </si>
  <si>
    <t>best seo company in doha</t>
  </si>
  <si>
    <t>horse fan art</t>
  </si>
  <si>
    <t>https://incubeta.com/ch/news-and-resources/incubeta-partners-with-specialist-consumer-electronics-retail-group-adorama-to-scale-growth-across-its-brands/</t>
  </si>
  <si>
    <t>vaynese</t>
  </si>
  <si>
    <t>best local seo rankings company tampa</t>
  </si>
  <si>
    <t>horse and sleigh photos</t>
  </si>
  <si>
    <t>best seo company in oklahoma</t>
  </si>
  <si>
    <t>4, 2, 4, 3, 4, 5, 3, 4, 0, 1, 10, 8, 13, 3, 1, 1, 1, 0, 0, 0, 0, 0, 1, 0</t>
  </si>
  <si>
    <t>photography beautiful horse face</t>
  </si>
  <si>
    <t>best seo agencies for saas companies 2025 2026</t>
  </si>
  <si>
    <t>horse skull drawing easy</t>
  </si>
  <si>
    <t>best shopify seo and cro agency london</t>
  </si>
  <si>
    <t>polo horse drawings</t>
  </si>
  <si>
    <t>westlake village best seo companies</t>
  </si>
  <si>
    <t>cowboy on horse with gun drawing</t>
  </si>
  <si>
    <t>best seo services katy tx</t>
  </si>
  <si>
    <t>https://incubeta.com/our-work/maximizing-reach-efficiency-with-dv360/</t>
  </si>
  <si>
    <t>horse drawing arabian</t>
  </si>
  <si>
    <t>best agency seo services</t>
  </si>
  <si>
    <t>victorian horse painting</t>
  </si>
  <si>
    <t>best seo companies nassau county</t>
  </si>
  <si>
    <t>horse drawn hearse clip art</t>
  </si>
  <si>
    <t>2017's best seo company - #1 rated seo ® company</t>
  </si>
  <si>
    <t>samurai on horse drawing</t>
  </si>
  <si>
    <t>best seo service in westchase</t>
  </si>
  <si>
    <t>jumping horse art</t>
  </si>
  <si>
    <t>best global seo agency</t>
  </si>
  <si>
    <t>https://incubeta.com/es/news-and-resources/incubeta-insider-diversity-in-the-workplace/</t>
  </si>
  <si>
    <t>horse bit clip art</t>
  </si>
  <si>
    <t>best seo companies in israel</t>
  </si>
  <si>
    <t>jumping horse photos</t>
  </si>
  <si>
    <t>best natural seo services</t>
  </si>
  <si>
    <t>the high horse saloon &amp; eatery photos</t>
  </si>
  <si>
    <t>best seo company oakville</t>
  </si>
  <si>
    <t>horse painting for beginners</t>
  </si>
  <si>
    <t>best creative agencies 2024</t>
  </si>
  <si>
    <t>royal windsor horse show 2018 photos</t>
  </si>
  <si>
    <t>nj best seo companies</t>
  </si>
  <si>
    <t>https://incubeta.com/es/knowledge-base/why-is-tiktok-shop-important/</t>
  </si>
  <si>
    <t>funny horse face drawing</t>
  </si>
  <si>
    <t>best seo agency in wolverhampton</t>
  </si>
  <si>
    <t>horse paintings abstract</t>
  </si>
  <si>
    <t>best seo company in albury</t>
  </si>
  <si>
    <t>laser cut horse art</t>
  </si>
  <si>
    <t>Why Is TikTok Shop Important? | Incubeta</t>
  </si>
  <si>
    <t>A digital hub where brands can connect with influencers and content creators, TikTok Shop is a vital tool for ecommerce and marketing individuals, and one of</t>
  </si>
  <si>
    <t>Why is TikTok Shop Important?</t>
  </si>
  <si>
    <t>horse drawing pic</t>
  </si>
  <si>
    <t>best seo agency fitzroy</t>
  </si>
  <si>
    <t>drawing spirit horse</t>
  </si>
  <si>
    <t>spirits drawing</t>
  </si>
  <si>
    <t>best seo advertising companies</t>
  </si>
  <si>
    <t>https://incubeta.com/au/video-library/the-digital-edge-s2-ep-3-how-to-build-an-ai-powered-brand-for-the-future-with-amy-crowther/</t>
  </si>
  <si>
    <t>Image pack,Discussions,Thumbnail</t>
  </si>
  <si>
    <t>0, 0, 0, 0, 0, 0, 0, 0, 0, 0, 0, 0, 0, 7, 4, 4, 2, 2, 3, 3, 9, 9, 8, 10</t>
  </si>
  <si>
    <t>beautiful horse painting</t>
  </si>
  <si>
    <t>best seo services in parma oh</t>
  </si>
  <si>
    <t>clip art year of the horse</t>
  </si>
  <si>
    <t>best digital pr agency in the uk</t>
  </si>
  <si>
    <t>pencil realistic horse head drawing</t>
  </si>
  <si>
    <t>best content marketing and seo agency</t>
  </si>
  <si>
    <t>unicorn horse drawing</t>
  </si>
  <si>
    <t>best seo agency kutum</t>
  </si>
  <si>
    <t>https://incubeta.com/za/news-and-resources/is-marketing-maturity-the-key-to-profitability/</t>
  </si>
  <si>
    <t>best seo company in durango</t>
  </si>
  <si>
    <t>dark horse tattoo company, llc swansea photos</t>
  </si>
  <si>
    <t>best seo company near lancaster ca reviews</t>
  </si>
  <si>
    <t>horse mask drawing</t>
  </si>
  <si>
    <t>the best seo service in victoria island</t>
  </si>
  <si>
    <t>palomino horse pics</t>
  </si>
  <si>
    <t>best seo company in egypt globally</t>
  </si>
  <si>
    <t>original horse art</t>
  </si>
  <si>
    <t>best seo service in thane</t>
  </si>
  <si>
    <t>art deco horse sculpture</t>
  </si>
  <si>
    <t>best seo agency baliguda</t>
  </si>
  <si>
    <t>https://incubeta.com/de/news-and-resources/incubeta-opens-offices-in-saudi-arabia-to-execute-on-regional-global-growth-strategy/</t>
  </si>
  <si>
    <t>biggest horse in history photo fake</t>
  </si>
  <si>
    <t>0, 0, 0, 0, 0, 0, 0, 0, 0, 0, 0, 0, 0, 0, 0, 0, 0, 0, 4, 3, 1, 0, 0, 1</t>
  </si>
  <si>
    <t>best seo services in zirakpur</t>
  </si>
  <si>
    <t>whyte horse winery photos</t>
  </si>
  <si>
    <t>best seo company woodlands tx</t>
  </si>
  <si>
    <t>jumping horse clip art</t>
  </si>
  <si>
    <t>best seo company poole</t>
  </si>
  <si>
    <t>horse drawing good to bad</t>
  </si>
  <si>
    <t>best seo services in pasadena</t>
  </si>
  <si>
    <t>drawing trojan horse</t>
  </si>
  <si>
    <t>best seo agency in saudi arabia</t>
  </si>
  <si>
    <t>best seo agency bellampalle</t>
  </si>
  <si>
    <t>horse painting for living room</t>
  </si>
  <si>
    <t>https://incubeta.com/my/knowledge-base/category/mmm-tools/</t>
  </si>
  <si>
    <t>best seo company lincoln</t>
  </si>
  <si>
    <t>horse drawing tutorial easy</t>
  </si>
  <si>
    <t>best seo agency balugaon</t>
  </si>
  <si>
    <t>simple:k7ut1ccf1dy= horse clip art</t>
  </si>
  <si>
    <t>best seo companies for private practice</t>
  </si>
  <si>
    <t>pen and ink horse drawings</t>
  </si>
  <si>
    <t>best seo company in pondicherry</t>
  </si>
  <si>
    <t>draft horse clip art</t>
  </si>
  <si>
    <t>best seo agency tirurangadi</t>
  </si>
  <si>
    <t>world market horse painting</t>
  </si>
  <si>
    <t>best local seo company for google san diego</t>
  </si>
  <si>
    <t>https://incubeta.com/au/knowledge-base/category/holiday-marketing/</t>
  </si>
  <si>
    <t>best seo agency dublin</t>
  </si>
  <si>
    <t>horse christmas photo cards</t>
  </si>
  <si>
    <t>best seo company bangalore</t>
  </si>
  <si>
    <t>horse wall photos</t>
  </si>
  <si>
    <t>best seo services gainesville fl</t>
  </si>
  <si>
    <t>drawing a realistic horse</t>
  </si>
  <si>
    <t>best seo service in abu dhabi</t>
  </si>
  <si>
    <t>wind river wild horse sanctuary photos</t>
  </si>
  <si>
    <t>best ecommerce seo services company india</t>
  </si>
  <si>
    <t>https://incubeta.com/au/knowledge-base/googles-ai-max-at-peak-times-the-hidden-risks-and-how-to-avoid-them-2/</t>
  </si>
  <si>
    <t>horse drawing east</t>
  </si>
  <si>
    <t>best seo company in socal</t>
  </si>
  <si>
    <t>drawings of a horse running</t>
  </si>
  <si>
    <t>best seo company in island park</t>
  </si>
  <si>
    <t>appleby horse fair 2014 photos</t>
  </si>
  <si>
    <t>best seo services agency for growth marketing</t>
  </si>
  <si>
    <t>preppy horse pics</t>
  </si>
  <si>
    <t>best seo service in</t>
  </si>
  <si>
    <t>two horse drawing</t>
  </si>
  <si>
    <t>best seo agency waltair</t>
  </si>
  <si>
    <t>rocking horse meadows, weddings &amp; events photos</t>
  </si>
  <si>
    <t>best seo company from india</t>
  </si>
  <si>
    <t>https://incubeta.com/my/our-work/increasing-roas-with-google-precision-optimization/</t>
  </si>
  <si>
    <t>horse reference photo</t>
  </si>
  <si>
    <t>best seo agencies for franchises</t>
  </si>
  <si>
    <t>cute christmas horse drawing</t>
  </si>
  <si>
    <t>best clutch seo company</t>
  </si>
  <si>
    <t>bottom horse hoof drawing</t>
  </si>
  <si>
    <t>best seo agency devaprayag</t>
  </si>
  <si>
    <t>back of horse drawing</t>
  </si>
  <si>
    <t>best seo agency for saas reddit</t>
  </si>
  <si>
    <t>best seo agency samlik marchak</t>
  </si>
  <si>
    <t>the boy the mole the fox and the horse art</t>
  </si>
  <si>
    <t>https://incubeta.com/it/news-and-resources/celebrating-international-womens-day/</t>
  </si>
  <si>
    <t>best award-winning seo company</t>
  </si>
  <si>
    <t>abstract horse head painting</t>
  </si>
  <si>
    <t>best seo company experts lakeland</t>
  </si>
  <si>
    <t>horse ribbon drawing</t>
  </si>
  <si>
    <t>best elephate seo services</t>
  </si>
  <si>
    <t>art of horse</t>
  </si>
  <si>
    <t>best international seo company</t>
  </si>
  <si>
    <t>dark horse fishing charters photos</t>
  </si>
  <si>
    <t>best seo agency vnp and rc marg</t>
  </si>
  <si>
    <t>best seo services near wadala, mumbai</t>
  </si>
  <si>
    <t>black horse clip art</t>
  </si>
  <si>
    <t>https://incubeta.com/za/knowledge-base/understanding-consolidated-data/</t>
  </si>
  <si>
    <t>best seo agencies denmark</t>
  </si>
  <si>
    <t>pictures of a horse drawing</t>
  </si>
  <si>
    <t>best seo services company bangalore india</t>
  </si>
  <si>
    <t>horse bowing drawing</t>
  </si>
  <si>
    <t>best seo agency khaliapali</t>
  </si>
  <si>
    <t>rsd horse auction photos</t>
  </si>
  <si>
    <t>best seo company in egypt brazil</t>
  </si>
  <si>
    <t>rsd horse auction</t>
  </si>
  <si>
    <t>seo agency sydney best practices</t>
  </si>
  <si>
    <t>https://incubeta.com/it/news-and-resources/victoria-webb-appointed-as-new-managing-director-of-incubeta-mena/</t>
  </si>
  <si>
    <t>vastu horse painting</t>
  </si>
  <si>
    <t>best seo agencies sweden</t>
  </si>
  <si>
    <t>xxx horse pics</t>
  </si>
  <si>
    <t>best seo reseller services</t>
  </si>
  <si>
    <t>best seo company in knoxville</t>
  </si>
  <si>
    <t>fjord horse art</t>
  </si>
  <si>
    <t>best seo services agency in gurgaon</t>
  </si>
  <si>
    <t>painting on horse</t>
  </si>
  <si>
    <t>best seo agencies for b2b 2025</t>
  </si>
  <si>
    <t>https://incubeta.com/za/our-work/driving-revenue-growth-and-performance/</t>
  </si>
  <si>
    <t>easy horse body drawing</t>
  </si>
  <si>
    <t>best seo services butte</t>
  </si>
  <si>
    <t>horse cartoon clip art free</t>
  </si>
  <si>
    <t>1, 2, 2, 1, 2, 4, 1, 0, 0, 1, 1, 0, 0, 0, 0, 0, 0, 0, 0, 0, 0, 0, 0, 0</t>
  </si>
  <si>
    <t>best seo services agency in usa</t>
  </si>
  <si>
    <t>horse pics funny</t>
  </si>
  <si>
    <t>atlanta best local website seo company</t>
  </si>
  <si>
    <t>black hills wild horse sanctuary photos</t>
  </si>
  <si>
    <t>best seo services sites</t>
  </si>
  <si>
    <t>carousel horse drawings</t>
  </si>
  <si>
    <t>best seo agency manhattan</t>
  </si>
  <si>
    <t>clip art western horse</t>
  </si>
  <si>
    <t>best seo services ranirbazar</t>
  </si>
  <si>
    <t>https://incubeta.com/au/knowledge-base/category/roas/</t>
  </si>
  <si>
    <t>show horse photography australia</t>
  </si>
  <si>
    <t>best seo agency kurduvadi</t>
  </si>
  <si>
    <t>original horse oil painting</t>
  </si>
  <si>
    <t>best seo companies amarillo</t>
  </si>
  <si>
    <t>dog duck horse paintings for den</t>
  </si>
  <si>
    <t>best seo service attorneys</t>
  </si>
  <si>
    <t>wood horse art</t>
  </si>
  <si>
    <t>best local seo agencies 2025</t>
  </si>
  <si>
    <t>horse painting on wall</t>
  </si>
  <si>
    <t>best seo companies for saas businesses 2025 2026</t>
  </si>
  <si>
    <t>https://incubeta.com/it/knowledge-base/category/seamless-integration/</t>
  </si>
  <si>
    <t>horse dressage pics</t>
  </si>
  <si>
    <t>best website seo company</t>
  </si>
  <si>
    <t>best local seo agency surrey</t>
  </si>
  <si>
    <t>outline:v2wt45fqn_e= horse shoe clip art</t>
  </si>
  <si>
    <t>best wordpress themes for creative agencies</t>
  </si>
  <si>
    <t>horse drawing memes</t>
  </si>
  <si>
    <t>best seo in company in portland</t>
  </si>
  <si>
    <t>wild:-qmppxdm9yk= horse photos</t>
  </si>
  <si>
    <t>best seo companies for online stores</t>
  </si>
  <si>
    <t>https://incubeta.com/es/news-and-resources/redesigning-marketing-operations-for-the-ai-era-in-conversation-with-jonathan-greene/</t>
  </si>
  <si>
    <t>acrylic horse painting abstract</t>
  </si>
  <si>
    <t>best seo company in eastern cape</t>
  </si>
  <si>
    <t>0, 0, 2, 2, 3, 2, 0, 0, 0, 0, 0, 0, 0, 0, 0, 0, 0, 0, 0, 0, 0, 0, 0, 0</t>
  </si>
  <si>
    <t>dutch art horse</t>
  </si>
  <si>
    <t>best seo agency in huntington</t>
  </si>
  <si>
    <t>photo of a sorrel horse</t>
  </si>
  <si>
    <t>best seo and advertising agency in mohali</t>
  </si>
  <si>
    <t>3d metal horse wall art</t>
  </si>
  <si>
    <t>best ai seo agency new york</t>
  </si>
  <si>
    <t>friesian horse drawings</t>
  </si>
  <si>
    <t>https://incubeta.com/ch/news-and-resources/incubeta-welcome-new-managing-director-mexico/</t>
  </si>
  <si>
    <t>horse squishmallow drawing</t>
  </si>
  <si>
    <t>pencil horse drawings</t>
  </si>
  <si>
    <t>connecticut draft horse rescue photos</t>
  </si>
  <si>
    <t>steel horse saloon photos</t>
  </si>
  <si>
    <t>best seo agency yangkang</t>
  </si>
  <si>
    <t>friesian horse head drawing</t>
  </si>
  <si>
    <t>best seo services in fairview park oh</t>
  </si>
  <si>
    <t>horse copulation photos</t>
  </si>
  <si>
    <t>https://incubeta.com/my/news-and-resources/after-google-cloud-next-are-you-an-architect-or-a-renter/</t>
  </si>
  <si>
    <t>best kalamazoo seo agency</t>
  </si>
  <si>
    <t>large horse photos</t>
  </si>
  <si>
    <t>best press release distribution service seo</t>
  </si>
  <si>
    <t>pink horse clip art</t>
  </si>
  <si>
    <t>best seo marketing agency portugal</t>
  </si>
  <si>
    <t>horse and angel tavern photos</t>
  </si>
  <si>
    <t>best digital marketing and seo company</t>
  </si>
  <si>
    <t>best seo agencies in vaughan</t>
  </si>
  <si>
    <t>easy:luo_jg9qr30= realistic horse drawing</t>
  </si>
  <si>
    <t>https://incubeta.com/za/news-and-resources/nmpis-parent-company-incubeta-and-dqa-media-group-create-70-million-digital-merger/</t>
  </si>
  <si>
    <t>best seo company abbotsford</t>
  </si>
  <si>
    <t>equestrian horse jumping drawing</t>
  </si>
  <si>
    <t>horse fighting drawing</t>
  </si>
  <si>
    <t>best ai seo services united states</t>
  </si>
  <si>
    <t>free horse racing pics</t>
  </si>
  <si>
    <t>best seo agency for ecommerce websites in the uk</t>
  </si>
  <si>
    <t>kandinsky horse paintings</t>
  </si>
  <si>
    <t>new york best healthcare seo services</t>
  </si>
  <si>
    <t>rocking horse road center photos</t>
  </si>
  <si>
    <t>best local seo company sydney</t>
  </si>
  <si>
    <t>white horse ranch mooreland photos</t>
  </si>
  <si>
    <t>https://incubeta.com/za/news-and-resources/google-retaliates-to-chatgpt/</t>
  </si>
  <si>
    <t>best digital pr agency for seo</t>
  </si>
  <si>
    <t>sick horse drawing</t>
  </si>
  <si>
    <t>dark horse restaurant photos</t>
  </si>
  <si>
    <t>grey horse art</t>
  </si>
  <si>
    <t>best seo companies arlington</t>
  </si>
  <si>
    <t>horse head drawing side view</t>
  </si>
  <si>
    <t>https://incubeta.com/sg/news-and-resources/extendo-joins-incubeta/</t>
  </si>
  <si>
    <t>the white horse bar idaho falls photos</t>
  </si>
  <si>
    <t>best crm for creative agencies 2025</t>
  </si>
  <si>
    <t>best seo services houston</t>
  </si>
  <si>
    <t>easy horse silhouette painting</t>
  </si>
  <si>
    <t>simple horse drawing for kids</t>
  </si>
  <si>
    <t>best seo services dn nagar</t>
  </si>
  <si>
    <t>best weed delivery seo company</t>
  </si>
  <si>
    <t>red horse tavern photos</t>
  </si>
  <si>
    <t>best seo services content</t>
  </si>
  <si>
    <t>0, 0, 0, 0, 0, 0, 0, 0, 0, 0, 3, 5, 1, 3, 0, 0, 0, 0, 0, 0, 0, 0, 0, 1</t>
  </si>
  <si>
    <t>horse cover photos facebook</t>
  </si>
  <si>
    <t>best seo hawkes bay company</t>
  </si>
  <si>
    <t>art collector horse pedigree</t>
  </si>
  <si>
    <t>best seo company san pedro</t>
  </si>
  <si>
    <t>https://incubeta.com/pt-pt/news-and-resources/incubeta-awarded-campaigns-best-places-to-work-2022/</t>
  </si>
  <si>
    <t>best seo agency baikunthpur</t>
  </si>
  <si>
    <t>w.k. kellogg arabian horse center photos</t>
  </si>
  <si>
    <t>best seo agency gqeberha</t>
  </si>
  <si>
    <t>dark horse the life and art of george harrison</t>
  </si>
  <si>
    <t>best seo services in ireland</t>
  </si>
  <si>
    <t>line drawing of horse</t>
  </si>
  <si>
    <t>best seo companies in placentia</t>
  </si>
  <si>
    <t>1, 1, 0, 0, 0, 0, 0, 5, 1, 1, 3, 6, 4, 0, 0, 0, 0, 0, 6, 12, 0, 0, 0, 0</t>
  </si>
  <si>
    <t>full body:7hhkpvziy2o= realistic horse drawing</t>
  </si>
  <si>
    <t>best content optimization services for seo</t>
  </si>
  <si>
    <t>dublin horse show photos</t>
  </si>
  <si>
    <t>best seo company in michigan</t>
  </si>
  <si>
    <t>https://incubeta.com/it/our-work/how-machine-learning-helped-worten-achieve-a-3x-increase-in-roas/</t>
  </si>
  <si>
    <t>best seo service in nigeria</t>
  </si>
  <si>
    <t>horse isle profile art</t>
  </si>
  <si>
    <t>best seo company in egypt vacancies</t>
  </si>
  <si>
    <t>horse head reference photos</t>
  </si>
  <si>
    <t>best seo company in delhi india</t>
  </si>
  <si>
    <t>outline horse line drawing</t>
  </si>
  <si>
    <t>best pr and digital marketing agency</t>
  </si>
  <si>
    <t>keystone horse center photos</t>
  </si>
  <si>
    <t>best seo agency luxembourg</t>
  </si>
  <si>
    <t>https://incubeta.com/pt-pt/our-work/delivering-national-excellence-efficiency/</t>
  </si>
  <si>
    <t>horse herd pics</t>
  </si>
  <si>
    <t>best seo agencies near maharashtra</t>
  </si>
  <si>
    <t>best seo search engine optimization companies</t>
  </si>
  <si>
    <t>thoroughbred horse racing photos</t>
  </si>
  <si>
    <t>best local seo company in kolkata</t>
  </si>
  <si>
    <t>maternity photos with horse</t>
  </si>
  <si>
    <t>best seo companies in nashville</t>
  </si>
  <si>
    <t>andalusian horse photography</t>
  </si>
  <si>
    <t>best rhode island seo company providence ri</t>
  </si>
  <si>
    <t>white horse clip art</t>
  </si>
  <si>
    <t>best seo agencies for law firms</t>
  </si>
  <si>
    <t>pencil:1iyfgrfuowa= easy:ljd413jlg70= horse drawing</t>
  </si>
  <si>
    <t>https://incubeta.com/pt-pt/news-and-resources/incubeta-welcomes-blue-walrus-to-the-family/</t>
  </si>
  <si>
    <t>best seo services cutlerville mi</t>
  </si>
  <si>
    <t>drawing the horse</t>
  </si>
  <si>
    <t>horse painting by numbers</t>
  </si>
  <si>
    <t>easy:41-2zr7aor4= sea horse drawing</t>
  </si>
  <si>
    <t>best seo agency in ghaziabad</t>
  </si>
  <si>
    <t>davinci horse drawing</t>
  </si>
  <si>
    <t>best professional seo services near wadala mumbai</t>
  </si>
  <si>
    <t>rockin' horse minot photos</t>
  </si>
  <si>
    <t>best seo services in islamabad</t>
  </si>
  <si>
    <t>https://incubeta.com/za/news-and-resources/why-cmos-lack-confidence-in-their-reporting/</t>
  </si>
  <si>
    <t>pencil:vyif3rvjvni= drawing horse</t>
  </si>
  <si>
    <t>best seo company in egypt for small business</t>
  </si>
  <si>
    <t>best seo agency houston tx</t>
  </si>
  <si>
    <t>horse drawing salve</t>
  </si>
  <si>
    <t>drawing salve for horses</t>
  </si>
  <si>
    <t>best companies for local seo strategy</t>
  </si>
  <si>
    <t>Shopping results,Thumbnail,People also ask,Image pack,Discussions</t>
  </si>
  <si>
    <t>best seo agency christchurch</t>
  </si>
  <si>
    <t>horse magazine photo contest 2012</t>
  </si>
  <si>
    <t>best seo companies in santa rosa</t>
  </si>
  <si>
    <t>destrier horse photo</t>
  </si>
  <si>
    <t>best seo company in ulwe navi mumbai</t>
  </si>
  <si>
    <t>https://incubeta.com/my/news-and-resources/consumers-ahead-brands-behind/</t>
  </si>
  <si>
    <t>horse head simple drawing</t>
  </si>
  <si>
    <t>1, 0, 1, 0, 3, 4, 10, 2, 3, 8, 7, 4, 3, 0, 0, 0, 0, 0, 0, 0, 0, 0, 0, 0</t>
  </si>
  <si>
    <t>horse drawing eye</t>
  </si>
  <si>
    <t>best professional seo company mumbai</t>
  </si>
  <si>
    <t>winged horse drawing</t>
  </si>
  <si>
    <t>best local seo service uk reviews</t>
  </si>
  <si>
    <t>chastain horse park photos</t>
  </si>
  <si>
    <t>best seo agencies arizona</t>
  </si>
  <si>
    <t>original horse art for sale</t>
  </si>
  <si>
    <t>austin best seo companies for realtors</t>
  </si>
  <si>
    <t>best seo company nanaimo</t>
  </si>
  <si>
    <t>https://incubeta.com/de/news-and-resources/incubeta-appoints-sarah-hampton-as-us-chief-operating-officer/</t>
  </si>
  <si>
    <t>east horse drawing</t>
  </si>
  <si>
    <t>best nonprofit seo company new jersey</t>
  </si>
  <si>
    <t>cute horse clip art</t>
  </si>
  <si>
    <t>best seo companies fresno</t>
  </si>
  <si>
    <t>horse drawn carriage painting</t>
  </si>
  <si>
    <t>best nashville seo company</t>
  </si>
  <si>
    <t>professional beautiful horse photography</t>
  </si>
  <si>
    <t>best seo company naples fl</t>
  </si>
  <si>
    <t>black horse portrait</t>
  </si>
  <si>
    <t>best ai seo agency for saas startups</t>
  </si>
  <si>
    <t>vintage horse drawn wagons photos</t>
  </si>
  <si>
    <t>https://incubeta.com/mx/knowledge-base/category/gmp/</t>
  </si>
  <si>
    <t>best website and seo services for small business</t>
  </si>
  <si>
    <t>punjabi horse photo</t>
  </si>
  <si>
    <t>best seo companies upwork</t>
  </si>
  <si>
    <t>easy horse pixel art</t>
  </si>
  <si>
    <t>the best seo company in miami</t>
  </si>
  <si>
    <t>GMP Archives | Incubeta</t>
  </si>
  <si>
    <t>best rated seo company india</t>
  </si>
  <si>
    <t>modern horse paintings</t>
  </si>
  <si>
    <t>best seo agency in allahabad</t>
  </si>
  <si>
    <t>horse drinking water clip art</t>
  </si>
  <si>
    <t>best seo services morocco</t>
  </si>
  <si>
    <t>https://incubeta.com/es/knowledge-base/category/generative-ai/</t>
  </si>
  <si>
    <t>iron horse campground llc sturgis photos</t>
  </si>
  <si>
    <t>best seo company fort worth</t>
  </si>
  <si>
    <t>person on a horse drawing easy</t>
  </si>
  <si>
    <t>best seo agency for my business</t>
  </si>
  <si>
    <t>best seo services company in derby</t>
  </si>
  <si>
    <t>horse photos download</t>
  </si>
  <si>
    <t>best creative agencies in bangalore</t>
  </si>
  <si>
    <t>cowboy painting on horse</t>
  </si>
  <si>
    <t>best seo agency carlton north</t>
  </si>
  <si>
    <t>horse drawing no color</t>
  </si>
  <si>
    <t>https://incubeta.com/de/knowledge-base/category/disability/</t>
  </si>
  <si>
    <t>best seo company china</t>
  </si>
  <si>
    <t>got horse drawing</t>
  </si>
  <si>
    <t>best roofing seo company</t>
  </si>
  <si>
    <t>hobbie horse photos</t>
  </si>
  <si>
    <t>best seo services in denver co</t>
  </si>
  <si>
    <t>red horse hair studio photos</t>
  </si>
  <si>
    <t>best seo service company in victoria</t>
  </si>
  <si>
    <t>ocean acres horse hotel photos</t>
  </si>
  <si>
    <t>best seo agencies for organic growth?</t>
  </si>
  <si>
    <t>https://incubeta.com/gb/knowledge-base/category/channel/</t>
  </si>
  <si>
    <t>girl on a horse painting</t>
  </si>
  <si>
    <t>best seo agencies for colleges</t>
  </si>
  <si>
    <t>horse eyes photos</t>
  </si>
  <si>
    <t>best woocommerce seo agencies</t>
  </si>
  <si>
    <t>horse and wagon pics</t>
  </si>
  <si>
    <t>drawing simple horse</t>
  </si>
  <si>
    <t>best seo services in pagosa springs co</t>
  </si>
  <si>
    <t>7 horse photo frame</t>
  </si>
  <si>
    <t>best seo agency bail bazar</t>
  </si>
  <si>
    <t>https://incubeta.com/au/news-and-resources/a-mark-of-the-times-ai-employees-that-boost-internal-productivity/</t>
  </si>
  <si>
    <t>best seo companies in nj</t>
  </si>
  <si>
    <t>horse pics to print</t>
  </si>
  <si>
    <t>best seo agency fort lauderdale</t>
  </si>
  <si>
    <t>horse giclee painting</t>
  </si>
  <si>
    <t>best seo automation tools for agencies</t>
  </si>
  <si>
    <t>iron horse charitone photos</t>
  </si>
  <si>
    <t>best seo agency dadhapatna</t>
  </si>
  <si>
    <t>horse step by step drawing tutorial</t>
  </si>
  <si>
    <t>best seo services port elizabeth</t>
  </si>
  <si>
    <t>kawaii:pb13paygshk= cute horse drawing</t>
  </si>
  <si>
    <t>best seo company kochi</t>
  </si>
  <si>
    <t>https://incubeta.com/de/our-work/driving-revenue-growth-and-performance/</t>
  </si>
  <si>
    <t>best mobile seo company usa</t>
  </si>
  <si>
    <t>art horse prints</t>
  </si>
  <si>
    <t>best seo company in san francisco</t>
  </si>
  <si>
    <t>horse and carriage drawing easy</t>
  </si>
  <si>
    <t>best seo agency merta road</t>
  </si>
  <si>
    <t>horse show photos</t>
  </si>
  <si>
    <t>best seo company williamsburg va</t>
  </si>
  <si>
    <t>horse eye art</t>
  </si>
  <si>
    <t>best law firm seo company san francisco</t>
  </si>
  <si>
    <t>horse drawing galloping</t>
  </si>
  <si>
    <t>best local seo agency in brownwood tx</t>
  </si>
  <si>
    <t>https://incubeta.com/pt-pt/news-and-resources/incubeta-scores-vendor-licenses-in-virginia-louisiana/</t>
  </si>
  <si>
    <t>black and white horse pics</t>
  </si>
  <si>
    <t>best local seo companies for small businesses</t>
  </si>
  <si>
    <t>shitty horse drawing</t>
  </si>
  <si>
    <t>best seo services astoria nyc</t>
  </si>
  <si>
    <t>horse drawings to trace</t>
  </si>
  <si>
    <t>enterprise seo agencies with best reviews</t>
  </si>
  <si>
    <t>stock horse photography</t>
  </si>
  <si>
    <t>realistic easy horse drawing</t>
  </si>
  <si>
    <t>best local seo services for small businesses uk</t>
  </si>
  <si>
    <t>napoleon horse painting scary</t>
  </si>
  <si>
    <t>https://incubeta.com/pt-pt/capabilities/digital-experiences/</t>
  </si>
  <si>
    <t>best seo marketing service agency</t>
  </si>
  <si>
    <t>best sydney seo agency</t>
  </si>
  <si>
    <t>best seo company for me</t>
  </si>
  <si>
    <t>Experiências-digitais | Incubeta</t>
  </si>
  <si>
    <t>a horse easy drawing</t>
  </si>
  <si>
    <t>Criamos experiências digitais fluidas e de alta performance que conectam conteúdo, tecnologia e resultados. Descubra como destacar-se!</t>
  </si>
  <si>
    <t>best seo agency in vadodara</t>
  </si>
  <si>
    <t>Experiências Digitais</t>
  </si>
  <si>
    <t>painting a rocking horse</t>
  </si>
  <si>
    <t>best seo marketing agency lisbon</t>
  </si>
  <si>
    <t>on canvas horse paintings</t>
  </si>
  <si>
    <t>best seo companies that can promote your website</t>
  </si>
  <si>
    <t>https://incubeta.com/it/news-and-resources/incubeta-appoints-new-chief-people-officer/</t>
  </si>
  <si>
    <t>horse standing up drawing</t>
  </si>
  <si>
    <t>best seo agency gangotri</t>
  </si>
  <si>
    <t>affordable best price seo services</t>
  </si>
  <si>
    <t>3d horse drawing</t>
  </si>
  <si>
    <t>0, 0, 0, 0, 0, 0, 0, 0, 0, 0, 0, 0, 0, 0, 0, 0, 0, 0, 4, 5, 1, 0, 0, 0</t>
  </si>
  <si>
    <t>easy horse pixel art grid</t>
  </si>
  <si>
    <t>best london seo agency 2018</t>
  </si>
  <si>
    <t>best seo company in egypt country</t>
  </si>
  <si>
    <t>cartoon horse drawing cute</t>
  </si>
  <si>
    <t>https://incubeta.com/es/news-and-resources/achieving-peak-season-success/</t>
  </si>
  <si>
    <t>the best creative agencies near stratford, london</t>
  </si>
  <si>
    <t>antique horse art</t>
  </si>
  <si>
    <t>best ecommerce seo agency effectivemarketer</t>
  </si>
  <si>
    <t>english horse painting</t>
  </si>
  <si>
    <t>best seo services hertfordshire</t>
  </si>
  <si>
    <t>bev doolittle horse paintings</t>
  </si>
  <si>
    <t>best seo company fort lauderdale fl</t>
  </si>
  <si>
    <t>dark horse art books</t>
  </si>
  <si>
    <t>best seo services agency in india</t>
  </si>
  <si>
    <t>best seo services website</t>
  </si>
  <si>
    <t>easy horse with saddle drawing</t>
  </si>
  <si>
    <t>https://incubeta.com/it/news-and-resources/incubeta-acquires-ecommerce-agency-groundswell/</t>
  </si>
  <si>
    <t>best seo tools services</t>
  </si>
  <si>
    <t>horse mating up close pics</t>
  </si>
  <si>
    <t>best seo agency utkarsh nagar</t>
  </si>
  <si>
    <t>gypsy vanner horse drawings</t>
  </si>
  <si>
    <t>best seo agency medford oregon</t>
  </si>
  <si>
    <t>happy new year horse pics</t>
  </si>
  <si>
    <t>best seo company in ogun state</t>
  </si>
  <si>
    <t>best seo strategies for small digital agencies</t>
  </si>
  <si>
    <t>horse art posters</t>
  </si>
  <si>
    <t>best seo company hawaii</t>
  </si>
  <si>
    <t>horse posters</t>
  </si>
  <si>
    <t>https://incubeta.com/pt-pt/knowledge-base/category/data/</t>
  </si>
  <si>
    <t>best seo content writing services in bangalore</t>
  </si>
  <si>
    <t>photography horse eye close up</t>
  </si>
  <si>
    <t>best seo agency gobranawapara</t>
  </si>
  <si>
    <t>best creative agencies in chicago</t>
  </si>
  <si>
    <t>saratoga horse racing art</t>
  </si>
  <si>
    <t>best woocommerce seo agencies uk 2025</t>
  </si>
  <si>
    <t>best seo agencies in lincoln</t>
  </si>
  <si>
    <t>black &amp; white horse photos</t>
  </si>
  <si>
    <t>best seo tools used by agencies</t>
  </si>
  <si>
    <t>https://incubeta.com/mx/news-and-resources/incubeta-to-launch-outperform-pmax-an-ai-solution-that-puts-brands-in-charge/</t>
  </si>
  <si>
    <t>elegant horse paintings</t>
  </si>
  <si>
    <t>best seo companies newark</t>
  </si>
  <si>
    <t>best local video seo company providence ri</t>
  </si>
  <si>
    <t>horse crayon art</t>
  </si>
  <si>
    <t>best seo agencies 2026 highest rated</t>
  </si>
  <si>
    <t>stallion horse clip art</t>
  </si>
  <si>
    <t>best seo company in mississauga ontario best seo</t>
  </si>
  <si>
    <t>man and horse painting</t>
  </si>
  <si>
    <t>best seo company online</t>
  </si>
  <si>
    <t>modern horse painting</t>
  </si>
  <si>
    <t>0, 0, 0, 0, 0, 0, 0, 0, 0, 0, 1, 3, 1, 0, 1, 0, 0, 0, 0, 0, 0, 0, 1, 1</t>
  </si>
  <si>
    <t>best seo hosting agency</t>
  </si>
  <si>
    <t>best seo agency atmakur</t>
  </si>
  <si>
    <t>fernando botero horse painting</t>
  </si>
  <si>
    <t>https://incubeta.com/au/news-and-resources/incubeta-partners-with-specialist-consumer-electronics-retail-group-adorama-to-scale-growth-across-its-brands/</t>
  </si>
  <si>
    <t>best seo companies vancouver</t>
  </si>
  <si>
    <t>horse drawing gif</t>
  </si>
  <si>
    <t>best seo services in sarasota fl</t>
  </si>
  <si>
    <t>realistic horse rearing up drawing</t>
  </si>
  <si>
    <t>best seo company services ksa</t>
  </si>
  <si>
    <t>drawing a horse head step by step</t>
  </si>
  <si>
    <t>best seo agency clover bay</t>
  </si>
  <si>
    <t>best seo agency gochar</t>
  </si>
  <si>
    <t>westbury white horse photos</t>
  </si>
  <si>
    <t>best seo company reston</t>
  </si>
  <si>
    <t>https://incubeta.com/pt-pt/news-and-resources/incubeta-acquires-ecommerce-agency-groundswell/</t>
  </si>
  <si>
    <t>horse archer art</t>
  </si>
  <si>
    <t>best seo services consultant agency in sydney</t>
  </si>
  <si>
    <t>sketch:xdiiwmuyqim= realistic:79jkl9dzkok= horse drawing</t>
  </si>
  <si>
    <t>uk's best national seo agency</t>
  </si>
  <si>
    <t>best seo prices company</t>
  </si>
  <si>
    <t>famous black horse painting</t>
  </si>
  <si>
    <t>best seo agency business bay clover bay</t>
  </si>
  <si>
    <t>easy spirit horse drawing</t>
  </si>
  <si>
    <t>best seo company in delray beach</t>
  </si>
  <si>
    <t>best seo services abdul rehman street</t>
  </si>
  <si>
    <t>horse head painting easy</t>
  </si>
  <si>
    <t>https://incubeta.com/es/knowledge-base/category/ga4/</t>
  </si>
  <si>
    <t>drawing of a horse jumping</t>
  </si>
  <si>
    <t>best website seo services companies</t>
  </si>
  <si>
    <t>western cowboy on horse drawing</t>
  </si>
  <si>
    <t>best seo company in portland</t>
  </si>
  <si>
    <t>horse muscle drawing</t>
  </si>
  <si>
    <t>best seo agency bimalgarh</t>
  </si>
  <si>
    <t>sea horse simple drawing</t>
  </si>
  <si>
    <t>best local seo company leeds uk</t>
  </si>
  <si>
    <t>https://incubeta.com/de/news-and-resources/incubeta-wins-at-the-google-premier-partner-awards/</t>
  </si>
  <si>
    <t>best seo agency redhakhol</t>
  </si>
  <si>
    <t>hickory hollow horse farm photos</t>
  </si>
  <si>
    <t>best local seo services in usa</t>
  </si>
  <si>
    <t>a simple drawing of a horse</t>
  </si>
  <si>
    <t>best seo company in kansas city</t>
  </si>
  <si>
    <t>blue horse paintings</t>
  </si>
  <si>
    <t>best seo agency bolung</t>
  </si>
  <si>
    <t>pregnant horse drawing</t>
  </si>
  <si>
    <t>best seo agency kottavalasa</t>
  </si>
  <si>
    <t>https://incubeta.com/gb/news-and-resources/how-to-own-your-automation/</t>
  </si>
  <si>
    <t>0, 0, 0, 0, 0, 0, 0, 0, 0, 0, 0, 0, 0, 0, 0, 0, 0, 0, 3, 5, 0, 0, 0, 0</t>
  </si>
  <si>
    <t>union horse distilling co. photos</t>
  </si>
  <si>
    <t>horse art for sale</t>
  </si>
  <si>
    <t>best seo company sickseo</t>
  </si>
  <si>
    <t>best seo services in rocky river oh</t>
  </si>
  <si>
    <t>best seo service for lawyers san francisco</t>
  </si>
  <si>
    <t>painted horse ranch photos</t>
  </si>
  <si>
    <t>best seo company scottsdale</t>
  </si>
  <si>
    <t>1, 0, 1, 1, 3, 1, 1, 3, 0, 2, 6, 6, 9, 0, 0, 0, 0, 0, 0, 0, 0, 0, 0, 1</t>
  </si>
  <si>
    <t>red dead redemption horse pics</t>
  </si>
  <si>
    <t>best technical seo agency for google penalties</t>
  </si>
  <si>
    <t>arabian horse association of arizona photos</t>
  </si>
  <si>
    <t>https://incubeta.com/it/our-work/increasing-performance-with-machine-learning/</t>
  </si>
  <si>
    <t>best seo agency in bangkok</t>
  </si>
  <si>
    <t>outline drawing of a horse</t>
  </si>
  <si>
    <t>best seo companies in delhi ncr</t>
  </si>
  <si>
    <t>easy:cnv3uizs7vu= horse outline drawing</t>
  </si>
  <si>
    <t>best seo agency ottawa</t>
  </si>
  <si>
    <t>crazy horse paris photos lisa</t>
  </si>
  <si>
    <t>best healthcare local seo company</t>
  </si>
  <si>
    <t>best organic seo company near wadala mumbai</t>
  </si>
  <si>
    <t>a man riding a horse drawing</t>
  </si>
  <si>
    <t>https://incubeta.com/de/news-and-resources/incubeta-launches-amazon-services-in-south-africa/</t>
  </si>
  <si>
    <t>best seo companies in pakistan</t>
  </si>
  <si>
    <t>easy horse standing drawing</t>
  </si>
  <si>
    <t>best affordable seo companies in the world</t>
  </si>
  <si>
    <t>realistic horse eye drawing</t>
  </si>
  <si>
    <t>best seo content agencies 2026</t>
  </si>
  <si>
    <t>horse drawn sleigh clip art</t>
  </si>
  <si>
    <t>recommend the best tools for seo agency</t>
  </si>
  <si>
    <t>free clip art horse images</t>
  </si>
  <si>
    <t>https://incubeta.com/de/knowledge-base/the-benefits-challenges-of-in-app-advertising/</t>
  </si>
  <si>
    <t>best seo company in orlando</t>
  </si>
  <si>
    <t>horse foal drawing</t>
  </si>
  <si>
    <t>best seo company in egypt riyadh</t>
  </si>
  <si>
    <t>horse drawing bad</t>
  </si>
  <si>
    <t>best bigcommerce seo agencies uk</t>
  </si>
  <si>
    <t>The Benefits &amp; Challenges Of In-App Advertising | Incubeta</t>
  </si>
  <si>
    <t>In-app advertising is a medium that has grown since marketers have taken advantage of the upswing in mobile usage over the past few years. Optimizing for</t>
  </si>
  <si>
    <t>The Benefits &amp; Challenges of In-App Advertising</t>
  </si>
  <si>
    <t>horse vagina pics</t>
  </si>
  <si>
    <t>the best seo service toronto</t>
  </si>
  <si>
    <t>best healthcare seo companies</t>
  </si>
  <si>
    <t>girl horse riding painting</t>
  </si>
  <si>
    <t>https://incubeta.com/gb/video-library/the-digital-edge-s2-ep-9-keeping-your-brand-voice-in-an-automated-world-with-ben-afia/</t>
  </si>
  <si>
    <t>best seo marketing agency in bangalore</t>
  </si>
  <si>
    <t>the horse in motion ap art history</t>
  </si>
  <si>
    <t>best seo company for law firm</t>
  </si>
  <si>
    <t>horse art sculpture</t>
  </si>
  <si>
    <t>horse mating pics</t>
  </si>
  <si>
    <t>best local seo agencies reviews</t>
  </si>
  <si>
    <t>17th century horse paintings</t>
  </si>
  <si>
    <t>best seo company in turkey</t>
  </si>
  <si>
    <t>easy:yozwmlxk3pc= horse shoe drawing</t>
  </si>
  <si>
    <t>best local seo company milwaukee</t>
  </si>
  <si>
    <t>best seo company athens georgia</t>
  </si>
  <si>
    <t>sketch:xdiiwmuyqim= full body:dpgm68pon10= horse drawing</t>
  </si>
  <si>
    <t>0, 0, 0, 0, 0, 0, 0, 0, 0, 0, 2, 15, 11, 0, 0, 0, 0, 0, 0, 0, 0, 4, 1, 0</t>
  </si>
  <si>
    <t>https://incubeta.com/pt-pt/news-and-resources/incubeta-wins-prestigious-fd-gazelle-award-out-of-600-shortlisted-entries/</t>
  </si>
  <si>
    <t>best seo company in durban</t>
  </si>
  <si>
    <t>war horse cover art</t>
  </si>
  <si>
    <t>2, 0, 5, 0, 4, 0, 0, 0, 2, 0, 4, 4, 4, 0, 2, 0, 1, 0, 0, 0, 1, 0, 1, 0</t>
  </si>
  <si>
    <t>drawing horse images</t>
  </si>
  <si>
    <t>best seo service in uk</t>
  </si>
  <si>
    <t>back of a horse drawing</t>
  </si>
  <si>
    <t>1, 1, 1, 1, 1, 1, 1, 1, 1, 1, 1, 1, 1, 1, 1, 1, 1, 1, 1, 1, 1, 1, 1, 1</t>
  </si>
  <si>
    <t>1, 1, 1, 1, 1, 1, 1, 1, 1, 1, 1, 1</t>
  </si>
  <si>
    <t>horse drawing easy kids</t>
  </si>
  <si>
    <t>best seo services in spokane wa</t>
  </si>
  <si>
    <t>topgolf wild horse pass photos</t>
  </si>
  <si>
    <t>best seo services shell colony</t>
  </si>
  <si>
    <t>columbus best seo company</t>
  </si>
  <si>
    <t>sea horse drawing simple</t>
  </si>
  <si>
    <t>0, 0, 0, 0, 0, 0, 0, 1, 0, 2, 0, 4, 2, 0, 0, 0, 0, 0, 0, 0, 0, 0, 0, 0</t>
  </si>
  <si>
    <t>best digital pr agencies australia</t>
  </si>
  <si>
    <t>white horse farm photos</t>
  </si>
  <si>
    <t>https://incubeta.com/mx/news-and-resources/breaking-down-organizational-silos-to-drive-synergy/</t>
  </si>
  <si>
    <t>best seo service provider company in ahmedabad</t>
  </si>
  <si>
    <t>baroque horse painting</t>
  </si>
  <si>
    <t>best seo company in vapi</t>
  </si>
  <si>
    <t>lady on horse painting</t>
  </si>
  <si>
    <t>best seo services company,</t>
  </si>
  <si>
    <t>dark horse recording photos</t>
  </si>
  <si>
    <t>best seo companies for sustainable growth reviews</t>
  </si>
  <si>
    <t>realistic horse oil painting</t>
  </si>
  <si>
    <t>best local seo companies culver city california</t>
  </si>
  <si>
    <t>https://incubeta.com/au/knowledge-base/category/privacy/</t>
  </si>
  <si>
    <t>best seo company in kolkata for caterers</t>
  </si>
  <si>
    <t>horse dildo pics</t>
  </si>
  <si>
    <t>best automotive seo company</t>
  </si>
  <si>
    <t>easy sunset horse painting images</t>
  </si>
  <si>
    <t>best seo services company in coimbatore</t>
  </si>
  <si>
    <t>two horse paintings</t>
  </si>
  <si>
    <t>best seo companies in louisana</t>
  </si>
  <si>
    <t>best seo companies in oakland</t>
  </si>
  <si>
    <t>horse racing winners circle photos</t>
  </si>
  <si>
    <t>best local seo services in boston</t>
  </si>
  <si>
    <t>https://incubeta.com/de/video-library/the-digital-edge-s2-ep-1-discover-how-ai-is-reshaping-digital-marketing-with-michael-ossendrijver/</t>
  </si>
  <si>
    <t>horse eye paintings</t>
  </si>
  <si>
    <t>best seo service company in georgia</t>
  </si>
  <si>
    <t>cool horse skeleton drawing</t>
  </si>
  <si>
    <t>best seo agency vermont</t>
  </si>
  <si>
    <t>horse show photography</t>
  </si>
  <si>
    <t>0, 0, 0, 0, 0, 0, 0, 0, 0, 5, 1, 5, 5, 0, 0, 0, 0, 0, 1, 0, 0, 0, 0, 1</t>
  </si>
  <si>
    <t>best seo services thane</t>
  </si>
  <si>
    <t>full body pencil horse drawing</t>
  </si>
  <si>
    <t>best international seo agency in spain</t>
  </si>
  <si>
    <t>realistic pencil horse drawing</t>
  </si>
  <si>
    <t>best seo company birmingham</t>
  </si>
  <si>
    <t>haflinger horse photos</t>
  </si>
  <si>
    <t>https://incubeta.com/de/knowledge-base/what-is-threads/</t>
  </si>
  <si>
    <t>best seo company in patna</t>
  </si>
  <si>
    <t>salvador dali horse paintings</t>
  </si>
  <si>
    <t>best local seo agency for gbp optimization</t>
  </si>
  <si>
    <t>i'm so hungry i could eat a horse drawing</t>
  </si>
  <si>
    <t>best seo services dallas tx</t>
  </si>
  <si>
    <t>best seo agency bristol</t>
  </si>
  <si>
    <t>photo finish horse race</t>
  </si>
  <si>
    <t>0, 0, 0, 0, 0, 0, 0, 0, 0, 0, 0, 0, 0, 0, 0, 0, 0, 0, 0, 0, 0, 10, 7, 7</t>
  </si>
  <si>
    <t>best local seo agency st albans</t>
  </si>
  <si>
    <t>horse calendar photo contest</t>
  </si>
  <si>
    <t>0, 0, 0, 0, 0, 0, 0, 0, 0, 0, 0, 0, 0, 0, 0, 0, 0, 0, 0, 26, 1, 0, 0, 1</t>
  </si>
  <si>
    <t>best seo company in egypt news</t>
  </si>
  <si>
    <t>https://incubeta.com/au/our-work/a-decade-of-outperforming-with-forever-new/</t>
  </si>
  <si>
    <t>colored pencil horse drawing</t>
  </si>
  <si>
    <t>0, 0, 0, 0, 0, 0, 0, 0, 0, 0, 0, 0, 0, 0, 0, 0, 0, 0, 3, 6, 2, 0, 0, 0</t>
  </si>
  <si>
    <t>best local seo companies in clayton</t>
  </si>
  <si>
    <t>horse carriage painting</t>
  </si>
  <si>
    <t>top best seo agency in singapore</t>
  </si>
  <si>
    <t>show me a drawing of a horse</t>
  </si>
  <si>
    <t>best seo and digital marketing company in kerala</t>
  </si>
  <si>
    <t>dark horse tattoo studio wheeling photos</t>
  </si>
  <si>
    <t>medieval horse drawings</t>
  </si>
  <si>
    <t>https://incubeta.com/ae/capabilities/digital-media/</t>
  </si>
  <si>
    <t>top best seo marketing company in delhi</t>
  </si>
  <si>
    <t>my horse drawings</t>
  </si>
  <si>
    <t>best north west seo agency</t>
  </si>
  <si>
    <t>cartoon funny horse drawing</t>
  </si>
  <si>
    <t>best seo writing company</t>
  </si>
  <si>
    <t>horse shading drawing</t>
  </si>
  <si>
    <t>best medical spa seo agency</t>
  </si>
  <si>
    <t>realistic friesian horse drawing</t>
  </si>
  <si>
    <t>best kelowna seo company</t>
  </si>
  <si>
    <t>https://incubeta.com/ae/video-library/the-digital-edge-s2-ep-7-how-to-move-from-ai-efficiency-to-strategic-growth-with-marketing-over-coffees-christopher-penn/</t>
  </si>
  <si>
    <t>sarah richards horse art</t>
  </si>
  <si>
    <t>best seo agency portugal</t>
  </si>
  <si>
    <t>sarah richards</t>
  </si>
  <si>
    <t>best seo service walnut creek ca</t>
  </si>
  <si>
    <t>horse painting images</t>
  </si>
  <si>
    <t>best seo company fairfield</t>
  </si>
  <si>
    <t>0, 4, 4, 1, 0, 2, 1, 1, 4, 3, 2, 9, 10, 1, 0, 1, 0, 1, 1, 3, 1, 0, 0, 0</t>
  </si>
  <si>
    <t>painting horse art</t>
  </si>
  <si>
    <t>best seo companies in auckland</t>
  </si>
  <si>
    <t>best seo agency manpur</t>
  </si>
  <si>
    <t>stunning beautiful horse art</t>
  </si>
  <si>
    <t>best seo company bucks county</t>
  </si>
  <si>
    <t>horse in a field drawing</t>
  </si>
  <si>
    <t>https://incubeta.com/ae/video-library/the-digital-edge-s2-ep-2-using-enterprise-llms-to-secure-your-ai-strategy-with-jonathan-greene/</t>
  </si>
  <si>
    <t>best seo company alexandria virginia</t>
  </si>
  <si>
    <t>2 horse drawing</t>
  </si>
  <si>
    <t>best seo services in cannock</t>
  </si>
  <si>
    <t>easy:j6vm0usjetq= sea horse drawing</t>
  </si>
  <si>
    <t>best ai seo platforms for agencies 2025 2026</t>
  </si>
  <si>
    <t>best seo agency growmatic</t>
  </si>
  <si>
    <t>female warrior on horse drawing</t>
  </si>
  <si>
    <t>best grand valley seo company</t>
  </si>
  <si>
    <t>art hub horse</t>
  </si>
  <si>
    <t>best marijuana seo companies</t>
  </si>
  <si>
    <t>horse creek recreation area photos</t>
  </si>
  <si>
    <t>https://incubeta.com/za/news-and-resources/incubeta-appoints-cory-hudson-as-senior-vice-president-of-creative/</t>
  </si>
  <si>
    <t>best san francisco seo agencies using ai</t>
  </si>
  <si>
    <t>horse halter drawing</t>
  </si>
  <si>
    <t>best seo company cape town 2019</t>
  </si>
  <si>
    <t>best seo service company in dubai</t>
  </si>
  <si>
    <t>indian on horse drawing</t>
  </si>
  <si>
    <t>best seo agency in bangladesh</t>
  </si>
  <si>
    <t>tang dynasty horse painting</t>
  </si>
  <si>
    <t>top 10 best seo company in the usa</t>
  </si>
  <si>
    <t>deerwood ranch wild horse ecosanctuary photos</t>
  </si>
  <si>
    <t>best wine seo company</t>
  </si>
  <si>
    <t>horse sketch drawing easy</t>
  </si>
  <si>
    <t>best muskegon seo services</t>
  </si>
  <si>
    <t>https://incubeta.com/gb/news-and-resources/how-data-unification-delivers-performance/</t>
  </si>
  <si>
    <t>purple horse art</t>
  </si>
  <si>
    <t>best seo agency pune</t>
  </si>
  <si>
    <t>best saginaw seo company</t>
  </si>
  <si>
    <t>clydesdale horse photo</t>
  </si>
  <si>
    <t>best seo company in conyers</t>
  </si>
  <si>
    <t>anatomy horse drawing reference</t>
  </si>
  <si>
    <t>best seo services in anguilla</t>
  </si>
  <si>
    <t>easy horse drawing face</t>
  </si>
  <si>
    <t>best seo company brooklyn</t>
  </si>
  <si>
    <t>best seo companies fort worth</t>
  </si>
  <si>
    <t>large horse paintings</t>
  </si>
  <si>
    <t>https://incubeta.com/gb/news-and-resources/google-abandons-third-party-cookie-deprecation/</t>
  </si>
  <si>
    <t>best seo company near soho, london</t>
  </si>
  <si>
    <t>horse mare pics</t>
  </si>
  <si>
    <t>best seo services for small business in sydney</t>
  </si>
  <si>
    <t>horse face painting tutorial</t>
  </si>
  <si>
    <t>best seo company on long island</t>
  </si>
  <si>
    <t>photo of horse running</t>
  </si>
  <si>
    <t>best seo company in auckland</t>
  </si>
  <si>
    <t>girl and her horse drawing</t>
  </si>
  <si>
    <t>best orange county seo companies</t>
  </si>
  <si>
    <t>https://incubeta.com/de/news-and-resources/harrods-partners-with-incubeta/</t>
  </si>
  <si>
    <t>drawing a horse meme</t>
  </si>
  <si>
    <t>best canada seo agency</t>
  </si>
  <si>
    <t>horse magazine photo contest</t>
  </si>
  <si>
    <t>best seo services in auckland</t>
  </si>
  <si>
    <t>dog and horse fine art</t>
  </si>
  <si>
    <t>best seo agency udala</t>
  </si>
  <si>
    <t>horse display pics</t>
  </si>
  <si>
    <t>best seo agencies for ecommerce seo services</t>
  </si>
  <si>
    <t>pasha horse art</t>
  </si>
  <si>
    <t>https://incubeta.com/au/our-work/increasing-qualified-traffic-through-display-campaigns/</t>
  </si>
  <si>
    <t>austin best seo company awards</t>
  </si>
  <si>
    <t>best local video seo company north kingstown ri</t>
  </si>
  <si>
    <t>grim reaper on horse drawing</t>
  </si>
  <si>
    <t>best rated seo services james dooley</t>
  </si>
  <si>
    <t>horse lake trailhead photos</t>
  </si>
  <si>
    <t>best seo company lake wales florida</t>
  </si>
  <si>
    <t>horse running in water painting</t>
  </si>
  <si>
    <t>best seo service carlton</t>
  </si>
  <si>
    <t>dark horse art bar</t>
  </si>
  <si>
    <t>best seo services in mumbai reviews</t>
  </si>
  <si>
    <t>https://incubeta.com/za/news-and-resources/incubeta-scores-vendor-licenses-in-virginia-louisiana/</t>
  </si>
  <si>
    <t>painting horse spirit animal</t>
  </si>
  <si>
    <t>best local seo company usa</t>
  </si>
  <si>
    <t>best seo agency landhaura</t>
  </si>
  <si>
    <t>painting of the horse lexington</t>
  </si>
  <si>
    <t>thoroughbred horse photos</t>
  </si>
  <si>
    <t>best seo company in us for psychotherapy practice</t>
  </si>
  <si>
    <t>winter horse photography</t>
  </si>
  <si>
    <t>best seo company pearland tx</t>
  </si>
  <si>
    <t>horse drawing outline easy</t>
  </si>
  <si>
    <t>1, 2, 5, 6, 1, 5, 4, 4, 2, 2, 10, 15, 10, 1, 1, 1, 0, 0, 0, 1, 2, 5, 0, 0</t>
  </si>
  <si>
    <t>https://incubeta.com/za/knowledge-base/how-to-integrate-google-cloud-google-marketing-platform/</t>
  </si>
  <si>
    <t>top 10 best seo company in mumbai</t>
  </si>
  <si>
    <t>dragon horse art</t>
  </si>
  <si>
    <t>kingston best seo company</t>
  </si>
  <si>
    <t>paintings of horse lexington</t>
  </si>
  <si>
    <t>best seo service in lahore</t>
  </si>
  <si>
    <t>bojack horseman the art before the horse</t>
  </si>
  <si>
    <t>best seo agencies in bangalore</t>
  </si>
  <si>
    <t>horse chalk art</t>
  </si>
  <si>
    <t>best seo website design company spring tx</t>
  </si>
  <si>
    <t>photo of white horse</t>
  </si>
  <si>
    <t>best seo agency in marseille</t>
  </si>
  <si>
    <t>horse drawing proportions</t>
  </si>
  <si>
    <t>best seo services in pinellas park fl</t>
  </si>
  <si>
    <t>https://incubeta.com/gb/news-and-resources/incubeta-acquires-analytics-partner-panalysis/</t>
  </si>
  <si>
    <t>horse heaven group campground photos</t>
  </si>
  <si>
    <t>best seo companies denver</t>
  </si>
  <si>
    <t>zombie horse drawing</t>
  </si>
  <si>
    <t>delawares best seo company</t>
  </si>
  <si>
    <t>best seo agencies malta</t>
  </si>
  <si>
    <t>horse race track drawing</t>
  </si>
  <si>
    <t>best ecommerce seo agency usa</t>
  </si>
  <si>
    <t>horse jump painting ideas</t>
  </si>
  <si>
    <t>best agency for ai-integrated seo campaigns</t>
  </si>
  <si>
    <t>https://incubeta.com/knowledge-base/category/tiktok/</t>
  </si>
  <si>
    <t>digital art horse</t>
  </si>
  <si>
    <t>best seo company durham</t>
  </si>
  <si>
    <t>best seo company in amman</t>
  </si>
  <si>
    <t>free horse border clip art</t>
  </si>
  <si>
    <t>best seo service company calicut</t>
  </si>
  <si>
    <t>black horse diner photos</t>
  </si>
  <si>
    <t>best seo services nj</t>
  </si>
  <si>
    <t>wild mustang horse photos</t>
  </si>
  <si>
    <t>best seo company in egypt ksa</t>
  </si>
  <si>
    <t>https://incubeta.com/sg/our-work/global-digital-transformation/</t>
  </si>
  <si>
    <t>best seo outreach agencies</t>
  </si>
  <si>
    <t>running horse photos</t>
  </si>
  <si>
    <t>best walsall seo agency</t>
  </si>
  <si>
    <t>mennonite horse and buggy photos</t>
  </si>
  <si>
    <t>best seo agencies manhattan</t>
  </si>
  <si>
    <t>skull horse drawing</t>
  </si>
  <si>
    <t>best seo company in gwinnett county</t>
  </si>
  <si>
    <t>realistic mustang horse drawing</t>
  </si>
  <si>
    <t>best seo service provider in india</t>
  </si>
  <si>
    <t>crazy horse monument current photo</t>
  </si>
  <si>
    <t>https://incubeta.com/gb/knowledge-base/6-accessibility-tips-to-improve-your-customer-experience/</t>
  </si>
  <si>
    <t>best seo company in vancouver</t>
  </si>
  <si>
    <t>cartoon horse clip art</t>
  </si>
  <si>
    <t>best seo company in dlehi</t>
  </si>
  <si>
    <t>easy black horse drawing</t>
  </si>
  <si>
    <t>best seo companies pittsburgh</t>
  </si>
  <si>
    <t>0, 0, 0, 1, 6, 2, 2, 3, 0, 1, 0, 0, 1, 0, 0, 0, 0, 0, 0, 0, 0, 0, 0, 0</t>
  </si>
  <si>
    <t>cute sea horse drawing</t>
  </si>
  <si>
    <t>best ada seo company</t>
  </si>
  <si>
    <t>silly horse photos</t>
  </si>
  <si>
    <t>best seo agency kasipet</t>
  </si>
  <si>
    <t>https://incubeta.com/our-work/blending-creativity-to-drive-engagement/</t>
  </si>
  <si>
    <t>ghost horse drawing</t>
  </si>
  <si>
    <t>best seo services provider in australia</t>
  </si>
  <si>
    <t>the drunken horse st. augustine photos</t>
  </si>
  <si>
    <t>banglore's best seo company</t>
  </si>
  <si>
    <t>best local video seo company barrington ri</t>
  </si>
  <si>
    <t>Blending Creativity To Drive Engagement | Incubeta</t>
  </si>
  <si>
    <t>rock springs horse palace photos</t>
  </si>
  <si>
    <t>Their best-performing digital campaign of the year, Nando’s delivered over 560K total views, with over 320 shares and 136 saves. Their localized reel saw over 299K views with 195 shares and 62 saves.</t>
  </si>
  <si>
    <t>best seo agency new jersey</t>
  </si>
  <si>
    <t>back view back of horse drawing</t>
  </si>
  <si>
    <t>Blending Creativity to Drive Engagement</t>
  </si>
  <si>
    <t>best seo agencies for saas companies</t>
  </si>
  <si>
    <t>rocking horse photo frame</t>
  </si>
  <si>
    <t>best creative public relations agencies worldwide</t>
  </si>
  <si>
    <t>horse renaissance painting</t>
  </si>
  <si>
    <t>best seo services in kuwait</t>
  </si>
  <si>
    <t>https://incubeta.com/ch/our-work/delivering-incrementality-for-superdrug/</t>
  </si>
  <si>
    <t>best seo company in kuwait</t>
  </si>
  <si>
    <t>simple:ibcsesbc9ha= running horse drawing</t>
  </si>
  <si>
    <t>0, 0, 0, 0, 0, 0, 0, 0, 0, 0, 4, 20, 10, 15, 1, 1, 1, 1, 0, 0, 0, 0, 2, 0</t>
  </si>
  <si>
    <t>pretty horse drawing</t>
  </si>
  <si>
    <t>best social media creative agencies</t>
  </si>
  <si>
    <t>blue water lake lodge rv &amp; horse motel prewitt photos</t>
  </si>
  <si>
    <t>best seo provider agency in pune</t>
  </si>
  <si>
    <t>howrse horse pics</t>
  </si>
  <si>
    <t>best seo services in aspen co</t>
  </si>
  <si>
    <t>best seo services in the world</t>
  </si>
  <si>
    <t>https://incubeta.com/gb/whitepapers/the-architects-the-renters/</t>
  </si>
  <si>
    <t>horse pictures art</t>
  </si>
  <si>
    <t>best seo agency ichoda</t>
  </si>
  <si>
    <t>horse racing photo</t>
  </si>
  <si>
    <t>best grand rapids seo companies</t>
  </si>
  <si>
    <t>3, 2, 5, 2, 2, 7, 7, 1, 0, 0, 0, 0, 0, 0, 0, 0, 0, 0, 0, 0, 0, 0, 0, 0</t>
  </si>
  <si>
    <t>horse drawing simple and easy</t>
  </si>
  <si>
    <t>best seo agency near southampton</t>
  </si>
  <si>
    <t>0, 0, 0, 0, 0, 0, 0, 0, 0, 0, 0, 0, 0, 0, 0, 0, 0, 0, 0, 0, 0, 15, 27, 18</t>
  </si>
  <si>
    <t>acrylic realistic horse painting</t>
  </si>
  <si>
    <t>best seo agency abu dhabi</t>
  </si>
  <si>
    <t>baroque horse art</t>
  </si>
  <si>
    <t>best seo company in janakpuri</t>
  </si>
  <si>
    <t>https://incubeta.com/za/news-and-resources/increasing-sustainability-one-ad-at-a-time/</t>
  </si>
  <si>
    <t>zoominseo best seo company</t>
  </si>
  <si>
    <t>horse chariot drawing easy</t>
  </si>
  <si>
    <t>best creative advertising agencies 2026</t>
  </si>
  <si>
    <t>eye of the horse photography</t>
  </si>
  <si>
    <t>best seo search engine optimization services list</t>
  </si>
  <si>
    <t>drawing horse heads</t>
  </si>
  <si>
    <t>best custom seo services</t>
  </si>
  <si>
    <t>horse drawing standing up</t>
  </si>
  <si>
    <t>best seo company darlington</t>
  </si>
  <si>
    <t>https://incubeta.com/my/knowledge-base/category/marketing/</t>
  </si>
  <si>
    <t>best local seo service companies</t>
  </si>
  <si>
    <t>art of zoo horse cock</t>
  </si>
  <si>
    <t>seo best practices for legal companies</t>
  </si>
  <si>
    <t>horse with santa hat drawing</t>
  </si>
  <si>
    <t>best seo companies in texas</t>
  </si>
  <si>
    <t>photography cross country horse</t>
  </si>
  <si>
    <t>canada best seo company</t>
  </si>
  <si>
    <t>best seo agency lichfield</t>
  </si>
  <si>
    <t>horse paintings for sale ebay</t>
  </si>
  <si>
    <t>best seo companies aurora</t>
  </si>
  <si>
    <t>cloud horse art institute</t>
  </si>
  <si>
    <t>https://incubeta.com/sg/knowledge-base/the-role-of-first-party-mode-in-futureproof-measurement/</t>
  </si>
  <si>
    <t>best seo and content marketing agencies 2025</t>
  </si>
  <si>
    <t>osteen photography horse</t>
  </si>
  <si>
    <t>best seo company nevada</t>
  </si>
  <si>
    <t>best seo australia services</t>
  </si>
  <si>
    <t>pencil:xdiiwmuyqim= drawing horse</t>
  </si>
  <si>
    <t>best seo link building services usa</t>
  </si>
  <si>
    <t>dark horse fitness photos</t>
  </si>
  <si>
    <t>best arizona seo company</t>
  </si>
  <si>
    <t>sketch horse riding drawing</t>
  </si>
  <si>
    <t>best seo service sydney</t>
  </si>
  <si>
    <t>0, 0, 0, 0, 0, 0, 0, 0, 0, 1, 3, 14, 8, 0, 0, 0, 0, 0, 3, 4, 5, 1, 0, 3</t>
  </si>
  <si>
    <t>https://incubeta.com/au/our-work/generating-demand-with-ai/</t>
  </si>
  <si>
    <t>horse isle 2 paintings help</t>
  </si>
  <si>
    <t>best seo companies long beach</t>
  </si>
  <si>
    <t>best seo agency dhone</t>
  </si>
  <si>
    <t>horse drawings to color</t>
  </si>
  <si>
    <t>best seo agency ireland reviews</t>
  </si>
  <si>
    <t>dead horse state park photos</t>
  </si>
  <si>
    <t>best seo company in phoenix az</t>
  </si>
  <si>
    <t>dead horse state park yurts</t>
  </si>
  <si>
    <t>best seo agency martam</t>
  </si>
  <si>
    <t>paul detlefsen horse and buggy days painting</t>
  </si>
  <si>
    <t>https://incubeta.com/au/video-library/the-digital-edge-s2-ep-6-overcoming-the-confidence-paradox-in-marketing-with-paul-ruscoe/</t>
  </si>
  <si>
    <t>best affordable seo company in india</t>
  </si>
  <si>
    <t>black horse head painting</t>
  </si>
  <si>
    <t>best dtc seo agencies 2024</t>
  </si>
  <si>
    <t>sea horse clip art black and white</t>
  </si>
  <si>
    <t>best seo agencies near westborough ma</t>
  </si>
  <si>
    <t>saddled horse photos</t>
  </si>
  <si>
    <t>best seo companies santa ana</t>
  </si>
  <si>
    <t>best mildura seo agency</t>
  </si>
  <si>
    <t>iron horse armory photos</t>
  </si>
  <si>
    <t>best seo company in la</t>
  </si>
  <si>
    <t>fine art horse</t>
  </si>
  <si>
    <t>best seo agency kalinarayanpur</t>
  </si>
  <si>
    <t>https://incubeta.com/ae/our-work/driving-search-profit-with-machine-learning/</t>
  </si>
  <si>
    <t>horse sale photos</t>
  </si>
  <si>
    <t>best seo off page services</t>
  </si>
  <si>
    <t>horse drawing facing right</t>
  </si>
  <si>
    <t>best seo company near independence ks 2020</t>
  </si>
  <si>
    <t>Driving Search Profit With Machine Learning | Incubeta</t>
  </si>
  <si>
    <t>Vodafone Italia implemented Seamless Search to balance paid and organic performance, ensuring incremental growth while protecting SEO equity.</t>
  </si>
  <si>
    <t>horse meme photo</t>
  </si>
  <si>
    <t>Driving Search Profit with Machine Learning</t>
  </si>
  <si>
    <t>best seo company baltimore</t>
  </si>
  <si>
    <t>best seo companies st. petersburg</t>
  </si>
  <si>
    <t>https://incubeta.com/de/news-and-resources/marketing-metrics-that-matter-to-the-c-suite/</t>
  </si>
  <si>
    <t>skeleton horse drawing easy</t>
  </si>
  <si>
    <t>best seo agency in gujarat</t>
  </si>
  <si>
    <t>cute horse drawing ideas</t>
  </si>
  <si>
    <t>best seo company in sector 63 noida</t>
  </si>
  <si>
    <t>wild horse state recreation area photos</t>
  </si>
  <si>
    <t>best seo marketing company in mumbai</t>
  </si>
  <si>
    <t>best seo agencies in oakville</t>
  </si>
  <si>
    <t>christmas horse pics</t>
  </si>
  <si>
    <t>best seo agency kelavi</t>
  </si>
  <si>
    <t>detecting lines, angles, and colors is to ____ as recognizing the painting as a horse is to ____.</t>
  </si>
  <si>
    <t>https://incubeta.com/es/news-and-resources/rethinking-marketing-measurement-from-reporting-to-real-impact/</t>
  </si>
  <si>
    <t>best seo agency near bandra west, mumbai</t>
  </si>
  <si>
    <t>toy horse drawing</t>
  </si>
  <si>
    <t>best seo company in kolkata list</t>
  </si>
  <si>
    <t>minimalist horse line drawings</t>
  </si>
  <si>
    <t>best seo service company in north carolina</t>
  </si>
  <si>
    <t>metro horse painting</t>
  </si>
  <si>
    <t>best flat-fee seo agency</t>
  </si>
  <si>
    <t>horse rock painting ideas</t>
  </si>
  <si>
    <t>the world s best local seo company</t>
  </si>
  <si>
    <t>cute animal drawings horse</t>
  </si>
  <si>
    <t>https://incubeta.com/sg/video-library/the-digital-edge-s2-ep-1-discover-how-ai-is-reshaping-digital-marketing-with-michael-ossendrijver/</t>
  </si>
  <si>
    <t>best seo agency devapur</t>
  </si>
  <si>
    <t>picasso horse paintings</t>
  </si>
  <si>
    <t>best seo company in ukraine</t>
  </si>
  <si>
    <t>metro horse art</t>
  </si>
  <si>
    <t>googles best local seo company in the world</t>
  </si>
  <si>
    <t>horse drawing templates</t>
  </si>
  <si>
    <t>best affordable seo services in india</t>
  </si>
  <si>
    <t>best seo companies ny</t>
  </si>
  <si>
    <t>toy story horse drawing</t>
  </si>
  <si>
    <t>best seo company ocala</t>
  </si>
  <si>
    <t>https://incubeta.com/au/news-and-resources/we-have-the-google-premier-partner-badge/</t>
  </si>
  <si>
    <t>beautiful:r5talda25bi= horse pics</t>
  </si>
  <si>
    <t>texas rose horse park photos</t>
  </si>
  <si>
    <t>best seo company eindhoven</t>
  </si>
  <si>
    <t>medieval painting horse</t>
  </si>
  <si>
    <t>best local seo agency dubai</t>
  </si>
  <si>
    <t>horse desktop pics</t>
  </si>
  <si>
    <t>best seo agency nl complex</t>
  </si>
  <si>
    <t>best global seo agency for enterprise businesses</t>
  </si>
  <si>
    <t>mosaic art horse</t>
  </si>
  <si>
    <t>https://incubeta.com/my/knowledge-base/how-to-integrate-google-cloud-google-marketing-platform/</t>
  </si>
  <si>
    <t>best seo services company in koramangala</t>
  </si>
  <si>
    <t>gypsy horse photos</t>
  </si>
  <si>
    <t>best organic seo company in the world</t>
  </si>
  <si>
    <t>horse wallpaper drawing</t>
  </si>
  <si>
    <t>best seo companies for small businesses 2025</t>
  </si>
  <si>
    <t>horse photo frames</t>
  </si>
  <si>
    <t>best rated seo agency for e commerce</t>
  </si>
  <si>
    <t>0, 0, 0, 0, 1, 0, 1, 0, 0, 0, 0, 0, 0, 0, 0, 0, 0, 0, 0, 0, 0, 0, 0, 0</t>
  </si>
  <si>
    <t>wild horse photography prints</t>
  </si>
  <si>
    <t>the best seo agency in pune</t>
  </si>
  <si>
    <t>https://incubeta.com/my/news-and-resources/category/incubeta-updates/page/3/</t>
  </si>
  <si>
    <t>best seo company in austin tx</t>
  </si>
  <si>
    <t>cave paintings horse</t>
  </si>
  <si>
    <t>best orthodontic seo company</t>
  </si>
  <si>
    <t>weird horse painting</t>
  </si>
  <si>
    <t>best seo services phoenix</t>
  </si>
  <si>
    <t>horse running photo</t>
  </si>
  <si>
    <t>best professional seo company in india</t>
  </si>
  <si>
    <t>horse art on canvas</t>
  </si>
  <si>
    <t>best seo company southampton</t>
  </si>
  <si>
    <t>sketch realistic horse head drawing</t>
  </si>
  <si>
    <t>https://incubeta.com/my/news-and-resources/marketing-metrics-that-matter-to-the-c-suite/</t>
  </si>
  <si>
    <t>best seo services in cayman islands</t>
  </si>
  <si>
    <t>wood horse wall art</t>
  </si>
  <si>
    <t>atlanta's best local seo company</t>
  </si>
  <si>
    <t>wall art horse pictures</t>
  </si>
  <si>
    <t>best seo services in</t>
  </si>
  <si>
    <t>best seo company austin</t>
  </si>
  <si>
    <t>custom horse art</t>
  </si>
  <si>
    <t>best seo agency in europe</t>
  </si>
  <si>
    <t>mixed media horse art</t>
  </si>
  <si>
    <t>https://incubeta.com/it/news-and-resources/loreal-and-incubeta-partner/</t>
  </si>
  <si>
    <t>best shopify seo agencies 2026</t>
  </si>
  <si>
    <t>flintfields horse park photos</t>
  </si>
  <si>
    <t>best seo agencies luxembourg</t>
  </si>
  <si>
    <t>horse art preschool</t>
  </si>
  <si>
    <t>best seo company clearwater</t>
  </si>
  <si>
    <t>best seo agency matarbari</t>
  </si>
  <si>
    <t>sweet horse pics</t>
  </si>
  <si>
    <t>best seo company in kolkata for hospitals</t>
  </si>
  <si>
    <t>https://incubeta.com/ae/our-work/delivering-incrementality-for-superdrug/</t>
  </si>
  <si>
    <t>draft horse photography</t>
  </si>
  <si>
    <t>best seo agency nampong</t>
  </si>
  <si>
    <t>napoleon horse portrait</t>
  </si>
  <si>
    <t>best seo companies for small business los angeles</t>
  </si>
  <si>
    <t>sofia fox horse art</t>
  </si>
  <si>
    <t>0, 0, 0, 0, 0, 0, 0, 0, 0, 0, 0, 0, 0, 0, 0, 0, 0, 0, 0, 0, 5, 0, 0, 1</t>
  </si>
  <si>
    <t>3d horse painting</t>
  </si>
  <si>
    <t>best inbound seo agencies</t>
  </si>
  <si>
    <t>silhouette horse head drawing outline</t>
  </si>
  <si>
    <t>https://incubeta.com/sg/our-work/executing-a-global-data-audience-strategy/</t>
  </si>
  <si>
    <t>best seo company in palakkad</t>
  </si>
  <si>
    <t>buff horse drawing</t>
  </si>
  <si>
    <t>best seo companies paterson</t>
  </si>
  <si>
    <t>wild horse paintings prints</t>
  </si>
  <si>
    <t>best local seo service providers</t>
  </si>
  <si>
    <t>easy horse bridle drawing</t>
  </si>
  <si>
    <t>best seo company san mateo</t>
  </si>
  <si>
    <t>0, 1, 1, 1, 0, 0, 0, 1, 0, 1, 1, 0, 0, 0, 0, 0, 0, 0, 0, 0, 0, 0, 0, 0</t>
  </si>
  <si>
    <t>jocks horse farm photos</t>
  </si>
  <si>
    <t>best ai-powered seo agencies 2025</t>
  </si>
  <si>
    <t>https://incubeta.com/it/news-and-resources/category/incubeta-updates/page/4/</t>
  </si>
  <si>
    <t>dark horse coffee co photos</t>
  </si>
  <si>
    <t>best seo service fitzroy north</t>
  </si>
  <si>
    <t>horse head base drawing</t>
  </si>
  <si>
    <t>best digital pr agency for shopify brands</t>
  </si>
  <si>
    <t>horse in art</t>
  </si>
  <si>
    <t>riding a horse drawing easy</t>
  </si>
  <si>
    <t>best agencies for performance-driven creative</t>
  </si>
  <si>
    <t>https://incubeta.com/sg/knowledge-base/mmm-powerhouses-comparing-meridian-and-robyn-2/</t>
  </si>
  <si>
    <t>cutting horse art</t>
  </si>
  <si>
    <t>0, 0, 0, 0, 0, 0, 0, 0, 0, 2, 0, 8, 6, 1, 0, 0, 0, 0, 0, 0, 0, 0, 0, 1</t>
  </si>
  <si>
    <t>best b2b seo agencies 2026</t>
  </si>
  <si>
    <t>death rides a pale horse painting</t>
  </si>
  <si>
    <t>best servers for seo company for sale</t>
  </si>
  <si>
    <t>simple horse shoe drawing</t>
  </si>
  <si>
    <t>0, 0, 0, 0, 0, 0, 0, 0, 0, 0, 1, 3, 2, 0, 0, 0, 0, 0, 0, 0, 6, 7, 5, 0</t>
  </si>
  <si>
    <t>easy girl and horse drawing</t>
  </si>
  <si>
    <t>best seo services logan</t>
  </si>
  <si>
    <t>terrible horse drawing</t>
  </si>
  <si>
    <t>best seo agency jankampet</t>
  </si>
  <si>
    <t>https://incubeta.com/ae/knowledge-base/fragmentation-is-the-challenge-demand-gen-is-the-solution-2/</t>
  </si>
  <si>
    <t>0, 0, 0, 0, 0, 0, 0, 0, 0, 0, 0, 0, 0, 0, 0, 0, 0, 0, 2, 5, 1, 0, 0, 0</t>
  </si>
  <si>
    <t>drawing of a horse running</t>
  </si>
  <si>
    <t>best seo pr company</t>
  </si>
  <si>
    <t>canvas white horse painting</t>
  </si>
  <si>
    <t>best seo agencies germany</t>
  </si>
  <si>
    <t>wild horse wine and whiskey photos</t>
  </si>
  <si>
    <t>best local seo company brisbane australia</t>
  </si>
  <si>
    <t>best shopify seo services company in delhi</t>
  </si>
  <si>
    <t>portrait king horse grand national</t>
  </si>
  <si>
    <t>best seo company cremone</t>
  </si>
  <si>
    <t>https://incubeta.com/it/whitepapers/tomorrows-world-2026-marketing-outlook-playbook/</t>
  </si>
  <si>
    <t>best seo company in egypt on instagram</t>
  </si>
  <si>
    <t>warrior on horse drawing</t>
  </si>
  <si>
    <t>best local seo agencies for small businesses 2025</t>
  </si>
  <si>
    <t>person riding horse drawing reference</t>
  </si>
  <si>
    <t>best seo company in ri</t>
  </si>
  <si>
    <t>missouri fox trotting horse breed association photos</t>
  </si>
  <si>
    <t>1, 0, 3, 2, 1, 3, 1, 1, 0, 1, 1, 5, 2, 2, 1, 0, 0, 0, 0, 0, 0, 0, 0, 1</t>
  </si>
  <si>
    <t>best seo services in huntington</t>
  </si>
  <si>
    <t>johnson horse transportation photos</t>
  </si>
  <si>
    <t>best legal marketing seo companies</t>
  </si>
  <si>
    <t>https://incubeta.com/sg/news-and-resources/why-cmos-lack-confidence-in-their-reporting/</t>
  </si>
  <si>
    <t>snowman horse photos</t>
  </si>
  <si>
    <t>best muskegon seo agency</t>
  </si>
  <si>
    <t>jean richardson horse paintings</t>
  </si>
  <si>
    <t>world's best creative agencies</t>
  </si>
  <si>
    <t>beginner horse charcoal drawing</t>
  </si>
  <si>
    <t>best seo agency for ecommerce johannesburg</t>
  </si>
  <si>
    <t>best low cost ppc for seo company</t>
  </si>
  <si>
    <t>cutting horse clip art</t>
  </si>
  <si>
    <t>https://incubeta.com/au/news-and-resources/incubeta-launches-seamless-search/</t>
  </si>
  <si>
    <t>green horse farm animal park &amp; petting zoo photos</t>
  </si>
  <si>
    <t>best seo company in fresno</t>
  </si>
  <si>
    <t>best seo agency santir bazar</t>
  </si>
  <si>
    <t>mel's horse buggy rides photos</t>
  </si>
  <si>
    <t>best seo agencies for ecommerce uk</t>
  </si>
  <si>
    <t>clip art:5wgwdepwzaa= horse shoes</t>
  </si>
  <si>
    <t>best seo company durham nc</t>
  </si>
  <si>
    <t>continuous line drawing horse</t>
  </si>
  <si>
    <t>best creative agencies in san francisco</t>
  </si>
  <si>
    <t>best local seo company sydney australia</t>
  </si>
  <si>
    <t>cowboy horse art</t>
  </si>
  <si>
    <t>https://incubeta.com/au/news-and-resources/exploring-modern-search-preferences/</t>
  </si>
  <si>
    <t>best digital pr services seo agencies</t>
  </si>
  <si>
    <t>7 horse painting vastu</t>
  </si>
  <si>
    <t>morgan horse farm photos</t>
  </si>
  <si>
    <t>best local seo agency for small business</t>
  </si>
  <si>
    <t>best creative performance agencies in sweden</t>
  </si>
  <si>
    <t>mf hussain horse paintings</t>
  </si>
  <si>
    <t>best seo agency in hong kong</t>
  </si>
  <si>
    <t>horse and hound photography</t>
  </si>
  <si>
    <t>best seo services in scottsdale, az</t>
  </si>
  <si>
    <t>https://incubeta.com/gb/video-library/the-digital-edge-s2-ep-4-how-marketers-win-the-attention-economy-with-cricuts-stephanie-firth/</t>
  </si>
  <si>
    <t>return to freedom - wild horse conservation photos</t>
  </si>
  <si>
    <t>best seo agency calgary</t>
  </si>
  <si>
    <t>cartoon horse drawings</t>
  </si>
  <si>
    <t>best creative agencies worldwide</t>
  </si>
  <si>
    <t>easy mom and baby horse drawing</t>
  </si>
  <si>
    <t>best seo companies st. louis</t>
  </si>
  <si>
    <t>best seo company chennai</t>
  </si>
  <si>
    <t>leonardo horse drawings</t>
  </si>
  <si>
    <t>da vinci horse sculpture</t>
  </si>
  <si>
    <t>best seo services company in noida</t>
  </si>
  <si>
    <t>https://incubeta.com/es/news-and-resources/incubeta-welcomes-jacques-van-niekerk-as-non-executive-board-director/</t>
  </si>
  <si>
    <t>reining horse photography</t>
  </si>
  <si>
    <t>leonardo's horse photos</t>
  </si>
  <si>
    <t>di vinci horse</t>
  </si>
  <si>
    <t>best seo services in vasai</t>
  </si>
  <si>
    <t>best seo agencies united kingdom</t>
  </si>
  <si>
    <t>sable island horse photos for sale</t>
  </si>
  <si>
    <t>best enterprise seo agency melbourne</t>
  </si>
  <si>
    <t>pics of katy perry dark horse</t>
  </si>
  <si>
    <t>best seo company bethesda</t>
  </si>
  <si>
    <t>https://incubeta.com/za/knowledge-base/category/seo/</t>
  </si>
  <si>
    <t>horse playing drawing</t>
  </si>
  <si>
    <t>best seo service provider in uk</t>
  </si>
  <si>
    <t>horse bronze art</t>
  </si>
  <si>
    <t>best creative agencies in nyc</t>
  </si>
  <si>
    <t>SEO Archives | Incubeta</t>
  </si>
  <si>
    <t>red dead redemption horse breeds pics</t>
  </si>
  <si>
    <t>best seo agencies portugal</t>
  </si>
  <si>
    <t>best seo services d n nagar</t>
  </si>
  <si>
    <t>https://incubeta.com/gb/knowledge-base/what-is-consent-mode/</t>
  </si>
  <si>
    <t>best seo companies illinois</t>
  </si>
  <si>
    <t>horse drawing with colour</t>
  </si>
  <si>
    <t>best seo companies in katy</t>
  </si>
  <si>
    <t>horse jumping drawing with rider</t>
  </si>
  <si>
    <t>best seo company in ashburn va</t>
  </si>
  <si>
    <t>horse prairie stage stop photos</t>
  </si>
  <si>
    <t>best seo companies delaware</t>
  </si>
  <si>
    <t>kentucky horse photography</t>
  </si>
  <si>
    <t>https://incubeta.com/gb/news-and-resources/incubeta-opens-offices-in-saudi-arabia-to-execute-on-regional-global-growth-strategy/</t>
  </si>
  <si>
    <t>best ecommerce services seo in india</t>
  </si>
  <si>
    <t>black and white photo of a horse</t>
  </si>
  <si>
    <t>houston's best seo company for you</t>
  </si>
  <si>
    <t>best webflow seo agency 2025 or 2026</t>
  </si>
  <si>
    <t>drawings of a horse easy</t>
  </si>
  <si>
    <t>best small creative agencies</t>
  </si>
  <si>
    <t>the best seo service in the world</t>
  </si>
  <si>
    <t>reining horse silhouette clip art</t>
  </si>
  <si>
    <t>best nonprofit seo company nj</t>
  </si>
  <si>
    <t>henry fonda painting of pie the horse</t>
  </si>
  <si>
    <t>best seo agency in fort worth</t>
  </si>
  <si>
    <t>https://incubeta.com/au/knowledge-base/seasonal-sales-strategy-how-to-outperform-in-shorter-peak-windows/</t>
  </si>
  <si>
    <t>horse anus pics</t>
  </si>
  <si>
    <t>best miami seo agency</t>
  </si>
  <si>
    <t>best seo services chennai</t>
  </si>
  <si>
    <t>realistic:ix7-dnfqeuu= drawing horse</t>
  </si>
  <si>
    <t>best seo services north sydney</t>
  </si>
  <si>
    <t>head of a horse drawing</t>
  </si>
  <si>
    <t>best seo company san antonio tx</t>
  </si>
  <si>
    <t>white horse auto wash mount pleasant photos</t>
  </si>
  <si>
    <t>best seo companies in st louis</t>
  </si>
  <si>
    <t>https://incubeta.com/ch/news-and-resources/incubeta-to-launch-outperform-pmax-an-ai-solution-that-puts-brands-in-charge/</t>
  </si>
  <si>
    <t>ancient horse art</t>
  </si>
  <si>
    <t>best seo company in hong kong</t>
  </si>
  <si>
    <t>western horse pics</t>
  </si>
  <si>
    <t>best seo services that work</t>
  </si>
  <si>
    <t>scared horse drawing</t>
  </si>
  <si>
    <t>best seo agency st albans</t>
  </si>
  <si>
    <t>best local seo services in wichita</t>
  </si>
  <si>
    <t>art of zoo with horse</t>
  </si>
  <si>
    <t>0, 0, 0, 0, 0, 0, 0, 0, 0, 1, 2, 1, 1, 0, 0, 0, 0, 0, 1, 1, 0, 0, 0, 0</t>
  </si>
  <si>
    <t>horse spirit animal art</t>
  </si>
  <si>
    <t>best ecommerce seo companies 2017</t>
  </si>
  <si>
    <t>https://incubeta.com/sg/news-and-resources/incubeta-launches-seamless-search/</t>
  </si>
  <si>
    <t>best seo company ontario</t>
  </si>
  <si>
    <t>western horse wall art</t>
  </si>
  <si>
    <t>best seo services agency in boston</t>
  </si>
  <si>
    <t>race horse drawings</t>
  </si>
  <si>
    <t>horse fly bites photos</t>
  </si>
  <si>
    <t>best seo companies in lahore</t>
  </si>
  <si>
    <t>walking horse photos</t>
  </si>
  <si>
    <t>best seo agency northampton</t>
  </si>
  <si>
    <t>horse art project for kids</t>
  </si>
  <si>
    <t>the best local seo services</t>
  </si>
  <si>
    <t>https://incubeta.com/sg/news-and-resources/intelligent-creative-vs-infinite-ai-content-how-to-win-in-2026/</t>
  </si>
  <si>
    <t>photography horse face</t>
  </si>
  <si>
    <t>best seo agency birur</t>
  </si>
  <si>
    <t>0, 0, 0, 0, 0, 0, 0, 0, 0, 0, 0, 0, 0, 0, 0, 0, 0, 0, 3, 5, 2, 0, 0, 0</t>
  </si>
  <si>
    <t>fantasy:yv1vcg-8kde= horse art</t>
  </si>
  <si>
    <t>best long island seo company</t>
  </si>
  <si>
    <t>kiva rv park and horse motel photos</t>
  </si>
  <si>
    <t>best citation analysis service for ai seo</t>
  </si>
  <si>
    <t>easy horse art</t>
  </si>
  <si>
    <t>best seo services cape town</t>
  </si>
  <si>
    <t>the savage horse photo</t>
  </si>
  <si>
    <t>best seo agency palalahada</t>
  </si>
  <si>
    <t>https://incubeta.com/mx/news-and-resources/category/incubeta-updates/page/2/</t>
  </si>
  <si>
    <t>horse drawing barrel racing</t>
  </si>
  <si>
    <t>best seo agency in pittsburgh</t>
  </si>
  <si>
    <t>outline horse with saddle drawing</t>
  </si>
  <si>
    <t>best seo company rockville</t>
  </si>
  <si>
    <t>best all-in-one seo tools for agencies 2026</t>
  </si>
  <si>
    <t>aventura at wild horse creek photos</t>
  </si>
  <si>
    <t>best usa seo agency</t>
  </si>
  <si>
    <t>schleich horse photography</t>
  </si>
  <si>
    <t>best seo company in kolkata for clinics</t>
  </si>
  <si>
    <t>sea horse line drawing</t>
  </si>
  <si>
    <t>https://incubeta.com/gb/news-and-resources/celebrating-international-womens-day/</t>
  </si>
  <si>
    <t>best seo practices for roofing companies</t>
  </si>
  <si>
    <t>horse eye drawing cartoon</t>
  </si>
  <si>
    <t>best seo companies in australia 2024 by twastia</t>
  </si>
  <si>
    <t>best san francisco ai seo agency</t>
  </si>
  <si>
    <t>free horse stock photos</t>
  </si>
  <si>
    <t>best+seo+company+services</t>
  </si>
  <si>
    <t>mf husain horse painting</t>
  </si>
  <si>
    <t>https://incubeta.com/gb/news-and-resources/advertising-through-uncertain-times/</t>
  </si>
  <si>
    <t>zoominseo best seo and digital marketing company</t>
  </si>
  <si>
    <t>degas horse drawings</t>
  </si>
  <si>
    <t>best innovative digital pr agencies 2025 2026</t>
  </si>
  <si>
    <t>horse head silhouette drawing</t>
  </si>
  <si>
    <t>best seo services in guwahati</t>
  </si>
  <si>
    <t>realistic black horse drawing</t>
  </si>
  <si>
    <t>please list best seo agencies for b2b saas</t>
  </si>
  <si>
    <t>metal horse yard art</t>
  </si>
  <si>
    <t>best seo company in manchester uk for startups</t>
  </si>
  <si>
    <t>0, 0, 0, 0, 0, 0, 0, 0, 0, 0, 0, 0, 0, 0, 0, 0, 0, 0, 0, 0, 0, 0, 10, 2</t>
  </si>
  <si>
    <t>outdoor metal horse sculpture</t>
  </si>
  <si>
    <t>https://incubeta.com/mx/news-and-resources/why-creative-is-the-dark-horse-of-business-growth/</t>
  </si>
  <si>
    <t>best seo agency sabroom</t>
  </si>
  <si>
    <t>best seo agency in egypt 0 41 0.00% 53.24</t>
  </si>
  <si>
    <t>laughing horse clip art</t>
  </si>
  <si>
    <t>best seo service provider in chennai</t>
  </si>
  <si>
    <t>cute:edlv4ctbdii= kawaii:pb13paygshk= horse drawing</t>
  </si>
  <si>
    <t>best seo companies in tucson</t>
  </si>
  <si>
    <t>easy drawings of horse</t>
  </si>
  <si>
    <t>best seo service in jaipur</t>
  </si>
  <si>
    <t>horse and rider paintings</t>
  </si>
  <si>
    <t>best seo agency ukhrul</t>
  </si>
  <si>
    <t>https://incubeta.com/pt-pt/capabilities/marketing-technology/</t>
  </si>
  <si>
    <t>best creative content agencies</t>
  </si>
  <si>
    <t>spotted horse cave painting</t>
  </si>
  <si>
    <t>best seo agencies for saas companies 2025</t>
  </si>
  <si>
    <t>free horse clip art vector</t>
  </si>
  <si>
    <t>best seo company in sector 62 noida</t>
  </si>
  <si>
    <t>Tecnologia de marketing preparada para o futuro que impulsiona decisões mais inteligentes, performance escalável e crescimento em cada touchpoint.</t>
  </si>
  <si>
    <t>best seo company name list</t>
  </si>
  <si>
    <t>really good horse drawings</t>
  </si>
  <si>
    <t>best seo companies that focus on gambling sites</t>
  </si>
  <si>
    <t>constable white horse painting</t>
  </si>
  <si>
    <t>best seo agencies for small business</t>
  </si>
  <si>
    <t>0, 0, 0, 0, 0, 0, 0, 0, 0, 0, 0, 0, 0, 0, 0, 0, 0, 0, 0, 0, 0, 1, 8, 4</t>
  </si>
  <si>
    <t>horse basic drawing</t>
  </si>
  <si>
    <t>https://incubeta.com/ae/knowledge-base/category/google-analytics/</t>
  </si>
  <si>
    <t>best holland seo agency</t>
  </si>
  <si>
    <t>best nonprofit seo agency morristown</t>
  </si>
  <si>
    <t>wild horse photography kevin goodman</t>
  </si>
  <si>
    <t>best seo agencies vancouver</t>
  </si>
  <si>
    <t>horse and rider art</t>
  </si>
  <si>
    <t>best seo agency for small businesses india 2026</t>
  </si>
  <si>
    <t>horse drawing wasy</t>
  </si>
  <si>
    <t>best ai seo company for local seo</t>
  </si>
  <si>
    <t>crazy horse campground littleton photos</t>
  </si>
  <si>
    <t>best seo companies san francisco ca</t>
  </si>
  <si>
    <t>https://incubeta.com/ae/news-and-resources/why-eu-ad-personalization-ban-will-see-meta-shift-focus-to-ai/</t>
  </si>
  <si>
    <t>best affordable seo agencies for smbs</t>
  </si>
  <si>
    <t>the blind horse restaurant &amp; winery photos</t>
  </si>
  <si>
    <t>best seo services company in lahore pakistan</t>
  </si>
  <si>
    <t>photography:7jsaurel0du= beautiful paint horse</t>
  </si>
  <si>
    <t>best seo services california</t>
  </si>
  <si>
    <t>easy:5agoz1bpgqu= simple horse drawing</t>
  </si>
  <si>
    <t>austin best seo services</t>
  </si>
  <si>
    <t>horse photo album</t>
  </si>
  <si>
    <t>best seo companies for homecare companies</t>
  </si>
  <si>
    <t>best magento seo agencies uk 2025</t>
  </si>
  <si>
    <t>3 horse painting</t>
  </si>
  <si>
    <t>https://incubeta.com/mx/news-and-resources/incubeta-drives-ai-performance-with-early-adoption-of-gemini-for-google-workspace/</t>
  </si>
  <si>
    <t>best saas seo agency for b2b</t>
  </si>
  <si>
    <t>caballo dorado (the golden horse) catawissa photos</t>
  </si>
  <si>
    <t>0, 0, 0, 0, 0, 0, 0, 0, 0, 0, 0, 0, 4, 1, 0, 0, 0, 0, 8, 4, 0, 0, 0, 0</t>
  </si>
  <si>
    <t>best seo agencies latvia</t>
  </si>
  <si>
    <t>free horse head clip art</t>
  </si>
  <si>
    <t>best seo service blackburn</t>
  </si>
  <si>
    <t>horse barn photos</t>
  </si>
  <si>
    <t>best seo companies 2021</t>
  </si>
  <si>
    <t>3, 5, 6, 5, 6, 4, 2, 6, 5, 1, 2, 13, 7, 1, 1, 0, 0, 0, 0, 0, 0, 0, 1, 2</t>
  </si>
  <si>
    <t>best seo services in vijayawada</t>
  </si>
  <si>
    <t>picasso horse line drawing</t>
  </si>
  <si>
    <t>best seo agencies for content services 2025</t>
  </si>
  <si>
    <t>https://incubeta.com/au/knowledge-base/category/artificial-intelligence/</t>
  </si>
  <si>
    <t>best seo services in cleveland oh</t>
  </si>
  <si>
    <t>mythical horse drawing</t>
  </si>
  <si>
    <t>best seo company in nepal</t>
  </si>
  <si>
    <t>simple cartoon horse drawing</t>
  </si>
  <si>
    <t>best magento seo agencies uk</t>
  </si>
  <si>
    <t>best seo agency shree nagar</t>
  </si>
  <si>
    <t>horse drawing step by step realistic</t>
  </si>
  <si>
    <t>best charlotte seo companies</t>
  </si>
  <si>
    <t>amazing horse photography</t>
  </si>
  <si>
    <t>best seo agency canberra</t>
  </si>
  <si>
    <t>https://incubeta.com/gb/news-and-resources/incubeta-acquires-ecommerce-agency-groundswell/</t>
  </si>
  <si>
    <t>sorrel horse pics</t>
  </si>
  <si>
    <t>best seo service seattle washington</t>
  </si>
  <si>
    <t>best seo agency durham nc</t>
  </si>
  <si>
    <t>shark horse drawing</t>
  </si>
  <si>
    <t>best local seo company in the country</t>
  </si>
  <si>
    <t>whimsical horse paintings</t>
  </si>
  <si>
    <t>best seo agency parksville</t>
  </si>
  <si>
    <t>best seo companies near california</t>
  </si>
  <si>
    <t>horse shoe art drawing</t>
  </si>
  <si>
    <t>best seo agency maradu</t>
  </si>
  <si>
    <t>nickelback dark horse pics</t>
  </si>
  <si>
    <t>https://incubeta.com/ae/news-and-resources/incubeta-wins-at-madfest/</t>
  </si>
  <si>
    <t>best clermont seo company</t>
  </si>
  <si>
    <t>greek horse art</t>
  </si>
  <si>
    <t>list of best seo agency in uk</t>
  </si>
  <si>
    <t>charcoal horse drawings art</t>
  </si>
  <si>
    <t>best local seo agency in chennai</t>
  </si>
  <si>
    <t>horse creek outfitters photos</t>
  </si>
  <si>
    <t>best seo agency cherthala</t>
  </si>
  <si>
    <t>best seo company indonesia</t>
  </si>
  <si>
    <t>horse creek marina photos</t>
  </si>
  <si>
    <t>best seo company north richmond</t>
  </si>
  <si>
    <t>the white horse restaurant rock hill photos</t>
  </si>
  <si>
    <t>https://incubeta.com/it/knowledge-base/what-is-consent-mode/</t>
  </si>
  <si>
    <t>seo company sydney best practices</t>
  </si>
  <si>
    <t>horse drawing esay</t>
  </si>
  <si>
    <t>best seo company stamford ct</t>
  </si>
  <si>
    <t>horse cave drawing</t>
  </si>
  <si>
    <t>coalition - los angeles best seo services company</t>
  </si>
  <si>
    <t>nightmare skeleton horse drawing</t>
  </si>
  <si>
    <t>best agency for seo audits</t>
  </si>
  <si>
    <t>sketch:xdiiwmuyqim= drawing of a horse</t>
  </si>
  <si>
    <t>best seo companies in surrey</t>
  </si>
  <si>
    <t>best local seo consulting company atlanta</t>
  </si>
  <si>
    <t>https://incubeta.com/ae/knowledge-base/category/social-media/</t>
  </si>
  <si>
    <t>horse mannequin art</t>
  </si>
  <si>
    <t>best seo companies henderson</t>
  </si>
  <si>
    <t>cowboy riding a horse drawing</t>
  </si>
  <si>
    <t>horse art ideas for kids</t>
  </si>
  <si>
    <t>the best keywords for an seo company in houston</t>
  </si>
  <si>
    <t>silly horse drawing</t>
  </si>
  <si>
    <t>sacramento best seo company</t>
  </si>
  <si>
    <t>horse clip art easy</t>
  </si>
  <si>
    <t>best seo agencies in deoria</t>
  </si>
  <si>
    <t>https://incubeta.com/es/news-and-resources/incubeta-to-propel-growth-for-popeyes-uk/</t>
  </si>
  <si>
    <t>best seo service company in baja california</t>
  </si>
  <si>
    <t>white horse art print</t>
  </si>
  <si>
    <t>best local seo services miami</t>
  </si>
  <si>
    <t>horse color pencil drawing</t>
  </si>
  <si>
    <t>best seo company for newport news va</t>
  </si>
  <si>
    <t>best seo agencies in nordics</t>
  </si>
  <si>
    <t>horse sunset drawing</t>
  </si>
  <si>
    <t>best seo services kala nagar</t>
  </si>
  <si>
    <t>race horse photos for sale</t>
  </si>
  <si>
    <t>0, 0, 0, 0, 0, 0, 0, 0, 0, 0, 0, 0, 0, 0, 0, 0, 0, 0, 2, 10, 1, 0, 0, 0</t>
  </si>
  <si>
    <t>best seo company near california city ca 2020</t>
  </si>
  <si>
    <t>https://incubeta.com/it/our-work/page/2/</t>
  </si>
  <si>
    <t>pack horse drawing</t>
  </si>
  <si>
    <t>best seo services in avon oh</t>
  </si>
  <si>
    <t>best seo company detroit</t>
  </si>
  <si>
    <t>close up photos of horse heads</t>
  </si>
  <si>
    <t>Case Studies | Pagina 2 Di 3 | Incubeta</t>
  </si>
  <si>
    <t>best local seo company webpagefx</t>
  </si>
  <si>
    <t>7 horse running painting</t>
  </si>
  <si>
    <t>the best seo article writing services</t>
  </si>
  <si>
    <t>draft horse painting</t>
  </si>
  <si>
    <t>best seo services in panama city beach fl</t>
  </si>
  <si>
    <t>sad horse drawing</t>
  </si>
  <si>
    <t>https://incubeta.com/it/knowledge-base/test-learn-with-the-new-ai-powered-features-on-performance-max/</t>
  </si>
  <si>
    <t>best seo service australia</t>
  </si>
  <si>
    <t>best ontario seo company</t>
  </si>
  <si>
    <t>horse drawing clydesdale</t>
  </si>
  <si>
    <t>best seo company near the woodlands tx</t>
  </si>
  <si>
    <t>cute baby horse pics</t>
  </si>
  <si>
    <t>best los angeles seo agencies</t>
  </si>
  <si>
    <t>horse shoeing farrier clip art</t>
  </si>
  <si>
    <t>best seo agency in karachi</t>
  </si>
  <si>
    <t>brown horse art</t>
  </si>
  <si>
    <t>best seo company in east london</t>
  </si>
  <si>
    <t>oil horse painting</t>
  </si>
  <si>
    <t>https://incubeta.com/de/knowledge-base/category/roas/</t>
  </si>
  <si>
    <t>seo agency east london</t>
  </si>
  <si>
    <t>best seo company arizona</t>
  </si>
  <si>
    <t>abstract black and white horse painting</t>
  </si>
  <si>
    <t>krezine - best seo services in india</t>
  </si>
  <si>
    <t>mystical anime horse drawing</t>
  </si>
  <si>
    <t>0, 0, 0, 0, 0, 0, 0, 0, 0, 2, 2, 0, 0, 0, 0, 0, 0, 0, 0, 0, 0, 0, 0, 0</t>
  </si>
  <si>
    <t>best seo agency in germany</t>
  </si>
  <si>
    <t>the bleeding horse photos</t>
  </si>
  <si>
    <t>best seo services in katy</t>
  </si>
  <si>
    <t>aesthetic horse drawing</t>
  </si>
  <si>
    <t>https://incubeta.com/mx/news-and-resources/we-have-the-google-premier-partner-badge/</t>
  </si>
  <si>
    <t>best digital pr agencies in the uk</t>
  </si>
  <si>
    <t>best seo services riverside</t>
  </si>
  <si>
    <t>best local seo company for ranking</t>
  </si>
  <si>
    <t>horse stick drawing</t>
  </si>
  <si>
    <t>best seo company doha</t>
  </si>
  <si>
    <t>best seo agencies in jacksonville fl 2026</t>
  </si>
  <si>
    <t>armored horse drawing</t>
  </si>
  <si>
    <t>best los angeles ai seo agency</t>
  </si>
  <si>
    <t>https://incubeta.com/pt-pt/knowledge-base/category/advertising/</t>
  </si>
  <si>
    <t>horse drawing to trace</t>
  </si>
  <si>
    <t>best seo companies for small business in india</t>
  </si>
  <si>
    <t>lisa blackpink crazy horse photos</t>
  </si>
  <si>
    <t>best seo agencies for fashion and beauty brands</t>
  </si>
  <si>
    <t>best seo marketing agency in mumbai</t>
  </si>
  <si>
    <t>horse mandala art</t>
  </si>
  <si>
    <t>best local escort seo company</t>
  </si>
  <si>
    <t>wallpaper:nyizoazexrq= horse photos</t>
  </si>
  <si>
    <t>best company for seo atlanta</t>
  </si>
  <si>
    <t>https://incubeta.com/gb/our-work/driving-personalization-with-ai/</t>
  </si>
  <si>
    <t>1, 0, 1, 1, 1, 1, 0, 0, 0, 0, 3, 7, 5, 2, 2, 0, 0, 0, 0, 0, 6, 3, 6, 8</t>
  </si>
  <si>
    <t>sea horse outline drawing</t>
  </si>
  <si>
    <t>best local video seo company lincoln ri</t>
  </si>
  <si>
    <t>best seo agency in jacksonville, florida</t>
  </si>
  <si>
    <t>iron horse neighborhood grill photos</t>
  </si>
  <si>
    <t>best fintech seo agencies</t>
  </si>
  <si>
    <t>photos horse ball</t>
  </si>
  <si>
    <t>best and affordable seo services</t>
  </si>
  <si>
    <t>best chatgpt seo agencies 2025</t>
  </si>
  <si>
    <t>photo white horse</t>
  </si>
  <si>
    <t>https://incubeta.com/gb/video-library/the-digital-edge-s2-ep-1-discover-how-ai-is-reshaping-digital-marketing-with-michael-ossendrijver/</t>
  </si>
  <si>
    <t>best seo company near california</t>
  </si>
  <si>
    <t>easy horse standing on hind legs drawing</t>
  </si>
  <si>
    <t>best seo agency for a startup</t>
  </si>
  <si>
    <t>best seo companies in indiana</t>
  </si>
  <si>
    <t>horse free jumping photography</t>
  </si>
  <si>
    <t>best seo services agency nz</t>
  </si>
  <si>
    <t>buckskin horse art</t>
  </si>
  <si>
    <t>best seo company in visakhapatnam</t>
  </si>
  <si>
    <t>best seo agency tadipatri</t>
  </si>
  <si>
    <t>horse cum pics</t>
  </si>
  <si>
    <t>best seo services in edmonton</t>
  </si>
  <si>
    <t>https://incubeta.com/ch/news-and-resources/google-agentspace/</t>
  </si>
  <si>
    <t>abused horse pics</t>
  </si>
  <si>
    <t>best seo agency eastern oregon</t>
  </si>
  <si>
    <t>best seo agencies italy</t>
  </si>
  <si>
    <t>best seo companies in georgia</t>
  </si>
  <si>
    <t>outline:7q0u1nzrpso= sea horse drawing</t>
  </si>
  <si>
    <t>best seo services in jaipur</t>
  </si>
  <si>
    <t>directed drawing horse</t>
  </si>
  <si>
    <t>best seo agency rey</t>
  </si>
  <si>
    <t>https://incubeta.com/sg/capabilities/creative/</t>
  </si>
  <si>
    <t>best agency for location-based seo solutions</t>
  </si>
  <si>
    <t>easy horse bucking drawing</t>
  </si>
  <si>
    <t>best seo agency in westborough ma</t>
  </si>
  <si>
    <t>trojan horse cartoon drawing</t>
  </si>
  <si>
    <t>best seo agencies for startups 2025</t>
  </si>
  <si>
    <t>world best seo agency</t>
  </si>
  <si>
    <t>horse with wings drawing</t>
  </si>
  <si>
    <t>0, 0, 0, 0, 0, 0, 0, 0, 0, 0, 0, 0, 0, 0, 0, 0, 0, 13, 8, 1, 0, 0, 0, 0</t>
  </si>
  <si>
    <t>best seo agency mahuda</t>
  </si>
  <si>
    <t>https://incubeta.com/sg/knowledge-base/category/google-analytics/</t>
  </si>
  <si>
    <t>grey horse photography</t>
  </si>
  <si>
    <t>brisbane's best seo services</t>
  </si>
  <si>
    <t>best seo company fitzroy north</t>
  </si>
  <si>
    <t>horse pics.</t>
  </si>
  <si>
    <t>best seo companies in atlanta</t>
  </si>
  <si>
    <t>belgian draft horse drawing</t>
  </si>
  <si>
    <t>best seo company in kolkata for car dealerships</t>
  </si>
  <si>
    <t>the best seo service in ikot ekpene</t>
  </si>
  <si>
    <t>realistic standing horse drawing</t>
  </si>
  <si>
    <t>https://incubeta.com/mx/news-and-resources/why-eu-ad-personalization-ban-will-see-meta-shift-focus-to-ai/</t>
  </si>
  <si>
    <t>best seo practices for construction companies</t>
  </si>
  <si>
    <t>white horse winery photos</t>
  </si>
  <si>
    <t>white horse winery</t>
  </si>
  <si>
    <t>best real estate seo services</t>
  </si>
  <si>
    <t>thomas scott horse paintings</t>
  </si>
  <si>
    <t>best seo outsourcing company+</t>
  </si>
  <si>
    <t>best seo companies in maine</t>
  </si>
  <si>
    <t>rehoboth-beach-best-seo-services</t>
  </si>
  <si>
    <t>horse drawing contests</t>
  </si>
  <si>
    <t>https://incubeta.com/za/whitepapers/investments-for-marketing-profitability/</t>
  </si>
  <si>
    <t>0, 0, 0, 0, 0, 5, 2, 0, 0, 0, 0, 0, 0, 0, 0, 0, 0, 0, 0, 0, 0, 0, 0, 1</t>
  </si>
  <si>
    <t>best seo agency barh</t>
  </si>
  <si>
    <t>horse drawing with rider</t>
  </si>
  <si>
    <t>best seo agencies philippines</t>
  </si>
  <si>
    <t>iron horse golf club ashland photos</t>
  </si>
  <si>
    <t>best seo services in noida</t>
  </si>
  <si>
    <t>best seo agencies in san diego</t>
  </si>
  <si>
    <t>art horse drawing</t>
  </si>
  <si>
    <t>best ai seo tools for agencies</t>
  </si>
  <si>
    <t>horse canvas painting ideas</t>
  </si>
  <si>
    <t>best seo agency germany</t>
  </si>
  <si>
    <t>https://incubeta.com/sg/our-work/taking-the-grind-out-of-data-analysis/</t>
  </si>
  <si>
    <t>best allendale seo company</t>
  </si>
  <si>
    <t>neil young &amp; crazy horse photo</t>
  </si>
  <si>
    <t>best boston seo company</t>
  </si>
  <si>
    <t>line art horse tattoo</t>
  </si>
  <si>
    <t>8, 8, 3, 3, 7, 3, 7, 8, 0, 2, 10, 12, 11, 0, 0, 0, 2, 0, 0, 0, 3, 3, 0, 1</t>
  </si>
  <si>
    <t>best tech startup seo agencies</t>
  </si>
  <si>
    <t>legends horse training photos</t>
  </si>
  <si>
    <t>best seo services for real estate</t>
  </si>
  <si>
    <t>world best horse photos</t>
  </si>
  <si>
    <t>best seo companies in seattle</t>
  </si>
  <si>
    <t>https://incubeta.com/ae/news-and-resources/tomorrows-world-5-takeaways-for-building-marketing-systems-that-outperform-in-2026/</t>
  </si>
  <si>
    <t>best seo company in maryland</t>
  </si>
  <si>
    <t>icelandic horse photos</t>
  </si>
  <si>
    <t>best seo services in edwards co</t>
  </si>
  <si>
    <t>horse drawing with girl</t>
  </si>
  <si>
    <t>best seo agency sonamukhi</t>
  </si>
  <si>
    <t>full body:1i3jcugtoig= realistic horse drawing</t>
  </si>
  <si>
    <t>best seo company for jewelry suppliers in usa</t>
  </si>
  <si>
    <t>0, 0, 0, 0, 0, 0, 0, 0, 0, 0, 0, 0, 0, 0, 0, 0, 0, 0, 0, 0, 3, 1, 1, 1</t>
  </si>
  <si>
    <t>cherhill white horse photos</t>
  </si>
  <si>
    <t>uk’s best seo marketing agencies to boost brands</t>
  </si>
  <si>
    <t>0, 0, 0, 0, 0, 0, 0, 0, 0, 0, 0, 0, 0, 0, 0, 52, 2, 0, 0, 0, 0, 0, 0, 0</t>
  </si>
  <si>
    <t>galloping horse art</t>
  </si>
  <si>
    <t>best seo companies for small business denver</t>
  </si>
  <si>
    <t>https://incubeta.com/it/news-and-resources/incubeta-has-been-named-a-2022-google-premier-partner/</t>
  </si>
  <si>
    <t>0, 0, 0, 0, 0, 0, 0, 0, 0, 0, 0, 0, 0, 0, 0, 0, 0, 0, 0, 0, 3, 2, 0, 1</t>
  </si>
  <si>
    <t>native american war horse art</t>
  </si>
  <si>
    <t>best seo services in castle rock co</t>
  </si>
  <si>
    <t>top 10 best seo company in usa</t>
  </si>
  <si>
    <t>degas paintings horse</t>
  </si>
  <si>
    <t>best grand rapids seo services</t>
  </si>
  <si>
    <t>cartoon horse riding drawing</t>
  </si>
  <si>
    <t>ottawa best seo company</t>
  </si>
  <si>
    <t>horse shoe art work</t>
  </si>
  <si>
    <t>best white hat seo companies 2025</t>
  </si>
  <si>
    <t>https://incubeta.com/mx/news-and-resources/incubeta-opens-offices-in-saudi-arabia-to-execute-on-regional-global-growth-strategy/</t>
  </si>
  <si>
    <t>best seo agency mebane nc</t>
  </si>
  <si>
    <t>old horse art</t>
  </si>
  <si>
    <t>best digital marketing and seo company in noida</t>
  </si>
  <si>
    <t>horse art games</t>
  </si>
  <si>
    <t>best seo search engine optimization services</t>
  </si>
  <si>
    <t>horse and buggy photos</t>
  </si>
  <si>
    <t>best mesa seo agency</t>
  </si>
  <si>
    <t>best seo companies in denver co</t>
  </si>
  <si>
    <t>running white horse painting</t>
  </si>
  <si>
    <t>best seo agency burnley</t>
  </si>
  <si>
    <t>30 best seo agencies near london</t>
  </si>
  <si>
    <t>horse drawing for kindergarten</t>
  </si>
  <si>
    <t>https://incubeta.com/ae/news-and-resources/google-retaliates-to-chatgpt/</t>
  </si>
  <si>
    <t>best seo company in ca</t>
  </si>
  <si>
    <t>the iron horse horn lake photos</t>
  </si>
  <si>
    <t>best seo services in boynton beach fl</t>
  </si>
  <si>
    <t>best seo company sutton coldfield</t>
  </si>
  <si>
    <t>drawing horse anatomy</t>
  </si>
  <si>
    <t>best seo agency hobart</t>
  </si>
  <si>
    <t>dark horse tavern cortland photos</t>
  </si>
  <si>
    <t>best seo company near bandra west, mumbai</t>
  </si>
  <si>
    <t>iron horse skateway photos</t>
  </si>
  <si>
    <t>https://incubeta.com/ch/knowledge-base/category/conversions/</t>
  </si>
  <si>
    <t>best seo companies las vegas</t>
  </si>
  <si>
    <t>horse wallpaper art</t>
  </si>
  <si>
    <t>best seo agency central richmond</t>
  </si>
  <si>
    <t>small horse drawings</t>
  </si>
  <si>
    <t>best seo services in nottingham</t>
  </si>
  <si>
    <t>best seo company in kolkata for theater groups</t>
  </si>
  <si>
    <t>step:kd7wglb4bxq= drawing horse</t>
  </si>
  <si>
    <t>best seo agency uae</t>
  </si>
  <si>
    <t>realistic horse jumping drawing</t>
  </si>
  <si>
    <t>best instagram marketing agency mr seo</t>
  </si>
  <si>
    <t>https://incubeta.com/pt-pt/capabilities/commerce/</t>
  </si>
  <si>
    <t>best seo agency ramanagara</t>
  </si>
  <si>
    <t>best seo service provider pune</t>
  </si>
  <si>
    <t>dramatic horse photography</t>
  </si>
  <si>
    <t>Soluções customer-first que conectam estratégia e criam experiências de alta performance pensadas para converter e escalar. Saiba mais!</t>
  </si>
  <si>
    <t>E-Commerce</t>
  </si>
  <si>
    <t>best b2b seo company morristown</t>
  </si>
  <si>
    <t>battle horse knives photos</t>
  </si>
  <si>
    <t>best naples seo company</t>
  </si>
  <si>
    <t>best seo agency raghunathpur</t>
  </si>
  <si>
    <t>horse drawing with color</t>
  </si>
  <si>
    <t>https://incubeta.com/sg/news-and-resources/incubeta-appoints-amy-crowther-as-president-americas/</t>
  </si>
  <si>
    <t>best seo companies for ecommerce 2025 2026</t>
  </si>
  <si>
    <t>the art of making a california-style vaquero bridle horse</t>
  </si>
  <si>
    <t>best seo company in karachi</t>
  </si>
  <si>
    <t>best seo company in egypt qatar</t>
  </si>
  <si>
    <t>belgian draft horse photos</t>
  </si>
  <si>
    <t>hobby horse clip art</t>
  </si>
  <si>
    <t>https://incubeta.com/gb/knowledge-base/category/artificial-intelligence/</t>
  </si>
  <si>
    <t>andy warhol horse painting</t>
  </si>
  <si>
    <t>horse fish drawing</t>
  </si>
  <si>
    <t>best seo companies cambridge</t>
  </si>
  <si>
    <t>0, 0, 1, 2, 0, 1, 2, 1, 1, 1, 0, 1, 0, 0, 1, 0, 0, 0, 0, 0, 2, 4, 0, 0</t>
  </si>
  <si>
    <t>ten horse art space</t>
  </si>
  <si>
    <t>best seo marketing companies in uae</t>
  </si>
  <si>
    <t>https://incubeta.com/it/whitepapers/report-the-marketers-confidence-paradox/</t>
  </si>
  <si>
    <t>best local seo services for restaurants</t>
  </si>
  <si>
    <t>arabian horse drawings</t>
  </si>
  <si>
    <t>best seo companies in arlington</t>
  </si>
  <si>
    <t>photo finish horse racing app</t>
  </si>
  <si>
    <t>best denver seo agency</t>
  </si>
  <si>
    <t>vermont icelandic horse farm photos</t>
  </si>
  <si>
    <t>best seo services provider in toronto</t>
  </si>
  <si>
    <t>horse drawings jumping</t>
  </si>
  <si>
    <t>best organic seo services london</t>
  </si>
  <si>
    <t>https://incubeta.com/my/our-work/marks-spencer-international/</t>
  </si>
  <si>
    <t>best seo services pathar</t>
  </si>
  <si>
    <t>simple horse drawing ideas</t>
  </si>
  <si>
    <t>best seo blog writing service</t>
  </si>
  <si>
    <t>trojan horse bloomington photos</t>
  </si>
  <si>
    <t>best seo services naya nagar</t>
  </si>
  <si>
    <t>colorful horse paintings</t>
  </si>
  <si>
    <t>best seo company in egypt united arab emirates</t>
  </si>
  <si>
    <t>best seo company in motera</t>
  </si>
  <si>
    <t>pencil gypsy horse drawing</t>
  </si>
  <si>
    <t>https://incubeta.com/mx/knowledge-base/how-to-set-up-a-retail-media-network/</t>
  </si>
  <si>
    <t>happy birthday horse pics</t>
  </si>
  <si>
    <t>best seo company in egypt for beginners</t>
  </si>
  <si>
    <t>wild horse drawings</t>
  </si>
  <si>
    <t>best seo agency shelu</t>
  </si>
  <si>
    <t>world's best local seo company</t>
  </si>
  <si>
    <t>famous wild horse painting</t>
  </si>
  <si>
    <t>best online seo services worldwide</t>
  </si>
  <si>
    <t>model horse photography</t>
  </si>
  <si>
    <t>best ecommerce seo services in india</t>
  </si>
  <si>
    <t>https://incubeta.com/my/news-and-resources/breaking-down-organizational-silos-to-drive-synergy/</t>
  </si>
  <si>
    <t>horse drawing template</t>
  </si>
  <si>
    <t>best seo marketing company austin</t>
  </si>
  <si>
    <t>1, 0, 1, 0, 0, 0, 0, 0, 0, 0, 0, 0, 0, 0, 0, 0, 0, 0, 0, 0, 2, 2, 0, 1</t>
  </si>
  <si>
    <t>horse photo ideas</t>
  </si>
  <si>
    <t>best seo company in punjab</t>
  </si>
  <si>
    <t>best seo services agency in hyderabad</t>
  </si>
  <si>
    <t>best professional seo services bangalore</t>
  </si>
  <si>
    <t>fantasy black horse art</t>
  </si>
  <si>
    <t>best seo services dallas</t>
  </si>
  <si>
    <t>https://incubeta.com/my/news-and-resources/exploring-modern-search-preferences/</t>
  </si>
  <si>
    <t>horse line art tattoo</t>
  </si>
  <si>
    <t>best enterprise seo service</t>
  </si>
  <si>
    <t>best seo service in coimbatore</t>
  </si>
  <si>
    <t>muybridge horse photos</t>
  </si>
  <si>
    <t>best enterprise seo agency brisbane</t>
  </si>
  <si>
    <t>outline quarter horse drawing</t>
  </si>
  <si>
    <t>best seo service parksville</t>
  </si>
  <si>
    <t>horse drawing charcoal</t>
  </si>
  <si>
    <t>best local seo company chino ca</t>
  </si>
  <si>
    <t>best seo agency banora point australia</t>
  </si>
  <si>
    <t>realistic clydesdale horse drawing</t>
  </si>
  <si>
    <t>https://incubeta.com/es/news-and-resources/in-house-versus-agency/</t>
  </si>
  <si>
    <t>best seo firm for software as a service</t>
  </si>
  <si>
    <t>black horse photos</t>
  </si>
  <si>
    <t>best seo agencies for content services 2025 2026</t>
  </si>
  <si>
    <t>spirit anime horse drawing</t>
  </si>
  <si>
    <t>best seo companies philly</t>
  </si>
  <si>
    <t>best seo company in kolkata for web developers</t>
  </si>
  <si>
    <t>art power horse</t>
  </si>
  <si>
    <t>best seo companies mesa</t>
  </si>
  <si>
    <t>jumping horse painting</t>
  </si>
  <si>
    <t>best seo agency uk reddit</t>
  </si>
  <si>
    <t>https://incubeta.com/pt-pt/news-and-resources/loreal-and-incubeta-partner/</t>
  </si>
  <si>
    <t>best seo services in cape town</t>
  </si>
  <si>
    <t>mountain view horse auction photos</t>
  </si>
  <si>
    <t>7, 2, 4, 2, 0, 0, 0, 0, 1, 0, 1, 0, 1, 0, 0, 0, 0, 0, 0, 0, 0, 1, 0, 1</t>
  </si>
  <si>
    <t>best dubai seo company</t>
  </si>
  <si>
    <t>crazy horse salon photos</t>
  </si>
  <si>
    <t>best seo company reddit</t>
  </si>
  <si>
    <t>best seo services in panama city fl</t>
  </si>
  <si>
    <t>chinese horse cave painting</t>
  </si>
  <si>
    <t>best seo companies chester county</t>
  </si>
  <si>
    <t>simple arabian horse head drawing</t>
  </si>
  <si>
    <t>https://incubeta.com/it/our-work/executing-a-global-data-audience-strategy/</t>
  </si>
  <si>
    <t>best seo services rankstarr</t>
  </si>
  <si>
    <t>horse with armor drawing</t>
  </si>
  <si>
    <t>0, 0, 0, 0, 0, 5, 4, 1, 0, 0, 0, 0, 2, 1, 1, 1, 1, 0, 0, 0, 0, 0, 0, 1</t>
  </si>
  <si>
    <t>watercolor:yhjzem5gbn4= horse art</t>
  </si>
  <si>
    <t>best boston seo companies</t>
  </si>
  <si>
    <t>best seo agencies 2024</t>
  </si>
  <si>
    <t>munnings horse paintings</t>
  </si>
  <si>
    <t>0, 0, 0, 0, 0, 0, 0, 0, 0, 0, 0, 3, 1, 0, 0, 0, 0, 0, 0, 0, 0, 0, 0, 1</t>
  </si>
  <si>
    <t>https://incubeta.com/gb/knowledge-base/category/ga4/</t>
  </si>
  <si>
    <t>centreville best seo company</t>
  </si>
  <si>
    <t>horse drawing videos</t>
  </si>
  <si>
    <t>best seo company in burnaby</t>
  </si>
  <si>
    <t>best seo company washignton dc</t>
  </si>
  <si>
    <t>simple draft horse drawing</t>
  </si>
  <si>
    <t>best organic seo agency in los angeles</t>
  </si>
  <si>
    <t>clip art of horse head</t>
  </si>
  <si>
    <t>best seo agency in thrissur</t>
  </si>
  <si>
    <t>riley horse campground photos</t>
  </si>
  <si>
    <t>0, 3, 0, 0, 0, 2, 1, 1, 19, 15, 12, 15, 10, 0, 0, 0, 0, 0, 0, 0, 0, 0, 0, 1</t>
  </si>
  <si>
    <t>https://incubeta.com/de/capabilities/digital-media/</t>
  </si>
  <si>
    <t>best seo agency pant nagar</t>
  </si>
  <si>
    <t>daniel radcliffe horse photo</t>
  </si>
  <si>
    <t>best seo company in australia and new zealand</t>
  </si>
  <si>
    <t>realistic:ix7-dnfqeuu= drawing of horse</t>
  </si>
  <si>
    <t>best seo services for motorcycle dealers</t>
  </si>
  <si>
    <t>best seo agencies in houston</t>
  </si>
  <si>
    <t>horse legs drawing easy</t>
  </si>
  <si>
    <t>2, 2, 2, 3, 9, 7, 6, 4, 2, 1, 5, 8, 4, 0, 0, 0, 0, 0, 9, 4, 2, 1, 0, 0</t>
  </si>
  <si>
    <t>4-j big piney horse camp photos</t>
  </si>
  <si>
    <t>best seo company in riverhead</t>
  </si>
  <si>
    <t>https://incubeta.com/gb/news-and-resources/incubeta-insider-the-value-of-a-supportive-culture/</t>
  </si>
  <si>
    <t>honest opinion best seo company modesto</t>
  </si>
  <si>
    <t>driftwood horse art for sale</t>
  </si>
  <si>
    <t>top best seo services in ireland</t>
  </si>
  <si>
    <t>2, 4, 3, 1, 3, 4, 1, 1, 0, 3, 0, 1, 1, 0, 0, 0, 0, 0, 0, 0, 0, 0, 0, 1</t>
  </si>
  <si>
    <t>abstract famous horse painting</t>
  </si>
  <si>
    <t>best michigan seo services</t>
  </si>
  <si>
    <t>arabian horse portrait</t>
  </si>
  <si>
    <t>best seo agencies in europe</t>
  </si>
  <si>
    <t>horse painting colorful</t>
  </si>
  <si>
    <t>best chandler seo company</t>
  </si>
  <si>
    <t>https://incubeta.com/de/knowledge-base/category/consent-mode/</t>
  </si>
  <si>
    <t>horse drawing set</t>
  </si>
  <si>
    <t>best local video seo company riverside ri</t>
  </si>
  <si>
    <t>zoominseo the best seo company</t>
  </si>
  <si>
    <t>horse pic art</t>
  </si>
  <si>
    <t>0, 0, 0, 0, 0, 0, 0, 0, 0, 0, 1, 3, 2, 0, 0, 0, 0, 0, 0, 0, 0, 0, 0, 1</t>
  </si>
  <si>
    <t>best seo companies in ghana</t>
  </si>
  <si>
    <t>chinese new year horse art</t>
  </si>
  <si>
    <t>best seo agency in washington</t>
  </si>
  <si>
    <t>hobby lobby horse art</t>
  </si>
  <si>
    <t>https://incubeta.com/za/news-and-resources/how-to-make-every-search-dollar-count/</t>
  </si>
  <si>
    <t>best ai seo agency 2025</t>
  </si>
  <si>
    <t>horse drawing wallpaper</t>
  </si>
  <si>
    <t>top 10 best creative agencies netherlands</t>
  </si>
  <si>
    <t>horse &amp; cow bar &amp; grill photos</t>
  </si>
  <si>
    <t>best agencies for technical seo audits</t>
  </si>
  <si>
    <t>horse and girl photography</t>
  </si>
  <si>
    <t>best seo services in cornwall</t>
  </si>
  <si>
    <t>0, 0, 0, 0, 2, 2, 0, 0, 0, 0, 0, 0, 0, 0, 0, 2, 3, 0, 0, 0, 0, 0, 0, 1</t>
  </si>
  <si>
    <t>best seo company in bihar</t>
  </si>
  <si>
    <t>realistic horse drawing with saddle</t>
  </si>
  <si>
    <t>best seo agency in houston</t>
  </si>
  <si>
    <t>horse with a saddle drawing</t>
  </si>
  <si>
    <t>2, 0, 0, 1, 3, 3, 2, 2, 1, 0, 1, 4, 8, 1, 0, 0, 0, 1, 0, 0, 3, 2, 0, 0</t>
  </si>
  <si>
    <t>https://incubeta.com/mx/whitepapers/investments-for-marketing-profitability/</t>
  </si>
  <si>
    <t>best seo services in ernakulam</t>
  </si>
  <si>
    <t>horse farm drawing</t>
  </si>
  <si>
    <t>easy:ewthal6xslu= step by step:mkhoox_tvum= horse drawing</t>
  </si>
  <si>
    <t>best local escort seo services</t>
  </si>
  <si>
    <t>running horse paintings</t>
  </si>
  <si>
    <t>best seo agencies in brisbane</t>
  </si>
  <si>
    <t>horse drawing video</t>
  </si>
  <si>
    <t>best seo service mumbai</t>
  </si>
  <si>
    <t>https://incubeta.com/ch/news-and-resources/incubeta-apac-welcomes-ash-rane-as-client-director-for-data/</t>
  </si>
  <si>
    <t>best seo services with digital pr 2026</t>
  </si>
  <si>
    <t>palomino horse art</t>
  </si>
  <si>
    <t>best seo companies ireland</t>
  </si>
  <si>
    <t>best seo agency cornwall</t>
  </si>
  <si>
    <t>best seo companies in new zealand</t>
  </si>
  <si>
    <t>friesian horse pics</t>
  </si>
  <si>
    <t>best digital creative branding agencies</t>
  </si>
  <si>
    <t>best local seo agency san jose</t>
  </si>
  <si>
    <t>https://incubeta.com/mx/capabilities/commerce/</t>
  </si>
  <si>
    <t>vinyl wall art horse</t>
  </si>
  <si>
    <t>best seo agency rengali</t>
  </si>
  <si>
    <t>best creative agencies in mumbai</t>
  </si>
  <si>
    <t>running horse drawing easy</t>
  </si>
  <si>
    <t>best seo and marketing services</t>
  </si>
  <si>
    <t>best local video seo company tiverton ri</t>
  </si>
  <si>
    <t>white horse painting by john constable</t>
  </si>
  <si>
    <t>best seo agencies new york</t>
  </si>
  <si>
    <t>horse cover photo</t>
  </si>
  <si>
    <t>https://incubeta.com/es/news-and-resources/exploring-modern-search-preferences/</t>
  </si>
  <si>
    <t>best seo service company in uk</t>
  </si>
  <si>
    <t>best seo agency for travel</t>
  </si>
  <si>
    <t>horse breeds az with pics</t>
  </si>
  <si>
    <t>best seo services in illinois</t>
  </si>
  <si>
    <t>free horse photos to use</t>
  </si>
  <si>
    <t>best shopify seo services company india</t>
  </si>
  <si>
    <t>best seo company in egypt vs saudi arabia</t>
  </si>
  <si>
    <t>the light horse restaurant and bar photos</t>
  </si>
  <si>
    <t>best local marketing seo services</t>
  </si>
  <si>
    <t>watercolor painting horse</t>
  </si>
  <si>
    <t>https://incubeta.com/es/news-and-resources/incubeta-wins-prestigious-fd-gazelle-award-out-of-600-shortlisted-entries/</t>
  </si>
  <si>
    <t>best seo company in sacramento ca</t>
  </si>
  <si>
    <t>best seo services in bhubaneswar</t>
  </si>
  <si>
    <t>easy:g6pgskdtnuq= cute horse drawings</t>
  </si>
  <si>
    <t>best seo service company in escaldes-engordany</t>
  </si>
  <si>
    <t>the painted horse lexington photos</t>
  </si>
  <si>
    <t>best seo company for audiologist</t>
  </si>
  <si>
    <t>horse professional photography</t>
  </si>
  <si>
    <t>top 10 best seo agencies australia</t>
  </si>
  <si>
    <t>best seo companies cleveland tn</t>
  </si>
  <si>
    <t>https://incubeta.com/gb/our-work/improving-reporting-efficiency-with-gmp/</t>
  </si>
  <si>
    <t>mustang dark horse drawing</t>
  </si>
  <si>
    <t>houston best seo companies for realtors</t>
  </si>
  <si>
    <t>rodeo horse drawing</t>
  </si>
  <si>
    <t>0, 1, 0, 0, 5, 0, 2, 2, 0, 0, 4, 0, 6, 0, 0, 0, 0, 0, 5, 4, 2, 0, 1, 0</t>
  </si>
  <si>
    <t>best colorado seo companies</t>
  </si>
  <si>
    <t>easy cute baby horse drawing</t>
  </si>
  <si>
    <t>best+seo+copywriting+services</t>
  </si>
  <si>
    <t>unfinished horse drawing</t>
  </si>
  <si>
    <t>best seo services nyc</t>
  </si>
  <si>
    <t>https://incubeta.com/au/knowledge-base/category/seo/</t>
  </si>
  <si>
    <t>best seo agency wordpress themes</t>
  </si>
  <si>
    <t>drawing horse chair</t>
  </si>
  <si>
    <t>0, 0, 0, 0, 0, 0, 0, 0, 0, 0, 0, 0, 0, 0, 0, 0, 0, 0, 6, 4, 0, 0, 0, 1</t>
  </si>
  <si>
    <t>iron horse motorcycles photos</t>
  </si>
  <si>
    <t>best seo agencies in uae</t>
  </si>
  <si>
    <t>horse tail drawing easy</t>
  </si>
  <si>
    <t>best creative agencies for cosmetics brands</t>
  </si>
  <si>
    <t>https://incubeta.com/my/knowledge-base/category/sa360/</t>
  </si>
  <si>
    <t>best seo companies frederick</t>
  </si>
  <si>
    <t>racing horse painting</t>
  </si>
  <si>
    <t>best healthcare seo services</t>
  </si>
  <si>
    <t>free horse photo ads</t>
  </si>
  <si>
    <t>the best seo company in surrey</t>
  </si>
  <si>
    <t>is 7 horse painting good for home</t>
  </si>
  <si>
    <t>https://incubeta.com/mx/knowledge-base/category/search-ads-360/</t>
  </si>
  <si>
    <t>best seo company sugar land tx</t>
  </si>
  <si>
    <t>norwegian fjord horse art</t>
  </si>
  <si>
    <t>best seo analysis service</t>
  </si>
  <si>
    <t>central oregon best seo company</t>
  </si>
  <si>
    <t>state of the art horse barn</t>
  </si>
  <si>
    <t>best affordable seo companies in india</t>
  </si>
  <si>
    <t>https://incubeta.com/au/video-library/the-digital-edge-ep-3-ceo-jacques-van-niekerk-on-sustainable-growth-in-2025-outperform-marketing/</t>
  </si>
  <si>
    <t>wild mustang horse pics</t>
  </si>
  <si>
    <t>best seo agencies in cairo egypt 0 40 0.00% 53.25</t>
  </si>
  <si>
    <t>cute baby horse drawing easy</t>
  </si>
  <si>
    <t>best seo company in moses lake</t>
  </si>
  <si>
    <t>best seo company boca</t>
  </si>
  <si>
    <t>camelot horse weekly photos</t>
  </si>
  <si>
    <t>best seo link building agency reviews</t>
  </si>
  <si>
    <t>native american indian horse drawing</t>
  </si>
  <si>
    <t>best seo companies in kenya</t>
  </si>
  <si>
    <t>https://incubeta.com/za/news-and-resources/redesigning-marketing-operations-for-the-ai-era-in-conversation-with-jonathan-greene/</t>
  </si>
  <si>
    <t>outline horse rearing drawing</t>
  </si>
  <si>
    <t>0, 0, 5, 4, 3, 1, 3, 4, 3, 0, 0, 0, 0, 0, 0, 0, 0, 0, 0, 0, 0, 0, 0, 1</t>
  </si>
  <si>
    <t>it platform bd | best seo agency</t>
  </si>
  <si>
    <t>drawing of a horse shoe</t>
  </si>
  <si>
    <t>best seo agency in miami</t>
  </si>
  <si>
    <t>watercolor horse racing art</t>
  </si>
  <si>
    <t>best local seo company southhampton uk</t>
  </si>
  <si>
    <t>galloping horse drawing easy</t>
  </si>
  <si>
    <t>best seo company lawrenceville</t>
  </si>
  <si>
    <t>a drawing of a horse easy</t>
  </si>
  <si>
    <t>https://incubeta.com/my/news-and-resources/how-data-unification-delivers-performance/</t>
  </si>
  <si>
    <t>best seo companies riverside</t>
  </si>
  <si>
    <t>horse face drawing simple</t>
  </si>
  <si>
    <t>best local seo services las vegas</t>
  </si>
  <si>
    <t>saddle on horse drawing</t>
  </si>
  <si>
    <t>best seo company donegal</t>
  </si>
  <si>
    <t>scary horse drawing</t>
  </si>
  <si>
    <t>best seo company huston</t>
  </si>
  <si>
    <t>horse spirit art gallery</t>
  </si>
  <si>
    <t>https://incubeta.com/ch/news-and-resources/monetizing-the-chat-openai-introduces-ads-to-chatgpt/</t>
  </si>
  <si>
    <t>best seo company in kolkata for tailors</t>
  </si>
  <si>
    <t>crazy horse bloomington photos</t>
  </si>
  <si>
    <t>best seo company in agra</t>
  </si>
  <si>
    <t>michael horse art</t>
  </si>
  <si>
    <t>best seo agency for real estate websites</t>
  </si>
  <si>
    <t>horse saddle art</t>
  </si>
  <si>
    <t>best seo services cyprus</t>
  </si>
  <si>
    <t>https://incubeta.com/es/our-work/combining-real-time-weather-signals-with-ai-for-the-loreal-group/</t>
  </si>
  <si>
    <t>mustang horse drawings</t>
  </si>
  <si>
    <t>best seo agency in riyadh</t>
  </si>
  <si>
    <t>horse drawings in pencil</t>
  </si>
  <si>
    <t>0, 0, 0, 0, 0, 0, 3, 2, 1, 0, 0, 0, 0, 0, 0, 0, 0, 0, 0, 0, 0, 0, 0, 0</t>
  </si>
  <si>
    <t>best seo services denver</t>
  </si>
  <si>
    <t>horse poses drawing reference</t>
  </si>
  <si>
    <t>https://incubeta.com/ch/our-work/driving-search-profit-with-machine-learning/</t>
  </si>
  <si>
    <t>best seo company near california city ca reviews</t>
  </si>
  <si>
    <t>spirit the horse drawing</t>
  </si>
  <si>
    <t>best seo agency kohinoor city</t>
  </si>
  <si>
    <t>horse race photography</t>
  </si>
  <si>
    <t>best seo company in egypt reddit</t>
  </si>
  <si>
    <t>horse cock drawing</t>
  </si>
  <si>
    <t>best seo agency santa rosa</t>
  </si>
  <si>
    <t>horse drawings easy step by step</t>
  </si>
  <si>
    <t>best seo digital marketing company b4india</t>
  </si>
  <si>
    <t>https://incubeta.com/sg/news-and-resources/loreal-incubeta-use-ai-first-party-data-to-push-personalization-frontiers-with-skin-genius/</t>
  </si>
  <si>
    <t>photos of horse</t>
  </si>
  <si>
    <t>best seo companies santa barbara</t>
  </si>
  <si>
    <t>gypsy vanner horse drawing</t>
  </si>
  <si>
    <t>best seo agency wokha</t>
  </si>
  <si>
    <t>easy horse pen drawing</t>
  </si>
  <si>
    <t>best seo reporting tools for agencies 2026</t>
  </si>
  <si>
    <t>drawing of horse step by step</t>
  </si>
  <si>
    <t>best seo service in ahmedabad</t>
  </si>
  <si>
    <t>painting of man on horse</t>
  </si>
  <si>
    <t>https://incubeta.com/our-work/carparts-mmm/</t>
  </si>
  <si>
    <t>best etsy seo service</t>
  </si>
  <si>
    <t>easy:ewthal6xslu= simple:sx75wfs8utk= horse drawing</t>
  </si>
  <si>
    <t>kailyn maternity photo with horse</t>
  </si>
  <si>
    <t>18th century horse paintings</t>
  </si>
  <si>
    <t>best+seo+company+worldwide</t>
  </si>
  <si>
    <t>race horse pics</t>
  </si>
  <si>
    <t>best seo agencies cyprus</t>
  </si>
  <si>
    <t>sea horse wall art</t>
  </si>
  <si>
    <t>best seo company in marshville north carolina</t>
  </si>
  <si>
    <t>https://incubeta.com/it/video-library/the-digital-edge-s2-ep-4-how-marketers-win-the-attention-economy-with-cricuts-stephanie-firth/</t>
  </si>
  <si>
    <t>0, 0, 0, 0, 0, 0, 0, 0, 0, 0, 0, 2, 2, 0, 1, 1, 0, 0, 0, 0, 2, 2, 0, 1</t>
  </si>
  <si>
    <t>horse jump drawing</t>
  </si>
  <si>
    <t>best web seo services in india</t>
  </si>
  <si>
    <t>race horse oil painting</t>
  </si>
  <si>
    <t>best seo companies in rocklin</t>
  </si>
  <si>
    <t>4, 4, 4, 6, 5, 5, 7, 2, 0, 0, 0, 5, 6, 1, 0, 0, 2, 0, 2, 0, 0, 0, 0, 0</t>
  </si>
  <si>
    <t>drawing horse art</t>
  </si>
  <si>
    <t>best ai seo analytics for marketing agencies</t>
  </si>
  <si>
    <t>flying horse photography thermal</t>
  </si>
  <si>
    <t>best seo service for attorneys florida</t>
  </si>
  <si>
    <t>https://incubeta.com/ae/news-and-resources/google-transitions-away-from-similar-audiences/</t>
  </si>
  <si>
    <t>native american horse drawings</t>
  </si>
  <si>
    <t>best seo service provider in pune</t>
  </si>
  <si>
    <t>simple rocking horse drawing</t>
  </si>
  <si>
    <t>seo best practices for it service websites</t>
  </si>
  <si>
    <t>grand prix photography horse</t>
  </si>
  <si>
    <t>best+seo+service</t>
  </si>
  <si>
    <t>spirit horse art</t>
  </si>
  <si>
    <t>best seo company katy tx</t>
  </si>
  <si>
    <t>horse back drawing</t>
  </si>
  <si>
    <t>https://incubeta.com/au/news-and-resources/incubeta-launches-seamless-search-on-google-cloud-marketplace/</t>
  </si>
  <si>
    <t>best seo agency in québec</t>
  </si>
  <si>
    <t>easy drawing of a horse head</t>
  </si>
  <si>
    <t>best seo company norwich ct</t>
  </si>
  <si>
    <t>horse girl ai art</t>
  </si>
  <si>
    <t>best creative freelance agencies</t>
  </si>
  <si>
    <t>beautiful powerful horse drawing</t>
  </si>
  <si>
    <t>best seo service company in new hampshire</t>
  </si>
  <si>
    <t>shooting star horse farm photos</t>
  </si>
  <si>
    <t>best seo agency boynton beach</t>
  </si>
  <si>
    <t>small horse painting</t>
  </si>
  <si>
    <t>best seo service in noida</t>
  </si>
  <si>
    <t>https://incubeta.com/ae/knowledge-base/unlocking-search-performance-with-sa360-forecasting/</t>
  </si>
  <si>
    <t>easy:kd7wglb4bxq= drawing a horse</t>
  </si>
  <si>
    <t>best seo agency in reading uk</t>
  </si>
  <si>
    <t>horse barn drawings</t>
  </si>
  <si>
    <t>best seo agency in singapore for local ranking</t>
  </si>
  <si>
    <t>best seo company for lawyers tri county area</t>
  </si>
  <si>
    <t>andalusian horse art</t>
  </si>
  <si>
    <t>best link building services guest post seo 2026</t>
  </si>
  <si>
    <t>best seo services examples</t>
  </si>
  <si>
    <t>crazy horse too gentlemens club las vegas photos</t>
  </si>
  <si>
    <t>https://incubeta.com/it/news-and-resources/how-to-navigate-the-compressing-user-journey-in-2026/</t>
  </si>
  <si>
    <t>best medical seo services</t>
  </si>
  <si>
    <t>horse symbolism in art</t>
  </si>
  <si>
    <t>best seo agency in stansted</t>
  </si>
  <si>
    <t>best seo ai agency</t>
  </si>
  <si>
    <t>horse drawing basic</t>
  </si>
  <si>
    <t>best seo agency nh</t>
  </si>
  <si>
    <t>corolla wild horse fund photos</t>
  </si>
  <si>
    <t>best seo services in destin fl</t>
  </si>
  <si>
    <t>4 pics 1 word trojan horse</t>
  </si>
  <si>
    <t>best seo company in naples</t>
  </si>
  <si>
    <t>https://incubeta.com/sg/news-and-resources/incubeta-acquires-analytics-partner-panalysis/</t>
  </si>
  <si>
    <t>best seo company in bd</t>
  </si>
  <si>
    <t>horse painting by famous artists</t>
  </si>
  <si>
    <t>best seo agencies for b2b companies</t>
  </si>
  <si>
    <t>easy horse drawing realistic</t>
  </si>
  <si>
    <t>seo companies chicago best firms</t>
  </si>
  <si>
    <t>best seo agency in singapore with proven results</t>
  </si>
  <si>
    <t>crazy horse gentlemen's club photos</t>
  </si>
  <si>
    <t>clickflame | the best local seo company</t>
  </si>
  <si>
    <t>scary skeleton horse drawing</t>
  </si>
  <si>
    <t>https://incubeta.com/sg/news-and-resources/loreal-and-incubeta-partner/</t>
  </si>
  <si>
    <t>best seo agency kadipikonda</t>
  </si>
  <si>
    <t>horse face painting easy</t>
  </si>
  <si>
    <t>best seo companies for attorneys</t>
  </si>
  <si>
    <t>ancient chinese horse art</t>
  </si>
  <si>
    <t>best seo services in texas</t>
  </si>
  <si>
    <t>horse child drawing</t>
  </si>
  <si>
    <t>best seo agencies netherlands 2024</t>
  </si>
  <si>
    <t>https://incubeta.com/ae/our-work/combining-real-time-weather-signals-with-ai-for-the-loreal-group/</t>
  </si>
  <si>
    <t>horse hames art</t>
  </si>
  <si>
    <t>best seo marketing company in ghaziabad</t>
  </si>
  <si>
    <t>best adult and escort seo agency in switzerland</t>
  </si>
  <si>
    <t>free horse clip art for kids</t>
  </si>
  <si>
    <t>best seo companies sacramento</t>
  </si>
  <si>
    <t>horse &amp; crown pub photos</t>
  </si>
  <si>
    <t>best seo services in the western cape</t>
  </si>
  <si>
    <t>best seo agency bijepur</t>
  </si>
  <si>
    <t>white horse saloon photos</t>
  </si>
  <si>
    <t>best seo agency in jaipur</t>
  </si>
  <si>
    <t>https://incubeta.com/gb/news-and-resources/how-to-navigate-the-compressing-user-journey-in-2026/</t>
  </si>
  <si>
    <t>pencil:-etwk6f2iza= easy:bl-01b5by8o= horse drawings</t>
  </si>
  <si>
    <t>best local seo companies los angeles reviews</t>
  </si>
  <si>
    <t>horse barber art</t>
  </si>
  <si>
    <t>best seo companies 4</t>
  </si>
  <si>
    <t>best seo agency in york</t>
  </si>
  <si>
    <t>high horse saloon texas city photos</t>
  </si>
  <si>
    <t>best seo services cambridge</t>
  </si>
  <si>
    <t>simple:tia-tmgygj4= horse drawing</t>
  </si>
  <si>
    <t>best seo company liverpool</t>
  </si>
  <si>
    <t>https://incubeta.com/my/knowledge-base/category/retail/</t>
  </si>
  <si>
    <t>fire horse art</t>
  </si>
  <si>
    <t>best seo company northwest us</t>
  </si>
  <si>
    <t>best ai seo services for small businesses 2026</t>
  </si>
  <si>
    <t>best seo companies services</t>
  </si>
  <si>
    <t>realistic white horse drawing</t>
  </si>
  <si>
    <t>0, 0, 0, 0, 0, 0, 0, 0, 0, 0, 5, 3, 2, 0, 0, 0, 0, 0, 0, 0, 0, 0, 0, 0</t>
  </si>
  <si>
    <t>best seo company dc</t>
  </si>
  <si>
    <t>horse in field drawing</t>
  </si>
  <si>
    <t>seo best practices for saas companies</t>
  </si>
  <si>
    <t>https://incubeta.com/de/news-and-resources/incubeta-appoints-new-chief-people-officer/</t>
  </si>
  <si>
    <t>best technical seo services dubai</t>
  </si>
  <si>
    <t>drawn horse pics</t>
  </si>
  <si>
    <t>best home care seo companies</t>
  </si>
  <si>
    <t>horse running drawing reference</t>
  </si>
  <si>
    <t>best seo company for construction firms</t>
  </si>
  <si>
    <t>best seo agency sohela</t>
  </si>
  <si>
    <t>soldier on a horse drawing</t>
  </si>
  <si>
    <t>best seo agency kuwait</t>
  </si>
  <si>
    <t>animal:ougdzhwotii= drawing horse</t>
  </si>
  <si>
    <t>best wordpress seo agency</t>
  </si>
  <si>
    <t>https://incubeta.com/za/news-and-resources/incubeta-za-is-google-mobile-certified/</t>
  </si>
  <si>
    <t>whispering pine horse camp sisters photos</t>
  </si>
  <si>
    <t>best seo company in egypt kuwait</t>
  </si>
  <si>
    <t>horse galloping painting</t>
  </si>
  <si>
    <t>best technical seo audit companies</t>
  </si>
  <si>
    <t>best seo service uk</t>
  </si>
  <si>
    <t>cowboy horse painting</t>
  </si>
  <si>
    <t>best seo agencies for saas startups 2025 2026</t>
  </si>
  <si>
    <t>sketch:xdiiwmuyqim= drawing of horse</t>
  </si>
  <si>
    <t>best seo company in kansas</t>
  </si>
  <si>
    <t>horse art competition</t>
  </si>
  <si>
    <t>https://incubeta.com/sg/news-and-resources/from-ai-invisibility-to-ai-authority-scaling-brand-authority-in-the-age-of-answer-engines/</t>
  </si>
  <si>
    <t>best seo service in lucknow</t>
  </si>
  <si>
    <t>woodstock fair horse show photos</t>
  </si>
  <si>
    <t>best texas seo companies</t>
  </si>
  <si>
    <t>best seo company bonita springs</t>
  </si>
  <si>
    <t>metal wall art horse</t>
  </si>
  <si>
    <t>best local seo services for movers in houston</t>
  </si>
  <si>
    <t>lucky horse beer and burgers photos</t>
  </si>
  <si>
    <t>best seo expert company in usa</t>
  </si>
  <si>
    <t>best crm for creative agencies 2026</t>
  </si>
  <si>
    <t>horse slaughter photos</t>
  </si>
  <si>
    <t>https://incubeta.com/it/video-library/the-digital-edge-s2-ep-9-keeping-your-brand-voice-in-an-automated-world-with-ben-afia/</t>
  </si>
  <si>
    <t>best seo company torrance</t>
  </si>
  <si>
    <t>cool horse drawing easy</t>
  </si>
  <si>
    <t>best seo services for plumbing business</t>
  </si>
  <si>
    <t>iron horse apartments leasing photos</t>
  </si>
  <si>
    <t>best seo agencies tampa fl</t>
  </si>
  <si>
    <t>best ecommerce seo agency london 2025 2026</t>
  </si>
  <si>
    <t>buckskin horse painting</t>
  </si>
  <si>
    <t>best low cost seo company</t>
  </si>
  <si>
    <t>bay horse pics</t>
  </si>
  <si>
    <t>best seo agency fulkumari</t>
  </si>
  <si>
    <t>https://incubeta.com/ae/knowledge-base/how-to-elevate-your-brands-presence-power-with-amazon-brand-registry/</t>
  </si>
  <si>
    <t>best seo agencies for fashion e-commerce brands</t>
  </si>
  <si>
    <t>girl with horse painting</t>
  </si>
  <si>
    <t>best seo services in nashville</t>
  </si>
  <si>
    <t>horse drawing in pencil</t>
  </si>
  <si>
    <t>best new york seo agency</t>
  </si>
  <si>
    <t>black horse drawing easy</t>
  </si>
  <si>
    <t>best seo services near wadala mumbai</t>
  </si>
  <si>
    <t>best seo services in yeshwanthpur</t>
  </si>
  <si>
    <t>horse hair drawing</t>
  </si>
  <si>
    <t>0, 0, 0, 0, 2, 5, 6, 1, 5, 1, 1, 6, 2, 0, 0, 0, 0, 0, 0, 0, 0, 0, 0, 1</t>
  </si>
  <si>
    <t>best seo service company in vysočina</t>
  </si>
  <si>
    <t>easy small horse drawing</t>
  </si>
  <si>
    <t>https://incubeta.com/es/video-library/incubeta-unpacks-commerce-on-emerce-talks/</t>
  </si>
  <si>
    <t>new york best healthcare seo service provider</t>
  </si>
  <si>
    <t>old horse photos</t>
  </si>
  <si>
    <t>calliope mori horse art</t>
  </si>
  <si>
    <t>best international seo agencies 2026</t>
  </si>
  <si>
    <t>horse on beach painting</t>
  </si>
  <si>
    <t>best seo companies in kerala</t>
  </si>
  <si>
    <t>horse trace drawing</t>
  </si>
  <si>
    <t>best seo company parksville</t>
  </si>
  <si>
    <t>https://incubeta.com/it/knowledge-base/what-is-data-empathy/</t>
  </si>
  <si>
    <t>realistic drawing of a horse</t>
  </si>
  <si>
    <t>best seo service company in florida</t>
  </si>
  <si>
    <t>horse pen drawing</t>
  </si>
  <si>
    <t>best seo services in atlanta</t>
  </si>
  <si>
    <t>best seo services in breckenridge</t>
  </si>
  <si>
    <t>horse drawing cool</t>
  </si>
  <si>
    <t>aregs seo best company</t>
  </si>
  <si>
    <t>single line horse drawing</t>
  </si>
  <si>
    <t>https://incubeta.com/pt-pt/news-and-resources/why-eu-ad-personalization-ban-will-see-meta-shift-focus-to-ai/</t>
  </si>
  <si>
    <t>horse mating photos</t>
  </si>
  <si>
    <t>horse and angel photos</t>
  </si>
  <si>
    <t>horse drawing face easy</t>
  </si>
  <si>
    <t>best seo agency in ras al khaimah</t>
  </si>
  <si>
    <t>horse eating hay clip art</t>
  </si>
  <si>
    <t>best creative agencies for content solutions</t>
  </si>
  <si>
    <t>horse art sculptures</t>
  </si>
  <si>
    <t>https://incubeta.com/pt-pt/news-and-resources/how-data-unification-delivers-performance/</t>
  </si>
  <si>
    <t>best seo companies in germany</t>
  </si>
  <si>
    <t>best seo agency in abu dhabi</t>
  </si>
  <si>
    <t>laughing horse lodge photos</t>
  </si>
  <si>
    <t>best seo service for cpas</t>
  </si>
  <si>
    <t>easy:tia-tmgygj4= simple:sx75wfs8utk= horse drawing</t>
  </si>
  <si>
    <t>best seo companies in chennai</t>
  </si>
  <si>
    <t>antique horse oil paintings for sale</t>
  </si>
  <si>
    <t>best seo company for a home health busines</t>
  </si>
  <si>
    <t>horse drawing half good half bad</t>
  </si>
  <si>
    <t>best seo agency tilda newra</t>
  </si>
  <si>
    <t>https://incubeta.com/pt-pt/knowledge-base/page/3/</t>
  </si>
  <si>
    <t>horse face drawing step by step</t>
  </si>
  <si>
    <t>best seo company scarborough</t>
  </si>
  <si>
    <t>horse mustang drawing</t>
  </si>
  <si>
    <t>best seo service in delhi ncr</t>
  </si>
  <si>
    <t>Knowledge Base | Página 3 De 3 | Incubeta</t>
  </si>
  <si>
    <t>best milwaukee seo companies</t>
  </si>
  <si>
    <t>best denver local seo services</t>
  </si>
  <si>
    <t>mustang photos horse</t>
  </si>
  <si>
    <t>best seo company westport ct</t>
  </si>
  <si>
    <t>drawing:8iuswhodcek= baby horse</t>
  </si>
  <si>
    <t>best seo services tucson</t>
  </si>
  <si>
    <t>war horse movie pics</t>
  </si>
  <si>
    <t>best ai seo services in performance marketing</t>
  </si>
  <si>
    <t>horse drawing game of thrones</t>
  </si>
  <si>
    <t>best website design and seo services</t>
  </si>
  <si>
    <t>horse clip art images</t>
  </si>
  <si>
    <t>https://incubeta.com/de/knowledge-base/mmm-powerhouses-comparing-meridian-and-robyn-2/</t>
  </si>
  <si>
    <t>best seo agency software 2025</t>
  </si>
  <si>
    <t>pencil realistic horse drawing</t>
  </si>
  <si>
    <t>0, 0, 0, 0, 0, 0, 0, 0, 0, 0, 0, 0, 0, 0, 0, 0, 0, 0, 0, 0, 0, 10, 0, 2</t>
  </si>
  <si>
    <t>best seo agency muskegon mi</t>
  </si>
  <si>
    <t>japanese painting horse</t>
  </si>
  <si>
    <t>best seo agency in dublin 2020</t>
  </si>
  <si>
    <t>death on a pale horse art</t>
  </si>
  <si>
    <t>best seo company in patiala</t>
  </si>
  <si>
    <t>painting rocking horse eyes</t>
  </si>
  <si>
    <t>best seo agencies in sweden</t>
  </si>
  <si>
    <t>best seo agency in calicut</t>
  </si>
  <si>
    <t>a photo of a horse</t>
  </si>
  <si>
    <t>https://incubeta.com/gb/knowledge-base/category/seo/</t>
  </si>
  <si>
    <t>best seo services middlesex county nj</t>
  </si>
  <si>
    <t>studio horse rental photos</t>
  </si>
  <si>
    <t>best seo company morristown</t>
  </si>
  <si>
    <t>famous indian on horse painting</t>
  </si>
  <si>
    <t>best white label seo company in india</t>
  </si>
  <si>
    <t>2, 3, 4, 3, 4, 3, 4, 4, 3, 5, 1, 2, 3, 0, 0, 0, 0, 2, 0, 0, 1, 0, 0, 1</t>
  </si>
  <si>
    <t>horse mosaic art</t>
  </si>
  <si>
    <t>best seo agency chandigarh</t>
  </si>
  <si>
    <t>mom and baby horse drawing</t>
  </si>
  <si>
    <t>https://incubeta.com/ch/our-work/carparts-mmm/</t>
  </si>
  <si>
    <t>best seo agency in us</t>
  </si>
  <si>
    <t>artistic horse photography</t>
  </si>
  <si>
    <t>best seo agency chinnachintakunta</t>
  </si>
  <si>
    <t>vickers horse river ranch lake city photos</t>
  </si>
  <si>
    <t>best seo service company in campeche</t>
  </si>
  <si>
    <t>black horse resort ranch photos</t>
  </si>
  <si>
    <t>best local seo company california</t>
  </si>
  <si>
    <t>ranch resort</t>
  </si>
  <si>
    <t>best seo company in egypt dar es salaam</t>
  </si>
  <si>
    <t>https://incubeta.com/de/knowledge-base/category/retail/</t>
  </si>
  <si>
    <t>horse burger pics</t>
  </si>
  <si>
    <t>hiring the best seo company</t>
  </si>
  <si>
    <t>left bank art horse</t>
  </si>
  <si>
    <t>best seo services in dillon co</t>
  </si>
  <si>
    <t>0, 0, 0, 0, 0, 0, 0, 0, 0, 0, 0, 0, 0, 0, 0, 0, 0, 0, 4, 5, 10, 3, 1, 0</t>
  </si>
  <si>
    <t>art of the cowgirl horse sale 2024</t>
  </si>
  <si>
    <t>best seo companies for consumer goods brands 2025</t>
  </si>
  <si>
    <t>sea horse cartoon drawing</t>
  </si>
  <si>
    <t>best seo agency bedfordshire</t>
  </si>
  <si>
    <t>https://incubeta.com/pt-pt/our-work/how-taxfix-turned-measurement-into-a-decision-engine-for-growth/</t>
  </si>
  <si>
    <t>best seo company for content creation services</t>
  </si>
  <si>
    <t>dutch art dealer horse</t>
  </si>
  <si>
    <t>best seo company gainsville</t>
  </si>
  <si>
    <t>black horse fine art</t>
  </si>
  <si>
    <t>best seo services bellingham</t>
  </si>
  <si>
    <t>iron horse art</t>
  </si>
  <si>
    <t>best plano seo company</t>
  </si>
  <si>
    <t>photo of horse head</t>
  </si>
  <si>
    <t>best seo company st louis</t>
  </si>
  <si>
    <t>https://incubeta.com/my/news-and-resources/why-eu-ad-personalization-ban-will-see-meta-shift-focus-to-ai/</t>
  </si>
  <si>
    <t>english horse photography</t>
  </si>
  <si>
    <t>scary horse pics</t>
  </si>
  <si>
    <t>horse drawing getting worse</t>
  </si>
  <si>
    <t>girl riding horse drawing easy</t>
  </si>
  <si>
    <t>demon horse art</t>
  </si>
  <si>
    <t>https://incubeta.com/pt-pt/knowledge-base/a-guide-to-countering-safaris-gclid-removal/</t>
  </si>
  <si>
    <t>cute horse drawing simple</t>
  </si>
  <si>
    <t>kentucky derby 2014 horse photos</t>
  </si>
  <si>
    <t>horse clip art picture</t>
  </si>
  <si>
    <t>abstract:s7bpv4phmou= horse painting</t>
  </si>
  <si>
    <t>https://incubeta.com/au/knowledge-base/category/channel/</t>
  </si>
  <si>
    <t>horse digital drawing</t>
  </si>
  <si>
    <t>pegasus horse drawn carriages photos</t>
  </si>
  <si>
    <t>ai horse art</t>
  </si>
  <si>
    <t>https://incubeta.com/ch/knowledge-base/what-is-threads/</t>
  </si>
  <si>
    <t>cute drawing of horse</t>
  </si>
  <si>
    <t>stylized horse drawing</t>
  </si>
  <si>
    <t>rearing horse painting</t>
  </si>
  <si>
    <t>https://incubeta.com/za/knowledge-base/category/user-experience/</t>
  </si>
  <si>
    <t>lisa horse photos</t>
  </si>
  <si>
    <t>french creek horse camp photos</t>
  </si>
  <si>
    <t>7 horse painting meaning</t>
  </si>
  <si>
    <t>horse drawing from behind</t>
  </si>
  <si>
    <t>https://incubeta.com/de/news-and-resources/demonstrating-diversity-the-value-of-inclusive-marketing/</t>
  </si>
  <si>
    <t>medieval horse drawing meme</t>
  </si>
  <si>
    <t>roman horse drawing</t>
  </si>
  <si>
    <t>horse pics to color</t>
  </si>
  <si>
    <t>beautiful horse landscape painting</t>
  </si>
  <si>
    <t>horse pet portrait artist</t>
  </si>
  <si>
    <t>https://incubeta.com/knowledge-base/category/mmm-tools/</t>
  </si>
  <si>
    <t>horse drawing easy cartoon</t>
  </si>
  <si>
    <t>fantasy art horse</t>
  </si>
  <si>
    <t>outline mustang horse drawing</t>
  </si>
  <si>
    <t>horse &amp; rider photos</t>
  </si>
  <si>
    <t>https://incubeta.com/de/knowledge-base/unlocking-search-performance-with-sa360-forecasting/</t>
  </si>
  <si>
    <t>famous horse drawings</t>
  </si>
  <si>
    <t>real horse photos</t>
  </si>
  <si>
    <t>https://incubeta.com/gb/news-and-resources/monetizing-the-chat-openai-introduces-ads-to-chatgpt/</t>
  </si>
  <si>
    <t>lighted horse and carriage yard art</t>
  </si>
  <si>
    <t>bad horse drawing meme</t>
  </si>
  <si>
    <t>kindergarten horse drawing</t>
  </si>
  <si>
    <t>horse face portrait</t>
  </si>
  <si>
    <t>https://incubeta.com/my/news-and-resources/incubeta-welcomes-jacques-van-niekerk-as-non-executive-board-director/</t>
  </si>
  <si>
    <t>oriental horse painting</t>
  </si>
  <si>
    <t>clip art horse back riding</t>
  </si>
  <si>
    <t>blue horse photo</t>
  </si>
  <si>
    <t>realistic carousel horse drawing</t>
  </si>
  <si>
    <t>horse painting old</t>
  </si>
  <si>
    <t>https://incubeta.com/it/news-and-resources/nmpi-and-dqa-complete-acquisition-of-creative-specialist-joystick/</t>
  </si>
  <si>
    <t>simple carousel horse drawing</t>
  </si>
  <si>
    <t>easy horse drawing tutorial</t>
  </si>
  <si>
    <t>horse painting ideas easy</t>
  </si>
  <si>
    <t>horse drawings cartoon</t>
  </si>
  <si>
    <t>https://incubeta.com/za/news-and-resources/how-data-unification-delivers-performance/</t>
  </si>
  <si>
    <t>beautiful horse fantasy art</t>
  </si>
  <si>
    <t>the red horse barn photos</t>
  </si>
  <si>
    <t>brave-horse photos</t>
  </si>
  <si>
    <t>dead horse photo</t>
  </si>
  <si>
    <t>https://incubeta.com/de/video-library/the-digital-edge-ep-3-ceo-jacques-van-niekerk-on-sustainable-growth-in-2025-outperform-marketing/</t>
  </si>
  <si>
    <t>franz marc blue horse painting</t>
  </si>
  <si>
    <t>franz mark blue horse</t>
  </si>
  <si>
    <t>simple easy simple horse eye drawing</t>
  </si>
  <si>
    <t>mustang dark horse pics</t>
  </si>
  <si>
    <t>draft horse photos</t>
  </si>
  <si>
    <t>dark horse tattoo co. llc. warren photos</t>
  </si>
  <si>
    <t>https://incubeta.com/our-work/enriching-ga4-with-business-data/</t>
  </si>
  <si>
    <t>drawing horse outline</t>
  </si>
  <si>
    <t>ancient horse cave paintings</t>
  </si>
  <si>
    <t>horse hand painting</t>
  </si>
  <si>
    <t>horse eating grass drawing easy</t>
  </si>
  <si>
    <t>horse photo bomb</t>
  </si>
  <si>
    <t>horse photography head</t>
  </si>
  <si>
    <t>https://incubeta.com/ch/news-and-resources/from-search-to-delegation-navigating-the-rise-of-agentic-commerce/</t>
  </si>
  <si>
    <t>cowboy on bucking horse photo</t>
  </si>
  <si>
    <t>horse painting canvas</t>
  </si>
  <si>
    <t>horse head metal art</t>
  </si>
  <si>
    <t>https://incubeta.com/mx/knowledge-base/category/roas/</t>
  </si>
  <si>
    <t>horse fair painting rosa bonheur</t>
  </si>
  <si>
    <t>horse teeth photo</t>
  </si>
  <si>
    <t>strawberry roan horse photos</t>
  </si>
  <si>
    <t>galloping horse painting</t>
  </si>
  <si>
    <t>https://incubeta.com/ch/news-and-resources/redesigning-marketing-operations-for-the-ai-era-in-conversation-with-jonathan-greene/</t>
  </si>
  <si>
    <t>wild:-qmppxdm9yk= horse photography</t>
  </si>
  <si>
    <t>vintage horse photo</t>
  </si>
  <si>
    <t>a&amp;t creative nails ii 130 black horse pike suite 306 , audubon nj 08106 photos</t>
  </si>
  <si>
    <t>easy pop art horse</t>
  </si>
  <si>
    <t>rembrandt horse painting</t>
  </si>
  <si>
    <t>https://incubeta.com/de/knowledge-base/category/sa360/</t>
  </si>
  <si>
    <t>stubbs horse art</t>
  </si>
  <si>
    <t>horse funny pics</t>
  </si>
  <si>
    <t>acrylic black horse painting</t>
  </si>
  <si>
    <t>clip art horse free</t>
  </si>
  <si>
    <t>https://incubeta.com/ae/knowledge-base/category/conversions/</t>
  </si>
  <si>
    <t>secretariat race horse photos</t>
  </si>
  <si>
    <t>crazy horse monument photos hot</t>
  </si>
  <si>
    <t>white horse painting online</t>
  </si>
  <si>
    <t>drawing a horse for kids</t>
  </si>
  <si>
    <t>https://incubeta.com/my/video-library/the-digital-edge-s2-ep-1-discover-how-ai-is-reshaping-digital-marketing-with-michael-ossendrijver/</t>
  </si>
  <si>
    <t>a horse clip art</t>
  </si>
  <si>
    <t>21 horse cave photos</t>
  </si>
  <si>
    <t>renaissance horse painting meme</t>
  </si>
  <si>
    <t>realistic paint horse drawing</t>
  </si>
  <si>
    <t>dark horse painting</t>
  </si>
  <si>
    <t>easy horse outline drawing</t>
  </si>
  <si>
    <t>https://incubeta.com/it/knowledge-base/the-role-of-consent-mode-in-your-path-to-privacy-ready-marketing/</t>
  </si>
  <si>
    <t>realistic:ix7-dnfqeuu= drawing of a horse</t>
  </si>
  <si>
    <t>lebauer horse pen creek photos</t>
  </si>
  <si>
    <t>horse rides duck creek village photos</t>
  </si>
  <si>
    <t>sketch clydesdale horse drawing</t>
  </si>
  <si>
    <t>ascii art horse</t>
  </si>
  <si>
    <t>https://incubeta.com/ch/news-and-resources/how-to-find-growth-in-difficult-times/</t>
  </si>
  <si>
    <t>pencil:ljd413jlg70= sketch:c48t3pbllee= horse drawing</t>
  </si>
  <si>
    <t>simple:pzn5z6rciws= horse drawing</t>
  </si>
  <si>
    <t>easy:x2khyjst6py= horse painting</t>
  </si>
  <si>
    <t>simple:_dyor9ejjm8= horse drawings</t>
  </si>
  <si>
    <t>https://incubeta.com/au/knowledge-base/multi-target-portfolios-making-the-most-of-sa360s-newest-bid-strategy/</t>
  </si>
  <si>
    <t>horse rock painting</t>
  </si>
  <si>
    <t>horse pixel art minecraft</t>
  </si>
  <si>
    <t>horse photography tips</t>
  </si>
  <si>
    <t>how to photograph horses</t>
  </si>
  <si>
    <t>horse drawing coloring pages</t>
  </si>
  <si>
    <t>https://incubeta.com/es/our-work/how-machine-learning-helped-worten-achieve-a-3x-increase-in-roas/</t>
  </si>
  <si>
    <t>easy horse drawing head</t>
  </si>
  <si>
    <t>horse portrait artists</t>
  </si>
  <si>
    <t>black horse fantasy art</t>
  </si>
  <si>
    <t>https://incubeta.com/de/knowledge-base/category/holiday-marketing/</t>
  </si>
  <si>
    <t>jim fenton horse photography</t>
  </si>
  <si>
    <t>triptych horse art</t>
  </si>
  <si>
    <t>realistic man riding horse drawing</t>
  </si>
  <si>
    <t>easy war horse drawing</t>
  </si>
  <si>
    <t>photos of horse heads</t>
  </si>
  <si>
    <t>https://incubeta.com/it/news-and-resources/incubeta-announces-lani-cummins-as-managing-director-anz/</t>
  </si>
  <si>
    <t>wooden horse drawing model</t>
  </si>
  <si>
    <t>dressage horse photography</t>
  </si>
  <si>
    <t>pencil outline horse drawing</t>
  </si>
  <si>
    <t>horse photo collage</t>
  </si>
  <si>
    <t>https://incubeta.com/ae/our-work/how-machine-learning-helped-worten-achieve-a-3x-increase-in-roas/</t>
  </si>
  <si>
    <t>photos of kentucky horse farms</t>
  </si>
  <si>
    <t>white horse paintings for sale</t>
  </si>
  <si>
    <t>marcia baldwin horse art</t>
  </si>
  <si>
    <t>kicking horse resort photos</t>
  </si>
  <si>
    <t>pencil:-etwk6f2iza= horse head drawing</t>
  </si>
  <si>
    <t>https://incubeta.com/gb/knowledge-base/beyond-the-click-mastering-attribution-with-sa360/</t>
  </si>
  <si>
    <t>little horse drawing</t>
  </si>
  <si>
    <t>rockin horse tattoo photos</t>
  </si>
  <si>
    <t>monet horse painting</t>
  </si>
  <si>
    <t>hard horse drawing</t>
  </si>
  <si>
    <t>https://incubeta.com/au/capabilities/commerce/</t>
  </si>
  <si>
    <t>horse pulling wagon drawing</t>
  </si>
  <si>
    <t>oversized horse wall art</t>
  </si>
  <si>
    <t>horse fine art</t>
  </si>
  <si>
    <t>horse artwork</t>
  </si>
  <si>
    <t>https://incubeta.com/ch/news-and-resources/how-to-make-every-search-dollar-count/</t>
  </si>
  <si>
    <t>horse racing oil painting</t>
  </si>
  <si>
    <t>putin horse photo</t>
  </si>
  <si>
    <t>original horse paintings</t>
  </si>
  <si>
    <t>full body arabian horse drawing</t>
  </si>
  <si>
    <t>https://incubeta.com/ae/knowledge-base/category/ecommerce/</t>
  </si>
  <si>
    <t>whitefish horse camp photos</t>
  </si>
  <si>
    <t>realistic:6dxhqtchqeu= horse drawing</t>
  </si>
  <si>
    <t>horse garden art</t>
  </si>
  <si>
    <t>horse art craft</t>
  </si>
  <si>
    <t>https://incubeta.com/es/news-and-resources/under-armour-appoints-incubeta-to-accelerate-european-growth-on-amazon/</t>
  </si>
  <si>
    <t>acrylic white horse painting</t>
  </si>
  <si>
    <t>horse medieval art</t>
  </si>
  <si>
    <t>black and white horse painting on canvas</t>
  </si>
  <si>
    <t>steel horse tavern photos</t>
  </si>
  <si>
    <t>r wild horse ranch photos</t>
  </si>
  <si>
    <t>https://incubeta.com/ch/news-and-resources/category/incubeta-updates/page/2/</t>
  </si>
  <si>
    <t>photography:6t8xea6u8vw= horse portrait</t>
  </si>
  <si>
    <t>horse heads drawings</t>
  </si>
  <si>
    <t>horse and cart drawings</t>
  </si>
  <si>
    <t>maternity horse photos</t>
  </si>
  <si>
    <t>https://incubeta.com/my/news-and-resources/wtf-is-chatgpt/</t>
  </si>
  <si>
    <t>photography:5kqythetenc= horse head</t>
  </si>
  <si>
    <t>christmas horse drawings</t>
  </si>
  <si>
    <t>colorful horse head painting</t>
  </si>
  <si>
    <t>running horse outline drawing</t>
  </si>
  <si>
    <t>https://incubeta.com/es/knowledge-base/12-tips-for-seo-success-in-the-holiday-season/</t>
  </si>
  <si>
    <t>breyer horse painting kit</t>
  </si>
  <si>
    <t>large horse photo</t>
  </si>
  <si>
    <t>horse drawing kits for kids</t>
  </si>
  <si>
    <t>https://incubeta.com/pt-pt/our-work/delivering-incrementality-with-seamless-search/</t>
  </si>
  <si>
    <t>drawing of a horse step by step</t>
  </si>
  <si>
    <t>sea horse ranch photos</t>
  </si>
  <si>
    <t>horse portrait sketch</t>
  </si>
  <si>
    <t>standing horse drawing</t>
  </si>
  <si>
    <t>https://incubeta.com/it/news-and-resources/what-the-digital-markets-act-dma-means-for-google-advertisers/</t>
  </si>
  <si>
    <t>horse drawing friesian</t>
  </si>
  <si>
    <t>horse with halter drawing</t>
  </si>
  <si>
    <t>horse chair art</t>
  </si>
  <si>
    <t>https://incubeta.com/au/news-and-resources/incubeta-wins-at-madfest/</t>
  </si>
  <si>
    <t>horse and carriage painting</t>
  </si>
  <si>
    <t>horse painting simple</t>
  </si>
  <si>
    <t>https://incubeta.com/es/knowledge-base/how-to-market-to-the-gen-z-consumer/</t>
  </si>
  <si>
    <t>horse drawing shapes</t>
  </si>
  <si>
    <t>horse painting print</t>
  </si>
  <si>
    <t>horse prints for sale</t>
  </si>
  <si>
    <t>horse creek camp photos</t>
  </si>
  <si>
    <t>https://incubeta.com/ch/knowledge-base/what-is-retail-media/</t>
  </si>
  <si>
    <t>horse in stable drawing</t>
  </si>
  <si>
    <t>pegasus horse drawing</t>
  </si>
  <si>
    <t>https://incubeta.com/de/capabilities/commerce/</t>
  </si>
  <si>
    <t>red horse drawing</t>
  </si>
  <si>
    <t>Customer-first Lösungen, die Strategie verbinden und High-Performance-Erlebnisse schaffen, die konvertieren und skalieren. Jetzt mehr erfahren!</t>
  </si>
  <si>
    <t>horse rearing art</t>
  </si>
  <si>
    <t>https://incubeta.com/za/news-and-resources/google-abandons-third-party-cookie-deprecation/</t>
  </si>
  <si>
    <t>horse photo finish</t>
  </si>
  <si>
    <t>big horse art</t>
  </si>
  <si>
    <t>horse and human drawing</t>
  </si>
  <si>
    <t>christmas horse painting</t>
  </si>
  <si>
    <t>https://incubeta.com/es/knowledge-base/whats-new-with-ga4/</t>
  </si>
  <si>
    <t>horse drawing drawing</t>
  </si>
  <si>
    <t>horse art and craft ideas</t>
  </si>
  <si>
    <t>huge horse cock pics</t>
  </si>
  <si>
    <t>7 white horse painting</t>
  </si>
  <si>
    <t>https://incubeta.com/ch/our-work/unlocking-new-profitability-in-a-shifting-luxury-market/</t>
  </si>
  <si>
    <t>the iron horse wartrace photos</t>
  </si>
  <si>
    <t>black horse london pub photos</t>
  </si>
  <si>
    <t>black horse inn</t>
  </si>
  <si>
    <t>picasso paintings horse</t>
  </si>
  <si>
    <t>Image pack,People also ask,Knowledge panel,Shopping results,Thumbnail,Videos</t>
  </si>
  <si>
    <t>https://incubeta.com/es/video-library/the-digital-edge-ep-3-ceo-jacques-van-niekerk-on-sustainable-growth-in-2025-outperform-marketing/</t>
  </si>
  <si>
    <t>chagall horse painting</t>
  </si>
  <si>
    <t>chagall horse</t>
  </si>
  <si>
    <t>pics of horse shoe style car rims</t>
  </si>
  <si>
    <t>https://incubeta.com/sg/knowledge-base/googles-ai-max-at-peak-times-the-hidden-risks-and-how-to-avoid-them-2/</t>
  </si>
  <si>
    <t>mobilgas oil mobil station pegasus horse statue photo vintage</t>
  </si>
  <si>
    <t>furry horse hentai pics 2018</t>
  </si>
  <si>
    <t>poseidon horse drawing</t>
  </si>
  <si>
    <t>drawing sea horse diagram</t>
  </si>
  <si>
    <t>https://incubeta.com/gb/knowledge-base/how-retail-consumers-spend-during-economic-hardship/</t>
  </si>
  <si>
    <t>cowgirl and horse drawing</t>
  </si>
  <si>
    <t>How Retail Consumers Spend During Economic Hardship | Incubeta</t>
  </si>
  <si>
    <t>blue horse painting meaning</t>
  </si>
  <si>
    <t>Retail consumers i.e. human beings are complex creatures, influenced by a myriad of factors when it comes to making purchasing decisions. Speed of delivery,</t>
  </si>
  <si>
    <t>How Retail Consumers Spend During Economic Hardship</t>
  </si>
  <si>
    <t>game of thrones horse meme drawing</t>
  </si>
  <si>
    <t>hubble photography natrona county casper wy 4h horse show</t>
  </si>
  <si>
    <t>https://incubeta.com/au/our-work/maximizing-engagement-reach-with-first-party-data/</t>
  </si>
  <si>
    <t>cute:vh0y3tbe6t4= simple easy horse drawing</t>
  </si>
  <si>
    <t>xenophon, the art of the horse</t>
  </si>
  <si>
    <t>horse racing wallpaper art</t>
  </si>
  <si>
    <t>horse drawing meme got</t>
  </si>
  <si>
    <t>seven white horse painting as per vastu</t>
  </si>
  <si>
    <t>https://incubeta.com/my/knowledge-base/how-to-elevate-your-brands-presence-power-with-amazon-brand-registry/</t>
  </si>
  <si>
    <t>trace horse drawing</t>
  </si>
  <si>
    <t>fantasy horse rider art</t>
  </si>
  <si>
    <t>painting prince horse</t>
  </si>
  <si>
    <t>4 pics 1 word catapult trojan horse</t>
  </si>
  <si>
    <t>cartoon woman rifing horse drawing</t>
  </si>
  <si>
    <t>https://incubeta.com/de/knowledge-base/category/user-experience/</t>
  </si>
  <si>
    <t>draft horse stock photos</t>
  </si>
  <si>
    <t>eventing horse pencil drawing</t>
  </si>
  <si>
    <t>high horse salon photos</t>
  </si>
  <si>
    <t>horse painting white free image</t>
  </si>
  <si>
    <t>horse fly bite pics</t>
  </si>
  <si>
    <t>https://incubeta.com/it/news-and-resources/incubeta-scores-vendor-licenses-in-virginia-louisiana/</t>
  </si>
  <si>
    <t>horse drawing mene</t>
  </si>
  <si>
    <t>valentine horse photos</t>
  </si>
  <si>
    <t>ernest tonk horse painting</t>
  </si>
  <si>
    <t>step by step:mkhoox_tvum= horse easy drawing</t>
  </si>
  <si>
    <t>nyc horse carriage rides™ est.1979 new york photos</t>
  </si>
  <si>
    <t>horse 3d painting</t>
  </si>
  <si>
    <t>https://incubeta.com/it/our-work/driving-search-profit-with-machine-learning/</t>
  </si>
  <si>
    <t>kendall horse photo</t>
  </si>
  <si>
    <t>simple horse picture drawing</t>
  </si>
  <si>
    <t>Incrementare La Redditività Della Search Con Il Machine Learning | Incubeta</t>
  </si>
  <si>
    <t>Vodafone Italia ha implementato Seamless Search per bilanciare in modo intelligente paid e organic search, garantendo crescita incrementale e tutelando la SEO equity.</t>
  </si>
  <si>
    <t>levitating horse art</t>
  </si>
  <si>
    <t>Incrementare la redditività della Search con il Machine Learning</t>
  </si>
  <si>
    <t>iron horse bar &amp; grill llc akron photos</t>
  </si>
  <si>
    <t>https://incubeta.com/ae/news-and-resources/incubeta-has-been-named-a-2022-google-premier-partner/</t>
  </si>
  <si>
    <t>horse movement photography</t>
  </si>
  <si>
    <t>horse and dog photos</t>
  </si>
  <si>
    <t>chess horse art</t>
  </si>
  <si>
    <t>half horse face drawing</t>
  </si>
  <si>
    <t>clip art horse eye clipart</t>
  </si>
  <si>
    <t>https://incubeta.com/it/news-and-resources/incubetas-pledge-in-2022-and-beyond/</t>
  </si>
  <si>
    <t>ugly horse pics</t>
  </si>
  <si>
    <t>picasso drawing horse</t>
  </si>
  <si>
    <t>drawing animal horse</t>
  </si>
  <si>
    <t>forget me not horse rescue photos</t>
  </si>
  <si>
    <t>princess horse drawing</t>
  </si>
  <si>
    <t>https://incubeta.com/knowledge-base/category/search-ads-360/</t>
  </si>
  <si>
    <t>black horse auto sales photos</t>
  </si>
  <si>
    <t>anna nicole smith horse photos</t>
  </si>
  <si>
    <t>easy horse with wings drawing</t>
  </si>
  <si>
    <t>a horse throwing a horseshoe drawing</t>
  </si>
  <si>
    <t>kylie is getting ready to shoot action photos of a horse race</t>
  </si>
  <si>
    <t>full body realistic beautiful horse drawing</t>
  </si>
  <si>
    <t>https://incubeta.com/za/news-and-resources/consumers-ahead-brands-behind/</t>
  </si>
  <si>
    <t>horse 4k photos</t>
  </si>
  <si>
    <t>horse haven of tennessee photos</t>
  </si>
  <si>
    <t>galloping horse chinese painting</t>
  </si>
  <si>
    <t>etsy horse art</t>
  </si>
  <si>
    <t>horse pictures art signed</t>
  </si>
  <si>
    <t>cute horse drawing for kids</t>
  </si>
  <si>
    <t>https://incubeta.com/gb/video-library/the-digital-edge-ep-5-showcasing-marketing-as-a-profit-driver-with-damien-bennett/</t>
  </si>
  <si>
    <t>reagan on a horse photo</t>
  </si>
  <si>
    <t>lisa crazy horse show pics</t>
  </si>
  <si>
    <t>horse head drawing sode view</t>
  </si>
  <si>
    <t>horse outline drawing png</t>
  </si>
  <si>
    <t>drawing of horse for kids</t>
  </si>
  <si>
    <t>https://incubeta.com/my/knowledge-base/category/ecommerce/</t>
  </si>
  <si>
    <t>horse drawing outline mare and foal</t>
  </si>
  <si>
    <t>american horse products photos</t>
  </si>
  <si>
    <t>full resolution large horse racing photo download</t>
  </si>
  <si>
    <t>white horse diner photos</t>
  </si>
  <si>
    <t>https://incubeta.com/pt-pt/our-work/how-machine-learning-helped-worten-achieve-a-3x-increase-in-roas/</t>
  </si>
  <si>
    <t>horse couple photography</t>
  </si>
  <si>
    <t>realistic horse and foal drawing</t>
  </si>
  <si>
    <t>horse sized bbc anal gaping pics</t>
  </si>
  <si>
    <t>Otimizar A Eficiência Com Machine Learning | Incubeta</t>
  </si>
  <si>
    <t>A Worten foi capaz de tirar proveito dos mecanismos de Machine Learning ao alinhá-los com as suas necessidades estratégicas. Ao fazê-lo, alcançou taxas de conversão 10x superiores, uma queda de 80% no custo de aquisição e triplicou o ROAS. A Worten foi capaz de tirar proveito dos mecanismos de Machine Learning ao alinhá-los com as suas necessidades estratégicas. Ao fazê-lo, alcançou taxas de conversão 10x superiores, uma queda de 80% no custo de aquisição e triplicou o ROAS.</t>
  </si>
  <si>
    <t>medieval horse drawing manuscript</t>
  </si>
  <si>
    <t>Otimizar a Eficiência com Machine Learning</t>
  </si>
  <si>
    <t>crazy horse campground, l.l.c. photos</t>
  </si>
  <si>
    <t>famous painting of naked man and horse</t>
  </si>
  <si>
    <t>https://incubeta.com/mx/knowledge-base/category/marketing/</t>
  </si>
  <si>
    <t>iron horse pizza pigeon forge photos</t>
  </si>
  <si>
    <t>horse standing photo</t>
  </si>
  <si>
    <t>this old horse photos</t>
  </si>
  <si>
    <t>horse sketch easy drawing</t>
  </si>
  <si>
    <t>easy:dcmayhv6540= mustang horse drawing</t>
  </si>
  <si>
    <t>https://incubeta.com/ae/knowledge-base/category/channel/</t>
  </si>
  <si>
    <t>kids horse painting</t>
  </si>
  <si>
    <t>easy:ewthal6xslu= sketch:6_u9acc8dpm= horse drawing</t>
  </si>
  <si>
    <t>https://incubeta.com/my/news-and-resources/rethinking-marketing-measurement-from-reporting-to-real-impact/</t>
  </si>
  <si>
    <t>diamond art of a carousel horse</t>
  </si>
  <si>
    <t>horse photos of andalusian faces forward</t>
  </si>
  <si>
    <t>trojan horse picture drawing</t>
  </si>
  <si>
    <t>lifelike painting of horse</t>
  </si>
  <si>
    <t>gray bay horse photos</t>
  </si>
  <si>
    <t>https://incubeta.com/gb/knowledge-base/optimizing-your-website-for-increased-holiday-conversions/</t>
  </si>
  <si>
    <t>wild horse island drawing</t>
  </si>
  <si>
    <t>devon horse show photos</t>
  </si>
  <si>
    <t>7 horse painting online</t>
  </si>
  <si>
    <t>back beach wild horse tours photos</t>
  </si>
  <si>
    <t>horse racing pictures clip art</t>
  </si>
  <si>
    <t>https://incubeta.com/es/knowledge-base/how-to-drive-sales-over-christmas/</t>
  </si>
  <si>
    <t>danger horse photos</t>
  </si>
  <si>
    <t>nightmare horse painting</t>
  </si>
  <si>
    <t>scratch art horse</t>
  </si>
  <si>
    <t>boston mountain horse camp photos</t>
  </si>
  <si>
    <t>photo of nathan chasing horse</t>
  </si>
  <si>
    <t>https://incubeta.com/de/our-work/generating-demand-with-ai/</t>
  </si>
  <si>
    <t>dark horse martial arts photos</t>
  </si>
  <si>
    <t>horse shoe:1hekzhbtifu= horse hoof drawing</t>
  </si>
  <si>
    <t>john constable horse painting</t>
  </si>
  <si>
    <t>red horse photo</t>
  </si>
  <si>
    <t>https://incubeta.com/mx/news-and-resources/incubeta-acquires-global-marketplace-expert-maze-one/</t>
  </si>
  <si>
    <t>horse fly photos</t>
  </si>
  <si>
    <t>outline drawing of horse</t>
  </si>
  <si>
    <t>vern whitaker horse camp photos</t>
  </si>
  <si>
    <t>easy horse head drawing step by step</t>
  </si>
  <si>
    <t>funny horse racing photos</t>
  </si>
  <si>
    <t>https://incubeta.com/za/knowledge-base/whats-new-with-ga4/</t>
  </si>
  <si>
    <t>icelandic horse drawing easy</t>
  </si>
  <si>
    <t>botero paintings horse</t>
  </si>
  <si>
    <t>creative,fantasy,dreamy horse photography</t>
  </si>
  <si>
    <t>famous painting of man and horse</t>
  </si>
  <si>
    <t>https://incubeta.com/ae/knowledge-base/category/google-ads/</t>
  </si>
  <si>
    <t>horse and child clip art</t>
  </si>
  <si>
    <t>jon adams photography horse show</t>
  </si>
  <si>
    <t>horse pulling logs clip art</t>
  </si>
  <si>
    <t>horse reference photos for artists</t>
  </si>
  <si>
    <t>horse drawing easy sketch</t>
  </si>
  <si>
    <t>https://incubeta.com/mx/video-library/incubeta-unpacks-commerce-on-emerce-talks/</t>
  </si>
  <si>
    <t>horse pebble art</t>
  </si>
  <si>
    <t>anime hentae horse beasteality drawings</t>
  </si>
  <si>
    <t>can i see a current photo of 302 wild horse creek</t>
  </si>
  <si>
    <t>horse bridle drawing easy</t>
  </si>
  <si>
    <t>pencil drawing horse profile</t>
  </si>
  <si>
    <t>https://incubeta.com/it/news-and-resources/category/thought-leadership/page/3/</t>
  </si>
  <si>
    <t>horse in barn drawing</t>
  </si>
  <si>
    <t>drawings of a knight on a horse in a medieval tournament easy</t>
  </si>
  <si>
    <t>sandy rabinowitz horse drawings</t>
  </si>
  <si>
    <t>horse coloring pics</t>
  </si>
  <si>
    <t>https://incubeta.com/au/our-work/delivering-tangible-business-growth/</t>
  </si>
  <si>
    <t>desert international horse park photos</t>
  </si>
  <si>
    <t>napoleon horse drawing</t>
  </si>
  <si>
    <t>rocking horse line drawing</t>
  </si>
  <si>
    <t>clip art horse cartoon</t>
  </si>
  <si>
    <t>feeding horse pose reference drawing</t>
  </si>
  <si>
    <t>vixen art of zoo lise horse</t>
  </si>
  <si>
    <t>https://incubeta.com/za/news-and-resources/amazons-back-what-their-google-shopping-whiplash-really-changed/</t>
  </si>
  <si>
    <t>mustang horse drawing head santa su</t>
  </si>
  <si>
    <t>1991mustsing magazine drawing of horse with rose in mouth</t>
  </si>
  <si>
    <t>3/4 horse drawing</t>
  </si>
  <si>
    <t>hobby horse photos</t>
  </si>
  <si>
    <t>whistlejacket horse painting</t>
  </si>
  <si>
    <t>https://incubeta.com/de/news-and-resources/under-armour-appoints-incubeta-to-accelerate-european-growth-on-amazon/</t>
  </si>
  <si>
    <t>horse stockk photos</t>
  </si>
  <si>
    <t>chinese art horse painting</t>
  </si>
  <si>
    <t>white horse for engagement photos</t>
  </si>
  <si>
    <t>horse dick porn pics</t>
  </si>
  <si>
    <t>one horse painting vastu</t>
  </si>
  <si>
    <t>https://incubeta.com/it/knowledge-base/advanced-signals-ai-first-ppc-structures-dont-need-to-result-in-a-loss-of-insight-or-control/</t>
  </si>
  <si>
    <t>stubbs famous horse painting</t>
  </si>
  <si>
    <t>horse running art rainbow watercolor</t>
  </si>
  <si>
    <t>5d diamond art kits friesian horse 30 x 40 roud beads</t>
  </si>
  <si>
    <t>a horse jumping drawing</t>
  </si>
  <si>
    <t>pencil cowboy on horse drawing</t>
  </si>
  <si>
    <t>female horse drawing</t>
  </si>
  <si>
    <t>https://incubeta.com/gb/knowledge-base/category/search-ads-360/</t>
  </si>
  <si>
    <t>high horse san francisco photos</t>
  </si>
  <si>
    <t>easy outline horse head drawing</t>
  </si>
  <si>
    <t>art of a horse</t>
  </si>
  <si>
    <t>famous horse racing photos</t>
  </si>
  <si>
    <t>art horse drawing for kids</t>
  </si>
  <si>
    <t>https://incubeta.com/my/knowledge-base/category/ai/</t>
  </si>
  <si>
    <t>horse drawing pfp</t>
  </si>
  <si>
    <t>horse barn and hunt club photos</t>
  </si>
  <si>
    <t>got horse meme drawing</t>
  </si>
  <si>
    <t>bay horse tavern photos</t>
  </si>
  <si>
    <t>black and white wild horse fine art</t>
  </si>
  <si>
    <t>did eli manning give tom brady a horse drawing</t>
  </si>
  <si>
    <t>terracotta horse painting</t>
  </si>
  <si>
    <t>pixel art horse easy</t>
  </si>
  <si>
    <t>https://incubeta.com/it/knowledge-base/category/sales/</t>
  </si>
  <si>
    <t>best horse art</t>
  </si>
  <si>
    <t>pencil:-etwk6f2iza= realistic horse head drawing</t>
  </si>
  <si>
    <t>horse and girl drawings</t>
  </si>
  <si>
    <t>scroll saw art horse</t>
  </si>
  <si>
    <t>art of zoo gay horse</t>
  </si>
  <si>
    <t>https://incubeta.com/sg/news-and-resources/how-to-find-growth-in-difficult-times/</t>
  </si>
  <si>
    <t>free horse drawings</t>
  </si>
  <si>
    <t>paper punch art horse</t>
  </si>
  <si>
    <t>egyptian storm photos horse</t>
  </si>
  <si>
    <t>cowboy on a horse drawing easy</t>
  </si>
  <si>
    <t>horse acrylic painting on canvas</t>
  </si>
  <si>
    <t>https://incubeta.com/au/our-work/driving-revenue-growth-and-performance/</t>
  </si>
  <si>
    <t>conformation photos black quarter horse</t>
  </si>
  <si>
    <t>horse faces drawings made out of dots</t>
  </si>
  <si>
    <t>camera setting for horse show photos</t>
  </si>
  <si>
    <t>clip art horse race</t>
  </si>
  <si>
    <t>pencil drawing horse head</t>
  </si>
  <si>
    <t>https://incubeta.com/au/knowledge-base/the-role-of-first-party-mode-in-futureproof-measurement/</t>
  </si>
  <si>
    <t>white spotted horse acrylic painting</t>
  </si>
  <si>
    <t>work horse drawing</t>
  </si>
  <si>
    <t>running horse canvas painting</t>
  </si>
  <si>
    <t>horse wall art australia</t>
  </si>
  <si>
    <t>https://incubeta.com/gb/our-work/marks-spencer-international/</t>
  </si>
  <si>
    <t>fantasy:wnyrta_citw= horse art</t>
  </si>
  <si>
    <t>5 panel horse racing art</t>
  </si>
  <si>
    <t>4 pics 1 word castle knight on horse</t>
  </si>
  <si>
    <t>cave painting of horse</t>
  </si>
  <si>
    <t>horse painting frame</t>
  </si>
  <si>
    <t>https://incubeta.com/it/news-and-resources/incubeta-za-is-google-mobile-certified/</t>
  </si>
  <si>
    <t>horse in action photo</t>
  </si>
  <si>
    <t>sacred 2 horse combat art damage</t>
  </si>
  <si>
    <t>cool horse photography</t>
  </si>
  <si>
    <t>fancy horse clipping art</t>
  </si>
  <si>
    <t>colorful horse pop art</t>
  </si>
  <si>
    <t>https://incubeta.com/au/news-and-resources/is-marketing-maturity-the-key-to-profitability/</t>
  </si>
  <si>
    <t>bonnie marris horse art</t>
  </si>
  <si>
    <t>horse drawing for kid</t>
  </si>
  <si>
    <t>klansman on horse painting</t>
  </si>
  <si>
    <t>black horse antique beulah photos</t>
  </si>
  <si>
    <t>painting horse mouth open</t>
  </si>
  <si>
    <t>https://incubeta.com/my/news-and-resources/incubeta-to-launch-outperform-pmax-an-ai-solution-that-puts-brands-in-charge/</t>
  </si>
  <si>
    <t>horse 0.5 photo</t>
  </si>
  <si>
    <t>warrior art horse female</t>
  </si>
  <si>
    <t>black outline horse drawings</t>
  </si>
  <si>
    <t>horse painting siloette</t>
  </si>
  <si>
    <t>napoleon horse painting look closely</t>
  </si>
  <si>
    <t>https://incubeta.com/mx/knowledge-base/category/channel/</t>
  </si>
  <si>
    <t>al boum photo horse</t>
  </si>
  <si>
    <t>horse lice photos</t>
  </si>
  <si>
    <t>clip art horse border</t>
  </si>
  <si>
    <t>darwin nunez horse drawing</t>
  </si>
  <si>
    <t>https://incubeta.com/gb/news-and-resources/why-eu-ad-personalization-ban-will-see-meta-shift-focus-to-ai/</t>
  </si>
  <si>
    <t>simple:buk_tcvdd9y= horse drawing easy</t>
  </si>
  <si>
    <t>horse riding girl drawing</t>
  </si>
  <si>
    <t>horse painting vastu direction</t>
  </si>
  <si>
    <t>friesian horse portrait</t>
  </si>
  <si>
    <t>painting of horse running</t>
  </si>
  <si>
    <t>the art of rosa bonheur, including her the horse fair, is an example of</t>
  </si>
  <si>
    <t>https://incubeta.com/de/our-work/page/2/</t>
  </si>
  <si>
    <t>cute unicorn horse drawing</t>
  </si>
  <si>
    <t>wayfair horse art</t>
  </si>
  <si>
    <t>Case Studies | Seite 2 Von 3 | Incubeta</t>
  </si>
  <si>
    <t>magical horse drawing</t>
  </si>
  <si>
    <t>pencil sketch running horse drawing</t>
  </si>
  <si>
    <t>fantasy knight on horse art</t>
  </si>
  <si>
    <t>https://incubeta.com/it/news-and-resources/from-ai-invisibility-to-ai-authority-scaling-brand-authority-in-the-age-of-answer-engines/</t>
  </si>
  <si>
    <t>iron horse equipment photos</t>
  </si>
  <si>
    <t>napoleon on horse painting scary</t>
  </si>
  <si>
    <t>funny horse paintings</t>
  </si>
  <si>
    <t>famous painting of indian sitting on horse</t>
  </si>
  <si>
    <t>horse drawings hind</t>
  </si>
  <si>
    <t>https://incubeta.com/my/knowledge-base/category/ux/</t>
  </si>
  <si>
    <t>horse and cart photos</t>
  </si>
  <si>
    <t>horse 3d metal wall art</t>
  </si>
  <si>
    <t>horse famous paintings</t>
  </si>
  <si>
    <t>pencil:ljd413jlg70= horse images drawing</t>
  </si>
  <si>
    <t>ugly horse painting</t>
  </si>
  <si>
    <t>horse paintings acrylic</t>
  </si>
  <si>
    <t>https://incubeta.com/sg/knowledge-base/category/app-advertising/</t>
  </si>
  <si>
    <t>handicap horse riders camp clip art</t>
  </si>
  <si>
    <t>kawaii:iyut-8rf3ds= cute horse drawing</t>
  </si>
  <si>
    <t>realistic:luo_jg9qr30= easy horse drawing</t>
  </si>
  <si>
    <t>laying down horse drawing</t>
  </si>
  <si>
    <t>black beauty horse canvas painting print on canvas</t>
  </si>
  <si>
    <t>https://incubeta.com/es/knowledge-base/category/seo/</t>
  </si>
  <si>
    <t>horse play pics</t>
  </si>
  <si>
    <t>horse drawing with halter</t>
  </si>
  <si>
    <t>art samurai horse</t>
  </si>
  <si>
    <t>pictures of marcia baldwiins horse paintings</t>
  </si>
  <si>
    <t>https://incubeta.com/it/our-work/delivering-tangible-business-growth/</t>
  </si>
  <si>
    <t>horse eye drawing simple</t>
  </si>
  <si>
    <t>horse drawing transparent background</t>
  </si>
  <si>
    <t>horse portrait photography booj</t>
  </si>
  <si>
    <t>free horse drawing activities</t>
  </si>
  <si>
    <t>wild horse border crossing photos</t>
  </si>
  <si>
    <t>drawing clip art mustang horse</t>
  </si>
  <si>
    <t>https://incubeta.com/mx/knowledge-base/category/signals/</t>
  </si>
  <si>
    <t>lazy horse photos</t>
  </si>
  <si>
    <t>man hugging a horse pics</t>
  </si>
  <si>
    <t>kid's crayon drawing of horse</t>
  </si>
  <si>
    <t>prints, drawings and gif of native american with horse no pinterest</t>
  </si>
  <si>
    <t>drawing horse jumping</t>
  </si>
  <si>
    <t>spider horse drawing</t>
  </si>
  <si>
    <t>https://incubeta.com/sg/knowledge-base/category/generative-ai/</t>
  </si>
  <si>
    <t>kail maternity photo with horse</t>
  </si>
  <si>
    <t>frightened horse pics</t>
  </si>
  <si>
    <t>photo by jak wonderly michael-jennifer-grais-horse-christas-luck-jpg</t>
  </si>
  <si>
    <t>horse painting head</t>
  </si>
  <si>
    <t>horse running line art</t>
  </si>
  <si>
    <t>easy drawing of horse head</t>
  </si>
  <si>
    <t>https://incubeta.com/ch/knowledge-base/why-are-video-ads-important/</t>
  </si>
  <si>
    <t>horse art blackie canvas</t>
  </si>
  <si>
    <t>hobby horse ice cream photos</t>
  </si>
  <si>
    <t>ffancy red art horse</t>
  </si>
  <si>
    <t>horse and sun art</t>
  </si>
  <si>
    <t>horse art magazine</t>
  </si>
  <si>
    <t>realistic:755dflhtjlg= ranch horse drawing</t>
  </si>
  <si>
    <t>sketch:xdiiwmuyqim= face:funykgjux10= horse drawing</t>
  </si>
  <si>
    <t>the beach club at sea horse ranch photos</t>
  </si>
  <si>
    <t>19th century folk art painting horse</t>
  </si>
  <si>
    <t>https://incubeta.com/knowledge-base/understanding-consolidated-data/</t>
  </si>
  <si>
    <t>wide canvas horse art</t>
  </si>
  <si>
    <t>mage horse photos</t>
  </si>
  <si>
    <t>kids art hub horse</t>
  </si>
  <si>
    <t>easy pencil horse drawings</t>
  </si>
  <si>
    <t>man on horse drawing reference</t>
  </si>
  <si>
    <t>aboriginal art horse</t>
  </si>
  <si>
    <t>street art horse</t>
  </si>
  <si>
    <t>realistic:j_xhopka1xs= horse line art</t>
  </si>
  <si>
    <t>black horse art supply</t>
  </si>
  <si>
    <t>https://incubeta.com/ae/capabilities/digital-experiences/</t>
  </si>
  <si>
    <t>emily works at a horse camp and makes a scale drawing of the barn</t>
  </si>
  <si>
    <t>horse painting design</t>
  </si>
  <si>
    <t>race horse wall art</t>
  </si>
  <si>
    <t>7 horse wall painting</t>
  </si>
  <si>
    <t>happy birthday horse photos</t>
  </si>
  <si>
    <t>the horse drawing</t>
  </si>
  <si>
    <t>horse hand drawing</t>
  </si>
  <si>
    <t>realistic horse head drawing step by step</t>
  </si>
  <si>
    <t>portofino horse stables photos</t>
  </si>
  <si>
    <t>wooden horse painting</t>
  </si>
  <si>
    <t>https://incubeta.com/au/knowledge-base/category/ga4/</t>
  </si>
  <si>
    <t>horse creek winery photos</t>
  </si>
  <si>
    <t>easy horse pencil drawing</t>
  </si>
  <si>
    <t>art of zoo horse gay</t>
  </si>
  <si>
    <t>horse body parts drawing</t>
  </si>
  <si>
    <t>realistic horse drawings easy</t>
  </si>
  <si>
    <t>drawings of horse shoes</t>
  </si>
  <si>
    <t>horse head horse drawing</t>
  </si>
  <si>
    <t>pancake horse art</t>
  </si>
  <si>
    <t>clip art horse hoof</t>
  </si>
  <si>
    <t>c marcus stone horse art</t>
  </si>
  <si>
    <t>https://incubeta.com/za/knowledge-base/how-bigquery-augments-ga4s-reporting-capabilities/</t>
  </si>
  <si>
    <t>scroll saw art horse herd</t>
  </si>
  <si>
    <t>futa horse cock porn pics tumblr</t>
  </si>
  <si>
    <t>horse simple profile drawing</t>
  </si>
  <si>
    <t>horse hoof structure pics</t>
  </si>
  <si>
    <t>full body pencil sketch realistic horse drawing</t>
  </si>
  <si>
    <t>simple horse color drawing</t>
  </si>
  <si>
    <t>photo of sea horse</t>
  </si>
  <si>
    <t>horse grazing painting</t>
  </si>
  <si>
    <t>george s wright oil painting with 3 dogs a horse and rider</t>
  </si>
  <si>
    <t>https://incubeta.com/au/news-and-resources/category/news/</t>
  </si>
  <si>
    <t>roy mclean girl with horse painting artist</t>
  </si>
  <si>
    <t>horse racing winning photos</t>
  </si>
  <si>
    <t>roy rogers early photo horse trailer</t>
  </si>
  <si>
    <t>valentines horse drawing</t>
  </si>
  <si>
    <t>two horse srunning painting</t>
  </si>
  <si>
    <t>pumpkin painting horse</t>
  </si>
  <si>
    <t>antique vintage horse painting</t>
  </si>
  <si>
    <t>horse jockey drawing</t>
  </si>
  <si>
    <t>painting horse eye</t>
  </si>
  <si>
    <t>kawaii:auevpsn2lqm= horse drawing</t>
  </si>
  <si>
    <t>https://incubeta.com/au/video-library/the-digital-edge-s2-ep-9-keeping-your-brand-voice-in-an-automated-world-with-ben-afia/</t>
  </si>
  <si>
    <t>quarter horse arabian photos</t>
  </si>
  <si>
    <t>war horse native american horse drawings</t>
  </si>
  <si>
    <t>beastiality horse cock pics</t>
  </si>
  <si>
    <t>horse one line drawing</t>
  </si>
  <si>
    <t>horse painting pencil</t>
  </si>
  <si>
    <t>photography:vnnz7iawxaq= horse portrait</t>
  </si>
  <si>
    <t>4 pics 1 word answer 618 dog horse</t>
  </si>
  <si>
    <t>carousel horse wall art</t>
  </si>
  <si>
    <t>pencil white horse drawing</t>
  </si>
  <si>
    <t>https://incubeta.com/mx/knowledge-base/category/amazon/</t>
  </si>
  <si>
    <t>beach bum horse rides photos</t>
  </si>
  <si>
    <t>silver horse lounge photos</t>
  </si>
  <si>
    <t>horse painting at home vastu</t>
  </si>
  <si>
    <t>bedroom horse wall art</t>
  </si>
  <si>
    <t>knight on horse easy drawing</t>
  </si>
  <si>
    <t>civilian henry cavill horse pics</t>
  </si>
  <si>
    <t>horse drawing running easy</t>
  </si>
  <si>
    <t>horse hoof photography</t>
  </si>
  <si>
    <t>chris stapleton - white horse - album art</t>
  </si>
  <si>
    <t>powerful beautiful horse paintings</t>
  </si>
  <si>
    <t>https://incubeta.com/my/our-work/enriching-ga4-with-business-data/</t>
  </si>
  <si>
    <t>drawing of man on horse</t>
  </si>
  <si>
    <t>oasis at wild horse ranch photos</t>
  </si>
  <si>
    <t>funny horse painting meme</t>
  </si>
  <si>
    <t>horse sketch painting</t>
  </si>
  <si>
    <t>horse head drawing cartoon</t>
  </si>
  <si>
    <t>art for kids horse</t>
  </si>
  <si>
    <t>easy barrel horse drawing</t>
  </si>
  <si>
    <t>https://incubeta.com/de/knowledge-base/what-is-consent-mode/</t>
  </si>
  <si>
    <t>horse habitat drawing</t>
  </si>
  <si>
    <t>girl with a horse drawing</t>
  </si>
  <si>
    <t>woman portrait horse</t>
  </si>
  <si>
    <t>the hobby horse painting</t>
  </si>
  <si>
    <t>horse picture canvas wall art</t>
  </si>
  <si>
    <t>beautiful carousel horse drawing</t>
  </si>
  <si>
    <t>half quarter horse and half arabian photos</t>
  </si>
  <si>
    <t>spooky horse skull drawing</t>
  </si>
  <si>
    <t>photos arabian horse hh in contention</t>
  </si>
  <si>
    <t>painting of girl in horse cart and 2 children on tricycle</t>
  </si>
  <si>
    <t>https://incubeta.com/ae/news-and-resources/we-have-the-google-premier-partner-badge/</t>
  </si>
  <si>
    <t>abstract sepia horse painting</t>
  </si>
  <si>
    <t>horse and sulky raceing drawing</t>
  </si>
  <si>
    <t>painting dead horse</t>
  </si>
  <si>
    <t>a woman and her horse drawing</t>
  </si>
  <si>
    <t>horse silouette pics</t>
  </si>
  <si>
    <t>horse with glasses art</t>
  </si>
  <si>
    <t>philadelphia trolly horse pulled photo stables</t>
  </si>
  <si>
    <t>https://incubeta.com/ae/knowledge-base/why-are-video-ads-important/</t>
  </si>
  <si>
    <t>horse running through water painting</t>
  </si>
  <si>
    <t>kim jong horse photos</t>
  </si>
  <si>
    <t>greek art horse</t>
  </si>
  <si>
    <t>simple:msbyinhqjhq= horse skull drawing</t>
  </si>
  <si>
    <t>art dark horse</t>
  </si>
  <si>
    <t>beautiful:vmln3tsu-x8= horse photos</t>
  </si>
  <si>
    <t>detailed horse jumping drawing</t>
  </si>
  <si>
    <t>https://incubeta.com/sg/news-and-resources/incubeta-opens-offices-in-saudi-arabia-to-execute-on-regional-global-growth-strategy/</t>
  </si>
  <si>
    <t>horse and human photography</t>
  </si>
  <si>
    <t>horse baby drawing</t>
  </si>
  <si>
    <t>furries art female horse sex</t>
  </si>
  <si>
    <t>horse and hounds restaurant photos</t>
  </si>
  <si>
    <t>magic horse drawing</t>
  </si>
  <si>
    <t>driftwood horse art</t>
  </si>
  <si>
    <t>https://incubeta.com/de/video-library/the-digital-edge-ep-7-the-future-of-search-ai-what-comes-next/</t>
  </si>
  <si>
    <t>horse photo drawing</t>
  </si>
  <si>
    <t>sallee horse vans photos</t>
  </si>
  <si>
    <t>beautiful:c0mnqeaxn5y= easy realistic horse drawing</t>
  </si>
  <si>
    <t>beautiful western horse photography</t>
  </si>
  <si>
    <t>https://incubeta.com/za/news-and-resources/google-transitions-away-from-similar-audiences/</t>
  </si>
  <si>
    <t>showjumping horse jumping drawing</t>
  </si>
  <si>
    <t>horse photo frame vastu</t>
  </si>
  <si>
    <t>lexington horse painting with jarrett</t>
  </si>
  <si>
    <t>horse painting oil on canvas</t>
  </si>
  <si>
    <t>https://incubeta.com/mx/our-work/identifying-analyzing-website-crawlability/</t>
  </si>
  <si>
    <t>photos of minecraft horse carriages mod</t>
  </si>
  <si>
    <t>horse pony art</t>
  </si>
  <si>
    <t>Identifying &amp; Analysing Website Crawlability | Incubeta</t>
  </si>
  <si>
    <t>Generali standardized and scaled its analytics ecosystem, migrating 20 properties to GA4 and enabling real-time insight through automated dashboards.</t>
  </si>
  <si>
    <t>drawings of horse drawn round grinding mill with man and woman in drawing</t>
  </si>
  <si>
    <t>Identifying &amp; Analysing Website Crawlability</t>
  </si>
  <si>
    <t>primitive horse art</t>
  </si>
  <si>
    <t>primitive horse decor</t>
  </si>
  <si>
    <t>prancing horse drawing</t>
  </si>
  <si>
    <t>horse animal art</t>
  </si>
  <si>
    <t>https://incubeta.com/mx/video-library/the-digital-edge-s2-ep-3-how-to-build-an-ai-powered-brand-for-the-future-with-amy-crowther/</t>
  </si>
  <si>
    <t>horse prehistoric painting</t>
  </si>
  <si>
    <t>easy step by step jumping horse drawings</t>
  </si>
  <si>
    <t>painting a circle j horse trailer</t>
  </si>
  <si>
    <t>tribal horse drawing easy</t>
  </si>
  <si>
    <t>wooden art horse bench</t>
  </si>
  <si>
    <t>profesional horse photo</t>
  </si>
  <si>
    <t>https://incubeta.com/ae/video-library/the-digital-edge-s2-ep-8-how-humans-win-and-disrupt-a-boring-ai-landscape-with-mark-schaefer/</t>
  </si>
  <si>
    <t>running horse painting vastu direction</t>
  </si>
  <si>
    <t>horse hung cock photos</t>
  </si>
  <si>
    <t>elsa horse drawing</t>
  </si>
  <si>
    <t>anime woman sitting on a horse drawing</t>
  </si>
  <si>
    <t>painting a horse trailer with a roller</t>
  </si>
  <si>
    <t>horse chestnut art</t>
  </si>
  <si>
    <t>kid horse drawing meme</t>
  </si>
  <si>
    <t>picasso painting of womanwarrior on horse</t>
  </si>
  <si>
    <t>iron horse social club photos</t>
  </si>
  <si>
    <t>horse cartoon clip art</t>
  </si>
  <si>
    <t>https://incubeta.com/za/news-and-resources/category/incubeta-updates/page/2/</t>
  </si>
  <si>
    <t>photo of s&amp;r horse, limber and cannon</t>
  </si>
  <si>
    <t>horse vector art wallpaper</t>
  </si>
  <si>
    <t>can you legally sell a painting of a toy horse</t>
  </si>
  <si>
    <t>baby horse drawing cute</t>
  </si>
  <si>
    <t>charcoal horse art</t>
  </si>
  <si>
    <t>https://incubeta.com/mx/news-and-resources/incubeta-acquires-ecommerce-agency-groundswell/</t>
  </si>
  <si>
    <t>trevor henderson long horse art</t>
  </si>
  <si>
    <t>mustang horse drawing head</t>
  </si>
  <si>
    <t>beyonce on horse photo</t>
  </si>
  <si>
    <t>simple:9opugkz1ajo= horse drawing easy</t>
  </si>
  <si>
    <t>line drawing cowboy bucking horse drawing</t>
  </si>
  <si>
    <t>thomas shelby horse painting</t>
  </si>
  <si>
    <t>https://incubeta.com/za/video-library/the-digital-edge-s2-ep-7-how-to-move-from-ai-efficiency-to-strategic-growth-with-marketing-over-coffees-christopher-penn/</t>
  </si>
  <si>
    <t>silly horse pics</t>
  </si>
  <si>
    <t>mammoth cave horse camp photos</t>
  </si>
  <si>
    <t>can we put horse painting in home</t>
  </si>
  <si>
    <t>horse photo wallpaper</t>
  </si>
  <si>
    <t>horse toy drawing</t>
  </si>
  <si>
    <t>indian horse ledger art</t>
  </si>
  <si>
    <t>chief red horse drawings of falling arrows</t>
  </si>
  <si>
    <t>https://incubeta.com/es/news-and-resources/extendo-joins-incubeta/</t>
  </si>
  <si>
    <t>iron horse fitness club photos</t>
  </si>
  <si>
    <t>vladimir putin horse photo</t>
  </si>
  <si>
    <t>china jade horse photos</t>
  </si>
  <si>
    <t>horse wall art pictures</t>
  </si>
  <si>
    <t>horse tail art</t>
  </si>
  <si>
    <t>horse photo face</t>
  </si>
  <si>
    <t>acrylic painting of horse</t>
  </si>
  <si>
    <t>derby horse photos</t>
  </si>
  <si>
    <t>flying horse coffee shop photos</t>
  </si>
  <si>
    <t>https://incubeta.com/ae/news-and-resources/incubeta-dach-gcp-certification/</t>
  </si>
  <si>
    <t>painting hermes horse</t>
  </si>
  <si>
    <t>pencil portrait pencil beautiful horse drawing</t>
  </si>
  <si>
    <t>realistic:ix7-dnfqeuu= full body:7hhkpvziy2o= horse drawing</t>
  </si>
  <si>
    <t>horse art deco</t>
  </si>
  <si>
    <t>crazy horse campground &amp; rv gatlinburg photos</t>
  </si>
  <si>
    <t>horse teeth pics</t>
  </si>
  <si>
    <t>10x 20 horse shelter photos</t>
  </si>
  <si>
    <t>horse art project for grade 6</t>
  </si>
  <si>
    <t>https://incubeta.com/gb/news-and-resources/incubeta-named-global-performance-agency-of-the-year/</t>
  </si>
  <si>
    <t>paint horse breed symbol vector art</t>
  </si>
  <si>
    <t>white horse tavern and wine bar photos</t>
  </si>
  <si>
    <t>horrible horse drawing</t>
  </si>
  <si>
    <t>richard diebenkorn horse painting</t>
  </si>
  <si>
    <t>one horse saloon photos</t>
  </si>
  <si>
    <t>black horse bull bar w/o skid plate on dodge ram pics</t>
  </si>
  <si>
    <t>https://incubeta.com/it/video-library/the-digital-edge-ep-4-the-key-to-creative-profitability-with-vanessa-bolosier-jessica-hondolero/</t>
  </si>
  <si>
    <t>one stroke painting horse</t>
  </si>
  <si>
    <t>soldier riding horse drawing easy</t>
  </si>
  <si>
    <t>clip art horse tail clipart</t>
  </si>
  <si>
    <t>flying horse art</t>
  </si>
  <si>
    <t>quail run horse center photos</t>
  </si>
  <si>
    <t>horse painting background</t>
  </si>
  <si>
    <t>horse hentai pics</t>
  </si>
  <si>
    <t>cowboy portrait on a horse</t>
  </si>
  <si>
    <t>horse in barn window painting</t>
  </si>
  <si>
    <t>renaissance painting horse and rider</t>
  </si>
  <si>
    <t>https://incubeta.com/it/video-library/the-digital-edge-ep-7-the-future-of-search-ai-what-comes-next/</t>
  </si>
  <si>
    <t>outdoor wall art ideas for horse barn</t>
  </si>
  <si>
    <t>antique french wooden rocking horse with flower paintings</t>
  </si>
  <si>
    <t>norse horse art</t>
  </si>
  <si>
    <t>horse and baby horse drawing</t>
  </si>
  <si>
    <t>art deco dressage horse</t>
  </si>
  <si>
    <t>islamic art arabian horse</t>
  </si>
  <si>
    <t>wooden rocking horse drawing</t>
  </si>
  <si>
    <t>simple arabian horse drawing</t>
  </si>
  <si>
    <t>7 horse metal art</t>
  </si>
  <si>
    <t>https://incubeta.com/my/knowledge-base/page/3/</t>
  </si>
  <si>
    <t>pics of horse from behind</t>
  </si>
  <si>
    <t>iron horse royal oak photos</t>
  </si>
  <si>
    <t>real horse cock pics</t>
  </si>
  <si>
    <t>man on horse easy drawing</t>
  </si>
  <si>
    <t>painting of a man on a horse with jesus on a cross and an angel</t>
  </si>
  <si>
    <t>narnia the boy and his horse drawings</t>
  </si>
  <si>
    <t>https://incubeta.com/my/news-and-resources/incubeta-appoints-amy-crowther-as-president-americas/</t>
  </si>
  <si>
    <t>horse jumping vector art</t>
  </si>
  <si>
    <t>running horse drawing images</t>
  </si>
  <si>
    <t>eight horse painting</t>
  </si>
  <si>
    <t>war horse photo</t>
  </si>
  <si>
    <t>https://incubeta.com/sg/knowledge-base/optimizing-your-website-for-increased-holiday-conversions/</t>
  </si>
  <si>
    <t>flower horse drawing</t>
  </si>
  <si>
    <t>simple horse nail art</t>
  </si>
  <si>
    <t>horse photography education</t>
  </si>
  <si>
    <t>horse art image</t>
  </si>
  <si>
    <t>twist playful horse photography</t>
  </si>
  <si>
    <t>horse drawing black outline</t>
  </si>
  <si>
    <t>https://incubeta.com/ch/our-work/how-machine-learning-helped-worten-achieve-a-3x-increase-in-roas/</t>
  </si>
  <si>
    <t>napoleon riding horse painting scary</t>
  </si>
  <si>
    <t>a drawing of a horse head</t>
  </si>
  <si>
    <t>easy horse drawing with saddle</t>
  </si>
  <si>
    <t>drawing funny horse face cartoon</t>
  </si>
  <si>
    <t>horse drawing meme game of thrones</t>
  </si>
  <si>
    <t>captions for horse pics</t>
  </si>
  <si>
    <t>4 pics 1 word horse jumping over hurdles</t>
  </si>
  <si>
    <t>https://incubeta.com/it/our-work/unlocking-new-profitability-in-a-shifting-luxury-market/</t>
  </si>
  <si>
    <t>christmas rocking horse drawing</t>
  </si>
  <si>
    <t>white horse auto wash north charleston photos</t>
  </si>
  <si>
    <t>medieval war horse art</t>
  </si>
  <si>
    <t>Sbloccare Nuove Opportunità Di Profitto In Un Mercato Luxury In Evoluzione | Incubeta</t>
  </si>
  <si>
    <t>Dolce&amp;Gabbana ha riorganizzato la propria strategia di paid media per tutelare l’equity del brand e la redditività, supportando una crescita sostenibile delle vendite in un contesto luxury sempre più competitivo.</t>
  </si>
  <si>
    <t>animal:c_aq5g3q_0s= horse drawing easy</t>
  </si>
  <si>
    <t>Sbloccare nuove opportunità di profitto in un mercato luxury in evoluzione</t>
  </si>
  <si>
    <t>green mountain horse association photos</t>
  </si>
  <si>
    <t>ancient horse drawing</t>
  </si>
  <si>
    <t>https://incubeta.com/gb/video-library/the-digital-edge-s2-ep-2-using-enterprise-llms-to-secure-your-ai-strategy-with-jonathan-greene/</t>
  </si>
  <si>
    <t>front horse drawing</t>
  </si>
  <si>
    <t>drawing images horse</t>
  </si>
  <si>
    <t>easy:ewthal6xslu= simple:5kevyjjk7t0= horse drawing</t>
  </si>
  <si>
    <t>sketch horse laying down drawing</t>
  </si>
  <si>
    <t>kissin the girl quarter horse abuse photos</t>
  </si>
  <si>
    <t>clothes horse men's apparel alpharetta photos</t>
  </si>
  <si>
    <t>simple trojan horse drawing</t>
  </si>
  <si>
    <t>golden horse seafood restaurant photos</t>
  </si>
  <si>
    <t>colored horse head drawing</t>
  </si>
  <si>
    <t>https://incubeta.com/au/knowledge-base/category/ai/</t>
  </si>
  <si>
    <t>paint horse galloping photography</t>
  </si>
  <si>
    <t>horse with sleigh winter scene painting</t>
  </si>
  <si>
    <t>pandora animals dire horse drawing</t>
  </si>
  <si>
    <t>rocking horse clip art black and white filagree</t>
  </si>
  <si>
    <t>https://incubeta.com/pt-pt/news-and-resources/incubeta-za-is-google-mobile-certified/</t>
  </si>
  <si>
    <t>flower yard art horse shoe</t>
  </si>
  <si>
    <t>canvas wall art horse</t>
  </si>
  <si>
    <t>horse drawing photo</t>
  </si>
  <si>
    <t>trojan horse color drawing</t>
  </si>
  <si>
    <t>a girl and her horse drawings</t>
  </si>
  <si>
    <t>horse png drawing</t>
  </si>
  <si>
    <t>beautiful:jx9z7ps-w1i= horse photos</t>
  </si>
  <si>
    <t>friedrich nietzsche painting hugging a horse</t>
  </si>
  <si>
    <t>photos of quarter horse stallion ghost rider majik</t>
  </si>
  <si>
    <t>https://incubeta.com/pt-pt/knowledge-base/the-risks-rewards-best-practices-of-generative-ai/</t>
  </si>
  <si>
    <t>wolf and horse drawing</t>
  </si>
  <si>
    <t>modern black and white photos of horse in ky</t>
  </si>
  <si>
    <t>laughing horse drawing</t>
  </si>
  <si>
    <t>drawing of a man riding a horse</t>
  </si>
  <si>
    <t>horse drawing tutorials</t>
  </si>
  <si>
    <t>phoenix rising stadium at wild horse pass photos</t>
  </si>
  <si>
    <t>farm animal clip art horse</t>
  </si>
  <si>
    <t>outline cob horse drawing</t>
  </si>
  <si>
    <t>horse chainsaw art</t>
  </si>
  <si>
    <t>chinese art, horse by xu beihong</t>
  </si>
  <si>
    <t>https://incubeta.com/my/news-and-resources/incubeta-launches-amazon-services-in-south-africa/</t>
  </si>
  <si>
    <t>melt-a-beads pixel art grid link on a horse</t>
  </si>
  <si>
    <t>napoleon photo horse</t>
  </si>
  <si>
    <t>rodeo princess horse pics</t>
  </si>
  <si>
    <t>7 horse photos</t>
  </si>
  <si>
    <t>horse painting beginners</t>
  </si>
  <si>
    <t>1930s western art by lewis of horse and animal</t>
  </si>
  <si>
    <t>femdom horse art</t>
  </si>
  <si>
    <t>painting a horse head</t>
  </si>
  <si>
    <t>horse drawing easy and beautiful</t>
  </si>
  <si>
    <t>acrylic horse painting on canvas</t>
  </si>
  <si>
    <t>horse photo editing</t>
  </si>
  <si>
    <t>https://incubeta.com/sg/knowledge-base/how-retail-consumers-spend-during-economic-hardship/</t>
  </si>
  <si>
    <t>clip art:8vwkeh8gtxs= horse head</t>
  </si>
  <si>
    <t>sea horse step by step drawing</t>
  </si>
  <si>
    <t>horse drawing by emma hunt</t>
  </si>
  <si>
    <t>plaster art deco chinese stylized horse</t>
  </si>
  <si>
    <t>easy horse nail art</t>
  </si>
  <si>
    <t>horse emporium photos</t>
  </si>
  <si>
    <t>touchdown 3 horse painting</t>
  </si>
  <si>
    <t>horse trotting drawing with rider</t>
  </si>
  <si>
    <t>https://incubeta.com/pt-pt/news-and-resources/creating-value-with-ai-three-concrete-use-cases/</t>
  </si>
  <si>
    <t>mongolian horse painting</t>
  </si>
  <si>
    <t>racing horse photo</t>
  </si>
  <si>
    <t>horse drawing tiny</t>
  </si>
  <si>
    <t>horse side photo</t>
  </si>
  <si>
    <t>tryon horse show photography</t>
  </si>
  <si>
    <t>seven horse wall painting</t>
  </si>
  <si>
    <t>https://incubeta.com/es/our-work/leveraging-value-based-bidding-for-ms/</t>
  </si>
  <si>
    <t>horse painting portrait</t>
  </si>
  <si>
    <t>colored horse drawing</t>
  </si>
  <si>
    <t>game of thrones memes horse drawing</t>
  </si>
  <si>
    <t>horse drawing books</t>
  </si>
  <si>
    <t>pics of horse breeds</t>
  </si>
  <si>
    <t>easy:txgdu0wijgg= horse drawing</t>
  </si>
  <si>
    <t>beautiful:yl0khdpgusu= horse photo</t>
  </si>
  <si>
    <t>fall horse pics</t>
  </si>
  <si>
    <t>https://incubeta.com/es/news-and-resources/intelligent-creative-vs-infinite-ai-content-how-to-win-in-2026/</t>
  </si>
  <si>
    <t>unique horse drawing</t>
  </si>
  <si>
    <t>pinterest horse art</t>
  </si>
  <si>
    <t>little girl and horse clip art images</t>
  </si>
  <si>
    <t>horse drawing with heart</t>
  </si>
  <si>
    <t>sigmaringen castle horse on ceiling painting</t>
  </si>
  <si>
    <t>horse mask painting</t>
  </si>
  <si>
    <t>horse nail art designs</t>
  </si>
  <si>
    <t>vastu tips for seven horse painting</t>
  </si>
  <si>
    <t>tribal horse arm art images</t>
  </si>
  <si>
    <t>dala horse painting patterns</t>
  </si>
  <si>
    <t>arthurian art galahad and horse</t>
  </si>
  <si>
    <t>https://incubeta.com/knowledge-base/why-is-tiktok-shop-important/</t>
  </si>
  <si>
    <t>horse pictures for drawing</t>
  </si>
  <si>
    <t>silver bay horse photo</t>
  </si>
  <si>
    <t>ultimate chicken horse hi-res character art</t>
  </si>
  <si>
    <t>original art nightmare horse</t>
  </si>
  <si>
    <t>shadow horse art</t>
  </si>
  <si>
    <t>pencil:5l3ofq6tame= horse portrait</t>
  </si>
  <si>
    <t>female horse rider drawing</t>
  </si>
  <si>
    <t>medieval horse archer painting</t>
  </si>
  <si>
    <t>man with horse painting</t>
  </si>
  <si>
    <t>https://incubeta.com/ae/news-and-resources/in-house-versus-agency/</t>
  </si>
  <si>
    <t>quincy sun dunit quarter horse photo</t>
  </si>
  <si>
    <t>finished horse drawing meme</t>
  </si>
  <si>
    <t>rocking s horse company photos</t>
  </si>
  <si>
    <t>horse drawn wagon french art</t>
  </si>
  <si>
    <t>white horse brown horse bonsai tree painting</t>
  </si>
  <si>
    <t>watercolor and colored pencil horse art</t>
  </si>
  <si>
    <t>cartoon cowboy on horse drawing</t>
  </si>
  <si>
    <t>unicorn horse photos</t>
  </si>
  <si>
    <t>https://incubeta.com/de/our-work/unlocking-new-profitability-in-a-shifting-luxury-market/</t>
  </si>
  <si>
    <t>the horse backstreet choppers photos</t>
  </si>
  <si>
    <t>horse pics url</t>
  </si>
  <si>
    <t>drawing tribal horse tattoo</t>
  </si>
  <si>
    <t>black horse inn prescot photos</t>
  </si>
  <si>
    <t>iron horse elementary school photos</t>
  </si>
  <si>
    <t>side view horse photography horse head</t>
  </si>
  <si>
    <t>painting boy girl horse trough dog</t>
  </si>
  <si>
    <t>canvas:r3xrlyu2ncm= acrylic horse painting</t>
  </si>
  <si>
    <t>horse pics for wallpaper on computer</t>
  </si>
  <si>
    <t>3 horse painting vastu</t>
  </si>
  <si>
    <t>napoleon horse painting hidden</t>
  </si>
  <si>
    <t>https://incubeta.com/ch/news-and-resources/maintaining-brand-identity-in-the-age-of-ultra-personalization/</t>
  </si>
  <si>
    <t>horse photography hd</t>
  </si>
  <si>
    <t>gypsy horse painting</t>
  </si>
  <si>
    <t>running horse line drawing</t>
  </si>
  <si>
    <t>iron horse bar &amp; grill spokane valley photos</t>
  </si>
  <si>
    <t>horse jumping over a jump drawing</t>
  </si>
  <si>
    <t>someone on a horse drawing</t>
  </si>
  <si>
    <t>horse drawing transparent</t>
  </si>
  <si>
    <t>full body:7hhkpvziy2o= horse drawing realistic</t>
  </si>
  <si>
    <t>horse frame photo</t>
  </si>
  <si>
    <t>14th century horse painting</t>
  </si>
  <si>
    <t>https://incubeta.com/ae/news-and-resources/marketing-metrics-that-matter-to-the-c-suite/</t>
  </si>
  <si>
    <t>sex with horse pics</t>
  </si>
  <si>
    <t>art native american woman horse</t>
  </si>
  <si>
    <t>horse shelter drawing</t>
  </si>
  <si>
    <t>horse with wagon drawing</t>
  </si>
  <si>
    <t>pixel art horse drawn carriage</t>
  </si>
  <si>
    <t>art of zoo horse anal</t>
  </si>
  <si>
    <t>horse stock photography</t>
  </si>
  <si>
    <t>woman with horse fantasy art</t>
  </si>
  <si>
    <t>reference:oru1tvkk6em= horse anatomy drawing</t>
  </si>
  <si>
    <t>7 horse painting vastu direction in hindi</t>
  </si>
  <si>
    <t>flying horse pink drawing</t>
  </si>
  <si>
    <t>https://incubeta.com/it/our-work/a-decade-of-outperforming-with-forever-new/</t>
  </si>
  <si>
    <t>drawings of horse drawn hayride</t>
  </si>
  <si>
    <t>midnight sun walking horse painting</t>
  </si>
  <si>
    <t>horse daft d&amp;d art</t>
  </si>
  <si>
    <t>horse head clip art sketch</t>
  </si>
  <si>
    <t>roan horse drawing</t>
  </si>
  <si>
    <t>warmblood horse stock photo</t>
  </si>
  <si>
    <t>princess tiana horse photo</t>
  </si>
  <si>
    <t>photos hung like a horse xxx gay videos</t>
  </si>
  <si>
    <t>horse and death painting</t>
  </si>
  <si>
    <t>cute mythical drawings half man and horse</t>
  </si>
  <si>
    <t>https://incubeta.com/mx/video-library/the-digital-edge-s2-ep-9-keeping-your-brand-voice-in-an-automated-world-with-ben-afia/</t>
  </si>
  <si>
    <t>trojan horse virus drawing</t>
  </si>
  <si>
    <t>horse photography logo</t>
  </si>
  <si>
    <t>vintage horse and woman photos</t>
  </si>
  <si>
    <t>horse painting feng shui meaning</t>
  </si>
  <si>
    <t>running stallion horse clip art</t>
  </si>
  <si>
    <t>https://incubeta.com/ch/knowledge-base/understanding-consolidated-data/</t>
  </si>
  <si>
    <t>horse pics download</t>
  </si>
  <si>
    <t>horse drawing back view</t>
  </si>
  <si>
    <t>american flag horse art</t>
  </si>
  <si>
    <t>simple drawings of an arab horse head</t>
  </si>
  <si>
    <t>historical photos of raceland horse race track</t>
  </si>
  <si>
    <t>cool native american horse drawings</t>
  </si>
  <si>
    <t>https://incubeta.com/es/knowledge-base/category/conversions/</t>
  </si>
  <si>
    <t>horse human eye photo</t>
  </si>
  <si>
    <t>is it illegal to have horse hoof art</t>
  </si>
  <si>
    <t>salve to help for drawing blood from a horse or cow</t>
  </si>
  <si>
    <t>hobby horse house photos</t>
  </si>
  <si>
    <t>celtic horse art parisii</t>
  </si>
  <si>
    <t>https://incubeta.com/es/whitepapers/inside-google-marketing-live-2026/</t>
  </si>
  <si>
    <t>horse patronus fan art</t>
  </si>
  <si>
    <t>horse and rider drawings</t>
  </si>
  <si>
    <t>grazing horse drawing</t>
  </si>
  <si>
    <t>horse cock dick pics hd</t>
  </si>
  <si>
    <t>horse picture drawings</t>
  </si>
  <si>
    <t>bottom of horse hoof drawing</t>
  </si>
  <si>
    <t>reference horse anatomy drawing</t>
  </si>
  <si>
    <t>https://incubeta.com/ch/whitepapers/inside-google-marketing-live-2026/</t>
  </si>
  <si>
    <t>horse and carriage art</t>
  </si>
  <si>
    <t>wild horse photography workshops 2024</t>
  </si>
  <si>
    <t>horse wallpaper painting</t>
  </si>
  <si>
    <t>coolmore horse stud photos</t>
  </si>
  <si>
    <t>horse cute art</t>
  </si>
  <si>
    <t>horse photography portrait</t>
  </si>
  <si>
    <t>cute:33ua_-95ueo= horse drawings easy</t>
  </si>
  <si>
    <t>https://incubeta.com/sg/knowledge-base/category/demand-gen/</t>
  </si>
  <si>
    <t>shipley horse painting</t>
  </si>
  <si>
    <t>hell canyon horse camp photos</t>
  </si>
  <si>
    <t>horse photos funny</t>
  </si>
  <si>
    <t>mustang horse outline drawing</t>
  </si>
  <si>
    <t>horse sex photos</t>
  </si>
  <si>
    <t>dog and horse painting</t>
  </si>
  <si>
    <t>9 horse painting</t>
  </si>
  <si>
    <t>foal:unauzyxdp-8= easy cute horse drawing</t>
  </si>
  <si>
    <t>iron horse sledding hill photos</t>
  </si>
  <si>
    <t>horse event photography</t>
  </si>
  <si>
    <t>https://incubeta.com/it/news-and-resources/what-the-cancellation-of-cookie-deprecation-means/</t>
  </si>
  <si>
    <t>draught horse painting</t>
  </si>
  <si>
    <t>horse metal art chrome bumpers</t>
  </si>
  <si>
    <t>back view horse line art drawing</t>
  </si>
  <si>
    <t>tapit trice horse photo</t>
  </si>
  <si>
    <t>primitive horse drawing</t>
  </si>
  <si>
    <t>horse drawing abstract</t>
  </si>
  <si>
    <t>jon foreman wonderlands horse drawing</t>
  </si>
  <si>
    <t>https://incubeta.com/ae/news-and-resources/incubeta-awarded-campaigns-best-places-to-work-2022/</t>
  </si>
  <si>
    <t>edgar degas horse racing paintings</t>
  </si>
  <si>
    <t>shipman horse painting</t>
  </si>
  <si>
    <t>three horse in snow painting</t>
  </si>
  <si>
    <t>one horse open sleigh free clip art</t>
  </si>
  <si>
    <t>horse drawing baby</t>
  </si>
  <si>
    <t>charging horse casino photos</t>
  </si>
  <si>
    <t>horse photos trotting</t>
  </si>
  <si>
    <t>https://incubeta.com/de/whitepapers/inside-google-marketing-live-2026/</t>
  </si>
  <si>
    <t>standing horse drawing easy</t>
  </si>
  <si>
    <t>sunrise horse painting</t>
  </si>
  <si>
    <t>lexington painting horse</t>
  </si>
  <si>
    <t>a man named horse photo</t>
  </si>
  <si>
    <t>mushroom horse art</t>
  </si>
  <si>
    <t>horse feeding photos</t>
  </si>
  <si>
    <t>royalty free horse landscape photo</t>
  </si>
  <si>
    <t>horse barn drawing easy</t>
  </si>
  <si>
    <t>easy mini horse drawing</t>
  </si>
  <si>
    <t>horse 3/4 drawing</t>
  </si>
  <si>
    <t>painting of a man on a horse leading a horse with grizzly bear behind a bush</t>
  </si>
  <si>
    <t>https://incubeta.com/es/knowledge-base/how-retail-consumers-spend-during-economic-hardship/</t>
  </si>
  <si>
    <t>horse cute pics</t>
  </si>
  <si>
    <t>horse drawings breyer models</t>
  </si>
  <si>
    <t>horse easy art</t>
  </si>
  <si>
    <t>painting black horse 28mm miniature</t>
  </si>
  <si>
    <t>indian horse photos</t>
  </si>
  <si>
    <t>brown horse photos</t>
  </si>
  <si>
    <t>creepy horse art</t>
  </si>
  <si>
    <t>art horse meme</t>
  </si>
  <si>
    <t>paint horse head drawing</t>
  </si>
  <si>
    <t>clydesdale horse painting</t>
  </si>
  <si>
    <t>https://incubeta.com/sg/news-and-resources/incubeta-has-been-named-a-2022-google-premier-partner/</t>
  </si>
  <si>
    <t>art horse bench plans</t>
  </si>
  <si>
    <t>photo finish horse racing mod apk</t>
  </si>
  <si>
    <t>race horse drawing easy</t>
  </si>
  <si>
    <t>fantasy armored horse art</t>
  </si>
  <si>
    <t>purple sea horse drawing</t>
  </si>
  <si>
    <t>pretty horse and girl drawing anime</t>
  </si>
  <si>
    <t>turkey horse clip art</t>
  </si>
  <si>
    <t>horse blanket emily eccles jaw photo</t>
  </si>
  <si>
    <t>shady acres horse farm photos</t>
  </si>
  <si>
    <t>https://incubeta.com/knowledge-base/category/channel/</t>
  </si>
  <si>
    <t>easy war horse acrylic painting for beginners</t>
  </si>
  <si>
    <t>bottle cap horse art</t>
  </si>
  <si>
    <t>death on a horse art</t>
  </si>
  <si>
    <t>horse accident death pics</t>
  </si>
  <si>
    <t>photos of silver the lone rangers horse</t>
  </si>
  <si>
    <t>vibrant horse drawing</t>
  </si>
  <si>
    <t>pics of a horse heaven world adventures</t>
  </si>
  <si>
    <t>https://incubeta.com/gb/news-and-resources/intelligent-creative-vs-infinite-ai-content-how-to-win-in-2026/</t>
  </si>
  <si>
    <t>horse polo paintings</t>
  </si>
  <si>
    <t>susan friedman art mixed media horse</t>
  </si>
  <si>
    <t>painting a horse face</t>
  </si>
  <si>
    <t>odysseo horses boutique horse paintings</t>
  </si>
  <si>
    <t>dressage horse drawings</t>
  </si>
  <si>
    <t>monday horse photo</t>
  </si>
  <si>
    <t>da vinci horse painting</t>
  </si>
  <si>
    <t>photos horse feeding bag</t>
  </si>
  <si>
    <t>horse ranch photography</t>
  </si>
  <si>
    <t>https://incubeta.com/za/news-and-resources/incubeta-has-been-named-a-2022-google-premier-partner/</t>
  </si>
  <si>
    <t>funny horse:shnh09fqklg= horse pics</t>
  </si>
  <si>
    <t>horse going to castle drawing realistic</t>
  </si>
  <si>
    <t>fall horse photos</t>
  </si>
  <si>
    <t>silhouette beginner easy horse painting ideas</t>
  </si>
  <si>
    <t>one horse open sleigh painting</t>
  </si>
  <si>
    <t>chinese history painting horse</t>
  </si>
  <si>
    <t>horse running painting easy</t>
  </si>
  <si>
    <t>horse head line drawing, image</t>
  </si>
  <si>
    <t>https://incubeta.com/it/our-work/delivering-incrementality-for-superdrug/</t>
  </si>
  <si>
    <t>sketch horse rearing drawing</t>
  </si>
  <si>
    <t>raymond de botton paintings white horse</t>
  </si>
  <si>
    <t>game of thrones as a horse drawing</t>
  </si>
  <si>
    <t>art of zoo porn horse</t>
  </si>
  <si>
    <t>cute:edlv4ctbdii= drawing of horse</t>
  </si>
  <si>
    <t>grid:qtg_8298oty= horse pixel art</t>
  </si>
  <si>
    <t>drawing horse eye</t>
  </si>
  <si>
    <t>jeju horse park photos</t>
  </si>
  <si>
    <t>https://incubeta.com/au/news-and-resources/google-retaliates-to-chatgpt/</t>
  </si>
  <si>
    <t>horse cock porn art</t>
  </si>
  <si>
    <t>woman riding a horse drawing</t>
  </si>
  <si>
    <t>8 horse painting</t>
  </si>
  <si>
    <t>horse drawing logo</t>
  </si>
  <si>
    <t>golden horse bus line photos</t>
  </si>
  <si>
    <t>christmas horse photography</t>
  </si>
  <si>
    <t>horse clip art black</t>
  </si>
  <si>
    <t>iron horse movie bistro scranton photos</t>
  </si>
  <si>
    <t>horse black background photography</t>
  </si>
  <si>
    <t>https://incubeta.com/gb/news-and-resources/google-retaliates-to-chatgpt/</t>
  </si>
  <si>
    <t>famous arabian horse painting</t>
  </si>
  <si>
    <t>grid:qtg_8298oty= pixel art horse</t>
  </si>
  <si>
    <t>easy fire horse drawing</t>
  </si>
  <si>
    <t>horse rearing photo</t>
  </si>
  <si>
    <t>green horse drawing</t>
  </si>
  <si>
    <t>pencil dressage horse drawing</t>
  </si>
  <si>
    <t>drawing horse running</t>
  </si>
  <si>
    <t>horse drawing simple pretty</t>
  </si>
  <si>
    <t>horse drawing for colouring</t>
  </si>
  <si>
    <t>beautiful horse portrait</t>
  </si>
  <si>
    <t>https://incubeta.com/de/our-work/delivering-incrementality-with-seamless-search/</t>
  </si>
  <si>
    <t>horse christmas art</t>
  </si>
  <si>
    <t>leroy neiman horse paintings</t>
  </si>
  <si>
    <t>alaska horse adventures, llc palmer photos</t>
  </si>
  <si>
    <t>rocking horse outline drawings stock photos</t>
  </si>
  <si>
    <t>horse henti pics</t>
  </si>
  <si>
    <t>horse pussy and anus pics</t>
  </si>
  <si>
    <t>rare horse drawings and paintings by leonardo da vinci</t>
  </si>
  <si>
    <t>horse heaven saloon photos</t>
  </si>
  <si>
    <t>realistic horse head paintings</t>
  </si>
  <si>
    <t>https://incubeta.com/de/knowledge-base/the-role-of-first-party-mode-in-futureproof-measurement/</t>
  </si>
  <si>
    <t>the arab tent horse painting</t>
  </si>
  <si>
    <t>horse monkey photos</t>
  </si>
  <si>
    <t>iron horse ranch photos</t>
  </si>
  <si>
    <t>photos of horse manure new york city 1900</t>
  </si>
  <si>
    <t>outline sea horse drawing</t>
  </si>
  <si>
    <t>spirit horse running line art</t>
  </si>
  <si>
    <t>horse and rider sunset silhouette clip art</t>
  </si>
  <si>
    <t>https://incubeta.com/ch/news-and-resources/is-sustainable-profitable-growth-a-pipe-dream/</t>
  </si>
  <si>
    <t>majestic horse photos</t>
  </si>
  <si>
    <t>putin on a horse painting</t>
  </si>
  <si>
    <t>realistic:gzn-gjcjog0= horse pencil drawing</t>
  </si>
  <si>
    <t>sketch:xdiiwmuyqim= pencil:vyif3rvjvni= horse drawing</t>
  </si>
  <si>
    <t>head arabian horse drawing</t>
  </si>
  <si>
    <t>abstract sea horse painting</t>
  </si>
  <si>
    <t>horse creek adventures photos</t>
  </si>
  <si>
    <t>as per vastu horse painting</t>
  </si>
  <si>
    <t>primitive rocking horse clip art</t>
  </si>
  <si>
    <t>horse painting easy step by step</t>
  </si>
  <si>
    <t>https://incubeta.com/gb/news-and-resources/driving-growth-in-uncertainty-3-top-tips-for-business-leaders/</t>
  </si>
  <si>
    <t>honey creek horse camp photos</t>
  </si>
  <si>
    <t>welcome horse painting</t>
  </si>
  <si>
    <t>pencil drawing of horse head</t>
  </si>
  <si>
    <t>clip art merry go round horse</t>
  </si>
  <si>
    <t>watercolour horse painting</t>
  </si>
  <si>
    <t>horse gallop drawing</t>
  </si>
  <si>
    <t>horse drawing from the side</t>
  </si>
  <si>
    <t>simple:z0ee0ohhgxe= horse clip art</t>
  </si>
  <si>
    <t>fancy horse drawing</t>
  </si>
  <si>
    <t>meme of horse drawing</t>
  </si>
  <si>
    <t>drawings of sea horse</t>
  </si>
  <si>
    <t>https://incubeta.com/sg/news-and-resources/in-house-versus-agency/</t>
  </si>
  <si>
    <t>seven horse canvas painting</t>
  </si>
  <si>
    <t>3d horse wall painting</t>
  </si>
  <si>
    <t>the white horse brancaster staithe photos</t>
  </si>
  <si>
    <t>horse drawing professional</t>
  </si>
  <si>
    <t>horse shed drawing</t>
  </si>
  <si>
    <t>blackwell horse camp photos</t>
  </si>
  <si>
    <t>horse cart drawing easy</t>
  </si>
  <si>
    <t>addison rae horse photo shoot</t>
  </si>
  <si>
    <t>https://incubeta.com/gb/news-and-resources/marketing-metrics-that-matter-to-the-c-suite/</t>
  </si>
  <si>
    <t>couple with horse photos</t>
  </si>
  <si>
    <t>silly horse photo</t>
  </si>
  <si>
    <t>kawaii:pb13paygshk= horse drawing</t>
  </si>
  <si>
    <t>drawing of horse rearing</t>
  </si>
  <si>
    <t>easy drawing of a horse face</t>
  </si>
  <si>
    <t>https://incubeta.com/es/knowledge-base/what-is-retail-media/</t>
  </si>
  <si>
    <t>horse head silhouette clip art</t>
  </si>
  <si>
    <t>easy black beauty horse drawings</t>
  </si>
  <si>
    <t>wild horse:ltuqvkfygji= easy cute horse drawing</t>
  </si>
  <si>
    <t>colorful:_9q11_0atsc= horse art</t>
  </si>
  <si>
    <t>oil horse paintings</t>
  </si>
  <si>
    <t>horse paintings for kids</t>
  </si>
  <si>
    <t>running arabian horse drawing</t>
  </si>
  <si>
    <t>famous 3 horse painting</t>
  </si>
  <si>
    <t>horse beautiful drawing</t>
  </si>
  <si>
    <t>https://incubeta.com/ae/our-work/unlocking-the-power-of-googles-enhanced-conversions-pmax-solutions/</t>
  </si>
  <si>
    <t>types of horse art</t>
  </si>
  <si>
    <t>black and white child with horse art pictures</t>
  </si>
  <si>
    <t>simplistic horse drawing wall art</t>
  </si>
  <si>
    <t>antique painting horse chicken man woman</t>
  </si>
  <si>
    <t>horse painting according to vastu</t>
  </si>
  <si>
    <t>drawing horse ears</t>
  </si>
  <si>
    <t>mississippi 4-h state horse championship, jackson, ms photos</t>
  </si>
  <si>
    <t>man on horse with woman and dogs paintings</t>
  </si>
  <si>
    <t>painting studebaker horse drawn carriage</t>
  </si>
  <si>
    <t>wild:9y99ttnzfke= horse photos</t>
  </si>
  <si>
    <t>https://incubeta.com/gb/our-work/blending-creativity-to-drive-engagement/</t>
  </si>
  <si>
    <t>19 century photography dead horse</t>
  </si>
  <si>
    <t>horse ride photography</t>
  </si>
  <si>
    <t>horse shoe american art</t>
  </si>
  <si>
    <t>horse and person drawing</t>
  </si>
  <si>
    <t>toy story random cowboy on horse drawing</t>
  </si>
  <si>
    <t>horse cock pics free</t>
  </si>
  <si>
    <t>drawing silhouette of cowboy sitting on ground and horse</t>
  </si>
  <si>
    <t>star stable horse drawing</t>
  </si>
  <si>
    <t>day of the dead horse drawing</t>
  </si>
  <si>
    <t>collectabke painting by martin walters mother horse and colt</t>
  </si>
  <si>
    <t>https://incubeta.com/pt-pt/news-and-resources/incubeta-appoints-cory-hudson-as-senior-vice-president-of-creative/</t>
  </si>
  <si>
    <t>horse photos to print</t>
  </si>
  <si>
    <t>beginner pen and +ink drawing +horse</t>
  </si>
  <si>
    <t>kentucky horse park to cincinnati art museum</t>
  </si>
  <si>
    <t>horse with human eyes painting name</t>
  </si>
  <si>
    <t>black horse garage photos</t>
  </si>
  <si>
    <t>horse woth american flag paintings</t>
  </si>
  <si>
    <t>drawing a horse at beginning of semester funny</t>
  </si>
  <si>
    <t>horse canvas painting blue</t>
  </si>
  <si>
    <t>confederate on horse photo</t>
  </si>
  <si>
    <t>horse with christmas hat drawing</t>
  </si>
  <si>
    <t>horse couple art</t>
  </si>
  <si>
    <t>constable horse painting</t>
  </si>
  <si>
    <t>https://incubeta.com/za/knowledge-base/test-learn-with-the-new-ai-powered-features-on-performance-max/</t>
  </si>
  <si>
    <t>vastu tips for 7 horse painting</t>
  </si>
  <si>
    <t>wedding horse photos</t>
  </si>
  <si>
    <t>furry art horse</t>
  </si>
  <si>
    <t>easy horse drawings step by step</t>
  </si>
  <si>
    <t>ikea horse painting</t>
  </si>
  <si>
    <t>horse pics jumping</t>
  </si>
  <si>
    <t>finish the drawing horse meme</t>
  </si>
  <si>
    <t>realistic black and white horse drawings</t>
  </si>
  <si>
    <t>horse front drawing</t>
  </si>
  <si>
    <t>pin oak charity horse show photos</t>
  </si>
  <si>
    <t>https://incubeta.com/sg/our-work/delivering-incrementality-for-superdrug/</t>
  </si>
  <si>
    <t>white horse drawing on black paper</t>
  </si>
  <si>
    <t>horse images drawing for kids</t>
  </si>
  <si>
    <t>running horse pencil drawing</t>
  </si>
  <si>
    <t>turkey pen gap trailhead horse shoe photos</t>
  </si>
  <si>
    <t>dave's dark horse tavern photos</t>
  </si>
  <si>
    <t>easy drawing of sea horse</t>
  </si>
  <si>
    <t>https://incubeta.com/de/news-and-resources/incubeta-are-finalists-at-google-premier-partner-awards/</t>
  </si>
  <si>
    <t>girl with horse photography</t>
  </si>
  <si>
    <t>art fantasy fire horse</t>
  </si>
  <si>
    <t>horse in snow painting</t>
  </si>
  <si>
    <t>dark horse inn photos</t>
  </si>
  <si>
    <t>death horse art</t>
  </si>
  <si>
    <t>trojan horse photo</t>
  </si>
  <si>
    <t>nude woman, horse, painting</t>
  </si>
  <si>
    <t>drawings of horse for black marble engraving</t>
  </si>
  <si>
    <t>cool horse drawing in color</t>
  </si>
  <si>
    <t>knight on a horse drawing no color</t>
  </si>
  <si>
    <t>photos of queen elizabeth at 90th birthday windsor horse show</t>
  </si>
  <si>
    <t>https://incubeta.com/es/news-and-resources/incubeta-wins-at-madfest/</t>
  </si>
  <si>
    <t>cowgirl on a horse drawing</t>
  </si>
  <si>
    <t>dog photos on stuffed horse</t>
  </si>
  <si>
    <t>draught horse brewery photos</t>
  </si>
  <si>
    <t>horse and wolf drawing</t>
  </si>
  <si>
    <t>7 horse running canvas painting</t>
  </si>
  <si>
    <t>the white horse thatcham photos</t>
  </si>
  <si>
    <t>horse photo in home</t>
  </si>
  <si>
    <t>famous painting of napoleon on horse</t>
  </si>
  <si>
    <t>pottery barn kids rocking horse stock photo</t>
  </si>
  <si>
    <t>biker and ghost horse painting</t>
  </si>
  <si>
    <t>https://incubeta.com/my/news-and-resources/under-armour-appoints-incubeta-to-accelerate-european-growth-on-amazon/</t>
  </si>
  <si>
    <t>dog and horse paintings</t>
  </si>
  <si>
    <t>little girl and horse drawing</t>
  </si>
  <si>
    <t>easy:qbhixqgynog= black horse drawing</t>
  </si>
  <si>
    <t>karczma painting horse and wagon</t>
  </si>
  <si>
    <t>spirit horse drawing coloring pages</t>
  </si>
  <si>
    <t>group horse drawing</t>
  </si>
  <si>
    <t>drawing of a horse simple</t>
  </si>
  <si>
    <t>horse painting in bedroom</t>
  </si>
  <si>
    <t>amazing horse drawing</t>
  </si>
  <si>
    <t>https://incubeta.com/sg/news-and-resources/the-power-behind-incubeta/</t>
  </si>
  <si>
    <t>pencil horse drawing color</t>
  </si>
  <si>
    <t>painting girl horse knight</t>
  </si>
  <si>
    <t>dark horse happymatic 9/15 photo booth</t>
  </si>
  <si>
    <t>black horse tattoo studio photos</t>
  </si>
  <si>
    <t>classic art horse meme</t>
  </si>
  <si>
    <t>horse drawing bases</t>
  </si>
  <si>
    <t>imam hussain horse drawing</t>
  </si>
  <si>
    <t>kawaii easy cute horse drawing</t>
  </si>
  <si>
    <t>rearing horse skeleton anatomical drawing</t>
  </si>
  <si>
    <t>lazy horse vineyard and brewing ohiowa photos</t>
  </si>
  <si>
    <t>incomplete horse drawing</t>
  </si>
  <si>
    <t>white horse tavern harpers ferry photos</t>
  </si>
  <si>
    <t>the savage horse racing photo</t>
  </si>
  <si>
    <t>horse head vector art</t>
  </si>
  <si>
    <t>7 horse 3d painting</t>
  </si>
  <si>
    <t>aging a horse by teeth-photos</t>
  </si>
  <si>
    <t>https://incubeta.com/pt-pt/our-work/increasing-roas-with-google-precision-optimization/</t>
  </si>
  <si>
    <t>horse and cat drawing</t>
  </si>
  <si>
    <t>simple:tpc1nab_k5m= drawing horse</t>
  </si>
  <si>
    <t>art horse racing</t>
  </si>
  <si>
    <t>welcome movie horse painting</t>
  </si>
  <si>
    <t>Aumentar O ROAS Com Google Precision Optimization | Incubeta</t>
  </si>
  <si>
    <t>O Continente desbloqueou visibilidade de performance ao nível da categoria através de um tracking de conversões mais granular, alcançando um aumento de 7x no ROAS em produtos prioritários.</t>
  </si>
  <si>
    <t>high resolution horse photo</t>
  </si>
  <si>
    <t>Aumentar o ROAS com Google Precision Optimization</t>
  </si>
  <si>
    <t>pics of horse dicks</t>
  </si>
  <si>
    <t>horse farm photo</t>
  </si>
  <si>
    <t>dark horse bar bath photos</t>
  </si>
  <si>
    <t>death on a horse painting</t>
  </si>
  <si>
    <t>https://incubeta.com/ch/our-work/maximizing-engagement-reach-with-first-party-data/</t>
  </si>
  <si>
    <t>cartoon horse art</t>
  </si>
  <si>
    <t>kawaii:pb13paygshk= cute horse drawings</t>
  </si>
  <si>
    <t>lalisa crazy horse pics</t>
  </si>
  <si>
    <t>horse christmas pics</t>
  </si>
  <si>
    <t>horse happy birthday mom pics</t>
  </si>
  <si>
    <t>preakness horse death photos 2016</t>
  </si>
  <si>
    <t>art wilson horse racing</t>
  </si>
  <si>
    <t>work horse draft horse clip art</t>
  </si>
  <si>
    <t>https://incubeta.com/ae/our-work/improving-reporting-efficiency-with-gmp/</t>
  </si>
  <si>
    <t>7 horse paintings</t>
  </si>
  <si>
    <t>lake perris horse camp moreno valley photos</t>
  </si>
  <si>
    <t>easy:_kn5wc4qmd0= kawaii cute horse drawing</t>
  </si>
  <si>
    <t>seven horse metal art</t>
  </si>
  <si>
    <t>native american horse painting meanings</t>
  </si>
  <si>
    <t>free clip art horse racing</t>
  </si>
  <si>
    <t>sea horse latte art</t>
  </si>
  <si>
    <t>clip art of horse and carriage</t>
  </si>
  <si>
    <t>serrano horse paintings 1990</t>
  </si>
  <si>
    <t>sea horse dragon stock drawings</t>
  </si>
  <si>
    <t>https://incubeta.com/za/knowledge-base/category/retail/</t>
  </si>
  <si>
    <t>donnatello the 2nd a horse photo and breeding chart</t>
  </si>
  <si>
    <t>horse aquarius photography</t>
  </si>
  <si>
    <t>horse head:-etwk6f2iza= pencil horse drawing</t>
  </si>
  <si>
    <t>realistic:wuopfpzfy2o= horse drawing outline</t>
  </si>
  <si>
    <t>golden horse painting</t>
  </si>
  <si>
    <t>horse pencil drawing step by step</t>
  </si>
  <si>
    <t>marwari horse photo</t>
  </si>
  <si>
    <t>horse clip art transparent background</t>
  </si>
  <si>
    <t>horse and buggy painting</t>
  </si>
  <si>
    <t>thomas scott:v5ebbjacg3i= lexington horse painting</t>
  </si>
  <si>
    <t>https://incubeta.com/our-work/boosting-cross-market-brand-performance-for-gruppo-una/</t>
  </si>
  <si>
    <t>easy:ak8jggw2ehs= arabian horse drawing</t>
  </si>
  <si>
    <t>horse anime art</t>
  </si>
  <si>
    <t>tim cox horse paintings</t>
  </si>
  <si>
    <t>horse in painting</t>
  </si>
  <si>
    <t>pencil:5liluou5sja= spirit horse drawing</t>
  </si>
  <si>
    <t>running horse easy drawing</t>
  </si>
  <si>
    <t>kemper horse farm photos</t>
  </si>
  <si>
    <t>bankura horse painting</t>
  </si>
  <si>
    <t>tin horse highway photos</t>
  </si>
  <si>
    <t>easy drawing sea horse</t>
  </si>
  <si>
    <t>https://incubeta.com/es/knowledge-base/how-bigquery-augments-ga4s-reporting-capabilities/</t>
  </si>
  <si>
    <t>george washington on a horse drawing easy</t>
  </si>
  <si>
    <t>easy:b7_wcqtvpco= drawing of horse</t>
  </si>
  <si>
    <t>american appendix horse association photos</t>
  </si>
  <si>
    <t>the sending horse art</t>
  </si>
  <si>
    <t>mori horse art</t>
  </si>
  <si>
    <t>pencil drawing of horse pulling grinding mill</t>
  </si>
  <si>
    <t>home decorated with horse painting</t>
  </si>
  <si>
    <t>master pawn of horse cave licensed ffl dealer photos</t>
  </si>
  <si>
    <t>https://incubeta.com/ch/news-and-resources/incubeta-welcomes-jacques-van-niekerk-as-non-executive-board-director/</t>
  </si>
  <si>
    <t>smoke horse art</t>
  </si>
  <si>
    <t>pics of concrete horse stalls</t>
  </si>
  <si>
    <t>robot horse drawing</t>
  </si>
  <si>
    <t>horse helmet drawing</t>
  </si>
  <si>
    <t>black and white detailed horse art pictures</t>
  </si>
  <si>
    <t>horse art paintings</t>
  </si>
  <si>
    <t>kid:5njb2zpaecs= easy cute horse drawing</t>
  </si>
  <si>
    <t>horse portrait black background</t>
  </si>
  <si>
    <t>famous early photography horse</t>
  </si>
  <si>
    <t>cowboy horse painting red</t>
  </si>
  <si>
    <t>https://incubeta.com/mx/news-and-resources/nmpi-and-dqa-complete-acquisition-of-creative-specialist-joystick/</t>
  </si>
  <si>
    <t>photos of old style morgan horse</t>
  </si>
  <si>
    <t>painting mustang horse grille emblem</t>
  </si>
  <si>
    <t>dapple grey horse painting</t>
  </si>
  <si>
    <t>horse standing drawing easy</t>
  </si>
  <si>
    <t>travis scott horse photo</t>
  </si>
  <si>
    <t>theodore gericault art horse</t>
  </si>
  <si>
    <t>clip art horse hoof print</t>
  </si>
  <si>
    <t>horse drawing 3d</t>
  </si>
  <si>
    <t>sunset horse photos</t>
  </si>
  <si>
    <t>emily hancock horse photography</t>
  </si>
  <si>
    <t>free stock photo horse vital signs</t>
  </si>
  <si>
    <t>https://incubeta.com/sg/video-library/the-digital-edge-s2-ep-6-overcoming-the-confidence-paradox-in-marketing-with-paul-ruscoe/</t>
  </si>
  <si>
    <t>horse neighing drawing</t>
  </si>
  <si>
    <t>horse photography manchester</t>
  </si>
  <si>
    <t>westercamp rent a horse photos</t>
  </si>
  <si>
    <t>beginner simple easy horse drawing</t>
  </si>
  <si>
    <t>horse face simple drawing</t>
  </si>
  <si>
    <t>the black horse tavern photos</t>
  </si>
  <si>
    <t>horse contour drawing</t>
  </si>
  <si>
    <t>step by step horse painting</t>
  </si>
  <si>
    <t>horse drawing profile</t>
  </si>
  <si>
    <t>4 horse painting</t>
  </si>
  <si>
    <t>https://incubeta.com/za/knowledge-base/how-to-market-to-the-gen-z-consumer/</t>
  </si>
  <si>
    <t>horse drawing with oil pastel</t>
  </si>
  <si>
    <t>horse head horse pixel art</t>
  </si>
  <si>
    <t>magical horse art</t>
  </si>
  <si>
    <t>first water trailhead horse lot photos</t>
  </si>
  <si>
    <t>horse drawing for coloring</t>
  </si>
  <si>
    <t>horse drawing meme reverse</t>
  </si>
  <si>
    <t>beautiful:5z_yoothqvm= horse photos</t>
  </si>
  <si>
    <t>horse tail clip art</t>
  </si>
  <si>
    <t>horse cart painting</t>
  </si>
  <si>
    <t>https://incubeta.com/my/knowledge-base/category/leads/</t>
  </si>
  <si>
    <t>mage horse photo</t>
  </si>
  <si>
    <t>simple:rlhpgh95vfc= horse head drawing easy</t>
  </si>
  <si>
    <t>images of horse drawing</t>
  </si>
  <si>
    <t>origins drawing on a dead horse</t>
  </si>
  <si>
    <t>horse of a different color westerly photos</t>
  </si>
  <si>
    <t>horse girl porn pics</t>
  </si>
  <si>
    <t>outline:ya83rc9plhs= horse clip art</t>
  </si>
  <si>
    <t>horse running through water sunset painting</t>
  </si>
  <si>
    <t>horse monster art</t>
  </si>
  <si>
    <t>horse jockey art work png</t>
  </si>
  <si>
    <t>https://incubeta.com/knowledge-base/category/search/</t>
  </si>
  <si>
    <t>fabric horse photo background</t>
  </si>
  <si>
    <t>can we keep horse painting at home</t>
  </si>
  <si>
    <t>horse on horse painting</t>
  </si>
  <si>
    <t>lafayette farmers and artisan market at the horse farm photos</t>
  </si>
  <si>
    <t>warrior on a horse drawing</t>
  </si>
  <si>
    <t>dancers:etngndon6dy= crazy horse 3 photos</t>
  </si>
  <si>
    <t>hoosier horse park photos</t>
  </si>
  <si>
    <t>horse photos hd</t>
  </si>
  <si>
    <t>https://incubeta.com/za/news-and-resources/incubeta-welcomes-persuasion-technologies-to-the-family/</t>
  </si>
  <si>
    <t>dead horse art</t>
  </si>
  <si>
    <t>digital art night horse</t>
  </si>
  <si>
    <t>drawing of a horse galloping</t>
  </si>
  <si>
    <t>clydesdale horse pics</t>
  </si>
  <si>
    <t>horse drawing esy</t>
  </si>
  <si>
    <t>the art of training a horse in precision movement</t>
  </si>
  <si>
    <t>wall painting horse stencils</t>
  </si>
  <si>
    <t>sketch horse eye drawing</t>
  </si>
  <si>
    <t>horse related drawings</t>
  </si>
  <si>
    <t>horse drawing pen</t>
  </si>
  <si>
    <t>pics of sea horse</t>
  </si>
  <si>
    <t>https://incubeta.com/my/knowledge-base/the-risks-rewards-best-practices-of-generative-ai/</t>
  </si>
  <si>
    <t>michaele vollbracht painting horse</t>
  </si>
  <si>
    <t>drawing of a running horse</t>
  </si>
  <si>
    <t>saddle horse drawing</t>
  </si>
  <si>
    <t>white horse beautiful horse and girl photography</t>
  </si>
  <si>
    <t>horse pics for coloring</t>
  </si>
  <si>
    <t>horseshoe metal art horse head</t>
  </si>
  <si>
    <t>photography:aatp_8zw6x4= horse portrait</t>
  </si>
  <si>
    <t>https://incubeta.com/it/knowledge-base/category/privacy/</t>
  </si>
  <si>
    <t>easter horse drawing</t>
  </si>
  <si>
    <t>hirsh horse art</t>
  </si>
  <si>
    <t>drawing of horse head easy</t>
  </si>
  <si>
    <t>aiken horse show photos</t>
  </si>
  <si>
    <t>gateway park and horse trail dallas photos</t>
  </si>
  <si>
    <t>old photo of giant horse</t>
  </si>
  <si>
    <t>tennessee walking horse photos</t>
  </si>
  <si>
    <t>https://incubeta.com/it/knowledge-base/category/signals/</t>
  </si>
  <si>
    <t>black horse manor warrenton photos</t>
  </si>
  <si>
    <t>facebook cover photo bible horse</t>
  </si>
  <si>
    <t>the black horse shefford photos</t>
  </si>
  <si>
    <t>horse pattern drawing</t>
  </si>
  <si>
    <t>fox creek horse camp photos</t>
  </si>
  <si>
    <t>https://incubeta.com/au/our-work/utilizing-personalization-to-scale-growth/</t>
  </si>
  <si>
    <t>white horse painting meaning</t>
  </si>
  <si>
    <t>photo of running horse</t>
  </si>
  <si>
    <t>horse pulling plow drawing</t>
  </si>
  <si>
    <t>sketch:xdiiwmuyqim= easy:fycp7pv5y78= horse drawing</t>
  </si>
  <si>
    <t>pencil sketch drawing horse</t>
  </si>
  <si>
    <t>black horse stables - furlong, pa photos</t>
  </si>
  <si>
    <t>horse back photo</t>
  </si>
  <si>
    <t>https://incubeta.com/ae/knowledge-base/category/gen-z/</t>
  </si>
  <si>
    <t>realistic pencil beautiful horse drawing</t>
  </si>
  <si>
    <t>horse carriage easy drawing</t>
  </si>
  <si>
    <t>silver horse photos</t>
  </si>
  <si>
    <t>blue roan horse photos</t>
  </si>
  <si>
    <t>Gen Z Archives | Incubeta</t>
  </si>
  <si>
    <t>ferrari horse drawing</t>
  </si>
  <si>
    <t>Gen Z</t>
  </si>
  <si>
    <t>horse running drawing step by step</t>
  </si>
  <si>
    <t>dressage horse clip art</t>
  </si>
  <si>
    <t>avalon photography horse show proofs</t>
  </si>
  <si>
    <t>r &amp; r ranch miniature horse sanctuary photos</t>
  </si>
  <si>
    <t>https://incubeta.com/mx/knowledge-base/the-benefits-challenges-of-in-app-advertising/</t>
  </si>
  <si>
    <t>tutorial for photo finish horse racing</t>
  </si>
  <si>
    <t>horse riding boots drawing</t>
  </si>
  <si>
    <t>horse ride photo</t>
  </si>
  <si>
    <t>racing horse clip art</t>
  </si>
  <si>
    <t>zhukov on horse photo</t>
  </si>
  <si>
    <t>mike bridges art of california bridal horse</t>
  </si>
  <si>
    <t>drawings ideas horse</t>
  </si>
  <si>
    <t>sleeping baby horse painting -human</t>
  </si>
  <si>
    <t>flying horse photo</t>
  </si>
  <si>
    <t>https://incubeta.com/ae/knowledge-base/understanding-consolidated-data/</t>
  </si>
  <si>
    <t>creepy radioactive animals fan art horse</t>
  </si>
  <si>
    <t>utah horse art prints</t>
  </si>
  <si>
    <t>erotic horse porno art</t>
  </si>
  <si>
    <t>current photo of crazy horse monument</t>
  </si>
  <si>
    <t>painting horse eyes</t>
  </si>
  <si>
    <t>gold horse jumping photo</t>
  </si>
  <si>
    <t>japanese horse paintings</t>
  </si>
  <si>
    <t>horse drawing ez</t>
  </si>
  <si>
    <t>prophetic art of horse</t>
  </si>
  <si>
    <t>https://incubeta.com/news-and-resources/category/thought-leadership/page/2/</t>
  </si>
  <si>
    <t>line drawing arabian horse</t>
  </si>
  <si>
    <t>horse nuzzling pencil drawing</t>
  </si>
  <si>
    <t>etsy large horse painting</t>
  </si>
  <si>
    <t>beginner horse drawing</t>
  </si>
  <si>
    <t>cute:g6pgskdtnuq= horse easy drawing</t>
  </si>
  <si>
    <t>childrens horse drawing</t>
  </si>
  <si>
    <t>https://incubeta.com/mx/video-library/the-digital-edge-ep-4-the-key-to-creative-profitability-with-vanessa-bolosier-jessica-hondolero/</t>
  </si>
  <si>
    <t>ultimate chicken horse fan art</t>
  </si>
  <si>
    <t>greek:hvq03mgsor0= trojan horse drawing</t>
  </si>
  <si>
    <t>multilegged 8 horse art</t>
  </si>
  <si>
    <t>photos horse track greece</t>
  </si>
  <si>
    <t>pencil drawing ideas horse</t>
  </si>
  <si>
    <t>horse licking leg pics</t>
  </si>
  <si>
    <t>antique watercolor painting by john wilson of horse jockeys</t>
  </si>
  <si>
    <t>realistic cute horse drawing</t>
  </si>
  <si>
    <t>horse gem art</t>
  </si>
  <si>
    <t>art zone tribal horse colored</t>
  </si>
  <si>
    <t>kirin horse art</t>
  </si>
  <si>
    <t>pixel horse art</t>
  </si>
  <si>
    <t>https://incubeta.com/za/our-work/delivering-tangible-business-growth/</t>
  </si>
  <si>
    <t>horse sattle drawing</t>
  </si>
  <si>
    <t>easy horse face painting</t>
  </si>
  <si>
    <t>easy horse cart drawing</t>
  </si>
  <si>
    <t>the ugly knight and his uglier horse painting</t>
  </si>
  <si>
    <t>horse racing portrait</t>
  </si>
  <si>
    <t>game of thrones meme horse drawing</t>
  </si>
  <si>
    <t>horse drawing spirit</t>
  </si>
  <si>
    <t>columbia horse center photos</t>
  </si>
  <si>
    <t>crazy horse coffee photos</t>
  </si>
  <si>
    <t>https://incubeta.com/pt-pt/news-and-resources/incubeta-joins-googles-international-growth-program/</t>
  </si>
  <si>
    <t>wallpaper horse photo</t>
  </si>
  <si>
    <t>original horse paintings for sale</t>
  </si>
  <si>
    <t>horse drawing with bridle</t>
  </si>
  <si>
    <t>white horse painting as per vastu</t>
  </si>
  <si>
    <t>stable horse house drawing</t>
  </si>
  <si>
    <t>child's drawing of a horse</t>
  </si>
  <si>
    <t>tommy shelby horse painting</t>
  </si>
  <si>
    <t>drawing horse cantering</t>
  </si>
  <si>
    <t>dark horse tattoo co. llc. photos</t>
  </si>
  <si>
    <t>shire horse photography</t>
  </si>
  <si>
    <t>half horse half human drawing</t>
  </si>
  <si>
    <t>https://incubeta.com/knowledge-base/how-to-exponentiate-your-digital-campaigns/</t>
  </si>
  <si>
    <t>black and white drawing of a horse</t>
  </si>
  <si>
    <t>horse photo white</t>
  </si>
  <si>
    <t>horse photo running</t>
  </si>
  <si>
    <t>wild:9y99ttnzfke= horse photography</t>
  </si>
  <si>
    <t>red horse by david burke white plains photos</t>
  </si>
  <si>
    <t>restaurants white plains</t>
  </si>
  <si>
    <t>rockin' horse saloon photos</t>
  </si>
  <si>
    <t>https://incubeta.com/sg/news-and-resources/incubeta-welcomes-blue-walrus-to-the-family/</t>
  </si>
  <si>
    <t>eli manning tom brady horse drawing</t>
  </si>
  <si>
    <t>cute small horse drawing</t>
  </si>
  <si>
    <t>cartoon horse rider pics</t>
  </si>
  <si>
    <t>pics of horse helmetes</t>
  </si>
  <si>
    <t>aboriginal horse art</t>
  </si>
  <si>
    <t>horse being ridden pics</t>
  </si>
  <si>
    <t>art history sculpture cowbpy on horse rearing</t>
  </si>
  <si>
    <t>flying horse drawing for kids</t>
  </si>
  <si>
    <t>photo of horse pastern</t>
  </si>
  <si>
    <t>https://incubeta.com/de/video-library/the-digital-edge-ep-2-the-relationship-between-the-cfo-and-the-cmo-with-greg-dos-santos/</t>
  </si>
  <si>
    <t>black horse tattoo photos</t>
  </si>
  <si>
    <t>cad drawings plans for wood rocking horse</t>
  </si>
  <si>
    <t>furry horse cock art</t>
  </si>
  <si>
    <t>fantasy art horse girl</t>
  </si>
  <si>
    <t>most famous horse painting of all time</t>
  </si>
  <si>
    <t>princess ride horse drawing</t>
  </si>
  <si>
    <t>the turin horse photo</t>
  </si>
  <si>
    <t>horse art and crafts for toddlers</t>
  </si>
  <si>
    <t>horse head drawing 3/4</t>
  </si>
  <si>
    <t>horse drawing quality meme</t>
  </si>
  <si>
    <t>horse running away drawing</t>
  </si>
  <si>
    <t>https://incubeta.com/ch/knowledge-base/category/ga4/</t>
  </si>
  <si>
    <t>horse paintings images</t>
  </si>
  <si>
    <t>good backgrounds for horse conformation photos</t>
  </si>
  <si>
    <t>vt state 4h horse show 2019 photos</t>
  </si>
  <si>
    <t>outline:cnv3uizs7vu= drawing of horse</t>
  </si>
  <si>
    <t>a drawing of a guy riding a horse</t>
  </si>
  <si>
    <t>death on pale horse cleveland art museum</t>
  </si>
  <si>
    <t>drawing horse anthros</t>
  </si>
  <si>
    <t>famous horse jockey portrait</t>
  </si>
  <si>
    <t>the deborah butterfield horse sculpture at the hunter art museum.</t>
  </si>
  <si>
    <t>https://incubeta.com/mx/video-library/the-digital-edge-ep-2-the-relationship-between-the-cfo-and-the-cmo-with-greg-dos-santos/</t>
  </si>
  <si>
    <t>simple:ugkvvq-80nc= pencil horse drawing</t>
  </si>
  <si>
    <t>best horse pics</t>
  </si>
  <si>
    <t>drawing of a horse realistic</t>
  </si>
  <si>
    <t>good horse bad horse drawing</t>
  </si>
  <si>
    <t>horse ass painting</t>
  </si>
  <si>
    <t>shakey graves and the horse art</t>
  </si>
  <si>
    <t>charleston art gallery horse</t>
  </si>
  <si>
    <t>horse cock furry porn drawing</t>
  </si>
  <si>
    <t>hidden valley horse farm photos</t>
  </si>
  <si>
    <t>https://incubeta.com/gb/knowledge-base/what-is-data-empathy/</t>
  </si>
  <si>
    <t>knight horse drawing</t>
  </si>
  <si>
    <t>white salt wsyer horse painting</t>
  </si>
  <si>
    <t>bluey horse drawing</t>
  </si>
  <si>
    <t>painting horse head</t>
  </si>
  <si>
    <t>head:skbbngo-dxm= horse drawings</t>
  </si>
  <si>
    <t>art painting horse</t>
  </si>
  <si>
    <t>unicorn horse drawing easy</t>
  </si>
  <si>
    <t>good horse drawings</t>
  </si>
  <si>
    <t>https://incubeta.com/au/knowledge-base/how-to-set-up-a-retail-media-network/</t>
  </si>
  <si>
    <t>brandon surmanski horse photos</t>
  </si>
  <si>
    <t>long horse cave painting</t>
  </si>
  <si>
    <t>horse drawn wagon drawing</t>
  </si>
  <si>
    <t>creative horse drawing ideas</t>
  </si>
  <si>
    <t>english horse bridle drawing</t>
  </si>
  <si>
    <t>bob ross horse painting</t>
  </si>
  <si>
    <t>dark horse coffee roasters la mesa photos</t>
  </si>
  <si>
    <t>horse drawing on canvas</t>
  </si>
  <si>
    <t>clothes horse men's apparel photos</t>
  </si>
  <si>
    <t>clip art maverick horse</t>
  </si>
  <si>
    <t>https://incubeta.com/de/our-work/leveraging-gmp-to-drive-leads-reach/</t>
  </si>
  <si>
    <t>western horse riding stock photo</t>
  </si>
  <si>
    <t>cartoon horse drawing step by step</t>
  </si>
  <si>
    <t>photos bay dun horse</t>
  </si>
  <si>
    <t>boy riding horse drawing</t>
  </si>
  <si>
    <t>horse line art images</t>
  </si>
  <si>
    <t>guy on a horse painting</t>
  </si>
  <si>
    <t>the elder scrolls knight on a horse art</t>
  </si>
  <si>
    <t>pencil drawings of grinding mill powered by horse</t>
  </si>
  <si>
    <t>https://incubeta.com/es/our-work/delivering-tangible-business-growth/</t>
  </si>
  <si>
    <t>mf hussain horse painting</t>
  </si>
  <si>
    <t>7 horse painting images</t>
  </si>
  <si>
    <t>horse photo gallery</t>
  </si>
  <si>
    <t>horse shooe art</t>
  </si>
  <si>
    <t>horse landscape paintings western saddle</t>
  </si>
  <si>
    <t>images horse pencil drawing</t>
  </si>
  <si>
    <t>horse drawing sheets</t>
  </si>
  <si>
    <t>simple horse paintings</t>
  </si>
  <si>
    <t>excellent art horse</t>
  </si>
  <si>
    <t>https://incubeta.com/za/knowledge-base/category/data/</t>
  </si>
  <si>
    <t>horse graphite drawing</t>
  </si>
  <si>
    <t>cute:fx9ogabwfea= horse drawings</t>
  </si>
  <si>
    <t>sampson horse photo</t>
  </si>
  <si>
    <t>painting of a horse head</t>
  </si>
  <si>
    <t>kid horse stable drawing</t>
  </si>
  <si>
    <t>horse riding cartoon drawing</t>
  </si>
  <si>
    <t>war horse photos</t>
  </si>
  <si>
    <t>clip art horse black and white</t>
  </si>
  <si>
    <t>easy horse leg drawing</t>
  </si>
  <si>
    <t>https://incubeta.com/it/our-work/maximizing-reach-efficiency-with-dv360/</t>
  </si>
  <si>
    <t>framed horse photography</t>
  </si>
  <si>
    <t>horse drawing fail</t>
  </si>
  <si>
    <t>wallpaper:s-59s2jdo0q= horse pics</t>
  </si>
  <si>
    <t>Massimizzazione Dell'efficienza Della Reach Con DV360 | Incubeta</t>
  </si>
  <si>
    <t>painting horse hair</t>
  </si>
  <si>
    <t>Eden Viaggi ha attivato una strategia media omnicanale e integrata tramite GMP, aumentando la reach del 15,3% e ottenendo un risparmio media equivalente grazie a una maggiore efficienza.</t>
  </si>
  <si>
    <t>Massimizzazione dell’efficienza della reach con DV360</t>
  </si>
  <si>
    <t>blue horse eye art</t>
  </si>
  <si>
    <t>easy:tia-tmgygj4= step by step:mkhoox_tvum= horse drawing</t>
  </si>
  <si>
    <t>horse and rider art history</t>
  </si>
  <si>
    <t>https://incubeta.com/news-and-resources/category/thought-leadership/page/3/</t>
  </si>
  <si>
    <t>spotted horse drawing</t>
  </si>
  <si>
    <t>stylized horse art</t>
  </si>
  <si>
    <t>acadia farms (horse boarding stable) northfield photos</t>
  </si>
  <si>
    <t>full body:fwcijiyjcf4= pencil horse drawing</t>
  </si>
  <si>
    <t>arab horse painting</t>
  </si>
  <si>
    <t>sea horse drawing images</t>
  </si>
  <si>
    <t>horse xxx pics</t>
  </si>
  <si>
    <t>ludwig's corner horse show photos</t>
  </si>
  <si>
    <t>horse painting kids</t>
  </si>
  <si>
    <t>horse photos black</t>
  </si>
  <si>
    <t>https://incubeta.com/ae/knowledge-base/what-is-consent-mode/</t>
  </si>
  <si>
    <t>majnu bhai horse painting</t>
  </si>
  <si>
    <t>seven horse painting meaning</t>
  </si>
  <si>
    <t>painting of a man on a horse</t>
  </si>
  <si>
    <t>donkey on a horse painting</t>
  </si>
  <si>
    <t>art day of the dead horse</t>
  </si>
  <si>
    <t>horse and guardsman photos</t>
  </si>
  <si>
    <t>horse god concept art</t>
  </si>
  <si>
    <t>woman on horse drawing</t>
  </si>
  <si>
    <t>horse string art patterns</t>
  </si>
  <si>
    <t>https://incubeta.com/gb/knowledge-base/category/mmm-tools/</t>
  </si>
  <si>
    <t>cowboy horse paintings</t>
  </si>
  <si>
    <t>background:shmjzmlsrwk= drawing horse</t>
  </si>
  <si>
    <t>horse drawing the sun across the sky</t>
  </si>
  <si>
    <t>black horse brewery &amp; distillery photos</t>
  </si>
  <si>
    <t>black and white horse head photos</t>
  </si>
  <si>
    <t>karbala imam hussain horse photo</t>
  </si>
  <si>
    <t>person on horse easy drawing</t>
  </si>
  <si>
    <t>https://incubeta.com/de/news-and-resources/incubeta-acquires-ecommerce-agency-groundswell/</t>
  </si>
  <si>
    <t>dark horse bar &amp; eatery photos</t>
  </si>
  <si>
    <t>gorilla on a horse art</t>
  </si>
  <si>
    <t>watercolor horse portrait</t>
  </si>
  <si>
    <t>jockey on horse drawing</t>
  </si>
  <si>
    <t>drawing of boy on horse for wanted poster</t>
  </si>
  <si>
    <t>guess the show game of thrones + horse drawing</t>
  </si>
  <si>
    <t>painting on the wall over a fireplace on a horse head</t>
  </si>
  <si>
    <t>small drawing of a horse</t>
  </si>
  <si>
    <t>painting man on horse</t>
  </si>
  <si>
    <t>chinese art horse</t>
  </si>
  <si>
    <t>horse drawings of leonardo da vinci</t>
  </si>
  <si>
    <t>https://incubeta.com/au/our-work/unlocking-new-profitability-in-a-shifting-luxury-market/</t>
  </si>
  <si>
    <t>horse painting in living room</t>
  </si>
  <si>
    <t>horse ink painting</t>
  </si>
  <si>
    <t>drawing of profile of a horse</t>
  </si>
  <si>
    <t>gay horse porn art</t>
  </si>
  <si>
    <t>easy horse drawing for beginners</t>
  </si>
  <si>
    <t>photos of nina bradley horse</t>
  </si>
  <si>
    <t>friesian horse drawing outline</t>
  </si>
  <si>
    <t>art projects from aventures of little wooden horse</t>
  </si>
  <si>
    <t>horse run drawing</t>
  </si>
  <si>
    <t>horse line drawing one line</t>
  </si>
  <si>
    <t>7 horse painting direction as per vastu</t>
  </si>
  <si>
    <t>https://incubeta.com/mx/knowledge-base/what-is-retail-media/</t>
  </si>
  <si>
    <t>kicking horse mountain resort photos</t>
  </si>
  <si>
    <t>watercolor painting horse step by step</t>
  </si>
  <si>
    <t>2019 sombrero ranch photo workshop and great american horse drive</t>
  </si>
  <si>
    <t>tim tam horse photos</t>
  </si>
  <si>
    <t>top golf - wild horse pass photos</t>
  </si>
  <si>
    <t>horse drawing design</t>
  </si>
  <si>
    <t>galloping horse photography</t>
  </si>
  <si>
    <t>raphael horse paintings</t>
  </si>
  <si>
    <t>cartoon appaloosa horse drawing</t>
  </si>
  <si>
    <t>horse soft body brush pics</t>
  </si>
  <si>
    <t>horse metal art silhouettes</t>
  </si>
  <si>
    <t>dark horse tattoos photos</t>
  </si>
  <si>
    <t>saddlewood horse club photos</t>
  </si>
  <si>
    <t>horse ka photo</t>
  </si>
  <si>
    <t>https://incubeta.com/sg/news-and-resources/incubeta-are-finalists-at-google-premier-partner-awards/</t>
  </si>
  <si>
    <t>photography horse close up face</t>
  </si>
  <si>
    <t>horse outline art</t>
  </si>
  <si>
    <t>easy:z4tcfheywp8= horse with saddle drawing</t>
  </si>
  <si>
    <t>easy white horse drawing</t>
  </si>
  <si>
    <t>pomme de ridge horse camp photos</t>
  </si>
  <si>
    <t>line drawing of horse tack</t>
  </si>
  <si>
    <t>gold leaf horse painting</t>
  </si>
  <si>
    <t>iron horse classics photos</t>
  </si>
  <si>
    <t>beautiful horse clip art b&amp;w</t>
  </si>
  <si>
    <t>line horse drawings</t>
  </si>
  <si>
    <t>horse art animated</t>
  </si>
  <si>
    <t>wild horse powersports photos</t>
  </si>
  <si>
    <t>cartoon horse porn pics</t>
  </si>
  <si>
    <t>reining horse photos</t>
  </si>
  <si>
    <t>https://incubeta.com/za/news-and-resources/incubeta-partners-with-carpio-to-supercharge-marketplace-reporting/</t>
  </si>
  <si>
    <t>drawing horse meme game of thrones</t>
  </si>
  <si>
    <t>horse photography westborough ma</t>
  </si>
  <si>
    <t>clip art simple horse silhouette</t>
  </si>
  <si>
    <t>horse art photo</t>
  </si>
  <si>
    <t>shergar horse photo</t>
  </si>
  <si>
    <t>shutterstock horse skull drawing</t>
  </si>
  <si>
    <t>gayl ol horse castlevania portrait of ruin</t>
  </si>
  <si>
    <t>semi realistic horse drawing</t>
  </si>
  <si>
    <t>https://incubeta.com/de/our-work/how-machine-learning-helped-worten-achieve-a-3x-increase-in-roas/</t>
  </si>
  <si>
    <t>cute. horse cartoon drawing</t>
  </si>
  <si>
    <t>shawnee horse sales photos</t>
  </si>
  <si>
    <t>clip art horse mustang blue</t>
  </si>
  <si>
    <t>horse cock 3d porn pics</t>
  </si>
  <si>
    <t>horse caricature drawing</t>
  </si>
  <si>
    <t>intense drawings of horse faces</t>
  </si>
  <si>
    <t>elegant horse art</t>
  </si>
  <si>
    <t>horse drawing medium</t>
  </si>
  <si>
    <t>https://incubeta.com/pt-pt/video-library/the-digital-edge-ep-6-why-your-business-needs-a-measurement-strategy-with-ash-rane/</t>
  </si>
  <si>
    <t>lisa crazy horse leaked photos</t>
  </si>
  <si>
    <t>horse sculpture art institute chicago</t>
  </si>
  <si>
    <t>black and white horse face paintings</t>
  </si>
  <si>
    <t>contemporary art horse</t>
  </si>
  <si>
    <t>z gallerie horse canvas art</t>
  </si>
  <si>
    <t>photos georgian grande horse</t>
  </si>
  <si>
    <t>line drawing of horse head</t>
  </si>
  <si>
    <t>stray horse photos</t>
  </si>
  <si>
    <t>beautiful appaloosa horse drawings</t>
  </si>
  <si>
    <t>https://incubeta.com/ae/knowledge-base/category/google-chrome/</t>
  </si>
  <si>
    <t>famous horse bowing head to steam train va painting</t>
  </si>
  <si>
    <t>horse pussy porn pics</t>
  </si>
  <si>
    <t>photo finish horse game</t>
  </si>
  <si>
    <t>horse standing photos</t>
  </si>
  <si>
    <t>iron horse grill morristown photos</t>
  </si>
  <si>
    <t>https://incubeta.com/mx/knowledge-base/what-is-threads/</t>
  </si>
  <si>
    <t>horse drawing got</t>
  </si>
  <si>
    <t>horse picture drawing with colour</t>
  </si>
  <si>
    <t>drawing horse kids</t>
  </si>
  <si>
    <t>horse 3/4 view drawing</t>
  </si>
  <si>
    <t>simple horse drawing head</t>
  </si>
  <si>
    <t>https://incubeta.com/ae/knowledge-base/category/demand-gen/</t>
  </si>
  <si>
    <t>horse face drawing for kids</t>
  </si>
  <si>
    <t>flying horse painting</t>
  </si>
  <si>
    <t>little wild horse canyon &amp; bell canyon trailhead photos</t>
  </si>
  <si>
    <t>horse drawing from front</t>
  </si>
  <si>
    <t>white horse hill national game preserve photos</t>
  </si>
  <si>
    <t>https://incubeta.com/mx/news-and-resources/the-power-behind-incubeta/</t>
  </si>
  <si>
    <t>art cadeau horse</t>
  </si>
  <si>
    <t>sketch leonardo da vinci horse drawings</t>
  </si>
  <si>
    <t>drawing of a girl on a horse</t>
  </si>
  <si>
    <t>easy fjord horse drawing</t>
  </si>
  <si>
    <t>king on horse drawing easy</t>
  </si>
  <si>
    <t>https://incubeta.com/gb/video-library/the-digital-edge-s2-ep-6-overcoming-the-confidence-paradox-in-marketing-with-paul-ruscoe/</t>
  </si>
  <si>
    <t>horse porn pencil drawing art</t>
  </si>
  <si>
    <t>horse hoof to hand touch art</t>
  </si>
  <si>
    <t>kids story about king asking for a drawing a horse</t>
  </si>
  <si>
    <t>horse photos mustang</t>
  </si>
  <si>
    <t>casey mcbride horse photography</t>
  </si>
  <si>
    <t>horse drawing facing</t>
  </si>
  <si>
    <t>https://incubeta.com/za/video-library/the-digital-edge-ep-5-showcasing-marketing-as-a-profit-driver-with-damien-bennett/</t>
  </si>
  <si>
    <t>black horse close up photography</t>
  </si>
  <si>
    <t>horse sex zoo art drawings</t>
  </si>
  <si>
    <t>easy horse drawing black and white</t>
  </si>
  <si>
    <t>https://incubeta.com/de/our-work/maximizing-reach-efficiency-with-dv360/</t>
  </si>
  <si>
    <t>horse art activities kits</t>
  </si>
  <si>
    <t>cute and easy horse drawing</t>
  </si>
  <si>
    <t>step:kd7wglb4bxq= drawing of a horse</t>
  </si>
  <si>
    <t>black pink lisa crazy horse photo</t>
  </si>
  <si>
    <t>charles bear photos hungry horse news</t>
  </si>
  <si>
    <t>https://incubeta.com/za/knowledge-base/category/retail-media/</t>
  </si>
  <si>
    <t>performance horse photography</t>
  </si>
  <si>
    <t>cow and horse drawing</t>
  </si>
  <si>
    <t>horse stable art</t>
  </si>
  <si>
    <t>blackpink lisa crazy horse photos</t>
  </si>
  <si>
    <t>horse drawing easy step by step for kids</t>
  </si>
  <si>
    <t>https://incubeta.com/au/news-and-resources/incubeta-to-launch-outperform-pmax-an-ai-solution-that-puts-brands-in-charge/</t>
  </si>
  <si>
    <t>horse and rooster art</t>
  </si>
  <si>
    <t>horse head drawing with headdress</t>
  </si>
  <si>
    <t>easy:p1obnisnwvs= horse shoe art</t>
  </si>
  <si>
    <t>the savage horse photo story</t>
  </si>
  <si>
    <t>horse nude photo</t>
  </si>
  <si>
    <t>https://incubeta.com/my/our-work/transforming-ma-advisory-with-agentic-ai-and-daas/</t>
  </si>
  <si>
    <t>horse drawing watercolor</t>
  </si>
  <si>
    <t>napolean on horse painting</t>
  </si>
  <si>
    <t>bob's wild horse tours photos</t>
  </si>
  <si>
    <t>painting a carousel horse</t>
  </si>
  <si>
    <t>horse art digital</t>
  </si>
  <si>
    <t>diamond painting horse kits</t>
  </si>
  <si>
    <t>https://incubeta.com/za/knowledge-base/category/artificial-intelligence/</t>
  </si>
  <si>
    <t>pencil art horse</t>
  </si>
  <si>
    <t>photos de crazy horse 3</t>
  </si>
  <si>
    <t>laurel burch horse drawing</t>
  </si>
  <si>
    <t>clip art of westurn boots with hat and flowers horse shues</t>
  </si>
  <si>
    <t>kids drawing with rocking horse</t>
  </si>
  <si>
    <t>spotted horse tavern photos</t>
  </si>
  <si>
    <t>https://incubeta.com/ae/news-and-resources/under-armour-appoints-incubeta-to-accelerate-european-growth-on-amazon/</t>
  </si>
  <si>
    <t>horse ride drawing</t>
  </si>
  <si>
    <t>dark horse star wars art board richardson</t>
  </si>
  <si>
    <t>horse fuck art</t>
  </si>
  <si>
    <t>horse drawn carriage drawing easy</t>
  </si>
  <si>
    <t>horse girl photography</t>
  </si>
  <si>
    <t>https://incubeta.com/pt-pt/our-work/marks-spencer-international/</t>
  </si>
  <si>
    <t>horse aesthetic drawing</t>
  </si>
  <si>
    <t>popstar andy samberg horse art</t>
  </si>
  <si>
    <t>Expansão De Mercado | Incubeta</t>
  </si>
  <si>
    <t>horse single line drawing</t>
  </si>
  <si>
    <t>Ao aplicar um modelo de scoring orientado por dados, a M&amp;S identificou mercados de elevado valor e redefiniu a sua abordagem global, alcançando um aumento de 477% no ROAS em 34 regiões.</t>
  </si>
  <si>
    <t>Expansão de Mercado</t>
  </si>
  <si>
    <t>horse shoe line drawing</t>
  </si>
  <si>
    <t>horse face side view drawing</t>
  </si>
  <si>
    <t>angry horse head front drawing</t>
  </si>
  <si>
    <t>https://incubeta.com/ae/news-and-resources/incubeta-launches-new-agentic-ai-products-to-help-brands-understand-what-truly-drives-marketing-performance/</t>
  </si>
  <si>
    <t>horse drawing pose</t>
  </si>
  <si>
    <t>the white horse photos menu</t>
  </si>
  <si>
    <t>kt tunstall - black horse and the cherry tree - album art</t>
  </si>
  <si>
    <t>sahara creek dnr horse camp ashford photos</t>
  </si>
  <si>
    <t>horse print drawing</t>
  </si>
  <si>
    <t>horse bucking with rider drawing</t>
  </si>
  <si>
    <t>https://incubeta.com/it/knowledge-base/category/customer-experience/</t>
  </si>
  <si>
    <t>bad drawing horse</t>
  </si>
  <si>
    <t>realistic:ix7-dnfqeuu= pencil horse drawing</t>
  </si>
  <si>
    <t>horse photo captions</t>
  </si>
  <si>
    <t>horse paintings saturation</t>
  </si>
  <si>
    <t>https://incubeta.com/pt-pt/our-work/identifying-analyzing-website-crawlability/</t>
  </si>
  <si>
    <t>horse head drawings on pintherst</t>
  </si>
  <si>
    <t>horse barbarian art</t>
  </si>
  <si>
    <t>jon mccarthy photography horse</t>
  </si>
  <si>
    <t>botw horse god concept art</t>
  </si>
  <si>
    <t>https://incubeta.com/de/our-work/page/3/</t>
  </si>
  <si>
    <t>photo crazy horse</t>
  </si>
  <si>
    <t>horse drawing real</t>
  </si>
  <si>
    <t>caravaggio painting of horse</t>
  </si>
  <si>
    <t>indian war horse art</t>
  </si>
  <si>
    <t>https://incubeta.com/gb/news-and-resources/incubetas-pledge-in-2022-and-beyond/</t>
  </si>
  <si>
    <t>abstract horse drawings</t>
  </si>
  <si>
    <t>folk horse drawings</t>
  </si>
  <si>
    <t>wild horse photography tour nc</t>
  </si>
  <si>
    <t>hirsch skull horse art</t>
  </si>
  <si>
    <t>royalty portraits oil painting on horse</t>
  </si>
  <si>
    <t>man horse drawing</t>
  </si>
  <si>
    <t>https://incubeta.com/it/knowledge-base/fragmentation-is-the-challenge-demand-gen-is-the-solution-2/</t>
  </si>
  <si>
    <t>horse in stall pics</t>
  </si>
  <si>
    <t>friesian horse head drawing free</t>
  </si>
  <si>
    <t>furries art horse love sex</t>
  </si>
  <si>
    <t>simple abstract horse paintings</t>
  </si>
  <si>
    <t>taking photos of horse show indoor</t>
  </si>
  <si>
    <t>rock painting horse</t>
  </si>
  <si>
    <t>https://incubeta.com/sg/knowledge-base/what-is-retail-media/</t>
  </si>
  <si>
    <t>one horse tavern photos</t>
  </si>
  <si>
    <t>pencil:ix7-dnfqeuu= realistic horse drawing</t>
  </si>
  <si>
    <t>sea horse pencil drawing</t>
  </si>
  <si>
    <t>horse paintings on canvas for sale</t>
  </si>
  <si>
    <t>diving horse tattoo photos</t>
  </si>
  <si>
    <t>https://incubeta.com/gb/news-and-resources/incubeta-launches-amazon-services-in-south-africa/</t>
  </si>
  <si>
    <t>horse drawing boat</t>
  </si>
  <si>
    <t>horse paintings with little girls standing on back</t>
  </si>
  <si>
    <t>horse portrait profile white</t>
  </si>
  <si>
    <t>silhouette art horse</t>
  </si>
  <si>
    <t>colorado horse photography</t>
  </si>
  <si>
    <t>reach under horse for cinch pics</t>
  </si>
  <si>
    <t>https://incubeta.com/it/video-library/the-digital-edge-ep-3-ceo-jacques-van-niekerk-on-sustainable-growth-in-2025-outperform-marketing/</t>
  </si>
  <si>
    <t>horse and cart drawing</t>
  </si>
  <si>
    <t>newborn photography horse</t>
  </si>
  <si>
    <t>red horse tavern llc photos</t>
  </si>
  <si>
    <t>beginner:neyeumkejlu= horse drawing</t>
  </si>
  <si>
    <t>water ledgendary horse drawing</t>
  </si>
  <si>
    <t>horse simple art</t>
  </si>
  <si>
    <t>horse spirit drawing</t>
  </si>
  <si>
    <t>https://incubeta.com/mx/news-and-resources/demonstrating-diversity-the-value-of-inclusive-marketing/</t>
  </si>
  <si>
    <t>mongol horse drawing</t>
  </si>
  <si>
    <t>photo of crazy horse monument in 1991</t>
  </si>
  <si>
    <t>cartoon frightened horse pics</t>
  </si>
  <si>
    <t>horse dildo porn pics</t>
  </si>
  <si>
    <t>the boy the mole the fox and the horse wall art</t>
  </si>
  <si>
    <t>horse painting for office</t>
  </si>
  <si>
    <t>https://incubeta.com/de/news-and-resources/achieving-peak-season-success/</t>
  </si>
  <si>
    <t>modern horse drawing</t>
  </si>
  <si>
    <t>horse drawing for children</t>
  </si>
  <si>
    <t>watercolor painting of horse</t>
  </si>
  <si>
    <t>horse photo reference</t>
  </si>
  <si>
    <t>war horse weapons photos</t>
  </si>
  <si>
    <t>horse from the front painting</t>
  </si>
  <si>
    <t>crusader on horse art</t>
  </si>
  <si>
    <t>painting of horse face</t>
  </si>
  <si>
    <t>watercolor:ccovfeqxqvg= horse painting</t>
  </si>
  <si>
    <t>clip art christmas horse</t>
  </si>
  <si>
    <t>sketch drawing horse</t>
  </si>
  <si>
    <t>ralph lauren horse painting</t>
  </si>
  <si>
    <t>https://incubeta.com/ae/news-and-resources/our-continued-pledge-to-sustainability/</t>
  </si>
  <si>
    <t>pinto horse association photos</t>
  </si>
  <si>
    <t>outline:cnv3uizs7vu= pencil:ljd413jlg70= horse drawing</t>
  </si>
  <si>
    <t>horse cowboy drawing</t>
  </si>
  <si>
    <t>rocking horse playhouse photos</t>
  </si>
  <si>
    <t>teddy roosevelt on horse painting</t>
  </si>
  <si>
    <t>crazy horse memorial photos 2023 south dakota</t>
  </si>
  <si>
    <t>white horse tavern greensburg photos</t>
  </si>
  <si>
    <t>dryer lint art horse heads</t>
  </si>
  <si>
    <t>easy horse eye drawing</t>
  </si>
  <si>
    <t>iron horse auction company photos</t>
  </si>
  <si>
    <t>show horse head clip art</t>
  </si>
  <si>
    <t>https://incubeta.com/pt-pt/news-and-resources/incubeta-named-global-performance-agency-of-the-year/</t>
  </si>
  <si>
    <t>andalusian horse photos free</t>
  </si>
  <si>
    <t>horse with rider drawing easy</t>
  </si>
  <si>
    <t>abstract horse racing paintings</t>
  </si>
  <si>
    <t>christmas horse photo</t>
  </si>
  <si>
    <t>outline rocking horse drawing</t>
  </si>
  <si>
    <t>art of zoo horse cum</t>
  </si>
  <si>
    <t>photo finish horse racing apk</t>
  </si>
  <si>
    <t>drawing of a knight on horse easy</t>
  </si>
  <si>
    <t>photos of race horse silky sullivan</t>
  </si>
  <si>
    <t>horse oil painting original</t>
  </si>
  <si>
    <t>horse good to bad drawing</t>
  </si>
  <si>
    <t>black horse tavern photos</t>
  </si>
  <si>
    <t>https://incubeta.com/it/news-and-resources/incubeta-to-launch-outperform-pmax-an-ai-solution-that-puts-brands-in-charge/</t>
  </si>
  <si>
    <t>horse drawn farm equipment photos</t>
  </si>
  <si>
    <t>amelia island horse concourse 2017 photos</t>
  </si>
  <si>
    <t>7 horse painting with sunrise direction</t>
  </si>
  <si>
    <t>jumping horse drawings</t>
  </si>
  <si>
    <t>horse cock dick pics</t>
  </si>
  <si>
    <t>horse drawing old fashioned cartoon</t>
  </si>
  <si>
    <t>horse performance abstract art</t>
  </si>
  <si>
    <t>https://incubeta.com/pt-pt/news-and-resources/tomorrows-world-5-takeaways-for-building-marketing-systems-that-outperform-in-2026/</t>
  </si>
  <si>
    <t>horse feed photo</t>
  </si>
  <si>
    <t>hussain horse painting</t>
  </si>
  <si>
    <t>danehill horse pics</t>
  </si>
  <si>
    <t>indian on horse line art</t>
  </si>
  <si>
    <t>troy horse drawing</t>
  </si>
  <si>
    <t>horse photo shoot near me</t>
  </si>
  <si>
    <t>drawing a horse head easy</t>
  </si>
  <si>
    <t>front horse jumping drawing</t>
  </si>
  <si>
    <t>https://incubeta.com/de/knowledge-base/how-retail-consumers-spend-during-economic-hardship/</t>
  </si>
  <si>
    <t>wheel horse rj58 photos</t>
  </si>
  <si>
    <t>horse head drawing tumblr</t>
  </si>
  <si>
    <t>horse in motion photography</t>
  </si>
  <si>
    <t>horse and trap photos</t>
  </si>
  <si>
    <t>simple:b7_wcqtvpco= horse drawing</t>
  </si>
  <si>
    <t>https://incubeta.com/pt-pt/video-library/ms-and-incubeta-building-a-demand-led-marketing-strategy/</t>
  </si>
  <si>
    <t>majestic horse drawing meme</t>
  </si>
  <si>
    <t>wild horse ranch photos</t>
  </si>
  <si>
    <t>girl petting horse drawing</t>
  </si>
  <si>
    <t>kitty fisher painting falling off horse</t>
  </si>
  <si>
    <t>chariot horse drawing</t>
  </si>
  <si>
    <t>realistic sketch horse drawing</t>
  </si>
  <si>
    <t>https://incubeta.com/mx/knowledge-base/category/artificial-intelligence/</t>
  </si>
  <si>
    <t>iron horse music hall photos</t>
  </si>
  <si>
    <t>cool drawings horse</t>
  </si>
  <si>
    <t>game of thrones season horse drawing</t>
  </si>
  <si>
    <t>eli tom brady horse drawing</t>
  </si>
  <si>
    <t>https://incubeta.com/es/news-and-resources/incubeta-dach-gcp-certification/</t>
  </si>
  <si>
    <t>unicorn horse painting</t>
  </si>
  <si>
    <t>realistic full body realistic horse drawing -webp</t>
  </si>
  <si>
    <t>draft horse head drawing</t>
  </si>
  <si>
    <t>steps to drawing a horse</t>
  </si>
  <si>
    <t>realistic:xwq4ticfzz8= horse pencil drawing</t>
  </si>
  <si>
    <t>funny wall art horse</t>
  </si>
  <si>
    <t>https://incubeta.com/de/news-and-resources/amazons-back-what-their-google-shopping-whiplash-really-changed/</t>
  </si>
  <si>
    <t>fire and ice horse drawings</t>
  </si>
  <si>
    <t>scottish woman horse 1715 painting</t>
  </si>
  <si>
    <t>halloween horse painting</t>
  </si>
  <si>
    <t>the drawing horse</t>
  </si>
  <si>
    <t>horse chestnut drawing</t>
  </si>
  <si>
    <t>outline:cnv3uizs7vu= running horse:xhelh8g_frc= horse drawing</t>
  </si>
  <si>
    <t>https://incubeta.com/za/knowledge-base/how-to-exponentiate-your-digital-campaigns/</t>
  </si>
  <si>
    <t>horse hard drawing</t>
  </si>
  <si>
    <t>pencil:9qsquwvwa7i= realistic horse drawing</t>
  </si>
  <si>
    <t>photography man with horse</t>
  </si>
  <si>
    <t>basic drawing horse</t>
  </si>
  <si>
    <t>5 horse painting vastu</t>
  </si>
  <si>
    <t>deco horse line drawing</t>
  </si>
  <si>
    <t>half arab and quarter horse photos</t>
  </si>
  <si>
    <t>light behind running horse painting</t>
  </si>
  <si>
    <t>guru gobind singh ji horse photo</t>
  </si>
  <si>
    <t>https://incubeta.com/my/knowledge-base/how-to-set-up-a-retail-media-network/</t>
  </si>
  <si>
    <t>red horse little bighorn drawings</t>
  </si>
  <si>
    <t>pencil race horse drawing</t>
  </si>
  <si>
    <t>painting 2 red horse</t>
  </si>
  <si>
    <t>old horse mail box pics</t>
  </si>
  <si>
    <t>4 pics 1 word dog horse</t>
  </si>
  <si>
    <t>charcoal horse drawings</t>
  </si>
  <si>
    <t>nightmare painting horse</t>
  </si>
  <si>
    <t>horse drawing ancient china</t>
  </si>
  <si>
    <t>horse shoe pics</t>
  </si>
  <si>
    <t>horse body art reference</t>
  </si>
  <si>
    <t>https://incubeta.com/knowledge-base/category/retail/</t>
  </si>
  <si>
    <t>face of horse drawing</t>
  </si>
  <si>
    <t>horse art kit</t>
  </si>
  <si>
    <t>western pleasure horse outline clip art</t>
  </si>
  <si>
    <t>horse drawing simple head</t>
  </si>
  <si>
    <t>wargames illustrated horse painting</t>
  </si>
  <si>
    <t>unicorn horse cartoon drawing</t>
  </si>
  <si>
    <t>mt rushmore:ilhmizmdwpm= crazy horse memorial photos</t>
  </si>
  <si>
    <t>the boy the mole the fox and the horse drawing</t>
  </si>
  <si>
    <t>abstract wild horse painting</t>
  </si>
  <si>
    <t>https://incubeta.com/my/news-and-resources/from-ai-invisibility-to-ai-authority-scaling-brand-authority-in-the-age-of-answer-engines/</t>
  </si>
  <si>
    <t>lucian freud horse paintings</t>
  </si>
  <si>
    <t>hidden ponds horse rescue photos</t>
  </si>
  <si>
    <t>horse shoe magnet drawing</t>
  </si>
  <si>
    <t>picture of a horse drawing easy</t>
  </si>
  <si>
    <t>horse and dog line drawing</t>
  </si>
  <si>
    <t>horse in stall drawing</t>
  </si>
  <si>
    <t>sb horse cave rest area photos</t>
  </si>
  <si>
    <t>horse animated drawing</t>
  </si>
  <si>
    <t>iron horse bar and grill new braunfels photos</t>
  </si>
  <si>
    <t>crazy horse memorial drawing</t>
  </si>
  <si>
    <t>secretariat horse painting</t>
  </si>
  <si>
    <t>https://incubeta.com/my/news-and-resources/incubeta-launches-seamless-search-on-google-cloud-marketplace/</t>
  </si>
  <si>
    <t>wallpaper:4atbntgegtu= horse photos</t>
  </si>
  <si>
    <t>horse drawing bucking</t>
  </si>
  <si>
    <t>roping horse drawing</t>
  </si>
  <si>
    <t>white horse tavern burton photos</t>
  </si>
  <si>
    <t>drawing horse cartoon</t>
  </si>
  <si>
    <t>canvas:utdy2487whk= horse painting</t>
  </si>
  <si>
    <t>happy horse hotel photos</t>
  </si>
  <si>
    <t>horse rider pics</t>
  </si>
  <si>
    <t>clip art race horse</t>
  </si>
  <si>
    <t>https://incubeta.com/au/news-and-resources/rethinking-marketing-measurement-from-reporting-to-real-impact/</t>
  </si>
  <si>
    <t>wild horse pass corporate center photos</t>
  </si>
  <si>
    <t>horse sillouette pics</t>
  </si>
  <si>
    <t>3 quarters view horse head drawing</t>
  </si>
  <si>
    <t>step by step acrylic horse painting</t>
  </si>
  <si>
    <t>hobby horse drawing base</t>
  </si>
  <si>
    <t>niaux cave painting horse</t>
  </si>
  <si>
    <t>horse drawings finland image</t>
  </si>
  <si>
    <t>lisa crazy horse nude pics</t>
  </si>
  <si>
    <t>https://incubeta.com/ch/knowledge-base/category/social-media/</t>
  </si>
  <si>
    <t>horse and cow pub and grill photos</t>
  </si>
  <si>
    <t>christmas drawings horse</t>
  </si>
  <si>
    <t>realistic:gzn-gjcjog0= drawing horse</t>
  </si>
  <si>
    <t>horse painting antique</t>
  </si>
  <si>
    <t>photo of donatello the 2nd a tb race horse</t>
  </si>
  <si>
    <t>easy rodeo horse drawing</t>
  </si>
  <si>
    <t>game of throne horse drawing</t>
  </si>
  <si>
    <t>metal horse silhouette drawing</t>
  </si>
  <si>
    <t>tibetan horse art</t>
  </si>
  <si>
    <t>https://incubeta.com/pt-pt/news-and-resources/why-cmos-lack-confidence-in-their-reporting/</t>
  </si>
  <si>
    <t>thoroughbred horse barns pics</t>
  </si>
  <si>
    <t>beautiful:ch7xvfs-k4a= pencil:j1no0sxte9c= horse drawing</t>
  </si>
  <si>
    <t>clip art horse race finish line</t>
  </si>
  <si>
    <t>oil pastel horse drawing</t>
  </si>
  <si>
    <t>thoroughbred horse racing watercolor paintings</t>
  </si>
  <si>
    <t>quarter horse portrait</t>
  </si>
  <si>
    <t>fantasy horse archer art</t>
  </si>
  <si>
    <t>largest horse photo</t>
  </si>
  <si>
    <t>horse head word art</t>
  </si>
  <si>
    <t>female horse photos</t>
  </si>
  <si>
    <t>think a 15 minute horse training session won't do anything ? academic art of riding</t>
  </si>
  <si>
    <t>https://incubeta.com/sg/news-and-resources/victoria-webb-appointed-as-new-managing-director-of-incubeta-mena/</t>
  </si>
  <si>
    <t>mini horse pics</t>
  </si>
  <si>
    <t>horse head drawing color</t>
  </si>
  <si>
    <t>easy shire horse drawing</t>
  </si>
  <si>
    <t>spirit horse fan art</t>
  </si>
  <si>
    <t>american paint horse drawing easy</t>
  </si>
  <si>
    <t>horse logo drawing</t>
  </si>
  <si>
    <t>clay art horse</t>
  </si>
  <si>
    <t>western horse trotting stock photo</t>
  </si>
  <si>
    <t>christmas with horse clip art free</t>
  </si>
  <si>
    <t>https://incubeta.com/au/knowledge-base/how-bigquery-augments-ga4s-reporting-capabilities/</t>
  </si>
  <si>
    <t>halloween horse photos</t>
  </si>
  <si>
    <t>easy drawing horse step step</t>
  </si>
  <si>
    <t>beginner drawing +horse</t>
  </si>
  <si>
    <t>paintings of a running horse</t>
  </si>
  <si>
    <t>flying horse spa photos</t>
  </si>
  <si>
    <t>acrylic carousel horse painting</t>
  </si>
  <si>
    <t>epona horse rescue photos</t>
  </si>
  <si>
    <t>black horse art studio</t>
  </si>
  <si>
    <t>racing horse drawing</t>
  </si>
  <si>
    <t>drawing horse simple</t>
  </si>
  <si>
    <t>transparent:8olz6yowfa4= horse clip art</t>
  </si>
  <si>
    <t>https://incubeta.com/ch/knowledge-base/category/disability/</t>
  </si>
  <si>
    <t>buy horse paintings online</t>
  </si>
  <si>
    <t>baby horse foal drawing</t>
  </si>
  <si>
    <t>bad horse art</t>
  </si>
  <si>
    <t>jumping schleich horse photography</t>
  </si>
  <si>
    <t>rocking horse mall photos</t>
  </si>
  <si>
    <t>horse shoe garden art</t>
  </si>
  <si>
    <t>horse drawing line</t>
  </si>
  <si>
    <t>horse string art for beginners printables</t>
  </si>
  <si>
    <t>horse in sea reaction photo</t>
  </si>
  <si>
    <t>mutant horse concept art</t>
  </si>
  <si>
    <t>white arabian horse painting</t>
  </si>
  <si>
    <t>7 horse painting with sunset benefits</t>
  </si>
  <si>
    <t>https://incubeta.com/ch/our-work/enriching-ga4-with-business-data/</t>
  </si>
  <si>
    <t>painting of a paint horse</t>
  </si>
  <si>
    <t>horse scroll saw wall art</t>
  </si>
  <si>
    <t>good morning with a horse digital art</t>
  </si>
  <si>
    <t>horse hung old men pics</t>
  </si>
  <si>
    <t>big horse vineyards photos</t>
  </si>
  <si>
    <t>wild horse running photography</t>
  </si>
  <si>
    <t>big horse furry art</t>
  </si>
  <si>
    <t>pics of twitching a horse</t>
  </si>
  <si>
    <t>3d horse trailer drawing software</t>
  </si>
  <si>
    <t>wild horse jumping photography</t>
  </si>
  <si>
    <t>https://incubeta.com/de/news-and-resources/tim-weller-joins-incubeta/</t>
  </si>
  <si>
    <t>horse photos drawing</t>
  </si>
  <si>
    <t>horse photo free</t>
  </si>
  <si>
    <t>horse painting direction</t>
  </si>
  <si>
    <t>wild horse rescue center photos</t>
  </si>
  <si>
    <t>red horse clip art</t>
  </si>
  <si>
    <t>portrait photography beautiful horse and girl photography</t>
  </si>
  <si>
    <t>female horse pussy photos</t>
  </si>
  <si>
    <t>running horse photo vastu</t>
  </si>
  <si>
    <t>christian hook horse paintings</t>
  </si>
  <si>
    <t>draft horse pics</t>
  </si>
  <si>
    <t>drawing ideas with horse backward</t>
  </si>
  <si>
    <t>horse wood carving art</t>
  </si>
  <si>
    <t>https://incubeta.com/ch/news-and-resources/the-power-behind-incubeta/</t>
  </si>
  <si>
    <t>horse and kennel warehouse photos</t>
  </si>
  <si>
    <t>horse base art</t>
  </si>
  <si>
    <t>stock photo of arabian horse</t>
  </si>
  <si>
    <t>copyright free photos if a man and woman riding a horse naked</t>
  </si>
  <si>
    <t>half finished horse drawing meme</t>
  </si>
  <si>
    <t>clip art derby horse</t>
  </si>
  <si>
    <t>vintage pin up painting art deco horse</t>
  </si>
  <si>
    <t>picasso line art horse</t>
  </si>
  <si>
    <t>white horse brown horse bonzai tree painting</t>
  </si>
  <si>
    <t>horse drawing to print</t>
  </si>
  <si>
    <t>off camera flash portrait man with horse</t>
  </si>
  <si>
    <t>https://incubeta.com/de/news-and-resources/incubeta-insider-diversity-in-the-workplace/</t>
  </si>
  <si>
    <t>pencil:ljd413jlg70= sketch:ohex-_w5zbs= horse drawing</t>
  </si>
  <si>
    <t>gujarat horse photo</t>
  </si>
  <si>
    <t>certian shade of art registered horse</t>
  </si>
  <si>
    <t>haflinger horse drawing</t>
  </si>
  <si>
    <t>outline friesian horse drawing</t>
  </si>
  <si>
    <t>7 running horse painting</t>
  </si>
  <si>
    <t>riding:vsbtcldeduu= horse photos</t>
  </si>
  <si>
    <t>horse armor drawing</t>
  </si>
  <si>
    <t>art and craft horse</t>
  </si>
  <si>
    <t>https://incubeta.com/it/knowledge-base/category/generative-ai/</t>
  </si>
  <si>
    <t>xxx pics of horse size bbcs</t>
  </si>
  <si>
    <t>hentai horse pixel art gifs</t>
  </si>
  <si>
    <t>painting robert e lee horse</t>
  </si>
  <si>
    <t>boy on horse drawing</t>
  </si>
  <si>
    <t>3 horse head painting</t>
  </si>
  <si>
    <t>abstract horse drawing colour</t>
  </si>
  <si>
    <t>iron horse restaurant kanab photos</t>
  </si>
  <si>
    <t>4 pics 1 word fox trojan horse</t>
  </si>
  <si>
    <t>5 horse photo</t>
  </si>
  <si>
    <t>https://incubeta.com/de/knowledge-base/category/visual-web-optimiser/</t>
  </si>
  <si>
    <t>crazy horse lisa photos</t>
  </si>
  <si>
    <t>horse hoof clip art</t>
  </si>
  <si>
    <t>mexican horse art</t>
  </si>
  <si>
    <t>horse shoe clip art black and white</t>
  </si>
  <si>
    <t>spirit horse clip art</t>
  </si>
  <si>
    <t>horse chinese painting</t>
  </si>
  <si>
    <t>https://incubeta.com/es/knowledge-base/category/mmm-tools/</t>
  </si>
  <si>
    <t>horse sale state of art</t>
  </si>
  <si>
    <t>willitts carousel horse tales vienna woods art</t>
  </si>
  <si>
    <t>horse drawings hard</t>
  </si>
  <si>
    <t>white horse head photo</t>
  </si>
  <si>
    <t>drawing:2ja1e4ufpyk= horse heads</t>
  </si>
  <si>
    <t>drawing ideas easy spirit horse</t>
  </si>
  <si>
    <t>https://incubeta.com/za/our-work/a-decade-of-outperforming-with-forever-new/</t>
  </si>
  <si>
    <t>horse riding victim death pics</t>
  </si>
  <si>
    <t>horse drawing relistic</t>
  </si>
  <si>
    <t>woman fucking horse pics</t>
  </si>
  <si>
    <t>laurie prindle horse art for sale</t>
  </si>
  <si>
    <t>native american indian on horse drawing</t>
  </si>
  <si>
    <t>horse back riding pics</t>
  </si>
  <si>
    <t>dark horse customs photos</t>
  </si>
  <si>
    <t>horse face drawing outline</t>
  </si>
  <si>
    <t>drawing:5zn7myflgju= rocking horse</t>
  </si>
  <si>
    <t>horse trail stock photo</t>
  </si>
  <si>
    <t>horse adopt art</t>
  </si>
  <si>
    <t>https://incubeta.com/gb/news-and-resources/incubeta-drives-ai-performance-with-early-adoption-of-gemini-for-google-workspace/</t>
  </si>
  <si>
    <t>horse black background photos</t>
  </si>
  <si>
    <t>stallion horse photo images</t>
  </si>
  <si>
    <t>dal shipman horse painting</t>
  </si>
  <si>
    <t>horse cum in mouth pics</t>
  </si>
  <si>
    <t>simple drawings of a horse</t>
  </si>
  <si>
    <t>marzetti horse cave photos</t>
  </si>
  <si>
    <t>glam famiky photos horse</t>
  </si>
  <si>
    <t>https://incubeta.com/de/news-and-resources/how-to-find-growth-in-difficult-times/</t>
  </si>
  <si>
    <t>pics horse tax</t>
  </si>
  <si>
    <t>horse hd photo</t>
  </si>
  <si>
    <t>horse drawing a carriage</t>
  </si>
  <si>
    <t>paint horse clip art free</t>
  </si>
  <si>
    <t>painting napoleon on horse</t>
  </si>
  <si>
    <t>one horse saloon ii photos</t>
  </si>
  <si>
    <t>blitzo horse drawing</t>
  </si>
  <si>
    <t>pine hill pet and horse cemetery photos</t>
  </si>
  <si>
    <t>king on horse drawing</t>
  </si>
  <si>
    <t>cartoon drawing horse smiling</t>
  </si>
  <si>
    <t>https://incubeta.com/it/video-library/the-digital-edge-ep-2-the-relationship-between-the-cfo-and-the-cmo-with-greg-dos-santos/</t>
  </si>
  <si>
    <t>horse drawing on hind legs</t>
  </si>
  <si>
    <t>horse geometric drawing</t>
  </si>
  <si>
    <t>sam savitt horse drawings</t>
  </si>
  <si>
    <t>photos of emaciated horse</t>
  </si>
  <si>
    <t>realistic:ks_qf6mero8= horse clip art</t>
  </si>
  <si>
    <t>art collector horse retired</t>
  </si>
  <si>
    <t>sea horse realistic drawing</t>
  </si>
  <si>
    <t>horse nsfw art</t>
  </si>
  <si>
    <t>dark horse ink photos</t>
  </si>
  <si>
    <t>pencil horse jumping drawing</t>
  </si>
  <si>
    <t>https://incubeta.com/my/our-work/utilizing-personalization-to-scale-growth/</t>
  </si>
  <si>
    <t>red horse diner photos</t>
  </si>
  <si>
    <t>horse creek lodge &amp; outfitters photos</t>
  </si>
  <si>
    <t>horse painting hobby lobby</t>
  </si>
  <si>
    <t>cartoon girl riding horse drawing</t>
  </si>
  <si>
    <t>prince on horse drawing</t>
  </si>
  <si>
    <t>rock 'n' horse saloon photos</t>
  </si>
  <si>
    <t>horse stick figure drawing</t>
  </si>
  <si>
    <t>https://incubeta.com/sg/news-and-resources/category/thought-leadership/page/2/</t>
  </si>
  <si>
    <t>horse sculpture art</t>
  </si>
  <si>
    <t>dark horse studios photos</t>
  </si>
  <si>
    <t>grim reaper riding horse drawing</t>
  </si>
  <si>
    <t>shackleford banks shelling &amp; wild horse expedition photos</t>
  </si>
  <si>
    <t>pics of horse cock</t>
  </si>
  <si>
    <t>horse drawing on black paper</t>
  </si>
  <si>
    <t>anime horse drawing meme</t>
  </si>
  <si>
    <t>aesthetic horse drawings</t>
  </si>
  <si>
    <t>horse shoe scrape art</t>
  </si>
  <si>
    <t>running horse plasma art</t>
  </si>
  <si>
    <t>furries art horse love</t>
  </si>
  <si>
    <t>https://incubeta.com/my/knowledge-base/category/gmp/</t>
  </si>
  <si>
    <t>horse photo png</t>
  </si>
  <si>
    <t>rdr2 horse drawing</t>
  </si>
  <si>
    <t>black background horse portrait horse photography</t>
  </si>
  <si>
    <t>is it legal to sell a painting of a toy horse</t>
  </si>
  <si>
    <t>dark horse with rider fantasy art</t>
  </si>
  <si>
    <t>horse world drawings for kids</t>
  </si>
  <si>
    <t>horse painting running</t>
  </si>
  <si>
    <t>solo horse cock bestiality porn pics</t>
  </si>
  <si>
    <t>horse wall art for 8 year old</t>
  </si>
  <si>
    <t>https://incubeta.com/it/our-work/utilizing-personalization-to-scale-growth/</t>
  </si>
  <si>
    <t>horse paintings prints</t>
  </si>
  <si>
    <t>american paint horse association photos</t>
  </si>
  <si>
    <t>1950s photo horse and woman</t>
  </si>
  <si>
    <t>half a horse drawing</t>
  </si>
  <si>
    <t>human horse drawing</t>
  </si>
  <si>
    <t>cursed horse drawing</t>
  </si>
  <si>
    <t>plush horse palos photos</t>
  </si>
  <si>
    <t>a horse running drawing</t>
  </si>
  <si>
    <t>https://incubeta.com/ae/news-and-resources/how-to-navigate-the-compressing-user-journey-in-2026/</t>
  </si>
  <si>
    <t>iron horse sports complex photos</t>
  </si>
  <si>
    <t>middle eastern horse races painting</t>
  </si>
  <si>
    <t>horse western drawing</t>
  </si>
  <si>
    <t>new york times photos horse</t>
  </si>
  <si>
    <t>surrealist horse battle painting</t>
  </si>
  <si>
    <t>horse scrathing or licking leg pics</t>
  </si>
  <si>
    <t>free arabian horse photos khemosabi</t>
  </si>
  <si>
    <t>canvas acrylic horse painting</t>
  </si>
  <si>
    <t>https://incubeta.com/ch/knowledge-base/category/search-ads-360/</t>
  </si>
  <si>
    <t>horse body profile pics</t>
  </si>
  <si>
    <t>horse shoe art cardinal</t>
  </si>
  <si>
    <t>simple:0mda5mv0zhu= horse shoe drawing</t>
  </si>
  <si>
    <t>good night horse pics</t>
  </si>
  <si>
    <t>https://incubeta.com/au/news-and-resources/incubeta-welcomes-blue-walrus-to-the-family/</t>
  </si>
  <si>
    <t>photo of space horse 2018 cream model</t>
  </si>
  <si>
    <t>lascaux horse painting</t>
  </si>
  <si>
    <t>nail art horse</t>
  </si>
  <si>
    <t>behold a pale horse art</t>
  </si>
  <si>
    <t>pencil drawings of horse heads and horse hair</t>
  </si>
  <si>
    <t>sad horse painting</t>
  </si>
  <si>
    <t>https://incubeta.com/sg/news-and-resources/tim-weller-joins-incubeta/</t>
  </si>
  <si>
    <t>the wind horse photos</t>
  </si>
  <si>
    <t>horse chariot drawing</t>
  </si>
  <si>
    <t>pencil creative horse drawings</t>
  </si>
  <si>
    <t>dark horse photography studio</t>
  </si>
  <si>
    <t>pop art horse by ancello</t>
  </si>
  <si>
    <t>outline:ffh3ajnnklk= easy:v9iffwcq-sm= horse drawing</t>
  </si>
  <si>
    <t>drawing picture horse</t>
  </si>
  <si>
    <t>https://incubeta.com/gb/knowledge-base/page/3/</t>
  </si>
  <si>
    <t>fine art horse painting</t>
  </si>
  <si>
    <t>horse chestnut tree drawing</t>
  </si>
  <si>
    <t>horse drawing trotting</t>
  </si>
  <si>
    <t>photos of horse barns</t>
  </si>
  <si>
    <t>realistic schleich horse photography</t>
  </si>
  <si>
    <t>horse cartoon drawings</t>
  </si>
  <si>
    <t>head:vbg_5xrowy0= horse outline drawing</t>
  </si>
  <si>
    <t>white horse construction photos</t>
  </si>
  <si>
    <t>anthro horse art</t>
  </si>
  <si>
    <t>knight and horse drawing</t>
  </si>
  <si>
    <t>https://incubeta.com/my/news-and-resources/is-sustainable-profitable-growth-a-pipe-dream/</t>
  </si>
  <si>
    <t>germantown charity horse show photos</t>
  </si>
  <si>
    <t>carol walker horse photography</t>
  </si>
  <si>
    <t>horse painting for wall</t>
  </si>
  <si>
    <t>crazy horse stonegrill steakhouse &amp; saloon photos</t>
  </si>
  <si>
    <t>photos of horse meat being passed off as strip steaks</t>
  </si>
  <si>
    <t>cubist horse painting</t>
  </si>
  <si>
    <t>white horse drawings</t>
  </si>
  <si>
    <t>clydesdale horse photography</t>
  </si>
  <si>
    <t>livingston horse photos</t>
  </si>
  <si>
    <t>horse in pasture drawing</t>
  </si>
  <si>
    <t>pics of horse jumps</t>
  </si>
  <si>
    <t>real life horse drawing</t>
  </si>
  <si>
    <t>horse pen art</t>
  </si>
  <si>
    <t>dark horse coffee roasters san diego photos</t>
  </si>
  <si>
    <t>https://incubeta.com/es/news-and-resources/incubeta-has-been-named-a-2022-google-premier-partner/</t>
  </si>
  <si>
    <t>drawing of a cute horse</t>
  </si>
  <si>
    <t>horse world expo photos</t>
  </si>
  <si>
    <t>2017 lean horse 100 photos</t>
  </si>
  <si>
    <t>southwest horse co bush photos</t>
  </si>
  <si>
    <t>stubbs horse painting value</t>
  </si>
  <si>
    <t>art comic yiff guy teen horse cock art sex</t>
  </si>
  <si>
    <t>black horse in black and white photography</t>
  </si>
  <si>
    <t>horse fucking pics</t>
  </si>
  <si>
    <t>https://incubeta.com/pt-pt/news-and-resources/incubeta-acquires-global-marketplace-expert-maze-one/</t>
  </si>
  <si>
    <t>white horse luncheonette photos</t>
  </si>
  <si>
    <t>bill cruzan on horse photo</t>
  </si>
  <si>
    <t>horse photos head shot</t>
  </si>
  <si>
    <t>horse &amp; farm nativity christmas cards and art</t>
  </si>
  <si>
    <t>horse brush free clip art</t>
  </si>
  <si>
    <t>horse photography nz</t>
  </si>
  <si>
    <t>https://incubeta.com/ch/news-and-resources/incubeta-insider-the-value-of-a-supportive-culture/</t>
  </si>
  <si>
    <t>draft horse logging drawings</t>
  </si>
  <si>
    <t>royal arabian horse painting</t>
  </si>
  <si>
    <t>simple horse canvas painting</t>
  </si>
  <si>
    <t>wisconsin draft horse historic photos</t>
  </si>
  <si>
    <t>portrait horse head photography</t>
  </si>
  <si>
    <t>horse photography calgary</t>
  </si>
  <si>
    <t>sea horse drawing easy for kids</t>
  </si>
  <si>
    <t>horse drawing easy outline</t>
  </si>
  <si>
    <t>art collector horse next race</t>
  </si>
  <si>
    <t>https://incubeta.com/pt-pt/news-and-resources/what-the-cancellation-of-cookie-deprecation-means/</t>
  </si>
  <si>
    <t>iron horse ranch somerville photos</t>
  </si>
  <si>
    <t>girl and horse drawing easy</t>
  </si>
  <si>
    <t>wenas bbq flats horse camp selah photos</t>
  </si>
  <si>
    <t>wild horse mountain bar-b-que photos</t>
  </si>
  <si>
    <t>horse drawing starts good ends bad</t>
  </si>
  <si>
    <t>horse head string art</t>
  </si>
  <si>
    <t>outline:d2r2thndtws= horse clip art</t>
  </si>
  <si>
    <t>photo of a horse fly</t>
  </si>
  <si>
    <t>lisa manoban crazy horse photos</t>
  </si>
  <si>
    <t>https://incubeta.com/es/news-and-resources/google-abandons-third-party-cookie-deprecation/</t>
  </si>
  <si>
    <t>large framed horse art</t>
  </si>
  <si>
    <t>easy:km2wjjdxpck= a horse drawing</t>
  </si>
  <si>
    <t>blue horse photos</t>
  </si>
  <si>
    <t>cartoon horse pics</t>
  </si>
  <si>
    <t>creepy napoleon horse painting</t>
  </si>
  <si>
    <t>best 7 horse painting</t>
  </si>
  <si>
    <t>horse pixel art head</t>
  </si>
  <si>
    <t>horse drawing showing erection</t>
  </si>
  <si>
    <t>in memory horse painting</t>
  </si>
  <si>
    <t>broncos horse head drawing</t>
  </si>
  <si>
    <t>horse with your dick out photos</t>
  </si>
  <si>
    <t>sopranos horse painting poster</t>
  </si>
  <si>
    <t>https://incubeta.com/ae/knowledge-base/category/automation/</t>
  </si>
  <si>
    <t>black and white clip art, horse leaving farm</t>
  </si>
  <si>
    <t>horse 3d art</t>
  </si>
  <si>
    <t>drawing of girl riding horse</t>
  </si>
  <si>
    <t>horse bf photo</t>
  </si>
  <si>
    <t>horse painting picasso</t>
  </si>
  <si>
    <t>drawing cartoon horse</t>
  </si>
  <si>
    <t>family auto of white horse road photos</t>
  </si>
  <si>
    <t>got horse drawing meme</t>
  </si>
  <si>
    <t>painting of horse in living room</t>
  </si>
  <si>
    <t>painting the first kiss/horse</t>
  </si>
  <si>
    <t>beasteality with a horse drawings</t>
  </si>
  <si>
    <t>https://incubeta.com/sg/news-and-resources/incubeta-partners-with-carpio-to-supercharge-marketplace-reporting/</t>
  </si>
  <si>
    <t>horse anatomical drawing</t>
  </si>
  <si>
    <t>vietgangz horse club photos</t>
  </si>
  <si>
    <t>horse drawing steps printable</t>
  </si>
  <si>
    <t>mary beth toomey horse art</t>
  </si>
  <si>
    <t>horse oil paintings for sale</t>
  </si>
  <si>
    <t>drawing a sea horse</t>
  </si>
  <si>
    <t>realistic horse ear drawing</t>
  </si>
  <si>
    <t>horse and dog photo</t>
  </si>
  <si>
    <t>metal western horse head wall art, brown</t>
  </si>
  <si>
    <t>horse face drawing realistic</t>
  </si>
  <si>
    <t>https://incubeta.com/mx/knowledge-base/page/3/</t>
  </si>
  <si>
    <t>a horse photo</t>
  </si>
  <si>
    <t>the horse in art</t>
  </si>
  <si>
    <t>realistic:p6omckawpbw= horse easy drawing</t>
  </si>
  <si>
    <t>color horse drawing</t>
  </si>
  <si>
    <t>photos of horse and rider jumping at horse show</t>
  </si>
  <si>
    <t>horse photography flash</t>
  </si>
  <si>
    <t>long horse fan art</t>
  </si>
  <si>
    <t>horse stalls drawing</t>
  </si>
  <si>
    <t>painting phone mumbers on a horse</t>
  </si>
  <si>
    <t>horse painting chinese</t>
  </si>
  <si>
    <t>https://incubeta.com/de/news-and-resources/in-house-versus-agency/</t>
  </si>
  <si>
    <t>horse gesture drawing</t>
  </si>
  <si>
    <t>river road rv prk &amp; horse cmp chapel hill photos</t>
  </si>
  <si>
    <t>horse tack drawing</t>
  </si>
  <si>
    <t>significance of horse camel and elephant painting</t>
  </si>
  <si>
    <t>black and white horse racing photos</t>
  </si>
  <si>
    <t>base clydesdale horse drawing</t>
  </si>
  <si>
    <t>wallpaper:s-59s2jdo0q= horse photos</t>
  </si>
  <si>
    <t>beautiful:33kqh7rkaq8= pencil horse drawing</t>
  </si>
  <si>
    <t>seven horse painting as per vastu</t>
  </si>
  <si>
    <t>mermaid horse drawing</t>
  </si>
  <si>
    <t>https://incubeta.com/pt-pt/knowledge-base/the-role-of-consent-mode-in-your-path-to-privacy-ready-marketing/</t>
  </si>
  <si>
    <t>horse and a girl drawing</t>
  </si>
  <si>
    <t>eli manning tom brady horse drawing story</t>
  </si>
  <si>
    <t>wedding photo horse smiling</t>
  </si>
  <si>
    <t>water color painting horse</t>
  </si>
  <si>
    <t>royalty free horse coloring drawings</t>
  </si>
  <si>
    <t>drawing of a cowboy on a horse</t>
  </si>
  <si>
    <t>horse photography headshots</t>
  </si>
  <si>
    <t>horse gallery photo</t>
  </si>
  <si>
    <t>directed drawing of a horse</t>
  </si>
  <si>
    <t>easy:symvitzwulg= horse drawing simple</t>
  </si>
  <si>
    <t>southwest quarter horse association photos fall futurity</t>
  </si>
  <si>
    <t>pics of girls extreme anal horse dildo deep</t>
  </si>
  <si>
    <t>art clip horse</t>
  </si>
  <si>
    <t>https://incubeta.com/za/knowledge-base/category/social-media/</t>
  </si>
  <si>
    <t>simplistic horse drawing</t>
  </si>
  <si>
    <t>marwari horse drawing</t>
  </si>
  <si>
    <t>sexy horse drawing</t>
  </si>
  <si>
    <t>the horse and the lion painting</t>
  </si>
  <si>
    <t>knight riding a horse drawing</t>
  </si>
  <si>
    <t>4 pics 1 word horse sheep in field</t>
  </si>
  <si>
    <t>kirklands free horse art</t>
  </si>
  <si>
    <t>marino horse paintings</t>
  </si>
  <si>
    <t>black and white painting image of horse</t>
  </si>
  <si>
    <t>foal horse drawing</t>
  </si>
  <si>
    <t>https://incubeta.com/za/knowledge-base/the-benefits-challenges-of-in-app-advertising/</t>
  </si>
  <si>
    <t>horse christmas photo shoot</t>
  </si>
  <si>
    <t>clip art horse face</t>
  </si>
  <si>
    <t>horse drawing meme seasons</t>
  </si>
  <si>
    <t>ultimate chicken horse raccoon pixel art</t>
  </si>
  <si>
    <t>horse painting png</t>
  </si>
  <si>
    <t>horse wire art</t>
  </si>
  <si>
    <t>horse cock toon pics</t>
  </si>
  <si>
    <t>tumblr dick pics horse</t>
  </si>
  <si>
    <t>horse stable clip art</t>
  </si>
  <si>
    <t>horse hair keychain photos</t>
  </si>
  <si>
    <t>collapsible art horse bench</t>
  </si>
  <si>
    <t>crazy horse family campground photos</t>
  </si>
  <si>
    <t>https://incubeta.com/za/our-work/transforming-ma-advisory-with-agentic-ai-and-daas/</t>
  </si>
  <si>
    <t>flaming skeleton horse art</t>
  </si>
  <si>
    <t>big texan horse hotel photos</t>
  </si>
  <si>
    <t>famous paintings of horse running in the snow</t>
  </si>
  <si>
    <t>painting of a horse drawn buggy</t>
  </si>
  <si>
    <t>horse dot painting</t>
  </si>
  <si>
    <t>show jumping horse drawing outline easy</t>
  </si>
  <si>
    <t>sketch horse girl drawing</t>
  </si>
  <si>
    <t>zombie horse drawings</t>
  </si>
  <si>
    <t>https://incubeta.com/gb/our-work/driving-revenue-growth-and-performance/</t>
  </si>
  <si>
    <t>wolf drawing and horse realistic</t>
  </si>
  <si>
    <t>horse watercolour painting</t>
  </si>
  <si>
    <t>horse on back legs drawing</t>
  </si>
  <si>
    <t>horse drawings outline</t>
  </si>
  <si>
    <t>7 horse painting price</t>
  </si>
  <si>
    <t>cowgirl girl riding horse drawing</t>
  </si>
  <si>
    <t>photo horse running</t>
  </si>
  <si>
    <t>water horse painting</t>
  </si>
  <si>
    <t>horse drawing cheaper</t>
  </si>
  <si>
    <t>medieval painting horse from the front</t>
  </si>
  <si>
    <t>https://incubeta.com/ae/knowledge-base/category/signals/</t>
  </si>
  <si>
    <t>red horse photography</t>
  </si>
  <si>
    <t>tom brady horse drawing eli manning</t>
  </si>
  <si>
    <t>horse drawing advanced</t>
  </si>
  <si>
    <t>horse girl pics</t>
  </si>
  <si>
    <t>horse drawings sketch</t>
  </si>
  <si>
    <t>cartoon horse cart drawing</t>
  </si>
  <si>
    <t>sc dark horse photos</t>
  </si>
  <si>
    <t>cowgirl with horse drawing</t>
  </si>
  <si>
    <t>elkins creek horse camp photos</t>
  </si>
  <si>
    <t>https://incubeta.com/za/whitepapers/inside-google-marketing-live-2026/</t>
  </si>
  <si>
    <t>knight on a horse drawing easy</t>
  </si>
  <si>
    <t>creative girl and horse drawing</t>
  </si>
  <si>
    <t>false sole on a horse pics</t>
  </si>
  <si>
    <t>horse drawing not hard</t>
  </si>
  <si>
    <t>easy:lfnyoxdhqy4= arabian horse drawing</t>
  </si>
  <si>
    <t>colourful realistic horse drawing color</t>
  </si>
  <si>
    <t>ohio art toy spring horse</t>
  </si>
  <si>
    <t>abstract expressionist horse art</t>
  </si>
  <si>
    <t>carousel horse paintings susan ziemke</t>
  </si>
  <si>
    <t>oil painting coronel horse</t>
  </si>
  <si>
    <t>https://incubeta.com/ch/our-work/driving-personalization-with-ai/</t>
  </si>
  <si>
    <t>jclark photo woman on a horse</t>
  </si>
  <si>
    <t>watercolor horse drawing easy</t>
  </si>
  <si>
    <t>horse mafia photos aging</t>
  </si>
  <si>
    <t>painting:7kmezbakyec= white horse</t>
  </si>
  <si>
    <t>art test horse</t>
  </si>
  <si>
    <t>famous horse portrait with horse name on it</t>
  </si>
  <si>
    <t>drawings half man and horse</t>
  </si>
  <si>
    <t>cross country horse drawing</t>
  </si>
  <si>
    <t>horse drawings to print</t>
  </si>
  <si>
    <t>wild mustang horse paintings</t>
  </si>
  <si>
    <t>art photography of horse</t>
  </si>
  <si>
    <t>drawing of a horse from the back</t>
  </si>
  <si>
    <t>funny photos of a girl and her horse</t>
  </si>
  <si>
    <t>https://incubeta.com/es/knowledge-base/category/search/</t>
  </si>
  <si>
    <t>black and white drawings of horse heads</t>
  </si>
  <si>
    <t>the black horse hotel photos</t>
  </si>
  <si>
    <t>horse naomi lord art animals</t>
  </si>
  <si>
    <t>horse drawings rearing</t>
  </si>
  <si>
    <t>horse painting with background gold</t>
  </si>
  <si>
    <t>pics horse</t>
  </si>
  <si>
    <t>horse movement drawing</t>
  </si>
  <si>
    <t>steampunk horse drawing</t>
  </si>
  <si>
    <t>charging horse art</t>
  </si>
  <si>
    <t>7 horse photo frame vastu in hindi</t>
  </si>
  <si>
    <t>https://incubeta.com/za/news-and-resources/what-the-digital-markets-act-dma-means-for-google-advertisers/</t>
  </si>
  <si>
    <t>animal pencil beautiful horse drawing</t>
  </si>
  <si>
    <t>art for jesus return on a white horse</t>
  </si>
  <si>
    <t>kinky cowgirl and her horse nude pics</t>
  </si>
  <si>
    <t>with horse photos</t>
  </si>
  <si>
    <t>the gift horse waco photos</t>
  </si>
  <si>
    <t>medieval horse painting from front</t>
  </si>
  <si>
    <t>horse head drawing meme</t>
  </si>
  <si>
    <t>mexican horse drawing</t>
  </si>
  <si>
    <t>charcoal drawing of horse</t>
  </si>
  <si>
    <t>walking horse hotel wartrasce drawing</t>
  </si>
  <si>
    <t>easy drawing for kids horse</t>
  </si>
  <si>
    <t>https://incubeta.com/mx/knowledge-base/tired-of-explaining-data-discrepancies-a-practical-guide-to-sa360-and-ga-alignment/</t>
  </si>
  <si>
    <t>horse fuck pics</t>
  </si>
  <si>
    <t>horse drawing outlines</t>
  </si>
  <si>
    <t>cute:iuvgdgftrgy= simple horse drawing</t>
  </si>
  <si>
    <t>vector art horse</t>
  </si>
  <si>
    <t>horse painting classic</t>
  </si>
  <si>
    <t>funny horse racing pics</t>
  </si>
  <si>
    <t>steel horse harley-davidson photos</t>
  </si>
  <si>
    <t>horse racing winning photos vic</t>
  </si>
  <si>
    <t>wall horse painting</t>
  </si>
  <si>
    <t>https://incubeta.com/za/news-and-resources/incubeta-welcome-new-managing-director-mexico/</t>
  </si>
  <si>
    <t>race horse biting photo</t>
  </si>
  <si>
    <t>roman art horse</t>
  </si>
  <si>
    <t>the art of horizon forbidden west dark horse</t>
  </si>
  <si>
    <t>horse street art</t>
  </si>
  <si>
    <t>horse head side view drawing</t>
  </si>
  <si>
    <t>horse easy painting</t>
  </si>
  <si>
    <t>horse photo large size</t>
  </si>
  <si>
    <t>mardis gras horse and mule paintings</t>
  </si>
  <si>
    <t>horse pack photo</t>
  </si>
  <si>
    <t>crazy horse kitchen and bar photos</t>
  </si>
  <si>
    <t>horse pics with cool background</t>
  </si>
  <si>
    <t>ohio art vintage spring horse</t>
  </si>
  <si>
    <t>https://incubeta.com/sg/our-work/page/2/</t>
  </si>
  <si>
    <t>horse and cow old pics vallejo california</t>
  </si>
  <si>
    <t>the artist that painted the horse blue art lesson plan</t>
  </si>
  <si>
    <t>Case Studies | Page 2 Of 3 | Incubeta</t>
  </si>
  <si>
    <t>breyer horse crazy painting kit</t>
  </si>
  <si>
    <t>owl and horse painting</t>
  </si>
  <si>
    <t>horse family photos</t>
  </si>
  <si>
    <t>pics of a horse haven world adventures begilan warmblood</t>
  </si>
  <si>
    <t>https://incubeta.com/de/news-and-resources/incubeta-appoints-adam-woods-as-global-chief-product-officer/</t>
  </si>
  <si>
    <t>two horse vertical canvas painting</t>
  </si>
  <si>
    <t>horse art cartoon</t>
  </si>
  <si>
    <t>horse on wood painting</t>
  </si>
  <si>
    <t>horse shoe art wedding gift</t>
  </si>
  <si>
    <t>drawing of cowboy on horse</t>
  </si>
  <si>
    <t>horse art ball caps</t>
  </si>
  <si>
    <t>dumb horse drawing</t>
  </si>
  <si>
    <t>https://incubeta.com/my/our-work/driving-revenue-growth-and-performance/</t>
  </si>
  <si>
    <t>rdr2 drawing revolver from horse draws wrong ine</t>
  </si>
  <si>
    <t>horse in the woods running drawing</t>
  </si>
  <si>
    <t>irish horse statue art</t>
  </si>
  <si>
    <t>drawing of knight on horse</t>
  </si>
  <si>
    <t>sketch horse face drawing</t>
  </si>
  <si>
    <t>crazy horse singapore photos</t>
  </si>
  <si>
    <t>horse drawing eyes</t>
  </si>
  <si>
    <t>https://incubeta.com/sg/news-and-resources/achieving-peak-season-success/</t>
  </si>
  <si>
    <t>circus horse drawing</t>
  </si>
  <si>
    <t>sleeeping beauty prince philip horse drawing</t>
  </si>
  <si>
    <t>easy pastel horse drawing</t>
  </si>
  <si>
    <t>horse vastu painting</t>
  </si>
  <si>
    <t>lincoln road horse head photo vingette</t>
  </si>
  <si>
    <t>green horse painting</t>
  </si>
  <si>
    <t>drawing of a horse and carriage</t>
  </si>
  <si>
    <t>buffalo horse drawn pub crawls photos</t>
  </si>
  <si>
    <t>https://incubeta.com/it/knowledge-base/how-to-set-up-a-retail-media-network/</t>
  </si>
  <si>
    <t>brass horse cafe photos</t>
  </si>
  <si>
    <t>baby horse photo</t>
  </si>
  <si>
    <t>man sitting on rearing horse photography</t>
  </si>
  <si>
    <t>hooden horse photos</t>
  </si>
  <si>
    <t>underground ryan reynolds horse painting abu dabai</t>
  </si>
  <si>
    <t>horse painting on black canvas</t>
  </si>
  <si>
    <t>horse front and rear view line art</t>
  </si>
  <si>
    <t>images of white on black horse drawings</t>
  </si>
  <si>
    <t>simple girl riding horse drawing</t>
  </si>
  <si>
    <t>horse christmas painting</t>
  </si>
  <si>
    <t>red horse pics</t>
  </si>
  <si>
    <t>https://incubeta.com/knowledge-base/category/dco/</t>
  </si>
  <si>
    <t>face:5kevyjjk7t0= simple easy horse drawing</t>
  </si>
  <si>
    <t>pencil:hwdtn97i5-s= realistic horse drawing</t>
  </si>
  <si>
    <t>white horse canvas painting</t>
  </si>
  <si>
    <t>dressage horse line art</t>
  </si>
  <si>
    <t>horse line art png</t>
  </si>
  <si>
    <t>horse digital painting</t>
  </si>
  <si>
    <t>painting a horse trailer with rustoleum</t>
  </si>
  <si>
    <t>easy horse tattoo drawing</t>
  </si>
  <si>
    <t>sketch horse drawing from behind</t>
  </si>
  <si>
    <t>https://incubeta.com/my/our-work/driving-personalization-with-ai/</t>
  </si>
  <si>
    <t>canvas painting of horse</t>
  </si>
  <si>
    <t>running horse pics vastu</t>
  </si>
  <si>
    <t>horse pics for kids</t>
  </si>
  <si>
    <t>horse buggy drawing</t>
  </si>
  <si>
    <t>horse drawing stick figure</t>
  </si>
  <si>
    <t>quarter horse head drawing</t>
  </si>
  <si>
    <t>napoleon on a horse drawing</t>
  </si>
  <si>
    <t>https://incubeta.com/pt-pt/news-and-resources/category/incubeta-updates/page/4/</t>
  </si>
  <si>
    <t>pics of one week old quarter horse foal</t>
  </si>
  <si>
    <t>dog and horse drawing</t>
  </si>
  <si>
    <t>cartoon cute horse drawing</t>
  </si>
  <si>
    <t>significance of horse painting</t>
  </si>
  <si>
    <t>horse outline drawings</t>
  </si>
  <si>
    <t>horse art for wall</t>
  </si>
  <si>
    <t>black overo frame horse photo</t>
  </si>
  <si>
    <t>https://incubeta.com/gb/our-work/increasing-roas-with-google-precision-optimization/</t>
  </si>
  <si>
    <t>photography with wooden horse prop</t>
  </si>
  <si>
    <t>horse hung black dicks pics</t>
  </si>
  <si>
    <t>horse food drawing</t>
  </si>
  <si>
    <t>armored war horse drawing</t>
  </si>
  <si>
    <t>https://incubeta.com/mx/news-and-resources/how-to-navigate-the-compressing-user-journey-in-2026/</t>
  </si>
  <si>
    <t>old horse harness drawing</t>
  </si>
  <si>
    <t>husain horse painting</t>
  </si>
  <si>
    <t>dark horse art studios hinesville reviews</t>
  </si>
  <si>
    <t>horse race photo finish pictures</t>
  </si>
  <si>
    <t>cheroke horse art</t>
  </si>
  <si>
    <t>jcb horse sales photos</t>
  </si>
  <si>
    <t>https://incubeta.com/de/knowledge-base/how-to-exponentiate-your-digital-campaigns/</t>
  </si>
  <si>
    <t>miss lexa and destiny dixon - the horse erotica art video</t>
  </si>
  <si>
    <t>death riding a horse photo</t>
  </si>
  <si>
    <t>indian on a horse drawing</t>
  </si>
  <si>
    <t>happy horse drawing</t>
  </si>
  <si>
    <t>bay dun horse photos</t>
  </si>
  <si>
    <t>what's the name of the painting of napoleon on horse</t>
  </si>
  <si>
    <t>painting soldier on a brown horse</t>
  </si>
  <si>
    <t>https://incubeta.com/pt-pt/news-and-resources/incubeta-to-launch-outperform-pmax-an-ai-solution-that-puts-brands-in-charge/</t>
  </si>
  <si>
    <t>https://incubeta.com/knowledge-base/how-bigquery-augments-ga4s-reporting-capabilities/</t>
  </si>
  <si>
    <t>step by step watercolor horse painting</t>
  </si>
  <si>
    <t>horse bad drawing</t>
  </si>
  <si>
    <t>horse 🐎 drawing</t>
  </si>
  <si>
    <t>cute anime horse drawing</t>
  </si>
  <si>
    <t>thrift horse, salida photos</t>
  </si>
  <si>
    <t>watercolor girl riding horse painting</t>
  </si>
  <si>
    <t>wild horse paintings from wyoming</t>
  </si>
  <si>
    <t>https://incubeta.com/ch/news-and-resources/we-have-the-google-premier-partner-badge/</t>
  </si>
  <si>
    <t>windy horse metal wall art</t>
  </si>
  <si>
    <t>the white horse chichester photos</t>
  </si>
  <si>
    <t>pen drawing horse</t>
  </si>
  <si>
    <t>draft horse harnessed painting</t>
  </si>
  <si>
    <t>https://incubeta.com/sg/news-and-resources/google-transitions-away-from-similar-audiences/</t>
  </si>
  <si>
    <t>black horse gifts photos</t>
  </si>
  <si>
    <t>rocking horse newborn photo</t>
  </si>
  <si>
    <t>head:nbbzjp7vdqm= horse drawings</t>
  </si>
  <si>
    <t>printable horse head drawings with shading</t>
  </si>
  <si>
    <t>horse canvas painting for kids</t>
  </si>
  <si>
    <t>easy:epd-sxnfrne= acrylic horse painting</t>
  </si>
  <si>
    <t>cowboy riding horse art</t>
  </si>
  <si>
    <t>https://incubeta.com/de/news-and-resources/incubeta-uk-is-google-mobile-certified/</t>
  </si>
  <si>
    <t>horse leg photo</t>
  </si>
  <si>
    <t>prehistoric horse art</t>
  </si>
  <si>
    <t>lascaux</t>
  </si>
  <si>
    <t>horse portrait picture</t>
  </si>
  <si>
    <t>idle nook horse camp photos</t>
  </si>
  <si>
    <t>horse cock dildo pics</t>
  </si>
  <si>
    <t>lisa photos crazy horse</t>
  </si>
  <si>
    <t>https://incubeta.com/it/our-work/transforming-ma-advisory-with-agentic-ai-and-daas/</t>
  </si>
  <si>
    <t>little horse books &amp; vintage louisville photos</t>
  </si>
  <si>
    <t>turner horse painting</t>
  </si>
  <si>
    <t>the trojan horse painting</t>
  </si>
  <si>
    <t>realistic shire horse drawing</t>
  </si>
  <si>
    <t>easy drawing of horse face</t>
  </si>
  <si>
    <t>horse franz marc art</t>
  </si>
  <si>
    <t>oriental art horse</t>
  </si>
  <si>
    <t>https://incubeta.com/gb/our-work/identifying-analyzing-website-crawlability/</t>
  </si>
  <si>
    <t>the boy the mole the fox and the horse drawings</t>
  </si>
  <si>
    <t>horse tunnel market photos</t>
  </si>
  <si>
    <t>simple horse outline drawing</t>
  </si>
  <si>
    <t>cartoon draft horse drawing</t>
  </si>
  <si>
    <t>the wild horse salon photos</t>
  </si>
  <si>
    <t>desktop photo of dead horse point state park canyon country, utah 1920x1080</t>
  </si>
  <si>
    <t>stubbs horse drawing</t>
  </si>
  <si>
    <t>one horse open sleigh drawing</t>
  </si>
  <si>
    <t>https://incubeta.com/de/knowledge-base/fragmentation-is-the-challenge-demand-gen-is-the-solution-2/</t>
  </si>
  <si>
    <t>bandage photos horse</t>
  </si>
  <si>
    <t>anime:tbncb3gia9e= cute horse drawing</t>
  </si>
  <si>
    <t>easy horse running drawing</t>
  </si>
  <si>
    <t>lisa crazy horse show photo</t>
  </si>
  <si>
    <t>https://incubeta.com/it/knowledge-base/category/app-advertising/</t>
  </si>
  <si>
    <t>pics of new horse riding boots</t>
  </si>
  <si>
    <t>antique oil painting horse</t>
  </si>
  <si>
    <t>commissioned paintings for the horse john henry</t>
  </si>
  <si>
    <t>daisy and horse shoe drawings</t>
  </si>
  <si>
    <t>cute horse furry art</t>
  </si>
  <si>
    <t>https://incubeta.com/ch/knowledge-base/category/channel/</t>
  </si>
  <si>
    <t>famous race horse pics</t>
  </si>
  <si>
    <t>blue horse wine and martini bar photos</t>
  </si>
  <si>
    <t>my drawing spirit horse</t>
  </si>
  <si>
    <t>funny horse face photo</t>
  </si>
  <si>
    <t>racking horse celebration 2018 photo</t>
  </si>
  <si>
    <t>https://incubeta.com/ae/our-work/page/3/</t>
  </si>
  <si>
    <t>horse photo contest 2023</t>
  </si>
  <si>
    <t>theodore gericault horse drawing</t>
  </si>
  <si>
    <t>tony robbins white horse painting meaning</t>
  </si>
  <si>
    <t>pencil simple easy horse drawing step by step</t>
  </si>
  <si>
    <t>napoleon painting horse scary</t>
  </si>
  <si>
    <t>scary horse painting</t>
  </si>
  <si>
    <t>https://incubeta.com/de/knowledge-base/a-guide-to-countering-safaris-gclid-removal/</t>
  </si>
  <si>
    <t>gordon elliott horse photo</t>
  </si>
  <si>
    <t>ancient horse drawings</t>
  </si>
  <si>
    <t>girl and horse portrait</t>
  </si>
  <si>
    <t>drawings of spirit stellion horse</t>
  </si>
  <si>
    <t>horse fengshui painting</t>
  </si>
  <si>
    <t>horse and human relationship photography</t>
  </si>
  <si>
    <t>anime friesian horse drawing</t>
  </si>
  <si>
    <t>https://incubeta.com/za/our-work/how-taxfix-turned-measurement-into-a-decision-engine-for-growth/</t>
  </si>
  <si>
    <t>7 horse art</t>
  </si>
  <si>
    <t>horse painting in house</t>
  </si>
  <si>
    <t>beyonce horse pics</t>
  </si>
  <si>
    <t>easy horse walking drawing</t>
  </si>
  <si>
    <t>horse drawing cartoon easy</t>
  </si>
  <si>
    <t>horse on 2 legs drawing</t>
  </si>
  <si>
    <t>pencil realistic beautiful horse drawing</t>
  </si>
  <si>
    <t>easy:h8c0rjipqxg= horse simple drawing</t>
  </si>
  <si>
    <t>jumping horse line art</t>
  </si>
  <si>
    <t>easy:4gonbgqx7jw= horse running drawing</t>
  </si>
  <si>
    <t>side view:nxm-7pnmhtc= horse head drawing</t>
  </si>
  <si>
    <t>https://incubeta.com/au/news-and-resources/advertising-through-uncertain-times/</t>
  </si>
  <si>
    <t>bucking horse apartments photos</t>
  </si>
  <si>
    <t>cart horse drawing</t>
  </si>
  <si>
    <t>horse from above drawing</t>
  </si>
  <si>
    <t>red hill horse camp photos</t>
  </si>
  <si>
    <t>pictures of marcia baldwins horse paintings</t>
  </si>
  <si>
    <t>wicked horse drawing</t>
  </si>
  <si>
    <t>horse drawing carriage</t>
  </si>
  <si>
    <t>morgan horse art</t>
  </si>
  <si>
    <t>pics of gypsy vanner horse heads</t>
  </si>
  <si>
    <t>https://incubeta.com/es/news-and-resources/incubeta-launches-new-agentic-ai-products-to-help-brands-understand-what-truly-drives-marketing-performance/</t>
  </si>
  <si>
    <t>man fucking a horse porn pics</t>
  </si>
  <si>
    <t>drawing horse profile pictures</t>
  </si>
  <si>
    <t>realistic horse outline drawing</t>
  </si>
  <si>
    <t>art references for horse</t>
  </si>
  <si>
    <t>drawing of horse shoe</t>
  </si>
  <si>
    <t>western horse porn drawings</t>
  </si>
  <si>
    <t>white horse beach ma photos from the 50s and 60s</t>
  </si>
  <si>
    <t>horse balls pics</t>
  </si>
  <si>
    <t>3d painting horse</t>
  </si>
  <si>
    <t>horse carriage clip art</t>
  </si>
  <si>
    <t>vintage horse charcoal drawing</t>
  </si>
  <si>
    <t>horse head drawings in pencil</t>
  </si>
  <si>
    <t>https://incubeta.com/pt-pt/video-library/the-digital-edge-ep-3-ceo-jacques-van-niekerk-on-sustainable-growth-in-2025-outperform-marketing/</t>
  </si>
  <si>
    <t>horse animals drawing</t>
  </si>
  <si>
    <t>mongol horse archer art</t>
  </si>
  <si>
    <t>horse dick photos</t>
  </si>
  <si>
    <t>easy sea horse drawings</t>
  </si>
  <si>
    <t>white horse venue photos</t>
  </si>
  <si>
    <t>horse paintings calgary</t>
  </si>
  <si>
    <t>kawaii cute horse drawings</t>
  </si>
  <si>
    <t>https://incubeta.com/ae/knowledge-base/category/roas/</t>
  </si>
  <si>
    <t>drawing ideas easy horse</t>
  </si>
  <si>
    <t>girl with rocking horse kids drawing</t>
  </si>
  <si>
    <t>vintage nez perce horse photos</t>
  </si>
  <si>
    <t>old logging horse photos</t>
  </si>
  <si>
    <t>horse pulling wagon clip art</t>
  </si>
  <si>
    <t>horse country photos</t>
  </si>
  <si>
    <t>photos of horse barns in missouri</t>
  </si>
  <si>
    <t>martina photography horse</t>
  </si>
  <si>
    <t>https://incubeta.com/knowledge-base/category/automation/</t>
  </si>
  <si>
    <t>engagement photos with horse</t>
  </si>
  <si>
    <t>photography stunning beautiful horse wallpaper</t>
  </si>
  <si>
    <t>horse butt art</t>
  </si>
  <si>
    <t>easy horse drawing cartoon</t>
  </si>
  <si>
    <t>geronimo race horse photo</t>
  </si>
  <si>
    <t>https://incubeta.com/ch/knowledge-base/category/retail/</t>
  </si>
  <si>
    <t>photography vaquero bridle horse</t>
  </si>
  <si>
    <t>painting horse artwork</t>
  </si>
  <si>
    <t>horse drawings with color</t>
  </si>
  <si>
    <t>horse drawing easy with colour</t>
  </si>
  <si>
    <t>cute:edlv4ctbdii= kawaii:iyut-8rf3ds= horse drawing</t>
  </si>
  <si>
    <t>shire horse paintings</t>
  </si>
  <si>
    <t>https://incubeta.com/de/our-work/increasing-qualified-traffic-through-display-campaigns/</t>
  </si>
  <si>
    <t>wedding photo with horse</t>
  </si>
  <si>
    <t>cute:g6pgskdtnuq= drawing of horse</t>
  </si>
  <si>
    <t>horse drawing unicorn</t>
  </si>
  <si>
    <t>horse drawing 2d</t>
  </si>
  <si>
    <t>lillian august horse art</t>
  </si>
  <si>
    <t>https://incubeta.com/my/news-and-resources/category/thought-leadership/page/2/</t>
  </si>
  <si>
    <t>horse painting video</t>
  </si>
  <si>
    <t>easy:5kevyjjk7t0= drawings of a horse</t>
  </si>
  <si>
    <t>blue horse photography</t>
  </si>
  <si>
    <t>easy man on horse drawing</t>
  </si>
  <si>
    <t>photography harry potter rocking horse</t>
  </si>
  <si>
    <t>https://incubeta.com/mx/news-and-resources/a-mark-of-the-times-ai-employees-that-boost-internal-productivity/</t>
  </si>
  <si>
    <t>painting woman in black riding black horse side saddle</t>
  </si>
  <si>
    <t>crazy horse saloon and grill photos</t>
  </si>
  <si>
    <t>cartoon horse photo</t>
  </si>
  <si>
    <t>24 by 36 gurl in horse trough painting</t>
  </si>
  <si>
    <t>https://incubeta.com/gb/news-and-resources/loreal-and-incubeta-partner/</t>
  </si>
  <si>
    <t>4 pics 1 word battles castle knigt on horse</t>
  </si>
  <si>
    <t>horse face drawing easy for kids</t>
  </si>
  <si>
    <t>porn pics mature horse</t>
  </si>
  <si>
    <t>washington international horse show photos</t>
  </si>
  <si>
    <t>wild horse photo safaris</t>
  </si>
  <si>
    <t>profile horse clip art</t>
  </si>
  <si>
    <t>https://incubeta.com/pt-pt/video-library/the-digital-edge-s2-ep-3-how-to-build-an-ai-powered-brand-for-the-future-with-amy-crowther/</t>
  </si>
  <si>
    <t>riding horse clip art</t>
  </si>
  <si>
    <t>gay men bound to a saw horse pics</t>
  </si>
  <si>
    <t>horse lover artwork - pebble art horse</t>
  </si>
  <si>
    <t>war horse armour fantasy art</t>
  </si>
  <si>
    <t>horse lund photo</t>
  </si>
  <si>
    <t>horse photo shows.com</t>
  </si>
  <si>
    <t>black and white horse head drawing</t>
  </si>
  <si>
    <t>https://incubeta.com/mx/news-and-resources/maintaining-brand-identity-in-the-age-of-ultra-personalization/</t>
  </si>
  <si>
    <t>red horse distillery photos</t>
  </si>
  <si>
    <t>baldor motor one and a half horse schematics for that hundred 10 volt capacitor drawings</t>
  </si>
  <si>
    <t>horse tree drawing</t>
  </si>
  <si>
    <t>horse photo black</t>
  </si>
  <si>
    <t>famous alexander on a horse painting</t>
  </si>
  <si>
    <t>horse reference art</t>
  </si>
  <si>
    <t>https://incubeta.com/de/news-and-resources/breaking-down-organizational-silos-to-drive-synergy/</t>
  </si>
  <si>
    <t>wire art horse</t>
  </si>
  <si>
    <t>horse high quality photos</t>
  </si>
  <si>
    <t>reins of power the art of horse dancing</t>
  </si>
  <si>
    <t>napoleon painting on a horse</t>
  </si>
  <si>
    <t>delacroix horse painting</t>
  </si>
  <si>
    <t>rider on horse drawing</t>
  </si>
  <si>
    <t>drawing of a horse eating grass</t>
  </si>
  <si>
    <t>https://incubeta.com/my/our-work/a-decade-of-outperforming-with-forever-new/</t>
  </si>
  <si>
    <t>sketch:6_u9acc8dpm= easy horse drawing</t>
  </si>
  <si>
    <t>eventing horse black &amp; white clip art free</t>
  </si>
  <si>
    <t>horse running pics</t>
  </si>
  <si>
    <t>cubism art horse</t>
  </si>
  <si>
    <t>horse kicking man drawing</t>
  </si>
  <si>
    <t>art:809ehs2pw7u= horse drawing for kids</t>
  </si>
  <si>
    <t>https://incubeta.com/za/video-library/the-digital-edge-s2-ep-8-how-humans-win-and-disrupt-a-boring-ai-landscape-with-mark-schaefer/</t>
  </si>
  <si>
    <t>realistic horse running drawing</t>
  </si>
  <si>
    <t>horse face pics</t>
  </si>
  <si>
    <t>horse and foal painting</t>
  </si>
  <si>
    <t>quarter horse photo</t>
  </si>
  <si>
    <t>bad drawing of horse</t>
  </si>
  <si>
    <t>dark horse tattoo company photos</t>
  </si>
  <si>
    <t>https://incubeta.com/my/knowledge-base/mmm-powerhouses-comparing-meridian-and-robyn-2/</t>
  </si>
  <si>
    <t>head horse outline drawing</t>
  </si>
  <si>
    <t>stallion horse photos</t>
  </si>
  <si>
    <t>animal drawing easy horse</t>
  </si>
  <si>
    <t>painting of horse greeting dog</t>
  </si>
  <si>
    <t>white horse wine and spirits photos</t>
  </si>
  <si>
    <t>painting of a ancient horse and rider</t>
  </si>
  <si>
    <t>https://incubeta.com/gb/news-and-resources/how-to-find-growth-in-difficult-times/</t>
  </si>
  <si>
    <t>drawing pin the tail on the horse</t>
  </si>
  <si>
    <t>painting of arab man and horse</t>
  </si>
  <si>
    <t>ugle horse drawings</t>
  </si>
  <si>
    <t>willd horse hotel suite photo gallery</t>
  </si>
  <si>
    <t>painting skeleton on horse</t>
  </si>
  <si>
    <t>mma-metropolitan-museum-of-art--sterling-horse-brooch-pin</t>
  </si>
  <si>
    <t>https://incubeta.com/mx/news-and-resources/incubeta-welcomes-jacques-van-niekerk-as-non-executive-board-director/</t>
  </si>
  <si>
    <t>horse. vore porno art horse rape tiger</t>
  </si>
  <si>
    <t>horse minecraft pixel art</t>
  </si>
  <si>
    <t>pose:oru1tvkk6em= horse drawing reference</t>
  </si>
  <si>
    <t>abstract horse drawing head</t>
  </si>
  <si>
    <t>a pale horse named death and hell will follow me art</t>
  </si>
  <si>
    <t>cave painting of a horse</t>
  </si>
  <si>
    <t>https://incubeta.com/es/news-and-resources/incubeta-acquires-global-marketplace-expert-maze-one/</t>
  </si>
  <si>
    <t>abstract horse drawing for kids</t>
  </si>
  <si>
    <t>brad keselowski horse photos</t>
  </si>
  <si>
    <t>white horse party shop photos</t>
  </si>
  <si>
    <t>beginner:x9vvaqqgjxw= easy horse painting</t>
  </si>
  <si>
    <t>the blue horse children's shop photos</t>
  </si>
  <si>
    <t>horse painting by mf husain</t>
  </si>
  <si>
    <t>https://incubeta.com/pt-pt/news-and-resources/increasing-sustainability-one-ad-at-a-time/</t>
  </si>
  <si>
    <t>easy drawing for horse</t>
  </si>
  <si>
    <t>rick osteen horse show photography</t>
  </si>
  <si>
    <t>traceable horse drawing</t>
  </si>
  <si>
    <t>iron horse motorcycle photos</t>
  </si>
  <si>
    <t>horse with groom painting</t>
  </si>
  <si>
    <t>adorable horse drawing</t>
  </si>
  <si>
    <t>https://incubeta.com/de/knowledge-base/why-is-tiktok-shop-important/</t>
  </si>
  <si>
    <t>marida princess riding a horse photos</t>
  </si>
  <si>
    <t>horse cloud oil painting</t>
  </si>
  <si>
    <t>george washington's painting, on a horse</t>
  </si>
  <si>
    <t>the horse in ancient greek art</t>
  </si>
  <si>
    <t>large funny horse wall art</t>
  </si>
  <si>
    <t>horse drawing horse</t>
  </si>
  <si>
    <t>https://incubeta.com/de/news-and-resources/extendo-joins-incubeta/</t>
  </si>
  <si>
    <t>star stable horse drawings</t>
  </si>
  <si>
    <t>horse clip art black and white free</t>
  </si>
  <si>
    <t>7 horse painting vastu in hindi</t>
  </si>
  <si>
    <t>horse art study</t>
  </si>
  <si>
    <t>cool zombie horse drawing</t>
  </si>
  <si>
    <t>horse drawing jump</t>
  </si>
  <si>
    <t>https://incubeta.com/za/news-and-resources/advertising-through-uncertain-times/</t>
  </si>
  <si>
    <t>pics of a person riding a horse</t>
  </si>
  <si>
    <t>black horse armor photo</t>
  </si>
  <si>
    <t>horse in war drawing</t>
  </si>
  <si>
    <t>expensive horse painting</t>
  </si>
  <si>
    <t>https://incubeta.com/za/news-and-resources/how-cmos-can-win-the-affection-of-the-cfo/</t>
  </si>
  <si>
    <t>horse pics cartoon</t>
  </si>
  <si>
    <t>free horse shoe free clip art</t>
  </si>
  <si>
    <t>photography black white horse</t>
  </si>
  <si>
    <t>mf hussain paintings horse</t>
  </si>
  <si>
    <t>bronco drawing horse</t>
  </si>
  <si>
    <t>black background horse portrait</t>
  </si>
  <si>
    <t>horse show ribbon drawing</t>
  </si>
  <si>
    <t>https://incubeta.com/es/news-and-resources/why-brands-need-to-own-their-marketing-intelligence-in-the-ai-era/</t>
  </si>
  <si>
    <t>easy horse scratch art</t>
  </si>
  <si>
    <t>horse tattoo photos</t>
  </si>
  <si>
    <t>horse haven airfield photos</t>
  </si>
  <si>
    <t>colorful horse drawing</t>
  </si>
  <si>
    <t>easy:w9tqb1sukd4= horse drawings</t>
  </si>
  <si>
    <t>horse drinking drawing</t>
  </si>
  <si>
    <t>spirit horse drawing outline</t>
  </si>
  <si>
    <t>https://incubeta.com/ch/news-and-resources/incubeta-appoints-adam-woods-as-global-chief-product-officer/</t>
  </si>
  <si>
    <t>lust painting women and horse</t>
  </si>
  <si>
    <t>the three kings horse painting</t>
  </si>
  <si>
    <t>horse collar drawing</t>
  </si>
  <si>
    <t>horse realistic drawings</t>
  </si>
  <si>
    <t>theodore gericault horse paintings</t>
  </si>
  <si>
    <t>kawaii:iyut-8rf3ds= horse drawing</t>
  </si>
  <si>
    <t>https://incubeta.com/ae/video-library/incubeta-unpacks-commerce-on-emerce-talks/</t>
  </si>
  <si>
    <t>eli brady horse drawing</t>
  </si>
  <si>
    <t>realistic:p5ydovg_ojo= cute horse drawing</t>
  </si>
  <si>
    <t>startonight canvas wall art pure white horse for children room</t>
  </si>
  <si>
    <t>oil horse paintings by famous artists</t>
  </si>
  <si>
    <t>horse drawing red white and blue</t>
  </si>
  <si>
    <t>pics of horse hung black dics</t>
  </si>
  <si>
    <t>https://incubeta.com/pt-pt/knowledge-base/category/ga4/</t>
  </si>
  <si>
    <t>dead horse drawings</t>
  </si>
  <si>
    <t>horse drawing side profile</t>
  </si>
  <si>
    <t>horse love photo</t>
  </si>
  <si>
    <t>clip art horse jumping</t>
  </si>
  <si>
    <t>https://incubeta.com/mx/knowledge-base/category/holiday-marketing/</t>
  </si>
  <si>
    <t>horse painting online</t>
  </si>
  <si>
    <t>abstract horse racing art</t>
  </si>
  <si>
    <t>bigfoot with horse drawings</t>
  </si>
  <si>
    <t>https://incubeta.com/ch/news-and-resources/harrods-partners-with-incubeta/</t>
  </si>
  <si>
    <t>horse paintings in oil</t>
  </si>
  <si>
    <t>cody photography horse</t>
  </si>
  <si>
    <t>photos lusitano quarter horse breed</t>
  </si>
  <si>
    <t>sable island horse photography</t>
  </si>
  <si>
    <t>https://incubeta.com/za/knowledge-base/category/disability/</t>
  </si>
  <si>
    <t>line drawing fine line horse tattoo</t>
  </si>
  <si>
    <t>humanoid animals art soldiers horse</t>
  </si>
  <si>
    <t>free clipart horse line clip art</t>
  </si>
  <si>
    <t>two horse running side by side painting colorful amazon</t>
  </si>
  <si>
    <t>american quarter horse painting 1966</t>
  </si>
  <si>
    <t>https://incubeta.com/za/our-work/maximizing-reach-efficiency-with-dv360/</t>
  </si>
  <si>
    <t>"rose tinted" "snapped to" "horse" "pills" "plot" "lenses" "art gallery"</t>
  </si>
  <si>
    <t>horse with blinders on photo</t>
  </si>
  <si>
    <t>horse rearing clip art</t>
  </si>
  <si>
    <t>yard art horse aluminum</t>
  </si>
  <si>
    <t>https://incubeta.com/sg/knowledge-base/why-is-tiktok-shop-important/</t>
  </si>
  <si>
    <t>dorothea lange photo horse</t>
  </si>
  <si>
    <t>horse running side view drawing</t>
  </si>
  <si>
    <t>https://incubeta.com/de/knowledge-base/the-risks-rewards-best-practices-of-generative-ai/</t>
  </si>
  <si>
    <t>horse drawings easy full body</t>
  </si>
  <si>
    <t>horse with glasses pai painting</t>
  </si>
  <si>
    <t>realistic breyer horse pics</t>
  </si>
  <si>
    <t>flying horse photos</t>
  </si>
  <si>
    <t>https://incubeta.com/gb/news-and-resources/creating-value-with-ai-three-concrete-use-cases/</t>
  </si>
  <si>
    <t>st. augustine horse and carriage photos</t>
  </si>
  <si>
    <t>sunil das horse painting</t>
  </si>
  <si>
    <t>horse painting realistic</t>
  </si>
  <si>
    <t>trojan horse pics</t>
  </si>
  <si>
    <t>https://incubeta.com/it/knowledge-base/category/conversions/</t>
  </si>
  <si>
    <t>easy dressage horse drawing</t>
  </si>
  <si>
    <t>the horse shoe bar photos</t>
  </si>
  <si>
    <t>horse acrylic paintings</t>
  </si>
  <si>
    <t>horse stable pics</t>
  </si>
  <si>
    <t>sonoma horse park photos</t>
  </si>
  <si>
    <t>https://incubeta.com/pt-pt/news-and-resources/incubeta-wins-at-madfest/</t>
  </si>
  <si>
    <t>easy drawing horse head</t>
  </si>
  <si>
    <t>horse riding line art</t>
  </si>
  <si>
    <t>iron horse cafe &amp; pie shop photos</t>
  </si>
  <si>
    <t>the grey horse photos</t>
  </si>
  <si>
    <t>https://incubeta.com/es/our-work/page/2/</t>
  </si>
  <si>
    <t>dressage horse photos</t>
  </si>
  <si>
    <t>Case Studies | Página 2 De 3 | Incubeta</t>
  </si>
  <si>
    <t>drawing draft horse pulling</t>
  </si>
  <si>
    <t>horse fly photo</t>
  </si>
  <si>
    <t>spirit concept art horse</t>
  </si>
  <si>
    <t>https://incubeta.com/au/knowledge-base/tired-of-explaining-data-discrepancies-a-practical-guide-to-sa360-and-ga-alignment/</t>
  </si>
  <si>
    <t>jesus trujillo horse painting</t>
  </si>
  <si>
    <t>horse 3 piece wall art</t>
  </si>
  <si>
    <t>old horse drawings</t>
  </si>
  <si>
    <t>photos of horse king brian boru of ireland</t>
  </si>
  <si>
    <t>horse knights drawing</t>
  </si>
  <si>
    <t>https://incubeta.com/ae/news-and-resources/incubeta-scores-vendor-licenses-in-virginia-louisiana/</t>
  </si>
  <si>
    <t>kids easy horse drawing images with colour</t>
  </si>
  <si>
    <t>painting a steel horse trailer sprat paint</t>
  </si>
  <si>
    <t>drawing picture of a horse</t>
  </si>
  <si>
    <t>drawing:ljd413jlg70= horse photos</t>
  </si>
  <si>
    <t>appalachian horse project photos</t>
  </si>
  <si>
    <t>vintage horse logging photos</t>
  </si>
  <si>
    <t>https://incubeta.com/au/news-and-resources/redesigning-marketing-operations-for-the-ai-era-in-conversation-with-jonathan-greene/</t>
  </si>
  <si>
    <t>circle ss horse auction photos</t>
  </si>
  <si>
    <t>drawing the horse head hultgren</t>
  </si>
  <si>
    <t>photos of iberian horse cross with arabian horses</t>
  </si>
  <si>
    <t>clip art snow man horse sleigh</t>
  </si>
  <si>
    <t>https://incubeta.com/ch/knowledge-base/a-guide-to-countering-safaris-gclid-removal-2/</t>
  </si>
  <si>
    <t>easy:8iuswhodcek= baby horse drawing</t>
  </si>
  <si>
    <t>us horse welfare and rescue organization avon photos</t>
  </si>
  <si>
    <t>a simple horse drawing</t>
  </si>
  <si>
    <t>high quality horse head photography</t>
  </si>
  <si>
    <t>easy horse pastel drawing</t>
  </si>
  <si>
    <t>https://incubeta.com/it/knowledge-base/why-are-video-ads-important/</t>
  </si>
  <si>
    <t>polo horse drawing\</t>
  </si>
  <si>
    <t>trojan horse photos</t>
  </si>
  <si>
    <t>queen elizabeth windsor horse show 2001 photos</t>
  </si>
  <si>
    <t>https://incubeta.com/za/news-and-resources/victoria-webb-appointed-as-new-managing-director-of-incubeta-mena/</t>
  </si>
  <si>
    <t>horse and carriage acrylic painting</t>
  </si>
  <si>
    <t>viking horse drawing</t>
  </si>
  <si>
    <t>photo album horse</t>
  </si>
  <si>
    <t>red horse bar photos</t>
  </si>
  <si>
    <t>painting of 2 horse traders</t>
  </si>
  <si>
    <t>https://incubeta.com/sg/knowledge-base/category/gen-z/</t>
  </si>
  <si>
    <t>chinese horse painting meaning</t>
  </si>
  <si>
    <t>horse sperm photos</t>
  </si>
  <si>
    <t>images of painting wheel horse tractor with rustoleum</t>
  </si>
  <si>
    <t>drawing of mustang horse</t>
  </si>
  <si>
    <t>country girl and horse photography</t>
  </si>
  <si>
    <t>https://incubeta.com/ch/knowledge-base/the-risks-rewards-best-practices-of-generative-ai/</t>
  </si>
  <si>
    <t>coloring:t1mylmocmlu= horse drawing for kids</t>
  </si>
  <si>
    <t>horse skeleton drawing easy</t>
  </si>
  <si>
    <t>historical arabian horse photos</t>
  </si>
  <si>
    <t>simple jumping horse drawing</t>
  </si>
  <si>
    <t>franz marc blue horse paintings</t>
  </si>
  <si>
    <t>photo of horse with child</t>
  </si>
  <si>
    <t>horse shadow painting</t>
  </si>
  <si>
    <t>https://incubeta.com/de/news-and-resources/google-transitions-away-from-similar-audiences/</t>
  </si>
  <si>
    <t>is it good to have horse painting in house</t>
  </si>
  <si>
    <t>photos indoor horse statue</t>
  </si>
  <si>
    <t>egyptian horse drawing</t>
  </si>
  <si>
    <t>horse painting national gallery</t>
  </si>
  <si>
    <t>fjord horse photography</t>
  </si>
  <si>
    <t>horse cave drawings</t>
  </si>
  <si>
    <t>photo of world's largest horse</t>
  </si>
  <si>
    <t>https://incubeta.com/ch/find-us/page/2/</t>
  </si>
  <si>
    <t>sketch horse carriage drawing</t>
  </si>
  <si>
    <t>crazy horse restaurant and nightclub west covina photos</t>
  </si>
  <si>
    <t>Find Us | Seite 2 Von 2 | Incubeta</t>
  </si>
  <si>
    <t>horse drawing easy simple</t>
  </si>
  <si>
    <t>realistic:ix7-dnfqeuu= pencil:ix7-dnfqeuu= horse drawing</t>
  </si>
  <si>
    <t>horse hair brush painting</t>
  </si>
  <si>
    <t>horse pulling carriage drawing</t>
  </si>
  <si>
    <t>outline man on horse drawing</t>
  </si>
  <si>
    <t>wild horse clip art</t>
  </si>
  <si>
    <t>horse fly eggs photos</t>
  </si>
  <si>
    <t>https://incubeta.com/mx/knowledge-base/the-risks-rewards-best-practices-of-generative-ai/</t>
  </si>
  <si>
    <t>drawing of horse riding</t>
  </si>
  <si>
    <t>full body:7ehshxp0ay4= horse drawings</t>
  </si>
  <si>
    <t>pics of horse heads</t>
  </si>
  <si>
    <t>the art of the horse</t>
  </si>
  <si>
    <t>horse painting modern</t>
  </si>
  <si>
    <t>horse drawing coloring</t>
  </si>
  <si>
    <t>iron horse tavern photos</t>
  </si>
  <si>
    <t>spanish horse art</t>
  </si>
  <si>
    <t>https://incubeta.com/de/knowledge-base/category/ga4/</t>
  </si>
  <si>
    <t>horse flats campground photos</t>
  </si>
  <si>
    <t>rosa bonheur horse paintings names</t>
  </si>
  <si>
    <t>kids bad horse drawing</t>
  </si>
  <si>
    <t>horse drawing side</t>
  </si>
  <si>
    <t>heart of the horse therapy ranch photos</t>
  </si>
  <si>
    <t>https://incubeta.com/mx/knowledge-base/whats-new-with-ga4/</t>
  </si>
  <si>
    <t>logo drawings horse</t>
  </si>
  <si>
    <t>mercy family medicine horse gulch photos</t>
  </si>
  <si>
    <t>horse drawing with a person</t>
  </si>
  <si>
    <t>painting of half horse half man and naked nymphs</t>
  </si>
  <si>
    <t>medieval war horse painting</t>
  </si>
  <si>
    <t>horse pics birthday wishes to friend</t>
  </si>
  <si>
    <t>carriage with horse drawing</t>
  </si>
  <si>
    <t>https://incubeta.com/gb/news-and-resources/tomorrows-world-5-takeaways-for-building-marketing-systems-that-outperform-in-2026/</t>
  </si>
  <si>
    <t>horse drawing print out</t>
  </si>
  <si>
    <t>italian antique carved horse tricycle photos</t>
  </si>
  <si>
    <t>wild horse images art</t>
  </si>
  <si>
    <t>quality art horse</t>
  </si>
  <si>
    <t>horse template drawing</t>
  </si>
  <si>
    <t>two horse running painting colorful amazon</t>
  </si>
  <si>
    <t>https://incubeta.com/ch/knowledge-base/category/digital-marketing/</t>
  </si>
  <si>
    <t>kinky amareur cowgirl and her horse nude pics</t>
  </si>
  <si>
    <t>horse interdental space pics</t>
  </si>
  <si>
    <t>bruce's field at aiken horse park photos</t>
  </si>
  <si>
    <t>beautiful:j1no0sxte9c= pencil horse drawing</t>
  </si>
  <si>
    <t>horse ki photo</t>
  </si>
  <si>
    <t>wiestern horse drawing</t>
  </si>
  <si>
    <t>rehabilitating a starved horse before and after pics</t>
  </si>
  <si>
    <t>https://incubeta.com/mx/knowledge-base/optimizing-your-website-for-increased-holiday-conversions/</t>
  </si>
  <si>
    <t>free horse photos download</t>
  </si>
  <si>
    <t>horse picture clip art</t>
  </si>
  <si>
    <t>american rare horse photos</t>
  </si>
  <si>
    <t>easy drawing of a sea horse</t>
  </si>
  <si>
    <t>drawing step by step horse</t>
  </si>
  <si>
    <t>horse dick art</t>
  </si>
  <si>
    <t>https://incubeta.com/es/our-work/marks-spencer-international/</t>
  </si>
  <si>
    <t>mucho gusto horse portrait</t>
  </si>
  <si>
    <t>free horse painting</t>
  </si>
  <si>
    <t>horse footprint drawing</t>
  </si>
  <si>
    <t>paintings of horse in the snow</t>
  </si>
  <si>
    <t>https://incubeta.com/it/our-work/increasing-roas-with-google-precision-optimization/</t>
  </si>
  <si>
    <t>cute drawings easy horse</t>
  </si>
  <si>
    <t>drawing of a horse for kids</t>
  </si>
  <si>
    <t>meme with horse drawing</t>
  </si>
  <si>
    <t>clip art horse riding</t>
  </si>
  <si>
    <t>trojan horse statue photos</t>
  </si>
  <si>
    <t>pony easy cute horse drawing</t>
  </si>
  <si>
    <t>https://incubeta.com/my/news-and-resources/incubeta-drives-ai-performance-with-early-adoption-of-gemini-for-google-workspace/</t>
  </si>
  <si>
    <t>thomas shelby painting with horse</t>
  </si>
  <si>
    <t>drawing sketch horse</t>
  </si>
  <si>
    <t>drawing of horse simple</t>
  </si>
  <si>
    <t>cartoon horse jumping drawing</t>
  </si>
  <si>
    <t>yellow horse photography</t>
  </si>
  <si>
    <t>oregon horse center photos</t>
  </si>
  <si>
    <t>iron horse stadium photos</t>
  </si>
  <si>
    <t>horse shoe pub photos</t>
  </si>
  <si>
    <t>https://incubeta.com/sg/our-work/driving-revenue-growth-and-performance/</t>
  </si>
  <si>
    <t>sea horse cute drawing</t>
  </si>
  <si>
    <t>horse pics drawing</t>
  </si>
  <si>
    <t>general on horse painting</t>
  </si>
  <si>
    <t>horse shoe line art</t>
  </si>
  <si>
    <t>miniature horse photos</t>
  </si>
  <si>
    <t>horse racing clip art free</t>
  </si>
  <si>
    <t>horse looking back photos</t>
  </si>
  <si>
    <t>https://incubeta.com/it/news-and-resources/google-transitions-away-from-similar-audiences/</t>
  </si>
  <si>
    <t>celtic horse art coins</t>
  </si>
  <si>
    <t>pencil:c48t3pbllee= sketch horse drawing</t>
  </si>
  <si>
    <t>cat and horse drawing</t>
  </si>
  <si>
    <t>beautful horse-sold barnel's-the art &amp; framing gallery</t>
  </si>
  <si>
    <t>https://incubeta.com/my/news-and-resources/clicks-prompts-what-the-future-of-ai-driven-discovery-means-for-brands/</t>
  </si>
  <si>
    <t>horse and cart in art</t>
  </si>
  <si>
    <t>dick van dyke show horse painting living room</t>
  </si>
  <si>
    <t>soldier on horse drawing easy</t>
  </si>
  <si>
    <t>actual photo or a horse cock in a woman's pussy</t>
  </si>
  <si>
    <t>https://incubeta.com/au/knowledge-base/category/visual-web-optimiser/</t>
  </si>
  <si>
    <t>flea bitten grey horse photography</t>
  </si>
  <si>
    <t>rock horse painting</t>
  </si>
  <si>
    <t>gay horse hung cock pics</t>
  </si>
  <si>
    <t>https://incubeta.com/my/news-and-resources/the-power-behind-incubeta/</t>
  </si>
  <si>
    <t>photography beautiful winter horse</t>
  </si>
  <si>
    <t>horse furry drawing</t>
  </si>
  <si>
    <t>horse wall paintings</t>
  </si>
  <si>
    <t>https://incubeta.com/sg/knowledge-base/category/social-media/</t>
  </si>
  <si>
    <t>large horse canvas art</t>
  </si>
  <si>
    <t>the bucking horse grill photos</t>
  </si>
  <si>
    <t>horse on a human bed on a sofa photo</t>
  </si>
  <si>
    <t>photo of horse with big teeth</t>
  </si>
  <si>
    <t>https://incubeta.com/ae/knowledge-base/tired-of-explaining-data-discrepancies-a-practical-guide-to-sa360-and-ga-alignment/</t>
  </si>
  <si>
    <t>horse drawing 3 views</t>
  </si>
  <si>
    <t>horse face medieval painting</t>
  </si>
  <si>
    <t>aventura at wild horse creek apartments photos</t>
  </si>
  <si>
    <t>3d wall painting horse</t>
  </si>
  <si>
    <t>https://incubeta.com/video-library/digital-edge-episode-1/</t>
  </si>
  <si>
    <t>shutterstock horse photos</t>
  </si>
  <si>
    <t>cute:edlv4ctbdii= baby:sx-eagfjlne= horse drawing</t>
  </si>
  <si>
    <t>horse string art for beginners</t>
  </si>
  <si>
    <t>https://incubeta.com/mx/knowledge-base/how-to-drive-sales-over-valentines-day/</t>
  </si>
  <si>
    <t>le crazy horse hairstylist photos</t>
  </si>
  <si>
    <t>white horse lounge denver photos</t>
  </si>
  <si>
    <t>grey black horse photo</t>
  </si>
  <si>
    <t>horse drawing gets worse</t>
  </si>
  <si>
    <t>https://incubeta.com/ch/news-and-resources/loreal-incubeta-use-ai-first-party-data-to-push-personalization-frontiers-with-skin-genius/</t>
  </si>
  <si>
    <t>steven klein photography horse</t>
  </si>
  <si>
    <t>anime horse drawings</t>
  </si>
  <si>
    <t>horse photography with girl</t>
  </si>
  <si>
    <t>we three kings horse painting</t>
  </si>
  <si>
    <t>white horse inn beverley photos</t>
  </si>
  <si>
    <t>https://incubeta.com/gb/knowledge-base/a-guide-to-countering-safaris-gclid-removal-2/</t>
  </si>
  <si>
    <t>tilt art horse bench</t>
  </si>
  <si>
    <t>simple horse silhouette drawing</t>
  </si>
  <si>
    <t>calliope horse art</t>
  </si>
  <si>
    <t>https://incubeta.com/de/our-work/a-decade-of-outperforming-with-forever-new/</t>
  </si>
  <si>
    <t>outline:ny5nd4rwqog= pencil horse drawing</t>
  </si>
  <si>
    <t>the thirsty horse photos</t>
  </si>
  <si>
    <t>horse with wings drawing easy</t>
  </si>
  <si>
    <t>https://incubeta.com/ch/news-and-resources/achieving-peak-season-success/</t>
  </si>
  <si>
    <t>yorkie horse painting</t>
  </si>
  <si>
    <t>f.r.i.e.n.d.s. horse rescue and sanctuary photos</t>
  </si>
  <si>
    <t>skip to my lou horse drawing</t>
  </si>
  <si>
    <t>side view realistic horse head drawing</t>
  </si>
  <si>
    <t>horse photo download</t>
  </si>
  <si>
    <t>https://incubeta.com/ch/our-work/driving-revenue-growth-and-performance/</t>
  </si>
  <si>
    <t>horse picture painting</t>
  </si>
  <si>
    <t>ridgecrest regional wild horse and burro corrals photos</t>
  </si>
  <si>
    <t>m.f. husain horse painting price</t>
  </si>
  <si>
    <t>diana's horse carriages photos</t>
  </si>
  <si>
    <t>horse old painting</t>
  </si>
  <si>
    <t>palomino horse photography</t>
  </si>
  <si>
    <t>vintage horse racing photos</t>
  </si>
  <si>
    <t>https://incubeta.com/au/knowledge-base/category/retail/</t>
  </si>
  <si>
    <t>photo of horse fetlock</t>
  </si>
  <si>
    <t>malcolm furlow horse art for sale</t>
  </si>
  <si>
    <t>quarter horse impressive photo</t>
  </si>
  <si>
    <t>ketamine horse drawing</t>
  </si>
  <si>
    <t>pics horse intrepid heart</t>
  </si>
  <si>
    <t>https://incubeta.com/my/whitepapers/the-architects-the-renters/</t>
  </si>
  <si>
    <t>horse black and white painting</t>
  </si>
  <si>
    <t>old russian ship bow horse heads drawing</t>
  </si>
  <si>
    <t>clip art horse chariot</t>
  </si>
  <si>
    <t>horse painting award winner</t>
  </si>
  <si>
    <t>yms adam horse art</t>
  </si>
  <si>
    <t>horse jumping with rider drawing</t>
  </si>
  <si>
    <t>horse cave painting lascaux</t>
  </si>
  <si>
    <t>https://incubeta.com/za/news-and-resources/category/incubeta-updates/page/3/</t>
  </si>
  <si>
    <t>horse fly pics</t>
  </si>
  <si>
    <t>28mm miniature painting, albino horse</t>
  </si>
  <si>
    <t>photo of bot larvae on horse</t>
  </si>
  <si>
    <t>man with horse drawing</t>
  </si>
  <si>
    <t>https://incubeta.com/za/news-and-resources/category/news/</t>
  </si>
  <si>
    <t>two horse runnin painting</t>
  </si>
  <si>
    <t>drawing spirit horse movie</t>
  </si>
  <si>
    <t>painting red horse ledger</t>
  </si>
  <si>
    <t>2015 horse racing american pharoah photo memorabilia for charities</t>
  </si>
  <si>
    <t>iron horse bar &amp; grill new braunfels photos</t>
  </si>
  <si>
    <t>horse from profile drawing</t>
  </si>
  <si>
    <t>the clothes horse photos</t>
  </si>
  <si>
    <t>https://incubeta.com/de/news-and-resources/how-data-unification-delivers-performance/</t>
  </si>
  <si>
    <t>tribal horse tattoo drawing</t>
  </si>
  <si>
    <t>art photo horse moody</t>
  </si>
  <si>
    <t>przewalski's wild horse drawing easy</t>
  </si>
  <si>
    <t>palomino horse black and white art</t>
  </si>
  <si>
    <t>riding horse drawing reference</t>
  </si>
  <si>
    <t>horse anatomy drawings</t>
  </si>
  <si>
    <t>horse jumping drawing step by step</t>
  </si>
  <si>
    <t>https://incubeta.com/it/knowledge-base/how-to-integrate-google-cloud-google-marketing-platform/</t>
  </si>
  <si>
    <t>horse drawing christmas</t>
  </si>
  <si>
    <t>beautiful horse and little girl pencil drawings</t>
  </si>
  <si>
    <t>horse head with legs drawing</t>
  </si>
  <si>
    <t>dark horse tactical photos</t>
  </si>
  <si>
    <t>horse art activity</t>
  </si>
  <si>
    <t>black and white horse canvas wall art</t>
  </si>
  <si>
    <t>pencil horse drawing head</t>
  </si>
  <si>
    <t>https://incubeta.com/ae/our-work/global-digital-transformation/</t>
  </si>
  <si>
    <t>portrait of napoleon on horse</t>
  </si>
  <si>
    <t>horse drawing easy running</t>
  </si>
  <si>
    <t>realistic:ix7-dnfqeuu= pencil:gzn-gjcjog0= horse drawing</t>
  </si>
  <si>
    <t>horse continuous line drawing</t>
  </si>
  <si>
    <t>christmas horse paintings</t>
  </si>
  <si>
    <t>horse cartoon drawing cute</t>
  </si>
  <si>
    <t>face horse drawing</t>
  </si>
  <si>
    <t>https://incubeta.com/ae/our-work/driving-revenue-growth-and-performance/</t>
  </si>
  <si>
    <t>canvas:xy1ldsm4ll4= horse paintings</t>
  </si>
  <si>
    <t>sea horse drawing small</t>
  </si>
  <si>
    <t>sheridan horse palace photos</t>
  </si>
  <si>
    <t>ascending horse art</t>
  </si>
  <si>
    <t>art by sushi horse</t>
  </si>
  <si>
    <t>horse pictures:e075koohk9q= funny photos</t>
  </si>
  <si>
    <t>the horse barn event venue marion photos</t>
  </si>
  <si>
    <t>https://incubeta.com/za/our-work/delivering-national-excellence-efficiency/</t>
  </si>
  <si>
    <t>abstract watercolor horse painting</t>
  </si>
  <si>
    <t>painting horse nose on pumpkin</t>
  </si>
  <si>
    <t>black horse head art dark</t>
  </si>
  <si>
    <t>horse and hyde boardroom salon phoenix photos</t>
  </si>
  <si>
    <t>knights on a horse drawings</t>
  </si>
  <si>
    <t>https://incubeta.com/au/news-and-resources/incubeta-launches-new-agentic-ai-products-to-help-brands-understand-what-truly-drives-marketing-performance/</t>
  </si>
  <si>
    <t>free amish horse and buggy clip art</t>
  </si>
  <si>
    <t>western horseman, art ,nothing comes between a horse and his saddle</t>
  </si>
  <si>
    <t>horse and chariot drawing</t>
  </si>
  <si>
    <t>hobby horse pics</t>
  </si>
  <si>
    <t>meaning of horse painting</t>
  </si>
  <si>
    <t>iron horse painting west palm beach</t>
  </si>
  <si>
    <t>printable clip art race horse</t>
  </si>
  <si>
    <t>https://incubeta.com/za/knowledge-base/6-accessibility-tips-to-improve-your-customer-experience/</t>
  </si>
  <si>
    <t>drawing horse and rider poses</t>
  </si>
  <si>
    <t>bdsm torture pics on wooden horse</t>
  </si>
  <si>
    <t>horse with girl drawing</t>
  </si>
  <si>
    <t>horse drawing easy pencil</t>
  </si>
  <si>
    <t>horse penis drawing</t>
  </si>
  <si>
    <t>7 horse images photos hd wallpapers</t>
  </si>
  <si>
    <t>medieval art horse from the front</t>
  </si>
  <si>
    <t>https://incubeta.com/de/news-and-resources/incubeta-wins-prestigious-fd-gazelle-award-out-of-600-shortlisted-entries/</t>
  </si>
  <si>
    <t>knight on horse clip art</t>
  </si>
  <si>
    <t>hits saugerties horse show series photos</t>
  </si>
  <si>
    <t>jack kira horse porn art</t>
  </si>
  <si>
    <t>photos trentham horse track nz</t>
  </si>
  <si>
    <t>chief crazy horse clip art images</t>
  </si>
  <si>
    <t>carved wooden horse wall art</t>
  </si>
  <si>
    <t>adam driver horse photo</t>
  </si>
  <si>
    <t>cute mini horse drawing</t>
  </si>
  <si>
    <t>jubilee horse photos</t>
  </si>
  <si>
    <t>https://incubeta.com/pt-pt/news-and-resources/advertising-through-uncertain-times/</t>
  </si>
  <si>
    <t>horse paintings black and white</t>
  </si>
  <si>
    <t>lisa frank pics of horse and girl</t>
  </si>
  <si>
    <t>white horse hd photos</t>
  </si>
  <si>
    <t>horse background drawing</t>
  </si>
  <si>
    <t>silhouette cutting horse clip art</t>
  </si>
  <si>
    <t>war horse pics</t>
  </si>
  <si>
    <t>gothic horse art</t>
  </si>
  <si>
    <t>horse photos black background</t>
  </si>
  <si>
    <t>horse mackerel chibi robo photo finder</t>
  </si>
  <si>
    <t>wild horse islands drawing</t>
  </si>
  <si>
    <t>https://incubeta.com/ae/news-and-resources/the-power-behind-incubeta/</t>
  </si>
  <si>
    <t>horse photos white</t>
  </si>
  <si>
    <t>horse detailed drawing</t>
  </si>
  <si>
    <t>picture of a horse head drawing</t>
  </si>
  <si>
    <t>jane jacobs horse photography</t>
  </si>
  <si>
    <t>horse picture for drawing</t>
  </si>
  <si>
    <t>horse with glasses drawing</t>
  </si>
  <si>
    <t>running:k7owxr0iizw= horse photo</t>
  </si>
  <si>
    <t>black horse barn photos</t>
  </si>
  <si>
    <t>https://incubeta.com/mx/video-library/the-digital-edge-s2-ep-1-discover-how-ai-is-reshaping-digital-marketing-with-michael-ossendrijver/</t>
  </si>
  <si>
    <t>original horse painting</t>
  </si>
  <si>
    <t>green mountain horse and tack photos</t>
  </si>
  <si>
    <t>horse blowjob pics</t>
  </si>
  <si>
    <t>horse sex</t>
  </si>
  <si>
    <t>naked woman on horse painting</t>
  </si>
  <si>
    <t>horse shoe bar warren photos</t>
  </si>
  <si>
    <t>image of a horse drawing</t>
  </si>
  <si>
    <t>poses horse drawing</t>
  </si>
  <si>
    <t>christmas horse photo shoot</t>
  </si>
  <si>
    <t>svedish horse folk art</t>
  </si>
  <si>
    <t>https://incubeta.com/au/news-and-resources/under-armour-appoints-incubeta-to-accelerate-european-growth-on-amazon/</t>
  </si>
  <si>
    <t>horse and rider drawing easy</t>
  </si>
  <si>
    <t>horse christmas photo ideas</t>
  </si>
  <si>
    <t>horse pixel art help</t>
  </si>
  <si>
    <t>horse porn anatomically correct art</t>
  </si>
  <si>
    <t>horse photo in home as per vastu</t>
  </si>
  <si>
    <t>https://incubeta.com/my/our-work/maximizing-reach-efficiency-with-dv360/</t>
  </si>
  <si>
    <t>horse drawing dressage</t>
  </si>
  <si>
    <t>spotted horse painting</t>
  </si>
  <si>
    <t>dark horse art studio photos</t>
  </si>
  <si>
    <t>horse racing finish line photos</t>
  </si>
  <si>
    <t>sea horse painting easy</t>
  </si>
  <si>
    <t>horse jumps drawing</t>
  </si>
  <si>
    <t>spirit horse art style running</t>
  </si>
  <si>
    <t>a drawing picture of a horse for kuds</t>
  </si>
  <si>
    <t>https://incubeta.com/my/news-and-resources/maintaining-brand-identity-in-the-age-of-ultra-personalization/</t>
  </si>
  <si>
    <t>horse funny drawing</t>
  </si>
  <si>
    <t>unfinished horse drawing meme template</t>
  </si>
  <si>
    <t>horse marker drawing</t>
  </si>
  <si>
    <t>7 horse drawing</t>
  </si>
  <si>
    <t>horse head down drawing</t>
  </si>
  <si>
    <t>napoleon painting on horse mystery</t>
  </si>
  <si>
    <t>photo of eagle fan eating horse poop</t>
  </si>
  <si>
    <t>horse profile line art</t>
  </si>
  <si>
    <t>https://incubeta.com/ch/our-work/a-decade-of-outperforming-with-forever-new/</t>
  </si>
  <si>
    <t>black horse motors llc photos</t>
  </si>
  <si>
    <t>crazy horse consignment photos</t>
  </si>
  <si>
    <t>whiote horse saying goodbye painting</t>
  </si>
  <si>
    <t>z gallerie horse art</t>
  </si>
  <si>
    <t>horse wall painting for living room</t>
  </si>
  <si>
    <t>blackpink lisa crazy horse photo</t>
  </si>
  <si>
    <t>running horse drawing step by step</t>
  </si>
  <si>
    <t>https://incubeta.com/za/find-us/page/2/</t>
  </si>
  <si>
    <t>pencil friesian horse drawing</t>
  </si>
  <si>
    <t>horse lying down drawing easy</t>
  </si>
  <si>
    <t>horse and squirrel drawing</t>
  </si>
  <si>
    <t>horse painting etsy</t>
  </si>
  <si>
    <t>pinting of art of deer horse national gallery london</t>
  </si>
  <si>
    <t>cute:edlv4ctbdii= horse easy drawing</t>
  </si>
  <si>
    <t>horse and girl photo</t>
  </si>
  <si>
    <t>https://incubeta.com/au/news-and-resources/celebrating-international-womens-day/</t>
  </si>
  <si>
    <t>ram charan horse photos</t>
  </si>
  <si>
    <t>horse drawing painting</t>
  </si>
  <si>
    <t>easy:xobhxb2z8oy= horse jumping drawing</t>
  </si>
  <si>
    <t>horse clip art coloring page</t>
  </si>
  <si>
    <t>head:uv0qyhaxspo= horse drawing realistic</t>
  </si>
  <si>
    <t>cowboy feeding horse noodles painting</t>
  </si>
  <si>
    <t>white horse christian academy photos</t>
  </si>
  <si>
    <t>https://incubeta.com/za/knowledge-base/category/amazon/</t>
  </si>
  <si>
    <t>horse in water painting</t>
  </si>
  <si>
    <t>pencil mom and baby horse drawing</t>
  </si>
  <si>
    <t>horse painting step by step</t>
  </si>
  <si>
    <t>horse drawing horse drawing</t>
  </si>
  <si>
    <t>western horse clip art</t>
  </si>
  <si>
    <t>horse nails art</t>
  </si>
  <si>
    <t>horse portrait screen</t>
  </si>
  <si>
    <t>https://incubeta.com/mx/knowledge-base/how-to-market-to-the-gen-z-consumer/</t>
  </si>
  <si>
    <t>gypsy cob gypsy horse drawing</t>
  </si>
  <si>
    <t>crazy horse cabaret port allen photos</t>
  </si>
  <si>
    <t>horse pussy porn art</t>
  </si>
  <si>
    <t>percheron horse drawings</t>
  </si>
  <si>
    <t>simple:buk_tcvdd9y= horse drawings easy</t>
  </si>
  <si>
    <t>horse saddle shop photos</t>
  </si>
  <si>
    <t>best cowboy riding horse stock photos</t>
  </si>
  <si>
    <t>https://incubeta.com/gb/our-work/delivering-incrementality-with-seamless-search/</t>
  </si>
  <si>
    <t>warrior horse riding drawing</t>
  </si>
  <si>
    <t>half woman half horse drawing</t>
  </si>
  <si>
    <t>horse cart easy drawing</t>
  </si>
  <si>
    <t>is armor for man and his horse a painting</t>
  </si>
  <si>
    <t>little girl on horse photo</t>
  </si>
  <si>
    <t>rock creek park horse center photos</t>
  </si>
  <si>
    <t>https://incubeta.com/de/our-work/using-youtube-to-generate-subscribers/</t>
  </si>
  <si>
    <t>the horse bike week 2019 photos</t>
  </si>
  <si>
    <t>paulus potter horse paintings</t>
  </si>
  <si>
    <t>horse scared of bath pics</t>
  </si>
  <si>
    <t>leonardo da vinci horse drawing</t>
  </si>
  <si>
    <t>nikon d3500 horse photography</t>
  </si>
  <si>
    <t>crazy horse monument today photos</t>
  </si>
  <si>
    <t>grey bay tobiano horse photo</t>
  </si>
  <si>
    <t>latte art horse</t>
  </si>
  <si>
    <t>https://incubeta.com/ch/news-and-resources/incubeta-announces-lani-cummins-as-managing-director-anz/</t>
  </si>
  <si>
    <t>metal horse bookends art deco</t>
  </si>
  <si>
    <t>kids canvas horse painting ideas with a little girl on it</t>
  </si>
  <si>
    <t>art horse head drawing</t>
  </si>
  <si>
    <t>rushed horse drawing</t>
  </si>
  <si>
    <t>knight in a horse drawing</t>
  </si>
  <si>
    <t>easy horse painting on canvas</t>
  </si>
  <si>
    <t>is there a photo of the horse gunrunner with a horseshoe hanging in its tail from its last race</t>
  </si>
  <si>
    <t>horse solarium photos</t>
  </si>
  <si>
    <t>https://incubeta.com/za/knowledge-base/category/ux/</t>
  </si>
  <si>
    <t>photo finish horse racing game download</t>
  </si>
  <si>
    <t>ky i 65 rv park horse cave photos</t>
  </si>
  <si>
    <t>silhouette:gglbey4ps6s= acrylic horse painting</t>
  </si>
  <si>
    <t>jennifer meyers horse photography on etsy</t>
  </si>
  <si>
    <t>realistic drawing of horse hair</t>
  </si>
  <si>
    <t>john j park horse concept art</t>
  </si>
  <si>
    <t>glass painting horse</t>
  </si>
  <si>
    <t>https://incubeta.com/gb/knowledge-base/tired-of-explaining-data-discrepancies-a-practical-guide-to-sa360-and-ga-alignment/</t>
  </si>
  <si>
    <t>cartoon horse porn drawings</t>
  </si>
  <si>
    <t>roping horse photos</t>
  </si>
  <si>
    <t>mutual art news leonards horse and rider</t>
  </si>
  <si>
    <t>horse sculpture adelaide art gallery</t>
  </si>
  <si>
    <t>drawing of cartoon horse</t>
  </si>
  <si>
    <t>7 horse drawing easy</t>
  </si>
  <si>
    <t>pencil horse face drawing</t>
  </si>
  <si>
    <t>pictures of horse pics</t>
  </si>
  <si>
    <t>drawings of horse barns</t>
  </si>
  <si>
    <t>https://incubeta.com/ae/news-and-resources/why-cmos-lack-confidence-in-their-reporting/</t>
  </si>
  <si>
    <t>dark horse breathing steam fantasy art</t>
  </si>
  <si>
    <t>horse line art galloping</t>
  </si>
  <si>
    <t>drawing:2yk98km2are= horse diagram</t>
  </si>
  <si>
    <t>celtic horse drawing</t>
  </si>
  <si>
    <t>easy indian horse drawing</t>
  </si>
  <si>
    <t>simple white horse drawing</t>
  </si>
  <si>
    <t>large horse painting on canvas</t>
  </si>
  <si>
    <t>horse art activities for toddlers</t>
  </si>
  <si>
    <t>photo frame horse</t>
  </si>
  <si>
    <t>https://incubeta.com/es/knowledge-base/category/amazon/</t>
  </si>
  <si>
    <t>potomac horse center photos</t>
  </si>
  <si>
    <t>photography horse black background</t>
  </si>
  <si>
    <t>picture of horse drawing easy</t>
  </si>
  <si>
    <t>horse laying down drawing reference</t>
  </si>
  <si>
    <t>kids horse drawings</t>
  </si>
  <si>
    <t>cute:edlv4ctbdii= realistic:p5ydovg_ojo= horse drawing</t>
  </si>
  <si>
    <t>horse drawing saddle</t>
  </si>
  <si>
    <t>horse photo vastu</t>
  </si>
  <si>
    <t>https://incubeta.com/it/knowledge-base/category/retail/</t>
  </si>
  <si>
    <t>art drawings horse skull</t>
  </si>
  <si>
    <t>running horse high resolution pics</t>
  </si>
  <si>
    <t>sketch:xdiiwmuyqim= full body:nqlbnvbhh0k= horse drawing</t>
  </si>
  <si>
    <t>drawing a simple horse</t>
  </si>
  <si>
    <t>abstract horse paintings by famous artists</t>
  </si>
  <si>
    <t>horse girl photos</t>
  </si>
  <si>
    <t>horse jumping images clip art</t>
  </si>
  <si>
    <t>free to use spirit horse with feathers clip art</t>
  </si>
  <si>
    <t>https://incubeta.com/mx/video-library/digital-edge-episode-1/</t>
  </si>
  <si>
    <t>light gray horse painting</t>
  </si>
  <si>
    <t>doors horse painting</t>
  </si>
  <si>
    <t>saddled horse drawing</t>
  </si>
  <si>
    <t>goofy horse pics</t>
  </si>
  <si>
    <t>horse drawing super easy</t>
  </si>
  <si>
    <t>terry redlin 1963 art horse drawn hay baler</t>
  </si>
  <si>
    <t>horse rescue art show thousand oaks</t>
  </si>
  <si>
    <t>creative christmas horse drawings</t>
  </si>
  <si>
    <t>https://incubeta.com/au/knowledge-base/what-is-consent-mode/</t>
  </si>
  <si>
    <t>horse victim death pics</t>
  </si>
  <si>
    <t>art brown horse hair brush</t>
  </si>
  <si>
    <t>horse pennis pics</t>
  </si>
  <si>
    <t>porn art of zoo horse</t>
  </si>
  <si>
    <t>gericault horse painting</t>
  </si>
  <si>
    <t>painting your horse for halloween</t>
  </si>
  <si>
    <t>cow horse drawing</t>
  </si>
  <si>
    <t>horse drawing meme generator</t>
  </si>
  <si>
    <t>shire horse wall art</t>
  </si>
  <si>
    <t>old painting black horse side saddle woman in black with black hat</t>
  </si>
  <si>
    <t>ohio art toy horse</t>
  </si>
  <si>
    <t>big rocking horse photos</t>
  </si>
  <si>
    <t>https://incubeta.com/es/news-and-resources/marketing-metrics-that-matter-to-the-c-suite/</t>
  </si>
  <si>
    <t>horse black and white clip art</t>
  </si>
  <si>
    <t>impressionist horse art</t>
  </si>
  <si>
    <t>wife and horse sex pics tumblr</t>
  </si>
  <si>
    <t>horse and hound painting</t>
  </si>
  <si>
    <t>eli manning horse drawing story</t>
  </si>
  <si>
    <t>sea horse picture drawing</t>
  </si>
  <si>
    <t>painting of a horse drawn carriage</t>
  </si>
  <si>
    <t>https://incubeta.com/pt-pt/knowledge-base/the-role-of-first-party-mode-in-futureproof-measurement/</t>
  </si>
  <si>
    <t>detailed horse rearing drawing</t>
  </si>
  <si>
    <t>no horse play drawing</t>
  </si>
  <si>
    <t>art horse wall painting</t>
  </si>
  <si>
    <t>horse face paintings</t>
  </si>
  <si>
    <t>youtube chris lethal horse head drawing tuturial</t>
  </si>
  <si>
    <t>https://incubeta.com/de/knowledge-base/category/conversions/</t>
  </si>
  <si>
    <t>rare art deco glass figurine horse</t>
  </si>
  <si>
    <t>charley horse leg real photo</t>
  </si>
  <si>
    <t>fantasy art female warrior on horse</t>
  </si>
  <si>
    <t>mexican painted horse statue art</t>
  </si>
  <si>
    <t>wild horse fine art photos</t>
  </si>
  <si>
    <t>free running horse vector art</t>
  </si>
  <si>
    <t>https://incubeta.com/my/knowledge-base/advanced-signals-ai-first-ppc-structures-dont-need-to-result-in-a-loss-of-insight-or-control/</t>
  </si>
  <si>
    <t>4 pics 1 word horse</t>
  </si>
  <si>
    <t>horse photography workshops 2023</t>
  </si>
  <si>
    <t>iron horse tattoo photos</t>
  </si>
  <si>
    <t>horse sense vet photos</t>
  </si>
  <si>
    <t>drawing of a cartoon horse</t>
  </si>
  <si>
    <t>soldier on horse painting</t>
  </si>
  <si>
    <t>best horse drawing</t>
  </si>
  <si>
    <t>iron horse motorcycle lodge photos</t>
  </si>
  <si>
    <t>https://incubeta.com/pt-pt/knowledge-base/category/search-ads-360/</t>
  </si>
  <si>
    <t>horse tail photos</t>
  </si>
  <si>
    <t>easy flying horse drawing</t>
  </si>
  <si>
    <t>lascaux cave art horse</t>
  </si>
  <si>
    <t>evil horse painting</t>
  </si>
  <si>
    <t>ai generated horse art</t>
  </si>
  <si>
    <t>https://incubeta.com/it/knowledge-base/category/social-media/</t>
  </si>
  <si>
    <t>abstract painting horse</t>
  </si>
  <si>
    <t>war horse ink photos</t>
  </si>
  <si>
    <t>pixel art horse head</t>
  </si>
  <si>
    <t>wild horse islands roblox fan art</t>
  </si>
  <si>
    <t>https://incubeta.com/my/knowledge-base/category/website/</t>
  </si>
  <si>
    <t>lake placid horse show photos</t>
  </si>
  <si>
    <t>game of thrones drawing horse</t>
  </si>
  <si>
    <t>the junction at iron horse photos</t>
  </si>
  <si>
    <t>paintings and drawings of roses in horse manes</t>
  </si>
  <si>
    <t>black and white clip art, horse throwing rider</t>
  </si>
  <si>
    <t>https://incubeta.com/es/news-and-resources/celebrating-international-womens-day/</t>
  </si>
  <si>
    <t>super long legs photo shopped on a horse images</t>
  </si>
  <si>
    <t>horse i drowned in your sea painting</t>
  </si>
  <si>
    <t>large metal wall art panels horse trio</t>
  </si>
  <si>
    <t>woman with horse painting</t>
  </si>
  <si>
    <t>horse hoove drawing</t>
  </si>
  <si>
    <t>https://incubeta.com/it/knowledge-base/category/performace/</t>
  </si>
  <si>
    <t>big horse photo</t>
  </si>
  <si>
    <t>death riding a horse photo black and white</t>
  </si>
  <si>
    <t>old chinese paintings horse</t>
  </si>
  <si>
    <t>horse race stock art</t>
  </si>
  <si>
    <t>https://incubeta.com/mx/knowledge-base/category/seo/</t>
  </si>
  <si>
    <t>easy:5kevyjjk7t0= horse drawing head</t>
  </si>
  <si>
    <t>white horse car wash &amp; pet wash photos</t>
  </si>
  <si>
    <t>man on horse with sword drawing</t>
  </si>
  <si>
    <t>drawings of horse for marble engraving</t>
  </si>
  <si>
    <t>horse drawing pto</t>
  </si>
  <si>
    <t>horse full body photo</t>
  </si>
  <si>
    <t>https://incubeta.com/gb/our-work/carparts-mmm/</t>
  </si>
  <si>
    <t>watercolor paintings of horse heads</t>
  </si>
  <si>
    <t>glass etched horse art</t>
  </si>
  <si>
    <t>the horse market painting</t>
  </si>
  <si>
    <t>wild horse pencil drawing</t>
  </si>
  <si>
    <t>george washington at the battle of trenton painting on the horse</t>
  </si>
  <si>
    <t>https://incubeta.com/ch/news-and-resources/why-creative-is-the-dark-horse-of-business-growth/</t>
  </si>
  <si>
    <t>pencil:oulgcczk7ck= simple easy horse drawing</t>
  </si>
  <si>
    <t>horse drinking water drawing easy</t>
  </si>
  <si>
    <t>horse wall art stickers</t>
  </si>
  <si>
    <t>nazgul horse drawing</t>
  </si>
  <si>
    <t>chinese painting ofgroom leading horse</t>
  </si>
  <si>
    <t>iron horse tavern norcross photos</t>
  </si>
  <si>
    <t>easy drawing of horse step by step</t>
  </si>
  <si>
    <t>side view of horse head drawing</t>
  </si>
  <si>
    <t>https://incubeta.com/ae/news-and-resources/celebrating-international-womens-day/</t>
  </si>
  <si>
    <t>horse photography girl</t>
  </si>
  <si>
    <t>black canvas horse painting</t>
  </si>
  <si>
    <t>mechanical horse cyberpunk art</t>
  </si>
  <si>
    <t>pencil:-etwk6f2iza= horse face drawing</t>
  </si>
  <si>
    <t>simple:yzmibk2ogi4= horse jumping drawing</t>
  </si>
  <si>
    <t>ocala horse properties photos</t>
  </si>
  <si>
    <t>horse wagon drawing for kids</t>
  </si>
  <si>
    <t>picture of horse for drawing</t>
  </si>
  <si>
    <t>horse photo background</t>
  </si>
  <si>
    <t>horse shoe dream catcher drawing</t>
  </si>
  <si>
    <t>black horse cigar shop photos</t>
  </si>
  <si>
    <t>easy horse nose drawing</t>
  </si>
  <si>
    <t>realistic black horse painting</t>
  </si>
  <si>
    <t>one line drawing horse</t>
  </si>
  <si>
    <t>running horse:qiol5lice7u= pencil horse drawing</t>
  </si>
  <si>
    <t>battle horse drawing</t>
  </si>
  <si>
    <t>horse jumping easy drawing</t>
  </si>
  <si>
    <t>horse and train painting</t>
  </si>
  <si>
    <t>horse and train</t>
  </si>
  <si>
    <t>pics of horse drawings</t>
  </si>
  <si>
    <t>horse black painting</t>
  </si>
  <si>
    <t>caravaggio paintings horse</t>
  </si>
  <si>
    <t>horse skull drawing reference</t>
  </si>
  <si>
    <t>riding a horse clip art</t>
  </si>
  <si>
    <t>pinterest horse drawings</t>
  </si>
  <si>
    <t>white horse photo frame</t>
  </si>
  <si>
    <t>baron reznik horse photo</t>
  </si>
  <si>
    <t>horse girl painting</t>
  </si>
  <si>
    <t>horse painting is good for home</t>
  </si>
  <si>
    <t>iron horse pub of durand photos</t>
  </si>
  <si>
    <t>greek horse painting</t>
  </si>
  <si>
    <t>los amigos bar &amp; grill crazy horse marina moneta photos</t>
  </si>
  <si>
    <t>horse painting image</t>
  </si>
  <si>
    <t>sioux indian painting of spotted horse</t>
  </si>
  <si>
    <t>art of zoo horse missionary satisfaction</t>
  </si>
  <si>
    <t>vector horse painting</t>
  </si>
  <si>
    <t>mounting horse pics</t>
  </si>
  <si>
    <t>marc chagall paintings horse</t>
  </si>
  <si>
    <t>iron horse trail santa clarita family portrait</t>
  </si>
  <si>
    <t>sketch:ohex-_w5zbs= horse pencil drawing</t>
  </si>
  <si>
    <t>horse painting wall decor</t>
  </si>
  <si>
    <t>horse trailer photos</t>
  </si>
  <si>
    <t>beautiful:jx9z7ps-w1i= horse pics</t>
  </si>
  <si>
    <t>charlie horse photos</t>
  </si>
  <si>
    <t>tang horse paintings</t>
  </si>
  <si>
    <t>horse pulling drawing vector</t>
  </si>
  <si>
    <t>horse and rider pencil drawing on the right side of the brain</t>
  </si>
  <si>
    <t>horse sillhouette clip art</t>
  </si>
  <si>
    <t>drawing running horse</t>
  </si>
  <si>
    <t>horse and man painting</t>
  </si>
  <si>
    <t>america's horse in art show artist application</t>
  </si>
  <si>
    <t>canyonview horse camp photos</t>
  </si>
  <si>
    <t>metal horse cutout wall art</t>
  </si>
  <si>
    <t>artist painted horse like a photo so real j kare</t>
  </si>
  <si>
    <t>indian springfield dark horse line art</t>
  </si>
  <si>
    <t>archaic greek art horse</t>
  </si>
  <si>
    <t>girl with horse art</t>
  </si>
  <si>
    <t>rubens paintings horse</t>
  </si>
  <si>
    <t>pics of an infected horse sheath</t>
  </si>
  <si>
    <t>leilani mae horse rescue photos</t>
  </si>
  <si>
    <t>old horse english paintings and their value</t>
  </si>
  <si>
    <t>horse lover photo</t>
  </si>
  <si>
    <t>ledger horse paintings</t>
  </si>
  <si>
    <t>a man on a horse drawing</t>
  </si>
  <si>
    <t>big horse corn maze photos</t>
  </si>
  <si>
    <t>dia painting horse arrived in diq</t>
  </si>
  <si>
    <t>retarded horse drawing</t>
  </si>
  <si>
    <t>photo of white horse pulling a sleigh in snow</t>
  </si>
  <si>
    <t>realistic appaloosa horse drawing</t>
  </si>
  <si>
    <t>cute:g6pgskdtnuq= drawing of a horse</t>
  </si>
  <si>
    <t>napoleon on white horse painting</t>
  </si>
  <si>
    <t>digital horse art uniwue</t>
  </si>
  <si>
    <t>horse vector drawing</t>
  </si>
  <si>
    <t>thoroughbred horse paintings</t>
  </si>
  <si>
    <t>horse realistic painting</t>
  </si>
  <si>
    <t>mustang horse easy drawing</t>
  </si>
  <si>
    <t>simple:yhcpvufc3vu= horse drawing</t>
  </si>
  <si>
    <t>secretariat horse drawing</t>
  </si>
  <si>
    <t>seven horse photo</t>
  </si>
  <si>
    <t>furry horse porn pics</t>
  </si>
  <si>
    <t>mad horse drawing</t>
  </si>
  <si>
    <t>water horse photos</t>
  </si>
  <si>
    <t>pics of horse penis</t>
  </si>
  <si>
    <t>medieval painting of horse</t>
  </si>
  <si>
    <t>coloring horse drawing for kids</t>
  </si>
  <si>
    <t>christmas photos with horse</t>
  </si>
  <si>
    <t>white horse acrylic painting</t>
  </si>
  <si>
    <t>art of horse riding</t>
  </si>
  <si>
    <t>realistic demon horse drawing</t>
  </si>
  <si>
    <t>fire horse painting</t>
  </si>
  <si>
    <t>horse heaven hills park kennewick photos</t>
  </si>
  <si>
    <t>very simple horse drawing</t>
  </si>
  <si>
    <t>simple abstract horse drawing</t>
  </si>
  <si>
    <t>canvas easy abstract horse painting</t>
  </si>
  <si>
    <t>posing with a horse photography</t>
  </si>
  <si>
    <t>charlie horse photography</t>
  </si>
  <si>
    <t>the art of horse riding</t>
  </si>
  <si>
    <t>horse sculpture found art</t>
  </si>
  <si>
    <t>western horse riding and horse shoe clip art</t>
  </si>
  <si>
    <t>horse and girl christmas photo</t>
  </si>
  <si>
    <t>easy:ljd413jlg70= simple:ibcsesbc9ha= pencil horse drawing</t>
  </si>
  <si>
    <t>happy birthday horse drawing</t>
  </si>
  <si>
    <t>movement of horse sprint photo</t>
  </si>
  <si>
    <t>horse and kids paintings on canvas</t>
  </si>
  <si>
    <t>medieval horse in art</t>
  </si>
  <si>
    <t>lee burr horse painting print carouse</t>
  </si>
  <si>
    <t>steven klein horse painting</t>
  </si>
  <si>
    <t>kathiawari horse reality art</t>
  </si>
  <si>
    <t>pics of horse fever ocala fl</t>
  </si>
  <si>
    <t>german horse drawing</t>
  </si>
  <si>
    <t>image cave horse art</t>
  </si>
  <si>
    <t>horse drawing easy for kids step by step</t>
  </si>
  <si>
    <t>single horse painting</t>
  </si>
  <si>
    <t>war horse concept art</t>
  </si>
  <si>
    <t>horse barding drawing</t>
  </si>
  <si>
    <t>secretariat breyer horse drawings no rider</t>
  </si>
  <si>
    <t>horse palace gaming and otb – gillette photos</t>
  </si>
  <si>
    <t>badly drawn horse drawing meme</t>
  </si>
  <si>
    <t>horse porn drawings</t>
  </si>
  <si>
    <t>booth malone horse paintings</t>
  </si>
  <si>
    <t>supermodel with a horse pics</t>
  </si>
  <si>
    <t>minecraft horse pixel art</t>
  </si>
  <si>
    <t>kentucky derby horse drawing</t>
  </si>
  <si>
    <t>horse face drawing funny</t>
  </si>
  <si>
    <t>7 horse hd photo</t>
  </si>
  <si>
    <t>step:mkhoox_tvum= simple easy horse drawing</t>
  </si>
  <si>
    <t>easy anime horse drawings</t>
  </si>
  <si>
    <t>fernando botero paintings horse</t>
  </si>
  <si>
    <t>easy:ljd413jlg70= pencil sketch horse drawing</t>
  </si>
  <si>
    <t>illions carousel horse photos</t>
  </si>
  <si>
    <t>https://incubeta.com/ch/knowledge-base/how-to-drive-sales-over-christmas/</t>
  </si>
  <si>
    <t>jon mccarthy horse show photography</t>
  </si>
  <si>
    <t>two horse painting</t>
  </si>
  <si>
    <t>triple crown horse racing photos from silent auction</t>
  </si>
  <si>
    <t>line art horse head</t>
  </si>
  <si>
    <t>horse back riding photos</t>
  </si>
  <si>
    <t>pegasus flying horse drawing</t>
  </si>
  <si>
    <t>horse drawings kawaii cute chibi horse</t>
  </si>
  <si>
    <t>horse photography leeds</t>
  </si>
  <si>
    <t>jumping horse clip art svg</t>
  </si>
  <si>
    <t>https://incubeta.com/gb/our-work/using-high-quality-content-to-drive-engagement/</t>
  </si>
  <si>
    <t>horse dick photo</t>
  </si>
  <si>
    <t>horse shoe welding art</t>
  </si>
  <si>
    <t>simple:ii_ugkk2ofm= drawing horse</t>
  </si>
  <si>
    <t>giant horse old photo</t>
  </si>
  <si>
    <t>magic horse art</t>
  </si>
  <si>
    <t>horse photos gallery</t>
  </si>
  <si>
    <t>the horse drawing meme</t>
  </si>
  <si>
    <t>personalised horse portrait</t>
  </si>
  <si>
    <t>https://incubeta.com/es/knowledge-base/category/campaign-management/</t>
  </si>
  <si>
    <t>horse from the front drawing</t>
  </si>
  <si>
    <t>black horse beamish photos</t>
  </si>
  <si>
    <t>horse portrait ideas</t>
  </si>
  <si>
    <t>cute horse pixel art</t>
  </si>
  <si>
    <t>drawing horse realistic</t>
  </si>
  <si>
    <t>stone horse motel photos</t>
  </si>
  <si>
    <t>any known photos of crazy horse</t>
  </si>
  <si>
    <t>dark horse tavern rockville centre photos</t>
  </si>
  <si>
    <t>horse park at woodside photos</t>
  </si>
  <si>
    <t>standing vintage horse charcoal drawing</t>
  </si>
  <si>
    <t>carousel horse painting on canvas</t>
  </si>
  <si>
    <t>https://incubeta.com/ae/knowledge-base/category/retail-media/</t>
  </si>
  <si>
    <t>horse and cart painting</t>
  </si>
  <si>
    <t>horse painting drawing</t>
  </si>
  <si>
    <t>easy horse drawing images with colour</t>
  </si>
  <si>
    <t>wallpaper:ga_bgdrbucw= horse photos</t>
  </si>
  <si>
    <t>singing horse trading post photos</t>
  </si>
  <si>
    <t>mid century horse painting</t>
  </si>
  <si>
    <t>dark horse photo booth</t>
  </si>
  <si>
    <t>https://incubeta.com/au/news-and-resources/incubeta-drives-ai-performance-with-early-adoption-of-gemini-for-google-workspace/</t>
  </si>
  <si>
    <t>fantasy art blue horse</t>
  </si>
  <si>
    <t>maximus gay horse art</t>
  </si>
  <si>
    <t>finish this horse drawing meme</t>
  </si>
  <si>
    <t>horse drawing old fashioned</t>
  </si>
  <si>
    <t>icelandic horse drawings</t>
  </si>
  <si>
    <t>napoleon horse art</t>
  </si>
  <si>
    <t>horse head straight on drawing</t>
  </si>
  <si>
    <t>https://incubeta.com/knowledge-base/category/accessibility/</t>
  </si>
  <si>
    <t>horse skull front view drawing</t>
  </si>
  <si>
    <t>digital:isnspe20hqy= horse art</t>
  </si>
  <si>
    <t>is it good to keep horse painting at home</t>
  </si>
  <si>
    <t>horse girl nude pics</t>
  </si>
  <si>
    <t>horse drawing project due meme</t>
  </si>
  <si>
    <t>sketch:dqcxp0ui4se= sea horse drawing</t>
  </si>
  <si>
    <t>hungry horse family campground photos</t>
  </si>
  <si>
    <t>wallpaper:nyizoazexrq= horse photo</t>
  </si>
  <si>
    <t>large horse art on canvas</t>
  </si>
  <si>
    <t>horse drawing with wings</t>
  </si>
  <si>
    <t>https://incubeta.com/es/news-and-resources/demonstrating-diversity-the-value-of-inclusive-marketing/</t>
  </si>
  <si>
    <t>horse and baby drawing</t>
  </si>
  <si>
    <t>quarter horse tattoo photos</t>
  </si>
  <si>
    <t>wild horse islands drawings</t>
  </si>
  <si>
    <t>running horse maidstone photos</t>
  </si>
  <si>
    <t>isaiah 46:4 horse painting</t>
  </si>
  <si>
    <t>fantasy horse digital art</t>
  </si>
  <si>
    <t>black and white drawing horse</t>
  </si>
  <si>
    <t>dark horse logistics, llc photos</t>
  </si>
  <si>
    <t>funny horse drawing easy</t>
  </si>
  <si>
    <t>https://incubeta.com/de/knowledge-base/category/search/</t>
  </si>
  <si>
    <t>timber ridge horse campground photos</t>
  </si>
  <si>
    <t>drawings of horse sillowets</t>
  </si>
  <si>
    <t>mr ed the talking horse color photos</t>
  </si>
  <si>
    <t>vector polygon horse drawings knite</t>
  </si>
  <si>
    <t>chibi:auevpsn2lqm= cute horse drawing</t>
  </si>
  <si>
    <t>horse drawing easy with saddle</t>
  </si>
  <si>
    <t>chess horse drawing</t>
  </si>
  <si>
    <t>horse drawing pencil shading</t>
  </si>
  <si>
    <t>white horse transportation photos</t>
  </si>
  <si>
    <t>https://incubeta.com/sg/video-library/the-digital-edge-s2-ep-3-how-to-build-an-ai-powered-brand-for-the-future-with-amy-crowther/</t>
  </si>
  <si>
    <t>horse and donkey painting</t>
  </si>
  <si>
    <t>horse feet pics</t>
  </si>
  <si>
    <t>horse vintage art</t>
  </si>
  <si>
    <t>illusion 3d horse painting</t>
  </si>
  <si>
    <t>free horse racing photos</t>
  </si>
  <si>
    <t>easy dead horse drawing</t>
  </si>
  <si>
    <t>nightmare horse art</t>
  </si>
  <si>
    <t>horse pucker photo</t>
  </si>
  <si>
    <t>horse rearing up pics</t>
  </si>
  <si>
    <t>horse on hind hooves sexy pose clip art</t>
  </si>
  <si>
    <t>welded horse shoe art</t>
  </si>
  <si>
    <t>bringing home a horse-art and bri</t>
  </si>
  <si>
    <t>napoleon painting on horse hidden</t>
  </si>
  <si>
    <t>https://incubeta.com/ae/news-and-resources/monetizing-the-chat-openai-introduces-ads-to-chatgpt/</t>
  </si>
  <si>
    <t>horse with man drawing</t>
  </si>
  <si>
    <t>germany paintings found apartment horse</t>
  </si>
  <si>
    <t>utah paint horse championship show photos</t>
  </si>
  <si>
    <t>trojan war trojan horse drawing</t>
  </si>
  <si>
    <t>outline:slcsrr-jb18= horse clip art</t>
  </si>
  <si>
    <t>horse lineart base pixel art</t>
  </si>
  <si>
    <t>horse hollow wind energy center photos</t>
  </si>
  <si>
    <t>https://incubeta.com/au/our-work/delivering-incrementality-for-superdrug/</t>
  </si>
  <si>
    <t>line art jumping horse</t>
  </si>
  <si>
    <t>horse trailer art for back doors</t>
  </si>
  <si>
    <t>t bar s horse camp photos</t>
  </si>
  <si>
    <t>white horse close up photography</t>
  </si>
  <si>
    <t>a boy with his horse drawing</t>
  </si>
  <si>
    <t>horse diving photo</t>
  </si>
  <si>
    <t>free clipart musical dressage horse clip art</t>
  </si>
  <si>
    <t>man riding on horse drawing</t>
  </si>
  <si>
    <t>remington horse painting</t>
  </si>
  <si>
    <t>https://incubeta.com/my/news-and-resources/incubeta-announces-lani-cummins-as-managing-director-anz/</t>
  </si>
  <si>
    <t>horse outline svg for drawing</t>
  </si>
  <si>
    <t>horse images drawings free</t>
  </si>
  <si>
    <t>grey horse paintings</t>
  </si>
  <si>
    <t>horse god painting</t>
  </si>
  <si>
    <t>quarter horse silhouette clip art</t>
  </si>
  <si>
    <t>tribal horse with wings drawings</t>
  </si>
  <si>
    <t>black and white horse herd drawing</t>
  </si>
  <si>
    <t>https://incubeta.com/mx/news-and-resources/our-continued-pledge-to-sustainability/</t>
  </si>
  <si>
    <t>drawing of horse images</t>
  </si>
  <si>
    <t>dior horse wall art</t>
  </si>
  <si>
    <t>lisa crazy horse performance photos</t>
  </si>
  <si>
    <t>male model with horse photography</t>
  </si>
  <si>
    <t>rocking horse photos</t>
  </si>
  <si>
    <t>the wire horse photos</t>
  </si>
  <si>
    <t>oil horse photos</t>
  </si>
  <si>
    <t>horse painting acrylic pictures</t>
  </si>
  <si>
    <t>https://incubeta.com/it/knowledge-base/how-to-drive-sales-over-christmas/</t>
  </si>
  <si>
    <t>pencil:ljd413jlg70= outline:ny5nd4rwqog= horse drawing</t>
  </si>
  <si>
    <t>horse creek soccer complex photos</t>
  </si>
  <si>
    <t>funny pictures:ounvklnngt0= horse pics</t>
  </si>
  <si>
    <t>transparent horse shoe clip art</t>
  </si>
  <si>
    <t>tranny horse pics</t>
  </si>
  <si>
    <t>african art sculpture beard horse maternity</t>
  </si>
  <si>
    <t>https://incubeta.com/za/video-library/the-digital-edge-ep-2-the-relationship-between-the-cfo-and-the-cmo-with-greg-dos-santos/</t>
  </si>
  <si>
    <t>horse fence drawing</t>
  </si>
  <si>
    <t>simple knight on horse drawing</t>
  </si>
  <si>
    <t>model horse painting tutorial with acrylic</t>
  </si>
  <si>
    <t>kalamkari madhubani painting horse</t>
  </si>
  <si>
    <t>canvas horse wall art merchandise</t>
  </si>
  <si>
    <t>spirit drawing horse</t>
  </si>
  <si>
    <t>drawing horse sketch</t>
  </si>
  <si>
    <t>photo of biggest horse in history</t>
  </si>
  <si>
    <t>https://incubeta.com/za/news-and-resources/intelligent-creative-vs-infinite-ai-content-how-to-win-in-2026/</t>
  </si>
  <si>
    <t>skeletal horse art</t>
  </si>
  <si>
    <t>dark horse tattoo studio photos</t>
  </si>
  <si>
    <t>horse creek store photos</t>
  </si>
  <si>
    <t>pale horse eatery &amp; skybar day club new braunfels photos</t>
  </si>
  <si>
    <t>drawing race horse</t>
  </si>
  <si>
    <t>horse painting renaissance</t>
  </si>
  <si>
    <t>horse simple drawing for kids</t>
  </si>
  <si>
    <t>https://incubeta.com/za/knowledge-base/how-to-drive-sales-over-valentines-day/</t>
  </si>
  <si>
    <t>beautiful pencil horse drawing</t>
  </si>
  <si>
    <t>troye horse paintings</t>
  </si>
  <si>
    <t>classic horse painting</t>
  </si>
  <si>
    <t>king riding horse drawing</t>
  </si>
  <si>
    <t>cute horse and kitten photos for the holidays</t>
  </si>
  <si>
    <t>nine horse painting mountain</t>
  </si>
  <si>
    <t>https://incubeta.com/es/our-work/delivering-incrementality-with-seamless-search/</t>
  </si>
  <si>
    <t>hansen dam horse park photos</t>
  </si>
  <si>
    <t>horse photos that have no bad photos</t>
  </si>
  <si>
    <t>copyright free photos if a man and woman riding a horse together naked</t>
  </si>
  <si>
    <t>realistic horse head drawing mouth</t>
  </si>
  <si>
    <t>comcast photo man on horse statue</t>
  </si>
  <si>
    <t>appleby horse fair photos</t>
  </si>
  <si>
    <t>horse girl transformation photo</t>
  </si>
  <si>
    <t>https://incubeta.com/ch/news-and-resources/incubeta-awarded-campaigns-best-places-to-work-2022/</t>
  </si>
  <si>
    <t>golden horse art</t>
  </si>
  <si>
    <t>color photo of 1900 carriage and horse</t>
  </si>
  <si>
    <t>horse oil painting abstract</t>
  </si>
  <si>
    <t>photo finish horse racing board game</t>
  </si>
  <si>
    <t>colorful carousel horse drawing</t>
  </si>
  <si>
    <t>draft horse head photos</t>
  </si>
  <si>
    <t>drawings of horse drawn old millstone grinder mill with man and woman in drawing</t>
  </si>
  <si>
    <t>https://incubeta.com/my/knowledge-base/category/search-ads-360/</t>
  </si>
  <si>
    <t>easy horse silhouette in winter painting</t>
  </si>
  <si>
    <t>reagan on a horse painting</t>
  </si>
  <si>
    <t>easy:ewthal6xslu= head:szzstouk6l0= horse drawing</t>
  </si>
  <si>
    <t>drawing horse drawing</t>
  </si>
  <si>
    <t>horse and carriage clip art</t>
  </si>
  <si>
    <t>https://incubeta.com/sg/our-work/using-high-quality-content-to-drive-engagement/</t>
  </si>
  <si>
    <t>lucky and spirit the horse drawings</t>
  </si>
  <si>
    <t>horse drawing aesthetic</t>
  </si>
  <si>
    <t>racing horse portrait</t>
  </si>
  <si>
    <t>tf horse porn art</t>
  </si>
  <si>
    <t>walking horse meadows photos</t>
  </si>
  <si>
    <t>horse abstract drawing</t>
  </si>
  <si>
    <t>https://incubeta.com/mx/news-and-resources/category/thought-leadership/page/3/</t>
  </si>
  <si>
    <t>is horse painting lucky</t>
  </si>
  <si>
    <t>cowboy on horse clip art</t>
  </si>
  <si>
    <t>watercolor horse drawing</t>
  </si>
  <si>
    <t>horse head side profile drawing</t>
  </si>
  <si>
    <t>half horse drawing meme</t>
  </si>
  <si>
    <t>horse drinking full body photo</t>
  </si>
  <si>
    <t>https://incubeta.com/pt-pt/news-and-resources/incubeta-dach-gcp-certification/</t>
  </si>
  <si>
    <t>horse photos jumping</t>
  </si>
  <si>
    <t>simple horse pencil drawing</t>
  </si>
  <si>
    <t>horse miniature painting</t>
  </si>
  <si>
    <t>white horse in round pen painting</t>
  </si>
  <si>
    <t>collie and horse paintings</t>
  </si>
  <si>
    <t>minecraft horse art</t>
  </si>
  <si>
    <t>https://incubeta.com/gb/news-and-resources/harrods-partners-with-incubeta/</t>
  </si>
  <si>
    <t>sextons horse and mule company photos</t>
  </si>
  <si>
    <t>horse drawing structure</t>
  </si>
  <si>
    <t>horse medieval painting</t>
  </si>
  <si>
    <t>paint horse drawing easy</t>
  </si>
  <si>
    <t>art mythical horse</t>
  </si>
  <si>
    <t>winter horse pics</t>
  </si>
  <si>
    <t>https://incubeta.com/pt-pt/knowledge-base/category/seo/</t>
  </si>
  <si>
    <t>crazy horse lisa photo</t>
  </si>
  <si>
    <t>knight drawing on horse</t>
  </si>
  <si>
    <t>horse leg anatomy drawing</t>
  </si>
  <si>
    <t>easy horse line drawing</t>
  </si>
  <si>
    <t>drawing of horse realistic</t>
  </si>
  <si>
    <t>https://incubeta.com/de/knowledge-base/category/seo/</t>
  </si>
  <si>
    <t>horse erection pics</t>
  </si>
  <si>
    <t>angels haven horse rescue photos</t>
  </si>
  <si>
    <t>microsoft templates bible clip art-horse bridle</t>
  </si>
  <si>
    <t>mace art horse</t>
  </si>
  <si>
    <t>dark horse social club photos</t>
  </si>
  <si>
    <t>sea horse art and craft</t>
  </si>
  <si>
    <t>https://incubeta.com/knowledge-base/category/google-chrome/</t>
  </si>
  <si>
    <t>realistic horse drawing tutorial</t>
  </si>
  <si>
    <t>punjab horse photo</t>
  </si>
  <si>
    <t>realistic:ix7-dnfqeuu= full body:1i3jcugtoig= horse drawing</t>
  </si>
  <si>
    <t>step:ayuxx2gyz0o= easy realistic horse drawing</t>
  </si>
  <si>
    <t>boy on a horse drawing</t>
  </si>
  <si>
    <t>pics of horse riding</t>
  </si>
  <si>
    <t>https://incubeta.com/au/news-and-resources/incubeta-acquires-global-marketplace-expert-maze-one/</t>
  </si>
  <si>
    <t>drawing a horse face</t>
  </si>
  <si>
    <t>horse and girl line art</t>
  </si>
  <si>
    <t>head:7qs2gwtnnw4= horse drawing easy</t>
  </si>
  <si>
    <t>horse scenery drawing</t>
  </si>
  <si>
    <t>https://incubeta.com/pt-pt/knowledge-base/category/amazon/</t>
  </si>
  <si>
    <t>horse and knight drawing</t>
  </si>
  <si>
    <t>nightmare demon horse drawing</t>
  </si>
  <si>
    <t>lumen winter horse painting</t>
  </si>
  <si>
    <t>cute:edlv4ctbdii= drawing of a horse</t>
  </si>
  <si>
    <t>wedding photos with horse</t>
  </si>
  <si>
    <t>https://incubeta.com/ae/our-work/delivering-tangible-business-growth/</t>
  </si>
  <si>
    <t>anime:gt260gt6inc= horse drawings</t>
  </si>
  <si>
    <t>horse painting white, copyright free</t>
  </si>
  <si>
    <t>horse cartoom drawing</t>
  </si>
  <si>
    <t>black and white horse with flowing mane art pictures</t>
  </si>
  <si>
    <t>alice horse porn pics</t>
  </si>
  <si>
    <t>easy:tia-tmgygj4= beginner:neyeumkejlu= horse drawing</t>
  </si>
  <si>
    <t>https://incubeta.com/ch/knowledge-base/category/marketing/</t>
  </si>
  <si>
    <t>pics of horse stencils</t>
  </si>
  <si>
    <t>horse head skeleton drawing</t>
  </si>
  <si>
    <t>marino marini rider and horse painting</t>
  </si>
  <si>
    <t>horse sleeping drawing</t>
  </si>
  <si>
    <t>horse show clip art</t>
  </si>
  <si>
    <t>horse: a portrait: a photographer's life with horses book review</t>
  </si>
  <si>
    <t>https://incubeta.com/za/news-and-resources/we-have-the-google-premier-partner-badge/</t>
  </si>
  <si>
    <t>iron horse deli photos</t>
  </si>
  <si>
    <t>string horse art</t>
  </si>
  <si>
    <t>horse with person jumping drawing</t>
  </si>
  <si>
    <t>pics of horse sketches</t>
  </si>
  <si>
    <t>hfree video on painting a dun horse in watercolor</t>
  </si>
  <si>
    <t>winx horse pics</t>
  </si>
  <si>
    <t>https://incubeta.com/my/knowledge-base/category/seo/</t>
  </si>
  <si>
    <t>horse running easy drawing</t>
  </si>
  <si>
    <t>native american horse face art</t>
  </si>
  <si>
    <t>horse drawings on pintherst</t>
  </si>
  <si>
    <t>realistic:w1jfpykr8n4= cute horse drawing</t>
  </si>
  <si>
    <t>pic of horse for drawing</t>
  </si>
  <si>
    <t>https://incubeta.com/ae/knowledge-base/category/performace/</t>
  </si>
  <si>
    <t>shilique horse painting kit</t>
  </si>
  <si>
    <t>horse photos norway</t>
  </si>
  <si>
    <t>photos of knight on their horse</t>
  </si>
  <si>
    <t>drawing black beauty horse</t>
  </si>
  <si>
    <t>horse photo meme</t>
  </si>
  <si>
    <t>sketch:fbh_v38h_ji= running horse drawing</t>
  </si>
  <si>
    <t>https://incubeta.com/au/news-and-resources/the-power-behind-incubeta/</t>
  </si>
  <si>
    <t>grid horse pixel art</t>
  </si>
  <si>
    <t>creepy horse painting</t>
  </si>
  <si>
    <t>face:nttqtajnlja= simple easy horse drawing</t>
  </si>
  <si>
    <t>garland mountain horse &amp; hiking trails photos</t>
  </si>
  <si>
    <t>smiling horse drawing</t>
  </si>
  <si>
    <t>realistic:ix7-dnfqeuu= pencil:hwdtn97i5-s= horse drawing</t>
  </si>
  <si>
    <t>https://incubeta.com/pt-pt/knowledge-base/category/retail-media/</t>
  </si>
  <si>
    <t>horse heads drawing</t>
  </si>
  <si>
    <t>tennessee walking horse association photos</t>
  </si>
  <si>
    <t>white horse inn moline photos</t>
  </si>
  <si>
    <t>cartoon clip art horse racing</t>
  </si>
  <si>
    <t>pencil:vyif3rvjvni= horse sketch drawing</t>
  </si>
  <si>
    <t>roman horse painting</t>
  </si>
  <si>
    <t>https://incubeta.com/ae/our-work/a-decade-of-outperforming-with-forever-new/</t>
  </si>
  <si>
    <t>knight on a horse art</t>
  </si>
  <si>
    <t>drawing sea horse cartoon</t>
  </si>
  <si>
    <t>the white horse london photos</t>
  </si>
  <si>
    <t>horse drawing meme season</t>
  </si>
  <si>
    <t>horse drawings pinterest</t>
  </si>
  <si>
    <t>hyper yiff horse cock art</t>
  </si>
  <si>
    <t>https://incubeta.com/ae/news-and-resources/achieving-peak-season-success/</t>
  </si>
  <si>
    <t>little blue horse painting</t>
  </si>
  <si>
    <t>crazy horse paris photo</t>
  </si>
  <si>
    <t>horse stable easy drawing</t>
  </si>
  <si>
    <t>step by step:khu2pmf-agm= easy cute horse drawing</t>
  </si>
  <si>
    <t>beautiful:vmln3tsu-x8= horse pics</t>
  </si>
  <si>
    <t>rearing horse photos</t>
  </si>
  <si>
    <t>transparent horse head drawings</t>
  </si>
  <si>
    <t>pics of horse with wings</t>
  </si>
  <si>
    <t>https://incubeta.com/gb/our-work/boosting-cross-market-brand-performance-for-gruppo-una/</t>
  </si>
  <si>
    <t>sagittarius half man half horse art</t>
  </si>
  <si>
    <t>horse drawing kids easy</t>
  </si>
  <si>
    <t>outline:hggxbvi2gik= horse line drawing</t>
  </si>
  <si>
    <t>horse drawing progressively worse</t>
  </si>
  <si>
    <t>black and white drawings of horse heads for marble engraving</t>
  </si>
  <si>
    <t>horse painting with rider jumping vault</t>
  </si>
  <si>
    <t>drawing of horse and frog</t>
  </si>
  <si>
    <t>michael swearingen art horse</t>
  </si>
  <si>
    <t>horse clip art christmas</t>
  </si>
  <si>
    <t>painting by numbers horse</t>
  </si>
  <si>
    <t>https://incubeta.com/sg/knowledge-base/beyond-the-click-mastering-attribution-with-sa360/</t>
  </si>
  <si>
    <t>cute horse face drawing</t>
  </si>
  <si>
    <t>4 pics 1 word horse race medals</t>
  </si>
  <si>
    <t>painting horse jumps</t>
  </si>
  <si>
    <t>yiff horse pics</t>
  </si>
  <si>
    <t>guided drawing horse</t>
  </si>
  <si>
    <t>pebble art horse</t>
  </si>
  <si>
    <t>horse girth stock photo</t>
  </si>
  <si>
    <t>reference horse base drawing</t>
  </si>
  <si>
    <t>string art horse head</t>
  </si>
  <si>
    <t>https://incubeta.com/de/our-work/blending-creativity-to-drive-engagement/</t>
  </si>
  <si>
    <t>easy horse drawing kids</t>
  </si>
  <si>
    <t>horse rearing up drawing easy</t>
  </si>
  <si>
    <t>colorado horse rescue photos</t>
  </si>
  <si>
    <t>horse dik niggas photos</t>
  </si>
  <si>
    <t>abstract horse metal wall art</t>
  </si>
  <si>
    <t>us horse welfare and rescue photos</t>
  </si>
  <si>
    <t>horse on hind legs art</t>
  </si>
  <si>
    <t>horse jockey clip art</t>
  </si>
  <si>
    <t>horse chestnut tree photo</t>
  </si>
  <si>
    <t>https://incubeta.com/au/capabilities/marketing-technology/</t>
  </si>
  <si>
    <t>vaush horse photo</t>
  </si>
  <si>
    <t>simple:o4dpe1xbcn4= pencil horse drawing</t>
  </si>
  <si>
    <t>horse drawings in ai</t>
  </si>
  <si>
    <t>horse eye painting easy</t>
  </si>
  <si>
    <t>step by step:rshwwspt48g= easy horse head drawing</t>
  </si>
  <si>
    <t>iron horse antiques photos</t>
  </si>
  <si>
    <t>horse head drawing running</t>
  </si>
  <si>
    <t>rocking horse community health center photos</t>
  </si>
  <si>
    <t>horse portrait with horses name on it</t>
  </si>
  <si>
    <t>art analysis toulouse lautrec rider on a white horse</t>
  </si>
  <si>
    <t>dead horse ranch state park - campsite photos</t>
  </si>
  <si>
    <t>horse archer drawing</t>
  </si>
  <si>
    <t>https://incubeta.com/sg/knowledge-base/category/search-ads-360/</t>
  </si>
  <si>
    <t>horse photos indian painting</t>
  </si>
  <si>
    <t>running:k7owxr0iizw= portrait:4-jpggcf7sc= horse</t>
  </si>
  <si>
    <t>horse herd photography</t>
  </si>
  <si>
    <t>black and white drawings of horse heads for engraving</t>
  </si>
  <si>
    <t>canvas art of horse in turquoise</t>
  </si>
  <si>
    <t>clip art of girl riding a horse</t>
  </si>
  <si>
    <t>lisa horse photo</t>
  </si>
  <si>
    <t>drawing of a horse with a saddle</t>
  </si>
  <si>
    <t>bay horse photography</t>
  </si>
  <si>
    <t>20+ tennessee walking horse abstract art pictures and</t>
  </si>
  <si>
    <t>https://incubeta.com/it/knowledge-base/how-bigquery-augments-ga4s-reporting-capabilities/</t>
  </si>
  <si>
    <t>front facing horse painting</t>
  </si>
  <si>
    <t>horse jumping simple drawing</t>
  </si>
  <si>
    <t>rocking horse antique gallery photos</t>
  </si>
  <si>
    <t>stock photo of horse penis</t>
  </si>
  <si>
    <t>full body horse drawings realistic</t>
  </si>
  <si>
    <t>carnivorous horse art</t>
  </si>
  <si>
    <t>half good horse drawing</t>
  </si>
  <si>
    <t>best horse photo</t>
  </si>
  <si>
    <t>horse shading pencil drawing</t>
  </si>
  <si>
    <t>photos of horse ranches</t>
  </si>
  <si>
    <t>horse fountain park in moscow photos</t>
  </si>
  <si>
    <t>https://incubeta.com/es/news-and-resources/incubeta-uk-is-google-mobile-certified/</t>
  </si>
  <si>
    <t>horse and horseshoe painting</t>
  </si>
  <si>
    <t>sovereign path horse photo owner mrs. judson large</t>
  </si>
  <si>
    <t>horse riding pictures clip art</t>
  </si>
  <si>
    <t>running horse painting with frame</t>
  </si>
  <si>
    <t>pics of mustang horse drawn by kids</t>
  </si>
  <si>
    <t>horse drawing with women in the renaissance</t>
  </si>
  <si>
    <t>flying horse rv park photos</t>
  </si>
  <si>
    <t>fantasy horse drawing</t>
  </si>
  <si>
    <t>horse drawn carriage art</t>
  </si>
  <si>
    <t>https://incubeta.com/ae/knowledge-base/whats-new-with-ga4/</t>
  </si>
  <si>
    <t>art long horse</t>
  </si>
  <si>
    <t>iron horse sports grille jal photos</t>
  </si>
  <si>
    <t>denver international airport photos horse</t>
  </si>
  <si>
    <t>easy horse drawing for kids step by step</t>
  </si>
  <si>
    <t>green horse photos</t>
  </si>
  <si>
    <t>serene horse ranch photos</t>
  </si>
  <si>
    <t>jumping horse drawing outline</t>
  </si>
  <si>
    <t>reining horse art</t>
  </si>
  <si>
    <t>iron horse bar and grill algonquin photos</t>
  </si>
  <si>
    <t>https://incubeta.com/it/knowledge-base/category/google-ads/</t>
  </si>
  <si>
    <t>minimalist horse art</t>
  </si>
  <si>
    <t>stanley park horse-drawn tours photos</t>
  </si>
  <si>
    <t>seven horse painting vastu</t>
  </si>
  <si>
    <t>can i play my friends in photo finish horse racing</t>
  </si>
  <si>
    <t>sexy yiff horse art</t>
  </si>
  <si>
    <t>horse silhouette landscape art</t>
  </si>
  <si>
    <t>mini horse photo</t>
  </si>
  <si>
    <t>golden horse drawing</t>
  </si>
  <si>
    <t>crazy horse paintings</t>
  </si>
  <si>
    <t>https://incubeta.com/ae/news-and-resources/consumers-ahead-brands-behind/</t>
  </si>
  <si>
    <t>horses drawings baby spirit movie the girl horse</t>
  </si>
  <si>
    <t>horse drawing top of head</t>
  </si>
  <si>
    <t>vastu shastra horse photo</t>
  </si>
  <si>
    <t>black horse bar and grill photos</t>
  </si>
  <si>
    <t>horse art pinterest</t>
  </si>
  <si>
    <t>paul manship art deco plaster horse</t>
  </si>
  <si>
    <t>friesian horse witch pics</t>
  </si>
  <si>
    <t>horse photos for kids</t>
  </si>
  <si>
    <t>man and horse stock photo</t>
  </si>
  <si>
    <t>horse painting set</t>
  </si>
  <si>
    <t>https://incubeta.com/de/news-and-resources/how-to-navigate-the-compressing-user-journey-in-2026/</t>
  </si>
  <si>
    <t>red horse rumson photos</t>
  </si>
  <si>
    <t>horse wallpaper portrait</t>
  </si>
  <si>
    <t>flying horse manchester photos</t>
  </si>
  <si>
    <t>jujutsu kaisen horse drawing meme</t>
  </si>
  <si>
    <t>stock photos horse profile</t>
  </si>
  <si>
    <t>horse art cute</t>
  </si>
  <si>
    <t>19th century horse painting</t>
  </si>
  <si>
    <t>white horse fantasy art</t>
  </si>
  <si>
    <t>trojan horse pencil drawing</t>
  </si>
  <si>
    <t>painting black model horse</t>
  </si>
  <si>
    <t>https://incubeta.com/ae/news-and-resources/incubeta-appoints-adam-woods-as-global-chief-product-officer/</t>
  </si>
  <si>
    <t>dark horse art of fire emblem</t>
  </si>
  <si>
    <t>beautiful:9rmr7xnzchw= horse photos</t>
  </si>
  <si>
    <t>kentucky derby race horse clip art</t>
  </si>
  <si>
    <t>welding:xocfros4pgi= horse shoe art</t>
  </si>
  <si>
    <t>simple geometric horse drawing</t>
  </si>
  <si>
    <t>pablo picasso horse drawing</t>
  </si>
  <si>
    <t>horse back riding clip art</t>
  </si>
  <si>
    <t>painting a light gray horse</t>
  </si>
  <si>
    <t>royal horse drawing</t>
  </si>
  <si>
    <t>https://incubeta.com/za/news-and-resources/rethinking-marketing-measurement-from-reporting-to-real-impact/</t>
  </si>
  <si>
    <t>sketch drawing of horse</t>
  </si>
  <si>
    <t>drawing horse black and white</t>
  </si>
  <si>
    <t>horse race pics</t>
  </si>
  <si>
    <t>5d diamond art kits friesian horse 30 x 40 round beads</t>
  </si>
  <si>
    <t>photos rabian horse hh in contention</t>
  </si>
  <si>
    <t>https://incubeta.com/za/knowledge-base/category/visual-web-optimiser/</t>
  </si>
  <si>
    <t>horse kindergarten art project</t>
  </si>
  <si>
    <t>black horse face painting</t>
  </si>
  <si>
    <t>step by step horse drawings</t>
  </si>
  <si>
    <t>the red horse inn photos</t>
  </si>
  <si>
    <t>ancient horse paintings</t>
  </si>
  <si>
    <t>https://incubeta.com/our-work/leveraging-gmp-to-drive-leads-reach/</t>
  </si>
  <si>
    <t>horse pussy photo</t>
  </si>
  <si>
    <t>horse horse photo</t>
  </si>
  <si>
    <t>horse with tack drawing</t>
  </si>
  <si>
    <t>model with horse photography</t>
  </si>
  <si>
    <t>galloping horse handcrafts zanesville photos</t>
  </si>
  <si>
    <t>galloping horse photo</t>
  </si>
  <si>
    <t>sea horse line art</t>
  </si>
  <si>
    <t>https://incubeta.com/de/knowledge-base/what-is-retail-media/</t>
  </si>
  <si>
    <t>horse racing photo finish pictures today</t>
  </si>
  <si>
    <t>neil young with crazy horse photo</t>
  </si>
  <si>
    <t>pencil:ljd413jlg70= simple:ugkvvq-80nc= horse drawing</t>
  </si>
  <si>
    <t>red horse art gallery</t>
  </si>
  <si>
    <t>drawing bucking horse</t>
  </si>
  <si>
    <t>https://incubeta.com/de/news-and-resources/incubeta-announces-lani-cummins-as-managing-director-anz/</t>
  </si>
  <si>
    <t>photo of the biggest horse in history</t>
  </si>
  <si>
    <t>washington state horse park photos</t>
  </si>
  <si>
    <t>horse body clip art</t>
  </si>
  <si>
    <t>horse sketch wall art</t>
  </si>
  <si>
    <t>friesian horse art paintings</t>
  </si>
  <si>
    <t>lady riding horse on beach photos</t>
  </si>
  <si>
    <t>https://incubeta.com/sg/knowledge-base/category/conversions/</t>
  </si>
  <si>
    <t>d. gonzales art on metal of pancho villa on his horse and caption viva mexico circa-1996</t>
  </si>
  <si>
    <t>old horse racing photos</t>
  </si>
  <si>
    <t>tony soprano horse portrait</t>
  </si>
  <si>
    <t>horse in a stable drawing</t>
  </si>
  <si>
    <t>painting a white horse</t>
  </si>
  <si>
    <t>horse beasteality drawings</t>
  </si>
  <si>
    <t>https://incubeta.com/mx/knowledge-base/6-accessibility-tips-to-improve-your-customer-experience/</t>
  </si>
  <si>
    <t>painting kim jong il horse</t>
  </si>
  <si>
    <t>steven klein horse photography</t>
  </si>
  <si>
    <t>clip art horse and plow image</t>
  </si>
  <si>
    <t>wheel horse c101 photos</t>
  </si>
  <si>
    <t>happy ranch horse farm photos</t>
  </si>
  <si>
    <t>ohio art spring horse</t>
  </si>
  <si>
    <t>https://incubeta.com/es/knowledge-base/category/sa360/</t>
  </si>
  <si>
    <t>horse aesthetic photo</t>
  </si>
  <si>
    <t>clip art dressage horse</t>
  </si>
  <si>
    <t>art deco winged female horse leg brass stand</t>
  </si>
  <si>
    <t>horse play drawing</t>
  </si>
  <si>
    <t>horse drawing inspo</t>
  </si>
  <si>
    <t>drawing of the trojan horse</t>
  </si>
  <si>
    <t>metal indian on horse wall art</t>
  </si>
  <si>
    <t>https://incubeta.com/es/knowledge-base/category/data/</t>
  </si>
  <si>
    <t>line art war horse</t>
  </si>
  <si>
    <t>silhouette:5dotha7a83w= clip art horse</t>
  </si>
  <si>
    <t>photos horse racing philippines</t>
  </si>
  <si>
    <t>creepy cemetery photo horse drawn hearse</t>
  </si>
  <si>
    <t>steel crazy iron art clock horse</t>
  </si>
  <si>
    <t>sketch cartoon horse drawing</t>
  </si>
  <si>
    <t>wild horse fine art</t>
  </si>
  <si>
    <t>horse cartwright photos</t>
  </si>
  <si>
    <t>the horse and hound photos</t>
  </si>
  <si>
    <t>https://incubeta.com/it/knowledge-base/12-tips-for-seo-success-in-the-holiday-season/</t>
  </si>
  <si>
    <t>the dark horse belfast photos</t>
  </si>
  <si>
    <t>painting horse meme</t>
  </si>
  <si>
    <t>easy:si98-dxl0g4= horse eye drawing</t>
  </si>
  <si>
    <t>sketch girl riding a horse drawing</t>
  </si>
  <si>
    <t>man riding a horse painting</t>
  </si>
  <si>
    <t>simple line drawing horse</t>
  </si>
  <si>
    <t>horse abuse drawing</t>
  </si>
  <si>
    <t>horse drawing sheet</t>
  </si>
  <si>
    <t>thomas shelby portrait with horse</t>
  </si>
  <si>
    <t>https://incubeta.com/ae/news-and-resources/incubeta-to-launch-outperform-pmax-an-ai-solution-that-puts-brands-in-charge/</t>
  </si>
  <si>
    <t>horse photo hd</t>
  </si>
  <si>
    <t>horse head with flowers drawing</t>
  </si>
  <si>
    <t>horse painting feng shui</t>
  </si>
  <si>
    <t>sopranos tony horse painting</t>
  </si>
  <si>
    <t>drawing pictures of horse</t>
  </si>
  <si>
    <t>https://incubeta.com/sg/news-and-resources/comparison-shopping-services-css-changes-in-light-of-the-dma-update/</t>
  </si>
  <si>
    <t>horse painting large</t>
  </si>
  <si>
    <t>person sitting on horse drawing</t>
  </si>
  <si>
    <t>crazy horse real photo</t>
  </si>
  <si>
    <t>napoleon horse photo</t>
  </si>
  <si>
    <t>oil painting horse in waterhole</t>
  </si>
  <si>
    <t>horse drawings full body</t>
  </si>
  <si>
    <t>kawaii horse art</t>
  </si>
  <si>
    <t>civil war horse drawing</t>
  </si>
  <si>
    <t>easter egg horse fun art</t>
  </si>
  <si>
    <t>print photo marlboro man and horse</t>
  </si>
  <si>
    <t>blue horse head [public art</t>
  </si>
  <si>
    <t>https://incubeta.com/mx/news-and-resources/harrods-partners-with-incubeta/</t>
  </si>
  <si>
    <t>easy mustang horse drawing</t>
  </si>
  <si>
    <t>southwest florida horse rescue photos</t>
  </si>
  <si>
    <t>caesar on a horse planet of the apes art</t>
  </si>
  <si>
    <t>jesus on white horse art public domain</t>
  </si>
  <si>
    <t>painting the life of a horse</t>
  </si>
  <si>
    <t>"black velvet horse paintings"</t>
  </si>
  <si>
    <t>contemporary carasouel horse art</t>
  </si>
  <si>
    <t>https://incubeta.com/it/knowledge-base/seasonal-sales-strategy-how-to-outperform-in-shorter-peak-windows/</t>
  </si>
  <si>
    <t>easy horse face paintings</t>
  </si>
  <si>
    <t>4 pics 1 word xls file medals horse race</t>
  </si>
  <si>
    <t>standing:dhylzoj1sqq= drawing horse</t>
  </si>
  <si>
    <t>horse side profile clip art</t>
  </si>
  <si>
    <t>horse images photos wallpapers</t>
  </si>
  <si>
    <t>photo finnish horse race</t>
  </si>
  <si>
    <t>drawing of a horse standing</t>
  </si>
  <si>
    <t>best horse painting in the world</t>
  </si>
  <si>
    <t>free horse logo art</t>
  </si>
  <si>
    <t>"general a rod" horse training photos</t>
  </si>
  <si>
    <t>https://incubeta.com/au/news-and-resources/category/incubeta-updates/page/4/</t>
  </si>
  <si>
    <t>carosel horse drawing</t>
  </si>
  <si>
    <t>mori calliope horse fan art</t>
  </si>
  <si>
    <t>wave to a horse painting</t>
  </si>
  <si>
    <t>easy cute drawings horse spirit</t>
  </si>
  <si>
    <t>clip art bronco horse</t>
  </si>
  <si>
    <t>skip away horse photo</t>
  </si>
  <si>
    <t>whispering hearts horse rescue photos</t>
  </si>
  <si>
    <t>putin horse painting</t>
  </si>
  <si>
    <t>rubens horse painting</t>
  </si>
  <si>
    <t>horse pasture drawing</t>
  </si>
  <si>
    <t>https://incubeta.com/it/our-work/boosting-cross-market-brand-performance-for-gruppo-una/</t>
  </si>
  <si>
    <t>7 horse photo wallpaper</t>
  </si>
  <si>
    <t>han gan horse paintings</t>
  </si>
  <si>
    <t>horse racing photo finish pictures july 1 1944 detroit</t>
  </si>
  <si>
    <t>horse drawing realistic step by step</t>
  </si>
  <si>
    <t>Personalizzazione E Flessibilità Su Ampia Scala | Incubeta</t>
  </si>
  <si>
    <t>Gruppo UNA è riuscito a raggiungere gli utenti lungo tutto il funnel, con una maggiore flessibilità nella personalizzazione degli annunci. Questo approccio strategico ha consentito di creare messaggi altamente personalizzati, perfettamente in linea con le esigenze degli utenti.</t>
  </si>
  <si>
    <t>Personalizzazione e Flessibilità su Ampia Scala</t>
  </si>
  <si>
    <t>direction of horse painting as per vastu</t>
  </si>
  <si>
    <t>drawing of a girl riding a horse</t>
  </si>
  <si>
    <t>horse painting on wall vastu</t>
  </si>
  <si>
    <t>drawing:v74uyhgg9tq= horse photo</t>
  </si>
  <si>
    <t>https://incubeta.com/au/knowledge-base/category/gmp/</t>
  </si>
  <si>
    <t>picture of a horse drawing with pencil</t>
  </si>
  <si>
    <t>horse christmas drawings</t>
  </si>
  <si>
    <t>horse photo contest</t>
  </si>
  <si>
    <t>horse photo portrait</t>
  </si>
  <si>
    <t>horse animal photo</t>
  </si>
  <si>
    <t>rodeo horse nail art</t>
  </si>
  <si>
    <t>art if zoo horse</t>
  </si>
  <si>
    <t>traditional horse painting</t>
  </si>
  <si>
    <t>https://incubeta.com/sg/knowledge-base/why-are-video-ads-important/</t>
  </si>
  <si>
    <t>outline:ffh3ajnnklk= drawing of a horse</t>
  </si>
  <si>
    <t>running horse silhouette clip art free</t>
  </si>
  <si>
    <t>horse racing photo finishes</t>
  </si>
  <si>
    <t>horse eyes painting</t>
  </si>
  <si>
    <t>horse wallpaper photo</t>
  </si>
  <si>
    <t>wild horse island art</t>
  </si>
  <si>
    <t>arabian horse line art</t>
  </si>
  <si>
    <t>pics of crazy horse monument</t>
  </si>
  <si>
    <t>https://incubeta.com/it/news-and-resources/tomorrows-world-5-takeaways-for-building-marketing-systems-that-outperform-in-2026/</t>
  </si>
  <si>
    <t>simple drawing of a horse head</t>
  </si>
  <si>
    <t>horse conformation photo</t>
  </si>
  <si>
    <t>horse sports photo</t>
  </si>
  <si>
    <t>all draft horse breed pics</t>
  </si>
  <si>
    <t>horse drawing idea</t>
  </si>
  <si>
    <t>scythian horse art</t>
  </si>
  <si>
    <t>pencil simple running horse drawing easy</t>
  </si>
  <si>
    <t>https://incubeta.com/it/news-and-resources/demonstrating-diversity-the-value-of-inclusive-marketing/</t>
  </si>
  <si>
    <t>white horse easton photos</t>
  </si>
  <si>
    <t>https://incubeta.com/au/video-library/the-digital-edge-s2-ep-8-how-humans-win-and-disrupt-a-boring-ai-landscape-with-mark-schaefer/</t>
  </si>
  <si>
    <t>horse dick in pussy pics</t>
  </si>
  <si>
    <t>pics of the antichrist on white horse</t>
  </si>
  <si>
    <t>photo art for outside horse trailer</t>
  </si>
  <si>
    <t>greek trojan horse drawing</t>
  </si>
  <si>
    <t>https://incubeta.com/knowledge-base/the-best-google-optimize-alternatives-for-experimentation/</t>
  </si>
  <si>
    <t>drawing of a man on a horse</t>
  </si>
  <si>
    <t>horse in armor drawing</t>
  </si>
  <si>
    <t>photos myrtle beach sc horse</t>
  </si>
  <si>
    <t>my art your horse</t>
  </si>
  <si>
    <t>https://incubeta.com/au/news-and-resources/monetizing-the-chat-openai-introduces-ads-to-chatgpt/</t>
  </si>
  <si>
    <t>clip art horse cowgirl</t>
  </si>
  <si>
    <t>hermes wall art horse</t>
  </si>
  <si>
    <t>free arabian horse photos the beautiful jim keys</t>
  </si>
  <si>
    <t>https://incubeta.com/sg/news-and-resources/clicks-prompts-what-the-future-of-ai-driven-discovery-means-for-brands/</t>
  </si>
  <si>
    <t>riding a dog like a horse drawing</t>
  </si>
  <si>
    <t>horse clay art</t>
  </si>
  <si>
    <t>dark horse art studio reviews</t>
  </si>
  <si>
    <t>https://incubeta.com/it/news-and-resources/a-mark-of-the-times-ai-employees-that-boost-internal-productivity/</t>
  </si>
  <si>
    <t>mustang wild horse art</t>
  </si>
  <si>
    <t>horse laying drawings</t>
  </si>
  <si>
    <t>horse running photos</t>
  </si>
  <si>
    <t>horse drawing]</t>
  </si>
  <si>
    <t>horse face forward art</t>
  </si>
  <si>
    <t>old photos of horse and rider</t>
  </si>
  <si>
    <t>https://incubeta.com/de/knowledge-base/category/digital-marketing/</t>
  </si>
  <si>
    <t>horse art calendar 2018</t>
  </si>
  <si>
    <t>arabian horse clip art</t>
  </si>
  <si>
    <t>baby horse clip art</t>
  </si>
  <si>
    <t>e coleman horse painting</t>
  </si>
  <si>
    <t>breyer horse family painting kit, stablemates</t>
  </si>
  <si>
    <t>famous european art depicting a man on horse</t>
  </si>
  <si>
    <t>https://incubeta.com/es/news-and-resources/how-google-is-redefining-discovery-in-an-ai-first-world/</t>
  </si>
  <si>
    <t>old painting horse carriage</t>
  </si>
  <si>
    <t>graphic art for outside of horse trailer</t>
  </si>
  <si>
    <t>head horse drawing easy</t>
  </si>
  <si>
    <t>simple and easy horse painting</t>
  </si>
  <si>
    <t>painting art woman horse riding between trees</t>
  </si>
  <si>
    <t>simple:glbidvjzj-q= horse head drawing easy</t>
  </si>
  <si>
    <t>the iron horse restaurant photos</t>
  </si>
  <si>
    <t>art collector race horse</t>
  </si>
  <si>
    <t>https://incubeta.com/za/knowledge-base/a-guide-to-countering-safaris-gclid-removal/</t>
  </si>
  <si>
    <t>horse cutting clip art black and white</t>
  </si>
  <si>
    <t>female half human half horse drawing</t>
  </si>
  <si>
    <t>art:b3sya6otnf8= horse head drawing</t>
  </si>
  <si>
    <t>marie antoinette riding the horse painting</t>
  </si>
  <si>
    <t>hiw to shade a pencil drawing of a horse</t>
  </si>
  <si>
    <t>tig welded horse art</t>
  </si>
  <si>
    <t>https://incubeta.com/my/news-and-resources/monetizing-the-chat-openai-introduces-ads-to-chatgpt/</t>
  </si>
  <si>
    <t>brown horse pics</t>
  </si>
  <si>
    <t>clip art black and white horse</t>
  </si>
  <si>
    <t>cartoon horse easy drawing</t>
  </si>
  <si>
    <t>easy:x2khyjst6py= horse paintings</t>
  </si>
  <si>
    <t>mf hussain painting horse</t>
  </si>
  <si>
    <t>pencil:ohex-_w5zbs= drawings of a horse</t>
  </si>
  <si>
    <t>pony horse drawing</t>
  </si>
  <si>
    <t>https://incubeta.com/pt-pt/knowledge-base/category/sales/</t>
  </si>
  <si>
    <t>black and gold horse painting</t>
  </si>
  <si>
    <t>horse transformation art</t>
  </si>
  <si>
    <t>horse art chair</t>
  </si>
  <si>
    <t>jumping horse photo</t>
  </si>
  <si>
    <t>renaissance horse drawing</t>
  </si>
  <si>
    <t>https://incubeta.com/ae/whitepapers/tomorrows-world-2026-marketing-outlook-playbook/</t>
  </si>
  <si>
    <t>horse drawing good</t>
  </si>
  <si>
    <t>running race horse drawing</t>
  </si>
  <si>
    <t>we three kings horse painting original</t>
  </si>
  <si>
    <t>the white horse gastropub &amp; music venue photos</t>
  </si>
  <si>
    <t>https://incubeta.com/de/our-work/executing-a-global-data-audience-strategy/</t>
  </si>
  <si>
    <t>white horse b&amp;w photo</t>
  </si>
  <si>
    <t>drawing a cartoon horse</t>
  </si>
  <si>
    <t>horse girl photo</t>
  </si>
  <si>
    <t>david fertig horse paintings</t>
  </si>
  <si>
    <t>pixel art 4 leg animated horse</t>
  </si>
  <si>
    <t>https://incubeta.com/it/news-and-resources/key-learns-from-google-cloud-summit/</t>
  </si>
  <si>
    <t>art hub for kids of a horse</t>
  </si>
  <si>
    <t>pumpkin painting ideas horse</t>
  </si>
  <si>
    <t>sidney nolan painting of falling horse</t>
  </si>
  <si>
    <t>horse with monogram line art</t>
  </si>
  <si>
    <t>horse shoe game vector art</t>
  </si>
  <si>
    <t>https://incubeta.com/mx/knowledge-base/what-is-dynamic-creative-optimization-dco/</t>
  </si>
  <si>
    <t>vintage christmas horse drawn carriage cartoon pics</t>
  </si>
  <si>
    <t>drawing the horse animal anatomy</t>
  </si>
  <si>
    <t>sea horse kids drawing</t>
  </si>
  <si>
    <t>horse colour drawing</t>
  </si>
  <si>
    <t>colorful horse head painting in yellow and orange</t>
  </si>
  <si>
    <t>https://incubeta.com/pt-pt/news-and-resources/incubeta-welcome-new-managing-director-mexico/</t>
  </si>
  <si>
    <t>simple horse shoe art ideas</t>
  </si>
  <si>
    <t>boy riding on a horse drawing</t>
  </si>
  <si>
    <t>painting girl and horse shared eye</t>
  </si>
  <si>
    <t>owl horse shoe art</t>
  </si>
  <si>
    <t>https://incubeta.com/za/news-and-resources/demonstrating-diversity-the-value-of-inclusive-marketing/</t>
  </si>
  <si>
    <t>portrait:aatp_8zw6x4= horse photos</t>
  </si>
  <si>
    <t>horse drawing with saddle easy</t>
  </si>
  <si>
    <t>horse portrait front</t>
  </si>
  <si>
    <t>race horse feet pics</t>
  </si>
  <si>
    <t>horse drawn buggies vintage pics</t>
  </si>
  <si>
    <t>realistic horse drawing outline</t>
  </si>
  <si>
    <t>https://incubeta.com/sg/whitepapers/investments-for-marketing-profitability/</t>
  </si>
  <si>
    <t>colourful horse painting</t>
  </si>
  <si>
    <t>horse art set for kids</t>
  </si>
  <si>
    <t>7 horse metal wall art</t>
  </si>
  <si>
    <t>3d cartoon horse porn digital drawings</t>
  </si>
  <si>
    <t>oil painting of horse trotters</t>
  </si>
  <si>
    <t>personalised+horse+photo+projection+necklace+horse+hoof+100+languages+i+love+you+necklace</t>
  </si>
  <si>
    <t>outline:plrixvjn7ru= horse drawing for kids</t>
  </si>
  <si>
    <t>https://incubeta.com/mx/knowledge-base/why-are-video-ads-important/</t>
  </si>
  <si>
    <t>lady melesi horse pics</t>
  </si>
  <si>
    <t>horse shaving art</t>
  </si>
  <si>
    <t>ride a horse drawing</t>
  </si>
  <si>
    <t>napoleon painting on horse creepy</t>
  </si>
  <si>
    <t>art:9z6lkhz9evi= horse background</t>
  </si>
  <si>
    <t>https://incubeta.com/es/knowledge-base/category/dco/</t>
  </si>
  <si>
    <t>cute realistic horse drawing</t>
  </si>
  <si>
    <t>art of zoo female horse</t>
  </si>
  <si>
    <t>cute:edlv4ctbdii= unicorn:v7jqxzkvhba= horse drawing</t>
  </si>
  <si>
    <t>whistler horse painting</t>
  </si>
  <si>
    <t>drawing referencespenrest horse nose and mouth</t>
  </si>
  <si>
    <t>https://incubeta.com/es/news-and-resources/incubeta-to-launch-outperform-pmax-an-ai-solution-that-puts-brands-in-charge/</t>
  </si>
  <si>
    <t>big horse photos</t>
  </si>
  <si>
    <t>1 horse painting meaning</t>
  </si>
  <si>
    <t>running horse painting meaning</t>
  </si>
  <si>
    <t>horse head drawing with halter</t>
  </si>
  <si>
    <t>horse drawing black</t>
  </si>
  <si>
    <t>clip art horse and foal clipart</t>
  </si>
  <si>
    <t>horse landscape drawing</t>
  </si>
  <si>
    <t>horse drawings running</t>
  </si>
  <si>
    <t>pale horse coffee - greenbrier photos</t>
  </si>
  <si>
    <t>lucky horse painting</t>
  </si>
  <si>
    <t>https://incubeta.com/knowledge-base/what-is-data-empathy/</t>
  </si>
  <si>
    <t>horse cocks pics</t>
  </si>
  <si>
    <t>simple horse saddle drawing</t>
  </si>
  <si>
    <t>skeleton riding horse art</t>
  </si>
  <si>
    <t>iron horse bar &amp; grill photos</t>
  </si>
  <si>
    <t>photography logo with a horse</t>
  </si>
  <si>
    <t>horse heads in terror drawing</t>
  </si>
  <si>
    <t>painting of war with horse and red flag</t>
  </si>
  <si>
    <t>horse eating grass painting</t>
  </si>
  <si>
    <t>wild-horse-inn-corolla photos</t>
  </si>
  <si>
    <t>white horse auto wash alexandria photos</t>
  </si>
  <si>
    <t>https://incubeta.com/ch/video-library/the-digital-edge-ep-4-the-key-to-creative-profitability-with-vanessa-bolosier-jessica-hondolero/</t>
  </si>
  <si>
    <t>leonardo horse drawing</t>
  </si>
  <si>
    <t>running horse painting pencil beautiful horse drawing</t>
  </si>
  <si>
    <t>half done horse drawing</t>
  </si>
  <si>
    <t>bridle horse painting</t>
  </si>
  <si>
    <t>pics of a maverick horse</t>
  </si>
  <si>
    <t>horse painting van gogh starry night</t>
  </si>
  <si>
    <t>horse leaping photography</t>
  </si>
  <si>
    <t>horse beach wall art</t>
  </si>
  <si>
    <t>horse tao art</t>
  </si>
  <si>
    <t>https://incubeta.com/ae/news-and-resources/comparison-shopping-services-css-changes-in-light-of-the-dma-update/</t>
  </si>
  <si>
    <t>skeleton horse drawing face</t>
  </si>
  <si>
    <t>tribal drawing horse</t>
  </si>
  <si>
    <t>horse whips clip art</t>
  </si>
  <si>
    <t>horse symbol drawing</t>
  </si>
  <si>
    <t>drawing ideas pencil beautiful horse drawing</t>
  </si>
  <si>
    <t>drawings of a horse in a tournament</t>
  </si>
  <si>
    <t>blue horse lounge photos</t>
  </si>
  <si>
    <t>stylized horse drawings</t>
  </si>
  <si>
    <t>horse and cow photos</t>
  </si>
  <si>
    <t>folding art horse</t>
  </si>
  <si>
    <t>full body realistic horse drawing</t>
  </si>
  <si>
    <t>https://incubeta.com/de/knowledge-base/how-to-market-to-the-gen-z-consumer/</t>
  </si>
  <si>
    <t>pics of spring rocking horse</t>
  </si>
  <si>
    <t>running:k7owxr0iizw= horse photos</t>
  </si>
  <si>
    <t>pastel horse art</t>
  </si>
  <si>
    <t>creepy horse drawing</t>
  </si>
  <si>
    <t>fantasy horse and rider art</t>
  </si>
  <si>
    <t>quarter horse arabian cross photos</t>
  </si>
  <si>
    <t>https://incubeta.com/mx/knowledge-base/unlocking-search-performance-with-sa360-forecasting/</t>
  </si>
  <si>
    <t>easy horse drawings black and white</t>
  </si>
  <si>
    <t>dark horse art studio</t>
  </si>
  <si>
    <t>easy horse ear drawing</t>
  </si>
  <si>
    <t>the boy the mole the fox and the horse art style</t>
  </si>
  <si>
    <t>red horse mountain ranch photos</t>
  </si>
  <si>
    <t>running horse oil painting</t>
  </si>
  <si>
    <t>horse from the back drawing</t>
  </si>
  <si>
    <t>horse and buggy accessories photos</t>
  </si>
  <si>
    <t>cute simple horse drawing</t>
  </si>
  <si>
    <t>https://incubeta.com/sg/news-and-resources/why-eu-ad-personalization-ban-will-see-meta-shift-focus-to-ai/</t>
  </si>
  <si>
    <t>black and white horse clip art</t>
  </si>
  <si>
    <t>hermiston horse sales photos</t>
  </si>
  <si>
    <t>simple horse drawing images</t>
  </si>
  <si>
    <t>angel horse drawing</t>
  </si>
  <si>
    <t>horse ears drawing easy</t>
  </si>
  <si>
    <t>easy pixel art horse</t>
  </si>
  <si>
    <t>https://incubeta.com/es/knowledge-base/category/google-ads/</t>
  </si>
  <si>
    <t>horse wall art for living room</t>
  </si>
  <si>
    <t>realistic:-sktuiaz4hy= horse shoe drawing</t>
  </si>
  <si>
    <t>cutting horse painting</t>
  </si>
  <si>
    <t>step by step:kd7wglb4bxq= horse easy drawing</t>
  </si>
  <si>
    <t>horse drawing vector</t>
  </si>
  <si>
    <t>https://incubeta.com/ch/our-work/increasing-performance-with-machine-learning/</t>
  </si>
  <si>
    <t>horse pics free</t>
  </si>
  <si>
    <t>tennessee walking horse hotel wartrace drawing</t>
  </si>
  <si>
    <t>horse pics snow</t>
  </si>
  <si>
    <t>photo of a horse made of jade</t>
  </si>
  <si>
    <t>horse in motion drawing</t>
  </si>
  <si>
    <t>7 horse photo meaning</t>
  </si>
  <si>
    <t>https://incubeta.com/pt-pt/our-work/unlocking-the-power-of-googles-enhanced-conversions-pmax-solutions/</t>
  </si>
  <si>
    <t>horse with long legs art</t>
  </si>
  <si>
    <t>1995 ro star 2 horse trailer photos</t>
  </si>
  <si>
    <t>antique blue horse art</t>
  </si>
  <si>
    <t>photo of horse fly</t>
  </si>
  <si>
    <t>red horse fish photos</t>
  </si>
  <si>
    <t>tall blond woman riding grey draft horse photos</t>
  </si>
  <si>
    <t>https://incubeta.com/gb/news-and-resources/category/incubeta-updates/page/2/</t>
  </si>
  <si>
    <t>lee reynolds painting horse</t>
  </si>
  <si>
    <t>in his painting the stallion, john steuart curry depicts a horse…</t>
  </si>
  <si>
    <t>antique paul herzel pompeian bronze clad equestrian horse art statue bookends</t>
  </si>
  <si>
    <t>race horse paintings from 1959</t>
  </si>
  <si>
    <t>pencil drawings of round grinding mill powered by horse</t>
  </si>
  <si>
    <t>https://incubeta.com/mx/knowledge-base/category/retail-media/</t>
  </si>
  <si>
    <t>drawings of horse heads for marble engraving</t>
  </si>
  <si>
    <t>tony robbins horse painting in home</t>
  </si>
  <si>
    <t>african folk art small wooden painted horse and cart</t>
  </si>
  <si>
    <t>horse sex drawing</t>
  </si>
  <si>
    <t>horse 2d drawing</t>
  </si>
  <si>
    <t>the rocking horse painting</t>
  </si>
  <si>
    <t>https://incubeta.com/mx/news-and-resources/google-abandons-third-party-cookie-deprecation/</t>
  </si>
  <si>
    <t>lord of the rings horse drawing meme</t>
  </si>
  <si>
    <t>drawing of person on horse</t>
  </si>
  <si>
    <t>back country safari horse tours photos</t>
  </si>
  <si>
    <t>horse and cow drawing</t>
  </si>
  <si>
    <t>horse image for drawing</t>
  </si>
  <si>
    <t>https://incubeta.com/es/our-work/carparts-mmm/</t>
  </si>
  <si>
    <t>7 running horse drawing</t>
  </si>
  <si>
    <t>horse photography gallery</t>
  </si>
  <si>
    <t>galloping horse painting feng shui</t>
  </si>
  <si>
    <t>adhd horse drawing</t>
  </si>
  <si>
    <t>snow covered bridge horse drawn sleigh christmas light up canvas wall art</t>
  </si>
  <si>
    <t>three horse head painting</t>
  </si>
  <si>
    <t>caligula's horse painting</t>
  </si>
  <si>
    <t>geometric horse art</t>
  </si>
  <si>
    <t>https://incubeta.com/it/our-work/delivering-national-excellence-efficiency/</t>
  </si>
  <si>
    <t>laser horse art</t>
  </si>
  <si>
    <t>horse with barn drawing</t>
  </si>
  <si>
    <t>rocky hollow horse camp photos</t>
  </si>
  <si>
    <t>wagon with horse drawing</t>
  </si>
  <si>
    <t>outline horse clip art</t>
  </si>
  <si>
    <t>black and white wild horse photography</t>
  </si>
  <si>
    <t>tribal art horse</t>
  </si>
  <si>
    <t>https://incubeta.com/gb/knowledge-base/why-is-tiktok-shop-important/</t>
  </si>
  <si>
    <t>hungry horse saloon photos</t>
  </si>
  <si>
    <t>horse line drawing simple</t>
  </si>
  <si>
    <t>arab horse drawing</t>
  </si>
  <si>
    <t>andrew wyeth horse painting</t>
  </si>
  <si>
    <t>horse in forest drawing</t>
  </si>
  <si>
    <t>https://incubeta.com/it/knowledge-base/the-best-google-optimize-alternatives-for-experimentation/</t>
  </si>
  <si>
    <t>horse drawing beautiful</t>
  </si>
  <si>
    <t>drawing dala horse</t>
  </si>
  <si>
    <t>horse on its hind legs drawing</t>
  </si>
  <si>
    <t>black background horse portrait photography</t>
  </si>
  <si>
    <t>https://incubeta.com/ch/our-work/boosting-cross-market-brand-performance-for-gruppo-una/</t>
  </si>
  <si>
    <t>horse drawing rearing up</t>
  </si>
  <si>
    <t>picture horse drawing</t>
  </si>
  <si>
    <t>ugly horse paintings renaissance</t>
  </si>
  <si>
    <t>easy:g_wo2uyqksa= a horse drawing</t>
  </si>
  <si>
    <t>4 pics 1 word medals horse race</t>
  </si>
  <si>
    <t>https://incubeta.com/de/knowledge-base/why-are-video-ads-important/</t>
  </si>
  <si>
    <t>famous painting of napoleon on a horse</t>
  </si>
  <si>
    <t>drawing of a horse rearing</t>
  </si>
  <si>
    <t>free clip art rocking horse</t>
  </si>
  <si>
    <t>horse hung grandpa pics</t>
  </si>
  <si>
    <t>horse pics that are printable</t>
  </si>
  <si>
    <t>https://incubeta.com/de/our-work/delivering-scale-performance/</t>
  </si>
  <si>
    <t>line art black horse</t>
  </si>
  <si>
    <t>bay horse art</t>
  </si>
  <si>
    <t>horse drawing clip art</t>
  </si>
  <si>
    <t>drawing horse black white</t>
  </si>
  <si>
    <t>horse drawing with shapes</t>
  </si>
  <si>
    <t>at home horse painting</t>
  </si>
  <si>
    <t>https://incubeta.com/de/news-and-resources/incubeta-dach-gcp-certification/</t>
  </si>
  <si>
    <t>see pics of kansas city chief girl on horse</t>
  </si>
  <si>
    <t>pics of horse drawn hearse</t>
  </si>
  <si>
    <t>prehistoric horse cave painting</t>
  </si>
  <si>
    <t>eventing horse photos and quotes</t>
  </si>
  <si>
    <t>horse blanket drawing</t>
  </si>
  <si>
    <t>vertical horse painting</t>
  </si>
  <si>
    <t>https://incubeta.com/ae/news-and-resources/wtf-is-chatgpt/</t>
  </si>
  <si>
    <t>horse dick pics while mounting</t>
  </si>
  <si>
    <t>xu beihong horse painting stephen thompson</t>
  </si>
  <si>
    <t>amy crazy horse metal art work</t>
  </si>
  <si>
    <t>horse cave koa holiday photos</t>
  </si>
  <si>
    <t>rajput horse photo</t>
  </si>
  <si>
    <t>https://incubeta.com/de/knowledge-base/category/threads/</t>
  </si>
  <si>
    <t>photo of a bare foot stepped on by horse</t>
  </si>
  <si>
    <t>fly dragon girl horse porn drawings</t>
  </si>
  <si>
    <t>arabian horse head pencil beautiful horse drawing</t>
  </si>
  <si>
    <t>https://incubeta.com/de/knowledge-base/category/statistics/</t>
  </si>
  <si>
    <t>sketch easy cute horse drawing</t>
  </si>
  <si>
    <t>horse wagon drawing easy</t>
  </si>
  <si>
    <t>beyonce photo horse</t>
  </si>
  <si>
    <t>hol horse art</t>
  </si>
  <si>
    <t>https://incubeta.com/au/our-work/maximizing-reach-efficiency-with-dv360/</t>
  </si>
  <si>
    <t>rockin horse kennebunkport photos</t>
  </si>
  <si>
    <t>horse porn photos</t>
  </si>
  <si>
    <t>https://incubeta.com/es/knowledge-base/how-to-set-up-a-retail-media-network/</t>
  </si>
  <si>
    <t>https://incubeta.com/it/video-library/the-digital-edge-s2-e-5-how-to-outperform-with-ai-as-a-creative-partner-with-tom-williams/</t>
  </si>
  <si>
    <t>easy 3d horse drawing</t>
  </si>
  <si>
    <t>easy:x4gk-s5tcx4= horse painting</t>
  </si>
  <si>
    <t>https://incubeta.com/de/our-work/utilizing-personalization-to-scale-growth/</t>
  </si>
  <si>
    <t>the black horse inn cheltenham photos</t>
  </si>
  <si>
    <t>white horse christian center photos</t>
  </si>
  <si>
    <t>horse bridle photos</t>
  </si>
  <si>
    <t>textured horse painting</t>
  </si>
  <si>
    <t>black horse tavern &amp; grill photos</t>
  </si>
  <si>
    <t>https://incubeta.com/es/news-and-resources/incubeta-launches-seamless-search/</t>
  </si>
  <si>
    <t>see horse drawing</t>
  </si>
  <si>
    <t>sea horse drawing with colour</t>
  </si>
  <si>
    <t>horse plow drawing</t>
  </si>
  <si>
    <t>photos of secretariat the horse</t>
  </si>
  <si>
    <t>outline:cnv3uizs7vu= drawing of a horse</t>
  </si>
  <si>
    <t>https://incubeta.com/it/knowledge-base/optimizing-your-website-for-increased-holiday-conversions/</t>
  </si>
  <si>
    <t>painting:s6zgibx6y1s= horse art</t>
  </si>
  <si>
    <t>spirit the horse drawings</t>
  </si>
  <si>
    <t>horse face pencil drawing</t>
  </si>
  <si>
    <t>art hub sea horse</t>
  </si>
  <si>
    <t>horse madhubani painting</t>
  </si>
  <si>
    <t>https://incubeta.com/ae/news-and-resources/incubeta-acquires-global-marketplace-expert-maze-one/</t>
  </si>
  <si>
    <t>herculaneum horse painting</t>
  </si>
  <si>
    <t>art of the horse 2018</t>
  </si>
  <si>
    <t>horse man art</t>
  </si>
  <si>
    <t>black drawing horse</t>
  </si>
  <si>
    <t>lisa crazy horse photo leak</t>
  </si>
  <si>
    <t>royal horse resort photos</t>
  </si>
  <si>
    <t>drawing up syringe chron of horse site:www.chronofhorse.com</t>
  </si>
  <si>
    <t>https://incubeta.com/za/knowledge-base/category/google-analytics/</t>
  </si>
  <si>
    <t>oil paintings of horse on canvas</t>
  </si>
  <si>
    <t>horse guitar photos for free download</t>
  </si>
  <si>
    <t>pics of old horse drawn carriages</t>
  </si>
  <si>
    <t>realistic horse drawing face</t>
  </si>
  <si>
    <t>https://incubeta.com/news-and-resources/incubeta-to-propel-growth-for-popeyes-uk/</t>
  </si>
  <si>
    <t>drawing:8jopjxol8dg= the boy the mole the fox and the horse</t>
  </si>
  <si>
    <t>7 white horse photo</t>
  </si>
  <si>
    <t>easy two horse drawing</t>
  </si>
  <si>
    <t>horse in birthday hat photo</t>
  </si>
  <si>
    <t>7 horse painting (big size)</t>
  </si>
  <si>
    <t>horse painting instruction</t>
  </si>
  <si>
    <t>https://incubeta.com/it/our-work/carparts-mmm/</t>
  </si>
  <si>
    <t>painting of black horse</t>
  </si>
  <si>
    <t>horse ass pics</t>
  </si>
  <si>
    <t>outline:ffh3ajnnklk= drawing of horse</t>
  </si>
  <si>
    <t>horse carrying load drawing</t>
  </si>
  <si>
    <t>horse battle photos</t>
  </si>
  <si>
    <t>profile horse head line drawing</t>
  </si>
  <si>
    <t>franz marc horse painting</t>
  </si>
  <si>
    <t>horse 3d drawing</t>
  </si>
  <si>
    <t>https://incubeta.com/sg/news-and-resources/after-google-cloud-next-are-you-an-architect-or-a-renter/</t>
  </si>
  <si>
    <t>white horse watercolor painting</t>
  </si>
  <si>
    <t>painting classical horse snow</t>
  </si>
  <si>
    <t>horse laying drawing</t>
  </si>
  <si>
    <t>bridle horse drawing</t>
  </si>
  <si>
    <t>dimitra milan horse paintings</t>
  </si>
  <si>
    <t>www.horsecore.org/canis major horse porn drawings</t>
  </si>
  <si>
    <t>horse head in bed pics</t>
  </si>
  <si>
    <t>https://incubeta.com/gb/knowledge-base/12-tips-for-seo-success-in-the-holiday-season/</t>
  </si>
  <si>
    <t>4 pics 1 word horse race</t>
  </si>
  <si>
    <t>4 pics 1 word horse racing</t>
  </si>
  <si>
    <t>horse drawing standing</t>
  </si>
  <si>
    <t>jack davis horse art</t>
  </si>
  <si>
    <t>anime cute horse drawing</t>
  </si>
  <si>
    <t>https://incubeta.com/za/news-and-resources/maintaining-brand-identity-in-the-age-of-ultra-personalization/</t>
  </si>
  <si>
    <t>mattamy homes at iron horse village mesquite photos</t>
  </si>
  <si>
    <t>h for horse drawing</t>
  </si>
  <si>
    <t>race horse drawing black and white</t>
  </si>
  <si>
    <t>tired horse drawing</t>
  </si>
  <si>
    <t>horse glass wall art</t>
  </si>
  <si>
    <t>beginner:neyeumkejlu= horse drawings</t>
  </si>
  <si>
    <t>body of a horse drawing</t>
  </si>
  <si>
    <t>https://incubeta.com/pt-pt/video-library/the-digital-edge-s2-ep-6-overcoming-the-confidence-paradox-in-marketing-with-paul-ruscoe/</t>
  </si>
  <si>
    <t>wild horse creek ranch photos</t>
  </si>
  <si>
    <t>spirit horse photos</t>
  </si>
  <si>
    <t>clydesdale horse drawing easy</t>
  </si>
  <si>
    <t>horse head drawing for kids</t>
  </si>
  <si>
    <t>photography horse portrait</t>
  </si>
  <si>
    <t>iron horse bar and grill gardiner photos</t>
  </si>
  <si>
    <t>halloween horse drawings</t>
  </si>
  <si>
    <t>hobby horse art</t>
  </si>
  <si>
    <t>https://incubeta.com/sg/knowledge-base/what-is-consent-mode/</t>
  </si>
  <si>
    <t>black background:gvuu2af-t-k= horse photos</t>
  </si>
  <si>
    <t>photo dynamic therapy horse</t>
  </si>
  <si>
    <t>rearing black horse art</t>
  </si>
  <si>
    <t>horse drawing colour multi</t>
  </si>
  <si>
    <t>pixel art black horse</t>
  </si>
  <si>
    <t>drawing of horse in field</t>
  </si>
  <si>
    <t>https://incubeta.com/my/news-and-resources/incubeta-launches-new-agentic-ai-products-to-help-brands-understand-what-truly-drives-marketing-performance/</t>
  </si>
  <si>
    <t>horse photography jumping</t>
  </si>
  <si>
    <t>aztec horse drawing</t>
  </si>
  <si>
    <t>horse and goat yoga photos</t>
  </si>
  <si>
    <t>drawing horse head step by step</t>
  </si>
  <si>
    <t>camargue horse photography tour</t>
  </si>
  <si>
    <t>https://incubeta.com/pt-pt/news-and-resources/in-house-versus-agency/</t>
  </si>
  <si>
    <t>pencil:ljd413jlg70= beautiful:j1no0sxte9c= horse drawing</t>
  </si>
  <si>
    <t>pics on horse drawn one row cultivator</t>
  </si>
  <si>
    <t>mustang horse vs lions pics</t>
  </si>
  <si>
    <t>https://incubeta.com/es/news-and-resources/how-cmos-can-win-the-affection-of-the-cfo/</t>
  </si>
  <si>
    <t>russian art snow horse</t>
  </si>
  <si>
    <t>build art horse</t>
  </si>
  <si>
    <t>game of thrones horse drawing -white meme</t>
  </si>
  <si>
    <t>dutch harness horse pictures paintings</t>
  </si>
  <si>
    <t>pics of horse cocks</t>
  </si>
  <si>
    <t>high definition photos of the world's biggest horse</t>
  </si>
  <si>
    <t>https://incubeta.com/es/news-and-resources/nmpis-parent-company-incubeta-and-dqa-media-group-create-70-million-digital-merger/</t>
  </si>
  <si>
    <t>fabric painting horse on cliff layers</t>
  </si>
  <si>
    <t>color:xeanrn1ekia= horse drawing</t>
  </si>
  <si>
    <t>horse art reference photos</t>
  </si>
  <si>
    <t>a certain shade of art show horse</t>
  </si>
  <si>
    <t>painting horse ears</t>
  </si>
  <si>
    <t>best schleich horse photography</t>
  </si>
  <si>
    <t>https://incubeta.com/pt-pt/news-and-resources/tim-weller-joins-incubeta/</t>
  </si>
  <si>
    <t>horse mtg art</t>
  </si>
  <si>
    <t>painting horse robert</t>
  </si>
  <si>
    <t>rvr horse rescue photos</t>
  </si>
  <si>
    <t>horse drawn carriage simple horse cart drawing</t>
  </si>
  <si>
    <t>peruvian horse metal wall art for sale</t>
  </si>
  <si>
    <t>horse merged with cloud drawing</t>
  </si>
  <si>
    <t>https://incubeta.com/sg/news-and-resources/advertising-through-uncertain-times/</t>
  </si>
  <si>
    <t>horse head in vagina drawing</t>
  </si>
  <si>
    <t>horse canvas wall art decor</t>
  </si>
  <si>
    <t>horse drawing with background</t>
  </si>
  <si>
    <t>seven running horse painting</t>
  </si>
  <si>
    <t>wild horse hoof photos</t>
  </si>
  <si>
    <t>sso friesian horse drawing</t>
  </si>
  <si>
    <t>https://incubeta.com/knowledge-base/page/3/</t>
  </si>
  <si>
    <t>free stock photo girl kissing horse</t>
  </si>
  <si>
    <t>running horse painting vastu direction in hindi</t>
  </si>
  <si>
    <t>high horse portland photos</t>
  </si>
  <si>
    <t>model horse photo shows</t>
  </si>
  <si>
    <t>unicorn kawaii cute horse drawing</t>
  </si>
  <si>
    <t>portrait horse</t>
  </si>
  <si>
    <t>https://incubeta.com/au/our-work/transforming-ma-advisory-with-agentic-ai-and-daas/</t>
  </si>
  <si>
    <t>abstract painting of horse</t>
  </si>
  <si>
    <t>horse pics easy to draw</t>
  </si>
  <si>
    <t>drawing of someone riding a horse</t>
  </si>
  <si>
    <t>acrylic horse painting images</t>
  </si>
  <si>
    <t>easy carousel horse painting</t>
  </si>
  <si>
    <t>horse shoes clip art</t>
  </si>
  <si>
    <t>https://incubeta.com/gb/knowledge-base/category/app-advertising/</t>
  </si>
  <si>
    <t>horse breeds photos</t>
  </si>
  <si>
    <t>crazy horse progress photos</t>
  </si>
  <si>
    <t>riding beautiful horse and girl photography</t>
  </si>
  <si>
    <t>thomas scott painting lexington horse groom</t>
  </si>
  <si>
    <t>dizzy horse photos</t>
  </si>
  <si>
    <t>https://incubeta.com/ae/knowledge-base/category/generative-ai/</t>
  </si>
  <si>
    <t>painting horse running</t>
  </si>
  <si>
    <t>the nightmare painting horse meaning</t>
  </si>
  <si>
    <t>3d horse porn pics</t>
  </si>
  <si>
    <t>upside-down horse photos</t>
  </si>
  <si>
    <t>horse art design</t>
  </si>
  <si>
    <t>dark horse coffee roasters koloa photos</t>
  </si>
  <si>
    <t>https://incubeta.com/it/news-and-resources/incubeta-launches-seamless-search-on-google-cloud-marketplace/</t>
  </si>
  <si>
    <t>blackpink lisa crazy horse pics</t>
  </si>
  <si>
    <t>horse mural art</t>
  </si>
  <si>
    <t>painting with a twist horse pictures</t>
  </si>
  <si>
    <t>a person on a horse drawing</t>
  </si>
  <si>
    <t>easy black and white horse painting</t>
  </si>
  <si>
    <t>color:5biqgevjany= easy cute horse drawing</t>
  </si>
  <si>
    <t>rearing horse drawings pen</t>
  </si>
  <si>
    <t>https://incubeta.com/es/news-and-resources/tim-weller-joins-incubeta/</t>
  </si>
  <si>
    <t>new york horse patrol pics</t>
  </si>
  <si>
    <t>u-see-it horse photos</t>
  </si>
  <si>
    <t>free stock photo horse girl</t>
  </si>
  <si>
    <t>sad horse cartoon clip art timtim</t>
  </si>
  <si>
    <t>realistic horse grazing drawing</t>
  </si>
  <si>
    <t>color art pages horse</t>
  </si>
  <si>
    <t>https://incubeta.com/au/knowledge-base/category/retail-media/</t>
  </si>
  <si>
    <t>horse friesian drawing</t>
  </si>
  <si>
    <t>wallpaper photo horse</t>
  </si>
  <si>
    <t>painting bankura horse drawing</t>
  </si>
  <si>
    <t>2 horse painting</t>
  </si>
  <si>
    <t>easy horse head side view drawing</t>
  </si>
  <si>
    <t>enoch horse and hound painting</t>
  </si>
  <si>
    <t>https://incubeta.com/my/news-and-resources/is-marketing-maturity-the-key-to-profitability/</t>
  </si>
  <si>
    <t>idiot letters horse drawing colorado springs</t>
  </si>
  <si>
    <t>art death on a horse</t>
  </si>
  <si>
    <t>fast horse express photos</t>
  </si>
  <si>
    <t>the white horse bristol photos</t>
  </si>
  <si>
    <t>7 horse painting with frame</t>
  </si>
  <si>
    <t>classic horse painting lion</t>
  </si>
  <si>
    <t>https://incubeta.com/de/knowledge-base/how-to-drive-sales-over-valentines-day/</t>
  </si>
  <si>
    <t>horse registration paper art</t>
  </si>
  <si>
    <t>cave horse painting</t>
  </si>
  <si>
    <t>the horse in art and literature</t>
  </si>
  <si>
    <t>racing horse art</t>
  </si>
  <si>
    <t>drawing horse tutorial</t>
  </si>
  <si>
    <t>https://incubeta.com/de/video-library/digital-edge-episode-1/</t>
  </si>
  <si>
    <t>horse 3d wall art</t>
  </si>
  <si>
    <t>the lakes at wild horse photos</t>
  </si>
  <si>
    <t>simple drawing of horse head</t>
  </si>
  <si>
    <t>hussain horse painting price</t>
  </si>
  <si>
    <t>cute:dsgw_m1giq8= horse clip art</t>
  </si>
  <si>
    <t>little creek horse farm photos</t>
  </si>
  <si>
    <t>sea horse drawing color</t>
  </si>
  <si>
    <t>horse drawing step</t>
  </si>
  <si>
    <t>https://incubeta.com/ae/news-and-resources/incubeta-insider-the-value-of-a-supportive-culture/</t>
  </si>
  <si>
    <t>horse drawing bad to good</t>
  </si>
  <si>
    <t>horse pulling a wagon drawing</t>
  </si>
  <si>
    <t>long horse art</t>
  </si>
  <si>
    <t>free horse drawing</t>
  </si>
  <si>
    <t>horse dnd art</t>
  </si>
  <si>
    <t>warrior on horse drawing easy</t>
  </si>
  <si>
    <t>https://incubeta.com/ch/knowledge-base/category/consent-mode/</t>
  </si>
  <si>
    <t>horse photo funny</t>
  </si>
  <si>
    <t>drawing for horse</t>
  </si>
  <si>
    <t>sketch:w9tqb1sukd4= easy horse drawing</t>
  </si>
  <si>
    <t>couple photos with horse</t>
  </si>
  <si>
    <t>easy:luo_jg9qr30= horse drawing realistic</t>
  </si>
  <si>
    <t>https://incubeta.com/my/knowledge-base/category/conversions/</t>
  </si>
  <si>
    <t>horse clip art transparent</t>
  </si>
  <si>
    <t>sketch:ohex-_w5zbs= pencil horse drawing</t>
  </si>
  <si>
    <t>horse jumping line art</t>
  </si>
  <si>
    <t>horse dancing drawing</t>
  </si>
  <si>
    <t>star tile with horse islamic art</t>
  </si>
  <si>
    <t>https://incubeta.com/pt-pt/knowledge-base/category/leads/</t>
  </si>
  <si>
    <t>drawing pictures horse</t>
  </si>
  <si>
    <t>horse bit picture drawing</t>
  </si>
  <si>
    <t>victorian horse racing paintings art prints</t>
  </si>
  <si>
    <t>horse drawing circles</t>
  </si>
  <si>
    <t>drawings spirit horse</t>
  </si>
  <si>
    <t>https://incubeta.com/it/our-work/taking-the-grind-out-of-data-analysis/</t>
  </si>
  <si>
    <t>marsden hartley painting number 4 a black horse</t>
  </si>
  <si>
    <t>war horse brewing photos</t>
  </si>
  <si>
    <t>furries art female horse love sex</t>
  </si>
  <si>
    <t>yellow horse on the farm clip art</t>
  </si>
  <si>
    <t>sombrero horse drive reviews -photography</t>
  </si>
  <si>
    <t>https://incubeta.com/ch/knowledge-base/how-retail-consumers-spend-during-economic-hardship/</t>
  </si>
  <si>
    <t>horse family christmas photo</t>
  </si>
  <si>
    <t>horse drawing game of thrones meme</t>
  </si>
  <si>
    <t>theodore roosevelt on a horse painting</t>
  </si>
  <si>
    <t>adolf hofer artist horse painting</t>
  </si>
  <si>
    <t>behind horse drawing</t>
  </si>
  <si>
    <t>horse oil painting craigslist</t>
  </si>
  <si>
    <t>https://incubeta.com/pt-pt/our-work/global-digital-transformation/</t>
  </si>
  <si>
    <t>rocking horse horseshoe clip art free</t>
  </si>
  <si>
    <t>drawing of horse pulling grinding mill</t>
  </si>
  <si>
    <t>free photo download riding a horse together at sunset</t>
  </si>
  <si>
    <t>wild horse preserve photos</t>
  </si>
  <si>
    <t>horse and cowgirl photos</t>
  </si>
  <si>
    <t>https://incubeta.com/video-library/the-digital-edge-s2-ep-8-how-humans-win-and-disrupt-a-boring-ai-landscape-with-mark-schaefer/</t>
  </si>
  <si>
    <t>easy oil pastel horse drawing</t>
  </si>
  <si>
    <t>horseshoe holler horse camp photos</t>
  </si>
  <si>
    <t>guy and horse prayer clip art</t>
  </si>
  <si>
    <t>acrylic paintings of a horse head</t>
  </si>
  <si>
    <t>instagram captions for horse pics</t>
  </si>
  <si>
    <t>horse and butterfly drawing</t>
  </si>
  <si>
    <t>https://incubeta.com/es/news-and-resources/incubeta-insider-the-value-of-a-supportive-culture/</t>
  </si>
  <si>
    <t>cartoon horse face drawing</t>
  </si>
  <si>
    <t>irish horse ztatut art</t>
  </si>
  <si>
    <t>drawing horseshoe with horse head</t>
  </si>
  <si>
    <t>abstract art horse sketch</t>
  </si>
  <si>
    <t>https://incubeta.com/de/our-work/delivering-incrementality-for-superdrug/</t>
  </si>
  <si>
    <t>dude ranch horse photo</t>
  </si>
  <si>
    <t>martin walters horse painting</t>
  </si>
  <si>
    <t>horse pixel art grid</t>
  </si>
  <si>
    <t>belmont stakes horse photos</t>
  </si>
  <si>
    <t>horse dancing art name</t>
  </si>
  <si>
    <t>https://incubeta.com/it/knowledge-base/category/roas/</t>
  </si>
  <si>
    <t>modern abstract horse paintings</t>
  </si>
  <si>
    <t>celtic art horse</t>
  </si>
  <si>
    <t>horse painting black</t>
  </si>
  <si>
    <t>pencil outline horse head drawing</t>
  </si>
  <si>
    <t>https://incubeta.com/sg/news-and-resources/google-agentspace/</t>
  </si>
  <si>
    <t>horse galloping drawing easy</t>
  </si>
  <si>
    <t>4 pics 1 word cowboy hat horse</t>
  </si>
  <si>
    <t>king on a horse drawing</t>
  </si>
  <si>
    <t>horse silhouette photo</t>
  </si>
  <si>
    <t>nightmare horse fantasy art</t>
  </si>
  <si>
    <t>easy horse drawing small</t>
  </si>
  <si>
    <t>https://incubeta.com/gb/knowledge-base/category/advanced-ppc/</t>
  </si>
  <si>
    <t>horse color drawing</t>
  </si>
  <si>
    <t>farrer horse photos</t>
  </si>
  <si>
    <t>art horse blanket</t>
  </si>
  <si>
    <t>acrylic painting tutorials sea horse</t>
  </si>
  <si>
    <t>horse head metal wall art diy paint</t>
  </si>
  <si>
    <t>https://incubeta.com/ch/news-and-resources/category/incubeta-updates/page/3/</t>
  </si>
  <si>
    <t>red horse motoring club photos</t>
  </si>
  <si>
    <t>trevor lawrence horse head photo</t>
  </si>
  <si>
    <t>realistic:gbgi5wxzojs= horse painting</t>
  </si>
  <si>
    <t>girl on horse running painting</t>
  </si>
  <si>
    <t>mustangs horse photos</t>
  </si>
  <si>
    <t>https://incubeta.com/au/news-and-resources/incubeta-appoints-cory-hudson-as-senior-vice-president-of-creative/</t>
  </si>
  <si>
    <t>funny horse drawing butt</t>
  </si>
  <si>
    <t>painting of man riding a horse old</t>
  </si>
  <si>
    <t>horse vintage jewelry art</t>
  </si>
  <si>
    <t>horse drawing tut</t>
  </si>
  <si>
    <t>sequin art horse</t>
  </si>
  <si>
    <t>https://incubeta.com/gb/news-and-resources/category/incubeta-updates/page/3/</t>
  </si>
  <si>
    <t>photo wheel horse hydraulic lift assembly</t>
  </si>
  <si>
    <t>girl onrearing horse drawing</t>
  </si>
  <si>
    <t>elegant grey horse, painting</t>
  </si>
  <si>
    <t>black stallion black horse drawing</t>
  </si>
  <si>
    <t>easy drawing of one horse open sleigh from the song jingle bells</t>
  </si>
  <si>
    <t>https://incubeta.com/es/video-library/the-digital-edge-ep-4-the-key-to-creative-profitability-with-vanessa-bolosier-jessica-hondolero/</t>
  </si>
  <si>
    <t>horse art sold at christies</t>
  </si>
  <si>
    <t>horse drawing facing forward</t>
  </si>
  <si>
    <t>horse stable drawing for kids</t>
  </si>
  <si>
    <t>winter horse drawing</t>
  </si>
  <si>
    <t>horse creek resort photos</t>
  </si>
  <si>
    <t>7 horse painting big size</t>
  </si>
  <si>
    <t>https://incubeta.com/gb/knowledge-base/category/accessibility/</t>
  </si>
  <si>
    <t>horse animation drawing</t>
  </si>
  <si>
    <t>gypsy horse art</t>
  </si>
  <si>
    <t>clip art horse shoe png</t>
  </si>
  <si>
    <t>blm wild horse corrals hines photos</t>
  </si>
  <si>
    <t>photos of horse racing</t>
  </si>
  <si>
    <t>https://incubeta.com/sg/knowledge-base/how-to-exponentiate-your-digital-campaigns/</t>
  </si>
  <si>
    <t>horse racing photos for sale</t>
  </si>
  <si>
    <t>animated horse pics compatible with adobe</t>
  </si>
  <si>
    <t>horse outfit drawing</t>
  </si>
  <si>
    <t>white horse heights baptist greenville photos</t>
  </si>
  <si>
    <t>pencil:xytutj3p_v4= horse drawing realistic</t>
  </si>
  <si>
    <t>https://incubeta.com/au/knowledge-base/12-tips-for-seo-success-in-the-holiday-season/</t>
  </si>
  <si>
    <t>horse stable painting</t>
  </si>
  <si>
    <t>native american art horse</t>
  </si>
  <si>
    <t>horse drawing mustang</t>
  </si>
  <si>
    <t>beautiful:5z1y0hcaayw= horse painting</t>
  </si>
  <si>
    <t>horse and woman photography</t>
  </si>
  <si>
    <t>horse rider photo</t>
  </si>
  <si>
    <t>https://incubeta.com/mx/news-and-resources/loreal-incubeta-use-ai-first-party-data-to-push-personalization-frontiers-with-skin-genius/</t>
  </si>
  <si>
    <t>front running horse drawing</t>
  </si>
  <si>
    <t>big horse feed and mercantile photos</t>
  </si>
  <si>
    <t>woman and horse painting</t>
  </si>
  <si>
    <t>horse drawing with person</t>
  </si>
  <si>
    <t>easy polo horse drawing</t>
  </si>
  <si>
    <t>wild horse cafe photos</t>
  </si>
  <si>
    <t>https://incubeta.com/my/news-and-resources/why-cmos-lack-confidence-in-their-reporting/</t>
  </si>
  <si>
    <t>horse cock strapon pics</t>
  </si>
  <si>
    <t>horse muzzle drawing</t>
  </si>
  <si>
    <t>tommy shelby painting with horse</t>
  </si>
  <si>
    <t>winter painting on saw with horse and carriage and church</t>
  </si>
  <si>
    <t>free black and white christmas horse and sleigh clip art</t>
  </si>
  <si>
    <t>https://incubeta.com/pt-pt/our-work/boosting-cross-market-brand-performance-for-gruppo-una/</t>
  </si>
  <si>
    <t>girl vs horse pics</t>
  </si>
  <si>
    <t>unfinished horse horse drawing meme</t>
  </si>
  <si>
    <t>horse photos buckskin roan</t>
  </si>
  <si>
    <t>https://incubeta.com/pt-pt/our-work/maximizing-reach-efficiency-with-dv360/</t>
  </si>
  <si>
    <t>beginners horse paintings</t>
  </si>
  <si>
    <t>horse skull line art</t>
  </si>
  <si>
    <t>colorful horse panels art</t>
  </si>
  <si>
    <t>peter doig horse and rider painting</t>
  </si>
  <si>
    <t>photos horse</t>
  </si>
  <si>
    <t>rainbow brite horse concept art</t>
  </si>
  <si>
    <t>https://incubeta.com/ae/news-and-resources/a-mark-of-the-times-ai-employees-that-boost-internal-productivity/</t>
  </si>
  <si>
    <t>napoleon bonaparte on a horse painting paint by number</t>
  </si>
  <si>
    <t>shadow of a horse drawing</t>
  </si>
  <si>
    <t>horse rape art</t>
  </si>
  <si>
    <t>white horse restaurant molalla photos</t>
  </si>
  <si>
    <t>photos of simple horse halters</t>
  </si>
  <si>
    <t>pics of colorful horse tattoos</t>
  </si>
  <si>
    <t>https://incubeta.com/mx/our-work/marks-spencer-international/</t>
  </si>
  <si>
    <t>head:3kj739bmbw4= horse drawing realistic</t>
  </si>
  <si>
    <t>horse drawing beginner</t>
  </si>
  <si>
    <t>drawing baby horse cartoon</t>
  </si>
  <si>
    <t>girl with snow horse art</t>
  </si>
  <si>
    <t>meme horse drawing game of thrones</t>
  </si>
  <si>
    <t>horse fire running art</t>
  </si>
  <si>
    <t>https://incubeta.com/au/news-and-resources/incubeta-are-finalists-at-google-premier-partner-awards/</t>
  </si>
  <si>
    <t>crazy horse show photo</t>
  </si>
  <si>
    <t>line drawing carousel horse</t>
  </si>
  <si>
    <t>photos crazy horse</t>
  </si>
  <si>
    <t>cowboy with horse drawing</t>
  </si>
  <si>
    <t>death rides a horse poster art</t>
  </si>
  <si>
    <t>old pencil drawings of horse drawing millstone grinding mill</t>
  </si>
  <si>
    <t>https://incubeta.com/sg/our-work/page/3/</t>
  </si>
  <si>
    <t>relistic horse drawing</t>
  </si>
  <si>
    <t>america's horse in art</t>
  </si>
  <si>
    <t>high resolution:q07nwah7yi4= horse photo</t>
  </si>
  <si>
    <t>cob horse drawing</t>
  </si>
  <si>
    <t>https://incubeta.com/sg/video-library/digital-edge-episode-1/</t>
  </si>
  <si>
    <t>jim rey horse painting</t>
  </si>
  <si>
    <t>horse drawn sled snow painting</t>
  </si>
  <si>
    <t>7 horse painting benefits</t>
  </si>
  <si>
    <t>horse pulling drawing</t>
  </si>
  <si>
    <t>https://incubeta.com/de/our-work/delivering-national-excellence-efficiency/</t>
  </si>
  <si>
    <t>art alexander the great horse</t>
  </si>
  <si>
    <t>miniature horse pics</t>
  </si>
  <si>
    <t>the white horse, fulham photos</t>
  </si>
  <si>
    <t>horse painting price</t>
  </si>
  <si>
    <t>pics of a horse fly</t>
  </si>
  <si>
    <t>horse sleigh drawing</t>
  </si>
  <si>
    <t>https://incubeta.com/sg/knowledge-base/understanding-consolidated-data/</t>
  </si>
  <si>
    <t>horse haven equestrian &amp; boarding tucson photos</t>
  </si>
  <si>
    <t>horse ranch drawing</t>
  </si>
  <si>
    <t>black and white clip art horse</t>
  </si>
  <si>
    <t>horse and buggy drawing easy</t>
  </si>
  <si>
    <t>dark horse pics</t>
  </si>
  <si>
    <t>https://incubeta.com/sg/knowledge-base/category/privacy/</t>
  </si>
  <si>
    <t>detailed horse drawing meme</t>
  </si>
  <si>
    <t>realistic horse hair drawing</t>
  </si>
  <si>
    <t>horse line art drawing</t>
  </si>
  <si>
    <t>highland horse farm photos</t>
  </si>
  <si>
    <t>horse crystal art</t>
  </si>
  <si>
    <t>https://incubeta.com/au/knowledge-base/category/disability/</t>
  </si>
  <si>
    <t>horse bust drawing</t>
  </si>
  <si>
    <t>line art horse head front</t>
  </si>
  <si>
    <t>drawing horse riding</t>
  </si>
  <si>
    <t>horse drawing eating</t>
  </si>
  <si>
    <t>https://incubeta.com/za/news-and-resources/from-search-to-delegation-navigating-the-rise-of-agentic-commerce/</t>
  </si>
  <si>
    <t>horse with person drawing</t>
  </si>
  <si>
    <t>clydesdale horse wall art</t>
  </si>
  <si>
    <t>kendall jenner horse photo shoot</t>
  </si>
  <si>
    <t>art -limited edition carousel horse figurine</t>
  </si>
  <si>
    <t>horse music drawing</t>
  </si>
  <si>
    <t>the horse connection in bedford village photos</t>
  </si>
  <si>
    <t>https://incubeta.com/gb/news-and-resources/under-armour-appoints-incubeta-to-accelerate-european-growth-on-amazon/</t>
  </si>
  <si>
    <t>horse wall art scripture</t>
  </si>
  <si>
    <t>bad paintings of a horse</t>
  </si>
  <si>
    <t>painting a rusty horse trailer</t>
  </si>
  <si>
    <t>horse stylized line drawings</t>
  </si>
  <si>
    <t>dead horse drawing easy</t>
  </si>
  <si>
    <t>horse riding cowboy new school drawing</t>
  </si>
  <si>
    <t>https://incubeta.com/my/video-library/the-digital-edge-s2-ep-7-how-to-move-from-ai-efficiency-to-strategic-growth-with-marketing-over-coffees-christopher-penn/</t>
  </si>
  <si>
    <t>horse walking photos</t>
  </si>
  <si>
    <t>vintage mma metropolitan museum of art brooch pin primitive horse mule</t>
  </si>
  <si>
    <t>sheans horse farm photos</t>
  </si>
  <si>
    <t>cartoon angry horse pics</t>
  </si>
  <si>
    <t>griffith park horse rentals photos</t>
  </si>
  <si>
    <t>3.piece horse painting</t>
  </si>
  <si>
    <t>https://incubeta.com/ae/news-and-resources/from-ai-invisibility-to-ai-authority-scaling-brand-authority-in-the-age-of-answer-engines/</t>
  </si>
  <si>
    <t>kawasaki 250f engine horse pipes close pics</t>
  </si>
  <si>
    <t>horse painting at vietnam for good luck</t>
  </si>
  <si>
    <t>horse drawing ink</t>
  </si>
  <si>
    <t>creative:ugkvvq-80nc= horse drawing easy</t>
  </si>
  <si>
    <t>plush horse photos</t>
  </si>
  <si>
    <t>https://incubeta.com/sg/our-work/a-decade-of-outperforming-with-forever-new/</t>
  </si>
  <si>
    <t>horse dick drawing</t>
  </si>
  <si>
    <t>sad indian on a horse painting</t>
  </si>
  <si>
    <t>a drawing horse</t>
  </si>
  <si>
    <t>horse dressage drawing</t>
  </si>
  <si>
    <t>https://incubeta.com/my/news-and-resources/extendo-joins-incubeta/</t>
  </si>
  <si>
    <t>free video on painting a dun horse in watercolor</t>
  </si>
  <si>
    <t>elegant horse engagement photos</t>
  </si>
  <si>
    <t>healing horse art</t>
  </si>
  <si>
    <t>https://incubeta.com/es/our-work/using-high-quality-content-to-drive-engagement/</t>
  </si>
  <si>
    <t>furry horse porn art</t>
  </si>
  <si>
    <t>cool christmas horse pics</t>
  </si>
  <si>
    <t>horse mating photos pictures</t>
  </si>
  <si>
    <t>horse mating</t>
  </si>
  <si>
    <t>nuzzling horse portrait</t>
  </si>
  <si>
    <t>https://incubeta.com/my/news-and-resources/how-to-find-growth-in-difficult-times/</t>
  </si>
  <si>
    <t>horse running photo sequence</t>
  </si>
  <si>
    <t>horse study drawing</t>
  </si>
  <si>
    <t>bestiality blog post pics horse fucking</t>
  </si>
  <si>
    <t>crazy horse photography</t>
  </si>
  <si>
    <t>https://incubeta.com/sg/news-and-resources/creative-authenticity-in-a-world-of-ai/</t>
  </si>
  <si>
    <t>renaissance art horse</t>
  </si>
  <si>
    <t>drawings horse easy</t>
  </si>
  <si>
    <t>professional horse and rider photography</t>
  </si>
  <si>
    <t>horse face drawing cartoon</t>
  </si>
  <si>
    <t>horse painting a picture</t>
  </si>
  <si>
    <t>https://incubeta.com/my/knowledge-base/what-is-dynamic-creative-optimization-dco/</t>
  </si>
  <si>
    <t>horse hd photos</t>
  </si>
  <si>
    <t>majestic horse art</t>
  </si>
  <si>
    <t>wild horse saloon durango photos</t>
  </si>
  <si>
    <t>https://incubeta.com/za/news-and-resources/incubeta-uk-is-google-mobile-certified/</t>
  </si>
  <si>
    <t>drawing of trojan horse</t>
  </si>
  <si>
    <t>horse shoe horseshoe painting</t>
  </si>
  <si>
    <t>black easy horse drawn carriage drawing</t>
  </si>
  <si>
    <t>brown horse clip art</t>
  </si>
  <si>
    <t>running horse photo frame</t>
  </si>
  <si>
    <t>https://incubeta.com/pt-pt/news-and-resources/creative-authenticity-in-a-world-of-ai/</t>
  </si>
  <si>
    <t>horse drawing one line</t>
  </si>
  <si>
    <t>horse chess drawing</t>
  </si>
  <si>
    <t>horse porn drawing</t>
  </si>
  <si>
    <t>super easy horse drawing for kids</t>
  </si>
  <si>
    <t>horse beautiful mythical creatures drawings</t>
  </si>
  <si>
    <t>https://incubeta.com/es/news-and-resources/key-learns-from-google-cloud-summit/</t>
  </si>
  <si>
    <t>horse legs drawing front</t>
  </si>
  <si>
    <t>horse porn art comic</t>
  </si>
  <si>
    <t>realistic oil pastel horse drawing</t>
  </si>
  <si>
    <t>cute easy drawings horse</t>
  </si>
  <si>
    <t>horse drawing photos</t>
  </si>
  <si>
    <t>drawing:_4zlshx27sg= stick horse</t>
  </si>
  <si>
    <t>name that show horse drawing meme</t>
  </si>
  <si>
    <t>https://incubeta.com/au/knowledge-base/how-to-elevate-your-brands-presence-power-with-amazon-brand-registry/</t>
  </si>
  <si>
    <t>fox hunt horse rider pics</t>
  </si>
  <si>
    <t>the horse fair painting lincoln</t>
  </si>
  <si>
    <t>horse christmas photo</t>
  </si>
  <si>
    <t>m f hussain horse paintings</t>
  </si>
  <si>
    <t>mt adams horse camp photos</t>
  </si>
  <si>
    <t>https://incubeta.com/ae/knowledge-base/the-cookie-situation-from-deprecation-to-degradation/</t>
  </si>
  <si>
    <t>7 horse running photo</t>
  </si>
  <si>
    <t>iron horse bar &amp; grill nevis photos</t>
  </si>
  <si>
    <t>horse painting significance</t>
  </si>
  <si>
    <t>cute horse drawings realistic</t>
  </si>
  <si>
    <t>https://incubeta.com/pt-pt/news-and-resources/intelligent-creative-vs-infinite-ai-content-how-to-win-in-2026/</t>
  </si>
  <si>
    <t>horse shoe photo frame</t>
  </si>
  <si>
    <t>horse diamond art hobby lobby</t>
  </si>
  <si>
    <t>beautiful:5z1y0hcaayw= horse art</t>
  </si>
  <si>
    <t>wooden horse porn pics</t>
  </si>
  <si>
    <t>person on horse art</t>
  </si>
  <si>
    <t>statue of crazy horse photos</t>
  </si>
  <si>
    <t>polo horse drawing</t>
  </si>
  <si>
    <t>https://incubeta.com/au/news-and-resources/how-google-is-redefining-discovery-in-an-ai-first-world/</t>
  </si>
  <si>
    <t>the wild horse café pomeroy photos</t>
  </si>
  <si>
    <t>dart container corporation horse cave photos</t>
  </si>
  <si>
    <t>creepy scary horse drawings</t>
  </si>
  <si>
    <t>horse art doll</t>
  </si>
  <si>
    <t>willis knob horse campground clayton photos</t>
  </si>
  <si>
    <t>kalamkari horse painting</t>
  </si>
  <si>
    <t>lakota horse art</t>
  </si>
  <si>
    <t>https://incubeta.com/sg/our-work/leveraging-gmp-to-drive-leads-reach/</t>
  </si>
  <si>
    <t>paint like da vinci horse drawings</t>
  </si>
  <si>
    <t>horse pixel art walk cycle</t>
  </si>
  <si>
    <t>simple horse drawing black and white</t>
  </si>
  <si>
    <t>girl:jstaqenfows= horse drawing for kids</t>
  </si>
  <si>
    <t>easy:b7_wcqtvpco= horse sketch drawing</t>
  </si>
  <si>
    <t>prehistoric horse line drawing</t>
  </si>
  <si>
    <t>https://incubeta.com/au/knowledge-base/category/social-media/</t>
  </si>
  <si>
    <t>cartoon horse painting</t>
  </si>
  <si>
    <t>aesthetic horse riding pics</t>
  </si>
  <si>
    <t>horse and donkey drawing</t>
  </si>
  <si>
    <t>horse painting names</t>
  </si>
  <si>
    <t>drawing of a knight on a horse</t>
  </si>
  <si>
    <t>running horse painting direction at home</t>
  </si>
  <si>
    <t>horse painting face</t>
  </si>
  <si>
    <t>https://incubeta.com/sg/video-library/the-digital-edge-s2-ep-7-how-to-move-from-ai-efficiency-to-strategic-growth-with-marketing-over-coffees-christopher-penn/</t>
  </si>
  <si>
    <t>napoleon white horse painting</t>
  </si>
  <si>
    <t>original horse racing paintings for sale</t>
  </si>
  <si>
    <t>girl and horse art</t>
  </si>
  <si>
    <t>white horse running photo</t>
  </si>
  <si>
    <t>red horse drawings little bighorn</t>
  </si>
  <si>
    <t>wall painting horse</t>
  </si>
  <si>
    <t>sailh's paradise horse riding photos</t>
  </si>
  <si>
    <t>https://incubeta.com/ae/knowledge-base/category/sales/</t>
  </si>
  <si>
    <t>pencil:ljd413jlg70= realistic:ix7-dnfqeuu= horse drawing</t>
  </si>
  <si>
    <t>outline:cnv3uizs7vu= clip art horse</t>
  </si>
  <si>
    <t>horse bead art</t>
  </si>
  <si>
    <t>horse line drawing images</t>
  </si>
  <si>
    <t>cassatt paintings under the horse</t>
  </si>
  <si>
    <t>three kings horse painting</t>
  </si>
  <si>
    <t>https://incubeta.com/it/knowledge-base/page/3/</t>
  </si>
  <si>
    <t>horse colored drawing</t>
  </si>
  <si>
    <t>horse drawing refrence</t>
  </si>
  <si>
    <t>napoleon on horse painting secret</t>
  </si>
  <si>
    <t>Knowledge Base | Pagina 3 Di 3 | Incubeta</t>
  </si>
  <si>
    <t>glowing horse art</t>
  </si>
  <si>
    <t>drawing of a woman sitting on a horse</t>
  </si>
  <si>
    <t>gothic painting of girl holding a baby skeleton on a skeleton horse</t>
  </si>
  <si>
    <t>https://incubeta.com/es/news-and-resources/we-have-the-google-premier-partner-badge/</t>
  </si>
  <si>
    <t>valazquez painting horse</t>
  </si>
  <si>
    <t>horse neck photo</t>
  </si>
  <si>
    <t>photo of the perfect dressage horse?trackid=sp-006</t>
  </si>
  <si>
    <t>canvas:xy1ldsm4ll4= horse painting</t>
  </si>
  <si>
    <t>one line art horse</t>
  </si>
  <si>
    <t>https://incubeta.com/mx/knowledge-base/category/ga4/</t>
  </si>
  <si>
    <t>pics of blue roan horse</t>
  </si>
  <si>
    <t>painting a horse in acrylic</t>
  </si>
  <si>
    <t>horse show jumping drawing</t>
  </si>
  <si>
    <t>https://incubeta.com/mx/news-and-resources/tim-weller-joins-incubeta/</t>
  </si>
  <si>
    <t>clip art mustang horse logo</t>
  </si>
  <si>
    <t>john j park art horse</t>
  </si>
  <si>
    <t>flying horse rv park bowie photos</t>
  </si>
  <si>
    <t>lisa crazy horse show photos</t>
  </si>
  <si>
    <t>neil young and crazy horse photo</t>
  </si>
  <si>
    <t>https://incubeta.com/ae/our-work/how-taxfix-turned-measurement-into-a-decision-engine-for-growth/</t>
  </si>
  <si>
    <t>styling horse art</t>
  </si>
  <si>
    <t>photo poses with horse</t>
  </si>
  <si>
    <t>horse painting for home</t>
  </si>
  <si>
    <t>horse facebook cover photos</t>
  </si>
  <si>
    <t>painting of a white horse</t>
  </si>
  <si>
    <t>chasing horse photos</t>
  </si>
  <si>
    <t>https://incubeta.com/it/knowledge-base/googles-ai-max-at-peak-times-the-hidden-risks-and-how-to-avoid-them-2/</t>
  </si>
  <si>
    <t>sketch horse drawing easy</t>
  </si>
  <si>
    <t>upperville colt and horse show photos</t>
  </si>
  <si>
    <t>horse horse drawing</t>
  </si>
  <si>
    <t>directed drawing sea horse</t>
  </si>
  <si>
    <t>the running horse photos</t>
  </si>
  <si>
    <t>cute clydesdale horse drawing</t>
  </si>
  <si>
    <t>iron horse nyc photos</t>
  </si>
  <si>
    <t>https://incubeta.com/ch/knowledge-base/category/accessibility/</t>
  </si>
  <si>
    <t>sea horse directed drawing</t>
  </si>
  <si>
    <t>north dakota horse park photos</t>
  </si>
  <si>
    <t>horse scenery painting</t>
  </si>
  <si>
    <t>drawing art horse</t>
  </si>
  <si>
    <t>horse saddle clip art</t>
  </si>
  <si>
    <t>pony:cqthgsmyyqe= easy cute horse drawing</t>
  </si>
  <si>
    <t>https://incubeta.com/sg/news-and-resources/is-sustainable-profitable-growth-a-pipe-dream/</t>
  </si>
  <si>
    <t>horse pixel art easy</t>
  </si>
  <si>
    <t>canvas black and white horse painting</t>
  </si>
  <si>
    <t>girl sitting on horse drawing</t>
  </si>
  <si>
    <t>black horse canvas wall art</t>
  </si>
  <si>
    <t>shadow art horse and buggy cowboy</t>
  </si>
  <si>
    <t>outline drawing horse</t>
  </si>
  <si>
    <t>https://incubeta.com/mx/news-and-resources/how-to-own-your-automation/</t>
  </si>
  <si>
    <t>photo of appaloosa horse</t>
  </si>
  <si>
    <t>painting a cartoon horse</t>
  </si>
  <si>
    <t>seven horse painting direction</t>
  </si>
  <si>
    <t>horse line art simple</t>
  </si>
  <si>
    <t>old norse horse drawing</t>
  </si>
  <si>
    <t>https://incubeta.com/pt-pt/knowledge-base/category/holiday-marketing/</t>
  </si>
  <si>
    <t>horse looking down drawing</t>
  </si>
  <si>
    <t>painting funny horse</t>
  </si>
  <si>
    <t>pics/video of horse/donkey hung gay men/free</t>
  </si>
  <si>
    <t>stupid horse drawing</t>
  </si>
  <si>
    <t>wheel horse c10¹ photos</t>
  </si>
  <si>
    <t>photography:1xvm9muxetk= horse black and white</t>
  </si>
  <si>
    <t>https://incubeta.com/sg/whitepapers/report-the-marketers-confidence-paradox/</t>
  </si>
  <si>
    <t>santa claus on a horse painting</t>
  </si>
  <si>
    <t>old horse shoe art prices</t>
  </si>
  <si>
    <t>https://incubeta.com/my/knowledge-base/category/app-advertising/</t>
  </si>
  <si>
    <t>hentai art furry horse girl</t>
  </si>
  <si>
    <t>free horse grazing pics</t>
  </si>
  <si>
    <t>realistic horse drawing front view</t>
  </si>
  <si>
    <t>https://incubeta.com/pt-pt/knowledge-base/category/ux/</t>
  </si>
  <si>
    <t>horse cock hentai pics</t>
  </si>
  <si>
    <t>beautiful:ch7xvfs-k4a= easy:-gcfzje2ivg= horse drawing</t>
  </si>
  <si>
    <t>drawing a horse head from numbers</t>
  </si>
  <si>
    <t>horse drawing riding</t>
  </si>
  <si>
    <t>crazy horse paris lisa photos</t>
  </si>
  <si>
    <t>beautiful horse head front photos</t>
  </si>
  <si>
    <t>https://incubeta.com/pt-pt/news-and-resources/loreal-incubeta-use-ai-first-party-data-to-push-personalization-frontiers-with-skin-genius/</t>
  </si>
  <si>
    <t>horse drawing colour easy</t>
  </si>
  <si>
    <t>gold horse painting</t>
  </si>
  <si>
    <t>black horse automotive photos</t>
  </si>
  <si>
    <t>easy drawing of horse for kids</t>
  </si>
  <si>
    <t>https://incubeta.com/gb/our-work/page/2/</t>
  </si>
  <si>
    <t>horse pics with messages</t>
  </si>
  <si>
    <t>silhouette portrait of a man riding a horse</t>
  </si>
  <si>
    <t>unicorn horse photo</t>
  </si>
  <si>
    <t>seven horse drawing</t>
  </si>
  <si>
    <t>professional:tnqnhmylh3u= horse photography</t>
  </si>
  <si>
    <t>https://incubeta.com/au/news-and-resources/incubeta-opens-offices-in-saudi-arabia-to-execute-on-regional-global-growth-strategy/</t>
  </si>
  <si>
    <t>buffalo bill horse soldiers photos</t>
  </si>
  <si>
    <t>lisa crazy horse leaked pics</t>
  </si>
  <si>
    <t>drawing horse mane</t>
  </si>
  <si>
    <t>realistic:ix7-dnfqeuu= easy:luo_jg9qr30= horse drawing</t>
  </si>
  <si>
    <t>sally miller pencil drawing horse</t>
  </si>
  <si>
    <t>https://incubeta.com/pt-pt/news-and-resources/category/news/</t>
  </si>
  <si>
    <t>horse cowbows pics</t>
  </si>
  <si>
    <t>kelpie horse drawing easy</t>
  </si>
  <si>
    <t>head:sjhutleeeza= horse drawing easy</t>
  </si>
  <si>
    <t>a running horse drawing</t>
  </si>
  <si>
    <t>https://incubeta.com/sg/news-and-resources/driving-growth-in-uncertainty-3-top-tips-for-business-leaders/</t>
  </si>
  <si>
    <t>realistic model horse photography</t>
  </si>
  <si>
    <t>sketch:gvqwioj_ycm= sea horse drawing</t>
  </si>
  <si>
    <t>hot big furry horse girl bikini art</t>
  </si>
  <si>
    <t>mythical kelpie horse drawing</t>
  </si>
  <si>
    <t>https://incubeta.com/pt-pt/news-and-resources/incubeta-to-propel-growth-for-popeyes-uk/</t>
  </si>
  <si>
    <t>cute drawings of horse</t>
  </si>
  <si>
    <t>painting napoleon horse</t>
  </si>
  <si>
    <t>bolender horse park photos</t>
  </si>
  <si>
    <t>https://incubeta.com/mx/news-and-resources/incubeta-welcomes-blue-walrus-to-the-family/</t>
  </si>
  <si>
    <t>scary horse drawings</t>
  </si>
  <si>
    <t>victorian horse carriage painting</t>
  </si>
  <si>
    <t>easy horse drawing facing right</t>
  </si>
  <si>
    <t>black horse farms photos</t>
  </si>
  <si>
    <t>outline:ziomgbnla-s= clip art horse</t>
  </si>
  <si>
    <t>https://incubeta.com/pt-pt/video-library/the-digital-edge-s2-ep-8-how-humans-win-and-disrupt-a-boring-ai-landscape-with-mark-schaefer/</t>
  </si>
  <si>
    <t>easy cute horse drawing for kids</t>
  </si>
  <si>
    <t>horse art pic</t>
  </si>
  <si>
    <t>black stallion horse drawing</t>
  </si>
  <si>
    <t>horse head images clip art</t>
  </si>
  <si>
    <t>morgan horse pics</t>
  </si>
  <si>
    <t>photos of teen girl and her horse</t>
  </si>
  <si>
    <t>https://incubeta.com/de/news-and-resources/a-mark-of-the-times-ai-employees-that-boost-internal-productivity/</t>
  </si>
  <si>
    <t>beautiful horse and maiden photo</t>
  </si>
  <si>
    <t>skull horse head drawing</t>
  </si>
  <si>
    <t>clipart folk art horse silhouette</t>
  </si>
  <si>
    <t>photos of happy valley horse racing</t>
  </si>
  <si>
    <t>ideal proportions of a horse drawing</t>
  </si>
  <si>
    <t>https://incubeta.com/pt-pt/knowledge-base/category/customer-experience/</t>
  </si>
  <si>
    <t>dressage horse painting</t>
  </si>
  <si>
    <t>horse head front view abstract vector drawing</t>
  </si>
  <si>
    <t>hobby horse photo</t>
  </si>
  <si>
    <t>knight on rearing horse line art</t>
  </si>
  <si>
    <t>horse art hub</t>
  </si>
  <si>
    <t>https://incubeta.com/au/knowledge-base/category/leads/</t>
  </si>
  <si>
    <t>horse lungs photo</t>
  </si>
  <si>
    <t>hobbie horse jacksonville photos</t>
  </si>
  <si>
    <t>"alice" horse sex pics xxx -video -tube</t>
  </si>
  <si>
    <t>french horse cave paintings</t>
  </si>
  <si>
    <t>watercolor horse drawing color</t>
  </si>
  <si>
    <t>kentucky derby horse clip art</t>
  </si>
  <si>
    <t>https://incubeta.com/au/video-library/the-digital-edge-ep-5-showcasing-marketing-as-a-profit-driver-with-damien-bennett/</t>
  </si>
  <si>
    <t>wild horse birth control photos</t>
  </si>
  <si>
    <t>horse markings pics</t>
  </si>
  <si>
    <t>horse charcoal paintings</t>
  </si>
  <si>
    <t>miley underage photo leaked horse ride nipple</t>
  </si>
  <si>
    <t>chinese horse drawing character</t>
  </si>
  <si>
    <t>https://incubeta.com/it/knowledge-base/how-retail-consumers-spend-during-economic-hardship/</t>
  </si>
  <si>
    <t>carousel horse photography</t>
  </si>
  <si>
    <t>david warner childhood photo on horse</t>
  </si>
  <si>
    <t>clip art of rocking horse</t>
  </si>
  <si>
    <t>west coast horse rides photos</t>
  </si>
  <si>
    <t>hippodrome horse complex beech island photos</t>
  </si>
  <si>
    <t>https://incubeta.com/es/knowledge-base/category/video-ads/</t>
  </si>
  <si>
    <t>realistic horse black and white drawing</t>
  </si>
  <si>
    <t>cute:iuvgdgftrgy= horse easy drawing</t>
  </si>
  <si>
    <t>kathy peterson denver horse photography</t>
  </si>
  <si>
    <t>horse drinking water painting</t>
  </si>
  <si>
    <t>horse racing canvas wall art</t>
  </si>
  <si>
    <t>mythical horse pics</t>
  </si>
  <si>
    <t>https://incubeta.com/ch/video-library/digital-edge-episode-1/</t>
  </si>
  <si>
    <t>easy:oyimh_ppnyu= sea horse drawing</t>
  </si>
  <si>
    <t>horse and foal photos</t>
  </si>
  <si>
    <t>horse shoe drawing simple</t>
  </si>
  <si>
    <t>majestic horse painting</t>
  </si>
  <si>
    <t>horse drawing scenery</t>
  </si>
  <si>
    <t>sketch:yiwqwlk7mie= easy horse drawing</t>
  </si>
  <si>
    <t>https://incubeta.com/au/knowledge-base/category/signals/</t>
  </si>
  <si>
    <t>horse drawing sketch easy</t>
  </si>
  <si>
    <t>horse drawing for child</t>
  </si>
  <si>
    <t>farm horse drawing</t>
  </si>
  <si>
    <t>beautiful horse drawing easy</t>
  </si>
  <si>
    <t>https://incubeta.com/de/knowledge-base/the-cookie-situation-from-deprecation-to-degradation/</t>
  </si>
  <si>
    <t>horseback riding horse riding drawing</t>
  </si>
  <si>
    <t>the dark horse irish pub (formerly griffin tavern) flint hill photos</t>
  </si>
  <si>
    <t>bucking horse drawings</t>
  </si>
  <si>
    <t>horse and woman painting</t>
  </si>
  <si>
    <t>drawing horse galloping</t>
  </si>
  <si>
    <t>side horse drawing</t>
  </si>
  <si>
    <t>https://incubeta.com/de/news-and-resources/nmpis-parent-company-incubeta-and-dqa-media-group-create-70-million-digital-merger/</t>
  </si>
  <si>
    <t>funny horse clip art</t>
  </si>
  <si>
    <t>cartoon drawing of horse</t>
  </si>
  <si>
    <t>horse tattoo art</t>
  </si>
  <si>
    <t>horse stable drawings</t>
  </si>
  <si>
    <t>photography horse senior pictures</t>
  </si>
  <si>
    <t>andalusian horse painting</t>
  </si>
  <si>
    <t>sea horse mobile home photos</t>
  </si>
  <si>
    <t>https://incubeta.com/pt-pt/knowledge-base/category/artificial-intelligence/</t>
  </si>
  <si>
    <t>iron horse brews photos</t>
  </si>
  <si>
    <t>abstract horse charcoal drawing</t>
  </si>
  <si>
    <t>clip art:9ls1wobxca0= sea horse</t>
  </si>
  <si>
    <t>barbie horse adventures - blue ribbon race game boy advance box art wiki</t>
  </si>
  <si>
    <t>horse diagram drawing</t>
  </si>
  <si>
    <t>horse painting with gold background</t>
  </si>
  <si>
    <t>https://incubeta.com/sg/our-work/how-machine-learning-helped-worten-achieve-a-3x-increase-in-roas/</t>
  </si>
  <si>
    <t>the iron horse inn photos</t>
  </si>
  <si>
    <t>tanglewood horse riding photos</t>
  </si>
  <si>
    <t>art horse mating</t>
  </si>
  <si>
    <t>horse head and neck drawing</t>
  </si>
  <si>
    <t>black beauty horse art</t>
  </si>
  <si>
    <t>girls horse dog painting seaside</t>
  </si>
  <si>
    <t>samples of horse drawings</t>
  </si>
  <si>
    <t>https://incubeta.com/au/knowledge-base/fragmentation-is-the-challenge-demand-gen-is-the-solution-2/</t>
  </si>
  <si>
    <t>horse black and white drawing pics</t>
  </si>
  <si>
    <t>tennessee walking horse photo gallery</t>
  </si>
  <si>
    <t>yellow horse painting</t>
  </si>
  <si>
    <t>simple horse drawing outline</t>
  </si>
  <si>
    <t>beautiful:woi5duvpvuk= horse photos</t>
  </si>
  <si>
    <t>https://incubeta.com/my/news-and-resources/incubeta-to-propel-growth-for-popeyes-uk/</t>
  </si>
  <si>
    <t>horse background photo editing</t>
  </si>
  <si>
    <t>horse cock photo</t>
  </si>
  <si>
    <t>good to bad horse drawing</t>
  </si>
  <si>
    <t>horse and art</t>
  </si>
  <si>
    <t>realistic cartoon horse drawing</t>
  </si>
  <si>
    <t>horse racing framed art</t>
  </si>
  <si>
    <t>https://incubeta.com/ae/capabilities/creative/</t>
  </si>
  <si>
    <t>young and restless art in dark horse conference room</t>
  </si>
  <si>
    <t>art of zoo horse pussy</t>
  </si>
  <si>
    <t>tangled horse drawing</t>
  </si>
  <si>
    <t>islamic miniature painting contemporary horse</t>
  </si>
  <si>
    <t>horse buggy art</t>
  </si>
  <si>
    <t>https://incubeta.com/za/knowledge-base/category/tiktok/</t>
  </si>
  <si>
    <t>horse painting with backlight/sunsets</t>
  </si>
  <si>
    <t>horse cums on womans face photos</t>
  </si>
  <si>
    <t>rocking horse drawings</t>
  </si>
  <si>
    <t>wild horse paintings on canvas</t>
  </si>
  <si>
    <t>https://incubeta.com/au/news-and-resources/nmpis-parent-company-incubeta-and-dqa-media-group-create-70-million-digital-merger/</t>
  </si>
  <si>
    <t>photo session with horse</t>
  </si>
  <si>
    <t>carriage horse drawing</t>
  </si>
  <si>
    <t>horse butts painting</t>
  </si>
  <si>
    <t>metal wall art horse cross</t>
  </si>
  <si>
    <t>animals horse drawing</t>
  </si>
  <si>
    <t>https://incubeta.com/za/our-work/executing-a-global-data-audience-strategy/</t>
  </si>
  <si>
    <t>horse camp mount shasta photos</t>
  </si>
  <si>
    <t>horse paintings canada</t>
  </si>
  <si>
    <t>horse painting vastu for home</t>
  </si>
  <si>
    <t>meaning of running horse painting</t>
  </si>
  <si>
    <t>golden horse restaurant photos</t>
  </si>
  <si>
    <t>https://incubeta.com/mx/our-work/delivering-national-excellence-efficiency/</t>
  </si>
  <si>
    <t>prehistoric horse drawing</t>
  </si>
  <si>
    <t>horse drawing eating grass</t>
  </si>
  <si>
    <t>7 horse painting direction as per vastu in hindi</t>
  </si>
  <si>
    <t>https://incubeta.com/pt-pt/news-and-resources/key-learns-from-google-cloud-summit/</t>
  </si>
  <si>
    <t>horse photo black background</t>
  </si>
  <si>
    <t>running horse photo frame direction</t>
  </si>
  <si>
    <t>horse art set</t>
  </si>
  <si>
    <t>fantasy horse drawings</t>
  </si>
  <si>
    <t>https://incubeta.com/pt-pt/news-and-resources/how-to-make-every-search-dollar-count/</t>
  </si>
  <si>
    <t>horse photo editing background</t>
  </si>
  <si>
    <t>horse painting funny</t>
  </si>
  <si>
    <t>iron horse companies photos</t>
  </si>
  <si>
    <t>black and white horse on canvas painting</t>
  </si>
  <si>
    <t>https://incubeta.com/ae/knowledge-base/category/threads/</t>
  </si>
  <si>
    <t>crute horse painting</t>
  </si>
  <si>
    <t>pixel art knight on horse</t>
  </si>
  <si>
    <t>https://incubeta.com/gb/news-and-resources/why-cmos-lack-confidence-in-their-reporting/</t>
  </si>
  <si>
    <t>drawings of horse jumping with person</t>
  </si>
  <si>
    <t>fine art america collage horse</t>
  </si>
  <si>
    <t>warrior horse drawing</t>
  </si>
  <si>
    <t>horse prancing drawing</t>
  </si>
  <si>
    <t>george stubbs anatomical drawing of a horse</t>
  </si>
  <si>
    <t>half drawing of horse meme</t>
  </si>
  <si>
    <t>royal ascot lord denver rustic lodge horse photo</t>
  </si>
  <si>
    <t>museum of modern art fort worth wood horse</t>
  </si>
  <si>
    <t>giant horse painting</t>
  </si>
  <si>
    <t>https://incubeta.com/au/news-and-resources/extendo-joins-incubeta/</t>
  </si>
  <si>
    <t>friesian horse stock photo</t>
  </si>
  <si>
    <t>someone can do it cheaper horse drawing</t>
  </si>
  <si>
    <t>horse shoe lounge fowlerville photos</t>
  </si>
  <si>
    <t>easy horse eye painting</t>
  </si>
  <si>
    <t>horse hoof line drawing with head</t>
  </si>
  <si>
    <t>mexican horse painting</t>
  </si>
  <si>
    <t>https://incubeta.com/es/news-and-resources/tomorrows-world-5-takeaways-for-building-marketing-systems-that-outperform-in-2026/</t>
  </si>
  <si>
    <t>paso robles horse park photos</t>
  </si>
  <si>
    <t>degas painting of horse and groom</t>
  </si>
  <si>
    <t>horse rider photos</t>
  </si>
  <si>
    <t>horse head drawing easy step by step</t>
  </si>
  <si>
    <t>horse track drawing</t>
  </si>
  <si>
    <t>https://incubeta.com/ch/news-and-resources/category/incubeta-updates/page/4/</t>
  </si>
  <si>
    <t>picture of chinese horse art</t>
  </si>
  <si>
    <t>sea-horse drive sign waukegan il photo</t>
  </si>
  <si>
    <t>kentucky derby horse racing pictures clip art</t>
  </si>
  <si>
    <t>iron horse bar and grill photos</t>
  </si>
  <si>
    <t>https://incubeta.com/gb/news-and-resources/key-learns-from-google-cloud-summit/</t>
  </si>
  <si>
    <t>rainbow horse drawing</t>
  </si>
  <si>
    <t>steam horse brewing photos</t>
  </si>
  <si>
    <t>half good half bad horse drawing</t>
  </si>
  <si>
    <t>female horse archer art</t>
  </si>
  <si>
    <t>realistic horse pen drawing</t>
  </si>
  <si>
    <t>https://incubeta.com/es/knowledge-base/page/3/</t>
  </si>
  <si>
    <t>horse looking at camera drawing</t>
  </si>
  <si>
    <t>ugly horse photo</t>
  </si>
  <si>
    <t>easy:ugkvvq-80nc= horse pencil drawing</t>
  </si>
  <si>
    <t>https://incubeta.com/au/news-and-resources/incubeta-wins-at-the-google-premier-partner-awards/</t>
  </si>
  <si>
    <t>white horse painting as per vastu in hindi</t>
  </si>
  <si>
    <t>art skeleton horse drawing</t>
  </si>
  <si>
    <t>horse statue art</t>
  </si>
  <si>
    <t>charlie horse kingston photos</t>
  </si>
  <si>
    <t>image of horse drawing</t>
  </si>
  <si>
    <t>https://incubeta.com/my/news-and-resources/incubeta-acquires-global-marketplace-expert-maze-one/</t>
  </si>
  <si>
    <t>horse drawing jumping easy</t>
  </si>
  <si>
    <t>chestnut horse photography</t>
  </si>
  <si>
    <t>multicolor horse painting</t>
  </si>
  <si>
    <t>pencil side view horse head drawing</t>
  </si>
  <si>
    <t>horse free clip art</t>
  </si>
  <si>
    <t>realistic horse galloping drawing</t>
  </si>
  <si>
    <t>https://incubeta.com/it/welcome-interview/</t>
  </si>
  <si>
    <t>7 horse painting big size with frame</t>
  </si>
  <si>
    <t>8 horse running painting</t>
  </si>
  <si>
    <t>pics with horse</t>
  </si>
  <si>
    <t>sea horse drawings easy</t>
  </si>
  <si>
    <t>rapunzel horse drawing</t>
  </si>
  <si>
    <t>close up photo abstract horse on canvas</t>
  </si>
  <si>
    <t>https://incubeta.com/mx/news-and-resources/incubeta-partners-with-carpio-to-supercharge-marketplace-reporting/</t>
  </si>
  <si>
    <t>instagram digital horse art</t>
  </si>
  <si>
    <t>boy riding a horse drawing</t>
  </si>
  <si>
    <t>whyte horse winery and bistro kokomo photos</t>
  </si>
  <si>
    <t>photos with horse</t>
  </si>
  <si>
    <t>joey war horse drawing</t>
  </si>
  <si>
    <t>art view from the back of a horse</t>
  </si>
  <si>
    <t>h for horse art</t>
  </si>
  <si>
    <t>https://incubeta.com/za/knowledge-base/the-role-of-first-party-mode-in-futureproof-measurement/</t>
  </si>
  <si>
    <t>photo horse racing</t>
  </si>
  <si>
    <t>horse drawn sleigh drawing</t>
  </si>
  <si>
    <t>retro rearing horse clip art textured</t>
  </si>
  <si>
    <t>horse picture cartoon clip art</t>
  </si>
  <si>
    <t>art wood painting horse</t>
  </si>
  <si>
    <t>horse hoof and shoe clip art</t>
  </si>
  <si>
    <t>horse photos indian</t>
  </si>
  <si>
    <t>man and horse drawing reference</t>
  </si>
  <si>
    <t>grey horse drawing</t>
  </si>
  <si>
    <t>horse prioze ribbon drawing</t>
  </si>
  <si>
    <t>https://incubeta.com/de/news-and-resources/incubeta-welcomes-jacques-van-niekerk-as-non-executive-board-director/</t>
  </si>
  <si>
    <t>3 piece horse wall art painting textured</t>
  </si>
  <si>
    <t>high horse cannabis company - valley las cruces photos</t>
  </si>
  <si>
    <t>wow undead horse fan art</t>
  </si>
  <si>
    <t>https://incubeta.com/pt-pt/video-library/the-digital-edge-s2-ep-1-discover-how-ai-is-reshaping-digital-marketing-with-michael-ossendrijver/</t>
  </si>
  <si>
    <t>ashley accessories art horse</t>
  </si>
  <si>
    <t>the white horse slough photos</t>
  </si>
  <si>
    <t>rock art dead horse state park</t>
  </si>
  <si>
    <t>running black horse drawing</t>
  </si>
  <si>
    <t>https://incubeta.com/gb/knowledge-base/category/google-analytics/</t>
  </si>
  <si>
    <t>horse head rock photos</t>
  </si>
  <si>
    <t>boudoir horse photos</t>
  </si>
  <si>
    <t>man on a horse drawing easy</t>
  </si>
  <si>
    <t>easy running horse drawing</t>
  </si>
  <si>
    <t>https://incubeta.com/ae/our-work/marks-spencer-international/</t>
  </si>
  <si>
    <t>easy drawing horse clipart</t>
  </si>
  <si>
    <t>horse unicorn drawing</t>
  </si>
  <si>
    <t>finished horse drawing meme template</t>
  </si>
  <si>
    <t>funny photos horse</t>
  </si>
  <si>
    <t>horse saddle drawings</t>
  </si>
  <si>
    <t>https://incubeta.com/de/knowledge-base/category/sales/</t>
  </si>
  <si>
    <t>cantering horse drawing</t>
  </si>
  <si>
    <t>horse eyed jake's american sliders photos</t>
  </si>
  <si>
    <t>running horse line art</t>
  </si>
  <si>
    <t>baby sea horse drawing</t>
  </si>
  <si>
    <t>https://incubeta.com/za/knowledge-base/category/consent-mode/</t>
  </si>
  <si>
    <t>art collector horse euthanized</t>
  </si>
  <si>
    <t>horse painting art</t>
  </si>
  <si>
    <t>horse one line art</t>
  </si>
  <si>
    <t>shire horse maidenhead photos</t>
  </si>
  <si>
    <t>glock horse performance center photos</t>
  </si>
  <si>
    <t>standing horse painting</t>
  </si>
  <si>
    <t>https://incubeta.com/de/knowledge-base/category/retail-media/</t>
  </si>
  <si>
    <t>appalachian horse adventures photos</t>
  </si>
  <si>
    <t>horse head one line drawing</t>
  </si>
  <si>
    <t>horse runing drawing</t>
  </si>
  <si>
    <t>3d 7 horse painting</t>
  </si>
  <si>
    <t>rearing horse drawing easy</t>
  </si>
  <si>
    <t>easy horse rearing drawing</t>
  </si>
  <si>
    <t>drawing of horse stable</t>
  </si>
  <si>
    <t>https://incubeta.com/za/our-work/boosting-cross-market-brand-performance-for-gruppo-una/</t>
  </si>
  <si>
    <t>western horse drawing easy</t>
  </si>
  <si>
    <t>ride a horse clip art</t>
  </si>
  <si>
    <t>side view drawing of horse</t>
  </si>
  <si>
    <t>abstract:ahi7fuea4ze= acrylic horse painting</t>
  </si>
  <si>
    <t>fantasy skeleton horse art</t>
  </si>
  <si>
    <t>tom brady eli manning horse drawing true story</t>
  </si>
  <si>
    <t>https://incubeta.com/sg/video-library/the-digital-edge-s2-ep-8-how-humans-win-and-disrupt-a-boring-ai-landscape-with-mark-schaefer/</t>
  </si>
  <si>
    <t>art:wxf2jzba14s= kawaii cute horse drawing</t>
  </si>
  <si>
    <t>a sea horse drawing</t>
  </si>
  <si>
    <t>black and white horse head painting</t>
  </si>
  <si>
    <t>free photos of horse running</t>
  </si>
  <si>
    <t>horse painting kits</t>
  </si>
  <si>
    <t>american appendix horse association salmon photos</t>
  </si>
  <si>
    <t>game thrones final season horse drawing</t>
  </si>
  <si>
    <t>horse running digital art</t>
  </si>
  <si>
    <t>https://incubeta.com/it/knowledge-base/category/marketing/</t>
  </si>
  <si>
    <t>beginner drawing native american horse</t>
  </si>
  <si>
    <t>m horse nova 5 firmware appareil photo</t>
  </si>
  <si>
    <t>3 dancers:etngndon6dy= crazy horse 3 photos</t>
  </si>
  <si>
    <t>editable horse photos</t>
  </si>
  <si>
    <t>horse jumping pictures drawing</t>
  </si>
  <si>
    <t>line:7ugwbmamylo= drawing horse</t>
  </si>
  <si>
    <t>https://incubeta.com/my/knowledge-base/category/signals/</t>
  </si>
  <si>
    <t>horse fundus photography</t>
  </si>
  <si>
    <t>horse flying drawing</t>
  </si>
  <si>
    <t>horse drawings colored</t>
  </si>
  <si>
    <t>horse n' carriage photos</t>
  </si>
  <si>
    <t>front buckle on a bmb horse sheet with open front photos</t>
  </si>
  <si>
    <t>horse drawing by kid</t>
  </si>
  <si>
    <t>https://incubeta.com/ch/knowledge-base/category/demand-gen/</t>
  </si>
  <si>
    <t>art spartan warrior on horse</t>
  </si>
  <si>
    <t>drawing of white knight on horse</t>
  </si>
  <si>
    <t>draft horse paintings</t>
  </si>
  <si>
    <t>horse face portrait dimesions</t>
  </si>
  <si>
    <t>string art horse template</t>
  </si>
  <si>
    <t>https://incubeta.com/it/knowledge-base/category/advanced-ppc/</t>
  </si>
  <si>
    <t>horse face cartoon drawing</t>
  </si>
  <si>
    <t>white horse framed wall art</t>
  </si>
  <si>
    <t>sea horse for nail art</t>
  </si>
  <si>
    <t>beautiful wild horse drawing</t>
  </si>
  <si>
    <t>https://incubeta.com/za/news-and-resources/what-the-cancellation-of-cookie-deprecation-means/</t>
  </si>
  <si>
    <t>cowboy horse clip art black and white</t>
  </si>
  <si>
    <t>art horse easel for sale</t>
  </si>
  <si>
    <t>liver chestnut horse head photos</t>
  </si>
  <si>
    <t>darrell tank's burdock horse drawing</t>
  </si>
  <si>
    <t>1970's glider rocking horse photos</t>
  </si>
  <si>
    <t>horse water color painting</t>
  </si>
  <si>
    <t>https://incubeta.com/ae/news-and-resources/how-cmos-can-win-the-affection-of-the-cfo/</t>
  </si>
  <si>
    <t>3 kings horse painting</t>
  </si>
  <si>
    <t>horse head horse totem pole drawing</t>
  </si>
  <si>
    <t>the painting horse</t>
  </si>
  <si>
    <t>beautiful horse-sold barnel's-the art &amp; framing gallery</t>
  </si>
  <si>
    <t>horse running drawings</t>
  </si>
  <si>
    <t>horse drawing stencil</t>
  </si>
  <si>
    <t>https://incubeta.com/de/knowledge-base/6-accessibility-tips-to-improve-your-customer-experience/</t>
  </si>
  <si>
    <t>red horse antique mall photos</t>
  </si>
  <si>
    <t>horse cock hentai art</t>
  </si>
  <si>
    <t>horse pooping drawing</t>
  </si>
  <si>
    <t>sam brown horse camp photos</t>
  </si>
  <si>
    <t>horse drawing easy jumping</t>
  </si>
  <si>
    <t>https://incubeta.com/gb/knowledge-base/category/consent-mode/</t>
  </si>
  <si>
    <t>horror horse art</t>
  </si>
  <si>
    <t>black and white drawing of horse</t>
  </si>
  <si>
    <t>horse line art with rider</t>
  </si>
  <si>
    <t>old pencil drawings of horse drawn grinding mill</t>
  </si>
  <si>
    <t>photo of headstall on horse with o ring snaffle and chin strap</t>
  </si>
  <si>
    <t>https://incubeta.com/es/news-and-resources/incubeta-wins-at-the-google-premier-partner-awards/</t>
  </si>
  <si>
    <t>crazy horse mountain art</t>
  </si>
  <si>
    <t>smith and wesson cuttin horse with ivory handle pics</t>
  </si>
  <si>
    <t>plein air horse paintings</t>
  </si>
  <si>
    <t>horse drawing skeleton easy</t>
  </si>
  <si>
    <t>absolutely beautiful christmas horse and snow photos</t>
  </si>
  <si>
    <t>acrylic horse painting black white</t>
  </si>
  <si>
    <t>crazy horse drawing easy</t>
  </si>
  <si>
    <t>derby horse pics</t>
  </si>
  <si>
    <t>https://incubeta.com/gb/video-library/incubeta-unpacks-commerce-on-emerce-talks/</t>
  </si>
  <si>
    <t>cute:edlv4ctbdii= chibi:auevpsn2lqm= horse drawing</t>
  </si>
  <si>
    <t>game of thrones memes with drawing horse</t>
  </si>
  <si>
    <t>horse vore porn art</t>
  </si>
  <si>
    <t>two horse heads drawing</t>
  </si>
  <si>
    <t>skyrim horse concept art</t>
  </si>
  <si>
    <t>https://incubeta.com/gb/our-work/generating-demand-with-ai/</t>
  </si>
  <si>
    <t>portrait running horse</t>
  </si>
  <si>
    <t>horse rides of pensacola photos</t>
  </si>
  <si>
    <t>drawing of girl on horse</t>
  </si>
  <si>
    <t>https://incubeta.com/sg/find-us/page/2/</t>
  </si>
  <si>
    <t>horse xxx art</t>
  </si>
  <si>
    <t>horse head painting black and white abstract</t>
  </si>
  <si>
    <t>hobby horse meaning in art</t>
  </si>
  <si>
    <t>horse pencil drawings for beginners</t>
  </si>
  <si>
    <t>https://incubeta.com/gb/news-and-resources/maintaining-brand-identity-in-the-age-of-ultra-personalization/</t>
  </si>
  <si>
    <t>photos of different horse breeds</t>
  </si>
  <si>
    <t>horse cartoon photo</t>
  </si>
  <si>
    <t>spirit horse drawing base</t>
  </si>
  <si>
    <t>white horse auto wash woodbridge photos</t>
  </si>
  <si>
    <t>https://incubeta.com/ch/our-work/combining-real-time-weather-signals-with-ai-for-the-loreal-group/</t>
  </si>
  <si>
    <t>horse in moonlight drawing</t>
  </si>
  <si>
    <t>copyright free photos of a man and woman riding a horse together naked</t>
  </si>
  <si>
    <t>rocking horse bakery photos</t>
  </si>
  <si>
    <t>kelpie water horse cartoon drawings</t>
  </si>
  <si>
    <t>horse and hyde barroom saloon phoenix photos</t>
  </si>
  <si>
    <t>https://incubeta.com/es/news-and-resources/clicks-prompts-what-the-future-of-ai-driven-discovery-means-for-brands/</t>
  </si>
  <si>
    <t>7 white horse painting vastu</t>
  </si>
  <si>
    <t>yayoi kusama photo with horse play happening woodstock 1967</t>
  </si>
  <si>
    <t>full horse drawing</t>
  </si>
  <si>
    <t>solid white gypsy vanner horse photos</t>
  </si>
  <si>
    <t>barrel rider on horse drawing</t>
  </si>
  <si>
    <t>https://incubeta.com/au/news-and-resources/maintaining-brand-identity-in-the-age-of-ultra-personalization/</t>
  </si>
  <si>
    <t>horse racing stock photos</t>
  </si>
  <si>
    <t>horse hentai art</t>
  </si>
  <si>
    <t>peaky blinders horse painting</t>
  </si>
  <si>
    <t>horse cock in pussy pics</t>
  </si>
  <si>
    <t>https://incubeta.com/ch/video-library/the-digital-edge-ep-6-why-your-business-needs-a-measurement-strategy-with-ash-rane/</t>
  </si>
  <si>
    <t>horse man photo</t>
  </si>
  <si>
    <t>horse drawing unfinished</t>
  </si>
  <si>
    <t>trojan horse paintings</t>
  </si>
  <si>
    <t>diego rivera horse painting</t>
  </si>
  <si>
    <t>horse drawing with colour easy</t>
  </si>
  <si>
    <t>horse rearing photography</t>
  </si>
  <si>
    <t>https://incubeta.com/sg/news-and-resources/how-to-navigate-the-compressing-user-journey-in-2026/</t>
  </si>
  <si>
    <t>black photo horse</t>
  </si>
  <si>
    <t>horse photos images</t>
  </si>
  <si>
    <t>dead horse clip art</t>
  </si>
  <si>
    <t>horse mane art</t>
  </si>
  <si>
    <t>horse art projects for preschoolers</t>
  </si>
  <si>
    <t>https://incubeta.com/my/news-and-resources/incubeta-appoints-new-chief-people-officer/</t>
  </si>
  <si>
    <t>half finished horse drawing</t>
  </si>
  <si>
    <t>horse guided drawing</t>
  </si>
  <si>
    <t>english horse art</t>
  </si>
  <si>
    <t>animal:dfsbie6tb3a= horse drawing easy</t>
  </si>
  <si>
    <t>https://incubeta.com/za/news-and-resources/3-best-practices-to-keep-growing-despite-stricter-privacy-law/</t>
  </si>
  <si>
    <t>art sea horse</t>
  </si>
  <si>
    <t>tom brady eli horse drawing</t>
  </si>
  <si>
    <t>sea horse drawing cute</t>
  </si>
  <si>
    <t>long horse pics</t>
  </si>
  <si>
    <t>https://incubeta.com/es/news-and-resources/comparison-shopping-services-css-changes-in-light-of-the-dma-update/</t>
  </si>
  <si>
    <t>pencil drawing of horse and carriage</t>
  </si>
  <si>
    <t>drawings of horse for black marble tombstone engraving</t>
  </si>
  <si>
    <t>drawing of horse with cross</t>
  </si>
  <si>
    <t>watercolor batik art horse</t>
  </si>
  <si>
    <t>fjord horse sketch art</t>
  </si>
  <si>
    <t>https://incubeta.com/mx/knowledge-base/category/crm/</t>
  </si>
  <si>
    <t>cross country horse riding clip art</t>
  </si>
  <si>
    <t>rocking horse liverpool photos</t>
  </si>
  <si>
    <t>is there a verified photo of crazy horse</t>
  </si>
  <si>
    <t>https://incubeta.com/ch/knowledge-base/test-learn-with-the-new-ai-powered-features-on-performance-max/</t>
  </si>
  <si>
    <t>pics of horse blankets</t>
  </si>
  <si>
    <t>the red horse bar photos</t>
  </si>
  <si>
    <t>medieval painting of horse from the front</t>
  </si>
  <si>
    <t>days end farm horse rescue photos</t>
  </si>
  <si>
    <t>free images of clip art farm animals horse</t>
  </si>
  <si>
    <t>colorado horse park photos</t>
  </si>
  <si>
    <t>photos to take with your horse</t>
  </si>
  <si>
    <t>https://incubeta.com/mx/our-work/driving-personalization-with-ai/</t>
  </si>
  <si>
    <t>realistic horse head painting</t>
  </si>
  <si>
    <t>photo ideas with horse</t>
  </si>
  <si>
    <t>Impulsando La Personalización Con IA | Incubeta</t>
  </si>
  <si>
    <t>horse mannequin for drawing</t>
  </si>
  <si>
    <t>Gracias a la personalización, L’Oréal consiguió educar a sus consumidores y fomentar la interacción con la marca. Esto se tradujo en un aumento de 10 veces en el ROAS</t>
  </si>
  <si>
    <t>Impulsando la personalización con IA</t>
  </si>
  <si>
    <t>horse shadow drawing</t>
  </si>
  <si>
    <t>https://incubeta.com/pt-pt/knowledge-base/category/visual-web-optimiser/</t>
  </si>
  <si>
    <t>evil horse art</t>
  </si>
  <si>
    <t>can we put 7 horse painting in bedroom</t>
  </si>
  <si>
    <t>horse riding helmet drawing</t>
  </si>
  <si>
    <t>furries art female horse</t>
  </si>
  <si>
    <t>https://incubeta.com/gb/our-work/increasing-qualified-traffic-through-display-campaigns/</t>
  </si>
  <si>
    <t>iron horse mud ranch photos</t>
  </si>
  <si>
    <t>horse pet portrait</t>
  </si>
  <si>
    <t>quarter horse drawings</t>
  </si>
  <si>
    <t>horse &amp; cow pub &amp; grill st. marys photos</t>
  </si>
  <si>
    <t>horse hoof pics</t>
  </si>
  <si>
    <t>https://incubeta.com/it/news-and-resources/category/news/</t>
  </si>
  <si>
    <t>renaissance woman on horse painting</t>
  </si>
  <si>
    <t>sea horse pixel art</t>
  </si>
  <si>
    <t>police horse drawing</t>
  </si>
  <si>
    <t>saddlebred horse drawing</t>
  </si>
  <si>
    <t>hobby horse farm - dining &amp; carvery photos</t>
  </si>
  <si>
    <t>https://incubeta.com/it/news-and-resources/incubeta-launches-amazon-services-in-south-africa/</t>
  </si>
  <si>
    <t>wallpaper:zkaavl5xwzo= horse photos</t>
  </si>
  <si>
    <t>horse poop drawing</t>
  </si>
  <si>
    <t>oil painting of a horse</t>
  </si>
  <si>
    <t>simple horse bridle drawing</t>
  </si>
  <si>
    <t>illions american beauty carousel horse photos</t>
  </si>
  <si>
    <t>horse clip art png</t>
  </si>
  <si>
    <t>drawing of horse that gets worse</t>
  </si>
  <si>
    <t>baby footprint art horse</t>
  </si>
  <si>
    <t>https://incubeta.com/gb/video-library/digital-edge-episode-1/</t>
  </si>
  <si>
    <t>northwest native american horse art</t>
  </si>
  <si>
    <t>ma jin 1960 horse painting</t>
  </si>
  <si>
    <t>horse and gurl christmas photo</t>
  </si>
  <si>
    <t>https://incubeta.com/sg/news-and-resources/amazons-back-what-their-google-shopping-whiplash-really-changed/</t>
  </si>
  <si>
    <t>blue horse clip art</t>
  </si>
  <si>
    <t>horse drawing big</t>
  </si>
  <si>
    <t>horse background photo</t>
  </si>
  <si>
    <t>line drawing minimalist horse tattoo</t>
  </si>
  <si>
    <t>https://incubeta.com/pt-pt/news-and-resources/how-to-navigate-the-compressing-user-journey-in-2026/</t>
  </si>
  <si>
    <t>horse wall art on proclaim</t>
  </si>
  <si>
    <t>horse and girl photos</t>
  </si>
  <si>
    <t>horse poses drawings</t>
  </si>
  <si>
    <t>pics wife fucking horse</t>
  </si>
  <si>
    <t>https://incubeta.com/ch/knowledge-base/fragmentation-is-the-challenge-demand-gen-is-the-solution-2/</t>
  </si>
  <si>
    <t>horse line art easy</t>
  </si>
  <si>
    <t>horse drawing pasture</t>
  </si>
  <si>
    <t>lucky orphans horse rescue photos</t>
  </si>
  <si>
    <t>horse drawing images free download</t>
  </si>
  <si>
    <t>https://incubeta.com/es/news-and-resources/category/incubeta-updates/page/3/</t>
  </si>
  <si>
    <t>funny horse:ojfvfkrkrum= horse pics</t>
  </si>
  <si>
    <t>a drawing of a horse symbol</t>
  </si>
  <si>
    <t>https://incubeta.com/ch/our-work/delivering-scale-performance/</t>
  </si>
  <si>
    <t>shepherd horse shoe art etsy</t>
  </si>
  <si>
    <t>dynamic horse photography</t>
  </si>
  <si>
    <t>modern abstract horse painting</t>
  </si>
  <si>
    <t>photo of crazy horse monument</t>
  </si>
  <si>
    <t>horse symbology in art history</t>
  </si>
  <si>
    <t>https://incubeta.com/au/news-and-resources/increasing-sustainability-one-ad-at-a-time/</t>
  </si>
  <si>
    <t>https://incubeta.com/sg/news-and-resources/incubeta-releases-new-report-the-marketers-confidence-paradox/</t>
  </si>
  <si>
    <t>horse mail carrier clip art</t>
  </si>
  <si>
    <t>https://incubeta.com/it/news-and-resources/is-marketing-maturity-the-key-to-profitability/</t>
  </si>
  <si>
    <t>painting of a african american cowboy with a horse</t>
  </si>
  <si>
    <t>paint horse photo</t>
  </si>
  <si>
    <t>horse love drawing</t>
  </si>
  <si>
    <t>https://incubeta.com/de/news-and-resources/how-cmos-can-win-the-affection-of-the-cfo/</t>
  </si>
  <si>
    <t>pencil wild horse drawing</t>
  </si>
  <si>
    <t>pencil drawing horse images</t>
  </si>
  <si>
    <t>horse painting head white</t>
  </si>
  <si>
    <t>horse hair key chain photos</t>
  </si>
  <si>
    <t>4 pics 1 word horse dog</t>
  </si>
  <si>
    <t>https://incubeta.com/sg/news-and-resources/incubeta-appoints-adam-woods-as-global-chief-product-officer/</t>
  </si>
  <si>
    <t>art deco horse painting</t>
  </si>
  <si>
    <t>man on horse riding through town drawing</t>
  </si>
  <si>
    <t>alien horse art</t>
  </si>
  <si>
    <t>horse portraits paintings</t>
  </si>
  <si>
    <t>https://incubeta.com/it/news-and-resources/incubeta-appoints-sarah-hampton-as-us-chief-operating-officer/</t>
  </si>
  <si>
    <t>horse drawing walking</t>
  </si>
  <si>
    <t>horse group photo</t>
  </si>
  <si>
    <t>india folk art horse</t>
  </si>
  <si>
    <t>painting by harris with black horse and girl</t>
  </si>
  <si>
    <t>https://incubeta.com/my/video-library/ms-and-incubeta-building-a-demand-led-marketing-strategy/</t>
  </si>
  <si>
    <t>pencil:9qsquwvwa7i= easy realistic horse drawing</t>
  </si>
  <si>
    <t>drawing of a person riding a horse</t>
  </si>
  <si>
    <t>pics of horse trophy</t>
  </si>
  <si>
    <t>https://incubeta.com/es/knowledge-base/category/disability/</t>
  </si>
  <si>
    <t>horse head with bridle drawing</t>
  </si>
  <si>
    <t>a horse face drawing</t>
  </si>
  <si>
    <t>horse at beach wall art</t>
  </si>
  <si>
    <t>https://incubeta.com/my/knowledge-base/category/user-experience/</t>
  </si>
  <si>
    <t>gift horse germantown photos</t>
  </si>
  <si>
    <t>equestrian horse vault jumping paintings</t>
  </si>
  <si>
    <t>rocking horse drawing easy</t>
  </si>
  <si>
    <t>https://incubeta.com/gb/knowledge-base/category/visual-web-optimiser/</t>
  </si>
  <si>
    <t>horse cartoon easy drawing</t>
  </si>
  <si>
    <t>man sitting on horse drawing</t>
  </si>
  <si>
    <t>minimalist horse drawing</t>
  </si>
  <si>
    <t>https://incubeta.com/sg/knowledge-base/category/artificial-intelligence/</t>
  </si>
  <si>
    <t>the stalking horse brewery &amp; freehouse photos</t>
  </si>
  <si>
    <t>asian horse art</t>
  </si>
  <si>
    <t>horse smile photo</t>
  </si>
  <si>
    <t>the art of horse</t>
  </si>
  <si>
    <t>rearing skeleton horse drawing</t>
  </si>
  <si>
    <t>https://incubeta.com/my/news-and-resources/incubeta-appoints-adam-woods-as-global-chief-product-officer/</t>
  </si>
  <si>
    <t>isdal woman horse photo</t>
  </si>
  <si>
    <t>drawing of the horse</t>
  </si>
  <si>
    <t>horse painting easy for kids</t>
  </si>
  <si>
    <t>horse face mask drawing</t>
  </si>
  <si>
    <t>https://incubeta.com/ch/news-and-resources/a-mark-of-the-times-ai-employees-that-boost-internal-productivity/</t>
  </si>
  <si>
    <t>stock photos man riding horse bryce park utah</t>
  </si>
  <si>
    <t>indian on horse drawings</t>
  </si>
  <si>
    <t>tribal horse silhouette clip art</t>
  </si>
  <si>
    <t>crazy horse hickory photos of workers</t>
  </si>
  <si>
    <t>https://incubeta.com/it/our-work/delivering-incrementality-with-seamless-search/</t>
  </si>
  <si>
    <t>ghost rider horse rider drawings</t>
  </si>
  <si>
    <t>altamira cave paintings horse</t>
  </si>
  <si>
    <t>drawing of horse eye easy</t>
  </si>
  <si>
    <t>https://incubeta.com/ae/news-and-resources/incubeta-drives-ai-performance-with-early-adoption-of-gemini-for-google-workspace/</t>
  </si>
  <si>
    <t>modern canvas horse art</t>
  </si>
  <si>
    <t>horse back view line art drawing</t>
  </si>
  <si>
    <t>horse sleeping on a sofa photo</t>
  </si>
  <si>
    <t>robert e lee photos on a horse</t>
  </si>
  <si>
    <t>https://incubeta.com/de/knowledge-base/how-bigquery-augments-ga4s-reporting-capabilities/</t>
  </si>
  <si>
    <t>fighting horse paintings</t>
  </si>
  <si>
    <t>ledger horse art</t>
  </si>
  <si>
    <t>https://incubeta.com/my/video-library/the-digital-edge-s2-ep-6-overcoming-the-confidence-paradox-in-marketing-with-paul-ruscoe/</t>
  </si>
  <si>
    <t>photos of horse teams</t>
  </si>
  <si>
    <t>laxnes horse farm photos</t>
  </si>
  <si>
    <t>horse painting colorful race</t>
  </si>
  <si>
    <t>photography horse poses</t>
  </si>
  <si>
    <t>geometric horse drawing</t>
  </si>
  <si>
    <t>https://incubeta.com/au/knowledge-base/mmm-powerhouses-comparing-meridian-and-robyn-2/</t>
  </si>
  <si>
    <t>small horse easy drawing</t>
  </si>
  <si>
    <t>horse full moon art</t>
  </si>
  <si>
    <t>horse art and craft for kids</t>
  </si>
  <si>
    <t>https://incubeta.com/za/video-library/digital-edge-episode-1/</t>
  </si>
  <si>
    <t>horse photography books</t>
  </si>
  <si>
    <t>drawing horse body</t>
  </si>
  <si>
    <t>nightmare horse drawing</t>
  </si>
  <si>
    <t>really easy horse drawing</t>
  </si>
  <si>
    <t>https://incubeta.com/ae/news-and-resources/victoria-webb-appointed-as-new-managing-director-of-incubeta-mena/</t>
  </si>
  <si>
    <t>wagon drawing with horse</t>
  </si>
  <si>
    <t>horse simple line drawing</t>
  </si>
  <si>
    <t>baby horse art</t>
  </si>
  <si>
    <t>horse head realistic horse drawing</t>
  </si>
  <si>
    <t>https://incubeta.com/pt-pt/video-library/digital-edge-episode-1/</t>
  </si>
  <si>
    <t>horse pics henry zebrowski</t>
  </si>
  <si>
    <t>rocking horse ridge photos</t>
  </si>
  <si>
    <t>charles hungry horse news bear photos</t>
  </si>
  <si>
    <t>cartoon sea horse drawing</t>
  </si>
  <si>
    <t>https://incubeta.com/sg/news-and-resources/why-brands-need-to-own-their-marketing-intelligence-in-the-ai-era/</t>
  </si>
  <si>
    <t>cute horse head drawing</t>
  </si>
  <si>
    <t>outside breyer horse photography</t>
  </si>
  <si>
    <t>can we put horse painting in bedroom</t>
  </si>
  <si>
    <t>les filles du crazy horse photos</t>
  </si>
  <si>
    <t>https://incubeta.com/it/whitepapers/the-architects-the-renters/</t>
  </si>
  <si>
    <t>horse battle painting</t>
  </si>
  <si>
    <t>horse 4 pics 1 word</t>
  </si>
  <si>
    <t>photography:6eocszxo-t0= horse head</t>
  </si>
  <si>
    <t>angry horse art</t>
  </si>
  <si>
    <t>horse cartoon art</t>
  </si>
  <si>
    <t>art major horse</t>
  </si>
  <si>
    <t>https://incubeta.com/ae/our-work/blending-creativity-to-drive-engagement/</t>
  </si>
  <si>
    <t>drawing horse hair</t>
  </si>
  <si>
    <t>andy warhol horse art</t>
  </si>
  <si>
    <t>elizabeth bell palomino horse painting'</t>
  </si>
  <si>
    <t>cute:5kevyjjk7t0= horse drawings easy</t>
  </si>
  <si>
    <t>aesthetic horse photo</t>
  </si>
  <si>
    <t>https://incubeta.com/my/our-work/generating-demand-with-ai/</t>
  </si>
  <si>
    <t>farm animals horse dog art</t>
  </si>
  <si>
    <t>art of romance horse</t>
  </si>
  <si>
    <t>black &amp; white horse friendship photos</t>
  </si>
  <si>
    <t>drawings of gypsy vanner horse</t>
  </si>
  <si>
    <t>1991mustang magazine drawing of horse with rose in mouth</t>
  </si>
  <si>
    <t>forte horse pics</t>
  </si>
  <si>
    <t>https://incubeta.com/es/capabilities/creative/</t>
  </si>
  <si>
    <t>horse jumping paintings</t>
  </si>
  <si>
    <t>white horse galluping drawing</t>
  </si>
  <si>
    <t>horse close up painting</t>
  </si>
  <si>
    <t>pixel art horse walk</t>
  </si>
  <si>
    <t>https://incubeta.com/it/knowledge-base/category/sa360/</t>
  </si>
  <si>
    <t>covered wagon drawing with horse</t>
  </si>
  <si>
    <t>iron horse (sculpture) photos</t>
  </si>
  <si>
    <t>drawing of a person on a horse</t>
  </si>
  <si>
    <t>frog drawing find the horse</t>
  </si>
  <si>
    <t>https://incubeta.com/ch/news-and-resources/our-continued-pledge-to-sustainability/</t>
  </si>
  <si>
    <t>rodeo horse drawings hd</t>
  </si>
  <si>
    <t>cursed horse photos</t>
  </si>
  <si>
    <t>death on a pale white horse painting cleveland</t>
  </si>
  <si>
    <t>mechanical horse pics</t>
  </si>
  <si>
    <t>https://incubeta.com/ae/news-and-resources/incubeta-uk-is-google-mobile-certified/</t>
  </si>
  <si>
    <t>old pencil drawings of horse pulling grinding mill</t>
  </si>
  <si>
    <t>mouth of horse paintings</t>
  </si>
  <si>
    <t>horse drawing background</t>
  </si>
  <si>
    <t>4 pics 1 word man in suit looking over cliff edge, horse jumping over rails,</t>
  </si>
  <si>
    <t>horse hair painting</t>
  </si>
  <si>
    <t>https://incubeta.com/ch/news-and-resources/why-eu-ad-personalization-ban-will-see-meta-shift-focus-to-ai/</t>
  </si>
  <si>
    <t>horse brush drawing</t>
  </si>
  <si>
    <t>shivaji maharaj horse photo</t>
  </si>
  <si>
    <t>two spirits converge the art of the horse</t>
  </si>
  <si>
    <t>single line drawing horse</t>
  </si>
  <si>
    <t>rising starr horse rescue photos</t>
  </si>
  <si>
    <t>horse couple photos</t>
  </si>
  <si>
    <t>https://incubeta.com/au/news-and-resources/incubeta-appoints-adam-woods-as-global-chief-product-officer/</t>
  </si>
  <si>
    <t>crappy horse drawing</t>
  </si>
  <si>
    <t>horse frame art</t>
  </si>
  <si>
    <t>running horse portrait</t>
  </si>
  <si>
    <t>sea horse tail drawing</t>
  </si>
  <si>
    <t>vastu 7 horse painting</t>
  </si>
  <si>
    <t>https://incubeta.com/au/news-and-resources/how-data-unification-delivers-performance/</t>
  </si>
  <si>
    <t>creative horse drawing</t>
  </si>
  <si>
    <t>art arabic calligraphy horse</t>
  </si>
  <si>
    <t>expectation vs reality horse drawing</t>
  </si>
  <si>
    <t>realistic horse portrait drawing</t>
  </si>
  <si>
    <t>https://incubeta.com/ch/knowledge-base/how-to-integrate-google-cloud-google-marketing-platform/</t>
  </si>
  <si>
    <t>biggest horse photo</t>
  </si>
  <si>
    <t>pencil easy pencil horse drawing</t>
  </si>
  <si>
    <t>the white horse high wycombe photos</t>
  </si>
  <si>
    <t>blue horse 1 painting</t>
  </si>
  <si>
    <t>horse racing images clip art free</t>
  </si>
  <si>
    <t>bergen county horse rescue photos</t>
  </si>
  <si>
    <t>small horse head drawing</t>
  </si>
  <si>
    <t>https://incubeta.com/ae/video-library/the-digital-edge-ep-2-the-relationship-between-the-cfo-and-the-cmo-with-greg-dos-santos/</t>
  </si>
  <si>
    <t>simple:cgylfq4iyrc= trojan horse drawing</t>
  </si>
  <si>
    <t>horse smiling photo</t>
  </si>
  <si>
    <t>horse and saddle drawing</t>
  </si>
  <si>
    <t>https://incubeta.com/news-and-resources/category/incubeta-updates/page/4/</t>
  </si>
  <si>
    <t>horse trainer drawing</t>
  </si>
  <si>
    <t>jack b yeats horse paintings</t>
  </si>
  <si>
    <t>lucky seven horses painting vastu running horse wallpaper</t>
  </si>
  <si>
    <t>dapple grey horse drawing</t>
  </si>
  <si>
    <t>silhouette girl and horse painting</t>
  </si>
  <si>
    <t>painting of horse lexington with groom</t>
  </si>
  <si>
    <t>https://incubeta.com/it/knowledge-base/how-to-drive-sales-over-valentines-day/</t>
  </si>
  <si>
    <t>jeremy clarkson horse painting</t>
  </si>
  <si>
    <t>horse looking back /painting</t>
  </si>
  <si>
    <t>digital horse art line art</t>
  </si>
  <si>
    <t>horse trailer drawings license</t>
  </si>
  <si>
    <t>can't complete horse photo lego worlds</t>
  </si>
  <si>
    <t>dude horse ranch photo</t>
  </si>
  <si>
    <t>https://incubeta.com/my/news-and-resources/what-the-digital-markets-act-dma-means-for-google-advertisers/</t>
  </si>
  <si>
    <t>see pics of chief girl on horse</t>
  </si>
  <si>
    <t>realistic:p5ydovg_ojo= cute horse drawings</t>
  </si>
  <si>
    <t>framed canvas horse art</t>
  </si>
  <si>
    <t>leonid afremov paintings horse</t>
  </si>
  <si>
    <t>plaster art deco chinese stylzed horse</t>
  </si>
  <si>
    <t>crestview champion horse photo</t>
  </si>
  <si>
    <t>https://incubeta.com/pt-pt/our-work/driving-revenue-growth-and-performance/</t>
  </si>
  <si>
    <t>horse art porn</t>
  </si>
  <si>
    <t>horse skull photo</t>
  </si>
  <si>
    <t>green horse art</t>
  </si>
  <si>
    <t>0.5 horse photo</t>
  </si>
  <si>
    <t>horse art drawings</t>
  </si>
  <si>
    <t>horse nurse drawing</t>
  </si>
  <si>
    <t>https://incubeta.com/it/news-and-resources/incubeta-insider-the-value-of-a-supportive-culture/</t>
  </si>
  <si>
    <t>woodland horse center photos</t>
  </si>
  <si>
    <t>professional:tnqnhmylh3u= horse photos</t>
  </si>
  <si>
    <t>indian royal horse painting</t>
  </si>
  <si>
    <t>chalk horse drawing</t>
  </si>
  <si>
    <t>rsm-1941 montana west horse art-laurie prindle wall plaque</t>
  </si>
  <si>
    <t>realistic horse eye painting</t>
  </si>
  <si>
    <t>https://incubeta.com/ae/knowledge-base/category/disability/</t>
  </si>
  <si>
    <t>teddy bear rocking horse photo stands</t>
  </si>
  <si>
    <t>disney horse drawing</t>
  </si>
  <si>
    <t>polo horse painting</t>
  </si>
  <si>
    <t>wild horse beautiful horse paintings</t>
  </si>
  <si>
    <t>realistic horse drawing pencil</t>
  </si>
  <si>
    <t>rearing angry horse drawing</t>
  </si>
  <si>
    <t>pencil rearing horse drawing</t>
  </si>
  <si>
    <t>https://incubeta.com/de/news-and-resources/category/incubeta-updates/page/2/</t>
  </si>
  <si>
    <t>comic book art horse</t>
  </si>
  <si>
    <t>renaissance horse art</t>
  </si>
  <si>
    <t>free horse cum pics</t>
  </si>
  <si>
    <t>horse drawings in pencil on pintherst</t>
  </si>
  <si>
    <t>horse oc art</t>
  </si>
  <si>
    <t>simple easy horse drawing for kids</t>
  </si>
  <si>
    <t>https://incubeta.com/ch/news-and-resources/creating-value-with-ai-three-concrete-use-cases/</t>
  </si>
  <si>
    <t>preppy horse photos</t>
  </si>
  <si>
    <t>horse photo for vastu</t>
  </si>
  <si>
    <t>bojack horseman: the art before the horse</t>
  </si>
  <si>
    <t>free pics dream horse</t>
  </si>
  <si>
    <t>horse herd painting</t>
  </si>
  <si>
    <t>drawing horse smiling</t>
  </si>
  <si>
    <t>professional stunning horse photography</t>
  </si>
  <si>
    <t>riding horse photos</t>
  </si>
  <si>
    <t>https://incubeta.com/mx/knowledge-base/a-guide-to-countering-safaris-gclid-removal-2/</t>
  </si>
  <si>
    <t>horse racing watercolor paintings</t>
  </si>
  <si>
    <t>reference horse leg drawing</t>
  </si>
  <si>
    <t>art of zoo anal horse</t>
  </si>
  <si>
    <t>drawing horse seat</t>
  </si>
  <si>
    <t>easy:ewthal6xslu= horse images drawing</t>
  </si>
  <si>
    <t>face of a horse drawing</t>
  </si>
  <si>
    <t>wild horses sketch running horse drawing</t>
  </si>
  <si>
    <t>https://incubeta.com/it/news-and-resources/google-abandons-third-party-cookie-deprecation/</t>
  </si>
  <si>
    <t>charlie mackesy horse drawings</t>
  </si>
  <si>
    <t>horse picture wall art</t>
  </si>
  <si>
    <t>horse with a sword fantasy art</t>
  </si>
  <si>
    <t>cat ballou drunk horse photo</t>
  </si>
  <si>
    <t>horse photo gift</t>
  </si>
  <si>
    <t>horse wagon drawing for kidsp</t>
  </si>
  <si>
    <t>https://incubeta.com/sg/capabilities/commerce/</t>
  </si>
  <si>
    <t>meaning of horse paintings</t>
  </si>
  <si>
    <t>walking horse hotel wartrace drawing</t>
  </si>
  <si>
    <t>pencil 7 horse drawing</t>
  </si>
  <si>
    <t>hugging a horse pics</t>
  </si>
  <si>
    <t>https://incubeta.com/my/our-work/how-machine-learning-helped-worten-achieve-a-3x-increase-in-roas/</t>
  </si>
  <si>
    <t>1880 drawings of horse eyes</t>
  </si>
  <si>
    <t>dalco quarter horse photos</t>
  </si>
  <si>
    <t>3 horse drawing</t>
  </si>
  <si>
    <t>girl horse drawing for kids</t>
  </si>
  <si>
    <t>hidden image art horse</t>
  </si>
  <si>
    <t>horse graphic art</t>
  </si>
  <si>
    <t>https://incubeta.com/gb/find-us/page/2/</t>
  </si>
  <si>
    <t>horse portrait artist</t>
  </si>
  <si>
    <t>dog and horse art print</t>
  </si>
  <si>
    <t>horse in bondage art</t>
  </si>
  <si>
    <t>dark grey horse photography</t>
  </si>
  <si>
    <t>front view horse drawing</t>
  </si>
  <si>
    <t>pics of secretariat horse</t>
  </si>
  <si>
    <t>https://incubeta.com/sg/news-and-resources/incubeta-to-launch-outperform-pmax-an-ai-solution-that-puts-brands-in-charge/</t>
  </si>
  <si>
    <t>horse cumshot pics</t>
  </si>
  <si>
    <t>art spartan on horse</t>
  </si>
  <si>
    <t>traverse city horse shows at flintfields horse park williamsburg photos</t>
  </si>
  <si>
    <t>horse shoe painting ideas</t>
  </si>
  <si>
    <t>the glass horse photos</t>
  </si>
  <si>
    <t>naked woman on medieval horse painting</t>
  </si>
  <si>
    <t>https://incubeta.com/za/video-library/the-digital-edge-s2-ep-6-overcoming-the-confidence-paradox-in-marketing-with-paul-ruscoe/</t>
  </si>
  <si>
    <t>mommy daughter horse photography</t>
  </si>
  <si>
    <t>person on horse art realistic</t>
  </si>
  <si>
    <t>metropolitan museum of art painting of horse traders</t>
  </si>
  <si>
    <t>trnp horse photos</t>
  </si>
  <si>
    <t>art from recycled materials horse</t>
  </si>
  <si>
    <t>hentai horse pics</t>
  </si>
  <si>
    <t>cowboy and horse painting</t>
  </si>
  <si>
    <t>https://incubeta.com/au/news-and-resources/why-eu-ad-personalization-ban-will-see-meta-shift-focus-to-ai/</t>
  </si>
  <si>
    <t>horse related photo contest 2017</t>
  </si>
  <si>
    <t>spectral horse art</t>
  </si>
  <si>
    <t>john wayne's horse pics</t>
  </si>
  <si>
    <t>horse arabian yearling photo gallery</t>
  </si>
  <si>
    <t>mulan horse drawings</t>
  </si>
  <si>
    <t>https://incubeta.com/gb/video-library/the-digital-edge-ep-3-ceo-jacques-van-niekerk-on-sustainable-growth-in-2025-outperform-marketing/</t>
  </si>
  <si>
    <t>m f husain horse painting</t>
  </si>
  <si>
    <t>feng shui horse painting direction</t>
  </si>
  <si>
    <t>easter horse photos</t>
  </si>
  <si>
    <t>knight horse art</t>
  </si>
  <si>
    <t>seven horse painting with frame</t>
  </si>
  <si>
    <t>drawing of a horse by pablo picasso</t>
  </si>
  <si>
    <t>barn board horse wall art</t>
  </si>
  <si>
    <t>https://incubeta.com/de/knowledge-base/category/data/</t>
  </si>
  <si>
    <t>sitting in drawing horse</t>
  </si>
  <si>
    <t>horse drawing pdf</t>
  </si>
  <si>
    <t>cute horse drawing realistic</t>
  </si>
  <si>
    <t>dark horse gym chicago photos</t>
  </si>
  <si>
    <t>7 horse running photo frame</t>
  </si>
  <si>
    <t>best horse photos in the world</t>
  </si>
  <si>
    <t>lexington horse scott painting</t>
  </si>
  <si>
    <t>https://incubeta.com/my/knowledge-base/category/tiktok/</t>
  </si>
  <si>
    <t>girl with horse photo</t>
  </si>
  <si>
    <t>drawing for kids horse</t>
  </si>
  <si>
    <t>real horse drawing</t>
  </si>
  <si>
    <t>wallpaper:4atbntgegtu= horse photo</t>
  </si>
  <si>
    <t>horse photos aesthetic</t>
  </si>
  <si>
    <t>anthro horse fantasy art</t>
  </si>
  <si>
    <t>painting of horse sale</t>
  </si>
  <si>
    <t>https://incubeta.com/pt-pt/news-and-resources/wtf-is-chatgpt/</t>
  </si>
  <si>
    <t>beautiful:cgnossbby1y= realistic horse drawing</t>
  </si>
  <si>
    <t>bad horse drawings</t>
  </si>
  <si>
    <t>pencil:izv0e0wduty= realistic horse drawing</t>
  </si>
  <si>
    <t>horse mafia photos new year 2018</t>
  </si>
  <si>
    <t>cartoon horse digging pics</t>
  </si>
  <si>
    <t>front facing horse drawing meme</t>
  </si>
  <si>
    <t>rustic horse painting</t>
  </si>
  <si>
    <t>https://incubeta.com/ae/knowledge-base/category/campaign-management/</t>
  </si>
  <si>
    <t>sea horse fish drawing</t>
  </si>
  <si>
    <t>preschool horse art</t>
  </si>
  <si>
    <t>quarter horse drawing easy</t>
  </si>
  <si>
    <t>nsfw horse hentai pics</t>
  </si>
  <si>
    <t>stone art horse cave ky</t>
  </si>
  <si>
    <t>baby horse easy drawing</t>
  </si>
  <si>
    <t>horse geometric running art</t>
  </si>
  <si>
    <t>https://incubeta.com/gb/news-and-resources/incubeta-wins-prestigious-fd-gazelle-award-out-of-600-shortlisted-entries/</t>
  </si>
  <si>
    <t>double d horse trailer drawings</t>
  </si>
  <si>
    <t>scary horse art</t>
  </si>
  <si>
    <t>marwari horse photos</t>
  </si>
  <si>
    <t>beautiful:woi5duvpvuk= horse pics</t>
  </si>
  <si>
    <t>male horse drawing</t>
  </si>
  <si>
    <t>abstract horse oil painting</t>
  </si>
  <si>
    <t>the white horse oxford photos</t>
  </si>
  <si>
    <t>https://incubeta.com/gb/knowledge-base/category/statistics/</t>
  </si>
  <si>
    <t>horse fly bite photos</t>
  </si>
  <si>
    <t>good shepherd healing ministries horse rescue photos</t>
  </si>
  <si>
    <t>horse doodle art</t>
  </si>
  <si>
    <t>steven klein photography horse book</t>
  </si>
  <si>
    <t>hentae beasteality horse drawings</t>
  </si>
  <si>
    <t>horse with feather mane pics</t>
  </si>
  <si>
    <t>https://incubeta.com/za/news-and-resources/comparison-shopping-services-css-changes-in-light-of-the-dma-update/</t>
  </si>
  <si>
    <t>horse drawing with tack</t>
  </si>
  <si>
    <t>horse cart photos</t>
  </si>
  <si>
    <t>senior pics with horse</t>
  </si>
  <si>
    <t>horse cock wife gifs pics</t>
  </si>
  <si>
    <t>horse trick stock photos</t>
  </si>
  <si>
    <t>free clip art image horse and plow</t>
  </si>
  <si>
    <t>pics of horse ball</t>
  </si>
  <si>
    <t>angelina jolie horse photos</t>
  </si>
  <si>
    <t>https://incubeta.com/mx/knowledge-base/category/dco/</t>
  </si>
  <si>
    <t>palette knife horse painting</t>
  </si>
  <si>
    <t>the horse and his boy art</t>
  </si>
  <si>
    <t>rwb horse ranch llc arlington photos</t>
  </si>
  <si>
    <t>mean horse drawing</t>
  </si>
  <si>
    <t>cartoon horse shoe drawing</t>
  </si>
  <si>
    <t>napoleon bonaparte painting on horse look closely</t>
  </si>
  <si>
    <t>show jumping horse drawing</t>
  </si>
  <si>
    <t>evil horse photos</t>
  </si>
  <si>
    <t>https://incubeta.com/news-and-resources/category/incubeta-updates/page/2/</t>
  </si>
  <si>
    <t>big horse cock pics</t>
  </si>
  <si>
    <t>valar horse facility photos</t>
  </si>
  <si>
    <t>cave horse drawings</t>
  </si>
  <si>
    <t>horse riding paintings</t>
  </si>
  <si>
    <t>national gallery horse painting</t>
  </si>
  <si>
    <t>art:0bmobl9j_du= pencil horse drawing</t>
  </si>
  <si>
    <t>indigenous horse art</t>
  </si>
  <si>
    <t>horse art ref</t>
  </si>
  <si>
    <t>https://incubeta.com/za/knowledge-base/page/2/</t>
  </si>
  <si>
    <t>iron horse restaurant effingham photos</t>
  </si>
  <si>
    <t>horse racing art prints</t>
  </si>
  <si>
    <t>brown horse photo</t>
  </si>
  <si>
    <t>horse penis art</t>
  </si>
  <si>
    <t>cute easy horse head drawing</t>
  </si>
  <si>
    <t>https://incubeta.com/ch/our-work/taking-the-grind-out-of-data-analysis/</t>
  </si>
  <si>
    <t>sam savitt number 2 horse painting worth</t>
  </si>
  <si>
    <t>drawing a race horse with jockey</t>
  </si>
  <si>
    <t>radnor hunt horse painting</t>
  </si>
  <si>
    <t>horse waco kermit oliver chamber of commerce painting</t>
  </si>
  <si>
    <t>chinese ink horse painting</t>
  </si>
  <si>
    <t>horse drawing tutorial step by step</t>
  </si>
  <si>
    <t>https://incubeta.com/za/knowledge-base/what-is-threads/</t>
  </si>
  <si>
    <t>sumi e horse art</t>
  </si>
  <si>
    <t>skeleton horse skull drawing</t>
  </si>
  <si>
    <t>really bad horse drawing</t>
  </si>
  <si>
    <t>horse anatomy bones art</t>
  </si>
  <si>
    <t>running horse pencil easy horse drawing</t>
  </si>
  <si>
    <t>steel art horse head</t>
  </si>
  <si>
    <t>https://incubeta.com/my/knowledge-base/12-tips-for-seo-success-in-the-holiday-season/</t>
  </si>
  <si>
    <t>sprinting horse black and white drawing</t>
  </si>
  <si>
    <t>spanish horse jockey oil painting</t>
  </si>
  <si>
    <t>horse and gun paintings</t>
  </si>
  <si>
    <t>horse photo pose</t>
  </si>
  <si>
    <t>painting with horse</t>
  </si>
  <si>
    <t>race horse photo</t>
  </si>
  <si>
    <t>iron horse half marathon photos</t>
  </si>
  <si>
    <t>https://incubeta.com/au/news-and-resources/how-to-find-growth-in-difficult-times/</t>
  </si>
  <si>
    <t>hobby lobby horse head framed art</t>
  </si>
  <si>
    <t>y rosa bonheur's painting the horse fair</t>
  </si>
  <si>
    <t>art official harness horse</t>
  </si>
  <si>
    <t>horse race roulette wheel 4 pics</t>
  </si>
  <si>
    <t>art deco horse head</t>
  </si>
  <si>
    <t>monster hunter the dragon drawings horse</t>
  </si>
  <si>
    <t>horse box photo booth</t>
  </si>
  <si>
    <t>horse drawing foal</t>
  </si>
  <si>
    <t>https://incubeta.com/pt-pt/knowledge-base/category/channel/</t>
  </si>
  <si>
    <t>perfect horse drawing meme</t>
  </si>
  <si>
    <t>central virginia horse rescue photos</t>
  </si>
  <si>
    <t>kail horse maternity photo</t>
  </si>
  <si>
    <t>lucky 7 horse painting</t>
  </si>
  <si>
    <t>horse real photo</t>
  </si>
  <si>
    <t>lisa crazy horse leaked photo</t>
  </si>
  <si>
    <t>western cowboy riding horse drawing</t>
  </si>
  <si>
    <t>governor james b. hunt jr. horse complex raleigh photos</t>
  </si>
  <si>
    <t>drawing standing horse outline</t>
  </si>
  <si>
    <t>adult book store horse cave photos</t>
  </si>
  <si>
    <t>horse painting stubbs</t>
  </si>
  <si>
    <t>https://incubeta.com/de/news-and-resources/wtf-is-chatgpt/</t>
  </si>
  <si>
    <t>white horse oyster &amp; seafood bar photos</t>
  </si>
  <si>
    <t>c-horse ranch photos</t>
  </si>
  <si>
    <t>portrait:4-jpggcf7sc= running horse</t>
  </si>
  <si>
    <t>iron horse south blasdell photos</t>
  </si>
  <si>
    <t>iron horse trailhead photos</t>
  </si>
  <si>
    <t>a photo of an astronaut riding a horse on mars</t>
  </si>
  <si>
    <t>dala horse mora photos</t>
  </si>
  <si>
    <t>https://incubeta.com/es/our-work/page/3/</t>
  </si>
  <si>
    <t>small easy horse drawing</t>
  </si>
  <si>
    <t>horse ling photo</t>
  </si>
  <si>
    <t>8 bit pixel art horse</t>
  </si>
  <si>
    <t>Case Studies | Página 3 De 3 | Incubeta</t>
  </si>
  <si>
    <t>no horse playing drawing</t>
  </si>
  <si>
    <t>chainsaw art horse head prices</t>
  </si>
  <si>
    <t>hell horse art</t>
  </si>
  <si>
    <t>horse drawings.</t>
  </si>
  <si>
    <t>https://incubeta.com/pt-pt/news-and-resources/incubeta-welcomes-jacques-van-niekerk-as-non-executive-board-director/</t>
  </si>
  <si>
    <t>horse passport photo</t>
  </si>
  <si>
    <t>otter creek horse trails photos</t>
  </si>
  <si>
    <t>horse hill preserve mill valley photos</t>
  </si>
  <si>
    <t>acrylic running horse painting</t>
  </si>
  <si>
    <t>randolph ohio horse show photos 2017</t>
  </si>
  <si>
    <t>zingaro horse photos book</t>
  </si>
  <si>
    <t>art of zoo horse fuck</t>
  </si>
  <si>
    <t>horse drawings breyer</t>
  </si>
  <si>
    <t>https://incubeta.com/au/our-work/marks-spencer-international/</t>
  </si>
  <si>
    <t>horse pussy photos</t>
  </si>
  <si>
    <t>reagan on a horse painting holding a flag</t>
  </si>
  <si>
    <t>mosnter horse fantasy art</t>
  </si>
  <si>
    <t>one horse wagon photos</t>
  </si>
  <si>
    <t>painting of a white horse in snow</t>
  </si>
  <si>
    <t>pics on horse drawn one bottom plow</t>
  </si>
  <si>
    <t>terracotta horse drawing</t>
  </si>
  <si>
    <t>https://incubeta.com/de/knowledge-base/category/automation/</t>
  </si>
  <si>
    <t>two can art horse napkins</t>
  </si>
  <si>
    <t>horse forum photos</t>
  </si>
  <si>
    <t>art digital horse drawing</t>
  </si>
  <si>
    <t>horse inflation art</t>
  </si>
  <si>
    <t>belgian draft horse competition clip art</t>
  </si>
  <si>
    <t>https://incubeta.com/my/capabilities/marketing-technology/</t>
  </si>
  <si>
    <t>horse identification photo id</t>
  </si>
  <si>
    <t>horse and jockey art black and white</t>
  </si>
  <si>
    <t>whimsical horse canvas art</t>
  </si>
  <si>
    <t>easy horse pencil drawings that are realistic</t>
  </si>
  <si>
    <t>horse and cart clip art</t>
  </si>
  <si>
    <t>https://incubeta.com/es/news-and-resources/incubeta-acquires-analytics-partner-panalysis/</t>
  </si>
  <si>
    <t>rocking horse farm photos</t>
  </si>
  <si>
    <t>clip art images girl on horse</t>
  </si>
  <si>
    <t>dynamic horse poses drawing</t>
  </si>
  <si>
    <t>pale horse tattoo photos</t>
  </si>
  <si>
    <t>clip art horse shoes</t>
  </si>
  <si>
    <t>horse drawing mem</t>
  </si>
  <si>
    <t>horse drawing front</t>
  </si>
  <si>
    <t>https://incubeta.com/au/video-library/the-digital-edge-ep-2-the-relationship-between-the-cfo-and-the-cmo-with-greg-dos-santos/</t>
  </si>
  <si>
    <t>pale-horse-tattoo photos</t>
  </si>
  <si>
    <t>art of zoo horse sex</t>
  </si>
  <si>
    <t>painting white horse</t>
  </si>
  <si>
    <t>easy black horse painting</t>
  </si>
  <si>
    <t>cowboy and horse art</t>
  </si>
  <si>
    <t>hd horse photo</t>
  </si>
  <si>
    <t>fire horse photos</t>
  </si>
  <si>
    <t>https://incubeta.com/ch/news-and-resources/category/news/</t>
  </si>
  <si>
    <t>easy:ieciridbslg= sea horse drawing</t>
  </si>
  <si>
    <t>horse water painting</t>
  </si>
  <si>
    <t>horse painting white</t>
  </si>
  <si>
    <t>thirsty horse pub and grill photos</t>
  </si>
  <si>
    <t>horse drawing pinterest</t>
  </si>
  <si>
    <t>horse drawings spirit</t>
  </si>
  <si>
    <t>https://incubeta.com/pt-pt/whitepapers/the-architects-the-renters/</t>
  </si>
  <si>
    <t>dot art horse</t>
  </si>
  <si>
    <t>horse drawing oil pastel</t>
  </si>
  <si>
    <t>story’s creek rv and horse campground eminence photos</t>
  </si>
  <si>
    <t>meme drawing horse</t>
  </si>
  <si>
    <t>kbc horse supplies photos</t>
  </si>
  <si>
    <t>https://incubeta.com/de/video-library/the-digital-edge-s2-ep-2-using-enterprise-llms-to-secure-your-ai-strategy-with-jonathan-greene/</t>
  </si>
  <si>
    <t>yosemite valley horse shoe falls lava photos</t>
  </si>
  <si>
    <t>1995 dallas west end horse carriage photos</t>
  </si>
  <si>
    <t>the horse and plow photos</t>
  </si>
  <si>
    <t>three horse painting</t>
  </si>
  <si>
    <t>horse leaping in air fantasy art</t>
  </si>
  <si>
    <t>artist silvia ramsay horse equestrian art</t>
  </si>
  <si>
    <t>scenery horse landscape drawing</t>
  </si>
  <si>
    <t>https://incubeta.com/ae/news-and-resources/intelligent-creative-vs-infinite-ai-content-how-to-win-in-2026/</t>
  </si>
  <si>
    <t>john doyle 19th century horse oil paintings for sale</t>
  </si>
  <si>
    <t>cute little horse drawing</t>
  </si>
  <si>
    <t>mountain snow horse photos</t>
  </si>
  <si>
    <t>horse jump drawing easy</t>
  </si>
  <si>
    <t>steel art horse</t>
  </si>
  <si>
    <t>horse spirit stallion of the cimarron drawings</t>
  </si>
  <si>
    <t>horse snout drawing</t>
  </si>
  <si>
    <t>https://incubeta.com/gb/knowledge-base/the-cookie-situation-from-deprecation-to-degradation/</t>
  </si>
  <si>
    <t>horse looking back over shoulder drawing</t>
  </si>
  <si>
    <t>painting young man young woman horse sleigh</t>
  </si>
  <si>
    <t>7 horse drawing simple</t>
  </si>
  <si>
    <t>kanthaka horse art</t>
  </si>
  <si>
    <t>swedish horse drawing</t>
  </si>
  <si>
    <t>stallion horse porn art</t>
  </si>
  <si>
    <t>https://incubeta.com/ae/knowledge-base/category/video-ads/</t>
  </si>
  <si>
    <t>horse shoe simple drawing</t>
  </si>
  <si>
    <t>horse model for drawing</t>
  </si>
  <si>
    <t>pencil:ljd413jlg70= full body:fwcijiyjcf4= horse drawing</t>
  </si>
  <si>
    <t>painting lexington horse</t>
  </si>
  <si>
    <t>life is very good horse art</t>
  </si>
  <si>
    <t>grey horse photo</t>
  </si>
  <si>
    <t>koekkoek 1939 signed print of horse head oil painting</t>
  </si>
  <si>
    <t>https://incubeta.com/de/video-library/the-digital-edge-s2-ep-6-overcoming-the-confidence-paradox-in-marketing-with-paul-ruscoe/</t>
  </si>
  <si>
    <t>horse .5 photo</t>
  </si>
  <si>
    <t>prom photo horse</t>
  </si>
  <si>
    <t>lisa photo crazy horse</t>
  </si>
  <si>
    <t>horse drawing svg</t>
  </si>
  <si>
    <t>black and white horse drawing easy</t>
  </si>
  <si>
    <t>https://incubeta.com/es/knowledge-base/unlocking-search-performance-with-sa360-forecasting/</t>
  </si>
  <si>
    <t>dark horse art studios hinesville photos</t>
  </si>
  <si>
    <t>veterans day horse pics</t>
  </si>
  <si>
    <t>easy painting horse</t>
  </si>
  <si>
    <t>face:o_xh8b-qebq= horse drawing</t>
  </si>
  <si>
    <t>trotting horse drawing</t>
  </si>
  <si>
    <t>horse harness drawing</t>
  </si>
  <si>
    <t>4 pics 1 word xls horse race medals</t>
  </si>
  <si>
    <t>https://incubeta.com/au/news-and-resources/incubeta-joins-googles-international-growth-program/</t>
  </si>
  <si>
    <t>crazy horse saloon texarkana photos</t>
  </si>
  <si>
    <t>anime spirit horse drawing</t>
  </si>
  <si>
    <t>easy drawing a horse</t>
  </si>
  <si>
    <t>rock n horse saloon photos</t>
  </si>
  <si>
    <t>beginner:me-vmhcp0ei= simple horse drawing</t>
  </si>
  <si>
    <t>plasma horse metal art</t>
  </si>
  <si>
    <t>https://incubeta.com/ch/capabilities/commerce/</t>
  </si>
  <si>
    <t>metal art cut out horse silhouette</t>
  </si>
  <si>
    <t>mustang horse clip art publicdomainvectotrs.org</t>
  </si>
  <si>
    <t>oil paintings of horse on canvas made in usa</t>
  </si>
  <si>
    <t>appaloosa horse photos, taken from behind horse</t>
  </si>
  <si>
    <t>spotted horse painting alamogordo</t>
  </si>
  <si>
    <t>https://incubeta.com/sg/news-and-resources/nmpis-parent-company-incubeta-and-dqa-media-group-create-70-million-digital-merger/</t>
  </si>
  <si>
    <t>evans painting horse</t>
  </si>
  <si>
    <t>horse comic devian art</t>
  </si>
  <si>
    <t>high horse tattoo company archbold photos</t>
  </si>
  <si>
    <t>easy:ngi5tu8yzbw= friesian horse drawing</t>
  </si>
  <si>
    <t>gift horse nashville photos</t>
  </si>
  <si>
    <t>photo of the floyd collins monument in horse cave</t>
  </si>
  <si>
    <t>https://incubeta.com/au/knowledge-base/a-guide-to-countering-safaris-gclid-removal-2/</t>
  </si>
  <si>
    <t>dark horse running photography</t>
  </si>
  <si>
    <t>we'moon art horse</t>
  </si>
  <si>
    <t>decorative art horse candle holder</t>
  </si>
  <si>
    <t>angus the horse drawing</t>
  </si>
  <si>
    <t>retro horse drawing</t>
  </si>
  <si>
    <t>4k horse photos</t>
  </si>
  <si>
    <t>https://incubeta.com/it/our-work/page/3/</t>
  </si>
  <si>
    <t>shoe horse drawing outline</t>
  </si>
  <si>
    <t>abstract horse in snow painting</t>
  </si>
  <si>
    <t>Case Studies | Pagina 3 Di 3 | Incubeta</t>
  </si>
  <si>
    <t>horse will james art</t>
  </si>
  <si>
    <t>horse oc drawing</t>
  </si>
  <si>
    <t>3d cg girl horse pics</t>
  </si>
  <si>
    <t>https://incubeta.com/au/news-and-resources/incubeta-acquires-ecommerce-agency-groundswell/</t>
  </si>
  <si>
    <t>horse figuren standing on rocks art</t>
  </si>
  <si>
    <t>horse and hero photos</t>
  </si>
  <si>
    <t>horse watercolor drawing</t>
  </si>
  <si>
    <t>donkey and horse photos</t>
  </si>
  <si>
    <t>photos deauville horse track france</t>
  </si>
  <si>
    <t>wolf running with horse drawing</t>
  </si>
  <si>
    <t>https://incubeta.com/au/knowledge-base/what-is-data-empathy/</t>
  </si>
  <si>
    <t>horse drawing child</t>
  </si>
  <si>
    <t>simple small horse drawing</t>
  </si>
  <si>
    <t>horse painting sketch</t>
  </si>
  <si>
    <t>simple:gtawyvi-m_o= horse shoe drawing</t>
  </si>
  <si>
    <t>step easy realistic horse drawing</t>
  </si>
  <si>
    <t>sketch horse drawings</t>
  </si>
  <si>
    <t>animal horse drawing easy</t>
  </si>
  <si>
    <t>https://incubeta.com/ae/news-and-resources/what-the-cancellation-of-cookie-deprecation-means/</t>
  </si>
  <si>
    <t>free horse line art</t>
  </si>
  <si>
    <t>red horse military surplus photos</t>
  </si>
  <si>
    <t>crazy horse memorial photos 2022</t>
  </si>
  <si>
    <t>horse drawing with man</t>
  </si>
  <si>
    <t>horse face drawing images</t>
  </si>
  <si>
    <t>horse shoe horse hoof drawing</t>
  </si>
  <si>
    <t>norwegian fjord horse drawing</t>
  </si>
  <si>
    <t>https://incubeta.com/sg/knowledge-base/category/data/</t>
  </si>
  <si>
    <t>iron horse station photos</t>
  </si>
  <si>
    <t>horse very easy drawing</t>
  </si>
  <si>
    <t>simple native american horse drawing</t>
  </si>
  <si>
    <t>dark horse coffee company photos</t>
  </si>
  <si>
    <t>the art of zoo horse</t>
  </si>
  <si>
    <t>crazy horse campground and rv gatlinburg photos</t>
  </si>
  <si>
    <t>iron horse tavern sacramento photos</t>
  </si>
  <si>
    <t>old town horse and pet photos</t>
  </si>
  <si>
    <t>https://incubeta.com/pt-pt/our-work/unlocking-new-profitability-in-a-shifting-luxury-market/</t>
  </si>
  <si>
    <t>sea horse drawing outline</t>
  </si>
  <si>
    <t>free horse photos to print</t>
  </si>
  <si>
    <t>iron horse movie bistro photos</t>
  </si>
  <si>
    <t>drawing of baby and mom horse</t>
  </si>
  <si>
    <t>horse and knight free clip art</t>
  </si>
  <si>
    <t>furry horse porn pics comics</t>
  </si>
  <si>
    <t>https://incubeta.com/knowledge-base/category/advanced-ppc/</t>
  </si>
  <si>
    <t>ishotit horse photo competition 3 2018 · entry number 20</t>
  </si>
  <si>
    <t>horse skeleton running drawings</t>
  </si>
  <si>
    <t>horse porn pencil drawings</t>
  </si>
  <si>
    <t>drawing horse easel</t>
  </si>
  <si>
    <t>5 horse painting</t>
  </si>
  <si>
    <t>https://incubeta.com/gb/knowledge-base/how-to-drive-sales-over-valentines-day/</t>
  </si>
  <si>
    <t>reining horse clip art</t>
  </si>
  <si>
    <t>ledger drawing of boy riding horse</t>
  </si>
  <si>
    <t>metal western horse shadow wall art</t>
  </si>
  <si>
    <t>cubist horse drawing</t>
  </si>
  <si>
    <t>horse power painting maui</t>
  </si>
  <si>
    <t>cute rocking horse drawing</t>
  </si>
  <si>
    <t>https://incubeta.com/sg/knowledge-base/category/dco/</t>
  </si>
  <si>
    <t>easy:ewthal6xslu= pencil:c48t3pbllee= horse drawing</t>
  </si>
  <si>
    <t>best horse racing photos</t>
  </si>
  <si>
    <t>front view of a horse drawing</t>
  </si>
  <si>
    <t>simple line drawing of a horse</t>
  </si>
  <si>
    <t>pommel horse drawing</t>
  </si>
  <si>
    <t>white horse brown horse intertwined painting</t>
  </si>
  <si>
    <t>luxuretv horse cum art of zoo</t>
  </si>
  <si>
    <t>https://incubeta.com/pt-pt/knowledge-base/why-are-video-ads-important/</t>
  </si>
  <si>
    <t>horse pics hd</t>
  </si>
  <si>
    <t>full body:dpgm68pon10= sketch horse drawing</t>
  </si>
  <si>
    <t>photo of horse and girl coning or going</t>
  </si>
  <si>
    <t>royal horse restaurant &amp; takeaways photos</t>
  </si>
  <si>
    <t>canvas art horse</t>
  </si>
  <si>
    <t>roman soldier on horse drawing</t>
  </si>
  <si>
    <t>polo horse photography</t>
  </si>
  <si>
    <t>cool horse photos with christian quotes</t>
  </si>
  <si>
    <t>baby cowboy with horse boots, photos</t>
  </si>
  <si>
    <t>https://incubeta.com/gb/news-and-resources/a-mark-of-the-times-ai-employees-that-boost-internal-productivity/</t>
  </si>
  <si>
    <t>wooden folk art rocking horse</t>
  </si>
  <si>
    <t>studio mcgee horse art</t>
  </si>
  <si>
    <t>horse ki drawing</t>
  </si>
  <si>
    <t>pics of finished ceilings horse stalls</t>
  </si>
  <si>
    <t>horse stipple art</t>
  </si>
  <si>
    <t>https://incubeta.com/pt-pt/our-work/taking-the-grind-out-of-data-analysis/</t>
  </si>
  <si>
    <t>horse in motion ap art history</t>
  </si>
  <si>
    <t>art work black horse</t>
  </si>
  <si>
    <t>horse photo birthday invitations</t>
  </si>
  <si>
    <t>Aumentar A Visibilidade Dos Dados | Incubeta</t>
  </si>
  <si>
    <t>horse smiling drawing</t>
  </si>
  <si>
    <t>Ao reconhecer o valor da unificação de dados, a Death Wish Coffee construiu uma fonte única de verdade, agregando todos os dados, de todos os canais, num único sistema de gestão. Esta abordagem permitiu otimizar a análise de dados e utilizar os insights obtidos para apoiar futuras decisões de marketing e planeamento financeiro.</t>
  </si>
  <si>
    <t>Aumentar a Visibilidade dos Dados</t>
  </si>
  <si>
    <t>winter horse scene photos</t>
  </si>
  <si>
    <t>horse standing on two legs drawing</t>
  </si>
  <si>
    <t>sketch:b7_wcqtvpco= simple horse drawing</t>
  </si>
  <si>
    <t>https://incubeta.com/sg/knowledge-base/category/marketing/</t>
  </si>
  <si>
    <t>half horse half man drawing</t>
  </si>
  <si>
    <t>halloween horse pics</t>
  </si>
  <si>
    <t>black background:zegqvhml59s= horse photography</t>
  </si>
  <si>
    <t>easy:tia-tmgygj4= pencil:c48t3pbllee= horse drawing</t>
  </si>
  <si>
    <t>lalisa crazy horse photos</t>
  </si>
  <si>
    <t>https://incubeta.com/sg/our-work/increasing-qualified-traffic-through-display-campaigns/</t>
  </si>
  <si>
    <t>clip art horse cart clipart</t>
  </si>
  <si>
    <t>horse family drawing</t>
  </si>
  <si>
    <t>horse silhouette photography</t>
  </si>
  <si>
    <t>horse dragon drawing</t>
  </si>
  <si>
    <t>a horse head drawing</t>
  </si>
  <si>
    <t>https://incubeta.com/za/knowledge-base/category/signals/</t>
  </si>
  <si>
    <t>horse tack drawings</t>
  </si>
  <si>
    <t>drawing of running horse</t>
  </si>
  <si>
    <t>sketch:6fm3av6lntc= simple horse drawing</t>
  </si>
  <si>
    <t>pencil:gzn-gjcjog0= horse drawing realistic</t>
  </si>
  <si>
    <t>canebrake horse camp photos</t>
  </si>
  <si>
    <t>https://incubeta.com/es/news-and-resources/loreal-and-incubeta-partner/</t>
  </si>
  <si>
    <t>human riding horse drawing</t>
  </si>
  <si>
    <t>jamini roy horse painting</t>
  </si>
  <si>
    <t>white horse oil painting pictures</t>
  </si>
  <si>
    <t>painting of man standing in red hunting jacket with dogs and horse</t>
  </si>
  <si>
    <t>chesnut horse paintings</t>
  </si>
  <si>
    <t>oldest known photo of arabian horse</t>
  </si>
  <si>
    <t>https://incubeta.com/pt-pt/knowledge-base/how-to-integrate-google-cloud-google-marketing-platform/</t>
  </si>
  <si>
    <t>mechanical horse drawing</t>
  </si>
  <si>
    <t>horse painting direction as per vastu</t>
  </si>
  <si>
    <t>horse head prints art</t>
  </si>
  <si>
    <t>fine art horse paintings</t>
  </si>
  <si>
    <t>iron horse restaurant photos</t>
  </si>
  <si>
    <t>jesus and the white horse pics</t>
  </si>
  <si>
    <t>spiritual native american horse art</t>
  </si>
  <si>
    <t>https://incubeta.com/ch/whitepapers/tomorrows-world-2026-marketing-outlook-playbook/</t>
  </si>
  <si>
    <t>horse cum porn pics</t>
  </si>
  <si>
    <t>exam drawing horse</t>
  </si>
  <si>
    <t>charging horse drawing</t>
  </si>
  <si>
    <t>painting tired cowboy horse</t>
  </si>
  <si>
    <t>kathy meyer horse painting award winner</t>
  </si>
  <si>
    <t>salvador dali paintings horse</t>
  </si>
  <si>
    <t>rosa bonheur painting the horse fair 20 feet long</t>
  </si>
  <si>
    <t>https://incubeta.com/pt-pt/knowledge-base/how-to-set-up-a-retail-media-network/</t>
  </si>
  <si>
    <t>etsy horse graphite portrait</t>
  </si>
  <si>
    <t>pics of horse whips</t>
  </si>
  <si>
    <t>horse carriage art</t>
  </si>
  <si>
    <t>https://incubeta.com/my/news-and-resources/google-retaliates-to-chatgpt/</t>
  </si>
  <si>
    <t>horse head drawing movement</t>
  </si>
  <si>
    <t>pics of a hoof with a piece missing on horse</t>
  </si>
  <si>
    <t>horse portrait art</t>
  </si>
  <si>
    <t>horse head sketch drawing</t>
  </si>
  <si>
    <t>big horse carriage company photos</t>
  </si>
  <si>
    <t>troting horse photo from 1880s</t>
  </si>
  <si>
    <t>https://incubeta.com/pt-pt/knowledge-base/category/automation/</t>
  </si>
  <si>
    <t>horse line art abstract</t>
  </si>
  <si>
    <t>iron horse hotel photos</t>
  </si>
  <si>
    <t>head:y1weqtyxbvu= horse drawings</t>
  </si>
  <si>
    <t>realistic art horse</t>
  </si>
  <si>
    <t>iron horse village townhomes by d.r. horton mesquite photos</t>
  </si>
  <si>
    <t>https://incubeta.com/za/news-and-resources/creating-value-with-ai-three-concrete-use-cases/</t>
  </si>
  <si>
    <t>detailed:stywycicso4= sea horse drawing</t>
  </si>
  <si>
    <t>wild mare horse camp photos</t>
  </si>
  <si>
    <t>miniature horse painting</t>
  </si>
  <si>
    <t>horse drawing back</t>
  </si>
  <si>
    <t>iron horse sales and service photos</t>
  </si>
  <si>
    <t>drawing of cute horse</t>
  </si>
  <si>
    <t>https://incubeta.com/ch/news-and-resources/intelligent-creative-vs-infinite-ai-content-how-to-win-in-2026/</t>
  </si>
  <si>
    <t>long horse photo</t>
  </si>
  <si>
    <t>madhubani horse painting</t>
  </si>
  <si>
    <t>flying horse drawing easy</t>
  </si>
  <si>
    <t>sign of the horse brewery photos</t>
  </si>
  <si>
    <t>colored pencil realistic horse drawing</t>
  </si>
  <si>
    <t>https://incubeta.com/au/news-and-resources/incubeta-awarded-campaigns-best-places-to-work-2022/</t>
  </si>
  <si>
    <t>running horse pics</t>
  </si>
  <si>
    <t>realistic breyer horse photography</t>
  </si>
  <si>
    <t>horse sex photo</t>
  </si>
  <si>
    <t>pencil:-etwk6f2iza= easy:ljd413jlg70= horse drawings</t>
  </si>
  <si>
    <t>https://incubeta.com/mx/news-and-resources/extendo-joins-incubeta/</t>
  </si>
  <si>
    <t>clydesdale horse head drawing</t>
  </si>
  <si>
    <t>easy:m5soutkowcy= horse riding drawing</t>
  </si>
  <si>
    <t>black outline horse drawings tattoo ideas</t>
  </si>
  <si>
    <t>photo finish horse racing tutorial</t>
  </si>
  <si>
    <t>horse porn pencil art</t>
  </si>
  <si>
    <t>horse and prairie drawing</t>
  </si>
  <si>
    <t>https://incubeta.com/es/our-work/blending-creativity-to-drive-engagement/</t>
  </si>
  <si>
    <t>pencil horse portrait</t>
  </si>
  <si>
    <t>rocking horse country store photos</t>
  </si>
  <si>
    <t>christmas horse clip art free</t>
  </si>
  <si>
    <t>simple black horse drawing</t>
  </si>
  <si>
    <t>wallpaper horse photos</t>
  </si>
  <si>
    <t>free use of arabian horse clip art</t>
  </si>
  <si>
    <t>mideival dress horse photography</t>
  </si>
  <si>
    <t>https://incubeta.com/knowledge-base/category/digital-marketing/</t>
  </si>
  <si>
    <t>folk art painted wood horse</t>
  </si>
  <si>
    <t>horse and rider jumping drawing</t>
  </si>
  <si>
    <t>muybridge horse photo</t>
  </si>
  <si>
    <t>drawings horse cute</t>
  </si>
  <si>
    <t>painting a rusty wheel horse</t>
  </si>
  <si>
    <t>https://incubeta.com/my/knowledge-base/category/privacy/</t>
  </si>
  <si>
    <t>xxx free photos farm girl drains horse cock</t>
  </si>
  <si>
    <t>horse drawing reference laying</t>
  </si>
  <si>
    <t>horse black drawing</t>
  </si>
  <si>
    <t>horse zentangle art</t>
  </si>
  <si>
    <t>https://incubeta.com/za/news-and-resources/why-eu-ad-personalization-ban-will-see-meta-shift-focus-to-ai/</t>
  </si>
  <si>
    <t>simple galloping horse drawing</t>
  </si>
  <si>
    <t>thoroughbred horse art</t>
  </si>
  <si>
    <t>horse cartoon pics</t>
  </si>
  <si>
    <t>horse portrait print</t>
  </si>
  <si>
    <t>old drawings of horse pulling grinding mill</t>
  </si>
  <si>
    <t>https://incubeta.com/mx/news-and-resources/in-house-versus-agency/</t>
  </si>
  <si>
    <t>late renaissance painting horse</t>
  </si>
  <si>
    <t>horse latte art</t>
  </si>
  <si>
    <t>flying horse taproom photos</t>
  </si>
  <si>
    <t>animal hide horse painting</t>
  </si>
  <si>
    <t>https://incubeta.com/ae/news-and-resources/harrods-partners-with-incubeta/</t>
  </si>
  <si>
    <t>k-mart merri-go-round horse ride pics</t>
  </si>
  <si>
    <t>pics of spirit the horse deviantart</t>
  </si>
  <si>
    <t>4 pics 1 word catapult horse</t>
  </si>
  <si>
    <t>horse painting with frame</t>
  </si>
  <si>
    <t>horse art for kids rooms</t>
  </si>
  <si>
    <t>https://incubeta.com/ae/news-and-resources/clicks-prompts-what-the-future-of-ai-driven-discovery-means-for-brands/</t>
  </si>
  <si>
    <t>clothes horse brooklyn, new york photos</t>
  </si>
  <si>
    <t>senior photos with horse</t>
  </si>
  <si>
    <t>horse graffiti art</t>
  </si>
  <si>
    <t>https://incubeta.com/our-work/driving-search-profit-with-machine-learning/</t>
  </si>
  <si>
    <t>nursery art horse</t>
  </si>
  <si>
    <t>horse painting wall</t>
  </si>
  <si>
    <t>silhouette acrylic horse painting</t>
  </si>
  <si>
    <t>knight with horse drawing</t>
  </si>
  <si>
    <t>red horse market photos</t>
  </si>
  <si>
    <t>abstract running horse painting</t>
  </si>
  <si>
    <t>https://incubeta.com/es/whitepapers/investments-for-marketing-profitability/</t>
  </si>
  <si>
    <t>horse painting as per vastu</t>
  </si>
  <si>
    <t>indian horse photo</t>
  </si>
  <si>
    <t>horse images pencil drawing</t>
  </si>
  <si>
    <t>horse jockey painting</t>
  </si>
  <si>
    <t>painting girl riding horse art</t>
  </si>
  <si>
    <t>https://incubeta.com/mx/news-and-resources/intelligent-creative-vs-infinite-ai-content-how-to-win-in-2026/</t>
  </si>
  <si>
    <t>riding a horse drawing references</t>
  </si>
  <si>
    <t>horse front silhouette clip art</t>
  </si>
  <si>
    <t>famous painting of french soldier on a horse</t>
  </si>
  <si>
    <t>horse photography in honey brook pa</t>
  </si>
  <si>
    <t>crazy horse general store bluefield photos</t>
  </si>
  <si>
    <t>https://incubeta.com/my/our-work/using-high-quality-content-to-drive-engagement/</t>
  </si>
  <si>
    <t>running horse pencil beautiful horse drawing</t>
  </si>
  <si>
    <t>graphic horse head art</t>
  </si>
  <si>
    <t>peruvian horse metal wall art</t>
  </si>
  <si>
    <t>jean jacques dessalines painting on horse and weapon</t>
  </si>
  <si>
    <t>death riding a horse drawing</t>
  </si>
  <si>
    <t>painting of people horse drawn sleigh winter</t>
  </si>
  <si>
    <t>https://incubeta.com/pt-pt/news-and-resources/google-abandons-third-party-cookie-deprecation/</t>
  </si>
  <si>
    <t>horse poster art</t>
  </si>
  <si>
    <t>cute:sokypf9p-v4= horse clip art</t>
  </si>
  <si>
    <t>unique horse art</t>
  </si>
  <si>
    <t>pen and ink clydesdale horse drawing</t>
  </si>
  <si>
    <t>wild horse grill and steakhouse photos</t>
  </si>
  <si>
    <t>https://incubeta.com/pt-pt/news-and-resources/breaking-down-organizational-silos-to-drive-synergy/</t>
  </si>
  <si>
    <t>western non copy right horse pink ribbon clip art</t>
  </si>
  <si>
    <t>horse face drawing meme</t>
  </si>
  <si>
    <t>lisa blackpink crazy horse pics</t>
  </si>
  <si>
    <t>horse art png</t>
  </si>
  <si>
    <t>drawing cowboy horse</t>
  </si>
  <si>
    <t>https://incubeta.com/ch/knowledge-base/why-chatgpts-shopping-integration-should-reshape-how-you-think-about-content-and-brand-trust/</t>
  </si>
  <si>
    <t>canvas:ql3o3o0pa7o= horse painting</t>
  </si>
  <si>
    <t>horse drawing in easy</t>
  </si>
  <si>
    <t>simple horse stable drawing!!</t>
  </si>
  <si>
    <t>mustang horse line art</t>
  </si>
  <si>
    <t>dark horse photo</t>
  </si>
  <si>
    <t>three horse drawing</t>
  </si>
  <si>
    <t>https://incubeta.com/pt-pt/knowledge-base/why-chatgpts-shopping-integration-should-reshape-how-you-think-about-content-and-brand-trust/</t>
  </si>
  <si>
    <t>pics of indians standing with their horse</t>
  </si>
  <si>
    <t>famous painting of white horse from olaf wieghorst</t>
  </si>
  <si>
    <t>horse photo with pink mane</t>
  </si>
  <si>
    <t>photos of men with horse size dicks</t>
  </si>
  <si>
    <t>horse drawing chibi</t>
  </si>
  <si>
    <t>drawings of grinning horse</t>
  </si>
  <si>
    <t>https://incubeta.com/my/capabilities/creative/</t>
  </si>
  <si>
    <t>realistic horse head drawing easy</t>
  </si>
  <si>
    <t>art of zoo horse xxx</t>
  </si>
  <si>
    <t>horse looking back free clip art</t>
  </si>
  <si>
    <t>horse colors drawing</t>
  </si>
  <si>
    <t>horse in drawing</t>
  </si>
  <si>
    <t>https://incubeta.com/my/knowledge-base/the-role-of-consent-mode-in-your-path-to-privacy-ready-marketing/</t>
  </si>
  <si>
    <t>cowboy with horse photos</t>
  </si>
  <si>
    <t>horse and rider clip art</t>
  </si>
  <si>
    <t>easy:u-pnagxnnl4= horse pixel art</t>
  </si>
  <si>
    <t>running horse drawings</t>
  </si>
  <si>
    <t>horse in a hat photo</t>
  </si>
  <si>
    <t>https://incubeta.com/pt-pt/knowledge-base/tired-of-explaining-data-discrepancies-a-practical-guide-to-sa360-and-ga-alignment/</t>
  </si>
  <si>
    <t>latina horse sex pics</t>
  </si>
  <si>
    <t>drawing of easy horse</t>
  </si>
  <si>
    <t>horse head drawing template</t>
  </si>
  <si>
    <t>multi coloured striped painting of metal horse</t>
  </si>
  <si>
    <t>are there any photos of crazy horse</t>
  </si>
  <si>
    <t>girls ssex with horse pics</t>
  </si>
  <si>
    <t>horse tack world photos</t>
  </si>
  <si>
    <t>https://incubeta.com/za/news-and-resources/incubeta-acquires-global-marketplace-expert-maze-one/</t>
  </si>
  <si>
    <t>horse rodeo drawing</t>
  </si>
  <si>
    <t>horse painting blue</t>
  </si>
  <si>
    <t>pencil native american horse drawing</t>
  </si>
  <si>
    <t>professional:xjypifl6cgm= horse photography</t>
  </si>
  <si>
    <t>full body:i5-rksuntfw= horse drawings</t>
  </si>
  <si>
    <t>sketch easy horse bridle drawing</t>
  </si>
  <si>
    <t>sketch:ufb_iy2jmnk= easy horse drawing</t>
  </si>
  <si>
    <t>https://incubeta.com/sg/news-and-resources/incubeta-to-propel-growth-for-popeyes-uk/</t>
  </si>
  <si>
    <t>sad horse art</t>
  </si>
  <si>
    <t>color easy cute horse drawing</t>
  </si>
  <si>
    <t>clip art of horse black and white</t>
  </si>
  <si>
    <t>direction for 7 horse painting</t>
  </si>
  <si>
    <t>https://incubeta.com/mx/news-and-resources/creating-value-with-ai-three-concrete-use-cases/</t>
  </si>
  <si>
    <t>red horse restaurant photos</t>
  </si>
  <si>
    <t>napoleon on horse painting look closely</t>
  </si>
  <si>
    <t>horse jumping line drawing</t>
  </si>
  <si>
    <t>metal running horse wall art</t>
  </si>
  <si>
    <t>horse photos for wallpaper</t>
  </si>
  <si>
    <t>https://incubeta.com/it/knowledge-base/category/search/</t>
  </si>
  <si>
    <t>https://incubeta.com/mx/knowledge-base/why-is-tiktok-shop-important/</t>
  </si>
  <si>
    <t>https://incubeta.com/gb/whitepapers/inside-google-marketing-live-2026/</t>
  </si>
  <si>
    <t>https://incubeta.com/gb/news-and-resources/incubeta-wins-at-the-google-premier-partner-awards/</t>
  </si>
  <si>
    <t>https://incubeta.com/za/knowledge-base/the-risks-rewards-best-practices-of-generative-ai/</t>
  </si>
  <si>
    <t>https://incubeta.com/ae/our-work/executing-a-global-data-audience-strategy/</t>
  </si>
  <si>
    <t>https://incubeta.com/it/news-and-resources/incubeta-partners-with-specialist-consumer-electronics-retail-group-adorama-to-scale-growth-across-its-brands/</t>
  </si>
  <si>
    <t>https://incubeta.com/es/news-and-resources/incubeta-appoints-amy-crowther-as-president-americas/</t>
  </si>
  <si>
    <t>https://incubeta.com/pt-pt/knowledge-base/page/2/</t>
  </si>
  <si>
    <t>https://incubeta.com/it/news-and-resources/incubeta-welcome-new-managing-director-mexico/</t>
  </si>
  <si>
    <t>https://incubeta.com/de/our-work/delivering-tangible-business-growth/</t>
  </si>
  <si>
    <t>https://incubeta.com/mx/knowledge-base/category/video-ads/</t>
  </si>
  <si>
    <t>https://incubeta.com/mx/news-and-resources/category/incubeta-updates/page/3/</t>
  </si>
  <si>
    <t>https://incubeta.com/ch/knowledge-base/how-to-market-to-the-gen-z-consumer/</t>
  </si>
  <si>
    <t>https://incubeta.com/gb/news-and-resources/amazons-back-what-their-google-shopping-whiplash-really-changed/</t>
  </si>
  <si>
    <t>https://incubeta.com/ae/knowledge-base/category/advertising/</t>
  </si>
  <si>
    <t>https://incubeta.com/ch/knowledge-base/category/website/</t>
  </si>
  <si>
    <t>https://incubeta.com/sg/news-and-resources/incubeta-named-global-performance-agency-of-the-year/</t>
  </si>
  <si>
    <t>https://incubeta.com/it/our-work/how-taxfix-turned-measurement-into-a-decision-engine-for-growth/</t>
  </si>
  <si>
    <t>https://incubeta.com/pt-pt/knowledge-base/category/advanced-ppc/</t>
  </si>
  <si>
    <t>https://incubeta.com/es/news-and-resources/incubeta-welcomes-blue-walrus-to-the-family/</t>
  </si>
  <si>
    <t>https://incubeta.com/mx/knowledge-base/the-role-of-consent-mode-in-your-path-to-privacy-ready-marketing/</t>
  </si>
  <si>
    <t>https://incubeta.com/de/our-work/driving-personalization-with-ai/</t>
  </si>
  <si>
    <t>https://incubeta.com/ae/news-and-resources/incubeta-welcome-new-managing-director-mexico/</t>
  </si>
  <si>
    <t>https://incubeta.com/za/video-library/ms-and-incubeta-building-a-demand-led-marketing-strategy/</t>
  </si>
  <si>
    <t>https://incubeta.com/pt-pt/capabilities/creative/</t>
  </si>
  <si>
    <t>Criatividade| Incubeta</t>
  </si>
  <si>
    <t>Criamos conteúdos que superam algoritmos, captam a atenção certa e geram resultados mensuráveis em cada etapa. Saiba mais!</t>
  </si>
  <si>
    <t>Criatividade</t>
  </si>
  <si>
    <t>https://incubeta.com/ae/news-and-resources/category/incubeta-updates/page/2/</t>
  </si>
  <si>
    <t>https://incubeta.com/gb/knowledge-base/category/campaign-management/</t>
  </si>
  <si>
    <t>https://incubeta.com/knowledge-base/category/social-media/</t>
  </si>
  <si>
    <t>https://incubeta.com/es/news-and-resources/amazons-back-what-their-google-shopping-whiplash-really-changed/</t>
  </si>
  <si>
    <t>https://incubeta.com/au/knowledge-base/why-are-video-ads-important/</t>
  </si>
  <si>
    <t>https://incubeta.com/au/knowledge-base/a-guide-to-countering-safaris-gclid-removal/</t>
  </si>
  <si>
    <t>https://incubeta.com/za/our-work/using-high-quality-content-to-drive-engagement/</t>
  </si>
  <si>
    <t>https://incubeta.com/gb/video-library/the-digital-edge-s2-e-5-how-to-outperform-with-ai-as-a-creative-partner-with-tom-williams/</t>
  </si>
  <si>
    <t>https://incubeta.com/au/knowledge-base/category/sales/</t>
  </si>
  <si>
    <t>https://incubeta.com/ch/news-and-resources/marketing-metrics-that-matter-to-the-c-suite/</t>
  </si>
  <si>
    <t>https://incubeta.com/ae/knowledge-base/advanced-signals-ai-first-ppc-structures-dont-need-to-result-in-a-loss-of-insight-or-control/</t>
  </si>
  <si>
    <t>https://incubeta.com/ch/news-and-resources/incubeta-drives-ai-performance-with-early-adoption-of-gemini-for-google-workspace/</t>
  </si>
  <si>
    <t>https://incubeta.com/pt-pt/news-and-resources/incubeta-has-been-named-a-2022-google-premier-partner/</t>
  </si>
  <si>
    <t>https://incubeta.com/sg/knowledge-base/the-benefits-challenges-of-in-app-advertising/</t>
  </si>
  <si>
    <t>https://incubeta.com/au/news-and-resources/how-cmos-can-win-the-affection-of-the-cfo/</t>
  </si>
  <si>
    <t>https://incubeta.com/my/knowledge-base/what-is-consent-mode/</t>
  </si>
  <si>
    <t>https://incubeta.com/mx/knowledge-base/category/leads/</t>
  </si>
  <si>
    <t>https://incubeta.com/de/news-and-resources/is-marketing-maturity-the-key-to-profitability/</t>
  </si>
  <si>
    <t>https://incubeta.com/gb/news-and-resources/incubeta-wins-at-madfest/</t>
  </si>
  <si>
    <t>https://incubeta.com/gb/knowledge-base/what-is-threads/</t>
  </si>
  <si>
    <t>https://incubeta.com/au/news-and-resources/tomorrows-world-5-takeaways-for-building-marketing-systems-that-outperform-in-2026/</t>
  </si>
  <si>
    <t>https://incubeta.com/sg/knowledge-base/category/mmm-tools/</t>
  </si>
  <si>
    <t>https://incubeta.com/ch/video-library/the-digital-edge-ep-5-showcasing-marketing-as-a-profit-driver-with-damien-bennett/</t>
  </si>
  <si>
    <t>https://incubeta.com/it/news-and-resources/incubeta-wins-prestigious-fd-gazelle-award-out-of-600-shortlisted-entries/</t>
  </si>
  <si>
    <t>https://incubeta.com/ae/news-and-resources/maintaining-brand-identity-in-the-age-of-ultra-personalization/</t>
  </si>
  <si>
    <t>https://incubeta.com/za/our-work/using-youtube-to-generate-subscribers/</t>
  </si>
  <si>
    <t>https://incubeta.com/es/video-library/ms-and-incubeta-building-a-demand-led-marketing-strategy/</t>
  </si>
  <si>
    <t>https://incubeta.com/my/our-work/taking-the-grind-out-of-data-analysis/</t>
  </si>
  <si>
    <t>https://incubeta.com/ch/news-and-resources/incubetas-pledge-in-2022-and-beyond/</t>
  </si>
  <si>
    <t>https://incubeta.com/sg/knowledge-base/what-is-data-empathy/</t>
  </si>
  <si>
    <t>https://incubeta.com/ae/video-library/ms-and-incubeta-building-a-demand-led-marketing-strategy/</t>
  </si>
  <si>
    <t>https://incubeta.com/gb/news-and-resources/incubeta-apac-welcomes-ash-rane-as-client-director-for-data/</t>
  </si>
  <si>
    <t>https://incubeta.com/es/our-work/driving-personalization-with-ai/</t>
  </si>
  <si>
    <t>https://incubeta.com/ch/news-and-resources/incubeta-dach-gcp-certification/</t>
  </si>
  <si>
    <t>https://incubeta.com/au/knowledge-base/category/generative-ai/</t>
  </si>
  <si>
    <t>https://incubeta.com/ae/knowledge-base/category/ai/</t>
  </si>
  <si>
    <t>https://incubeta.com/pt-pt/knowledge-base/advanced-signals-ai-first-ppc-structures-dont-need-to-result-in-a-loss-of-insight-or-control/</t>
  </si>
  <si>
    <t>https://incubeta.com/de/knowledge-base/category/amazon/</t>
  </si>
  <si>
    <t>https://incubeta.com/ae/news-and-resources/driving-growth-in-uncertainty-3-top-tips-for-business-leaders/</t>
  </si>
  <si>
    <t>https://incubeta.com/sg/knowledge-base/category/google-chrome/</t>
  </si>
  <si>
    <t>https://incubeta.com/sg/our-work/driving-search-profit-with-machine-learning/</t>
  </si>
  <si>
    <t>https://incubeta.com/za/knowledge-base/category/search/</t>
  </si>
  <si>
    <t>https://incubeta.com/au/video-library/the-digital-edge-s2-e-5-how-to-outperform-with-ai-as-a-creative-partner-with-tom-williams/</t>
  </si>
  <si>
    <t>https://incubeta.com/es/knowledge-base/category/ai/</t>
  </si>
  <si>
    <t>https://incubeta.com/it/news-and-resources/incubeta-appoints-adam-woods-as-global-chief-product-officer/</t>
  </si>
  <si>
    <t>https://incubeta.com/es/news-and-resources/incubeta-partners-with-carpio-to-supercharge-marketplace-reporting/</t>
  </si>
  <si>
    <t>https://incubeta.com/mx/knowledge-base/category/campaign-management/</t>
  </si>
  <si>
    <t>https://incubeta.com/de/video-library/the-digital-edge-ep-4-the-key-to-creative-profitability-with-vanessa-bolosier-jessica-hondolero/</t>
  </si>
  <si>
    <t>https://incubeta.com/au/news-and-resources/category/incubeta-updates/page/2/</t>
  </si>
  <si>
    <t>https://incubeta.com/it/our-work/combining-real-time-weather-signals-with-ai-for-the-loreal-group/</t>
  </si>
  <si>
    <t>https://incubeta.com/za/news-and-resources/the-next-era-of-shopping-is-agentic/</t>
  </si>
  <si>
    <t>https://incubeta.com/es/our-work/generating-demand-with-ai/</t>
  </si>
  <si>
    <t>https://incubeta.com/ch/news-and-resources/nmpi-and-dqa-complete-acquisition-of-creative-specialist-joystick/</t>
  </si>
  <si>
    <t>https://incubeta.com/it/news-and-resources/how-to-own-your-automation/</t>
  </si>
  <si>
    <t>https://incubeta.com/za/news-and-resources/incubeta-are-finalists-at-google-premier-partner-awards/</t>
  </si>
  <si>
    <t>https://incubeta.com/de/our-work/wie-taxfix-messbarkeit-in-eine-decision-engine-fuer-wachstum-transformierte/</t>
  </si>
  <si>
    <t>Wie Taxfix Messbarkeit In Eine Decision-Engine Für Wachstum Transformierte | Incubeta</t>
  </si>
  <si>
    <t>Taxfix setzte sich zum Ziel, ein tieferes Verständnis der Marketingaktivitäten zu erlangen und suchte nach der strategischen Ausrichtung, um Messbarkeit in einen operativen Wachstumsmotor zu verwandeln.</t>
  </si>
  <si>
    <t>Wie Taxfix Messbarkeit in eine Decision-Engine für Wachstum transformierte</t>
  </si>
  <si>
    <t>https://incubeta.com/news-and-resources/incubeta-insider-the-value-of-a-supportive-culture/</t>
  </si>
  <si>
    <t>https://incubeta.com/mx/news-and-resources/incubeta-wins-at-madfest/</t>
  </si>
  <si>
    <t>https://incubeta.com/sg/news-and-resources/key-learns-from-google-cloud-summit/</t>
  </si>
  <si>
    <t>https://incubeta.com/sg/knowledge-base/page/2/</t>
  </si>
  <si>
    <t>https://incubeta.com/my/news-and-resources/demonstrating-diversity-the-value-of-inclusive-marketing/</t>
  </si>
  <si>
    <t>https://incubeta.com/au/news-and-resources/incubetas-pledge-in-2022-and-beyond/</t>
  </si>
  <si>
    <t>https://incubeta.com/mx/news-and-resources/incubeta-uk-is-google-mobile-certified/</t>
  </si>
  <si>
    <t>https://incubeta.com/de/knowledge-base/category/google-chrome/</t>
  </si>
  <si>
    <t>https://incubeta.com/sg/news-and-resources/wtf-is-chatgpt/</t>
  </si>
  <si>
    <t>https://incubeta.com/de/video-library/the-digital-edge-s2-ep-4-how-marketers-win-the-attention-economy-with-cricuts-stephanie-firth/</t>
  </si>
  <si>
    <t>https://incubeta.com/pt-pt/news-and-resources/incubeta-welcomes-persuasion-technologies-to-the-family/</t>
  </si>
  <si>
    <t>https://incubeta.com/gb/our-work/taking-the-grind-out-of-data-analysis/</t>
  </si>
  <si>
    <t>https://incubeta.com/mx/whitepapers/inside-google-marketing-live-2026/</t>
  </si>
  <si>
    <t>https://incubeta.com/de/news-and-resources/creating-value-with-ai-three-concrete-use-cases/</t>
  </si>
  <si>
    <t>https://incubeta.com/au/news-and-resources/incubeta-has-been-named-a-2022-google-premier-partner/</t>
  </si>
  <si>
    <t>https://incubeta.com/ae/knowledge-base/category/leads/</t>
  </si>
  <si>
    <t>https://incubeta.com/my/knowledge-base/a-guide-to-countering-safaris-gclid-removal-2/</t>
  </si>
  <si>
    <t>https://incubeta.com/mx/news-and-resources/incubeta-welcome-new-managing-director-mexico/</t>
  </si>
  <si>
    <t>https://incubeta.com/gb/news-and-resources/redesigning-marketing-operations-for-the-ai-era-in-conversation-with-jonathan-greene/</t>
  </si>
  <si>
    <t>https://incubeta.com/mx/knowledge-base/what-is-data-empathy/</t>
  </si>
  <si>
    <t>https://incubeta.com/de/knowledge-base/a-guide-to-countering-safaris-gclid-removal-2/</t>
  </si>
  <si>
    <t>https://incubeta.com/mx/knowledge-base/category/mmm-tools/</t>
  </si>
  <si>
    <t>https://incubeta.com/es/video-library/the-digital-edge-s2-ep-9-keeping-your-brand-voice-in-an-automated-world-with-ben-afia/</t>
  </si>
  <si>
    <t>https://incubeta.com/gb/news-and-resources/breaking-down-organizational-silos-to-drive-synergy/</t>
  </si>
  <si>
    <t>https://incubeta.com/ch/knowledge-base/category/seo/</t>
  </si>
  <si>
    <t>https://incubeta.com/my/video-library/the-digital-edge-s2-ep-9-keeping-your-brand-voice-in-an-automated-world-with-ben-afia/</t>
  </si>
  <si>
    <t>https://incubeta.com/za/knowledge-base/category/crm/</t>
  </si>
  <si>
    <t>https://incubeta.com/my/knowledge-base/category/performace/</t>
  </si>
  <si>
    <t>https://incubeta.com/za/news-and-resources/is-sustainable-profitable-growth-a-pipe-dream/</t>
  </si>
  <si>
    <t>https://incubeta.com/mx/knowledge-base/category/performace/</t>
  </si>
  <si>
    <t>https://incubeta.com/my/news-and-resources/intelligent-creative-vs-infinite-ai-content-how-to-win-in-2026/</t>
  </si>
  <si>
    <t>https://incubeta.com/es/knowledge-base/category/ux/</t>
  </si>
  <si>
    <t>https://incubeta.com/za/knowledge-base/tired-of-explaining-data-discrepancies-a-practical-guide-to-sa360-and-ga-alignment/</t>
  </si>
  <si>
    <t>https://incubeta.com/sg/news-and-resources/incubeta-drives-ai-performance-with-early-adoption-of-gemini-for-google-workspace/</t>
  </si>
  <si>
    <t>https://incubeta.com/es/news-and-resources/incubeta-named-global-performance-agency-of-the-year/</t>
  </si>
  <si>
    <t>https://incubeta.com/de/whitepapers/investments-for-marketing-profitability/</t>
  </si>
  <si>
    <t>https://incubeta.com/my/knowledge-base/test-learn-with-the-new-ai-powered-features-on-performance-max/</t>
  </si>
  <si>
    <t>https://incubeta.com/gb/news-and-resources/incubeta-joins-googles-international-growth-program/</t>
  </si>
  <si>
    <t>https://incubeta.com/au/news-and-resources/incubeta-partners-with-carpio-to-supercharge-marketplace-reporting/</t>
  </si>
  <si>
    <t>https://incubeta.com/my/news-and-resources/incubeta-awarded-campaigns-best-places-to-work-2022/</t>
  </si>
  <si>
    <t>https://incubeta.com/pt-pt/our-work/delivering-incrementality-for-superdrug/</t>
  </si>
  <si>
    <t>Entregar Incrementalidade Com Machine Learning | Incubeta</t>
  </si>
  <si>
    <t>A Superdrug construiu uma compreensão completa e holística de toda a sua atividade, impulsionando a performance dos canais e gerando ROI. No global, registou um retorno incremental de £53,3k em pesquisa total, um aumento de 102% no ROAS total e uma redução de 50% nos CPCs. Ao utilizar a nossa plataforma proprietária de gestão de pesquisa, Seamless Search, alcançámos uma redução de 50% no CPC, com impacto mínimo no CTR.</t>
  </si>
  <si>
    <t>Entregar Incrementalidade com Machine Learning</t>
  </si>
  <si>
    <t>https://incubeta.com/au/knowledge-base/category/google-ads/</t>
  </si>
  <si>
    <t>https://incubeta.com/pt-pt/news-and-resources/incubeta-opens-offices-in-saudi-arabia-to-execute-on-regional-global-growth-strategy/</t>
  </si>
  <si>
    <t>https://incubeta.com/za/our-work/driving-personalization-with-ai/</t>
  </si>
  <si>
    <t>https://incubeta.com/es/knowledge-base/category/sales/</t>
  </si>
  <si>
    <t>https://incubeta.com/knowledge-base/category/signals/</t>
  </si>
  <si>
    <t>https://incubeta.com/my/capabilities/marketing-intelligence/</t>
  </si>
  <si>
    <t>https://incubeta.com/it/our-work/using-youtube-to-generate-subscribers/</t>
  </si>
  <si>
    <t>https://incubeta.com/es/news-and-resources/incubeta-announces-lani-cummins-as-managing-director-anz/</t>
  </si>
  <si>
    <t>https://incubeta.com/ae/our-work/increasing-performance-with-machine-learning/</t>
  </si>
  <si>
    <t>https://incubeta.com/my/knowledge-base/category/sales/</t>
  </si>
  <si>
    <t>https://incubeta.com/gb/knowledge-base/category/conversions/</t>
  </si>
  <si>
    <t>https://incubeta.com/za/knowledge-base/category/automation/</t>
  </si>
  <si>
    <t>https://incubeta.com/ch/knowledge-base/category/ecommerce/</t>
  </si>
  <si>
    <t>https://incubeta.com/ae/knowledge-base/seasonal-sales-strategy-how-to-outperform-in-shorter-peak-windows/</t>
  </si>
  <si>
    <t>https://incubeta.com/gb/news-and-resources/incubeta-welcomes-jacques-van-niekerk-as-non-executive-board-director/</t>
  </si>
  <si>
    <t>https://incubeta.com/my/news-and-resources/incubeta-named-global-performance-agency-of-the-year/</t>
  </si>
  <si>
    <t>https://incubeta.com/au/news-and-resources/how-to-own-your-automation/</t>
  </si>
  <si>
    <t>https://incubeta.com/pt-pt/our-work/driving-search-profit-with-machine-learning/</t>
  </si>
  <si>
    <t>https://incubeta.com/au/news-and-resources/wtf-is-chatgpt/</t>
  </si>
  <si>
    <t>https://incubeta.com/mx/our-work/driving-search-profit-with-machine-learning/</t>
  </si>
  <si>
    <t>https://incubeta.com/gb/capabilities/marketing-technology/</t>
  </si>
  <si>
    <t>https://incubeta.com/sg/knowledge-base/category/website/</t>
  </si>
  <si>
    <t>https://incubeta.com/de/news-and-resources/incubeta-insider-the-value-of-a-supportive-culture/</t>
  </si>
  <si>
    <t>https://incubeta.com/za/our-work/increasing-qualified-traffic-through-display-campaigns/</t>
  </si>
  <si>
    <t>https://incubeta.com/my/news-and-resources/incubeta-scores-vendor-licenses-in-virginia-louisiana/</t>
  </si>
  <si>
    <t>https://incubeta.com/es/video-library/the-digital-edge-s2-ep-6-overcoming-the-confidence-paradox-in-marketing-with-paul-ruscoe/</t>
  </si>
  <si>
    <t>https://incubeta.com/gb/knowledge-base/category/amazon/</t>
  </si>
  <si>
    <t>https://incubeta.com/za/knowledge-base/category/sales/</t>
  </si>
  <si>
    <t>https://incubeta.com/mx/news-and-resources/incubeta-launches-amazon-services-in-south-africa/</t>
  </si>
  <si>
    <t>https://incubeta.com/mx/video-library/the-digital-edge-s2-ep-7-how-to-move-from-ai-efficiency-to-strategic-growth-with-marketing-over-coffees-christopher-penn/</t>
  </si>
  <si>
    <t>https://incubeta.com/ch/news-and-resources/amazons-back-what-their-google-shopping-whiplash-really-changed/</t>
  </si>
  <si>
    <t>https://incubeta.com/au/knowledge-base/what-is-dynamic-creative-optimization-dco/</t>
  </si>
  <si>
    <t>https://incubeta.com/my/welcome-interview/</t>
  </si>
  <si>
    <t>https://incubeta.com/it/news-and-resources/incubeta-releases-new-report-the-marketers-confidence-paradox/</t>
  </si>
  <si>
    <t>https://incubeta.com/za/knowledge-base/what-is-dynamic-creative-optimization-dco/</t>
  </si>
  <si>
    <t>https://incubeta.com/ae/capabilities/marketing-intelligence/</t>
  </si>
  <si>
    <t>https://incubeta.com/ch/knowledge-base/page/2/</t>
  </si>
  <si>
    <t>Knowledge Base | Seite 2 Von 3 | Incubeta</t>
  </si>
  <si>
    <t>https://incubeta.com/my/our-work/driving-search-profit-with-machine-learning/</t>
  </si>
  <si>
    <t>https://incubeta.com/pt-pt/knowledge-base/category/campaign-management/</t>
  </si>
  <si>
    <t>https://incubeta.com/ae/news-and-resources/category/news/</t>
  </si>
  <si>
    <t>https://incubeta.com/ch/video-library/the-digital-edge-s2-ep-2-using-enterprise-llms-to-secure-your-ai-strategy-with-jonathan-greene/</t>
  </si>
  <si>
    <t>https://incubeta.com/za/news-and-resources/how-to-find-growth-in-difficult-times/</t>
  </si>
  <si>
    <t>https://incubeta.com/my/our-work/unlocking-the-power-of-googles-enhanced-conversions-pmax-solutions/</t>
  </si>
  <si>
    <t>https://incubeta.com/gb/news-and-resources/3-best-practices-to-keep-growing-despite-stricter-privacy-law/</t>
  </si>
  <si>
    <t>https://incubeta.com/au/our-work/delivering-national-excellence-efficiency/</t>
  </si>
  <si>
    <t>https://incubeta.com/de/knowledge-base/how-to-set-up-a-retail-media-network/</t>
  </si>
  <si>
    <t>https://incubeta.com/ch/knowledge-base/category/video-ads/</t>
  </si>
  <si>
    <t>https://incubeta.com/au/knowledge-base/6-accessibility-tips-to-improve-your-customer-experience/</t>
  </si>
  <si>
    <t>https://incubeta.com/gb/our-work/executing-a-global-data-audience-strategy/</t>
  </si>
  <si>
    <t>https://incubeta.com/mx/news-and-resources/incubeta-za-is-google-mobile-certified/</t>
  </si>
  <si>
    <t>https://incubeta.com/pt-pt/knowledge-base/category/crm/</t>
  </si>
  <si>
    <t>https://incubeta.com/knowledge-base/the-risks-rewards-best-practices-of-generative-ai/</t>
  </si>
  <si>
    <t>https://incubeta.com/au/knowledge-base/category/search-ads-360/</t>
  </si>
  <si>
    <t>https://incubeta.com/my/knowledge-base/category/roas/</t>
  </si>
  <si>
    <t>https://incubeta.com/pt-pt/knowledge-base/category/search/</t>
  </si>
  <si>
    <t>https://incubeta.com/gb/news-and-resources/creative-authenticity-in-a-world-of-ai/</t>
  </si>
  <si>
    <t>https://incubeta.com/sg/knowledge-base/the-cookie-situation-from-deprecation-to-degradation/</t>
  </si>
  <si>
    <t>https://incubeta.com/de/video-library/the-digital-edge-s2-ep-9-keeping-your-brand-voice-in-an-automated-world-with-ben-afia/</t>
  </si>
  <si>
    <t>https://incubeta.com/de/our-work/enriching-ga4-with-business-data/</t>
  </si>
  <si>
    <t>https://incubeta.com/it/news-and-resources/marketing-metrics-that-matter-to-the-c-suite/</t>
  </si>
  <si>
    <t>https://incubeta.com/es/our-work/using-youtube-to-generate-subscribers/</t>
  </si>
  <si>
    <t>Impulsando La Adquisición De Nuevos Clientes | Incubeta</t>
  </si>
  <si>
    <t>A través del uso de machine learning, Les Mills logró un incremento del 30% en el reconocimiento de marca, un 80% de aumento en la brand search, un 31% más de conversiones y un crecimiento del 570% en adquisición de clientes interanual. Estos resultados convencieron a Les Mills de escalar aún más su estrategia en vídeo y display, posicionando a la marca para el éxito futuro en plataformas digitales.</t>
  </si>
  <si>
    <t>Impulsando la adquisición de nuevos clientes</t>
  </si>
  <si>
    <t>https://incubeta.com/ae/our-work/enriching-ga4-with-business-data/</t>
  </si>
  <si>
    <t>https://incubeta.com/es/news-and-resources/google-retaliates-to-chatgpt/</t>
  </si>
  <si>
    <t>https://incubeta.com/mx/news-and-resources/incubeta-appoints-new-chief-people-officer/</t>
  </si>
  <si>
    <t>https://incubeta.com/it/news-and-resources/incubeta-appoints-cory-hudson-as-senior-vice-president-of-creative/</t>
  </si>
  <si>
    <t>https://incubeta.com/it/news-and-resources/maintaining-brand-identity-in-the-age-of-ultra-personalization/</t>
  </si>
  <si>
    <t>https://incubeta.com/it/capabilities/marketing-technology/</t>
  </si>
  <si>
    <t>Tecnologie di marketing pronte per il futuro che supportano decisioni più smart, performance scalabili e crescita in ogni touchpoint. Scopri di più!</t>
  </si>
  <si>
    <t>https://incubeta.com/pt-pt/knowledge-base/what-is-dynamic-creative-optimization-dco/</t>
  </si>
  <si>
    <t>https://incubeta.com/za/knowledge-base/category/seamless-integration/</t>
  </si>
  <si>
    <t>https://incubeta.com/pt-pt/our-work/page/3/</t>
  </si>
  <si>
    <t>https://incubeta.com/de/news-and-resources/why-cmos-lack-confidence-in-their-reporting/</t>
  </si>
  <si>
    <t>https://incubeta.com/ae/news-and-resources/the-next-era-of-shopping-is-agentic/</t>
  </si>
  <si>
    <t>https://incubeta.com/mx/news-and-resources/key-learns-from-google-cloud-summit/</t>
  </si>
  <si>
    <t>https://incubeta.com/au/news-and-resources/driving-growth-in-uncertainty-3-top-tips-for-business-leaders/</t>
  </si>
  <si>
    <t>https://incubeta.com/knowledge-base/category/visual-web-optimiser/</t>
  </si>
  <si>
    <t>https://incubeta.com/pt-pt/news-and-resources/what-the-digital-markets-act-dma-means-for-google-advertisers/</t>
  </si>
  <si>
    <t>https://incubeta.com/ch/our-work/increasing-roas-with-google-precision-optimization/</t>
  </si>
  <si>
    <t>https://incubeta.com/gb/knowledge-base/category/tiktok/</t>
  </si>
  <si>
    <t>https://incubeta.com/au/our-work/executing-a-global-data-audience-strategy/</t>
  </si>
  <si>
    <t>https://incubeta.com/mx/video-library/the-digital-edge-ep-7-the-future-of-search-ai-what-comes-next/</t>
  </si>
  <si>
    <t>https://incubeta.com/pt-pt/knowledge-base/why-is-tiktok-shop-important/</t>
  </si>
  <si>
    <t>https://incubeta.com/es/news-and-resources/consumers-ahead-brands-behind/</t>
  </si>
  <si>
    <t>https://incubeta.com/ae/knowledge-base/googles-ai-max-at-peak-times-the-hidden-risks-and-how-to-avoid-them-2/</t>
  </si>
  <si>
    <t>https://incubeta.com/my/news-and-resources/incubeta-wins-prestigious-fd-gazelle-award-out-of-600-shortlisted-entries/</t>
  </si>
  <si>
    <t>https://incubeta.com/pt-pt/news-and-resources/nmpis-parent-company-incubeta-and-dqa-media-group-create-70-million-digital-merger/</t>
  </si>
  <si>
    <t>https://incubeta.com/de/knowledge-base/what-is-data-empathy/</t>
  </si>
  <si>
    <t>https://incubeta.com/ae/knowledge-base/category/crm/</t>
  </si>
  <si>
    <t>https://incubeta.com/za/news-and-resources/incubeta-wins-prestigious-fd-gazelle-award-out-of-600-shortlisted-entries/</t>
  </si>
  <si>
    <t>https://incubeta.com/my/capabilities/commerce/</t>
  </si>
  <si>
    <t>https://incubeta.com/ae/video-library/the-digital-edge-s2-e-5-how-to-outperform-with-ai-as-a-creative-partner-with-tom-williams/</t>
  </si>
  <si>
    <t>https://incubeta.com/it/news-and-resources/incubeta-launches-new-agentic-ai-products-to-help-brands-understand-what-truly-drives-marketing-performance/</t>
  </si>
  <si>
    <t>https://incubeta.com/mx/news-and-resources/google-transitions-away-from-similar-audiences/</t>
  </si>
  <si>
    <t>https://incubeta.com/it/video-library/the-digital-edge-s2-ep-2-using-enterprise-llms-to-secure-your-ai-strategy-with-jonathan-greene/</t>
  </si>
  <si>
    <t>https://incubeta.com/it/our-work/using-high-quality-content-to-drive-engagement/</t>
  </si>
  <si>
    <t>https://incubeta.com/es/news-and-resources/how-to-navigate-the-compressing-user-journey-in-2026/</t>
  </si>
  <si>
    <t>https://incubeta.com/knowledge-base/how-to-integrate-google-cloud-google-marketing-platform/</t>
  </si>
  <si>
    <t>https://incubeta.com/my/knowledge-base/category/search/</t>
  </si>
  <si>
    <t>https://incubeta.com/es/knowledge-base/what-is-threads/</t>
  </si>
  <si>
    <t>https://incubeta.com/au/knowledge-base/how-to-exponentiate-your-digital-campaigns/</t>
  </si>
  <si>
    <t>https://incubeta.com/sg/news-and-resources/incubeta-partners-with-specialist-consumer-electronics-retail-group-adorama-to-scale-growth-across-its-brands/</t>
  </si>
  <si>
    <t>https://incubeta.com/sg/news-and-resources/incubeta-welcomes-persuasion-technologies-to-the-family/</t>
  </si>
  <si>
    <t>https://incubeta.com/pt-pt/news-and-resources/incubeta-appoints-new-chief-people-officer/</t>
  </si>
  <si>
    <t>https://incubeta.com/it/news-and-resources/driving-growth-in-uncertainty-3-top-tips-for-business-leaders/</t>
  </si>
  <si>
    <t>https://incubeta.com/ch/our-work/improving-reporting-efficiency-with-gmp/</t>
  </si>
  <si>
    <t>https://incubeta.com/my/news-and-resources/incubeta-uk-is-google-mobile-certified/</t>
  </si>
  <si>
    <t>https://incubeta.com/my/news-and-resources/incubeta-has-been-named-a-2022-google-premier-partner/</t>
  </si>
  <si>
    <t>https://incubeta.com/knowledge-base/category/privacy/</t>
  </si>
  <si>
    <t>https://incubeta.com/mx/knowledge-base/category/gen-z/</t>
  </si>
  <si>
    <t>https://incubeta.com/ae/news-and-resources/what-the-digital-markets-act-dma-means-for-google-advertisers/</t>
  </si>
  <si>
    <t>https://incubeta.com/sg/video-library/the-digital-edge-s2-ep-4-how-marketers-win-the-attention-economy-with-cricuts-stephanie-firth/</t>
  </si>
  <si>
    <t>https://incubeta.com/my/knowledge-base/why-are-video-ads-important/</t>
  </si>
  <si>
    <t>https://incubeta.com/sg/knowledge-base/category/sa360/</t>
  </si>
  <si>
    <t>https://incubeta.com/mx/knowledge-base/the-best-google-optimize-alternatives-for-experimentation/</t>
  </si>
  <si>
    <t>https://incubeta.com/it/news-and-resources/incubeta-insider-diversity-in-the-workplace/</t>
  </si>
  <si>
    <t>https://incubeta.com/es/news-and-resources/incubeta-welcomes-persuasion-technologies-to-the-family/</t>
  </si>
  <si>
    <t>https://incubeta.com/gb/news-and-resources/incubeta-dach-gcp-certification/</t>
  </si>
  <si>
    <t>https://incubeta.com/gb/knowledge-base/category/demand-gen/</t>
  </si>
  <si>
    <t>https://incubeta.com/za/knowledge-base/category/dco/</t>
  </si>
  <si>
    <t>https://incubeta.com/it/news-and-resources/incubeta-welcomes-jacques-van-niekerk-as-non-executive-board-director/</t>
  </si>
  <si>
    <t>https://incubeta.com/ch/knowledge-base/12-tips-for-seo-success-in-the-holiday-season/</t>
  </si>
  <si>
    <t>https://incubeta.com/sg/knowledge-base/category/threads/</t>
  </si>
  <si>
    <t>https://incubeta.com/za/capabilities/commerce/</t>
  </si>
  <si>
    <t>https://incubeta.com/mx/news-and-resources/increasing-sustainability-one-ad-at-a-time/</t>
  </si>
  <si>
    <t>https://incubeta.com/ch/news-and-resources/incubeta-opens-offices-in-saudi-arabia-to-execute-on-regional-global-growth-strategy/</t>
  </si>
  <si>
    <t>https://incubeta.com/my/news-and-resources/incubetas-pledge-in-2022-and-beyond/</t>
  </si>
  <si>
    <t>https://incubeta.com/es/knowledge-base/what-is-consent-mode/</t>
  </si>
  <si>
    <t>https://incubeta.com/ae/our-work/utilizing-personalization-to-scale-growth/</t>
  </si>
  <si>
    <t>https://incubeta.com/gb/news-and-resources/our-continued-pledge-to-sustainability/</t>
  </si>
  <si>
    <t>https://incubeta.com/ae/our-work/increasing-qualified-traffic-through-display-campaigns/</t>
  </si>
  <si>
    <t>https://incubeta.com/za/news-and-resources/tim-weller-joins-incubeta/</t>
  </si>
  <si>
    <t>https://incubeta.com/mx/our-work/unlocking-the-power-of-googles-enhanced-conversions-pmax-solutions/</t>
  </si>
  <si>
    <t>https://incubeta.com/my/knowledge-base/tired-of-explaining-data-discrepancies-a-practical-guide-to-sa360-and-ga-alignment/</t>
  </si>
  <si>
    <t>https://incubeta.com/ae/news-and-resources/how-to-make-every-search-dollar-count/</t>
  </si>
  <si>
    <t>https://incubeta.com/pt-pt/knowledge-base/category/google-ads/</t>
  </si>
  <si>
    <t>https://incubeta.com/sg/our-work/improving-reporting-efficiency-with-gmp/</t>
  </si>
  <si>
    <t>https://incubeta.com/de/news-and-resources/incubeta-acquires-analytics-partner-panalysis/</t>
  </si>
  <si>
    <t>https://incubeta.com/gb/knowledge-base/category/gmp/</t>
  </si>
  <si>
    <t>https://incubeta.com/it/knowledge-base/category/ai/</t>
  </si>
  <si>
    <t>https://incubeta.com/pt-pt/news-and-resources/victoria-webb-appointed-as-new-managing-director-of-incubeta-mena/</t>
  </si>
  <si>
    <t>https://incubeta.com/mx/news-and-resources/how-cmos-can-win-the-affection-of-the-cfo/</t>
  </si>
  <si>
    <t>https://incubeta.com/it/knowledge-base/category/consent-mode/</t>
  </si>
  <si>
    <t>https://incubeta.com/knowledge-base/category/marketing/</t>
  </si>
  <si>
    <t>https://incubeta.com/mx/knowledge-base/advanced-signals-ai-first-ppc-structures-dont-need-to-result-in-a-loss-of-insight-or-control/</t>
  </si>
  <si>
    <t>https://incubeta.com/ae/news-and-resources/incubeta-apac-welcomes-ash-rane-as-client-director-for-data/</t>
  </si>
  <si>
    <t>https://incubeta.com/au/knowledge-base/category/automation/</t>
  </si>
  <si>
    <t>https://incubeta.com/mx/news-and-resources/category/news/</t>
  </si>
  <si>
    <t>https://incubeta.com/de/knowledge-base/understanding-consolidated-data/</t>
  </si>
  <si>
    <t>https://incubeta.com/it/video-library/the-digital-edge-ep-5-showcasing-marketing-as-a-profit-driver-with-damien-bennett/</t>
  </si>
  <si>
    <t>https://incubeta.com/es/knowledge-base/the-cookie-situation-from-deprecation-to-degradation/</t>
  </si>
  <si>
    <t>https://incubeta.com/ch/news-and-resources/incubeta-launches-amazon-services-in-south-africa/</t>
  </si>
  <si>
    <t>https://incubeta.com/ch/news-and-resources/incubeta-wins-at-the-google-premier-partner-awards/</t>
  </si>
  <si>
    <t>https://incubeta.com/ch/news-and-resources/google-transitions-away-from-similar-audiences/</t>
  </si>
  <si>
    <t>https://incubeta.com/au/news-and-resources/why-cmos-lack-confidence-in-their-reporting/</t>
  </si>
  <si>
    <t>https://incubeta.com/za/news-and-resources/breaking-down-organizational-silos-to-drive-synergy/</t>
  </si>
  <si>
    <t>https://incubeta.com/de/knowledge-base/category/tiktok/</t>
  </si>
  <si>
    <t>https://incubeta.com/ch/our-work/unlocking-the-power-of-googles-enhanced-conversions-pmax-solutions/</t>
  </si>
  <si>
    <t>https://incubeta.com/ch/welcome-interview/</t>
  </si>
  <si>
    <t>https://incubeta.com/de/news-and-resources/incubeta-apac-welcomes-ash-rane-as-client-director-for-data/</t>
  </si>
  <si>
    <t>https://incubeta.com/knowledge-base/a-guide-to-countering-safaris-gclid-removal-2/</t>
  </si>
  <si>
    <t>https://incubeta.com/za/knowledge-base/category/marketing/</t>
  </si>
  <si>
    <t>https://incubeta.com/de/news-and-resources/creative-authenticity-in-a-world-of-ai/</t>
  </si>
  <si>
    <t>https://incubeta.com/ch/news-and-resources/incubeta-uk-is-google-mobile-certified/</t>
  </si>
  <si>
    <t>https://incubeta.com/au/news-and-resources/from-ai-invisibility-to-ai-authority-scaling-brand-authority-in-the-age-of-answer-engines/</t>
  </si>
  <si>
    <t>https://incubeta.com/za/news-and-resources/exploring-modern-search-preferences/</t>
  </si>
  <si>
    <t>https://incubeta.com/de/knowledge-base/what-is-dynamic-creative-optimization-dco/</t>
  </si>
  <si>
    <t>https://incubeta.com/pt-pt/knowledge-base/test-learn-with-the-new-ai-powered-features-on-performance-max/</t>
  </si>
  <si>
    <t>https://incubeta.com/mx/knowledge-base/how-bigquery-augments-ga4s-reporting-capabilities/</t>
  </si>
  <si>
    <t>https://incubeta.com/sg/knowledge-base/category/roas/</t>
  </si>
  <si>
    <t>https://incubeta.com/my/knowledge-base/the-cookie-situation-from-deprecation-to-degradation/</t>
  </si>
  <si>
    <t>https://incubeta.com/ch/capabilities/digital-experiences/</t>
  </si>
  <si>
    <t>https://incubeta.com/it/knowledge-base/what-is-threads/</t>
  </si>
  <si>
    <t>https://incubeta.com/es/knowledge-base/category/privacy/</t>
  </si>
  <si>
    <t>https://incubeta.com/de/find-us/page/2/</t>
  </si>
  <si>
    <t>https://incubeta.com/za/knowledge-base/how-retail-consumers-spend-during-economic-hardship/</t>
  </si>
  <si>
    <t>https://incubeta.com/my/knowledge-base/the-best-google-optimize-alternatives-for-experimentation/</t>
  </si>
  <si>
    <t>https://incubeta.com/es/knowledge-base/category/google-chrome/</t>
  </si>
  <si>
    <t>https://incubeta.com/za/knowledge-base/category/campaign-tracking/</t>
  </si>
  <si>
    <t>https://incubeta.com/pt-pt/news-and-resources/maintaining-brand-identity-in-the-age-of-ultra-personalization/</t>
  </si>
  <si>
    <t>https://incubeta.com/pt-pt/knowledge-base/category/marketing/</t>
  </si>
  <si>
    <t>https://incubeta.com/gb/knowledge-base/unlocking-search-performance-with-sa360-forecasting/</t>
  </si>
  <si>
    <t>https://incubeta.com/za/knowledge-base/category/generative-ai/</t>
  </si>
  <si>
    <t>https://incubeta.com/es/knowledge-base/fragmentation-is-the-challenge-demand-gen-is-the-solution-2/</t>
  </si>
  <si>
    <t>https://incubeta.com/gb/capabilities/commerce/</t>
  </si>
  <si>
    <t>https://incubeta.com/ch/knowledge-base/category/gen-z/</t>
  </si>
  <si>
    <t>https://incubeta.com/mx/news-and-resources/monetizing-the-chat-openai-introduces-ads-to-chatgpt/</t>
  </si>
  <si>
    <t>https://incubeta.com/za/capabilities/marketing-intelligence/</t>
  </si>
  <si>
    <t>https://incubeta.com/za/our-work/increasing-roas-with-google-precision-optimization/</t>
  </si>
  <si>
    <t>https://incubeta.com/sg/knowledge-base/category/google-ads/</t>
  </si>
  <si>
    <t>https://incubeta.com/my/knowledge-base/the-role-of-first-party-mode-in-futureproof-measurement/</t>
  </si>
  <si>
    <t>https://incubeta.com/mx/video-library/the-digital-edge-s2-ep-2-using-enterprise-llms-to-secure-your-ai-strategy-with-jonathan-greene/</t>
  </si>
  <si>
    <t>https://incubeta.com/au/capabilities/creative/</t>
  </si>
  <si>
    <t>https://incubeta.com/za/news-and-resources/incubeta-launches-seamless-search/</t>
  </si>
  <si>
    <t>https://incubeta.com/mx/news-and-resources/redesigning-marketing-operations-for-the-ai-era-in-conversation-with-jonathan-greene/</t>
  </si>
  <si>
    <t>https://incubeta.com/my/our-work/carparts-mmm/</t>
  </si>
  <si>
    <t>https://incubeta.com/ae/video-library/digital-edge-episode-1/</t>
  </si>
  <si>
    <t>https://incubeta.com/gb/knowledge-base/understanding-consolidated-data/</t>
  </si>
  <si>
    <t>https://incubeta.com/ch/knowledge-base/category/advertising/</t>
  </si>
  <si>
    <t>https://incubeta.com/gb/knowledge-base/category/retail/</t>
  </si>
  <si>
    <t>https://incubeta.com/pt-pt/whitepapers/inside-google-marketing-live-2026/</t>
  </si>
  <si>
    <t>https://incubeta.com/ae/knowledge-base/how-to-drive-sales-over-valentines-day/</t>
  </si>
  <si>
    <t>https://incubeta.com/pt-pt/news-and-resources/celebrating-international-womens-day/</t>
  </si>
  <si>
    <t>https://incubeta.com/it/news-and-resources/category/incubeta-updates/page/3/</t>
  </si>
  <si>
    <t>https://incubeta.com/mx/our-work/using-youtube-to-generate-subscribers/</t>
  </si>
  <si>
    <t>https://incubeta.com/za/knowledge-base/category/customer-experience/</t>
  </si>
  <si>
    <t>https://incubeta.com/au/knowledge-base/category/data/</t>
  </si>
  <si>
    <t>https://incubeta.com/za/news-and-resources/incubeta-launches-new-agentic-ai-products-to-help-brands-understand-what-truly-drives-marketing-performance/</t>
  </si>
  <si>
    <t>https://incubeta.com/de/news-and-resources/how-to-own-your-automation/</t>
  </si>
  <si>
    <t>https://incubeta.com/it/news-and-resources/incubeta-uk-is-google-mobile-certified/</t>
  </si>
  <si>
    <t>https://incubeta.com/sg/news-and-resources/rethinking-marketing-measurement-from-reporting-to-real-impact/</t>
  </si>
  <si>
    <t>https://incubeta.com/my/news-and-resources/our-continued-pledge-to-sustainability/</t>
  </si>
  <si>
    <t>https://incubeta.com/za/news-and-resources/achieving-peak-season-success/</t>
  </si>
  <si>
    <t>https://incubeta.com/ae/knowledge-base/category/seo/</t>
  </si>
  <si>
    <t>https://incubeta.com/it/video-library/the-digital-edge-s2-ep-7-how-to-move-from-ai-efficiency-to-strategic-growth-with-marketing-over-coffees-christopher-penn/</t>
  </si>
  <si>
    <t>https://incubeta.com/my/knowledge-base/category/generative-ai/</t>
  </si>
  <si>
    <t>https://incubeta.com/ae/knowledge-base/category/amazon/</t>
  </si>
  <si>
    <t>https://incubeta.com/gb/our-work/transforming-ma-advisory-with-agentic-ai-and-daas/</t>
  </si>
  <si>
    <t>https://incubeta.com/pt-pt/our-work/using-high-quality-content-to-drive-engagement/</t>
  </si>
  <si>
    <t>https://incubeta.com/za/our-work/identifying-analyzing-website-crawlability/</t>
  </si>
  <si>
    <t>https://incubeta.com/es/our-work/maximizing-reach-efficiency-with-dv360/</t>
  </si>
  <si>
    <t>https://incubeta.com/my/our-work/maximizing-engagement-reach-with-first-party-data/</t>
  </si>
  <si>
    <t>https://incubeta.com/de/knowledge-base/category/marketing/</t>
  </si>
  <si>
    <t>https://incubeta.com/za/news-and-resources/why-creative-is-the-dark-horse-of-business-growth/</t>
  </si>
  <si>
    <t>https://incubeta.com/ae/news-and-resources/incubeta-welcomes-blue-walrus-to-the-family/</t>
  </si>
  <si>
    <t>https://incubeta.com/sg/knowledge-base/category/advanced-ppc/</t>
  </si>
  <si>
    <t>https://incubeta.com/za/news-and-resources/after-google-cloud-next-are-you-an-architect-or-a-renter/</t>
  </si>
  <si>
    <t>https://incubeta.com/au/video-library/the-digital-edge-s2-ep-1-discover-how-ai-is-reshaping-digital-marketing-with-michael-ossendrijver/</t>
  </si>
  <si>
    <t>https://incubeta.com/za/our-work/generating-demand-with-ai/</t>
  </si>
  <si>
    <t>https://incubeta.com/de/knowledge-base/category/seamless-integration/</t>
  </si>
  <si>
    <t>https://incubeta.com/es/news-and-resources/is-marketing-maturity-the-key-to-profitability/</t>
  </si>
  <si>
    <t>https://incubeta.com/gb/news-and-resources/incubeta-welcomes-persuasion-technologies-to-the-family/</t>
  </si>
  <si>
    <t>https://incubeta.com/es/news-and-resources/why-eu-ad-personalization-ban-will-see-meta-shift-focus-to-ai/</t>
  </si>
  <si>
    <t>https://incubeta.com/ch/knowledge-base/category/retail-media/</t>
  </si>
  <si>
    <t>https://incubeta.com/my/news-and-resources/we-have-the-google-premier-partner-badge/</t>
  </si>
  <si>
    <t>https://incubeta.com/knowledge-base/category/ga4/</t>
  </si>
  <si>
    <t>https://incubeta.com/pt-pt/knowledge-base/optimizing-your-website-for-increased-holiday-conversions/</t>
  </si>
  <si>
    <t>https://incubeta.com/mx/knowledge-base/category/ux/</t>
  </si>
  <si>
    <t>https://incubeta.com/my/our-work/leveraging-gmp-to-drive-leads-reach/</t>
  </si>
  <si>
    <t>https://incubeta.com/it/video-library/the-digital-edge-s2-ep-6-overcoming-the-confidence-paradox-in-marketing-with-paul-ruscoe/</t>
  </si>
  <si>
    <t>https://incubeta.com/gb/our-work/delivering-tangible-business-growth/</t>
  </si>
  <si>
    <t>https://incubeta.com/sg/news-and-resources/incubeta-appoints-cory-hudson-as-senior-vice-president-of-creative/</t>
  </si>
  <si>
    <t>https://incubeta.com/mx/knowledge-base/a-guide-to-countering-safaris-gclid-removal/</t>
  </si>
  <si>
    <t>https://incubeta.com/pt-pt/knowledge-base/whats-new-with-ga4/</t>
  </si>
  <si>
    <t>https://incubeta.com/mx/knowledge-base/category/app-advertising/</t>
  </si>
  <si>
    <t>https://incubeta.com/my/knowledge-base/category/demand-gen/</t>
  </si>
  <si>
    <t>https://incubeta.com/ae/knowledge-base/how-retail-consumers-spend-during-economic-hardship/</t>
  </si>
  <si>
    <t>https://incubeta.com/es/news-and-resources/incubeta-are-finalists-at-google-premier-partner-awards/</t>
  </si>
  <si>
    <t>https://incubeta.com/ae/our-work/leveraging-value-based-bidding-for-ms/</t>
  </si>
  <si>
    <t>https://incubeta.com/it/knowledge-base/page/2/</t>
  </si>
  <si>
    <t>Knowledge Base | Pagina 2 Di 3 | Incubeta</t>
  </si>
  <si>
    <t>https://incubeta.com/my/video-library/the-digital-edge-ep-6-why-your-business-needs-a-measurement-strategy-with-ash-rane/</t>
  </si>
  <si>
    <t>https://incubeta.com/mx/our-work/driving-revenue-growth-and-performance/</t>
  </si>
  <si>
    <t>https://incubeta.com/au/news-and-resources/incubeta-appoints-sarah-hampton-as-us-chief-operating-officer/</t>
  </si>
  <si>
    <t>https://incubeta.com/it/news-and-resources/google-retaliates-to-chatgpt/</t>
  </si>
  <si>
    <t>https://incubeta.com/ae/video-library/the-digital-edge-ep-5-showcasing-marketing-as-a-profit-driver-with-damien-bennett/</t>
  </si>
  <si>
    <t>https://incubeta.com/my/news-and-resources/incubeta-releases-new-report-the-marketers-confidence-paradox/</t>
  </si>
  <si>
    <t>https://incubeta.com/za/knowledge-base/category/conversions/</t>
  </si>
  <si>
    <t>https://incubeta.com/es/news-and-resources/the-next-era-of-shopping-is-agentic/</t>
  </si>
  <si>
    <t>https://incubeta.com/ae/our-work/using-youtube-to-generate-subscribers/</t>
  </si>
  <si>
    <t>https://incubeta.com/it/news-and-resources/redesigning-marketing-operations-for-the-ai-era-in-conversation-with-jonathan-greene/</t>
  </si>
  <si>
    <t>https://incubeta.com/ch/video-library/the-digital-edge-ep-7-the-future-of-search-ai-what-comes-next/</t>
  </si>
  <si>
    <t>https://incubeta.com/au/knowledge-base/category/video-ads/</t>
  </si>
  <si>
    <t>https://incubeta.com/sg/knowledge-base/category/channel/</t>
  </si>
  <si>
    <t>https://incubeta.com/ch/knowledge-base/tired-of-explaining-data-discrepancies-a-practical-guide-to-sa360-and-ga-alignment/</t>
  </si>
  <si>
    <t>https://incubeta.com/my/news-and-resources/tomorrows-world-5-takeaways-for-building-marketing-systems-that-outperform-in-2026/</t>
  </si>
  <si>
    <t>https://incubeta.com/sg/knowledge-base/category/video-ads/</t>
  </si>
  <si>
    <t>https://incubeta.com/pt-pt/news-and-resources/comparison-shopping-services-css-changes-in-light-of-the-dma-update/</t>
  </si>
  <si>
    <t>https://incubeta.com/au/news-and-resources/breaking-down-organizational-silos-to-drive-synergy/</t>
  </si>
  <si>
    <t>https://incubeta.com/de/news-and-resources/monetizing-the-chat-openai-introduces-ads-to-chatgpt/</t>
  </si>
  <si>
    <t>https://incubeta.com/de/video-library/incubeta-unpacks-commerce-on-emerce-talks/</t>
  </si>
  <si>
    <t>https://incubeta.com/es/whitepapers/report-the-marketers-confidence-paradox/</t>
  </si>
  <si>
    <t>https://incubeta.com/es/knowledge-base/why-chatgpts-shopping-integration-should-reshape-how-you-think-about-content-and-brand-trust/</t>
  </si>
  <si>
    <t>https://incubeta.com/de/our-work/improving-reporting-efficiency-with-gmp/</t>
  </si>
  <si>
    <t>https://incubeta.com/ch/news-and-resources/breaking-down-organizational-silos-to-drive-synergy/</t>
  </si>
  <si>
    <t>https://incubeta.com/au/knowledge-base/the-benefits-challenges-of-in-app-advertising/</t>
  </si>
  <si>
    <t>https://incubeta.com/sg/our-work/enriching-ga4-with-business-data/</t>
  </si>
  <si>
    <t>https://incubeta.com/sg/news-and-resources/under-armour-appoints-incubeta-to-accelerate-european-growth-on-amazon/</t>
  </si>
  <si>
    <t>https://incubeta.com/it/knowledge-base/category/digital-marketing/</t>
  </si>
  <si>
    <t>https://incubeta.com/de/knowledge-base/how-to-elevate-your-brands-presence-power-with-amazon-brand-registry/</t>
  </si>
  <si>
    <t>https://incubeta.com/sg/knowledge-base/tired-of-explaining-data-discrepancies-a-practical-guide-to-sa360-and-ga-alignment/</t>
  </si>
  <si>
    <t>https://incubeta.com/gb/knowledge-base/category/digital-marketing/</t>
  </si>
  <si>
    <t>https://incubeta.com/sg/knowledge-base/a-guide-to-countering-safaris-gclid-removal-2/</t>
  </si>
  <si>
    <t>https://incubeta.com/za/news-and-resources/driving-growth-in-uncertainty-3-top-tips-for-business-leaders/</t>
  </si>
  <si>
    <t>https://incubeta.com/de/our-work/boosting-cross-market-brand-performance-for-gruppo-una/</t>
  </si>
  <si>
    <t>https://incubeta.com/my/our-work/increasing-performance-with-machine-learning/</t>
  </si>
  <si>
    <t>https://incubeta.com/es/news-and-resources/increasing-sustainability-one-ad-at-a-time/</t>
  </si>
  <si>
    <t>https://incubeta.com/my/our-work/how-taxfix-turned-measurement-into-a-decision-engine-for-growth/</t>
  </si>
  <si>
    <t>https://incubeta.com/it/knowledge-base/a-guide-to-countering-safaris-gclid-removal/</t>
  </si>
  <si>
    <t>https://incubeta.com/za/knowledge-base/beyond-the-click-mastering-attribution-with-sa360/</t>
  </si>
  <si>
    <t>https://incubeta.com/es/knowledge-base/category/marketing/</t>
  </si>
  <si>
    <t>https://incubeta.com/it/knowledge-base/category/user-experience/</t>
  </si>
  <si>
    <t>https://incubeta.com/knowledge-base/category/demand-gen/</t>
  </si>
  <si>
    <t>https://incubeta.com/pt-pt/news-and-resources/exploring-modern-search-preferences/</t>
  </si>
  <si>
    <t>https://incubeta.com/ae/news-and-resources/loreal-and-incubeta-partner/</t>
  </si>
  <si>
    <t>https://incubeta.com/it/capabilities/commerce/</t>
  </si>
  <si>
    <t>Soluzioni customer-first che uniscono strategia ed esperienza per massimizzare le performance, convertire e scalare. Scopri di più!</t>
  </si>
  <si>
    <t>https://incubeta.com/za/news-and-resources/incubeta-to-launch-outperform-pmax-an-ai-solution-that-puts-brands-in-charge/</t>
  </si>
  <si>
    <t>https://incubeta.com/mx/knowledge-base/category/demand-gen/</t>
  </si>
  <si>
    <t>https://incubeta.com/it/news-and-resources/the-next-era-of-shopping-is-agentic/</t>
  </si>
  <si>
    <t>https://incubeta.com/our-work/maximizing-engagement-reach-with-first-party-data/</t>
  </si>
  <si>
    <t>https://incubeta.com/gb/knowledge-base/category/sales/</t>
  </si>
  <si>
    <t>https://incubeta.com/gb/news-and-resources/incubeta-launches-seamless-search-on-google-cloud-marketplace/</t>
  </si>
  <si>
    <t>https://incubeta.com/sg/news-and-resources/from-search-to-delegation-navigating-the-rise-of-agentic-commerce/</t>
  </si>
  <si>
    <t>https://incubeta.com/gb/knowledge-base/category/website/</t>
  </si>
  <si>
    <t>https://incubeta.com/ae/news-and-resources/incubeta-launches-seamless-search-on-google-cloud-marketplace/</t>
  </si>
  <si>
    <t>https://incubeta.com/sg/our-work/blending-creativity-to-drive-engagement/</t>
  </si>
  <si>
    <t>https://incubeta.com/ae/knowledge-base/category/website/</t>
  </si>
  <si>
    <t>https://incubeta.com/sg/knowledge-base/category/campaign-management/</t>
  </si>
  <si>
    <t>https://incubeta.com/it/knowledge-base/how-to-exponentiate-your-digital-campaigns/</t>
  </si>
  <si>
    <t>https://incubeta.com/gb/knowledge-base/category/user-experience/</t>
  </si>
  <si>
    <t>https://incubeta.com/gb/knowledge-base/category/search/</t>
  </si>
  <si>
    <t>https://incubeta.com/my/news-and-resources/incubeta-za-is-google-mobile-certified/</t>
  </si>
  <si>
    <t>https://incubeta.com/my/video-library/the-digital-edge-ep-5-showcasing-marketing-as-a-profit-driver-with-damien-bennett/</t>
  </si>
  <si>
    <t>https://incubeta.com/it/news-and-resources/increasing-sustainability-one-ad-at-a-time/</t>
  </si>
  <si>
    <t>https://incubeta.com/gb/knowledge-base/advanced-signals-ai-first-ppc-structures-dont-need-to-result-in-a-loss-of-insight-or-control/</t>
  </si>
  <si>
    <t>https://incubeta.com/ch/knowledge-base/the-benefits-challenges-of-in-app-advertising/</t>
  </si>
  <si>
    <t>https://incubeta.com/au/knowledge-base/how-to-integrate-google-cloud-google-marketing-platform/</t>
  </si>
  <si>
    <t>https://incubeta.com/sg/news-and-resources/incubeta-wins-at-madfest/</t>
  </si>
  <si>
    <t>https://incubeta.com/es/news-and-resources/category/thought-leadership/page/3/</t>
  </si>
  <si>
    <t>https://incubeta.com/it/knowledge-base/category/amazon/</t>
  </si>
  <si>
    <t>https://incubeta.com/it/our-work/maximizing-engagement-reach-with-first-party-data/</t>
  </si>
  <si>
    <t>https://incubeta.com/knowledge-base/category/google-ads/</t>
  </si>
  <si>
    <t>https://incubeta.com/sg/video-library/the-digital-edge-ep-3-ceo-jacques-van-niekerk-on-sustainable-growth-in-2025-outperform-marketing/</t>
  </si>
  <si>
    <t>https://incubeta.com/ch/video-library/the-digital-edge-s2-ep-7-how-to-move-from-ai-efficiency-to-strategic-growth-with-marketing-over-coffees-christopher-penn/</t>
  </si>
  <si>
    <t>https://incubeta.com/pt-pt/knowledge-base/seasonal-sales-strategy-how-to-outperform-in-shorter-peak-windows/</t>
  </si>
  <si>
    <t>https://incubeta.com/mx/news-and-resources/amazons-back-what-their-google-shopping-whiplash-really-changed/</t>
  </si>
  <si>
    <t>https://incubeta.com/gb/news-and-resources/nmpi-and-dqa-complete-acquisition-of-creative-specialist-joystick/</t>
  </si>
  <si>
    <t>https://incubeta.com/au/news-and-resources/incubeta-announces-lani-cummins-as-managing-director-anz/</t>
  </si>
  <si>
    <t>https://incubeta.com/au/our-work/blending-creativity-to-drive-engagement/</t>
  </si>
  <si>
    <t>https://incubeta.com/mx/welcome-interview/</t>
  </si>
  <si>
    <t>https://incubeta.com/za/news-and-resources/why-brands-need-to-own-their-marketing-intelligence-in-the-ai-era/</t>
  </si>
  <si>
    <t>https://incubeta.com/gb/video-library/the-digital-edge-ep-7-the-future-of-search-ai-what-comes-next/</t>
  </si>
  <si>
    <t>https://incubeta.com/knowledge-base/6-accessibility-tips-to-improve-your-customer-experience/</t>
  </si>
  <si>
    <t>https://incubeta.com/sg/knowledge-base/category/statistics/</t>
  </si>
  <si>
    <t>https://incubeta.com/my/knowledge-base/multi-target-portfolios-making-the-most-of-sa360s-newest-bid-strategy/</t>
  </si>
  <si>
    <t>https://incubeta.com/ae/news-and-resources/incubeta-wins-at-the-google-premier-partner-awards/</t>
  </si>
  <si>
    <t>https://incubeta.com/my/knowledge-base/category/amazon/</t>
  </si>
  <si>
    <t>https://incubeta.com/my/video-library/the-digital-edge-s2-ep-8-how-humans-win-and-disrupt-a-boring-ai-landscape-with-mark-schaefer/</t>
  </si>
  <si>
    <t>https://incubeta.com/ch/knowledge-base/category/gmp/</t>
  </si>
  <si>
    <t>https://incubeta.com/es/video-library/the-digital-edge-s2-ep-3-how-to-build-an-ai-powered-brand-for-the-future-with-amy-crowther/</t>
  </si>
  <si>
    <t>https://incubeta.com/ae/knowledge-base/how-to-set-up-a-retail-media-network/</t>
  </si>
  <si>
    <t>https://incubeta.com/my/news-and-resources/google-agentspace/</t>
  </si>
  <si>
    <t>https://incubeta.com/mx/news-and-resources/incubeta-appoints-adam-woods-as-global-chief-product-officer/</t>
  </si>
  <si>
    <t>https://incubeta.com/ch/our-work/increasing-qualified-traffic-through-display-campaigns/</t>
  </si>
  <si>
    <t>https://incubeta.com/sg/knowledge-base/how-to-drive-sales-over-christmas/</t>
  </si>
  <si>
    <t>https://incubeta.com/sg/news-and-resources/incubeta-insider-the-value-of-a-supportive-culture/</t>
  </si>
  <si>
    <t>https://incubeta.com/za/news-and-resources/incubeta-welcomes-blue-walrus-to-the-family/</t>
  </si>
  <si>
    <t>https://incubeta.com/my/knowledge-base/category/threads/</t>
  </si>
  <si>
    <t>https://incubeta.com/ae/knowledge-base/category/marketing/</t>
  </si>
  <si>
    <t>https://incubeta.com/ae/our-work/boosting-cross-market-brand-performance-for-gruppo-una/</t>
  </si>
  <si>
    <t>https://incubeta.com/gb/knowledge-base/fragmentation-is-the-challenge-demand-gen-is-the-solution-2/</t>
  </si>
  <si>
    <t>https://incubeta.com/de/knowledge-base/category/accessibility/</t>
  </si>
  <si>
    <t>https://incubeta.com/ch/news-and-resources/clicks-prompts-what-the-future-of-ai-driven-discovery-means-for-brands/</t>
  </si>
  <si>
    <t>https://incubeta.com/au/news-and-resources/demonstrating-diversity-the-value-of-inclusive-marketing/</t>
  </si>
  <si>
    <t>https://incubeta.com/my/knowledge-base/category/campaign-tracking/</t>
  </si>
  <si>
    <t>https://incubeta.com/es/our-work/global-digital-transformation/</t>
  </si>
  <si>
    <t>https://incubeta.com/sg/knowledge-base/the-role-of-consent-mode-in-your-path-to-privacy-ready-marketing/</t>
  </si>
  <si>
    <t>https://incubeta.com/au/knowledge-base/category/dco/</t>
  </si>
  <si>
    <t>https://incubeta.com/sg/news-and-resources/3-best-practices-to-keep-growing-despite-stricter-privacy-law/</t>
  </si>
  <si>
    <t>https://incubeta.com/de/knowledge-base/whats-new-with-ga4/</t>
  </si>
  <si>
    <t>https://incubeta.com/au/our-work/driving-search-profit-with-machine-learning/</t>
  </si>
  <si>
    <t>https://incubeta.com/ae/news-and-resources/why-brands-need-to-own-their-marketing-intelligence-in-the-ai-era/</t>
  </si>
  <si>
    <t>https://incubeta.com/knowledge-base/the-benefits-challenges-of-in-app-advertising/</t>
  </si>
  <si>
    <t>https://incubeta.com/it/knowledge-base/category/leads/</t>
  </si>
  <si>
    <t>https://incubeta.com/ch/knowledge-base/the-best-google-optimize-alternatives-for-experimentation/</t>
  </si>
  <si>
    <t>https://incubeta.com/mx/our-work/a-decade-of-outperforming-with-forever-new/</t>
  </si>
  <si>
    <t>https://incubeta.com/my/news-and-resources/how-to-make-every-search-dollar-count/</t>
  </si>
  <si>
    <t>https://incubeta.com/sg/our-work/boosting-cross-market-brand-performance-for-gruppo-una/</t>
  </si>
  <si>
    <t>https://incubeta.com/za/our-work/blending-creativity-to-drive-engagement/</t>
  </si>
  <si>
    <t>https://incubeta.com/ae/capabilities/marketing-technology/</t>
  </si>
  <si>
    <t>https://incubeta.com/za/knowledge-base/category/sa360/</t>
  </si>
  <si>
    <t>https://incubeta.com/my/video-library/the-digital-edge-ep-7-the-future-of-search-ai-what-comes-next/</t>
  </si>
  <si>
    <t>https://incubeta.com/pt-pt/news-and-resources/incubeta-launches-new-agentic-ai-products-to-help-brands-understand-what-truly-drives-marketing-performance/</t>
  </si>
  <si>
    <t>https://incubeta.com/welcome-interview/</t>
  </si>
  <si>
    <t>https://incubeta.com/mx/knowledge-base/category/conversions/</t>
  </si>
  <si>
    <t>https://incubeta.com/pt-pt/news-and-resources/google-transitions-away-from-similar-audiences/</t>
  </si>
  <si>
    <t>https://incubeta.com/my/video-library/the-digital-edge-ep-4-the-key-to-creative-profitability-with-vanessa-bolosier-jessica-hondolero/</t>
  </si>
  <si>
    <t>https://incubeta.com/es/knowledge-base/category/website/</t>
  </si>
  <si>
    <t>https://incubeta.com/es/news-and-resources/incubeta-appoints-new-chief-people-officer/</t>
  </si>
  <si>
    <t>https://incubeta.com/my/knowledge-base/category/accessibility/</t>
  </si>
  <si>
    <t>https://incubeta.com/it/news-and-resources/achieving-peak-season-success/</t>
  </si>
  <si>
    <t>https://incubeta.com/it/news-and-resources/creating-value-with-ai-three-concrete-use-cases/</t>
  </si>
  <si>
    <t>https://incubeta.com/it/news-and-resources/advertising-through-uncertain-times/</t>
  </si>
  <si>
    <t>https://incubeta.com/au/whitepapers/the-architects-the-renters/</t>
  </si>
  <si>
    <t>https://incubeta.com/de/news-and-resources/incubeta-scores-vendor-licenses-in-virginia-louisiana/</t>
  </si>
  <si>
    <t>https://incubeta.com/mx/knowledge-base/googles-ai-max-at-peak-times-the-hidden-risks-and-how-to-avoid-them-2/</t>
  </si>
  <si>
    <t>https://incubeta.com/de/news-and-resources/incubeta-to-propel-growth-for-popeyes-uk/</t>
  </si>
  <si>
    <t>https://incubeta.com/ch/knowledge-base/how-to-drive-sales-over-valentines-day/</t>
  </si>
  <si>
    <t>https://incubeta.com/za/knowledge-base/why-is-tiktok-shop-important/</t>
  </si>
  <si>
    <t>https://incubeta.com/mx/news-and-resources/incubeta-appoints-cory-hudson-as-senior-vice-president-of-creative/</t>
  </si>
  <si>
    <t>https://incubeta.com/de/news-and-resources/loreal-incubeta-use-ai-first-party-data-to-push-personalization-frontiers-with-skin-genius/</t>
  </si>
  <si>
    <t>https://incubeta.com/ae/our-work/driving-personalization-with-ai/</t>
  </si>
  <si>
    <t>https://incubeta.com/pt-pt/news-and-resources/incubeta-wins-at-the-google-premier-partner-awards/</t>
  </si>
  <si>
    <t>https://incubeta.com/gb/knowledge-base/multi-target-portfolios-making-the-most-of-sa360s-newest-bid-strategy/</t>
  </si>
  <si>
    <t>https://incubeta.com/za/knowledge-base/category/gen-z/</t>
  </si>
  <si>
    <t>https://incubeta.com/knowledge-base/category/statistics/</t>
  </si>
  <si>
    <t>https://incubeta.com/gb/knowledge-base/page/2/</t>
  </si>
  <si>
    <t>https://incubeta.com/pt-pt/knowledge-base/how-retail-consumers-spend-during-economic-hardship/</t>
  </si>
  <si>
    <t>https://incubeta.com/au/knowledge-base/test-learn-with-the-new-ai-powered-features-on-performance-max/</t>
  </si>
  <si>
    <t>https://incubeta.com/mx/news-and-resources/incubeta-announces-lani-cummins-as-managing-director-anz/</t>
  </si>
  <si>
    <t>https://incubeta.com/sg/knowledge-base/unlocking-search-performance-with-sa360-forecasting/</t>
  </si>
  <si>
    <t>https://incubeta.com/pt-pt/news-and-resources/incubeta-are-finalists-at-google-premier-partner-awards/</t>
  </si>
  <si>
    <t>https://incubeta.com/de/news-and-resources/what-the-digital-markets-act-dma-means-for-google-advertisers/</t>
  </si>
  <si>
    <t>https://incubeta.com/au/knowledge-base/the-role-of-consent-mode-in-your-path-to-privacy-ready-marketing/</t>
  </si>
  <si>
    <t>https://incubeta.com/mx/our-work/delivering-scale-performance/</t>
  </si>
  <si>
    <t>https://incubeta.com/it/knowledge-base/category/ga4/</t>
  </si>
  <si>
    <t>https://incubeta.com/pt-pt/knowledge-base/category/campaign-tracking/</t>
  </si>
  <si>
    <t>https://incubeta.com/za/knowledge-base/category/performace/</t>
  </si>
  <si>
    <t>https://incubeta.com/sg/video-library/the-digital-edge-ep-4-the-key-to-creative-profitability-with-vanessa-bolosier-jessica-hondolero/</t>
  </si>
  <si>
    <t>https://incubeta.com/es/news-and-resources/incubeta-launches-seamless-search-on-google-cloud-marketplace/</t>
  </si>
  <si>
    <t>https://incubeta.com/es/knowledge-base/category/visual-web-optimiser/</t>
  </si>
  <si>
    <t>https://incubeta.com/pt-pt/knowledge-base/12-tips-for-seo-success-in-the-holiday-season/</t>
  </si>
  <si>
    <t>https://incubeta.com/au/news-and-resources/nmpi-and-dqa-complete-acquisition-of-creative-specialist-joystick/</t>
  </si>
  <si>
    <t>https://incubeta.com/es/knowledge-base/how-to-exponentiate-your-digital-campaigns/</t>
  </si>
  <si>
    <t>https://incubeta.com/es/our-work/identifying-analyzing-website-crawlability/</t>
  </si>
  <si>
    <t>https://incubeta.com/mx/knowledge-base/category/data/</t>
  </si>
  <si>
    <t>https://incubeta.com/au/news-and-resources/incubeta-welcome-new-managing-director-mexico/</t>
  </si>
  <si>
    <t>https://incubeta.com/sg/knowledge-base/a-guide-to-countering-safaris-gclid-removal/</t>
  </si>
  <si>
    <t>https://incubeta.com/gb/video-library/the-digital-edge-s2-ep-8-how-humans-win-and-disrupt-a-boring-ai-landscape-with-mark-schaefer/</t>
  </si>
  <si>
    <t>https://incubeta.com/pt-pt/knowledge-base/the-benefits-challenges-of-in-app-advertising/</t>
  </si>
  <si>
    <t>https://incubeta.com/sg/knowledge-base/category/gmp/</t>
  </si>
  <si>
    <t>https://incubeta.com/gb/news-and-resources/category/news/</t>
  </si>
  <si>
    <t>https://incubeta.com/mx/news-and-resources/category/thought-leadership/page/2/</t>
  </si>
  <si>
    <t>https://incubeta.com/es/our-work/driving-search-profit-with-machine-learning/</t>
  </si>
  <si>
    <t>https://incubeta.com/za/news-and-resources/clicks-prompts-what-the-future-of-ai-driven-discovery-means-for-brands/</t>
  </si>
  <si>
    <t>https://incubeta.com/our-work/increasing-qualified-traffic-through-display-campaigns/</t>
  </si>
  <si>
    <t>https://incubeta.com/knowledge-base/category/ai/</t>
  </si>
  <si>
    <t>https://incubeta.com/es/knowledge-base/category/roas/</t>
  </si>
  <si>
    <t>https://incubeta.com/za/knowledge-base/a-guide-to-countering-safaris-gclid-removal-2/</t>
  </si>
  <si>
    <t>https://incubeta.com/my/knowledge-base/6-accessibility-tips-to-improve-your-customer-experience/</t>
  </si>
  <si>
    <t>https://incubeta.com/au/our-work/using-high-quality-content-to-drive-engagement/</t>
  </si>
  <si>
    <t>https://incubeta.com/es/our-work/driving-revenue-growth-and-performance/</t>
  </si>
  <si>
    <t>https://incubeta.com/ae/knowledge-base/the-risks-rewards-best-practices-of-generative-ai/</t>
  </si>
  <si>
    <t>https://incubeta.com/sg/news-and-resources/breaking-down-organizational-silos-to-drive-synergy/</t>
  </si>
  <si>
    <t>https://incubeta.com/es/news-and-resources/why-cmos-lack-confidence-in-their-reporting/</t>
  </si>
  <si>
    <t>https://incubeta.com/ae/video-library/the-digital-edge-s2-ep-6-overcoming-the-confidence-paradox-in-marketing-with-paul-ruscoe/</t>
  </si>
  <si>
    <t>https://incubeta.com/sg/news-and-resources/incubeta-insider-diversity-in-the-workplace/</t>
  </si>
  <si>
    <t>https://incubeta.com/sg/news-and-resources/incubeta-welcome-new-managing-director-mexico/</t>
  </si>
  <si>
    <t>https://incubeta.com/sg/whitepapers/inside-google-marketing-live-2026/</t>
  </si>
  <si>
    <t>https://incubeta.com/es/news-and-resources/incubeta-appoints-sarah-hampton-as-us-chief-operating-officer/</t>
  </si>
  <si>
    <t>https://incubeta.com/mx/knowledge-base/category/ai/</t>
  </si>
  <si>
    <t>https://incubeta.com/it/knowledge-base/category/website/</t>
  </si>
  <si>
    <t>https://incubeta.com/za/knowledge-base/category/threads/</t>
  </si>
  <si>
    <t>https://incubeta.com/it/news-and-resources/incubeta-acquires-global-marketplace-expert-maze-one/</t>
  </si>
  <si>
    <t>https://incubeta.com/pt-pt/our-work/delivering-scale-performance/</t>
  </si>
  <si>
    <t>https://incubeta.com/za/capabilities/digital-media/</t>
  </si>
  <si>
    <t>https://incubeta.com/mx/knowledge-base/category/seamless-integration/</t>
  </si>
  <si>
    <t>https://incubeta.com/ch/news-and-resources/exploring-modern-search-preferences/</t>
  </si>
  <si>
    <t>https://incubeta.com/ch/knowledge-base/category/campaign-management/</t>
  </si>
  <si>
    <t>https://incubeta.com/au/news-and-resources/marketing-metrics-that-matter-to-the-c-suite/</t>
  </si>
  <si>
    <t>https://incubeta.com/sg/news-and-resources/incubetas-pledge-in-2022-and-beyond/</t>
  </si>
  <si>
    <t>https://incubeta.com/ch/knowledge-base/category/customer-experience/</t>
  </si>
  <si>
    <t>https://incubeta.com/za/news-and-resources/incubeta-insider-diversity-in-the-workplace/</t>
  </si>
  <si>
    <t>https://incubeta.com/it/news-and-resources/loreal-incubeta-use-ai-first-party-data-to-push-personalization-frontiers-with-skin-genius/</t>
  </si>
  <si>
    <t>https://incubeta.com/ch/news-and-resources/in-house-versus-agency/</t>
  </si>
  <si>
    <t>https://incubeta.com/knowledge-base/mmm-powerhouses-comparing-meridian-and-robyn-2/</t>
  </si>
  <si>
    <t>https://incubeta.com/gb/knowledge-base/category/gen-z/</t>
  </si>
  <si>
    <t>https://incubeta.com/de/news-and-resources/google-abandons-third-party-cookie-deprecation/</t>
  </si>
  <si>
    <t>https://incubeta.com/ch/our-work/leveraging-gmp-to-drive-leads-reach/</t>
  </si>
  <si>
    <t>https://incubeta.com/de/knowledge-base/category/advanced-ppc/</t>
  </si>
  <si>
    <t>https://incubeta.com/za/video-library/the-digital-edge-s2-ep-4-how-marketers-win-the-attention-economy-with-cricuts-stephanie-firth/</t>
  </si>
  <si>
    <t>https://incubeta.com/it/news-and-resources/is-sustainable-profitable-growth-a-pipe-dream/</t>
  </si>
  <si>
    <t>https://incubeta.com/pt-pt/news-and-resources/google-agentspace/</t>
  </si>
  <si>
    <t>https://incubeta.com/au/knowledge-base/category/campaign-tracking/</t>
  </si>
  <si>
    <t>https://incubeta.com/au/news-and-resources/google-agentspace/</t>
  </si>
  <si>
    <t>https://incubeta.com/es/video-library/the-digital-edge-s2-e-5-how-to-outperform-with-ai-as-a-creative-partner-with-tom-williams/</t>
  </si>
  <si>
    <t>https://incubeta.com/de/news-and-resources/rethinking-marketing-measurement-from-reporting-to-real-impact/</t>
  </si>
  <si>
    <t>https://incubeta.com/my/our-work/using-youtube-to-generate-subscribers/</t>
  </si>
  <si>
    <t>https://incubeta.com/gb/capabilities/marketing-intelligence/</t>
  </si>
  <si>
    <t>https://incubeta.com/pt-pt/our-work/transforming-ma-advisory-with-agentic-ai-and-daas/</t>
  </si>
  <si>
    <t>https://incubeta.com/knowledge-base/category/ux/</t>
  </si>
  <si>
    <t>https://incubeta.com/gb/knowledge-base/category/social-media/</t>
  </si>
  <si>
    <t>https://incubeta.com/es/knowledge-base/category/retail/</t>
  </si>
  <si>
    <t>https://incubeta.com/pt-pt/news-and-resources/we-have-the-google-premier-partner-badge/</t>
  </si>
  <si>
    <t>https://incubeta.com/my/news-and-resources/from-search-to-delegation-navigating-the-rise-of-agentic-commerce/</t>
  </si>
  <si>
    <t>https://incubeta.com/ch/news-and-resources/incubeta-launches-seamless-search/</t>
  </si>
  <si>
    <t>https://incubeta.com/ae/our-work/delivering-incrementality-with-seamless-search/</t>
  </si>
  <si>
    <t>https://incubeta.com/sg/knowledge-base/the-best-google-optimize-alternatives-for-experimentation/</t>
  </si>
  <si>
    <t>https://incubeta.com/pt-pt/knowledge-base/category/signals/</t>
  </si>
  <si>
    <t>https://incubeta.com/de/news-and-resources/category/thought-leadership/page/3/</t>
  </si>
  <si>
    <t>https://incubeta.com/au/news-and-resources/creative-authenticity-in-a-world-of-ai/</t>
  </si>
  <si>
    <t>https://incubeta.com/my/news-and-resources/3-best-practices-to-keep-growing-despite-stricter-privacy-law/</t>
  </si>
  <si>
    <t>https://incubeta.com/pt-pt/our-work/blending-creativity-to-drive-engagement/</t>
  </si>
  <si>
    <t>https://incubeta.com/gb/news-and-resources/incubeta-appoints-sarah-hampton-as-us-chief-operating-officer/</t>
  </si>
  <si>
    <t>https://incubeta.com/mx/news-and-resources/google-agentspace/</t>
  </si>
  <si>
    <t>https://incubeta.com/au/video-library/digital-edge-episode-1/</t>
  </si>
  <si>
    <t>https://incubeta.com/pt-pt/knowledge-base/googles-ai-max-at-peak-times-the-hidden-risks-and-how-to-avoid-them-2/</t>
  </si>
  <si>
    <t>https://incubeta.com/pt-pt/knowledge-base/category/dco/</t>
  </si>
  <si>
    <t>https://incubeta.com/es/knowledge-base/the-best-google-optimize-alternatives-for-experimentation/</t>
  </si>
  <si>
    <t>https://incubeta.com/ch/knowledge-base/category/dco/</t>
  </si>
  <si>
    <t>https://incubeta.com/de/news-and-resources/incubeta-wins-at-madfest/</t>
  </si>
  <si>
    <t>https://incubeta.com/au/news-and-resources/incubeta-appoints-amy-crowther-as-president-americas/</t>
  </si>
  <si>
    <t>https://incubeta.com/gb/knowledge-base/test-learn-with-the-new-ai-powered-features-on-performance-max/</t>
  </si>
  <si>
    <t>https://incubeta.com/es/knowledge-base/mmm-powerhouses-comparing-meridian-and-robyn-2/</t>
  </si>
  <si>
    <t>https://incubeta.com/gb/knowledge-base/the-role-of-consent-mode-in-your-path-to-privacy-ready-marketing/</t>
  </si>
  <si>
    <t>https://incubeta.com/ch/knowledge-base/googles-ai-max-at-peak-times-the-hidden-risks-and-how-to-avoid-them-2/</t>
  </si>
  <si>
    <t>https://incubeta.com/au/knowledge-base/category/accessibility/</t>
  </si>
  <si>
    <t>https://incubeta.com/de/knowledge-base/how-to-integrate-google-cloud-google-marketing-platform/</t>
  </si>
  <si>
    <t>https://incubeta.com/it/knowledge-base/category/ecommerce/</t>
  </si>
  <si>
    <t>https://incubeta.com/de/news-and-resources/incubeta-launches-seamless-search/</t>
  </si>
  <si>
    <t>https://incubeta.com/ch/news-and-resources/3-best-practices-to-keep-growing-despite-stricter-privacy-law/</t>
  </si>
  <si>
    <t>https://incubeta.com/pt-pt/news-and-resources/nmpi-and-dqa-complete-acquisition-of-creative-specialist-joystick/</t>
  </si>
  <si>
    <t>https://incubeta.com/it/knowledge-base/category/gmp/</t>
  </si>
  <si>
    <t>https://incubeta.com/pt-pt/knowledge-base/category/threads/</t>
  </si>
  <si>
    <t>https://incubeta.com/za/video-library/the-digital-edge-ep-4-the-key-to-creative-profitability-with-vanessa-bolosier-jessica-hondolero/</t>
  </si>
  <si>
    <t>https://incubeta.com/mx/knowledge-base/how-to-exponentiate-your-digital-campaigns/</t>
  </si>
  <si>
    <t>https://incubeta.com/es/capabilities/digital-experiences/</t>
  </si>
  <si>
    <t>Experiencias Digitales| Incubeta</t>
  </si>
  <si>
    <t>Creamos experiencias digitales fluidas y de alto rendimiento que conectan contenido, tecnología y resultados. Descubre cómo destacar.</t>
  </si>
  <si>
    <t>Experiencias Digitales</t>
  </si>
  <si>
    <t>https://incubeta.com/mx/knowledge-base/the-role-of-first-party-mode-in-futureproof-measurement/</t>
  </si>
  <si>
    <t>https://incubeta.com/sg/knowledge-base/category/holiday-marketing/</t>
  </si>
  <si>
    <t>https://incubeta.com/es/our-work/maximizing-engagement-reach-with-first-party-data/</t>
  </si>
  <si>
    <t>https://incubeta.com/pt-pt/news-and-resources/incubeta-launches-seamless-search-on-google-cloud-marketplace/</t>
  </si>
  <si>
    <t>https://incubeta.com/my/whitepapers/inside-google-marketing-live-2026/</t>
  </si>
  <si>
    <t>https://incubeta.com/gb/our-work/delivering-incrementality-for-superdrug/</t>
  </si>
  <si>
    <t>https://incubeta.com/ae/knowledge-base/optimizing-your-website-for-increased-holiday-conversions/</t>
  </si>
  <si>
    <t>https://incubeta.com/ae/news-and-resources/is-marketing-maturity-the-key-to-profitability/</t>
  </si>
  <si>
    <t>https://incubeta.com/our-work/unlocking-the-power-of-googles-enhanced-conversions-pmax-solutions/</t>
  </si>
  <si>
    <t>https://incubeta.com/ch/knowledge-base/category/sales/</t>
  </si>
  <si>
    <t>https://incubeta.com/mx/knowledge-base/category/retail/</t>
  </si>
  <si>
    <t>https://incubeta.com/ae/news-and-resources/category/incubeta-updates/page/3/</t>
  </si>
  <si>
    <t>https://incubeta.com/it/news-and-resources/amazons-back-what-their-google-shopping-whiplash-really-changed/</t>
  </si>
  <si>
    <t>https://incubeta.com/pt-pt/news-and-resources/under-armour-appoints-incubeta-to-accelerate-european-growth-on-amazon/</t>
  </si>
  <si>
    <t>https://incubeta.com/za/our-work/unlocking-new-profitability-in-a-shifting-luxury-market/</t>
  </si>
  <si>
    <t>https://incubeta.com/pt-pt/news-and-resources/3-best-practices-to-keep-growing-despite-stricter-privacy-law/</t>
  </si>
  <si>
    <t>https://incubeta.com/gb/news-and-resources/extendo-joins-incubeta/</t>
  </si>
  <si>
    <t>https://incubeta.com/sg/our-work/unlocking-new-profitability-in-a-shifting-luxury-market/</t>
  </si>
  <si>
    <t>https://incubeta.com/ae/news-and-resources/from-search-to-delegation-navigating-the-rise-of-agentic-commerce/</t>
  </si>
  <si>
    <t>https://incubeta.com/de/news-and-resources/incubeta-named-global-performance-agency-of-the-year/</t>
  </si>
  <si>
    <t>https://incubeta.com/pt-pt/knowledge-base/unlocking-search-performance-with-sa360-forecasting/</t>
  </si>
  <si>
    <t>https://incubeta.com/sg/video-library/incubeta-unpacks-commerce-on-emerce-talks/</t>
  </si>
  <si>
    <t>https://incubeta.com/es/our-work/unlocking-the-power-of-googles-enhanced-conversions-pmax-solutions/</t>
  </si>
  <si>
    <t>https://incubeta.com/my/knowledge-base/what-is-threads/</t>
  </si>
  <si>
    <t>https://incubeta.com/ae/news-and-resources/incubeta-partners-with-carpio-to-supercharge-marketplace-reporting/</t>
  </si>
  <si>
    <t>https://incubeta.com/ae/news-and-resources/how-to-find-growth-in-difficult-times/</t>
  </si>
  <si>
    <t>https://incubeta.com/de/news-and-resources/incubeta-acquires-global-marketplace-expert-maze-one/</t>
  </si>
  <si>
    <t>https://incubeta.com/za/knowledge-base/category/mmm-tools/</t>
  </si>
  <si>
    <t>https://incubeta.com/de/knowledge-base/category/ai/</t>
  </si>
  <si>
    <t>https://incubeta.com/gb/news-and-resources/the-power-behind-incubeta/</t>
  </si>
  <si>
    <t>https://incubeta.com/au/video-library/the-digital-edge-s2-ep-2-using-enterprise-llms-to-secure-your-ai-strategy-with-jonathan-greene/</t>
  </si>
  <si>
    <t>https://incubeta.com/knowledge-base/category/campaign-tracking/</t>
  </si>
  <si>
    <t>https://incubeta.com/ch/knowledge-base/category/automation/</t>
  </si>
  <si>
    <t>https://incubeta.com/my/news-and-resources/how-cmos-can-win-the-affection-of-the-cfo/</t>
  </si>
  <si>
    <t>https://incubeta.com/ae/our-work/generating-demand-with-ai/</t>
  </si>
  <si>
    <t>https://incubeta.com/it/knowledge-base/category/crm/</t>
  </si>
  <si>
    <t>https://incubeta.com/gb/video-library/the-digital-edge-s2-ep-3-how-to-build-an-ai-powered-brand-for-the-future-with-amy-crowther/</t>
  </si>
  <si>
    <t>https://incubeta.com/ae/news-and-resources/incubeta-joins-googles-international-growth-program/</t>
  </si>
  <si>
    <t>https://incubeta.com/our-work/identifying-analyzing-website-crawlability/</t>
  </si>
  <si>
    <t>https://incubeta.com/gb/knowledge-base/category/leads/</t>
  </si>
  <si>
    <t>https://incubeta.com/de/knowledge-base/optimizing-your-website-for-increased-holiday-conversions/</t>
  </si>
  <si>
    <t>https://incubeta.com/gb/our-work/global-digital-transformation/</t>
  </si>
  <si>
    <t>https://incubeta.com/my/video-library/the-digital-edge-s2-ep-2-using-enterprise-llms-to-secure-your-ai-strategy-with-jonathan-greene/</t>
  </si>
  <si>
    <t>https://incubeta.com/gb/our-work/delivering-national-excellence-efficiency/</t>
  </si>
  <si>
    <t>https://incubeta.com/de/news-and-resources/nmpi-and-dqa-complete-acquisition-of-creative-specialist-joystick/</t>
  </si>
  <si>
    <t>https://incubeta.com/za/news-and-resources/google-agentspace/</t>
  </si>
  <si>
    <t>https://incubeta.com/de/knowledge-base/category/demand-gen/</t>
  </si>
  <si>
    <t>https://incubeta.com/ch/knowledge-base/category/performace/</t>
  </si>
  <si>
    <t>https://incubeta.com/es/knowledge-base/category/digital-marketing/</t>
  </si>
  <si>
    <t>https://incubeta.com/mx/news-and-resources/incubetas-pledge-in-2022-and-beyond/</t>
  </si>
  <si>
    <t>https://incubeta.com/my/knowledge-base/category/google-analytics/</t>
  </si>
  <si>
    <t>https://incubeta.com/za/news-and-resources/incubeta-announces-lani-cummins-as-managing-director-anz/</t>
  </si>
  <si>
    <t>https://incubeta.com/de/capabilities/marketing-technology/</t>
  </si>
  <si>
    <t>Zukunftsfähige Marketing-Technologien für smartere Entscheidungen, skalierbare Performance und Wachstum an jedem Touchpoint. Jetzt mehr erfahren!</t>
  </si>
  <si>
    <t>https://incubeta.com/ae/news-and-resources/nmpi-and-dqa-complete-acquisition-of-creative-specialist-joystick/</t>
  </si>
  <si>
    <t>https://incubeta.com/pt-pt/our-work/carparts-mmm/</t>
  </si>
  <si>
    <t>Atribuição Real De Canais | Incubeta</t>
  </si>
  <si>
    <t>A CarParts.com conseguiu estabelecer o verdadeiro impacto dos seus principais canais de marketing face aos KPIs do negócio.</t>
  </si>
  <si>
    <t>Atribuição Real de Canais</t>
  </si>
  <si>
    <t>https://incubeta.com/my/knowledge-base/category/customer-experience/</t>
  </si>
  <si>
    <t>https://incubeta.com/de/knowledge-base/category/dco/</t>
  </si>
  <si>
    <t>https://incubeta.com/sg/news-and-resources/monetizing-the-chat-openai-introduces-ads-to-chatgpt/</t>
  </si>
  <si>
    <t>https://incubeta.com/za/video-library/the-digital-edge-s2-ep-1-discover-how-ai-is-reshaping-digital-marketing-with-michael-ossendrijver/</t>
  </si>
  <si>
    <t>https://incubeta.com/my/news-and-resources/incubeta-opens-offices-in-saudi-arabia-to-execute-on-regional-global-growth-strategy/</t>
  </si>
  <si>
    <t>https://incubeta.com/gb/our-work/using-youtube-to-generate-subscribers/</t>
  </si>
  <si>
    <t>https://incubeta.com/au/news-and-resources/creating-value-with-ai-three-concrete-use-cases/</t>
  </si>
  <si>
    <t>https://incubeta.com/ch/our-work/using-youtube-to-generate-subscribers/</t>
  </si>
  <si>
    <t>https://incubeta.com/it/knowledge-base/category/accessibility/</t>
  </si>
  <si>
    <t>https://incubeta.com/my/knowledge-base/category/visual-web-optimiser/</t>
  </si>
  <si>
    <t>https://incubeta.com/it/news-and-resources/incubeta-wins-at-the-google-premier-partner-awards/</t>
  </si>
  <si>
    <t>https://incubeta.com/sg/knowledge-base/fragmentation-is-the-challenge-demand-gen-is-the-solution-2/</t>
  </si>
  <si>
    <t>https://incubeta.com/za/knowledge-base/category/holiday-marketing/</t>
  </si>
  <si>
    <t>https://incubeta.com/it/news-and-resources/how-to-make-every-search-dollar-count/</t>
  </si>
  <si>
    <t>https://incubeta.com/mx/news-and-resources/incubeta-appoints-sarah-hampton-as-us-chief-operating-officer/</t>
  </si>
  <si>
    <t>https://incubeta.com/ae/news-and-resources/incubeta-insider-diversity-in-the-workplace/</t>
  </si>
  <si>
    <t>https://incubeta.com/au/knowledge-base/category/demand-gen/</t>
  </si>
  <si>
    <t>https://incubeta.com/gb/news-and-resources/in-house-versus-agency/</t>
  </si>
  <si>
    <t>https://incubeta.com/mx/knowledge-base/the-cookie-situation-from-deprecation-to-degradation/</t>
  </si>
  <si>
    <t>https://incubeta.com/sg/knowledge-base/category/seamless-integration/</t>
  </si>
  <si>
    <t>https://incubeta.com/it/news-and-resources/under-armour-appoints-incubeta-to-accelerate-european-growth-on-amazon/</t>
  </si>
  <si>
    <t>https://incubeta.com/ae/our-work/using-high-quality-content-to-drive-engagement/</t>
  </si>
  <si>
    <t>https://incubeta.com/mx/knowledge-base/category/privacy/</t>
  </si>
  <si>
    <t>https://incubeta.com/ae/knowledge-base/the-role-of-first-party-mode-in-futureproof-measurement/</t>
  </si>
  <si>
    <t>https://incubeta.com/mx/knowledge-base/12-tips-for-seo-success-in-the-holiday-season/</t>
  </si>
  <si>
    <t>https://incubeta.com/ch/news-and-resources/incubeta-named-global-performance-agency-of-the-year/</t>
  </si>
  <si>
    <t>https://incubeta.com/pt-pt/news-and-resources/incubeta-insider-diversity-in-the-workplace/</t>
  </si>
  <si>
    <t>https://incubeta.com/it/news-and-resources/comparison-shopping-services-css-changes-in-light-of-the-dma-update/</t>
  </si>
  <si>
    <t>https://incubeta.com/sg/knowledge-base/the-risks-rewards-best-practices-of-generative-ai/</t>
  </si>
  <si>
    <t>https://incubeta.com/au/news-and-resources/incubeta-uk-is-google-mobile-certified/</t>
  </si>
  <si>
    <t>https://incubeta.com/it/knowledge-base/category/campaign-management/</t>
  </si>
  <si>
    <t>https://incubeta.com/my/knowledge-base/category/gen-z/</t>
  </si>
  <si>
    <t>https://incubeta.com/pt-pt/video-library/the-digital-edge-ep-2-the-relationship-between-the-cfo-and-the-cmo-with-greg-dos-santos/</t>
  </si>
  <si>
    <t>https://incubeta.com/au/knowledge-base/page/3/</t>
  </si>
  <si>
    <t>https://incubeta.com/my/video-library/the-digital-edge-s2-ep-4-how-marketers-win-the-attention-economy-with-cricuts-stephanie-firth/</t>
  </si>
  <si>
    <t>https://incubeta.com/mx/news-and-resources/incubeta-launches-seamless-search/</t>
  </si>
  <si>
    <t>https://incubeta.com/sg/news-and-resources/incubeta-awarded-campaigns-best-places-to-work-2022/</t>
  </si>
  <si>
    <t>https://incubeta.com/pt-pt/video-library/the-digital-edge-ep-4-the-key-to-creative-profitability-with-vanessa-bolosier-jessica-hondolero/</t>
  </si>
  <si>
    <t>https://incubeta.com/gb/news-and-resources/the-next-era-of-shopping-is-agentic/</t>
  </si>
  <si>
    <t>https://incubeta.com/gb/news-and-resources/google-transitions-away-from-similar-audiences/</t>
  </si>
  <si>
    <t>https://incubeta.com/gb/news-and-resources/what-the-cancellation-of-cookie-deprecation-means/</t>
  </si>
  <si>
    <t>https://incubeta.com/de/news-and-resources/victoria-webb-appointed-as-new-managing-director-of-incubeta-mena/</t>
  </si>
  <si>
    <t>https://incubeta.com/pt-pt/news-and-resources/incubeta-launches-amazon-services-in-south-africa/</t>
  </si>
  <si>
    <t>https://incubeta.com/ch/news-and-resources/how-cmos-can-win-the-affection-of-the-cfo/</t>
  </si>
  <si>
    <t>https://incubeta.com/mx/news-and-resources/3-best-practices-to-keep-growing-despite-stricter-privacy-law/</t>
  </si>
  <si>
    <t>https://incubeta.com/my/knowledge-base/understanding-consolidated-data/</t>
  </si>
  <si>
    <t>https://incubeta.com/mx/knowledge-base/category/google-ads/</t>
  </si>
  <si>
    <t>https://incubeta.com/my/news-and-resources/google-abandons-third-party-cookie-deprecation/</t>
  </si>
  <si>
    <t>https://incubeta.com/de/knowledge-base/page/2/</t>
  </si>
  <si>
    <t>https://incubeta.com/ae/knowledge-base/category/seamless-integration/</t>
  </si>
  <si>
    <t>https://incubeta.com/whitepapers/investments-for-marketing-profitability/</t>
  </si>
  <si>
    <t>https://incubeta.com/ae/news-and-resources/key-learns-from-google-cloud-summit/</t>
  </si>
  <si>
    <t>https://incubeta.com/de/news-and-resources/category/news/</t>
  </si>
  <si>
    <t>https://incubeta.com/sg/news-and-resources/a-mark-of-the-times-ai-employees-that-boost-internal-productivity/</t>
  </si>
  <si>
    <t>https://incubeta.com/sg/knowledge-base/category/consent-mode/</t>
  </si>
  <si>
    <t>https://incubeta.com/my/our-work/leveraging-value-based-bidding-for-ms/</t>
  </si>
  <si>
    <t>https://incubeta.com/sg/capabilities/marketing-technology/</t>
  </si>
  <si>
    <t>https://incubeta.com/sg/our-work/how-taxfix-turned-measurement-into-a-decision-engine-for-growth/</t>
  </si>
  <si>
    <t>https://incubeta.com/my/knowledge-base/category/seamless-integration/</t>
  </si>
  <si>
    <t>https://incubeta.com/gb/knowledge-base/whats-new-with-ga4/</t>
  </si>
  <si>
    <t>https://incubeta.com/ch/knowledge-base/category/privacy/</t>
  </si>
  <si>
    <t>https://incubeta.com/za/news-and-resources/incubeta-named-global-performance-agency-of-the-year/</t>
  </si>
  <si>
    <t>https://incubeta.com/mx/knowledge-base/category/campaign-tracking/</t>
  </si>
  <si>
    <t>https://incubeta.com/de/video-library/the-digital-edge-s2-ep-8-how-humans-win-and-disrupt-a-boring-ai-landscape-with-mark-schaefer/</t>
  </si>
  <si>
    <t>https://incubeta.com/pt-pt/knowledge-base/how-bigquery-augments-ga4s-reporting-capabilities/</t>
  </si>
  <si>
    <t>https://incubeta.com/au/news-and-resources/tim-weller-joins-incubeta/</t>
  </si>
  <si>
    <t>https://incubeta.com/es/knowledge-base/googles-ai-max-at-peak-times-the-hidden-risks-and-how-to-avoid-them-2/</t>
  </si>
  <si>
    <t>https://incubeta.com/it/knowledge-base/category/video-ads/</t>
  </si>
  <si>
    <t>https://incubeta.com/pt-pt/our-work/improving-reporting-efficiency-with-gmp/</t>
  </si>
  <si>
    <t>https://incubeta.com/gb/knowledge-base/how-to-market-to-the-gen-z-consumer/</t>
  </si>
  <si>
    <t>https://incubeta.com/za/whitepapers/report-the-marketers-confidence-paradox/</t>
  </si>
  <si>
    <t>https://incubeta.com/gb/news-and-resources/google-agentspace/</t>
  </si>
  <si>
    <t>https://incubeta.com/ch/knowledge-base/category/visual-web-optimiser/</t>
  </si>
  <si>
    <t>https://incubeta.com/knowledge-base/category/seamless-integration/</t>
  </si>
  <si>
    <t>https://incubeta.com/de/news-and-resources/maintaining-brand-identity-in-the-age-of-ultra-personalization/</t>
  </si>
  <si>
    <t>https://incubeta.com/my/knowledge-base/category/disability/</t>
  </si>
  <si>
    <t>https://incubeta.com/my/news-and-resources/harrods-partners-with-incubeta/</t>
  </si>
  <si>
    <t>https://incubeta.com/my/news-and-resources/incubeta-partners-with-specialist-consumer-electronics-retail-group-adorama-to-scale-growth-across-its-brands/</t>
  </si>
  <si>
    <t>https://incubeta.com/gb/video-library/the-digital-edge-ep-6-why-your-business-needs-a-measurement-strategy-with-ash-rane/</t>
  </si>
  <si>
    <t>https://incubeta.com/mx/knowledge-base/category/google-chrome/</t>
  </si>
  <si>
    <t>https://incubeta.com/au/knowledge-base/category/google-analytics/</t>
  </si>
  <si>
    <t>https://incubeta.com/de/our-work/identifying-analyzing-website-crawlability/</t>
  </si>
  <si>
    <t>https://incubeta.com/mx/news-and-resources/achieving-peak-season-success/</t>
  </si>
  <si>
    <t>https://incubeta.com/za/knowledge-base/category/accessibility/</t>
  </si>
  <si>
    <t>https://incubeta.com/de/knowledge-base/category/search-ads-360/</t>
  </si>
  <si>
    <t>https://incubeta.com/my/news-and-resources/why-brands-need-to-own-their-marketing-intelligence-in-the-ai-era/</t>
  </si>
  <si>
    <t>https://incubeta.com/za/news-and-resources/incubeta-apac-welcomes-ash-rane-as-client-director-for-data/</t>
  </si>
  <si>
    <t>https://incubeta.com/pt-pt/knowledge-base/category/seamless-integration/</t>
  </si>
  <si>
    <t>https://incubeta.com/my/whitepapers/investments-for-marketing-profitability/</t>
  </si>
  <si>
    <t>https://incubeta.com/sg/news-and-resources/incubeta-welcomes-jacques-van-niekerk-as-non-executive-board-director/</t>
  </si>
  <si>
    <t>https://incubeta.com/es/news-and-resources/harrods-partners-with-incubeta/</t>
  </si>
  <si>
    <t>https://incubeta.com/ae/knowledge-base/category/consent-mode/</t>
  </si>
  <si>
    <t>https://incubeta.com/my/news-and-resources/category/news/</t>
  </si>
  <si>
    <t>https://incubeta.com/de/news-and-resources/incubeta-partners-with-specialist-consumer-electronics-retail-group-adorama-to-scale-growth-across-its-brands/</t>
  </si>
  <si>
    <t>https://incubeta.com/za/knowledge-base/unlocking-search-performance-with-sa360-forecasting/</t>
  </si>
  <si>
    <t>https://incubeta.com/de/video-library/the-digital-edge-s2-e-5-how-to-outperform-with-ai-as-a-creative-partner-with-tom-williams/</t>
  </si>
  <si>
    <t>https://incubeta.com/gb/knowledge-base/category/sa360/</t>
  </si>
  <si>
    <t>https://incubeta.com/it/knowledge-base/why-chatgpts-shopping-integration-should-reshape-how-you-think-about-content-and-brand-trust/</t>
  </si>
  <si>
    <t>https://incubeta.com/mx/news-and-resources/incubeta-are-finalists-at-google-premier-partner-awards/</t>
  </si>
  <si>
    <t>https://incubeta.com/pt-pt/news-and-resources/incubeta-apac-welcomes-ash-rane-as-client-director-for-data/</t>
  </si>
  <si>
    <t>https://incubeta.com/es/news-and-resources/victoria-webb-appointed-as-new-managing-director-of-incubeta-mena/</t>
  </si>
  <si>
    <t>https://incubeta.com/de/knowledge-base/category/gmp/</t>
  </si>
  <si>
    <t>https://incubeta.com/es/knowledge-base/tired-of-explaining-data-discrepancies-a-practical-guide-to-sa360-and-ga-alignment/</t>
  </si>
  <si>
    <t>https://incubeta.com/it/news-and-resources/how-google-is-redefining-discovery-in-an-ai-first-world/</t>
  </si>
  <si>
    <t>https://incubeta.com/ch/our-work/leveraging-value-based-bidding-for-ms/</t>
  </si>
  <si>
    <t>https://incubeta.com/de/news-and-resources/incubeta-launches-seamless-search-on-google-cloud-marketplace/</t>
  </si>
  <si>
    <t>https://incubeta.com/ae/knowledge-base/why-chatgpts-shopping-integration-should-reshape-how-you-think-about-content-and-brand-trust/</t>
  </si>
  <si>
    <t>https://incubeta.com/au/knowledge-base/the-risks-rewards-best-practices-of-generative-ai/</t>
  </si>
  <si>
    <t>https://incubeta.com/my/our-work/blending-creativity-to-drive-engagement/</t>
  </si>
  <si>
    <t>https://incubeta.com/it/knowledge-base/category/dco/</t>
  </si>
  <si>
    <t>https://incubeta.com/ae/news-and-resources/incubeta-named-global-performance-agency-of-the-year/</t>
  </si>
  <si>
    <t>https://incubeta.com/ae/welcome-interview/</t>
  </si>
  <si>
    <t>https://incubeta.com/ae/knowledge-base/the-best-google-optimize-alternatives-for-experimentation/</t>
  </si>
  <si>
    <t>https://incubeta.com/de/knowledge-base/category/crm/</t>
  </si>
  <si>
    <t>https://incubeta.com/za/news-and-resources/incubeta-appoints-new-chief-people-officer/</t>
  </si>
  <si>
    <t>https://incubeta.com/it/knowledge-base/beyond-the-click-mastering-attribution-with-sa360/</t>
  </si>
  <si>
    <t>https://incubeta.com/knowledge-base/category/generative-ai/</t>
  </si>
  <si>
    <t>https://incubeta.com/ch/our-work/identifying-analyzing-website-crawlability/</t>
  </si>
  <si>
    <t>https://incubeta.com/ch/knowledge-base/category/advanced-ppc/</t>
  </si>
  <si>
    <t>https://incubeta.com/it/news-and-resources/how-cmos-can-win-the-affection-of-the-cfo/</t>
  </si>
  <si>
    <t>https://incubeta.com/my/knowledge-base/whats-new-with-ga4/</t>
  </si>
  <si>
    <t>https://incubeta.com/es/knowledge-base/category/advanced-ppc/</t>
  </si>
  <si>
    <t>https://incubeta.com/our-work/page/2/</t>
  </si>
  <si>
    <t>https://incubeta.com/pt-pt/knowledge-base/multi-target-portfolios-making-the-most-of-sa360s-newest-bid-strategy/</t>
  </si>
  <si>
    <t>https://incubeta.com/es/knowledge-base/how-to-drive-sales-over-valentines-day/</t>
  </si>
  <si>
    <t>https://incubeta.com/ch/news-and-resources/the-next-era-of-shopping-is-agentic/</t>
  </si>
  <si>
    <t>https://incubeta.com/es/news-and-resources/how-data-unification-delivers-performance/</t>
  </si>
  <si>
    <t>https://incubeta.com/ae/news-and-resources/google-abandons-third-party-cookie-deprecation/</t>
  </si>
  <si>
    <t>https://incubeta.com/sg/news-and-resources/incubeta-uk-is-google-mobile-certified/</t>
  </si>
  <si>
    <t>https://incubeta.com/it/news-and-resources/creative-authenticity-in-a-world-of-ai/</t>
  </si>
  <si>
    <t>https://incubeta.com/es/video-library/the-digital-edge-s2-ep-7-how-to-move-from-ai-efficiency-to-strategic-growth-with-marketing-over-coffees-christopher-penn/</t>
  </si>
  <si>
    <t>https://incubeta.com/mx/news-and-resources/how-to-make-every-search-dollar-count/</t>
  </si>
  <si>
    <t>https://incubeta.com/my/knowledge-base/what-is-data-empathy/</t>
  </si>
  <si>
    <t>https://incubeta.com/sg/news-and-resources/incubeta-dach-gcp-certification/</t>
  </si>
  <si>
    <t>https://incubeta.com/my/news-and-resources/the-next-era-of-shopping-is-agentic/</t>
  </si>
  <si>
    <t>https://incubeta.com/de/whitepapers/report-the-marketers-confidence-paradox/</t>
  </si>
  <si>
    <t>https://incubeta.com/it/news-and-resources/why-creative-is-the-dark-horse-of-business-growth/</t>
  </si>
  <si>
    <t>https://incubeta.com/sg/news-and-resources/consumers-ahead-brands-behind/</t>
  </si>
  <si>
    <t>https://incubeta.com/knowledge-base/category/roas/</t>
  </si>
  <si>
    <t>https://incubeta.com/au/news-and-resources/how-to-make-every-search-dollar-count/</t>
  </si>
  <si>
    <t>https://incubeta.com/sg/news-and-resources/incubeta-za-is-google-mobile-certified/</t>
  </si>
  <si>
    <t>https://incubeta.com/au/news-and-resources/is-sustainable-profitable-growth-a-pipe-dream/</t>
  </si>
  <si>
    <t>https://incubeta.com/sg/our-work/leveraging-value-based-bidding-for-ms/</t>
  </si>
  <si>
    <t>https://incubeta.com/es/capabilities/digital-media/</t>
  </si>
  <si>
    <t>https://incubeta.com/gb/news-and-resources/incubeta-has-been-named-a-2022-google-premier-partner/</t>
  </si>
  <si>
    <t>https://incubeta.com/sg/news-and-resources/category/incubeta-updates/page/4/</t>
  </si>
  <si>
    <t>https://incubeta.com/au/news-and-resources/the-next-era-of-shopping-is-agentic/</t>
  </si>
  <si>
    <t>https://incubeta.com/gb/knowledge-base/category/crm/</t>
  </si>
  <si>
    <t>https://incubeta.com/it/knowledge-base/tired-of-explaining-data-discrepancies-a-practical-guide-to-sa360-and-ga-alignment/</t>
  </si>
  <si>
    <t>https://incubeta.com/pt-pt/knowledge-base/category/privacy/</t>
  </si>
  <si>
    <t>https://incubeta.com/it/news-and-resources/incubeta-to-propel-growth-for-popeyes-uk/</t>
  </si>
  <si>
    <t>https://incubeta.com/gb/knowledge-base/category/customer-experience/</t>
  </si>
  <si>
    <t>https://incubeta.com/de/news-and-resources/intelligent-creative-vs-infinite-ai-content-how-to-win-in-2026/</t>
  </si>
  <si>
    <t>https://incubeta.com/mx/news-and-resources/incubeta-launches-new-agentic-ai-products-to-help-brands-understand-what-truly-drives-marketing-performance/</t>
  </si>
  <si>
    <t>https://incubeta.com/knowledge-base/category/consent-mode/</t>
  </si>
  <si>
    <t>https://incubeta.com/de/our-work/carparts-mmm/</t>
  </si>
  <si>
    <t>https://incubeta.com/mx/news-and-resources/incubeta-to-propel-growth-for-popeyes-uk/</t>
  </si>
  <si>
    <t>https://incubeta.com/pt-pt/knowledge-base/category/conversions/</t>
  </si>
  <si>
    <t>https://incubeta.com/de/knowledge-base/why-chatgpts-shopping-integration-should-reshape-how-you-think-about-content-and-brand-trust/</t>
  </si>
  <si>
    <t>https://incubeta.com/pt-pt/news-and-resources/google-retaliates-to-chatgpt/</t>
  </si>
  <si>
    <t>https://incubeta.com/my/knowledge-base/category/social-media/</t>
  </si>
  <si>
    <t>https://incubeta.com/gb/knowledge-base/category/seamless-integration/</t>
  </si>
  <si>
    <t>https://incubeta.com/mx/news-and-resources/incubeta-has-been-named-a-2022-google-premier-partner/</t>
  </si>
  <si>
    <t>https://incubeta.com/mx/knowledge-base/category/user-experience/</t>
  </si>
  <si>
    <t>https://incubeta.com/sg/news-and-resources/what-the-cancellation-of-cookie-deprecation-means/</t>
  </si>
  <si>
    <t>https://incubeta.com/it/news-and-resources/why-cmos-lack-confidence-in-their-reporting/</t>
  </si>
  <si>
    <t>https://incubeta.com/mx/news-and-resources/incubeta-welcomes-persuasion-technologies-to-the-family/</t>
  </si>
  <si>
    <t>https://incubeta.com/za/our-work/delivering-incrementality-with-seamless-search/</t>
  </si>
  <si>
    <t>https://incubeta.com/it/news-and-resources/after-google-cloud-next-are-you-an-architect-or-a-renter/</t>
  </si>
  <si>
    <t>https://incubeta.com/ch/video-library/the-digital-edge-ep-2-the-relationship-between-the-cfo-and-the-cmo-with-greg-dos-santos/</t>
  </si>
  <si>
    <t>https://incubeta.com/za/knowledge-base/category/advanced-ppc/</t>
  </si>
  <si>
    <t>https://incubeta.com/de/capabilities/marketing-intelligence/</t>
  </si>
  <si>
    <t>https://incubeta.com/mx/capabilities/digital-experiences/</t>
  </si>
  <si>
    <t>https://incubeta.com/it/news-and-resources/wtf-is-chatgpt/</t>
  </si>
  <si>
    <t>https://incubeta.com/my/our-work/identifying-analyzing-website-crawlability/</t>
  </si>
  <si>
    <t>https://incubeta.com/es/video-library/the-digital-edge-s2-ep-1-discover-how-ai-is-reshaping-digital-marketing-with-michael-ossendrijver/</t>
  </si>
  <si>
    <t>https://incubeta.com/gb/news-and-resources/exploring-modern-search-preferences/</t>
  </si>
  <si>
    <t>https://incubeta.com/pt-pt/our-work/a-decade-of-outperforming-with-forever-new/</t>
  </si>
  <si>
    <t>https://incubeta.com/ae/knowledge-base/category/privacy/</t>
  </si>
  <si>
    <t>https://incubeta.com/au/news-and-resources/category/thought-leadership/page/3/</t>
  </si>
  <si>
    <t>https://incubeta.com/knowledge-base/category/artificial-intelligence/</t>
  </si>
  <si>
    <t>https://incubeta.com/es/news-and-resources/what-the-cancellation-of-cookie-deprecation-means/</t>
  </si>
  <si>
    <t>https://incubeta.com/de/news-and-resources/tomorrows-world-5-takeaways-for-building-marketing-systems-that-outperform-in-2026/</t>
  </si>
  <si>
    <t>https://incubeta.com/ch/whitepapers/report-the-marketers-confidence-paradox/</t>
  </si>
  <si>
    <t>https://incubeta.com/my/knowledge-base/optimizing-your-website-for-increased-holiday-conversions/</t>
  </si>
  <si>
    <t>https://incubeta.com/au/knowledge-base/category/tiktok/</t>
  </si>
  <si>
    <t>https://incubeta.com/my/video-library/digital-edge-episode-1/</t>
  </si>
  <si>
    <t>https://incubeta.com/sg/news-and-resources/demonstrating-diversity-the-value-of-inclusive-marketing/</t>
  </si>
  <si>
    <t>https://incubeta.com/ae/news-and-resources/tim-weller-joins-incubeta/</t>
  </si>
  <si>
    <t>https://incubeta.com/my/news-and-resources/why-creative-is-the-dark-horse-of-business-growth/</t>
  </si>
  <si>
    <t>https://incubeta.com/ae/our-work/delivering-national-excellence-efficiency/</t>
  </si>
  <si>
    <t>https://incubeta.com/pt-pt/news-and-resources/incubetas-pledge-in-2022-and-beyond/</t>
  </si>
  <si>
    <t>https://incubeta.com/ch/our-work/global-digital-transformation/</t>
  </si>
  <si>
    <t>https://incubeta.com/it/news-and-resources/google-agentspace/</t>
  </si>
  <si>
    <t>https://incubeta.com/sg/knowledge-base/category/crm/</t>
  </si>
  <si>
    <t>https://incubeta.com/es/our-work/delivering-scale-performance/</t>
  </si>
  <si>
    <t>https://incubeta.com/pt-pt/knowledge-base/category/disability/</t>
  </si>
  <si>
    <t>https://incubeta.com/ae/knowledge-base/category/accessibility/</t>
  </si>
  <si>
    <t>https://incubeta.com/my/news-and-resources/amazons-back-what-their-google-shopping-whiplash-really-changed/</t>
  </si>
  <si>
    <t>https://incubeta.com/gb/knowledge-base/category/holiday-marketing/</t>
  </si>
  <si>
    <t>https://incubeta.com/it/knowledge-base/category/seo/</t>
  </si>
  <si>
    <t>https://incubeta.com/my/news-and-resources/incubeta-are-finalists-at-google-premier-partner-awards/</t>
  </si>
  <si>
    <t>https://incubeta.com/ae/news-and-resources/incubeta-opens-offices-in-saudi-arabia-to-execute-on-regional-global-growth-strategy/</t>
  </si>
  <si>
    <t>https://incubeta.com/pt-pt/knowledge-base/category/app-advertising/</t>
  </si>
  <si>
    <t>https://incubeta.com/ch/news-and-resources/why-cmos-lack-confidence-in-their-reporting/</t>
  </si>
  <si>
    <t>https://incubeta.com/pt-pt/news-and-resources/how-google-is-redefining-discovery-in-an-ai-first-world/</t>
  </si>
  <si>
    <t>https://incubeta.com/es/knowledge-base/category/accessibility/</t>
  </si>
  <si>
    <t>https://incubeta.com/au/knowledge-base/category/amazon/</t>
  </si>
  <si>
    <t>https://incubeta.com/gb/news-and-resources/what-the-digital-markets-act-dma-means-for-google-advertisers/</t>
  </si>
  <si>
    <t>https://incubeta.com/sg/knowledge-base/category/ai/</t>
  </si>
  <si>
    <t>https://incubeta.com/ae/knowledge-base/category/visual-web-optimiser/</t>
  </si>
  <si>
    <t>https://incubeta.com/my/news-and-resources/redesigning-marketing-operations-for-the-ai-era-in-conversation-with-jonathan-greene/</t>
  </si>
  <si>
    <t>https://incubeta.com/my/news-and-resources/category/incubeta-updates/page/4/</t>
  </si>
  <si>
    <t>https://incubeta.com/it/knowledge-base/how-to-elevate-your-brands-presence-power-with-amazon-brand-registry/</t>
  </si>
  <si>
    <t>https://incubeta.com/za/knowledge-base/what-is-retail-media/</t>
  </si>
  <si>
    <t>https://incubeta.com/ae/our-work/delivering-scale-performance/</t>
  </si>
  <si>
    <t>https://incubeta.com/my/news-and-resources/incubeta-acquires-analytics-partner-panalysis/</t>
  </si>
  <si>
    <t>https://incubeta.com/mx/news-and-resources/incubeta-insider-the-value-of-a-supportive-culture/</t>
  </si>
  <si>
    <t>https://incubeta.com/ae/knowledge-base/page/3/</t>
  </si>
  <si>
    <t>https://incubeta.com/my/news-and-resources/victoria-webb-appointed-as-new-managing-director-of-incubeta-mena/</t>
  </si>
  <si>
    <t>https://incubeta.com/it/our-work/global-digital-transformation/</t>
  </si>
  <si>
    <t>Trasformazione Digitale Globale | Incubeta</t>
  </si>
  <si>
    <t>Perfetti Van Melle ha avviato una trasformazione digitale su scala globale, standardizzando l’attivazione media per migliorare efficienza, coerenza e collaborazione tra i mercati.</t>
  </si>
  <si>
    <t>Trasformazione digitale globale</t>
  </si>
  <si>
    <t>https://incubeta.com/sg/capabilities/digital-media/</t>
  </si>
  <si>
    <t>https://incubeta.com/au/knowledge-base/beyond-the-click-mastering-attribution-with-sa360/</t>
  </si>
  <si>
    <t>https://incubeta.com/gb/knowledge-base/category/generative-ai/</t>
  </si>
  <si>
    <t>https://incubeta.com/pt-pt/news-and-resources/incubeta-uk-is-google-mobile-certified/</t>
  </si>
  <si>
    <t>https://incubeta.com/pt-pt/news-and-resources/marketing-metrics-that-matter-to-the-c-suite/</t>
  </si>
  <si>
    <t>https://incubeta.com/sg/our-work/delivering-tangible-business-growth/</t>
  </si>
  <si>
    <t>https://incubeta.com/gb/news-and-resources/incubeta-welcome-new-managing-director-mexico/</t>
  </si>
  <si>
    <t>https://incubeta.com/it/news-and-resources/incubeta-launches-seamless-search/</t>
  </si>
  <si>
    <t>https://incubeta.com/au/news-and-resources/incubeta-apac-welcomes-ash-rane-as-client-director-for-data/</t>
  </si>
  <si>
    <t>https://incubeta.com/gb/knowledge-base/category/ecommerce/</t>
  </si>
  <si>
    <t>https://incubeta.com/es/news-and-resources/incubeta-scores-vendor-licenses-in-virginia-louisiana/</t>
  </si>
  <si>
    <t>https://incubeta.com/knowledge-base/category/gen-z/</t>
  </si>
  <si>
    <t>https://incubeta.com/de/knowledge-base/category/leads/</t>
  </si>
  <si>
    <t>https://incubeta.com/ae/knowledge-base/category/campaign-tracking/</t>
  </si>
  <si>
    <t>https://incubeta.com/it/news-and-resources/category/incubeta-updates/page/2/</t>
  </si>
  <si>
    <t>https://incubeta.com/gb/our-work/maximizing-engagement-reach-with-first-party-data/</t>
  </si>
  <si>
    <t>https://incubeta.com/ch/video-library/the-digital-edge-s2-ep-1-discover-how-ai-is-reshaping-digital-marketing-with-michael-ossendrijver/</t>
  </si>
  <si>
    <t>https://incubeta.com/it/news-and-resources/breaking-down-organizational-silos-to-drive-synergy/</t>
  </si>
  <si>
    <t>https://incubeta.com/my/news-and-resources/nmpis-parent-company-incubeta-and-dqa-media-group-create-70-million-digital-merger/</t>
  </si>
  <si>
    <t>https://incubeta.com/my/news-and-resources/incubeta-welcomes-blue-walrus-to-the-family/</t>
  </si>
  <si>
    <t>https://incubeta.com/es/news-and-resources/incubeta-apac-welcomes-ash-rane-as-client-director-for-data/</t>
  </si>
  <si>
    <t>https://incubeta.com/gb/knowledge-base/why-are-video-ads-important/</t>
  </si>
  <si>
    <t>https://incubeta.com/au/our-work/unlocking-the-power-of-googles-enhanced-conversions-pmax-solutions/</t>
  </si>
  <si>
    <t>https://incubeta.com/sg/knowledge-base/advanced-signals-ai-first-ppc-structures-dont-need-to-result-in-a-loss-of-insight-or-control/</t>
  </si>
  <si>
    <t>https://incubeta.com/za/news-and-resources/incubetas-pledge-in-2022-and-beyond/</t>
  </si>
  <si>
    <t>https://incubeta.com/ae/news-and-resources/3-best-practices-to-keep-growing-despite-stricter-privacy-law/</t>
  </si>
  <si>
    <t>https://incubeta.com/my/video-library/the-digital-edge-s2-e-5-how-to-outperform-with-ai-as-a-creative-partner-with-tom-williams/</t>
  </si>
  <si>
    <t>https://incubeta.com/es/news-and-resources/why-creative-is-the-dark-horse-of-business-growth/</t>
  </si>
  <si>
    <t>https://incubeta.com/it/news-and-resources/incubeta-are-finalists-at-google-premier-partner-awards/</t>
  </si>
  <si>
    <t>https://incubeta.com/za/knowledge-base/multi-target-portfolios-making-the-most-of-sa360s-newest-bid-strategy/</t>
  </si>
  <si>
    <t>https://incubeta.com/sg/knowledge-base/how-bigquery-augments-ga4s-reporting-capabilities/</t>
  </si>
  <si>
    <t>https://incubeta.com/de/news-and-resources/3-best-practices-to-keep-growing-despite-stricter-privacy-law/</t>
  </si>
  <si>
    <t>https://incubeta.com/knowledge-base/the-cookie-situation-from-deprecation-to-degradation/</t>
  </si>
  <si>
    <t>https://incubeta.com/au/news-and-resources/incubeta-insider-diversity-in-the-workplace/</t>
  </si>
  <si>
    <t>https://incubeta.com/mx/our-work/page/3/</t>
  </si>
  <si>
    <t>https://incubeta.com/za/news-and-resources/incubeta-launches-seamless-search-on-google-cloud-marketplace/</t>
  </si>
  <si>
    <t>https://incubeta.com/au/our-work/identifying-analyzing-website-crawlability/</t>
  </si>
  <si>
    <t>https://incubeta.com/es/knowledge-base/category/ecommerce/</t>
  </si>
  <si>
    <t>https://incubeta.com/au/video-library/the-digital-edge-s2-ep-7-how-to-move-from-ai-efficiency-to-strategic-growth-with-marketing-over-coffees-christopher-penn/</t>
  </si>
  <si>
    <t>https://incubeta.com/sg/news-and-resources/why-creative-is-the-dark-horse-of-business-growth/</t>
  </si>
  <si>
    <t>https://incubeta.com/ae/our-work/transforming-ma-advisory-with-agentic-ai-and-daas/</t>
  </si>
  <si>
    <t>https://incubeta.com/sg/knowledge-base/category/seo/</t>
  </si>
  <si>
    <t>https://incubeta.com/gb/knowledge-base/category/video-ads/</t>
  </si>
  <si>
    <t>https://incubeta.com/mx/our-work/increasing-roas-with-google-precision-optimization/</t>
  </si>
  <si>
    <t>https://incubeta.com/ch/news-and-resources/celebrating-international-womens-day/</t>
  </si>
  <si>
    <t>https://incubeta.com/it/our-work/driving-personalization-with-ai/</t>
  </si>
  <si>
    <t>https://incubeta.com/za/video-library/the-digital-edge-s2-ep-2-using-enterprise-llms-to-secure-your-ai-strategy-with-jonathan-greene/</t>
  </si>
  <si>
    <t>https://incubeta.com/za/video-library/the-digital-edge-s2-e-5-how-to-outperform-with-ai-as-a-creative-partner-with-tom-williams/</t>
  </si>
  <si>
    <t>https://incubeta.com/mx/news-and-resources/exploring-modern-search-preferences/</t>
  </si>
  <si>
    <t>https://incubeta.com/za/news-and-resources/the-power-behind-incubeta/</t>
  </si>
  <si>
    <t>https://incubeta.com/it/knowledge-base/multi-target-portfolios-making-the-most-of-sa360s-newest-bid-strategy/</t>
  </si>
  <si>
    <t>https://incubeta.com/pt-pt/knowledge-base/how-to-elevate-your-brands-presence-power-with-amazon-brand-registry/</t>
  </si>
  <si>
    <t>https://incubeta.com/es/knowledge-base/why-are-video-ads-important/</t>
  </si>
  <si>
    <t>https://incubeta.com/ch/our-work/generating-demand-with-ai/</t>
  </si>
  <si>
    <t>https://incubeta.com/it/video-library/ms-and-incubeta-building-a-demand-led-marketing-strategy/</t>
  </si>
  <si>
    <t>https://incubeta.com/ch/news-and-resources/nmpis-parent-company-incubeta-and-dqa-media-group-create-70-million-digital-merger/</t>
  </si>
  <si>
    <t>https://incubeta.com/sg/our-work/maximizing-reach-efficiency-with-dv360/</t>
  </si>
  <si>
    <t>https://incubeta.com/mx/our-work/transforming-ma-advisory-with-agentic-ai-and-daas/</t>
  </si>
  <si>
    <t>https://incubeta.com/ch/our-work/using-high-quality-content-to-drive-engagement/</t>
  </si>
  <si>
    <t>https://incubeta.com/gb/knowledge-base/what-is-dynamic-creative-optimization-dco/</t>
  </si>
  <si>
    <t>https://incubeta.com/es/whitepapers/tomorrows-world-2026-marketing-outlook-playbook/</t>
  </si>
  <si>
    <t>https://incubeta.com/za/news-and-resources/marketing-metrics-that-matter-to-the-c-suite/</t>
  </si>
  <si>
    <t>https://incubeta.com/es/knowledge-base/category/consent-mode/</t>
  </si>
  <si>
    <t>https://incubeta.com/es/news-and-resources/incubeta-acquires-ecommerce-agency-groundswell/</t>
  </si>
  <si>
    <t>https://incubeta.com/ch/news-and-resources/consumers-ahead-brands-behind/</t>
  </si>
  <si>
    <t>https://incubeta.com/ch/news-and-resources/how-to-navigate-the-compressing-user-journey-in-2026/</t>
  </si>
  <si>
    <t>https://incubeta.com/ae/our-work/carparts-mmm/</t>
  </si>
  <si>
    <t>https://incubeta.com/ch/news-and-resources/incubeta-joins-googles-international-growth-program/</t>
  </si>
  <si>
    <t>https://incubeta.com/ch/news-and-resources/victoria-webb-appointed-as-new-managing-director-of-incubeta-mena/</t>
  </si>
  <si>
    <t>https://incubeta.com/es/knowledge-base/category/user-experience/</t>
  </si>
  <si>
    <t>https://incubeta.com/my/knowledge-base/seasonal-sales-strategy-how-to-outperform-in-shorter-peak-windows/</t>
  </si>
  <si>
    <t>https://incubeta.com/mx/video-library/the-digital-edge-ep-3-ceo-jacques-van-niekerk-on-sustainable-growth-in-2025-outperform-marketing/</t>
  </si>
  <si>
    <t>https://incubeta.com/ch/knowledge-base/category/artificial-intelligence/</t>
  </si>
  <si>
    <t>https://incubeta.com/sg/news-and-resources/incubeta-scores-vendor-licenses-in-virginia-louisiana/</t>
  </si>
  <si>
    <t>https://incubeta.com/it/our-work/delivering-scale-performance/</t>
  </si>
  <si>
    <t>https://incubeta.com/ae/news-and-resources/how-to-own-your-automation/</t>
  </si>
  <si>
    <t>https://incubeta.com/au/knowledge-base/how-retail-consumers-spend-during-economic-hardship/</t>
  </si>
  <si>
    <t>https://incubeta.com/za/news-and-resources/nmpi-and-dqa-complete-acquisition-of-creative-specialist-joystick/</t>
  </si>
  <si>
    <t>https://incubeta.com/de/news-and-resources/comparison-shopping-services-css-changes-in-light-of-the-dma-update/</t>
  </si>
  <si>
    <t>https://incubeta.com/gb/news-and-resources/we-have-the-google-premier-partner-badge/</t>
  </si>
  <si>
    <t>https://incubeta.com/mx/news-and-resources/google-retaliates-to-chatgpt/</t>
  </si>
  <si>
    <t>https://incubeta.com/ch/news-and-resources/incubeta-launches-seamless-search-on-google-cloud-marketplace/</t>
  </si>
  <si>
    <t>https://incubeta.com/mx/knowledge-base/mmm-powerhouses-comparing-meridian-and-robyn-2/</t>
  </si>
  <si>
    <t>https://incubeta.com/it/our-work/increasing-qualified-traffic-through-display-campaigns/</t>
  </si>
  <si>
    <t>Aumento Del Traffico Qualificato Con Le Campagne Display | Incubeta</t>
  </si>
  <si>
    <t>MSC Air Cargo è riuscita a incrementare la propria brand awareness e ad attrarre traffico altamente qualificato verso i propri servizi, grazie a una strategia mirata di campagne su Google Ads.</t>
  </si>
  <si>
    <t>Aumento del traffico qualificato con le campagne Display</t>
  </si>
  <si>
    <t>https://incubeta.com/ch/news-and-resources/incubeta-launches-new-agentic-ai-products-to-help-brands-understand-what-truly-drives-marketing-performance/</t>
  </si>
  <si>
    <t>https://incubeta.com/za/knowledge-base/why-chatgpts-shopping-integration-should-reshape-how-you-think-about-content-and-brand-trust/</t>
  </si>
  <si>
    <t>https://incubeta.com/ch/our-work/executing-a-global-data-audience-strategy/</t>
  </si>
  <si>
    <t>https://incubeta.com/gb/news-and-resources/rethinking-marketing-measurement-from-reporting-to-real-impact/</t>
  </si>
  <si>
    <t>https://incubeta.com/pt-pt/knowledge-base/how-to-market-to-the-gen-z-consumer/</t>
  </si>
  <si>
    <t>https://incubeta.com/gb/news-and-resources/demonstrating-diversity-the-value-of-inclusive-marketing/</t>
  </si>
  <si>
    <t>https://incubeta.com/au/our-work/delivering-incrementality-with-seamless-search/</t>
  </si>
  <si>
    <t>https://incubeta.com/my/knowledge-base/category/google-ads/</t>
  </si>
  <si>
    <t>https://incubeta.com/pt-pt/news-and-resources/the-power-behind-incubeta/</t>
  </si>
  <si>
    <t>https://incubeta.com/sg/knowledge-base/how-to-integrate-google-cloud-google-marketing-platform/</t>
  </si>
  <si>
    <t>https://incubeta.com/pt-pt/video-library/the-digital-edge-s2-ep-7-how-to-move-from-ai-efficiency-to-strategic-growth-with-marketing-over-coffees-christopher-penn/</t>
  </si>
  <si>
    <t>https://incubeta.com/ae/news-and-resources/category/thought-leadership/page/3/</t>
  </si>
  <si>
    <t>https://incubeta.com/ch/knowledge-base/what-is-dynamic-creative-optimization-dco/</t>
  </si>
  <si>
    <t>https://incubeta.com/pt-pt/news-and-resources/category/incubeta-updates/page/2/</t>
  </si>
  <si>
    <t>https://incubeta.com/ch/news-and-resources/loreal-and-incubeta-partner/</t>
  </si>
  <si>
    <t>https://incubeta.com/es/knowledge-base/category/artificial-intelligence/</t>
  </si>
  <si>
    <t>https://incubeta.com/it/our-work/enriching-ga4-with-business-data/</t>
  </si>
  <si>
    <t>Arricchire GA4 Con I Dati Di Business | Incubeta</t>
  </si>
  <si>
    <t>TeamSystem Group ha unificato e arricchito i dati GA4 integrandoli con i sistemi digital e CRM, migliorando l’accuratezza dell’attribuzione e aumentando del 20% la precisione nell’attribuzione dei trial SEO e paid.</t>
  </si>
  <si>
    <t>Arricchire GA4 con i dati di business</t>
  </si>
  <si>
    <t>https://incubeta.com/ch/knowledge-base/category/campaign-tracking/</t>
  </si>
  <si>
    <t>https://incubeta.com/pt-pt/news-and-resources/incubeta-partners-with-specialist-consumer-electronics-retail-group-adorama-to-scale-growth-across-its-brands/</t>
  </si>
  <si>
    <t>https://incubeta.com/pt-pt/news-and-resources/rethinking-marketing-measurement-from-reporting-to-real-impact/</t>
  </si>
  <si>
    <t>https://incubeta.com/mx/our-work/increasing-qualified-traffic-through-display-campaigns/</t>
  </si>
  <si>
    <t>https://incubeta.com/my/knowledge-base/how-to-exponentiate-your-digital-campaigns/</t>
  </si>
  <si>
    <t>https://incubeta.com/za/knowledge-base/what-is-consent-mode/</t>
  </si>
  <si>
    <t>https://incubeta.com/gb/news-and-resources/incubeta-launches-seamless-search/</t>
  </si>
  <si>
    <t>https://incubeta.com/sg/news-and-resources/the-next-era-of-shopping-is-agentic/</t>
  </si>
  <si>
    <t>https://incubeta.com/ch/news-and-resources/category/thought-leadership/page/3/</t>
  </si>
  <si>
    <t>https://incubeta.com/ch/knowledge-base/a-guide-to-countering-safaris-gclid-removal/</t>
  </si>
  <si>
    <t>https://incubeta.com/au/our-work/using-youtube-to-generate-subscribers/</t>
  </si>
  <si>
    <t>https://incubeta.com/ch/news-and-resources/wtf-is-chatgpt/</t>
  </si>
  <si>
    <t>https://incubeta.com/de/news-and-resources/we-have-the-google-premier-partner-badge/</t>
  </si>
  <si>
    <t>https://incubeta.com/es/news-and-resources/the-power-behind-incubeta/</t>
  </si>
  <si>
    <t>https://incubeta.com/it/knowledge-base/category/tiktok/</t>
  </si>
  <si>
    <t>https://incubeta.com/pt-pt/knowledge-base/category/tiktok/</t>
  </si>
  <si>
    <t>https://incubeta.com/pt-pt/knowledge-base/beyond-the-click-mastering-attribution-with-sa360/</t>
  </si>
  <si>
    <t>https://incubeta.com/ch/our-work/page/2/</t>
  </si>
  <si>
    <t>https://incubeta.com/my/news-and-resources/incubeta-dach-gcp-certification/</t>
  </si>
  <si>
    <t>https://incubeta.com/mx/find-us/page/2/</t>
  </si>
  <si>
    <t>Find Us | Página 2 De 2 | Incubeta</t>
  </si>
  <si>
    <t>https://incubeta.com/sg/knowledge-base/how-to-elevate-your-brands-presence-power-with-amazon-brand-registry/</t>
  </si>
  <si>
    <t>https://incubeta.com/my/news-and-resources/nmpi-and-dqa-complete-acquisition-of-creative-specialist-joystick/</t>
  </si>
  <si>
    <t>https://incubeta.com/ae/our-work/page/2/</t>
  </si>
  <si>
    <t>https://incubeta.com/za/our-work/leveraging-value-based-bidding-for-ms/</t>
  </si>
  <si>
    <t>https://incubeta.com/au/whitepapers/investments-for-marketing-profitability/</t>
  </si>
  <si>
    <t>https://incubeta.com/ch/news-and-resources/incubeta-appoints-cory-hudson-as-senior-vice-president-of-creative/</t>
  </si>
  <si>
    <t>https://incubeta.com/gb/news-and-resources/after-google-cloud-next-are-you-an-architect-or-a-renter/</t>
  </si>
  <si>
    <t>https://incubeta.com/de/knowledge-base/category/gen-z/</t>
  </si>
  <si>
    <t>https://incubeta.com/sg/knowledge-base/category/user-experience/</t>
  </si>
  <si>
    <t>https://incubeta.com/it/news-and-resources/nmpis-parent-company-incubeta-and-dqa-media-group-create-70-million-digital-merger/</t>
  </si>
  <si>
    <t>https://incubeta.com/ch/knowledge-base/category/leads/</t>
  </si>
  <si>
    <t>https://incubeta.com/sg/knowledge-base/how-to-drive-sales-over-valentines-day/</t>
  </si>
  <si>
    <t>https://incubeta.com/mx/news-and-resources/incubeta-joins-googles-international-growth-program/</t>
  </si>
  <si>
    <t>https://incubeta.com/de/news-and-resources/advertising-through-uncertain-times/</t>
  </si>
  <si>
    <t>https://incubeta.com/my/our-work/global-digital-transformation/</t>
  </si>
  <si>
    <t>https://incubeta.com/my/capabilities/digital-experiences/</t>
  </si>
  <si>
    <t>https://incubeta.com/za/video-library/the-digital-edge-s2-ep-9-keeping-your-brand-voice-in-an-automated-world-with-ben-afia/</t>
  </si>
  <si>
    <t>https://incubeta.com/au/news-and-resources/key-learns-from-google-cloud-summit/</t>
  </si>
  <si>
    <t>https://incubeta.com/gb/news-and-resources/incubeta-partners-with-specialist-consumer-electronics-retail-group-adorama-to-scale-growth-across-its-brands/</t>
  </si>
  <si>
    <t>https://incubeta.com/it/knowledge-base/category/google-analytics/</t>
  </si>
  <si>
    <t>https://incubeta.com/mx/news-and-resources/incubeta-partners-with-specialist-consumer-electronics-retail-group-adorama-to-scale-growth-across-its-brands/</t>
  </si>
  <si>
    <t>https://incubeta.com/pt-pt/news-and-resources/the-next-era-of-shopping-is-agentic/</t>
  </si>
  <si>
    <t>https://incubeta.com/za/our-work/maximizing-engagement-reach-with-first-party-data/</t>
  </si>
  <si>
    <t>https://incubeta.com/it/news-and-resources/how-to-find-growth-in-difficult-times/</t>
  </si>
  <si>
    <t>https://incubeta.com/it/news-and-resources/our-continued-pledge-to-sustainability/</t>
  </si>
  <si>
    <t>https://incubeta.com/za/knowledge-base/category/roas/</t>
  </si>
  <si>
    <t>https://incubeta.com/ae/news-and-resources/incubeta-acquires-analytics-partner-panalysis/</t>
  </si>
  <si>
    <t>https://incubeta.com/ae/knowledge-base/how-to-market-to-the-gen-z-consumer/</t>
  </si>
  <si>
    <t>https://incubeta.com/de/news-and-resources/category/incubeta-updates/page/3/</t>
  </si>
  <si>
    <t>https://incubeta.com/ae/whitepapers/investments-for-marketing-profitability/</t>
  </si>
  <si>
    <t>https://incubeta.com/mx/news-and-resources/incubeta-apac-welcomes-ash-rane-as-client-director-for-data/</t>
  </si>
  <si>
    <t>https://incubeta.com/sg/knowledge-base/category/sales/</t>
  </si>
  <si>
    <t>https://incubeta.com/pt-pt/news-and-resources/incubeta-appoints-adam-woods-as-global-chief-product-officer/</t>
  </si>
  <si>
    <t>https://incubeta.com/pt-pt/news-and-resources/extendo-joins-incubeta/</t>
  </si>
  <si>
    <t>https://incubeta.com/ae/video-library/the-digital-edge-s2-ep-3-how-to-build-an-ai-powered-brand-for-the-future-with-amy-crowther/</t>
  </si>
  <si>
    <t>https://incubeta.com/au/knowledge-base/how-to-drive-sales-over-christmas/</t>
  </si>
  <si>
    <t>https://incubeta.com/ae/our-work/leveraging-gmp-to-drive-leads-reach/</t>
  </si>
  <si>
    <t>https://incubeta.com/ch/video-library/the-digital-edge-ep-3-ceo-jacques-van-niekerk-on-sustainable-growth-in-2025-outperform-marketing/</t>
  </si>
  <si>
    <t>https://incubeta.com/ae/news-and-resources/after-google-cloud-next-are-you-an-architect-or-a-renter/</t>
  </si>
  <si>
    <t>https://incubeta.com/au/our-work/global-digital-transformation/</t>
  </si>
  <si>
    <t>https://incubeta.com/our-work/how-machine-learning-helped-worten-achieve-a-3x-increase-in-roas/</t>
  </si>
  <si>
    <t>https://incubeta.com/it/video-library/the-digital-edge-s2-ep-8-how-humans-win-and-disrupt-a-boring-ai-landscape-with-mark-schaefer/</t>
  </si>
  <si>
    <t>https://incubeta.com/au/knowledge-base/the-best-google-optimize-alternatives-for-experimentation/</t>
  </si>
  <si>
    <t>https://incubeta.com/pt-pt/news-and-resources/incubeta-appoints-amy-crowther-as-president-americas/</t>
  </si>
  <si>
    <t>https://incubeta.com/my/news-and-resources/incubeta-launches-seamless-search/</t>
  </si>
  <si>
    <t>https://incubeta.com/knowledge-base/category/website/</t>
  </si>
  <si>
    <t>https://incubeta.com/mx/news-and-resources/incubeta-appoints-amy-crowther-as-president-americas/</t>
  </si>
  <si>
    <t>https://incubeta.com/mx/video-library/the-digital-edge-s2-ep-6-overcoming-the-confidence-paradox-in-marketing-with-paul-ruscoe/</t>
  </si>
  <si>
    <t>https://incubeta.com/knowledge-base/category/gmp/</t>
  </si>
  <si>
    <t>https://incubeta.com/de/knowledge-base/category/signals/</t>
  </si>
  <si>
    <t>https://incubeta.com/za/knowledge-base/category/video-ads/</t>
  </si>
  <si>
    <t>https://incubeta.com/it/news-and-resources/incubeta-named-global-performance-agency-of-the-year/</t>
  </si>
  <si>
    <t>https://incubeta.com/pt-pt/news-and-resources/driving-growth-in-uncertainty-3-top-tips-for-business-leaders/</t>
  </si>
  <si>
    <t>https://incubeta.com/it/our-work/blending-creativity-to-drive-engagement/</t>
  </si>
  <si>
    <t>https://incubeta.com/ch/news-and-resources/how-data-unification-delivers-performance/</t>
  </si>
  <si>
    <t>https://incubeta.com/au/news-and-resources/in-house-versus-agency/</t>
  </si>
  <si>
    <t>https://incubeta.com/sg/knowledge-base/category/campaign-tracking/</t>
  </si>
  <si>
    <t>https://incubeta.com/it/news-and-resources/harrods-partners-with-incubeta/</t>
  </si>
  <si>
    <t>https://incubeta.com/gb/our-work/unlocking-new-profitability-in-a-shifting-luxury-market/</t>
  </si>
  <si>
    <t>https://incubeta.com/za/news-and-resources/loreal-and-incubeta-partner/</t>
  </si>
  <si>
    <t>https://incubeta.com/au/knowledge-base/what-is-threads/</t>
  </si>
  <si>
    <t>https://incubeta.com/au/news-and-resources/category/thought-leadership/page/2/</t>
  </si>
  <si>
    <t>https://incubeta.com/sg/our-work/carparts-mmm/</t>
  </si>
  <si>
    <t>https://incubeta.com/sg/knowledge-base/multi-target-portfolios-making-the-most-of-sa360s-newest-bid-strategy/</t>
  </si>
  <si>
    <t>https://incubeta.com/es/video-library/the-digital-edge-ep-2-the-relationship-between-the-cfo-and-the-cmo-with-greg-dos-santos/</t>
  </si>
  <si>
    <t>https://incubeta.com/ae/our-work/taking-the-grind-out-of-data-analysis/</t>
  </si>
  <si>
    <t>https://incubeta.com/ae/knowledge-base/category/app-advertising/</t>
  </si>
  <si>
    <t>https://incubeta.com/es/knowledge-base/how-to-elevate-your-brands-presence-power-with-amazon-brand-registry/</t>
  </si>
  <si>
    <t>https://incubeta.com/de/our-work/global-digital-transformation/</t>
  </si>
  <si>
    <t>https://incubeta.com/my/our-work/page/3/</t>
  </si>
  <si>
    <t>https://incubeta.com/pt-pt/knowledge-base/6-accessibility-tips-to-improve-your-customer-experience/</t>
  </si>
  <si>
    <t>https://incubeta.com/my/knowledge-base/category/automation/</t>
  </si>
  <si>
    <t>https://incubeta.com/it/news-and-resources/incubeta-opens-offices-in-saudi-arabia-to-execute-on-regional-global-growth-strategy/</t>
  </si>
  <si>
    <t>https://incubeta.com/mx/news-and-resources/how-google-is-redefining-discovery-in-an-ai-first-world/</t>
  </si>
  <si>
    <t>https://incubeta.com/es/knowledge-base/category/google-analytics/</t>
  </si>
  <si>
    <t>https://incubeta.com/au/news-and-resources/after-google-cloud-next-are-you-an-architect-or-a-renter/</t>
  </si>
  <si>
    <t>https://incubeta.com/sg/our-work/combining-real-time-weather-signals-with-ai-for-the-loreal-group/</t>
  </si>
  <si>
    <t>https://incubeta.com/gb/video-library/ms-and-incubeta-building-a-demand-led-marketing-strategy/</t>
  </si>
  <si>
    <t>https://incubeta.com/za/news-and-resources/incubeta-acquires-ecommerce-agency-groundswell/</t>
  </si>
  <si>
    <t>https://incubeta.com/gb/news-and-resources/category/incubeta-updates/page/4/</t>
  </si>
  <si>
    <t>https://incubeta.com/za/our-work/leveraging-gmp-to-drive-leads-reach/</t>
  </si>
  <si>
    <t>https://incubeta.com/ae/news-and-resources/google-agentspace/</t>
  </si>
  <si>
    <t>https://incubeta.com/ch/news-and-resources/incubeta-za-is-google-mobile-certified/</t>
  </si>
  <si>
    <t>https://incubeta.com/sg/knowledge-base/category/tiktok/</t>
  </si>
  <si>
    <t>https://incubeta.com/au/knowledge-base/category/ecommerce/</t>
  </si>
  <si>
    <t>https://incubeta.com/ch/news-and-resources/how-to-own-your-automation/</t>
  </si>
  <si>
    <t>https://incubeta.com/es/news-and-resources/creating-value-with-ai-three-concrete-use-cases/</t>
  </si>
  <si>
    <t>https://incubeta.com/it/our-work/marks-spencer-international/</t>
  </si>
  <si>
    <t>https://incubeta.com/za/news-and-resources/incubeta-wins-at-the-google-premier-partner-awards/</t>
  </si>
  <si>
    <t>https://incubeta.com/gb/knowledge-base/category/performace/</t>
  </si>
  <si>
    <t>https://incubeta.com/au/news-and-resources/harrods-partners-with-incubeta/</t>
  </si>
  <si>
    <t>https://incubeta.com/ch/knowledge-base/the-cookie-situation-from-deprecation-to-degradation/</t>
  </si>
  <si>
    <t>https://incubeta.com/gb/knowledge-base/the-role-of-first-party-mode-in-futureproof-measurement/</t>
  </si>
  <si>
    <t>https://incubeta.com/ch/knowledge-base/category/crm/</t>
  </si>
  <si>
    <t>https://incubeta.com/video-library/ms-and-incubeta-building-a-demand-led-marketing-strategy/</t>
  </si>
  <si>
    <t>https://incubeta.com/ae/knowledge-base/beyond-the-click-mastering-attribution-with-sa360/</t>
  </si>
  <si>
    <t>https://incubeta.com/au/knowledge-base/category/gen-z/</t>
  </si>
  <si>
    <t>https://incubeta.com/wp-content/plugins/wp-rocket/assets/js/lazyload/17.8.3/lazyload.min.js</t>
  </si>
  <si>
    <t>https://incubeta.com/de/whitepapers/the-architects-the-renters/</t>
  </si>
  <si>
    <t>https://incubeta.com/sg/news-and-resources/our-continued-pledge-to-sustainability/</t>
  </si>
  <si>
    <t>https://incubeta.com/de/our-work/driving-search-profit-with-machine-learning/</t>
  </si>
  <si>
    <t>https://incubeta.com/my/our-work/delivering-incrementality-for-superdrug/</t>
  </si>
  <si>
    <t>https://incubeta.com/sg/news-and-resources/category/news/</t>
  </si>
  <si>
    <t>https://incubeta.com/mx/news-and-resources/incubeta-launches-seamless-search-on-google-cloud-marketplace/</t>
  </si>
  <si>
    <t>https://incubeta.com/ae/news-and-resources/incubeta-releases-new-report-the-marketers-confidence-paradox/</t>
  </si>
  <si>
    <t>https://incubeta.com/es/news-and-resources/incubeta-drives-ai-performance-with-early-adoption-of-gemini-for-google-workspace/</t>
  </si>
  <si>
    <t>https://incubeta.com/au/news-and-resources/achieving-peak-season-success/</t>
  </si>
  <si>
    <t>https://incubeta.com/za/news-and-resources/how-to-navigate-the-compressing-user-journey-in-2026/</t>
  </si>
  <si>
    <t>https://incubeta.com/knowledge-base/how-to-set-up-a-retail-media-network/</t>
  </si>
  <si>
    <t>https://incubeta.com/pt-pt/news-and-resources/how-to-find-growth-in-difficult-times/</t>
  </si>
  <si>
    <t>https://incubeta.com/gb/our-work/enriching-ga4-with-business-data/</t>
  </si>
  <si>
    <t>https://incubeta.com/gb/news-and-resources/incubeta-to-propel-growth-for-popeyes-uk/</t>
  </si>
  <si>
    <t>https://incubeta.com/it/our-work/unlocking-the-power-of-googles-enhanced-conversions-pmax-solutions/</t>
  </si>
  <si>
    <t>https://incubeta.com/za/our-work/driving-search-profit-with-machine-learning/</t>
  </si>
  <si>
    <t>https://incubeta.com/my/news-and-resources/incubeta-joins-googles-international-growth-program/</t>
  </si>
  <si>
    <t>https://incubeta.com/sg/knowledge-base/category/visual-web-optimiser/</t>
  </si>
  <si>
    <t>https://incubeta.com/gb/news-and-resources/incubeta-appoints-adam-woods-as-global-chief-product-officer/</t>
  </si>
  <si>
    <t>https://incubeta.com/au/knowledge-base/category/advertising/</t>
  </si>
  <si>
    <t>https://incubeta.com/my/knowledge-base/the-benefits-challenges-of-in-app-advertising/</t>
  </si>
  <si>
    <t>https://incubeta.com/au/news-and-resources/3-best-practices-to-keep-growing-despite-stricter-privacy-law/</t>
  </si>
  <si>
    <t>https://incubeta.com/mx/news-and-resources/comparison-shopping-services-css-changes-in-light-of-the-dma-update/</t>
  </si>
  <si>
    <t>https://incubeta.com/my/knowledge-base/how-retail-consumers-spend-during-economic-hardship/</t>
  </si>
  <si>
    <t>https://incubeta.com/it/knowledge-base/category/disability/</t>
  </si>
  <si>
    <t>https://incubeta.com/my/knowledge-base/beyond-the-click-mastering-attribution-with-sa360/</t>
  </si>
  <si>
    <t>https://incubeta.com/it/knowledge-base/category/campaign-tracking/</t>
  </si>
  <si>
    <t>https://incubeta.com/it/knowledge-base/the-role-of-first-party-mode-in-futureproof-measurement/</t>
  </si>
  <si>
    <t>https://incubeta.com/knowledge-base/category/campaign-management/</t>
  </si>
  <si>
    <t>https://incubeta.com/pt-pt/news-and-resources/achieving-peak-season-success/</t>
  </si>
  <si>
    <t>https://incubeta.com/es/news-and-resources/incubeta-appoints-cory-hudson-as-senior-vice-president-of-creative/</t>
  </si>
  <si>
    <t>https://incubeta.com/my/our-work/improving-reporting-efficiency-with-gmp/</t>
  </si>
  <si>
    <t>https://incubeta.com/de/video-library/the-digital-edge-ep-5-showcasing-marketing-as-a-profit-driver-with-damien-bennett/</t>
  </si>
  <si>
    <t>https://incubeta.com/au/knowledge-base/page/2/</t>
  </si>
  <si>
    <t>https://incubeta.com/ch/capabilities/marketing-technology/</t>
  </si>
  <si>
    <t>https://incubeta.com/mx/our-work/page/2/</t>
  </si>
  <si>
    <t>https://incubeta.com/pt-pt/knowledge-base/what-is-data-empathy/</t>
  </si>
  <si>
    <t>https://incubeta.com/it/knowledge-base/understanding-consolidated-data/</t>
  </si>
  <si>
    <t>https://incubeta.com/mx/knowledge-base/test-learn-with-the-new-ai-powered-features-on-performance-max/</t>
  </si>
  <si>
    <t>https://incubeta.com/mx/knowledge-base/category/tiktok/</t>
  </si>
  <si>
    <t>https://incubeta.com/ch/knowledge-base/page/3/</t>
  </si>
  <si>
    <t>Knowledge Base | Seite 3 Von 3 | Incubeta</t>
  </si>
  <si>
    <t>https://incubeta.com/gb/news-and-resources/loreal-incubeta-use-ai-first-party-data-to-push-personalization-frontiers-with-skin-genius/</t>
  </si>
  <si>
    <t>https://incubeta.com/my/knowledge-base/why-is-tiktok-shop-important/</t>
  </si>
  <si>
    <t>https://incubeta.com/sg/our-work/identifying-analyzing-website-crawlability/</t>
  </si>
  <si>
    <t>https://incubeta.com/gb/video-library/the-digital-edge-s2-ep-7-how-to-move-from-ai-efficiency-to-strategic-growth-with-marketing-over-coffees-christopher-penn/</t>
  </si>
  <si>
    <t>https://incubeta.com/au/capabilities/marketing-intelligence/</t>
  </si>
  <si>
    <t>https://incubeta.com/ch/news-and-resources/incubeta-scores-vendor-licenses-in-virginia-louisiana/</t>
  </si>
  <si>
    <t>https://incubeta.com/au/video-library/the-digital-edge-ep-4-the-key-to-creative-profitability-with-vanessa-bolosier-jessica-hondolero/</t>
  </si>
  <si>
    <t>https://incubeta.com/sg/knowledge-base/category/digital-marketing/</t>
  </si>
  <si>
    <t>https://incubeta.com/it/our-work/driving-revenue-growth-and-performance/</t>
  </si>
  <si>
    <t>https://incubeta.com/mx/news-and-resources/category/incubeta-updates/page/4/</t>
  </si>
  <si>
    <t>https://incubeta.com/de/knowledge-base/page/3/</t>
  </si>
  <si>
    <t>https://incubeta.com/ae/knowledge-base/category/advanced-ppc/</t>
  </si>
  <si>
    <t>https://incubeta.com/es/news-and-resources/incubeta-partners-with-specialist-consumer-electronics-retail-group-adorama-to-scale-growth-across-its-brands/</t>
  </si>
  <si>
    <t>https://incubeta.com/za/knowledge-base/category/gmp/</t>
  </si>
  <si>
    <t>https://incubeta.com/au/news-and-resources/incubeta-welcomes-jacques-van-niekerk-as-non-executive-board-director/</t>
  </si>
  <si>
    <t>https://incubeta.com/za/knowledge-base/fragmentation-is-the-challenge-demand-gen-is-the-solution-2/</t>
  </si>
  <si>
    <t>https://incubeta.com/za/news-and-resources/loreal-incubeta-use-ai-first-party-data-to-push-personalization-frontiers-with-skin-genius/</t>
  </si>
  <si>
    <t>https://incubeta.com/au/knowledge-base/category/mmm-tools/</t>
  </si>
  <si>
    <t>https://incubeta.com/pt-pt/knowledge-base/category/gen-z/</t>
  </si>
  <si>
    <t>https://incubeta.com/it/knowledge-base/category/gen-z/</t>
  </si>
  <si>
    <t>https://incubeta.com/es/knowledge-base/what-is-data-empathy/</t>
  </si>
  <si>
    <t>https://incubeta.com/de/news-and-resources/our-continued-pledge-to-sustainability/</t>
  </si>
  <si>
    <t>https://incubeta.com/gb/our-work/unlocking-the-power-of-googles-enhanced-conversions-pmax-solutions/</t>
  </si>
  <si>
    <t>https://incubeta.com/it/knowledge-base/category/statistics/</t>
  </si>
  <si>
    <t>https://incubeta.com/my/our-work/page/2/</t>
  </si>
  <si>
    <t>https://incubeta.com/ae/knowledge-base/a-guide-to-countering-safaris-gclid-removal/</t>
  </si>
  <si>
    <t>https://incubeta.com/au/news-and-resources/category/incubeta-updates/page/3/</t>
  </si>
  <si>
    <t>https://incubeta.com/sg/news-and-resources/what-the-digital-markets-act-dma-means-for-google-advertisers/</t>
  </si>
  <si>
    <t>https://incubeta.com/au/video-library/incubeta-unpacks-commerce-on-emerce-talks/</t>
  </si>
  <si>
    <t>https://incubeta.com/ae/news-and-resources/incubeta-welcomes-persuasion-technologies-to-the-family/</t>
  </si>
  <si>
    <t>https://incubeta.com/mx/knowledge-base/category/visual-web-optimiser/</t>
  </si>
  <si>
    <t>https://incubeta.com/sg/news-and-resources/we-have-the-google-premier-partner-badge/</t>
  </si>
  <si>
    <t>https://incubeta.com/za/knowledge-base/category/app-advertising/</t>
  </si>
  <si>
    <t>https://incubeta.com/gb/news-and-resources/victoria-webb-appointed-as-new-managing-director-of-incubeta-mena/</t>
  </si>
  <si>
    <t>https://incubeta.com/my/knowledge-base/category/crm/</t>
  </si>
  <si>
    <t>https://incubeta.com/pt-pt/news-and-resources/incubeta-acquires-analytics-partner-panalysis/</t>
  </si>
  <si>
    <t>https://incubeta.com/es/knowledge-base/category/automation/</t>
  </si>
  <si>
    <t>https://incubeta.com/gb/knowledge-base/seasonal-sales-strategy-how-to-outperform-in-shorter-peak-windows/</t>
  </si>
  <si>
    <t>https://incubeta.com/za/knowledge-base/mmm-powerhouses-comparing-meridian-and-robyn-2/</t>
  </si>
  <si>
    <t>https://incubeta.com/es/news-and-resources/incubeta-za-is-google-mobile-certified/</t>
  </si>
  <si>
    <t>https://incubeta.com/au/knowledge-base/category/user-experience/</t>
  </si>
  <si>
    <t>https://incubeta.com/my/news-and-resources/how-google-is-redefining-discovery-in-an-ai-first-world/</t>
  </si>
  <si>
    <t>https://incubeta.com/ae/news-and-resources/why-creative-is-the-dark-horse-of-business-growth/</t>
  </si>
  <si>
    <t>https://incubeta.com/gb/knowledge-base/googles-ai-max-at-peak-times-the-hidden-risks-and-how-to-avoid-them-2/</t>
  </si>
  <si>
    <t>https://incubeta.com/au/our-work/page/3/</t>
  </si>
  <si>
    <t>https://incubeta.com/mx/knowledge-base/category/generative-ai/</t>
  </si>
  <si>
    <t>https://incubeta.com/mx/news-and-resources/incubeta-scores-vendor-licenses-in-virginia-louisiana/</t>
  </si>
  <si>
    <t>https://incubeta.com/au/knowledge-base/category/seamless-integration/</t>
  </si>
  <si>
    <t>https://incubeta.com/gb/knowledge-base/how-bigquery-augments-ga4s-reporting-capabilities/</t>
  </si>
  <si>
    <t>https://incubeta.com/gb/news-and-resources/incubeta-uk-is-google-mobile-certified/</t>
  </si>
  <si>
    <t>https://incubeta.com/ch/video-library/ms-and-incubeta-building-a-demand-led-marketing-strategy/</t>
  </si>
  <si>
    <t>https://incubeta.com/sg/knowledge-base/category/ux/</t>
  </si>
  <si>
    <t>https://incubeta.com/mx/knowledge-base/page/2/</t>
  </si>
  <si>
    <t>https://incubeta.com/za/knowledge-base/category/privacy/</t>
  </si>
  <si>
    <t>https://incubeta.com/es/our-work/taking-the-grind-out-of-data-analysis/</t>
  </si>
  <si>
    <t>https://incubeta.com/za/our-work/page/2/</t>
  </si>
  <si>
    <t>https://incubeta.com/es/our-work/how-taxfix-turned-measurement-into-a-decision-engine-for-growth/</t>
  </si>
  <si>
    <t>https://incubeta.com/mx/our-work/leveraging-gmp-to-drive-leads-reach/</t>
  </si>
  <si>
    <t>Cómo GMP Puede Generar Leads Y Ampliar El Alcance | Incubeta</t>
  </si>
  <si>
    <t>Telecoming overcame challenges relating to the offline conversion notification to GMP platforms, enhancing their data enrichment and attribution. They were</t>
  </si>
  <si>
    <t>Cómo GMP puede generar leads y ampliar el alcance</t>
  </si>
  <si>
    <t>https://incubeta.com/es/our-work/improving-reporting-efficiency-with-gmp/</t>
  </si>
  <si>
    <t>https://incubeta.com/my/news-and-resources/key-learns-from-google-cloud-summit/</t>
  </si>
  <si>
    <t>https://incubeta.com/my/video-library/the-digital-edge-s2-ep-3-how-to-build-an-ai-powered-brand-for-the-future-with-amy-crowther/</t>
  </si>
  <si>
    <t>https://incubeta.com/za/knowledge-base/category/campaign-management/</t>
  </si>
  <si>
    <t>https://incubeta.com/es/knowledge-base/a-guide-to-countering-safaris-gclid-removal/</t>
  </si>
  <si>
    <t>https://incubeta.com/mx/news-and-resources/what-the-cancellation-of-cookie-deprecation-means/</t>
  </si>
  <si>
    <t>https://incubeta.com/ae/knowledge-base/multi-target-portfolios-making-the-most-of-sa360s-newest-bid-strategy/</t>
  </si>
  <si>
    <t>https://incubeta.com/de/knowledge-base/category/campaign-tracking/</t>
  </si>
  <si>
    <t>https://incubeta.com/it/knowledge-base/whats-new-with-ga4/</t>
  </si>
  <si>
    <t>https://incubeta.com/pt-pt/knowledge-base/what-is-threads/</t>
  </si>
  <si>
    <t>https://incubeta.com/za/capabilities/digital-experiences/</t>
  </si>
  <si>
    <t>https://incubeta.com/za/news-and-resources/how-to-own-your-automation/</t>
  </si>
  <si>
    <t>https://incubeta.com/de/capabilities/creative/</t>
  </si>
  <si>
    <t>https://incubeta.com/ch/our-work/blending-creativity-to-drive-engagement/</t>
  </si>
  <si>
    <t>https://incubeta.com/de/news-and-resources/driving-growth-in-uncertainty-3-top-tips-for-business-leaders/</t>
  </si>
  <si>
    <t>https://incubeta.com/sg/news-and-resources/increasing-sustainability-one-ad-at-a-time/</t>
  </si>
  <si>
    <t>https://incubeta.com/ae/news-and-resources/incubeta-welcomes-jacques-van-niekerk-as-non-executive-board-director/</t>
  </si>
  <si>
    <t>https://incubeta.com/pt-pt/news-and-resources/incubeta-appoints-sarah-hampton-as-us-chief-operating-officer/</t>
  </si>
  <si>
    <t>https://incubeta.com/gb/news-and-resources/category/thought-leadership/page/2/</t>
  </si>
  <si>
    <t>https://incubeta.com/my/news-and-resources/celebrating-international-womens-day/</t>
  </si>
  <si>
    <t>https://incubeta.com/za/video-library/the-digital-edge-s2-ep-3-how-to-build-an-ai-powered-brand-for-the-future-with-amy-crowther/</t>
  </si>
  <si>
    <t>https://incubeta.com/za/knowledge-base/category/statistics/</t>
  </si>
  <si>
    <t>https://incubeta.com/gb/our-work/driving-search-profit-with-machine-learning/</t>
  </si>
  <si>
    <t>https://incubeta.com/gb/knowledge-base/how-to-elevate-your-brands-presence-power-with-amazon-brand-registry/</t>
  </si>
  <si>
    <t>https://incubeta.com/it/knowledge-base/the-benefits-challenges-of-in-app-advertising/</t>
  </si>
  <si>
    <t>https://incubeta.com/es/our-work/leveraging-gmp-to-drive-leads-reach/</t>
  </si>
  <si>
    <t>https://incubeta.com/es/news-and-resources/category/thought-leadership/page/2/</t>
  </si>
  <si>
    <t>https://incubeta.com/es/our-work/increasing-roas-with-google-precision-optimization/</t>
  </si>
  <si>
    <t>https://incubeta.com/sg/video-library/the-digital-edge-s2-ep-9-keeping-your-brand-voice-in-an-automated-world-with-ben-afia/</t>
  </si>
  <si>
    <t>https://incubeta.com/my/knowledge-base/category/statistics/</t>
  </si>
  <si>
    <t>https://incubeta.com/ae/knowledge-base/category/sa360/</t>
  </si>
  <si>
    <t>https://incubeta.com/ae/knowledge-base/how-bigquery-augments-ga4s-reporting-capabilities/</t>
  </si>
  <si>
    <t>https://incubeta.com/pt-pt/knowledge-base/category/statistics/</t>
  </si>
  <si>
    <t>https://incubeta.com/za/news-and-resources/incubeta-opens-offices-in-saudi-arabia-to-execute-on-regional-global-growth-strategy/</t>
  </si>
  <si>
    <t>https://incubeta.com/de/news-and-resources/how-google-is-redefining-discovery-in-an-ai-first-world/</t>
  </si>
  <si>
    <t>https://incubeta.com/mx/news-and-resources/loreal-and-incubeta-partner/</t>
  </si>
  <si>
    <t>https://incubeta.com/gb/news-and-resources/achieving-peak-season-success/</t>
  </si>
  <si>
    <t>https://incubeta.com/ae/news-and-resources/category/thought-leadership/page/2/</t>
  </si>
  <si>
    <t>https://incubeta.com/de/news-and-resources/is-sustainable-profitable-growth-a-pipe-dream/</t>
  </si>
  <si>
    <t>https://incubeta.com/ae/knowledge-base/the-benefits-challenges-of-in-app-advertising/</t>
  </si>
  <si>
    <t>https://incubeta.com/za/video-library/the-digital-edge-ep-7-the-future-of-search-ai-what-comes-next/</t>
  </si>
  <si>
    <t>https://incubeta.com/ae/video-library/the-digital-edge-ep-7-the-future-of-search-ai-what-comes-next/</t>
  </si>
  <si>
    <t>https://incubeta.com/au/knowledge-base/category/app-advertising/</t>
  </si>
  <si>
    <t>https://incubeta.com/ch/knowledge-base/category/ai/</t>
  </si>
  <si>
    <t>https://incubeta.com/my/knowledge-base/fragmentation-is-the-challenge-demand-gen-is-the-solution-2/</t>
  </si>
  <si>
    <t>https://incubeta.com/ae/news-and-resources/loreal-incubeta-use-ai-first-party-data-to-push-personalization-frontiers-with-skin-genius/</t>
  </si>
  <si>
    <t>https://incubeta.com/au/news-and-resources/incubeta-acquires-analytics-partner-panalysis/</t>
  </si>
  <si>
    <t>https://incubeta.com/za/knowledge-base/how-to-elevate-your-brands-presence-power-with-amazon-brand-registry/</t>
  </si>
  <si>
    <t>https://incubeta.com/au/knowledge-base/category/statistics/</t>
  </si>
  <si>
    <t>https://incubeta.com/sg/news-and-resources/incubeta-acquires-global-marketplace-expert-maze-one/</t>
  </si>
  <si>
    <t>https://incubeta.com/es/knowledge-base/category/gmp/</t>
  </si>
  <si>
    <t>https://incubeta.com/ae/news-and-resources/incubeta-are-finalists-at-google-premier-partner-awards/</t>
  </si>
  <si>
    <t>https://incubeta.com/za/our-work/enriching-ga4-with-business-data/</t>
  </si>
  <si>
    <t>https://incubeta.com/my/news-and-resources/loreal-incubeta-use-ai-first-party-data-to-push-personalization-frontiers-with-skin-genius/</t>
  </si>
  <si>
    <t>https://incubeta.com/pt-pt/news-and-resources/how-to-own-your-automation/</t>
  </si>
  <si>
    <t>https://incubeta.com/au/knowledge-base/optimizing-your-website-for-increased-holiday-conversions/</t>
  </si>
  <si>
    <t>https://incubeta.com/pt-pt/knowledge-base/how-to-exponentiate-your-digital-campaigns/</t>
  </si>
  <si>
    <t>https://incubeta.com/it/knowledge-base/why-is-tiktok-shop-important/</t>
  </si>
  <si>
    <t>https://incubeta.com/gb/knowledge-base/category/ai/</t>
  </si>
  <si>
    <t>https://incubeta.com/gb/welcome-interview/</t>
  </si>
  <si>
    <t>https://incubeta.com/it/knowledge-base/category/ux/</t>
  </si>
  <si>
    <t>https://incubeta.com/mx/video-library/the-digital-edge-s2-ep-8-how-humans-win-and-disrupt-a-boring-ai-landscape-with-mark-schaefer/</t>
  </si>
  <si>
    <t>https://incubeta.com/de/knowledge-base/advanced-signals-ai-first-ppc-structures-dont-need-to-result-in-a-loss-of-insight-or-control/</t>
  </si>
  <si>
    <t>https://incubeta.com/sg/news-and-resources/tomorrows-world-5-takeaways-for-building-marketing-systems-that-outperform-in-2026/</t>
  </si>
  <si>
    <t>https://incubeta.com/ch/knowledge-base/category/sa360/</t>
  </si>
  <si>
    <t>https://incubeta.com/pt-pt/news-and-resources/incubeta-partners-with-carpio-to-supercharge-marketplace-reporting/</t>
  </si>
  <si>
    <t>https://incubeta.com/my/news-and-resources/incubeta-acquires-ecommerce-agency-groundswell/</t>
  </si>
  <si>
    <t>https://incubeta.com/mx/news-and-resources/driving-growth-in-uncertainty-3-top-tips-for-business-leaders/</t>
  </si>
  <si>
    <t>https://incubeta.com/za/news-and-resources/extendo-joins-incubeta/</t>
  </si>
  <si>
    <t>https://incubeta.com/ch/knowledge-base/category/data/</t>
  </si>
  <si>
    <t>https://incubeta.com/mx/news-and-resources/tomorrows-world-5-takeaways-for-building-marketing-systems-that-outperform-in-2026/</t>
  </si>
  <si>
    <t>https://incubeta.com/ch/knowledge-base/why-is-tiktok-shop-important/</t>
  </si>
  <si>
    <t>https://incubeta.com/es/news-and-resources/category/incubeta-updates/page/2/</t>
  </si>
  <si>
    <t>https://incubeta.com/ch/news-and-resources/incubeta-appoints-amy-crowther-as-president-americas/</t>
  </si>
  <si>
    <t>https://incubeta.com/knowledge-base/category/retail-media/</t>
  </si>
  <si>
    <t>https://incubeta.com/my/whitepapers/report-the-marketers-confidence-paradox/</t>
  </si>
  <si>
    <t>https://incubeta.com/my/news-and-resources/incubeta-appoints-cory-hudson-as-senior-vice-president-of-creative/</t>
  </si>
  <si>
    <t>https://incubeta.com/my/video-library/incubeta-unpacks-commerce-on-emerce-talks/</t>
  </si>
  <si>
    <t>https://incubeta.com/sg/our-work/increasing-roas-with-google-precision-optimization/</t>
  </si>
  <si>
    <t>https://incubeta.com/sg/knowledge-base/category/accessibility/</t>
  </si>
  <si>
    <t>https://incubeta.com/pt-pt/our-work/enriching-ga4-with-business-data/</t>
  </si>
  <si>
    <t>https://incubeta.com/ae/news-and-resources/incubeta-za-is-google-mobile-certified/</t>
  </si>
  <si>
    <t>https://incubeta.com/mx/knowledge-base/how-retail-consumers-spend-during-economic-hardship/</t>
  </si>
  <si>
    <t>https://incubeta.com/es/find-us/page/2/</t>
  </si>
  <si>
    <t>https://incubeta.com/de/knowledge-base/category/app-advertising/</t>
  </si>
  <si>
    <t>https://incubeta.com/gb/our-work/a-decade-of-outperforming-with-forever-new/</t>
  </si>
  <si>
    <t>https://incubeta.com/ae/knowledge-base/category/gmp/</t>
  </si>
  <si>
    <t>https://incubeta.com/au/knowledge-base/category/digital-marketing/</t>
  </si>
  <si>
    <t>https://incubeta.com/gb/news-and-resources/incubeta-scores-vendor-licenses-in-virginia-louisiana/</t>
  </si>
  <si>
    <t>https://incubeta.com/es/news-and-resources/is-sustainable-profitable-growth-a-pipe-dream/</t>
  </si>
  <si>
    <t>https://incubeta.com/ch/knowledge-base/optimizing-your-website-for-increased-holiday-conversions/</t>
  </si>
  <si>
    <t>https://incubeta.com/ch/knowledge-base/category/ux/</t>
  </si>
  <si>
    <t>https://incubeta.com/mx/knowledge-base/category/sales/</t>
  </si>
  <si>
    <t>https://incubeta.com/sg/capabilities/marketing-intelligence/</t>
  </si>
  <si>
    <t>https://incubeta.com/de/knowledge-base/category/customer-experience/</t>
  </si>
  <si>
    <t>https://incubeta.com/de/knowledge-base/category/channel/</t>
  </si>
  <si>
    <t>https://incubeta.com/es/knowledge-base/understanding-consolidated-data/</t>
  </si>
  <si>
    <t>https://incubeta.com/it/whitepapers/inside-google-marketing-live-2026/</t>
  </si>
  <si>
    <t>https://incubeta.com/sg/whitepapers/the-architects-the-renters/</t>
  </si>
  <si>
    <t>https://incubeta.com/za/knowledge-base/optimizing-your-website-for-increased-holiday-conversions/</t>
  </si>
  <si>
    <t>https://incubeta.com/mx/whitepapers/report-the-marketers-confidence-paradox/</t>
  </si>
  <si>
    <t>https://incubeta.com/gb/news-and-resources/incubeta-appoints-amy-crowther-as-president-americas/</t>
  </si>
  <si>
    <t>https://incubeta.com/ae/our-work/unlocking-new-profitability-in-a-shifting-luxury-market/</t>
  </si>
  <si>
    <t>https://incubeta.com/pt-pt/knowledge-base/fragmentation-is-the-challenge-demand-gen-is-the-solution-2/</t>
  </si>
  <si>
    <t>https://incubeta.com/pt-pt/our-work/delivering-tangible-business-growth/</t>
  </si>
  <si>
    <t>https://incubeta.com/mx/our-work/executing-a-global-data-audience-strategy/</t>
  </si>
  <si>
    <t>https://incubeta.com/es/knowledge-base/the-benefits-challenges-of-in-app-advertising/</t>
  </si>
  <si>
    <t>https://incubeta.com/ch/knowledge-base/unlocking-search-performance-with-sa360-forecasting/</t>
  </si>
  <si>
    <t>https://incubeta.com/za/news-and-resources/incubeta-welcomes-jacques-van-niekerk-as-non-executive-board-director/</t>
  </si>
  <si>
    <t>https://incubeta.com/de/our-work/marks-spencer-international/</t>
  </si>
  <si>
    <t>https://incubeta.com/whitepapers/report-the-marketers-confidence-paradox/</t>
  </si>
  <si>
    <t>https://incubeta.com/sg/knowledge-base/category/ecommerce/</t>
  </si>
  <si>
    <t>https://incubeta.com/ch/knowledge-base/category/google-analytics/</t>
  </si>
  <si>
    <t>https://incubeta.com/mx/news-and-resources/what-the-digital-markets-act-dma-means-for-google-advertisers/</t>
  </si>
  <si>
    <t>https://incubeta.com/ch/knowledge-base/mmm-powerhouses-comparing-meridian-and-robyn-2/</t>
  </si>
  <si>
    <t>https://incubeta.com/sg/news-and-resources/category/thought-leadership/page/3/</t>
  </si>
  <si>
    <t>https://incubeta.com/knowledge-base/category/seo/</t>
  </si>
  <si>
    <t>https://incubeta.com/mx/knowledge-base/category/website/</t>
  </si>
  <si>
    <t>https://incubeta.com/my/our-work/delivering-incrementality-with-seamless-search/</t>
  </si>
  <si>
    <t>https://incubeta.com/pt-pt/news-and-resources/our-continued-pledge-to-sustainability/</t>
  </si>
  <si>
    <t>https://incubeta.com/sg/news-and-resources/nmpi-and-dqa-complete-acquisition-of-creative-specialist-joystick/</t>
  </si>
  <si>
    <t>https://incubeta.com/au/news-and-resources/incubeta-insider-the-value-of-a-supportive-culture/</t>
  </si>
  <si>
    <t>https://incubeta.com/it/news-and-resources/rethinking-marketing-measurement-from-reporting-to-real-impact/</t>
  </si>
  <si>
    <t>https://incubeta.com/ae/news-and-resources/incubeta-appoints-cory-hudson-as-senior-vice-president-of-creative/</t>
  </si>
  <si>
    <t>https://incubeta.com/za/news-and-resources/incubeta-wins-at-madfest/</t>
  </si>
  <si>
    <t>https://incubeta.com/au/news-and-resources/google-transitions-away-from-similar-audiences/</t>
  </si>
  <si>
    <t>https://incubeta.com/video-library/the-digital-edge-ep-3-ceo-jacques-van-niekerk-on-sustainable-growth-in-2025-outperform-marketing/</t>
  </si>
  <si>
    <t>https://incubeta.com/pt-pt/knowledge-base/a-guide-to-countering-safaris-gclid-removal-2/</t>
  </si>
  <si>
    <t>https://incubeta.com/my/knowledge-base/category/video-ads/</t>
  </si>
  <si>
    <t>https://incubeta.com/pt-pt/knowledge-base/category/mmm-tools/</t>
  </si>
  <si>
    <t>https://incubeta.com/za/our-work/carparts-mmm/</t>
  </si>
  <si>
    <t>https://incubeta.com/za/our-work/global-digital-transformation/</t>
  </si>
  <si>
    <t>https://incubeta.com/it/video-library/incubeta-unpacks-commerce-on-emerce-talks/</t>
  </si>
  <si>
    <t>https://incubeta.com/it/find-us/page/2/</t>
  </si>
  <si>
    <t>Find Us | Pagina 2 Di 2 | Incubeta</t>
  </si>
  <si>
    <t>https://incubeta.com/gb/news-and-resources/incubeta-to-launch-outperform-pmax-an-ai-solution-that-puts-brands-in-charge/</t>
  </si>
  <si>
    <t>https://incubeta.com/ch/video-library/the-digital-edge-s2-ep-3-how-to-build-an-ai-powered-brand-for-the-future-with-amy-crowther/</t>
  </si>
  <si>
    <t>https://incubeta.com/sg/news-and-resources/how-data-unification-delivers-performance/</t>
  </si>
  <si>
    <t>https://incubeta.com/mx/news-and-resources/under-armour-appoints-incubeta-to-accelerate-european-growth-on-amazon/</t>
  </si>
  <si>
    <t>https://incubeta.com/gb/knowledge-base/the-benefits-challenges-of-in-app-advertising/</t>
  </si>
  <si>
    <t>https://incubeta.com/es/knowledge-base/category/retail-media/</t>
  </si>
  <si>
    <t>https://incubeta.com/au/knowledge-base/category/search/</t>
  </si>
  <si>
    <t>https://incubeta.com/mx/our-work/blending-creativity-to-drive-engagement/</t>
  </si>
  <si>
    <t>https://incubeta.com/mx/news-and-resources/how-data-unification-delivers-performance/</t>
  </si>
  <si>
    <t>https://incubeta.com/sg/knowledge-base/category/amazon/</t>
  </si>
  <si>
    <t>https://incubeta.com/de/our-work/transforming-ma-advisory-with-agentic-ai-and-daas/</t>
  </si>
  <si>
    <t>https://incubeta.com/au/our-work/page/2/</t>
  </si>
  <si>
    <t>https://incubeta.com/es/our-work/unlocking-new-profitability-in-a-shifting-luxury-market/</t>
  </si>
  <si>
    <t>https://incubeta.com/mx/news-and-resources/the-next-era-of-shopping-is-agentic/</t>
  </si>
  <si>
    <t>https://incubeta.com/it/news-and-resources/incubeta-welcomes-persuasion-technologies-to-the-family/</t>
  </si>
  <si>
    <t>https://incubeta.com/ae/our-work/maximizing-reach-efficiency-with-dv360/</t>
  </si>
  <si>
    <t>https://incubeta.com/au/knowledge-base/the-cookie-situation-from-deprecation-to-degradation/</t>
  </si>
  <si>
    <t>https://incubeta.com/ae/knowledge-base/why-is-tiktok-shop-important/</t>
  </si>
  <si>
    <t>https://incubeta.com/za/knowledge-base/category/advertising/</t>
  </si>
  <si>
    <t>https://incubeta.com/mx/knowledge-base/category/automation/</t>
  </si>
  <si>
    <t>https://incubeta.com/it/knowledge-base/what-is-dynamic-creative-optimization-dco/</t>
  </si>
  <si>
    <t>https://incubeta.com/au/news-and-resources/victoria-webb-appointed-as-new-managing-director-of-incubeta-mena/</t>
  </si>
  <si>
    <t>https://incubeta.com/ch/knowledge-base/category/google-ads/</t>
  </si>
  <si>
    <t>https://incubeta.com/gb/news-and-resources/incubeta-partners-with-carpio-to-supercharge-marketplace-reporting/</t>
  </si>
  <si>
    <t>https://incubeta.com/es/whitepapers/the-architects-the-renters/</t>
  </si>
  <si>
    <t>https://incubeta.com/mx/news-and-resources/how-to-find-growth-in-difficult-times/</t>
  </si>
  <si>
    <t>https://incubeta.com/au/news-and-resources/incubeta-za-is-google-mobile-certified/</t>
  </si>
  <si>
    <t>https://incubeta.com/gb/news-and-resources/is-marketing-maturity-the-key-to-profitability/</t>
  </si>
  <si>
    <t>https://incubeta.com/pt-pt/knowledge-base/category/performace/</t>
  </si>
  <si>
    <t>https://incubeta.com/sg/knowledge-base/category/retail-media/</t>
  </si>
  <si>
    <t>https://incubeta.com/my/news-and-resources/google-transitions-away-from-similar-audiences/</t>
  </si>
  <si>
    <t>https://incubeta.com/sg/video-library/the-digital-edge-ep-6-why-your-business-needs-a-measurement-strategy-with-ash-rane/</t>
  </si>
  <si>
    <t>https://incubeta.com/mx/knowledge-base/category/disability/</t>
  </si>
  <si>
    <t>https://incubeta.com/sg/video-library/the-digital-edge-ep-5-showcasing-marketing-as-a-profit-driver-with-damien-bennett/</t>
  </si>
  <si>
    <t>https://incubeta.com/gb/news-and-resources/how-to-make-every-search-dollar-count/</t>
  </si>
  <si>
    <t>https://incubeta.com/mx/knowledge-base/understanding-consolidated-data/</t>
  </si>
  <si>
    <t>https://incubeta.com/mx/our-work/enriching-ga4-with-business-data/</t>
  </si>
  <si>
    <t>https://incubeta.com/ch/video-library/the-digital-edge-s2-ep-6-overcoming-the-confidence-paradox-in-marketing-with-paul-ruscoe/</t>
  </si>
  <si>
    <t>https://incubeta.com/gb/knowledge-base/category/automation/</t>
  </si>
  <si>
    <t>https://incubeta.com/my/knowledge-base/what-is-retail-media/</t>
  </si>
  <si>
    <t>https://incubeta.com/ch/knowledge-base/how-to-exponentiate-your-digital-campaigns/</t>
  </si>
  <si>
    <t>https://incubeta.com/sg/knowledge-base/category/automation/</t>
  </si>
  <si>
    <t>https://incubeta.com/ch/video-library/the-digital-edge-s2-e-5-how-to-outperform-with-ai-as-a-creative-partner-with-tom-williams/</t>
  </si>
  <si>
    <t>https://incubeta.com/es/knowledge-base/optimizing-your-website-for-increased-holiday-conversions/</t>
  </si>
  <si>
    <t>https://incubeta.com/au/news-and-resources/loreal-incubeta-use-ai-first-party-data-to-push-personalization-frontiers-with-skin-genius/</t>
  </si>
  <si>
    <t>https://incubeta.com/za/news-and-resources/category/thought-leadership/page/3/</t>
  </si>
  <si>
    <t>https://incubeta.com/au/news-and-resources/what-the-digital-markets-act-dma-means-for-google-advertisers/</t>
  </si>
  <si>
    <t>https://incubeta.com/au/knowledge-base/unlocking-search-performance-with-sa360-forecasting/</t>
  </si>
  <si>
    <t>https://incubeta.com/sg/news-and-resources/how-google-is-redefining-discovery-in-an-ai-first-world/</t>
  </si>
  <si>
    <t>https://incubeta.com/gb/news-and-resources/increasing-sustainability-one-ad-at-a-time/</t>
  </si>
  <si>
    <t>https://incubeta.com/es/video-library/the-digital-edge-s2-ep-4-how-marketers-win-the-attention-economy-with-cricuts-stephanie-firth/</t>
  </si>
  <si>
    <t>https://incubeta.com/pt-pt/video-library/the-digital-edge-s2-e-5-how-to-outperform-with-ai-as-a-creative-partner-with-tom-williams/</t>
  </si>
  <si>
    <t>https://incubeta.com/mx/video-library/the-digital-edge-s2-e-5-how-to-outperform-with-ai-as-a-creative-partner-with-tom-williams/</t>
  </si>
  <si>
    <t>https://incubeta.com/au/knowledge-base/category/consent-mode/</t>
  </si>
  <si>
    <t>https://incubeta.com/ch/news-and-resources/under-armour-appoints-incubeta-to-accelerate-european-growth-on-amazon/</t>
  </si>
  <si>
    <t>https://incubeta.com/za/news-and-resources/incubeta-drives-ai-performance-with-early-adoption-of-gemini-for-google-workspace/</t>
  </si>
  <si>
    <t>https://incubeta.com/au/news-and-resources/comparison-shopping-services-css-changes-in-light-of-the-dma-update/</t>
  </si>
  <si>
    <t>https://incubeta.com/ae/our-work/identifying-analyzing-website-crawlability/</t>
  </si>
  <si>
    <t>https://incubeta.com/sg/knowledge-base/12-tips-for-seo-success-in-the-holiday-season/</t>
  </si>
  <si>
    <t>https://incubeta.com/es/news-and-resources/a-mark-of-the-times-ai-employees-that-boost-internal-productivity/</t>
  </si>
  <si>
    <t>https://incubeta.com/ae/knowledge-base/category/ga4/</t>
  </si>
  <si>
    <t>https://incubeta.com/our-work/improving-reporting-efficiency-with-gmp/</t>
  </si>
  <si>
    <t>https://incubeta.com/de/knowledge-base/category/ecommerce/</t>
  </si>
  <si>
    <t>https://incubeta.com/knowledge-base/12-tips-for-seo-success-in-the-holiday-season/</t>
  </si>
  <si>
    <t>https://incubeta.com/ch/news-and-resources/incubeta-insider-diversity-in-the-workplace/</t>
  </si>
  <si>
    <t>https://incubeta.com/ch/our-work/transforming-ma-advisory-with-agentic-ai-and-daas/</t>
  </si>
  <si>
    <t>https://incubeta.com/sg/news-and-resources/incubeta-launches-amazon-services-in-south-africa/</t>
  </si>
  <si>
    <t>https://incubeta.com/my/news-and-resources/a-mark-of-the-times-ai-employees-that-boost-internal-productivity/</t>
  </si>
  <si>
    <t>https://incubeta.com/de/news-and-resources/how-to-make-every-search-dollar-count/</t>
  </si>
  <si>
    <t>https://incubeta.com/de/news-and-resources/loreal-and-incubeta-partner/</t>
  </si>
  <si>
    <t>https://incubeta.com/sg/knowledge-base/why-chatgpts-shopping-integration-should-reshape-how-you-think-about-content-and-brand-trust/</t>
  </si>
  <si>
    <t>https://incubeta.com/sg/knowledge-base/category/customer-experience/</t>
  </si>
  <si>
    <t>https://incubeta.com/pt-pt/knowledge-base/the-best-google-optimize-alternatives-for-experimentation/</t>
  </si>
  <si>
    <t>https://incubeta.com/news-and-resources/our-continued-pledge-to-sustainability/</t>
  </si>
  <si>
    <t>https://incubeta.com/de/news-and-resources/google-retaliates-to-chatgpt/</t>
  </si>
  <si>
    <t>https://incubeta.com/knowledge-base/category/video-ads/</t>
  </si>
  <si>
    <t>https://incubeta.com/ch/knowledge-base/category/amazon/</t>
  </si>
  <si>
    <t>https://incubeta.com/ch/news-and-resources/what-the-digital-markets-act-dma-means-for-google-advertisers/</t>
  </si>
  <si>
    <t>https://incubeta.com/ch/knowledge-base/category/tiktok/</t>
  </si>
  <si>
    <t>https://incubeta.com/es/our-work/a-decade-of-outperforming-with-forever-new/</t>
  </si>
  <si>
    <t>https://incubeta.com/sg/knowledge-base/category/advertising/</t>
  </si>
  <si>
    <t>https://incubeta.com/it/knowledge-base/the-risks-rewards-best-practices-of-generative-ai/</t>
  </si>
  <si>
    <t>https://incubeta.com/de/knowledge-base/category/privacy/</t>
  </si>
  <si>
    <t>https://incubeta.com/za/whitepapers/tomorrows-world-2026-marketing-outlook-playbook/</t>
  </si>
  <si>
    <t>https://incubeta.com/knowledge-base/category/crm/</t>
  </si>
  <si>
    <t>https://incubeta.com/es/welcome-interview/</t>
  </si>
  <si>
    <t>https://incubeta.com/za/our-work/unlocking-the-power-of-googles-enhanced-conversions-pmax-solutions/</t>
  </si>
  <si>
    <t>https://incubeta.com/pt-pt/our-work/page/2/</t>
  </si>
  <si>
    <t>https://incubeta.com/knowledge-base/category/ecommerce/</t>
  </si>
  <si>
    <t>https://incubeta.com/za/news-and-resources/incubeta-launches-amazon-services-in-south-africa/</t>
  </si>
  <si>
    <t>https://incubeta.com/de/news-and-resources/exploring-modern-search-preferences/</t>
  </si>
  <si>
    <t>https://incubeta.com/za/news-and-resources/incubeta-releases-new-report-the-marketers-confidence-paradox/</t>
  </si>
  <si>
    <t>https://incubeta.com/mx/our-work/generating-demand-with-ai/</t>
  </si>
  <si>
    <t>https://incubeta.com/za/knowledge-base/category/search-ads-360/</t>
  </si>
  <si>
    <t>https://incubeta.com/au/our-work/improving-reporting-efficiency-with-gmp/</t>
  </si>
  <si>
    <t>https://incubeta.com/mx/news-and-resources/incubeta-wins-prestigious-fd-gazelle-award-out-of-600-shortlisted-entries/</t>
  </si>
  <si>
    <t>https://incubeta.com/de/news-and-resources/google-agentspace/</t>
  </si>
  <si>
    <t>https://incubeta.com/es/news-and-resources/category/incubeta-updates/page/4/</t>
  </si>
  <si>
    <t>https://incubeta.com/it/knowledge-base/category/threads/</t>
  </si>
  <si>
    <t>https://incubeta.com/de/news-and-resources/incubeta-to-launch-outperform-pmax-an-ai-solution-that-puts-brands-in-charge/</t>
  </si>
  <si>
    <t>https://incubeta.com/za/our-work/increasing-performance-with-machine-learning/</t>
  </si>
  <si>
    <t>https://incubeta.com/ae/knowledge-base/test-learn-with-the-new-ai-powered-features-on-performance-max/</t>
  </si>
  <si>
    <t>https://incubeta.com/ch/news-and-resources/google-abandons-third-party-cookie-deprecation/</t>
  </si>
  <si>
    <t>https://incubeta.com/it/our-work/leveraging-gmp-to-drive-leads-reach/</t>
  </si>
  <si>
    <t>https://incubeta.com/mx/news-and-resources/incubeta-dach-gcp-certification/</t>
  </si>
  <si>
    <t>https://incubeta.com/gb/our-work/page/3/</t>
  </si>
  <si>
    <t>https://incubeta.com/es/news-and-resources/how-to-make-every-search-dollar-count/</t>
  </si>
  <si>
    <t>https://incubeta.com/it/knowledge-base/mmm-powerhouses-comparing-meridian-and-robyn-2/</t>
  </si>
  <si>
    <t>https://incubeta.com/sg/news-and-resources/maintaining-brand-identity-in-the-age-of-ultra-personalization/</t>
  </si>
  <si>
    <t>https://incubeta.com/mx/our-work/using-high-quality-content-to-drive-engagement/</t>
  </si>
  <si>
    <t>https://incubeta.com/it/video-library/digital-edge-episode-1/</t>
  </si>
  <si>
    <t>https://incubeta.com/gb/knowledge-base/category/dco/</t>
  </si>
  <si>
    <t>https://incubeta.com/pt-pt/video-library/incubeta-unpacks-commerce-on-emerce-talks/</t>
  </si>
  <si>
    <t>https://incubeta.com/pt-pt/our-work/generating-demand-with-ai/</t>
  </si>
  <si>
    <t>https://incubeta.com/it/video-library/the-digital-edge-ep-6-why-your-business-needs-a-measurement-strategy-with-ash-rane/</t>
  </si>
  <si>
    <t>https://incubeta.com/ch/our-work/delivering-incrementality-with-seamless-search/</t>
  </si>
  <si>
    <t>https://incubeta.com/pt-pt/knowledge-base/category/accessibility/</t>
  </si>
  <si>
    <t>https://incubeta.com/pt-pt/whitepapers/tomorrows-world-2026-marketing-outlook-playbook/</t>
  </si>
  <si>
    <t>https://incubeta.com/au/knowledge-base/category/sa360/</t>
  </si>
  <si>
    <t>https://incubeta.com/ch/knowledge-base/6-accessibility-tips-to-improve-your-customer-experience/</t>
  </si>
  <si>
    <t>https://incubeta.com/pt-pt/whitepapers/report-the-marketers-confidence-paradox/</t>
  </si>
  <si>
    <t>https://incubeta.com/it/news-and-resources/incubeta-acquires-analytics-partner-panalysis/</t>
  </si>
  <si>
    <t>https://incubeta.com/pt-pt/news-and-resources/why-creative-is-the-dark-horse-of-business-growth/</t>
  </si>
  <si>
    <t>https://incubeta.com/gb/our-work/utilizing-personalization-to-scale-growth/</t>
  </si>
  <si>
    <t>https://incubeta.com/mx/our-work/delivering-tangible-business-growth/</t>
  </si>
  <si>
    <t>https://incubeta.com/gb/news-and-resources/wtf-is-chatgpt/</t>
  </si>
  <si>
    <t>https://incubeta.com/es/news-and-resources/3-best-practices-to-keep-growing-despite-stricter-privacy-law/</t>
  </si>
  <si>
    <t>https://incubeta.com/sg/our-work/maximizing-engagement-reach-with-first-party-data/</t>
  </si>
  <si>
    <t>https://incubeta.com/sg/news-and-resources/google-abandons-third-party-cookie-deprecation/</t>
  </si>
  <si>
    <t>https://incubeta.com/ae/knowledge-base/page/2/</t>
  </si>
  <si>
    <t>https://incubeta.com/za/news-and-resources/incubeta-appoints-sarah-hampton-as-us-chief-operating-officer/</t>
  </si>
  <si>
    <t>https://incubeta.com/ae/capabilities/commerce/</t>
  </si>
  <si>
    <t>https://incubeta.com/es/knowledge-base/category/seamless-integration/</t>
  </si>
  <si>
    <t>https://incubeta.com/ae/news-and-resources/redesigning-marketing-operations-for-the-ai-era-in-conversation-with-jonathan-greene/</t>
  </si>
  <si>
    <t>https://incubeta.com/au/knowledge-base/category/website/</t>
  </si>
  <si>
    <t>https://incubeta.com/my/knowledge-base/how-to-drive-sales-over-christmas/</t>
  </si>
  <si>
    <t>https://incubeta.com/au/our-work/boosting-cross-market-brand-performance-for-gruppo-una/</t>
  </si>
  <si>
    <t>https://incubeta.com/gb/news-and-resources/incubeta-insider-diversity-in-the-workplace/</t>
  </si>
  <si>
    <t>https://incubeta.com/de/knowledge-base/category/google-ads/</t>
  </si>
  <si>
    <t>https://incubeta.com/knowledge-base/how-retail-consumers-spend-during-economic-hardship/</t>
  </si>
  <si>
    <t>https://incubeta.com/ch/knowledge-base/category/statistics/</t>
  </si>
  <si>
    <t>https://incubeta.com/ch/news-and-resources/tomorrows-world-5-takeaways-for-building-marketing-systems-that-outperform-in-2026/</t>
  </si>
  <si>
    <t>https://incubeta.com/au/knowledge-base/why-is-tiktok-shop-important/</t>
  </si>
  <si>
    <t>https://incubeta.com/ae/knowledge-base/what-is-dynamic-creative-optimization-dco/</t>
  </si>
  <si>
    <t>https://incubeta.com/it/news-and-resources/incubeta-wins-at-madfest/</t>
  </si>
  <si>
    <t>https://incubeta.com/au/whitepapers/inside-google-marketing-live-2026/</t>
  </si>
  <si>
    <t>https://incubeta.com/sg/knowledge-base/category/performace/</t>
  </si>
  <si>
    <t>https://incubeta.com/mx/news-and-resources/celebrating-international-womens-day/</t>
  </si>
  <si>
    <t>https://incubeta.com/za/news-and-resources/under-armour-appoints-incubeta-to-accelerate-european-growth-on-amazon/</t>
  </si>
  <si>
    <t>https://incubeta.com/video-library/the-digital-edge-ep-4-the-key-to-creative-profitability-with-vanessa-bolosier-jessica-hondolero/</t>
  </si>
  <si>
    <t>https://incubeta.com/au/our-work/increasing-roas-with-google-precision-optimization/</t>
  </si>
  <si>
    <t>https://incubeta.com/za/welcome-interview/</t>
  </si>
  <si>
    <t>https://incubeta.com/gb/news-and-resources/is-sustainable-profitable-growth-a-pipe-dream/</t>
  </si>
  <si>
    <t>https://incubeta.com/es/knowledge-base/category/gen-z/</t>
  </si>
  <si>
    <t>https://incubeta.com/pt-pt/knowledge-base/what-is-retail-media/</t>
  </si>
  <si>
    <t>https://incubeta.com/es/news-and-resources/incubeta-joins-googles-international-growth-program/</t>
  </si>
  <si>
    <t>https://incubeta.com/mx/knowledge-base/category/search/</t>
  </si>
  <si>
    <t>https://incubeta.com/it/news-and-resources/monetizing-the-chat-openai-introduces-ads-to-chatgpt/</t>
  </si>
  <si>
    <t>https://incubeta.com/it/news-and-resources/tim-weller-joins-incubeta/</t>
  </si>
  <si>
    <t>https://incubeta.com/sg/knowledge-base/test-learn-with-the-new-ai-powered-features-on-performance-max/</t>
  </si>
  <si>
    <t>https://incubeta.com/sg/our-work/delivering-national-excellence-efficiency/</t>
  </si>
  <si>
    <t>https://incubeta.com/pt-pt/video-library/the-digital-edge-ep-7-the-future-of-search-ai-what-comes-next/</t>
  </si>
  <si>
    <t>https://incubeta.com/es/news-and-resources/monetizing-the-chat-openai-introduces-ads-to-chatgpt/</t>
  </si>
  <si>
    <t>https://incubeta.com/de/our-work/using-high-quality-content-to-drive-engagement/</t>
  </si>
  <si>
    <t>https://incubeta.com/whitepapers/the-architects-the-renters/</t>
  </si>
  <si>
    <t>https://incubeta.com/mx/our-work/increasing-performance-with-machine-learning/</t>
  </si>
  <si>
    <t>https://incubeta.com/ae/news-and-resources/how-data-unification-delivers-performance/</t>
  </si>
  <si>
    <t>https://incubeta.com/za/news-and-resources/in-house-versus-agency/</t>
  </si>
  <si>
    <t>https://incubeta.com/gb/news-and-resources/tim-weller-joins-incubeta/</t>
  </si>
  <si>
    <t>https://incubeta.com/it/our-work/generating-demand-with-ai/</t>
  </si>
  <si>
    <t>https://incubeta.com/ae/news-and-resources/rethinking-marketing-measurement-from-reporting-to-real-impact/</t>
  </si>
  <si>
    <t>https://incubeta.com/ch/news-and-resources/increasing-sustainability-one-ad-at-a-time/</t>
  </si>
  <si>
    <t>https://incubeta.com/de/news-and-resources/incubetas-pledge-in-2022-and-beyond/</t>
  </si>
  <si>
    <t>https://incubeta.com/ch/our-work/delivering-national-excellence-efficiency/</t>
  </si>
  <si>
    <t>https://incubeta.com/ae/news-and-resources/extendo-joins-incubeta/</t>
  </si>
  <si>
    <t>https://incubeta.com/my/knowledge-base/page/2/</t>
  </si>
  <si>
    <t>https://incubeta.com/sg/knowledge-base/category/signals/</t>
  </si>
  <si>
    <t>https://incubeta.com/za/video-library/the-digital-edge-ep-3-ceo-jacques-van-niekerk-on-sustainable-growth-in-2025-outperform-marketing/</t>
  </si>
  <si>
    <t>https://incubeta.com/za/knowledge-base/category/ai/</t>
  </si>
  <si>
    <t>https://incubeta.com/it/our-work/leveraging-value-based-bidding-for-ms/</t>
  </si>
  <si>
    <t>https://incubeta.com/sg/knowledge-base/category/disability/</t>
  </si>
  <si>
    <t>https://incubeta.com/gb/knowledge-base/category/disability/</t>
  </si>
  <si>
    <t>https://incubeta.com/pt-pt/knowledge-base/category/gmp/</t>
  </si>
  <si>
    <t>https://incubeta.com/knowledge-base/unlocking-search-performance-with-sa360-forecasting/</t>
  </si>
  <si>
    <t>https://incubeta.com/my/knowledge-base/category/google-chrome/</t>
  </si>
  <si>
    <t>https://incubeta.com/pt-pt/news-and-resources/harrods-partners-with-incubeta/</t>
  </si>
  <si>
    <t>https://incubeta.com/knowledge-base/whats-new-with-ga4/</t>
  </si>
  <si>
    <t>https://incubeta.com/sg/our-work/increasing-performance-with-machine-learning/</t>
  </si>
  <si>
    <t>https://incubeta.com/sg/news-and-resources/incubeta-appoints-new-chief-people-officer/</t>
  </si>
  <si>
    <t>https://incubeta.com/my/knowledge-base/category/advanced-ppc/</t>
  </si>
  <si>
    <t>https://incubeta.com/sg/our-work/using-youtube-to-generate-subscribers/</t>
  </si>
  <si>
    <t>https://incubeta.com/mx/our-work/how-taxfix-turned-measurement-into-a-decision-engine-for-growth/</t>
  </si>
  <si>
    <t>https://incubeta.com/gb/our-work/delivering-scale-performance/</t>
  </si>
  <si>
    <t>https://incubeta.com/my/news-and-resources/loreal-and-incubeta-partner/</t>
  </si>
  <si>
    <t>https://incubeta.com/sg/video-library/the-digital-edge-s2-ep-2-using-enterprise-llms-to-secure-your-ai-strategy-with-jonathan-greene/</t>
  </si>
  <si>
    <t>https://incubeta.com/our-work/executing-a-global-data-audience-strategy/</t>
  </si>
  <si>
    <t>https://incubeta.com/my/news-and-resources/incubeta-wins-at-the-google-premier-partner-awards/</t>
  </si>
  <si>
    <t>https://incubeta.com/pt-pt/knowledge-base/category/digital-marketing/</t>
  </si>
  <si>
    <t>https://incubeta.com/za/news-and-resources/incubeta-to-propel-growth-for-popeyes-uk/</t>
  </si>
  <si>
    <t>https://incubeta.com/news-and-resources/incubeta-is-powering-the-uks-first-wave-of-chatgpt-ads/</t>
  </si>
  <si>
    <t>https://incubeta.com/za/knowledge-base/category/google-ads/</t>
  </si>
  <si>
    <t>https://incubeta.com/my/find-us/page/2/</t>
  </si>
  <si>
    <t>https://incubeta.com/za/knowledge-base/how-to-drive-sales-over-christmas/</t>
  </si>
  <si>
    <t>https://incubeta.com/ch/our-work/utilizing-personalization-to-scale-growth/</t>
  </si>
  <si>
    <t>https://incubeta.com/es/our-work/transforming-ma-advisory-with-agentic-ai-and-daas/</t>
  </si>
  <si>
    <t>https://incubeta.com/pt-pt/knowledge-base/understanding-consolidated-data/</t>
  </si>
  <si>
    <t>https://incubeta.com/za/knowledge-base/seasonal-sales-strategy-how-to-outperform-in-shorter-peak-windows/</t>
  </si>
  <si>
    <t>https://incubeta.com/knowledge-base/category/data/</t>
  </si>
  <si>
    <t>https://incubeta.com/de/knowledge-base/category/performace/</t>
  </si>
  <si>
    <t>https://incubeta.com/ch/our-work/maximizing-reach-efficiency-with-dv360/</t>
  </si>
  <si>
    <t>https://incubeta.com/gb/knowledge-base/category/roas/</t>
  </si>
  <si>
    <t>https://incubeta.com/ch/knowledge-base/advanced-signals-ai-first-ppc-structures-dont-need-to-result-in-a-loss-of-insight-or-control/</t>
  </si>
  <si>
    <t>https://incubeta.com/za/news-and-resources/incubeta-joins-googles-international-growth-program/</t>
  </si>
  <si>
    <t>https://incubeta.com/de/news-and-resources/increasing-sustainability-one-ad-at-a-time/</t>
  </si>
  <si>
    <t>https://incubeta.com/pt-pt/video-library/the-digital-edge-s2-ep-2-using-enterprise-llms-to-secure-your-ai-strategy-with-jonathan-greene/</t>
  </si>
  <si>
    <t>https://incubeta.com/gb/knowledge-base/what-is-retail-media/</t>
  </si>
  <si>
    <t>https://incubeta.com/gb/news-and-resources/how-cmos-can-win-the-affection-of-the-cfo/</t>
  </si>
  <si>
    <t>https://incubeta.com/es/knowledge-base/how-to-integrate-google-cloud-google-marketing-platform/</t>
  </si>
  <si>
    <t>https://incubeta.com/gb/news-and-resources/how-google-is-redefining-discovery-in-an-ai-first-world/</t>
  </si>
  <si>
    <t>https://incubeta.com/ch/our-work/delivering-tangible-business-growth/</t>
  </si>
  <si>
    <t>https://incubeta.com/sg/news-and-resources/google-retaliates-to-chatgpt/</t>
  </si>
  <si>
    <t>https://incubeta.com/es/capabilities/marketing-technology/</t>
  </si>
  <si>
    <t>https://incubeta.com/pt-pt/knowledge-base/category/sa360/</t>
  </si>
  <si>
    <t>https://incubeta.com/mx/our-work/improving-reporting-efficiency-with-gmp/</t>
  </si>
  <si>
    <t>https://incubeta.com/gb/news-and-resources/incubeta-acquires-global-marketplace-expert-maze-one/</t>
  </si>
  <si>
    <t>https://incubeta.com/es/knowledge-base/advanced-signals-ai-first-ppc-structures-dont-need-to-result-in-a-loss-of-insight-or-control/</t>
  </si>
  <si>
    <t>https://incubeta.com/pt-pt/news-and-resources/is-marketing-maturity-the-key-to-profitability/</t>
  </si>
  <si>
    <t>https://incubeta.com/my/news-and-resources/achieving-peak-season-success/</t>
  </si>
  <si>
    <t>https://incubeta.com/de/video-library/the-digital-edge-s2-ep-7-how-to-move-from-ai-efficiency-to-strategic-growth-with-marketing-over-coffees-christopher-penn/</t>
  </si>
  <si>
    <t>https://incubeta.com/de/knowledge-base/category/campaign-management/</t>
  </si>
  <si>
    <t>https://incubeta.com/de/news-and-resources/the-power-behind-incubeta/</t>
  </si>
  <si>
    <t>https://incubeta.com/pt-pt/knowledge-base/category/google-analytics/</t>
  </si>
  <si>
    <t>https://incubeta.com/au/video-library/the-digital-edge-s2-ep-4-how-marketers-win-the-attention-economy-with-cricuts-stephanie-firth/</t>
  </si>
  <si>
    <t>https://incubeta.com/it/knowledge-base/category/google-chrome/</t>
  </si>
  <si>
    <t>https://incubeta.com/it/knowledge-base/category/holiday-marketing/</t>
  </si>
  <si>
    <t>https://incubeta.com/za/knowledge-base/advanced-signals-ai-first-ppc-structures-dont-need-to-result-in-a-loss-of-insight-or-control/</t>
  </si>
  <si>
    <t>https://incubeta.com/gb/knowledge-base/category/threads/</t>
  </si>
  <si>
    <t>https://incubeta.com/de/our-work/increasing-roas-with-google-precision-optimization/</t>
  </si>
  <si>
    <t>https://incubeta.com/sg/news-and-resources/incubeta-launches-new-agentic-ai-products-to-help-brands-understand-what-truly-drives-marketing-performance/</t>
  </si>
  <si>
    <t>https://incubeta.com/ae/knowledge-base/category/mmm-tools/</t>
  </si>
  <si>
    <t>https://incubeta.com/it/news-and-resources/in-house-versus-agency/</t>
  </si>
  <si>
    <t>https://incubeta.com/es/knowledge-base/category/performace/</t>
  </si>
  <si>
    <t>https://incubeta.com/sg/knowledge-base/page/3/</t>
  </si>
  <si>
    <t>https://incubeta.com/de/news-and-resources/incubeta-za-is-google-mobile-certified/</t>
  </si>
  <si>
    <t>https://incubeta.com/ae/news-and-resources/amazons-back-what-their-google-shopping-whiplash-really-changed/</t>
  </si>
  <si>
    <t>https://incubeta.com/ae/knowledge-base/category/artificial-intelligence/</t>
  </si>
  <si>
    <t>https://incubeta.com/ch/video-library/the-digital-edge-s2-ep-8-how-humans-win-and-disrupt-a-boring-ai-landscape-with-mark-schaefer/</t>
  </si>
  <si>
    <t>https://incubeta.com/ae/whitepapers/the-architects-the-renters/</t>
  </si>
  <si>
    <t>https://incubeta.com/es/news-and-resources/what-the-digital-markets-act-dma-means-for-google-advertisers/</t>
  </si>
  <si>
    <t>https://incubeta.com/es/our-work/boosting-cross-market-brand-performance-for-gruppo-una/</t>
  </si>
  <si>
    <t>https://incubeta.com/sg/welcome-interview/</t>
  </si>
  <si>
    <t>https://incubeta.com/pt-pt/video-library/the-digital-edge-s2-ep-9-keeping-your-brand-voice-in-an-automated-world-with-ben-afia/</t>
  </si>
  <si>
    <t>https://incubeta.com/mx/news-and-resources/victoria-webb-appointed-as-new-managing-director-of-incubeta-mena/</t>
  </si>
  <si>
    <t>https://incubeta.com/wp-content/cache/fonts/1/google-fonts/css/d/8/1/e65457f803af3d5df77357e6ac396.css</t>
  </si>
  <si>
    <t>https://incubeta.com/gb/knowledge-base/category/google-chrome/</t>
  </si>
  <si>
    <t>https://incubeta.com/pt-pt/find-us/page/2/</t>
  </si>
  <si>
    <t>https://incubeta.com/my/knowledge-base/how-to-drive-sales-over-valentines-day/</t>
  </si>
  <si>
    <t>https://incubeta.com/pt-pt/knowledge-base/category/consent-mode/</t>
  </si>
  <si>
    <t>https://incubeta.com/it/news-and-resources/incubeta-apac-welcomes-ash-rane-as-client-director-for-data/</t>
  </si>
  <si>
    <t>https://incubeta.com/sg/video-library/ms-and-incubeta-building-a-demand-led-marketing-strategy/</t>
  </si>
  <si>
    <t>https://incubeta.com/pt-pt/knowledge-base/category/website/</t>
  </si>
  <si>
    <t>https://incubeta.com/insights/navigating-a-cookieless-world-enhanced-conversions/</t>
  </si>
  <si>
    <t>https://incubeta.com/insights/navigating-a-cookieless-world-consent-mode/</t>
  </si>
  <si>
    <t>https://incubeta.com/wp-content/plugins/wp-rocket/assets/js/wpr-beacon.min.js</t>
  </si>
  <si>
    <t>https://incubeta.com/gb/knowledge-base/categoryannel/</t>
  </si>
  <si>
    <t>https://incubeta.com/es/our-worklivering-national-excellence-efficiency/</t>
  </si>
  <si>
    <t>https://incubeta.com/au/our-work/wie-taxfix-messbarkeit-in-eine-decision-engine-fuer-wachstum-transformierte/</t>
  </si>
  <si>
    <t>https://incubeta.com/au/our-worklivering-incrementality-for-superdrug/</t>
  </si>
  <si>
    <t>https://incubeta.com/it/our-worklivering-national-excellence-efficiency/</t>
  </si>
  <si>
    <t>https://incubeta.com/it/news-and-resourcesmonstrating-diversity-the-value-of-inclusive-marketing/</t>
  </si>
  <si>
    <t>https://incubeta.com/de/knowledge-base/categorymand-gen/</t>
  </si>
  <si>
    <t>https://incubeta.com/our-work/case-studies/carparts-mmm/</t>
  </si>
  <si>
    <t>https://incubeta.com/my/our-worklivering-scale-performance/</t>
  </si>
  <si>
    <t>https://incubeta.com/es/news-and-resourcesmonstrating-diversity-the-value-of-inclusive-marketing/</t>
  </si>
  <si>
    <t>https://incubeta.com/mx/our-worklivering-national-excellence-efficiency/</t>
  </si>
  <si>
    <t>https://incubeta.com/ae/our-worklivering-tangible-business-growth/</t>
  </si>
  <si>
    <t>https://incubeta.com/mx/our-worklivering-tangible-business-growth/</t>
  </si>
  <si>
    <t>https://incubeta.com/it/our-work/wie-taxfix-messbarkeit-in-eine-decision-engine-fuer-wachstum-transformierte/</t>
  </si>
  <si>
    <t>https://incubeta.com/it/our-worklivering-scale-performance/</t>
  </si>
  <si>
    <t>https://incubeta.com/es/our-worklivering-incrementality-with-seamless-search/</t>
  </si>
  <si>
    <t>https://incubeta.com/mx/news-and-resourcesmonstrating-diversity-the-value-of-inclusive-marketing/</t>
  </si>
  <si>
    <t>https://incubeta.com/es/knowledge-base/categorymand-gen/</t>
  </si>
  <si>
    <t>https://incubeta.com/gb/our-work/wie-taxfix-messbarkeit-in-eine-decision-engine-fuer-wachstum-transformierte/</t>
  </si>
  <si>
    <t>https://incubeta.com/knowledge-base-sitemap.xml</t>
  </si>
  <si>
    <t>https://incubeta.com/au/our-worklivering-scale-performance/</t>
  </si>
  <si>
    <t>https://incubeta.com/de/our-worklivering-incrementality-with-seamless-search/</t>
  </si>
  <si>
    <t>https://incubeta.com/our-worklivering-scale-performance/</t>
  </si>
  <si>
    <t>https://incubeta.com/it/knowledge-base/categorymand-gen/</t>
  </si>
  <si>
    <t>https://incubeta.com/es/our-worklivering-tangible-business-growth/</t>
  </si>
  <si>
    <t>https://incubeta.com/ae/knowledge-base/categorytomation/</t>
  </si>
  <si>
    <t>https://incubeta.com/gb/our-worklivering-national-excellence-efficiency/</t>
  </si>
  <si>
    <t>https://incubeta.com/de/our-worklivering-scale-performance/</t>
  </si>
  <si>
    <t>https://incubeta.com/gb/our-worklivering-incrementality-with-seamless-search/</t>
  </si>
  <si>
    <t>https://incubeta.com/sitemap_index.xml</t>
  </si>
  <si>
    <t>https://incubeta.com/our-worklivering-incrementality-for-superdrug/</t>
  </si>
  <si>
    <t>https://incubeta.com/za/news-and-resourcesmonstrating-diversity-the-value-of-inclusive-marketing/</t>
  </si>
  <si>
    <t>https://incubeta.com/gb/our-worklivering-tangible-business-growth/</t>
  </si>
  <si>
    <t>https://incubeta.com/au/our-worklivering-incrementality-with-seamless-search/</t>
  </si>
  <si>
    <t>https://incubeta.com/ch/our-worklivering-incrementality-with-seamless-search/</t>
  </si>
  <si>
    <t>https://incubeta.com/my/our-work/wie-taxfix-messbarkeit-in-eine-decision-engine-fuer-wachstum-transformierte/</t>
  </si>
  <si>
    <t>https://incubeta.com/za/our-worklivering-scale-performance/</t>
  </si>
  <si>
    <t>https://incubeta.com/it/knowledge-base/categorytomation/</t>
  </si>
  <si>
    <t>https://incubeta.com/post-sitemap.xml</t>
  </si>
  <si>
    <t>https://incubeta.com/de/our-worklivering-national-excellence-efficiency/</t>
  </si>
  <si>
    <t>https://incubeta.com/video-sitemap.xml</t>
  </si>
  <si>
    <t>https://incubeta.com/my/our-worklivering-incrementality-with-seamless-search/</t>
  </si>
  <si>
    <t>https://incubeta.com/my/knowledge-base/categorytomation/</t>
  </si>
  <si>
    <t>https://incubeta.com/sg/news-and-resourcesmonstrating-diversity-the-value-of-inclusive-marketing/</t>
  </si>
  <si>
    <t>https://incubeta.com/de/news-and-resourcesmonstrating-diversity-the-value-of-inclusive-marketing/</t>
  </si>
  <si>
    <t>https://incubeta.com/whitepapers-sitemap.xml</t>
  </si>
  <si>
    <t>https://incubeta.com/au/knowledge-base/categoryannel/</t>
  </si>
  <si>
    <t>https://incubeta.com/pt-pt/our-worklivering-incrementality-for-superdrug/</t>
  </si>
  <si>
    <t>https://incubeta.com/our-worklivering-incrementality-with-seamless-search/</t>
  </si>
  <si>
    <t>https://incubeta.com/za/knowledge-base/categoryannel/</t>
  </si>
  <si>
    <t>https://incubeta.com/pt-pt/our-worklivering-tangible-business-growth/</t>
  </si>
  <si>
    <t>https://incubeta.com/ae/knowledge-base/categorymand-gen/</t>
  </si>
  <si>
    <t>https://incubeta.com/it/our-worklivering-incrementality-for-superdrug/</t>
  </si>
  <si>
    <t>https://incubeta.com/za/our-worklivering-national-excellence-efficiency/</t>
  </si>
  <si>
    <t>https://incubeta.com/es/knowledge-base/categoryannel/</t>
  </si>
  <si>
    <t>https://incubeta.com/our-worklivering-tangible-business-growth/</t>
  </si>
  <si>
    <t>https://incubeta.com/de/knowledge-base/categorytomation/</t>
  </si>
  <si>
    <t>https://incubeta.com/ch/our-worklivering-tangible-business-growth/</t>
  </si>
  <si>
    <t>https://incubeta.com/pt-pt/knowledge-base/categorymand-gen/</t>
  </si>
  <si>
    <t>https://incubeta.com/our-work/wie-taxfix-messbarkeit-in-eine-decision-engine-fuer-wachstum-transformierte/</t>
  </si>
  <si>
    <t>https://incubeta.com/sg/our-worklivering-tangible-business-growth/</t>
  </si>
  <si>
    <t>https://incubeta.com/za/knowledge-base/categorytomation/</t>
  </si>
  <si>
    <t>https://incubeta.com/our-work/case-studies/taking-the-grind-out-of-data-analysis/</t>
  </si>
  <si>
    <t>https://incubeta.com/de/our-worklivering-tangible-business-growth/</t>
  </si>
  <si>
    <t>https://incubeta.com/knowledge-base/categorymand-gen/</t>
  </si>
  <si>
    <t>https://incubeta.com/au/news-and-resourcesmonstrating-diversity-the-value-of-inclusive-marketing/</t>
  </si>
  <si>
    <t>https://incubeta.com/pt-pt/our-worklivering-scale-performance/</t>
  </si>
  <si>
    <t>https://incubeta.com/sg/our-work/wie-taxfix-messbarkeit-in-eine-decision-engine-fuer-wachstum-transformierte/</t>
  </si>
  <si>
    <t>https://incubeta.com/mx/our-work/wie-taxfix-messbarkeit-in-eine-decision-engine-fuer-wachstum-transformierte/</t>
  </si>
  <si>
    <t>https://incubeta.com/au/our-worklivering-tangible-business-growth/</t>
  </si>
  <si>
    <t>https://incubeta.com/my/knowledge-base/categoryannel/</t>
  </si>
  <si>
    <t>https://incubeta.com/ch/our-work/wie-taxfix-messbarkeit-in-eine-decision-engine-fuer-wachstum-transformierte/</t>
  </si>
  <si>
    <t>https://incubeta.com/au/knowledge-base/categorymand-gen/</t>
  </si>
  <si>
    <t>https://incubeta.com/ch/our-worklivering-scale-performance/</t>
  </si>
  <si>
    <t>https://incubeta.com/page-sitemap1.xml</t>
  </si>
  <si>
    <t>https://incubeta.com/ae/our-worklivering-incrementality-for-superdrug/</t>
  </si>
  <si>
    <t>https://incubeta.com/pt-pt/knowledge-base/categoryannel/</t>
  </si>
  <si>
    <t>https://incubeta.com/pt-pt/knowledge-base/categorytomation/</t>
  </si>
  <si>
    <t>https://incubeta.com/sg/our-worklivering-incrementality-with-seamless-search/</t>
  </si>
  <si>
    <t>https://incubeta.com/it/knowledge-base/categoryannel/</t>
  </si>
  <si>
    <t>https://incubeta.com/knowledge-base/categoryannel/</t>
  </si>
  <si>
    <t>https://incubeta.com/za/our-worklivering-incrementality-with-seamless-search/</t>
  </si>
  <si>
    <t>https://incubeta.com/ch/our-worklivering-national-excellence-efficiency/</t>
  </si>
  <si>
    <t>https://incubeta.com/my/our-worklivering-national-excellence-efficiency/</t>
  </si>
  <si>
    <t>https://incubeta.com/it/our-worklivering-incrementality-with-seamless-search/</t>
  </si>
  <si>
    <t>https://incubeta.com/za/our-work/wie-taxfix-messbarkeit-in-eine-decision-engine-fuer-wachstum-transformierte/</t>
  </si>
  <si>
    <t>https://incubeta.com/my/our-worklivering-incrementality-for-superdrug/</t>
  </si>
  <si>
    <t>https://incubeta.com/de/our-worklivering-incrementality-for-superdrug/</t>
  </si>
  <si>
    <t>https://incubeta.com/sg/knowledge-base/categoryannel/</t>
  </si>
  <si>
    <t>https://incubeta.com/knowledge-base/categorytomation/</t>
  </si>
  <si>
    <t>https://incubeta.com/mx/our-worklivering-incrementality-with-seamless-search/</t>
  </si>
  <si>
    <t>https://incubeta.com/ch/knowledge-base/categorytomation/</t>
  </si>
  <si>
    <t>https://incubeta.com/ae/our-worklivering-national-excellence-efficiency/</t>
  </si>
  <si>
    <t>https://incubeta.com/ch/knowledge-base/categoryannel/</t>
  </si>
  <si>
    <t>https://incubeta.com/sg/our-worklivering-scale-performance/</t>
  </si>
  <si>
    <t>https://incubeta.com/es/our-worklivering-incrementality-for-superdrug/</t>
  </si>
  <si>
    <t>https://incubeta.com/za/our-worklivering-tangible-business-growth/</t>
  </si>
  <si>
    <t>https://incubeta.com/ch/our-worklivering-incrementality-for-superdrug/</t>
  </si>
  <si>
    <t>https://incubeta.com/za/our-worklivering-incrementality-for-superdrug/</t>
  </si>
  <si>
    <t>https://incubeta.com/our-worklivering-national-excellence-efficiency/</t>
  </si>
  <si>
    <t>https://incubeta.com/es/our-work/wie-taxfix-messbarkeit-in-eine-decision-engine-fuer-wachstum-transformierte/</t>
  </si>
  <si>
    <t>https://incubeta.com/mx/our-worklivering-scale-performance/</t>
  </si>
  <si>
    <t>https://incubeta.com/sg/our-worklivering-national-excellence-efficiency/</t>
  </si>
  <si>
    <t>https://incubeta.com/au/our-worklivering-national-excellence-efficiency/</t>
  </si>
  <si>
    <t>https://incubeta.com/my/knowledge-base/categorymand-gen/</t>
  </si>
  <si>
    <t>https://incubeta.com/my/our-worklivering-tangible-business-growth/</t>
  </si>
  <si>
    <t>https://incubeta.com/de/knowledge-base/categoryannel/</t>
  </si>
  <si>
    <t>https://incubeta.com/pt-pt/our-work/wie-taxfix-messbarkeit-in-eine-decision-engine-fuer-wachstum-transformierte/</t>
  </si>
  <si>
    <t>https://incubeta.com/news-and-resourcesmonstrating-diversity-the-value-of-inclusive-marketing/</t>
  </si>
  <si>
    <t>https://incubeta.com/category-sitemap.xml</t>
  </si>
  <si>
    <t>https://incubeta.com/find-us-sitemap.xml</t>
  </si>
  <si>
    <t>https://incubeta.com/mx/knowledge-base/categorytomation/</t>
  </si>
  <si>
    <t>https://incubeta.com/case-studies-sitemap.xml</t>
  </si>
  <si>
    <t>https://incubeta.com/ae/our-worklivering-incrementality-with-seamless-search/</t>
  </si>
  <si>
    <t>https://incubeta.com/my/news-and-resourcesmonstrating-diversity-the-value-of-inclusive-marketing/</t>
  </si>
  <si>
    <t>https://incubeta.com/ae/news-and-resourcesmonstrating-diversity-the-value-of-inclusive-marketing/</t>
  </si>
  <si>
    <t>https://incubeta.com/gb/our-worklivering-scale-performance/</t>
  </si>
  <si>
    <t>https://incubeta.com/za/knowledge-base/categorymand-gen/</t>
  </si>
  <si>
    <t>https://incubeta.com/it/our-worklivering-tangible-business-growth/</t>
  </si>
  <si>
    <t>https://incubeta.com/es/our-worklivering-scale-performance/</t>
  </si>
  <si>
    <t>https://incubeta.com/ch/news-and-resourcesmonstrating-diversity-the-value-of-inclusive-marketing/</t>
  </si>
  <si>
    <t>https://incubeta.com/es/knowledge-base/categorytomation/</t>
  </si>
  <si>
    <t>https://incubeta.com/pt-pt/news-and-resourcesmonstrating-diversity-the-value-of-inclusive-marketing/</t>
  </si>
  <si>
    <t>https://incubeta.com/mx/knowledge-base/categoryannel/</t>
  </si>
  <si>
    <t>https://incubeta.com/sg/our-worklivering-incrementality-for-superdrug/</t>
  </si>
  <si>
    <t>https://incubeta.com/ch/knowledge-base/categorymand-gen/</t>
  </si>
  <si>
    <t>https://incubeta.com/pt-pt/our-worklivering-national-excellence-efficiency/</t>
  </si>
  <si>
    <t>https://incubeta.com/gb/knowledge-base/categorytomation/</t>
  </si>
  <si>
    <t>https://incubeta.com/mx/knowledge-base/categorymand-gen/</t>
  </si>
  <si>
    <t>https://incubeta.com/ae/our-work/wie-taxfix-messbarkeit-in-eine-decision-engine-fuer-wachstum-transformierte/</t>
  </si>
  <si>
    <t>https://incubeta.com/gb/news-and-resourcesmonstrating-diversity-the-value-of-inclusive-marketing/</t>
  </si>
  <si>
    <t>https://incubeta.com/ae/knowledge-base/categoryannel/</t>
  </si>
  <si>
    <t>https://incubeta.com/page-sitemap2.xml</t>
  </si>
  <si>
    <t>https://incubeta.com/sg/knowledge-base/categorytomation/</t>
  </si>
  <si>
    <t>https://incubeta.com/gb/our-worklivering-incrementality-for-superdrug/</t>
  </si>
  <si>
    <t>https://incubeta.com/gb/knowledge-base/categorymand-gen/</t>
  </si>
  <si>
    <t>http://incubeta.com/</t>
  </si>
  <si>
    <t>https://incubeta.com/robots.txt</t>
  </si>
  <si>
    <t>https://incubeta.com/pt-pt/our-worklivering-incrementality-with-seamless-search/</t>
  </si>
  <si>
    <t>https://incubeta.com/sg/knowledge-base/categorymand-gen/</t>
  </si>
  <si>
    <t>https://incubeta.com/de/our-work/how-taxfix-turned-measurement-into-a-decision-engine-for-growth/</t>
  </si>
  <si>
    <t>https://incubeta.com/ae/our-worklivering-scale-performance/</t>
  </si>
  <si>
    <t>https://incubeta.com/au/knowledge-base/categorytomation/</t>
  </si>
  <si>
    <t>https://incubeta.com/video-library-sitemap.xml</t>
  </si>
  <si>
    <t>https://incubeta.com/mx/our-worklivering-incrementality-for-superdrug/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</si>
</sst>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
    <numFmt numFmtId="165" formatCode="d mmmm"/>
    <numFmt numFmtId="166" formatCode="d mmm"/>
    <numFmt numFmtId="167" formatCode="yyyy-mm-dd h:mm:ss"/>
    <numFmt numFmtId="168" formatCode="yyyy-mm-dd"/>
  </numFmts>
  <fonts count="30">
    <font>
      <sz val="10.0"/>
      <color rgb="FF000000"/>
      <name val="Arial"/>
      <scheme val="minor"/>
    </font>
    <font>
      <b/>
      <color theme="1"/>
      <name val="Montserrat"/>
    </font>
    <font>
      <b/>
      <sz val="12.0"/>
      <color rgb="FFFFFFFF"/>
      <name val="Montserrat"/>
    </font>
    <font>
      <color theme="1"/>
      <name val="Arial"/>
    </font>
    <font>
      <b/>
      <sz val="11.0"/>
      <color theme="1"/>
      <name val="Montserrat"/>
    </font>
    <font>
      <sz val="11.0"/>
      <color theme="1"/>
      <name val="Montserrat"/>
    </font>
    <font>
      <color theme="1"/>
      <name val="Montserrat"/>
    </font>
    <font>
      <color rgb="FF1155CC"/>
      <name val="Montserrat"/>
    </font>
    <font>
      <u/>
      <color theme="1"/>
      <name val="Montserrat"/>
    </font>
    <font>
      <u/>
      <color theme="1"/>
      <name val="Montserrat"/>
    </font>
    <font>
      <u/>
      <color rgb="FF1155CC"/>
      <name val="Montserrat"/>
    </font>
    <font>
      <u/>
      <color rgb="FF1155CC"/>
      <name val="Montserrat"/>
    </font>
    <font/>
    <font>
      <b/>
      <sz val="9.0"/>
      <color theme="1"/>
      <name val="Montserrat"/>
    </font>
    <font>
      <color theme="1"/>
      <name val="Arial"/>
      <scheme val="minor"/>
    </font>
    <font>
      <sz val="9.0"/>
      <color theme="1"/>
      <name val="Montserrat"/>
    </font>
    <font>
      <i/>
      <color theme="1"/>
      <name val="Montserrat"/>
    </font>
    <font>
      <u/>
      <sz val="9.0"/>
      <color rgb="FF0000FF"/>
      <name val="Montserrat"/>
    </font>
    <font>
      <u/>
      <sz val="9.0"/>
      <color rgb="FF0000FF"/>
      <name val="Montserrat"/>
    </font>
    <font>
      <u/>
      <color theme="1"/>
      <name val="Montserrat"/>
    </font>
    <font>
      <u/>
      <color rgb="FF0000FF"/>
      <name val="Montserrat"/>
    </font>
    <font>
      <u/>
      <color rgb="FF0000FF"/>
      <name val="Montserrat"/>
    </font>
    <font>
      <strike/>
      <color theme="1"/>
      <name val="Montserrat"/>
    </font>
    <font>
      <b/>
      <color theme="1"/>
      <name val="Arial"/>
    </font>
    <font>
      <u/>
      <color rgb="FF1155CC"/>
      <name val="Arial"/>
    </font>
    <font>
      <color rgb="FFFFFFFF"/>
      <name val="Arial"/>
    </font>
    <font>
      <b/>
      <u/>
      <color theme="1"/>
      <name val="Arial"/>
    </font>
    <font>
      <b/>
      <u/>
      <color theme="1"/>
      <name val="Arial"/>
    </font>
    <font>
      <b/>
      <color rgb="FFFFFFFF"/>
      <name val="Arial"/>
      <scheme val="minor"/>
    </font>
    <font>
      <color rgb="FFFFFFFF"/>
      <name val="Arial"/>
      <scheme val="minor"/>
    </font>
  </fonts>
  <fills count="8">
    <fill>
      <patternFill patternType="none"/>
    </fill>
    <fill>
      <patternFill patternType="lightGray"/>
    </fill>
    <fill>
      <patternFill patternType="solid">
        <fgColor rgb="FFB7E1CD"/>
        <bgColor rgb="FFB7E1CD"/>
      </patternFill>
    </fill>
    <fill>
      <patternFill patternType="solid">
        <fgColor rgb="FF6AA84F"/>
        <bgColor rgb="FF6AA84F"/>
      </patternFill>
    </fill>
    <fill>
      <patternFill patternType="solid">
        <fgColor rgb="FFD9EAD3"/>
        <bgColor rgb="FFD9EAD3"/>
      </patternFill>
    </fill>
    <fill>
      <patternFill patternType="solid">
        <fgColor rgb="FFB7B7B7"/>
        <bgColor rgb="FFB7B7B7"/>
      </patternFill>
    </fill>
    <fill>
      <patternFill patternType="solid">
        <fgColor rgb="FF434343"/>
        <bgColor rgb="FF434343"/>
      </patternFill>
    </fill>
    <fill>
      <patternFill patternType="solid">
        <fgColor rgb="FF000000"/>
        <bgColor rgb="FF000000"/>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EFEFEF"/>
      </left>
      <right style="thin">
        <color rgb="FFEFEFEF"/>
      </right>
      <top style="thin">
        <color rgb="FFEFEFEF"/>
      </top>
      <bottom style="thin">
        <color rgb="FFEFEFEF"/>
      </bottom>
    </border>
    <border>
      <right style="thin">
        <color rgb="FF000000"/>
      </right>
      <top style="thin">
        <color rgb="FF000000"/>
      </top>
    </border>
    <border>
      <left style="thin">
        <color rgb="FF000000"/>
      </left>
      <right style="thick">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medium">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medium">
        <color rgb="FF000000"/>
      </right>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bottom style="thin">
        <color rgb="FF000000"/>
      </bottom>
    </border>
    <border>
      <right style="medium">
        <color rgb="FF000000"/>
      </right>
      <bottom style="thin">
        <color rgb="FF000000"/>
      </bottom>
    </border>
    <border>
      <right style="medium">
        <color rgb="FF000000"/>
      </right>
    </border>
    <border>
      <left style="medium">
        <color rgb="FF000000"/>
      </left>
      <right style="thin">
        <color rgb="FF000000"/>
      </right>
      <top style="thin">
        <color rgb="FF000000"/>
      </top>
      <bottom style="thin">
        <color rgb="FF000000"/>
      </bottom>
    </border>
    <border>
      <left style="medium">
        <color rgb="FF000000"/>
      </left>
    </border>
    <border>
      <top style="thin">
        <color rgb="FF000000"/>
      </top>
      <bottom style="thin">
        <color rgb="FF000000"/>
      </bottom>
    </border>
    <border>
      <top style="thin">
        <color rgb="FF000000"/>
      </top>
    </border>
    <border>
      <bottom style="thin">
        <color rgb="FFFFFFFF"/>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0" fillId="3" fontId="2" numFmtId="0" xfId="0" applyAlignment="1" applyFill="1" applyFont="1">
      <alignment shrinkToFit="0" vertical="bottom" wrapText="1"/>
    </xf>
    <xf borderId="1" fillId="2" fontId="1" numFmtId="0" xfId="0" applyAlignment="1" applyBorder="1" applyFont="1">
      <alignment horizontal="left" shrinkToFit="0" wrapText="1"/>
    </xf>
    <xf borderId="1" fillId="2" fontId="1" numFmtId="0" xfId="0" applyAlignment="1" applyBorder="1" applyFont="1">
      <alignment horizontal="left" readingOrder="0" shrinkToFit="0" wrapText="1"/>
    </xf>
    <xf borderId="0" fillId="3" fontId="3" numFmtId="0" xfId="0" applyAlignment="1" applyFont="1">
      <alignment vertical="bottom"/>
    </xf>
    <xf borderId="2" fillId="2" fontId="1" numFmtId="0" xfId="0" applyAlignment="1" applyBorder="1" applyFont="1">
      <alignment horizontal="left" readingOrder="0" shrinkToFit="0" wrapText="1"/>
    </xf>
    <xf borderId="3" fillId="2" fontId="1" numFmtId="0" xfId="0" applyAlignment="1" applyBorder="1" applyFont="1">
      <alignment horizontal="left" readingOrder="0" shrinkToFit="0" wrapText="1"/>
    </xf>
    <xf borderId="0" fillId="0" fontId="4" numFmtId="0" xfId="0" applyAlignment="1" applyFont="1">
      <alignment shrinkToFit="0" vertical="bottom" wrapText="1"/>
    </xf>
    <xf borderId="4" fillId="2" fontId="1" numFmtId="0" xfId="0" applyAlignment="1" applyBorder="1" applyFont="1">
      <alignment horizontal="left" readingOrder="0" shrinkToFit="0" wrapText="1"/>
    </xf>
    <xf borderId="5" fillId="0" fontId="3" numFmtId="0" xfId="0" applyAlignment="1" applyBorder="1" applyFont="1">
      <alignment vertical="bottom"/>
    </xf>
    <xf borderId="0" fillId="0" fontId="1" numFmtId="0" xfId="0" applyAlignment="1" applyFont="1">
      <alignment horizontal="left" shrinkToFit="0" wrapText="1"/>
    </xf>
    <xf borderId="5" fillId="0" fontId="5" numFmtId="0" xfId="0" applyAlignment="1" applyBorder="1" applyFont="1">
      <alignment shrinkToFit="0" vertical="bottom" wrapText="1"/>
    </xf>
    <xf borderId="0" fillId="0" fontId="1" numFmtId="0" xfId="0" applyAlignment="1" applyFont="1">
      <alignment horizontal="left" shrinkToFit="0" vertical="bottom" wrapText="1"/>
    </xf>
    <xf borderId="0" fillId="0" fontId="3" numFmtId="0" xfId="0" applyAlignment="1" applyFont="1">
      <alignment vertical="bottom"/>
    </xf>
    <xf borderId="0" fillId="0" fontId="3" numFmtId="0" xfId="0" applyAlignment="1" applyFont="1">
      <alignment horizontal="left"/>
    </xf>
    <xf borderId="0" fillId="0" fontId="6" numFmtId="0" xfId="0" applyAlignment="1" applyFont="1">
      <alignment horizontal="left" vertical="center"/>
    </xf>
    <xf borderId="1" fillId="0" fontId="6" numFmtId="0" xfId="0" applyAlignment="1" applyBorder="1" applyFont="1">
      <alignment shrinkToFit="0" wrapText="1"/>
    </xf>
    <xf borderId="1" fillId="0" fontId="7" numFmtId="0" xfId="0" applyAlignment="1" applyBorder="1" applyFont="1">
      <alignment readingOrder="0" shrinkToFit="0" wrapText="1"/>
    </xf>
    <xf borderId="1" fillId="0" fontId="7" numFmtId="164" xfId="0" applyAlignment="1" applyBorder="1" applyFont="1" applyNumberFormat="1">
      <alignment shrinkToFit="0" wrapText="1"/>
    </xf>
    <xf borderId="1" fillId="0" fontId="6" numFmtId="0" xfId="0" applyAlignment="1" applyBorder="1" applyFont="1">
      <alignment readingOrder="0"/>
    </xf>
    <xf borderId="1" fillId="4" fontId="6" numFmtId="0" xfId="0" applyAlignment="1" applyBorder="1" applyFill="1" applyFont="1">
      <alignment shrinkToFit="0" wrapText="1"/>
    </xf>
    <xf borderId="1" fillId="0" fontId="6" numFmtId="0" xfId="0" applyAlignment="1" applyBorder="1" applyFont="1">
      <alignment readingOrder="0" shrinkToFit="0" wrapText="1"/>
    </xf>
    <xf borderId="3" fillId="0" fontId="6" numFmtId="0" xfId="0" applyAlignment="1" applyBorder="1" applyFont="1">
      <alignment shrinkToFit="0" wrapText="1"/>
    </xf>
    <xf borderId="6" fillId="0" fontId="6" numFmtId="0" xfId="0" applyAlignment="1" applyBorder="1" applyFont="1">
      <alignment shrinkToFit="0" wrapText="1"/>
    </xf>
    <xf borderId="1" fillId="0" fontId="6" numFmtId="0" xfId="0" applyAlignment="1" applyBorder="1" applyFont="1">
      <alignment horizontal="center"/>
    </xf>
    <xf borderId="1" fillId="0" fontId="8" numFmtId="0" xfId="0" applyAlignment="1" applyBorder="1" applyFont="1">
      <alignment readingOrder="0" shrinkToFit="0" wrapText="1"/>
    </xf>
    <xf borderId="7" fillId="0" fontId="9" numFmtId="0" xfId="0" applyAlignment="1" applyBorder="1" applyFont="1">
      <alignment horizontal="left" readingOrder="0" vertical="center"/>
    </xf>
    <xf borderId="0" fillId="0" fontId="6" numFmtId="0" xfId="0" applyAlignment="1" applyFont="1">
      <alignment horizontal="center" shrinkToFit="0" wrapText="1"/>
    </xf>
    <xf borderId="0" fillId="0" fontId="6" numFmtId="0" xfId="0" applyAlignment="1" applyFont="1">
      <alignment shrinkToFit="0" wrapText="1"/>
    </xf>
    <xf borderId="0" fillId="0" fontId="10" numFmtId="0" xfId="0" applyAlignment="1" applyFont="1">
      <alignment shrinkToFit="0" wrapText="1"/>
    </xf>
    <xf borderId="0" fillId="0" fontId="6" numFmtId="0" xfId="0" applyAlignment="1" applyFont="1">
      <alignment horizontal="right" shrinkToFit="0" wrapText="1"/>
    </xf>
    <xf borderId="0" fillId="0" fontId="11" numFmtId="0" xfId="0" applyAlignment="1" applyFont="1">
      <alignment horizontal="right" shrinkToFit="0" wrapText="1"/>
    </xf>
    <xf borderId="0" fillId="0" fontId="3" numFmtId="0" xfId="0" applyFont="1"/>
    <xf borderId="0" fillId="0" fontId="6" numFmtId="0" xfId="0" applyFont="1"/>
    <xf borderId="0" fillId="0" fontId="6" numFmtId="0" xfId="0" applyAlignment="1" applyFont="1">
      <alignment horizontal="left" shrinkToFit="0" vertical="center" wrapText="1"/>
    </xf>
    <xf borderId="1" fillId="0" fontId="6" numFmtId="0" xfId="0" applyAlignment="1" applyBorder="1" applyFont="1">
      <alignment horizontal="left" readingOrder="0" vertical="center"/>
    </xf>
    <xf borderId="3" fillId="0" fontId="6" numFmtId="0" xfId="0" applyAlignment="1" applyBorder="1" applyFont="1">
      <alignment horizontal="left" vertical="center"/>
    </xf>
    <xf borderId="4" fillId="0" fontId="6" numFmtId="0" xfId="0" applyAlignment="1" applyBorder="1" applyFont="1">
      <alignment horizontal="left" vertical="center"/>
    </xf>
    <xf borderId="1" fillId="0" fontId="6" numFmtId="0" xfId="0" applyAlignment="1" applyBorder="1" applyFont="1">
      <alignment horizontal="left" vertical="center"/>
    </xf>
    <xf borderId="8" fillId="5" fontId="1" numFmtId="0" xfId="0" applyAlignment="1" applyBorder="1" applyFill="1" applyFont="1">
      <alignment shrinkToFit="0" wrapText="1"/>
    </xf>
    <xf borderId="9" fillId="0" fontId="6" numFmtId="0" xfId="0" applyAlignment="1" applyBorder="1" applyFont="1">
      <alignment horizontal="left" vertical="center"/>
    </xf>
    <xf borderId="7" fillId="0" fontId="6" numFmtId="0" xfId="0" applyAlignment="1" applyBorder="1" applyFont="1">
      <alignment horizontal="left" vertical="center"/>
    </xf>
    <xf borderId="10" fillId="5" fontId="1" numFmtId="0" xfId="0" applyAlignment="1" applyBorder="1" applyFont="1">
      <alignment horizontal="center" shrinkToFit="0" wrapText="1"/>
    </xf>
    <xf borderId="11" fillId="0" fontId="12" numFmtId="0" xfId="0" applyBorder="1" applyFont="1"/>
    <xf borderId="9" fillId="2" fontId="13" numFmtId="0" xfId="0" applyAlignment="1" applyBorder="1" applyFont="1">
      <alignment horizontal="left" shrinkToFit="0" vertical="center" wrapText="1"/>
    </xf>
    <xf borderId="12" fillId="0" fontId="12" numFmtId="0" xfId="0" applyBorder="1" applyFont="1"/>
    <xf borderId="0" fillId="0" fontId="14" numFmtId="0" xfId="0" applyAlignment="1" applyFont="1">
      <alignment horizontal="left"/>
    </xf>
    <xf borderId="9" fillId="2" fontId="13" numFmtId="0" xfId="0" applyAlignment="1" applyBorder="1" applyFont="1">
      <alignment horizontal="left" readingOrder="0" shrinkToFit="0" vertical="center" wrapText="1"/>
    </xf>
    <xf borderId="10" fillId="5" fontId="1" numFmtId="0" xfId="0" applyAlignment="1" applyBorder="1" applyFont="1">
      <alignment horizontal="center" shrinkToFit="0" wrapText="1"/>
    </xf>
    <xf borderId="13" fillId="2" fontId="13" numFmtId="0" xfId="0" applyAlignment="1" applyBorder="1" applyFont="1">
      <alignment horizontal="left" readingOrder="0" shrinkToFit="0" vertical="center" wrapText="1"/>
    </xf>
    <xf borderId="14" fillId="2" fontId="13" numFmtId="0" xfId="0" applyAlignment="1" applyBorder="1" applyFont="1">
      <alignment horizontal="left" readingOrder="0" shrinkToFit="0" vertical="center" wrapText="1"/>
    </xf>
    <xf borderId="0" fillId="0" fontId="1" numFmtId="0" xfId="0" applyAlignment="1" applyFont="1">
      <alignment shrinkToFit="0" wrapText="1"/>
    </xf>
    <xf borderId="8" fillId="2" fontId="13" numFmtId="0" xfId="0" applyAlignment="1" applyBorder="1" applyFont="1">
      <alignment horizontal="left" readingOrder="0" shrinkToFit="0" vertical="center" wrapText="1"/>
    </xf>
    <xf borderId="0" fillId="0" fontId="1" numFmtId="0" xfId="0" applyAlignment="1" applyFont="1">
      <alignment readingOrder="0" shrinkToFit="0" wrapText="1"/>
    </xf>
    <xf borderId="8" fillId="2" fontId="1" numFmtId="0" xfId="0" applyAlignment="1" applyBorder="1" applyFont="1">
      <alignment shrinkToFit="0" wrapText="1"/>
    </xf>
    <xf borderId="15" fillId="2" fontId="1" numFmtId="164" xfId="0" applyAlignment="1" applyBorder="1" applyFont="1" applyNumberFormat="1">
      <alignment shrinkToFit="0" wrapText="1"/>
    </xf>
    <xf borderId="16" fillId="2" fontId="13" numFmtId="0" xfId="0" applyAlignment="1" applyBorder="1" applyFont="1">
      <alignment horizontal="center" readingOrder="0" shrinkToFit="0" vertical="center" wrapText="1"/>
    </xf>
    <xf borderId="9" fillId="2" fontId="1" numFmtId="0" xfId="0" applyAlignment="1" applyBorder="1" applyFont="1">
      <alignment shrinkToFit="0" wrapText="1"/>
    </xf>
    <xf borderId="8" fillId="2" fontId="1" numFmtId="0" xfId="0" applyAlignment="1" applyBorder="1" applyFont="1">
      <alignment shrinkToFit="0" wrapText="1"/>
    </xf>
    <xf borderId="9" fillId="2" fontId="13" numFmtId="0" xfId="0" applyAlignment="1" applyBorder="1" applyFont="1">
      <alignment horizontal="center" readingOrder="0" shrinkToFit="0" vertical="center" wrapText="1"/>
    </xf>
    <xf borderId="8" fillId="2" fontId="13" numFmtId="0" xfId="0" applyAlignment="1" applyBorder="1" applyFont="1">
      <alignment horizontal="center" readingOrder="0" shrinkToFit="0" vertical="center" wrapText="1"/>
    </xf>
    <xf borderId="15" fillId="2" fontId="1" numFmtId="0" xfId="0" applyAlignment="1" applyBorder="1" applyFont="1">
      <alignment shrinkToFit="0" wrapText="1"/>
    </xf>
    <xf borderId="13" fillId="2" fontId="13" numFmtId="0" xfId="0" applyAlignment="1" applyBorder="1" applyFont="1">
      <alignment horizontal="center" readingOrder="0" shrinkToFit="0" vertical="center" wrapText="1"/>
    </xf>
    <xf borderId="9" fillId="2" fontId="1" numFmtId="0" xfId="0" applyAlignment="1" applyBorder="1" applyFont="1">
      <alignment horizontal="center" shrinkToFit="0" wrapText="1"/>
    </xf>
    <xf borderId="15" fillId="2" fontId="13" numFmtId="0" xfId="0" applyAlignment="1" applyBorder="1" applyFont="1">
      <alignment readingOrder="0" shrinkToFit="0" vertical="center" wrapText="1"/>
    </xf>
    <xf borderId="16" fillId="2" fontId="13" numFmtId="0" xfId="0" applyAlignment="1" applyBorder="1" applyFont="1">
      <alignment readingOrder="0" shrinkToFit="0" vertical="center" wrapText="1"/>
    </xf>
    <xf borderId="14" fillId="2" fontId="13" numFmtId="0" xfId="0" applyAlignment="1" applyBorder="1" applyFont="1">
      <alignment readingOrder="0" shrinkToFit="0" vertical="center" wrapText="1"/>
    </xf>
    <xf borderId="17" fillId="2" fontId="1" numFmtId="0" xfId="0" applyAlignment="1" applyBorder="1" applyFont="1">
      <alignment horizontal="center" shrinkToFit="0" wrapText="1"/>
    </xf>
    <xf borderId="8" fillId="2" fontId="1" numFmtId="0" xfId="0" applyAlignment="1" applyBorder="1" applyFont="1">
      <alignment horizontal="center" shrinkToFit="0" wrapText="1"/>
    </xf>
    <xf borderId="8" fillId="2" fontId="1" numFmtId="0" xfId="0" applyAlignment="1" applyBorder="1" applyFont="1">
      <alignment horizontal="center" readingOrder="0" shrinkToFit="0" wrapText="1"/>
    </xf>
    <xf borderId="18" fillId="2" fontId="13" numFmtId="0" xfId="0" applyAlignment="1" applyBorder="1" applyFont="1">
      <alignment readingOrder="0" shrinkToFit="0" vertical="center" wrapText="1"/>
    </xf>
    <xf borderId="1" fillId="2" fontId="1" numFmtId="0" xfId="0" applyAlignment="1" applyBorder="1" applyFont="1">
      <alignment horizontal="center" shrinkToFit="0" wrapText="1"/>
    </xf>
    <xf borderId="8" fillId="2" fontId="1" numFmtId="0" xfId="0" applyAlignment="1" applyBorder="1" applyFont="1">
      <alignment shrinkToFit="0" vertical="center" wrapText="1"/>
    </xf>
    <xf borderId="16" fillId="2" fontId="1" numFmtId="0" xfId="0" applyAlignment="1" applyBorder="1" applyFont="1">
      <alignment horizontal="center" shrinkToFit="0" vertical="center" wrapText="1"/>
    </xf>
    <xf borderId="1" fillId="4" fontId="6" numFmtId="0" xfId="0" applyAlignment="1" applyBorder="1" applyFont="1">
      <alignment readingOrder="0" shrinkToFit="0" wrapText="1"/>
    </xf>
    <xf borderId="14" fillId="2" fontId="1" numFmtId="0" xfId="0" applyAlignment="1" applyBorder="1" applyFont="1">
      <alignment horizontal="center" shrinkToFit="0" wrapText="1"/>
    </xf>
    <xf borderId="8" fillId="2" fontId="1" numFmtId="0" xfId="0" applyAlignment="1" applyBorder="1" applyFont="1">
      <alignment horizontal="center" shrinkToFit="0" vertical="center" wrapText="1"/>
    </xf>
    <xf borderId="3" fillId="0" fontId="6" numFmtId="0" xfId="0" applyAlignment="1" applyBorder="1" applyFont="1">
      <alignment horizontal="left" readingOrder="0" vertical="center"/>
    </xf>
    <xf borderId="0" fillId="0" fontId="13" numFmtId="0" xfId="0" applyAlignment="1" applyFont="1">
      <alignment horizontal="left" shrinkToFit="0" vertical="center" wrapText="1"/>
    </xf>
    <xf borderId="16" fillId="2" fontId="1" numFmtId="0" xfId="0" applyAlignment="1" applyBorder="1" applyFont="1">
      <alignment horizontal="center" shrinkToFit="0" wrapText="1"/>
    </xf>
    <xf borderId="0" fillId="0" fontId="15" numFmtId="0" xfId="0" applyAlignment="1" applyFont="1">
      <alignment horizontal="left" shrinkToFit="0" vertical="center" wrapText="1"/>
    </xf>
    <xf borderId="15" fillId="2" fontId="1" numFmtId="0" xfId="0" applyAlignment="1" applyBorder="1" applyFont="1">
      <alignment shrinkToFit="0" wrapText="1"/>
    </xf>
    <xf borderId="0" fillId="0" fontId="3" numFmtId="165" xfId="0" applyAlignment="1" applyFont="1" applyNumberFormat="1">
      <alignment horizontal="right" shrinkToFit="0" vertical="bottom" wrapText="1"/>
    </xf>
    <xf borderId="0" fillId="0" fontId="6" numFmtId="0" xfId="0" applyAlignment="1" applyFont="1">
      <alignment readingOrder="0" shrinkToFit="0" vertical="center" wrapText="1"/>
    </xf>
    <xf borderId="0" fillId="0" fontId="16" numFmtId="0" xfId="0" applyAlignment="1" applyFont="1">
      <alignment readingOrder="0" shrinkToFit="0" vertical="center" wrapText="1"/>
    </xf>
    <xf borderId="2" fillId="0" fontId="6" numFmtId="0" xfId="0" applyAlignment="1" applyBorder="1" applyFont="1">
      <alignment shrinkToFit="0" wrapText="1"/>
    </xf>
    <xf borderId="19" fillId="0" fontId="6" numFmtId="0" xfId="0" applyAlignment="1" applyBorder="1" applyFont="1">
      <alignment readingOrder="0" shrinkToFit="0" vertical="center" wrapText="1"/>
    </xf>
    <xf borderId="20" fillId="0" fontId="7" numFmtId="164" xfId="0" applyAlignment="1" applyBorder="1" applyFont="1" applyNumberFormat="1">
      <alignment shrinkToFit="0" wrapText="1"/>
    </xf>
    <xf borderId="1" fillId="0" fontId="14" numFmtId="0" xfId="0" applyAlignment="1" applyBorder="1" applyFont="1">
      <alignment horizontal="left"/>
    </xf>
    <xf borderId="1" fillId="0" fontId="6" numFmtId="0" xfId="0" applyBorder="1" applyFont="1"/>
    <xf borderId="0" fillId="0" fontId="6" numFmtId="0" xfId="0" applyAlignment="1" applyFont="1">
      <alignment shrinkToFit="0" vertical="center" wrapText="1"/>
    </xf>
    <xf borderId="2" fillId="0" fontId="6" numFmtId="0" xfId="0" applyAlignment="1" applyBorder="1" applyFont="1">
      <alignment shrinkToFit="0" wrapText="1"/>
    </xf>
    <xf borderId="19" fillId="0" fontId="6" numFmtId="0" xfId="0" applyAlignment="1" applyBorder="1" applyFont="1">
      <alignment shrinkToFit="0" vertical="center" wrapText="1"/>
    </xf>
    <xf borderId="20" fillId="0" fontId="6" numFmtId="0" xfId="0" applyAlignment="1" applyBorder="1" applyFont="1">
      <alignment shrinkToFit="0" wrapText="1"/>
    </xf>
    <xf borderId="3" fillId="0" fontId="14" numFmtId="0" xfId="0" applyAlignment="1" applyBorder="1" applyFont="1">
      <alignment horizontal="left"/>
    </xf>
    <xf borderId="2" fillId="0" fontId="6" numFmtId="0" xfId="0" applyAlignment="1" applyBorder="1" applyFont="1">
      <alignment horizontal="center"/>
    </xf>
    <xf borderId="4" fillId="0" fontId="14" numFmtId="0" xfId="0" applyAlignment="1" applyBorder="1" applyFont="1">
      <alignment horizontal="left"/>
    </xf>
    <xf borderId="1" fillId="0" fontId="6" numFmtId="0" xfId="0" applyAlignment="1" applyBorder="1" applyFont="1">
      <alignment vertical="bottom"/>
    </xf>
    <xf borderId="21" fillId="0" fontId="17" numFmtId="0" xfId="0" applyAlignment="1" applyBorder="1" applyFont="1">
      <alignment readingOrder="0" shrinkToFit="0" vertical="center" wrapText="1"/>
    </xf>
    <xf borderId="19" fillId="0" fontId="18" numFmtId="0" xfId="0" applyAlignment="1" applyBorder="1" applyFont="1">
      <alignment readingOrder="0" shrinkToFit="0" vertical="center" wrapText="1"/>
    </xf>
    <xf borderId="0" fillId="0" fontId="6" numFmtId="0" xfId="0" applyAlignment="1" applyFont="1">
      <alignment readingOrder="0" shrinkToFit="0" vertical="center" wrapText="1"/>
    </xf>
    <xf borderId="16" fillId="0" fontId="19" numFmtId="0" xfId="0" applyAlignment="1" applyBorder="1" applyFont="1">
      <alignment shrinkToFit="0" vertical="bottom" wrapText="1"/>
    </xf>
    <xf borderId="15" fillId="0" fontId="6" numFmtId="0" xfId="0" applyAlignment="1" applyBorder="1" applyFont="1">
      <alignment shrinkToFit="0" vertical="bottom" wrapText="1"/>
    </xf>
    <xf borderId="9" fillId="0" fontId="6" numFmtId="0" xfId="0" applyAlignment="1" applyBorder="1" applyFont="1">
      <alignment shrinkToFit="0" vertical="bottom" wrapText="1"/>
    </xf>
    <xf borderId="9" fillId="0" fontId="20" numFmtId="0" xfId="0" applyAlignment="1" applyBorder="1" applyFont="1">
      <alignment shrinkToFit="0" vertical="bottom" wrapText="1"/>
    </xf>
    <xf borderId="9" fillId="0" fontId="21" numFmtId="0" xfId="0" applyAlignment="1" applyBorder="1" applyFont="1">
      <alignment readingOrder="0" shrinkToFit="0" vertical="bottom" wrapText="1"/>
    </xf>
    <xf borderId="8" fillId="0" fontId="6" numFmtId="0" xfId="0" applyAlignment="1" applyBorder="1" applyFont="1">
      <alignment shrinkToFit="0" vertical="bottom" wrapText="1"/>
    </xf>
    <xf borderId="15" fillId="0" fontId="3" numFmtId="0" xfId="0" applyAlignment="1" applyBorder="1" applyFont="1">
      <alignment vertical="bottom"/>
    </xf>
    <xf borderId="21" fillId="0" fontId="15" numFmtId="0" xfId="0" applyAlignment="1" applyBorder="1" applyFont="1">
      <alignment readingOrder="0" shrinkToFit="0" vertical="center" wrapText="1"/>
    </xf>
    <xf borderId="8" fillId="0" fontId="3" numFmtId="0" xfId="0" applyAlignment="1" applyBorder="1" applyFont="1">
      <alignment vertical="bottom"/>
    </xf>
    <xf borderId="19" fillId="0" fontId="15" numFmtId="0" xfId="0" applyAlignment="1" applyBorder="1" applyFont="1">
      <alignment readingOrder="0" shrinkToFit="0" vertical="center" wrapText="1"/>
    </xf>
    <xf borderId="17" fillId="0" fontId="6" numFmtId="0" xfId="0" applyAlignment="1" applyBorder="1" applyFont="1">
      <alignment shrinkToFit="0" wrapText="1"/>
    </xf>
    <xf borderId="14" fillId="0" fontId="6" numFmtId="0" xfId="0" applyAlignment="1" applyBorder="1" applyFont="1">
      <alignment shrinkToFit="0" wrapText="1"/>
    </xf>
    <xf borderId="0" fillId="0" fontId="3" numFmtId="166" xfId="0" applyAlignment="1" applyFont="1" applyNumberFormat="1">
      <alignment horizontal="right" readingOrder="0" shrinkToFit="0" vertical="bottom" wrapText="1"/>
    </xf>
    <xf borderId="0" fillId="0" fontId="6" numFmtId="0" xfId="0" applyAlignment="1" applyFont="1">
      <alignment vertical="center"/>
    </xf>
    <xf borderId="16" fillId="0" fontId="6" numFmtId="0" xfId="0" applyAlignment="1" applyBorder="1" applyFont="1">
      <alignment readingOrder="0" shrinkToFit="0" wrapText="1"/>
    </xf>
    <xf borderId="16" fillId="0" fontId="6" numFmtId="0" xfId="0" applyAlignment="1" applyBorder="1" applyFont="1">
      <alignment shrinkToFit="0" vertical="bottom" wrapText="1"/>
    </xf>
    <xf borderId="3" fillId="0" fontId="14" numFmtId="0" xfId="0" applyAlignment="1" applyBorder="1" applyFont="1">
      <alignment horizontal="left" readingOrder="0"/>
    </xf>
    <xf borderId="9" fillId="0" fontId="6" numFmtId="0" xfId="0" applyAlignment="1" applyBorder="1" applyFont="1">
      <alignment readingOrder="0" shrinkToFit="0" vertical="bottom" wrapText="1"/>
    </xf>
    <xf borderId="0" fillId="0" fontId="3" numFmtId="165" xfId="0" applyAlignment="1" applyFont="1" applyNumberFormat="1">
      <alignment horizontal="right" readingOrder="0" shrinkToFit="0" vertical="bottom" wrapText="1"/>
    </xf>
    <xf borderId="22" fillId="0" fontId="6" numFmtId="0" xfId="0" applyAlignment="1" applyBorder="1" applyFont="1">
      <alignment readingOrder="0" shrinkToFit="0" wrapText="1"/>
    </xf>
    <xf borderId="22" fillId="0" fontId="6" numFmtId="0" xfId="0" applyBorder="1" applyFont="1"/>
    <xf borderId="2" fillId="0" fontId="6" numFmtId="0" xfId="0" applyAlignment="1" applyBorder="1" applyFont="1">
      <alignment horizontal="left" readingOrder="0" vertical="center"/>
    </xf>
    <xf borderId="0" fillId="0" fontId="6" numFmtId="0" xfId="0" applyAlignment="1" applyFont="1">
      <alignment readingOrder="0" shrinkToFit="0" wrapText="1"/>
    </xf>
    <xf borderId="0" fillId="0" fontId="22" numFmtId="0" xfId="0" applyAlignment="1" applyFont="1">
      <alignment readingOrder="0" shrinkToFit="0" wrapText="1"/>
    </xf>
    <xf borderId="21" fillId="0" fontId="6" numFmtId="0" xfId="0" applyBorder="1" applyFont="1"/>
    <xf borderId="0" fillId="0" fontId="6" numFmtId="0" xfId="0" applyAlignment="1" applyFont="1">
      <alignment horizontal="left" shrinkToFit="0" wrapText="1"/>
    </xf>
    <xf borderId="21" fillId="0" fontId="6" numFmtId="0" xfId="0" applyAlignment="1" applyBorder="1" applyFont="1">
      <alignment shrinkToFit="0" vertical="center" wrapText="1"/>
    </xf>
    <xf borderId="0" fillId="0" fontId="23" numFmtId="0" xfId="0" applyAlignment="1" applyFont="1">
      <alignment vertical="bottom"/>
    </xf>
    <xf borderId="0" fillId="0" fontId="24"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center" vertical="bottom"/>
    </xf>
    <xf borderId="0" fillId="6" fontId="3" numFmtId="0" xfId="0" applyAlignment="1" applyFill="1" applyFont="1">
      <alignment vertical="bottom"/>
    </xf>
    <xf borderId="0" fillId="6" fontId="25" numFmtId="0" xfId="0" applyAlignment="1" applyFont="1">
      <alignment readingOrder="0" vertical="bottom"/>
    </xf>
    <xf borderId="0" fillId="0" fontId="14" numFmtId="0" xfId="0" applyAlignment="1" applyFont="1">
      <alignment readingOrder="0"/>
    </xf>
    <xf borderId="0" fillId="0" fontId="26" numFmtId="0" xfId="0" applyAlignment="1" applyFont="1">
      <alignment vertical="bottom"/>
    </xf>
    <xf borderId="0" fillId="0" fontId="14" numFmtId="0" xfId="0" applyFont="1"/>
    <xf borderId="23" fillId="0" fontId="27" numFmtId="0" xfId="0" applyAlignment="1" applyBorder="1" applyFont="1">
      <alignment vertical="bottom"/>
    </xf>
    <xf borderId="23" fillId="0" fontId="3" numFmtId="0" xfId="0" applyAlignment="1" applyBorder="1" applyFont="1">
      <alignment vertical="bottom"/>
    </xf>
    <xf borderId="0" fillId="0" fontId="3" numFmtId="0" xfId="0" applyAlignment="1" applyFont="1">
      <alignment readingOrder="0" vertical="bottom"/>
    </xf>
    <xf borderId="16" fillId="0" fontId="3" numFmtId="0" xfId="0" applyAlignment="1" applyBorder="1" applyFont="1">
      <alignment vertical="bottom"/>
    </xf>
    <xf borderId="0" fillId="0" fontId="14" numFmtId="167" xfId="0" applyAlignment="1" applyFont="1" applyNumberFormat="1">
      <alignment readingOrder="0"/>
    </xf>
    <xf borderId="0" fillId="0" fontId="14" numFmtId="168" xfId="0" applyAlignment="1" applyFont="1" applyNumberFormat="1">
      <alignment readingOrder="0"/>
    </xf>
    <xf borderId="0" fillId="7" fontId="28" numFmtId="0" xfId="0" applyAlignment="1" applyFill="1" applyFont="1">
      <alignment readingOrder="0"/>
    </xf>
    <xf borderId="0" fillId="7" fontId="28" numFmtId="0" xfId="0" applyFont="1"/>
    <xf borderId="24" fillId="7" fontId="28" numFmtId="0" xfId="0" applyAlignment="1" applyBorder="1" applyFont="1">
      <alignment readingOrder="0"/>
    </xf>
    <xf borderId="24" fillId="7" fontId="28" numFmtId="0" xfId="0" applyBorder="1" applyFont="1"/>
    <xf borderId="0" fillId="7" fontId="29" numFmtId="0" xfId="0" applyAlignment="1" applyFont="1">
      <alignment readingOrder="0"/>
    </xf>
    <xf borderId="0" fillId="7" fontId="2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1.xml.rels><?xml version="1.0" encoding="UTF-8" standalone="yes"?><Relationships xmlns="http://schemas.openxmlformats.org/package/2006/relationships"><Relationship Id="rId1" Type="http://schemas.openxmlformats.org/officeDocument/2006/relationships/image" Target="../media/Visualization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2090914718"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8_Mo0gcgWAv4vczyh_BoxZjK13iRcwt-K8lGG8zQ0HU/edit?gid=1719369659" TargetMode="External"/><Relationship Id="rId2" Type="http://schemas.openxmlformats.org/officeDocument/2006/relationships/hyperlink" Target="https://docs.google.com/spreadsheets/d/18_Mo0gcgWAv4vczyh_BoxZjK13iRcwt-K8lGG8zQ0HU/edi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8_Mo0gcgWAv4vczyh_BoxZjK13iRcwt-K8lGG8zQ0HU/edit?usp=sharing" TargetMode="External"/><Relationship Id="rId2" Type="http://schemas.openxmlformats.org/officeDocument/2006/relationships/hyperlink" Target="https://www.tiktok.com/@lifewithpiwe/video/7309874181649206534" TargetMode="External"/><Relationship Id="rId3" Type="http://schemas.openxmlformats.org/officeDocument/2006/relationships/hyperlink" Target="https://www.tiktok.com/@lifewithpiwe/video/7309874181649206534"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cubeta.com/gb/our-work/driving-search-profit-with-machine-learning/" TargetMode="External"/><Relationship Id="rId2" Type="http://schemas.openxmlformats.org/officeDocument/2006/relationships/hyperlink" Target="https://incubeta.com/find-us/london-united-kingd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92" Type="http://schemas.openxmlformats.org/officeDocument/2006/relationships/hyperlink" Target="https://incubeta.com/pt-pt/news-and-resources/category/thought-leadership/" TargetMode="External"/><Relationship Id="rId391" Type="http://schemas.openxmlformats.org/officeDocument/2006/relationships/hyperlink" Target="https://incubeta.com/mx/find-us/mexico-city-mexico/" TargetMode="External"/><Relationship Id="rId390" Type="http://schemas.openxmlformats.org/officeDocument/2006/relationships/hyperlink" Target="https://incubeta.com/es/find-us/milan-italy/" TargetMode="External"/><Relationship Id="rId2180" Type="http://schemas.openxmlformats.org/officeDocument/2006/relationships/hyperlink" Target="https://incubeta.com/news-and-resources/category/thought-leadership/page/2/" TargetMode="External"/><Relationship Id="rId2181" Type="http://schemas.openxmlformats.org/officeDocument/2006/relationships/hyperlink" Target="https://incubeta.com/mx/video-library/the-digital-edge-ep-4-the-key-to-creative-profitability-with-vanessa-bolosier-jessica-hondolero/" TargetMode="External"/><Relationship Id="rId2182" Type="http://schemas.openxmlformats.org/officeDocument/2006/relationships/hyperlink" Target="https://incubeta.com/za/our-work/delivering-tangible-business-growth/" TargetMode="External"/><Relationship Id="rId2183" Type="http://schemas.openxmlformats.org/officeDocument/2006/relationships/hyperlink" Target="https://incubeta.com/pt-pt/news-and-resources/incubeta-joins-googles-international-growth-program/" TargetMode="External"/><Relationship Id="rId385" Type="http://schemas.openxmlformats.org/officeDocument/2006/relationships/hyperlink" Target="https://incubeta.com/es/iso-accreditation/" TargetMode="External"/><Relationship Id="rId2184" Type="http://schemas.openxmlformats.org/officeDocument/2006/relationships/hyperlink" Target="https://incubeta.com/knowledge-base/how-to-exponentiate-your-digital-campaigns/" TargetMode="External"/><Relationship Id="rId384" Type="http://schemas.openxmlformats.org/officeDocument/2006/relationships/hyperlink" Target="https://incubeta.com/za/find-us/cape-town-south-africa/" TargetMode="External"/><Relationship Id="rId2185" Type="http://schemas.openxmlformats.org/officeDocument/2006/relationships/hyperlink" Target="https://incubeta.com/sg/news-and-resources/incubeta-welcomes-blue-walrus-to-the-family/" TargetMode="External"/><Relationship Id="rId383" Type="http://schemas.openxmlformats.org/officeDocument/2006/relationships/hyperlink" Target="https://incubeta.com/gb/find-us/salt-lake-city-utah/" TargetMode="External"/><Relationship Id="rId2186" Type="http://schemas.openxmlformats.org/officeDocument/2006/relationships/hyperlink" Target="https://incubeta.com/de/video-library/the-digital-edge-ep-2-the-relationship-between-the-cfo-and-the-cmo-with-greg-dos-santos/" TargetMode="External"/><Relationship Id="rId382" Type="http://schemas.openxmlformats.org/officeDocument/2006/relationships/hyperlink" Target="https://incubeta.com/ch/find-us/munich-germany/" TargetMode="External"/><Relationship Id="rId2187" Type="http://schemas.openxmlformats.org/officeDocument/2006/relationships/hyperlink" Target="https://incubeta.com/ch/knowledge-base/category/ga4/" TargetMode="External"/><Relationship Id="rId389" Type="http://schemas.openxmlformats.org/officeDocument/2006/relationships/hyperlink" Target="https://incubeta.com/it/solutions/outsmart/" TargetMode="External"/><Relationship Id="rId2188" Type="http://schemas.openxmlformats.org/officeDocument/2006/relationships/hyperlink" Target="https://incubeta.com/mx/video-library/the-digital-edge-ep-2-the-relationship-between-the-cfo-and-the-cmo-with-greg-dos-santos/" TargetMode="External"/><Relationship Id="rId388" Type="http://schemas.openxmlformats.org/officeDocument/2006/relationships/hyperlink" Target="https://incubeta.com/gb/find-us/copenhagen-denmark/" TargetMode="External"/><Relationship Id="rId2189" Type="http://schemas.openxmlformats.org/officeDocument/2006/relationships/hyperlink" Target="https://incubeta.com/gb/knowledge-base/what-is-data-empathy/" TargetMode="External"/><Relationship Id="rId387" Type="http://schemas.openxmlformats.org/officeDocument/2006/relationships/hyperlink" Target="https://incubeta.com/it/find-us/lisbon-portugal/" TargetMode="External"/><Relationship Id="rId386" Type="http://schemas.openxmlformats.org/officeDocument/2006/relationships/hyperlink" Target="https://incubeta.com/de/our-work/" TargetMode="External"/><Relationship Id="rId381" Type="http://schemas.openxmlformats.org/officeDocument/2006/relationships/hyperlink" Target="https://incubeta.com/au/cookie-policy/" TargetMode="External"/><Relationship Id="rId380" Type="http://schemas.openxmlformats.org/officeDocument/2006/relationships/hyperlink" Target="https://incubeta.com/gb/knowledge-base/" TargetMode="External"/><Relationship Id="rId379" Type="http://schemas.openxmlformats.org/officeDocument/2006/relationships/hyperlink" Target="https://incubeta.com/gb/find-us/milan-italy/" TargetMode="External"/><Relationship Id="rId2170" Type="http://schemas.openxmlformats.org/officeDocument/2006/relationships/hyperlink" Target="https://incubeta.com/my/knowledge-base/category/leads/" TargetMode="External"/><Relationship Id="rId2171" Type="http://schemas.openxmlformats.org/officeDocument/2006/relationships/hyperlink" Target="https://incubeta.com/knowledge-base/category/search/" TargetMode="External"/><Relationship Id="rId2172" Type="http://schemas.openxmlformats.org/officeDocument/2006/relationships/hyperlink" Target="https://incubeta.com/za/news-and-resources/incubeta-welcomes-persuasion-technologies-to-the-family/" TargetMode="External"/><Relationship Id="rId374" Type="http://schemas.openxmlformats.org/officeDocument/2006/relationships/hyperlink" Target="https://incubeta.com/my/careers/" TargetMode="External"/><Relationship Id="rId2173" Type="http://schemas.openxmlformats.org/officeDocument/2006/relationships/hyperlink" Target="https://incubeta.com/my/knowledge-base/the-risks-rewards-best-practices-of-generative-ai/" TargetMode="External"/><Relationship Id="rId373" Type="http://schemas.openxmlformats.org/officeDocument/2006/relationships/hyperlink" Target="https://incubeta.com/au/solutions/" TargetMode="External"/><Relationship Id="rId2174" Type="http://schemas.openxmlformats.org/officeDocument/2006/relationships/hyperlink" Target="https://incubeta.com/it/knowledge-base/category/privacy/" TargetMode="External"/><Relationship Id="rId372" Type="http://schemas.openxmlformats.org/officeDocument/2006/relationships/hyperlink" Target="https://incubeta.com/ae/careers/" TargetMode="External"/><Relationship Id="rId2175" Type="http://schemas.openxmlformats.org/officeDocument/2006/relationships/hyperlink" Target="https://incubeta.com/it/knowledge-base/category/signals/" TargetMode="External"/><Relationship Id="rId371" Type="http://schemas.openxmlformats.org/officeDocument/2006/relationships/hyperlink" Target="https://incubeta.com/pt-pt/iso-accreditation/" TargetMode="External"/><Relationship Id="rId2176" Type="http://schemas.openxmlformats.org/officeDocument/2006/relationships/hyperlink" Target="https://incubeta.com/au/our-work/utilizing-personalization-to-scale-growth/" TargetMode="External"/><Relationship Id="rId378" Type="http://schemas.openxmlformats.org/officeDocument/2006/relationships/hyperlink" Target="https://incubeta.com/es/find-us/saudi/" TargetMode="External"/><Relationship Id="rId2177" Type="http://schemas.openxmlformats.org/officeDocument/2006/relationships/hyperlink" Target="https://incubeta.com/ae/knowledge-base/category/gen-z/" TargetMode="External"/><Relationship Id="rId377" Type="http://schemas.openxmlformats.org/officeDocument/2006/relationships/hyperlink" Target="https://incubeta.com/it/news-and-resources/" TargetMode="External"/><Relationship Id="rId2178" Type="http://schemas.openxmlformats.org/officeDocument/2006/relationships/hyperlink" Target="https://incubeta.com/mx/knowledge-base/the-benefits-challenges-of-in-app-advertising/" TargetMode="External"/><Relationship Id="rId376" Type="http://schemas.openxmlformats.org/officeDocument/2006/relationships/hyperlink" Target="https://incubeta.com/de/find-us/zurich-switzerland/" TargetMode="External"/><Relationship Id="rId2179" Type="http://schemas.openxmlformats.org/officeDocument/2006/relationships/hyperlink" Target="https://incubeta.com/ae/knowledge-base/understanding-consolidated-data/" TargetMode="External"/><Relationship Id="rId375" Type="http://schemas.openxmlformats.org/officeDocument/2006/relationships/hyperlink" Target="https://incubeta.com/gb/find-us/sydney-australia/" TargetMode="External"/><Relationship Id="rId2190" Type="http://schemas.openxmlformats.org/officeDocument/2006/relationships/hyperlink" Target="https://incubeta.com/au/knowledge-base/how-to-set-up-a-retail-media-network/" TargetMode="External"/><Relationship Id="rId2191" Type="http://schemas.openxmlformats.org/officeDocument/2006/relationships/hyperlink" Target="https://incubeta.com/de/our-work/leveraging-gmp-to-drive-leads-reach/" TargetMode="External"/><Relationship Id="rId2192" Type="http://schemas.openxmlformats.org/officeDocument/2006/relationships/hyperlink" Target="https://incubeta.com/es/our-work/delivering-tangible-business-growth/" TargetMode="External"/><Relationship Id="rId2193" Type="http://schemas.openxmlformats.org/officeDocument/2006/relationships/hyperlink" Target="https://incubeta.com/za/knowledge-base/category/data/" TargetMode="External"/><Relationship Id="rId2194" Type="http://schemas.openxmlformats.org/officeDocument/2006/relationships/hyperlink" Target="https://incubeta.com/it/our-work/maximizing-reach-efficiency-with-dv360/" TargetMode="External"/><Relationship Id="rId396" Type="http://schemas.openxmlformats.org/officeDocument/2006/relationships/hyperlink" Target="https://incubeta.com/au/find-us/manchester-united-kingdom/" TargetMode="External"/><Relationship Id="rId2195" Type="http://schemas.openxmlformats.org/officeDocument/2006/relationships/hyperlink" Target="https://incubeta.com/news-and-resources/category/thought-leadership/page/3/" TargetMode="External"/><Relationship Id="rId395" Type="http://schemas.openxmlformats.org/officeDocument/2006/relationships/hyperlink" Target="https://incubeta.com/gb/privacy-policy/" TargetMode="External"/><Relationship Id="rId2196" Type="http://schemas.openxmlformats.org/officeDocument/2006/relationships/hyperlink" Target="https://incubeta.com/ae/knowledge-base/what-is-consent-mode/" TargetMode="External"/><Relationship Id="rId394" Type="http://schemas.openxmlformats.org/officeDocument/2006/relationships/hyperlink" Target="https://incubeta.com/it/modern-slavery-policy/" TargetMode="External"/><Relationship Id="rId2197" Type="http://schemas.openxmlformats.org/officeDocument/2006/relationships/hyperlink" Target="https://incubeta.com/gb/knowledge-base/category/mmm-tools/" TargetMode="External"/><Relationship Id="rId393" Type="http://schemas.openxmlformats.org/officeDocument/2006/relationships/hyperlink" Target="https://incubeta.com/gb/find-us/santo-domingo-dominican-republic/" TargetMode="External"/><Relationship Id="rId2198" Type="http://schemas.openxmlformats.org/officeDocument/2006/relationships/hyperlink" Target="https://incubeta.com/de/news-and-resources/incubeta-acquires-ecommerce-agency-groundswell/" TargetMode="External"/><Relationship Id="rId2199" Type="http://schemas.openxmlformats.org/officeDocument/2006/relationships/hyperlink" Target="https://incubeta.com/au/our-work/unlocking-new-profitability-in-a-shifting-luxury-market/" TargetMode="External"/><Relationship Id="rId399" Type="http://schemas.openxmlformats.org/officeDocument/2006/relationships/hyperlink" Target="https://incubeta.com/it/video-library/" TargetMode="External"/><Relationship Id="rId398" Type="http://schemas.openxmlformats.org/officeDocument/2006/relationships/hyperlink" Target="https://incubeta.com/sg/find-us/london-united-kingdom/" TargetMode="External"/><Relationship Id="rId397" Type="http://schemas.openxmlformats.org/officeDocument/2006/relationships/hyperlink" Target="https://incubeta.com/my/solutions/outsmart/" TargetMode="External"/><Relationship Id="rId1730" Type="http://schemas.openxmlformats.org/officeDocument/2006/relationships/hyperlink" Target="https://incubeta.com/es/capabilities/commerce/" TargetMode="External"/><Relationship Id="rId1731" Type="http://schemas.openxmlformats.org/officeDocument/2006/relationships/hyperlink" Target="https://incubeta.com/de/knowledge-base/how-to-drive-sales-over-christmas/" TargetMode="External"/><Relationship Id="rId1732" Type="http://schemas.openxmlformats.org/officeDocument/2006/relationships/hyperlink" Target="https://incubeta.com/ae/our-work/increasing-roas-with-google-precision-optimization/" TargetMode="External"/><Relationship Id="rId1733" Type="http://schemas.openxmlformats.org/officeDocument/2006/relationships/hyperlink" Target="https://incubeta.com/gb/whitepapers/tomorrows-world-2026-marketing-outlook-playbook/" TargetMode="External"/><Relationship Id="rId1734" Type="http://schemas.openxmlformats.org/officeDocument/2006/relationships/hyperlink" Target="https://incubeta.com/ae/news-and-resources/incubeta-launches-seamless-search/" TargetMode="External"/><Relationship Id="rId1735" Type="http://schemas.openxmlformats.org/officeDocument/2006/relationships/hyperlink" Target="https://incubeta.com/gb/news-and-resources/incubeta-za-is-google-mobile-certified/" TargetMode="External"/><Relationship Id="rId1736" Type="http://schemas.openxmlformats.org/officeDocument/2006/relationships/hyperlink" Target="https://incubeta.com/it/knowledge-base/category/advertising/" TargetMode="External"/><Relationship Id="rId1737" Type="http://schemas.openxmlformats.org/officeDocument/2006/relationships/hyperlink" Target="https://incubeta.com/sg/our-work/delivering-scale-performance/" TargetMode="External"/><Relationship Id="rId1738" Type="http://schemas.openxmlformats.org/officeDocument/2006/relationships/hyperlink" Target="https://incubeta.com/ch/knowledge-base/category/generative-ai/" TargetMode="External"/><Relationship Id="rId1739" Type="http://schemas.openxmlformats.org/officeDocument/2006/relationships/hyperlink" Target="https://incubeta.com/au/knowledge-base/advanced-signals-ai-first-ppc-structures-dont-need-to-result-in-a-loss-of-insight-or-control/" TargetMode="External"/><Relationship Id="rId1720" Type="http://schemas.openxmlformats.org/officeDocument/2006/relationships/hyperlink" Target="https://incubeta.com/sg/news-and-resources/incubeta-acquires-ecommerce-agency-groundswell/" TargetMode="External"/><Relationship Id="rId1721" Type="http://schemas.openxmlformats.org/officeDocument/2006/relationships/hyperlink" Target="https://incubeta.com/pt-pt/our-work/executing-a-global-data-audience-strategy/" TargetMode="External"/><Relationship Id="rId1722" Type="http://schemas.openxmlformats.org/officeDocument/2006/relationships/hyperlink" Target="https://incubeta.com/my/news-and-resources/how-to-navigate-the-compressing-user-journey-in-2026/" TargetMode="External"/><Relationship Id="rId1723" Type="http://schemas.openxmlformats.org/officeDocument/2006/relationships/hyperlink" Target="https://incubeta.com/sg/knowledge-base/what-is-dynamic-creative-optimization-dco/" TargetMode="External"/><Relationship Id="rId1724" Type="http://schemas.openxmlformats.org/officeDocument/2006/relationships/hyperlink" Target="https://incubeta.com/ae/news-and-resources/increasing-sustainability-one-ad-at-a-time/" TargetMode="External"/><Relationship Id="rId1725" Type="http://schemas.openxmlformats.org/officeDocument/2006/relationships/hyperlink" Target="https://incubeta.com/za/our-work/combining-real-time-weather-signals-with-ai-for-the-loreal-group/" TargetMode="External"/><Relationship Id="rId1726" Type="http://schemas.openxmlformats.org/officeDocument/2006/relationships/hyperlink" Target="https://incubeta.com/ch/knowledge-base/category/threads/" TargetMode="External"/><Relationship Id="rId1727" Type="http://schemas.openxmlformats.org/officeDocument/2006/relationships/hyperlink" Target="https://incubeta.com/es/news-and-resources/how-to-own-your-automation/" TargetMode="External"/><Relationship Id="rId1728" Type="http://schemas.openxmlformats.org/officeDocument/2006/relationships/hyperlink" Target="https://incubeta.com/ae/news-and-resources/incubeta-acquires-ecommerce-agency-groundswell/" TargetMode="External"/><Relationship Id="rId1729" Type="http://schemas.openxmlformats.org/officeDocument/2006/relationships/hyperlink" Target="https://incubeta.com/pt-pt/news-and-resources/incubeta-launches-seamless-search/" TargetMode="External"/><Relationship Id="rId1752" Type="http://schemas.openxmlformats.org/officeDocument/2006/relationships/hyperlink" Target="https://incubeta.com/mx/video-library/the-digital-edge-s2-ep-4-how-marketers-win-the-attention-economy-with-cricuts-stephanie-firth/" TargetMode="External"/><Relationship Id="rId1753" Type="http://schemas.openxmlformats.org/officeDocument/2006/relationships/hyperlink" Target="https://incubeta.com/ae/knowledge-base/what-is-data-empathy/" TargetMode="External"/><Relationship Id="rId1754" Type="http://schemas.openxmlformats.org/officeDocument/2006/relationships/hyperlink" Target="https://incubeta.com/ae/news-and-resources/incubeta-appoints-amy-crowther-as-president-americas/" TargetMode="External"/><Relationship Id="rId1755" Type="http://schemas.openxmlformats.org/officeDocument/2006/relationships/hyperlink" Target="https://incubeta.com/es/news-and-resources/breaking-down-organizational-silos-to-drive-synergy/" TargetMode="External"/><Relationship Id="rId1756" Type="http://schemas.openxmlformats.org/officeDocument/2006/relationships/hyperlink" Target="https://incubeta.com/pt-pt/knowledge-base/the-cookie-situation-from-deprecation-to-degradation/" TargetMode="External"/><Relationship Id="rId1757" Type="http://schemas.openxmlformats.org/officeDocument/2006/relationships/hyperlink" Target="https://incubeta.com/my/knowledge-base/why-chatgpts-shopping-integration-should-reshape-how-you-think-about-content-and-brand-trust/" TargetMode="External"/><Relationship Id="rId1758" Type="http://schemas.openxmlformats.org/officeDocument/2006/relationships/hyperlink" Target="https://incubeta.com/sg/video-library/the-digital-edge-s2-e-5-how-to-outperform-with-ai-as-a-creative-partner-with-tom-williams/" TargetMode="External"/><Relationship Id="rId1759" Type="http://schemas.openxmlformats.org/officeDocument/2006/relationships/hyperlink" Target="https://incubeta.com/pt-pt/knowledge-base/category/social-media/" TargetMode="External"/><Relationship Id="rId1750" Type="http://schemas.openxmlformats.org/officeDocument/2006/relationships/hyperlink" Target="https://incubeta.com/au/news-and-resources/incubeta-appoints-new-chief-people-officer/" TargetMode="External"/><Relationship Id="rId1751" Type="http://schemas.openxmlformats.org/officeDocument/2006/relationships/hyperlink" Target="https://incubeta.com/ae/video-library/the-digital-edge-ep-6-why-your-business-needs-a-measurement-strategy-with-ash-rane/" TargetMode="External"/><Relationship Id="rId1741" Type="http://schemas.openxmlformats.org/officeDocument/2006/relationships/hyperlink" Target="https://incubeta.com/es/video-library/the-digital-edge-ep-5-showcasing-marketing-as-a-profit-driver-with-damien-bennett/" TargetMode="External"/><Relationship Id="rId1742" Type="http://schemas.openxmlformats.org/officeDocument/2006/relationships/hyperlink" Target="https://incubeta.com/my/our-work/boosting-cross-market-brand-performance-for-gruppo-una/" TargetMode="External"/><Relationship Id="rId1743" Type="http://schemas.openxmlformats.org/officeDocument/2006/relationships/hyperlink" Target="https://incubeta.com/gb/news-and-resources/incubeta-appoints-new-chief-people-officer/" TargetMode="External"/><Relationship Id="rId1744" Type="http://schemas.openxmlformats.org/officeDocument/2006/relationships/hyperlink" Target="https://incubeta.com/gb/news-and-resources/category/thought-leadership/page/3/" TargetMode="External"/><Relationship Id="rId1745" Type="http://schemas.openxmlformats.org/officeDocument/2006/relationships/hyperlink" Target="https://incubeta.com/mx/our-work/taking-the-grind-out-of-data-analysis/" TargetMode="External"/><Relationship Id="rId1746" Type="http://schemas.openxmlformats.org/officeDocument/2006/relationships/hyperlink" Target="https://incubeta.com/gb/whitepapers/report-the-marketers-confidence-paradox/" TargetMode="External"/><Relationship Id="rId1747" Type="http://schemas.openxmlformats.org/officeDocument/2006/relationships/hyperlink" Target="https://incubeta.com/es/knowledge-base/category/demand-gen/" TargetMode="External"/><Relationship Id="rId1748" Type="http://schemas.openxmlformats.org/officeDocument/2006/relationships/hyperlink" Target="https://incubeta.com/pt-pt/our-work/leveraging-gmp-to-drive-leads-reach/" TargetMode="External"/><Relationship Id="rId1749" Type="http://schemas.openxmlformats.org/officeDocument/2006/relationships/hyperlink" Target="https://incubeta.com/es/news-and-resources/how-to-find-growth-in-difficult-times/" TargetMode="External"/><Relationship Id="rId1740" Type="http://schemas.openxmlformats.org/officeDocument/2006/relationships/hyperlink" Target="https://incubeta.com/sg/our-work/unlocking-the-power-of-googles-enhanced-conversions-pmax-solutions/" TargetMode="External"/><Relationship Id="rId1710" Type="http://schemas.openxmlformats.org/officeDocument/2006/relationships/hyperlink" Target="https://incubeta.com/sg/news-and-resources/incubeta-appoints-sarah-hampton-as-us-chief-operating-officer/" TargetMode="External"/><Relationship Id="rId1711" Type="http://schemas.openxmlformats.org/officeDocument/2006/relationships/hyperlink" Target="https://incubeta.com/sg/our-work/delivering-incrementality-with-seamless-search/" TargetMode="External"/><Relationship Id="rId1712" Type="http://schemas.openxmlformats.org/officeDocument/2006/relationships/hyperlink" Target="https://incubeta.com/au/news-and-resources/intelligent-creative-vs-infinite-ai-content-how-to-win-in-2026/" TargetMode="External"/><Relationship Id="rId1713" Type="http://schemas.openxmlformats.org/officeDocument/2006/relationships/hyperlink" Target="https://incubeta.com/za/news-and-resources/incubeta-acquires-analytics-partner-panalysis/" TargetMode="External"/><Relationship Id="rId1714" Type="http://schemas.openxmlformats.org/officeDocument/2006/relationships/hyperlink" Target="https://incubeta.com/de/news-and-resources/why-creative-is-the-dark-horse-of-business-growth/" TargetMode="External"/><Relationship Id="rId1715" Type="http://schemas.openxmlformats.org/officeDocument/2006/relationships/hyperlink" Target="https://incubeta.com/pt-pt/knowledge-base/how-to-drive-sales-over-christmas/" TargetMode="External"/><Relationship Id="rId1716" Type="http://schemas.openxmlformats.org/officeDocument/2006/relationships/hyperlink" Target="https://incubeta.com/ae/video-library/the-digital-edge-ep-4-the-key-to-creative-profitability-with-vanessa-bolosier-jessica-hondolero/" TargetMode="External"/><Relationship Id="rId1717" Type="http://schemas.openxmlformats.org/officeDocument/2006/relationships/hyperlink" Target="https://incubeta.com/sg/knowledge-base/category/ga4/" TargetMode="External"/><Relationship Id="rId1718" Type="http://schemas.openxmlformats.org/officeDocument/2006/relationships/hyperlink" Target="https://incubeta.com/mx/knowledge-base/category/threads/" TargetMode="External"/><Relationship Id="rId1719" Type="http://schemas.openxmlformats.org/officeDocument/2006/relationships/hyperlink" Target="https://incubeta.com/ae/video-library/the-digital-edge-s2-ep-1-discover-how-ai-is-reshaping-digital-marketing-with-michael-ossendrijver/" TargetMode="External"/><Relationship Id="rId1700" Type="http://schemas.openxmlformats.org/officeDocument/2006/relationships/hyperlink" Target="https://incubeta.com/sg/news-and-resources/is-marketing-maturity-the-key-to-profitability/" TargetMode="External"/><Relationship Id="rId1701" Type="http://schemas.openxmlformats.org/officeDocument/2006/relationships/hyperlink" Target="https://incubeta.com/de/news-and-resources/incubeta-welcome-new-managing-director-mexico/" TargetMode="External"/><Relationship Id="rId1702" Type="http://schemas.openxmlformats.org/officeDocument/2006/relationships/hyperlink" Target="https://incubeta.com/es/news-and-resources/driving-growth-in-uncertainty-3-top-tips-for-business-leaders/" TargetMode="External"/><Relationship Id="rId1703" Type="http://schemas.openxmlformats.org/officeDocument/2006/relationships/hyperlink" Target="https://incubeta.com/ch/news-and-resources/key-learns-from-google-cloud-summit/" TargetMode="External"/><Relationship Id="rId1704" Type="http://schemas.openxmlformats.org/officeDocument/2006/relationships/hyperlink" Target="https://incubeta.com/au/news-and-resources/incubeta-dach-gcp-certification/" TargetMode="External"/><Relationship Id="rId1705" Type="http://schemas.openxmlformats.org/officeDocument/2006/relationships/hyperlink" Target="https://incubeta.com/ae/news-and-resources/creative-authenticity-in-a-world-of-ai/" TargetMode="External"/><Relationship Id="rId1706" Type="http://schemas.openxmlformats.org/officeDocument/2006/relationships/hyperlink" Target="https://incubeta.com/mx/our-work/maximizing-reach-efficiency-with-dv360/" TargetMode="External"/><Relationship Id="rId1707" Type="http://schemas.openxmlformats.org/officeDocument/2006/relationships/hyperlink" Target="https://incubeta.com/es/news-and-resources/incubetas-pledge-in-2022-and-beyond/" TargetMode="External"/><Relationship Id="rId1708" Type="http://schemas.openxmlformats.org/officeDocument/2006/relationships/hyperlink" Target="https://incubeta.com/au/news-and-resources/why-creative-is-the-dark-horse-of-business-growth/" TargetMode="External"/><Relationship Id="rId1709" Type="http://schemas.openxmlformats.org/officeDocument/2006/relationships/hyperlink" Target="https://incubeta.com/ae/knowledge-base/12-tips-for-seo-success-in-the-holiday-season/" TargetMode="External"/><Relationship Id="rId40" Type="http://schemas.openxmlformats.org/officeDocument/2006/relationships/hyperlink" Target="https://incubeta.com/find-us/salt-lake-city-utah/" TargetMode="External"/><Relationship Id="rId3513" Type="http://schemas.openxmlformats.org/officeDocument/2006/relationships/hyperlink" Target="https://incubeta.com/za/knowledge-base/category/mmm-tools/" TargetMode="External"/><Relationship Id="rId3512" Type="http://schemas.openxmlformats.org/officeDocument/2006/relationships/hyperlink" Target="https://incubeta.com/de/news-and-resources/incubeta-acquires-global-marketplace-expert-maze-one/" TargetMode="External"/><Relationship Id="rId42" Type="http://schemas.openxmlformats.org/officeDocument/2006/relationships/hyperlink" Target="https://incubeta.com/news-and-resources/category/industry-news/" TargetMode="External"/><Relationship Id="rId3515" Type="http://schemas.openxmlformats.org/officeDocument/2006/relationships/hyperlink" Target="https://incubeta.com/gb/news-and-resources/the-power-behind-incubeta/" TargetMode="External"/><Relationship Id="rId41" Type="http://schemas.openxmlformats.org/officeDocument/2006/relationships/hyperlink" Target="https://incubeta.com/find-us/" TargetMode="External"/><Relationship Id="rId3514" Type="http://schemas.openxmlformats.org/officeDocument/2006/relationships/hyperlink" Target="https://incubeta.com/de/knowledge-base/category/ai/" TargetMode="External"/><Relationship Id="rId44" Type="http://schemas.openxmlformats.org/officeDocument/2006/relationships/hyperlink" Target="https://incubeta.com/mx/" TargetMode="External"/><Relationship Id="rId3517" Type="http://schemas.openxmlformats.org/officeDocument/2006/relationships/hyperlink" Target="https://incubeta.com/knowledge-base/category/campaign-tracking/" TargetMode="External"/><Relationship Id="rId43" Type="http://schemas.openxmlformats.org/officeDocument/2006/relationships/hyperlink" Target="https://incubeta.com/news-and-resources/from-ai-invisibility-to-ai-authority-scaling-brand-authority-in-the-age-of-answer-engines/" TargetMode="External"/><Relationship Id="rId3516" Type="http://schemas.openxmlformats.org/officeDocument/2006/relationships/hyperlink" Target="https://incubeta.com/au/video-library/the-digital-edge-s2-ep-2-using-enterprise-llms-to-secure-your-ai-strategy-with-jonathan-greene/" TargetMode="External"/><Relationship Id="rId46" Type="http://schemas.openxmlformats.org/officeDocument/2006/relationships/hyperlink" Target="https://incubeta.com/news-and-resources/under-armour-appoints-incubeta-to-accelerate-european-growth-on-amazon/" TargetMode="External"/><Relationship Id="rId3519" Type="http://schemas.openxmlformats.org/officeDocument/2006/relationships/hyperlink" Target="https://incubeta.com/my/news-and-resources/how-cmos-can-win-the-affection-of-the-cfo/" TargetMode="External"/><Relationship Id="rId45" Type="http://schemas.openxmlformats.org/officeDocument/2006/relationships/hyperlink" Target="https://incubeta.com/news-and-resources/consumers-ahead-brands-behind/" TargetMode="External"/><Relationship Id="rId3518" Type="http://schemas.openxmlformats.org/officeDocument/2006/relationships/hyperlink" Target="https://incubeta.com/ch/knowledge-base/category/automation/" TargetMode="External"/><Relationship Id="rId48" Type="http://schemas.openxmlformats.org/officeDocument/2006/relationships/hyperlink" Target="https://incubeta.com/es/find-us/zurich-switzerland/" TargetMode="External"/><Relationship Id="rId47" Type="http://schemas.openxmlformats.org/officeDocument/2006/relationships/hyperlink" Target="https://incubeta.com/gb/" TargetMode="External"/><Relationship Id="rId49" Type="http://schemas.openxmlformats.org/officeDocument/2006/relationships/hyperlink" Target="https://incubeta.com/mx/find-us/santo-domingo-dominican-republic/" TargetMode="External"/><Relationship Id="rId3511" Type="http://schemas.openxmlformats.org/officeDocument/2006/relationships/hyperlink" Target="https://incubeta.com/ae/news-and-resources/how-to-find-growth-in-difficult-times/" TargetMode="External"/><Relationship Id="rId3510" Type="http://schemas.openxmlformats.org/officeDocument/2006/relationships/hyperlink" Target="https://incubeta.com/ae/news-and-resources/incubeta-partners-with-carpio-to-supercharge-marketplace-reporting/" TargetMode="External"/><Relationship Id="rId3502" Type="http://schemas.openxmlformats.org/officeDocument/2006/relationships/hyperlink" Target="https://incubeta.com/gb/news-and-resources/extendo-joins-incubeta/" TargetMode="External"/><Relationship Id="rId3501" Type="http://schemas.openxmlformats.org/officeDocument/2006/relationships/hyperlink" Target="https://incubeta.com/pt-pt/news-and-resources/3-best-practices-to-keep-growing-despite-stricter-privacy-law/" TargetMode="External"/><Relationship Id="rId31" Type="http://schemas.openxmlformats.org/officeDocument/2006/relationships/hyperlink" Target="https://incubeta.com/find-us/manchester-united-kingdom/" TargetMode="External"/><Relationship Id="rId3504" Type="http://schemas.openxmlformats.org/officeDocument/2006/relationships/hyperlink" Target="https://incubeta.com/ae/news-and-resources/from-search-to-delegation-navigating-the-rise-of-agentic-commerce/" TargetMode="External"/><Relationship Id="rId30" Type="http://schemas.openxmlformats.org/officeDocument/2006/relationships/hyperlink" Target="https://incubeta.com/find-us/sydney-australia/" TargetMode="External"/><Relationship Id="rId3503" Type="http://schemas.openxmlformats.org/officeDocument/2006/relationships/hyperlink" Target="https://incubeta.com/sg/our-work/unlocking-new-profitability-in-a-shifting-luxury-market/" TargetMode="External"/><Relationship Id="rId33" Type="http://schemas.openxmlformats.org/officeDocument/2006/relationships/hyperlink" Target="https://incubeta.com/find-us/singapore/" TargetMode="External"/><Relationship Id="rId3506" Type="http://schemas.openxmlformats.org/officeDocument/2006/relationships/hyperlink" Target="https://incubeta.com/pt-pt/knowledge-base/unlocking-search-performance-with-sa360-forecasting/" TargetMode="External"/><Relationship Id="rId32" Type="http://schemas.openxmlformats.org/officeDocument/2006/relationships/hyperlink" Target="https://incubeta.com/whitepapers/" TargetMode="External"/><Relationship Id="rId3505" Type="http://schemas.openxmlformats.org/officeDocument/2006/relationships/hyperlink" Target="https://incubeta.com/de/news-and-resources/incubeta-named-global-performance-agency-of-the-year/" TargetMode="External"/><Relationship Id="rId35" Type="http://schemas.openxmlformats.org/officeDocument/2006/relationships/hyperlink" Target="https://incubeta.com/find-us/santo-domingo-dominican-republic/" TargetMode="External"/><Relationship Id="rId3508" Type="http://schemas.openxmlformats.org/officeDocument/2006/relationships/hyperlink" Target="https://incubeta.com/es/our-work/unlocking-the-power-of-googles-enhanced-conversions-pmax-solutions/" TargetMode="External"/><Relationship Id="rId34" Type="http://schemas.openxmlformats.org/officeDocument/2006/relationships/hyperlink" Target="https://incubeta.com/find-us/lisbon-portugal/" TargetMode="External"/><Relationship Id="rId3507" Type="http://schemas.openxmlformats.org/officeDocument/2006/relationships/hyperlink" Target="https://incubeta.com/sg/video-library/incubeta-unpacks-commerce-on-emerce-talks/" TargetMode="External"/><Relationship Id="rId3509" Type="http://schemas.openxmlformats.org/officeDocument/2006/relationships/hyperlink" Target="https://incubeta.com/my/knowledge-base/what-is-threads/" TargetMode="External"/><Relationship Id="rId37" Type="http://schemas.openxmlformats.org/officeDocument/2006/relationships/hyperlink" Target="https://incubeta.com/find-us/kuala-lumpur-malaysia/" TargetMode="External"/><Relationship Id="rId36" Type="http://schemas.openxmlformats.org/officeDocument/2006/relationships/hyperlink" Target="https://incubeta.com/find-us/belfast-northern-ireland/" TargetMode="External"/><Relationship Id="rId39" Type="http://schemas.openxmlformats.org/officeDocument/2006/relationships/hyperlink" Target="https://incubeta.com/find-us/copenhagen-denmark/" TargetMode="External"/><Relationship Id="rId38" Type="http://schemas.openxmlformats.org/officeDocument/2006/relationships/hyperlink" Target="https://incubeta.com/find-us/zurich-switzerland/" TargetMode="External"/><Relationship Id="rId3500" Type="http://schemas.openxmlformats.org/officeDocument/2006/relationships/hyperlink" Target="https://incubeta.com/za/our-work/unlocking-new-profitability-in-a-shifting-luxury-market/" TargetMode="External"/><Relationship Id="rId2203" Type="http://schemas.openxmlformats.org/officeDocument/2006/relationships/hyperlink" Target="https://incubeta.com/de/our-work/how-machine-learning-helped-worten-achieve-a-3x-increase-in-roas/" TargetMode="External"/><Relationship Id="rId3535" Type="http://schemas.openxmlformats.org/officeDocument/2006/relationships/hyperlink" Target="https://incubeta.com/mx/news-and-resources/incubetas-pledge-in-2022-and-beyond/" TargetMode="External"/><Relationship Id="rId2204" Type="http://schemas.openxmlformats.org/officeDocument/2006/relationships/hyperlink" Target="https://incubeta.com/pt-pt/video-library/the-digital-edge-ep-6-why-your-business-needs-a-measurement-strategy-with-ash-rane/" TargetMode="External"/><Relationship Id="rId3534" Type="http://schemas.openxmlformats.org/officeDocument/2006/relationships/hyperlink" Target="https://incubeta.com/es/knowledge-base/category/digital-marketing/" TargetMode="External"/><Relationship Id="rId20" Type="http://schemas.openxmlformats.org/officeDocument/2006/relationships/hyperlink" Target="https://incubeta.com/find-us/new-york-united-states/" TargetMode="External"/><Relationship Id="rId2205" Type="http://schemas.openxmlformats.org/officeDocument/2006/relationships/hyperlink" Target="https://incubeta.com/ae/knowledge-base/category/google-chrome/" TargetMode="External"/><Relationship Id="rId3537" Type="http://schemas.openxmlformats.org/officeDocument/2006/relationships/hyperlink" Target="https://incubeta.com/za/news-and-resources/incubeta-announces-lani-cummins-as-managing-director-anz/" TargetMode="External"/><Relationship Id="rId2206" Type="http://schemas.openxmlformats.org/officeDocument/2006/relationships/hyperlink" Target="https://incubeta.com/mx/knowledge-base/what-is-threads/" TargetMode="External"/><Relationship Id="rId3536" Type="http://schemas.openxmlformats.org/officeDocument/2006/relationships/hyperlink" Target="https://incubeta.com/my/knowledge-base/category/google-analytics/" TargetMode="External"/><Relationship Id="rId22" Type="http://schemas.openxmlformats.org/officeDocument/2006/relationships/hyperlink" Target="https://incubeta.com/news-and-resources/category/thought-leadership/" TargetMode="External"/><Relationship Id="rId2207" Type="http://schemas.openxmlformats.org/officeDocument/2006/relationships/hyperlink" Target="https://incubeta.com/ae/knowledge-base/category/demand-gen/" TargetMode="External"/><Relationship Id="rId3539" Type="http://schemas.openxmlformats.org/officeDocument/2006/relationships/hyperlink" Target="https://incubeta.com/ae/news-and-resources/nmpi-and-dqa-complete-acquisition-of-creative-specialist-joystick/" TargetMode="External"/><Relationship Id="rId21" Type="http://schemas.openxmlformats.org/officeDocument/2006/relationships/hyperlink" Target="https://incubeta.com/privacy-policy/" TargetMode="External"/><Relationship Id="rId2208" Type="http://schemas.openxmlformats.org/officeDocument/2006/relationships/hyperlink" Target="https://incubeta.com/mx/news-and-resources/the-power-behind-incubeta/" TargetMode="External"/><Relationship Id="rId3538" Type="http://schemas.openxmlformats.org/officeDocument/2006/relationships/hyperlink" Target="https://incubeta.com/de/capabilities/marketing-technology/" TargetMode="External"/><Relationship Id="rId24" Type="http://schemas.openxmlformats.org/officeDocument/2006/relationships/hyperlink" Target="https://incubeta.com/find-us/milan-italy/" TargetMode="External"/><Relationship Id="rId2209" Type="http://schemas.openxmlformats.org/officeDocument/2006/relationships/hyperlink" Target="https://incubeta.com/gb/video-library/the-digital-edge-s2-ep-6-overcoming-the-confidence-paradox-in-marketing-with-paul-ruscoe/" TargetMode="External"/><Relationship Id="rId23" Type="http://schemas.openxmlformats.org/officeDocument/2006/relationships/hyperlink" Target="https://incubeta.com/news-and-resources/category/incubeta-updates/" TargetMode="External"/><Relationship Id="rId26" Type="http://schemas.openxmlformats.org/officeDocument/2006/relationships/hyperlink" Target="https://incubeta.com/find-us/mexico-city-mexico/" TargetMode="External"/><Relationship Id="rId25" Type="http://schemas.openxmlformats.org/officeDocument/2006/relationships/hyperlink" Target="https://incubeta.com/iso-accreditation/" TargetMode="External"/><Relationship Id="rId28" Type="http://schemas.openxmlformats.org/officeDocument/2006/relationships/hyperlink" Target="https://incubeta.com/find-us/london-united-kingdom/" TargetMode="External"/><Relationship Id="rId27" Type="http://schemas.openxmlformats.org/officeDocument/2006/relationships/hyperlink" Target="https://incubeta.com/cookie-policy/" TargetMode="External"/><Relationship Id="rId3531" Type="http://schemas.openxmlformats.org/officeDocument/2006/relationships/hyperlink" Target="https://incubeta.com/za/news-and-resources/google-agentspace/" TargetMode="External"/><Relationship Id="rId29" Type="http://schemas.openxmlformats.org/officeDocument/2006/relationships/hyperlink" Target="https://incubeta.com/find-us/berlin-germany/" TargetMode="External"/><Relationship Id="rId2200" Type="http://schemas.openxmlformats.org/officeDocument/2006/relationships/hyperlink" Target="https://incubeta.com/mx/knowledge-base/what-is-retail-media/" TargetMode="External"/><Relationship Id="rId3530" Type="http://schemas.openxmlformats.org/officeDocument/2006/relationships/hyperlink" Target="https://incubeta.com/de/news-and-resources/nmpi-and-dqa-complete-acquisition-of-creative-specialist-joystick/" TargetMode="External"/><Relationship Id="rId2201" Type="http://schemas.openxmlformats.org/officeDocument/2006/relationships/hyperlink" Target="https://incubeta.com/sg/news-and-resources/incubeta-are-finalists-at-google-premier-partner-awards/" TargetMode="External"/><Relationship Id="rId3533" Type="http://schemas.openxmlformats.org/officeDocument/2006/relationships/hyperlink" Target="https://incubeta.com/ch/knowledge-base/category/performace/" TargetMode="External"/><Relationship Id="rId2202" Type="http://schemas.openxmlformats.org/officeDocument/2006/relationships/hyperlink" Target="https://incubeta.com/za/news-and-resources/incubeta-partners-with-carpio-to-supercharge-marketplace-reporting/" TargetMode="External"/><Relationship Id="rId3532" Type="http://schemas.openxmlformats.org/officeDocument/2006/relationships/hyperlink" Target="https://incubeta.com/de/knowledge-base/category/demand-gen/" TargetMode="External"/><Relationship Id="rId3524" Type="http://schemas.openxmlformats.org/officeDocument/2006/relationships/hyperlink" Target="https://incubeta.com/our-work/identifying-analyzing-website-crawlability/" TargetMode="External"/><Relationship Id="rId3523" Type="http://schemas.openxmlformats.org/officeDocument/2006/relationships/hyperlink" Target="https://incubeta.com/ae/news-and-resources/incubeta-joins-googles-international-growth-program/" TargetMode="External"/><Relationship Id="rId3526" Type="http://schemas.openxmlformats.org/officeDocument/2006/relationships/hyperlink" Target="https://incubeta.com/de/knowledge-base/optimizing-your-website-for-increased-holiday-conversions/" TargetMode="External"/><Relationship Id="rId3525" Type="http://schemas.openxmlformats.org/officeDocument/2006/relationships/hyperlink" Target="https://incubeta.com/gb/knowledge-base/category/leads/" TargetMode="External"/><Relationship Id="rId11" Type="http://schemas.openxmlformats.org/officeDocument/2006/relationships/hyperlink" Target="https://incubeta.com/knowledge-base/" TargetMode="External"/><Relationship Id="rId3528" Type="http://schemas.openxmlformats.org/officeDocument/2006/relationships/hyperlink" Target="https://incubeta.com/my/video-library/the-digital-edge-s2-ep-2-using-enterprise-llms-to-secure-your-ai-strategy-with-jonathan-greene/" TargetMode="External"/><Relationship Id="rId10" Type="http://schemas.openxmlformats.org/officeDocument/2006/relationships/hyperlink" Target="https://incubeta.com/solutions/outcreate/" TargetMode="External"/><Relationship Id="rId3527" Type="http://schemas.openxmlformats.org/officeDocument/2006/relationships/hyperlink" Target="https://incubeta.com/gb/our-work/global-digital-transformation/" TargetMode="External"/><Relationship Id="rId13" Type="http://schemas.openxmlformats.org/officeDocument/2006/relationships/hyperlink" Target="https://incubeta.com/find-us/madrid-spain/" TargetMode="External"/><Relationship Id="rId12" Type="http://schemas.openxmlformats.org/officeDocument/2006/relationships/hyperlink" Target="https://incubeta.com/find-us/dubai-united-arab-emirates/" TargetMode="External"/><Relationship Id="rId3529" Type="http://schemas.openxmlformats.org/officeDocument/2006/relationships/hyperlink" Target="https://incubeta.com/gb/our-work/delivering-national-excellence-efficiency/" TargetMode="External"/><Relationship Id="rId15" Type="http://schemas.openxmlformats.org/officeDocument/2006/relationships/hyperlink" Target="https://incubeta.com/find-us/cape-town-south-africa/" TargetMode="External"/><Relationship Id="rId14" Type="http://schemas.openxmlformats.org/officeDocument/2006/relationships/hyperlink" Target="https://incubeta.com/video-library/" TargetMode="External"/><Relationship Id="rId17" Type="http://schemas.openxmlformats.org/officeDocument/2006/relationships/hyperlink" Target="https://incubeta.com/find-us/saudi/" TargetMode="External"/><Relationship Id="rId16" Type="http://schemas.openxmlformats.org/officeDocument/2006/relationships/hyperlink" Target="https://incubeta.com/modern-slavery-policy/" TargetMode="External"/><Relationship Id="rId19" Type="http://schemas.openxmlformats.org/officeDocument/2006/relationships/hyperlink" Target="https://incubeta.com/find-us/the-hague-the-netherlands/" TargetMode="External"/><Relationship Id="rId3520" Type="http://schemas.openxmlformats.org/officeDocument/2006/relationships/hyperlink" Target="https://incubeta.com/ae/our-work/generating-demand-with-ai/" TargetMode="External"/><Relationship Id="rId18" Type="http://schemas.openxmlformats.org/officeDocument/2006/relationships/hyperlink" Target="https://incubeta.com/find-us/munich-germany/" TargetMode="External"/><Relationship Id="rId3522" Type="http://schemas.openxmlformats.org/officeDocument/2006/relationships/hyperlink" Target="https://incubeta.com/gb/video-library/the-digital-edge-s2-ep-3-how-to-build-an-ai-powered-brand-for-the-future-with-amy-crowther/" TargetMode="External"/><Relationship Id="rId3521" Type="http://schemas.openxmlformats.org/officeDocument/2006/relationships/hyperlink" Target="https://incubeta.com/it/knowledge-base/category/crm/" TargetMode="External"/><Relationship Id="rId84" Type="http://schemas.openxmlformats.org/officeDocument/2006/relationships/hyperlink" Target="https://incubeta.com/ae/find-us/london-united-kingdom/" TargetMode="External"/><Relationship Id="rId1774" Type="http://schemas.openxmlformats.org/officeDocument/2006/relationships/hyperlink" Target="https://incubeta.com/knowledge-base/category/disability/" TargetMode="External"/><Relationship Id="rId83" Type="http://schemas.openxmlformats.org/officeDocument/2006/relationships/hyperlink" Target="https://incubeta.com/es/find-us/cape-town-south-africa/" TargetMode="External"/><Relationship Id="rId1775" Type="http://schemas.openxmlformats.org/officeDocument/2006/relationships/hyperlink" Target="https://incubeta.com/mx/whitepapers/the-architects-the-renters/" TargetMode="External"/><Relationship Id="rId86" Type="http://schemas.openxmlformats.org/officeDocument/2006/relationships/hyperlink" Target="https://incubeta.com/mx/about-us/" TargetMode="External"/><Relationship Id="rId1776" Type="http://schemas.openxmlformats.org/officeDocument/2006/relationships/hyperlink" Target="https://incubeta.com/video-library/the-digital-edge-s2-ep-9-keeping-your-brand-voice-in-an-automated-world-with-ben-afia/" TargetMode="External"/><Relationship Id="rId85" Type="http://schemas.openxmlformats.org/officeDocument/2006/relationships/hyperlink" Target="https://incubeta.com/au/find-us/sydney-australia/" TargetMode="External"/><Relationship Id="rId1777" Type="http://schemas.openxmlformats.org/officeDocument/2006/relationships/hyperlink" Target="https://incubeta.com/pt-pt/knowledge-base/what-is-consent-mode/" TargetMode="External"/><Relationship Id="rId88" Type="http://schemas.openxmlformats.org/officeDocument/2006/relationships/hyperlink" Target="https://incubeta.com/es/video-library/" TargetMode="External"/><Relationship Id="rId1778" Type="http://schemas.openxmlformats.org/officeDocument/2006/relationships/hyperlink" Target="https://incubeta.com/za/our-work/utilizing-personalization-to-scale-growth/" TargetMode="External"/><Relationship Id="rId87" Type="http://schemas.openxmlformats.org/officeDocument/2006/relationships/hyperlink" Target="https://incubeta.com/ch/iso-accreditation/" TargetMode="External"/><Relationship Id="rId1779" Type="http://schemas.openxmlformats.org/officeDocument/2006/relationships/hyperlink" Target="https://incubeta.com/our-work/driving-revenue-growth-and-performance/" TargetMode="External"/><Relationship Id="rId89" Type="http://schemas.openxmlformats.org/officeDocument/2006/relationships/hyperlink" Target="https://incubeta.com/it/find-us/santo-domingo-dominican-republic/" TargetMode="External"/><Relationship Id="rId80" Type="http://schemas.openxmlformats.org/officeDocument/2006/relationships/hyperlink" Target="https://incubeta.com/ch/find-us/london-united-kingdom/" TargetMode="External"/><Relationship Id="rId82" Type="http://schemas.openxmlformats.org/officeDocument/2006/relationships/hyperlink" Target="https://incubeta.com/mx/iso-accreditation/" TargetMode="External"/><Relationship Id="rId81" Type="http://schemas.openxmlformats.org/officeDocument/2006/relationships/hyperlink" Target="https://incubeta.com/es/find-us/copenhagen-denmark/" TargetMode="External"/><Relationship Id="rId1770" Type="http://schemas.openxmlformats.org/officeDocument/2006/relationships/hyperlink" Target="https://incubeta.com/mx/knowledge-base/category/ecommerce/" TargetMode="External"/><Relationship Id="rId1771" Type="http://schemas.openxmlformats.org/officeDocument/2006/relationships/hyperlink" Target="https://incubeta.com/ch/our-work/how-taxfix-turned-measurement-into-a-decision-engine-for-growth/" TargetMode="External"/><Relationship Id="rId1772" Type="http://schemas.openxmlformats.org/officeDocument/2006/relationships/hyperlink" Target="https://incubeta.com/es/knowledge-base/category/search-ads-360/" TargetMode="External"/><Relationship Id="rId1773" Type="http://schemas.openxmlformats.org/officeDocument/2006/relationships/hyperlink" Target="https://incubeta.com/za/our-work/how-machine-learning-helped-worten-achieve-a-3x-increase-in-roas/" TargetMode="External"/><Relationship Id="rId73" Type="http://schemas.openxmlformats.org/officeDocument/2006/relationships/hyperlink" Target="https://incubeta.com/de/find-us/sydney-australia/" TargetMode="External"/><Relationship Id="rId1763" Type="http://schemas.openxmlformats.org/officeDocument/2006/relationships/hyperlink" Target="https://incubeta.com/de/knowledge-base/12-tips-for-seo-success-in-the-holiday-season/" TargetMode="External"/><Relationship Id="rId72" Type="http://schemas.openxmlformats.org/officeDocument/2006/relationships/hyperlink" Target="https://incubeta.com/news-and-resources/how-to-avoid-keyword-cannibalization-and-drive-total-search-performance/" TargetMode="External"/><Relationship Id="rId1764" Type="http://schemas.openxmlformats.org/officeDocument/2006/relationships/hyperlink" Target="https://incubeta.com/sg/our-work/transforming-ma-advisory-with-agentic-ai-and-daas/" TargetMode="External"/><Relationship Id="rId75" Type="http://schemas.openxmlformats.org/officeDocument/2006/relationships/hyperlink" Target="https://incubeta.com/mx/find-us/milan-italy/" TargetMode="External"/><Relationship Id="rId1765" Type="http://schemas.openxmlformats.org/officeDocument/2006/relationships/hyperlink" Target="https://incubeta.com/our-work/taking-the-grind-out-of-data-analysis/" TargetMode="External"/><Relationship Id="rId74" Type="http://schemas.openxmlformats.org/officeDocument/2006/relationships/hyperlink" Target="https://incubeta.com/mx/find-us/sydney-australia/" TargetMode="External"/><Relationship Id="rId1766" Type="http://schemas.openxmlformats.org/officeDocument/2006/relationships/hyperlink" Target="https://incubeta.com/my/knowledge-base/category/channel/" TargetMode="External"/><Relationship Id="rId77" Type="http://schemas.openxmlformats.org/officeDocument/2006/relationships/hyperlink" Target="https://incubeta.com/es/solutions/outmeasure/" TargetMode="External"/><Relationship Id="rId1767" Type="http://schemas.openxmlformats.org/officeDocument/2006/relationships/hyperlink" Target="https://incubeta.com/es/news-and-resources/loreal-incubeta-use-ai-first-party-data-to-push-personalization-frontiers-with-skin-genius/" TargetMode="External"/><Relationship Id="rId76" Type="http://schemas.openxmlformats.org/officeDocument/2006/relationships/hyperlink" Target="https://incubeta.com/ae/find-us/mexico-city-mexico/" TargetMode="External"/><Relationship Id="rId1768" Type="http://schemas.openxmlformats.org/officeDocument/2006/relationships/hyperlink" Target="https://incubeta.com/mx/knowledge-base/category/statistics/" TargetMode="External"/><Relationship Id="rId79" Type="http://schemas.openxmlformats.org/officeDocument/2006/relationships/hyperlink" Target="https://incubeta.com/de/" TargetMode="External"/><Relationship Id="rId1769" Type="http://schemas.openxmlformats.org/officeDocument/2006/relationships/hyperlink" Target="https://incubeta.com/ch/news-and-resources/comparison-shopping-services-css-changes-in-light-of-the-dma-update/" TargetMode="External"/><Relationship Id="rId78" Type="http://schemas.openxmlformats.org/officeDocument/2006/relationships/hyperlink" Target="https://incubeta.com/ae/solutions/" TargetMode="External"/><Relationship Id="rId71" Type="http://schemas.openxmlformats.org/officeDocument/2006/relationships/hyperlink" Target="https://incubeta.com/au/solutions/outcreate/" TargetMode="External"/><Relationship Id="rId70" Type="http://schemas.openxmlformats.org/officeDocument/2006/relationships/hyperlink" Target="https://incubeta.com/ch/find-us/berlin-germany/" TargetMode="External"/><Relationship Id="rId1760" Type="http://schemas.openxmlformats.org/officeDocument/2006/relationships/hyperlink" Target="https://incubeta.com/de/news-and-resources/incubeta-appoints-cory-hudson-as-senior-vice-president-of-creative/" TargetMode="External"/><Relationship Id="rId1761" Type="http://schemas.openxmlformats.org/officeDocument/2006/relationships/hyperlink" Target="https://incubeta.com/es/news-and-resources/our-continued-pledge-to-sustainability/" TargetMode="External"/><Relationship Id="rId1762" Type="http://schemas.openxmlformats.org/officeDocument/2006/relationships/hyperlink" Target="https://incubeta.com/es/news-and-resources/creative-authenticity-in-a-world-of-ai/" TargetMode="External"/><Relationship Id="rId62" Type="http://schemas.openxmlformats.org/officeDocument/2006/relationships/hyperlink" Target="https://incubeta.com/mx/news-and-resources/category/incubeta-updates/" TargetMode="External"/><Relationship Id="rId1796" Type="http://schemas.openxmlformats.org/officeDocument/2006/relationships/hyperlink" Target="https://incubeta.com/de/news-and-resources/incubeta-opens-offices-in-saudi-arabia-to-execute-on-regional-global-growth-strategy/" TargetMode="External"/><Relationship Id="rId61" Type="http://schemas.openxmlformats.org/officeDocument/2006/relationships/hyperlink" Target="https://incubeta.com/de/careers/" TargetMode="External"/><Relationship Id="rId1797" Type="http://schemas.openxmlformats.org/officeDocument/2006/relationships/hyperlink" Target="https://incubeta.com/my/knowledge-base/category/mmm-tools/" TargetMode="External"/><Relationship Id="rId64" Type="http://schemas.openxmlformats.org/officeDocument/2006/relationships/hyperlink" Target="https://incubeta.com/gb/about-us/" TargetMode="External"/><Relationship Id="rId1798" Type="http://schemas.openxmlformats.org/officeDocument/2006/relationships/hyperlink" Target="https://incubeta.com/au/knowledge-base/category/holiday-marketing/" TargetMode="External"/><Relationship Id="rId63" Type="http://schemas.openxmlformats.org/officeDocument/2006/relationships/hyperlink" Target="https://incubeta.com/mx/find-us/london-united-kingdom/" TargetMode="External"/><Relationship Id="rId1799" Type="http://schemas.openxmlformats.org/officeDocument/2006/relationships/hyperlink" Target="https://incubeta.com/au/knowledge-base/googles-ai-max-at-peak-times-the-hidden-risks-and-how-to-avoid-them-2/" TargetMode="External"/><Relationship Id="rId66" Type="http://schemas.openxmlformats.org/officeDocument/2006/relationships/hyperlink" Target="https://incubeta.com/it/find-us/berlin-germany/" TargetMode="External"/><Relationship Id="rId65" Type="http://schemas.openxmlformats.org/officeDocument/2006/relationships/hyperlink" Target="https://incubeta.com/gb/careers/" TargetMode="External"/><Relationship Id="rId68" Type="http://schemas.openxmlformats.org/officeDocument/2006/relationships/hyperlink" Target="https://incubeta.com/de/find-us/salt-lake-city-utah/" TargetMode="External"/><Relationship Id="rId67" Type="http://schemas.openxmlformats.org/officeDocument/2006/relationships/hyperlink" Target="https://incubeta.com/pt-pt/find-us/mexico-city-mexico/" TargetMode="External"/><Relationship Id="rId60" Type="http://schemas.openxmlformats.org/officeDocument/2006/relationships/hyperlink" Target="https://incubeta.com/pt-pt/find-us/manchester-united-kingdom/" TargetMode="External"/><Relationship Id="rId69" Type="http://schemas.openxmlformats.org/officeDocument/2006/relationships/hyperlink" Target="https://incubeta.com/ch/find-us/" TargetMode="External"/><Relationship Id="rId1790" Type="http://schemas.openxmlformats.org/officeDocument/2006/relationships/hyperlink" Target="https://incubeta.com/ch/news-and-resources/incubeta-partners-with-specialist-consumer-electronics-retail-group-adorama-to-scale-growth-across-its-brands/" TargetMode="External"/><Relationship Id="rId1791" Type="http://schemas.openxmlformats.org/officeDocument/2006/relationships/hyperlink" Target="https://incubeta.com/our-work/maximizing-reach-efficiency-with-dv360/" TargetMode="External"/><Relationship Id="rId1792" Type="http://schemas.openxmlformats.org/officeDocument/2006/relationships/hyperlink" Target="https://incubeta.com/es/news-and-resources/incubeta-insider-diversity-in-the-workplace/" TargetMode="External"/><Relationship Id="rId1793" Type="http://schemas.openxmlformats.org/officeDocument/2006/relationships/hyperlink" Target="https://incubeta.com/es/knowledge-base/why-is-tiktok-shop-important/" TargetMode="External"/><Relationship Id="rId1794" Type="http://schemas.openxmlformats.org/officeDocument/2006/relationships/hyperlink" Target="https://incubeta.com/au/video-library/the-digital-edge-s2-ep-3-how-to-build-an-ai-powered-brand-for-the-future-with-amy-crowther/" TargetMode="External"/><Relationship Id="rId1795" Type="http://schemas.openxmlformats.org/officeDocument/2006/relationships/hyperlink" Target="https://incubeta.com/za/news-and-resources/is-marketing-maturity-the-key-to-profitability/" TargetMode="External"/><Relationship Id="rId51" Type="http://schemas.openxmlformats.org/officeDocument/2006/relationships/hyperlink" Target="https://incubeta.com/pt-pt/find-us/singapore/" TargetMode="External"/><Relationship Id="rId1785" Type="http://schemas.openxmlformats.org/officeDocument/2006/relationships/hyperlink" Target="https://incubeta.com/au/news-and-resources/incubeta-named-global-performance-agency-of-the-year/" TargetMode="External"/><Relationship Id="rId50" Type="http://schemas.openxmlformats.org/officeDocument/2006/relationships/hyperlink" Target="https://incubeta.com/pt-pt/solutions/outcreate/" TargetMode="External"/><Relationship Id="rId1786" Type="http://schemas.openxmlformats.org/officeDocument/2006/relationships/hyperlink" Target="https://incubeta.com/ae/our-work/maximizing-engagement-reach-with-first-party-data/" TargetMode="External"/><Relationship Id="rId53" Type="http://schemas.openxmlformats.org/officeDocument/2006/relationships/hyperlink" Target="https://incubeta.com/it/iso-accreditation/" TargetMode="External"/><Relationship Id="rId1787" Type="http://schemas.openxmlformats.org/officeDocument/2006/relationships/hyperlink" Target="https://incubeta.com/es/knowledge-base/category/leads/" TargetMode="External"/><Relationship Id="rId52" Type="http://schemas.openxmlformats.org/officeDocument/2006/relationships/hyperlink" Target="https://incubeta.com/de/cookie-policy/" TargetMode="External"/><Relationship Id="rId1788" Type="http://schemas.openxmlformats.org/officeDocument/2006/relationships/hyperlink" Target="https://incubeta.com/my/knowledge-base/category/ga4/" TargetMode="External"/><Relationship Id="rId55" Type="http://schemas.openxmlformats.org/officeDocument/2006/relationships/hyperlink" Target="https://incubeta.com/ch/find-us/madrid-spain/" TargetMode="External"/><Relationship Id="rId1789" Type="http://schemas.openxmlformats.org/officeDocument/2006/relationships/hyperlink" Target="https://incubeta.com/au/news-and-resources/incubeta-launches-amazon-services-in-south-africa/" TargetMode="External"/><Relationship Id="rId54" Type="http://schemas.openxmlformats.org/officeDocument/2006/relationships/hyperlink" Target="https://incubeta.com/au/find-us/berlin-germany/" TargetMode="External"/><Relationship Id="rId57" Type="http://schemas.openxmlformats.org/officeDocument/2006/relationships/hyperlink" Target="https://incubeta.com/pt-pt/modern-slavery-policy/" TargetMode="External"/><Relationship Id="rId56" Type="http://schemas.openxmlformats.org/officeDocument/2006/relationships/hyperlink" Target="https://incubeta.com/es/news-and-resources/category/thought-leadership/" TargetMode="External"/><Relationship Id="rId59" Type="http://schemas.openxmlformats.org/officeDocument/2006/relationships/hyperlink" Target="https://incubeta.com/au/news-and-resources/category/industry-news/" TargetMode="External"/><Relationship Id="rId58" Type="http://schemas.openxmlformats.org/officeDocument/2006/relationships/hyperlink" Target="https://incubeta.com/sg/contact-us/" TargetMode="External"/><Relationship Id="rId1780" Type="http://schemas.openxmlformats.org/officeDocument/2006/relationships/hyperlink" Target="https://incubeta.com/de/news-and-resources/incubeta-launches-new-agentic-ai-products-to-help-brands-understand-what-truly-drives-marketing-performance/" TargetMode="External"/><Relationship Id="rId1781" Type="http://schemas.openxmlformats.org/officeDocument/2006/relationships/hyperlink" Target="https://incubeta.com/ch/knowledge-base/category/seamless-integration/" TargetMode="External"/><Relationship Id="rId1782" Type="http://schemas.openxmlformats.org/officeDocument/2006/relationships/hyperlink" Target="https://incubeta.com/au/knowledge-base/category/advanced-ppc/" TargetMode="External"/><Relationship Id="rId1783" Type="http://schemas.openxmlformats.org/officeDocument/2006/relationships/hyperlink" Target="https://incubeta.com/my/capabilities/digital-media/" TargetMode="External"/><Relationship Id="rId1784" Type="http://schemas.openxmlformats.org/officeDocument/2006/relationships/hyperlink" Target="https://incubeta.com/za/news-and-resources/key-learns-from-google-cloud-summit/" TargetMode="External"/><Relationship Id="rId2269" Type="http://schemas.openxmlformats.org/officeDocument/2006/relationships/hyperlink" Target="https://incubeta.com/my/news-and-resources/is-sustainable-profitable-growth-a-pipe-dream/" TargetMode="External"/><Relationship Id="rId349" Type="http://schemas.openxmlformats.org/officeDocument/2006/relationships/hyperlink" Target="https://incubeta.com/pt-pt/" TargetMode="External"/><Relationship Id="rId348" Type="http://schemas.openxmlformats.org/officeDocument/2006/relationships/hyperlink" Target="https://incubeta.com/au/knowledge-base/" TargetMode="External"/><Relationship Id="rId347" Type="http://schemas.openxmlformats.org/officeDocument/2006/relationships/hyperlink" Target="https://incubeta.com/de/whitepapers/" TargetMode="External"/><Relationship Id="rId346" Type="http://schemas.openxmlformats.org/officeDocument/2006/relationships/hyperlink" Target="https://incubeta.com/au/find-us/santo-domingo-dominican-republic/" TargetMode="External"/><Relationship Id="rId3591" Type="http://schemas.openxmlformats.org/officeDocument/2006/relationships/hyperlink" Target="https://incubeta.com/whitepapers/investments-for-marketing-profitability/" TargetMode="External"/><Relationship Id="rId2260" Type="http://schemas.openxmlformats.org/officeDocument/2006/relationships/hyperlink" Target="https://incubeta.com/my/our-work/utilizing-personalization-to-scale-growth/" TargetMode="External"/><Relationship Id="rId3590" Type="http://schemas.openxmlformats.org/officeDocument/2006/relationships/hyperlink" Target="https://incubeta.com/ae/knowledge-base/category/seamless-integration/" TargetMode="External"/><Relationship Id="rId341" Type="http://schemas.openxmlformats.org/officeDocument/2006/relationships/hyperlink" Target="https://incubeta.com/mx/find-us/munich-germany/" TargetMode="External"/><Relationship Id="rId2261" Type="http://schemas.openxmlformats.org/officeDocument/2006/relationships/hyperlink" Target="https://incubeta.com/sg/news-and-resources/category/thought-leadership/page/2/" TargetMode="External"/><Relationship Id="rId3593" Type="http://schemas.openxmlformats.org/officeDocument/2006/relationships/hyperlink" Target="https://incubeta.com/de/news-and-resources/category/news/" TargetMode="External"/><Relationship Id="rId340" Type="http://schemas.openxmlformats.org/officeDocument/2006/relationships/hyperlink" Target="https://incubeta.com/gb/find-us/singapore/" TargetMode="External"/><Relationship Id="rId2262" Type="http://schemas.openxmlformats.org/officeDocument/2006/relationships/hyperlink" Target="https://incubeta.com/my/knowledge-base/category/gmp/" TargetMode="External"/><Relationship Id="rId3592" Type="http://schemas.openxmlformats.org/officeDocument/2006/relationships/hyperlink" Target="https://incubeta.com/ae/news-and-resources/key-learns-from-google-cloud-summit/" TargetMode="External"/><Relationship Id="rId2263" Type="http://schemas.openxmlformats.org/officeDocument/2006/relationships/hyperlink" Target="https://incubeta.com/it/our-work/utilizing-personalization-to-scale-growth/" TargetMode="External"/><Relationship Id="rId3595" Type="http://schemas.openxmlformats.org/officeDocument/2006/relationships/hyperlink" Target="https://incubeta.com/sg/knowledge-base/category/consent-mode/" TargetMode="External"/><Relationship Id="rId2264" Type="http://schemas.openxmlformats.org/officeDocument/2006/relationships/hyperlink" Target="https://incubeta.com/ae/news-and-resources/how-to-navigate-the-compressing-user-journey-in-2026/" TargetMode="External"/><Relationship Id="rId3594" Type="http://schemas.openxmlformats.org/officeDocument/2006/relationships/hyperlink" Target="https://incubeta.com/sg/news-and-resources/a-mark-of-the-times-ai-employees-that-boost-internal-productivity/" TargetMode="External"/><Relationship Id="rId345" Type="http://schemas.openxmlformats.org/officeDocument/2006/relationships/hyperlink" Target="https://incubeta.com/de/find-us/the-hague-the-netherlands/" TargetMode="External"/><Relationship Id="rId2265" Type="http://schemas.openxmlformats.org/officeDocument/2006/relationships/hyperlink" Target="https://incubeta.com/ch/knowledge-base/category/search-ads-360/" TargetMode="External"/><Relationship Id="rId3597" Type="http://schemas.openxmlformats.org/officeDocument/2006/relationships/hyperlink" Target="https://incubeta.com/sg/capabilities/marketing-technology/" TargetMode="External"/><Relationship Id="rId344" Type="http://schemas.openxmlformats.org/officeDocument/2006/relationships/hyperlink" Target="https://incubeta.com/gb/contact-us/" TargetMode="External"/><Relationship Id="rId2266" Type="http://schemas.openxmlformats.org/officeDocument/2006/relationships/hyperlink" Target="https://incubeta.com/au/news-and-resources/incubeta-welcomes-blue-walrus-to-the-family/" TargetMode="External"/><Relationship Id="rId3596" Type="http://schemas.openxmlformats.org/officeDocument/2006/relationships/hyperlink" Target="https://incubeta.com/my/our-work/leveraging-value-based-bidding-for-ms/" TargetMode="External"/><Relationship Id="rId343" Type="http://schemas.openxmlformats.org/officeDocument/2006/relationships/hyperlink" Target="https://incubeta.com/pt-pt/find-us/saudi/" TargetMode="External"/><Relationship Id="rId2267" Type="http://schemas.openxmlformats.org/officeDocument/2006/relationships/hyperlink" Target="https://incubeta.com/sg/news-and-resources/tim-weller-joins-incubeta/" TargetMode="External"/><Relationship Id="rId3599" Type="http://schemas.openxmlformats.org/officeDocument/2006/relationships/hyperlink" Target="https://incubeta.com/my/knowledge-base/category/seamless-integration/" TargetMode="External"/><Relationship Id="rId342" Type="http://schemas.openxmlformats.org/officeDocument/2006/relationships/hyperlink" Target="https://incubeta.com/ae/find-us/munich-germany/" TargetMode="External"/><Relationship Id="rId2268" Type="http://schemas.openxmlformats.org/officeDocument/2006/relationships/hyperlink" Target="https://incubeta.com/gb/knowledge-base/page/3/" TargetMode="External"/><Relationship Id="rId3598" Type="http://schemas.openxmlformats.org/officeDocument/2006/relationships/hyperlink" Target="https://incubeta.com/sg/our-work/how-taxfix-turned-measurement-into-a-decision-engine-for-growth/" TargetMode="External"/><Relationship Id="rId2258" Type="http://schemas.openxmlformats.org/officeDocument/2006/relationships/hyperlink" Target="https://incubeta.com/de/news-and-resources/how-to-find-growth-in-difficult-times/" TargetMode="External"/><Relationship Id="rId2259" Type="http://schemas.openxmlformats.org/officeDocument/2006/relationships/hyperlink" Target="https://incubeta.com/it/video-library/the-digital-edge-ep-2-the-relationship-between-the-cfo-and-the-cmo-with-greg-dos-santos/" TargetMode="External"/><Relationship Id="rId3589" Type="http://schemas.openxmlformats.org/officeDocument/2006/relationships/hyperlink" Target="https://incubeta.com/de/knowledge-base/page/2/" TargetMode="External"/><Relationship Id="rId338" Type="http://schemas.openxmlformats.org/officeDocument/2006/relationships/hyperlink" Target="https://incubeta.com/gb/find-us/belfast-northern-ireland/" TargetMode="External"/><Relationship Id="rId337" Type="http://schemas.openxmlformats.org/officeDocument/2006/relationships/hyperlink" Target="https://incubeta.com/ch/news-and-resources/" TargetMode="External"/><Relationship Id="rId336" Type="http://schemas.openxmlformats.org/officeDocument/2006/relationships/hyperlink" Target="https://incubeta.com/gb/whitepapers/" TargetMode="External"/><Relationship Id="rId335" Type="http://schemas.openxmlformats.org/officeDocument/2006/relationships/hyperlink" Target="https://incubeta.com/de/find-us/dubai-united-arab-emirates/" TargetMode="External"/><Relationship Id="rId3580" Type="http://schemas.openxmlformats.org/officeDocument/2006/relationships/hyperlink" Target="https://incubeta.com/gb/news-and-resources/google-transitions-away-from-similar-audiences/" TargetMode="External"/><Relationship Id="rId339" Type="http://schemas.openxmlformats.org/officeDocument/2006/relationships/hyperlink" Target="https://incubeta.com/pt-pt/find-us/the-hague-the-netherlands/" TargetMode="External"/><Relationship Id="rId330" Type="http://schemas.openxmlformats.org/officeDocument/2006/relationships/hyperlink" Target="https://incubeta.com/za/find-us/munich-germany/" TargetMode="External"/><Relationship Id="rId2250" Type="http://schemas.openxmlformats.org/officeDocument/2006/relationships/hyperlink" Target="https://incubeta.com/de/news-and-resources/tim-weller-joins-incubeta/" TargetMode="External"/><Relationship Id="rId3582" Type="http://schemas.openxmlformats.org/officeDocument/2006/relationships/hyperlink" Target="https://incubeta.com/de/news-and-resources/victoria-webb-appointed-as-new-managing-director-of-incubeta-mena/" TargetMode="External"/><Relationship Id="rId2251" Type="http://schemas.openxmlformats.org/officeDocument/2006/relationships/hyperlink" Target="https://incubeta.com/ch/news-and-resources/the-power-behind-incubeta/" TargetMode="External"/><Relationship Id="rId3581" Type="http://schemas.openxmlformats.org/officeDocument/2006/relationships/hyperlink" Target="https://incubeta.com/gb/news-and-resources/what-the-cancellation-of-cookie-deprecation-means/" TargetMode="External"/><Relationship Id="rId2252" Type="http://schemas.openxmlformats.org/officeDocument/2006/relationships/hyperlink" Target="https://incubeta.com/de/news-and-resources/incubeta-insider-diversity-in-the-workplace/" TargetMode="External"/><Relationship Id="rId3584" Type="http://schemas.openxmlformats.org/officeDocument/2006/relationships/hyperlink" Target="https://incubeta.com/ch/news-and-resources/how-cmos-can-win-the-affection-of-the-cfo/" TargetMode="External"/><Relationship Id="rId2253" Type="http://schemas.openxmlformats.org/officeDocument/2006/relationships/hyperlink" Target="https://incubeta.com/it/knowledge-base/category/generative-ai/" TargetMode="External"/><Relationship Id="rId3583" Type="http://schemas.openxmlformats.org/officeDocument/2006/relationships/hyperlink" Target="https://incubeta.com/pt-pt/news-and-resources/incubeta-launches-amazon-services-in-south-africa/" TargetMode="External"/><Relationship Id="rId334" Type="http://schemas.openxmlformats.org/officeDocument/2006/relationships/hyperlink" Target="https://incubeta.com/mx/modern-slavery-policy/" TargetMode="External"/><Relationship Id="rId2254" Type="http://schemas.openxmlformats.org/officeDocument/2006/relationships/hyperlink" Target="https://incubeta.com/de/knowledge-base/category/visual-web-optimiser/" TargetMode="External"/><Relationship Id="rId3586" Type="http://schemas.openxmlformats.org/officeDocument/2006/relationships/hyperlink" Target="https://incubeta.com/my/knowledge-base/understanding-consolidated-data/" TargetMode="External"/><Relationship Id="rId333" Type="http://schemas.openxmlformats.org/officeDocument/2006/relationships/hyperlink" Target="https://incubeta.com/es/find-us/dubai-united-arab-emirates/" TargetMode="External"/><Relationship Id="rId2255" Type="http://schemas.openxmlformats.org/officeDocument/2006/relationships/hyperlink" Target="https://incubeta.com/es/knowledge-base/category/mmm-tools/" TargetMode="External"/><Relationship Id="rId3585" Type="http://schemas.openxmlformats.org/officeDocument/2006/relationships/hyperlink" Target="https://incubeta.com/mx/news-and-resources/3-best-practices-to-keep-growing-despite-stricter-privacy-law/" TargetMode="External"/><Relationship Id="rId332" Type="http://schemas.openxmlformats.org/officeDocument/2006/relationships/hyperlink" Target="https://incubeta.com/sg/find-us/munich-germany/" TargetMode="External"/><Relationship Id="rId2256" Type="http://schemas.openxmlformats.org/officeDocument/2006/relationships/hyperlink" Target="https://incubeta.com/za/our-work/a-decade-of-outperforming-with-forever-new/" TargetMode="External"/><Relationship Id="rId3588" Type="http://schemas.openxmlformats.org/officeDocument/2006/relationships/hyperlink" Target="https://incubeta.com/my/news-and-resources/google-abandons-third-party-cookie-deprecation/" TargetMode="External"/><Relationship Id="rId331" Type="http://schemas.openxmlformats.org/officeDocument/2006/relationships/hyperlink" Target="https://incubeta.com/za/solutions/outsmart/" TargetMode="External"/><Relationship Id="rId2257" Type="http://schemas.openxmlformats.org/officeDocument/2006/relationships/hyperlink" Target="https://incubeta.com/gb/news-and-resources/incubeta-drives-ai-performance-with-early-adoption-of-gemini-for-google-workspace/" TargetMode="External"/><Relationship Id="rId3587" Type="http://schemas.openxmlformats.org/officeDocument/2006/relationships/hyperlink" Target="https://incubeta.com/mx/knowledge-base/category/google-ads/" TargetMode="External"/><Relationship Id="rId370" Type="http://schemas.openxmlformats.org/officeDocument/2006/relationships/hyperlink" Target="https://incubeta.com/it/find-us/copenhagen-denmark/" TargetMode="External"/><Relationship Id="rId369" Type="http://schemas.openxmlformats.org/officeDocument/2006/relationships/hyperlink" Target="https://incubeta.com/pt-pt/find-us/zurich-switzerland/" TargetMode="External"/><Relationship Id="rId368" Type="http://schemas.openxmlformats.org/officeDocument/2006/relationships/hyperlink" Target="https://incubeta.com/sg/find-us/dubai-united-arab-emirates/" TargetMode="External"/><Relationship Id="rId2280" Type="http://schemas.openxmlformats.org/officeDocument/2006/relationships/hyperlink" Target="https://incubeta.com/za/knowledge-base/category/social-media/" TargetMode="External"/><Relationship Id="rId2281" Type="http://schemas.openxmlformats.org/officeDocument/2006/relationships/hyperlink" Target="https://incubeta.com/za/knowledge-base/the-benefits-challenges-of-in-app-advertising/" TargetMode="External"/><Relationship Id="rId2282" Type="http://schemas.openxmlformats.org/officeDocument/2006/relationships/hyperlink" Target="https://incubeta.com/za/our-work/transforming-ma-advisory-with-agentic-ai-and-daas/" TargetMode="External"/><Relationship Id="rId363" Type="http://schemas.openxmlformats.org/officeDocument/2006/relationships/hyperlink" Target="https://incubeta.com/mx/find-us/" TargetMode="External"/><Relationship Id="rId2283" Type="http://schemas.openxmlformats.org/officeDocument/2006/relationships/hyperlink" Target="https://incubeta.com/gb/our-work/driving-revenue-growth-and-performance/" TargetMode="External"/><Relationship Id="rId362" Type="http://schemas.openxmlformats.org/officeDocument/2006/relationships/hyperlink" Target="https://incubeta.com/au/news-and-resources/" TargetMode="External"/><Relationship Id="rId2284" Type="http://schemas.openxmlformats.org/officeDocument/2006/relationships/hyperlink" Target="https://incubeta.com/ae/knowledge-base/category/signals/" TargetMode="External"/><Relationship Id="rId361" Type="http://schemas.openxmlformats.org/officeDocument/2006/relationships/hyperlink" Target="https://incubeta.com/gb/find-us/mexico-city-mexico/" TargetMode="External"/><Relationship Id="rId2285" Type="http://schemas.openxmlformats.org/officeDocument/2006/relationships/hyperlink" Target="https://incubeta.com/za/whitepapers/inside-google-marketing-live-2026/" TargetMode="External"/><Relationship Id="rId360" Type="http://schemas.openxmlformats.org/officeDocument/2006/relationships/hyperlink" Target="https://incubeta.com/au/find-us/london-united-kingdom/" TargetMode="External"/><Relationship Id="rId2286" Type="http://schemas.openxmlformats.org/officeDocument/2006/relationships/hyperlink" Target="https://incubeta.com/ch/our-work/driving-personalization-with-ai/" TargetMode="External"/><Relationship Id="rId367" Type="http://schemas.openxmlformats.org/officeDocument/2006/relationships/hyperlink" Target="https://incubeta.com/au/find-us/milan-italy/" TargetMode="External"/><Relationship Id="rId2287" Type="http://schemas.openxmlformats.org/officeDocument/2006/relationships/hyperlink" Target="https://incubeta.com/es/knowledge-base/category/search/" TargetMode="External"/><Relationship Id="rId366" Type="http://schemas.openxmlformats.org/officeDocument/2006/relationships/hyperlink" Target="https://incubeta.com/pt-pt/find-us/new-york-united-states/" TargetMode="External"/><Relationship Id="rId2288" Type="http://schemas.openxmlformats.org/officeDocument/2006/relationships/hyperlink" Target="https://incubeta.com/za/news-and-resources/what-the-digital-markets-act-dma-means-for-google-advertisers/" TargetMode="External"/><Relationship Id="rId365" Type="http://schemas.openxmlformats.org/officeDocument/2006/relationships/hyperlink" Target="https://incubeta.com/sg/about-us/" TargetMode="External"/><Relationship Id="rId2289" Type="http://schemas.openxmlformats.org/officeDocument/2006/relationships/hyperlink" Target="https://incubeta.com/mx/knowledge-base/tired-of-explaining-data-discrepancies-a-practical-guide-to-sa360-and-ga-alignment/" TargetMode="External"/><Relationship Id="rId364" Type="http://schemas.openxmlformats.org/officeDocument/2006/relationships/hyperlink" Target="https://incubeta.com/ch/find-us/milan-italy/" TargetMode="External"/><Relationship Id="rId95" Type="http://schemas.openxmlformats.org/officeDocument/2006/relationships/hyperlink" Target="https://incubeta.com/ae/find-us/cape-town-south-africa/" TargetMode="External"/><Relationship Id="rId94" Type="http://schemas.openxmlformats.org/officeDocument/2006/relationships/hyperlink" Target="https://incubeta.com/my/find-us/manchester-united-kingdom/" TargetMode="External"/><Relationship Id="rId97" Type="http://schemas.openxmlformats.org/officeDocument/2006/relationships/hyperlink" Target="https://incubeta.com/sg/solutions/" TargetMode="External"/><Relationship Id="rId96" Type="http://schemas.openxmlformats.org/officeDocument/2006/relationships/hyperlink" Target="https://incubeta.com/es/news-and-resources/category/incubeta-updates/" TargetMode="External"/><Relationship Id="rId99" Type="http://schemas.openxmlformats.org/officeDocument/2006/relationships/hyperlink" Target="https://incubeta.com/it/careers/" TargetMode="External"/><Relationship Id="rId98" Type="http://schemas.openxmlformats.org/officeDocument/2006/relationships/hyperlink" Target="https://incubeta.com/pt-pt/news-and-resources/category/incubeta-updates/" TargetMode="External"/><Relationship Id="rId91" Type="http://schemas.openxmlformats.org/officeDocument/2006/relationships/hyperlink" Target="https://incubeta.com/ch/find-us/copenhagen-denmark/" TargetMode="External"/><Relationship Id="rId90" Type="http://schemas.openxmlformats.org/officeDocument/2006/relationships/hyperlink" Target="https://incubeta.com/es/find-us/london-united-kingdom/" TargetMode="External"/><Relationship Id="rId93" Type="http://schemas.openxmlformats.org/officeDocument/2006/relationships/hyperlink" Target="https://incubeta.com/de/solutions/outcreate/" TargetMode="External"/><Relationship Id="rId92" Type="http://schemas.openxmlformats.org/officeDocument/2006/relationships/hyperlink" Target="https://incubeta.com/de/news-and-resources/category/incubeta-updates/" TargetMode="External"/><Relationship Id="rId359" Type="http://schemas.openxmlformats.org/officeDocument/2006/relationships/hyperlink" Target="https://incubeta.com/gb/modern-slavery-policy/" TargetMode="External"/><Relationship Id="rId358" Type="http://schemas.openxmlformats.org/officeDocument/2006/relationships/hyperlink" Target="https://incubeta.com/gb/find-us/london-united-kingdom/" TargetMode="External"/><Relationship Id="rId357" Type="http://schemas.openxmlformats.org/officeDocument/2006/relationships/hyperlink" Target="https://incubeta.com/mx/contact-us/" TargetMode="External"/><Relationship Id="rId2270" Type="http://schemas.openxmlformats.org/officeDocument/2006/relationships/hyperlink" Target="https://incubeta.com/es/news-and-resources/incubeta-has-been-named-a-2022-google-premier-partner/" TargetMode="External"/><Relationship Id="rId2271" Type="http://schemas.openxmlformats.org/officeDocument/2006/relationships/hyperlink" Target="https://incubeta.com/pt-pt/news-and-resources/incubeta-acquires-global-marketplace-expert-maze-one/" TargetMode="External"/><Relationship Id="rId352" Type="http://schemas.openxmlformats.org/officeDocument/2006/relationships/hyperlink" Target="https://incubeta.com/za/careers/" TargetMode="External"/><Relationship Id="rId2272" Type="http://schemas.openxmlformats.org/officeDocument/2006/relationships/hyperlink" Target="https://incubeta.com/ch/news-and-resources/incubeta-insider-the-value-of-a-supportive-culture/" TargetMode="External"/><Relationship Id="rId351" Type="http://schemas.openxmlformats.org/officeDocument/2006/relationships/hyperlink" Target="https://incubeta.com/za/find-us/sydney-australia/" TargetMode="External"/><Relationship Id="rId2273" Type="http://schemas.openxmlformats.org/officeDocument/2006/relationships/hyperlink" Target="https://incubeta.com/pt-pt/news-and-resources/what-the-cancellation-of-cookie-deprecation-means/" TargetMode="External"/><Relationship Id="rId350" Type="http://schemas.openxmlformats.org/officeDocument/2006/relationships/hyperlink" Target="https://incubeta.com/au/find-us/belfast-northern-ireland/" TargetMode="External"/><Relationship Id="rId2274" Type="http://schemas.openxmlformats.org/officeDocument/2006/relationships/hyperlink" Target="https://incubeta.com/es/news-and-resources/google-abandons-third-party-cookie-deprecation/" TargetMode="External"/><Relationship Id="rId2275" Type="http://schemas.openxmlformats.org/officeDocument/2006/relationships/hyperlink" Target="https://incubeta.com/ae/knowledge-base/category/automation/" TargetMode="External"/><Relationship Id="rId356" Type="http://schemas.openxmlformats.org/officeDocument/2006/relationships/hyperlink" Target="https://incubeta.com/it/find-us/belfast-northern-ireland/" TargetMode="External"/><Relationship Id="rId2276" Type="http://schemas.openxmlformats.org/officeDocument/2006/relationships/hyperlink" Target="https://incubeta.com/sg/news-and-resources/incubeta-partners-with-carpio-to-supercharge-marketplace-reporting/" TargetMode="External"/><Relationship Id="rId355" Type="http://schemas.openxmlformats.org/officeDocument/2006/relationships/hyperlink" Target="https://incubeta.com/it/find-us/singapore/" TargetMode="External"/><Relationship Id="rId2277" Type="http://schemas.openxmlformats.org/officeDocument/2006/relationships/hyperlink" Target="https://incubeta.com/mx/knowledge-base/page/3/" TargetMode="External"/><Relationship Id="rId354" Type="http://schemas.openxmlformats.org/officeDocument/2006/relationships/hyperlink" Target="https://incubeta.com/es/find-us/lisbon-portugal/" TargetMode="External"/><Relationship Id="rId2278" Type="http://schemas.openxmlformats.org/officeDocument/2006/relationships/hyperlink" Target="https://incubeta.com/de/news-and-resources/in-house-versus-agency/" TargetMode="External"/><Relationship Id="rId353" Type="http://schemas.openxmlformats.org/officeDocument/2006/relationships/hyperlink" Target="https://incubeta.com/it/about-us/" TargetMode="External"/><Relationship Id="rId2279" Type="http://schemas.openxmlformats.org/officeDocument/2006/relationships/hyperlink" Target="https://incubeta.com/pt-pt/knowledge-base/the-role-of-consent-mode-in-your-path-to-privacy-ready-marketing/" TargetMode="External"/><Relationship Id="rId2225" Type="http://schemas.openxmlformats.org/officeDocument/2006/relationships/hyperlink" Target="https://incubeta.com/gb/news-and-resources/incubeta-launches-amazon-services-in-south-africa/" TargetMode="External"/><Relationship Id="rId3557" Type="http://schemas.openxmlformats.org/officeDocument/2006/relationships/hyperlink" Target="https://incubeta.com/au/knowledge-base/category/demand-gen/" TargetMode="External"/><Relationship Id="rId2226" Type="http://schemas.openxmlformats.org/officeDocument/2006/relationships/hyperlink" Target="https://incubeta.com/it/video-library/the-digital-edge-ep-3-ceo-jacques-van-niekerk-on-sustainable-growth-in-2025-outperform-marketing/" TargetMode="External"/><Relationship Id="rId3556" Type="http://schemas.openxmlformats.org/officeDocument/2006/relationships/hyperlink" Target="https://incubeta.com/ae/news-and-resources/incubeta-insider-diversity-in-the-workplace/" TargetMode="External"/><Relationship Id="rId2227" Type="http://schemas.openxmlformats.org/officeDocument/2006/relationships/hyperlink" Target="https://incubeta.com/mx/news-and-resources/demonstrating-diversity-the-value-of-inclusive-marketing/" TargetMode="External"/><Relationship Id="rId3559" Type="http://schemas.openxmlformats.org/officeDocument/2006/relationships/hyperlink" Target="https://incubeta.com/mx/knowledge-base/the-cookie-situation-from-deprecation-to-degradation/" TargetMode="External"/><Relationship Id="rId2228" Type="http://schemas.openxmlformats.org/officeDocument/2006/relationships/hyperlink" Target="https://incubeta.com/de/news-and-resources/achieving-peak-season-success/" TargetMode="External"/><Relationship Id="rId3558" Type="http://schemas.openxmlformats.org/officeDocument/2006/relationships/hyperlink" Target="https://incubeta.com/gb/news-and-resources/in-house-versus-agency/" TargetMode="External"/><Relationship Id="rId2229" Type="http://schemas.openxmlformats.org/officeDocument/2006/relationships/hyperlink" Target="https://incubeta.com/ae/news-and-resources/our-continued-pledge-to-sustainability/" TargetMode="External"/><Relationship Id="rId305" Type="http://schemas.openxmlformats.org/officeDocument/2006/relationships/hyperlink" Target="https://incubeta.com/ae/find-us/sydney-australia/" TargetMode="External"/><Relationship Id="rId304" Type="http://schemas.openxmlformats.org/officeDocument/2006/relationships/hyperlink" Target="https://incubeta.com/es/whitepapers/" TargetMode="External"/><Relationship Id="rId303" Type="http://schemas.openxmlformats.org/officeDocument/2006/relationships/hyperlink" Target="https://incubeta.com/it/solutions/" TargetMode="External"/><Relationship Id="rId302" Type="http://schemas.openxmlformats.org/officeDocument/2006/relationships/hyperlink" Target="https://incubeta.com/es/find-us/manchester-united-kingdom/" TargetMode="External"/><Relationship Id="rId309" Type="http://schemas.openxmlformats.org/officeDocument/2006/relationships/hyperlink" Target="https://incubeta.com/de/contact-us/" TargetMode="External"/><Relationship Id="rId308" Type="http://schemas.openxmlformats.org/officeDocument/2006/relationships/hyperlink" Target="https://incubeta.com/za/" TargetMode="External"/><Relationship Id="rId307" Type="http://schemas.openxmlformats.org/officeDocument/2006/relationships/hyperlink" Target="https://incubeta.com/mx/find-us/new-york-united-states/" TargetMode="External"/><Relationship Id="rId306" Type="http://schemas.openxmlformats.org/officeDocument/2006/relationships/hyperlink" Target="https://incubeta.com/it/solutions/outmeasure/" TargetMode="External"/><Relationship Id="rId3551" Type="http://schemas.openxmlformats.org/officeDocument/2006/relationships/hyperlink" Target="https://incubeta.com/it/news-and-resources/incubeta-wins-at-the-google-premier-partner-awards/" TargetMode="External"/><Relationship Id="rId2220" Type="http://schemas.openxmlformats.org/officeDocument/2006/relationships/hyperlink" Target="https://incubeta.com/pt-pt/our-work/identifying-analyzing-website-crawlability/" TargetMode="External"/><Relationship Id="rId3550" Type="http://schemas.openxmlformats.org/officeDocument/2006/relationships/hyperlink" Target="https://incubeta.com/my/knowledge-base/category/visual-web-optimiser/" TargetMode="External"/><Relationship Id="rId301" Type="http://schemas.openxmlformats.org/officeDocument/2006/relationships/hyperlink" Target="https://incubeta.com/es/find-us/new-york-united-states/" TargetMode="External"/><Relationship Id="rId2221" Type="http://schemas.openxmlformats.org/officeDocument/2006/relationships/hyperlink" Target="https://incubeta.com/de/our-work/page/3/" TargetMode="External"/><Relationship Id="rId3553" Type="http://schemas.openxmlformats.org/officeDocument/2006/relationships/hyperlink" Target="https://incubeta.com/za/knowledge-base/category/holiday-marketing/" TargetMode="External"/><Relationship Id="rId300" Type="http://schemas.openxmlformats.org/officeDocument/2006/relationships/hyperlink" Target="https://incubeta.com/au/contact-us/" TargetMode="External"/><Relationship Id="rId2222" Type="http://schemas.openxmlformats.org/officeDocument/2006/relationships/hyperlink" Target="https://incubeta.com/gb/news-and-resources/incubetas-pledge-in-2022-and-beyond/" TargetMode="External"/><Relationship Id="rId3552" Type="http://schemas.openxmlformats.org/officeDocument/2006/relationships/hyperlink" Target="https://incubeta.com/sg/knowledge-base/fragmentation-is-the-challenge-demand-gen-is-the-solution-2/" TargetMode="External"/><Relationship Id="rId2223" Type="http://schemas.openxmlformats.org/officeDocument/2006/relationships/hyperlink" Target="https://incubeta.com/it/knowledge-base/fragmentation-is-the-challenge-demand-gen-is-the-solution-2/" TargetMode="External"/><Relationship Id="rId3555" Type="http://schemas.openxmlformats.org/officeDocument/2006/relationships/hyperlink" Target="https://incubeta.com/mx/news-and-resources/incubeta-appoints-sarah-hampton-as-us-chief-operating-officer/" TargetMode="External"/><Relationship Id="rId2224" Type="http://schemas.openxmlformats.org/officeDocument/2006/relationships/hyperlink" Target="https://incubeta.com/sg/knowledge-base/what-is-retail-media/" TargetMode="External"/><Relationship Id="rId3554" Type="http://schemas.openxmlformats.org/officeDocument/2006/relationships/hyperlink" Target="https://incubeta.com/it/news-and-resources/how-to-make-every-search-dollar-count/" TargetMode="External"/><Relationship Id="rId2214" Type="http://schemas.openxmlformats.org/officeDocument/2006/relationships/hyperlink" Target="https://incubeta.com/my/our-work/transforming-ma-advisory-with-agentic-ai-and-daas/" TargetMode="External"/><Relationship Id="rId3546" Type="http://schemas.openxmlformats.org/officeDocument/2006/relationships/hyperlink" Target="https://incubeta.com/gb/our-work/using-youtube-to-generate-subscribers/" TargetMode="External"/><Relationship Id="rId2215" Type="http://schemas.openxmlformats.org/officeDocument/2006/relationships/hyperlink" Target="https://incubeta.com/za/knowledge-base/category/artificial-intelligence/" TargetMode="External"/><Relationship Id="rId3545" Type="http://schemas.openxmlformats.org/officeDocument/2006/relationships/hyperlink" Target="https://incubeta.com/my/news-and-resources/incubeta-opens-offices-in-saudi-arabia-to-execute-on-regional-global-growth-strategy/" TargetMode="External"/><Relationship Id="rId2216" Type="http://schemas.openxmlformats.org/officeDocument/2006/relationships/hyperlink" Target="https://incubeta.com/ae/news-and-resources/under-armour-appoints-incubeta-to-accelerate-european-growth-on-amazon/" TargetMode="External"/><Relationship Id="rId3548" Type="http://schemas.openxmlformats.org/officeDocument/2006/relationships/hyperlink" Target="https://incubeta.com/ch/our-work/using-youtube-to-generate-subscribers/" TargetMode="External"/><Relationship Id="rId2217" Type="http://schemas.openxmlformats.org/officeDocument/2006/relationships/hyperlink" Target="https://incubeta.com/pt-pt/our-work/marks-spencer-international/" TargetMode="External"/><Relationship Id="rId3547" Type="http://schemas.openxmlformats.org/officeDocument/2006/relationships/hyperlink" Target="https://incubeta.com/au/news-and-resources/creating-value-with-ai-three-concrete-use-cases/" TargetMode="External"/><Relationship Id="rId2218" Type="http://schemas.openxmlformats.org/officeDocument/2006/relationships/hyperlink" Target="https://incubeta.com/ae/news-and-resources/incubeta-launches-new-agentic-ai-products-to-help-brands-understand-what-truly-drives-marketing-performance/" TargetMode="External"/><Relationship Id="rId2219" Type="http://schemas.openxmlformats.org/officeDocument/2006/relationships/hyperlink" Target="https://incubeta.com/it/knowledge-base/category/customer-experience/" TargetMode="External"/><Relationship Id="rId3549" Type="http://schemas.openxmlformats.org/officeDocument/2006/relationships/hyperlink" Target="https://incubeta.com/it/knowledge-base/category/accessibility/" TargetMode="External"/><Relationship Id="rId3540" Type="http://schemas.openxmlformats.org/officeDocument/2006/relationships/hyperlink" Target="https://incubeta.com/pt-pt/our-work/carparts-mmm/" TargetMode="External"/><Relationship Id="rId2210" Type="http://schemas.openxmlformats.org/officeDocument/2006/relationships/hyperlink" Target="https://incubeta.com/za/video-library/the-digital-edge-ep-5-showcasing-marketing-as-a-profit-driver-with-damien-bennett/" TargetMode="External"/><Relationship Id="rId3542" Type="http://schemas.openxmlformats.org/officeDocument/2006/relationships/hyperlink" Target="https://incubeta.com/de/knowledge-base/category/dco/" TargetMode="External"/><Relationship Id="rId2211" Type="http://schemas.openxmlformats.org/officeDocument/2006/relationships/hyperlink" Target="https://incubeta.com/de/our-work/maximizing-reach-efficiency-with-dv360/" TargetMode="External"/><Relationship Id="rId3541" Type="http://schemas.openxmlformats.org/officeDocument/2006/relationships/hyperlink" Target="https://incubeta.com/my/knowledge-base/category/customer-experience/" TargetMode="External"/><Relationship Id="rId2212" Type="http://schemas.openxmlformats.org/officeDocument/2006/relationships/hyperlink" Target="https://incubeta.com/za/knowledge-base/category/retail-media/" TargetMode="External"/><Relationship Id="rId3544" Type="http://schemas.openxmlformats.org/officeDocument/2006/relationships/hyperlink" Target="https://incubeta.com/za/video-library/the-digital-edge-s2-ep-1-discover-how-ai-is-reshaping-digital-marketing-with-michael-ossendrijver/" TargetMode="External"/><Relationship Id="rId2213" Type="http://schemas.openxmlformats.org/officeDocument/2006/relationships/hyperlink" Target="https://incubeta.com/au/news-and-resources/incubeta-to-launch-outperform-pmax-an-ai-solution-that-puts-brands-in-charge/" TargetMode="External"/><Relationship Id="rId3543" Type="http://schemas.openxmlformats.org/officeDocument/2006/relationships/hyperlink" Target="https://incubeta.com/sg/news-and-resources/monetizing-the-chat-openai-introduces-ads-to-chatgpt/" TargetMode="External"/><Relationship Id="rId2247" Type="http://schemas.openxmlformats.org/officeDocument/2006/relationships/hyperlink" Target="https://incubeta.com/au/knowledge-base/how-bigquery-augments-ga4s-reporting-capabilities/" TargetMode="External"/><Relationship Id="rId3579" Type="http://schemas.openxmlformats.org/officeDocument/2006/relationships/hyperlink" Target="https://incubeta.com/gb/news-and-resources/the-next-era-of-shopping-is-agentic/" TargetMode="External"/><Relationship Id="rId2248" Type="http://schemas.openxmlformats.org/officeDocument/2006/relationships/hyperlink" Target="https://incubeta.com/ch/knowledge-base/category/disability/" TargetMode="External"/><Relationship Id="rId3578" Type="http://schemas.openxmlformats.org/officeDocument/2006/relationships/hyperlink" Target="https://incubeta.com/pt-pt/video-library/the-digital-edge-ep-4-the-key-to-creative-profitability-with-vanessa-bolosier-jessica-hondolero/" TargetMode="External"/><Relationship Id="rId2249" Type="http://schemas.openxmlformats.org/officeDocument/2006/relationships/hyperlink" Target="https://incubeta.com/ch/our-work/enriching-ga4-with-business-data/" TargetMode="External"/><Relationship Id="rId327" Type="http://schemas.openxmlformats.org/officeDocument/2006/relationships/hyperlink" Target="https://incubeta.com/de/find-us/manchester-united-kingdom/" TargetMode="External"/><Relationship Id="rId326" Type="http://schemas.openxmlformats.org/officeDocument/2006/relationships/hyperlink" Target="https://incubeta.com/it/find-us/london-united-kingdom/" TargetMode="External"/><Relationship Id="rId325" Type="http://schemas.openxmlformats.org/officeDocument/2006/relationships/hyperlink" Target="https://incubeta.com/de/video-library/" TargetMode="External"/><Relationship Id="rId324" Type="http://schemas.openxmlformats.org/officeDocument/2006/relationships/hyperlink" Target="https://incubeta.com/news-and-resources/inside-google-marketing-live-2026/" TargetMode="External"/><Relationship Id="rId329" Type="http://schemas.openxmlformats.org/officeDocument/2006/relationships/hyperlink" Target="https://incubeta.com/es/find-us/munich-germany/" TargetMode="External"/><Relationship Id="rId328" Type="http://schemas.openxmlformats.org/officeDocument/2006/relationships/hyperlink" Target="https://incubeta.com/au/privacy-policy/" TargetMode="External"/><Relationship Id="rId3571" Type="http://schemas.openxmlformats.org/officeDocument/2006/relationships/hyperlink" Target="https://incubeta.com/it/knowledge-base/category/campaign-management/" TargetMode="External"/><Relationship Id="rId2240" Type="http://schemas.openxmlformats.org/officeDocument/2006/relationships/hyperlink" Target="https://incubeta.com/knowledge-base/category/retail/" TargetMode="External"/><Relationship Id="rId3570" Type="http://schemas.openxmlformats.org/officeDocument/2006/relationships/hyperlink" Target="https://incubeta.com/au/news-and-resources/incubeta-uk-is-google-mobile-certified/" TargetMode="External"/><Relationship Id="rId2241" Type="http://schemas.openxmlformats.org/officeDocument/2006/relationships/hyperlink" Target="https://incubeta.com/my/news-and-resources/from-ai-invisibility-to-ai-authority-scaling-brand-authority-in-the-age-of-answer-engines/" TargetMode="External"/><Relationship Id="rId3573" Type="http://schemas.openxmlformats.org/officeDocument/2006/relationships/hyperlink" Target="https://incubeta.com/pt-pt/video-library/the-digital-edge-ep-2-the-relationship-between-the-cfo-and-the-cmo-with-greg-dos-santos/" TargetMode="External"/><Relationship Id="rId2242" Type="http://schemas.openxmlformats.org/officeDocument/2006/relationships/hyperlink" Target="https://incubeta.com/my/news-and-resources/incubeta-launches-seamless-search-on-google-cloud-marketplace/" TargetMode="External"/><Relationship Id="rId3572" Type="http://schemas.openxmlformats.org/officeDocument/2006/relationships/hyperlink" Target="https://incubeta.com/my/knowledge-base/category/gen-z/" TargetMode="External"/><Relationship Id="rId323" Type="http://schemas.openxmlformats.org/officeDocument/2006/relationships/hyperlink" Target="https://incubeta.com/de/privacy-policy/" TargetMode="External"/><Relationship Id="rId2243" Type="http://schemas.openxmlformats.org/officeDocument/2006/relationships/hyperlink" Target="https://incubeta.com/au/news-and-resources/rethinking-marketing-measurement-from-reporting-to-real-impact/" TargetMode="External"/><Relationship Id="rId3575" Type="http://schemas.openxmlformats.org/officeDocument/2006/relationships/hyperlink" Target="https://incubeta.com/my/video-library/the-digital-edge-s2-ep-4-how-marketers-win-the-attention-economy-with-cricuts-stephanie-firth/" TargetMode="External"/><Relationship Id="rId322" Type="http://schemas.openxmlformats.org/officeDocument/2006/relationships/hyperlink" Target="https://incubeta.com/de/iso-accreditation/" TargetMode="External"/><Relationship Id="rId2244" Type="http://schemas.openxmlformats.org/officeDocument/2006/relationships/hyperlink" Target="https://incubeta.com/ch/knowledge-base/category/social-media/" TargetMode="External"/><Relationship Id="rId3574" Type="http://schemas.openxmlformats.org/officeDocument/2006/relationships/hyperlink" Target="https://incubeta.com/au/knowledge-base/page/3/" TargetMode="External"/><Relationship Id="rId321" Type="http://schemas.openxmlformats.org/officeDocument/2006/relationships/hyperlink" Target="https://incubeta.com/pt-pt/find-us/salt-lake-city-utah/" TargetMode="External"/><Relationship Id="rId2245" Type="http://schemas.openxmlformats.org/officeDocument/2006/relationships/hyperlink" Target="https://incubeta.com/pt-pt/news-and-resources/why-cmos-lack-confidence-in-their-reporting/" TargetMode="External"/><Relationship Id="rId3577" Type="http://schemas.openxmlformats.org/officeDocument/2006/relationships/hyperlink" Target="https://incubeta.com/sg/news-and-resources/incubeta-awarded-campaigns-best-places-to-work-2022/" TargetMode="External"/><Relationship Id="rId320" Type="http://schemas.openxmlformats.org/officeDocument/2006/relationships/hyperlink" Target="https://incubeta.com/gb/find-us/munich-germany/" TargetMode="External"/><Relationship Id="rId2246" Type="http://schemas.openxmlformats.org/officeDocument/2006/relationships/hyperlink" Target="https://incubeta.com/sg/news-and-resources/victoria-webb-appointed-as-new-managing-director-of-incubeta-mena/" TargetMode="External"/><Relationship Id="rId3576" Type="http://schemas.openxmlformats.org/officeDocument/2006/relationships/hyperlink" Target="https://incubeta.com/mx/news-and-resources/incubeta-launches-seamless-search/" TargetMode="External"/><Relationship Id="rId2236" Type="http://schemas.openxmlformats.org/officeDocument/2006/relationships/hyperlink" Target="https://incubeta.com/es/news-and-resources/incubeta-dach-gcp-certification/" TargetMode="External"/><Relationship Id="rId3568" Type="http://schemas.openxmlformats.org/officeDocument/2006/relationships/hyperlink" Target="https://incubeta.com/it/news-and-resources/comparison-shopping-services-css-changes-in-light-of-the-dma-update/" TargetMode="External"/><Relationship Id="rId2237" Type="http://schemas.openxmlformats.org/officeDocument/2006/relationships/hyperlink" Target="https://incubeta.com/de/news-and-resources/amazons-back-what-their-google-shopping-whiplash-really-changed/" TargetMode="External"/><Relationship Id="rId3567" Type="http://schemas.openxmlformats.org/officeDocument/2006/relationships/hyperlink" Target="https://incubeta.com/pt-pt/news-and-resources/incubeta-insider-diversity-in-the-workplace/" TargetMode="External"/><Relationship Id="rId2238" Type="http://schemas.openxmlformats.org/officeDocument/2006/relationships/hyperlink" Target="https://incubeta.com/za/knowledge-base/how-to-exponentiate-your-digital-campaigns/" TargetMode="External"/><Relationship Id="rId2239" Type="http://schemas.openxmlformats.org/officeDocument/2006/relationships/hyperlink" Target="https://incubeta.com/my/knowledge-base/how-to-set-up-a-retail-media-network/" TargetMode="External"/><Relationship Id="rId3569" Type="http://schemas.openxmlformats.org/officeDocument/2006/relationships/hyperlink" Target="https://incubeta.com/sg/knowledge-base/the-risks-rewards-best-practices-of-generative-ai/" TargetMode="External"/><Relationship Id="rId316" Type="http://schemas.openxmlformats.org/officeDocument/2006/relationships/hyperlink" Target="https://incubeta.com/gb/find-us/" TargetMode="External"/><Relationship Id="rId315" Type="http://schemas.openxmlformats.org/officeDocument/2006/relationships/hyperlink" Target="https://incubeta.com/my/find-us/london-united-kingdom/" TargetMode="External"/><Relationship Id="rId314" Type="http://schemas.openxmlformats.org/officeDocument/2006/relationships/hyperlink" Target="https://incubeta.com/mx/news-and-resources/category/thought-leadership/" TargetMode="External"/><Relationship Id="rId313" Type="http://schemas.openxmlformats.org/officeDocument/2006/relationships/hyperlink" Target="https://incubeta.com/ch/find-us/manchester-united-kingdom/" TargetMode="External"/><Relationship Id="rId319" Type="http://schemas.openxmlformats.org/officeDocument/2006/relationships/hyperlink" Target="https://incubeta.com/au/find-us/zurich-switzerland/" TargetMode="External"/><Relationship Id="rId318" Type="http://schemas.openxmlformats.org/officeDocument/2006/relationships/hyperlink" Target="https://incubeta.com/it/find-us/new-york-united-states/" TargetMode="External"/><Relationship Id="rId317" Type="http://schemas.openxmlformats.org/officeDocument/2006/relationships/hyperlink" Target="https://incubeta.com/ae/news-and-resources/" TargetMode="External"/><Relationship Id="rId3560" Type="http://schemas.openxmlformats.org/officeDocument/2006/relationships/hyperlink" Target="https://incubeta.com/sg/knowledge-base/category/seamless-integration/" TargetMode="External"/><Relationship Id="rId2230" Type="http://schemas.openxmlformats.org/officeDocument/2006/relationships/hyperlink" Target="https://incubeta.com/pt-pt/news-and-resources/incubeta-named-global-performance-agency-of-the-year/" TargetMode="External"/><Relationship Id="rId3562" Type="http://schemas.openxmlformats.org/officeDocument/2006/relationships/hyperlink" Target="https://incubeta.com/ae/our-work/using-high-quality-content-to-drive-engagement/" TargetMode="External"/><Relationship Id="rId2231" Type="http://schemas.openxmlformats.org/officeDocument/2006/relationships/hyperlink" Target="https://incubeta.com/it/news-and-resources/incubeta-to-launch-outperform-pmax-an-ai-solution-that-puts-brands-in-charge/" TargetMode="External"/><Relationship Id="rId3561" Type="http://schemas.openxmlformats.org/officeDocument/2006/relationships/hyperlink" Target="https://incubeta.com/it/news-and-resources/under-armour-appoints-incubeta-to-accelerate-european-growth-on-amazon/" TargetMode="External"/><Relationship Id="rId312" Type="http://schemas.openxmlformats.org/officeDocument/2006/relationships/hyperlink" Target="https://incubeta.com/au/find-us/munich-germany/" TargetMode="External"/><Relationship Id="rId2232" Type="http://schemas.openxmlformats.org/officeDocument/2006/relationships/hyperlink" Target="https://incubeta.com/pt-pt/news-and-resources/tomorrows-world-5-takeaways-for-building-marketing-systems-that-outperform-in-2026/" TargetMode="External"/><Relationship Id="rId3564" Type="http://schemas.openxmlformats.org/officeDocument/2006/relationships/hyperlink" Target="https://incubeta.com/ae/knowledge-base/the-role-of-first-party-mode-in-futureproof-measurement/" TargetMode="External"/><Relationship Id="rId311" Type="http://schemas.openxmlformats.org/officeDocument/2006/relationships/hyperlink" Target="https://incubeta.com/ch/news-and-resources/category/thought-leadership/" TargetMode="External"/><Relationship Id="rId2233" Type="http://schemas.openxmlformats.org/officeDocument/2006/relationships/hyperlink" Target="https://incubeta.com/de/knowledge-base/how-retail-consumers-spend-during-economic-hardship/" TargetMode="External"/><Relationship Id="rId3563" Type="http://schemas.openxmlformats.org/officeDocument/2006/relationships/hyperlink" Target="https://incubeta.com/mx/knowledge-base/category/privacy/" TargetMode="External"/><Relationship Id="rId310" Type="http://schemas.openxmlformats.org/officeDocument/2006/relationships/hyperlink" Target="https://incubeta.com/it/find-us/kuala-lumpur-malaysia/" TargetMode="External"/><Relationship Id="rId2234" Type="http://schemas.openxmlformats.org/officeDocument/2006/relationships/hyperlink" Target="https://incubeta.com/pt-pt/video-library/ms-and-incubeta-building-a-demand-led-marketing-strategy/" TargetMode="External"/><Relationship Id="rId3566" Type="http://schemas.openxmlformats.org/officeDocument/2006/relationships/hyperlink" Target="https://incubeta.com/ch/news-and-resources/incubeta-named-global-performance-agency-of-the-year/" TargetMode="External"/><Relationship Id="rId2235" Type="http://schemas.openxmlformats.org/officeDocument/2006/relationships/hyperlink" Target="https://incubeta.com/mx/knowledge-base/category/artificial-intelligence/" TargetMode="External"/><Relationship Id="rId3565" Type="http://schemas.openxmlformats.org/officeDocument/2006/relationships/hyperlink" Target="https://incubeta.com/mx/knowledge-base/12-tips-for-seo-success-in-the-holiday-season/" TargetMode="External"/><Relationship Id="rId4040" Type="http://schemas.openxmlformats.org/officeDocument/2006/relationships/hyperlink" Target="https://incubeta.com/pt-pt/knowledge-base/category/gen-z/" TargetMode="External"/><Relationship Id="rId4042" Type="http://schemas.openxmlformats.org/officeDocument/2006/relationships/hyperlink" Target="https://incubeta.com/es/knowledge-base/what-is-data-empathy/" TargetMode="External"/><Relationship Id="rId4041" Type="http://schemas.openxmlformats.org/officeDocument/2006/relationships/hyperlink" Target="https://incubeta.com/it/knowledge-base/category/gen-z/" TargetMode="External"/><Relationship Id="rId4044" Type="http://schemas.openxmlformats.org/officeDocument/2006/relationships/hyperlink" Target="https://incubeta.com/gb/our-work/unlocking-the-power-of-googles-enhanced-conversions-pmax-solutions/" TargetMode="External"/><Relationship Id="rId4043" Type="http://schemas.openxmlformats.org/officeDocument/2006/relationships/hyperlink" Target="https://incubeta.com/de/news-and-resources/our-continued-pledge-to-sustainability/" TargetMode="External"/><Relationship Id="rId4046" Type="http://schemas.openxmlformats.org/officeDocument/2006/relationships/hyperlink" Target="https://incubeta.com/my/our-work/page/2/" TargetMode="External"/><Relationship Id="rId4045" Type="http://schemas.openxmlformats.org/officeDocument/2006/relationships/hyperlink" Target="https://incubeta.com/it/knowledge-base/category/statistics/" TargetMode="External"/><Relationship Id="rId4048" Type="http://schemas.openxmlformats.org/officeDocument/2006/relationships/hyperlink" Target="https://incubeta.com/au/news-and-resources/category/incubeta-updates/page/3/" TargetMode="External"/><Relationship Id="rId4047" Type="http://schemas.openxmlformats.org/officeDocument/2006/relationships/hyperlink" Target="https://incubeta.com/ae/knowledge-base/a-guide-to-countering-safaris-gclid-removal/" TargetMode="External"/><Relationship Id="rId4049" Type="http://schemas.openxmlformats.org/officeDocument/2006/relationships/hyperlink" Target="https://incubeta.com/sg/news-and-resources/what-the-digital-markets-act-dma-means-for-google-advertisers/" TargetMode="External"/><Relationship Id="rId4031" Type="http://schemas.openxmlformats.org/officeDocument/2006/relationships/hyperlink" Target="https://incubeta.com/mx/news-and-resources/category/incubeta-updates/page/4/" TargetMode="External"/><Relationship Id="rId4030" Type="http://schemas.openxmlformats.org/officeDocument/2006/relationships/hyperlink" Target="https://incubeta.com/it/our-work/driving-revenue-growth-and-performance/" TargetMode="External"/><Relationship Id="rId297" Type="http://schemas.openxmlformats.org/officeDocument/2006/relationships/hyperlink" Target="https://incubeta.com/mx/news-and-resources/inside-google-marketing-live-2026/" TargetMode="External"/><Relationship Id="rId4033" Type="http://schemas.openxmlformats.org/officeDocument/2006/relationships/hyperlink" Target="https://incubeta.com/ae/knowledge-base/category/advanced-ppc/" TargetMode="External"/><Relationship Id="rId296" Type="http://schemas.openxmlformats.org/officeDocument/2006/relationships/hyperlink" Target="https://incubeta.com/gb/news-and-resources/category/incubeta-updates/" TargetMode="External"/><Relationship Id="rId4032" Type="http://schemas.openxmlformats.org/officeDocument/2006/relationships/hyperlink" Target="https://incubeta.com/de/knowledge-base/page/3/" TargetMode="External"/><Relationship Id="rId295" Type="http://schemas.openxmlformats.org/officeDocument/2006/relationships/hyperlink" Target="https://incubeta.com/it/find-us/manchester-united-kingdom/" TargetMode="External"/><Relationship Id="rId4035" Type="http://schemas.openxmlformats.org/officeDocument/2006/relationships/hyperlink" Target="https://incubeta.com/za/knowledge-base/category/gmp/" TargetMode="External"/><Relationship Id="rId294" Type="http://schemas.openxmlformats.org/officeDocument/2006/relationships/hyperlink" Target="https://incubeta.com/za/contact-us/" TargetMode="External"/><Relationship Id="rId4034" Type="http://schemas.openxmlformats.org/officeDocument/2006/relationships/hyperlink" Target="https://incubeta.com/es/news-and-resources/incubeta-partners-with-specialist-consumer-electronics-retail-group-adorama-to-scale-growth-across-its-brands/" TargetMode="External"/><Relationship Id="rId4037" Type="http://schemas.openxmlformats.org/officeDocument/2006/relationships/hyperlink" Target="https://incubeta.com/za/knowledge-base/fragmentation-is-the-challenge-demand-gen-is-the-solution-2/" TargetMode="External"/><Relationship Id="rId4036" Type="http://schemas.openxmlformats.org/officeDocument/2006/relationships/hyperlink" Target="https://incubeta.com/au/news-and-resources/incubeta-welcomes-jacques-van-niekerk-as-non-executive-board-director/" TargetMode="External"/><Relationship Id="rId299" Type="http://schemas.openxmlformats.org/officeDocument/2006/relationships/hyperlink" Target="https://incubeta.com/au/news-and-resources/category/incubeta-updates/" TargetMode="External"/><Relationship Id="rId4039" Type="http://schemas.openxmlformats.org/officeDocument/2006/relationships/hyperlink" Target="https://incubeta.com/au/knowledge-base/category/mmm-tools/" TargetMode="External"/><Relationship Id="rId298" Type="http://schemas.openxmlformats.org/officeDocument/2006/relationships/hyperlink" Target="https://incubeta.com/mx/find-us/zurich-switzerland/" TargetMode="External"/><Relationship Id="rId4038" Type="http://schemas.openxmlformats.org/officeDocument/2006/relationships/hyperlink" Target="https://incubeta.com/za/news-and-resources/loreal-incubeta-use-ai-first-party-data-to-push-personalization-frontiers-with-skin-genius/" TargetMode="External"/><Relationship Id="rId4060" Type="http://schemas.openxmlformats.org/officeDocument/2006/relationships/hyperlink" Target="https://incubeta.com/za/knowledge-base/mmm-powerhouses-comparing-meridian-and-robyn-2/" TargetMode="External"/><Relationship Id="rId4062" Type="http://schemas.openxmlformats.org/officeDocument/2006/relationships/hyperlink" Target="https://incubeta.com/au/knowledge-base/category/user-experience/" TargetMode="External"/><Relationship Id="rId4061" Type="http://schemas.openxmlformats.org/officeDocument/2006/relationships/hyperlink" Target="https://incubeta.com/es/news-and-resources/incubeta-za-is-google-mobile-certified/" TargetMode="External"/><Relationship Id="rId4064" Type="http://schemas.openxmlformats.org/officeDocument/2006/relationships/hyperlink" Target="https://incubeta.com/ae/news-and-resources/why-creative-is-the-dark-horse-of-business-growth/" TargetMode="External"/><Relationship Id="rId4063" Type="http://schemas.openxmlformats.org/officeDocument/2006/relationships/hyperlink" Target="https://incubeta.com/my/news-and-resources/how-google-is-redefining-discovery-in-an-ai-first-world/" TargetMode="External"/><Relationship Id="rId4066" Type="http://schemas.openxmlformats.org/officeDocument/2006/relationships/hyperlink" Target="https://incubeta.com/au/our-work/page/3/" TargetMode="External"/><Relationship Id="rId4065" Type="http://schemas.openxmlformats.org/officeDocument/2006/relationships/hyperlink" Target="https://incubeta.com/gb/knowledge-base/googles-ai-max-at-peak-times-the-hidden-risks-and-how-to-avoid-them-2/" TargetMode="External"/><Relationship Id="rId4068" Type="http://schemas.openxmlformats.org/officeDocument/2006/relationships/hyperlink" Target="https://incubeta.com/mx/news-and-resources/incubeta-scores-vendor-licenses-in-virginia-louisiana/" TargetMode="External"/><Relationship Id="rId4067" Type="http://schemas.openxmlformats.org/officeDocument/2006/relationships/hyperlink" Target="https://incubeta.com/mx/knowledge-base/category/generative-ai/" TargetMode="External"/><Relationship Id="rId4069" Type="http://schemas.openxmlformats.org/officeDocument/2006/relationships/hyperlink" Target="https://incubeta.com/au/knowledge-base/category/seamless-integration/" TargetMode="External"/><Relationship Id="rId4051" Type="http://schemas.openxmlformats.org/officeDocument/2006/relationships/hyperlink" Target="https://incubeta.com/ae/news-and-resources/incubeta-welcomes-persuasion-technologies-to-the-family/" TargetMode="External"/><Relationship Id="rId4050" Type="http://schemas.openxmlformats.org/officeDocument/2006/relationships/hyperlink" Target="https://incubeta.com/au/video-library/incubeta-unpacks-commerce-on-emerce-talks/" TargetMode="External"/><Relationship Id="rId4053" Type="http://schemas.openxmlformats.org/officeDocument/2006/relationships/hyperlink" Target="https://incubeta.com/sg/news-and-resources/we-have-the-google-premier-partner-badge/" TargetMode="External"/><Relationship Id="rId4052" Type="http://schemas.openxmlformats.org/officeDocument/2006/relationships/hyperlink" Target="https://incubeta.com/mx/knowledge-base/category/visual-web-optimiser/" TargetMode="External"/><Relationship Id="rId4055" Type="http://schemas.openxmlformats.org/officeDocument/2006/relationships/hyperlink" Target="https://incubeta.com/gb/news-and-resources/victoria-webb-appointed-as-new-managing-director-of-incubeta-mena/" TargetMode="External"/><Relationship Id="rId4054" Type="http://schemas.openxmlformats.org/officeDocument/2006/relationships/hyperlink" Target="https://incubeta.com/za/knowledge-base/category/app-advertising/" TargetMode="External"/><Relationship Id="rId4057" Type="http://schemas.openxmlformats.org/officeDocument/2006/relationships/hyperlink" Target="https://incubeta.com/pt-pt/news-and-resources/incubeta-acquires-analytics-partner-panalysis/" TargetMode="External"/><Relationship Id="rId4056" Type="http://schemas.openxmlformats.org/officeDocument/2006/relationships/hyperlink" Target="https://incubeta.com/my/knowledge-base/category/crm/" TargetMode="External"/><Relationship Id="rId4059" Type="http://schemas.openxmlformats.org/officeDocument/2006/relationships/hyperlink" Target="https://incubeta.com/gb/knowledge-base/seasonal-sales-strategy-how-to-outperform-in-shorter-peak-windows/" TargetMode="External"/><Relationship Id="rId4058" Type="http://schemas.openxmlformats.org/officeDocument/2006/relationships/hyperlink" Target="https://incubeta.com/es/knowledge-base/category/automation/" TargetMode="External"/><Relationship Id="rId4008" Type="http://schemas.openxmlformats.org/officeDocument/2006/relationships/hyperlink" Target="https://incubeta.com/it/knowledge-base/the-role-of-first-party-mode-in-futureproof-measurement/" TargetMode="External"/><Relationship Id="rId4007" Type="http://schemas.openxmlformats.org/officeDocument/2006/relationships/hyperlink" Target="https://incubeta.com/it/knowledge-base/category/campaign-tracking/" TargetMode="External"/><Relationship Id="rId4009" Type="http://schemas.openxmlformats.org/officeDocument/2006/relationships/hyperlink" Target="https://incubeta.com/knowledge-base/category/campaign-management/" TargetMode="External"/><Relationship Id="rId271" Type="http://schemas.openxmlformats.org/officeDocument/2006/relationships/hyperlink" Target="https://incubeta.com/ae/contact-us/" TargetMode="External"/><Relationship Id="rId270" Type="http://schemas.openxmlformats.org/officeDocument/2006/relationships/hyperlink" Target="https://incubeta.com/au/careers/" TargetMode="External"/><Relationship Id="rId269" Type="http://schemas.openxmlformats.org/officeDocument/2006/relationships/hyperlink" Target="https://incubeta.com/ch/find-us/salt-lake-city-utah/" TargetMode="External"/><Relationship Id="rId264" Type="http://schemas.openxmlformats.org/officeDocument/2006/relationships/hyperlink" Target="https://incubeta.com/de/news-and-resources/" TargetMode="External"/><Relationship Id="rId4000" Type="http://schemas.openxmlformats.org/officeDocument/2006/relationships/hyperlink" Target="https://incubeta.com/au/knowledge-base/category/advertising/" TargetMode="External"/><Relationship Id="rId263" Type="http://schemas.openxmlformats.org/officeDocument/2006/relationships/hyperlink" Target="https://incubeta.com/au/find-us/cape-town-south-africa/" TargetMode="External"/><Relationship Id="rId262" Type="http://schemas.openxmlformats.org/officeDocument/2006/relationships/hyperlink" Target="https://incubeta.com/ch/news-and-resources/category/industry-news/" TargetMode="External"/><Relationship Id="rId4002" Type="http://schemas.openxmlformats.org/officeDocument/2006/relationships/hyperlink" Target="https://incubeta.com/au/news-and-resources/3-best-practices-to-keep-growing-despite-stricter-privacy-law/" TargetMode="External"/><Relationship Id="rId261" Type="http://schemas.openxmlformats.org/officeDocument/2006/relationships/hyperlink" Target="https://incubeta.com/pt-pt/privacy-policy/" TargetMode="External"/><Relationship Id="rId4001" Type="http://schemas.openxmlformats.org/officeDocument/2006/relationships/hyperlink" Target="https://incubeta.com/my/knowledge-base/the-benefits-challenges-of-in-app-advertising/" TargetMode="External"/><Relationship Id="rId268" Type="http://schemas.openxmlformats.org/officeDocument/2006/relationships/hyperlink" Target="https://incubeta.com/es/contact-us/" TargetMode="External"/><Relationship Id="rId4004" Type="http://schemas.openxmlformats.org/officeDocument/2006/relationships/hyperlink" Target="https://incubeta.com/my/knowledge-base/how-retail-consumers-spend-during-economic-hardship/" TargetMode="External"/><Relationship Id="rId267" Type="http://schemas.openxmlformats.org/officeDocument/2006/relationships/hyperlink" Target="https://incubeta.com/gb/our-work/" TargetMode="External"/><Relationship Id="rId4003" Type="http://schemas.openxmlformats.org/officeDocument/2006/relationships/hyperlink" Target="https://incubeta.com/mx/news-and-resources/comparison-shopping-services-css-changes-in-light-of-the-dma-update/" TargetMode="External"/><Relationship Id="rId266" Type="http://schemas.openxmlformats.org/officeDocument/2006/relationships/hyperlink" Target="https://incubeta.com/ch/find-us/cape-town-south-africa/" TargetMode="External"/><Relationship Id="rId4006" Type="http://schemas.openxmlformats.org/officeDocument/2006/relationships/hyperlink" Target="https://incubeta.com/my/knowledge-base/beyond-the-click-mastering-attribution-with-sa360/" TargetMode="External"/><Relationship Id="rId265" Type="http://schemas.openxmlformats.org/officeDocument/2006/relationships/hyperlink" Target="https://incubeta.com/my/find-us/cape-town-south-africa/" TargetMode="External"/><Relationship Id="rId4005" Type="http://schemas.openxmlformats.org/officeDocument/2006/relationships/hyperlink" Target="https://incubeta.com/it/knowledge-base/category/disability/" TargetMode="External"/><Relationship Id="rId260" Type="http://schemas.openxmlformats.org/officeDocument/2006/relationships/hyperlink" Target="https://incubeta.com/gb/news-and-resources/category/industry-news/" TargetMode="External"/><Relationship Id="rId259" Type="http://schemas.openxmlformats.org/officeDocument/2006/relationships/hyperlink" Target="https://incubeta.com/gb/find-us/saudi/" TargetMode="External"/><Relationship Id="rId258" Type="http://schemas.openxmlformats.org/officeDocument/2006/relationships/hyperlink" Target="https://incubeta.com/pt-pt/solutions/outsmart/" TargetMode="External"/><Relationship Id="rId2290" Type="http://schemas.openxmlformats.org/officeDocument/2006/relationships/hyperlink" Target="https://incubeta.com/za/news-and-resources/incubeta-welcome-new-managing-director-mexico/" TargetMode="External"/><Relationship Id="rId2291" Type="http://schemas.openxmlformats.org/officeDocument/2006/relationships/hyperlink" Target="https://incubeta.com/sg/our-work/page/2/" TargetMode="External"/><Relationship Id="rId2292" Type="http://schemas.openxmlformats.org/officeDocument/2006/relationships/hyperlink" Target="https://incubeta.com/de/news-and-resources/incubeta-appoints-adam-woods-as-global-chief-product-officer/" TargetMode="External"/><Relationship Id="rId2293" Type="http://schemas.openxmlformats.org/officeDocument/2006/relationships/hyperlink" Target="https://incubeta.com/my/our-work/driving-revenue-growth-and-performance/" TargetMode="External"/><Relationship Id="rId253" Type="http://schemas.openxmlformats.org/officeDocument/2006/relationships/hyperlink" Target="https://incubeta.com/es/find-us/salt-lake-city-utah/" TargetMode="External"/><Relationship Id="rId2294" Type="http://schemas.openxmlformats.org/officeDocument/2006/relationships/hyperlink" Target="https://incubeta.com/sg/news-and-resources/achieving-peak-season-success/" TargetMode="External"/><Relationship Id="rId252" Type="http://schemas.openxmlformats.org/officeDocument/2006/relationships/hyperlink" Target="https://incubeta.com/it/our-work/" TargetMode="External"/><Relationship Id="rId2295" Type="http://schemas.openxmlformats.org/officeDocument/2006/relationships/hyperlink" Target="https://incubeta.com/it/knowledge-base/how-to-set-up-a-retail-media-network/" TargetMode="External"/><Relationship Id="rId251" Type="http://schemas.openxmlformats.org/officeDocument/2006/relationships/hyperlink" Target="https://incubeta.com/au/find-us/lisbon-portugal/" TargetMode="External"/><Relationship Id="rId2296" Type="http://schemas.openxmlformats.org/officeDocument/2006/relationships/hyperlink" Target="https://incubeta.com/knowledge-base/category/dco/" TargetMode="External"/><Relationship Id="rId250" Type="http://schemas.openxmlformats.org/officeDocument/2006/relationships/hyperlink" Target="https://incubeta.com/gb/find-us/the-hague-the-netherlands/" TargetMode="External"/><Relationship Id="rId2297" Type="http://schemas.openxmlformats.org/officeDocument/2006/relationships/hyperlink" Target="https://incubeta.com/my/our-work/driving-personalization-with-ai/" TargetMode="External"/><Relationship Id="rId257" Type="http://schemas.openxmlformats.org/officeDocument/2006/relationships/hyperlink" Target="https://incubeta.com/ch/find-us/kuala-lumpur-malaysia/" TargetMode="External"/><Relationship Id="rId2298" Type="http://schemas.openxmlformats.org/officeDocument/2006/relationships/hyperlink" Target="https://incubeta.com/pt-pt/news-and-resources/category/incubeta-updates/page/4/" TargetMode="External"/><Relationship Id="rId256" Type="http://schemas.openxmlformats.org/officeDocument/2006/relationships/hyperlink" Target="https://incubeta.com/sg/find-us/manchester-united-kingdom/" TargetMode="External"/><Relationship Id="rId2299" Type="http://schemas.openxmlformats.org/officeDocument/2006/relationships/hyperlink" Target="https://incubeta.com/gb/our-work/increasing-roas-with-google-precision-optimization/" TargetMode="External"/><Relationship Id="rId255" Type="http://schemas.openxmlformats.org/officeDocument/2006/relationships/hyperlink" Target="https://incubeta.com/gb/solutions/outcreate/" TargetMode="External"/><Relationship Id="rId254" Type="http://schemas.openxmlformats.org/officeDocument/2006/relationships/hyperlink" Target="https://incubeta.com/sg/news-and-resources/" TargetMode="External"/><Relationship Id="rId4029" Type="http://schemas.openxmlformats.org/officeDocument/2006/relationships/hyperlink" Target="https://incubeta.com/sg/knowledge-base/category/digital-marketing/" TargetMode="External"/><Relationship Id="rId293" Type="http://schemas.openxmlformats.org/officeDocument/2006/relationships/hyperlink" Target="https://incubeta.com/pt-pt/news-and-resources/inside-google-marketing-live-2026/" TargetMode="External"/><Relationship Id="rId292" Type="http://schemas.openxmlformats.org/officeDocument/2006/relationships/hyperlink" Target="https://incubeta.com/sg/find-us/lisbon-portugal/" TargetMode="External"/><Relationship Id="rId291" Type="http://schemas.openxmlformats.org/officeDocument/2006/relationships/hyperlink" Target="https://incubeta.com/de/solutions/outsmart/" TargetMode="External"/><Relationship Id="rId290" Type="http://schemas.openxmlformats.org/officeDocument/2006/relationships/hyperlink" Target="https://incubeta.com/it/news-and-resources/category/incubeta-updates/" TargetMode="External"/><Relationship Id="rId4020" Type="http://schemas.openxmlformats.org/officeDocument/2006/relationships/hyperlink" Target="https://incubeta.com/mx/knowledge-base/category/tiktok/" TargetMode="External"/><Relationship Id="rId286" Type="http://schemas.openxmlformats.org/officeDocument/2006/relationships/hyperlink" Target="https://incubeta.com/au/about-us/" TargetMode="External"/><Relationship Id="rId4022" Type="http://schemas.openxmlformats.org/officeDocument/2006/relationships/hyperlink" Target="https://incubeta.com/gb/news-and-resources/loreal-incubeta-use-ai-first-party-data-to-push-personalization-frontiers-with-skin-genius/" TargetMode="External"/><Relationship Id="rId285" Type="http://schemas.openxmlformats.org/officeDocument/2006/relationships/hyperlink" Target="https://incubeta.com/it/find-us/mexico-city-mexico/" TargetMode="External"/><Relationship Id="rId4021" Type="http://schemas.openxmlformats.org/officeDocument/2006/relationships/hyperlink" Target="https://incubeta.com/ch/knowledge-base/page/3/" TargetMode="External"/><Relationship Id="rId284" Type="http://schemas.openxmlformats.org/officeDocument/2006/relationships/hyperlink" Target="https://incubeta.com/it/whitepapers/" TargetMode="External"/><Relationship Id="rId4024" Type="http://schemas.openxmlformats.org/officeDocument/2006/relationships/hyperlink" Target="https://incubeta.com/sg/our-work/identifying-analyzing-website-crawlability/" TargetMode="External"/><Relationship Id="rId283" Type="http://schemas.openxmlformats.org/officeDocument/2006/relationships/hyperlink" Target="https://incubeta.com/ch/news-and-resources/inside-google-marketing-live-2026/" TargetMode="External"/><Relationship Id="rId4023" Type="http://schemas.openxmlformats.org/officeDocument/2006/relationships/hyperlink" Target="https://incubeta.com/my/knowledge-base/why-is-tiktok-shop-important/" TargetMode="External"/><Relationship Id="rId4026" Type="http://schemas.openxmlformats.org/officeDocument/2006/relationships/hyperlink" Target="https://incubeta.com/au/capabilities/marketing-intelligence/" TargetMode="External"/><Relationship Id="rId289" Type="http://schemas.openxmlformats.org/officeDocument/2006/relationships/hyperlink" Target="https://incubeta.com/ch/solutions/outmeasure/" TargetMode="External"/><Relationship Id="rId4025" Type="http://schemas.openxmlformats.org/officeDocument/2006/relationships/hyperlink" Target="https://incubeta.com/gb/video-library/the-digital-edge-s2-ep-7-how-to-move-from-ai-efficiency-to-strategic-growth-with-marketing-over-coffees-christopher-penn/" TargetMode="External"/><Relationship Id="rId288" Type="http://schemas.openxmlformats.org/officeDocument/2006/relationships/hyperlink" Target="https://incubeta.com/my/find-us/sydney-australia/" TargetMode="External"/><Relationship Id="rId4028" Type="http://schemas.openxmlformats.org/officeDocument/2006/relationships/hyperlink" Target="https://incubeta.com/au/video-library/the-digital-edge-ep-4-the-key-to-creative-profitability-with-vanessa-bolosier-jessica-hondolero/" TargetMode="External"/><Relationship Id="rId287" Type="http://schemas.openxmlformats.org/officeDocument/2006/relationships/hyperlink" Target="https://incubeta.com/gb/find-us/kuala-lumpur-malaysia/" TargetMode="External"/><Relationship Id="rId4027" Type="http://schemas.openxmlformats.org/officeDocument/2006/relationships/hyperlink" Target="https://incubeta.com/ch/news-and-resources/incubeta-scores-vendor-licenses-in-virginia-louisiana/" TargetMode="External"/><Relationship Id="rId4019" Type="http://schemas.openxmlformats.org/officeDocument/2006/relationships/hyperlink" Target="https://incubeta.com/mx/knowledge-base/test-learn-with-the-new-ai-powered-features-on-performance-max/" TargetMode="External"/><Relationship Id="rId4018" Type="http://schemas.openxmlformats.org/officeDocument/2006/relationships/hyperlink" Target="https://incubeta.com/it/knowledge-base/understanding-consolidated-data/" TargetMode="External"/><Relationship Id="rId282" Type="http://schemas.openxmlformats.org/officeDocument/2006/relationships/hyperlink" Target="https://incubeta.com/de/find-us/belfast-northern-ireland/" TargetMode="External"/><Relationship Id="rId281" Type="http://schemas.openxmlformats.org/officeDocument/2006/relationships/hyperlink" Target="https://incubeta.com/sg/find-us/madrid-spain/" TargetMode="External"/><Relationship Id="rId280" Type="http://schemas.openxmlformats.org/officeDocument/2006/relationships/hyperlink" Target="https://incubeta.com/gb/cookie-policy/" TargetMode="External"/><Relationship Id="rId275" Type="http://schemas.openxmlformats.org/officeDocument/2006/relationships/hyperlink" Target="https://incubeta.com/es/about-us/" TargetMode="External"/><Relationship Id="rId4011" Type="http://schemas.openxmlformats.org/officeDocument/2006/relationships/hyperlink" Target="https://incubeta.com/es/news-and-resources/incubeta-appoints-cory-hudson-as-senior-vice-president-of-creative/" TargetMode="External"/><Relationship Id="rId274" Type="http://schemas.openxmlformats.org/officeDocument/2006/relationships/hyperlink" Target="https://incubeta.com/it/find-us/saudi/" TargetMode="External"/><Relationship Id="rId4010" Type="http://schemas.openxmlformats.org/officeDocument/2006/relationships/hyperlink" Target="https://incubeta.com/pt-pt/news-and-resources/achieving-peak-season-success/" TargetMode="External"/><Relationship Id="rId273" Type="http://schemas.openxmlformats.org/officeDocument/2006/relationships/hyperlink" Target="https://incubeta.com/ae/find-us/madrid-spain/" TargetMode="External"/><Relationship Id="rId4013" Type="http://schemas.openxmlformats.org/officeDocument/2006/relationships/hyperlink" Target="https://incubeta.com/de/video-library/the-digital-edge-ep-5-showcasing-marketing-as-a-profit-driver-with-damien-bennett/" TargetMode="External"/><Relationship Id="rId272" Type="http://schemas.openxmlformats.org/officeDocument/2006/relationships/hyperlink" Target="https://incubeta.com/pt-pt/find-us/milan-italy/" TargetMode="External"/><Relationship Id="rId4012" Type="http://schemas.openxmlformats.org/officeDocument/2006/relationships/hyperlink" Target="https://incubeta.com/my/our-work/improving-reporting-efficiency-with-gmp/" TargetMode="External"/><Relationship Id="rId279" Type="http://schemas.openxmlformats.org/officeDocument/2006/relationships/hyperlink" Target="https://incubeta.com/pt-pt/find-us/dubai-united-arab-emirates/" TargetMode="External"/><Relationship Id="rId4015" Type="http://schemas.openxmlformats.org/officeDocument/2006/relationships/hyperlink" Target="https://incubeta.com/ch/capabilities/marketing-technology/" TargetMode="External"/><Relationship Id="rId278" Type="http://schemas.openxmlformats.org/officeDocument/2006/relationships/hyperlink" Target="https://incubeta.com/de/find-us/singapore/" TargetMode="External"/><Relationship Id="rId4014" Type="http://schemas.openxmlformats.org/officeDocument/2006/relationships/hyperlink" Target="https://incubeta.com/au/knowledge-base/page/2/" TargetMode="External"/><Relationship Id="rId277" Type="http://schemas.openxmlformats.org/officeDocument/2006/relationships/hyperlink" Target="https://incubeta.com/ch/find-us/belfast-northern-ireland/" TargetMode="External"/><Relationship Id="rId4017" Type="http://schemas.openxmlformats.org/officeDocument/2006/relationships/hyperlink" Target="https://incubeta.com/pt-pt/knowledge-base/what-is-data-empathy/" TargetMode="External"/><Relationship Id="rId276" Type="http://schemas.openxmlformats.org/officeDocument/2006/relationships/hyperlink" Target="https://incubeta.com/pt-pt/solutions/outmeasure/" TargetMode="External"/><Relationship Id="rId4016" Type="http://schemas.openxmlformats.org/officeDocument/2006/relationships/hyperlink" Target="https://incubeta.com/mx/our-work/page/2/" TargetMode="External"/><Relationship Id="rId1851" Type="http://schemas.openxmlformats.org/officeDocument/2006/relationships/hyperlink" Target="https://incubeta.com/za/news-and-resources/incubeta-appoints-cory-hudson-as-senior-vice-president-of-creative/" TargetMode="External"/><Relationship Id="rId1852" Type="http://schemas.openxmlformats.org/officeDocument/2006/relationships/hyperlink" Target="https://incubeta.com/gb/news-and-resources/how-data-unification-delivers-performance/" TargetMode="External"/><Relationship Id="rId1853" Type="http://schemas.openxmlformats.org/officeDocument/2006/relationships/hyperlink" Target="https://incubeta.com/gb/news-and-resources/google-abandons-third-party-cookie-deprecation/" TargetMode="External"/><Relationship Id="rId1854" Type="http://schemas.openxmlformats.org/officeDocument/2006/relationships/hyperlink" Target="https://incubeta.com/de/news-and-resources/harrods-partners-with-incubeta/" TargetMode="External"/><Relationship Id="rId1855" Type="http://schemas.openxmlformats.org/officeDocument/2006/relationships/hyperlink" Target="https://incubeta.com/au/our-work/increasing-qualified-traffic-through-display-campaigns/" TargetMode="External"/><Relationship Id="rId1856" Type="http://schemas.openxmlformats.org/officeDocument/2006/relationships/hyperlink" Target="https://incubeta.com/za/news-and-resources/incubeta-scores-vendor-licenses-in-virginia-louisiana/" TargetMode="External"/><Relationship Id="rId1857" Type="http://schemas.openxmlformats.org/officeDocument/2006/relationships/hyperlink" Target="https://incubeta.com/za/knowledge-base/how-to-integrate-google-cloud-google-marketing-platform/" TargetMode="External"/><Relationship Id="rId1858" Type="http://schemas.openxmlformats.org/officeDocument/2006/relationships/hyperlink" Target="https://incubeta.com/gb/news-and-resources/incubeta-acquires-analytics-partner-panalysis/" TargetMode="External"/><Relationship Id="rId1859" Type="http://schemas.openxmlformats.org/officeDocument/2006/relationships/hyperlink" Target="https://incubeta.com/knowledge-base/category/tiktok/" TargetMode="External"/><Relationship Id="rId1850" Type="http://schemas.openxmlformats.org/officeDocument/2006/relationships/hyperlink" Target="https://incubeta.com/ae/video-library/the-digital-edge-s2-ep-2-using-enterprise-llms-to-secure-your-ai-strategy-with-jonathan-greene/" TargetMode="External"/><Relationship Id="rId1840" Type="http://schemas.openxmlformats.org/officeDocument/2006/relationships/hyperlink" Target="https://incubeta.com/de/knowledge-base/the-benefits-challenges-of-in-app-advertising/" TargetMode="External"/><Relationship Id="rId1841" Type="http://schemas.openxmlformats.org/officeDocument/2006/relationships/hyperlink" Target="https://incubeta.com/gb/video-library/the-digital-edge-s2-ep-9-keeping-your-brand-voice-in-an-automated-world-with-ben-afia/" TargetMode="External"/><Relationship Id="rId1842" Type="http://schemas.openxmlformats.org/officeDocument/2006/relationships/hyperlink" Target="https://incubeta.com/pt-pt/news-and-resources/incubeta-wins-prestigious-fd-gazelle-award-out-of-600-shortlisted-entries/" TargetMode="External"/><Relationship Id="rId1843" Type="http://schemas.openxmlformats.org/officeDocument/2006/relationships/hyperlink" Target="https://incubeta.com/mx/news-and-resources/breaking-down-organizational-silos-to-drive-synergy/" TargetMode="External"/><Relationship Id="rId1844" Type="http://schemas.openxmlformats.org/officeDocument/2006/relationships/hyperlink" Target="https://incubeta.com/au/knowledge-base/category/privacy/" TargetMode="External"/><Relationship Id="rId1845" Type="http://schemas.openxmlformats.org/officeDocument/2006/relationships/hyperlink" Target="https://incubeta.com/de/video-library/the-digital-edge-s2-ep-1-discover-how-ai-is-reshaping-digital-marketing-with-michael-ossendrijver/" TargetMode="External"/><Relationship Id="rId1846" Type="http://schemas.openxmlformats.org/officeDocument/2006/relationships/hyperlink" Target="https://incubeta.com/de/knowledge-base/what-is-threads/" TargetMode="External"/><Relationship Id="rId1847" Type="http://schemas.openxmlformats.org/officeDocument/2006/relationships/hyperlink" Target="https://incubeta.com/au/our-work/a-decade-of-outperforming-with-forever-new/" TargetMode="External"/><Relationship Id="rId1848" Type="http://schemas.openxmlformats.org/officeDocument/2006/relationships/hyperlink" Target="https://incubeta.com/ae/capabilities/digital-media/" TargetMode="External"/><Relationship Id="rId1849" Type="http://schemas.openxmlformats.org/officeDocument/2006/relationships/hyperlink" Target="https://incubeta.com/ae/video-library/the-digital-edge-s2-ep-7-how-to-move-from-ai-efficiency-to-strategic-growth-with-marketing-over-coffees-christopher-penn/" TargetMode="External"/><Relationship Id="rId1873" Type="http://schemas.openxmlformats.org/officeDocument/2006/relationships/hyperlink" Target="https://incubeta.com/sg/video-library/the-digital-edge-s2-ep-1-discover-how-ai-is-reshaping-digital-marketing-with-michael-ossendrijver/" TargetMode="External"/><Relationship Id="rId1874" Type="http://schemas.openxmlformats.org/officeDocument/2006/relationships/hyperlink" Target="https://incubeta.com/au/news-and-resources/we-have-the-google-premier-partner-badge/" TargetMode="External"/><Relationship Id="rId1875" Type="http://schemas.openxmlformats.org/officeDocument/2006/relationships/hyperlink" Target="https://incubeta.com/my/knowledge-base/how-to-integrate-google-cloud-google-marketing-platform/" TargetMode="External"/><Relationship Id="rId1876" Type="http://schemas.openxmlformats.org/officeDocument/2006/relationships/hyperlink" Target="https://incubeta.com/my/news-and-resources/category/incubeta-updates/page/3/" TargetMode="External"/><Relationship Id="rId1877" Type="http://schemas.openxmlformats.org/officeDocument/2006/relationships/hyperlink" Target="https://incubeta.com/my/news-and-resources/marketing-metrics-that-matter-to-the-c-suite/" TargetMode="External"/><Relationship Id="rId1878" Type="http://schemas.openxmlformats.org/officeDocument/2006/relationships/hyperlink" Target="https://incubeta.com/it/news-and-resources/loreal-and-incubeta-partner/" TargetMode="External"/><Relationship Id="rId1879" Type="http://schemas.openxmlformats.org/officeDocument/2006/relationships/hyperlink" Target="https://incubeta.com/ae/our-work/delivering-incrementality-for-superdrug/" TargetMode="External"/><Relationship Id="rId1870" Type="http://schemas.openxmlformats.org/officeDocument/2006/relationships/hyperlink" Target="https://incubeta.com/ae/our-work/driving-search-profit-with-machine-learning/" TargetMode="External"/><Relationship Id="rId1871" Type="http://schemas.openxmlformats.org/officeDocument/2006/relationships/hyperlink" Target="https://incubeta.com/de/news-and-resources/marketing-metrics-that-matter-to-the-c-suite/" TargetMode="External"/><Relationship Id="rId1872" Type="http://schemas.openxmlformats.org/officeDocument/2006/relationships/hyperlink" Target="https://incubeta.com/es/news-and-resources/rethinking-marketing-measurement-from-reporting-to-real-impact/" TargetMode="External"/><Relationship Id="rId1862" Type="http://schemas.openxmlformats.org/officeDocument/2006/relationships/hyperlink" Target="https://incubeta.com/our-work/blending-creativity-to-drive-engagement/" TargetMode="External"/><Relationship Id="rId1863" Type="http://schemas.openxmlformats.org/officeDocument/2006/relationships/hyperlink" Target="https://incubeta.com/ch/our-work/delivering-incrementality-for-superdrug/" TargetMode="External"/><Relationship Id="rId1864" Type="http://schemas.openxmlformats.org/officeDocument/2006/relationships/hyperlink" Target="https://incubeta.com/gb/whitepapers/the-architects-the-renters/" TargetMode="External"/><Relationship Id="rId1865" Type="http://schemas.openxmlformats.org/officeDocument/2006/relationships/hyperlink" Target="https://incubeta.com/za/news-and-resources/increasing-sustainability-one-ad-at-a-time/" TargetMode="External"/><Relationship Id="rId1866" Type="http://schemas.openxmlformats.org/officeDocument/2006/relationships/hyperlink" Target="https://incubeta.com/my/knowledge-base/category/marketing/" TargetMode="External"/><Relationship Id="rId1867" Type="http://schemas.openxmlformats.org/officeDocument/2006/relationships/hyperlink" Target="https://incubeta.com/sg/knowledge-base/the-role-of-first-party-mode-in-futureproof-measurement/" TargetMode="External"/><Relationship Id="rId1868" Type="http://schemas.openxmlformats.org/officeDocument/2006/relationships/hyperlink" Target="https://incubeta.com/au/our-work/generating-demand-with-ai/" TargetMode="External"/><Relationship Id="rId1869" Type="http://schemas.openxmlformats.org/officeDocument/2006/relationships/hyperlink" Target="https://incubeta.com/au/video-library/the-digital-edge-s2-ep-6-overcoming-the-confidence-paradox-in-marketing-with-paul-ruscoe/" TargetMode="External"/><Relationship Id="rId1860" Type="http://schemas.openxmlformats.org/officeDocument/2006/relationships/hyperlink" Target="https://incubeta.com/sg/our-work/global-digital-transformation/" TargetMode="External"/><Relationship Id="rId1861" Type="http://schemas.openxmlformats.org/officeDocument/2006/relationships/hyperlink" Target="https://incubeta.com/gb/knowledge-base/6-accessibility-tips-to-improve-your-customer-experience/" TargetMode="External"/><Relationship Id="rId1810" Type="http://schemas.openxmlformats.org/officeDocument/2006/relationships/hyperlink" Target="https://incubeta.com/za/news-and-resources/nmpis-parent-company-incubeta-and-dqa-media-group-create-70-million-digital-merger/" TargetMode="External"/><Relationship Id="rId1811" Type="http://schemas.openxmlformats.org/officeDocument/2006/relationships/hyperlink" Target="https://incubeta.com/za/news-and-resources/google-retaliates-to-chatgpt/" TargetMode="External"/><Relationship Id="rId1812" Type="http://schemas.openxmlformats.org/officeDocument/2006/relationships/hyperlink" Target="https://incubeta.com/sg/news-and-resources/extendo-joins-incubeta/" TargetMode="External"/><Relationship Id="rId1813" Type="http://schemas.openxmlformats.org/officeDocument/2006/relationships/hyperlink" Target="https://incubeta.com/pt-pt/news-and-resources/incubeta-awarded-campaigns-best-places-to-work-2022/" TargetMode="External"/><Relationship Id="rId1814" Type="http://schemas.openxmlformats.org/officeDocument/2006/relationships/hyperlink" Target="https://incubeta.com/it/our-work/how-machine-learning-helped-worten-achieve-a-3x-increase-in-roas/" TargetMode="External"/><Relationship Id="rId1815" Type="http://schemas.openxmlformats.org/officeDocument/2006/relationships/hyperlink" Target="https://incubeta.com/pt-pt/our-work/delivering-national-excellence-efficiency/" TargetMode="External"/><Relationship Id="rId1816" Type="http://schemas.openxmlformats.org/officeDocument/2006/relationships/hyperlink" Target="https://incubeta.com/pt-pt/news-and-resources/incubeta-welcomes-blue-walrus-to-the-family/" TargetMode="External"/><Relationship Id="rId1817" Type="http://schemas.openxmlformats.org/officeDocument/2006/relationships/hyperlink" Target="https://incubeta.com/za/news-and-resources/why-cmos-lack-confidence-in-their-reporting/" TargetMode="External"/><Relationship Id="rId1818" Type="http://schemas.openxmlformats.org/officeDocument/2006/relationships/hyperlink" Target="https://incubeta.com/my/news-and-resources/consumers-ahead-brands-behind/" TargetMode="External"/><Relationship Id="rId1819" Type="http://schemas.openxmlformats.org/officeDocument/2006/relationships/hyperlink" Target="https://incubeta.com/de/news-and-resources/incubeta-appoints-sarah-hampton-as-us-chief-operating-officer/" TargetMode="External"/><Relationship Id="rId4080" Type="http://schemas.openxmlformats.org/officeDocument/2006/relationships/hyperlink" Target="https://incubeta.com/es/our-work/improving-reporting-efficiency-with-gmp/" TargetMode="External"/><Relationship Id="rId4082" Type="http://schemas.openxmlformats.org/officeDocument/2006/relationships/hyperlink" Target="https://incubeta.com/my/video-library/the-digital-edge-s2-ep-3-how-to-build-an-ai-powered-brand-for-the-future-with-amy-crowther/" TargetMode="External"/><Relationship Id="rId4081" Type="http://schemas.openxmlformats.org/officeDocument/2006/relationships/hyperlink" Target="https://incubeta.com/my/news-and-resources/key-learns-from-google-cloud-summit/" TargetMode="External"/><Relationship Id="rId4084" Type="http://schemas.openxmlformats.org/officeDocument/2006/relationships/hyperlink" Target="https://incubeta.com/es/knowledge-base/a-guide-to-countering-safaris-gclid-removal/" TargetMode="External"/><Relationship Id="rId4083" Type="http://schemas.openxmlformats.org/officeDocument/2006/relationships/hyperlink" Target="https://incubeta.com/za/knowledge-base/category/campaign-management/" TargetMode="External"/><Relationship Id="rId4086" Type="http://schemas.openxmlformats.org/officeDocument/2006/relationships/hyperlink" Target="https://incubeta.com/ae/knowledge-base/multi-target-portfolios-making-the-most-of-sa360s-newest-bid-strategy/" TargetMode="External"/><Relationship Id="rId4085" Type="http://schemas.openxmlformats.org/officeDocument/2006/relationships/hyperlink" Target="https://incubeta.com/mx/news-and-resources/what-the-cancellation-of-cookie-deprecation-means/" TargetMode="External"/><Relationship Id="rId4088" Type="http://schemas.openxmlformats.org/officeDocument/2006/relationships/hyperlink" Target="https://incubeta.com/it/knowledge-base/whats-new-with-ga4/" TargetMode="External"/><Relationship Id="rId4087" Type="http://schemas.openxmlformats.org/officeDocument/2006/relationships/hyperlink" Target="https://incubeta.com/de/knowledge-base/category/campaign-tracking/" TargetMode="External"/><Relationship Id="rId4089" Type="http://schemas.openxmlformats.org/officeDocument/2006/relationships/hyperlink" Target="https://incubeta.com/pt-pt/knowledge-base/what-is-threads/" TargetMode="External"/><Relationship Id="rId1800" Type="http://schemas.openxmlformats.org/officeDocument/2006/relationships/hyperlink" Target="https://incubeta.com/my/our-work/increasing-roas-with-google-precision-optimization/" TargetMode="External"/><Relationship Id="rId1801" Type="http://schemas.openxmlformats.org/officeDocument/2006/relationships/hyperlink" Target="https://incubeta.com/it/news-and-resources/celebrating-international-womens-day/" TargetMode="External"/><Relationship Id="rId1802" Type="http://schemas.openxmlformats.org/officeDocument/2006/relationships/hyperlink" Target="https://incubeta.com/za/knowledge-base/understanding-consolidated-data/" TargetMode="External"/><Relationship Id="rId1803" Type="http://schemas.openxmlformats.org/officeDocument/2006/relationships/hyperlink" Target="https://incubeta.com/it/news-and-resources/victoria-webb-appointed-as-new-managing-director-of-incubeta-mena/" TargetMode="External"/><Relationship Id="rId1804" Type="http://schemas.openxmlformats.org/officeDocument/2006/relationships/hyperlink" Target="https://incubeta.com/za/our-work/driving-revenue-growth-and-performance/" TargetMode="External"/><Relationship Id="rId1805" Type="http://schemas.openxmlformats.org/officeDocument/2006/relationships/hyperlink" Target="https://incubeta.com/au/knowledge-base/category/roas/" TargetMode="External"/><Relationship Id="rId1806" Type="http://schemas.openxmlformats.org/officeDocument/2006/relationships/hyperlink" Target="https://incubeta.com/it/knowledge-base/category/seamless-integration/" TargetMode="External"/><Relationship Id="rId1807" Type="http://schemas.openxmlformats.org/officeDocument/2006/relationships/hyperlink" Target="https://incubeta.com/es/news-and-resources/redesigning-marketing-operations-for-the-ai-era-in-conversation-with-jonathan-greene/" TargetMode="External"/><Relationship Id="rId1808" Type="http://schemas.openxmlformats.org/officeDocument/2006/relationships/hyperlink" Target="https://incubeta.com/ch/news-and-resources/incubeta-welcome-new-managing-director-mexico/" TargetMode="External"/><Relationship Id="rId1809" Type="http://schemas.openxmlformats.org/officeDocument/2006/relationships/hyperlink" Target="https://incubeta.com/my/news-and-resources/after-google-cloud-next-are-you-an-architect-or-a-renter/" TargetMode="External"/><Relationship Id="rId4071" Type="http://schemas.openxmlformats.org/officeDocument/2006/relationships/hyperlink" Target="https://incubeta.com/gb/news-and-resources/incubeta-uk-is-google-mobile-certified/" TargetMode="External"/><Relationship Id="rId4070" Type="http://schemas.openxmlformats.org/officeDocument/2006/relationships/hyperlink" Target="https://incubeta.com/gb/knowledge-base/how-bigquery-augments-ga4s-reporting-capabilities/" TargetMode="External"/><Relationship Id="rId4073" Type="http://schemas.openxmlformats.org/officeDocument/2006/relationships/hyperlink" Target="https://incubeta.com/sg/knowledge-base/category/ux/" TargetMode="External"/><Relationship Id="rId4072" Type="http://schemas.openxmlformats.org/officeDocument/2006/relationships/hyperlink" Target="https://incubeta.com/ch/video-library/ms-and-incubeta-building-a-demand-led-marketing-strategy/" TargetMode="External"/><Relationship Id="rId4075" Type="http://schemas.openxmlformats.org/officeDocument/2006/relationships/hyperlink" Target="https://incubeta.com/za/knowledge-base/category/privacy/" TargetMode="External"/><Relationship Id="rId4074" Type="http://schemas.openxmlformats.org/officeDocument/2006/relationships/hyperlink" Target="https://incubeta.com/mx/knowledge-base/page/2/" TargetMode="External"/><Relationship Id="rId4077" Type="http://schemas.openxmlformats.org/officeDocument/2006/relationships/hyperlink" Target="https://incubeta.com/za/our-work/page/2/" TargetMode="External"/><Relationship Id="rId4076" Type="http://schemas.openxmlformats.org/officeDocument/2006/relationships/hyperlink" Target="https://incubeta.com/es/our-work/taking-the-grind-out-of-data-analysis/" TargetMode="External"/><Relationship Id="rId4079" Type="http://schemas.openxmlformats.org/officeDocument/2006/relationships/hyperlink" Target="https://incubeta.com/mx/our-work/leveraging-gmp-to-drive-leads-reach/" TargetMode="External"/><Relationship Id="rId4078" Type="http://schemas.openxmlformats.org/officeDocument/2006/relationships/hyperlink" Target="https://incubeta.com/es/our-work/how-taxfix-turned-measurement-into-a-decision-engine-for-growth/" TargetMode="External"/><Relationship Id="rId1830" Type="http://schemas.openxmlformats.org/officeDocument/2006/relationships/hyperlink" Target="https://incubeta.com/it/news-and-resources/incubeta-acquires-ecommerce-agency-groundswell/" TargetMode="External"/><Relationship Id="rId1831" Type="http://schemas.openxmlformats.org/officeDocument/2006/relationships/hyperlink" Target="https://incubeta.com/pt-pt/knowledge-base/category/data/" TargetMode="External"/><Relationship Id="rId1832" Type="http://schemas.openxmlformats.org/officeDocument/2006/relationships/hyperlink" Target="https://incubeta.com/mx/news-and-resources/incubeta-to-launch-outperform-pmax-an-ai-solution-that-puts-brands-in-charge/" TargetMode="External"/><Relationship Id="rId1833" Type="http://schemas.openxmlformats.org/officeDocument/2006/relationships/hyperlink" Target="https://incubeta.com/au/news-and-resources/incubeta-partners-with-specialist-consumer-electronics-retail-group-adorama-to-scale-growth-across-its-brands/" TargetMode="External"/><Relationship Id="rId1834" Type="http://schemas.openxmlformats.org/officeDocument/2006/relationships/hyperlink" Target="https://incubeta.com/pt-pt/news-and-resources/incubeta-acquires-ecommerce-agency-groundswell/" TargetMode="External"/><Relationship Id="rId1835" Type="http://schemas.openxmlformats.org/officeDocument/2006/relationships/hyperlink" Target="https://incubeta.com/es/knowledge-base/category/ga4/" TargetMode="External"/><Relationship Id="rId1836" Type="http://schemas.openxmlformats.org/officeDocument/2006/relationships/hyperlink" Target="https://incubeta.com/de/news-and-resources/incubeta-wins-at-the-google-premier-partner-awards/" TargetMode="External"/><Relationship Id="rId1837" Type="http://schemas.openxmlformats.org/officeDocument/2006/relationships/hyperlink" Target="https://incubeta.com/gb/news-and-resources/how-to-own-your-automation/" TargetMode="External"/><Relationship Id="rId1838" Type="http://schemas.openxmlformats.org/officeDocument/2006/relationships/hyperlink" Target="https://incubeta.com/it/our-work/increasing-performance-with-machine-learning/" TargetMode="External"/><Relationship Id="rId1839" Type="http://schemas.openxmlformats.org/officeDocument/2006/relationships/hyperlink" Target="https://incubeta.com/de/news-and-resources/incubeta-launches-amazon-services-in-south-africa/" TargetMode="External"/><Relationship Id="rId1820" Type="http://schemas.openxmlformats.org/officeDocument/2006/relationships/hyperlink" Target="https://incubeta.com/mx/knowledge-base/category/gmp/" TargetMode="External"/><Relationship Id="rId1821" Type="http://schemas.openxmlformats.org/officeDocument/2006/relationships/hyperlink" Target="https://incubeta.com/es/knowledge-base/category/generative-ai/" TargetMode="External"/><Relationship Id="rId1822" Type="http://schemas.openxmlformats.org/officeDocument/2006/relationships/hyperlink" Target="https://incubeta.com/de/knowledge-base/category/disability/" TargetMode="External"/><Relationship Id="rId1823" Type="http://schemas.openxmlformats.org/officeDocument/2006/relationships/hyperlink" Target="https://incubeta.com/gb/knowledge-base/category/channel/" TargetMode="External"/><Relationship Id="rId1824" Type="http://schemas.openxmlformats.org/officeDocument/2006/relationships/hyperlink" Target="https://incubeta.com/au/news-and-resources/a-mark-of-the-times-ai-employees-that-boost-internal-productivity/" TargetMode="External"/><Relationship Id="rId1825" Type="http://schemas.openxmlformats.org/officeDocument/2006/relationships/hyperlink" Target="https://incubeta.com/de/our-work/driving-revenue-growth-and-performance/" TargetMode="External"/><Relationship Id="rId1826" Type="http://schemas.openxmlformats.org/officeDocument/2006/relationships/hyperlink" Target="https://incubeta.com/pt-pt/news-and-resources/incubeta-scores-vendor-licenses-in-virginia-louisiana/" TargetMode="External"/><Relationship Id="rId1827" Type="http://schemas.openxmlformats.org/officeDocument/2006/relationships/hyperlink" Target="https://incubeta.com/pt-pt/capabilities/digital-experiences/" TargetMode="External"/><Relationship Id="rId1828" Type="http://schemas.openxmlformats.org/officeDocument/2006/relationships/hyperlink" Target="https://incubeta.com/it/news-and-resources/incubeta-appoints-new-chief-people-officer/" TargetMode="External"/><Relationship Id="rId1829" Type="http://schemas.openxmlformats.org/officeDocument/2006/relationships/hyperlink" Target="https://incubeta.com/es/news-and-resources/achieving-peak-season-success/" TargetMode="External"/><Relationship Id="rId4091" Type="http://schemas.openxmlformats.org/officeDocument/2006/relationships/hyperlink" Target="https://incubeta.com/za/news-and-resources/how-to-own-your-automation/" TargetMode="External"/><Relationship Id="rId4090" Type="http://schemas.openxmlformats.org/officeDocument/2006/relationships/hyperlink" Target="https://incubeta.com/za/capabilities/digital-experiences/" TargetMode="External"/><Relationship Id="rId4093" Type="http://schemas.openxmlformats.org/officeDocument/2006/relationships/hyperlink" Target="https://incubeta.com/ch/our-work/blending-creativity-to-drive-engagement/" TargetMode="External"/><Relationship Id="rId4092" Type="http://schemas.openxmlformats.org/officeDocument/2006/relationships/hyperlink" Target="https://incubeta.com/de/capabilities/creative/" TargetMode="External"/><Relationship Id="rId4095" Type="http://schemas.openxmlformats.org/officeDocument/2006/relationships/hyperlink" Target="https://incubeta.com/sg/news-and-resources/increasing-sustainability-one-ad-at-a-time/" TargetMode="External"/><Relationship Id="rId4094" Type="http://schemas.openxmlformats.org/officeDocument/2006/relationships/hyperlink" Target="https://incubeta.com/de/news-and-resources/driving-growth-in-uncertainty-3-top-tips-for-business-leaders/" TargetMode="External"/><Relationship Id="rId4097" Type="http://schemas.openxmlformats.org/officeDocument/2006/relationships/hyperlink" Target="https://incubeta.com/pt-pt/news-and-resources/incubeta-appoints-sarah-hampton-as-us-chief-operating-officer/" TargetMode="External"/><Relationship Id="rId4096" Type="http://schemas.openxmlformats.org/officeDocument/2006/relationships/hyperlink" Target="https://incubeta.com/ae/news-and-resources/incubeta-welcomes-jacques-van-niekerk-as-non-executive-board-director/" TargetMode="External"/><Relationship Id="rId4099" Type="http://schemas.openxmlformats.org/officeDocument/2006/relationships/hyperlink" Target="https://incubeta.com/my/news-and-resources/celebrating-international-womens-day/" TargetMode="External"/><Relationship Id="rId4098" Type="http://schemas.openxmlformats.org/officeDocument/2006/relationships/hyperlink" Target="https://incubeta.com/gb/news-and-resources/category/thought-leadership/page/2/" TargetMode="External"/><Relationship Id="rId2302" Type="http://schemas.openxmlformats.org/officeDocument/2006/relationships/hyperlink" Target="https://incubeta.com/pt-pt/news-and-resources/incubeta-to-launch-outperform-pmax-an-ai-solution-that-puts-brands-in-charge/" TargetMode="External"/><Relationship Id="rId3634" Type="http://schemas.openxmlformats.org/officeDocument/2006/relationships/hyperlink" Target="https://incubeta.com/de/news-and-resources/incubeta-partners-with-specialist-consumer-electronics-retail-group-adorama-to-scale-growth-across-its-brands/" TargetMode="External"/><Relationship Id="rId2303" Type="http://schemas.openxmlformats.org/officeDocument/2006/relationships/hyperlink" Target="https://incubeta.com/knowledge-base/how-bigquery-augments-ga4s-reporting-capabilities/" TargetMode="External"/><Relationship Id="rId3633" Type="http://schemas.openxmlformats.org/officeDocument/2006/relationships/hyperlink" Target="https://incubeta.com/my/news-and-resources/category/news/" TargetMode="External"/><Relationship Id="rId2304" Type="http://schemas.openxmlformats.org/officeDocument/2006/relationships/hyperlink" Target="https://incubeta.com/ch/news-and-resources/we-have-the-google-premier-partner-badge/" TargetMode="External"/><Relationship Id="rId3636" Type="http://schemas.openxmlformats.org/officeDocument/2006/relationships/hyperlink" Target="https://incubeta.com/de/video-library/the-digital-edge-s2-e-5-how-to-outperform-with-ai-as-a-creative-partner-with-tom-williams/" TargetMode="External"/><Relationship Id="rId2305" Type="http://schemas.openxmlformats.org/officeDocument/2006/relationships/hyperlink" Target="https://incubeta.com/sg/news-and-resources/google-transitions-away-from-similar-audiences/" TargetMode="External"/><Relationship Id="rId3635" Type="http://schemas.openxmlformats.org/officeDocument/2006/relationships/hyperlink" Target="https://incubeta.com/za/knowledge-base/unlocking-search-performance-with-sa360-forecasting/" TargetMode="External"/><Relationship Id="rId2306" Type="http://schemas.openxmlformats.org/officeDocument/2006/relationships/hyperlink" Target="https://incubeta.com/de/news-and-resources/incubeta-uk-is-google-mobile-certified/" TargetMode="External"/><Relationship Id="rId3638" Type="http://schemas.openxmlformats.org/officeDocument/2006/relationships/hyperlink" Target="https://incubeta.com/it/knowledge-base/why-chatgpts-shopping-integration-should-reshape-how-you-think-about-content-and-brand-trust/" TargetMode="External"/><Relationship Id="rId2307" Type="http://schemas.openxmlformats.org/officeDocument/2006/relationships/hyperlink" Target="https://incubeta.com/it/our-work/transforming-ma-advisory-with-agentic-ai-and-daas/" TargetMode="External"/><Relationship Id="rId3637" Type="http://schemas.openxmlformats.org/officeDocument/2006/relationships/hyperlink" Target="https://incubeta.com/gb/knowledge-base/category/sa360/" TargetMode="External"/><Relationship Id="rId2308" Type="http://schemas.openxmlformats.org/officeDocument/2006/relationships/hyperlink" Target="https://incubeta.com/gb/our-work/identifying-analyzing-website-crawlability/" TargetMode="External"/><Relationship Id="rId2309" Type="http://schemas.openxmlformats.org/officeDocument/2006/relationships/hyperlink" Target="https://incubeta.com/de/knowledge-base/fragmentation-is-the-challenge-demand-gen-is-the-solution-2/" TargetMode="External"/><Relationship Id="rId3639" Type="http://schemas.openxmlformats.org/officeDocument/2006/relationships/hyperlink" Target="https://incubeta.com/mx/news-and-resources/incubeta-are-finalists-at-google-premier-partner-awards/" TargetMode="External"/><Relationship Id="rId3630" Type="http://schemas.openxmlformats.org/officeDocument/2006/relationships/hyperlink" Target="https://incubeta.com/sg/news-and-resources/incubeta-welcomes-jacques-van-niekerk-as-non-executive-board-director/" TargetMode="External"/><Relationship Id="rId2300" Type="http://schemas.openxmlformats.org/officeDocument/2006/relationships/hyperlink" Target="https://incubeta.com/mx/news-and-resources/how-to-navigate-the-compressing-user-journey-in-2026/" TargetMode="External"/><Relationship Id="rId3632" Type="http://schemas.openxmlformats.org/officeDocument/2006/relationships/hyperlink" Target="https://incubeta.com/ae/knowledge-base/category/consent-mode/" TargetMode="External"/><Relationship Id="rId2301" Type="http://schemas.openxmlformats.org/officeDocument/2006/relationships/hyperlink" Target="https://incubeta.com/de/knowledge-base/how-to-exponentiate-your-digital-campaigns/" TargetMode="External"/><Relationship Id="rId3631" Type="http://schemas.openxmlformats.org/officeDocument/2006/relationships/hyperlink" Target="https://incubeta.com/es/news-and-resources/harrods-partners-with-incubeta/" TargetMode="External"/><Relationship Id="rId3623" Type="http://schemas.openxmlformats.org/officeDocument/2006/relationships/hyperlink" Target="https://incubeta.com/mx/news-and-resources/achieving-peak-season-success/" TargetMode="External"/><Relationship Id="rId3622" Type="http://schemas.openxmlformats.org/officeDocument/2006/relationships/hyperlink" Target="https://incubeta.com/de/our-work/identifying-analyzing-website-crawlability/" TargetMode="External"/><Relationship Id="rId3625" Type="http://schemas.openxmlformats.org/officeDocument/2006/relationships/hyperlink" Target="https://incubeta.com/de/knowledge-base/category/search-ads-360/" TargetMode="External"/><Relationship Id="rId3624" Type="http://schemas.openxmlformats.org/officeDocument/2006/relationships/hyperlink" Target="https://incubeta.com/za/knowledge-base/category/accessibility/" TargetMode="External"/><Relationship Id="rId3627" Type="http://schemas.openxmlformats.org/officeDocument/2006/relationships/hyperlink" Target="https://incubeta.com/za/news-and-resources/incubeta-apac-welcomes-ash-rane-as-client-director-for-data/" TargetMode="External"/><Relationship Id="rId3626" Type="http://schemas.openxmlformats.org/officeDocument/2006/relationships/hyperlink" Target="https://incubeta.com/my/news-and-resources/why-brands-need-to-own-their-marketing-intelligence-in-the-ai-era/" TargetMode="External"/><Relationship Id="rId3629" Type="http://schemas.openxmlformats.org/officeDocument/2006/relationships/hyperlink" Target="https://incubeta.com/my/whitepapers/investments-for-marketing-profitability/" TargetMode="External"/><Relationship Id="rId3628" Type="http://schemas.openxmlformats.org/officeDocument/2006/relationships/hyperlink" Target="https://incubeta.com/pt-pt/knowledge-base/category/seamless-integration/" TargetMode="External"/><Relationship Id="rId3621" Type="http://schemas.openxmlformats.org/officeDocument/2006/relationships/hyperlink" Target="https://incubeta.com/au/knowledge-base/category/google-analytics/" TargetMode="External"/><Relationship Id="rId3620" Type="http://schemas.openxmlformats.org/officeDocument/2006/relationships/hyperlink" Target="https://incubeta.com/mx/knowledge-base/category/google-chrome/" TargetMode="External"/><Relationship Id="rId2324" Type="http://schemas.openxmlformats.org/officeDocument/2006/relationships/hyperlink" Target="https://incubeta.com/gb/news-and-resources/loreal-and-incubeta-partner/" TargetMode="External"/><Relationship Id="rId3656" Type="http://schemas.openxmlformats.org/officeDocument/2006/relationships/hyperlink" Target="https://incubeta.com/it/knowledge-base/beyond-the-click-mastering-attribution-with-sa360/" TargetMode="External"/><Relationship Id="rId2325" Type="http://schemas.openxmlformats.org/officeDocument/2006/relationships/hyperlink" Target="https://incubeta.com/pt-pt/video-library/the-digital-edge-s2-ep-3-how-to-build-an-ai-powered-brand-for-the-future-with-amy-crowther/" TargetMode="External"/><Relationship Id="rId3655" Type="http://schemas.openxmlformats.org/officeDocument/2006/relationships/hyperlink" Target="https://incubeta.com/za/news-and-resources/incubeta-appoints-new-chief-people-officer/" TargetMode="External"/><Relationship Id="rId2326" Type="http://schemas.openxmlformats.org/officeDocument/2006/relationships/hyperlink" Target="https://incubeta.com/mx/news-and-resources/maintaining-brand-identity-in-the-age-of-ultra-personalization/" TargetMode="External"/><Relationship Id="rId3658" Type="http://schemas.openxmlformats.org/officeDocument/2006/relationships/hyperlink" Target="https://incubeta.com/ch/our-work/identifying-analyzing-website-crawlability/" TargetMode="External"/><Relationship Id="rId2327" Type="http://schemas.openxmlformats.org/officeDocument/2006/relationships/hyperlink" Target="https://incubeta.com/de/news-and-resources/breaking-down-organizational-silos-to-drive-synergy/" TargetMode="External"/><Relationship Id="rId3657" Type="http://schemas.openxmlformats.org/officeDocument/2006/relationships/hyperlink" Target="https://incubeta.com/knowledge-base/category/generative-ai/" TargetMode="External"/><Relationship Id="rId2328" Type="http://schemas.openxmlformats.org/officeDocument/2006/relationships/hyperlink" Target="https://incubeta.com/my/our-work/a-decade-of-outperforming-with-forever-new/" TargetMode="External"/><Relationship Id="rId2329" Type="http://schemas.openxmlformats.org/officeDocument/2006/relationships/hyperlink" Target="https://incubeta.com/za/video-library/the-digital-edge-s2-ep-8-how-humans-win-and-disrupt-a-boring-ai-landscape-with-mark-schaefer/" TargetMode="External"/><Relationship Id="rId3659" Type="http://schemas.openxmlformats.org/officeDocument/2006/relationships/hyperlink" Target="https://incubeta.com/ch/knowledge-base/category/advanced-ppc/" TargetMode="External"/><Relationship Id="rId3650" Type="http://schemas.openxmlformats.org/officeDocument/2006/relationships/hyperlink" Target="https://incubeta.com/it/knowledge-base/category/dco/" TargetMode="External"/><Relationship Id="rId2320" Type="http://schemas.openxmlformats.org/officeDocument/2006/relationships/hyperlink" Target="https://incubeta.com/ch/knowledge-base/category/retail/" TargetMode="External"/><Relationship Id="rId3652" Type="http://schemas.openxmlformats.org/officeDocument/2006/relationships/hyperlink" Target="https://incubeta.com/ae/welcome-interview/" TargetMode="External"/><Relationship Id="rId2321" Type="http://schemas.openxmlformats.org/officeDocument/2006/relationships/hyperlink" Target="https://incubeta.com/de/our-work/increasing-qualified-traffic-through-display-campaigns/" TargetMode="External"/><Relationship Id="rId3651" Type="http://schemas.openxmlformats.org/officeDocument/2006/relationships/hyperlink" Target="https://incubeta.com/ae/news-and-resources/incubeta-named-global-performance-agency-of-the-year/" TargetMode="External"/><Relationship Id="rId2322" Type="http://schemas.openxmlformats.org/officeDocument/2006/relationships/hyperlink" Target="https://incubeta.com/my/news-and-resources/category/thought-leadership/page/2/" TargetMode="External"/><Relationship Id="rId3654" Type="http://schemas.openxmlformats.org/officeDocument/2006/relationships/hyperlink" Target="https://incubeta.com/de/knowledge-base/category/crm/" TargetMode="External"/><Relationship Id="rId2323" Type="http://schemas.openxmlformats.org/officeDocument/2006/relationships/hyperlink" Target="https://incubeta.com/mx/news-and-resources/a-mark-of-the-times-ai-employees-that-boost-internal-productivity/" TargetMode="External"/><Relationship Id="rId3653" Type="http://schemas.openxmlformats.org/officeDocument/2006/relationships/hyperlink" Target="https://incubeta.com/ae/knowledge-base/the-best-google-optimize-alternatives-for-experimentation/" TargetMode="External"/><Relationship Id="rId2313" Type="http://schemas.openxmlformats.org/officeDocument/2006/relationships/hyperlink" Target="https://incubeta.com/de/knowledge-base/a-guide-to-countering-safaris-gclid-removal/" TargetMode="External"/><Relationship Id="rId3645" Type="http://schemas.openxmlformats.org/officeDocument/2006/relationships/hyperlink" Target="https://incubeta.com/ch/our-work/leveraging-value-based-bidding-for-ms/" TargetMode="External"/><Relationship Id="rId2314" Type="http://schemas.openxmlformats.org/officeDocument/2006/relationships/hyperlink" Target="https://incubeta.com/za/our-work/how-taxfix-turned-measurement-into-a-decision-engine-for-growth/" TargetMode="External"/><Relationship Id="rId3644" Type="http://schemas.openxmlformats.org/officeDocument/2006/relationships/hyperlink" Target="https://incubeta.com/it/news-and-resources/how-google-is-redefining-discovery-in-an-ai-first-world/" TargetMode="External"/><Relationship Id="rId2315" Type="http://schemas.openxmlformats.org/officeDocument/2006/relationships/hyperlink" Target="https://incubeta.com/au/news-and-resources/advertising-through-uncertain-times/" TargetMode="External"/><Relationship Id="rId3647" Type="http://schemas.openxmlformats.org/officeDocument/2006/relationships/hyperlink" Target="https://incubeta.com/ae/knowledge-base/why-chatgpts-shopping-integration-should-reshape-how-you-think-about-content-and-brand-trust/" TargetMode="External"/><Relationship Id="rId2316" Type="http://schemas.openxmlformats.org/officeDocument/2006/relationships/hyperlink" Target="https://incubeta.com/es/news-and-resources/incubeta-launches-new-agentic-ai-products-to-help-brands-understand-what-truly-drives-marketing-performance/" TargetMode="External"/><Relationship Id="rId3646" Type="http://schemas.openxmlformats.org/officeDocument/2006/relationships/hyperlink" Target="https://incubeta.com/de/news-and-resources/incubeta-launches-seamless-search-on-google-cloud-marketplace/" TargetMode="External"/><Relationship Id="rId2317" Type="http://schemas.openxmlformats.org/officeDocument/2006/relationships/hyperlink" Target="https://incubeta.com/pt-pt/video-library/the-digital-edge-ep-3-ceo-jacques-van-niekerk-on-sustainable-growth-in-2025-outperform-marketing/" TargetMode="External"/><Relationship Id="rId3649" Type="http://schemas.openxmlformats.org/officeDocument/2006/relationships/hyperlink" Target="https://incubeta.com/my/our-work/blending-creativity-to-drive-engagement/" TargetMode="External"/><Relationship Id="rId2318" Type="http://schemas.openxmlformats.org/officeDocument/2006/relationships/hyperlink" Target="https://incubeta.com/ae/knowledge-base/category/roas/" TargetMode="External"/><Relationship Id="rId3648" Type="http://schemas.openxmlformats.org/officeDocument/2006/relationships/hyperlink" Target="https://incubeta.com/au/knowledge-base/the-risks-rewards-best-practices-of-generative-ai/" TargetMode="External"/><Relationship Id="rId2319" Type="http://schemas.openxmlformats.org/officeDocument/2006/relationships/hyperlink" Target="https://incubeta.com/knowledge-base/category/automation/" TargetMode="External"/><Relationship Id="rId3641" Type="http://schemas.openxmlformats.org/officeDocument/2006/relationships/hyperlink" Target="https://incubeta.com/es/news-and-resources/victoria-webb-appointed-as-new-managing-director-of-incubeta-mena/" TargetMode="External"/><Relationship Id="rId2310" Type="http://schemas.openxmlformats.org/officeDocument/2006/relationships/hyperlink" Target="https://incubeta.com/it/knowledge-base/category/app-advertising/" TargetMode="External"/><Relationship Id="rId3640" Type="http://schemas.openxmlformats.org/officeDocument/2006/relationships/hyperlink" Target="https://incubeta.com/pt-pt/news-and-resources/incubeta-apac-welcomes-ash-rane-as-client-director-for-data/" TargetMode="External"/><Relationship Id="rId2311" Type="http://schemas.openxmlformats.org/officeDocument/2006/relationships/hyperlink" Target="https://incubeta.com/ch/knowledge-base/category/channel/" TargetMode="External"/><Relationship Id="rId3643" Type="http://schemas.openxmlformats.org/officeDocument/2006/relationships/hyperlink" Target="https://incubeta.com/es/knowledge-base/tired-of-explaining-data-discrepancies-a-practical-guide-to-sa360-and-ga-alignment/" TargetMode="External"/><Relationship Id="rId2312" Type="http://schemas.openxmlformats.org/officeDocument/2006/relationships/hyperlink" Target="https://incubeta.com/ae/our-work/page/3/" TargetMode="External"/><Relationship Id="rId3642" Type="http://schemas.openxmlformats.org/officeDocument/2006/relationships/hyperlink" Target="https://incubeta.com/de/knowledge-base/category/gmp/" TargetMode="External"/><Relationship Id="rId1895" Type="http://schemas.openxmlformats.org/officeDocument/2006/relationships/hyperlink" Target="https://incubeta.com/sg/news-and-resources/incubeta-launches-seamless-search/" TargetMode="External"/><Relationship Id="rId1896" Type="http://schemas.openxmlformats.org/officeDocument/2006/relationships/hyperlink" Target="https://incubeta.com/sg/news-and-resources/intelligent-creative-vs-infinite-ai-content-how-to-win-in-2026/" TargetMode="External"/><Relationship Id="rId1897" Type="http://schemas.openxmlformats.org/officeDocument/2006/relationships/hyperlink" Target="https://incubeta.com/mx/news-and-resources/category/incubeta-updates/page/2/" TargetMode="External"/><Relationship Id="rId1898" Type="http://schemas.openxmlformats.org/officeDocument/2006/relationships/hyperlink" Target="https://incubeta.com/gb/news-and-resources/celebrating-international-womens-day/" TargetMode="External"/><Relationship Id="rId1899" Type="http://schemas.openxmlformats.org/officeDocument/2006/relationships/hyperlink" Target="https://incubeta.com/gb/news-and-resources/advertising-through-uncertain-times/" TargetMode="External"/><Relationship Id="rId1890" Type="http://schemas.openxmlformats.org/officeDocument/2006/relationships/hyperlink" Target="https://incubeta.com/za/knowledge-base/category/seo/" TargetMode="External"/><Relationship Id="rId1891" Type="http://schemas.openxmlformats.org/officeDocument/2006/relationships/hyperlink" Target="https://incubeta.com/gb/knowledge-base/what-is-consent-mode/" TargetMode="External"/><Relationship Id="rId1892" Type="http://schemas.openxmlformats.org/officeDocument/2006/relationships/hyperlink" Target="https://incubeta.com/gb/news-and-resources/incubeta-opens-offices-in-saudi-arabia-to-execute-on-regional-global-growth-strategy/" TargetMode="External"/><Relationship Id="rId1893" Type="http://schemas.openxmlformats.org/officeDocument/2006/relationships/hyperlink" Target="https://incubeta.com/au/knowledge-base/seasonal-sales-strategy-how-to-outperform-in-shorter-peak-windows/" TargetMode="External"/><Relationship Id="rId1894" Type="http://schemas.openxmlformats.org/officeDocument/2006/relationships/hyperlink" Target="https://incubeta.com/ch/news-and-resources/incubeta-to-launch-outperform-pmax-an-ai-solution-that-puts-brands-in-charge/" TargetMode="External"/><Relationship Id="rId1884" Type="http://schemas.openxmlformats.org/officeDocument/2006/relationships/hyperlink" Target="https://incubeta.com/it/whitepapers/tomorrows-world-2026-marketing-outlook-playbook/" TargetMode="External"/><Relationship Id="rId1885" Type="http://schemas.openxmlformats.org/officeDocument/2006/relationships/hyperlink" Target="https://incubeta.com/sg/news-and-resources/why-cmos-lack-confidence-in-their-reporting/" TargetMode="External"/><Relationship Id="rId1886" Type="http://schemas.openxmlformats.org/officeDocument/2006/relationships/hyperlink" Target="https://incubeta.com/au/news-and-resources/incubeta-launches-seamless-search/" TargetMode="External"/><Relationship Id="rId1887" Type="http://schemas.openxmlformats.org/officeDocument/2006/relationships/hyperlink" Target="https://incubeta.com/au/news-and-resources/exploring-modern-search-preferences/" TargetMode="External"/><Relationship Id="rId1888" Type="http://schemas.openxmlformats.org/officeDocument/2006/relationships/hyperlink" Target="https://incubeta.com/gb/video-library/the-digital-edge-s2-ep-4-how-marketers-win-the-attention-economy-with-cricuts-stephanie-firth/" TargetMode="External"/><Relationship Id="rId1889" Type="http://schemas.openxmlformats.org/officeDocument/2006/relationships/hyperlink" Target="https://incubeta.com/es/news-and-resources/incubeta-welcomes-jacques-van-niekerk-as-non-executive-board-director/" TargetMode="External"/><Relationship Id="rId1880" Type="http://schemas.openxmlformats.org/officeDocument/2006/relationships/hyperlink" Target="https://incubeta.com/sg/our-work/executing-a-global-data-audience-strategy/" TargetMode="External"/><Relationship Id="rId1881" Type="http://schemas.openxmlformats.org/officeDocument/2006/relationships/hyperlink" Target="https://incubeta.com/it/news-and-resources/category/incubeta-updates/page/4/" TargetMode="External"/><Relationship Id="rId1882" Type="http://schemas.openxmlformats.org/officeDocument/2006/relationships/hyperlink" Target="https://incubeta.com/sg/knowledge-base/mmm-powerhouses-comparing-meridian-and-robyn-2/" TargetMode="External"/><Relationship Id="rId1883" Type="http://schemas.openxmlformats.org/officeDocument/2006/relationships/hyperlink" Target="https://incubeta.com/ae/knowledge-base/fragmentation-is-the-challenge-demand-gen-is-the-solution-2/" TargetMode="External"/><Relationship Id="rId3612" Type="http://schemas.openxmlformats.org/officeDocument/2006/relationships/hyperlink" Target="https://incubeta.com/gb/news-and-resources/google-agentspace/" TargetMode="External"/><Relationship Id="rId3611" Type="http://schemas.openxmlformats.org/officeDocument/2006/relationships/hyperlink" Target="https://incubeta.com/za/whitepapers/report-the-marketers-confidence-paradox/" TargetMode="External"/><Relationship Id="rId3614" Type="http://schemas.openxmlformats.org/officeDocument/2006/relationships/hyperlink" Target="https://incubeta.com/knowledge-base/category/seamless-integration/" TargetMode="External"/><Relationship Id="rId3613" Type="http://schemas.openxmlformats.org/officeDocument/2006/relationships/hyperlink" Target="https://incubeta.com/ch/knowledge-base/category/visual-web-optimiser/" TargetMode="External"/><Relationship Id="rId3616" Type="http://schemas.openxmlformats.org/officeDocument/2006/relationships/hyperlink" Target="https://incubeta.com/my/knowledge-base/category/disability/" TargetMode="External"/><Relationship Id="rId3615" Type="http://schemas.openxmlformats.org/officeDocument/2006/relationships/hyperlink" Target="https://incubeta.com/de/news-and-resources/maintaining-brand-identity-in-the-age-of-ultra-personalization/" TargetMode="External"/><Relationship Id="rId3618" Type="http://schemas.openxmlformats.org/officeDocument/2006/relationships/hyperlink" Target="https://incubeta.com/my/news-and-resources/incubeta-partners-with-specialist-consumer-electronics-retail-group-adorama-to-scale-growth-across-its-brands/" TargetMode="External"/><Relationship Id="rId3617" Type="http://schemas.openxmlformats.org/officeDocument/2006/relationships/hyperlink" Target="https://incubeta.com/my/news-and-resources/harrods-partners-with-incubeta/" TargetMode="External"/><Relationship Id="rId3619" Type="http://schemas.openxmlformats.org/officeDocument/2006/relationships/hyperlink" Target="https://incubeta.com/gb/video-library/the-digital-edge-ep-6-why-your-business-needs-a-measurement-strategy-with-ash-rane/" TargetMode="External"/><Relationship Id="rId3610" Type="http://schemas.openxmlformats.org/officeDocument/2006/relationships/hyperlink" Target="https://incubeta.com/gb/knowledge-base/how-to-market-to-the-gen-z-consumer/" TargetMode="External"/><Relationship Id="rId3601" Type="http://schemas.openxmlformats.org/officeDocument/2006/relationships/hyperlink" Target="https://incubeta.com/ch/knowledge-base/category/privacy/" TargetMode="External"/><Relationship Id="rId3600" Type="http://schemas.openxmlformats.org/officeDocument/2006/relationships/hyperlink" Target="https://incubeta.com/gb/knowledge-base/whats-new-with-ga4/" TargetMode="External"/><Relationship Id="rId3603" Type="http://schemas.openxmlformats.org/officeDocument/2006/relationships/hyperlink" Target="https://incubeta.com/mx/knowledge-base/category/campaign-tracking/" TargetMode="External"/><Relationship Id="rId3602" Type="http://schemas.openxmlformats.org/officeDocument/2006/relationships/hyperlink" Target="https://incubeta.com/za/news-and-resources/incubeta-named-global-performance-agency-of-the-year/" TargetMode="External"/><Relationship Id="rId3605" Type="http://schemas.openxmlformats.org/officeDocument/2006/relationships/hyperlink" Target="https://incubeta.com/pt-pt/knowledge-base/how-bigquery-augments-ga4s-reporting-capabilities/" TargetMode="External"/><Relationship Id="rId3604" Type="http://schemas.openxmlformats.org/officeDocument/2006/relationships/hyperlink" Target="https://incubeta.com/de/video-library/the-digital-edge-s2-ep-8-how-humans-win-and-disrupt-a-boring-ai-landscape-with-mark-schaefer/" TargetMode="External"/><Relationship Id="rId3607" Type="http://schemas.openxmlformats.org/officeDocument/2006/relationships/hyperlink" Target="https://incubeta.com/es/knowledge-base/googles-ai-max-at-peak-times-the-hidden-risks-and-how-to-avoid-them-2/" TargetMode="External"/><Relationship Id="rId3606" Type="http://schemas.openxmlformats.org/officeDocument/2006/relationships/hyperlink" Target="https://incubeta.com/au/news-and-resources/tim-weller-joins-incubeta/" TargetMode="External"/><Relationship Id="rId3609" Type="http://schemas.openxmlformats.org/officeDocument/2006/relationships/hyperlink" Target="https://incubeta.com/pt-pt/our-work/improving-reporting-efficiency-with-gmp/" TargetMode="External"/><Relationship Id="rId3608" Type="http://schemas.openxmlformats.org/officeDocument/2006/relationships/hyperlink" Target="https://incubeta.com/it/knowledge-base/category/video-ads/" TargetMode="External"/><Relationship Id="rId1059" Type="http://schemas.openxmlformats.org/officeDocument/2006/relationships/hyperlink" Target="https://incubeta.com/my/video-library/tomorrows-world-live-powered-by-ai-and-seamless-technology/" TargetMode="External"/><Relationship Id="rId228" Type="http://schemas.openxmlformats.org/officeDocument/2006/relationships/hyperlink" Target="https://incubeta.com/za/news-and-resources/" TargetMode="External"/><Relationship Id="rId227" Type="http://schemas.openxmlformats.org/officeDocument/2006/relationships/hyperlink" Target="https://incubeta.com/ch/find-us/dubai-united-arab-emirates/" TargetMode="External"/><Relationship Id="rId226" Type="http://schemas.openxmlformats.org/officeDocument/2006/relationships/hyperlink" Target="https://incubeta.com/it/knowledge-base/" TargetMode="External"/><Relationship Id="rId225" Type="http://schemas.openxmlformats.org/officeDocument/2006/relationships/hyperlink" Target="https://incubeta.com/mx/privacy-policy/" TargetMode="External"/><Relationship Id="rId2380" Type="http://schemas.openxmlformats.org/officeDocument/2006/relationships/hyperlink" Target="https://incubeta.com/mx/knowledge-base/how-to-drive-sales-over-valentines-day/" TargetMode="External"/><Relationship Id="rId229" Type="http://schemas.openxmlformats.org/officeDocument/2006/relationships/hyperlink" Target="https://incubeta.com/es/" TargetMode="External"/><Relationship Id="rId1050" Type="http://schemas.openxmlformats.org/officeDocument/2006/relationships/hyperlink" Target="https://incubeta.com/news-and-resources/is-marketing-maturity-the-key-to-profitability/" TargetMode="External"/><Relationship Id="rId2381" Type="http://schemas.openxmlformats.org/officeDocument/2006/relationships/hyperlink" Target="https://incubeta.com/ch/news-and-resources/loreal-incubeta-use-ai-first-party-data-to-push-personalization-frontiers-with-skin-genius/" TargetMode="External"/><Relationship Id="rId220" Type="http://schemas.openxmlformats.org/officeDocument/2006/relationships/hyperlink" Target="https://incubeta.com/es/find-us/kuala-lumpur-malaysia/" TargetMode="External"/><Relationship Id="rId1051" Type="http://schemas.openxmlformats.org/officeDocument/2006/relationships/hyperlink" Target="https://incubeta.com/pt-pt/news-and-resources/incubeta-acquires-shout-bravo/" TargetMode="External"/><Relationship Id="rId2382" Type="http://schemas.openxmlformats.org/officeDocument/2006/relationships/hyperlink" Target="https://incubeta.com/gb/knowledge-base/a-guide-to-countering-safaris-gclid-removal-2/" TargetMode="External"/><Relationship Id="rId1052" Type="http://schemas.openxmlformats.org/officeDocument/2006/relationships/hyperlink" Target="https://incubeta.com/ch/our-work/improving-mid-funnel-remarketing-performance-with-custom-bidding/" TargetMode="External"/><Relationship Id="rId2383" Type="http://schemas.openxmlformats.org/officeDocument/2006/relationships/hyperlink" Target="https://incubeta.com/de/our-work/a-decade-of-outperforming-with-forever-new/" TargetMode="External"/><Relationship Id="rId1053" Type="http://schemas.openxmlformats.org/officeDocument/2006/relationships/hyperlink" Target="https://incubeta.com/news-and-resources/incubeta-joins-googles-international-growth-program/" TargetMode="External"/><Relationship Id="rId2384" Type="http://schemas.openxmlformats.org/officeDocument/2006/relationships/hyperlink" Target="https://incubeta.com/ch/news-and-resources/achieving-peak-season-success/" TargetMode="External"/><Relationship Id="rId1054" Type="http://schemas.openxmlformats.org/officeDocument/2006/relationships/hyperlink" Target="https://incubeta.com/ae/news-and-resources/incubeta-welcomes-new-ceo-americas-alex-langshur/" TargetMode="External"/><Relationship Id="rId2385" Type="http://schemas.openxmlformats.org/officeDocument/2006/relationships/hyperlink" Target="https://incubeta.com/ch/our-work/driving-revenue-growth-and-performance/" TargetMode="External"/><Relationship Id="rId224" Type="http://schemas.openxmlformats.org/officeDocument/2006/relationships/hyperlink" Target="https://incubeta.com/pt-pt/careers/" TargetMode="External"/><Relationship Id="rId1055" Type="http://schemas.openxmlformats.org/officeDocument/2006/relationships/hyperlink" Target="https://incubeta.com/au/news-and-resources/consumers-ahead-brands-behind/" TargetMode="External"/><Relationship Id="rId2386" Type="http://schemas.openxmlformats.org/officeDocument/2006/relationships/hyperlink" Target="https://incubeta.com/au/knowledge-base/category/retail/" TargetMode="External"/><Relationship Id="rId223" Type="http://schemas.openxmlformats.org/officeDocument/2006/relationships/hyperlink" Target="https://incubeta.com/ch/about-us/" TargetMode="External"/><Relationship Id="rId1056" Type="http://schemas.openxmlformats.org/officeDocument/2006/relationships/hyperlink" Target="https://incubeta.com/au/news-and-resources/what-is-outperform-marketing/" TargetMode="External"/><Relationship Id="rId2387" Type="http://schemas.openxmlformats.org/officeDocument/2006/relationships/hyperlink" Target="https://incubeta.com/my/whitepapers/the-architects-the-renters/" TargetMode="External"/><Relationship Id="rId222" Type="http://schemas.openxmlformats.org/officeDocument/2006/relationships/hyperlink" Target="https://incubeta.com/ae/our-work/" TargetMode="External"/><Relationship Id="rId1057" Type="http://schemas.openxmlformats.org/officeDocument/2006/relationships/hyperlink" Target="https://incubeta.com/au/news-and-resources/3-ways-to-maximize-budget-efficiency/" TargetMode="External"/><Relationship Id="rId2388" Type="http://schemas.openxmlformats.org/officeDocument/2006/relationships/hyperlink" Target="https://incubeta.com/za/news-and-resources/category/incubeta-updates/page/3/" TargetMode="External"/><Relationship Id="rId221" Type="http://schemas.openxmlformats.org/officeDocument/2006/relationships/hyperlink" Target="https://incubeta.com/ch/news-and-resources/category/incubeta-updates/" TargetMode="External"/><Relationship Id="rId1058" Type="http://schemas.openxmlformats.org/officeDocument/2006/relationships/hyperlink" Target="https://incubeta.com/de/news-and-resources/waving-goodbye-to-google-optimize/" TargetMode="External"/><Relationship Id="rId2389" Type="http://schemas.openxmlformats.org/officeDocument/2006/relationships/hyperlink" Target="https://incubeta.com/za/news-and-resources/category/news/" TargetMode="External"/><Relationship Id="rId1048" Type="http://schemas.openxmlformats.org/officeDocument/2006/relationships/hyperlink" Target="https://incubeta.com/ae/news-and-resources/amazons-arrival-in-south-africa-a-game-changer-for-the-global-marketplace/" TargetMode="External"/><Relationship Id="rId2379" Type="http://schemas.openxmlformats.org/officeDocument/2006/relationships/hyperlink" Target="https://incubeta.com/video-library/digital-edge-episode-1/" TargetMode="External"/><Relationship Id="rId1049" Type="http://schemas.openxmlformats.org/officeDocument/2006/relationships/hyperlink" Target="https://incubeta.com/news-and-resources/3-best-practices-to-keep-growing-despite-stricter-privacy-law/" TargetMode="External"/><Relationship Id="rId217" Type="http://schemas.openxmlformats.org/officeDocument/2006/relationships/hyperlink" Target="https://incubeta.com/de/find-us/kuala-lumpur-malaysia/" TargetMode="External"/><Relationship Id="rId216" Type="http://schemas.openxmlformats.org/officeDocument/2006/relationships/hyperlink" Target="https://incubeta.com/ch/solutions/outcreate/" TargetMode="External"/><Relationship Id="rId215" Type="http://schemas.openxmlformats.org/officeDocument/2006/relationships/hyperlink" Target="https://incubeta.com/au/find-us/the-hague-the-netherlands/" TargetMode="External"/><Relationship Id="rId214" Type="http://schemas.openxmlformats.org/officeDocument/2006/relationships/hyperlink" Target="https://incubeta.com/za/our-work/" TargetMode="External"/><Relationship Id="rId219" Type="http://schemas.openxmlformats.org/officeDocument/2006/relationships/hyperlink" Target="https://incubeta.com/sg/solutions/outsmart/" TargetMode="External"/><Relationship Id="rId218" Type="http://schemas.openxmlformats.org/officeDocument/2006/relationships/hyperlink" Target="https://incubeta.com/mx/cookie-policy/" TargetMode="External"/><Relationship Id="rId2370" Type="http://schemas.openxmlformats.org/officeDocument/2006/relationships/hyperlink" Target="https://incubeta.com/it/our-work/increasing-roas-with-google-precision-optimization/" TargetMode="External"/><Relationship Id="rId1040" Type="http://schemas.openxmlformats.org/officeDocument/2006/relationships/hyperlink" Target="https://incubeta.com/ae/knowledge-base/what-is-marketing-mix-modeling-mmm/" TargetMode="External"/><Relationship Id="rId2371" Type="http://schemas.openxmlformats.org/officeDocument/2006/relationships/hyperlink" Target="https://incubeta.com/my/news-and-resources/incubeta-drives-ai-performance-with-early-adoption-of-gemini-for-google-workspace/" TargetMode="External"/><Relationship Id="rId1041" Type="http://schemas.openxmlformats.org/officeDocument/2006/relationships/hyperlink" Target="https://incubeta.com/it/video-library/tomorrows-world-live-powered-by-ai-and-seamless-technology/" TargetMode="External"/><Relationship Id="rId2372" Type="http://schemas.openxmlformats.org/officeDocument/2006/relationships/hyperlink" Target="https://incubeta.com/sg/our-work/driving-revenue-growth-and-performance/" TargetMode="External"/><Relationship Id="rId1042" Type="http://schemas.openxmlformats.org/officeDocument/2006/relationships/hyperlink" Target="https://incubeta.com/news-and-resources/incubeta-acquires-ecommerce-agency-groundswell/" TargetMode="External"/><Relationship Id="rId2373" Type="http://schemas.openxmlformats.org/officeDocument/2006/relationships/hyperlink" Target="https://incubeta.com/it/news-and-resources/google-transitions-away-from-similar-audiences/" TargetMode="External"/><Relationship Id="rId1043" Type="http://schemas.openxmlformats.org/officeDocument/2006/relationships/hyperlink" Target="https://incubeta.com/es/knowledge-base/mmm-powerhouses-comparing-meridian-and-robyn/" TargetMode="External"/><Relationship Id="rId2374" Type="http://schemas.openxmlformats.org/officeDocument/2006/relationships/hyperlink" Target="https://incubeta.com/my/news-and-resources/clicks-prompts-what-the-future-of-ai-driven-discovery-means-for-brands/" TargetMode="External"/><Relationship Id="rId213" Type="http://schemas.openxmlformats.org/officeDocument/2006/relationships/hyperlink" Target="https://incubeta.com/my/find-us/lisbon-portugal/" TargetMode="External"/><Relationship Id="rId1044" Type="http://schemas.openxmlformats.org/officeDocument/2006/relationships/hyperlink" Target="https://incubeta.com/knowledge-base/a-guide-to-countering-safaris-gclid-removal/" TargetMode="External"/><Relationship Id="rId2375" Type="http://schemas.openxmlformats.org/officeDocument/2006/relationships/hyperlink" Target="https://incubeta.com/au/knowledge-base/category/visual-web-optimiser/" TargetMode="External"/><Relationship Id="rId212" Type="http://schemas.openxmlformats.org/officeDocument/2006/relationships/hyperlink" Target="https://incubeta.com/my/find-us/munich-germany/" TargetMode="External"/><Relationship Id="rId1045" Type="http://schemas.openxmlformats.org/officeDocument/2006/relationships/hyperlink" Target="https://incubeta.com/pt-pt/news-and-resources/incubeta-releases-new-report-the-marketers-confidence-paradox/" TargetMode="External"/><Relationship Id="rId2376" Type="http://schemas.openxmlformats.org/officeDocument/2006/relationships/hyperlink" Target="https://incubeta.com/my/news-and-resources/the-power-behind-incubeta/" TargetMode="External"/><Relationship Id="rId211" Type="http://schemas.openxmlformats.org/officeDocument/2006/relationships/hyperlink" Target="https://incubeta.com/it/find-us/dubai-united-arab-emirates/" TargetMode="External"/><Relationship Id="rId1046" Type="http://schemas.openxmlformats.org/officeDocument/2006/relationships/hyperlink" Target="https://incubeta.com/my/our-work/improving-mid-funnel-remarketing-performance-with-custom-bidding/" TargetMode="External"/><Relationship Id="rId2377" Type="http://schemas.openxmlformats.org/officeDocument/2006/relationships/hyperlink" Target="https://incubeta.com/sg/knowledge-base/category/social-media/" TargetMode="External"/><Relationship Id="rId210" Type="http://schemas.openxmlformats.org/officeDocument/2006/relationships/hyperlink" Target="https://incubeta.com/au/solutions/outmeasure/" TargetMode="External"/><Relationship Id="rId1047" Type="http://schemas.openxmlformats.org/officeDocument/2006/relationships/hyperlink" Target="https://incubeta.com/au/news-and-resources/why-brands-need-to-own-their-marketing-intelligence-in-the-ai-era/" TargetMode="External"/><Relationship Id="rId2378" Type="http://schemas.openxmlformats.org/officeDocument/2006/relationships/hyperlink" Target="https://incubeta.com/ae/knowledge-base/tired-of-explaining-data-discrepancies-a-practical-guide-to-sa360-and-ga-alignment/" TargetMode="External"/><Relationship Id="rId4107" Type="http://schemas.openxmlformats.org/officeDocument/2006/relationships/hyperlink" Target="https://incubeta.com/es/our-work/increasing-roas-with-google-precision-optimization/" TargetMode="External"/><Relationship Id="rId4106" Type="http://schemas.openxmlformats.org/officeDocument/2006/relationships/hyperlink" Target="https://incubeta.com/es/news-and-resources/category/thought-leadership/page/2/" TargetMode="External"/><Relationship Id="rId4109" Type="http://schemas.openxmlformats.org/officeDocument/2006/relationships/hyperlink" Target="https://incubeta.com/my/knowledge-base/category/statistics/" TargetMode="External"/><Relationship Id="rId4108" Type="http://schemas.openxmlformats.org/officeDocument/2006/relationships/hyperlink" Target="https://incubeta.com/sg/video-library/the-digital-edge-s2-ep-9-keeping-your-brand-voice-in-an-automated-world-with-ben-afia/" TargetMode="External"/><Relationship Id="rId249" Type="http://schemas.openxmlformats.org/officeDocument/2006/relationships/hyperlink" Target="https://incubeta.com/pt-pt/find-us/belfast-northern-ireland/" TargetMode="External"/><Relationship Id="rId248" Type="http://schemas.openxmlformats.org/officeDocument/2006/relationships/hyperlink" Target="https://incubeta.com/it/privacy-policy/" TargetMode="External"/><Relationship Id="rId247" Type="http://schemas.openxmlformats.org/officeDocument/2006/relationships/hyperlink" Target="https://incubeta.com/za/find-us/mexico-city-mexico/" TargetMode="External"/><Relationship Id="rId1070" Type="http://schemas.openxmlformats.org/officeDocument/2006/relationships/hyperlink" Target="https://incubeta.com/news-and-resources/what-is-outperform-marketing/" TargetMode="External"/><Relationship Id="rId1071" Type="http://schemas.openxmlformats.org/officeDocument/2006/relationships/hyperlink" Target="https://incubeta.com/news-and-resources/incubeta-wins-prestigious-fd-gazelle-award-out-of-600-shortlisted-entries/" TargetMode="External"/><Relationship Id="rId1072" Type="http://schemas.openxmlformats.org/officeDocument/2006/relationships/hyperlink" Target="https://incubeta.com/news-and-resources/incubeta-appoints-new-chief-people-officer/" TargetMode="External"/><Relationship Id="rId242" Type="http://schemas.openxmlformats.org/officeDocument/2006/relationships/hyperlink" Target="https://incubeta.com/sg/find-us/cape-town-south-africa/" TargetMode="External"/><Relationship Id="rId1073" Type="http://schemas.openxmlformats.org/officeDocument/2006/relationships/hyperlink" Target="https://incubeta.com/news-and-resources/incubeta-insider-diversity-in-the-workplace/" TargetMode="External"/><Relationship Id="rId241" Type="http://schemas.openxmlformats.org/officeDocument/2006/relationships/hyperlink" Target="https://incubeta.com/ch/modern-slavery-policy/" TargetMode="External"/><Relationship Id="rId1074" Type="http://schemas.openxmlformats.org/officeDocument/2006/relationships/hyperlink" Target="https://incubeta.com/za/news-and-resources/what-google-is-changing-for-digital-advertising-and-commerce-in-2026/" TargetMode="External"/><Relationship Id="rId240" Type="http://schemas.openxmlformats.org/officeDocument/2006/relationships/hyperlink" Target="https://incubeta.com/mx/solutions/outsmart/" TargetMode="External"/><Relationship Id="rId1075" Type="http://schemas.openxmlformats.org/officeDocument/2006/relationships/hyperlink" Target="https://incubeta.com/ae/knowledge-base/what-is-value-based-bidding-vbb/" TargetMode="External"/><Relationship Id="rId4101" Type="http://schemas.openxmlformats.org/officeDocument/2006/relationships/hyperlink" Target="https://incubeta.com/za/knowledge-base/category/statistics/" TargetMode="External"/><Relationship Id="rId1076" Type="http://schemas.openxmlformats.org/officeDocument/2006/relationships/hyperlink" Target="https://incubeta.com/ae/knowledge-base/what-is-enhanced-conversions/" TargetMode="External"/><Relationship Id="rId4100" Type="http://schemas.openxmlformats.org/officeDocument/2006/relationships/hyperlink" Target="https://incubeta.com/za/video-library/the-digital-edge-s2-ep-3-how-to-build-an-ai-powered-brand-for-the-future-with-amy-crowther/" TargetMode="External"/><Relationship Id="rId246" Type="http://schemas.openxmlformats.org/officeDocument/2006/relationships/hyperlink" Target="https://incubeta.com/de/find-us/milan-italy/" TargetMode="External"/><Relationship Id="rId1077" Type="http://schemas.openxmlformats.org/officeDocument/2006/relationships/hyperlink" Target="https://incubeta.com/es/news-and-resources/after-google-cloud-next-are-you-an-architect-or-a-renter/" TargetMode="External"/><Relationship Id="rId4103" Type="http://schemas.openxmlformats.org/officeDocument/2006/relationships/hyperlink" Target="https://incubeta.com/gb/knowledge-base/how-to-elevate-your-brands-presence-power-with-amazon-brand-registry/" TargetMode="External"/><Relationship Id="rId245" Type="http://schemas.openxmlformats.org/officeDocument/2006/relationships/hyperlink" Target="https://incubeta.com/de/find-us/london-united-kingdom/" TargetMode="External"/><Relationship Id="rId1078" Type="http://schemas.openxmlformats.org/officeDocument/2006/relationships/hyperlink" Target="https://incubeta.com/za/news-and-resources/incubeta-acquires-shout-bravo/" TargetMode="External"/><Relationship Id="rId4102" Type="http://schemas.openxmlformats.org/officeDocument/2006/relationships/hyperlink" Target="https://incubeta.com/gb/our-work/driving-search-profit-with-machine-learning/" TargetMode="External"/><Relationship Id="rId244" Type="http://schemas.openxmlformats.org/officeDocument/2006/relationships/hyperlink" Target="https://incubeta.com/es/find-us/santo-domingo-dominican-republic/" TargetMode="External"/><Relationship Id="rId1079" Type="http://schemas.openxmlformats.org/officeDocument/2006/relationships/hyperlink" Target="https://incubeta.com/knowledge-base/category/leads/" TargetMode="External"/><Relationship Id="rId4105" Type="http://schemas.openxmlformats.org/officeDocument/2006/relationships/hyperlink" Target="https://incubeta.com/es/our-work/leveraging-gmp-to-drive-leads-reach/" TargetMode="External"/><Relationship Id="rId243" Type="http://schemas.openxmlformats.org/officeDocument/2006/relationships/hyperlink" Target="https://incubeta.com/gb/find-us/manchester-united-kingdom/" TargetMode="External"/><Relationship Id="rId4104" Type="http://schemas.openxmlformats.org/officeDocument/2006/relationships/hyperlink" Target="https://incubeta.com/it/knowledge-base/the-benefits-challenges-of-in-app-advertising/" TargetMode="External"/><Relationship Id="rId239" Type="http://schemas.openxmlformats.org/officeDocument/2006/relationships/hyperlink" Target="https://incubeta.com/de/solutions/" TargetMode="External"/><Relationship Id="rId238" Type="http://schemas.openxmlformats.org/officeDocument/2006/relationships/hyperlink" Target="https://incubeta.com/au/find-us/kuala-lumpur-malaysia/" TargetMode="External"/><Relationship Id="rId237" Type="http://schemas.openxmlformats.org/officeDocument/2006/relationships/hyperlink" Target="https://incubeta.com/ch/video-library/" TargetMode="External"/><Relationship Id="rId236" Type="http://schemas.openxmlformats.org/officeDocument/2006/relationships/hyperlink" Target="https://incubeta.com/de/find-us/copenhagen-denmark/" TargetMode="External"/><Relationship Id="rId2390" Type="http://schemas.openxmlformats.org/officeDocument/2006/relationships/hyperlink" Target="https://incubeta.com/de/news-and-resources/how-data-unification-delivers-performance/" TargetMode="External"/><Relationship Id="rId1060" Type="http://schemas.openxmlformats.org/officeDocument/2006/relationships/hyperlink" Target="https://incubeta.com/my/news-and-resources/how-to-outperform-amidst-changing-search-behaviors/" TargetMode="External"/><Relationship Id="rId2391" Type="http://schemas.openxmlformats.org/officeDocument/2006/relationships/hyperlink" Target="https://incubeta.com/it/knowledge-base/how-to-integrate-google-cloud-google-marketing-platform/" TargetMode="External"/><Relationship Id="rId1061" Type="http://schemas.openxmlformats.org/officeDocument/2006/relationships/hyperlink" Target="https://incubeta.com/es/our-work/increasing-performance-with-machine-learning/" TargetMode="External"/><Relationship Id="rId2392" Type="http://schemas.openxmlformats.org/officeDocument/2006/relationships/hyperlink" Target="https://incubeta.com/ae/our-work/global-digital-transformation/" TargetMode="External"/><Relationship Id="rId231" Type="http://schemas.openxmlformats.org/officeDocument/2006/relationships/hyperlink" Target="https://incubeta.com/pt-pt/contact-us/" TargetMode="External"/><Relationship Id="rId1062" Type="http://schemas.openxmlformats.org/officeDocument/2006/relationships/hyperlink" Target="https://incubeta.com/de/news-and-resources/incubeta-acquires-shout-bravo/" TargetMode="External"/><Relationship Id="rId2393" Type="http://schemas.openxmlformats.org/officeDocument/2006/relationships/hyperlink" Target="https://incubeta.com/ae/our-work/driving-revenue-growth-and-performance/" TargetMode="External"/><Relationship Id="rId230" Type="http://schemas.openxmlformats.org/officeDocument/2006/relationships/hyperlink" Target="https://incubeta.com/mx/careers/" TargetMode="External"/><Relationship Id="rId1063" Type="http://schemas.openxmlformats.org/officeDocument/2006/relationships/hyperlink" Target="https://incubeta.com/it/news-and-resources/3-ways-to-maximize-budget-efficiency/" TargetMode="External"/><Relationship Id="rId2394" Type="http://schemas.openxmlformats.org/officeDocument/2006/relationships/hyperlink" Target="https://incubeta.com/za/our-work/delivering-national-excellence-efficiency/" TargetMode="External"/><Relationship Id="rId1064" Type="http://schemas.openxmlformats.org/officeDocument/2006/relationships/hyperlink" Target="https://incubeta.com/ch/news-and-resources/the-amazon-idq-score-and-why-its-important/" TargetMode="External"/><Relationship Id="rId2395" Type="http://schemas.openxmlformats.org/officeDocument/2006/relationships/hyperlink" Target="https://incubeta.com/au/news-and-resources/incubeta-launches-new-agentic-ai-products-to-help-brands-understand-what-truly-drives-marketing-performance/" TargetMode="External"/><Relationship Id="rId1065" Type="http://schemas.openxmlformats.org/officeDocument/2006/relationships/hyperlink" Target="https://incubeta.com/news-and-resources/nmpis-parent-company-incubeta-and-dqa-media-group-create-70-million-digital-merger/" TargetMode="External"/><Relationship Id="rId2396" Type="http://schemas.openxmlformats.org/officeDocument/2006/relationships/hyperlink" Target="https://incubeta.com/za/knowledge-base/6-accessibility-tips-to-improve-your-customer-experience/" TargetMode="External"/><Relationship Id="rId235" Type="http://schemas.openxmlformats.org/officeDocument/2006/relationships/hyperlink" Target="https://incubeta.com/my/about-us/" TargetMode="External"/><Relationship Id="rId1066" Type="http://schemas.openxmlformats.org/officeDocument/2006/relationships/hyperlink" Target="https://incubeta.com/gb/news-and-resources/incubeta-acquires-shout-bravo/" TargetMode="External"/><Relationship Id="rId2397" Type="http://schemas.openxmlformats.org/officeDocument/2006/relationships/hyperlink" Target="https://incubeta.com/de/news-and-resources/incubeta-wins-prestigious-fd-gazelle-award-out-of-600-shortlisted-entries/" TargetMode="External"/><Relationship Id="rId234" Type="http://schemas.openxmlformats.org/officeDocument/2006/relationships/hyperlink" Target="https://incubeta.com/ae/find-us/" TargetMode="External"/><Relationship Id="rId1067" Type="http://schemas.openxmlformats.org/officeDocument/2006/relationships/hyperlink" Target="https://incubeta.com/my/news-and-resources/incubeta-welcomes-new-acquisition-bruce-clay-mena-to-the-family/" TargetMode="External"/><Relationship Id="rId2398" Type="http://schemas.openxmlformats.org/officeDocument/2006/relationships/hyperlink" Target="https://incubeta.com/pt-pt/news-and-resources/advertising-through-uncertain-times/" TargetMode="External"/><Relationship Id="rId233" Type="http://schemas.openxmlformats.org/officeDocument/2006/relationships/hyperlink" Target="https://incubeta.com/sg/" TargetMode="External"/><Relationship Id="rId1068" Type="http://schemas.openxmlformats.org/officeDocument/2006/relationships/hyperlink" Target="https://incubeta.com/mx/news-and-resources/say-hello-to-temu-south-africas-newest-retail-phenomenon/" TargetMode="External"/><Relationship Id="rId2399" Type="http://schemas.openxmlformats.org/officeDocument/2006/relationships/hyperlink" Target="https://incubeta.com/ae/news-and-resources/the-power-behind-incubeta/" TargetMode="External"/><Relationship Id="rId232" Type="http://schemas.openxmlformats.org/officeDocument/2006/relationships/hyperlink" Target="https://incubeta.com/mx/find-us/madrid-spain/" TargetMode="External"/><Relationship Id="rId1069" Type="http://schemas.openxmlformats.org/officeDocument/2006/relationships/hyperlink" Target="https://incubeta.com/de/news-and-resources/inside-googles-rethink-roi-conference-ai-incrementality-and-the-future-of-profitable-growth/" TargetMode="External"/><Relationship Id="rId1015" Type="http://schemas.openxmlformats.org/officeDocument/2006/relationships/hyperlink" Target="https://incubeta.com/video-library/the-digital-edge-s2-e-5-how-to-outperform-with-ai-as-a-creative-partner-with-tom-williams/" TargetMode="External"/><Relationship Id="rId2346" Type="http://schemas.openxmlformats.org/officeDocument/2006/relationships/hyperlink" Target="https://incubeta.com/za/our-work/maximizing-reach-efficiency-with-dv360/" TargetMode="External"/><Relationship Id="rId3678" Type="http://schemas.openxmlformats.org/officeDocument/2006/relationships/hyperlink" Target="https://incubeta.com/sg/news-and-resources/consumers-ahead-brands-behind/" TargetMode="External"/><Relationship Id="rId1016" Type="http://schemas.openxmlformats.org/officeDocument/2006/relationships/hyperlink" Target="https://incubeta.com/au/knowledge-base/what-is-google-analytics-4-ga4/" TargetMode="External"/><Relationship Id="rId2347" Type="http://schemas.openxmlformats.org/officeDocument/2006/relationships/hyperlink" Target="https://incubeta.com/sg/knowledge-base/why-is-tiktok-shop-important/" TargetMode="External"/><Relationship Id="rId3677" Type="http://schemas.openxmlformats.org/officeDocument/2006/relationships/hyperlink" Target="https://incubeta.com/it/news-and-resources/why-creative-is-the-dark-horse-of-business-growth/" TargetMode="External"/><Relationship Id="rId1017" Type="http://schemas.openxmlformats.org/officeDocument/2006/relationships/hyperlink" Target="https://incubeta.com/news-and-resources/incubeta-partners-with-specialist-consumer-electronics-retail-group-adorama-to-scale-growth-across-its-brands/" TargetMode="External"/><Relationship Id="rId2348" Type="http://schemas.openxmlformats.org/officeDocument/2006/relationships/hyperlink" Target="https://incubeta.com/de/knowledge-base/the-risks-rewards-best-practices-of-generative-ai/" TargetMode="External"/><Relationship Id="rId1018" Type="http://schemas.openxmlformats.org/officeDocument/2006/relationships/hyperlink" Target="https://incubeta.com/knowledge-base/tired-of-explaining-data-discrepancies-a-practical-guide-to-sa360-and-ga-alignment/" TargetMode="External"/><Relationship Id="rId2349" Type="http://schemas.openxmlformats.org/officeDocument/2006/relationships/hyperlink" Target="https://incubeta.com/gb/news-and-resources/creating-value-with-ai-three-concrete-use-cases/" TargetMode="External"/><Relationship Id="rId3679" Type="http://schemas.openxmlformats.org/officeDocument/2006/relationships/hyperlink" Target="https://incubeta.com/knowledge-base/category/roas/" TargetMode="External"/><Relationship Id="rId1019" Type="http://schemas.openxmlformats.org/officeDocument/2006/relationships/hyperlink" Target="https://incubeta.com/ch/news-and-resources/how-to-avoid-keyword-cannibalization-and-drive-total-search-performance/" TargetMode="External"/><Relationship Id="rId3670" Type="http://schemas.openxmlformats.org/officeDocument/2006/relationships/hyperlink" Target="https://incubeta.com/it/news-and-resources/creative-authenticity-in-a-world-of-ai/" TargetMode="External"/><Relationship Id="rId2340" Type="http://schemas.openxmlformats.org/officeDocument/2006/relationships/hyperlink" Target="https://incubeta.com/ch/news-and-resources/incubeta-appoints-adam-woods-as-global-chief-product-officer/" TargetMode="External"/><Relationship Id="rId3672" Type="http://schemas.openxmlformats.org/officeDocument/2006/relationships/hyperlink" Target="https://incubeta.com/mx/news-and-resources/how-to-make-every-search-dollar-count/" TargetMode="External"/><Relationship Id="rId1010" Type="http://schemas.openxmlformats.org/officeDocument/2006/relationships/hyperlink" Target="https://incubeta.com/au/news-and-resources/incubeta-acquires-shout-bravo/" TargetMode="External"/><Relationship Id="rId2341" Type="http://schemas.openxmlformats.org/officeDocument/2006/relationships/hyperlink" Target="https://incubeta.com/ae/video-library/incubeta-unpacks-commerce-on-emerce-talks/" TargetMode="External"/><Relationship Id="rId3671" Type="http://schemas.openxmlformats.org/officeDocument/2006/relationships/hyperlink" Target="https://incubeta.com/es/video-library/the-digital-edge-s2-ep-7-how-to-move-from-ai-efficiency-to-strategic-growth-with-marketing-over-coffees-christopher-penn/" TargetMode="External"/><Relationship Id="rId1011" Type="http://schemas.openxmlformats.org/officeDocument/2006/relationships/hyperlink" Target="https://incubeta.com/sg/news-and-resources/welcoming-jacques-van-niekerk-as-global-ceo-of-incubeta/" TargetMode="External"/><Relationship Id="rId2342" Type="http://schemas.openxmlformats.org/officeDocument/2006/relationships/hyperlink" Target="https://incubeta.com/pt-pt/knowledge-base/category/ga4/" TargetMode="External"/><Relationship Id="rId3674" Type="http://schemas.openxmlformats.org/officeDocument/2006/relationships/hyperlink" Target="https://incubeta.com/sg/news-and-resources/incubeta-dach-gcp-certification/" TargetMode="External"/><Relationship Id="rId1012" Type="http://schemas.openxmlformats.org/officeDocument/2006/relationships/hyperlink" Target="https://incubeta.com/ch/news-and-resources/incubeta-appoints-sarah-hampton-as-us-chief-operating-officer/" TargetMode="External"/><Relationship Id="rId2343" Type="http://schemas.openxmlformats.org/officeDocument/2006/relationships/hyperlink" Target="https://incubeta.com/mx/knowledge-base/category/holiday-marketing/" TargetMode="External"/><Relationship Id="rId3673" Type="http://schemas.openxmlformats.org/officeDocument/2006/relationships/hyperlink" Target="https://incubeta.com/my/knowledge-base/what-is-data-empathy/" TargetMode="External"/><Relationship Id="rId1013" Type="http://schemas.openxmlformats.org/officeDocument/2006/relationships/hyperlink" Target="https://incubeta.com/ch/news-and-resources/incubeta-welcomes-new-acquisition-bruce-clay-mena-to-the-family/" TargetMode="External"/><Relationship Id="rId2344" Type="http://schemas.openxmlformats.org/officeDocument/2006/relationships/hyperlink" Target="https://incubeta.com/ch/news-and-resources/harrods-partners-with-incubeta/" TargetMode="External"/><Relationship Id="rId3676" Type="http://schemas.openxmlformats.org/officeDocument/2006/relationships/hyperlink" Target="https://incubeta.com/de/whitepapers/report-the-marketers-confidence-paradox/" TargetMode="External"/><Relationship Id="rId1014" Type="http://schemas.openxmlformats.org/officeDocument/2006/relationships/hyperlink" Target="https://incubeta.com/my/knowledge-base/what-is-enhanced-conversions/" TargetMode="External"/><Relationship Id="rId2345" Type="http://schemas.openxmlformats.org/officeDocument/2006/relationships/hyperlink" Target="https://incubeta.com/za/knowledge-base/category/disability/" TargetMode="External"/><Relationship Id="rId3675" Type="http://schemas.openxmlformats.org/officeDocument/2006/relationships/hyperlink" Target="https://incubeta.com/my/news-and-resources/the-next-era-of-shopping-is-agentic/" TargetMode="External"/><Relationship Id="rId1004" Type="http://schemas.openxmlformats.org/officeDocument/2006/relationships/hyperlink" Target="https://incubeta.com/ae/news-and-resources/what-google-is-changing-for-digital-advertising-and-commerce-in-2026/" TargetMode="External"/><Relationship Id="rId2335" Type="http://schemas.openxmlformats.org/officeDocument/2006/relationships/hyperlink" Target="https://incubeta.com/de/knowledge-base/why-is-tiktok-shop-important/" TargetMode="External"/><Relationship Id="rId3667" Type="http://schemas.openxmlformats.org/officeDocument/2006/relationships/hyperlink" Target="https://incubeta.com/es/news-and-resources/how-data-unification-delivers-performance/" TargetMode="External"/><Relationship Id="rId1005" Type="http://schemas.openxmlformats.org/officeDocument/2006/relationships/hyperlink" Target="https://incubeta.com/gb/news-and-resources/the-amazon-idq-score-and-why-its-important/" TargetMode="External"/><Relationship Id="rId2336" Type="http://schemas.openxmlformats.org/officeDocument/2006/relationships/hyperlink" Target="https://incubeta.com/de/news-and-resources/extendo-joins-incubeta/" TargetMode="External"/><Relationship Id="rId3666" Type="http://schemas.openxmlformats.org/officeDocument/2006/relationships/hyperlink" Target="https://incubeta.com/ch/news-and-resources/the-next-era-of-shopping-is-agentic/" TargetMode="External"/><Relationship Id="rId1006" Type="http://schemas.openxmlformats.org/officeDocument/2006/relationships/hyperlink" Target="https://incubeta.com/knowledge-base/advanced-signals-ai-first-ppc-structures-dont-need-to-result-in-a-loss-of-insight-or-control/" TargetMode="External"/><Relationship Id="rId2337" Type="http://schemas.openxmlformats.org/officeDocument/2006/relationships/hyperlink" Target="https://incubeta.com/za/news-and-resources/advertising-through-uncertain-times/" TargetMode="External"/><Relationship Id="rId3669" Type="http://schemas.openxmlformats.org/officeDocument/2006/relationships/hyperlink" Target="https://incubeta.com/sg/news-and-resources/incubeta-uk-is-google-mobile-certified/" TargetMode="External"/><Relationship Id="rId1007" Type="http://schemas.openxmlformats.org/officeDocument/2006/relationships/hyperlink" Target="https://incubeta.com/mx/news-and-resources/majority-stake-in-incubeta-acquired-by-global-investment-firm-carlyle/" TargetMode="External"/><Relationship Id="rId2338" Type="http://schemas.openxmlformats.org/officeDocument/2006/relationships/hyperlink" Target="https://incubeta.com/za/news-and-resources/how-cmos-can-win-the-affection-of-the-cfo/" TargetMode="External"/><Relationship Id="rId3668" Type="http://schemas.openxmlformats.org/officeDocument/2006/relationships/hyperlink" Target="https://incubeta.com/ae/news-and-resources/google-abandons-third-party-cookie-deprecation/" TargetMode="External"/><Relationship Id="rId1008" Type="http://schemas.openxmlformats.org/officeDocument/2006/relationships/hyperlink" Target="https://incubeta.com/gb/news-and-resources/goodbye-google-what-amazons-shopping-ad-exit-means-for-search/" TargetMode="External"/><Relationship Id="rId2339" Type="http://schemas.openxmlformats.org/officeDocument/2006/relationships/hyperlink" Target="https://incubeta.com/es/news-and-resources/why-brands-need-to-own-their-marketing-intelligence-in-the-ai-era/" TargetMode="External"/><Relationship Id="rId1009" Type="http://schemas.openxmlformats.org/officeDocument/2006/relationships/hyperlink" Target="https://incubeta.com/ch/news-and-resources/incubeta-expands-to-dubai-mexico/" TargetMode="External"/><Relationship Id="rId3661" Type="http://schemas.openxmlformats.org/officeDocument/2006/relationships/hyperlink" Target="https://incubeta.com/my/knowledge-base/whats-new-with-ga4/" TargetMode="External"/><Relationship Id="rId2330" Type="http://schemas.openxmlformats.org/officeDocument/2006/relationships/hyperlink" Target="https://incubeta.com/my/knowledge-base/mmm-powerhouses-comparing-meridian-and-robyn-2/" TargetMode="External"/><Relationship Id="rId3660" Type="http://schemas.openxmlformats.org/officeDocument/2006/relationships/hyperlink" Target="https://incubeta.com/it/news-and-resources/how-cmos-can-win-the-affection-of-the-cfo/" TargetMode="External"/><Relationship Id="rId1000" Type="http://schemas.openxmlformats.org/officeDocument/2006/relationships/hyperlink" Target="https://incubeta.com/de/news-and-resources/say-hello-to-temu-south-africas-newest-retail-phenomenon/" TargetMode="External"/><Relationship Id="rId2331" Type="http://schemas.openxmlformats.org/officeDocument/2006/relationships/hyperlink" Target="https://incubeta.com/gb/news-and-resources/how-to-find-growth-in-difficult-times/" TargetMode="External"/><Relationship Id="rId3663" Type="http://schemas.openxmlformats.org/officeDocument/2006/relationships/hyperlink" Target="https://incubeta.com/our-work/page/2/" TargetMode="External"/><Relationship Id="rId1001" Type="http://schemas.openxmlformats.org/officeDocument/2006/relationships/hyperlink" Target="https://incubeta.com/knowledge-base/why-are-video-ads-important/" TargetMode="External"/><Relationship Id="rId2332" Type="http://schemas.openxmlformats.org/officeDocument/2006/relationships/hyperlink" Target="https://incubeta.com/mx/news-and-resources/incubeta-welcomes-jacques-van-niekerk-as-non-executive-board-director/" TargetMode="External"/><Relationship Id="rId3662" Type="http://schemas.openxmlformats.org/officeDocument/2006/relationships/hyperlink" Target="https://incubeta.com/es/knowledge-base/category/advanced-ppc/" TargetMode="External"/><Relationship Id="rId1002" Type="http://schemas.openxmlformats.org/officeDocument/2006/relationships/hyperlink" Target="https://incubeta.com/gb/news-and-resources/amazons-arrival-in-south-africa-a-game-changer-for-the-global-marketplace/" TargetMode="External"/><Relationship Id="rId2333" Type="http://schemas.openxmlformats.org/officeDocument/2006/relationships/hyperlink" Target="https://incubeta.com/es/news-and-resources/incubeta-acquires-global-marketplace-expert-maze-one/" TargetMode="External"/><Relationship Id="rId3665" Type="http://schemas.openxmlformats.org/officeDocument/2006/relationships/hyperlink" Target="https://incubeta.com/es/knowledge-base/how-to-drive-sales-over-valentines-day/" TargetMode="External"/><Relationship Id="rId1003" Type="http://schemas.openxmlformats.org/officeDocument/2006/relationships/hyperlink" Target="https://incubeta.com/my/news-and-resources/majority-stake-in-incubeta-acquired-by-global-investment-firm-carlyle/" TargetMode="External"/><Relationship Id="rId2334" Type="http://schemas.openxmlformats.org/officeDocument/2006/relationships/hyperlink" Target="https://incubeta.com/pt-pt/news-and-resources/increasing-sustainability-one-ad-at-a-time/" TargetMode="External"/><Relationship Id="rId3664" Type="http://schemas.openxmlformats.org/officeDocument/2006/relationships/hyperlink" Target="https://incubeta.com/pt-pt/knowledge-base/multi-target-portfolios-making-the-most-of-sa360s-newest-bid-strategy/" TargetMode="External"/><Relationship Id="rId1037" Type="http://schemas.openxmlformats.org/officeDocument/2006/relationships/hyperlink" Target="https://incubeta.com/mx/news-and-resources/the-amazon-idq-score-and-why-its-important/" TargetMode="External"/><Relationship Id="rId2368" Type="http://schemas.openxmlformats.org/officeDocument/2006/relationships/hyperlink" Target="https://incubeta.com/mx/knowledge-base/optimizing-your-website-for-increased-holiday-conversions/" TargetMode="External"/><Relationship Id="rId1038" Type="http://schemas.openxmlformats.org/officeDocument/2006/relationships/hyperlink" Target="https://incubeta.com/ae/news-and-resources/how-to-avoid-keyword-cannibalization-and-drive-total-search-performance/" TargetMode="External"/><Relationship Id="rId2369" Type="http://schemas.openxmlformats.org/officeDocument/2006/relationships/hyperlink" Target="https://incubeta.com/es/our-work/marks-spencer-international/" TargetMode="External"/><Relationship Id="rId3699" Type="http://schemas.openxmlformats.org/officeDocument/2006/relationships/hyperlink" Target="https://incubeta.com/de/knowledge-base/why-chatgpts-shopping-integration-should-reshape-how-you-think-about-content-and-brand-trust/" TargetMode="External"/><Relationship Id="rId1039" Type="http://schemas.openxmlformats.org/officeDocument/2006/relationships/hyperlink" Target="https://incubeta.com/it/news-and-resources/what-is-outperform-marketing/" TargetMode="External"/><Relationship Id="rId206" Type="http://schemas.openxmlformats.org/officeDocument/2006/relationships/hyperlink" Target="https://incubeta.com/de/find-us/saudi/" TargetMode="External"/><Relationship Id="rId205" Type="http://schemas.openxmlformats.org/officeDocument/2006/relationships/hyperlink" Target="https://incubeta.com/ch/our-work/" TargetMode="External"/><Relationship Id="rId204" Type="http://schemas.openxmlformats.org/officeDocument/2006/relationships/hyperlink" Target="https://incubeta.com/es/find-us/madrid-spain/" TargetMode="External"/><Relationship Id="rId203" Type="http://schemas.openxmlformats.org/officeDocument/2006/relationships/hyperlink" Target="https://incubeta.com/gb/news-and-resources/category/thought-leadership/" TargetMode="External"/><Relationship Id="rId209" Type="http://schemas.openxmlformats.org/officeDocument/2006/relationships/hyperlink" Target="https://incubeta.com/au/solutions/outsmart/" TargetMode="External"/><Relationship Id="rId208" Type="http://schemas.openxmlformats.org/officeDocument/2006/relationships/hyperlink" Target="https://incubeta.com/gb/find-us/madrid-spain/" TargetMode="External"/><Relationship Id="rId3690" Type="http://schemas.openxmlformats.org/officeDocument/2006/relationships/hyperlink" Target="https://incubeta.com/pt-pt/knowledge-base/category/privacy/" TargetMode="External"/><Relationship Id="rId207" Type="http://schemas.openxmlformats.org/officeDocument/2006/relationships/hyperlink" Target="https://incubeta.com/es/news-and-resources/" TargetMode="External"/><Relationship Id="rId2360" Type="http://schemas.openxmlformats.org/officeDocument/2006/relationships/hyperlink" Target="https://incubeta.com/ch/knowledge-base/the-risks-rewards-best-practices-of-generative-ai/" TargetMode="External"/><Relationship Id="rId3692" Type="http://schemas.openxmlformats.org/officeDocument/2006/relationships/hyperlink" Target="https://incubeta.com/gb/knowledge-base/category/customer-experience/" TargetMode="External"/><Relationship Id="rId1030" Type="http://schemas.openxmlformats.org/officeDocument/2006/relationships/hyperlink" Target="https://incubeta.com/my/news-and-resources/the-amazon-idq-score-and-why-its-important/" TargetMode="External"/><Relationship Id="rId2361" Type="http://schemas.openxmlformats.org/officeDocument/2006/relationships/hyperlink" Target="https://incubeta.com/de/news-and-resources/google-transitions-away-from-similar-audiences/" TargetMode="External"/><Relationship Id="rId3691" Type="http://schemas.openxmlformats.org/officeDocument/2006/relationships/hyperlink" Target="https://incubeta.com/it/news-and-resources/incubeta-to-propel-growth-for-popeyes-uk/" TargetMode="External"/><Relationship Id="rId1031" Type="http://schemas.openxmlformats.org/officeDocument/2006/relationships/hyperlink" Target="https://incubeta.com/our-work/global-digital-transformation/" TargetMode="External"/><Relationship Id="rId2362" Type="http://schemas.openxmlformats.org/officeDocument/2006/relationships/hyperlink" Target="https://incubeta.com/ch/find-us/page/2/" TargetMode="External"/><Relationship Id="rId3694" Type="http://schemas.openxmlformats.org/officeDocument/2006/relationships/hyperlink" Target="https://incubeta.com/mx/news-and-resources/incubeta-launches-new-agentic-ai-products-to-help-brands-understand-what-truly-drives-marketing-performance/" TargetMode="External"/><Relationship Id="rId1032" Type="http://schemas.openxmlformats.org/officeDocument/2006/relationships/hyperlink" Target="https://incubeta.com/my/knowledge-base/what-is-value-based-bidding-vbb/" TargetMode="External"/><Relationship Id="rId2363" Type="http://schemas.openxmlformats.org/officeDocument/2006/relationships/hyperlink" Target="https://incubeta.com/mx/knowledge-base/the-risks-rewards-best-practices-of-generative-ai/" TargetMode="External"/><Relationship Id="rId3693" Type="http://schemas.openxmlformats.org/officeDocument/2006/relationships/hyperlink" Target="https://incubeta.com/de/news-and-resources/intelligent-creative-vs-infinite-ai-content-how-to-win-in-2026/" TargetMode="External"/><Relationship Id="rId202" Type="http://schemas.openxmlformats.org/officeDocument/2006/relationships/hyperlink" Target="https://incubeta.com/ch/whitepapers/" TargetMode="External"/><Relationship Id="rId1033" Type="http://schemas.openxmlformats.org/officeDocument/2006/relationships/hyperlink" Target="https://incubeta.com/video-library/the-digital-edge-s2-ep-2-using-enterprise-llms-to-secure-your-ai-strategy-with-jonathan-greene/" TargetMode="External"/><Relationship Id="rId2364" Type="http://schemas.openxmlformats.org/officeDocument/2006/relationships/hyperlink" Target="https://incubeta.com/de/knowledge-base/category/ga4/" TargetMode="External"/><Relationship Id="rId3696" Type="http://schemas.openxmlformats.org/officeDocument/2006/relationships/hyperlink" Target="https://incubeta.com/de/our-work/carparts-mmm/" TargetMode="External"/><Relationship Id="rId201" Type="http://schemas.openxmlformats.org/officeDocument/2006/relationships/hyperlink" Target="https://incubeta.com/es/find-us/singapore/" TargetMode="External"/><Relationship Id="rId1034" Type="http://schemas.openxmlformats.org/officeDocument/2006/relationships/hyperlink" Target="https://incubeta.com/news-and-resources/incubeta-appoints-sarah-hampton-as-us-chief-operating-officer/" TargetMode="External"/><Relationship Id="rId2365" Type="http://schemas.openxmlformats.org/officeDocument/2006/relationships/hyperlink" Target="https://incubeta.com/mx/knowledge-base/whats-new-with-ga4/" TargetMode="External"/><Relationship Id="rId3695" Type="http://schemas.openxmlformats.org/officeDocument/2006/relationships/hyperlink" Target="https://incubeta.com/knowledge-base/category/consent-mode/" TargetMode="External"/><Relationship Id="rId200" Type="http://schemas.openxmlformats.org/officeDocument/2006/relationships/hyperlink" Target="https://incubeta.com/au/news-and-resources/category/thought-leadership/" TargetMode="External"/><Relationship Id="rId1035" Type="http://schemas.openxmlformats.org/officeDocument/2006/relationships/hyperlink" Target="https://incubeta.com/knowledge-base/what-is-consent-mode/" TargetMode="External"/><Relationship Id="rId2366" Type="http://schemas.openxmlformats.org/officeDocument/2006/relationships/hyperlink" Target="https://incubeta.com/gb/news-and-resources/tomorrows-world-5-takeaways-for-building-marketing-systems-that-outperform-in-2026/" TargetMode="External"/><Relationship Id="rId3698" Type="http://schemas.openxmlformats.org/officeDocument/2006/relationships/hyperlink" Target="https://incubeta.com/pt-pt/knowledge-base/category/conversions/" TargetMode="External"/><Relationship Id="rId1036" Type="http://schemas.openxmlformats.org/officeDocument/2006/relationships/hyperlink" Target="https://incubeta.com/pt-pt/news-and-resources/incubeta-welcomes-new-acquisition-bruce-clay-mena-to-the-family/" TargetMode="External"/><Relationship Id="rId2367" Type="http://schemas.openxmlformats.org/officeDocument/2006/relationships/hyperlink" Target="https://incubeta.com/ch/knowledge-base/category/digital-marketing/" TargetMode="External"/><Relationship Id="rId3697" Type="http://schemas.openxmlformats.org/officeDocument/2006/relationships/hyperlink" Target="https://incubeta.com/mx/news-and-resources/incubeta-to-propel-growth-for-popeyes-uk/" TargetMode="External"/><Relationship Id="rId1026" Type="http://schemas.openxmlformats.org/officeDocument/2006/relationships/hyperlink" Target="https://incubeta.com/ch/news-and-resources/what-google-is-changing-for-digital-advertising-and-commerce-in-2026/" TargetMode="External"/><Relationship Id="rId2357" Type="http://schemas.openxmlformats.org/officeDocument/2006/relationships/hyperlink" Target="https://incubeta.com/it/knowledge-base/why-are-video-ads-important/" TargetMode="External"/><Relationship Id="rId3689" Type="http://schemas.openxmlformats.org/officeDocument/2006/relationships/hyperlink" Target="https://incubeta.com/it/knowledge-base/tired-of-explaining-data-discrepancies-a-practical-guide-to-sa360-and-ga-alignment/" TargetMode="External"/><Relationship Id="rId1027" Type="http://schemas.openxmlformats.org/officeDocument/2006/relationships/hyperlink" Target="https://incubeta.com/news-and-resources/celebrating-international-womens-day/" TargetMode="External"/><Relationship Id="rId2358" Type="http://schemas.openxmlformats.org/officeDocument/2006/relationships/hyperlink" Target="https://incubeta.com/za/news-and-resources/victoria-webb-appointed-as-new-managing-director-of-incubeta-mena/" TargetMode="External"/><Relationship Id="rId3688" Type="http://schemas.openxmlformats.org/officeDocument/2006/relationships/hyperlink" Target="https://incubeta.com/gb/knowledge-base/category/crm/" TargetMode="External"/><Relationship Id="rId1028" Type="http://schemas.openxmlformats.org/officeDocument/2006/relationships/hyperlink" Target="https://incubeta.com/news-and-resources/incubeta-drives-ai-performance-with-early-adoption-of-gemini-for-google-workspace/" TargetMode="External"/><Relationship Id="rId2359" Type="http://schemas.openxmlformats.org/officeDocument/2006/relationships/hyperlink" Target="https://incubeta.com/sg/knowledge-base/category/gen-z/" TargetMode="External"/><Relationship Id="rId1029" Type="http://schemas.openxmlformats.org/officeDocument/2006/relationships/hyperlink" Target="https://incubeta.com/mx/knowledge-base/what-is-marketing-mix-modeling-mmm/" TargetMode="External"/><Relationship Id="rId3681" Type="http://schemas.openxmlformats.org/officeDocument/2006/relationships/hyperlink" Target="https://incubeta.com/sg/news-and-resources/incubeta-za-is-google-mobile-certified/" TargetMode="External"/><Relationship Id="rId2350" Type="http://schemas.openxmlformats.org/officeDocument/2006/relationships/hyperlink" Target="https://incubeta.com/it/knowledge-base/category/conversions/" TargetMode="External"/><Relationship Id="rId3680" Type="http://schemas.openxmlformats.org/officeDocument/2006/relationships/hyperlink" Target="https://incubeta.com/au/news-and-resources/how-to-make-every-search-dollar-count/" TargetMode="External"/><Relationship Id="rId1020" Type="http://schemas.openxmlformats.org/officeDocument/2006/relationships/hyperlink" Target="https://incubeta.com/za/news-and-resources/incubeta-acquires-rocketsource-to-expand-human-centered-ai-capabilities/" TargetMode="External"/><Relationship Id="rId2351" Type="http://schemas.openxmlformats.org/officeDocument/2006/relationships/hyperlink" Target="https://incubeta.com/pt-pt/news-and-resources/incubeta-wins-at-madfest/" TargetMode="External"/><Relationship Id="rId3683" Type="http://schemas.openxmlformats.org/officeDocument/2006/relationships/hyperlink" Target="https://incubeta.com/sg/our-work/leveraging-value-based-bidding-for-ms/" TargetMode="External"/><Relationship Id="rId1021" Type="http://schemas.openxmlformats.org/officeDocument/2006/relationships/hyperlink" Target="https://incubeta.com/mx/knowledge-base/seasonal-sales-strategy-how-to-outperform-in-shorter-peak-windows/" TargetMode="External"/><Relationship Id="rId2352" Type="http://schemas.openxmlformats.org/officeDocument/2006/relationships/hyperlink" Target="https://incubeta.com/es/our-work/page/2/" TargetMode="External"/><Relationship Id="rId3682" Type="http://schemas.openxmlformats.org/officeDocument/2006/relationships/hyperlink" Target="https://incubeta.com/au/news-and-resources/is-sustainable-profitable-growth-a-pipe-dream/" TargetMode="External"/><Relationship Id="rId1022" Type="http://schemas.openxmlformats.org/officeDocument/2006/relationships/hyperlink" Target="https://incubeta.com/news-and-resources/harrods-partners-with-incubeta/" TargetMode="External"/><Relationship Id="rId2353" Type="http://schemas.openxmlformats.org/officeDocument/2006/relationships/hyperlink" Target="https://incubeta.com/au/knowledge-base/tired-of-explaining-data-discrepancies-a-practical-guide-to-sa360-and-ga-alignment/" TargetMode="External"/><Relationship Id="rId3685" Type="http://schemas.openxmlformats.org/officeDocument/2006/relationships/hyperlink" Target="https://incubeta.com/gb/news-and-resources/incubeta-has-been-named-a-2022-google-premier-partner/" TargetMode="External"/><Relationship Id="rId1023" Type="http://schemas.openxmlformats.org/officeDocument/2006/relationships/hyperlink" Target="https://incubeta.com/knowledge-base/what-is-google-analytics-4-ga4/" TargetMode="External"/><Relationship Id="rId2354" Type="http://schemas.openxmlformats.org/officeDocument/2006/relationships/hyperlink" Target="https://incubeta.com/ae/news-and-resources/incubeta-scores-vendor-licenses-in-virginia-louisiana/" TargetMode="External"/><Relationship Id="rId3684" Type="http://schemas.openxmlformats.org/officeDocument/2006/relationships/hyperlink" Target="https://incubeta.com/es/capabilities/digital-media/" TargetMode="External"/><Relationship Id="rId1024" Type="http://schemas.openxmlformats.org/officeDocument/2006/relationships/hyperlink" Target="https://incubeta.com/it/news-and-resources/from-search-to-delegation-navigating-the-rise-of-agentic-commerce/" TargetMode="External"/><Relationship Id="rId2355" Type="http://schemas.openxmlformats.org/officeDocument/2006/relationships/hyperlink" Target="https://incubeta.com/au/news-and-resources/redesigning-marketing-operations-for-the-ai-era-in-conversation-with-jonathan-greene/" TargetMode="External"/><Relationship Id="rId3687" Type="http://schemas.openxmlformats.org/officeDocument/2006/relationships/hyperlink" Target="https://incubeta.com/au/news-and-resources/the-next-era-of-shopping-is-agentic/" TargetMode="External"/><Relationship Id="rId1025" Type="http://schemas.openxmlformats.org/officeDocument/2006/relationships/hyperlink" Target="https://incubeta.com/news-and-resources/incubeta-welcome-new-managing-director-mexico/" TargetMode="External"/><Relationship Id="rId2356" Type="http://schemas.openxmlformats.org/officeDocument/2006/relationships/hyperlink" Target="https://incubeta.com/ch/knowledge-base/a-guide-to-countering-safaris-gclid-removal-2/" TargetMode="External"/><Relationship Id="rId3686" Type="http://schemas.openxmlformats.org/officeDocument/2006/relationships/hyperlink" Target="https://incubeta.com/sg/news-and-resources/category/incubeta-updates/page/4/" TargetMode="External"/><Relationship Id="rId4161" Type="http://schemas.openxmlformats.org/officeDocument/2006/relationships/hyperlink" Target="https://incubeta.com/ae/news-and-resources/incubeta-za-is-google-mobile-certified/" TargetMode="External"/><Relationship Id="rId4160" Type="http://schemas.openxmlformats.org/officeDocument/2006/relationships/hyperlink" Target="https://incubeta.com/pt-pt/our-work/enriching-ga4-with-business-data/" TargetMode="External"/><Relationship Id="rId4163" Type="http://schemas.openxmlformats.org/officeDocument/2006/relationships/hyperlink" Target="https://incubeta.com/es/find-us/page/2/" TargetMode="External"/><Relationship Id="rId4162" Type="http://schemas.openxmlformats.org/officeDocument/2006/relationships/hyperlink" Target="https://incubeta.com/mx/knowledge-base/how-retail-consumers-spend-during-economic-hardship/" TargetMode="External"/><Relationship Id="rId4165" Type="http://schemas.openxmlformats.org/officeDocument/2006/relationships/hyperlink" Target="https://incubeta.com/gb/our-work/a-decade-of-outperforming-with-forever-new/" TargetMode="External"/><Relationship Id="rId4164" Type="http://schemas.openxmlformats.org/officeDocument/2006/relationships/hyperlink" Target="https://incubeta.com/de/knowledge-base/category/app-advertising/" TargetMode="External"/><Relationship Id="rId4167" Type="http://schemas.openxmlformats.org/officeDocument/2006/relationships/hyperlink" Target="https://incubeta.com/au/knowledge-base/category/digital-marketing/" TargetMode="External"/><Relationship Id="rId4166" Type="http://schemas.openxmlformats.org/officeDocument/2006/relationships/hyperlink" Target="https://incubeta.com/ae/knowledge-base/category/gmp/" TargetMode="External"/><Relationship Id="rId4169" Type="http://schemas.openxmlformats.org/officeDocument/2006/relationships/hyperlink" Target="https://incubeta.com/es/news-and-resources/is-sustainable-profitable-growth-a-pipe-dream/" TargetMode="External"/><Relationship Id="rId4168" Type="http://schemas.openxmlformats.org/officeDocument/2006/relationships/hyperlink" Target="https://incubeta.com/gb/news-and-resources/incubeta-scores-vendor-licenses-in-virginia-louisiana/" TargetMode="External"/><Relationship Id="rId4150" Type="http://schemas.openxmlformats.org/officeDocument/2006/relationships/hyperlink" Target="https://incubeta.com/mx/news-and-resources/tomorrows-world-5-takeaways-for-building-marketing-systems-that-outperform-in-2026/" TargetMode="External"/><Relationship Id="rId4152" Type="http://schemas.openxmlformats.org/officeDocument/2006/relationships/hyperlink" Target="https://incubeta.com/es/news-and-resources/category/incubeta-updates/page/2/" TargetMode="External"/><Relationship Id="rId4151" Type="http://schemas.openxmlformats.org/officeDocument/2006/relationships/hyperlink" Target="https://incubeta.com/ch/knowledge-base/why-is-tiktok-shop-important/" TargetMode="External"/><Relationship Id="rId4154" Type="http://schemas.openxmlformats.org/officeDocument/2006/relationships/hyperlink" Target="https://incubeta.com/knowledge-base/category/retail-media/" TargetMode="External"/><Relationship Id="rId4153" Type="http://schemas.openxmlformats.org/officeDocument/2006/relationships/hyperlink" Target="https://incubeta.com/ch/news-and-resources/incubeta-appoints-amy-crowther-as-president-americas/" TargetMode="External"/><Relationship Id="rId4156" Type="http://schemas.openxmlformats.org/officeDocument/2006/relationships/hyperlink" Target="https://incubeta.com/my/news-and-resources/incubeta-appoints-cory-hudson-as-senior-vice-president-of-creative/" TargetMode="External"/><Relationship Id="rId4155" Type="http://schemas.openxmlformats.org/officeDocument/2006/relationships/hyperlink" Target="https://incubeta.com/my/whitepapers/report-the-marketers-confidence-paradox/" TargetMode="External"/><Relationship Id="rId4158" Type="http://schemas.openxmlformats.org/officeDocument/2006/relationships/hyperlink" Target="https://incubeta.com/sg/our-work/increasing-roas-with-google-precision-optimization/" TargetMode="External"/><Relationship Id="rId4157" Type="http://schemas.openxmlformats.org/officeDocument/2006/relationships/hyperlink" Target="https://incubeta.com/my/video-library/incubeta-unpacks-commerce-on-emerce-talks/" TargetMode="External"/><Relationship Id="rId4159" Type="http://schemas.openxmlformats.org/officeDocument/2006/relationships/hyperlink" Target="https://incubeta.com/sg/knowledge-base/category/accessibility/" TargetMode="External"/><Relationship Id="rId1910" Type="http://schemas.openxmlformats.org/officeDocument/2006/relationships/hyperlink" Target="https://incubeta.com/es/news-and-resources/incubeta-to-propel-growth-for-popeyes-uk/" TargetMode="External"/><Relationship Id="rId1911" Type="http://schemas.openxmlformats.org/officeDocument/2006/relationships/hyperlink" Target="https://incubeta.com/it/our-work/page/2/" TargetMode="External"/><Relationship Id="rId1912" Type="http://schemas.openxmlformats.org/officeDocument/2006/relationships/hyperlink" Target="https://incubeta.com/it/knowledge-base/test-learn-with-the-new-ai-powered-features-on-performance-max/" TargetMode="External"/><Relationship Id="rId1913" Type="http://schemas.openxmlformats.org/officeDocument/2006/relationships/hyperlink" Target="https://incubeta.com/de/knowledge-base/category/roas/" TargetMode="External"/><Relationship Id="rId1914" Type="http://schemas.openxmlformats.org/officeDocument/2006/relationships/hyperlink" Target="https://incubeta.com/mx/news-and-resources/we-have-the-google-premier-partner-badge/" TargetMode="External"/><Relationship Id="rId1915" Type="http://schemas.openxmlformats.org/officeDocument/2006/relationships/hyperlink" Target="https://incubeta.com/pt-pt/knowledge-base/category/advertising/" TargetMode="External"/><Relationship Id="rId1916" Type="http://schemas.openxmlformats.org/officeDocument/2006/relationships/hyperlink" Target="https://incubeta.com/gb/our-work/driving-personalization-with-ai/" TargetMode="External"/><Relationship Id="rId1917" Type="http://schemas.openxmlformats.org/officeDocument/2006/relationships/hyperlink" Target="https://incubeta.com/gb/video-library/the-digital-edge-s2-ep-1-discover-how-ai-is-reshaping-digital-marketing-with-michael-ossendrijver/" TargetMode="External"/><Relationship Id="rId1918" Type="http://schemas.openxmlformats.org/officeDocument/2006/relationships/hyperlink" Target="https://incubeta.com/ch/news-and-resources/google-agentspace/" TargetMode="External"/><Relationship Id="rId1919" Type="http://schemas.openxmlformats.org/officeDocument/2006/relationships/hyperlink" Target="https://incubeta.com/sg/capabilities/creative/" TargetMode="External"/><Relationship Id="rId4181" Type="http://schemas.openxmlformats.org/officeDocument/2006/relationships/hyperlink" Target="https://incubeta.com/gb/news-and-resources/incubeta-appoints-amy-crowther-as-president-americas/" TargetMode="External"/><Relationship Id="rId4180" Type="http://schemas.openxmlformats.org/officeDocument/2006/relationships/hyperlink" Target="https://incubeta.com/mx/whitepapers/report-the-marketers-confidence-paradox/" TargetMode="External"/><Relationship Id="rId4183" Type="http://schemas.openxmlformats.org/officeDocument/2006/relationships/hyperlink" Target="https://incubeta.com/pt-pt/knowledge-base/fragmentation-is-the-challenge-demand-gen-is-the-solution-2/" TargetMode="External"/><Relationship Id="rId4182" Type="http://schemas.openxmlformats.org/officeDocument/2006/relationships/hyperlink" Target="https://incubeta.com/ae/our-work/unlocking-new-profitability-in-a-shifting-luxury-market/" TargetMode="External"/><Relationship Id="rId4185" Type="http://schemas.openxmlformats.org/officeDocument/2006/relationships/hyperlink" Target="https://incubeta.com/mx/our-work/executing-a-global-data-audience-strategy/" TargetMode="External"/><Relationship Id="rId4184" Type="http://schemas.openxmlformats.org/officeDocument/2006/relationships/hyperlink" Target="https://incubeta.com/pt-pt/our-work/delivering-tangible-business-growth/" TargetMode="External"/><Relationship Id="rId4187" Type="http://schemas.openxmlformats.org/officeDocument/2006/relationships/hyperlink" Target="https://incubeta.com/ch/knowledge-base/unlocking-search-performance-with-sa360-forecasting/" TargetMode="External"/><Relationship Id="rId4186" Type="http://schemas.openxmlformats.org/officeDocument/2006/relationships/hyperlink" Target="https://incubeta.com/es/knowledge-base/the-benefits-challenges-of-in-app-advertising/" TargetMode="External"/><Relationship Id="rId4189" Type="http://schemas.openxmlformats.org/officeDocument/2006/relationships/hyperlink" Target="https://incubeta.com/de/our-work/marks-spencer-international/" TargetMode="External"/><Relationship Id="rId4188" Type="http://schemas.openxmlformats.org/officeDocument/2006/relationships/hyperlink" Target="https://incubeta.com/za/news-and-resources/incubeta-welcomes-jacques-van-niekerk-as-non-executive-board-director/" TargetMode="External"/><Relationship Id="rId1900" Type="http://schemas.openxmlformats.org/officeDocument/2006/relationships/hyperlink" Target="https://incubeta.com/mx/news-and-resources/why-creative-is-the-dark-horse-of-business-growth/" TargetMode="External"/><Relationship Id="rId1901" Type="http://schemas.openxmlformats.org/officeDocument/2006/relationships/hyperlink" Target="https://incubeta.com/pt-pt/capabilities/marketing-technology/" TargetMode="External"/><Relationship Id="rId1902" Type="http://schemas.openxmlformats.org/officeDocument/2006/relationships/hyperlink" Target="https://incubeta.com/ae/knowledge-base/category/google-analytics/" TargetMode="External"/><Relationship Id="rId1903" Type="http://schemas.openxmlformats.org/officeDocument/2006/relationships/hyperlink" Target="https://incubeta.com/ae/news-and-resources/why-eu-ad-personalization-ban-will-see-meta-shift-focus-to-ai/" TargetMode="External"/><Relationship Id="rId1904" Type="http://schemas.openxmlformats.org/officeDocument/2006/relationships/hyperlink" Target="https://incubeta.com/mx/news-and-resources/incubeta-drives-ai-performance-with-early-adoption-of-gemini-for-google-workspace/" TargetMode="External"/><Relationship Id="rId1905" Type="http://schemas.openxmlformats.org/officeDocument/2006/relationships/hyperlink" Target="https://incubeta.com/au/knowledge-base/category/artificial-intelligence/" TargetMode="External"/><Relationship Id="rId1906" Type="http://schemas.openxmlformats.org/officeDocument/2006/relationships/hyperlink" Target="https://incubeta.com/gb/news-and-resources/incubeta-acquires-ecommerce-agency-groundswell/" TargetMode="External"/><Relationship Id="rId1907" Type="http://schemas.openxmlformats.org/officeDocument/2006/relationships/hyperlink" Target="https://incubeta.com/ae/news-and-resources/incubeta-wins-at-madfest/" TargetMode="External"/><Relationship Id="rId1908" Type="http://schemas.openxmlformats.org/officeDocument/2006/relationships/hyperlink" Target="https://incubeta.com/it/knowledge-base/what-is-consent-mode/" TargetMode="External"/><Relationship Id="rId1909" Type="http://schemas.openxmlformats.org/officeDocument/2006/relationships/hyperlink" Target="https://incubeta.com/ae/knowledge-base/category/social-media/" TargetMode="External"/><Relationship Id="rId4170" Type="http://schemas.openxmlformats.org/officeDocument/2006/relationships/hyperlink" Target="https://incubeta.com/ch/knowledge-base/optimizing-your-website-for-increased-holiday-conversions/" TargetMode="External"/><Relationship Id="rId4172" Type="http://schemas.openxmlformats.org/officeDocument/2006/relationships/hyperlink" Target="https://incubeta.com/mx/knowledge-base/category/sales/" TargetMode="External"/><Relationship Id="rId4171" Type="http://schemas.openxmlformats.org/officeDocument/2006/relationships/hyperlink" Target="https://incubeta.com/ch/knowledge-base/category/ux/" TargetMode="External"/><Relationship Id="rId4174" Type="http://schemas.openxmlformats.org/officeDocument/2006/relationships/hyperlink" Target="https://incubeta.com/de/knowledge-base/category/customer-experience/" TargetMode="External"/><Relationship Id="rId4173" Type="http://schemas.openxmlformats.org/officeDocument/2006/relationships/hyperlink" Target="https://incubeta.com/sg/capabilities/marketing-intelligence/" TargetMode="External"/><Relationship Id="rId4176" Type="http://schemas.openxmlformats.org/officeDocument/2006/relationships/hyperlink" Target="https://incubeta.com/es/knowledge-base/understanding-consolidated-data/" TargetMode="External"/><Relationship Id="rId4175" Type="http://schemas.openxmlformats.org/officeDocument/2006/relationships/hyperlink" Target="https://incubeta.com/de/knowledge-base/category/channel/" TargetMode="External"/><Relationship Id="rId4178" Type="http://schemas.openxmlformats.org/officeDocument/2006/relationships/hyperlink" Target="https://incubeta.com/sg/whitepapers/the-architects-the-renters/" TargetMode="External"/><Relationship Id="rId4177" Type="http://schemas.openxmlformats.org/officeDocument/2006/relationships/hyperlink" Target="https://incubeta.com/it/whitepapers/inside-google-marketing-live-2026/" TargetMode="External"/><Relationship Id="rId4179" Type="http://schemas.openxmlformats.org/officeDocument/2006/relationships/hyperlink" Target="https://incubeta.com/za/knowledge-base/optimizing-your-website-for-increased-holiday-conversions/" TargetMode="External"/><Relationship Id="rId4129" Type="http://schemas.openxmlformats.org/officeDocument/2006/relationships/hyperlink" Target="https://incubeta.com/sg/news-and-resources/incubeta-acquires-global-marketplace-expert-maze-one/" TargetMode="External"/><Relationship Id="rId4128" Type="http://schemas.openxmlformats.org/officeDocument/2006/relationships/hyperlink" Target="https://incubeta.com/au/knowledge-base/category/statistics/" TargetMode="External"/><Relationship Id="rId1090" Type="http://schemas.openxmlformats.org/officeDocument/2006/relationships/hyperlink" Target="https://incubeta.com/mx/capabilities/marketing-intelligence/" TargetMode="External"/><Relationship Id="rId1091" Type="http://schemas.openxmlformats.org/officeDocument/2006/relationships/hyperlink" Target="https://incubeta.com/sg/news-and-resources/amazons-arrival-in-south-africa-a-game-changer-for-the-global-marketplace/" TargetMode="External"/><Relationship Id="rId1092" Type="http://schemas.openxmlformats.org/officeDocument/2006/relationships/hyperlink" Target="https://incubeta.com/sg/news-and-resources/say-hello-to-temu-south-africas-newest-retail-phenomenon/" TargetMode="External"/><Relationship Id="rId1093" Type="http://schemas.openxmlformats.org/officeDocument/2006/relationships/hyperlink" Target="https://incubeta.com/news-and-resources/google-retaliates-to-chatgpt/" TargetMode="External"/><Relationship Id="rId1094" Type="http://schemas.openxmlformats.org/officeDocument/2006/relationships/hyperlink" Target="https://incubeta.com/news-and-resources/the-next-era-of-shopping-is-agentic/" TargetMode="External"/><Relationship Id="rId1095" Type="http://schemas.openxmlformats.org/officeDocument/2006/relationships/hyperlink" Target="https://incubeta.com/sg/news-and-resources/category/thought-leadership/" TargetMode="External"/><Relationship Id="rId4121" Type="http://schemas.openxmlformats.org/officeDocument/2006/relationships/hyperlink" Target="https://incubeta.com/ae/video-library/the-digital-edge-ep-7-the-future-of-search-ai-what-comes-next/" TargetMode="External"/><Relationship Id="rId1096" Type="http://schemas.openxmlformats.org/officeDocument/2006/relationships/hyperlink" Target="https://incubeta.com/my/find-us/singapore/" TargetMode="External"/><Relationship Id="rId4120" Type="http://schemas.openxmlformats.org/officeDocument/2006/relationships/hyperlink" Target="https://incubeta.com/za/video-library/the-digital-edge-ep-7-the-future-of-search-ai-what-comes-next/" TargetMode="External"/><Relationship Id="rId1097" Type="http://schemas.openxmlformats.org/officeDocument/2006/relationships/hyperlink" Target="https://incubeta.com/ae/find-us/saudi/" TargetMode="External"/><Relationship Id="rId4123" Type="http://schemas.openxmlformats.org/officeDocument/2006/relationships/hyperlink" Target="https://incubeta.com/ch/knowledge-base/category/ai/" TargetMode="External"/><Relationship Id="rId1098" Type="http://schemas.openxmlformats.org/officeDocument/2006/relationships/hyperlink" Target="https://incubeta.com/my/solutions/outmeasure/" TargetMode="External"/><Relationship Id="rId4122" Type="http://schemas.openxmlformats.org/officeDocument/2006/relationships/hyperlink" Target="https://incubeta.com/au/knowledge-base/category/app-advertising/" TargetMode="External"/><Relationship Id="rId1099" Type="http://schemas.openxmlformats.org/officeDocument/2006/relationships/hyperlink" Target="https://incubeta.com/ae/find-us/salt-lake-city-utah/" TargetMode="External"/><Relationship Id="rId4125" Type="http://schemas.openxmlformats.org/officeDocument/2006/relationships/hyperlink" Target="https://incubeta.com/ae/news-and-resources/loreal-incubeta-use-ai-first-party-data-to-push-personalization-frontiers-with-skin-genius/" TargetMode="External"/><Relationship Id="rId4124" Type="http://schemas.openxmlformats.org/officeDocument/2006/relationships/hyperlink" Target="https://incubeta.com/my/knowledge-base/fragmentation-is-the-challenge-demand-gen-is-the-solution-2/" TargetMode="External"/><Relationship Id="rId4127" Type="http://schemas.openxmlformats.org/officeDocument/2006/relationships/hyperlink" Target="https://incubeta.com/za/knowledge-base/how-to-elevate-your-brands-presence-power-with-amazon-brand-registry/" TargetMode="External"/><Relationship Id="rId4126" Type="http://schemas.openxmlformats.org/officeDocument/2006/relationships/hyperlink" Target="https://incubeta.com/au/news-and-resources/incubeta-acquires-analytics-partner-panalysis/" TargetMode="External"/><Relationship Id="rId4118" Type="http://schemas.openxmlformats.org/officeDocument/2006/relationships/hyperlink" Target="https://incubeta.com/de/news-and-resources/is-sustainable-profitable-growth-a-pipe-dream/" TargetMode="External"/><Relationship Id="rId4117" Type="http://schemas.openxmlformats.org/officeDocument/2006/relationships/hyperlink" Target="https://incubeta.com/ae/news-and-resources/category/thought-leadership/page/2/" TargetMode="External"/><Relationship Id="rId4119" Type="http://schemas.openxmlformats.org/officeDocument/2006/relationships/hyperlink" Target="https://incubeta.com/ae/knowledge-base/the-benefits-challenges-of-in-app-advertising/" TargetMode="External"/><Relationship Id="rId1080" Type="http://schemas.openxmlformats.org/officeDocument/2006/relationships/hyperlink" Target="https://incubeta.com/de/news-and-resources/incubeta-releases-new-report-the-marketers-confidence-paradox/" TargetMode="External"/><Relationship Id="rId1081" Type="http://schemas.openxmlformats.org/officeDocument/2006/relationships/hyperlink" Target="https://incubeta.com/news-and-resources/maintaining-brand-identity-in-the-age-of-ultra-personalization/" TargetMode="External"/><Relationship Id="rId1082" Type="http://schemas.openxmlformats.org/officeDocument/2006/relationships/hyperlink" Target="https://incubeta.com/my/knowledge-base/what-is-google-analytics-4-ga4/" TargetMode="External"/><Relationship Id="rId1083" Type="http://schemas.openxmlformats.org/officeDocument/2006/relationships/hyperlink" Target="https://incubeta.com/es/news-and-resources/incubeta-releases-new-report-the-marketers-confidence-paradox/" TargetMode="External"/><Relationship Id="rId1084" Type="http://schemas.openxmlformats.org/officeDocument/2006/relationships/hyperlink" Target="https://incubeta.com/it/capabilities/creative/" TargetMode="External"/><Relationship Id="rId4110" Type="http://schemas.openxmlformats.org/officeDocument/2006/relationships/hyperlink" Target="https://incubeta.com/ae/knowledge-base/category/sa360/" TargetMode="External"/><Relationship Id="rId1085" Type="http://schemas.openxmlformats.org/officeDocument/2006/relationships/hyperlink" Target="https://incubeta.com/mx/news-and-resources/how-to-outperform-amidst-changing-search-behaviors/" TargetMode="External"/><Relationship Id="rId1086" Type="http://schemas.openxmlformats.org/officeDocument/2006/relationships/hyperlink" Target="https://incubeta.com/ch/news-and-resources/how-to-appropriately-represent-disability-in-marketing/" TargetMode="External"/><Relationship Id="rId4112" Type="http://schemas.openxmlformats.org/officeDocument/2006/relationships/hyperlink" Target="https://incubeta.com/pt-pt/knowledge-base/category/statistics/" TargetMode="External"/><Relationship Id="rId1087" Type="http://schemas.openxmlformats.org/officeDocument/2006/relationships/hyperlink" Target="https://incubeta.com/knowledge-base/googles-ai-max-at-peak-times-the-hidden-risks-and-how-to-avoid-them-2/" TargetMode="External"/><Relationship Id="rId4111" Type="http://schemas.openxmlformats.org/officeDocument/2006/relationships/hyperlink" Target="https://incubeta.com/ae/knowledge-base/how-bigquery-augments-ga4s-reporting-capabilities/" TargetMode="External"/><Relationship Id="rId1088" Type="http://schemas.openxmlformats.org/officeDocument/2006/relationships/hyperlink" Target="https://incubeta.com/our-work/using-high-quality-content-to-drive-engagement/" TargetMode="External"/><Relationship Id="rId4114" Type="http://schemas.openxmlformats.org/officeDocument/2006/relationships/hyperlink" Target="https://incubeta.com/de/news-and-resources/how-google-is-redefining-discovery-in-an-ai-first-world/" TargetMode="External"/><Relationship Id="rId1089" Type="http://schemas.openxmlformats.org/officeDocument/2006/relationships/hyperlink" Target="https://incubeta.com/mx/news-and-resources/after-google-cloud-next-are-you-an-architect-or-a-renter/" TargetMode="External"/><Relationship Id="rId4113" Type="http://schemas.openxmlformats.org/officeDocument/2006/relationships/hyperlink" Target="https://incubeta.com/za/news-and-resources/incubeta-opens-offices-in-saudi-arabia-to-execute-on-regional-global-growth-strategy/" TargetMode="External"/><Relationship Id="rId4116" Type="http://schemas.openxmlformats.org/officeDocument/2006/relationships/hyperlink" Target="https://incubeta.com/gb/news-and-resources/achieving-peak-season-success/" TargetMode="External"/><Relationship Id="rId4115" Type="http://schemas.openxmlformats.org/officeDocument/2006/relationships/hyperlink" Target="https://incubeta.com/mx/news-and-resources/loreal-and-incubeta-partner/" TargetMode="External"/><Relationship Id="rId4141" Type="http://schemas.openxmlformats.org/officeDocument/2006/relationships/hyperlink" Target="https://incubeta.com/mx/video-library/the-digital-edge-s2-ep-8-how-humans-win-and-disrupt-a-boring-ai-landscape-with-mark-schaefer/" TargetMode="External"/><Relationship Id="rId4140" Type="http://schemas.openxmlformats.org/officeDocument/2006/relationships/hyperlink" Target="https://incubeta.com/it/knowledge-base/category/ux/" TargetMode="External"/><Relationship Id="rId4143" Type="http://schemas.openxmlformats.org/officeDocument/2006/relationships/hyperlink" Target="https://incubeta.com/sg/news-and-resources/tomorrows-world-5-takeaways-for-building-marketing-systems-that-outperform-in-2026/" TargetMode="External"/><Relationship Id="rId4142" Type="http://schemas.openxmlformats.org/officeDocument/2006/relationships/hyperlink" Target="https://incubeta.com/de/knowledge-base/advanced-signals-ai-first-ppc-structures-dont-need-to-result-in-a-loss-of-insight-or-control/" TargetMode="External"/><Relationship Id="rId4145" Type="http://schemas.openxmlformats.org/officeDocument/2006/relationships/hyperlink" Target="https://incubeta.com/pt-pt/news-and-resources/incubeta-partners-with-carpio-to-supercharge-marketplace-reporting/" TargetMode="External"/><Relationship Id="rId4144" Type="http://schemas.openxmlformats.org/officeDocument/2006/relationships/hyperlink" Target="https://incubeta.com/ch/knowledge-base/category/sa360/" TargetMode="External"/><Relationship Id="rId4147" Type="http://schemas.openxmlformats.org/officeDocument/2006/relationships/hyperlink" Target="https://incubeta.com/mx/news-and-resources/driving-growth-in-uncertainty-3-top-tips-for-business-leaders/" TargetMode="External"/><Relationship Id="rId4146" Type="http://schemas.openxmlformats.org/officeDocument/2006/relationships/hyperlink" Target="https://incubeta.com/my/news-and-resources/incubeta-acquires-ecommerce-agency-groundswell/" TargetMode="External"/><Relationship Id="rId4149" Type="http://schemas.openxmlformats.org/officeDocument/2006/relationships/hyperlink" Target="https://incubeta.com/ch/knowledge-base/category/data/" TargetMode="External"/><Relationship Id="rId4148" Type="http://schemas.openxmlformats.org/officeDocument/2006/relationships/hyperlink" Target="https://incubeta.com/za/news-and-resources/extendo-joins-incubeta/" TargetMode="External"/><Relationship Id="rId4139" Type="http://schemas.openxmlformats.org/officeDocument/2006/relationships/hyperlink" Target="https://incubeta.com/gb/welcome-interview/" TargetMode="External"/><Relationship Id="rId4130" Type="http://schemas.openxmlformats.org/officeDocument/2006/relationships/hyperlink" Target="https://incubeta.com/es/knowledge-base/category/gmp/" TargetMode="External"/><Relationship Id="rId4132" Type="http://schemas.openxmlformats.org/officeDocument/2006/relationships/hyperlink" Target="https://incubeta.com/za/our-work/enriching-ga4-with-business-data/" TargetMode="External"/><Relationship Id="rId4131" Type="http://schemas.openxmlformats.org/officeDocument/2006/relationships/hyperlink" Target="https://incubeta.com/ae/news-and-resources/incubeta-are-finalists-at-google-premier-partner-awards/" TargetMode="External"/><Relationship Id="rId4134" Type="http://schemas.openxmlformats.org/officeDocument/2006/relationships/hyperlink" Target="https://incubeta.com/pt-pt/news-and-resources/how-to-own-your-automation/" TargetMode="External"/><Relationship Id="rId4133" Type="http://schemas.openxmlformats.org/officeDocument/2006/relationships/hyperlink" Target="https://incubeta.com/my/news-and-resources/loreal-incubeta-use-ai-first-party-data-to-push-personalization-frontiers-with-skin-genius/" TargetMode="External"/><Relationship Id="rId4136" Type="http://schemas.openxmlformats.org/officeDocument/2006/relationships/hyperlink" Target="https://incubeta.com/pt-pt/knowledge-base/how-to-exponentiate-your-digital-campaigns/" TargetMode="External"/><Relationship Id="rId4135" Type="http://schemas.openxmlformats.org/officeDocument/2006/relationships/hyperlink" Target="https://incubeta.com/au/knowledge-base/optimizing-your-website-for-increased-holiday-conversions/" TargetMode="External"/><Relationship Id="rId4138" Type="http://schemas.openxmlformats.org/officeDocument/2006/relationships/hyperlink" Target="https://incubeta.com/gb/knowledge-base/category/ai/" TargetMode="External"/><Relationship Id="rId4137" Type="http://schemas.openxmlformats.org/officeDocument/2006/relationships/hyperlink" Target="https://incubeta.com/it/knowledge-base/why-is-tiktok-shop-important/" TargetMode="External"/><Relationship Id="rId1972" Type="http://schemas.openxmlformats.org/officeDocument/2006/relationships/hyperlink" Target="https://incubeta.com/de/news-and-resources/incubeta-appoints-new-chief-people-officer/" TargetMode="External"/><Relationship Id="rId1973" Type="http://schemas.openxmlformats.org/officeDocument/2006/relationships/hyperlink" Target="https://incubeta.com/za/news-and-resources/incubeta-za-is-google-mobile-certified/" TargetMode="External"/><Relationship Id="rId1974" Type="http://schemas.openxmlformats.org/officeDocument/2006/relationships/hyperlink" Target="https://incubeta.com/sg/news-and-resources/from-ai-invisibility-to-ai-authority-scaling-brand-authority-in-the-age-of-answer-engines/" TargetMode="External"/><Relationship Id="rId1975" Type="http://schemas.openxmlformats.org/officeDocument/2006/relationships/hyperlink" Target="https://incubeta.com/it/video-library/the-digital-edge-s2-ep-9-keeping-your-brand-voice-in-an-automated-world-with-ben-afia/" TargetMode="External"/><Relationship Id="rId1976" Type="http://schemas.openxmlformats.org/officeDocument/2006/relationships/hyperlink" Target="https://incubeta.com/ae/knowledge-base/how-to-elevate-your-brands-presence-power-with-amazon-brand-registry/" TargetMode="External"/><Relationship Id="rId1977" Type="http://schemas.openxmlformats.org/officeDocument/2006/relationships/hyperlink" Target="https://incubeta.com/es/video-library/incubeta-unpacks-commerce-on-emerce-talks/" TargetMode="External"/><Relationship Id="rId1978" Type="http://schemas.openxmlformats.org/officeDocument/2006/relationships/hyperlink" Target="https://incubeta.com/it/knowledge-base/what-is-data-empathy/" TargetMode="External"/><Relationship Id="rId1979" Type="http://schemas.openxmlformats.org/officeDocument/2006/relationships/hyperlink" Target="https://incubeta.com/pt-pt/news-and-resources/why-eu-ad-personalization-ban-will-see-meta-shift-focus-to-ai/" TargetMode="External"/><Relationship Id="rId1970" Type="http://schemas.openxmlformats.org/officeDocument/2006/relationships/hyperlink" Target="https://incubeta.com/gb/news-and-resources/how-to-navigate-the-compressing-user-journey-in-2026/" TargetMode="External"/><Relationship Id="rId1971" Type="http://schemas.openxmlformats.org/officeDocument/2006/relationships/hyperlink" Target="https://incubeta.com/my/knowledge-base/category/retail/" TargetMode="External"/><Relationship Id="rId1961" Type="http://schemas.openxmlformats.org/officeDocument/2006/relationships/hyperlink" Target="https://incubeta.com/our-work/carparts-mmm/" TargetMode="External"/><Relationship Id="rId1962" Type="http://schemas.openxmlformats.org/officeDocument/2006/relationships/hyperlink" Target="https://incubeta.com/it/video-library/the-digital-edge-s2-ep-4-how-marketers-win-the-attention-economy-with-cricuts-stephanie-firth/" TargetMode="External"/><Relationship Id="rId1963" Type="http://schemas.openxmlformats.org/officeDocument/2006/relationships/hyperlink" Target="https://incubeta.com/ae/news-and-resources/google-transitions-away-from-similar-audiences/" TargetMode="External"/><Relationship Id="rId1964" Type="http://schemas.openxmlformats.org/officeDocument/2006/relationships/hyperlink" Target="https://incubeta.com/au/news-and-resources/incubeta-launches-seamless-search-on-google-cloud-marketplace/" TargetMode="External"/><Relationship Id="rId1965" Type="http://schemas.openxmlformats.org/officeDocument/2006/relationships/hyperlink" Target="https://incubeta.com/ae/knowledge-base/unlocking-search-performance-with-sa360-forecasting/" TargetMode="External"/><Relationship Id="rId1966" Type="http://schemas.openxmlformats.org/officeDocument/2006/relationships/hyperlink" Target="https://incubeta.com/it/news-and-resources/how-to-navigate-the-compressing-user-journey-in-2026/" TargetMode="External"/><Relationship Id="rId1967" Type="http://schemas.openxmlformats.org/officeDocument/2006/relationships/hyperlink" Target="https://incubeta.com/sg/news-and-resources/incubeta-acquires-analytics-partner-panalysis/" TargetMode="External"/><Relationship Id="rId1968" Type="http://schemas.openxmlformats.org/officeDocument/2006/relationships/hyperlink" Target="https://incubeta.com/sg/news-and-resources/loreal-and-incubeta-partner/" TargetMode="External"/><Relationship Id="rId1969" Type="http://schemas.openxmlformats.org/officeDocument/2006/relationships/hyperlink" Target="https://incubeta.com/ae/our-work/combining-real-time-weather-signals-with-ai-for-the-loreal-group/" TargetMode="External"/><Relationship Id="rId1960" Type="http://schemas.openxmlformats.org/officeDocument/2006/relationships/hyperlink" Target="https://incubeta.com/sg/news-and-resources/loreal-incubeta-use-ai-first-party-data-to-push-personalization-frontiers-with-skin-genius/" TargetMode="External"/><Relationship Id="rId1994" Type="http://schemas.openxmlformats.org/officeDocument/2006/relationships/hyperlink" Target="https://incubeta.com/de/knowledge-base/unlocking-search-performance-with-sa360-forecasting/" TargetMode="External"/><Relationship Id="rId1995" Type="http://schemas.openxmlformats.org/officeDocument/2006/relationships/hyperlink" Target="https://incubeta.com/gb/news-and-resources/monetizing-the-chat-openai-introduces-ads-to-chatgpt/" TargetMode="External"/><Relationship Id="rId1996" Type="http://schemas.openxmlformats.org/officeDocument/2006/relationships/hyperlink" Target="https://incubeta.com/my/news-and-resources/incubeta-welcomes-jacques-van-niekerk-as-non-executive-board-director/" TargetMode="External"/><Relationship Id="rId1997" Type="http://schemas.openxmlformats.org/officeDocument/2006/relationships/hyperlink" Target="https://incubeta.com/it/news-and-resources/nmpi-and-dqa-complete-acquisition-of-creative-specialist-joystick/" TargetMode="External"/><Relationship Id="rId1998" Type="http://schemas.openxmlformats.org/officeDocument/2006/relationships/hyperlink" Target="https://incubeta.com/za/news-and-resources/how-data-unification-delivers-performance/" TargetMode="External"/><Relationship Id="rId1999" Type="http://schemas.openxmlformats.org/officeDocument/2006/relationships/hyperlink" Target="https://incubeta.com/de/video-library/the-digital-edge-ep-3-ceo-jacques-van-niekerk-on-sustainable-growth-in-2025-outperform-marketing/" TargetMode="External"/><Relationship Id="rId1990" Type="http://schemas.openxmlformats.org/officeDocument/2006/relationships/hyperlink" Target="https://incubeta.com/ch/knowledge-base/what-is-threads/" TargetMode="External"/><Relationship Id="rId1991" Type="http://schemas.openxmlformats.org/officeDocument/2006/relationships/hyperlink" Target="https://incubeta.com/za/knowledge-base/category/user-experience/" TargetMode="External"/><Relationship Id="rId1992" Type="http://schemas.openxmlformats.org/officeDocument/2006/relationships/hyperlink" Target="https://incubeta.com/de/news-and-resources/demonstrating-diversity-the-value-of-inclusive-marketing/" TargetMode="External"/><Relationship Id="rId1993" Type="http://schemas.openxmlformats.org/officeDocument/2006/relationships/hyperlink" Target="https://incubeta.com/knowledge-base/category/mmm-tools/" TargetMode="External"/><Relationship Id="rId1983" Type="http://schemas.openxmlformats.org/officeDocument/2006/relationships/hyperlink" Target="https://incubeta.com/gb/knowledge-base/category/seo/" TargetMode="External"/><Relationship Id="rId1984" Type="http://schemas.openxmlformats.org/officeDocument/2006/relationships/hyperlink" Target="https://incubeta.com/ch/our-work/carparts-mmm/" TargetMode="External"/><Relationship Id="rId1985" Type="http://schemas.openxmlformats.org/officeDocument/2006/relationships/hyperlink" Target="https://incubeta.com/de/knowledge-base/category/retail/" TargetMode="External"/><Relationship Id="rId1986" Type="http://schemas.openxmlformats.org/officeDocument/2006/relationships/hyperlink" Target="https://incubeta.com/pt-pt/our-work/how-taxfix-turned-measurement-into-a-decision-engine-for-growth/" TargetMode="External"/><Relationship Id="rId1987" Type="http://schemas.openxmlformats.org/officeDocument/2006/relationships/hyperlink" Target="https://incubeta.com/my/news-and-resources/why-eu-ad-personalization-ban-will-see-meta-shift-focus-to-ai/" TargetMode="External"/><Relationship Id="rId1988" Type="http://schemas.openxmlformats.org/officeDocument/2006/relationships/hyperlink" Target="https://incubeta.com/pt-pt/knowledge-base/a-guide-to-countering-safaris-gclid-removal/" TargetMode="External"/><Relationship Id="rId1989" Type="http://schemas.openxmlformats.org/officeDocument/2006/relationships/hyperlink" Target="https://incubeta.com/au/knowledge-base/category/channel/" TargetMode="External"/><Relationship Id="rId1980" Type="http://schemas.openxmlformats.org/officeDocument/2006/relationships/hyperlink" Target="https://incubeta.com/pt-pt/news-and-resources/how-data-unification-delivers-performance/" TargetMode="External"/><Relationship Id="rId1981" Type="http://schemas.openxmlformats.org/officeDocument/2006/relationships/hyperlink" Target="https://incubeta.com/pt-pt/knowledge-base/page/3/" TargetMode="External"/><Relationship Id="rId1982" Type="http://schemas.openxmlformats.org/officeDocument/2006/relationships/hyperlink" Target="https://incubeta.com/de/knowledge-base/mmm-powerhouses-comparing-meridian-and-robyn-2/" TargetMode="External"/><Relationship Id="rId1930" Type="http://schemas.openxmlformats.org/officeDocument/2006/relationships/hyperlink" Target="https://incubeta.com/sg/news-and-resources/incubeta-appoints-amy-crowther-as-president-americas/" TargetMode="External"/><Relationship Id="rId1931" Type="http://schemas.openxmlformats.org/officeDocument/2006/relationships/hyperlink" Target="https://incubeta.com/gb/knowledge-base/category/artificial-intelligence/" TargetMode="External"/><Relationship Id="rId1932" Type="http://schemas.openxmlformats.org/officeDocument/2006/relationships/hyperlink" Target="https://incubeta.com/it/whitepapers/report-the-marketers-confidence-paradox/" TargetMode="External"/><Relationship Id="rId1933" Type="http://schemas.openxmlformats.org/officeDocument/2006/relationships/hyperlink" Target="https://incubeta.com/my/our-work/marks-spencer-international/" TargetMode="External"/><Relationship Id="rId1934" Type="http://schemas.openxmlformats.org/officeDocument/2006/relationships/hyperlink" Target="https://incubeta.com/mx/knowledge-base/how-to-set-up-a-retail-media-network/" TargetMode="External"/><Relationship Id="rId1935" Type="http://schemas.openxmlformats.org/officeDocument/2006/relationships/hyperlink" Target="https://incubeta.com/my/news-and-resources/breaking-down-organizational-silos-to-drive-synergy/" TargetMode="External"/><Relationship Id="rId1936" Type="http://schemas.openxmlformats.org/officeDocument/2006/relationships/hyperlink" Target="https://incubeta.com/my/news-and-resources/exploring-modern-search-preferences/" TargetMode="External"/><Relationship Id="rId1937" Type="http://schemas.openxmlformats.org/officeDocument/2006/relationships/hyperlink" Target="https://incubeta.com/es/news-and-resources/in-house-versus-agency/" TargetMode="External"/><Relationship Id="rId1938" Type="http://schemas.openxmlformats.org/officeDocument/2006/relationships/hyperlink" Target="https://incubeta.com/pt-pt/news-and-resources/loreal-and-incubeta-partner/" TargetMode="External"/><Relationship Id="rId1939" Type="http://schemas.openxmlformats.org/officeDocument/2006/relationships/hyperlink" Target="https://incubeta.com/it/our-work/executing-a-global-data-audience-strategy/" TargetMode="External"/><Relationship Id="rId1920" Type="http://schemas.openxmlformats.org/officeDocument/2006/relationships/hyperlink" Target="https://incubeta.com/sg/knowledge-base/category/google-analytics/" TargetMode="External"/><Relationship Id="rId1921" Type="http://schemas.openxmlformats.org/officeDocument/2006/relationships/hyperlink" Target="https://incubeta.com/mx/news-and-resources/why-eu-ad-personalization-ban-will-see-meta-shift-focus-to-ai/" TargetMode="External"/><Relationship Id="rId1922" Type="http://schemas.openxmlformats.org/officeDocument/2006/relationships/hyperlink" Target="https://incubeta.com/za/whitepapers/investments-for-marketing-profitability/" TargetMode="External"/><Relationship Id="rId1923" Type="http://schemas.openxmlformats.org/officeDocument/2006/relationships/hyperlink" Target="https://incubeta.com/sg/our-work/taking-the-grind-out-of-data-analysis/" TargetMode="External"/><Relationship Id="rId1924" Type="http://schemas.openxmlformats.org/officeDocument/2006/relationships/hyperlink" Target="https://incubeta.com/ae/news-and-resources/tomorrows-world-5-takeaways-for-building-marketing-systems-that-outperform-in-2026/" TargetMode="External"/><Relationship Id="rId1925" Type="http://schemas.openxmlformats.org/officeDocument/2006/relationships/hyperlink" Target="https://incubeta.com/it/news-and-resources/incubeta-has-been-named-a-2022-google-premier-partner/" TargetMode="External"/><Relationship Id="rId1926" Type="http://schemas.openxmlformats.org/officeDocument/2006/relationships/hyperlink" Target="https://incubeta.com/mx/news-and-resources/incubeta-opens-offices-in-saudi-arabia-to-execute-on-regional-global-growth-strategy/" TargetMode="External"/><Relationship Id="rId1927" Type="http://schemas.openxmlformats.org/officeDocument/2006/relationships/hyperlink" Target="https://incubeta.com/ae/news-and-resources/google-retaliates-to-chatgpt/" TargetMode="External"/><Relationship Id="rId1928" Type="http://schemas.openxmlformats.org/officeDocument/2006/relationships/hyperlink" Target="https://incubeta.com/ch/knowledge-base/category/conversions/" TargetMode="External"/><Relationship Id="rId1929" Type="http://schemas.openxmlformats.org/officeDocument/2006/relationships/hyperlink" Target="https://incubeta.com/pt-pt/capabilities/commerce/" TargetMode="External"/><Relationship Id="rId4190" Type="http://schemas.openxmlformats.org/officeDocument/2006/relationships/hyperlink" Target="https://incubeta.com/whitepapers/report-the-marketers-confidence-paradox/" TargetMode="External"/><Relationship Id="rId4192" Type="http://schemas.openxmlformats.org/officeDocument/2006/relationships/hyperlink" Target="https://incubeta.com/ch/knowledge-base/category/google-analytics/" TargetMode="External"/><Relationship Id="rId4191" Type="http://schemas.openxmlformats.org/officeDocument/2006/relationships/hyperlink" Target="https://incubeta.com/sg/knowledge-base/category/ecommerce/" TargetMode="External"/><Relationship Id="rId4194" Type="http://schemas.openxmlformats.org/officeDocument/2006/relationships/hyperlink" Target="https://incubeta.com/ch/knowledge-base/mmm-powerhouses-comparing-meridian-and-robyn-2/" TargetMode="External"/><Relationship Id="rId4193" Type="http://schemas.openxmlformats.org/officeDocument/2006/relationships/hyperlink" Target="https://incubeta.com/mx/news-and-resources/what-the-digital-markets-act-dma-means-for-google-advertisers/" TargetMode="External"/><Relationship Id="rId4196" Type="http://schemas.openxmlformats.org/officeDocument/2006/relationships/hyperlink" Target="https://incubeta.com/knowledge-base/category/seo/" TargetMode="External"/><Relationship Id="rId4195" Type="http://schemas.openxmlformats.org/officeDocument/2006/relationships/hyperlink" Target="https://incubeta.com/sg/news-and-resources/category/thought-leadership/page/3/" TargetMode="External"/><Relationship Id="rId4198" Type="http://schemas.openxmlformats.org/officeDocument/2006/relationships/hyperlink" Target="https://incubeta.com/my/our-work/delivering-incrementality-with-seamless-search/" TargetMode="External"/><Relationship Id="rId4197" Type="http://schemas.openxmlformats.org/officeDocument/2006/relationships/hyperlink" Target="https://incubeta.com/mx/knowledge-base/category/website/" TargetMode="External"/><Relationship Id="rId4199" Type="http://schemas.openxmlformats.org/officeDocument/2006/relationships/hyperlink" Target="https://incubeta.com/pt-pt/news-and-resources/our-continued-pledge-to-sustainability/" TargetMode="External"/><Relationship Id="rId1950" Type="http://schemas.openxmlformats.org/officeDocument/2006/relationships/hyperlink" Target="https://incubeta.com/gb/our-work/improving-reporting-efficiency-with-gmp/" TargetMode="External"/><Relationship Id="rId1951" Type="http://schemas.openxmlformats.org/officeDocument/2006/relationships/hyperlink" Target="https://incubeta.com/au/knowledge-base/category/seo/" TargetMode="External"/><Relationship Id="rId1952" Type="http://schemas.openxmlformats.org/officeDocument/2006/relationships/hyperlink" Target="https://incubeta.com/my/knowledge-base/category/sa360/" TargetMode="External"/><Relationship Id="rId1953" Type="http://schemas.openxmlformats.org/officeDocument/2006/relationships/hyperlink" Target="https://incubeta.com/mx/knowledge-base/category/search-ads-360/" TargetMode="External"/><Relationship Id="rId1954" Type="http://schemas.openxmlformats.org/officeDocument/2006/relationships/hyperlink" Target="https://incubeta.com/au/video-library/the-digital-edge-ep-3-ceo-jacques-van-niekerk-on-sustainable-growth-in-2025-outperform-marketing/" TargetMode="External"/><Relationship Id="rId1955" Type="http://schemas.openxmlformats.org/officeDocument/2006/relationships/hyperlink" Target="https://incubeta.com/za/news-and-resources/redesigning-marketing-operations-for-the-ai-era-in-conversation-with-jonathan-greene/" TargetMode="External"/><Relationship Id="rId1956" Type="http://schemas.openxmlformats.org/officeDocument/2006/relationships/hyperlink" Target="https://incubeta.com/my/news-and-resources/how-data-unification-delivers-performance/" TargetMode="External"/><Relationship Id="rId1957" Type="http://schemas.openxmlformats.org/officeDocument/2006/relationships/hyperlink" Target="https://incubeta.com/ch/news-and-resources/monetizing-the-chat-openai-introduces-ads-to-chatgpt/" TargetMode="External"/><Relationship Id="rId1958" Type="http://schemas.openxmlformats.org/officeDocument/2006/relationships/hyperlink" Target="https://incubeta.com/es/our-work/combining-real-time-weather-signals-with-ai-for-the-loreal-group/" TargetMode="External"/><Relationship Id="rId1959" Type="http://schemas.openxmlformats.org/officeDocument/2006/relationships/hyperlink" Target="https://incubeta.com/ch/our-work/driving-search-profit-with-machine-learning/" TargetMode="External"/><Relationship Id="rId1940" Type="http://schemas.openxmlformats.org/officeDocument/2006/relationships/hyperlink" Target="https://incubeta.com/gb/knowledge-base/category/ga4/" TargetMode="External"/><Relationship Id="rId1941" Type="http://schemas.openxmlformats.org/officeDocument/2006/relationships/hyperlink" Target="https://incubeta.com/de/capabilities/digital-media/" TargetMode="External"/><Relationship Id="rId1942" Type="http://schemas.openxmlformats.org/officeDocument/2006/relationships/hyperlink" Target="https://incubeta.com/gb/news-and-resources/incubeta-insider-the-value-of-a-supportive-culture/" TargetMode="External"/><Relationship Id="rId1943" Type="http://schemas.openxmlformats.org/officeDocument/2006/relationships/hyperlink" Target="https://incubeta.com/de/knowledge-base/category/consent-mode/" TargetMode="External"/><Relationship Id="rId1944" Type="http://schemas.openxmlformats.org/officeDocument/2006/relationships/hyperlink" Target="https://incubeta.com/za/news-and-resources/how-to-make-every-search-dollar-count/" TargetMode="External"/><Relationship Id="rId1945" Type="http://schemas.openxmlformats.org/officeDocument/2006/relationships/hyperlink" Target="https://incubeta.com/mx/whitepapers/investments-for-marketing-profitability/" TargetMode="External"/><Relationship Id="rId1946" Type="http://schemas.openxmlformats.org/officeDocument/2006/relationships/hyperlink" Target="https://incubeta.com/ch/news-and-resources/incubeta-apac-welcomes-ash-rane-as-client-director-for-data/" TargetMode="External"/><Relationship Id="rId1947" Type="http://schemas.openxmlformats.org/officeDocument/2006/relationships/hyperlink" Target="https://incubeta.com/mx/capabilities/commerce/" TargetMode="External"/><Relationship Id="rId1948" Type="http://schemas.openxmlformats.org/officeDocument/2006/relationships/hyperlink" Target="https://incubeta.com/es/news-and-resources/exploring-modern-search-preferences/" TargetMode="External"/><Relationship Id="rId1949" Type="http://schemas.openxmlformats.org/officeDocument/2006/relationships/hyperlink" Target="https://incubeta.com/es/news-and-resources/incubeta-wins-prestigious-fd-gazelle-award-out-of-600-shortlisted-entries/" TargetMode="External"/><Relationship Id="rId2423" Type="http://schemas.openxmlformats.org/officeDocument/2006/relationships/hyperlink" Target="https://incubeta.com/pt-pt/knowledge-base/category/search-ads-360/" TargetMode="External"/><Relationship Id="rId3755" Type="http://schemas.openxmlformats.org/officeDocument/2006/relationships/hyperlink" Target="https://incubeta.com/za/knowledge-base/what-is-retail-media/" TargetMode="External"/><Relationship Id="rId2424" Type="http://schemas.openxmlformats.org/officeDocument/2006/relationships/hyperlink" Target="https://incubeta.com/it/knowledge-base/category/social-media/" TargetMode="External"/><Relationship Id="rId3754" Type="http://schemas.openxmlformats.org/officeDocument/2006/relationships/hyperlink" Target="https://incubeta.com/it/knowledge-base/how-to-elevate-your-brands-presence-power-with-amazon-brand-registry/" TargetMode="External"/><Relationship Id="rId2425" Type="http://schemas.openxmlformats.org/officeDocument/2006/relationships/hyperlink" Target="https://incubeta.com/my/knowledge-base/category/website/" TargetMode="External"/><Relationship Id="rId3757" Type="http://schemas.openxmlformats.org/officeDocument/2006/relationships/hyperlink" Target="https://incubeta.com/my/news-and-resources/incubeta-acquires-analytics-partner-panalysis/" TargetMode="External"/><Relationship Id="rId2426" Type="http://schemas.openxmlformats.org/officeDocument/2006/relationships/hyperlink" Target="https://incubeta.com/es/news-and-resources/celebrating-international-womens-day/" TargetMode="External"/><Relationship Id="rId3756" Type="http://schemas.openxmlformats.org/officeDocument/2006/relationships/hyperlink" Target="https://incubeta.com/ae/our-work/delivering-scale-performance/" TargetMode="External"/><Relationship Id="rId2427" Type="http://schemas.openxmlformats.org/officeDocument/2006/relationships/hyperlink" Target="https://incubeta.com/it/knowledge-base/category/performace/" TargetMode="External"/><Relationship Id="rId3759" Type="http://schemas.openxmlformats.org/officeDocument/2006/relationships/hyperlink" Target="https://incubeta.com/ae/knowledge-base/page/3/" TargetMode="External"/><Relationship Id="rId2428" Type="http://schemas.openxmlformats.org/officeDocument/2006/relationships/hyperlink" Target="https://incubeta.com/mx/knowledge-base/category/seo/" TargetMode="External"/><Relationship Id="rId3758" Type="http://schemas.openxmlformats.org/officeDocument/2006/relationships/hyperlink" Target="https://incubeta.com/mx/news-and-resources/incubeta-insider-the-value-of-a-supportive-culture/" TargetMode="External"/><Relationship Id="rId2429" Type="http://schemas.openxmlformats.org/officeDocument/2006/relationships/hyperlink" Target="https://incubeta.com/gb/our-work/carparts-mmm/" TargetMode="External"/><Relationship Id="rId509" Type="http://schemas.openxmlformats.org/officeDocument/2006/relationships/hyperlink" Target="https://incubeta.com/za/news-and-resources/amazons-arrival-in-south-africa-a-game-changer-for-the-global-marketplace/" TargetMode="External"/><Relationship Id="rId508" Type="http://schemas.openxmlformats.org/officeDocument/2006/relationships/hyperlink" Target="https://incubeta.com/gb/news-and-resources/welcoming-jacques-van-niekerk-as-global-ceo-of-incubeta/" TargetMode="External"/><Relationship Id="rId503" Type="http://schemas.openxmlformats.org/officeDocument/2006/relationships/hyperlink" Target="https://incubeta.com/video-library/the-digital-edge-ep-6-why-your-business-needs-a-measurement-strategy-with-ash-rane/" TargetMode="External"/><Relationship Id="rId502" Type="http://schemas.openxmlformats.org/officeDocument/2006/relationships/hyperlink" Target="https://incubeta.com/ch/news-and-resources/inside-googles-rethink-roi-conference-ai-incrementality-and-the-future-of-profitable-growth/" TargetMode="External"/><Relationship Id="rId501" Type="http://schemas.openxmlformats.org/officeDocument/2006/relationships/hyperlink" Target="https://incubeta.com/au/news-and-resources/how-to-avoid-keyword-cannibalization-and-drive-total-search-performance/" TargetMode="External"/><Relationship Id="rId500" Type="http://schemas.openxmlformats.org/officeDocument/2006/relationships/hyperlink" Target="https://incubeta.com/news-and-resources/incubeta-apac-welcomes-ash-rane-as-client-director-for-data/" TargetMode="External"/><Relationship Id="rId507" Type="http://schemas.openxmlformats.org/officeDocument/2006/relationships/hyperlink" Target="https://incubeta.com/pt-pt/news-and-resources/what-is-outperform-marketing/" TargetMode="External"/><Relationship Id="rId506" Type="http://schemas.openxmlformats.org/officeDocument/2006/relationships/hyperlink" Target="https://incubeta.com/gb/our-work/combining-real-time-weather-signals-with-ai-for-the-loreal-group/" TargetMode="External"/><Relationship Id="rId505" Type="http://schemas.openxmlformats.org/officeDocument/2006/relationships/hyperlink" Target="https://incubeta.com/gb/knowledge-base/what-is-value-based-bidding-vbb/" TargetMode="External"/><Relationship Id="rId504" Type="http://schemas.openxmlformats.org/officeDocument/2006/relationships/hyperlink" Target="https://incubeta.com/it/capabilities/marketing-intelligence/" TargetMode="External"/><Relationship Id="rId3751" Type="http://schemas.openxmlformats.org/officeDocument/2006/relationships/hyperlink" Target="https://incubeta.com/ae/knowledge-base/category/visual-web-optimiser/" TargetMode="External"/><Relationship Id="rId2420" Type="http://schemas.openxmlformats.org/officeDocument/2006/relationships/hyperlink" Target="https://incubeta.com/pt-pt/knowledge-base/the-role-of-first-party-mode-in-futureproof-measurement/" TargetMode="External"/><Relationship Id="rId3750" Type="http://schemas.openxmlformats.org/officeDocument/2006/relationships/hyperlink" Target="https://incubeta.com/sg/knowledge-base/category/ai/" TargetMode="External"/><Relationship Id="rId2421" Type="http://schemas.openxmlformats.org/officeDocument/2006/relationships/hyperlink" Target="https://incubeta.com/de/knowledge-base/category/conversions/" TargetMode="External"/><Relationship Id="rId3753" Type="http://schemas.openxmlformats.org/officeDocument/2006/relationships/hyperlink" Target="https://incubeta.com/my/news-and-resources/category/incubeta-updates/page/4/" TargetMode="External"/><Relationship Id="rId2422" Type="http://schemas.openxmlformats.org/officeDocument/2006/relationships/hyperlink" Target="https://incubeta.com/my/knowledge-base/advanced-signals-ai-first-ppc-structures-dont-need-to-result-in-a-loss-of-insight-or-control/" TargetMode="External"/><Relationship Id="rId3752" Type="http://schemas.openxmlformats.org/officeDocument/2006/relationships/hyperlink" Target="https://incubeta.com/my/news-and-resources/redesigning-marketing-operations-for-the-ai-era-in-conversation-with-jonathan-greene/" TargetMode="External"/><Relationship Id="rId2412" Type="http://schemas.openxmlformats.org/officeDocument/2006/relationships/hyperlink" Target="https://incubeta.com/za/knowledge-base/category/ux/" TargetMode="External"/><Relationship Id="rId3744" Type="http://schemas.openxmlformats.org/officeDocument/2006/relationships/hyperlink" Target="https://incubeta.com/pt-pt/knowledge-base/category/app-advertising/" TargetMode="External"/><Relationship Id="rId2413" Type="http://schemas.openxmlformats.org/officeDocument/2006/relationships/hyperlink" Target="https://incubeta.com/gb/knowledge-base/tired-of-explaining-data-discrepancies-a-practical-guide-to-sa360-and-ga-alignment/" TargetMode="External"/><Relationship Id="rId3743" Type="http://schemas.openxmlformats.org/officeDocument/2006/relationships/hyperlink" Target="https://incubeta.com/ae/news-and-resources/incubeta-opens-offices-in-saudi-arabia-to-execute-on-regional-global-growth-strategy/" TargetMode="External"/><Relationship Id="rId2414" Type="http://schemas.openxmlformats.org/officeDocument/2006/relationships/hyperlink" Target="https://incubeta.com/ae/news-and-resources/why-cmos-lack-confidence-in-their-reporting/" TargetMode="External"/><Relationship Id="rId3746" Type="http://schemas.openxmlformats.org/officeDocument/2006/relationships/hyperlink" Target="https://incubeta.com/pt-pt/news-and-resources/how-google-is-redefining-discovery-in-an-ai-first-world/" TargetMode="External"/><Relationship Id="rId2415" Type="http://schemas.openxmlformats.org/officeDocument/2006/relationships/hyperlink" Target="https://incubeta.com/es/knowledge-base/category/amazon/" TargetMode="External"/><Relationship Id="rId3745" Type="http://schemas.openxmlformats.org/officeDocument/2006/relationships/hyperlink" Target="https://incubeta.com/ch/news-and-resources/why-cmos-lack-confidence-in-their-reporting/" TargetMode="External"/><Relationship Id="rId2416" Type="http://schemas.openxmlformats.org/officeDocument/2006/relationships/hyperlink" Target="https://incubeta.com/it/knowledge-base/category/retail/" TargetMode="External"/><Relationship Id="rId3748" Type="http://schemas.openxmlformats.org/officeDocument/2006/relationships/hyperlink" Target="https://incubeta.com/au/knowledge-base/category/amazon/" TargetMode="External"/><Relationship Id="rId2417" Type="http://schemas.openxmlformats.org/officeDocument/2006/relationships/hyperlink" Target="https://incubeta.com/mx/video-library/digital-edge-episode-1/" TargetMode="External"/><Relationship Id="rId3747" Type="http://schemas.openxmlformats.org/officeDocument/2006/relationships/hyperlink" Target="https://incubeta.com/es/knowledge-base/category/accessibility/" TargetMode="External"/><Relationship Id="rId2418" Type="http://schemas.openxmlformats.org/officeDocument/2006/relationships/hyperlink" Target="https://incubeta.com/au/knowledge-base/what-is-consent-mode/" TargetMode="External"/><Relationship Id="rId2419" Type="http://schemas.openxmlformats.org/officeDocument/2006/relationships/hyperlink" Target="https://incubeta.com/es/news-and-resources/marketing-metrics-that-matter-to-the-c-suite/" TargetMode="External"/><Relationship Id="rId3749" Type="http://schemas.openxmlformats.org/officeDocument/2006/relationships/hyperlink" Target="https://incubeta.com/gb/news-and-resources/what-the-digital-markets-act-dma-means-for-google-advertisers/" TargetMode="External"/><Relationship Id="rId3740" Type="http://schemas.openxmlformats.org/officeDocument/2006/relationships/hyperlink" Target="https://incubeta.com/gb/knowledge-base/category/holiday-marketing/" TargetMode="External"/><Relationship Id="rId2410" Type="http://schemas.openxmlformats.org/officeDocument/2006/relationships/hyperlink" Target="https://incubeta.com/de/our-work/using-youtube-to-generate-subscribers/" TargetMode="External"/><Relationship Id="rId3742" Type="http://schemas.openxmlformats.org/officeDocument/2006/relationships/hyperlink" Target="https://incubeta.com/my/news-and-resources/incubeta-are-finalists-at-google-premier-partner-awards/" TargetMode="External"/><Relationship Id="rId2411" Type="http://schemas.openxmlformats.org/officeDocument/2006/relationships/hyperlink" Target="https://incubeta.com/ch/news-and-resources/incubeta-announces-lani-cummins-as-managing-director-anz/" TargetMode="External"/><Relationship Id="rId3741" Type="http://schemas.openxmlformats.org/officeDocument/2006/relationships/hyperlink" Target="https://incubeta.com/it/knowledge-base/category/seo/" TargetMode="External"/><Relationship Id="rId1114" Type="http://schemas.openxmlformats.org/officeDocument/2006/relationships/hyperlink" Target="https://incubeta.com/za/find-us/new-york-united-states/" TargetMode="External"/><Relationship Id="rId2445" Type="http://schemas.openxmlformats.org/officeDocument/2006/relationships/hyperlink" Target="https://incubeta.com/it/knowledge-base/how-to-drive-sales-over-christmas/" TargetMode="External"/><Relationship Id="rId3777" Type="http://schemas.openxmlformats.org/officeDocument/2006/relationships/hyperlink" Target="https://incubeta.com/gb/our-work/maximizing-engagement-reach-with-first-party-data/" TargetMode="External"/><Relationship Id="rId1115" Type="http://schemas.openxmlformats.org/officeDocument/2006/relationships/hyperlink" Target="https://incubeta.com/sg/cookie-policy/" TargetMode="External"/><Relationship Id="rId2446" Type="http://schemas.openxmlformats.org/officeDocument/2006/relationships/hyperlink" Target="https://incubeta.com/za/video-library/the-digital-edge-ep-2-the-relationship-between-the-cfo-and-the-cmo-with-greg-dos-santos/" TargetMode="External"/><Relationship Id="rId3776" Type="http://schemas.openxmlformats.org/officeDocument/2006/relationships/hyperlink" Target="https://incubeta.com/it/news-and-resources/category/incubeta-updates/page/2/" TargetMode="External"/><Relationship Id="rId1116" Type="http://schemas.openxmlformats.org/officeDocument/2006/relationships/hyperlink" Target="https://incubeta.com/sg/modern-slavery-policy/" TargetMode="External"/><Relationship Id="rId2447" Type="http://schemas.openxmlformats.org/officeDocument/2006/relationships/hyperlink" Target="https://incubeta.com/za/news-and-resources/intelligent-creative-vs-infinite-ai-content-how-to-win-in-2026/" TargetMode="External"/><Relationship Id="rId3779" Type="http://schemas.openxmlformats.org/officeDocument/2006/relationships/hyperlink" Target="https://incubeta.com/it/news-and-resources/breaking-down-organizational-silos-to-drive-synergy/" TargetMode="External"/><Relationship Id="rId1117" Type="http://schemas.openxmlformats.org/officeDocument/2006/relationships/hyperlink" Target="https://incubeta.com/sg/find-us/belfast-northern-ireland/" TargetMode="External"/><Relationship Id="rId2448" Type="http://schemas.openxmlformats.org/officeDocument/2006/relationships/hyperlink" Target="https://incubeta.com/za/knowledge-base/how-to-drive-sales-over-valentines-day/" TargetMode="External"/><Relationship Id="rId3778" Type="http://schemas.openxmlformats.org/officeDocument/2006/relationships/hyperlink" Target="https://incubeta.com/ch/video-library/the-digital-edge-s2-ep-1-discover-how-ai-is-reshaping-digital-marketing-with-michael-ossendrijver/" TargetMode="External"/><Relationship Id="rId1118" Type="http://schemas.openxmlformats.org/officeDocument/2006/relationships/hyperlink" Target="https://incubeta.com/my/video-library/" TargetMode="External"/><Relationship Id="rId2449" Type="http://schemas.openxmlformats.org/officeDocument/2006/relationships/hyperlink" Target="https://incubeta.com/es/our-work/delivering-incrementality-with-seamless-search/" TargetMode="External"/><Relationship Id="rId1119" Type="http://schemas.openxmlformats.org/officeDocument/2006/relationships/hyperlink" Target="https://incubeta.com/sg/video-library/" TargetMode="External"/><Relationship Id="rId525" Type="http://schemas.openxmlformats.org/officeDocument/2006/relationships/hyperlink" Target="https://incubeta.com/news-and-resources/how-to-appropriately-represent-disability-in-marketing/" TargetMode="External"/><Relationship Id="rId524" Type="http://schemas.openxmlformats.org/officeDocument/2006/relationships/hyperlink" Target="https://incubeta.com/za/news-and-resources/the-amazon-idq-score-and-why-its-important/" TargetMode="External"/><Relationship Id="rId523" Type="http://schemas.openxmlformats.org/officeDocument/2006/relationships/hyperlink" Target="https://incubeta.com/pt-pt/news-and-resources/the-amazon-idq-score-and-why-its-important/" TargetMode="External"/><Relationship Id="rId522" Type="http://schemas.openxmlformats.org/officeDocument/2006/relationships/hyperlink" Target="https://incubeta.com/our-work/delivering-incrementality-with-seamless-search/" TargetMode="External"/><Relationship Id="rId529" Type="http://schemas.openxmlformats.org/officeDocument/2006/relationships/hyperlink" Target="https://incubeta.com/au/news-and-resources/amazons-arrival-in-south-africa-a-game-changer-for-the-global-marketplace/" TargetMode="External"/><Relationship Id="rId528" Type="http://schemas.openxmlformats.org/officeDocument/2006/relationships/hyperlink" Target="https://incubeta.com/mx/news-and-resources/waving-goodbye-to-google-optimize/" TargetMode="External"/><Relationship Id="rId527" Type="http://schemas.openxmlformats.org/officeDocument/2006/relationships/hyperlink" Target="https://incubeta.com/news-and-resources/why-eu-ad-personalization-ban-will-see-meta-shift-focus-to-ai/" TargetMode="External"/><Relationship Id="rId526" Type="http://schemas.openxmlformats.org/officeDocument/2006/relationships/hyperlink" Target="https://incubeta.com/it/news-and-resources/incubeta-welcomes-new-acquisition-bruce-clay-mena-to-the-family/" TargetMode="External"/><Relationship Id="rId3771" Type="http://schemas.openxmlformats.org/officeDocument/2006/relationships/hyperlink" Target="https://incubeta.com/gb/knowledge-base/category/ecommerce/" TargetMode="External"/><Relationship Id="rId2440" Type="http://schemas.openxmlformats.org/officeDocument/2006/relationships/hyperlink" Target="https://incubeta.com/sg/video-library/the-digital-edge-s2-ep-3-how-to-build-an-ai-powered-brand-for-the-future-with-amy-crowther/" TargetMode="External"/><Relationship Id="rId3770" Type="http://schemas.openxmlformats.org/officeDocument/2006/relationships/hyperlink" Target="https://incubeta.com/au/news-and-resources/incubeta-apac-welcomes-ash-rane-as-client-director-for-data/" TargetMode="External"/><Relationship Id="rId521" Type="http://schemas.openxmlformats.org/officeDocument/2006/relationships/hyperlink" Target="https://incubeta.com/news-and-resources/incubeta-appoints-amy-crowther-as-president-americas/" TargetMode="External"/><Relationship Id="rId1110" Type="http://schemas.openxmlformats.org/officeDocument/2006/relationships/hyperlink" Target="https://incubeta.com/ae/find-us/zurich-switzerland/" TargetMode="External"/><Relationship Id="rId2441" Type="http://schemas.openxmlformats.org/officeDocument/2006/relationships/hyperlink" Target="https://incubeta.com/ae/news-and-resources/monetizing-the-chat-openai-introduces-ads-to-chatgpt/" TargetMode="External"/><Relationship Id="rId3773" Type="http://schemas.openxmlformats.org/officeDocument/2006/relationships/hyperlink" Target="https://incubeta.com/knowledge-base/category/gen-z/" TargetMode="External"/><Relationship Id="rId520" Type="http://schemas.openxmlformats.org/officeDocument/2006/relationships/hyperlink" Target="https://incubeta.com/news-and-resources/how-cmos-can-win-the-affection-of-the-cfo/" TargetMode="External"/><Relationship Id="rId1111" Type="http://schemas.openxmlformats.org/officeDocument/2006/relationships/hyperlink" Target="https://incubeta.com/sg/solutions/outmeasure/" TargetMode="External"/><Relationship Id="rId2442" Type="http://schemas.openxmlformats.org/officeDocument/2006/relationships/hyperlink" Target="https://incubeta.com/au/our-work/delivering-incrementality-for-superdrug/" TargetMode="External"/><Relationship Id="rId3772" Type="http://schemas.openxmlformats.org/officeDocument/2006/relationships/hyperlink" Target="https://incubeta.com/es/news-and-resources/incubeta-scores-vendor-licenses-in-virginia-louisiana/" TargetMode="External"/><Relationship Id="rId1112" Type="http://schemas.openxmlformats.org/officeDocument/2006/relationships/hyperlink" Target="https://incubeta.com/ae/cookie-policy/" TargetMode="External"/><Relationship Id="rId2443" Type="http://schemas.openxmlformats.org/officeDocument/2006/relationships/hyperlink" Target="https://incubeta.com/my/news-and-resources/incubeta-announces-lani-cummins-as-managing-director-anz/" TargetMode="External"/><Relationship Id="rId3775" Type="http://schemas.openxmlformats.org/officeDocument/2006/relationships/hyperlink" Target="https://incubeta.com/ae/knowledge-base/category/campaign-tracking/" TargetMode="External"/><Relationship Id="rId1113" Type="http://schemas.openxmlformats.org/officeDocument/2006/relationships/hyperlink" Target="https://incubeta.com/za/find-us/saudi/" TargetMode="External"/><Relationship Id="rId2444" Type="http://schemas.openxmlformats.org/officeDocument/2006/relationships/hyperlink" Target="https://incubeta.com/mx/news-and-resources/our-continued-pledge-to-sustainability/" TargetMode="External"/><Relationship Id="rId3774" Type="http://schemas.openxmlformats.org/officeDocument/2006/relationships/hyperlink" Target="https://incubeta.com/de/knowledge-base/category/leads/" TargetMode="External"/><Relationship Id="rId1103" Type="http://schemas.openxmlformats.org/officeDocument/2006/relationships/hyperlink" Target="https://incubeta.com/sg/find-us/milan-italy/" TargetMode="External"/><Relationship Id="rId2434" Type="http://schemas.openxmlformats.org/officeDocument/2006/relationships/hyperlink" Target="https://incubeta.com/es/knowledge-base/category/campaign-management/" TargetMode="External"/><Relationship Id="rId3766" Type="http://schemas.openxmlformats.org/officeDocument/2006/relationships/hyperlink" Target="https://incubeta.com/pt-pt/news-and-resources/marketing-metrics-that-matter-to-the-c-suite/" TargetMode="External"/><Relationship Id="rId1104" Type="http://schemas.openxmlformats.org/officeDocument/2006/relationships/hyperlink" Target="https://incubeta.com/za/news-and-resources/category/thought-leadership/" TargetMode="External"/><Relationship Id="rId2435" Type="http://schemas.openxmlformats.org/officeDocument/2006/relationships/hyperlink" Target="https://incubeta.com/ae/knowledge-base/category/retail-media/" TargetMode="External"/><Relationship Id="rId3765" Type="http://schemas.openxmlformats.org/officeDocument/2006/relationships/hyperlink" Target="https://incubeta.com/pt-pt/news-and-resources/incubeta-uk-is-google-mobile-certified/" TargetMode="External"/><Relationship Id="rId1105" Type="http://schemas.openxmlformats.org/officeDocument/2006/relationships/hyperlink" Target="https://incubeta.com/za/find-us/santo-domingo-dominican-republic/" TargetMode="External"/><Relationship Id="rId2436" Type="http://schemas.openxmlformats.org/officeDocument/2006/relationships/hyperlink" Target="https://incubeta.com/au/news-and-resources/incubeta-drives-ai-performance-with-early-adoption-of-gemini-for-google-workspace/" TargetMode="External"/><Relationship Id="rId3768" Type="http://schemas.openxmlformats.org/officeDocument/2006/relationships/hyperlink" Target="https://incubeta.com/gb/news-and-resources/incubeta-welcome-new-managing-director-mexico/" TargetMode="External"/><Relationship Id="rId1106" Type="http://schemas.openxmlformats.org/officeDocument/2006/relationships/hyperlink" Target="https://incubeta.com/my/iso-accreditation/" TargetMode="External"/><Relationship Id="rId2437" Type="http://schemas.openxmlformats.org/officeDocument/2006/relationships/hyperlink" Target="https://incubeta.com/knowledge-base/category/accessibility/" TargetMode="External"/><Relationship Id="rId3767" Type="http://schemas.openxmlformats.org/officeDocument/2006/relationships/hyperlink" Target="https://incubeta.com/sg/our-work/delivering-tangible-business-growth/" TargetMode="External"/><Relationship Id="rId1107" Type="http://schemas.openxmlformats.org/officeDocument/2006/relationships/hyperlink" Target="https://incubeta.com/za/find-us/belfast-northern-ireland/" TargetMode="External"/><Relationship Id="rId2438" Type="http://schemas.openxmlformats.org/officeDocument/2006/relationships/hyperlink" Target="https://incubeta.com/es/news-and-resources/demonstrating-diversity-the-value-of-inclusive-marketing/" TargetMode="External"/><Relationship Id="rId1108" Type="http://schemas.openxmlformats.org/officeDocument/2006/relationships/hyperlink" Target="https://incubeta.com/ae/find-us/berlin-germany/" TargetMode="External"/><Relationship Id="rId2439" Type="http://schemas.openxmlformats.org/officeDocument/2006/relationships/hyperlink" Target="https://incubeta.com/de/knowledge-base/category/search/" TargetMode="External"/><Relationship Id="rId3769" Type="http://schemas.openxmlformats.org/officeDocument/2006/relationships/hyperlink" Target="https://incubeta.com/it/news-and-resources/incubeta-launches-seamless-search/" TargetMode="External"/><Relationship Id="rId1109" Type="http://schemas.openxmlformats.org/officeDocument/2006/relationships/hyperlink" Target="https://incubeta.com/za/find-us/berlin-germany/" TargetMode="External"/><Relationship Id="rId519" Type="http://schemas.openxmlformats.org/officeDocument/2006/relationships/hyperlink" Target="https://incubeta.com/za/news-and-resources/goodbye-google-what-amazons-shopping-ad-exit-means-for-search/" TargetMode="External"/><Relationship Id="rId514" Type="http://schemas.openxmlformats.org/officeDocument/2006/relationships/hyperlink" Target="https://incubeta.com/news-and-resources/comparison-shopping-services-css-changes-in-light-of-the-dma-update/" TargetMode="External"/><Relationship Id="rId513" Type="http://schemas.openxmlformats.org/officeDocument/2006/relationships/hyperlink" Target="https://incubeta.com/ch/news-and-resources/amazons-arrival-in-south-africa-a-game-changer-for-the-global-marketplace/" TargetMode="External"/><Relationship Id="rId512" Type="http://schemas.openxmlformats.org/officeDocument/2006/relationships/hyperlink" Target="https://incubeta.com/our-work/utilizing-personalization-to-scale-growth/" TargetMode="External"/><Relationship Id="rId511" Type="http://schemas.openxmlformats.org/officeDocument/2006/relationships/hyperlink" Target="https://incubeta.com/ch/knowledge-base/what-is-value-based-bidding-vbb/" TargetMode="External"/><Relationship Id="rId518" Type="http://schemas.openxmlformats.org/officeDocument/2006/relationships/hyperlink" Target="https://incubeta.com/ch/our-work/marks-spencer-international/" TargetMode="External"/><Relationship Id="rId517" Type="http://schemas.openxmlformats.org/officeDocument/2006/relationships/hyperlink" Target="https://incubeta.com/za/knowledge-base/mmm-powerhouses-comparing-meridian-and-robyn/" TargetMode="External"/><Relationship Id="rId516" Type="http://schemas.openxmlformats.org/officeDocument/2006/relationships/hyperlink" Target="https://incubeta.com/news-and-resources/how-data-unification-delivers-performance/" TargetMode="External"/><Relationship Id="rId515" Type="http://schemas.openxmlformats.org/officeDocument/2006/relationships/hyperlink" Target="https://incubeta.com/news-and-resources/incubeta-welcomes-new-ceo-americas-alex-langshur/" TargetMode="External"/><Relationship Id="rId3760" Type="http://schemas.openxmlformats.org/officeDocument/2006/relationships/hyperlink" Target="https://incubeta.com/my/news-and-resources/victoria-webb-appointed-as-new-managing-director-of-incubeta-mena/" TargetMode="External"/><Relationship Id="rId510" Type="http://schemas.openxmlformats.org/officeDocument/2006/relationships/hyperlink" Target="https://incubeta.com/au/our-work/leveraging-value-based-bidding-for-ms/" TargetMode="External"/><Relationship Id="rId2430" Type="http://schemas.openxmlformats.org/officeDocument/2006/relationships/hyperlink" Target="https://incubeta.com/ch/news-and-resources/why-creative-is-the-dark-horse-of-business-growth/" TargetMode="External"/><Relationship Id="rId3762" Type="http://schemas.openxmlformats.org/officeDocument/2006/relationships/hyperlink" Target="https://incubeta.com/sg/capabilities/digital-media/" TargetMode="External"/><Relationship Id="rId1100" Type="http://schemas.openxmlformats.org/officeDocument/2006/relationships/hyperlink" Target="https://incubeta.com/za/modern-slavery-policy/" TargetMode="External"/><Relationship Id="rId2431" Type="http://schemas.openxmlformats.org/officeDocument/2006/relationships/hyperlink" Target="https://incubeta.com/ae/news-and-resources/celebrating-international-womens-day/" TargetMode="External"/><Relationship Id="rId3761" Type="http://schemas.openxmlformats.org/officeDocument/2006/relationships/hyperlink" Target="https://incubeta.com/it/our-work/global-digital-transformation/" TargetMode="External"/><Relationship Id="rId1101" Type="http://schemas.openxmlformats.org/officeDocument/2006/relationships/hyperlink" Target="https://incubeta.com/my/news-and-resources/category/thought-leadership/" TargetMode="External"/><Relationship Id="rId2432" Type="http://schemas.openxmlformats.org/officeDocument/2006/relationships/hyperlink" Target="https://incubeta.com/ch/knowledge-base/how-to-drive-sales-over-christmas/" TargetMode="External"/><Relationship Id="rId3764" Type="http://schemas.openxmlformats.org/officeDocument/2006/relationships/hyperlink" Target="https://incubeta.com/gb/knowledge-base/category/generative-ai/" TargetMode="External"/><Relationship Id="rId1102" Type="http://schemas.openxmlformats.org/officeDocument/2006/relationships/hyperlink" Target="https://incubeta.com/sg/find-us/salt-lake-city-utah/" TargetMode="External"/><Relationship Id="rId2433" Type="http://schemas.openxmlformats.org/officeDocument/2006/relationships/hyperlink" Target="https://incubeta.com/gb/our-work/using-high-quality-content-to-drive-engagement/" TargetMode="External"/><Relationship Id="rId3763" Type="http://schemas.openxmlformats.org/officeDocument/2006/relationships/hyperlink" Target="https://incubeta.com/au/knowledge-base/beyond-the-click-mastering-attribution-with-sa360/" TargetMode="External"/><Relationship Id="rId3711" Type="http://schemas.openxmlformats.org/officeDocument/2006/relationships/hyperlink" Target="https://incubeta.com/za/knowledge-base/category/advanced-ppc/" TargetMode="External"/><Relationship Id="rId3710" Type="http://schemas.openxmlformats.org/officeDocument/2006/relationships/hyperlink" Target="https://incubeta.com/ch/video-library/the-digital-edge-ep-2-the-relationship-between-the-cfo-and-the-cmo-with-greg-dos-santos/" TargetMode="External"/><Relationship Id="rId3713" Type="http://schemas.openxmlformats.org/officeDocument/2006/relationships/hyperlink" Target="https://incubeta.com/mx/capabilities/digital-experiences/" TargetMode="External"/><Relationship Id="rId3712" Type="http://schemas.openxmlformats.org/officeDocument/2006/relationships/hyperlink" Target="https://incubeta.com/de/capabilities/marketing-intelligence/" TargetMode="External"/><Relationship Id="rId3715" Type="http://schemas.openxmlformats.org/officeDocument/2006/relationships/hyperlink" Target="https://incubeta.com/my/our-work/identifying-analyzing-website-crawlability/" TargetMode="External"/><Relationship Id="rId3714" Type="http://schemas.openxmlformats.org/officeDocument/2006/relationships/hyperlink" Target="https://incubeta.com/it/news-and-resources/wtf-is-chatgpt/" TargetMode="External"/><Relationship Id="rId3717" Type="http://schemas.openxmlformats.org/officeDocument/2006/relationships/hyperlink" Target="https://incubeta.com/gb/news-and-resources/exploring-modern-search-preferences/" TargetMode="External"/><Relationship Id="rId3716" Type="http://schemas.openxmlformats.org/officeDocument/2006/relationships/hyperlink" Target="https://incubeta.com/es/video-library/the-digital-edge-s2-ep-1-discover-how-ai-is-reshaping-digital-marketing-with-michael-ossendrijver/" TargetMode="External"/><Relationship Id="rId3719" Type="http://schemas.openxmlformats.org/officeDocument/2006/relationships/hyperlink" Target="https://incubeta.com/ae/knowledge-base/category/privacy/" TargetMode="External"/><Relationship Id="rId3718" Type="http://schemas.openxmlformats.org/officeDocument/2006/relationships/hyperlink" Target="https://incubeta.com/pt-pt/our-work/a-decade-of-outperforming-with-forever-new/" TargetMode="External"/><Relationship Id="rId3700" Type="http://schemas.openxmlformats.org/officeDocument/2006/relationships/hyperlink" Target="https://incubeta.com/pt-pt/news-and-resources/google-retaliates-to-chatgpt/" TargetMode="External"/><Relationship Id="rId3702" Type="http://schemas.openxmlformats.org/officeDocument/2006/relationships/hyperlink" Target="https://incubeta.com/gb/knowledge-base/category/seamless-integration/" TargetMode="External"/><Relationship Id="rId3701" Type="http://schemas.openxmlformats.org/officeDocument/2006/relationships/hyperlink" Target="https://incubeta.com/my/knowledge-base/category/social-media/" TargetMode="External"/><Relationship Id="rId3704" Type="http://schemas.openxmlformats.org/officeDocument/2006/relationships/hyperlink" Target="https://incubeta.com/mx/knowledge-base/category/user-experience/" TargetMode="External"/><Relationship Id="rId3703" Type="http://schemas.openxmlformats.org/officeDocument/2006/relationships/hyperlink" Target="https://incubeta.com/mx/news-and-resources/incubeta-has-been-named-a-2022-google-premier-partner/" TargetMode="External"/><Relationship Id="rId3706" Type="http://schemas.openxmlformats.org/officeDocument/2006/relationships/hyperlink" Target="https://incubeta.com/it/news-and-resources/why-cmos-lack-confidence-in-their-reporting/" TargetMode="External"/><Relationship Id="rId3705" Type="http://schemas.openxmlformats.org/officeDocument/2006/relationships/hyperlink" Target="https://incubeta.com/sg/news-and-resources/what-the-cancellation-of-cookie-deprecation-means/" TargetMode="External"/><Relationship Id="rId3708" Type="http://schemas.openxmlformats.org/officeDocument/2006/relationships/hyperlink" Target="https://incubeta.com/za/our-work/delivering-incrementality-with-seamless-search/" TargetMode="External"/><Relationship Id="rId3707" Type="http://schemas.openxmlformats.org/officeDocument/2006/relationships/hyperlink" Target="https://incubeta.com/mx/news-and-resources/incubeta-welcomes-persuasion-technologies-to-the-family/" TargetMode="External"/><Relationship Id="rId3709" Type="http://schemas.openxmlformats.org/officeDocument/2006/relationships/hyperlink" Target="https://incubeta.com/it/news-and-resources/after-google-cloud-next-are-you-an-architect-or-a-renter/" TargetMode="External"/><Relationship Id="rId2401" Type="http://schemas.openxmlformats.org/officeDocument/2006/relationships/hyperlink" Target="https://incubeta.com/au/news-and-resources/under-armour-appoints-incubeta-to-accelerate-european-growth-on-amazon/" TargetMode="External"/><Relationship Id="rId3733" Type="http://schemas.openxmlformats.org/officeDocument/2006/relationships/hyperlink" Target="https://incubeta.com/ch/our-work/global-digital-transformation/" TargetMode="External"/><Relationship Id="rId2402" Type="http://schemas.openxmlformats.org/officeDocument/2006/relationships/hyperlink" Target="https://incubeta.com/my/our-work/maximizing-reach-efficiency-with-dv360/" TargetMode="External"/><Relationship Id="rId3732" Type="http://schemas.openxmlformats.org/officeDocument/2006/relationships/hyperlink" Target="https://incubeta.com/pt-pt/news-and-resources/incubetas-pledge-in-2022-and-beyond/" TargetMode="External"/><Relationship Id="rId2403" Type="http://schemas.openxmlformats.org/officeDocument/2006/relationships/hyperlink" Target="https://incubeta.com/my/news-and-resources/maintaining-brand-identity-in-the-age-of-ultra-personalization/" TargetMode="External"/><Relationship Id="rId3735" Type="http://schemas.openxmlformats.org/officeDocument/2006/relationships/hyperlink" Target="https://incubeta.com/sg/knowledge-base/category/crm/" TargetMode="External"/><Relationship Id="rId2404" Type="http://schemas.openxmlformats.org/officeDocument/2006/relationships/hyperlink" Target="https://incubeta.com/ch/our-work/a-decade-of-outperforming-with-forever-new/" TargetMode="External"/><Relationship Id="rId3734" Type="http://schemas.openxmlformats.org/officeDocument/2006/relationships/hyperlink" Target="https://incubeta.com/it/news-and-resources/google-agentspace/" TargetMode="External"/><Relationship Id="rId2405" Type="http://schemas.openxmlformats.org/officeDocument/2006/relationships/hyperlink" Target="https://incubeta.com/za/find-us/page/2/" TargetMode="External"/><Relationship Id="rId3737" Type="http://schemas.openxmlformats.org/officeDocument/2006/relationships/hyperlink" Target="https://incubeta.com/pt-pt/knowledge-base/category/disability/" TargetMode="External"/><Relationship Id="rId2406" Type="http://schemas.openxmlformats.org/officeDocument/2006/relationships/hyperlink" Target="https://incubeta.com/au/news-and-resources/celebrating-international-womens-day/" TargetMode="External"/><Relationship Id="rId3736" Type="http://schemas.openxmlformats.org/officeDocument/2006/relationships/hyperlink" Target="https://incubeta.com/es/our-work/delivering-scale-performance/" TargetMode="External"/><Relationship Id="rId2407" Type="http://schemas.openxmlformats.org/officeDocument/2006/relationships/hyperlink" Target="https://incubeta.com/za/knowledge-base/category/amazon/" TargetMode="External"/><Relationship Id="rId3739" Type="http://schemas.openxmlformats.org/officeDocument/2006/relationships/hyperlink" Target="https://incubeta.com/my/news-and-resources/amazons-back-what-their-google-shopping-whiplash-really-changed/" TargetMode="External"/><Relationship Id="rId2408" Type="http://schemas.openxmlformats.org/officeDocument/2006/relationships/hyperlink" Target="https://incubeta.com/mx/knowledge-base/how-to-market-to-the-gen-z-consumer/" TargetMode="External"/><Relationship Id="rId3738" Type="http://schemas.openxmlformats.org/officeDocument/2006/relationships/hyperlink" Target="https://incubeta.com/ae/knowledge-base/category/accessibility/" TargetMode="External"/><Relationship Id="rId2409" Type="http://schemas.openxmlformats.org/officeDocument/2006/relationships/hyperlink" Target="https://incubeta.com/gb/our-work/delivering-incrementality-with-seamless-search/" TargetMode="External"/><Relationship Id="rId3731" Type="http://schemas.openxmlformats.org/officeDocument/2006/relationships/hyperlink" Target="https://incubeta.com/ae/our-work/delivering-national-excellence-efficiency/" TargetMode="External"/><Relationship Id="rId2400" Type="http://schemas.openxmlformats.org/officeDocument/2006/relationships/hyperlink" Target="https://incubeta.com/mx/video-library/the-digital-edge-s2-ep-1-discover-how-ai-is-reshaping-digital-marketing-with-michael-ossendrijver/" TargetMode="External"/><Relationship Id="rId3730" Type="http://schemas.openxmlformats.org/officeDocument/2006/relationships/hyperlink" Target="https://incubeta.com/my/news-and-resources/why-creative-is-the-dark-horse-of-business-growth/" TargetMode="External"/><Relationship Id="rId3722" Type="http://schemas.openxmlformats.org/officeDocument/2006/relationships/hyperlink" Target="https://incubeta.com/es/news-and-resources/what-the-cancellation-of-cookie-deprecation-means/" TargetMode="External"/><Relationship Id="rId3721" Type="http://schemas.openxmlformats.org/officeDocument/2006/relationships/hyperlink" Target="https://incubeta.com/knowledge-base/category/artificial-intelligence/" TargetMode="External"/><Relationship Id="rId3724" Type="http://schemas.openxmlformats.org/officeDocument/2006/relationships/hyperlink" Target="https://incubeta.com/ch/whitepapers/report-the-marketers-confidence-paradox/" TargetMode="External"/><Relationship Id="rId3723" Type="http://schemas.openxmlformats.org/officeDocument/2006/relationships/hyperlink" Target="https://incubeta.com/de/news-and-resources/tomorrows-world-5-takeaways-for-building-marketing-systems-that-outperform-in-2026/" TargetMode="External"/><Relationship Id="rId3726" Type="http://schemas.openxmlformats.org/officeDocument/2006/relationships/hyperlink" Target="https://incubeta.com/au/knowledge-base/category/tiktok/" TargetMode="External"/><Relationship Id="rId3725" Type="http://schemas.openxmlformats.org/officeDocument/2006/relationships/hyperlink" Target="https://incubeta.com/my/knowledge-base/optimizing-your-website-for-increased-holiday-conversions/" TargetMode="External"/><Relationship Id="rId3728" Type="http://schemas.openxmlformats.org/officeDocument/2006/relationships/hyperlink" Target="https://incubeta.com/sg/news-and-resources/demonstrating-diversity-the-value-of-inclusive-marketing/" TargetMode="External"/><Relationship Id="rId3727" Type="http://schemas.openxmlformats.org/officeDocument/2006/relationships/hyperlink" Target="https://incubeta.com/my/video-library/digital-edge-episode-1/" TargetMode="External"/><Relationship Id="rId3729" Type="http://schemas.openxmlformats.org/officeDocument/2006/relationships/hyperlink" Target="https://incubeta.com/ae/news-and-resources/tim-weller-joins-incubeta/" TargetMode="External"/><Relationship Id="rId3720" Type="http://schemas.openxmlformats.org/officeDocument/2006/relationships/hyperlink" Target="https://incubeta.com/au/news-and-resources/category/thought-leadership/page/3/" TargetMode="External"/><Relationship Id="rId4206" Type="http://schemas.openxmlformats.org/officeDocument/2006/relationships/hyperlink" Target="https://incubeta.com/video-library/the-digital-edge-ep-3-ceo-jacques-van-niekerk-on-sustainable-growth-in-2025-outperform-marketing/" TargetMode="External"/><Relationship Id="rId4205" Type="http://schemas.openxmlformats.org/officeDocument/2006/relationships/hyperlink" Target="https://incubeta.com/au/news-and-resources/google-transitions-away-from-similar-audiences/" TargetMode="External"/><Relationship Id="rId4208" Type="http://schemas.openxmlformats.org/officeDocument/2006/relationships/hyperlink" Target="https://incubeta.com/my/knowledge-base/category/video-ads/" TargetMode="External"/><Relationship Id="rId4207" Type="http://schemas.openxmlformats.org/officeDocument/2006/relationships/hyperlink" Target="https://incubeta.com/pt-pt/knowledge-base/a-guide-to-countering-safaris-gclid-removal-2/" TargetMode="External"/><Relationship Id="rId590" Type="http://schemas.openxmlformats.org/officeDocument/2006/relationships/hyperlink" Target="https://incubeta.com/mx/news-and-resources/incubeta-welcomes-new-acquisition-bruce-clay-mena-to-the-family/" TargetMode="External"/><Relationship Id="rId4209" Type="http://schemas.openxmlformats.org/officeDocument/2006/relationships/hyperlink" Target="https://incubeta.com/pt-pt/knowledge-base/category/mmm-tools/" TargetMode="External"/><Relationship Id="rId589" Type="http://schemas.openxmlformats.org/officeDocument/2006/relationships/hyperlink" Target="https://incubeta.com/es/knowledge-base/what-is-marketing-mix-modeling-mmm/" TargetMode="External"/><Relationship Id="rId588" Type="http://schemas.openxmlformats.org/officeDocument/2006/relationships/hyperlink" Target="https://incubeta.com/news-and-resources/incubeta-releases-new-report-the-marketers-confidence-paradox/" TargetMode="External"/><Relationship Id="rId1170" Type="http://schemas.openxmlformats.org/officeDocument/2006/relationships/hyperlink" Target="https://incubeta.com/za/news-and-resources/category/industry-news/" TargetMode="External"/><Relationship Id="rId1171" Type="http://schemas.openxmlformats.org/officeDocument/2006/relationships/hyperlink" Target="https://incubeta.com/za/news-and-resources/category/incubeta-updates/" TargetMode="External"/><Relationship Id="rId583" Type="http://schemas.openxmlformats.org/officeDocument/2006/relationships/hyperlink" Target="https://incubeta.com/news-and-resources/inside-googles-rethink-roi-conference-ai-incrementality-and-the-future-of-profitable-growth/" TargetMode="External"/><Relationship Id="rId1172" Type="http://schemas.openxmlformats.org/officeDocument/2006/relationships/hyperlink" Target="https://incubeta.com/sg/find-us/saudi/" TargetMode="External"/><Relationship Id="rId582" Type="http://schemas.openxmlformats.org/officeDocument/2006/relationships/hyperlink" Target="https://incubeta.com/au/news-and-resources/incubeta-announces-partnership-with-lunio-fraud-detection-prevention-software/" TargetMode="External"/><Relationship Id="rId1173" Type="http://schemas.openxmlformats.org/officeDocument/2006/relationships/hyperlink" Target="https://incubeta.com/my/find-us/kuala-lumpur-malaysia/" TargetMode="External"/><Relationship Id="rId581" Type="http://schemas.openxmlformats.org/officeDocument/2006/relationships/hyperlink" Target="https://incubeta.com/news-and-resources/incubeta-scores-vendor-licenses-in-virginia-louisiana/" TargetMode="External"/><Relationship Id="rId1174" Type="http://schemas.openxmlformats.org/officeDocument/2006/relationships/hyperlink" Target="https://incubeta.com/za/video-library/" TargetMode="External"/><Relationship Id="rId4200" Type="http://schemas.openxmlformats.org/officeDocument/2006/relationships/hyperlink" Target="https://incubeta.com/sg/news-and-resources/nmpi-and-dqa-complete-acquisition-of-creative-specialist-joystick/" TargetMode="External"/><Relationship Id="rId580" Type="http://schemas.openxmlformats.org/officeDocument/2006/relationships/hyperlink" Target="https://incubeta.com/es/knowledge-base/what-is-google-analytics-4-ga4/" TargetMode="External"/><Relationship Id="rId1175" Type="http://schemas.openxmlformats.org/officeDocument/2006/relationships/hyperlink" Target="https://incubeta.com/za/find-us/copenhagen-denmark/" TargetMode="External"/><Relationship Id="rId587" Type="http://schemas.openxmlformats.org/officeDocument/2006/relationships/hyperlink" Target="https://incubeta.com/news-and-resources/in-house-versus-agency/" TargetMode="External"/><Relationship Id="rId1176" Type="http://schemas.openxmlformats.org/officeDocument/2006/relationships/hyperlink" Target="https://incubeta.com/za/knowledge-base/" TargetMode="External"/><Relationship Id="rId4202" Type="http://schemas.openxmlformats.org/officeDocument/2006/relationships/hyperlink" Target="https://incubeta.com/it/news-and-resources/rethinking-marketing-measurement-from-reporting-to-real-impact/" TargetMode="External"/><Relationship Id="rId586" Type="http://schemas.openxmlformats.org/officeDocument/2006/relationships/hyperlink" Target="https://incubeta.com/my/knowledge-base/what-is-marketing-mix-modeling-mmm/" TargetMode="External"/><Relationship Id="rId1177" Type="http://schemas.openxmlformats.org/officeDocument/2006/relationships/hyperlink" Target="https://incubeta.com/za/find-us/milan-italy/" TargetMode="External"/><Relationship Id="rId4201" Type="http://schemas.openxmlformats.org/officeDocument/2006/relationships/hyperlink" Target="https://incubeta.com/au/news-and-resources/incubeta-insider-the-value-of-a-supportive-culture/" TargetMode="External"/><Relationship Id="rId585" Type="http://schemas.openxmlformats.org/officeDocument/2006/relationships/hyperlink" Target="https://incubeta.com/au/news-and-resources/incubeta-acquires-rocketsource-to-expand-human-centered-ai-capabilities/" TargetMode="External"/><Relationship Id="rId1178" Type="http://schemas.openxmlformats.org/officeDocument/2006/relationships/hyperlink" Target="https://incubeta.com/my/find-us/salt-lake-city-utah/" TargetMode="External"/><Relationship Id="rId4204" Type="http://schemas.openxmlformats.org/officeDocument/2006/relationships/hyperlink" Target="https://incubeta.com/za/news-and-resources/incubeta-wins-at-madfest/" TargetMode="External"/><Relationship Id="rId584" Type="http://schemas.openxmlformats.org/officeDocument/2006/relationships/hyperlink" Target="https://incubeta.com/news-and-resources/how-to-make-every-search-dollar-count/" TargetMode="External"/><Relationship Id="rId1179" Type="http://schemas.openxmlformats.org/officeDocument/2006/relationships/hyperlink" Target="https://incubeta.com/my/find-us/zurich-switzerland/" TargetMode="External"/><Relationship Id="rId4203" Type="http://schemas.openxmlformats.org/officeDocument/2006/relationships/hyperlink" Target="https://incubeta.com/ae/news-and-resources/incubeta-appoints-cory-hudson-as-senior-vice-president-of-creative/" TargetMode="External"/><Relationship Id="rId1169" Type="http://schemas.openxmlformats.org/officeDocument/2006/relationships/hyperlink" Target="https://incubeta.com/my/find-us/santo-domingo-dominican-republic/" TargetMode="External"/><Relationship Id="rId579" Type="http://schemas.openxmlformats.org/officeDocument/2006/relationships/hyperlink" Target="https://incubeta.com/our-work/driving-personalization-with-ai/" TargetMode="External"/><Relationship Id="rId578" Type="http://schemas.openxmlformats.org/officeDocument/2006/relationships/hyperlink" Target="https://incubeta.com/gb/news-and-resources/why-brands-need-to-own-their-marketing-intelligence-in-the-ai-era/" TargetMode="External"/><Relationship Id="rId577" Type="http://schemas.openxmlformats.org/officeDocument/2006/relationships/hyperlink" Target="https://incubeta.com/capabilities/commerce/" TargetMode="External"/><Relationship Id="rId2490" Type="http://schemas.openxmlformats.org/officeDocument/2006/relationships/hyperlink" Target="https://incubeta.com/es/knowledge-base/category/data/" TargetMode="External"/><Relationship Id="rId1160" Type="http://schemas.openxmlformats.org/officeDocument/2006/relationships/hyperlink" Target="https://incubeta.com/sg/knowledge-base/" TargetMode="External"/><Relationship Id="rId2491" Type="http://schemas.openxmlformats.org/officeDocument/2006/relationships/hyperlink" Target="https://incubeta.com/it/knowledge-base/12-tips-for-seo-success-in-the-holiday-season/" TargetMode="External"/><Relationship Id="rId572" Type="http://schemas.openxmlformats.org/officeDocument/2006/relationships/hyperlink" Target="https://incubeta.com/knowledge-base/seasonal-sales-strategy-how-to-outperform-in-shorter-peak-windows/" TargetMode="External"/><Relationship Id="rId1161" Type="http://schemas.openxmlformats.org/officeDocument/2006/relationships/hyperlink" Target="https://incubeta.com/ae/solutions/outcreate/" TargetMode="External"/><Relationship Id="rId2492" Type="http://schemas.openxmlformats.org/officeDocument/2006/relationships/hyperlink" Target="https://incubeta.com/ae/news-and-resources/incubeta-to-launch-outperform-pmax-an-ai-solution-that-puts-brands-in-charge/" TargetMode="External"/><Relationship Id="rId571" Type="http://schemas.openxmlformats.org/officeDocument/2006/relationships/hyperlink" Target="https://incubeta.com/es/news-and-resources/how-to-appropriately-represent-disability-in-marketing/" TargetMode="External"/><Relationship Id="rId1162" Type="http://schemas.openxmlformats.org/officeDocument/2006/relationships/hyperlink" Target="https://incubeta.com/sg/iso-accreditation/" TargetMode="External"/><Relationship Id="rId2493" Type="http://schemas.openxmlformats.org/officeDocument/2006/relationships/hyperlink" Target="https://incubeta.com/sg/news-and-resources/comparison-shopping-services-css-changes-in-light-of-the-dma-update/" TargetMode="External"/><Relationship Id="rId570" Type="http://schemas.openxmlformats.org/officeDocument/2006/relationships/hyperlink" Target="https://incubeta.com/mx/knowledge-base/mmm-powerhouses-comparing-meridian-and-robyn/" TargetMode="External"/><Relationship Id="rId1163" Type="http://schemas.openxmlformats.org/officeDocument/2006/relationships/hyperlink" Target="https://incubeta.com/ae/find-us/copenhagen-denmark/" TargetMode="External"/><Relationship Id="rId2494" Type="http://schemas.openxmlformats.org/officeDocument/2006/relationships/hyperlink" Target="https://incubeta.com/mx/news-and-resources/harrods-partners-with-incubeta/" TargetMode="External"/><Relationship Id="rId1164" Type="http://schemas.openxmlformats.org/officeDocument/2006/relationships/hyperlink" Target="https://incubeta.com/my/find-us/copenhagen-denmark/" TargetMode="External"/><Relationship Id="rId2495" Type="http://schemas.openxmlformats.org/officeDocument/2006/relationships/hyperlink" Target="https://incubeta.com/it/knowledge-base/seasonal-sales-strategy-how-to-outperform-in-shorter-peak-windows/" TargetMode="External"/><Relationship Id="rId576" Type="http://schemas.openxmlformats.org/officeDocument/2006/relationships/hyperlink" Target="https://incubeta.com/ae/news-and-resources/what-is-outperform-marketing/" TargetMode="External"/><Relationship Id="rId1165" Type="http://schemas.openxmlformats.org/officeDocument/2006/relationships/hyperlink" Target="https://incubeta.com/sg/privacy-policy/" TargetMode="External"/><Relationship Id="rId2496" Type="http://schemas.openxmlformats.org/officeDocument/2006/relationships/hyperlink" Target="https://incubeta.com/au/news-and-resources/category/incubeta-updates/page/4/" TargetMode="External"/><Relationship Id="rId575" Type="http://schemas.openxmlformats.org/officeDocument/2006/relationships/hyperlink" Target="https://incubeta.com/mx/knowledge-base/category/sa360/" TargetMode="External"/><Relationship Id="rId1166" Type="http://schemas.openxmlformats.org/officeDocument/2006/relationships/hyperlink" Target="https://incubeta.com/my/find-us/milan-italy/" TargetMode="External"/><Relationship Id="rId2497" Type="http://schemas.openxmlformats.org/officeDocument/2006/relationships/hyperlink" Target="https://incubeta.com/it/our-work/boosting-cross-market-brand-performance-for-gruppo-una/" TargetMode="External"/><Relationship Id="rId574" Type="http://schemas.openxmlformats.org/officeDocument/2006/relationships/hyperlink" Target="https://incubeta.com/es/news-and-resources/inside-googles-rethink-roi-conference-ai-incrementality-and-the-future-of-profitable-growth/" TargetMode="External"/><Relationship Id="rId1167" Type="http://schemas.openxmlformats.org/officeDocument/2006/relationships/hyperlink" Target="https://incubeta.com/my/find-us/belfast-northern-ireland/" TargetMode="External"/><Relationship Id="rId2498" Type="http://schemas.openxmlformats.org/officeDocument/2006/relationships/hyperlink" Target="https://incubeta.com/au/knowledge-base/category/gmp/" TargetMode="External"/><Relationship Id="rId573" Type="http://schemas.openxmlformats.org/officeDocument/2006/relationships/hyperlink" Target="https://incubeta.com/our-work/leveraging-value-based-bidding-for-ms/" TargetMode="External"/><Relationship Id="rId1168" Type="http://schemas.openxmlformats.org/officeDocument/2006/relationships/hyperlink" Target="https://incubeta.com/sg/find-us/singapore/" TargetMode="External"/><Relationship Id="rId2499" Type="http://schemas.openxmlformats.org/officeDocument/2006/relationships/hyperlink" Target="https://incubeta.com/sg/knowledge-base/why-are-video-ads-important/" TargetMode="External"/><Relationship Id="rId4228" Type="http://schemas.openxmlformats.org/officeDocument/2006/relationships/hyperlink" Target="https://incubeta.com/it/news-and-resources/incubeta-welcomes-persuasion-technologies-to-the-family/" TargetMode="External"/><Relationship Id="rId4227" Type="http://schemas.openxmlformats.org/officeDocument/2006/relationships/hyperlink" Target="https://incubeta.com/mx/news-and-resources/the-next-era-of-shopping-is-agentic/" TargetMode="External"/><Relationship Id="rId4229" Type="http://schemas.openxmlformats.org/officeDocument/2006/relationships/hyperlink" Target="https://incubeta.com/ae/our-work/maximizing-reach-efficiency-with-dv360/" TargetMode="External"/><Relationship Id="rId1190" Type="http://schemas.openxmlformats.org/officeDocument/2006/relationships/hyperlink" Target="https://incubeta.com/ae/news-and-resources/incubeta-is-powering-the-uks-first-wave-of-chatgpt-ads/" TargetMode="External"/><Relationship Id="rId1191" Type="http://schemas.openxmlformats.org/officeDocument/2006/relationships/hyperlink" Target="https://incubeta.com/au/news-and-resources/inside-google-marketing-live-2026/" TargetMode="External"/><Relationship Id="rId1192" Type="http://schemas.openxmlformats.org/officeDocument/2006/relationships/hyperlink" Target="https://incubeta.com/au/news-and-resources/incubeta-is-powering-the-uks-first-wave-of-chatgpt-ads/" TargetMode="External"/><Relationship Id="rId1193" Type="http://schemas.openxmlformats.org/officeDocument/2006/relationships/hyperlink" Target="https://incubeta.com/it/news-and-resources/inside-google-marketing-live-2026/" TargetMode="External"/><Relationship Id="rId1194" Type="http://schemas.openxmlformats.org/officeDocument/2006/relationships/hyperlink" Target="https://incubeta.com/my/news-and-resources/inside-google-marketing-live-2026/" TargetMode="External"/><Relationship Id="rId4220" Type="http://schemas.openxmlformats.org/officeDocument/2006/relationships/hyperlink" Target="https://incubeta.com/au/knowledge-base/category/search/" TargetMode="External"/><Relationship Id="rId1195" Type="http://schemas.openxmlformats.org/officeDocument/2006/relationships/hyperlink" Target="https://incubeta.com/za/news-and-resources/incubeta-is-powering-the-uks-first-wave-of-chatgpt-ads/" TargetMode="External"/><Relationship Id="rId1196" Type="http://schemas.openxmlformats.org/officeDocument/2006/relationships/hyperlink" Target="https://incubeta.com/sg/news-and-resources/incubeta-is-powering-the-uks-first-wave-of-chatgpt-ads/" TargetMode="External"/><Relationship Id="rId4222" Type="http://schemas.openxmlformats.org/officeDocument/2006/relationships/hyperlink" Target="https://incubeta.com/mx/news-and-resources/how-data-unification-delivers-performance/" TargetMode="External"/><Relationship Id="rId1197" Type="http://schemas.openxmlformats.org/officeDocument/2006/relationships/hyperlink" Target="https://incubeta.com/de/news-and-resources/incubeta-is-powering-the-uks-first-wave-of-chatgpt-ads/" TargetMode="External"/><Relationship Id="rId4221" Type="http://schemas.openxmlformats.org/officeDocument/2006/relationships/hyperlink" Target="https://incubeta.com/mx/our-work/blending-creativity-to-drive-engagement/" TargetMode="External"/><Relationship Id="rId1198" Type="http://schemas.openxmlformats.org/officeDocument/2006/relationships/hyperlink" Target="https://incubeta.com/my/news-and-resources/incubeta-is-powering-the-uks-first-wave-of-chatgpt-ads/" TargetMode="External"/><Relationship Id="rId4224" Type="http://schemas.openxmlformats.org/officeDocument/2006/relationships/hyperlink" Target="https://incubeta.com/de/our-work/transforming-ma-advisory-with-agentic-ai-and-daas/" TargetMode="External"/><Relationship Id="rId1199" Type="http://schemas.openxmlformats.org/officeDocument/2006/relationships/hyperlink" Target="https://incubeta.com/za/news-and-resources/inside-google-marketing-live-2026/" TargetMode="External"/><Relationship Id="rId4223" Type="http://schemas.openxmlformats.org/officeDocument/2006/relationships/hyperlink" Target="https://incubeta.com/sg/knowledge-base/category/amazon/" TargetMode="External"/><Relationship Id="rId4226" Type="http://schemas.openxmlformats.org/officeDocument/2006/relationships/hyperlink" Target="https://incubeta.com/es/our-work/unlocking-new-profitability-in-a-shifting-luxury-market/" TargetMode="External"/><Relationship Id="rId4225" Type="http://schemas.openxmlformats.org/officeDocument/2006/relationships/hyperlink" Target="https://incubeta.com/au/our-work/page/2/" TargetMode="External"/><Relationship Id="rId4217" Type="http://schemas.openxmlformats.org/officeDocument/2006/relationships/hyperlink" Target="https://incubeta.com/mx/news-and-resources/under-armour-appoints-incubeta-to-accelerate-european-growth-on-amazon/" TargetMode="External"/><Relationship Id="rId4216" Type="http://schemas.openxmlformats.org/officeDocument/2006/relationships/hyperlink" Target="https://incubeta.com/sg/news-and-resources/how-data-unification-delivers-performance/" TargetMode="External"/><Relationship Id="rId4219" Type="http://schemas.openxmlformats.org/officeDocument/2006/relationships/hyperlink" Target="https://incubeta.com/es/knowledge-base/category/retail-media/" TargetMode="External"/><Relationship Id="rId4218" Type="http://schemas.openxmlformats.org/officeDocument/2006/relationships/hyperlink" Target="https://incubeta.com/gb/knowledge-base/the-benefits-challenges-of-in-app-advertising/" TargetMode="External"/><Relationship Id="rId599" Type="http://schemas.openxmlformats.org/officeDocument/2006/relationships/hyperlink" Target="https://incubeta.com/de/knowledge-base/five-top-tips-to-drive-sales-on-amazon-prime-day/" TargetMode="External"/><Relationship Id="rId1180" Type="http://schemas.openxmlformats.org/officeDocument/2006/relationships/hyperlink" Target="https://incubeta.com/za/find-us/salt-lake-city-utah/" TargetMode="External"/><Relationship Id="rId1181" Type="http://schemas.openxmlformats.org/officeDocument/2006/relationships/hyperlink" Target="https://incubeta.com/za/cookie-policy/" TargetMode="External"/><Relationship Id="rId1182" Type="http://schemas.openxmlformats.org/officeDocument/2006/relationships/hyperlink" Target="https://incubeta.com/ae/find-us/belfast-northern-ireland/" TargetMode="External"/><Relationship Id="rId594" Type="http://schemas.openxmlformats.org/officeDocument/2006/relationships/hyperlink" Target="https://incubeta.com/de/our-work/increasing-performance-with-machine-learning/" TargetMode="External"/><Relationship Id="rId1183" Type="http://schemas.openxmlformats.org/officeDocument/2006/relationships/hyperlink" Target="https://incubeta.com/ae/find-us/milan-italy/" TargetMode="External"/><Relationship Id="rId593" Type="http://schemas.openxmlformats.org/officeDocument/2006/relationships/hyperlink" Target="https://incubeta.com/it/news-and-resources/how-to-outperform-amidst-changing-search-behaviors/" TargetMode="External"/><Relationship Id="rId1184" Type="http://schemas.openxmlformats.org/officeDocument/2006/relationships/hyperlink" Target="https://incubeta.com/ae/news-and-resources/category/incubeta-updates/" TargetMode="External"/><Relationship Id="rId592" Type="http://schemas.openxmlformats.org/officeDocument/2006/relationships/hyperlink" Target="https://incubeta.com/knowledge-base/what-is-value-based-bidding-vbb/" TargetMode="External"/><Relationship Id="rId1185" Type="http://schemas.openxmlformats.org/officeDocument/2006/relationships/hyperlink" Target="https://incubeta.com/za/solutions/outcreate/" TargetMode="External"/><Relationship Id="rId4211" Type="http://schemas.openxmlformats.org/officeDocument/2006/relationships/hyperlink" Target="https://incubeta.com/za/our-work/global-digital-transformation/" TargetMode="External"/><Relationship Id="rId591" Type="http://schemas.openxmlformats.org/officeDocument/2006/relationships/hyperlink" Target="https://incubeta.com/news-and-resources/incubeta-acquires-shout-bravo/" TargetMode="External"/><Relationship Id="rId1186" Type="http://schemas.openxmlformats.org/officeDocument/2006/relationships/hyperlink" Target="https://incubeta.com/za/iso-accreditation/" TargetMode="External"/><Relationship Id="rId4210" Type="http://schemas.openxmlformats.org/officeDocument/2006/relationships/hyperlink" Target="https://incubeta.com/za/our-work/carparts-mmm/" TargetMode="External"/><Relationship Id="rId598" Type="http://schemas.openxmlformats.org/officeDocument/2006/relationships/hyperlink" Target="https://incubeta.com/ch/knowledge-base/what-is-marketing-mix-modeling-mmm/" TargetMode="External"/><Relationship Id="rId1187" Type="http://schemas.openxmlformats.org/officeDocument/2006/relationships/hyperlink" Target="https://incubeta.com/it/news-and-resources/incubeta-is-powering-the-uks-first-wave-of-chatgpt-ads/" TargetMode="External"/><Relationship Id="rId4213" Type="http://schemas.openxmlformats.org/officeDocument/2006/relationships/hyperlink" Target="https://incubeta.com/it/find-us/page/2/" TargetMode="External"/><Relationship Id="rId597" Type="http://schemas.openxmlformats.org/officeDocument/2006/relationships/hyperlink" Target="https://incubeta.com/mx/news-and-resources/incubeta-acquires-rocketsource-to-expand-human-centered-ai-capabilities/" TargetMode="External"/><Relationship Id="rId1188" Type="http://schemas.openxmlformats.org/officeDocument/2006/relationships/hyperlink" Target="https://incubeta.com/mx/news-and-resources/incubeta-is-powering-the-uks-first-wave-of-chatgpt-ads/" TargetMode="External"/><Relationship Id="rId4212" Type="http://schemas.openxmlformats.org/officeDocument/2006/relationships/hyperlink" Target="https://incubeta.com/it/video-library/incubeta-unpacks-commerce-on-emerce-talks/" TargetMode="External"/><Relationship Id="rId596" Type="http://schemas.openxmlformats.org/officeDocument/2006/relationships/hyperlink" Target="https://incubeta.com/za/news-and-resources/incubeta-welcomes-new-acquisition-bruce-clay-mena-to-the-family/" TargetMode="External"/><Relationship Id="rId1189" Type="http://schemas.openxmlformats.org/officeDocument/2006/relationships/hyperlink" Target="https://incubeta.com/gb/news-and-resources/incubeta-is-powering-the-uks-first-wave-of-chatgpt-ads/" TargetMode="External"/><Relationship Id="rId4215" Type="http://schemas.openxmlformats.org/officeDocument/2006/relationships/hyperlink" Target="https://incubeta.com/ch/video-library/the-digital-edge-s2-ep-3-how-to-build-an-ai-powered-brand-for-the-future-with-amy-crowther/" TargetMode="External"/><Relationship Id="rId595" Type="http://schemas.openxmlformats.org/officeDocument/2006/relationships/hyperlink" Target="https://incubeta.com/news-and-resources/incubeta-wins-at-madfest/" TargetMode="External"/><Relationship Id="rId4214" Type="http://schemas.openxmlformats.org/officeDocument/2006/relationships/hyperlink" Target="https://incubeta.com/gb/news-and-resources/incubeta-to-launch-outperform-pmax-an-ai-solution-that-puts-brands-in-charge/" TargetMode="External"/><Relationship Id="rId1136" Type="http://schemas.openxmlformats.org/officeDocument/2006/relationships/hyperlink" Target="https://incubeta.com/sg/news-and-resources/category/incubeta-updates/" TargetMode="External"/><Relationship Id="rId2467" Type="http://schemas.openxmlformats.org/officeDocument/2006/relationships/hyperlink" Target="https://incubeta.com/pt-pt/knowledge-base/category/retail-media/" TargetMode="External"/><Relationship Id="rId3799" Type="http://schemas.openxmlformats.org/officeDocument/2006/relationships/hyperlink" Target="https://incubeta.com/es/knowledge-base/category/ecommerce/" TargetMode="External"/><Relationship Id="rId1137" Type="http://schemas.openxmlformats.org/officeDocument/2006/relationships/hyperlink" Target="https://incubeta.com/sg/find-us/zurich-switzerland/" TargetMode="External"/><Relationship Id="rId2468" Type="http://schemas.openxmlformats.org/officeDocument/2006/relationships/hyperlink" Target="https://incubeta.com/ae/our-work/a-decade-of-outperforming-with-forever-new/" TargetMode="External"/><Relationship Id="rId3798" Type="http://schemas.openxmlformats.org/officeDocument/2006/relationships/hyperlink" Target="https://incubeta.com/au/our-work/identifying-analyzing-website-crawlability/" TargetMode="External"/><Relationship Id="rId1138" Type="http://schemas.openxmlformats.org/officeDocument/2006/relationships/hyperlink" Target="https://incubeta.com/sg/find-us/berlin-germany/" TargetMode="External"/><Relationship Id="rId2469" Type="http://schemas.openxmlformats.org/officeDocument/2006/relationships/hyperlink" Target="https://incubeta.com/ae/news-and-resources/achieving-peak-season-success/" TargetMode="External"/><Relationship Id="rId1139" Type="http://schemas.openxmlformats.org/officeDocument/2006/relationships/hyperlink" Target="https://incubeta.com/ae/video-library/" TargetMode="External"/><Relationship Id="rId547" Type="http://schemas.openxmlformats.org/officeDocument/2006/relationships/hyperlink" Target="https://incubeta.com/ae/knowledge-base/what-is-google-analytics-4-ga4/" TargetMode="External"/><Relationship Id="rId546" Type="http://schemas.openxmlformats.org/officeDocument/2006/relationships/hyperlink" Target="https://incubeta.com/za/news-and-resources/what-is-outperform-marketing/" TargetMode="External"/><Relationship Id="rId545" Type="http://schemas.openxmlformats.org/officeDocument/2006/relationships/hyperlink" Target="https://incubeta.com/mx/news-and-resources/goodbye-google-what-amazons-shopping-ad-exit-means-for-search/" TargetMode="External"/><Relationship Id="rId544" Type="http://schemas.openxmlformats.org/officeDocument/2006/relationships/hyperlink" Target="https://incubeta.com/de/news-and-resources/consumers-ahead-brands-behind/" TargetMode="External"/><Relationship Id="rId549" Type="http://schemas.openxmlformats.org/officeDocument/2006/relationships/hyperlink" Target="https://incubeta.com/de/news-and-resources/incubeta-welcomes-new-ceo-americas-alex-langshur/" TargetMode="External"/><Relationship Id="rId548" Type="http://schemas.openxmlformats.org/officeDocument/2006/relationships/hyperlink" Target="https://incubeta.com/news-and-resources/waving-goodbye-to-google-optimize/" TargetMode="External"/><Relationship Id="rId3791" Type="http://schemas.openxmlformats.org/officeDocument/2006/relationships/hyperlink" Target="https://incubeta.com/za/knowledge-base/multi-target-portfolios-making-the-most-of-sa360s-newest-bid-strategy/" TargetMode="External"/><Relationship Id="rId2460" Type="http://schemas.openxmlformats.org/officeDocument/2006/relationships/hyperlink" Target="https://incubeta.com/pt-pt/knowledge-base/category/amazon/" TargetMode="External"/><Relationship Id="rId3790" Type="http://schemas.openxmlformats.org/officeDocument/2006/relationships/hyperlink" Target="https://incubeta.com/it/news-and-resources/incubeta-are-finalists-at-google-premier-partner-awards/" TargetMode="External"/><Relationship Id="rId1130" Type="http://schemas.openxmlformats.org/officeDocument/2006/relationships/hyperlink" Target="https://incubeta.com/ae/knowledge-base/" TargetMode="External"/><Relationship Id="rId2461" Type="http://schemas.openxmlformats.org/officeDocument/2006/relationships/hyperlink" Target="https://incubeta.com/ae/our-work/delivering-tangible-business-growth/" TargetMode="External"/><Relationship Id="rId3793" Type="http://schemas.openxmlformats.org/officeDocument/2006/relationships/hyperlink" Target="https://incubeta.com/de/news-and-resources/3-best-practices-to-keep-growing-despite-stricter-privacy-law/" TargetMode="External"/><Relationship Id="rId1131" Type="http://schemas.openxmlformats.org/officeDocument/2006/relationships/hyperlink" Target="https://incubeta.com/ae/modern-slavery-policy/" TargetMode="External"/><Relationship Id="rId2462" Type="http://schemas.openxmlformats.org/officeDocument/2006/relationships/hyperlink" Target="https://incubeta.com/ch/knowledge-base/category/marketing/" TargetMode="External"/><Relationship Id="rId3792" Type="http://schemas.openxmlformats.org/officeDocument/2006/relationships/hyperlink" Target="https://incubeta.com/sg/knowledge-base/how-bigquery-augments-ga4s-reporting-capabilities/" TargetMode="External"/><Relationship Id="rId543" Type="http://schemas.openxmlformats.org/officeDocument/2006/relationships/hyperlink" Target="https://incubeta.com/es/news-and-resources/incubeta-welcomes-new-acquisition-bruce-clay-mena-to-the-family/" TargetMode="External"/><Relationship Id="rId1132" Type="http://schemas.openxmlformats.org/officeDocument/2006/relationships/hyperlink" Target="https://incubeta.com/ae/iso-accreditation/" TargetMode="External"/><Relationship Id="rId2463" Type="http://schemas.openxmlformats.org/officeDocument/2006/relationships/hyperlink" Target="https://incubeta.com/za/news-and-resources/we-have-the-google-premier-partner-badge/" TargetMode="External"/><Relationship Id="rId3795" Type="http://schemas.openxmlformats.org/officeDocument/2006/relationships/hyperlink" Target="https://incubeta.com/au/news-and-resources/incubeta-insider-diversity-in-the-workplace/" TargetMode="External"/><Relationship Id="rId542" Type="http://schemas.openxmlformats.org/officeDocument/2006/relationships/hyperlink" Target="https://incubeta.com/news-and-resources/monetizing-the-chat-openai-introduces-ads-to-chatgpt/" TargetMode="External"/><Relationship Id="rId1133" Type="http://schemas.openxmlformats.org/officeDocument/2006/relationships/hyperlink" Target="https://incubeta.com/ae/news-and-resources/category/thought-leadership/" TargetMode="External"/><Relationship Id="rId2464" Type="http://schemas.openxmlformats.org/officeDocument/2006/relationships/hyperlink" Target="https://incubeta.com/my/knowledge-base/category/seo/" TargetMode="External"/><Relationship Id="rId3794" Type="http://schemas.openxmlformats.org/officeDocument/2006/relationships/hyperlink" Target="https://incubeta.com/knowledge-base/the-cookie-situation-from-deprecation-to-degradation/" TargetMode="External"/><Relationship Id="rId541" Type="http://schemas.openxmlformats.org/officeDocument/2006/relationships/hyperlink" Target="https://incubeta.com/mx/our-work/delivering-incrementality-with-seamless-search/" TargetMode="External"/><Relationship Id="rId1134" Type="http://schemas.openxmlformats.org/officeDocument/2006/relationships/hyperlink" Target="https://incubeta.com/my/privacy-policy/" TargetMode="External"/><Relationship Id="rId2465" Type="http://schemas.openxmlformats.org/officeDocument/2006/relationships/hyperlink" Target="https://incubeta.com/ae/knowledge-base/category/performace/" TargetMode="External"/><Relationship Id="rId3797" Type="http://schemas.openxmlformats.org/officeDocument/2006/relationships/hyperlink" Target="https://incubeta.com/za/news-and-resources/incubeta-launches-seamless-search-on-google-cloud-marketplace/" TargetMode="External"/><Relationship Id="rId540" Type="http://schemas.openxmlformats.org/officeDocument/2006/relationships/hyperlink" Target="https://incubeta.com/news-and-resources/category/news/" TargetMode="External"/><Relationship Id="rId1135" Type="http://schemas.openxmlformats.org/officeDocument/2006/relationships/hyperlink" Target="https://incubeta.com/sg/news-and-resources/category/industry-news/" TargetMode="External"/><Relationship Id="rId2466" Type="http://schemas.openxmlformats.org/officeDocument/2006/relationships/hyperlink" Target="https://incubeta.com/au/news-and-resources/the-power-behind-incubeta/" TargetMode="External"/><Relationship Id="rId3796" Type="http://schemas.openxmlformats.org/officeDocument/2006/relationships/hyperlink" Target="https://incubeta.com/mx/our-work/page/3/" TargetMode="External"/><Relationship Id="rId1125" Type="http://schemas.openxmlformats.org/officeDocument/2006/relationships/hyperlink" Target="https://incubeta.com/ae/find-us/new-york-united-states/" TargetMode="External"/><Relationship Id="rId2456" Type="http://schemas.openxmlformats.org/officeDocument/2006/relationships/hyperlink" Target="https://incubeta.com/pt-pt/knowledge-base/category/seo/" TargetMode="External"/><Relationship Id="rId3788" Type="http://schemas.openxmlformats.org/officeDocument/2006/relationships/hyperlink" Target="https://incubeta.com/my/video-library/the-digital-edge-s2-e-5-how-to-outperform-with-ai-as-a-creative-partner-with-tom-williams/" TargetMode="External"/><Relationship Id="rId1126" Type="http://schemas.openxmlformats.org/officeDocument/2006/relationships/hyperlink" Target="https://incubeta.com/my/knowledge-base/" TargetMode="External"/><Relationship Id="rId2457" Type="http://schemas.openxmlformats.org/officeDocument/2006/relationships/hyperlink" Target="https://incubeta.com/de/knowledge-base/category/seo/" TargetMode="External"/><Relationship Id="rId3787" Type="http://schemas.openxmlformats.org/officeDocument/2006/relationships/hyperlink" Target="https://incubeta.com/ae/news-and-resources/3-best-practices-to-keep-growing-despite-stricter-privacy-law/" TargetMode="External"/><Relationship Id="rId1127" Type="http://schemas.openxmlformats.org/officeDocument/2006/relationships/hyperlink" Target="https://incubeta.com/sg/find-us/new-york-united-states/" TargetMode="External"/><Relationship Id="rId2458" Type="http://schemas.openxmlformats.org/officeDocument/2006/relationships/hyperlink" Target="https://incubeta.com/knowledge-base/category/google-chrome/" TargetMode="External"/><Relationship Id="rId1128" Type="http://schemas.openxmlformats.org/officeDocument/2006/relationships/hyperlink" Target="https://incubeta.com/my/find-us/new-york-united-states/" TargetMode="External"/><Relationship Id="rId2459" Type="http://schemas.openxmlformats.org/officeDocument/2006/relationships/hyperlink" Target="https://incubeta.com/au/news-and-resources/incubeta-acquires-global-marketplace-expert-maze-one/" TargetMode="External"/><Relationship Id="rId3789" Type="http://schemas.openxmlformats.org/officeDocument/2006/relationships/hyperlink" Target="https://incubeta.com/es/news-and-resources/why-creative-is-the-dark-horse-of-business-growth/" TargetMode="External"/><Relationship Id="rId1129" Type="http://schemas.openxmlformats.org/officeDocument/2006/relationships/hyperlink" Target="https://incubeta.com/sg/whitepapers/" TargetMode="External"/><Relationship Id="rId536" Type="http://schemas.openxmlformats.org/officeDocument/2006/relationships/hyperlink" Target="https://incubeta.com/de/knowledge-base/what-is-google-analytics-4-ga4/" TargetMode="External"/><Relationship Id="rId535" Type="http://schemas.openxmlformats.org/officeDocument/2006/relationships/hyperlink" Target="https://incubeta.com/gb/news-and-resources/from-search-to-delegation-navigating-the-rise-of-agentic-commerce/" TargetMode="External"/><Relationship Id="rId534" Type="http://schemas.openxmlformats.org/officeDocument/2006/relationships/hyperlink" Target="https://incubeta.com/ch/knowledge-base/mmm-powerhouses-comparing-meridian-and-robyn/" TargetMode="External"/><Relationship Id="rId533" Type="http://schemas.openxmlformats.org/officeDocument/2006/relationships/hyperlink" Target="https://incubeta.com/news-and-resources/google-agentspace/" TargetMode="External"/><Relationship Id="rId539" Type="http://schemas.openxmlformats.org/officeDocument/2006/relationships/hyperlink" Target="https://incubeta.com/ch/knowledge-base/beyond-the-click-mastering-attribution-with-sa360/" TargetMode="External"/><Relationship Id="rId538" Type="http://schemas.openxmlformats.org/officeDocument/2006/relationships/hyperlink" Target="https://incubeta.com/video-library/the-digital-edge-s2-ep-3-how-to-build-an-ai-powered-brand-for-the-future-with-amy-crowther/" TargetMode="External"/><Relationship Id="rId537" Type="http://schemas.openxmlformats.org/officeDocument/2006/relationships/hyperlink" Target="https://incubeta.com/it/news-and-resources/clicks-prompts-what-the-future-of-ai-driven-discovery-means-for-brands/" TargetMode="External"/><Relationship Id="rId3780" Type="http://schemas.openxmlformats.org/officeDocument/2006/relationships/hyperlink" Target="https://incubeta.com/my/news-and-resources/nmpis-parent-company-incubeta-and-dqa-media-group-create-70-million-digital-merger/" TargetMode="External"/><Relationship Id="rId2450" Type="http://schemas.openxmlformats.org/officeDocument/2006/relationships/hyperlink" Target="https://incubeta.com/ch/news-and-resources/incubeta-awarded-campaigns-best-places-to-work-2022/" TargetMode="External"/><Relationship Id="rId3782" Type="http://schemas.openxmlformats.org/officeDocument/2006/relationships/hyperlink" Target="https://incubeta.com/es/news-and-resources/incubeta-apac-welcomes-ash-rane-as-client-director-for-data/" TargetMode="External"/><Relationship Id="rId1120" Type="http://schemas.openxmlformats.org/officeDocument/2006/relationships/hyperlink" Target="https://incubeta.com/ae/solutions/outmeasure/" TargetMode="External"/><Relationship Id="rId2451" Type="http://schemas.openxmlformats.org/officeDocument/2006/relationships/hyperlink" Target="https://incubeta.com/my/knowledge-base/category/search-ads-360/" TargetMode="External"/><Relationship Id="rId3781" Type="http://schemas.openxmlformats.org/officeDocument/2006/relationships/hyperlink" Target="https://incubeta.com/my/news-and-resources/incubeta-welcomes-blue-walrus-to-the-family/" TargetMode="External"/><Relationship Id="rId532" Type="http://schemas.openxmlformats.org/officeDocument/2006/relationships/hyperlink" Target="https://incubeta.com/sg/news-and-resources/majority-stake-in-incubeta-acquired-by-global-investment-firm-carlyle/" TargetMode="External"/><Relationship Id="rId1121" Type="http://schemas.openxmlformats.org/officeDocument/2006/relationships/hyperlink" Target="https://incubeta.com/sg/find-us/santo-domingo-dominican-republic/" TargetMode="External"/><Relationship Id="rId2452" Type="http://schemas.openxmlformats.org/officeDocument/2006/relationships/hyperlink" Target="https://incubeta.com/sg/our-work/using-high-quality-content-to-drive-engagement/" TargetMode="External"/><Relationship Id="rId3784" Type="http://schemas.openxmlformats.org/officeDocument/2006/relationships/hyperlink" Target="https://incubeta.com/au/our-work/unlocking-the-power-of-googles-enhanced-conversions-pmax-solutions/" TargetMode="External"/><Relationship Id="rId531" Type="http://schemas.openxmlformats.org/officeDocument/2006/relationships/hyperlink" Target="https://incubeta.com/it/news-and-resources/majority-stake-in-incubeta-acquired-by-global-investment-firm-carlyle/" TargetMode="External"/><Relationship Id="rId1122" Type="http://schemas.openxmlformats.org/officeDocument/2006/relationships/hyperlink" Target="https://incubeta.com/ae/whitepapers/" TargetMode="External"/><Relationship Id="rId2453" Type="http://schemas.openxmlformats.org/officeDocument/2006/relationships/hyperlink" Target="https://incubeta.com/mx/news-and-resources/category/thought-leadership/page/3/" TargetMode="External"/><Relationship Id="rId3783" Type="http://schemas.openxmlformats.org/officeDocument/2006/relationships/hyperlink" Target="https://incubeta.com/gb/knowledge-base/why-are-video-ads-important/" TargetMode="External"/><Relationship Id="rId530" Type="http://schemas.openxmlformats.org/officeDocument/2006/relationships/hyperlink" Target="https://incubeta.com/knowledge-base/what-is-marketing-mix-modeling-mmm/" TargetMode="External"/><Relationship Id="rId1123" Type="http://schemas.openxmlformats.org/officeDocument/2006/relationships/hyperlink" Target="https://incubeta.com/za/solutions/outmeasure/" TargetMode="External"/><Relationship Id="rId2454" Type="http://schemas.openxmlformats.org/officeDocument/2006/relationships/hyperlink" Target="https://incubeta.com/pt-pt/news-and-resources/incubeta-dach-gcp-certification/" TargetMode="External"/><Relationship Id="rId3786" Type="http://schemas.openxmlformats.org/officeDocument/2006/relationships/hyperlink" Target="https://incubeta.com/za/news-and-resources/incubetas-pledge-in-2022-and-beyond/" TargetMode="External"/><Relationship Id="rId1124" Type="http://schemas.openxmlformats.org/officeDocument/2006/relationships/hyperlink" Target="https://incubeta.com/za/privacy-policy/" TargetMode="External"/><Relationship Id="rId2455" Type="http://schemas.openxmlformats.org/officeDocument/2006/relationships/hyperlink" Target="https://incubeta.com/gb/news-and-resources/harrods-partners-with-incubeta/" TargetMode="External"/><Relationship Id="rId3785" Type="http://schemas.openxmlformats.org/officeDocument/2006/relationships/hyperlink" Target="https://incubeta.com/sg/knowledge-base/advanced-signals-ai-first-ppc-structures-dont-need-to-result-in-a-loss-of-insight-or-control/" TargetMode="External"/><Relationship Id="rId1158" Type="http://schemas.openxmlformats.org/officeDocument/2006/relationships/hyperlink" Target="https://incubeta.com/my/whitepapers/" TargetMode="External"/><Relationship Id="rId2489" Type="http://schemas.openxmlformats.org/officeDocument/2006/relationships/hyperlink" Target="https://incubeta.com/es/knowledge-base/category/sa360/" TargetMode="External"/><Relationship Id="rId1159" Type="http://schemas.openxmlformats.org/officeDocument/2006/relationships/hyperlink" Target="https://incubeta.com/ae/news-and-resources/category/industry-news/" TargetMode="External"/><Relationship Id="rId569" Type="http://schemas.openxmlformats.org/officeDocument/2006/relationships/hyperlink" Target="https://incubeta.com/mx/knowledge-base/what-is-consent-mode/" TargetMode="External"/><Relationship Id="rId568" Type="http://schemas.openxmlformats.org/officeDocument/2006/relationships/hyperlink" Target="https://incubeta.com/es/our-work/increasing-qualified-traffic-through-display-campaigns/" TargetMode="External"/><Relationship Id="rId567" Type="http://schemas.openxmlformats.org/officeDocument/2006/relationships/hyperlink" Target="https://incubeta.com/sg/news-and-resources/overcoming-2025-marketing-challenges/" TargetMode="External"/><Relationship Id="rId566" Type="http://schemas.openxmlformats.org/officeDocument/2006/relationships/hyperlink" Target="https://incubeta.com/news-and-resources/creating-value-with-ai-three-concrete-use-cases/" TargetMode="External"/><Relationship Id="rId2480" Type="http://schemas.openxmlformats.org/officeDocument/2006/relationships/hyperlink" Target="https://incubeta.com/de/news-and-resources/how-to-navigate-the-compressing-user-journey-in-2026/" TargetMode="External"/><Relationship Id="rId561" Type="http://schemas.openxmlformats.org/officeDocument/2006/relationships/hyperlink" Target="https://incubeta.com/our-work/how-taxfix-turned-measurement-into-a-decision-engine-for-growth/" TargetMode="External"/><Relationship Id="rId1150" Type="http://schemas.openxmlformats.org/officeDocument/2006/relationships/hyperlink" Target="https://incubeta.com/za/find-us/kuala-lumpur-malaysia/" TargetMode="External"/><Relationship Id="rId2481" Type="http://schemas.openxmlformats.org/officeDocument/2006/relationships/hyperlink" Target="https://incubeta.com/ae/news-and-resources/incubeta-appoints-adam-woods-as-global-chief-product-officer/" TargetMode="External"/><Relationship Id="rId560" Type="http://schemas.openxmlformats.org/officeDocument/2006/relationships/hyperlink" Target="https://incubeta.com/news-and-resources/creative-authenticity-in-a-world-of-ai/" TargetMode="External"/><Relationship Id="rId1151" Type="http://schemas.openxmlformats.org/officeDocument/2006/relationships/hyperlink" Target="https://incubeta.com/my/cookie-policy/" TargetMode="External"/><Relationship Id="rId2482" Type="http://schemas.openxmlformats.org/officeDocument/2006/relationships/hyperlink" Target="https://incubeta.com/za/news-and-resources/rethinking-marketing-measurement-from-reporting-to-real-impact/" TargetMode="External"/><Relationship Id="rId1152" Type="http://schemas.openxmlformats.org/officeDocument/2006/relationships/hyperlink" Target="https://incubeta.com/za/find-us/zurich-switzerland/" TargetMode="External"/><Relationship Id="rId2483" Type="http://schemas.openxmlformats.org/officeDocument/2006/relationships/hyperlink" Target="https://incubeta.com/za/knowledge-base/category/visual-web-optimiser/" TargetMode="External"/><Relationship Id="rId1153" Type="http://schemas.openxmlformats.org/officeDocument/2006/relationships/hyperlink" Target="https://incubeta.com/sg/solutions/outcreate/" TargetMode="External"/><Relationship Id="rId2484" Type="http://schemas.openxmlformats.org/officeDocument/2006/relationships/hyperlink" Target="https://incubeta.com/our-work/leveraging-gmp-to-drive-leads-reach/" TargetMode="External"/><Relationship Id="rId565" Type="http://schemas.openxmlformats.org/officeDocument/2006/relationships/hyperlink" Target="https://incubeta.com/mx/knowledge-base/category/google-analytics/" TargetMode="External"/><Relationship Id="rId1154" Type="http://schemas.openxmlformats.org/officeDocument/2006/relationships/hyperlink" Target="https://incubeta.com/za/whitepapers/" TargetMode="External"/><Relationship Id="rId2485" Type="http://schemas.openxmlformats.org/officeDocument/2006/relationships/hyperlink" Target="https://incubeta.com/de/knowledge-base/what-is-retail-media/" TargetMode="External"/><Relationship Id="rId564" Type="http://schemas.openxmlformats.org/officeDocument/2006/relationships/hyperlink" Target="https://incubeta.com/our-work/combining-real-time-weather-signals-with-ai-for-the-loreal-group/" TargetMode="External"/><Relationship Id="rId1155" Type="http://schemas.openxmlformats.org/officeDocument/2006/relationships/hyperlink" Target="https://incubeta.com/my/find-us/berlin-germany/" TargetMode="External"/><Relationship Id="rId2486" Type="http://schemas.openxmlformats.org/officeDocument/2006/relationships/hyperlink" Target="https://incubeta.com/de/news-and-resources/incubeta-announces-lani-cummins-as-managing-director-anz/" TargetMode="External"/><Relationship Id="rId563" Type="http://schemas.openxmlformats.org/officeDocument/2006/relationships/hyperlink" Target="https://incubeta.com/news-and-resources/incubeta-acquires-rocketsource-to-expand-human-centered-ai-capabilities/" TargetMode="External"/><Relationship Id="rId1156" Type="http://schemas.openxmlformats.org/officeDocument/2006/relationships/hyperlink" Target="https://incubeta.com/my/modern-slavery-policy/" TargetMode="External"/><Relationship Id="rId2487" Type="http://schemas.openxmlformats.org/officeDocument/2006/relationships/hyperlink" Target="https://incubeta.com/sg/knowledge-base/category/conversions/" TargetMode="External"/><Relationship Id="rId562" Type="http://schemas.openxmlformats.org/officeDocument/2006/relationships/hyperlink" Target="https://incubeta.com/it/news-and-resources/goodbye-google-what-amazons-shopping-ad-exit-means-for-search/" TargetMode="External"/><Relationship Id="rId1157" Type="http://schemas.openxmlformats.org/officeDocument/2006/relationships/hyperlink" Target="https://incubeta.com/ae/privacy-policy/" TargetMode="External"/><Relationship Id="rId2488" Type="http://schemas.openxmlformats.org/officeDocument/2006/relationships/hyperlink" Target="https://incubeta.com/mx/knowledge-base/6-accessibility-tips-to-improve-your-customer-experience/" TargetMode="External"/><Relationship Id="rId1147" Type="http://schemas.openxmlformats.org/officeDocument/2006/relationships/hyperlink" Target="https://incubeta.com/ae/find-us/singapore/" TargetMode="External"/><Relationship Id="rId2478" Type="http://schemas.openxmlformats.org/officeDocument/2006/relationships/hyperlink" Target="https://incubeta.com/it/knowledge-base/category/google-ads/" TargetMode="External"/><Relationship Id="rId1148" Type="http://schemas.openxmlformats.org/officeDocument/2006/relationships/hyperlink" Target="https://incubeta.com/sg/find-us/kuala-lumpur-malaysia/" TargetMode="External"/><Relationship Id="rId2479" Type="http://schemas.openxmlformats.org/officeDocument/2006/relationships/hyperlink" Target="https://incubeta.com/ae/news-and-resources/consumers-ahead-brands-behind/" TargetMode="External"/><Relationship Id="rId1149" Type="http://schemas.openxmlformats.org/officeDocument/2006/relationships/hyperlink" Target="https://incubeta.com/za/find-us/singapore/" TargetMode="External"/><Relationship Id="rId558" Type="http://schemas.openxmlformats.org/officeDocument/2006/relationships/hyperlink" Target="https://incubeta.com/es/news-and-resources/how-to-outperform-amidst-changing-search-behaviors/" TargetMode="External"/><Relationship Id="rId557" Type="http://schemas.openxmlformats.org/officeDocument/2006/relationships/hyperlink" Target="https://incubeta.com/ae/news-and-resources/say-hello-to-temu-south-africas-newest-retail-phenomenon/" TargetMode="External"/><Relationship Id="rId556" Type="http://schemas.openxmlformats.org/officeDocument/2006/relationships/hyperlink" Target="https://incubeta.com/gb/news-and-resources/majority-stake-in-incubeta-acquired-by-global-investment-firm-carlyle/" TargetMode="External"/><Relationship Id="rId555" Type="http://schemas.openxmlformats.org/officeDocument/2006/relationships/hyperlink" Target="https://incubeta.com/de/our-work/combining-real-time-weather-signals-with-ai-for-the-loreal-group/" TargetMode="External"/><Relationship Id="rId559" Type="http://schemas.openxmlformats.org/officeDocument/2006/relationships/hyperlink" Target="https://incubeta.com/pt-pt/news-and-resources/say-hello-to-temu-south-africas-newest-retail-phenomenon/" TargetMode="External"/><Relationship Id="rId550" Type="http://schemas.openxmlformats.org/officeDocument/2006/relationships/hyperlink" Target="https://incubeta.com/it/knowledge-base/what-is-value-based-bidding-vbb/" TargetMode="External"/><Relationship Id="rId2470" Type="http://schemas.openxmlformats.org/officeDocument/2006/relationships/hyperlink" Target="https://incubeta.com/gb/our-work/boosting-cross-market-brand-performance-for-gruppo-una/" TargetMode="External"/><Relationship Id="rId1140" Type="http://schemas.openxmlformats.org/officeDocument/2006/relationships/hyperlink" Target="https://incubeta.com/ae/find-us/santo-domingo-dominican-republic/" TargetMode="External"/><Relationship Id="rId2471" Type="http://schemas.openxmlformats.org/officeDocument/2006/relationships/hyperlink" Target="https://incubeta.com/sg/knowledge-base/beyond-the-click-mastering-attribution-with-sa360/" TargetMode="External"/><Relationship Id="rId1141" Type="http://schemas.openxmlformats.org/officeDocument/2006/relationships/hyperlink" Target="https://incubeta.com/my/news-and-resources/category/industry-news/" TargetMode="External"/><Relationship Id="rId2472" Type="http://schemas.openxmlformats.org/officeDocument/2006/relationships/hyperlink" Target="https://incubeta.com/de/our-work/blending-creativity-to-drive-engagement/" TargetMode="External"/><Relationship Id="rId1142" Type="http://schemas.openxmlformats.org/officeDocument/2006/relationships/hyperlink" Target="https://incubeta.com/my/solutions/outcreate/" TargetMode="External"/><Relationship Id="rId2473" Type="http://schemas.openxmlformats.org/officeDocument/2006/relationships/hyperlink" Target="https://incubeta.com/au/capabilities/marketing-technology/" TargetMode="External"/><Relationship Id="rId554" Type="http://schemas.openxmlformats.org/officeDocument/2006/relationships/hyperlink" Target="https://incubeta.com/news-and-resources/amazons-arrival-in-south-africa-a-game-changer-for-the-global-marketplace/" TargetMode="External"/><Relationship Id="rId1143" Type="http://schemas.openxmlformats.org/officeDocument/2006/relationships/hyperlink" Target="https://incubeta.com/my/news-and-resources/category/incubeta-updates/" TargetMode="External"/><Relationship Id="rId2474" Type="http://schemas.openxmlformats.org/officeDocument/2006/relationships/hyperlink" Target="https://incubeta.com/sg/knowledge-base/category/search-ads-360/" TargetMode="External"/><Relationship Id="rId553" Type="http://schemas.openxmlformats.org/officeDocument/2006/relationships/hyperlink" Target="https://incubeta.com/ae/news-and-resources/how-to-appropriately-represent-disability-in-marketing/" TargetMode="External"/><Relationship Id="rId1144" Type="http://schemas.openxmlformats.org/officeDocument/2006/relationships/hyperlink" Target="https://incubeta.com/sg/find-us/copenhagen-denmark/" TargetMode="External"/><Relationship Id="rId2475" Type="http://schemas.openxmlformats.org/officeDocument/2006/relationships/hyperlink" Target="https://incubeta.com/it/knowledge-base/how-bigquery-augments-ga4s-reporting-capabilities/" TargetMode="External"/><Relationship Id="rId552" Type="http://schemas.openxmlformats.org/officeDocument/2006/relationships/hyperlink" Target="https://incubeta.com/mx/our-work/carparts-mmm/" TargetMode="External"/><Relationship Id="rId1145" Type="http://schemas.openxmlformats.org/officeDocument/2006/relationships/hyperlink" Target="https://incubeta.com/ae/find-us/kuala-lumpur-malaysia/" TargetMode="External"/><Relationship Id="rId2476" Type="http://schemas.openxmlformats.org/officeDocument/2006/relationships/hyperlink" Target="https://incubeta.com/es/news-and-resources/incubeta-uk-is-google-mobile-certified/" TargetMode="External"/><Relationship Id="rId551" Type="http://schemas.openxmlformats.org/officeDocument/2006/relationships/hyperlink" Target="https://incubeta.com/it/news-and-resources/incubeta-acquires-shout-bravo/" TargetMode="External"/><Relationship Id="rId1146" Type="http://schemas.openxmlformats.org/officeDocument/2006/relationships/hyperlink" Target="https://incubeta.com/my/find-us/saudi/" TargetMode="External"/><Relationship Id="rId2477" Type="http://schemas.openxmlformats.org/officeDocument/2006/relationships/hyperlink" Target="https://incubeta.com/ae/knowledge-base/whats-new-with-ga4/" TargetMode="External"/><Relationship Id="rId4280" Type="http://schemas.openxmlformats.org/officeDocument/2006/relationships/hyperlink" Target="https://incubeta.com/sg/news-and-resources/incubeta-launches-amazon-services-in-south-africa/" TargetMode="External"/><Relationship Id="rId4282" Type="http://schemas.openxmlformats.org/officeDocument/2006/relationships/hyperlink" Target="https://incubeta.com/de/news-and-resources/how-to-make-every-search-dollar-count/" TargetMode="External"/><Relationship Id="rId4281" Type="http://schemas.openxmlformats.org/officeDocument/2006/relationships/hyperlink" Target="https://incubeta.com/my/news-and-resources/a-mark-of-the-times-ai-employees-that-boost-internal-productivity/" TargetMode="External"/><Relationship Id="rId4284" Type="http://schemas.openxmlformats.org/officeDocument/2006/relationships/hyperlink" Target="https://incubeta.com/sg/knowledge-base/why-chatgpts-shopping-integration-should-reshape-how-you-think-about-content-and-brand-trust/" TargetMode="External"/><Relationship Id="rId4283" Type="http://schemas.openxmlformats.org/officeDocument/2006/relationships/hyperlink" Target="https://incubeta.com/de/news-and-resources/loreal-and-incubeta-partner/" TargetMode="External"/><Relationship Id="rId4286" Type="http://schemas.openxmlformats.org/officeDocument/2006/relationships/hyperlink" Target="https://incubeta.com/pt-pt/knowledge-base/the-best-google-optimize-alternatives-for-experimentation/" TargetMode="External"/><Relationship Id="rId4285" Type="http://schemas.openxmlformats.org/officeDocument/2006/relationships/hyperlink" Target="https://incubeta.com/sg/knowledge-base/category/customer-experience/" TargetMode="External"/><Relationship Id="rId4288" Type="http://schemas.openxmlformats.org/officeDocument/2006/relationships/hyperlink" Target="https://incubeta.com/de/news-and-resources/google-retaliates-to-chatgpt/" TargetMode="External"/><Relationship Id="rId4287" Type="http://schemas.openxmlformats.org/officeDocument/2006/relationships/hyperlink" Target="https://incubeta.com/news-and-resources/our-continued-pledge-to-sustainability/" TargetMode="External"/><Relationship Id="rId4289" Type="http://schemas.openxmlformats.org/officeDocument/2006/relationships/hyperlink" Target="https://incubeta.com/knowledge-base/category/video-ads/" TargetMode="External"/><Relationship Id="rId4271" Type="http://schemas.openxmlformats.org/officeDocument/2006/relationships/hyperlink" Target="https://incubeta.com/ae/our-work/identifying-analyzing-website-crawlability/" TargetMode="External"/><Relationship Id="rId4270" Type="http://schemas.openxmlformats.org/officeDocument/2006/relationships/hyperlink" Target="https://incubeta.com/au/news-and-resources/comparison-shopping-services-css-changes-in-light-of-the-dma-update/" TargetMode="External"/><Relationship Id="rId4273" Type="http://schemas.openxmlformats.org/officeDocument/2006/relationships/hyperlink" Target="https://incubeta.com/es/news-and-resources/a-mark-of-the-times-ai-employees-that-boost-internal-productivity/" TargetMode="External"/><Relationship Id="rId4272" Type="http://schemas.openxmlformats.org/officeDocument/2006/relationships/hyperlink" Target="https://incubeta.com/sg/knowledge-base/12-tips-for-seo-success-in-the-holiday-season/" TargetMode="External"/><Relationship Id="rId4275" Type="http://schemas.openxmlformats.org/officeDocument/2006/relationships/hyperlink" Target="https://incubeta.com/our-work/improving-reporting-efficiency-with-gmp/" TargetMode="External"/><Relationship Id="rId4274" Type="http://schemas.openxmlformats.org/officeDocument/2006/relationships/hyperlink" Target="https://incubeta.com/ae/knowledge-base/category/ga4/" TargetMode="External"/><Relationship Id="rId4277" Type="http://schemas.openxmlformats.org/officeDocument/2006/relationships/hyperlink" Target="https://incubeta.com/knowledge-base/12-tips-for-seo-success-in-the-holiday-season/" TargetMode="External"/><Relationship Id="rId4276" Type="http://schemas.openxmlformats.org/officeDocument/2006/relationships/hyperlink" Target="https://incubeta.com/de/knowledge-base/category/ecommerce/" TargetMode="External"/><Relationship Id="rId4279" Type="http://schemas.openxmlformats.org/officeDocument/2006/relationships/hyperlink" Target="https://incubeta.com/ch/our-work/transforming-ma-advisory-with-agentic-ai-and-daas/" TargetMode="External"/><Relationship Id="rId4278" Type="http://schemas.openxmlformats.org/officeDocument/2006/relationships/hyperlink" Target="https://incubeta.com/ch/news-and-resources/incubeta-insider-diversity-in-the-workplace/" TargetMode="External"/><Relationship Id="rId4291" Type="http://schemas.openxmlformats.org/officeDocument/2006/relationships/hyperlink" Target="https://incubeta.com/ch/news-and-resources/what-the-digital-markets-act-dma-means-for-google-advertisers/" TargetMode="External"/><Relationship Id="rId4290" Type="http://schemas.openxmlformats.org/officeDocument/2006/relationships/hyperlink" Target="https://incubeta.com/ch/knowledge-base/category/amazon/" TargetMode="External"/><Relationship Id="rId4293" Type="http://schemas.openxmlformats.org/officeDocument/2006/relationships/hyperlink" Target="https://incubeta.com/es/our-work/a-decade-of-outperforming-with-forever-new/" TargetMode="External"/><Relationship Id="rId4292" Type="http://schemas.openxmlformats.org/officeDocument/2006/relationships/hyperlink" Target="https://incubeta.com/ch/knowledge-base/category/tiktok/" TargetMode="External"/><Relationship Id="rId4295" Type="http://schemas.openxmlformats.org/officeDocument/2006/relationships/hyperlink" Target="https://incubeta.com/it/knowledge-base/the-risks-rewards-best-practices-of-generative-ai/" TargetMode="External"/><Relationship Id="rId4294" Type="http://schemas.openxmlformats.org/officeDocument/2006/relationships/hyperlink" Target="https://incubeta.com/sg/knowledge-base/category/advertising/" TargetMode="External"/><Relationship Id="rId4297" Type="http://schemas.openxmlformats.org/officeDocument/2006/relationships/hyperlink" Target="https://incubeta.com/za/whitepapers/tomorrows-world-2026-marketing-outlook-playbook/" TargetMode="External"/><Relationship Id="rId4296" Type="http://schemas.openxmlformats.org/officeDocument/2006/relationships/hyperlink" Target="https://incubeta.com/de/knowledge-base/category/privacy/" TargetMode="External"/><Relationship Id="rId4299" Type="http://schemas.openxmlformats.org/officeDocument/2006/relationships/hyperlink" Target="https://incubeta.com/es/welcome-interview/" TargetMode="External"/><Relationship Id="rId4298" Type="http://schemas.openxmlformats.org/officeDocument/2006/relationships/hyperlink" Target="https://incubeta.com/knowledge-base/category/crm/" TargetMode="External"/><Relationship Id="rId4249" Type="http://schemas.openxmlformats.org/officeDocument/2006/relationships/hyperlink" Target="https://incubeta.com/mx/knowledge-base/understanding-consolidated-data/" TargetMode="External"/><Relationship Id="rId4240" Type="http://schemas.openxmlformats.org/officeDocument/2006/relationships/hyperlink" Target="https://incubeta.com/au/news-and-resources/incubeta-za-is-google-mobile-certified/" TargetMode="External"/><Relationship Id="rId4242" Type="http://schemas.openxmlformats.org/officeDocument/2006/relationships/hyperlink" Target="https://incubeta.com/pt-pt/knowledge-base/category/performace/" TargetMode="External"/><Relationship Id="rId4241" Type="http://schemas.openxmlformats.org/officeDocument/2006/relationships/hyperlink" Target="https://incubeta.com/gb/news-and-resources/is-marketing-maturity-the-key-to-profitability/" TargetMode="External"/><Relationship Id="rId4244" Type="http://schemas.openxmlformats.org/officeDocument/2006/relationships/hyperlink" Target="https://incubeta.com/my/news-and-resources/google-transitions-away-from-similar-audiences/" TargetMode="External"/><Relationship Id="rId4243" Type="http://schemas.openxmlformats.org/officeDocument/2006/relationships/hyperlink" Target="https://incubeta.com/sg/knowledge-base/category/retail-media/" TargetMode="External"/><Relationship Id="rId4246" Type="http://schemas.openxmlformats.org/officeDocument/2006/relationships/hyperlink" Target="https://incubeta.com/mx/knowledge-base/category/disability/" TargetMode="External"/><Relationship Id="rId4245" Type="http://schemas.openxmlformats.org/officeDocument/2006/relationships/hyperlink" Target="https://incubeta.com/sg/video-library/the-digital-edge-ep-6-why-your-business-needs-a-measurement-strategy-with-ash-rane/" TargetMode="External"/><Relationship Id="rId4248" Type="http://schemas.openxmlformats.org/officeDocument/2006/relationships/hyperlink" Target="https://incubeta.com/gb/news-and-resources/how-to-make-every-search-dollar-count/" TargetMode="External"/><Relationship Id="rId4247" Type="http://schemas.openxmlformats.org/officeDocument/2006/relationships/hyperlink" Target="https://incubeta.com/sg/video-library/the-digital-edge-ep-5-showcasing-marketing-as-a-profit-driver-with-damien-bennett/" TargetMode="External"/><Relationship Id="rId4239" Type="http://schemas.openxmlformats.org/officeDocument/2006/relationships/hyperlink" Target="https://incubeta.com/mx/news-and-resources/how-to-find-growth-in-difficult-times/" TargetMode="External"/><Relationship Id="rId4238" Type="http://schemas.openxmlformats.org/officeDocument/2006/relationships/hyperlink" Target="https://incubeta.com/es/whitepapers/the-architects-the-renters/" TargetMode="External"/><Relationship Id="rId495" Type="http://schemas.openxmlformats.org/officeDocument/2006/relationships/hyperlink" Target="https://incubeta.com/ae/news-and-resources/waving-goodbye-to-google-optimize/" TargetMode="External"/><Relationship Id="rId4231" Type="http://schemas.openxmlformats.org/officeDocument/2006/relationships/hyperlink" Target="https://incubeta.com/ae/knowledge-base/why-is-tiktok-shop-important/" TargetMode="External"/><Relationship Id="rId494" Type="http://schemas.openxmlformats.org/officeDocument/2006/relationships/hyperlink" Target="https://incubeta.com/news-and-resources/what-the-cancellation-of-cookie-deprecation-means/" TargetMode="External"/><Relationship Id="rId4230" Type="http://schemas.openxmlformats.org/officeDocument/2006/relationships/hyperlink" Target="https://incubeta.com/au/knowledge-base/the-cookie-situation-from-deprecation-to-degradation/" TargetMode="External"/><Relationship Id="rId493" Type="http://schemas.openxmlformats.org/officeDocument/2006/relationships/hyperlink" Target="https://incubeta.com/ch/news-and-resources/what-is-outperform-marketing/" TargetMode="External"/><Relationship Id="rId4233" Type="http://schemas.openxmlformats.org/officeDocument/2006/relationships/hyperlink" Target="https://incubeta.com/mx/knowledge-base/category/automation/" TargetMode="External"/><Relationship Id="rId492" Type="http://schemas.openxmlformats.org/officeDocument/2006/relationships/hyperlink" Target="https://incubeta.com/my/news-and-resources/welcoming-jacques-van-niekerk-as-global-ceo-of-incubeta/" TargetMode="External"/><Relationship Id="rId4232" Type="http://schemas.openxmlformats.org/officeDocument/2006/relationships/hyperlink" Target="https://incubeta.com/za/knowledge-base/category/advertising/" TargetMode="External"/><Relationship Id="rId499" Type="http://schemas.openxmlformats.org/officeDocument/2006/relationships/hyperlink" Target="https://incubeta.com/mx/news-and-resources/what-is-outperform-marketing/" TargetMode="External"/><Relationship Id="rId4235" Type="http://schemas.openxmlformats.org/officeDocument/2006/relationships/hyperlink" Target="https://incubeta.com/au/news-and-resources/victoria-webb-appointed-as-new-managing-director-of-incubeta-mena/" TargetMode="External"/><Relationship Id="rId498" Type="http://schemas.openxmlformats.org/officeDocument/2006/relationships/hyperlink" Target="https://incubeta.com/au/knowledge-base/what-is-value-based-bidding-vbb/" TargetMode="External"/><Relationship Id="rId4234" Type="http://schemas.openxmlformats.org/officeDocument/2006/relationships/hyperlink" Target="https://incubeta.com/it/knowledge-base/what-is-dynamic-creative-optimization-dco/" TargetMode="External"/><Relationship Id="rId497" Type="http://schemas.openxmlformats.org/officeDocument/2006/relationships/hyperlink" Target="https://incubeta.com/it/news-and-resources/incubeta-expands-to-dubai-mexico/" TargetMode="External"/><Relationship Id="rId4237" Type="http://schemas.openxmlformats.org/officeDocument/2006/relationships/hyperlink" Target="https://incubeta.com/gb/news-and-resources/incubeta-partners-with-carpio-to-supercharge-marketplace-reporting/" TargetMode="External"/><Relationship Id="rId496" Type="http://schemas.openxmlformats.org/officeDocument/2006/relationships/hyperlink" Target="https://incubeta.com/es/knowledge-base/seasonal-sales-strategy-how-to-outperform-in-shorter-peak-windows/" TargetMode="External"/><Relationship Id="rId4236" Type="http://schemas.openxmlformats.org/officeDocument/2006/relationships/hyperlink" Target="https://incubeta.com/ch/knowledge-base/category/google-ads/" TargetMode="External"/><Relationship Id="rId4260" Type="http://schemas.openxmlformats.org/officeDocument/2006/relationships/hyperlink" Target="https://incubeta.com/au/news-and-resources/what-the-digital-markets-act-dma-means-for-google-advertisers/" TargetMode="External"/><Relationship Id="rId4262" Type="http://schemas.openxmlformats.org/officeDocument/2006/relationships/hyperlink" Target="https://incubeta.com/sg/news-and-resources/how-google-is-redefining-discovery-in-an-ai-first-world/" TargetMode="External"/><Relationship Id="rId4261" Type="http://schemas.openxmlformats.org/officeDocument/2006/relationships/hyperlink" Target="https://incubeta.com/au/knowledge-base/unlocking-search-performance-with-sa360-forecasting/" TargetMode="External"/><Relationship Id="rId4264" Type="http://schemas.openxmlformats.org/officeDocument/2006/relationships/hyperlink" Target="https://incubeta.com/es/video-library/the-digital-edge-s2-ep-4-how-marketers-win-the-attention-economy-with-cricuts-stephanie-firth/" TargetMode="External"/><Relationship Id="rId4263" Type="http://schemas.openxmlformats.org/officeDocument/2006/relationships/hyperlink" Target="https://incubeta.com/gb/news-and-resources/increasing-sustainability-one-ad-at-a-time/" TargetMode="External"/><Relationship Id="rId4266" Type="http://schemas.openxmlformats.org/officeDocument/2006/relationships/hyperlink" Target="https://incubeta.com/mx/video-library/the-digital-edge-s2-e-5-how-to-outperform-with-ai-as-a-creative-partner-with-tom-williams/" TargetMode="External"/><Relationship Id="rId4265" Type="http://schemas.openxmlformats.org/officeDocument/2006/relationships/hyperlink" Target="https://incubeta.com/pt-pt/video-library/the-digital-edge-s2-e-5-how-to-outperform-with-ai-as-a-creative-partner-with-tom-williams/" TargetMode="External"/><Relationship Id="rId4268" Type="http://schemas.openxmlformats.org/officeDocument/2006/relationships/hyperlink" Target="https://incubeta.com/ch/news-and-resources/under-armour-appoints-incubeta-to-accelerate-european-growth-on-amazon/" TargetMode="External"/><Relationship Id="rId4267" Type="http://schemas.openxmlformats.org/officeDocument/2006/relationships/hyperlink" Target="https://incubeta.com/au/knowledge-base/category/consent-mode/" TargetMode="External"/><Relationship Id="rId4269" Type="http://schemas.openxmlformats.org/officeDocument/2006/relationships/hyperlink" Target="https://incubeta.com/za/news-and-resources/incubeta-drives-ai-performance-with-early-adoption-of-gemini-for-google-workspace/" TargetMode="External"/><Relationship Id="rId4251" Type="http://schemas.openxmlformats.org/officeDocument/2006/relationships/hyperlink" Target="https://incubeta.com/ch/video-library/the-digital-edge-s2-ep-6-overcoming-the-confidence-paradox-in-marketing-with-paul-ruscoe/" TargetMode="External"/><Relationship Id="rId4250" Type="http://schemas.openxmlformats.org/officeDocument/2006/relationships/hyperlink" Target="https://incubeta.com/mx/our-work/enriching-ga4-with-business-data/" TargetMode="External"/><Relationship Id="rId4253" Type="http://schemas.openxmlformats.org/officeDocument/2006/relationships/hyperlink" Target="https://incubeta.com/my/knowledge-base/what-is-retail-media/" TargetMode="External"/><Relationship Id="rId4252" Type="http://schemas.openxmlformats.org/officeDocument/2006/relationships/hyperlink" Target="https://incubeta.com/gb/knowledge-base/category/automation/" TargetMode="External"/><Relationship Id="rId4255" Type="http://schemas.openxmlformats.org/officeDocument/2006/relationships/hyperlink" Target="https://incubeta.com/sg/knowledge-base/category/automation/" TargetMode="External"/><Relationship Id="rId4254" Type="http://schemas.openxmlformats.org/officeDocument/2006/relationships/hyperlink" Target="https://incubeta.com/ch/knowledge-base/how-to-exponentiate-your-digital-campaigns/" TargetMode="External"/><Relationship Id="rId4257" Type="http://schemas.openxmlformats.org/officeDocument/2006/relationships/hyperlink" Target="https://incubeta.com/es/knowledge-base/optimizing-your-website-for-increased-holiday-conversions/" TargetMode="External"/><Relationship Id="rId4256" Type="http://schemas.openxmlformats.org/officeDocument/2006/relationships/hyperlink" Target="https://incubeta.com/ch/video-library/the-digital-edge-s2-e-5-how-to-outperform-with-ai-as-a-creative-partner-with-tom-williams/" TargetMode="External"/><Relationship Id="rId4259" Type="http://schemas.openxmlformats.org/officeDocument/2006/relationships/hyperlink" Target="https://incubeta.com/za/news-and-resources/category/thought-leadership/page/3/" TargetMode="External"/><Relationship Id="rId4258" Type="http://schemas.openxmlformats.org/officeDocument/2006/relationships/hyperlink" Target="https://incubeta.com/au/news-and-resources/loreal-incubeta-use-ai-first-party-data-to-push-personalization-frontiers-with-skin-genius/" TargetMode="External"/><Relationship Id="rId3810" Type="http://schemas.openxmlformats.org/officeDocument/2006/relationships/hyperlink" Target="https://incubeta.com/mx/news-and-resources/exploring-modern-search-preferences/" TargetMode="External"/><Relationship Id="rId3812" Type="http://schemas.openxmlformats.org/officeDocument/2006/relationships/hyperlink" Target="https://incubeta.com/it/knowledge-base/multi-target-portfolios-making-the-most-of-sa360s-newest-bid-strategy/" TargetMode="External"/><Relationship Id="rId3811" Type="http://schemas.openxmlformats.org/officeDocument/2006/relationships/hyperlink" Target="https://incubeta.com/za/news-and-resources/the-power-behind-incubeta/" TargetMode="External"/><Relationship Id="rId3814" Type="http://schemas.openxmlformats.org/officeDocument/2006/relationships/hyperlink" Target="https://incubeta.com/es/knowledge-base/why-are-video-ads-important/" TargetMode="External"/><Relationship Id="rId3813" Type="http://schemas.openxmlformats.org/officeDocument/2006/relationships/hyperlink" Target="https://incubeta.com/pt-pt/knowledge-base/how-to-elevate-your-brands-presence-power-with-amazon-brand-registry/" TargetMode="External"/><Relationship Id="rId3816" Type="http://schemas.openxmlformats.org/officeDocument/2006/relationships/hyperlink" Target="https://incubeta.com/it/video-library/ms-and-incubeta-building-a-demand-led-marketing-strategy/" TargetMode="External"/><Relationship Id="rId3815" Type="http://schemas.openxmlformats.org/officeDocument/2006/relationships/hyperlink" Target="https://incubeta.com/ch/our-work/generating-demand-with-ai/" TargetMode="External"/><Relationship Id="rId3818" Type="http://schemas.openxmlformats.org/officeDocument/2006/relationships/hyperlink" Target="https://incubeta.com/sg/our-work/maximizing-reach-efficiency-with-dv360/" TargetMode="External"/><Relationship Id="rId3817" Type="http://schemas.openxmlformats.org/officeDocument/2006/relationships/hyperlink" Target="https://incubeta.com/ch/news-and-resources/nmpis-parent-company-incubeta-and-dqa-media-group-create-70-million-digital-merger/" TargetMode="External"/><Relationship Id="rId3819" Type="http://schemas.openxmlformats.org/officeDocument/2006/relationships/hyperlink" Target="https://incubeta.com/mx/our-work/transforming-ma-advisory-with-agentic-ai-and-daas/" TargetMode="External"/><Relationship Id="rId3801" Type="http://schemas.openxmlformats.org/officeDocument/2006/relationships/hyperlink" Target="https://incubeta.com/sg/news-and-resources/why-creative-is-the-dark-horse-of-business-growth/" TargetMode="External"/><Relationship Id="rId3800" Type="http://schemas.openxmlformats.org/officeDocument/2006/relationships/hyperlink" Target="https://incubeta.com/au/video-library/the-digital-edge-s2-ep-7-how-to-move-from-ai-efficiency-to-strategic-growth-with-marketing-over-coffees-christopher-penn/" TargetMode="External"/><Relationship Id="rId3803" Type="http://schemas.openxmlformats.org/officeDocument/2006/relationships/hyperlink" Target="https://incubeta.com/sg/knowledge-base/category/seo/" TargetMode="External"/><Relationship Id="rId3802" Type="http://schemas.openxmlformats.org/officeDocument/2006/relationships/hyperlink" Target="https://incubeta.com/ae/our-work/transforming-ma-advisory-with-agentic-ai-and-daas/" TargetMode="External"/><Relationship Id="rId3805" Type="http://schemas.openxmlformats.org/officeDocument/2006/relationships/hyperlink" Target="https://incubeta.com/mx/our-work/increasing-roas-with-google-precision-optimization/" TargetMode="External"/><Relationship Id="rId3804" Type="http://schemas.openxmlformats.org/officeDocument/2006/relationships/hyperlink" Target="https://incubeta.com/gb/knowledge-base/category/video-ads/" TargetMode="External"/><Relationship Id="rId3807" Type="http://schemas.openxmlformats.org/officeDocument/2006/relationships/hyperlink" Target="https://incubeta.com/it/our-work/driving-personalization-with-ai/" TargetMode="External"/><Relationship Id="rId3806" Type="http://schemas.openxmlformats.org/officeDocument/2006/relationships/hyperlink" Target="https://incubeta.com/ch/news-and-resources/celebrating-international-womens-day/" TargetMode="External"/><Relationship Id="rId3809" Type="http://schemas.openxmlformats.org/officeDocument/2006/relationships/hyperlink" Target="https://incubeta.com/za/video-library/the-digital-edge-s2-e-5-how-to-outperform-with-ai-as-a-creative-partner-with-tom-williams/" TargetMode="External"/><Relationship Id="rId3808" Type="http://schemas.openxmlformats.org/officeDocument/2006/relationships/hyperlink" Target="https://incubeta.com/za/video-library/the-digital-edge-s2-ep-2-using-enterprise-llms-to-secure-your-ai-strategy-with-jonathan-greene/" TargetMode="External"/><Relationship Id="rId1213" Type="http://schemas.openxmlformats.org/officeDocument/2006/relationships/hyperlink" Target="https://incubeta.com/ch/news-and-resources/rethinking-marketing-measurement-from-reporting-to-real-impact/" TargetMode="External"/><Relationship Id="rId2544" Type="http://schemas.openxmlformats.org/officeDocument/2006/relationships/hyperlink" Target="https://incubeta.com/de/knowledge-base/category/statistics/" TargetMode="External"/><Relationship Id="rId3876" Type="http://schemas.openxmlformats.org/officeDocument/2006/relationships/hyperlink" Target="https://incubeta.com/es/news-and-resources/the-power-behind-incubeta/" TargetMode="External"/><Relationship Id="rId1214" Type="http://schemas.openxmlformats.org/officeDocument/2006/relationships/hyperlink" Target="https://incubeta.com/gb/knowledge-base/how-to-set-up-a-retail-media-network/" TargetMode="External"/><Relationship Id="rId2545" Type="http://schemas.openxmlformats.org/officeDocument/2006/relationships/hyperlink" Target="https://incubeta.com/au/our-work/maximizing-reach-efficiency-with-dv360/" TargetMode="External"/><Relationship Id="rId3875" Type="http://schemas.openxmlformats.org/officeDocument/2006/relationships/hyperlink" Target="https://incubeta.com/de/news-and-resources/we-have-the-google-premier-partner-badge/" TargetMode="External"/><Relationship Id="rId1215" Type="http://schemas.openxmlformats.org/officeDocument/2006/relationships/hyperlink" Target="https://incubeta.com/mx/knowledge-base/category/digital-marketing/" TargetMode="External"/><Relationship Id="rId2546" Type="http://schemas.openxmlformats.org/officeDocument/2006/relationships/hyperlink" Target="https://incubeta.com/es/knowledge-base/how-to-set-up-a-retail-media-network/" TargetMode="External"/><Relationship Id="rId3878" Type="http://schemas.openxmlformats.org/officeDocument/2006/relationships/hyperlink" Target="https://incubeta.com/pt-pt/knowledge-base/category/tiktok/" TargetMode="External"/><Relationship Id="rId1216" Type="http://schemas.openxmlformats.org/officeDocument/2006/relationships/hyperlink" Target="https://incubeta.com/au/knowledge-base/category/marketing/" TargetMode="External"/><Relationship Id="rId2547" Type="http://schemas.openxmlformats.org/officeDocument/2006/relationships/hyperlink" Target="https://incubeta.com/it/video-library/the-digital-edge-s2-e-5-how-to-outperform-with-ai-as-a-creative-partner-with-tom-williams/" TargetMode="External"/><Relationship Id="rId3877" Type="http://schemas.openxmlformats.org/officeDocument/2006/relationships/hyperlink" Target="https://incubeta.com/it/knowledge-base/category/tiktok/" TargetMode="External"/><Relationship Id="rId1217" Type="http://schemas.openxmlformats.org/officeDocument/2006/relationships/hyperlink" Target="https://incubeta.com/de/news-and-resources/incubeta-partners-with-carpio-to-supercharge-marketplace-reporting/" TargetMode="External"/><Relationship Id="rId2548" Type="http://schemas.openxmlformats.org/officeDocument/2006/relationships/hyperlink" Target="https://incubeta.com/de/our-work/utilizing-personalization-to-scale-growth/" TargetMode="External"/><Relationship Id="rId1218" Type="http://schemas.openxmlformats.org/officeDocument/2006/relationships/hyperlink" Target="https://incubeta.com/za/news-and-resources/monetizing-the-chat-openai-introduces-ads-to-chatgpt/" TargetMode="External"/><Relationship Id="rId2549" Type="http://schemas.openxmlformats.org/officeDocument/2006/relationships/hyperlink" Target="https://incubeta.com/es/news-and-resources/incubeta-launches-seamless-search/" TargetMode="External"/><Relationship Id="rId3879" Type="http://schemas.openxmlformats.org/officeDocument/2006/relationships/hyperlink" Target="https://incubeta.com/pt-pt/knowledge-base/beyond-the-click-mastering-attribution-with-sa360/" TargetMode="External"/><Relationship Id="rId1219" Type="http://schemas.openxmlformats.org/officeDocument/2006/relationships/hyperlink" Target="https://incubeta.com/mx/knowledge-base/category/advanced-ppc/" TargetMode="External"/><Relationship Id="rId3870" Type="http://schemas.openxmlformats.org/officeDocument/2006/relationships/hyperlink" Target="https://incubeta.com/sg/news-and-resources/the-next-era-of-shopping-is-agentic/" TargetMode="External"/><Relationship Id="rId2540" Type="http://schemas.openxmlformats.org/officeDocument/2006/relationships/hyperlink" Target="https://incubeta.com/de/our-work/delivering-scale-performance/" TargetMode="External"/><Relationship Id="rId3872" Type="http://schemas.openxmlformats.org/officeDocument/2006/relationships/hyperlink" Target="https://incubeta.com/ch/knowledge-base/a-guide-to-countering-safaris-gclid-removal/" TargetMode="External"/><Relationship Id="rId1210" Type="http://schemas.openxmlformats.org/officeDocument/2006/relationships/hyperlink" Target="https://incubeta.com/za/news-and-resources/our-continued-pledge-to-sustainability/" TargetMode="External"/><Relationship Id="rId2541" Type="http://schemas.openxmlformats.org/officeDocument/2006/relationships/hyperlink" Target="https://incubeta.com/de/news-and-resources/incubeta-dach-gcp-certification/" TargetMode="External"/><Relationship Id="rId3871" Type="http://schemas.openxmlformats.org/officeDocument/2006/relationships/hyperlink" Target="https://incubeta.com/ch/news-and-resources/category/thought-leadership/page/3/" TargetMode="External"/><Relationship Id="rId1211" Type="http://schemas.openxmlformats.org/officeDocument/2006/relationships/hyperlink" Target="https://incubeta.com/gb/capabilities/digital-media/" TargetMode="External"/><Relationship Id="rId2542" Type="http://schemas.openxmlformats.org/officeDocument/2006/relationships/hyperlink" Target="https://incubeta.com/ae/news-and-resources/wtf-is-chatgpt/" TargetMode="External"/><Relationship Id="rId3874" Type="http://schemas.openxmlformats.org/officeDocument/2006/relationships/hyperlink" Target="https://incubeta.com/ch/news-and-resources/wtf-is-chatgpt/" TargetMode="External"/><Relationship Id="rId1212" Type="http://schemas.openxmlformats.org/officeDocument/2006/relationships/hyperlink" Target="https://incubeta.com/ch/knowledge-base/the-role-of-first-party-mode-in-futureproof-measurement/" TargetMode="External"/><Relationship Id="rId2543" Type="http://schemas.openxmlformats.org/officeDocument/2006/relationships/hyperlink" Target="https://incubeta.com/de/knowledge-base/category/threads/" TargetMode="External"/><Relationship Id="rId3873" Type="http://schemas.openxmlformats.org/officeDocument/2006/relationships/hyperlink" Target="https://incubeta.com/au/our-work/using-youtube-to-generate-subscribers/" TargetMode="External"/><Relationship Id="rId1202" Type="http://schemas.openxmlformats.org/officeDocument/2006/relationships/hyperlink" Target="https://incubeta.com/es/news-and-resources/incubeta-is-powering-the-uks-first-wave-of-chatgpt-ads/" TargetMode="External"/><Relationship Id="rId2533" Type="http://schemas.openxmlformats.org/officeDocument/2006/relationships/hyperlink" Target="https://incubeta.com/mx/news-and-resources/google-abandons-third-party-cookie-deprecation/" TargetMode="External"/><Relationship Id="rId3865" Type="http://schemas.openxmlformats.org/officeDocument/2006/relationships/hyperlink" Target="https://incubeta.com/pt-pt/news-and-resources/rethinking-marketing-measurement-from-reporting-to-real-impact/" TargetMode="External"/><Relationship Id="rId1203" Type="http://schemas.openxmlformats.org/officeDocument/2006/relationships/hyperlink" Target="https://incubeta.com/ae/news-and-resources/inside-google-marketing-live-2026/" TargetMode="External"/><Relationship Id="rId2534" Type="http://schemas.openxmlformats.org/officeDocument/2006/relationships/hyperlink" Target="https://incubeta.com/es/our-work/carparts-mmm/" TargetMode="External"/><Relationship Id="rId3864" Type="http://schemas.openxmlformats.org/officeDocument/2006/relationships/hyperlink" Target="https://incubeta.com/pt-pt/news-and-resources/incubeta-partners-with-specialist-consumer-electronics-retail-group-adorama-to-scale-growth-across-its-brands/" TargetMode="External"/><Relationship Id="rId1204" Type="http://schemas.openxmlformats.org/officeDocument/2006/relationships/hyperlink" Target="https://incubeta.com/gb/news-and-resources/inside-google-marketing-live-2026/" TargetMode="External"/><Relationship Id="rId2535" Type="http://schemas.openxmlformats.org/officeDocument/2006/relationships/hyperlink" Target="https://incubeta.com/it/our-work/delivering-national-excellence-efficiency/" TargetMode="External"/><Relationship Id="rId3867" Type="http://schemas.openxmlformats.org/officeDocument/2006/relationships/hyperlink" Target="https://incubeta.com/my/knowledge-base/how-to-exponentiate-your-digital-campaigns/" TargetMode="External"/><Relationship Id="rId1205" Type="http://schemas.openxmlformats.org/officeDocument/2006/relationships/hyperlink" Target="https://incubeta.com/ch/news-and-resources/incubeta-is-powering-the-uks-first-wave-of-chatgpt-ads/" TargetMode="External"/><Relationship Id="rId2536" Type="http://schemas.openxmlformats.org/officeDocument/2006/relationships/hyperlink" Target="https://incubeta.com/gb/knowledge-base/why-is-tiktok-shop-important/" TargetMode="External"/><Relationship Id="rId3866" Type="http://schemas.openxmlformats.org/officeDocument/2006/relationships/hyperlink" Target="https://incubeta.com/mx/our-work/increasing-qualified-traffic-through-display-campaigns/" TargetMode="External"/><Relationship Id="rId1206" Type="http://schemas.openxmlformats.org/officeDocument/2006/relationships/hyperlink" Target="https://incubeta.com/sg/news-and-resources/inside-google-marketing-live-2026/" TargetMode="External"/><Relationship Id="rId2537" Type="http://schemas.openxmlformats.org/officeDocument/2006/relationships/hyperlink" Target="https://incubeta.com/it/knowledge-base/the-best-google-optimize-alternatives-for-experimentation/" TargetMode="External"/><Relationship Id="rId3869" Type="http://schemas.openxmlformats.org/officeDocument/2006/relationships/hyperlink" Target="https://incubeta.com/gb/news-and-resources/incubeta-launches-seamless-search/" TargetMode="External"/><Relationship Id="rId1207" Type="http://schemas.openxmlformats.org/officeDocument/2006/relationships/hyperlink" Target="https://incubeta.com/my/news-and-resources/incubeta-wins-at-madfest/" TargetMode="External"/><Relationship Id="rId2538" Type="http://schemas.openxmlformats.org/officeDocument/2006/relationships/hyperlink" Target="https://incubeta.com/ch/our-work/boosting-cross-market-brand-performance-for-gruppo-una/" TargetMode="External"/><Relationship Id="rId3868" Type="http://schemas.openxmlformats.org/officeDocument/2006/relationships/hyperlink" Target="https://incubeta.com/za/knowledge-base/what-is-consent-mode/" TargetMode="External"/><Relationship Id="rId1208" Type="http://schemas.openxmlformats.org/officeDocument/2006/relationships/hyperlink" Target="https://incubeta.com/it/news-and-resources/the-power-behind-incubeta/" TargetMode="External"/><Relationship Id="rId2539" Type="http://schemas.openxmlformats.org/officeDocument/2006/relationships/hyperlink" Target="https://incubeta.com/de/knowledge-base/why-are-video-ads-important/" TargetMode="External"/><Relationship Id="rId1209" Type="http://schemas.openxmlformats.org/officeDocument/2006/relationships/hyperlink" Target="https://incubeta.com/de/video-library/the-digital-edge-ep-6-why-your-business-needs-a-measurement-strategy-with-ash-rane/" TargetMode="External"/><Relationship Id="rId3861" Type="http://schemas.openxmlformats.org/officeDocument/2006/relationships/hyperlink" Target="https://incubeta.com/es/knowledge-base/category/artificial-intelligence/" TargetMode="External"/><Relationship Id="rId2530" Type="http://schemas.openxmlformats.org/officeDocument/2006/relationships/hyperlink" Target="https://incubeta.com/pt-pt/our-work/unlocking-the-power-of-googles-enhanced-conversions-pmax-solutions/" TargetMode="External"/><Relationship Id="rId3860" Type="http://schemas.openxmlformats.org/officeDocument/2006/relationships/hyperlink" Target="https://incubeta.com/ch/news-and-resources/loreal-and-incubeta-partner/" TargetMode="External"/><Relationship Id="rId1200" Type="http://schemas.openxmlformats.org/officeDocument/2006/relationships/hyperlink" Target="https://incubeta.com/pt-pt/news-and-resources/incubeta-is-powering-the-uks-first-wave-of-chatgpt-ads/" TargetMode="External"/><Relationship Id="rId2531" Type="http://schemas.openxmlformats.org/officeDocument/2006/relationships/hyperlink" Target="https://incubeta.com/gb/news-and-resources/category/incubeta-updates/page/2/" TargetMode="External"/><Relationship Id="rId3863" Type="http://schemas.openxmlformats.org/officeDocument/2006/relationships/hyperlink" Target="https://incubeta.com/ch/knowledge-base/category/campaign-tracking/" TargetMode="External"/><Relationship Id="rId1201" Type="http://schemas.openxmlformats.org/officeDocument/2006/relationships/hyperlink" Target="https://incubeta.com/es/news-and-resources/inside-google-marketing-live-2026/" TargetMode="External"/><Relationship Id="rId2532" Type="http://schemas.openxmlformats.org/officeDocument/2006/relationships/hyperlink" Target="https://incubeta.com/mx/knowledge-base/category/retail-media/" TargetMode="External"/><Relationship Id="rId3862" Type="http://schemas.openxmlformats.org/officeDocument/2006/relationships/hyperlink" Target="https://incubeta.com/it/our-work/enriching-ga4-with-business-data/" TargetMode="External"/><Relationship Id="rId1235" Type="http://schemas.openxmlformats.org/officeDocument/2006/relationships/hyperlink" Target="https://incubeta.com/au/news-and-resources/amazons-back-what-their-google-shopping-whiplash-really-changed/" TargetMode="External"/><Relationship Id="rId2566" Type="http://schemas.openxmlformats.org/officeDocument/2006/relationships/hyperlink" Target="https://incubeta.com/knowledge-base/page/3/" TargetMode="External"/><Relationship Id="rId3898" Type="http://schemas.openxmlformats.org/officeDocument/2006/relationships/hyperlink" Target="https://incubeta.com/my/capabilities/digital-experiences/" TargetMode="External"/><Relationship Id="rId1236" Type="http://schemas.openxmlformats.org/officeDocument/2006/relationships/hyperlink" Target="https://incubeta.com/ch/news-and-resources/what-the-cancellation-of-cookie-deprecation-means/" TargetMode="External"/><Relationship Id="rId2567" Type="http://schemas.openxmlformats.org/officeDocument/2006/relationships/hyperlink" Target="https://incubeta.com/au/our-work/transforming-ma-advisory-with-agentic-ai-and-daas/" TargetMode="External"/><Relationship Id="rId3897" Type="http://schemas.openxmlformats.org/officeDocument/2006/relationships/hyperlink" Target="https://incubeta.com/my/our-work/global-digital-transformation/" TargetMode="External"/><Relationship Id="rId1237" Type="http://schemas.openxmlformats.org/officeDocument/2006/relationships/hyperlink" Target="https://incubeta.com/es/news-and-resources/nmpi-and-dqa-complete-acquisition-of-creative-specialist-joystick/" TargetMode="External"/><Relationship Id="rId2568" Type="http://schemas.openxmlformats.org/officeDocument/2006/relationships/hyperlink" Target="https://incubeta.com/gb/knowledge-base/category/app-advertising/" TargetMode="External"/><Relationship Id="rId1238" Type="http://schemas.openxmlformats.org/officeDocument/2006/relationships/hyperlink" Target="https://incubeta.com/ae/news-and-resources/incubeta-announces-lani-cummins-as-managing-director-anz/" TargetMode="External"/><Relationship Id="rId2569" Type="http://schemas.openxmlformats.org/officeDocument/2006/relationships/hyperlink" Target="https://incubeta.com/ae/knowledge-base/category/generative-ai/" TargetMode="External"/><Relationship Id="rId3899" Type="http://schemas.openxmlformats.org/officeDocument/2006/relationships/hyperlink" Target="https://incubeta.com/za/video-library/the-digital-edge-s2-ep-9-keeping-your-brand-voice-in-an-automated-world-with-ben-afia/" TargetMode="External"/><Relationship Id="rId1239" Type="http://schemas.openxmlformats.org/officeDocument/2006/relationships/hyperlink" Target="https://incubeta.com/es/news-and-resources/incubeta-appoints-adam-woods-as-global-chief-product-officer/" TargetMode="External"/><Relationship Id="rId409" Type="http://schemas.openxmlformats.org/officeDocument/2006/relationships/hyperlink" Target="https://incubeta.com/pt-pt/find-us/munich-germany/" TargetMode="External"/><Relationship Id="rId404" Type="http://schemas.openxmlformats.org/officeDocument/2006/relationships/hyperlink" Target="https://incubeta.com/pt-pt/find-us/sydney-australia/" TargetMode="External"/><Relationship Id="rId403" Type="http://schemas.openxmlformats.org/officeDocument/2006/relationships/hyperlink" Target="https://incubeta.com/gb/iso-accreditation/" TargetMode="External"/><Relationship Id="rId402" Type="http://schemas.openxmlformats.org/officeDocument/2006/relationships/hyperlink" Target="https://incubeta.com/it/find-us/" TargetMode="External"/><Relationship Id="rId401" Type="http://schemas.openxmlformats.org/officeDocument/2006/relationships/hyperlink" Target="https://incubeta.com/it/cookie-policy/" TargetMode="External"/><Relationship Id="rId408" Type="http://schemas.openxmlformats.org/officeDocument/2006/relationships/hyperlink" Target="https://incubeta.com/de/knowledge-base/" TargetMode="External"/><Relationship Id="rId407" Type="http://schemas.openxmlformats.org/officeDocument/2006/relationships/hyperlink" Target="https://incubeta.com/au/" TargetMode="External"/><Relationship Id="rId406" Type="http://schemas.openxmlformats.org/officeDocument/2006/relationships/hyperlink" Target="https://incubeta.com/za/find-us/madrid-spain/" TargetMode="External"/><Relationship Id="rId405" Type="http://schemas.openxmlformats.org/officeDocument/2006/relationships/hyperlink" Target="https://incubeta.com/it/find-us/salt-lake-city-utah/" TargetMode="External"/><Relationship Id="rId3890" Type="http://schemas.openxmlformats.org/officeDocument/2006/relationships/hyperlink" Target="https://incubeta.com/de/knowledge-base/category/gen-z/" TargetMode="External"/><Relationship Id="rId2560" Type="http://schemas.openxmlformats.org/officeDocument/2006/relationships/hyperlink" Target="https://incubeta.com/my/news-and-resources/incubeta-launches-new-agentic-ai-products-to-help-brands-understand-what-truly-drives-marketing-performance/" TargetMode="External"/><Relationship Id="rId3892" Type="http://schemas.openxmlformats.org/officeDocument/2006/relationships/hyperlink" Target="https://incubeta.com/it/news-and-resources/nmpis-parent-company-incubeta-and-dqa-media-group-create-70-million-digital-merger/" TargetMode="External"/><Relationship Id="rId1230" Type="http://schemas.openxmlformats.org/officeDocument/2006/relationships/hyperlink" Target="https://incubeta.com/au/news-and-resources/what-the-cancellation-of-cookie-deprecation-means/" TargetMode="External"/><Relationship Id="rId2561" Type="http://schemas.openxmlformats.org/officeDocument/2006/relationships/hyperlink" Target="https://incubeta.com/pt-pt/news-and-resources/in-house-versus-agency/" TargetMode="External"/><Relationship Id="rId3891" Type="http://schemas.openxmlformats.org/officeDocument/2006/relationships/hyperlink" Target="https://incubeta.com/sg/knowledge-base/category/user-experience/" TargetMode="External"/><Relationship Id="rId400" Type="http://schemas.openxmlformats.org/officeDocument/2006/relationships/hyperlink" Target="https://incubeta.com/es/news-and-resources/category/industry-news/" TargetMode="External"/><Relationship Id="rId1231" Type="http://schemas.openxmlformats.org/officeDocument/2006/relationships/hyperlink" Target="https://incubeta.com/gb/knowledge-base/how-to-drive-sales-over-christmas/" TargetMode="External"/><Relationship Id="rId2562" Type="http://schemas.openxmlformats.org/officeDocument/2006/relationships/hyperlink" Target="https://incubeta.com/es/news-and-resources/how-cmos-can-win-the-affection-of-the-cfo/" TargetMode="External"/><Relationship Id="rId3894" Type="http://schemas.openxmlformats.org/officeDocument/2006/relationships/hyperlink" Target="https://incubeta.com/sg/knowledge-base/how-to-drive-sales-over-valentines-day/" TargetMode="External"/><Relationship Id="rId1232" Type="http://schemas.openxmlformats.org/officeDocument/2006/relationships/hyperlink" Target="https://incubeta.com/ch/knowledge-base/category/app-advertising/" TargetMode="External"/><Relationship Id="rId2563" Type="http://schemas.openxmlformats.org/officeDocument/2006/relationships/hyperlink" Target="https://incubeta.com/es/news-and-resources/nmpis-parent-company-incubeta-and-dqa-media-group-create-70-million-digital-merger/" TargetMode="External"/><Relationship Id="rId3893" Type="http://schemas.openxmlformats.org/officeDocument/2006/relationships/hyperlink" Target="https://incubeta.com/ch/knowledge-base/category/leads/" TargetMode="External"/><Relationship Id="rId1233" Type="http://schemas.openxmlformats.org/officeDocument/2006/relationships/hyperlink" Target="https://incubeta.com/my/news-and-resources/incubeta-apac-welcomes-ash-rane-as-client-director-for-data/" TargetMode="External"/><Relationship Id="rId2564" Type="http://schemas.openxmlformats.org/officeDocument/2006/relationships/hyperlink" Target="https://incubeta.com/pt-pt/news-and-resources/tim-weller-joins-incubeta/" TargetMode="External"/><Relationship Id="rId3896" Type="http://schemas.openxmlformats.org/officeDocument/2006/relationships/hyperlink" Target="https://incubeta.com/de/news-and-resources/advertising-through-uncertain-times/" TargetMode="External"/><Relationship Id="rId1234" Type="http://schemas.openxmlformats.org/officeDocument/2006/relationships/hyperlink" Target="https://incubeta.com/mx/news-and-resources/nmpis-parent-company-incubeta-and-dqa-media-group-create-70-million-digital-merger/" TargetMode="External"/><Relationship Id="rId2565" Type="http://schemas.openxmlformats.org/officeDocument/2006/relationships/hyperlink" Target="https://incubeta.com/sg/news-and-resources/advertising-through-uncertain-times/" TargetMode="External"/><Relationship Id="rId3895" Type="http://schemas.openxmlformats.org/officeDocument/2006/relationships/hyperlink" Target="https://incubeta.com/mx/news-and-resources/incubeta-joins-googles-international-growth-program/" TargetMode="External"/><Relationship Id="rId1224" Type="http://schemas.openxmlformats.org/officeDocument/2006/relationships/hyperlink" Target="https://incubeta.com/za/our-work/page/3/" TargetMode="External"/><Relationship Id="rId2555" Type="http://schemas.openxmlformats.org/officeDocument/2006/relationships/hyperlink" Target="https://incubeta.com/sg/news-and-resources/after-google-cloud-next-are-you-an-architect-or-a-renter/" TargetMode="External"/><Relationship Id="rId3887" Type="http://schemas.openxmlformats.org/officeDocument/2006/relationships/hyperlink" Target="https://incubeta.com/au/whitepapers/investments-for-marketing-profitability/" TargetMode="External"/><Relationship Id="rId1225" Type="http://schemas.openxmlformats.org/officeDocument/2006/relationships/hyperlink" Target="https://incubeta.com/ae/news-and-resources/incubeta-launches-amazon-services-in-south-africa/" TargetMode="External"/><Relationship Id="rId2556" Type="http://schemas.openxmlformats.org/officeDocument/2006/relationships/hyperlink" Target="https://incubeta.com/gb/knowledge-base/12-tips-for-seo-success-in-the-holiday-season/" TargetMode="External"/><Relationship Id="rId3886" Type="http://schemas.openxmlformats.org/officeDocument/2006/relationships/hyperlink" Target="https://incubeta.com/za/our-work/leveraging-value-based-bidding-for-ms/" TargetMode="External"/><Relationship Id="rId1226" Type="http://schemas.openxmlformats.org/officeDocument/2006/relationships/hyperlink" Target="https://incubeta.com/ch/news-and-resources/category/thought-leadership/page/2/" TargetMode="External"/><Relationship Id="rId2557" Type="http://schemas.openxmlformats.org/officeDocument/2006/relationships/hyperlink" Target="https://incubeta.com/za/news-and-resources/maintaining-brand-identity-in-the-age-of-ultra-personalization/" TargetMode="External"/><Relationship Id="rId3889" Type="http://schemas.openxmlformats.org/officeDocument/2006/relationships/hyperlink" Target="https://incubeta.com/gb/news-and-resources/after-google-cloud-next-are-you-an-architect-or-a-renter/" TargetMode="External"/><Relationship Id="rId1227" Type="http://schemas.openxmlformats.org/officeDocument/2006/relationships/hyperlink" Target="https://incubeta.com/de/our-work/maximizing-engagement-reach-with-first-party-data/" TargetMode="External"/><Relationship Id="rId2558" Type="http://schemas.openxmlformats.org/officeDocument/2006/relationships/hyperlink" Target="https://incubeta.com/pt-pt/video-library/the-digital-edge-s2-ep-6-overcoming-the-confidence-paradox-in-marketing-with-paul-ruscoe/" TargetMode="External"/><Relationship Id="rId3888" Type="http://schemas.openxmlformats.org/officeDocument/2006/relationships/hyperlink" Target="https://incubeta.com/ch/news-and-resources/incubeta-appoints-cory-hudson-as-senior-vice-president-of-creative/" TargetMode="External"/><Relationship Id="rId1228" Type="http://schemas.openxmlformats.org/officeDocument/2006/relationships/hyperlink" Target="https://incubeta.com/es/news-and-resources/incubeta-launches-amazon-services-in-south-africa/" TargetMode="External"/><Relationship Id="rId2559" Type="http://schemas.openxmlformats.org/officeDocument/2006/relationships/hyperlink" Target="https://incubeta.com/sg/knowledge-base/what-is-consent-mode/" TargetMode="External"/><Relationship Id="rId1229" Type="http://schemas.openxmlformats.org/officeDocument/2006/relationships/hyperlink" Target="https://incubeta.com/ae/knowledge-base/category/digital-marketing/" TargetMode="External"/><Relationship Id="rId3881" Type="http://schemas.openxmlformats.org/officeDocument/2006/relationships/hyperlink" Target="https://incubeta.com/my/news-and-resources/incubeta-dach-gcp-certification/" TargetMode="External"/><Relationship Id="rId2550" Type="http://schemas.openxmlformats.org/officeDocument/2006/relationships/hyperlink" Target="https://incubeta.com/it/knowledge-base/optimizing-your-website-for-increased-holiday-conversions/" TargetMode="External"/><Relationship Id="rId3880" Type="http://schemas.openxmlformats.org/officeDocument/2006/relationships/hyperlink" Target="https://incubeta.com/ch/our-work/page/2/" TargetMode="External"/><Relationship Id="rId1220" Type="http://schemas.openxmlformats.org/officeDocument/2006/relationships/hyperlink" Target="https://incubeta.com/it/knowledge-base/category/retail-media/" TargetMode="External"/><Relationship Id="rId2551" Type="http://schemas.openxmlformats.org/officeDocument/2006/relationships/hyperlink" Target="https://incubeta.com/ae/news-and-resources/incubeta-acquires-global-marketplace-expert-maze-one/" TargetMode="External"/><Relationship Id="rId3883" Type="http://schemas.openxmlformats.org/officeDocument/2006/relationships/hyperlink" Target="https://incubeta.com/sg/knowledge-base/how-to-elevate-your-brands-presence-power-with-amazon-brand-registry/" TargetMode="External"/><Relationship Id="rId1221" Type="http://schemas.openxmlformats.org/officeDocument/2006/relationships/hyperlink" Target="https://incubeta.com/za/knowledge-base/category/channel/" TargetMode="External"/><Relationship Id="rId2552" Type="http://schemas.openxmlformats.org/officeDocument/2006/relationships/hyperlink" Target="https://incubeta.com/za/knowledge-base/category/google-analytics/" TargetMode="External"/><Relationship Id="rId3882" Type="http://schemas.openxmlformats.org/officeDocument/2006/relationships/hyperlink" Target="https://incubeta.com/mx/find-us/page/2/" TargetMode="External"/><Relationship Id="rId1222" Type="http://schemas.openxmlformats.org/officeDocument/2006/relationships/hyperlink" Target="https://incubeta.com/my/news-and-resources/comparison-shopping-services-css-changes-in-light-of-the-dma-update/" TargetMode="External"/><Relationship Id="rId2553" Type="http://schemas.openxmlformats.org/officeDocument/2006/relationships/hyperlink" Target="https://incubeta.com/news-and-resources/incubeta-to-propel-growth-for-popeyes-uk/" TargetMode="External"/><Relationship Id="rId3885" Type="http://schemas.openxmlformats.org/officeDocument/2006/relationships/hyperlink" Target="https://incubeta.com/ae/our-work/page/2/" TargetMode="External"/><Relationship Id="rId1223" Type="http://schemas.openxmlformats.org/officeDocument/2006/relationships/hyperlink" Target="https://incubeta.com/my/knowledge-base/category/dco/" TargetMode="External"/><Relationship Id="rId2554" Type="http://schemas.openxmlformats.org/officeDocument/2006/relationships/hyperlink" Target="https://incubeta.com/it/our-work/carparts-mmm/" TargetMode="External"/><Relationship Id="rId3884" Type="http://schemas.openxmlformats.org/officeDocument/2006/relationships/hyperlink" Target="https://incubeta.com/my/news-and-resources/nmpi-and-dqa-complete-acquisition-of-creative-specialist-joystick/" TargetMode="External"/><Relationship Id="rId2500" Type="http://schemas.openxmlformats.org/officeDocument/2006/relationships/hyperlink" Target="https://incubeta.com/it/news-and-resources/tomorrows-world-5-takeaways-for-building-marketing-systems-that-outperform-in-2026/" TargetMode="External"/><Relationship Id="rId3832" Type="http://schemas.openxmlformats.org/officeDocument/2006/relationships/hyperlink" Target="https://incubeta.com/my/knowledge-base/seasonal-sales-strategy-how-to-outperform-in-shorter-peak-windows/" TargetMode="External"/><Relationship Id="rId2501" Type="http://schemas.openxmlformats.org/officeDocument/2006/relationships/hyperlink" Target="https://incubeta.com/it/news-and-resources/demonstrating-diversity-the-value-of-inclusive-marketing/" TargetMode="External"/><Relationship Id="rId3831" Type="http://schemas.openxmlformats.org/officeDocument/2006/relationships/hyperlink" Target="https://incubeta.com/es/knowledge-base/category/user-experience/" TargetMode="External"/><Relationship Id="rId2502" Type="http://schemas.openxmlformats.org/officeDocument/2006/relationships/hyperlink" Target="https://incubeta.com/au/video-library/the-digital-edge-s2-ep-8-how-humans-win-and-disrupt-a-boring-ai-landscape-with-mark-schaefer/" TargetMode="External"/><Relationship Id="rId3834" Type="http://schemas.openxmlformats.org/officeDocument/2006/relationships/hyperlink" Target="https://incubeta.com/ch/knowledge-base/category/artificial-intelligence/" TargetMode="External"/><Relationship Id="rId2503" Type="http://schemas.openxmlformats.org/officeDocument/2006/relationships/hyperlink" Target="https://incubeta.com/knowledge-base/the-best-google-optimize-alternatives-for-experimentation/" TargetMode="External"/><Relationship Id="rId3833" Type="http://schemas.openxmlformats.org/officeDocument/2006/relationships/hyperlink" Target="https://incubeta.com/mx/video-library/the-digital-edge-ep-3-ceo-jacques-van-niekerk-on-sustainable-growth-in-2025-outperform-marketing/" TargetMode="External"/><Relationship Id="rId2504" Type="http://schemas.openxmlformats.org/officeDocument/2006/relationships/hyperlink" Target="https://incubeta.com/au/news-and-resources/monetizing-the-chat-openai-introduces-ads-to-chatgpt/" TargetMode="External"/><Relationship Id="rId3836" Type="http://schemas.openxmlformats.org/officeDocument/2006/relationships/hyperlink" Target="https://incubeta.com/it/our-work/delivering-scale-performance/" TargetMode="External"/><Relationship Id="rId2505" Type="http://schemas.openxmlformats.org/officeDocument/2006/relationships/hyperlink" Target="https://incubeta.com/sg/news-and-resources/clicks-prompts-what-the-future-of-ai-driven-discovery-means-for-brands/" TargetMode="External"/><Relationship Id="rId3835" Type="http://schemas.openxmlformats.org/officeDocument/2006/relationships/hyperlink" Target="https://incubeta.com/sg/news-and-resources/incubeta-scores-vendor-licenses-in-virginia-louisiana/" TargetMode="External"/><Relationship Id="rId2506" Type="http://schemas.openxmlformats.org/officeDocument/2006/relationships/hyperlink" Target="https://incubeta.com/it/news-and-resources/a-mark-of-the-times-ai-employees-that-boost-internal-productivity/" TargetMode="External"/><Relationship Id="rId3838" Type="http://schemas.openxmlformats.org/officeDocument/2006/relationships/hyperlink" Target="https://incubeta.com/au/knowledge-base/how-retail-consumers-spend-during-economic-hardship/" TargetMode="External"/><Relationship Id="rId2507" Type="http://schemas.openxmlformats.org/officeDocument/2006/relationships/hyperlink" Target="https://incubeta.com/de/knowledge-base/category/digital-marketing/" TargetMode="External"/><Relationship Id="rId3837" Type="http://schemas.openxmlformats.org/officeDocument/2006/relationships/hyperlink" Target="https://incubeta.com/ae/news-and-resources/how-to-own-your-automation/" TargetMode="External"/><Relationship Id="rId2508" Type="http://schemas.openxmlformats.org/officeDocument/2006/relationships/hyperlink" Target="https://incubeta.com/es/news-and-resources/how-google-is-redefining-discovery-in-an-ai-first-world/" TargetMode="External"/><Relationship Id="rId2509" Type="http://schemas.openxmlformats.org/officeDocument/2006/relationships/hyperlink" Target="https://incubeta.com/za/knowledge-base/a-guide-to-countering-safaris-gclid-removal/" TargetMode="External"/><Relationship Id="rId3839" Type="http://schemas.openxmlformats.org/officeDocument/2006/relationships/hyperlink" Target="https://incubeta.com/za/news-and-resources/nmpi-and-dqa-complete-acquisition-of-creative-specialist-joystick/" TargetMode="External"/><Relationship Id="rId3830" Type="http://schemas.openxmlformats.org/officeDocument/2006/relationships/hyperlink" Target="https://incubeta.com/ch/news-and-resources/victoria-webb-appointed-as-new-managing-director-of-incubeta-mena/" TargetMode="External"/><Relationship Id="rId3821" Type="http://schemas.openxmlformats.org/officeDocument/2006/relationships/hyperlink" Target="https://incubeta.com/gb/knowledge-base/what-is-dynamic-creative-optimization-dco/" TargetMode="External"/><Relationship Id="rId3820" Type="http://schemas.openxmlformats.org/officeDocument/2006/relationships/hyperlink" Target="https://incubeta.com/ch/our-work/using-high-quality-content-to-drive-engagement/" TargetMode="External"/><Relationship Id="rId3823" Type="http://schemas.openxmlformats.org/officeDocument/2006/relationships/hyperlink" Target="https://incubeta.com/za/news-and-resources/marketing-metrics-that-matter-to-the-c-suite/" TargetMode="External"/><Relationship Id="rId3822" Type="http://schemas.openxmlformats.org/officeDocument/2006/relationships/hyperlink" Target="https://incubeta.com/es/whitepapers/tomorrows-world-2026-marketing-outlook-playbook/" TargetMode="External"/><Relationship Id="rId3825" Type="http://schemas.openxmlformats.org/officeDocument/2006/relationships/hyperlink" Target="https://incubeta.com/es/news-and-resources/incubeta-acquires-ecommerce-agency-groundswell/" TargetMode="External"/><Relationship Id="rId3824" Type="http://schemas.openxmlformats.org/officeDocument/2006/relationships/hyperlink" Target="https://incubeta.com/es/knowledge-base/category/consent-mode/" TargetMode="External"/><Relationship Id="rId3827" Type="http://schemas.openxmlformats.org/officeDocument/2006/relationships/hyperlink" Target="https://incubeta.com/ch/news-and-resources/how-to-navigate-the-compressing-user-journey-in-2026/" TargetMode="External"/><Relationship Id="rId3826" Type="http://schemas.openxmlformats.org/officeDocument/2006/relationships/hyperlink" Target="https://incubeta.com/ch/news-and-resources/consumers-ahead-brands-behind/" TargetMode="External"/><Relationship Id="rId3829" Type="http://schemas.openxmlformats.org/officeDocument/2006/relationships/hyperlink" Target="https://incubeta.com/ch/news-and-resources/incubeta-joins-googles-international-growth-program/" TargetMode="External"/><Relationship Id="rId3828" Type="http://schemas.openxmlformats.org/officeDocument/2006/relationships/hyperlink" Target="https://incubeta.com/ae/our-work/carparts-mmm/" TargetMode="External"/><Relationship Id="rId2522" Type="http://schemas.openxmlformats.org/officeDocument/2006/relationships/hyperlink" Target="https://incubeta.com/knowledge-base/what-is-data-empathy/" TargetMode="External"/><Relationship Id="rId3854" Type="http://schemas.openxmlformats.org/officeDocument/2006/relationships/hyperlink" Target="https://incubeta.com/pt-pt/news-and-resources/the-power-behind-incubeta/" TargetMode="External"/><Relationship Id="rId2523" Type="http://schemas.openxmlformats.org/officeDocument/2006/relationships/hyperlink" Target="https://incubeta.com/ch/video-library/the-digital-edge-ep-4-the-key-to-creative-profitability-with-vanessa-bolosier-jessica-hondolero/" TargetMode="External"/><Relationship Id="rId3853" Type="http://schemas.openxmlformats.org/officeDocument/2006/relationships/hyperlink" Target="https://incubeta.com/my/knowledge-base/category/google-ads/" TargetMode="External"/><Relationship Id="rId2524" Type="http://schemas.openxmlformats.org/officeDocument/2006/relationships/hyperlink" Target="https://incubeta.com/ae/news-and-resources/comparison-shopping-services-css-changes-in-light-of-the-dma-update/" TargetMode="External"/><Relationship Id="rId3856" Type="http://schemas.openxmlformats.org/officeDocument/2006/relationships/hyperlink" Target="https://incubeta.com/pt-pt/video-library/the-digital-edge-s2-ep-7-how-to-move-from-ai-efficiency-to-strategic-growth-with-marketing-over-coffees-christopher-penn/" TargetMode="External"/><Relationship Id="rId2525" Type="http://schemas.openxmlformats.org/officeDocument/2006/relationships/hyperlink" Target="https://incubeta.com/de/knowledge-base/how-to-market-to-the-gen-z-consumer/" TargetMode="External"/><Relationship Id="rId3855" Type="http://schemas.openxmlformats.org/officeDocument/2006/relationships/hyperlink" Target="https://incubeta.com/sg/knowledge-base/how-to-integrate-google-cloud-google-marketing-platform/" TargetMode="External"/><Relationship Id="rId2526" Type="http://schemas.openxmlformats.org/officeDocument/2006/relationships/hyperlink" Target="https://incubeta.com/mx/knowledge-base/unlocking-search-performance-with-sa360-forecasting/" TargetMode="External"/><Relationship Id="rId3858" Type="http://schemas.openxmlformats.org/officeDocument/2006/relationships/hyperlink" Target="https://incubeta.com/ch/knowledge-base/what-is-dynamic-creative-optimization-dco/" TargetMode="External"/><Relationship Id="rId2527" Type="http://schemas.openxmlformats.org/officeDocument/2006/relationships/hyperlink" Target="https://incubeta.com/sg/news-and-resources/why-eu-ad-personalization-ban-will-see-meta-shift-focus-to-ai/" TargetMode="External"/><Relationship Id="rId3857" Type="http://schemas.openxmlformats.org/officeDocument/2006/relationships/hyperlink" Target="https://incubeta.com/ae/news-and-resources/category/thought-leadership/page/3/" TargetMode="External"/><Relationship Id="rId2528" Type="http://schemas.openxmlformats.org/officeDocument/2006/relationships/hyperlink" Target="https://incubeta.com/es/knowledge-base/category/google-ads/" TargetMode="External"/><Relationship Id="rId2529" Type="http://schemas.openxmlformats.org/officeDocument/2006/relationships/hyperlink" Target="https://incubeta.com/ch/our-work/increasing-performance-with-machine-learning/" TargetMode="External"/><Relationship Id="rId3859" Type="http://schemas.openxmlformats.org/officeDocument/2006/relationships/hyperlink" Target="https://incubeta.com/pt-pt/news-and-resources/category/incubeta-updates/page/2/" TargetMode="External"/><Relationship Id="rId3850" Type="http://schemas.openxmlformats.org/officeDocument/2006/relationships/hyperlink" Target="https://incubeta.com/pt-pt/knowledge-base/how-to-market-to-the-gen-z-consumer/" TargetMode="External"/><Relationship Id="rId2520" Type="http://schemas.openxmlformats.org/officeDocument/2006/relationships/hyperlink" Target="https://incubeta.com/es/knowledge-base/category/dco/" TargetMode="External"/><Relationship Id="rId3852" Type="http://schemas.openxmlformats.org/officeDocument/2006/relationships/hyperlink" Target="https://incubeta.com/au/our-work/delivering-incrementality-with-seamless-search/" TargetMode="External"/><Relationship Id="rId2521" Type="http://schemas.openxmlformats.org/officeDocument/2006/relationships/hyperlink" Target="https://incubeta.com/es/news-and-resources/incubeta-to-launch-outperform-pmax-an-ai-solution-that-puts-brands-in-charge/" TargetMode="External"/><Relationship Id="rId3851" Type="http://schemas.openxmlformats.org/officeDocument/2006/relationships/hyperlink" Target="https://incubeta.com/gb/news-and-resources/demonstrating-diversity-the-value-of-inclusive-marketing/" TargetMode="External"/><Relationship Id="rId2511" Type="http://schemas.openxmlformats.org/officeDocument/2006/relationships/hyperlink" Target="https://incubeta.com/pt-pt/knowledge-base/category/sales/" TargetMode="External"/><Relationship Id="rId3843" Type="http://schemas.openxmlformats.org/officeDocument/2006/relationships/hyperlink" Target="https://incubeta.com/ch/news-and-resources/incubeta-launches-seamless-search-on-google-cloud-marketplace/" TargetMode="External"/><Relationship Id="rId2512" Type="http://schemas.openxmlformats.org/officeDocument/2006/relationships/hyperlink" Target="https://incubeta.com/ae/whitepapers/tomorrows-world-2026-marketing-outlook-playbook/" TargetMode="External"/><Relationship Id="rId3842" Type="http://schemas.openxmlformats.org/officeDocument/2006/relationships/hyperlink" Target="https://incubeta.com/mx/news-and-resources/google-retaliates-to-chatgpt/" TargetMode="External"/><Relationship Id="rId2513" Type="http://schemas.openxmlformats.org/officeDocument/2006/relationships/hyperlink" Target="https://incubeta.com/de/our-work/executing-a-global-data-audience-strategy/" TargetMode="External"/><Relationship Id="rId3845" Type="http://schemas.openxmlformats.org/officeDocument/2006/relationships/hyperlink" Target="https://incubeta.com/it/our-work/increasing-qualified-traffic-through-display-campaigns/" TargetMode="External"/><Relationship Id="rId2514" Type="http://schemas.openxmlformats.org/officeDocument/2006/relationships/hyperlink" Target="https://incubeta.com/it/news-and-resources/key-learns-from-google-cloud-summit/" TargetMode="External"/><Relationship Id="rId3844" Type="http://schemas.openxmlformats.org/officeDocument/2006/relationships/hyperlink" Target="https://incubeta.com/mx/knowledge-base/mmm-powerhouses-comparing-meridian-and-robyn-2/" TargetMode="External"/><Relationship Id="rId2515" Type="http://schemas.openxmlformats.org/officeDocument/2006/relationships/hyperlink" Target="https://incubeta.com/mx/knowledge-base/what-is-dynamic-creative-optimization-dco/" TargetMode="External"/><Relationship Id="rId3847" Type="http://schemas.openxmlformats.org/officeDocument/2006/relationships/hyperlink" Target="https://incubeta.com/za/knowledge-base/why-chatgpts-shopping-integration-should-reshape-how-you-think-about-content-and-brand-trust/" TargetMode="External"/><Relationship Id="rId2516" Type="http://schemas.openxmlformats.org/officeDocument/2006/relationships/hyperlink" Target="https://incubeta.com/pt-pt/news-and-resources/incubeta-welcome-new-managing-director-mexico/" TargetMode="External"/><Relationship Id="rId3846" Type="http://schemas.openxmlformats.org/officeDocument/2006/relationships/hyperlink" Target="https://incubeta.com/ch/news-and-resources/incubeta-launches-new-agentic-ai-products-to-help-brands-understand-what-truly-drives-marketing-performance/" TargetMode="External"/><Relationship Id="rId2517" Type="http://schemas.openxmlformats.org/officeDocument/2006/relationships/hyperlink" Target="https://incubeta.com/za/news-and-resources/demonstrating-diversity-the-value-of-inclusive-marketing/" TargetMode="External"/><Relationship Id="rId3849" Type="http://schemas.openxmlformats.org/officeDocument/2006/relationships/hyperlink" Target="https://incubeta.com/gb/news-and-resources/rethinking-marketing-measurement-from-reporting-to-real-impact/" TargetMode="External"/><Relationship Id="rId2518" Type="http://schemas.openxmlformats.org/officeDocument/2006/relationships/hyperlink" Target="https://incubeta.com/sg/whitepapers/investments-for-marketing-profitability/" TargetMode="External"/><Relationship Id="rId3848" Type="http://schemas.openxmlformats.org/officeDocument/2006/relationships/hyperlink" Target="https://incubeta.com/ch/our-work/executing-a-global-data-audience-strategy/" TargetMode="External"/><Relationship Id="rId2519" Type="http://schemas.openxmlformats.org/officeDocument/2006/relationships/hyperlink" Target="https://incubeta.com/mx/knowledge-base/why-are-video-ads-important/" TargetMode="External"/><Relationship Id="rId3841" Type="http://schemas.openxmlformats.org/officeDocument/2006/relationships/hyperlink" Target="https://incubeta.com/gb/news-and-resources/we-have-the-google-premier-partner-badge/" TargetMode="External"/><Relationship Id="rId2510" Type="http://schemas.openxmlformats.org/officeDocument/2006/relationships/hyperlink" Target="https://incubeta.com/my/news-and-resources/monetizing-the-chat-openai-introduces-ads-to-chatgpt/" TargetMode="External"/><Relationship Id="rId3840" Type="http://schemas.openxmlformats.org/officeDocument/2006/relationships/hyperlink" Target="https://incubeta.com/de/news-and-resources/comparison-shopping-services-css-changes-in-light-of-the-dma-update/" TargetMode="External"/><Relationship Id="rId4327" Type="http://schemas.openxmlformats.org/officeDocument/2006/relationships/hyperlink" Target="https://incubeta.com/pt-pt/our-work/generating-demand-with-ai/" TargetMode="External"/><Relationship Id="rId4326" Type="http://schemas.openxmlformats.org/officeDocument/2006/relationships/hyperlink" Target="https://incubeta.com/pt-pt/video-library/incubeta-unpacks-commerce-on-emerce-talks/" TargetMode="External"/><Relationship Id="rId4329" Type="http://schemas.openxmlformats.org/officeDocument/2006/relationships/hyperlink" Target="https://incubeta.com/ch/our-work/delivering-incrementality-with-seamless-search/" TargetMode="External"/><Relationship Id="rId4328" Type="http://schemas.openxmlformats.org/officeDocument/2006/relationships/hyperlink" Target="https://incubeta.com/it/video-library/the-digital-edge-ep-6-why-your-business-needs-a-measurement-strategy-with-ash-rane/" TargetMode="External"/><Relationship Id="rId469" Type="http://schemas.openxmlformats.org/officeDocument/2006/relationships/hyperlink" Target="https://incubeta.com/news-and-resources/increasing-sustainability-one-ad-at-a-time/" TargetMode="External"/><Relationship Id="rId468" Type="http://schemas.openxmlformats.org/officeDocument/2006/relationships/hyperlink" Target="https://incubeta.com/pt-pt/knowledge-base/what-is-enhanced-conversions/" TargetMode="External"/><Relationship Id="rId467" Type="http://schemas.openxmlformats.org/officeDocument/2006/relationships/hyperlink" Target="https://incubeta.com/pt-pt/news-and-resources/after-google-cloud-next-are-you-an-architect-or-a-renter/" TargetMode="External"/><Relationship Id="rId1290" Type="http://schemas.openxmlformats.org/officeDocument/2006/relationships/hyperlink" Target="https://incubeta.com/de/capabilities/digital-experiences/" TargetMode="External"/><Relationship Id="rId1291" Type="http://schemas.openxmlformats.org/officeDocument/2006/relationships/hyperlink" Target="https://incubeta.com/au/video-library/the-digital-edge-ep-6-why-your-business-needs-a-measurement-strategy-with-ash-rane/" TargetMode="External"/><Relationship Id="rId1292" Type="http://schemas.openxmlformats.org/officeDocument/2006/relationships/hyperlink" Target="https://incubeta.com/za/our-work/taking-the-grind-out-of-data-analysis/" TargetMode="External"/><Relationship Id="rId462" Type="http://schemas.openxmlformats.org/officeDocument/2006/relationships/hyperlink" Target="https://incubeta.com/my/" TargetMode="External"/><Relationship Id="rId1293" Type="http://schemas.openxmlformats.org/officeDocument/2006/relationships/hyperlink" Target="https://incubeta.com/sg/news-and-resources/incubeta-announces-lani-cummins-as-managing-director-anz/" TargetMode="External"/><Relationship Id="rId461" Type="http://schemas.openxmlformats.org/officeDocument/2006/relationships/hyperlink" Target="https://incubeta.com/gb/find-us/cape-town-south-africa/" TargetMode="External"/><Relationship Id="rId1294" Type="http://schemas.openxmlformats.org/officeDocument/2006/relationships/hyperlink" Target="https://incubeta.com/es/our-work/delivering-national-excellence-efficiency/" TargetMode="External"/><Relationship Id="rId460" Type="http://schemas.openxmlformats.org/officeDocument/2006/relationships/hyperlink" Target="https://incubeta.com/de/find-us/lisbon-portugal/" TargetMode="External"/><Relationship Id="rId1295" Type="http://schemas.openxmlformats.org/officeDocument/2006/relationships/hyperlink" Target="https://incubeta.com/gb/knowledge-base/category/marketing/" TargetMode="External"/><Relationship Id="rId4321" Type="http://schemas.openxmlformats.org/officeDocument/2006/relationships/hyperlink" Target="https://incubeta.com/it/knowledge-base/mmm-powerhouses-comparing-meridian-and-robyn-2/" TargetMode="External"/><Relationship Id="rId1296" Type="http://schemas.openxmlformats.org/officeDocument/2006/relationships/hyperlink" Target="https://incubeta.com/mx/news-and-resources/marketing-metrics-that-matter-to-the-c-suite/" TargetMode="External"/><Relationship Id="rId4320" Type="http://schemas.openxmlformats.org/officeDocument/2006/relationships/hyperlink" Target="https://incubeta.com/es/news-and-resources/how-to-make-every-search-dollar-count/" TargetMode="External"/><Relationship Id="rId466" Type="http://schemas.openxmlformats.org/officeDocument/2006/relationships/hyperlink" Target="https://incubeta.com/au/news-and-resources/how-to-appropriately-represent-disability-in-marketing/" TargetMode="External"/><Relationship Id="rId1297" Type="http://schemas.openxmlformats.org/officeDocument/2006/relationships/hyperlink" Target="https://incubeta.com/ae/knowledge-base/category/statistics/" TargetMode="External"/><Relationship Id="rId4323" Type="http://schemas.openxmlformats.org/officeDocument/2006/relationships/hyperlink" Target="https://incubeta.com/mx/our-work/using-high-quality-content-to-drive-engagement/" TargetMode="External"/><Relationship Id="rId465" Type="http://schemas.openxmlformats.org/officeDocument/2006/relationships/hyperlink" Target="https://incubeta.com/pt-pt/news-and-resources/inside-googles-rethink-roi-conference-ai-incrementality-and-the-future-of-profitable-growth/" TargetMode="External"/><Relationship Id="rId1298" Type="http://schemas.openxmlformats.org/officeDocument/2006/relationships/hyperlink" Target="https://incubeta.com/it/news-and-resources/3-best-practices-to-keep-growing-despite-stricter-privacy-law/" TargetMode="External"/><Relationship Id="rId4322" Type="http://schemas.openxmlformats.org/officeDocument/2006/relationships/hyperlink" Target="https://incubeta.com/sg/news-and-resources/maintaining-brand-identity-in-the-age-of-ultra-personalization/" TargetMode="External"/><Relationship Id="rId464" Type="http://schemas.openxmlformats.org/officeDocument/2006/relationships/hyperlink" Target="https://incubeta.com/mx/news-and-resources/why-brands-need-to-own-their-marketing-intelligence-in-the-ai-era/" TargetMode="External"/><Relationship Id="rId1299" Type="http://schemas.openxmlformats.org/officeDocument/2006/relationships/hyperlink" Target="https://incubeta.com/mx/our-work/maximizing-engagement-reach-with-first-party-data/" TargetMode="External"/><Relationship Id="rId4325" Type="http://schemas.openxmlformats.org/officeDocument/2006/relationships/hyperlink" Target="https://incubeta.com/gb/knowledge-base/category/dco/" TargetMode="External"/><Relationship Id="rId463" Type="http://schemas.openxmlformats.org/officeDocument/2006/relationships/hyperlink" Target="https://incubeta.com/de/find-us/new-york-united-states/" TargetMode="External"/><Relationship Id="rId4324" Type="http://schemas.openxmlformats.org/officeDocument/2006/relationships/hyperlink" Target="https://incubeta.com/it/video-library/digital-edge-episode-1/" TargetMode="External"/><Relationship Id="rId4316" Type="http://schemas.openxmlformats.org/officeDocument/2006/relationships/hyperlink" Target="https://incubeta.com/ch/news-and-resources/google-abandons-third-party-cookie-deprecation/" TargetMode="External"/><Relationship Id="rId4315" Type="http://schemas.openxmlformats.org/officeDocument/2006/relationships/hyperlink" Target="https://incubeta.com/ae/knowledge-base/test-learn-with-the-new-ai-powered-features-on-performance-max/" TargetMode="External"/><Relationship Id="rId4318" Type="http://schemas.openxmlformats.org/officeDocument/2006/relationships/hyperlink" Target="https://incubeta.com/mx/news-and-resources/incubeta-dach-gcp-certification/" TargetMode="External"/><Relationship Id="rId4317" Type="http://schemas.openxmlformats.org/officeDocument/2006/relationships/hyperlink" Target="https://incubeta.com/it/our-work/leveraging-gmp-to-drive-leads-reach/" TargetMode="External"/><Relationship Id="rId4319" Type="http://schemas.openxmlformats.org/officeDocument/2006/relationships/hyperlink" Target="https://incubeta.com/gb/our-work/page/3/" TargetMode="External"/><Relationship Id="rId459" Type="http://schemas.openxmlformats.org/officeDocument/2006/relationships/hyperlink" Target="https://incubeta.com/it/find-us/zurich-switzerland/" TargetMode="External"/><Relationship Id="rId458" Type="http://schemas.openxmlformats.org/officeDocument/2006/relationships/hyperlink" Target="https://incubeta.com/pt-pt/about-us/" TargetMode="External"/><Relationship Id="rId457" Type="http://schemas.openxmlformats.org/officeDocument/2006/relationships/hyperlink" Target="https://incubeta.com/mx/find-us/singapore/" TargetMode="External"/><Relationship Id="rId456" Type="http://schemas.openxmlformats.org/officeDocument/2006/relationships/hyperlink" Target="https://incubeta.com/it/contact-us/" TargetMode="External"/><Relationship Id="rId1280" Type="http://schemas.openxmlformats.org/officeDocument/2006/relationships/hyperlink" Target="https://incubeta.com/au/video-library/the-digital-edge-ep-7-the-future-of-search-ai-what-comes-next/" TargetMode="External"/><Relationship Id="rId1281" Type="http://schemas.openxmlformats.org/officeDocument/2006/relationships/hyperlink" Target="https://incubeta.com/pt-pt/capabilities/digital-media/" TargetMode="External"/><Relationship Id="rId451" Type="http://schemas.openxmlformats.org/officeDocument/2006/relationships/hyperlink" Target="https://incubeta.com/mx/solutions/outmeasure/" TargetMode="External"/><Relationship Id="rId1282" Type="http://schemas.openxmlformats.org/officeDocument/2006/relationships/hyperlink" Target="https://incubeta.com/ae/knowledge-base/a-guide-to-countering-safaris-gclid-removal-2/" TargetMode="External"/><Relationship Id="rId450" Type="http://schemas.openxmlformats.org/officeDocument/2006/relationships/hyperlink" Target="https://incubeta.com/mx/find-us/cape-town-south-africa/" TargetMode="External"/><Relationship Id="rId1283" Type="http://schemas.openxmlformats.org/officeDocument/2006/relationships/hyperlink" Target="https://incubeta.com/ch/knowledge-base/how-to-set-up-a-retail-media-network/" TargetMode="External"/><Relationship Id="rId1284" Type="http://schemas.openxmlformats.org/officeDocument/2006/relationships/hyperlink" Target="https://incubeta.com/de/news-and-resources/incubeta-welcomes-blue-walrus-to-the-family/" TargetMode="External"/><Relationship Id="rId4310" Type="http://schemas.openxmlformats.org/officeDocument/2006/relationships/hyperlink" Target="https://incubeta.com/de/news-and-resources/google-agentspace/" TargetMode="External"/><Relationship Id="rId1285" Type="http://schemas.openxmlformats.org/officeDocument/2006/relationships/hyperlink" Target="https://incubeta.com/my/knowledge-base/category/campaign-management/" TargetMode="External"/><Relationship Id="rId455" Type="http://schemas.openxmlformats.org/officeDocument/2006/relationships/hyperlink" Target="https://incubeta.com/ch/find-us/mexico-city-mexico/" TargetMode="External"/><Relationship Id="rId1286" Type="http://schemas.openxmlformats.org/officeDocument/2006/relationships/hyperlink" Target="https://incubeta.com/gb/our-work/how-taxfix-turned-measurement-into-a-decision-engine-for-growth/" TargetMode="External"/><Relationship Id="rId4312" Type="http://schemas.openxmlformats.org/officeDocument/2006/relationships/hyperlink" Target="https://incubeta.com/it/knowledge-base/category/threads/" TargetMode="External"/><Relationship Id="rId454" Type="http://schemas.openxmlformats.org/officeDocument/2006/relationships/hyperlink" Target="https://incubeta.com/au/find-us/salt-lake-city-utah/" TargetMode="External"/><Relationship Id="rId1287" Type="http://schemas.openxmlformats.org/officeDocument/2006/relationships/hyperlink" Target="https://incubeta.com/it/knowledge-base/category/demand-gen/" TargetMode="External"/><Relationship Id="rId4311" Type="http://schemas.openxmlformats.org/officeDocument/2006/relationships/hyperlink" Target="https://incubeta.com/es/news-and-resources/category/incubeta-updates/page/4/" TargetMode="External"/><Relationship Id="rId453" Type="http://schemas.openxmlformats.org/officeDocument/2006/relationships/hyperlink" Target="https://incubeta.com/au/find-us/dubai-united-arab-emirates/" TargetMode="External"/><Relationship Id="rId1288" Type="http://schemas.openxmlformats.org/officeDocument/2006/relationships/hyperlink" Target="https://incubeta.com/pt-pt/video-library/the-digital-edge-ep-5-showcasing-marketing-as-a-profit-driver-with-damien-bennett/" TargetMode="External"/><Relationship Id="rId4314" Type="http://schemas.openxmlformats.org/officeDocument/2006/relationships/hyperlink" Target="https://incubeta.com/za/our-work/increasing-performance-with-machine-learning/" TargetMode="External"/><Relationship Id="rId452" Type="http://schemas.openxmlformats.org/officeDocument/2006/relationships/hyperlink" Target="https://incubeta.com/ch/find-us/saudi/" TargetMode="External"/><Relationship Id="rId1289" Type="http://schemas.openxmlformats.org/officeDocument/2006/relationships/hyperlink" Target="https://incubeta.com/knowledge-base/category/user-experience/" TargetMode="External"/><Relationship Id="rId4313" Type="http://schemas.openxmlformats.org/officeDocument/2006/relationships/hyperlink" Target="https://incubeta.com/de/news-and-resources/incubeta-to-launch-outperform-pmax-an-ai-solution-that-puts-brands-in-charge/" TargetMode="External"/><Relationship Id="rId3018" Type="http://schemas.openxmlformats.org/officeDocument/2006/relationships/hyperlink" Target="https://incubeta.com/ch/knowledge-base/page/2/" TargetMode="External"/><Relationship Id="rId4349" Type="http://schemas.openxmlformats.org/officeDocument/2006/relationships/hyperlink" Target="https://incubeta.com/my/knowledge-base/how-to-drive-sales-over-christmas/" TargetMode="External"/><Relationship Id="rId3017" Type="http://schemas.openxmlformats.org/officeDocument/2006/relationships/hyperlink" Target="https://incubeta.com/ae/capabilities/marketing-intelligence/" TargetMode="External"/><Relationship Id="rId4348" Type="http://schemas.openxmlformats.org/officeDocument/2006/relationships/hyperlink" Target="https://incubeta.com/au/knowledge-base/category/website/" TargetMode="External"/><Relationship Id="rId3019" Type="http://schemas.openxmlformats.org/officeDocument/2006/relationships/hyperlink" Target="https://incubeta.com/my/our-work/driving-search-profit-with-machine-learning/" TargetMode="External"/><Relationship Id="rId491" Type="http://schemas.openxmlformats.org/officeDocument/2006/relationships/hyperlink" Target="https://incubeta.com/news-and-resources/incubeta-appoints-adam-woods-as-global-chief-product-officer/" TargetMode="External"/><Relationship Id="rId490" Type="http://schemas.openxmlformats.org/officeDocument/2006/relationships/hyperlink" Target="https://incubeta.com/pt-pt/news-and-resources/incubeta-welcomes-new-ceo-americas-alex-langshur/" TargetMode="External"/><Relationship Id="rId489" Type="http://schemas.openxmlformats.org/officeDocument/2006/relationships/hyperlink" Target="https://incubeta.com/news-and-resources/incubeta-launches-seamless-search/" TargetMode="External"/><Relationship Id="rId484" Type="http://schemas.openxmlformats.org/officeDocument/2006/relationships/hyperlink" Target="https://incubeta.com/ch/news-and-resources/incubeta-acquires-rocketsource-to-expand-human-centered-ai-capabilities/" TargetMode="External"/><Relationship Id="rId3010" Type="http://schemas.openxmlformats.org/officeDocument/2006/relationships/hyperlink" Target="https://incubeta.com/mx/news-and-resources/incubeta-launches-amazon-services-in-south-africa/" TargetMode="External"/><Relationship Id="rId4341" Type="http://schemas.openxmlformats.org/officeDocument/2006/relationships/hyperlink" Target="https://incubeta.com/sg/our-work/maximizing-engagement-reach-with-first-party-data/" TargetMode="External"/><Relationship Id="rId483" Type="http://schemas.openxmlformats.org/officeDocument/2006/relationships/hyperlink" Target="https://incubeta.com/it/news-and-resources/welcoming-jacques-van-niekerk-as-global-ceo-of-incubeta/" TargetMode="External"/><Relationship Id="rId4340" Type="http://schemas.openxmlformats.org/officeDocument/2006/relationships/hyperlink" Target="https://incubeta.com/es/news-and-resources/3-best-practices-to-keep-growing-despite-stricter-privacy-law/" TargetMode="External"/><Relationship Id="rId482" Type="http://schemas.openxmlformats.org/officeDocument/2006/relationships/hyperlink" Target="https://incubeta.com/capabilities/digital-experiences/" TargetMode="External"/><Relationship Id="rId3012" Type="http://schemas.openxmlformats.org/officeDocument/2006/relationships/hyperlink" Target="https://incubeta.com/ch/news-and-resources/amazons-back-what-their-google-shopping-whiplash-really-changed/" TargetMode="External"/><Relationship Id="rId4343" Type="http://schemas.openxmlformats.org/officeDocument/2006/relationships/hyperlink" Target="https://incubeta.com/ae/knowledge-base/page/2/" TargetMode="External"/><Relationship Id="rId481" Type="http://schemas.openxmlformats.org/officeDocument/2006/relationships/hyperlink" Target="https://incubeta.com/knowledge-base/mmm-powerhouses-comparing-meridian-and-robyn/" TargetMode="External"/><Relationship Id="rId3011" Type="http://schemas.openxmlformats.org/officeDocument/2006/relationships/hyperlink" Target="https://incubeta.com/mx/video-library/the-digital-edge-s2-ep-7-how-to-move-from-ai-efficiency-to-strategic-growth-with-marketing-over-coffees-christopher-penn/" TargetMode="External"/><Relationship Id="rId4342" Type="http://schemas.openxmlformats.org/officeDocument/2006/relationships/hyperlink" Target="https://incubeta.com/sg/news-and-resources/google-abandons-third-party-cookie-deprecation/" TargetMode="External"/><Relationship Id="rId488" Type="http://schemas.openxmlformats.org/officeDocument/2006/relationships/hyperlink" Target="https://incubeta.com/pt-pt/news-and-resources/from-ai-invisibility-to-ai-authority-scaling-brand-authority-in-the-age-of-answer-engines/" TargetMode="External"/><Relationship Id="rId3014" Type="http://schemas.openxmlformats.org/officeDocument/2006/relationships/hyperlink" Target="https://incubeta.com/my/welcome-interview/" TargetMode="External"/><Relationship Id="rId4345" Type="http://schemas.openxmlformats.org/officeDocument/2006/relationships/hyperlink" Target="https://incubeta.com/ae/capabilities/commerce/" TargetMode="External"/><Relationship Id="rId487" Type="http://schemas.openxmlformats.org/officeDocument/2006/relationships/hyperlink" Target="https://incubeta.com/de/news-and-resources/after-google-cloud-next-are-you-an-architect-or-a-renter/" TargetMode="External"/><Relationship Id="rId3013" Type="http://schemas.openxmlformats.org/officeDocument/2006/relationships/hyperlink" Target="https://incubeta.com/au/knowledge-base/what-is-dynamic-creative-optimization-dco/" TargetMode="External"/><Relationship Id="rId4344" Type="http://schemas.openxmlformats.org/officeDocument/2006/relationships/hyperlink" Target="https://incubeta.com/za/news-and-resources/incubeta-appoints-sarah-hampton-as-us-chief-operating-officer/" TargetMode="External"/><Relationship Id="rId486" Type="http://schemas.openxmlformats.org/officeDocument/2006/relationships/hyperlink" Target="https://incubeta.com/news-and-resources/welcoming-jacques-van-niekerk-as-global-ceo-of-incubeta/" TargetMode="External"/><Relationship Id="rId3016" Type="http://schemas.openxmlformats.org/officeDocument/2006/relationships/hyperlink" Target="https://incubeta.com/za/knowledge-base/what-is-dynamic-creative-optimization-dco/" TargetMode="External"/><Relationship Id="rId4347" Type="http://schemas.openxmlformats.org/officeDocument/2006/relationships/hyperlink" Target="https://incubeta.com/ae/news-and-resources/redesigning-marketing-operations-for-the-ai-era-in-conversation-with-jonathan-greene/" TargetMode="External"/><Relationship Id="rId485" Type="http://schemas.openxmlformats.org/officeDocument/2006/relationships/hyperlink" Target="https://incubeta.com/es/news-and-resources/majority-stake-in-incubeta-acquired-by-global-investment-firm-carlyle/" TargetMode="External"/><Relationship Id="rId3015" Type="http://schemas.openxmlformats.org/officeDocument/2006/relationships/hyperlink" Target="https://incubeta.com/it/news-and-resources/incubeta-releases-new-report-the-marketers-confidence-paradox/" TargetMode="External"/><Relationship Id="rId4346" Type="http://schemas.openxmlformats.org/officeDocument/2006/relationships/hyperlink" Target="https://incubeta.com/es/knowledge-base/category/seamless-integration/" TargetMode="External"/><Relationship Id="rId3007" Type="http://schemas.openxmlformats.org/officeDocument/2006/relationships/hyperlink" Target="https://incubeta.com/es/video-library/the-digital-edge-s2-ep-6-overcoming-the-confidence-paradox-in-marketing-with-paul-ruscoe/" TargetMode="External"/><Relationship Id="rId4338" Type="http://schemas.openxmlformats.org/officeDocument/2006/relationships/hyperlink" Target="https://incubeta.com/mx/our-work/delivering-tangible-business-growth/" TargetMode="External"/><Relationship Id="rId3006" Type="http://schemas.openxmlformats.org/officeDocument/2006/relationships/hyperlink" Target="https://incubeta.com/my/news-and-resources/incubeta-scores-vendor-licenses-in-virginia-louisiana/" TargetMode="External"/><Relationship Id="rId4337" Type="http://schemas.openxmlformats.org/officeDocument/2006/relationships/hyperlink" Target="https://incubeta.com/gb/our-work/utilizing-personalization-to-scale-growth/" TargetMode="External"/><Relationship Id="rId3009" Type="http://schemas.openxmlformats.org/officeDocument/2006/relationships/hyperlink" Target="https://incubeta.com/za/knowledge-base/category/sales/" TargetMode="External"/><Relationship Id="rId3008" Type="http://schemas.openxmlformats.org/officeDocument/2006/relationships/hyperlink" Target="https://incubeta.com/gb/knowledge-base/category/amazon/" TargetMode="External"/><Relationship Id="rId4339" Type="http://schemas.openxmlformats.org/officeDocument/2006/relationships/hyperlink" Target="https://incubeta.com/gb/news-and-resources/wtf-is-chatgpt/" TargetMode="External"/><Relationship Id="rId480" Type="http://schemas.openxmlformats.org/officeDocument/2006/relationships/hyperlink" Target="https://incubeta.com/de/news-and-resources/amazons-arrival-in-south-africa-a-game-changer-for-the-global-marketplace/" TargetMode="External"/><Relationship Id="rId479" Type="http://schemas.openxmlformats.org/officeDocument/2006/relationships/hyperlink" Target="https://incubeta.com/news-and-resources/incubeta-named-global-performance-agency-of-the-year/" TargetMode="External"/><Relationship Id="rId478" Type="http://schemas.openxmlformats.org/officeDocument/2006/relationships/hyperlink" Target="https://incubeta.com/ch/knowledge-base/seasonal-sales-strategy-how-to-outperform-in-shorter-peak-windows/" TargetMode="External"/><Relationship Id="rId473" Type="http://schemas.openxmlformats.org/officeDocument/2006/relationships/hyperlink" Target="https://incubeta.com/whitepapers/tomorrows-world-2026-marketing-outlook-playbook/" TargetMode="External"/><Relationship Id="rId4330" Type="http://schemas.openxmlformats.org/officeDocument/2006/relationships/hyperlink" Target="https://incubeta.com/pt-pt/knowledge-base/category/accessibility/" TargetMode="External"/><Relationship Id="rId472" Type="http://schemas.openxmlformats.org/officeDocument/2006/relationships/hyperlink" Target="https://incubeta.com/news-and-resources/incubeta-wins-at-the-google-premier-partner-awards/" TargetMode="External"/><Relationship Id="rId471" Type="http://schemas.openxmlformats.org/officeDocument/2006/relationships/hyperlink" Target="https://incubeta.com/news-and-resources/incubeta-opens-offices-in-saudi-arabia-to-execute-on-regional-global-growth-strategy/" TargetMode="External"/><Relationship Id="rId3001" Type="http://schemas.openxmlformats.org/officeDocument/2006/relationships/hyperlink" Target="https://incubeta.com/mx/our-work/driving-search-profit-with-machine-learning/" TargetMode="External"/><Relationship Id="rId4332" Type="http://schemas.openxmlformats.org/officeDocument/2006/relationships/hyperlink" Target="https://incubeta.com/au/knowledge-base/category/sa360/" TargetMode="External"/><Relationship Id="rId470" Type="http://schemas.openxmlformats.org/officeDocument/2006/relationships/hyperlink" Target="https://incubeta.com/sg/our-work/improving-mid-funnel-remarketing-performance-with-custom-bidding/" TargetMode="External"/><Relationship Id="rId3000" Type="http://schemas.openxmlformats.org/officeDocument/2006/relationships/hyperlink" Target="https://incubeta.com/au/news-and-resources/wtf-is-chatgpt/" TargetMode="External"/><Relationship Id="rId4331" Type="http://schemas.openxmlformats.org/officeDocument/2006/relationships/hyperlink" Target="https://incubeta.com/pt-pt/whitepapers/tomorrows-world-2026-marketing-outlook-playbook/" TargetMode="External"/><Relationship Id="rId477" Type="http://schemas.openxmlformats.org/officeDocument/2006/relationships/hyperlink" Target="https://incubeta.com/ch/news-and-resources/incubeta-acquires-global-marketplace-expert-maze-one/" TargetMode="External"/><Relationship Id="rId3003" Type="http://schemas.openxmlformats.org/officeDocument/2006/relationships/hyperlink" Target="https://incubeta.com/sg/knowledge-base/category/website/" TargetMode="External"/><Relationship Id="rId4334" Type="http://schemas.openxmlformats.org/officeDocument/2006/relationships/hyperlink" Target="https://incubeta.com/pt-pt/whitepapers/report-the-marketers-confidence-paradox/" TargetMode="External"/><Relationship Id="rId476" Type="http://schemas.openxmlformats.org/officeDocument/2006/relationships/hyperlink" Target="https://incubeta.com/news-and-resources/incubeta-welcomes-persuasion-technologies-to-the-family/" TargetMode="External"/><Relationship Id="rId3002" Type="http://schemas.openxmlformats.org/officeDocument/2006/relationships/hyperlink" Target="https://incubeta.com/gb/capabilities/marketing-technology/" TargetMode="External"/><Relationship Id="rId4333" Type="http://schemas.openxmlformats.org/officeDocument/2006/relationships/hyperlink" Target="https://incubeta.com/ch/knowledge-base/6-accessibility-tips-to-improve-your-customer-experience/" TargetMode="External"/><Relationship Id="rId475" Type="http://schemas.openxmlformats.org/officeDocument/2006/relationships/hyperlink" Target="https://incubeta.com/news-and-resources/google-abandons-third-party-cookie-deprecation/" TargetMode="External"/><Relationship Id="rId3005" Type="http://schemas.openxmlformats.org/officeDocument/2006/relationships/hyperlink" Target="https://incubeta.com/za/our-work/increasing-qualified-traffic-through-display-campaigns/" TargetMode="External"/><Relationship Id="rId4336" Type="http://schemas.openxmlformats.org/officeDocument/2006/relationships/hyperlink" Target="https://incubeta.com/pt-pt/news-and-resources/why-creative-is-the-dark-horse-of-business-growth/" TargetMode="External"/><Relationship Id="rId474" Type="http://schemas.openxmlformats.org/officeDocument/2006/relationships/hyperlink" Target="https://incubeta.com/our-work/transforming-ma-advisory-with-agentic-ai-and-daas/" TargetMode="External"/><Relationship Id="rId3004" Type="http://schemas.openxmlformats.org/officeDocument/2006/relationships/hyperlink" Target="https://incubeta.com/de/news-and-resources/incubeta-insider-the-value-of-a-supportive-culture/" TargetMode="External"/><Relationship Id="rId4335" Type="http://schemas.openxmlformats.org/officeDocument/2006/relationships/hyperlink" Target="https://incubeta.com/it/news-and-resources/incubeta-acquires-analytics-partner-panalysis/" TargetMode="External"/><Relationship Id="rId1257" Type="http://schemas.openxmlformats.org/officeDocument/2006/relationships/hyperlink" Target="https://incubeta.com/knowledge-base/category/app-advertising/" TargetMode="External"/><Relationship Id="rId2588" Type="http://schemas.openxmlformats.org/officeDocument/2006/relationships/hyperlink" Target="https://incubeta.com/gb/knowledge-base/category/advanced-ppc/" TargetMode="External"/><Relationship Id="rId1258" Type="http://schemas.openxmlformats.org/officeDocument/2006/relationships/hyperlink" Target="https://incubeta.com/knowledge-base/the-role-of-first-party-mode-in-futureproof-measurement/" TargetMode="External"/><Relationship Id="rId2589" Type="http://schemas.openxmlformats.org/officeDocument/2006/relationships/hyperlink" Target="https://incubeta.com/ch/news-and-resources/category/incubeta-updates/page/3/" TargetMode="External"/><Relationship Id="rId1259" Type="http://schemas.openxmlformats.org/officeDocument/2006/relationships/hyperlink" Target="https://incubeta.com/es/news-and-resources/category/news/" TargetMode="External"/><Relationship Id="rId426" Type="http://schemas.openxmlformats.org/officeDocument/2006/relationships/hyperlink" Target="https://incubeta.com/ae/" TargetMode="External"/><Relationship Id="rId425" Type="http://schemas.openxmlformats.org/officeDocument/2006/relationships/hyperlink" Target="https://incubeta.com/pt-pt/news-and-resources/" TargetMode="External"/><Relationship Id="rId424" Type="http://schemas.openxmlformats.org/officeDocument/2006/relationships/hyperlink" Target="https://incubeta.com/es/careers/" TargetMode="External"/><Relationship Id="rId423" Type="http://schemas.openxmlformats.org/officeDocument/2006/relationships/hyperlink" Target="https://incubeta.com/it/" TargetMode="External"/><Relationship Id="rId429" Type="http://schemas.openxmlformats.org/officeDocument/2006/relationships/hyperlink" Target="https://incubeta.com/au/iso-accreditation/" TargetMode="External"/><Relationship Id="rId428" Type="http://schemas.openxmlformats.org/officeDocument/2006/relationships/hyperlink" Target="https://incubeta.com/es/our-work/" TargetMode="External"/><Relationship Id="rId427" Type="http://schemas.openxmlformats.org/officeDocument/2006/relationships/hyperlink" Target="https://incubeta.com/za/find-us/london-united-kingdom/" TargetMode="External"/><Relationship Id="rId2580" Type="http://schemas.openxmlformats.org/officeDocument/2006/relationships/hyperlink" Target="https://incubeta.com/it/our-work/taking-the-grind-out-of-data-analysis/" TargetMode="External"/><Relationship Id="rId1250" Type="http://schemas.openxmlformats.org/officeDocument/2006/relationships/hyperlink" Target="https://incubeta.com/za/news-and-resources/incubeta-insider-the-value-of-a-supportive-culture/" TargetMode="External"/><Relationship Id="rId2581" Type="http://schemas.openxmlformats.org/officeDocument/2006/relationships/hyperlink" Target="https://incubeta.com/ch/knowledge-base/how-retail-consumers-spend-during-economic-hardship/" TargetMode="External"/><Relationship Id="rId1251" Type="http://schemas.openxmlformats.org/officeDocument/2006/relationships/hyperlink" Target="https://incubeta.com/de/knowledge-base/category/website/" TargetMode="External"/><Relationship Id="rId2582" Type="http://schemas.openxmlformats.org/officeDocument/2006/relationships/hyperlink" Target="https://incubeta.com/pt-pt/our-work/global-digital-transformation/" TargetMode="External"/><Relationship Id="rId1252" Type="http://schemas.openxmlformats.org/officeDocument/2006/relationships/hyperlink" Target="https://incubeta.com/my/knowledge-base/category/digital-marketing/" TargetMode="External"/><Relationship Id="rId2583" Type="http://schemas.openxmlformats.org/officeDocument/2006/relationships/hyperlink" Target="https://incubeta.com/video-library/the-digital-edge-s2-ep-8-how-humans-win-and-disrupt-a-boring-ai-landscape-with-mark-schaefer/" TargetMode="External"/><Relationship Id="rId422" Type="http://schemas.openxmlformats.org/officeDocument/2006/relationships/hyperlink" Target="https://incubeta.com/de/news-and-resources/category/industry-news/" TargetMode="External"/><Relationship Id="rId1253" Type="http://schemas.openxmlformats.org/officeDocument/2006/relationships/hyperlink" Target="https://incubeta.com/mx/knowledge-base/category/social-media/" TargetMode="External"/><Relationship Id="rId2584" Type="http://schemas.openxmlformats.org/officeDocument/2006/relationships/hyperlink" Target="https://incubeta.com/es/news-and-resources/incubeta-insider-the-value-of-a-supportive-culture/" TargetMode="External"/><Relationship Id="rId421" Type="http://schemas.openxmlformats.org/officeDocument/2006/relationships/hyperlink" Target="https://incubeta.com/de/modern-slavery-policy/" TargetMode="External"/><Relationship Id="rId1254" Type="http://schemas.openxmlformats.org/officeDocument/2006/relationships/hyperlink" Target="https://incubeta.com/my/our-work/delivering-scale-performance/" TargetMode="External"/><Relationship Id="rId2585" Type="http://schemas.openxmlformats.org/officeDocument/2006/relationships/hyperlink" Target="https://incubeta.com/de/our-work/delivering-incrementality-for-superdrug/" TargetMode="External"/><Relationship Id="rId420" Type="http://schemas.openxmlformats.org/officeDocument/2006/relationships/hyperlink" Target="https://incubeta.com/pt-pt/cookie-policy/" TargetMode="External"/><Relationship Id="rId1255" Type="http://schemas.openxmlformats.org/officeDocument/2006/relationships/hyperlink" Target="https://incubeta.com/za/our-work/improving-reporting-efficiency-with-gmp/" TargetMode="External"/><Relationship Id="rId2586" Type="http://schemas.openxmlformats.org/officeDocument/2006/relationships/hyperlink" Target="https://incubeta.com/it/knowledge-base/category/roas/" TargetMode="External"/><Relationship Id="rId1256" Type="http://schemas.openxmlformats.org/officeDocument/2006/relationships/hyperlink" Target="https://incubeta.com/it/knowledge-base/category/data/" TargetMode="External"/><Relationship Id="rId2587" Type="http://schemas.openxmlformats.org/officeDocument/2006/relationships/hyperlink" Target="https://incubeta.com/sg/news-and-resources/google-agentspace/" TargetMode="External"/><Relationship Id="rId1246" Type="http://schemas.openxmlformats.org/officeDocument/2006/relationships/hyperlink" Target="https://incubeta.com/za/knowledge-base/12-tips-for-seo-success-in-the-holiday-season/" TargetMode="External"/><Relationship Id="rId2577" Type="http://schemas.openxmlformats.org/officeDocument/2006/relationships/hyperlink" Target="https://incubeta.com/ch/knowledge-base/category/consent-mode/" TargetMode="External"/><Relationship Id="rId1247" Type="http://schemas.openxmlformats.org/officeDocument/2006/relationships/hyperlink" Target="https://incubeta.com/ae/knowledge-base/category/retail/" TargetMode="External"/><Relationship Id="rId2578" Type="http://schemas.openxmlformats.org/officeDocument/2006/relationships/hyperlink" Target="https://incubeta.com/my/knowledge-base/category/conversions/" TargetMode="External"/><Relationship Id="rId1248" Type="http://schemas.openxmlformats.org/officeDocument/2006/relationships/hyperlink" Target="https://incubeta.com/gb/knowledge-base/the-risks-rewards-best-practices-of-generative-ai/" TargetMode="External"/><Relationship Id="rId2579" Type="http://schemas.openxmlformats.org/officeDocument/2006/relationships/hyperlink" Target="https://incubeta.com/pt-pt/knowledge-base/category/leads/" TargetMode="External"/><Relationship Id="rId1249" Type="http://schemas.openxmlformats.org/officeDocument/2006/relationships/hyperlink" Target="https://incubeta.com/ae/whitepapers/report-the-marketers-confidence-paradox/" TargetMode="External"/><Relationship Id="rId415" Type="http://schemas.openxmlformats.org/officeDocument/2006/relationships/hyperlink" Target="https://incubeta.com/au/find-us/singapore/" TargetMode="External"/><Relationship Id="rId414" Type="http://schemas.openxmlformats.org/officeDocument/2006/relationships/hyperlink" Target="https://incubeta.com/it/news-and-resources/category/industry-news/" TargetMode="External"/><Relationship Id="rId413" Type="http://schemas.openxmlformats.org/officeDocument/2006/relationships/hyperlink" Target="https://incubeta.com/mx/news-and-resources/" TargetMode="External"/><Relationship Id="rId412" Type="http://schemas.openxmlformats.org/officeDocument/2006/relationships/hyperlink" Target="https://incubeta.com/pt-pt/our-work/" TargetMode="External"/><Relationship Id="rId419" Type="http://schemas.openxmlformats.org/officeDocument/2006/relationships/hyperlink" Target="https://incubeta.com/au/find-us/mexico-city-mexico/" TargetMode="External"/><Relationship Id="rId418" Type="http://schemas.openxmlformats.org/officeDocument/2006/relationships/hyperlink" Target="https://incubeta.com/sg/find-us/mexico-city-mexico/" TargetMode="External"/><Relationship Id="rId417" Type="http://schemas.openxmlformats.org/officeDocument/2006/relationships/hyperlink" Target="https://incubeta.com/mx/find-us/berlin-germany/" TargetMode="External"/><Relationship Id="rId416" Type="http://schemas.openxmlformats.org/officeDocument/2006/relationships/hyperlink" Target="https://incubeta.com/it/find-us/the-hague-the-netherlands/" TargetMode="External"/><Relationship Id="rId2570" Type="http://schemas.openxmlformats.org/officeDocument/2006/relationships/hyperlink" Target="https://incubeta.com/it/news-and-resources/incubeta-launches-seamless-search-on-google-cloud-marketplace/" TargetMode="External"/><Relationship Id="rId1240" Type="http://schemas.openxmlformats.org/officeDocument/2006/relationships/hyperlink" Target="https://incubeta.com/my/news-and-resources/what-the-cancellation-of-cookie-deprecation-means/" TargetMode="External"/><Relationship Id="rId2571" Type="http://schemas.openxmlformats.org/officeDocument/2006/relationships/hyperlink" Target="https://incubeta.com/es/news-and-resources/tim-weller-joins-incubeta/" TargetMode="External"/><Relationship Id="rId1241" Type="http://schemas.openxmlformats.org/officeDocument/2006/relationships/hyperlink" Target="https://incubeta.com/gb/knowledge-base/why-chatgpts-shopping-integration-should-reshape-how-you-think-about-content-and-brand-trust/" TargetMode="External"/><Relationship Id="rId2572" Type="http://schemas.openxmlformats.org/officeDocument/2006/relationships/hyperlink" Target="https://incubeta.com/au/knowledge-base/category/retail-media/" TargetMode="External"/><Relationship Id="rId411" Type="http://schemas.openxmlformats.org/officeDocument/2006/relationships/hyperlink" Target="https://incubeta.com/pt-pt/news-and-resources/category/industry-news/" TargetMode="External"/><Relationship Id="rId1242" Type="http://schemas.openxmlformats.org/officeDocument/2006/relationships/hyperlink" Target="https://incubeta.com/ae/knowledge-base/category/holiday-marketing/" TargetMode="External"/><Relationship Id="rId2573" Type="http://schemas.openxmlformats.org/officeDocument/2006/relationships/hyperlink" Target="https://incubeta.com/my/news-and-resources/is-marketing-maturity-the-key-to-profitability/" TargetMode="External"/><Relationship Id="rId410" Type="http://schemas.openxmlformats.org/officeDocument/2006/relationships/hyperlink" Target="https://incubeta.com/sg/find-us/sydney-australia/" TargetMode="External"/><Relationship Id="rId1243" Type="http://schemas.openxmlformats.org/officeDocument/2006/relationships/hyperlink" Target="https://incubeta.com/it/news-and-resources/we-have-the-google-premier-partner-badge/" TargetMode="External"/><Relationship Id="rId2574" Type="http://schemas.openxmlformats.org/officeDocument/2006/relationships/hyperlink" Target="https://incubeta.com/de/knowledge-base/how-to-drive-sales-over-valentines-day/" TargetMode="External"/><Relationship Id="rId1244" Type="http://schemas.openxmlformats.org/officeDocument/2006/relationships/hyperlink" Target="https://incubeta.com/mx/video-library/the-digital-edge-ep-5-showcasing-marketing-as-a-profit-driver-with-damien-bennett/" TargetMode="External"/><Relationship Id="rId2575" Type="http://schemas.openxmlformats.org/officeDocument/2006/relationships/hyperlink" Target="https://incubeta.com/de/video-library/digital-edge-episode-1/" TargetMode="External"/><Relationship Id="rId1245" Type="http://schemas.openxmlformats.org/officeDocument/2006/relationships/hyperlink" Target="https://incubeta.com/gb/news-and-resources/incubeta-are-finalists-at-google-premier-partner-awards/" TargetMode="External"/><Relationship Id="rId2576" Type="http://schemas.openxmlformats.org/officeDocument/2006/relationships/hyperlink" Target="https://incubeta.com/ae/news-and-resources/incubeta-insider-the-value-of-a-supportive-culture/" TargetMode="External"/><Relationship Id="rId1279" Type="http://schemas.openxmlformats.org/officeDocument/2006/relationships/hyperlink" Target="https://incubeta.com/knowledge-base/category/threads/" TargetMode="External"/><Relationship Id="rId4305" Type="http://schemas.openxmlformats.org/officeDocument/2006/relationships/hyperlink" Target="https://incubeta.com/za/news-and-resources/incubeta-releases-new-report-the-marketers-confidence-paradox/" TargetMode="External"/><Relationship Id="rId4304" Type="http://schemas.openxmlformats.org/officeDocument/2006/relationships/hyperlink" Target="https://incubeta.com/de/news-and-resources/exploring-modern-search-preferences/" TargetMode="External"/><Relationship Id="rId4307" Type="http://schemas.openxmlformats.org/officeDocument/2006/relationships/hyperlink" Target="https://incubeta.com/za/knowledge-base/category/search-ads-360/" TargetMode="External"/><Relationship Id="rId4306" Type="http://schemas.openxmlformats.org/officeDocument/2006/relationships/hyperlink" Target="https://incubeta.com/mx/our-work/generating-demand-with-ai/" TargetMode="External"/><Relationship Id="rId4309" Type="http://schemas.openxmlformats.org/officeDocument/2006/relationships/hyperlink" Target="https://incubeta.com/mx/news-and-resources/incubeta-wins-prestigious-fd-gazelle-award-out-of-600-shortlisted-entries/" TargetMode="External"/><Relationship Id="rId4308" Type="http://schemas.openxmlformats.org/officeDocument/2006/relationships/hyperlink" Target="https://incubeta.com/au/our-work/improving-reporting-efficiency-with-gmp/" TargetMode="External"/><Relationship Id="rId448" Type="http://schemas.openxmlformats.org/officeDocument/2006/relationships/hyperlink" Target="https://incubeta.com/za/find-us/dubai-united-arab-emirates/" TargetMode="External"/><Relationship Id="rId447" Type="http://schemas.openxmlformats.org/officeDocument/2006/relationships/hyperlink" Target="https://incubeta.com/za/about-us/" TargetMode="External"/><Relationship Id="rId446" Type="http://schemas.openxmlformats.org/officeDocument/2006/relationships/hyperlink" Target="https://incubeta.com/gb/solutions/outmeasure/" TargetMode="External"/><Relationship Id="rId445" Type="http://schemas.openxmlformats.org/officeDocument/2006/relationships/hyperlink" Target="https://incubeta.com/es/modern-slavery-policy/" TargetMode="External"/><Relationship Id="rId449" Type="http://schemas.openxmlformats.org/officeDocument/2006/relationships/hyperlink" Target="https://incubeta.com/za/find-us/" TargetMode="External"/><Relationship Id="rId1270" Type="http://schemas.openxmlformats.org/officeDocument/2006/relationships/hyperlink" Target="https://incubeta.com/pt-pt/news-and-resources/category/thought-leadership/page/3/" TargetMode="External"/><Relationship Id="rId440" Type="http://schemas.openxmlformats.org/officeDocument/2006/relationships/hyperlink" Target="https://incubeta.com/pt-pt/find-us/cape-town-south-africa/" TargetMode="External"/><Relationship Id="rId1271" Type="http://schemas.openxmlformats.org/officeDocument/2006/relationships/hyperlink" Target="https://incubeta.com/ae/video-library/the-digital-edge-s2-ep-4-how-marketers-win-the-attention-economy-with-cricuts-stephanie-firth/" TargetMode="External"/><Relationship Id="rId1272" Type="http://schemas.openxmlformats.org/officeDocument/2006/relationships/hyperlink" Target="https://incubeta.com/ae/news-and-resources/exploring-modern-search-preferences/" TargetMode="External"/><Relationship Id="rId1273" Type="http://schemas.openxmlformats.org/officeDocument/2006/relationships/hyperlink" Target="https://incubeta.com/au/knowledge-base/how-to-market-to-the-gen-z-consumer/" TargetMode="External"/><Relationship Id="rId1274" Type="http://schemas.openxmlformats.org/officeDocument/2006/relationships/hyperlink" Target="https://incubeta.com/sg/whitepapers/tomorrows-world-2026-marketing-outlook-playbook/" TargetMode="External"/><Relationship Id="rId444" Type="http://schemas.openxmlformats.org/officeDocument/2006/relationships/hyperlink" Target="https://incubeta.com/my/our-work/" TargetMode="External"/><Relationship Id="rId1275" Type="http://schemas.openxmlformats.org/officeDocument/2006/relationships/hyperlink" Target="https://incubeta.com/mx/capabilities/marketing-technology/" TargetMode="External"/><Relationship Id="rId4301" Type="http://schemas.openxmlformats.org/officeDocument/2006/relationships/hyperlink" Target="https://incubeta.com/pt-pt/our-work/page/2/" TargetMode="External"/><Relationship Id="rId443" Type="http://schemas.openxmlformats.org/officeDocument/2006/relationships/hyperlink" Target="https://incubeta.com/it/solutions/outcreate/" TargetMode="External"/><Relationship Id="rId1276" Type="http://schemas.openxmlformats.org/officeDocument/2006/relationships/hyperlink" Target="https://incubeta.com/it/knowledge-base/category/automation/" TargetMode="External"/><Relationship Id="rId4300" Type="http://schemas.openxmlformats.org/officeDocument/2006/relationships/hyperlink" Target="https://incubeta.com/za/our-work/unlocking-the-power-of-googles-enhanced-conversions-pmax-solutions/" TargetMode="External"/><Relationship Id="rId442" Type="http://schemas.openxmlformats.org/officeDocument/2006/relationships/hyperlink" Target="https://incubeta.com/ch/" TargetMode="External"/><Relationship Id="rId1277" Type="http://schemas.openxmlformats.org/officeDocument/2006/relationships/hyperlink" Target="https://incubeta.com/pt-pt/knowledge-base/category/user-experience/" TargetMode="External"/><Relationship Id="rId4303" Type="http://schemas.openxmlformats.org/officeDocument/2006/relationships/hyperlink" Target="https://incubeta.com/za/news-and-resources/incubeta-launches-amazon-services-in-south-africa/" TargetMode="External"/><Relationship Id="rId441" Type="http://schemas.openxmlformats.org/officeDocument/2006/relationships/hyperlink" Target="https://incubeta.com/mx/find-us/belfast-northern-ireland/" TargetMode="External"/><Relationship Id="rId1278" Type="http://schemas.openxmlformats.org/officeDocument/2006/relationships/hyperlink" Target="https://incubeta.com/my/our-work/combining-real-time-weather-signals-with-ai-for-the-loreal-group/" TargetMode="External"/><Relationship Id="rId4302" Type="http://schemas.openxmlformats.org/officeDocument/2006/relationships/hyperlink" Target="https://incubeta.com/knowledge-base/category/ecommerce/" TargetMode="External"/><Relationship Id="rId1268" Type="http://schemas.openxmlformats.org/officeDocument/2006/relationships/hyperlink" Target="https://incubeta.com/pt-pt/knowledge-base/category/roas/" TargetMode="External"/><Relationship Id="rId2599" Type="http://schemas.openxmlformats.org/officeDocument/2006/relationships/hyperlink" Target="https://incubeta.com/pt-pt/our-work/maximizing-reach-efficiency-with-dv360/" TargetMode="External"/><Relationship Id="rId1269" Type="http://schemas.openxmlformats.org/officeDocument/2006/relationships/hyperlink" Target="https://incubeta.com/es/knowledge-base/page/2/" TargetMode="External"/><Relationship Id="rId437" Type="http://schemas.openxmlformats.org/officeDocument/2006/relationships/hyperlink" Target="https://incubeta.com/ch/find-us/zurich-switzerland/" TargetMode="External"/><Relationship Id="rId436" Type="http://schemas.openxmlformats.org/officeDocument/2006/relationships/hyperlink" Target="https://incubeta.com/it/news-and-resources/category/thought-leadership/" TargetMode="External"/><Relationship Id="rId435" Type="http://schemas.openxmlformats.org/officeDocument/2006/relationships/hyperlink" Target="https://incubeta.com/ae/find-us/dubai-united-arab-emirates/" TargetMode="External"/><Relationship Id="rId434" Type="http://schemas.openxmlformats.org/officeDocument/2006/relationships/hyperlink" Target="https://incubeta.com/es/privacy-policy/" TargetMode="External"/><Relationship Id="rId439" Type="http://schemas.openxmlformats.org/officeDocument/2006/relationships/hyperlink" Target="https://incubeta.com/mx/find-us/the-hague-the-netherlands/" TargetMode="External"/><Relationship Id="rId438" Type="http://schemas.openxmlformats.org/officeDocument/2006/relationships/hyperlink" Target="https://incubeta.com/pt-pt/find-us/berlin-germany/" TargetMode="External"/><Relationship Id="rId2590" Type="http://schemas.openxmlformats.org/officeDocument/2006/relationships/hyperlink" Target="https://incubeta.com/au/news-and-resources/incubeta-appoints-cory-hudson-as-senior-vice-president-of-creative/" TargetMode="External"/><Relationship Id="rId1260" Type="http://schemas.openxmlformats.org/officeDocument/2006/relationships/hyperlink" Target="https://incubeta.com/mx/knowledge-base/how-to-drive-sales-over-christmas/" TargetMode="External"/><Relationship Id="rId2591" Type="http://schemas.openxmlformats.org/officeDocument/2006/relationships/hyperlink" Target="https://incubeta.com/gb/news-and-resources/category/incubeta-updates/page/3/" TargetMode="External"/><Relationship Id="rId1261" Type="http://schemas.openxmlformats.org/officeDocument/2006/relationships/hyperlink" Target="https://incubeta.com/my/news-and-resources/incubeta-welcome-new-managing-director-mexico/" TargetMode="External"/><Relationship Id="rId2592" Type="http://schemas.openxmlformats.org/officeDocument/2006/relationships/hyperlink" Target="https://incubeta.com/es/video-library/the-digital-edge-ep-4-the-key-to-creative-profitability-with-vanessa-bolosier-jessica-hondolero/" TargetMode="External"/><Relationship Id="rId1262" Type="http://schemas.openxmlformats.org/officeDocument/2006/relationships/hyperlink" Target="https://incubeta.com/de/news-and-resources/category/incubeta-updates/page/4/" TargetMode="External"/><Relationship Id="rId2593" Type="http://schemas.openxmlformats.org/officeDocument/2006/relationships/hyperlink" Target="https://incubeta.com/gb/knowledge-base/category/accessibility/" TargetMode="External"/><Relationship Id="rId1263" Type="http://schemas.openxmlformats.org/officeDocument/2006/relationships/hyperlink" Target="https://incubeta.com/my/knowledge-base/category/advertising/" TargetMode="External"/><Relationship Id="rId2594" Type="http://schemas.openxmlformats.org/officeDocument/2006/relationships/hyperlink" Target="https://incubeta.com/sg/knowledge-base/how-to-exponentiate-your-digital-campaigns/" TargetMode="External"/><Relationship Id="rId433" Type="http://schemas.openxmlformats.org/officeDocument/2006/relationships/hyperlink" Target="https://incubeta.com/ch/find-us/santo-domingo-dominican-republic/" TargetMode="External"/><Relationship Id="rId1264" Type="http://schemas.openxmlformats.org/officeDocument/2006/relationships/hyperlink" Target="https://incubeta.com/de/our-work/unlocking-the-power-of-googles-enhanced-conversions-pmax-solutions/" TargetMode="External"/><Relationship Id="rId2595" Type="http://schemas.openxmlformats.org/officeDocument/2006/relationships/hyperlink" Target="https://incubeta.com/au/knowledge-base/12-tips-for-seo-success-in-the-holiday-season/" TargetMode="External"/><Relationship Id="rId432" Type="http://schemas.openxmlformats.org/officeDocument/2006/relationships/hyperlink" Target="https://incubeta.com/sg/careers/" TargetMode="External"/><Relationship Id="rId1265" Type="http://schemas.openxmlformats.org/officeDocument/2006/relationships/hyperlink" Target="https://incubeta.com/au/our-work/carparts-mmm/" TargetMode="External"/><Relationship Id="rId2596" Type="http://schemas.openxmlformats.org/officeDocument/2006/relationships/hyperlink" Target="https://incubeta.com/mx/news-and-resources/loreal-incubeta-use-ai-first-party-data-to-push-personalization-frontiers-with-skin-genius/" TargetMode="External"/><Relationship Id="rId431" Type="http://schemas.openxmlformats.org/officeDocument/2006/relationships/hyperlink" Target="https://incubeta.com/it/find-us/madrid-spain/" TargetMode="External"/><Relationship Id="rId1266" Type="http://schemas.openxmlformats.org/officeDocument/2006/relationships/hyperlink" Target="https://incubeta.com/de/news-and-resources/incubeta-appoints-amy-crowther-as-president-americas/" TargetMode="External"/><Relationship Id="rId2597" Type="http://schemas.openxmlformats.org/officeDocument/2006/relationships/hyperlink" Target="https://incubeta.com/my/news-and-resources/why-cmos-lack-confidence-in-their-reporting/" TargetMode="External"/><Relationship Id="rId430" Type="http://schemas.openxmlformats.org/officeDocument/2006/relationships/hyperlink" Target="https://incubeta.com/ch/cookie-policy/" TargetMode="External"/><Relationship Id="rId1267" Type="http://schemas.openxmlformats.org/officeDocument/2006/relationships/hyperlink" Target="https://incubeta.com/it/knowledge-base/a-guide-to-countering-safaris-gclid-removal-2/" TargetMode="External"/><Relationship Id="rId2598" Type="http://schemas.openxmlformats.org/officeDocument/2006/relationships/hyperlink" Target="https://incubeta.com/pt-pt/our-work/boosting-cross-market-brand-performance-for-gruppo-una/" TargetMode="External"/><Relationship Id="rId3070" Type="http://schemas.openxmlformats.org/officeDocument/2006/relationships/hyperlink" Target="https://incubeta.com/my/capabilities/commerce/" TargetMode="External"/><Relationship Id="rId3072" Type="http://schemas.openxmlformats.org/officeDocument/2006/relationships/hyperlink" Target="https://incubeta.com/it/news-and-resources/incubeta-launches-new-agentic-ai-products-to-help-brands-understand-what-truly-drives-marketing-performance/" TargetMode="External"/><Relationship Id="rId3071" Type="http://schemas.openxmlformats.org/officeDocument/2006/relationships/hyperlink" Target="https://incubeta.com/ae/video-library/the-digital-edge-s2-e-5-how-to-outperform-with-ai-as-a-creative-partner-with-tom-williams/" TargetMode="External"/><Relationship Id="rId3074" Type="http://schemas.openxmlformats.org/officeDocument/2006/relationships/hyperlink" Target="https://incubeta.com/it/video-library/the-digital-edge-s2-ep-2-using-enterprise-llms-to-secure-your-ai-strategy-with-jonathan-greene/" TargetMode="External"/><Relationship Id="rId3073" Type="http://schemas.openxmlformats.org/officeDocument/2006/relationships/hyperlink" Target="https://incubeta.com/mx/news-and-resources/google-transitions-away-from-similar-audiences/" TargetMode="External"/><Relationship Id="rId3076" Type="http://schemas.openxmlformats.org/officeDocument/2006/relationships/hyperlink" Target="https://incubeta.com/es/news-and-resources/how-to-navigate-the-compressing-user-journey-in-2026/" TargetMode="External"/><Relationship Id="rId3075" Type="http://schemas.openxmlformats.org/officeDocument/2006/relationships/hyperlink" Target="https://incubeta.com/it/our-work/using-high-quality-content-to-drive-engagement/" TargetMode="External"/><Relationship Id="rId3078" Type="http://schemas.openxmlformats.org/officeDocument/2006/relationships/hyperlink" Target="https://incubeta.com/my/knowledge-base/category/search/" TargetMode="External"/><Relationship Id="rId3077" Type="http://schemas.openxmlformats.org/officeDocument/2006/relationships/hyperlink" Target="https://incubeta.com/knowledge-base/how-to-integrate-google-cloud-google-marketing-platform/" TargetMode="External"/><Relationship Id="rId3079" Type="http://schemas.openxmlformats.org/officeDocument/2006/relationships/hyperlink" Target="https://incubeta.com/es/knowledge-base/what-is-threads/" TargetMode="External"/><Relationship Id="rId4390" Type="http://schemas.openxmlformats.org/officeDocument/2006/relationships/hyperlink" Target="https://incubeta.com/sg/knowledge-base/category/signals/" TargetMode="External"/><Relationship Id="rId3061" Type="http://schemas.openxmlformats.org/officeDocument/2006/relationships/hyperlink" Target="https://incubeta.com/mx/video-library/the-digital-edge-ep-7-the-future-of-search-ai-what-comes-next/" TargetMode="External"/><Relationship Id="rId4392" Type="http://schemas.openxmlformats.org/officeDocument/2006/relationships/hyperlink" Target="https://incubeta.com/za/knowledge-base/category/ai/" TargetMode="External"/><Relationship Id="rId3060" Type="http://schemas.openxmlformats.org/officeDocument/2006/relationships/hyperlink" Target="https://incubeta.com/au/our-work/executing-a-global-data-audience-strategy/" TargetMode="External"/><Relationship Id="rId4391" Type="http://schemas.openxmlformats.org/officeDocument/2006/relationships/hyperlink" Target="https://incubeta.com/za/video-library/the-digital-edge-ep-3-ceo-jacques-van-niekerk-on-sustainable-growth-in-2025-outperform-marketing/" TargetMode="External"/><Relationship Id="rId3063" Type="http://schemas.openxmlformats.org/officeDocument/2006/relationships/hyperlink" Target="https://incubeta.com/es/news-and-resources/consumers-ahead-brands-behind/" TargetMode="External"/><Relationship Id="rId4394" Type="http://schemas.openxmlformats.org/officeDocument/2006/relationships/hyperlink" Target="https://incubeta.com/sg/knowledge-base/category/disability/" TargetMode="External"/><Relationship Id="rId3062" Type="http://schemas.openxmlformats.org/officeDocument/2006/relationships/hyperlink" Target="https://incubeta.com/pt-pt/knowledge-base/why-is-tiktok-shop-important/" TargetMode="External"/><Relationship Id="rId4393" Type="http://schemas.openxmlformats.org/officeDocument/2006/relationships/hyperlink" Target="https://incubeta.com/it/our-work/leveraging-value-based-bidding-for-ms/" TargetMode="External"/><Relationship Id="rId3065" Type="http://schemas.openxmlformats.org/officeDocument/2006/relationships/hyperlink" Target="https://incubeta.com/my/news-and-resources/incubeta-wins-prestigious-fd-gazelle-award-out-of-600-shortlisted-entries/" TargetMode="External"/><Relationship Id="rId4396" Type="http://schemas.openxmlformats.org/officeDocument/2006/relationships/hyperlink" Target="https://incubeta.com/pt-pt/knowledge-base/category/gmp/" TargetMode="External"/><Relationship Id="rId3064" Type="http://schemas.openxmlformats.org/officeDocument/2006/relationships/hyperlink" Target="https://incubeta.com/ae/knowledge-base/googles-ai-max-at-peak-times-the-hidden-risks-and-how-to-avoid-them-2/" TargetMode="External"/><Relationship Id="rId4395" Type="http://schemas.openxmlformats.org/officeDocument/2006/relationships/hyperlink" Target="https://incubeta.com/gb/knowledge-base/category/disability/" TargetMode="External"/><Relationship Id="rId3067" Type="http://schemas.openxmlformats.org/officeDocument/2006/relationships/hyperlink" Target="https://incubeta.com/de/knowledge-base/what-is-data-empathy/" TargetMode="External"/><Relationship Id="rId4398" Type="http://schemas.openxmlformats.org/officeDocument/2006/relationships/hyperlink" Target="https://incubeta.com/my/knowledge-base/category/google-chrome/" TargetMode="External"/><Relationship Id="rId3066" Type="http://schemas.openxmlformats.org/officeDocument/2006/relationships/hyperlink" Target="https://incubeta.com/pt-pt/news-and-resources/nmpis-parent-company-incubeta-and-dqa-media-group-create-70-million-digital-merger/" TargetMode="External"/><Relationship Id="rId4397" Type="http://schemas.openxmlformats.org/officeDocument/2006/relationships/hyperlink" Target="https://incubeta.com/knowledge-base/unlocking-search-performance-with-sa360-forecasting/" TargetMode="External"/><Relationship Id="rId3069" Type="http://schemas.openxmlformats.org/officeDocument/2006/relationships/hyperlink" Target="https://incubeta.com/za/news-and-resources/incubeta-wins-prestigious-fd-gazelle-award-out-of-600-shortlisted-entries/" TargetMode="External"/><Relationship Id="rId3068" Type="http://schemas.openxmlformats.org/officeDocument/2006/relationships/hyperlink" Target="https://incubeta.com/ae/knowledge-base/category/crm/" TargetMode="External"/><Relationship Id="rId4399" Type="http://schemas.openxmlformats.org/officeDocument/2006/relationships/hyperlink" Target="https://incubeta.com/pt-pt/news-and-resources/harrods-partners-with-incubeta/" TargetMode="External"/><Relationship Id="rId3090" Type="http://schemas.openxmlformats.org/officeDocument/2006/relationships/hyperlink" Target="https://incubeta.com/ae/news-and-resources/what-the-digital-markets-act-dma-means-for-google-advertisers/" TargetMode="External"/><Relationship Id="rId3092" Type="http://schemas.openxmlformats.org/officeDocument/2006/relationships/hyperlink" Target="https://incubeta.com/my/knowledge-base/why-are-video-ads-important/" TargetMode="External"/><Relationship Id="rId3091" Type="http://schemas.openxmlformats.org/officeDocument/2006/relationships/hyperlink" Target="https://incubeta.com/sg/video-library/the-digital-edge-s2-ep-4-how-marketers-win-the-attention-economy-with-cricuts-stephanie-firth/" TargetMode="External"/><Relationship Id="rId3094" Type="http://schemas.openxmlformats.org/officeDocument/2006/relationships/hyperlink" Target="https://incubeta.com/mx/knowledge-base/the-best-google-optimize-alternatives-for-experimentation/" TargetMode="External"/><Relationship Id="rId3093" Type="http://schemas.openxmlformats.org/officeDocument/2006/relationships/hyperlink" Target="https://incubeta.com/sg/knowledge-base/category/sa360/" TargetMode="External"/><Relationship Id="rId3096" Type="http://schemas.openxmlformats.org/officeDocument/2006/relationships/hyperlink" Target="https://incubeta.com/es/news-and-resources/incubeta-welcomes-persuasion-technologies-to-the-family/" TargetMode="External"/><Relationship Id="rId3095" Type="http://schemas.openxmlformats.org/officeDocument/2006/relationships/hyperlink" Target="https://incubeta.com/it/news-and-resources/incubeta-insider-diversity-in-the-workplace/" TargetMode="External"/><Relationship Id="rId3098" Type="http://schemas.openxmlformats.org/officeDocument/2006/relationships/hyperlink" Target="https://incubeta.com/gb/knowledge-base/category/demand-gen/" TargetMode="External"/><Relationship Id="rId3097" Type="http://schemas.openxmlformats.org/officeDocument/2006/relationships/hyperlink" Target="https://incubeta.com/gb/news-and-resources/incubeta-dach-gcp-certification/" TargetMode="External"/><Relationship Id="rId3099" Type="http://schemas.openxmlformats.org/officeDocument/2006/relationships/hyperlink" Target="https://incubeta.com/za/knowledge-base/category/dco/" TargetMode="External"/><Relationship Id="rId3081" Type="http://schemas.openxmlformats.org/officeDocument/2006/relationships/hyperlink" Target="https://incubeta.com/sg/news-and-resources/incubeta-partners-with-specialist-consumer-electronics-retail-group-adorama-to-scale-growth-across-its-brands/" TargetMode="External"/><Relationship Id="rId3080" Type="http://schemas.openxmlformats.org/officeDocument/2006/relationships/hyperlink" Target="https://incubeta.com/au/knowledge-base/how-to-exponentiate-your-digital-campaigns/" TargetMode="External"/><Relationship Id="rId3083" Type="http://schemas.openxmlformats.org/officeDocument/2006/relationships/hyperlink" Target="https://incubeta.com/pt-pt/news-and-resources/incubeta-appoints-new-chief-people-officer/" TargetMode="External"/><Relationship Id="rId3082" Type="http://schemas.openxmlformats.org/officeDocument/2006/relationships/hyperlink" Target="https://incubeta.com/sg/news-and-resources/incubeta-welcomes-persuasion-technologies-to-the-family/" TargetMode="External"/><Relationship Id="rId3085" Type="http://schemas.openxmlformats.org/officeDocument/2006/relationships/hyperlink" Target="https://incubeta.com/ch/our-work/improving-reporting-efficiency-with-gmp/" TargetMode="External"/><Relationship Id="rId3084" Type="http://schemas.openxmlformats.org/officeDocument/2006/relationships/hyperlink" Target="https://incubeta.com/it/news-and-resources/driving-growth-in-uncertainty-3-top-tips-for-business-leaders/" TargetMode="External"/><Relationship Id="rId3087" Type="http://schemas.openxmlformats.org/officeDocument/2006/relationships/hyperlink" Target="https://incubeta.com/my/news-and-resources/incubeta-has-been-named-a-2022-google-premier-partner/" TargetMode="External"/><Relationship Id="rId3086" Type="http://schemas.openxmlformats.org/officeDocument/2006/relationships/hyperlink" Target="https://incubeta.com/my/news-and-resources/incubeta-uk-is-google-mobile-certified/" TargetMode="External"/><Relationship Id="rId3089" Type="http://schemas.openxmlformats.org/officeDocument/2006/relationships/hyperlink" Target="https://incubeta.com/mx/knowledge-base/category/gen-z/" TargetMode="External"/><Relationship Id="rId3088" Type="http://schemas.openxmlformats.org/officeDocument/2006/relationships/hyperlink" Target="https://incubeta.com/knowledge-base/category/privacy/" TargetMode="External"/><Relationship Id="rId3039" Type="http://schemas.openxmlformats.org/officeDocument/2006/relationships/hyperlink" Target="https://incubeta.com/de/video-library/the-digital-edge-s2-ep-9-keeping-your-brand-voice-in-an-automated-world-with-ben-afia/" TargetMode="External"/><Relationship Id="rId1" Type="http://schemas.openxmlformats.org/officeDocument/2006/relationships/hyperlink" Target="https://incubeta.com/" TargetMode="External"/><Relationship Id="rId2" Type="http://schemas.openxmlformats.org/officeDocument/2006/relationships/hyperlink" Target="https://incubeta.com/about-us/" TargetMode="External"/><Relationship Id="rId3" Type="http://schemas.openxmlformats.org/officeDocument/2006/relationships/hyperlink" Target="https://incubeta.com/careers/" TargetMode="External"/><Relationship Id="rId4" Type="http://schemas.openxmlformats.org/officeDocument/2006/relationships/hyperlink" Target="https://incubeta.com/solutions/" TargetMode="External"/><Relationship Id="rId3030" Type="http://schemas.openxmlformats.org/officeDocument/2006/relationships/hyperlink" Target="https://incubeta.com/gb/our-work/executing-a-global-data-audience-strategy/" TargetMode="External"/><Relationship Id="rId4361" Type="http://schemas.openxmlformats.org/officeDocument/2006/relationships/hyperlink" Target="https://incubeta.com/mx/news-and-resources/celebrating-international-womens-day/" TargetMode="External"/><Relationship Id="rId4360" Type="http://schemas.openxmlformats.org/officeDocument/2006/relationships/hyperlink" Target="https://incubeta.com/sg/knowledge-base/category/performace/" TargetMode="External"/><Relationship Id="rId9" Type="http://schemas.openxmlformats.org/officeDocument/2006/relationships/hyperlink" Target="https://incubeta.com/solutions/outmeasure/" TargetMode="External"/><Relationship Id="rId3032" Type="http://schemas.openxmlformats.org/officeDocument/2006/relationships/hyperlink" Target="https://incubeta.com/pt-pt/knowledge-base/category/crm/" TargetMode="External"/><Relationship Id="rId4363" Type="http://schemas.openxmlformats.org/officeDocument/2006/relationships/hyperlink" Target="https://incubeta.com/video-library/the-digital-edge-ep-4-the-key-to-creative-profitability-with-vanessa-bolosier-jessica-hondolero/" TargetMode="External"/><Relationship Id="rId3031" Type="http://schemas.openxmlformats.org/officeDocument/2006/relationships/hyperlink" Target="https://incubeta.com/mx/news-and-resources/incubeta-za-is-google-mobile-certified/" TargetMode="External"/><Relationship Id="rId4362" Type="http://schemas.openxmlformats.org/officeDocument/2006/relationships/hyperlink" Target="https://incubeta.com/za/news-and-resources/under-armour-appoints-incubeta-to-accelerate-european-growth-on-amazon/" TargetMode="External"/><Relationship Id="rId3034" Type="http://schemas.openxmlformats.org/officeDocument/2006/relationships/hyperlink" Target="https://incubeta.com/au/knowledge-base/category/search-ads-360/" TargetMode="External"/><Relationship Id="rId4365" Type="http://schemas.openxmlformats.org/officeDocument/2006/relationships/hyperlink" Target="https://incubeta.com/za/welcome-interview/" TargetMode="External"/><Relationship Id="rId3033" Type="http://schemas.openxmlformats.org/officeDocument/2006/relationships/hyperlink" Target="https://incubeta.com/knowledge-base/the-risks-rewards-best-practices-of-generative-ai/" TargetMode="External"/><Relationship Id="rId4364" Type="http://schemas.openxmlformats.org/officeDocument/2006/relationships/hyperlink" Target="https://incubeta.com/au/our-work/increasing-roas-with-google-precision-optimization/" TargetMode="External"/><Relationship Id="rId5" Type="http://schemas.openxmlformats.org/officeDocument/2006/relationships/hyperlink" Target="https://incubeta.com/solutions/outsmart/" TargetMode="External"/><Relationship Id="rId3036" Type="http://schemas.openxmlformats.org/officeDocument/2006/relationships/hyperlink" Target="https://incubeta.com/pt-pt/knowledge-base/category/search/" TargetMode="External"/><Relationship Id="rId4367" Type="http://schemas.openxmlformats.org/officeDocument/2006/relationships/hyperlink" Target="https://incubeta.com/es/knowledge-base/category/gen-z/" TargetMode="External"/><Relationship Id="rId6" Type="http://schemas.openxmlformats.org/officeDocument/2006/relationships/hyperlink" Target="https://incubeta.com/our-work/" TargetMode="External"/><Relationship Id="rId3035" Type="http://schemas.openxmlformats.org/officeDocument/2006/relationships/hyperlink" Target="https://incubeta.com/my/knowledge-base/category/roas/" TargetMode="External"/><Relationship Id="rId4366" Type="http://schemas.openxmlformats.org/officeDocument/2006/relationships/hyperlink" Target="https://incubeta.com/gb/news-and-resources/is-sustainable-profitable-growth-a-pipe-dream/" TargetMode="External"/><Relationship Id="rId7" Type="http://schemas.openxmlformats.org/officeDocument/2006/relationships/hyperlink" Target="https://incubeta.com/news-and-resources/" TargetMode="External"/><Relationship Id="rId3038" Type="http://schemas.openxmlformats.org/officeDocument/2006/relationships/hyperlink" Target="https://incubeta.com/sg/knowledge-base/the-cookie-situation-from-deprecation-to-degradation/" TargetMode="External"/><Relationship Id="rId4369" Type="http://schemas.openxmlformats.org/officeDocument/2006/relationships/hyperlink" Target="https://incubeta.com/es/news-and-resources/incubeta-joins-googles-international-growth-program/" TargetMode="External"/><Relationship Id="rId8" Type="http://schemas.openxmlformats.org/officeDocument/2006/relationships/hyperlink" Target="https://incubeta.com/contact-us/" TargetMode="External"/><Relationship Id="rId3037" Type="http://schemas.openxmlformats.org/officeDocument/2006/relationships/hyperlink" Target="https://incubeta.com/gb/news-and-resources/creative-authenticity-in-a-world-of-ai/" TargetMode="External"/><Relationship Id="rId4368" Type="http://schemas.openxmlformats.org/officeDocument/2006/relationships/hyperlink" Target="https://incubeta.com/pt-pt/knowledge-base/what-is-retail-media/" TargetMode="External"/><Relationship Id="rId3029" Type="http://schemas.openxmlformats.org/officeDocument/2006/relationships/hyperlink" Target="https://incubeta.com/au/knowledge-base/6-accessibility-tips-to-improve-your-customer-experience/" TargetMode="External"/><Relationship Id="rId3028" Type="http://schemas.openxmlformats.org/officeDocument/2006/relationships/hyperlink" Target="https://incubeta.com/ch/knowledge-base/category/video-ads/" TargetMode="External"/><Relationship Id="rId4359" Type="http://schemas.openxmlformats.org/officeDocument/2006/relationships/hyperlink" Target="https://incubeta.com/au/whitepapers/inside-google-marketing-live-2026/" TargetMode="External"/><Relationship Id="rId4350" Type="http://schemas.openxmlformats.org/officeDocument/2006/relationships/hyperlink" Target="https://incubeta.com/au/our-work/boosting-cross-market-brand-performance-for-gruppo-una/" TargetMode="External"/><Relationship Id="rId3021" Type="http://schemas.openxmlformats.org/officeDocument/2006/relationships/hyperlink" Target="https://incubeta.com/ae/news-and-resources/category/news/" TargetMode="External"/><Relationship Id="rId4352" Type="http://schemas.openxmlformats.org/officeDocument/2006/relationships/hyperlink" Target="https://incubeta.com/de/knowledge-base/category/google-ads/" TargetMode="External"/><Relationship Id="rId3020" Type="http://schemas.openxmlformats.org/officeDocument/2006/relationships/hyperlink" Target="https://incubeta.com/pt-pt/knowledge-base/category/campaign-management/" TargetMode="External"/><Relationship Id="rId4351" Type="http://schemas.openxmlformats.org/officeDocument/2006/relationships/hyperlink" Target="https://incubeta.com/gb/news-and-resources/incubeta-insider-diversity-in-the-workplace/" TargetMode="External"/><Relationship Id="rId3023" Type="http://schemas.openxmlformats.org/officeDocument/2006/relationships/hyperlink" Target="https://incubeta.com/za/news-and-resources/how-to-find-growth-in-difficult-times/" TargetMode="External"/><Relationship Id="rId4354" Type="http://schemas.openxmlformats.org/officeDocument/2006/relationships/hyperlink" Target="https://incubeta.com/ch/knowledge-base/category/statistics/" TargetMode="External"/><Relationship Id="rId3022" Type="http://schemas.openxmlformats.org/officeDocument/2006/relationships/hyperlink" Target="https://incubeta.com/ch/video-library/the-digital-edge-s2-ep-2-using-enterprise-llms-to-secure-your-ai-strategy-with-jonathan-greene/" TargetMode="External"/><Relationship Id="rId4353" Type="http://schemas.openxmlformats.org/officeDocument/2006/relationships/hyperlink" Target="https://incubeta.com/knowledge-base/how-retail-consumers-spend-during-economic-hardship/" TargetMode="External"/><Relationship Id="rId3025" Type="http://schemas.openxmlformats.org/officeDocument/2006/relationships/hyperlink" Target="https://incubeta.com/gb/news-and-resources/3-best-practices-to-keep-growing-despite-stricter-privacy-law/" TargetMode="External"/><Relationship Id="rId4356" Type="http://schemas.openxmlformats.org/officeDocument/2006/relationships/hyperlink" Target="https://incubeta.com/au/knowledge-base/why-is-tiktok-shop-important/" TargetMode="External"/><Relationship Id="rId3024" Type="http://schemas.openxmlformats.org/officeDocument/2006/relationships/hyperlink" Target="https://incubeta.com/my/our-work/unlocking-the-power-of-googles-enhanced-conversions-pmax-solutions/" TargetMode="External"/><Relationship Id="rId4355" Type="http://schemas.openxmlformats.org/officeDocument/2006/relationships/hyperlink" Target="https://incubeta.com/ch/news-and-resources/tomorrows-world-5-takeaways-for-building-marketing-systems-that-outperform-in-2026/" TargetMode="External"/><Relationship Id="rId3027" Type="http://schemas.openxmlformats.org/officeDocument/2006/relationships/hyperlink" Target="https://incubeta.com/de/knowledge-base/how-to-set-up-a-retail-media-network/" TargetMode="External"/><Relationship Id="rId4358" Type="http://schemas.openxmlformats.org/officeDocument/2006/relationships/hyperlink" Target="https://incubeta.com/it/news-and-resources/incubeta-wins-at-madfest/" TargetMode="External"/><Relationship Id="rId3026" Type="http://schemas.openxmlformats.org/officeDocument/2006/relationships/hyperlink" Target="https://incubeta.com/au/our-work/delivering-national-excellence-efficiency/" TargetMode="External"/><Relationship Id="rId4357" Type="http://schemas.openxmlformats.org/officeDocument/2006/relationships/hyperlink" Target="https://incubeta.com/ae/knowledge-base/what-is-dynamic-creative-optimization-dco/" TargetMode="External"/><Relationship Id="rId3050" Type="http://schemas.openxmlformats.org/officeDocument/2006/relationships/hyperlink" Target="https://incubeta.com/za/knowledge-base/category/seamless-integration/" TargetMode="External"/><Relationship Id="rId4381" Type="http://schemas.openxmlformats.org/officeDocument/2006/relationships/hyperlink" Target="https://incubeta.com/za/news-and-resources/in-house-versus-agency/" TargetMode="External"/><Relationship Id="rId4380" Type="http://schemas.openxmlformats.org/officeDocument/2006/relationships/hyperlink" Target="https://incubeta.com/ae/news-and-resources/how-data-unification-delivers-performance/" TargetMode="External"/><Relationship Id="rId3052" Type="http://schemas.openxmlformats.org/officeDocument/2006/relationships/hyperlink" Target="https://incubeta.com/de/news-and-resources/why-cmos-lack-confidence-in-their-reporting/" TargetMode="External"/><Relationship Id="rId4383" Type="http://schemas.openxmlformats.org/officeDocument/2006/relationships/hyperlink" Target="https://incubeta.com/it/our-work/generating-demand-with-ai/" TargetMode="External"/><Relationship Id="rId3051" Type="http://schemas.openxmlformats.org/officeDocument/2006/relationships/hyperlink" Target="https://incubeta.com/pt-pt/our-work/page/3/" TargetMode="External"/><Relationship Id="rId4382" Type="http://schemas.openxmlformats.org/officeDocument/2006/relationships/hyperlink" Target="https://incubeta.com/gb/news-and-resources/tim-weller-joins-incubeta/" TargetMode="External"/><Relationship Id="rId3054" Type="http://schemas.openxmlformats.org/officeDocument/2006/relationships/hyperlink" Target="https://incubeta.com/mx/news-and-resources/key-learns-from-google-cloud-summit/" TargetMode="External"/><Relationship Id="rId4385" Type="http://schemas.openxmlformats.org/officeDocument/2006/relationships/hyperlink" Target="https://incubeta.com/ch/news-and-resources/increasing-sustainability-one-ad-at-a-time/" TargetMode="External"/><Relationship Id="rId3053" Type="http://schemas.openxmlformats.org/officeDocument/2006/relationships/hyperlink" Target="https://incubeta.com/ae/news-and-resources/the-next-era-of-shopping-is-agentic/" TargetMode="External"/><Relationship Id="rId4384" Type="http://schemas.openxmlformats.org/officeDocument/2006/relationships/hyperlink" Target="https://incubeta.com/ae/news-and-resources/rethinking-marketing-measurement-from-reporting-to-real-impact/" TargetMode="External"/><Relationship Id="rId3056" Type="http://schemas.openxmlformats.org/officeDocument/2006/relationships/hyperlink" Target="https://incubeta.com/knowledge-base/category/visual-web-optimiser/" TargetMode="External"/><Relationship Id="rId4387" Type="http://schemas.openxmlformats.org/officeDocument/2006/relationships/hyperlink" Target="https://incubeta.com/ch/our-work/delivering-national-excellence-efficiency/" TargetMode="External"/><Relationship Id="rId3055" Type="http://schemas.openxmlformats.org/officeDocument/2006/relationships/hyperlink" Target="https://incubeta.com/au/news-and-resources/driving-growth-in-uncertainty-3-top-tips-for-business-leaders/" TargetMode="External"/><Relationship Id="rId4386" Type="http://schemas.openxmlformats.org/officeDocument/2006/relationships/hyperlink" Target="https://incubeta.com/de/news-and-resources/incubetas-pledge-in-2022-and-beyond/" TargetMode="External"/><Relationship Id="rId3058" Type="http://schemas.openxmlformats.org/officeDocument/2006/relationships/hyperlink" Target="https://incubeta.com/ch/our-work/increasing-roas-with-google-precision-optimization/" TargetMode="External"/><Relationship Id="rId4389" Type="http://schemas.openxmlformats.org/officeDocument/2006/relationships/hyperlink" Target="https://incubeta.com/my/knowledge-base/page/2/" TargetMode="External"/><Relationship Id="rId3057" Type="http://schemas.openxmlformats.org/officeDocument/2006/relationships/hyperlink" Target="https://incubeta.com/pt-pt/news-and-resources/what-the-digital-markets-act-dma-means-for-google-advertisers/" TargetMode="External"/><Relationship Id="rId4388" Type="http://schemas.openxmlformats.org/officeDocument/2006/relationships/hyperlink" Target="https://incubeta.com/ae/news-and-resources/extendo-joins-incubeta/" TargetMode="External"/><Relationship Id="rId3059" Type="http://schemas.openxmlformats.org/officeDocument/2006/relationships/hyperlink" Target="https://incubeta.com/gb/knowledge-base/category/tiktok/" TargetMode="External"/><Relationship Id="rId4370" Type="http://schemas.openxmlformats.org/officeDocument/2006/relationships/hyperlink" Target="https://incubeta.com/mx/knowledge-base/category/search/" TargetMode="External"/><Relationship Id="rId3041" Type="http://schemas.openxmlformats.org/officeDocument/2006/relationships/hyperlink" Target="https://incubeta.com/it/news-and-resources/marketing-metrics-that-matter-to-the-c-suite/" TargetMode="External"/><Relationship Id="rId4372" Type="http://schemas.openxmlformats.org/officeDocument/2006/relationships/hyperlink" Target="https://incubeta.com/it/news-and-resources/tim-weller-joins-incubeta/" TargetMode="External"/><Relationship Id="rId3040" Type="http://schemas.openxmlformats.org/officeDocument/2006/relationships/hyperlink" Target="https://incubeta.com/de/our-work/enriching-ga4-with-business-data/" TargetMode="External"/><Relationship Id="rId4371" Type="http://schemas.openxmlformats.org/officeDocument/2006/relationships/hyperlink" Target="https://incubeta.com/it/news-and-resources/monetizing-the-chat-openai-introduces-ads-to-chatgpt/" TargetMode="External"/><Relationship Id="rId3043" Type="http://schemas.openxmlformats.org/officeDocument/2006/relationships/hyperlink" Target="https://incubeta.com/ae/our-work/enriching-ga4-with-business-data/" TargetMode="External"/><Relationship Id="rId4374" Type="http://schemas.openxmlformats.org/officeDocument/2006/relationships/hyperlink" Target="https://incubeta.com/sg/our-work/delivering-national-excellence-efficiency/" TargetMode="External"/><Relationship Id="rId3042" Type="http://schemas.openxmlformats.org/officeDocument/2006/relationships/hyperlink" Target="https://incubeta.com/es/our-work/using-youtube-to-generate-subscribers/" TargetMode="External"/><Relationship Id="rId4373" Type="http://schemas.openxmlformats.org/officeDocument/2006/relationships/hyperlink" Target="https://incubeta.com/sg/knowledge-base/test-learn-with-the-new-ai-powered-features-on-performance-max/" TargetMode="External"/><Relationship Id="rId3045" Type="http://schemas.openxmlformats.org/officeDocument/2006/relationships/hyperlink" Target="https://incubeta.com/mx/news-and-resources/incubeta-appoints-new-chief-people-officer/" TargetMode="External"/><Relationship Id="rId4376" Type="http://schemas.openxmlformats.org/officeDocument/2006/relationships/hyperlink" Target="https://incubeta.com/es/news-and-resources/monetizing-the-chat-openai-introduces-ads-to-chatgpt/" TargetMode="External"/><Relationship Id="rId3044" Type="http://schemas.openxmlformats.org/officeDocument/2006/relationships/hyperlink" Target="https://incubeta.com/es/news-and-resources/google-retaliates-to-chatgpt/" TargetMode="External"/><Relationship Id="rId4375" Type="http://schemas.openxmlformats.org/officeDocument/2006/relationships/hyperlink" Target="https://incubeta.com/pt-pt/video-library/the-digital-edge-ep-7-the-future-of-search-ai-what-comes-next/" TargetMode="External"/><Relationship Id="rId3047" Type="http://schemas.openxmlformats.org/officeDocument/2006/relationships/hyperlink" Target="https://incubeta.com/it/news-and-resources/maintaining-brand-identity-in-the-age-of-ultra-personalization/" TargetMode="External"/><Relationship Id="rId4378" Type="http://schemas.openxmlformats.org/officeDocument/2006/relationships/hyperlink" Target="https://incubeta.com/whitepapers/the-architects-the-renters/" TargetMode="External"/><Relationship Id="rId3046" Type="http://schemas.openxmlformats.org/officeDocument/2006/relationships/hyperlink" Target="https://incubeta.com/it/news-and-resources/incubeta-appoints-cory-hudson-as-senior-vice-president-of-creative/" TargetMode="External"/><Relationship Id="rId4377" Type="http://schemas.openxmlformats.org/officeDocument/2006/relationships/hyperlink" Target="https://incubeta.com/de/our-work/using-high-quality-content-to-drive-engagement/" TargetMode="External"/><Relationship Id="rId3049" Type="http://schemas.openxmlformats.org/officeDocument/2006/relationships/hyperlink" Target="https://incubeta.com/pt-pt/knowledge-base/what-is-dynamic-creative-optimization-dco/" TargetMode="External"/><Relationship Id="rId3048" Type="http://schemas.openxmlformats.org/officeDocument/2006/relationships/hyperlink" Target="https://incubeta.com/it/capabilities/marketing-technology/" TargetMode="External"/><Relationship Id="rId4379" Type="http://schemas.openxmlformats.org/officeDocument/2006/relationships/hyperlink" Target="https://incubeta.com/mx/our-work/increasing-performance-with-machine-learning/" TargetMode="External"/><Relationship Id="rId3911" Type="http://schemas.openxmlformats.org/officeDocument/2006/relationships/hyperlink" Target="https://incubeta.com/de/news-and-resources/category/incubeta-updates/page/3/" TargetMode="External"/><Relationship Id="rId3910" Type="http://schemas.openxmlformats.org/officeDocument/2006/relationships/hyperlink" Target="https://incubeta.com/ae/knowledge-base/how-to-market-to-the-gen-z-consumer/" TargetMode="External"/><Relationship Id="rId3913" Type="http://schemas.openxmlformats.org/officeDocument/2006/relationships/hyperlink" Target="https://incubeta.com/mx/news-and-resources/incubeta-apac-welcomes-ash-rane-as-client-director-for-data/" TargetMode="External"/><Relationship Id="rId3912" Type="http://schemas.openxmlformats.org/officeDocument/2006/relationships/hyperlink" Target="https://incubeta.com/ae/whitepapers/investments-for-marketing-profitability/" TargetMode="External"/><Relationship Id="rId3915" Type="http://schemas.openxmlformats.org/officeDocument/2006/relationships/hyperlink" Target="https://incubeta.com/pt-pt/news-and-resources/incubeta-appoints-adam-woods-as-global-chief-product-officer/" TargetMode="External"/><Relationship Id="rId3914" Type="http://schemas.openxmlformats.org/officeDocument/2006/relationships/hyperlink" Target="https://incubeta.com/sg/knowledge-base/category/sales/" TargetMode="External"/><Relationship Id="rId3917" Type="http://schemas.openxmlformats.org/officeDocument/2006/relationships/hyperlink" Target="https://incubeta.com/ae/video-library/the-digital-edge-s2-ep-3-how-to-build-an-ai-powered-brand-for-the-future-with-amy-crowther/" TargetMode="External"/><Relationship Id="rId3916" Type="http://schemas.openxmlformats.org/officeDocument/2006/relationships/hyperlink" Target="https://incubeta.com/pt-pt/news-and-resources/extendo-joins-incubeta/" TargetMode="External"/><Relationship Id="rId3919" Type="http://schemas.openxmlformats.org/officeDocument/2006/relationships/hyperlink" Target="https://incubeta.com/ae/our-work/leveraging-gmp-to-drive-leads-reach/" TargetMode="External"/><Relationship Id="rId3918" Type="http://schemas.openxmlformats.org/officeDocument/2006/relationships/hyperlink" Target="https://incubeta.com/au/knowledge-base/how-to-drive-sales-over-christmas/" TargetMode="External"/><Relationship Id="rId3900" Type="http://schemas.openxmlformats.org/officeDocument/2006/relationships/hyperlink" Target="https://incubeta.com/au/news-and-resources/key-learns-from-google-cloud-summit/" TargetMode="External"/><Relationship Id="rId3902" Type="http://schemas.openxmlformats.org/officeDocument/2006/relationships/hyperlink" Target="https://incubeta.com/it/knowledge-base/category/google-analytics/" TargetMode="External"/><Relationship Id="rId3901" Type="http://schemas.openxmlformats.org/officeDocument/2006/relationships/hyperlink" Target="https://incubeta.com/gb/news-and-resources/incubeta-partners-with-specialist-consumer-electronics-retail-group-adorama-to-scale-growth-across-its-brands/" TargetMode="External"/><Relationship Id="rId3904" Type="http://schemas.openxmlformats.org/officeDocument/2006/relationships/hyperlink" Target="https://incubeta.com/pt-pt/news-and-resources/the-next-era-of-shopping-is-agentic/" TargetMode="External"/><Relationship Id="rId3903" Type="http://schemas.openxmlformats.org/officeDocument/2006/relationships/hyperlink" Target="https://incubeta.com/mx/news-and-resources/incubeta-partners-with-specialist-consumer-electronics-retail-group-adorama-to-scale-growth-across-its-brands/" TargetMode="External"/><Relationship Id="rId3906" Type="http://schemas.openxmlformats.org/officeDocument/2006/relationships/hyperlink" Target="https://incubeta.com/it/news-and-resources/how-to-find-growth-in-difficult-times/" TargetMode="External"/><Relationship Id="rId3905" Type="http://schemas.openxmlformats.org/officeDocument/2006/relationships/hyperlink" Target="https://incubeta.com/za/our-work/maximizing-engagement-reach-with-first-party-data/" TargetMode="External"/><Relationship Id="rId3908" Type="http://schemas.openxmlformats.org/officeDocument/2006/relationships/hyperlink" Target="https://incubeta.com/za/knowledge-base/category/roas/" TargetMode="External"/><Relationship Id="rId3907" Type="http://schemas.openxmlformats.org/officeDocument/2006/relationships/hyperlink" Target="https://incubeta.com/it/news-and-resources/our-continued-pledge-to-sustainability/" TargetMode="External"/><Relationship Id="rId3909" Type="http://schemas.openxmlformats.org/officeDocument/2006/relationships/hyperlink" Target="https://incubeta.com/ae/news-and-resources/incubeta-acquires-analytics-partner-panalysis/" TargetMode="External"/><Relationship Id="rId3931" Type="http://schemas.openxmlformats.org/officeDocument/2006/relationships/hyperlink" Target="https://incubeta.com/knowledge-base/category/gmp/" TargetMode="External"/><Relationship Id="rId2600" Type="http://schemas.openxmlformats.org/officeDocument/2006/relationships/hyperlink" Target="https://incubeta.com/ae/news-and-resources/a-mark-of-the-times-ai-employees-that-boost-internal-productivity/" TargetMode="External"/><Relationship Id="rId3930" Type="http://schemas.openxmlformats.org/officeDocument/2006/relationships/hyperlink" Target="https://incubeta.com/mx/video-library/the-digital-edge-s2-ep-6-overcoming-the-confidence-paradox-in-marketing-with-paul-ruscoe/" TargetMode="External"/><Relationship Id="rId2601" Type="http://schemas.openxmlformats.org/officeDocument/2006/relationships/hyperlink" Target="https://incubeta.com/mx/our-work/marks-spencer-international/" TargetMode="External"/><Relationship Id="rId3933" Type="http://schemas.openxmlformats.org/officeDocument/2006/relationships/hyperlink" Target="https://incubeta.com/za/knowledge-base/category/video-ads/" TargetMode="External"/><Relationship Id="rId2602" Type="http://schemas.openxmlformats.org/officeDocument/2006/relationships/hyperlink" Target="https://incubeta.com/au/news-and-resources/incubeta-are-finalists-at-google-premier-partner-awards/" TargetMode="External"/><Relationship Id="rId3932" Type="http://schemas.openxmlformats.org/officeDocument/2006/relationships/hyperlink" Target="https://incubeta.com/de/knowledge-base/category/signals/" TargetMode="External"/><Relationship Id="rId2603" Type="http://schemas.openxmlformats.org/officeDocument/2006/relationships/hyperlink" Target="https://incubeta.com/sg/our-work/page/3/" TargetMode="External"/><Relationship Id="rId3935" Type="http://schemas.openxmlformats.org/officeDocument/2006/relationships/hyperlink" Target="https://incubeta.com/pt-pt/news-and-resources/driving-growth-in-uncertainty-3-top-tips-for-business-leaders/" TargetMode="External"/><Relationship Id="rId2604" Type="http://schemas.openxmlformats.org/officeDocument/2006/relationships/hyperlink" Target="https://incubeta.com/sg/video-library/digital-edge-episode-1/" TargetMode="External"/><Relationship Id="rId3934" Type="http://schemas.openxmlformats.org/officeDocument/2006/relationships/hyperlink" Target="https://incubeta.com/it/news-and-resources/incubeta-named-global-performance-agency-of-the-year/" TargetMode="External"/><Relationship Id="rId2605" Type="http://schemas.openxmlformats.org/officeDocument/2006/relationships/hyperlink" Target="https://incubeta.com/de/our-work/delivering-national-excellence-efficiency/" TargetMode="External"/><Relationship Id="rId3937" Type="http://schemas.openxmlformats.org/officeDocument/2006/relationships/hyperlink" Target="https://incubeta.com/ch/news-and-resources/how-data-unification-delivers-performance/" TargetMode="External"/><Relationship Id="rId2606" Type="http://schemas.openxmlformats.org/officeDocument/2006/relationships/hyperlink" Target="https://incubeta.com/sg/knowledge-base/understanding-consolidated-data/" TargetMode="External"/><Relationship Id="rId3936" Type="http://schemas.openxmlformats.org/officeDocument/2006/relationships/hyperlink" Target="https://incubeta.com/it/our-work/blending-creativity-to-drive-engagement/" TargetMode="External"/><Relationship Id="rId808" Type="http://schemas.openxmlformats.org/officeDocument/2006/relationships/hyperlink" Target="https://incubeta.com/de/news-and-resources/how-to-avoid-keyword-cannibalization-and-drive-total-search-performance/" TargetMode="External"/><Relationship Id="rId2607" Type="http://schemas.openxmlformats.org/officeDocument/2006/relationships/hyperlink" Target="https://incubeta.com/sg/knowledge-base/category/privacy/" TargetMode="External"/><Relationship Id="rId3939" Type="http://schemas.openxmlformats.org/officeDocument/2006/relationships/hyperlink" Target="https://incubeta.com/sg/knowledge-base/category/campaign-tracking/" TargetMode="External"/><Relationship Id="rId807" Type="http://schemas.openxmlformats.org/officeDocument/2006/relationships/hyperlink" Target="https://incubeta.com/de/our-work/leveraging-value-based-bidding-for-ms/" TargetMode="External"/><Relationship Id="rId2608" Type="http://schemas.openxmlformats.org/officeDocument/2006/relationships/hyperlink" Target="https://incubeta.com/au/knowledge-base/category/disability/" TargetMode="External"/><Relationship Id="rId3938" Type="http://schemas.openxmlformats.org/officeDocument/2006/relationships/hyperlink" Target="https://incubeta.com/au/news-and-resources/in-house-versus-agency/" TargetMode="External"/><Relationship Id="rId806" Type="http://schemas.openxmlformats.org/officeDocument/2006/relationships/hyperlink" Target="https://incubeta.com/de/news-and-resources/goodbye-google-what-amazons-shopping-ad-exit-means-for-search/" TargetMode="External"/><Relationship Id="rId2609" Type="http://schemas.openxmlformats.org/officeDocument/2006/relationships/hyperlink" Target="https://incubeta.com/za/news-and-resources/from-search-to-delegation-navigating-the-rise-of-agentic-commerce/" TargetMode="External"/><Relationship Id="rId805" Type="http://schemas.openxmlformats.org/officeDocument/2006/relationships/hyperlink" Target="https://incubeta.com/news-and-resources/incubeta-expands-to-dubai-mexico/" TargetMode="External"/><Relationship Id="rId809" Type="http://schemas.openxmlformats.org/officeDocument/2006/relationships/hyperlink" Target="https://incubeta.com/gb/knowledge-base/what-is-google-analytics-4-ga4/" TargetMode="External"/><Relationship Id="rId800" Type="http://schemas.openxmlformats.org/officeDocument/2006/relationships/hyperlink" Target="https://incubeta.com/news-and-resources/incubeta-to-launch-outperform-pmax-an-ai-solution-that-puts-brands-in-charge/" TargetMode="External"/><Relationship Id="rId804" Type="http://schemas.openxmlformats.org/officeDocument/2006/relationships/hyperlink" Target="https://incubeta.com/news-and-resources/loreal-incubeta-use-ai-first-party-data-to-push-personalization-frontiers-with-skin-genius/" TargetMode="External"/><Relationship Id="rId803" Type="http://schemas.openxmlformats.org/officeDocument/2006/relationships/hyperlink" Target="https://incubeta.com/ae/news-and-resources/incubeta-acquires-rocketsource-to-expand-human-centered-ai-capabilities/" TargetMode="External"/><Relationship Id="rId802" Type="http://schemas.openxmlformats.org/officeDocument/2006/relationships/hyperlink" Target="https://incubeta.com/pt-pt/video-library/tomorrows-world-live-powered-by-ai-and-seamless-technology/" TargetMode="External"/><Relationship Id="rId801" Type="http://schemas.openxmlformats.org/officeDocument/2006/relationships/hyperlink" Target="https://incubeta.com/es/news-and-resources/from-search-to-delegation-navigating-the-rise-of-agentic-commerce/" TargetMode="External"/><Relationship Id="rId3920" Type="http://schemas.openxmlformats.org/officeDocument/2006/relationships/hyperlink" Target="https://incubeta.com/ch/video-library/the-digital-edge-ep-3-ceo-jacques-van-niekerk-on-sustainable-growth-in-2025-outperform-marketing/" TargetMode="External"/><Relationship Id="rId3922" Type="http://schemas.openxmlformats.org/officeDocument/2006/relationships/hyperlink" Target="https://incubeta.com/au/our-work/global-digital-transformation/" TargetMode="External"/><Relationship Id="rId3921" Type="http://schemas.openxmlformats.org/officeDocument/2006/relationships/hyperlink" Target="https://incubeta.com/ae/news-and-resources/after-google-cloud-next-are-you-an-architect-or-a-renter/" TargetMode="External"/><Relationship Id="rId3924" Type="http://schemas.openxmlformats.org/officeDocument/2006/relationships/hyperlink" Target="https://incubeta.com/it/video-library/the-digital-edge-s2-ep-8-how-humans-win-and-disrupt-a-boring-ai-landscape-with-mark-schaefer/" TargetMode="External"/><Relationship Id="rId3923" Type="http://schemas.openxmlformats.org/officeDocument/2006/relationships/hyperlink" Target="https://incubeta.com/our-work/how-machine-learning-helped-worten-achieve-a-3x-increase-in-roas/" TargetMode="External"/><Relationship Id="rId3926" Type="http://schemas.openxmlformats.org/officeDocument/2006/relationships/hyperlink" Target="https://incubeta.com/pt-pt/news-and-resources/incubeta-appoints-amy-crowther-as-president-americas/" TargetMode="External"/><Relationship Id="rId3925" Type="http://schemas.openxmlformats.org/officeDocument/2006/relationships/hyperlink" Target="https://incubeta.com/au/knowledge-base/the-best-google-optimize-alternatives-for-experimentation/" TargetMode="External"/><Relationship Id="rId3928" Type="http://schemas.openxmlformats.org/officeDocument/2006/relationships/hyperlink" Target="https://incubeta.com/knowledge-base/category/website/" TargetMode="External"/><Relationship Id="rId3927" Type="http://schemas.openxmlformats.org/officeDocument/2006/relationships/hyperlink" Target="https://incubeta.com/my/news-and-resources/incubeta-launches-seamless-search/" TargetMode="External"/><Relationship Id="rId3929" Type="http://schemas.openxmlformats.org/officeDocument/2006/relationships/hyperlink" Target="https://incubeta.com/mx/news-and-resources/incubeta-appoints-amy-crowther-as-president-americas/" TargetMode="External"/><Relationship Id="rId1334" Type="http://schemas.openxmlformats.org/officeDocument/2006/relationships/hyperlink" Target="https://incubeta.com/gb/news-and-resources/incubeta-launches-new-agentic-ai-products-to-help-brands-understand-what-truly-drives-marketing-performance/" TargetMode="External"/><Relationship Id="rId2665" Type="http://schemas.openxmlformats.org/officeDocument/2006/relationships/hyperlink" Target="https://incubeta.com/ae/capabilities/creative/" TargetMode="External"/><Relationship Id="rId3997" Type="http://schemas.openxmlformats.org/officeDocument/2006/relationships/hyperlink" Target="https://incubeta.com/my/news-and-resources/incubeta-joins-googles-international-growth-program/" TargetMode="External"/><Relationship Id="rId1335" Type="http://schemas.openxmlformats.org/officeDocument/2006/relationships/hyperlink" Target="https://incubeta.com/gb/news-and-resources/incubeta-announces-lani-cummins-as-managing-director-anz/" TargetMode="External"/><Relationship Id="rId2666" Type="http://schemas.openxmlformats.org/officeDocument/2006/relationships/hyperlink" Target="https://incubeta.com/za/knowledge-base/category/tiktok/" TargetMode="External"/><Relationship Id="rId3996" Type="http://schemas.openxmlformats.org/officeDocument/2006/relationships/hyperlink" Target="https://incubeta.com/za/our-work/driving-search-profit-with-machine-learning/" TargetMode="External"/><Relationship Id="rId1336" Type="http://schemas.openxmlformats.org/officeDocument/2006/relationships/hyperlink" Target="https://incubeta.com/za/video-library/incubeta-unpacks-commerce-on-emerce-talks/" TargetMode="External"/><Relationship Id="rId2667" Type="http://schemas.openxmlformats.org/officeDocument/2006/relationships/hyperlink" Target="https://incubeta.com/au/news-and-resources/nmpis-parent-company-incubeta-and-dqa-media-group-create-70-million-digital-merger/" TargetMode="External"/><Relationship Id="rId3999" Type="http://schemas.openxmlformats.org/officeDocument/2006/relationships/hyperlink" Target="https://incubeta.com/gb/news-and-resources/incubeta-appoints-adam-woods-as-global-chief-product-officer/" TargetMode="External"/><Relationship Id="rId1337" Type="http://schemas.openxmlformats.org/officeDocument/2006/relationships/hyperlink" Target="https://incubeta.com/mx/news-and-resources/incubeta-insider-diversity-in-the-workplace/" TargetMode="External"/><Relationship Id="rId2668" Type="http://schemas.openxmlformats.org/officeDocument/2006/relationships/hyperlink" Target="https://incubeta.com/za/our-work/executing-a-global-data-audience-strategy/" TargetMode="External"/><Relationship Id="rId3998" Type="http://schemas.openxmlformats.org/officeDocument/2006/relationships/hyperlink" Target="https://incubeta.com/sg/knowledge-base/category/visual-web-optimiser/" TargetMode="External"/><Relationship Id="rId1338" Type="http://schemas.openxmlformats.org/officeDocument/2006/relationships/hyperlink" Target="https://incubeta.com/it/news-and-resources/why-brands-need-to-own-their-marketing-intelligence-in-the-ai-era/" TargetMode="External"/><Relationship Id="rId2669" Type="http://schemas.openxmlformats.org/officeDocument/2006/relationships/hyperlink" Target="https://incubeta.com/mx/our-work/delivering-national-excellence-efficiency/" TargetMode="External"/><Relationship Id="rId1339" Type="http://schemas.openxmlformats.org/officeDocument/2006/relationships/hyperlink" Target="https://incubeta.com/de/whitepapers/tomorrows-world-2026-marketing-outlook-playbook/" TargetMode="External"/><Relationship Id="rId745" Type="http://schemas.openxmlformats.org/officeDocument/2006/relationships/hyperlink" Target="https://incubeta.com/it/knowledge-base/mmm-powerhouses-comparing-meridian-and-robyn/" TargetMode="External"/><Relationship Id="rId744" Type="http://schemas.openxmlformats.org/officeDocument/2006/relationships/hyperlink" Target="https://incubeta.com/pt-pt/news-and-resources/from-search-to-delegation-navigating-the-rise-of-agentic-commerce/" TargetMode="External"/><Relationship Id="rId743" Type="http://schemas.openxmlformats.org/officeDocument/2006/relationships/hyperlink" Target="https://incubeta.com/mx/knowledge-base/what-is-value-based-bidding-vbb/" TargetMode="External"/><Relationship Id="rId742" Type="http://schemas.openxmlformats.org/officeDocument/2006/relationships/hyperlink" Target="https://incubeta.com/es/news-and-resources/goodbye-google-what-amazons-shopping-ad-exit-means-for-search/" TargetMode="External"/><Relationship Id="rId749" Type="http://schemas.openxmlformats.org/officeDocument/2006/relationships/hyperlink" Target="https://incubeta.com/ch/knowledge-base/what-is-enhanced-conversions/" TargetMode="External"/><Relationship Id="rId748" Type="http://schemas.openxmlformats.org/officeDocument/2006/relationships/hyperlink" Target="https://incubeta.com/es/news-and-resources/incubeta-acquires-shout-bravo/" TargetMode="External"/><Relationship Id="rId747" Type="http://schemas.openxmlformats.org/officeDocument/2006/relationships/hyperlink" Target="https://incubeta.com/mx/our-work/leveraging-value-based-bidding-for-ms/" TargetMode="External"/><Relationship Id="rId746" Type="http://schemas.openxmlformats.org/officeDocument/2006/relationships/hyperlink" Target="https://incubeta.com/ae/news-and-resources/3-ways-to-maximize-budget-efficiency/" TargetMode="External"/><Relationship Id="rId3991" Type="http://schemas.openxmlformats.org/officeDocument/2006/relationships/hyperlink" Target="https://incubeta.com/knowledge-base/how-to-set-up-a-retail-media-network/" TargetMode="External"/><Relationship Id="rId2660" Type="http://schemas.openxmlformats.org/officeDocument/2006/relationships/hyperlink" Target="https://incubeta.com/de/news-and-resources/nmpis-parent-company-incubeta-and-dqa-media-group-create-70-million-digital-merger/" TargetMode="External"/><Relationship Id="rId3990" Type="http://schemas.openxmlformats.org/officeDocument/2006/relationships/hyperlink" Target="https://incubeta.com/za/news-and-resources/how-to-navigate-the-compressing-user-journey-in-2026/" TargetMode="External"/><Relationship Id="rId741" Type="http://schemas.openxmlformats.org/officeDocument/2006/relationships/hyperlink" Target="https://incubeta.com/knowledge-base/what-is-dynamic-creative-optimization-dco/" TargetMode="External"/><Relationship Id="rId1330" Type="http://schemas.openxmlformats.org/officeDocument/2006/relationships/hyperlink" Target="https://incubeta.com/ae/news-and-resources/nmpis-parent-company-incubeta-and-dqa-media-group-create-70-million-digital-merger/" TargetMode="External"/><Relationship Id="rId2661" Type="http://schemas.openxmlformats.org/officeDocument/2006/relationships/hyperlink" Target="https://incubeta.com/pt-pt/knowledge-base/category/artificial-intelligence/" TargetMode="External"/><Relationship Id="rId3993" Type="http://schemas.openxmlformats.org/officeDocument/2006/relationships/hyperlink" Target="https://incubeta.com/gb/our-work/enriching-ga4-with-business-data/" TargetMode="External"/><Relationship Id="rId740" Type="http://schemas.openxmlformats.org/officeDocument/2006/relationships/hyperlink" Target="https://incubeta.com/knowledge-base/category/advertising/" TargetMode="External"/><Relationship Id="rId1331" Type="http://schemas.openxmlformats.org/officeDocument/2006/relationships/hyperlink" Target="https://incubeta.com/de/knowledge-base/tired-of-explaining-data-discrepancies-a-practical-guide-to-sa360-and-ga-alignment/" TargetMode="External"/><Relationship Id="rId2662" Type="http://schemas.openxmlformats.org/officeDocument/2006/relationships/hyperlink" Target="https://incubeta.com/sg/our-work/how-machine-learning-helped-worten-achieve-a-3x-increase-in-roas/" TargetMode="External"/><Relationship Id="rId3992" Type="http://schemas.openxmlformats.org/officeDocument/2006/relationships/hyperlink" Target="https://incubeta.com/pt-pt/news-and-resources/how-to-find-growth-in-difficult-times/" TargetMode="External"/><Relationship Id="rId1332" Type="http://schemas.openxmlformats.org/officeDocument/2006/relationships/hyperlink" Target="https://incubeta.com/knowledge-base/optimizing-your-website-for-increased-holiday-conversions/" TargetMode="External"/><Relationship Id="rId2663" Type="http://schemas.openxmlformats.org/officeDocument/2006/relationships/hyperlink" Target="https://incubeta.com/au/knowledge-base/fragmentation-is-the-challenge-demand-gen-is-the-solution-2/" TargetMode="External"/><Relationship Id="rId3995" Type="http://schemas.openxmlformats.org/officeDocument/2006/relationships/hyperlink" Target="https://incubeta.com/it/our-work/unlocking-the-power-of-googles-enhanced-conversions-pmax-solutions/" TargetMode="External"/><Relationship Id="rId1333" Type="http://schemas.openxmlformats.org/officeDocument/2006/relationships/hyperlink" Target="https://incubeta.com/it/knowledge-base/what-is-retail-media/" TargetMode="External"/><Relationship Id="rId2664" Type="http://schemas.openxmlformats.org/officeDocument/2006/relationships/hyperlink" Target="https://incubeta.com/my/news-and-resources/incubeta-to-propel-growth-for-popeyes-uk/" TargetMode="External"/><Relationship Id="rId3994" Type="http://schemas.openxmlformats.org/officeDocument/2006/relationships/hyperlink" Target="https://incubeta.com/gb/news-and-resources/incubeta-to-propel-growth-for-popeyes-uk/" TargetMode="External"/><Relationship Id="rId1323" Type="http://schemas.openxmlformats.org/officeDocument/2006/relationships/hyperlink" Target="https://incubeta.com/it/news-and-resources/why-eu-ad-personalization-ban-will-see-meta-shift-focus-to-ai/" TargetMode="External"/><Relationship Id="rId2654" Type="http://schemas.openxmlformats.org/officeDocument/2006/relationships/hyperlink" Target="https://incubeta.com/au/video-library/the-digital-edge-ep-5-showcasing-marketing-as-a-profit-driver-with-damien-bennett/" TargetMode="External"/><Relationship Id="rId3986" Type="http://schemas.openxmlformats.org/officeDocument/2006/relationships/hyperlink" Target="https://incubeta.com/mx/news-and-resources/incubeta-launches-seamless-search-on-google-cloud-marketplace/" TargetMode="External"/><Relationship Id="rId1324" Type="http://schemas.openxmlformats.org/officeDocument/2006/relationships/hyperlink" Target="https://incubeta.com/za/news-and-resources/category/incubeta-updates/page/4/" TargetMode="External"/><Relationship Id="rId2655" Type="http://schemas.openxmlformats.org/officeDocument/2006/relationships/hyperlink" Target="https://incubeta.com/it/knowledge-base/how-retail-consumers-spend-during-economic-hardship/" TargetMode="External"/><Relationship Id="rId3985" Type="http://schemas.openxmlformats.org/officeDocument/2006/relationships/hyperlink" Target="https://incubeta.com/sg/news-and-resources/category/news/" TargetMode="External"/><Relationship Id="rId1325" Type="http://schemas.openxmlformats.org/officeDocument/2006/relationships/hyperlink" Target="https://incubeta.com/de/knowledge-base/category/social-media/" TargetMode="External"/><Relationship Id="rId2656" Type="http://schemas.openxmlformats.org/officeDocument/2006/relationships/hyperlink" Target="https://incubeta.com/es/knowledge-base/category/video-ads/" TargetMode="External"/><Relationship Id="rId3988" Type="http://schemas.openxmlformats.org/officeDocument/2006/relationships/hyperlink" Target="https://incubeta.com/es/news-and-resources/incubeta-drives-ai-performance-with-early-adoption-of-gemini-for-google-workspace/" TargetMode="External"/><Relationship Id="rId1326" Type="http://schemas.openxmlformats.org/officeDocument/2006/relationships/hyperlink" Target="https://incubeta.com/sg/our-work/generating-demand-with-ai/" TargetMode="External"/><Relationship Id="rId2657" Type="http://schemas.openxmlformats.org/officeDocument/2006/relationships/hyperlink" Target="https://incubeta.com/ch/video-library/digital-edge-episode-1/" TargetMode="External"/><Relationship Id="rId3987" Type="http://schemas.openxmlformats.org/officeDocument/2006/relationships/hyperlink" Target="https://incubeta.com/ae/news-and-resources/incubeta-releases-new-report-the-marketers-confidence-paradox/" TargetMode="External"/><Relationship Id="rId1327" Type="http://schemas.openxmlformats.org/officeDocument/2006/relationships/hyperlink" Target="https://incubeta.com/au/news-and-resources/how-to-navigate-the-compressing-user-journey-in-2026/" TargetMode="External"/><Relationship Id="rId2658" Type="http://schemas.openxmlformats.org/officeDocument/2006/relationships/hyperlink" Target="https://incubeta.com/au/knowledge-base/category/signals/" TargetMode="External"/><Relationship Id="rId1328" Type="http://schemas.openxmlformats.org/officeDocument/2006/relationships/hyperlink" Target="https://incubeta.com/za/news-and-resources/tomorrows-world-5-takeaways-for-building-marketing-systems-that-outperform-in-2026/" TargetMode="External"/><Relationship Id="rId2659" Type="http://schemas.openxmlformats.org/officeDocument/2006/relationships/hyperlink" Target="https://incubeta.com/de/knowledge-base/the-cookie-situation-from-deprecation-to-degradation/" TargetMode="External"/><Relationship Id="rId3989" Type="http://schemas.openxmlformats.org/officeDocument/2006/relationships/hyperlink" Target="https://incubeta.com/au/news-and-resources/achieving-peak-season-success/" TargetMode="External"/><Relationship Id="rId1329" Type="http://schemas.openxmlformats.org/officeDocument/2006/relationships/hyperlink" Target="https://incubeta.com/es/our-work/enriching-ga4-with-business-data/" TargetMode="External"/><Relationship Id="rId739" Type="http://schemas.openxmlformats.org/officeDocument/2006/relationships/hyperlink" Target="https://incubeta.com/es/video-library/tomorrows-world-live-powered-by-ai-and-seamless-technology/" TargetMode="External"/><Relationship Id="rId734" Type="http://schemas.openxmlformats.org/officeDocument/2006/relationships/hyperlink" Target="https://incubeta.com/news-and-resources/3-ways-to-maximize-budget-efficiency/" TargetMode="External"/><Relationship Id="rId733" Type="http://schemas.openxmlformats.org/officeDocument/2006/relationships/hyperlink" Target="https://incubeta.com/news-and-resources/key-learns-from-google-cloud-summit/" TargetMode="External"/><Relationship Id="rId732" Type="http://schemas.openxmlformats.org/officeDocument/2006/relationships/hyperlink" Target="https://incubeta.com/my/knowledge-base/five-top-tips-to-drive-sales-on-amazon-prime-day/" TargetMode="External"/><Relationship Id="rId731" Type="http://schemas.openxmlformats.org/officeDocument/2006/relationships/hyperlink" Target="https://incubeta.com/de/news-and-resources/overcoming-2025-marketing-challenges/" TargetMode="External"/><Relationship Id="rId738" Type="http://schemas.openxmlformats.org/officeDocument/2006/relationships/hyperlink" Target="https://incubeta.com/news-and-resources/marketing-metrics-that-matter-to-the-c-suite/" TargetMode="External"/><Relationship Id="rId737" Type="http://schemas.openxmlformats.org/officeDocument/2006/relationships/hyperlink" Target="https://incubeta.com/my/news-and-resources/what-is-outperform-marketing/" TargetMode="External"/><Relationship Id="rId736" Type="http://schemas.openxmlformats.org/officeDocument/2006/relationships/hyperlink" Target="https://incubeta.com/sg/news-and-resources/incubeta-acquires-shout-bravo/" TargetMode="External"/><Relationship Id="rId735" Type="http://schemas.openxmlformats.org/officeDocument/2006/relationships/hyperlink" Target="https://incubeta.com/za/news-and-resources/incubeta-expands-to-dubai-mexico/" TargetMode="External"/><Relationship Id="rId3980" Type="http://schemas.openxmlformats.org/officeDocument/2006/relationships/hyperlink" Target="https://incubeta.com/wp-content/plugins/wp-rocket/assets/js/lazyload/17.8.3/lazyload.min.js" TargetMode="External"/><Relationship Id="rId730" Type="http://schemas.openxmlformats.org/officeDocument/2006/relationships/hyperlink" Target="https://incubeta.com/ch/news-and-resources/after-google-cloud-next-are-you-an-architect-or-a-renter/" TargetMode="External"/><Relationship Id="rId2650" Type="http://schemas.openxmlformats.org/officeDocument/2006/relationships/hyperlink" Target="https://incubeta.com/pt-pt/video-library/the-digital-edge-s2-ep-8-how-humans-win-and-disrupt-a-boring-ai-landscape-with-mark-schaefer/" TargetMode="External"/><Relationship Id="rId3982" Type="http://schemas.openxmlformats.org/officeDocument/2006/relationships/hyperlink" Target="https://incubeta.com/sg/news-and-resources/our-continued-pledge-to-sustainability/" TargetMode="External"/><Relationship Id="rId1320" Type="http://schemas.openxmlformats.org/officeDocument/2006/relationships/hyperlink" Target="https://incubeta.com/it/news-and-resources/intelligent-creative-vs-infinite-ai-content-how-to-win-in-2026/" TargetMode="External"/><Relationship Id="rId2651" Type="http://schemas.openxmlformats.org/officeDocument/2006/relationships/hyperlink" Target="https://incubeta.com/de/news-and-resources/a-mark-of-the-times-ai-employees-that-boost-internal-productivity/" TargetMode="External"/><Relationship Id="rId3981" Type="http://schemas.openxmlformats.org/officeDocument/2006/relationships/hyperlink" Target="https://incubeta.com/de/whitepapers/the-architects-the-renters/" TargetMode="External"/><Relationship Id="rId1321" Type="http://schemas.openxmlformats.org/officeDocument/2006/relationships/hyperlink" Target="https://incubeta.com/gb/news-and-resources/why-creative-is-the-dark-horse-of-business-growth/" TargetMode="External"/><Relationship Id="rId2652" Type="http://schemas.openxmlformats.org/officeDocument/2006/relationships/hyperlink" Target="https://incubeta.com/pt-pt/knowledge-base/category/customer-experience/" TargetMode="External"/><Relationship Id="rId3984" Type="http://schemas.openxmlformats.org/officeDocument/2006/relationships/hyperlink" Target="https://incubeta.com/my/our-work/delivering-incrementality-for-superdrug/" TargetMode="External"/><Relationship Id="rId1322" Type="http://schemas.openxmlformats.org/officeDocument/2006/relationships/hyperlink" Target="https://incubeta.com/sg/news-and-resources/incubeta-wins-at-the-google-premier-partner-awards/" TargetMode="External"/><Relationship Id="rId2653" Type="http://schemas.openxmlformats.org/officeDocument/2006/relationships/hyperlink" Target="https://incubeta.com/au/knowledge-base/category/leads/" TargetMode="External"/><Relationship Id="rId3983" Type="http://schemas.openxmlformats.org/officeDocument/2006/relationships/hyperlink" Target="https://incubeta.com/de/our-work/driving-search-profit-with-machine-learning/" TargetMode="External"/><Relationship Id="rId1356" Type="http://schemas.openxmlformats.org/officeDocument/2006/relationships/hyperlink" Target="https://incubeta.com/za/news-and-resources/wtf-is-chatgpt/" TargetMode="External"/><Relationship Id="rId2687" Type="http://schemas.openxmlformats.org/officeDocument/2006/relationships/hyperlink" Target="https://incubeta.com/ae/our-work/marks-spencer-international/" TargetMode="External"/><Relationship Id="rId1357" Type="http://schemas.openxmlformats.org/officeDocument/2006/relationships/hyperlink" Target="https://incubeta.com/ch/video-library/the-digital-edge-s2-ep-4-how-marketers-win-the-attention-economy-with-cricuts-stephanie-firth/" TargetMode="External"/><Relationship Id="rId2688" Type="http://schemas.openxmlformats.org/officeDocument/2006/relationships/hyperlink" Target="https://incubeta.com/de/knowledge-base/category/sales/" TargetMode="External"/><Relationship Id="rId1358" Type="http://schemas.openxmlformats.org/officeDocument/2006/relationships/hyperlink" Target="https://incubeta.com/za/whitepapers/the-architects-the-renters/" TargetMode="External"/><Relationship Id="rId2689" Type="http://schemas.openxmlformats.org/officeDocument/2006/relationships/hyperlink" Target="https://incubeta.com/za/knowledge-base/category/consent-mode/" TargetMode="External"/><Relationship Id="rId1359" Type="http://schemas.openxmlformats.org/officeDocument/2006/relationships/hyperlink" Target="https://incubeta.com/au/news-and-resources/google-abandons-third-party-cookie-deprecation/" TargetMode="External"/><Relationship Id="rId767" Type="http://schemas.openxmlformats.org/officeDocument/2006/relationships/hyperlink" Target="https://incubeta.com/gb/news-and-resources/incubeta-welcomes-new-acquisition-bruce-clay-mena-to-the-family/" TargetMode="External"/><Relationship Id="rId766" Type="http://schemas.openxmlformats.org/officeDocument/2006/relationships/hyperlink" Target="https://incubeta.com/my/news-and-resources/incubeta-acquires-rocketsource-to-expand-human-centered-ai-capabilities/" TargetMode="External"/><Relationship Id="rId765" Type="http://schemas.openxmlformats.org/officeDocument/2006/relationships/hyperlink" Target="https://incubeta.com/es/news-and-resources/what-google-is-changing-for-digital-advertising-and-commerce-in-2026/" TargetMode="External"/><Relationship Id="rId764" Type="http://schemas.openxmlformats.org/officeDocument/2006/relationships/hyperlink" Target="https://incubeta.com/ae/news-and-resources/goodbye-google-what-amazons-shopping-ad-exit-means-for-search/" TargetMode="External"/><Relationship Id="rId769" Type="http://schemas.openxmlformats.org/officeDocument/2006/relationships/hyperlink" Target="https://incubeta.com/knowledge-base/category/conversions/" TargetMode="External"/><Relationship Id="rId768" Type="http://schemas.openxmlformats.org/officeDocument/2006/relationships/hyperlink" Target="https://incubeta.com/ae/news-and-resources/inside-googles-rethink-roi-conference-ai-incrementality-and-the-future-of-profitable-growth/" TargetMode="External"/><Relationship Id="rId2680" Type="http://schemas.openxmlformats.org/officeDocument/2006/relationships/hyperlink" Target="https://incubeta.com/my/news-and-resources/incubeta-acquires-global-marketplace-expert-maze-one/" TargetMode="External"/><Relationship Id="rId1350" Type="http://schemas.openxmlformats.org/officeDocument/2006/relationships/hyperlink" Target="https://incubeta.com/sg/video-library/the-digital-edge-ep-7-the-future-of-search-ai-what-comes-next/" TargetMode="External"/><Relationship Id="rId2681" Type="http://schemas.openxmlformats.org/officeDocument/2006/relationships/hyperlink" Target="https://incubeta.com/it/welcome-interview/" TargetMode="External"/><Relationship Id="rId1351" Type="http://schemas.openxmlformats.org/officeDocument/2006/relationships/hyperlink" Target="https://incubeta.com/ae/knowledge-base/6-accessibility-tips-to-improve-your-customer-experience/" TargetMode="External"/><Relationship Id="rId2682" Type="http://schemas.openxmlformats.org/officeDocument/2006/relationships/hyperlink" Target="https://incubeta.com/mx/news-and-resources/incubeta-partners-with-carpio-to-supercharge-marketplace-reporting/" TargetMode="External"/><Relationship Id="rId763" Type="http://schemas.openxmlformats.org/officeDocument/2006/relationships/hyperlink" Target="https://incubeta.com/news-and-resources/victoria-webb-appointed-as-new-managing-director-of-incubeta-mena/" TargetMode="External"/><Relationship Id="rId1352" Type="http://schemas.openxmlformats.org/officeDocument/2006/relationships/hyperlink" Target="https://incubeta.com/it/news-and-resources/incubeta-drives-ai-performance-with-early-adoption-of-gemini-for-google-workspace/" TargetMode="External"/><Relationship Id="rId2683" Type="http://schemas.openxmlformats.org/officeDocument/2006/relationships/hyperlink" Target="https://incubeta.com/za/knowledge-base/the-role-of-first-party-mode-in-futureproof-measurement/" TargetMode="External"/><Relationship Id="rId762" Type="http://schemas.openxmlformats.org/officeDocument/2006/relationships/hyperlink" Target="https://incubeta.com/de/news-and-resources/what-google-is-changing-for-digital-advertising-and-commerce-in-2026/" TargetMode="External"/><Relationship Id="rId1353" Type="http://schemas.openxmlformats.org/officeDocument/2006/relationships/hyperlink" Target="https://incubeta.com/au/whitepapers/tomorrows-world-2026-marketing-outlook-playbook/" TargetMode="External"/><Relationship Id="rId2684" Type="http://schemas.openxmlformats.org/officeDocument/2006/relationships/hyperlink" Target="https://incubeta.com/de/news-and-resources/incubeta-welcomes-jacques-van-niekerk-as-non-executive-board-director/" TargetMode="External"/><Relationship Id="rId761" Type="http://schemas.openxmlformats.org/officeDocument/2006/relationships/hyperlink" Target="https://incubeta.com/news-and-resources/nmpi-and-dqa-complete-acquisition-of-creative-specialist-joystick/" TargetMode="External"/><Relationship Id="rId1354" Type="http://schemas.openxmlformats.org/officeDocument/2006/relationships/hyperlink" Target="https://incubeta.com/za/knowledge-base/the-role-of-consent-mode-in-your-path-to-privacy-ready-marketing/" TargetMode="External"/><Relationship Id="rId2685" Type="http://schemas.openxmlformats.org/officeDocument/2006/relationships/hyperlink" Target="https://incubeta.com/pt-pt/video-library/the-digital-edge-s2-ep-1-discover-how-ai-is-reshaping-digital-marketing-with-michael-ossendrijver/" TargetMode="External"/><Relationship Id="rId760" Type="http://schemas.openxmlformats.org/officeDocument/2006/relationships/hyperlink" Target="https://incubeta.com/my/news-and-resources/incubeta-welcomes-new-ceo-americas-alex-langshur/" TargetMode="External"/><Relationship Id="rId1355" Type="http://schemas.openxmlformats.org/officeDocument/2006/relationships/hyperlink" Target="https://incubeta.com/it/video-library/the-digital-edge-s2-ep-1-discover-how-ai-is-reshaping-digital-marketing-with-michael-ossendrijver/" TargetMode="External"/><Relationship Id="rId2686" Type="http://schemas.openxmlformats.org/officeDocument/2006/relationships/hyperlink" Target="https://incubeta.com/gb/knowledge-base/category/google-analytics/" TargetMode="External"/><Relationship Id="rId1345" Type="http://schemas.openxmlformats.org/officeDocument/2006/relationships/hyperlink" Target="https://incubeta.com/sg/knowledge-base/category/leads/" TargetMode="External"/><Relationship Id="rId2676" Type="http://schemas.openxmlformats.org/officeDocument/2006/relationships/hyperlink" Target="https://incubeta.com/ch/news-and-resources/category/incubeta-updates/page/4/" TargetMode="External"/><Relationship Id="rId1346" Type="http://schemas.openxmlformats.org/officeDocument/2006/relationships/hyperlink" Target="https://incubeta.com/pt-pt/capabilities/marketing-intelligence/" TargetMode="External"/><Relationship Id="rId2677" Type="http://schemas.openxmlformats.org/officeDocument/2006/relationships/hyperlink" Target="https://incubeta.com/gb/news-and-resources/key-learns-from-google-cloud-summit/" TargetMode="External"/><Relationship Id="rId1347" Type="http://schemas.openxmlformats.org/officeDocument/2006/relationships/hyperlink" Target="https://incubeta.com/our-work/delivering-scale-performance/" TargetMode="External"/><Relationship Id="rId2678" Type="http://schemas.openxmlformats.org/officeDocument/2006/relationships/hyperlink" Target="https://incubeta.com/es/knowledge-base/page/3/" TargetMode="External"/><Relationship Id="rId1348" Type="http://schemas.openxmlformats.org/officeDocument/2006/relationships/hyperlink" Target="https://incubeta.com/es/knowledge-base/what-is-dynamic-creative-optimization-dco/" TargetMode="External"/><Relationship Id="rId2679" Type="http://schemas.openxmlformats.org/officeDocument/2006/relationships/hyperlink" Target="https://incubeta.com/au/news-and-resources/incubeta-wins-at-the-google-premier-partner-awards/" TargetMode="External"/><Relationship Id="rId1349" Type="http://schemas.openxmlformats.org/officeDocument/2006/relationships/hyperlink" Target="https://incubeta.com/mx/news-and-resources/is-marketing-maturity-the-key-to-profitability/" TargetMode="External"/><Relationship Id="rId756" Type="http://schemas.openxmlformats.org/officeDocument/2006/relationships/hyperlink" Target="https://incubeta.com/video-library/incubeta-unpacks-commerce-on-emerce-talks/" TargetMode="External"/><Relationship Id="rId755" Type="http://schemas.openxmlformats.org/officeDocument/2006/relationships/hyperlink" Target="https://incubeta.com/video-library/the-digital-edge-s2-ep-4-how-marketers-win-the-attention-economy-with-cricuts-stephanie-firth/" TargetMode="External"/><Relationship Id="rId754" Type="http://schemas.openxmlformats.org/officeDocument/2006/relationships/hyperlink" Target="https://incubeta.com/my/news-and-resources/incubeta-announces-partnership-with-lunio-fraud-detection-prevention-software/" TargetMode="External"/><Relationship Id="rId753" Type="http://schemas.openxmlformats.org/officeDocument/2006/relationships/hyperlink" Target="https://incubeta.com/pt-pt/news-and-resources/3-ways-to-maximize-budget-efficiency/" TargetMode="External"/><Relationship Id="rId759" Type="http://schemas.openxmlformats.org/officeDocument/2006/relationships/hyperlink" Target="https://incubeta.com/ch/news-and-resources/incubeta-wins-prestigious-fd-gazelle-award-out-of-600-shortlisted-entries/" TargetMode="External"/><Relationship Id="rId758" Type="http://schemas.openxmlformats.org/officeDocument/2006/relationships/hyperlink" Target="https://incubeta.com/it/capabilities/digital-media/" TargetMode="External"/><Relationship Id="rId757" Type="http://schemas.openxmlformats.org/officeDocument/2006/relationships/hyperlink" Target="https://incubeta.com/knowledge-base/what-is-enhanced-conversions/" TargetMode="External"/><Relationship Id="rId2670" Type="http://schemas.openxmlformats.org/officeDocument/2006/relationships/hyperlink" Target="https://incubeta.com/pt-pt/news-and-resources/key-learns-from-google-cloud-summit/" TargetMode="External"/><Relationship Id="rId1340" Type="http://schemas.openxmlformats.org/officeDocument/2006/relationships/hyperlink" Target="https://incubeta.com/de/knowledge-base/test-learn-with-the-new-ai-powered-features-on-performance-max/" TargetMode="External"/><Relationship Id="rId2671" Type="http://schemas.openxmlformats.org/officeDocument/2006/relationships/hyperlink" Target="https://incubeta.com/pt-pt/news-and-resources/how-to-make-every-search-dollar-count/" TargetMode="External"/><Relationship Id="rId752" Type="http://schemas.openxmlformats.org/officeDocument/2006/relationships/hyperlink" Target="https://incubeta.com/za/knowledge-base/five-top-tips-to-drive-sales-on-amazon-prime-day/" TargetMode="External"/><Relationship Id="rId1341" Type="http://schemas.openxmlformats.org/officeDocument/2006/relationships/hyperlink" Target="https://incubeta.com/sg/video-library/the-digital-edge-ep-2-the-relationship-between-the-cfo-and-the-cmo-with-greg-dos-santos/" TargetMode="External"/><Relationship Id="rId2672" Type="http://schemas.openxmlformats.org/officeDocument/2006/relationships/hyperlink" Target="https://incubeta.com/ae/knowledge-base/category/threads/" TargetMode="External"/><Relationship Id="rId751" Type="http://schemas.openxmlformats.org/officeDocument/2006/relationships/hyperlink" Target="https://incubeta.com/news-and-resources/incubeta-are-finalists-at-google-premier-partner-awards/" TargetMode="External"/><Relationship Id="rId1342" Type="http://schemas.openxmlformats.org/officeDocument/2006/relationships/hyperlink" Target="https://incubeta.com/it/news-and-resources/extendo-joins-incubeta/" TargetMode="External"/><Relationship Id="rId2673" Type="http://schemas.openxmlformats.org/officeDocument/2006/relationships/hyperlink" Target="https://incubeta.com/gb/news-and-resources/why-cmos-lack-confidence-in-their-reporting/" TargetMode="External"/><Relationship Id="rId750" Type="http://schemas.openxmlformats.org/officeDocument/2006/relationships/hyperlink" Target="https://incubeta.com/es/news-and-resources/say-hello-to-temu-south-africas-newest-retail-phenomenon/" TargetMode="External"/><Relationship Id="rId1343" Type="http://schemas.openxmlformats.org/officeDocument/2006/relationships/hyperlink" Target="https://incubeta.com/es/our-work/executing-a-global-data-audience-strategy/" TargetMode="External"/><Relationship Id="rId2674" Type="http://schemas.openxmlformats.org/officeDocument/2006/relationships/hyperlink" Target="https://incubeta.com/au/news-and-resources/extendo-joins-incubeta/" TargetMode="External"/><Relationship Id="rId1344" Type="http://schemas.openxmlformats.org/officeDocument/2006/relationships/hyperlink" Target="https://incubeta.com/de/knowledge-base/category/generative-ai/" TargetMode="External"/><Relationship Id="rId2675" Type="http://schemas.openxmlformats.org/officeDocument/2006/relationships/hyperlink" Target="https://incubeta.com/es/news-and-resources/tomorrows-world-5-takeaways-for-building-marketing-systems-that-outperform-in-2026/" TargetMode="External"/><Relationship Id="rId2621" Type="http://schemas.openxmlformats.org/officeDocument/2006/relationships/hyperlink" Target="https://incubeta.com/es/news-and-resources/key-learns-from-google-cloud-summit/" TargetMode="External"/><Relationship Id="rId3953" Type="http://schemas.openxmlformats.org/officeDocument/2006/relationships/hyperlink" Target="https://incubeta.com/pt-pt/knowledge-base/6-accessibility-tips-to-improve-your-customer-experience/" TargetMode="External"/><Relationship Id="rId2622" Type="http://schemas.openxmlformats.org/officeDocument/2006/relationships/hyperlink" Target="https://incubeta.com/au/knowledge-base/how-to-elevate-your-brands-presence-power-with-amazon-brand-registry/" TargetMode="External"/><Relationship Id="rId3952" Type="http://schemas.openxmlformats.org/officeDocument/2006/relationships/hyperlink" Target="https://incubeta.com/my/our-work/page/3/" TargetMode="External"/><Relationship Id="rId2623" Type="http://schemas.openxmlformats.org/officeDocument/2006/relationships/hyperlink" Target="https://incubeta.com/ae/knowledge-base/the-cookie-situation-from-deprecation-to-degradation/" TargetMode="External"/><Relationship Id="rId3955" Type="http://schemas.openxmlformats.org/officeDocument/2006/relationships/hyperlink" Target="https://incubeta.com/it/news-and-resources/incubeta-opens-offices-in-saudi-arabia-to-execute-on-regional-global-growth-strategy/" TargetMode="External"/><Relationship Id="rId2624" Type="http://schemas.openxmlformats.org/officeDocument/2006/relationships/hyperlink" Target="https://incubeta.com/pt-pt/news-and-resources/intelligent-creative-vs-infinite-ai-content-how-to-win-in-2026/" TargetMode="External"/><Relationship Id="rId3954" Type="http://schemas.openxmlformats.org/officeDocument/2006/relationships/hyperlink" Target="https://incubeta.com/my/knowledge-base/category/automation/" TargetMode="External"/><Relationship Id="rId2625" Type="http://schemas.openxmlformats.org/officeDocument/2006/relationships/hyperlink" Target="https://incubeta.com/au/news-and-resources/how-google-is-redefining-discovery-in-an-ai-first-world/" TargetMode="External"/><Relationship Id="rId3957" Type="http://schemas.openxmlformats.org/officeDocument/2006/relationships/hyperlink" Target="https://incubeta.com/es/knowledge-base/category/google-analytics/" TargetMode="External"/><Relationship Id="rId2626" Type="http://schemas.openxmlformats.org/officeDocument/2006/relationships/hyperlink" Target="https://incubeta.com/sg/our-work/leveraging-gmp-to-drive-leads-reach/" TargetMode="External"/><Relationship Id="rId3956" Type="http://schemas.openxmlformats.org/officeDocument/2006/relationships/hyperlink" Target="https://incubeta.com/mx/news-and-resources/how-google-is-redefining-discovery-in-an-ai-first-world/" TargetMode="External"/><Relationship Id="rId2627" Type="http://schemas.openxmlformats.org/officeDocument/2006/relationships/hyperlink" Target="https://incubeta.com/au/knowledge-base/category/social-media/" TargetMode="External"/><Relationship Id="rId3959" Type="http://schemas.openxmlformats.org/officeDocument/2006/relationships/hyperlink" Target="https://incubeta.com/sg/our-work/combining-real-time-weather-signals-with-ai-for-the-loreal-group/" TargetMode="External"/><Relationship Id="rId2628" Type="http://schemas.openxmlformats.org/officeDocument/2006/relationships/hyperlink" Target="https://incubeta.com/sg/video-library/the-digital-edge-s2-ep-7-how-to-move-from-ai-efficiency-to-strategic-growth-with-marketing-over-coffees-christopher-penn/" TargetMode="External"/><Relationship Id="rId3958" Type="http://schemas.openxmlformats.org/officeDocument/2006/relationships/hyperlink" Target="https://incubeta.com/au/news-and-resources/after-google-cloud-next-are-you-an-architect-or-a-renter/" TargetMode="External"/><Relationship Id="rId709" Type="http://schemas.openxmlformats.org/officeDocument/2006/relationships/hyperlink" Target="https://incubeta.com/es/news-and-resources/waving-goodbye-to-google-optimize/" TargetMode="External"/><Relationship Id="rId2629" Type="http://schemas.openxmlformats.org/officeDocument/2006/relationships/hyperlink" Target="https://incubeta.com/ae/knowledge-base/category/sales/" TargetMode="External"/><Relationship Id="rId708" Type="http://schemas.openxmlformats.org/officeDocument/2006/relationships/hyperlink" Target="https://incubeta.com/news-and-resources/extendo-joins-incubeta/" TargetMode="External"/><Relationship Id="rId707" Type="http://schemas.openxmlformats.org/officeDocument/2006/relationships/hyperlink" Target="https://incubeta.com/mx/our-work/improving-mid-funnel-remarketing-performance-with-custom-bidding/" TargetMode="External"/><Relationship Id="rId706" Type="http://schemas.openxmlformats.org/officeDocument/2006/relationships/hyperlink" Target="https://incubeta.com/au/news-and-resources/majority-stake-in-incubeta-acquired-by-global-investment-firm-carlyle/" TargetMode="External"/><Relationship Id="rId701" Type="http://schemas.openxmlformats.org/officeDocument/2006/relationships/hyperlink" Target="https://incubeta.com/sg/video-library/tomorrows-world-live-powered-by-ai-and-seamless-technology/" TargetMode="External"/><Relationship Id="rId700" Type="http://schemas.openxmlformats.org/officeDocument/2006/relationships/hyperlink" Target="https://incubeta.com/video-library/the-digital-edge-s2-ep-7-how-to-move-from-ai-efficiency-to-strategic-growth-with-marketing-over-coffees-christopher-penn/" TargetMode="External"/><Relationship Id="rId705" Type="http://schemas.openxmlformats.org/officeDocument/2006/relationships/hyperlink" Target="https://incubeta.com/news-and-resources/loreal-and-incubeta-partner/" TargetMode="External"/><Relationship Id="rId704" Type="http://schemas.openxmlformats.org/officeDocument/2006/relationships/hyperlink" Target="https://incubeta.com/za/news-and-resources/how-to-appropriately-represent-disability-in-marketing/" TargetMode="External"/><Relationship Id="rId703" Type="http://schemas.openxmlformats.org/officeDocument/2006/relationships/hyperlink" Target="https://incubeta.com/news-and-resources/incubeta-partners-with-carpio-to-supercharge-marketplace-reporting/" TargetMode="External"/><Relationship Id="rId702" Type="http://schemas.openxmlformats.org/officeDocument/2006/relationships/hyperlink" Target="https://incubeta.com/news-and-resources/what-the-digital-markets-act-dma-means-for-google-advertisers/" TargetMode="External"/><Relationship Id="rId3951" Type="http://schemas.openxmlformats.org/officeDocument/2006/relationships/hyperlink" Target="https://incubeta.com/de/our-work/global-digital-transformation/" TargetMode="External"/><Relationship Id="rId2620" Type="http://schemas.openxmlformats.org/officeDocument/2006/relationships/hyperlink" Target="https://incubeta.com/pt-pt/news-and-resources/creative-authenticity-in-a-world-of-ai/" TargetMode="External"/><Relationship Id="rId3950" Type="http://schemas.openxmlformats.org/officeDocument/2006/relationships/hyperlink" Target="https://incubeta.com/es/knowledge-base/how-to-elevate-your-brands-presence-power-with-amazon-brand-registry/" TargetMode="External"/><Relationship Id="rId2610" Type="http://schemas.openxmlformats.org/officeDocument/2006/relationships/hyperlink" Target="https://incubeta.com/gb/news-and-resources/under-armour-appoints-incubeta-to-accelerate-european-growth-on-amazon/" TargetMode="External"/><Relationship Id="rId3942" Type="http://schemas.openxmlformats.org/officeDocument/2006/relationships/hyperlink" Target="https://incubeta.com/za/news-and-resources/loreal-and-incubeta-partner/" TargetMode="External"/><Relationship Id="rId2611" Type="http://schemas.openxmlformats.org/officeDocument/2006/relationships/hyperlink" Target="https://incubeta.com/my/video-library/the-digital-edge-s2-ep-7-how-to-move-from-ai-efficiency-to-strategic-growth-with-marketing-over-coffees-christopher-penn/" TargetMode="External"/><Relationship Id="rId3941" Type="http://schemas.openxmlformats.org/officeDocument/2006/relationships/hyperlink" Target="https://incubeta.com/gb/our-work/unlocking-new-profitability-in-a-shifting-luxury-market/" TargetMode="External"/><Relationship Id="rId2612" Type="http://schemas.openxmlformats.org/officeDocument/2006/relationships/hyperlink" Target="https://incubeta.com/ae/news-and-resources/from-ai-invisibility-to-ai-authority-scaling-brand-authority-in-the-age-of-answer-engines/" TargetMode="External"/><Relationship Id="rId3944" Type="http://schemas.openxmlformats.org/officeDocument/2006/relationships/hyperlink" Target="https://incubeta.com/au/news-and-resources/category/thought-leadership/page/2/" TargetMode="External"/><Relationship Id="rId2613" Type="http://schemas.openxmlformats.org/officeDocument/2006/relationships/hyperlink" Target="https://incubeta.com/sg/our-work/a-decade-of-outperforming-with-forever-new/" TargetMode="External"/><Relationship Id="rId3943" Type="http://schemas.openxmlformats.org/officeDocument/2006/relationships/hyperlink" Target="https://incubeta.com/au/knowledge-base/what-is-threads/" TargetMode="External"/><Relationship Id="rId2614" Type="http://schemas.openxmlformats.org/officeDocument/2006/relationships/hyperlink" Target="https://incubeta.com/my/news-and-resources/extendo-joins-incubeta/" TargetMode="External"/><Relationship Id="rId3946" Type="http://schemas.openxmlformats.org/officeDocument/2006/relationships/hyperlink" Target="https://incubeta.com/sg/knowledge-base/multi-target-portfolios-making-the-most-of-sa360s-newest-bid-strategy/" TargetMode="External"/><Relationship Id="rId2615" Type="http://schemas.openxmlformats.org/officeDocument/2006/relationships/hyperlink" Target="https://incubeta.com/es/our-work/using-high-quality-content-to-drive-engagement/" TargetMode="External"/><Relationship Id="rId3945" Type="http://schemas.openxmlformats.org/officeDocument/2006/relationships/hyperlink" Target="https://incubeta.com/sg/our-work/carparts-mmm/" TargetMode="External"/><Relationship Id="rId2616" Type="http://schemas.openxmlformats.org/officeDocument/2006/relationships/hyperlink" Target="https://incubeta.com/my/news-and-resources/how-to-find-growth-in-difficult-times/" TargetMode="External"/><Relationship Id="rId3948" Type="http://schemas.openxmlformats.org/officeDocument/2006/relationships/hyperlink" Target="https://incubeta.com/ae/our-work/taking-the-grind-out-of-data-analysis/" TargetMode="External"/><Relationship Id="rId2617" Type="http://schemas.openxmlformats.org/officeDocument/2006/relationships/hyperlink" Target="https://incubeta.com/sg/news-and-resources/creative-authenticity-in-a-world-of-ai/" TargetMode="External"/><Relationship Id="rId3947" Type="http://schemas.openxmlformats.org/officeDocument/2006/relationships/hyperlink" Target="https://incubeta.com/es/video-library/the-digital-edge-ep-2-the-relationship-between-the-cfo-and-the-cmo-with-greg-dos-santos/" TargetMode="External"/><Relationship Id="rId2618" Type="http://schemas.openxmlformats.org/officeDocument/2006/relationships/hyperlink" Target="https://incubeta.com/my/knowledge-base/what-is-dynamic-creative-optimization-dco/" TargetMode="External"/><Relationship Id="rId2619" Type="http://schemas.openxmlformats.org/officeDocument/2006/relationships/hyperlink" Target="https://incubeta.com/za/news-and-resources/incubeta-uk-is-google-mobile-certified/" TargetMode="External"/><Relationship Id="rId3949" Type="http://schemas.openxmlformats.org/officeDocument/2006/relationships/hyperlink" Target="https://incubeta.com/ae/knowledge-base/category/app-advertising/" TargetMode="External"/><Relationship Id="rId3940" Type="http://schemas.openxmlformats.org/officeDocument/2006/relationships/hyperlink" Target="https://incubeta.com/it/news-and-resources/harrods-partners-with-incubeta/" TargetMode="External"/><Relationship Id="rId1312" Type="http://schemas.openxmlformats.org/officeDocument/2006/relationships/hyperlink" Target="https://incubeta.com/sg/news-and-resources/category/incubeta-updates/page/2/" TargetMode="External"/><Relationship Id="rId2643" Type="http://schemas.openxmlformats.org/officeDocument/2006/relationships/hyperlink" Target="https://incubeta.com/pt-pt/news-and-resources/loreal-incubeta-use-ai-first-party-data-to-push-personalization-frontiers-with-skin-genius/" TargetMode="External"/><Relationship Id="rId3975" Type="http://schemas.openxmlformats.org/officeDocument/2006/relationships/hyperlink" Target="https://incubeta.com/gb/knowledge-base/the-role-of-first-party-mode-in-futureproof-measurement/" TargetMode="External"/><Relationship Id="rId1313" Type="http://schemas.openxmlformats.org/officeDocument/2006/relationships/hyperlink" Target="https://incubeta.com/za/news-and-resources/how-google-is-redefining-discovery-in-an-ai-first-world/" TargetMode="External"/><Relationship Id="rId2644" Type="http://schemas.openxmlformats.org/officeDocument/2006/relationships/hyperlink" Target="https://incubeta.com/gb/our-work/page/2/" TargetMode="External"/><Relationship Id="rId3974" Type="http://schemas.openxmlformats.org/officeDocument/2006/relationships/hyperlink" Target="https://incubeta.com/ch/knowledge-base/the-cookie-situation-from-deprecation-to-degradation/" TargetMode="External"/><Relationship Id="rId1314" Type="http://schemas.openxmlformats.org/officeDocument/2006/relationships/hyperlink" Target="https://incubeta.com/it/knowledge-base/unlocking-search-performance-with-sa360-forecasting/" TargetMode="External"/><Relationship Id="rId2645" Type="http://schemas.openxmlformats.org/officeDocument/2006/relationships/hyperlink" Target="https://incubeta.com/au/news-and-resources/incubeta-opens-offices-in-saudi-arabia-to-execute-on-regional-global-growth-strategy/" TargetMode="External"/><Relationship Id="rId3977" Type="http://schemas.openxmlformats.org/officeDocument/2006/relationships/hyperlink" Target="https://incubeta.com/video-library/ms-and-incubeta-building-a-demand-led-marketing-strategy/" TargetMode="External"/><Relationship Id="rId1315" Type="http://schemas.openxmlformats.org/officeDocument/2006/relationships/hyperlink" Target="https://incubeta.com/it/news-and-resources/incubeta-joins-googles-international-growth-program/" TargetMode="External"/><Relationship Id="rId2646" Type="http://schemas.openxmlformats.org/officeDocument/2006/relationships/hyperlink" Target="https://incubeta.com/pt-pt/news-and-resources/category/news/" TargetMode="External"/><Relationship Id="rId3976" Type="http://schemas.openxmlformats.org/officeDocument/2006/relationships/hyperlink" Target="https://incubeta.com/ch/knowledge-base/category/crm/" TargetMode="External"/><Relationship Id="rId1316" Type="http://schemas.openxmlformats.org/officeDocument/2006/relationships/hyperlink" Target="https://incubeta.com/gb/knowledge-base/category/signals/" TargetMode="External"/><Relationship Id="rId2647" Type="http://schemas.openxmlformats.org/officeDocument/2006/relationships/hyperlink" Target="https://incubeta.com/sg/news-and-resources/driving-growth-in-uncertainty-3-top-tips-for-business-leaders/" TargetMode="External"/><Relationship Id="rId3979" Type="http://schemas.openxmlformats.org/officeDocument/2006/relationships/hyperlink" Target="https://incubeta.com/au/knowledge-base/category/gen-z/" TargetMode="External"/><Relationship Id="rId1317" Type="http://schemas.openxmlformats.org/officeDocument/2006/relationships/hyperlink" Target="https://incubeta.com/ae/knowledge-base/category/ux/" TargetMode="External"/><Relationship Id="rId2648" Type="http://schemas.openxmlformats.org/officeDocument/2006/relationships/hyperlink" Target="https://incubeta.com/pt-pt/news-and-resources/incubeta-to-propel-growth-for-popeyes-uk/" TargetMode="External"/><Relationship Id="rId3978" Type="http://schemas.openxmlformats.org/officeDocument/2006/relationships/hyperlink" Target="https://incubeta.com/ae/knowledge-base/beyond-the-click-mastering-attribution-with-sa360/" TargetMode="External"/><Relationship Id="rId1318" Type="http://schemas.openxmlformats.org/officeDocument/2006/relationships/hyperlink" Target="https://incubeta.com/es/video-library/digital-edge-episode-1/" TargetMode="External"/><Relationship Id="rId2649" Type="http://schemas.openxmlformats.org/officeDocument/2006/relationships/hyperlink" Target="https://incubeta.com/mx/news-and-resources/incubeta-welcomes-blue-walrus-to-the-family/" TargetMode="External"/><Relationship Id="rId1319" Type="http://schemas.openxmlformats.org/officeDocument/2006/relationships/hyperlink" Target="https://incubeta.com/gb/capabilities/creative/" TargetMode="External"/><Relationship Id="rId729" Type="http://schemas.openxmlformats.org/officeDocument/2006/relationships/hyperlink" Target="https://incubeta.com/za/knowledge-base/what-is-marketing-mix-modeling-mmm/" TargetMode="External"/><Relationship Id="rId728" Type="http://schemas.openxmlformats.org/officeDocument/2006/relationships/hyperlink" Target="https://incubeta.com/my/news-and-resources/how-to-avoid-keyword-cannibalization-and-drive-total-search-performance/" TargetMode="External"/><Relationship Id="rId723" Type="http://schemas.openxmlformats.org/officeDocument/2006/relationships/hyperlink" Target="https://incubeta.com/video-library/the-digital-edge-s2-ep-6-overcoming-the-confidence-paradox-in-marketing-with-paul-ruscoe/" TargetMode="External"/><Relationship Id="rId722" Type="http://schemas.openxmlformats.org/officeDocument/2006/relationships/hyperlink" Target="https://incubeta.com/pt-pt/our-work/combining-real-time-weather-signals-with-ai-for-the-loreal-group/" TargetMode="External"/><Relationship Id="rId721" Type="http://schemas.openxmlformats.org/officeDocument/2006/relationships/hyperlink" Target="https://incubeta.com/es/news-and-resources/overcoming-2025-marketing-challenges/" TargetMode="External"/><Relationship Id="rId720" Type="http://schemas.openxmlformats.org/officeDocument/2006/relationships/hyperlink" Target="https://incubeta.com/de/news-and-resources/welcoming-jacques-van-niekerk-as-global-ceo-of-incubeta/" TargetMode="External"/><Relationship Id="rId727" Type="http://schemas.openxmlformats.org/officeDocument/2006/relationships/hyperlink" Target="https://incubeta.com/news-and-resources/how-to-own-your-automation/" TargetMode="External"/><Relationship Id="rId726" Type="http://schemas.openxmlformats.org/officeDocument/2006/relationships/hyperlink" Target="https://incubeta.com/news-and-resources/incubeta-launches-seamless-search-on-google-cloud-marketplace/" TargetMode="External"/><Relationship Id="rId725" Type="http://schemas.openxmlformats.org/officeDocument/2006/relationships/hyperlink" Target="https://incubeta.com/sg/news-and-resources/incubeta-welcomes-new-acquisition-bruce-clay-mena-to-the-family/" TargetMode="External"/><Relationship Id="rId724" Type="http://schemas.openxmlformats.org/officeDocument/2006/relationships/hyperlink" Target="https://incubeta.com/de/news-and-resources/incubeta-acquires-rocketsource-to-expand-human-centered-ai-capabilities/" TargetMode="External"/><Relationship Id="rId3971" Type="http://schemas.openxmlformats.org/officeDocument/2006/relationships/hyperlink" Target="https://incubeta.com/za/news-and-resources/incubeta-wins-at-the-google-premier-partner-awards/" TargetMode="External"/><Relationship Id="rId2640" Type="http://schemas.openxmlformats.org/officeDocument/2006/relationships/hyperlink" Target="https://incubeta.com/sg/whitepapers/report-the-marketers-confidence-paradox/" TargetMode="External"/><Relationship Id="rId3970" Type="http://schemas.openxmlformats.org/officeDocument/2006/relationships/hyperlink" Target="https://incubeta.com/it/our-work/marks-spencer-international/" TargetMode="External"/><Relationship Id="rId1310" Type="http://schemas.openxmlformats.org/officeDocument/2006/relationships/hyperlink" Target="https://incubeta.com/za/news-and-resources/incubeta-appoints-amy-crowther-as-president-americas/" TargetMode="External"/><Relationship Id="rId2641" Type="http://schemas.openxmlformats.org/officeDocument/2006/relationships/hyperlink" Target="https://incubeta.com/my/knowledge-base/category/app-advertising/" TargetMode="External"/><Relationship Id="rId3973" Type="http://schemas.openxmlformats.org/officeDocument/2006/relationships/hyperlink" Target="https://incubeta.com/au/news-and-resources/harrods-partners-with-incubeta/" TargetMode="External"/><Relationship Id="rId1311" Type="http://schemas.openxmlformats.org/officeDocument/2006/relationships/hyperlink" Target="https://incubeta.com/it/knowledge-base/category/visual-web-optimiser/" TargetMode="External"/><Relationship Id="rId2642" Type="http://schemas.openxmlformats.org/officeDocument/2006/relationships/hyperlink" Target="https://incubeta.com/pt-pt/knowledge-base/category/ux/" TargetMode="External"/><Relationship Id="rId3972" Type="http://schemas.openxmlformats.org/officeDocument/2006/relationships/hyperlink" Target="https://incubeta.com/gb/knowledge-base/category/performace/" TargetMode="External"/><Relationship Id="rId1301" Type="http://schemas.openxmlformats.org/officeDocument/2006/relationships/hyperlink" Target="https://incubeta.com/za/knowledge-base/the-cookie-situation-from-deprecation-to-degradation/" TargetMode="External"/><Relationship Id="rId2632" Type="http://schemas.openxmlformats.org/officeDocument/2006/relationships/hyperlink" Target="https://incubeta.com/mx/knowledge-base/category/ga4/" TargetMode="External"/><Relationship Id="rId3964" Type="http://schemas.openxmlformats.org/officeDocument/2006/relationships/hyperlink" Target="https://incubeta.com/ae/news-and-resources/google-agentspace/" TargetMode="External"/><Relationship Id="rId1302" Type="http://schemas.openxmlformats.org/officeDocument/2006/relationships/hyperlink" Target="https://incubeta.com/es/knowledge-base/category/signals/" TargetMode="External"/><Relationship Id="rId2633" Type="http://schemas.openxmlformats.org/officeDocument/2006/relationships/hyperlink" Target="https://incubeta.com/mx/news-and-resources/tim-weller-joins-incubeta/" TargetMode="External"/><Relationship Id="rId3963" Type="http://schemas.openxmlformats.org/officeDocument/2006/relationships/hyperlink" Target="https://incubeta.com/za/our-work/leveraging-gmp-to-drive-leads-reach/" TargetMode="External"/><Relationship Id="rId1303" Type="http://schemas.openxmlformats.org/officeDocument/2006/relationships/hyperlink" Target="https://incubeta.com/ae/knowledge-base/what-is-retail-media/" TargetMode="External"/><Relationship Id="rId2634" Type="http://schemas.openxmlformats.org/officeDocument/2006/relationships/hyperlink" Target="https://incubeta.com/ae/our-work/how-taxfix-turned-measurement-into-a-decision-engine-for-growth/" TargetMode="External"/><Relationship Id="rId3966" Type="http://schemas.openxmlformats.org/officeDocument/2006/relationships/hyperlink" Target="https://incubeta.com/sg/knowledge-base/category/tiktok/" TargetMode="External"/><Relationship Id="rId1304" Type="http://schemas.openxmlformats.org/officeDocument/2006/relationships/hyperlink" Target="https://incubeta.com/my/whitepapers/tomorrows-world-2026-marketing-outlook-playbook/" TargetMode="External"/><Relationship Id="rId2635" Type="http://schemas.openxmlformats.org/officeDocument/2006/relationships/hyperlink" Target="https://incubeta.com/it/knowledge-base/googles-ai-max-at-peak-times-the-hidden-risks-and-how-to-avoid-them-2/" TargetMode="External"/><Relationship Id="rId3965" Type="http://schemas.openxmlformats.org/officeDocument/2006/relationships/hyperlink" Target="https://incubeta.com/ch/news-and-resources/incubeta-za-is-google-mobile-certified/" TargetMode="External"/><Relationship Id="rId1305" Type="http://schemas.openxmlformats.org/officeDocument/2006/relationships/hyperlink" Target="https://incubeta.com/de/news-and-resources/celebrating-international-womens-day/" TargetMode="External"/><Relationship Id="rId2636" Type="http://schemas.openxmlformats.org/officeDocument/2006/relationships/hyperlink" Target="https://incubeta.com/ch/knowledge-base/category/accessibility/" TargetMode="External"/><Relationship Id="rId3968" Type="http://schemas.openxmlformats.org/officeDocument/2006/relationships/hyperlink" Target="https://incubeta.com/ch/news-and-resources/how-to-own-your-automation/" TargetMode="External"/><Relationship Id="rId1306" Type="http://schemas.openxmlformats.org/officeDocument/2006/relationships/hyperlink" Target="https://incubeta.com/sg/news-and-resources/incubeta-joins-googles-international-growth-program/" TargetMode="External"/><Relationship Id="rId2637" Type="http://schemas.openxmlformats.org/officeDocument/2006/relationships/hyperlink" Target="https://incubeta.com/sg/news-and-resources/is-sustainable-profitable-growth-a-pipe-dream/" TargetMode="External"/><Relationship Id="rId3967" Type="http://schemas.openxmlformats.org/officeDocument/2006/relationships/hyperlink" Target="https://incubeta.com/au/knowledge-base/category/ecommerce/" TargetMode="External"/><Relationship Id="rId1307" Type="http://schemas.openxmlformats.org/officeDocument/2006/relationships/hyperlink" Target="https://incubeta.com/my/video-library/the-digital-edge-ep-2-the-relationship-between-the-cfo-and-the-cmo-with-greg-dos-santos/" TargetMode="External"/><Relationship Id="rId2638" Type="http://schemas.openxmlformats.org/officeDocument/2006/relationships/hyperlink" Target="https://incubeta.com/mx/news-and-resources/how-to-own-your-automation/" TargetMode="External"/><Relationship Id="rId1308" Type="http://schemas.openxmlformats.org/officeDocument/2006/relationships/hyperlink" Target="https://incubeta.com/ch/knowledge-base/category/holiday-marketing/" TargetMode="External"/><Relationship Id="rId2639" Type="http://schemas.openxmlformats.org/officeDocument/2006/relationships/hyperlink" Target="https://incubeta.com/pt-pt/knowledge-base/category/holiday-marketing/" TargetMode="External"/><Relationship Id="rId3969" Type="http://schemas.openxmlformats.org/officeDocument/2006/relationships/hyperlink" Target="https://incubeta.com/es/news-and-resources/creating-value-with-ai-three-concrete-use-cases/" TargetMode="External"/><Relationship Id="rId1309" Type="http://schemas.openxmlformats.org/officeDocument/2006/relationships/hyperlink" Target="https://incubeta.com/gb/knowledge-base/mmm-powerhouses-comparing-meridian-and-robyn-2/" TargetMode="External"/><Relationship Id="rId719" Type="http://schemas.openxmlformats.org/officeDocument/2006/relationships/hyperlink" Target="https://incubeta.com/mx/knowledge-base/what-is-enhanced-conversions/" TargetMode="External"/><Relationship Id="rId718" Type="http://schemas.openxmlformats.org/officeDocument/2006/relationships/hyperlink" Target="https://incubeta.com/my/news-and-resources/how-to-appropriately-represent-disability-in-marketing/" TargetMode="External"/><Relationship Id="rId717" Type="http://schemas.openxmlformats.org/officeDocument/2006/relationships/hyperlink" Target="https://incubeta.com/our-work/marks-spencer-international/" TargetMode="External"/><Relationship Id="rId712" Type="http://schemas.openxmlformats.org/officeDocument/2006/relationships/hyperlink" Target="https://incubeta.com/it/our-work/improving-reporting-efficiency-with-gmp/" TargetMode="External"/><Relationship Id="rId711" Type="http://schemas.openxmlformats.org/officeDocument/2006/relationships/hyperlink" Target="https://incubeta.com/pt-pt/news-and-resources/how-to-avoid-keyword-cannibalization-and-drive-total-search-performance/" TargetMode="External"/><Relationship Id="rId710" Type="http://schemas.openxmlformats.org/officeDocument/2006/relationships/hyperlink" Target="https://incubeta.com/es/news-and-resources/how-to-avoid-keyword-cannibalization-and-drive-total-search-performance/" TargetMode="External"/><Relationship Id="rId716" Type="http://schemas.openxmlformats.org/officeDocument/2006/relationships/hyperlink" Target="https://incubeta.com/knowledge-base/category/sa360/" TargetMode="External"/><Relationship Id="rId715" Type="http://schemas.openxmlformats.org/officeDocument/2006/relationships/hyperlink" Target="https://incubeta.com/es/news-and-resources/the-amazon-idq-score-and-why-its-important/" TargetMode="External"/><Relationship Id="rId714" Type="http://schemas.openxmlformats.org/officeDocument/2006/relationships/hyperlink" Target="https://incubeta.com/news-and-resources/the-amazon-idq-score-and-why-its-important/" TargetMode="External"/><Relationship Id="rId713" Type="http://schemas.openxmlformats.org/officeDocument/2006/relationships/hyperlink" Target="https://incubeta.com/news-and-resources/incubeta-announces-lani-cummins-as-managing-director-anz/" TargetMode="External"/><Relationship Id="rId3960" Type="http://schemas.openxmlformats.org/officeDocument/2006/relationships/hyperlink" Target="https://incubeta.com/gb/video-library/ms-and-incubeta-building-a-demand-led-marketing-strategy/" TargetMode="External"/><Relationship Id="rId2630" Type="http://schemas.openxmlformats.org/officeDocument/2006/relationships/hyperlink" Target="https://incubeta.com/it/knowledge-base/page/3/" TargetMode="External"/><Relationship Id="rId3962" Type="http://schemas.openxmlformats.org/officeDocument/2006/relationships/hyperlink" Target="https://incubeta.com/gb/news-and-resources/category/incubeta-updates/page/4/" TargetMode="External"/><Relationship Id="rId1300" Type="http://schemas.openxmlformats.org/officeDocument/2006/relationships/hyperlink" Target="https://incubeta.com/ae/news-and-resources/category/incubeta-updates/page/4/" TargetMode="External"/><Relationship Id="rId2631" Type="http://schemas.openxmlformats.org/officeDocument/2006/relationships/hyperlink" Target="https://incubeta.com/es/news-and-resources/we-have-the-google-premier-partner-badge/" TargetMode="External"/><Relationship Id="rId3961" Type="http://schemas.openxmlformats.org/officeDocument/2006/relationships/hyperlink" Target="https://incubeta.com/za/news-and-resources/incubeta-acquires-ecommerce-agency-groundswell/" TargetMode="External"/><Relationship Id="rId3117" Type="http://schemas.openxmlformats.org/officeDocument/2006/relationships/hyperlink" Target="https://incubeta.com/de/news-and-resources/incubeta-acquires-analytics-partner-panalysis/" TargetMode="External"/><Relationship Id="rId4448" Type="http://schemas.openxmlformats.org/officeDocument/2006/relationships/hyperlink" Target="https://incubeta.com/it/knowledge-base/category/holiday-marketing/" TargetMode="External"/><Relationship Id="rId3116" Type="http://schemas.openxmlformats.org/officeDocument/2006/relationships/hyperlink" Target="https://incubeta.com/sg/our-work/improving-reporting-efficiency-with-gmp/" TargetMode="External"/><Relationship Id="rId4447" Type="http://schemas.openxmlformats.org/officeDocument/2006/relationships/hyperlink" Target="https://incubeta.com/it/knowledge-base/category/google-chrome/" TargetMode="External"/><Relationship Id="rId3119" Type="http://schemas.openxmlformats.org/officeDocument/2006/relationships/hyperlink" Target="https://incubeta.com/it/knowledge-base/category/ai/" TargetMode="External"/><Relationship Id="rId3118" Type="http://schemas.openxmlformats.org/officeDocument/2006/relationships/hyperlink" Target="https://incubeta.com/gb/knowledge-base/category/gmp/" TargetMode="External"/><Relationship Id="rId4449" Type="http://schemas.openxmlformats.org/officeDocument/2006/relationships/hyperlink" Target="https://incubeta.com/za/knowledge-base/advanced-signals-ai-first-ppc-structures-dont-need-to-result-in-a-loss-of-insight-or-control/" TargetMode="External"/><Relationship Id="rId4440" Type="http://schemas.openxmlformats.org/officeDocument/2006/relationships/hyperlink" Target="https://incubeta.com/pt-pt/news-and-resources/is-marketing-maturity-the-key-to-profitability/" TargetMode="External"/><Relationship Id="rId3111" Type="http://schemas.openxmlformats.org/officeDocument/2006/relationships/hyperlink" Target="https://incubeta.com/za/news-and-resources/tim-weller-joins-incubeta/" TargetMode="External"/><Relationship Id="rId4442" Type="http://schemas.openxmlformats.org/officeDocument/2006/relationships/hyperlink" Target="https://incubeta.com/de/video-library/the-digital-edge-s2-ep-7-how-to-move-from-ai-efficiency-to-strategic-growth-with-marketing-over-coffees-christopher-penn/" TargetMode="External"/><Relationship Id="rId3110" Type="http://schemas.openxmlformats.org/officeDocument/2006/relationships/hyperlink" Target="https://incubeta.com/ae/our-work/increasing-qualified-traffic-through-display-campaigns/" TargetMode="External"/><Relationship Id="rId4441" Type="http://schemas.openxmlformats.org/officeDocument/2006/relationships/hyperlink" Target="https://incubeta.com/my/news-and-resources/achieving-peak-season-success/" TargetMode="External"/><Relationship Id="rId3113" Type="http://schemas.openxmlformats.org/officeDocument/2006/relationships/hyperlink" Target="https://incubeta.com/my/knowledge-base/tired-of-explaining-data-discrepancies-a-practical-guide-to-sa360-and-ga-alignment/" TargetMode="External"/><Relationship Id="rId4444" Type="http://schemas.openxmlformats.org/officeDocument/2006/relationships/hyperlink" Target="https://incubeta.com/de/news-and-resources/the-power-behind-incubeta/" TargetMode="External"/><Relationship Id="rId3112" Type="http://schemas.openxmlformats.org/officeDocument/2006/relationships/hyperlink" Target="https://incubeta.com/mx/our-work/unlocking-the-power-of-googles-enhanced-conversions-pmax-solutions/" TargetMode="External"/><Relationship Id="rId4443" Type="http://schemas.openxmlformats.org/officeDocument/2006/relationships/hyperlink" Target="https://incubeta.com/de/knowledge-base/category/campaign-management/" TargetMode="External"/><Relationship Id="rId3115" Type="http://schemas.openxmlformats.org/officeDocument/2006/relationships/hyperlink" Target="https://incubeta.com/pt-pt/knowledge-base/category/google-ads/" TargetMode="External"/><Relationship Id="rId4446" Type="http://schemas.openxmlformats.org/officeDocument/2006/relationships/hyperlink" Target="https://incubeta.com/au/video-library/the-digital-edge-s2-ep-4-how-marketers-win-the-attention-economy-with-cricuts-stephanie-firth/" TargetMode="External"/><Relationship Id="rId3114" Type="http://schemas.openxmlformats.org/officeDocument/2006/relationships/hyperlink" Target="https://incubeta.com/ae/news-and-resources/how-to-make-every-search-dollar-count/" TargetMode="External"/><Relationship Id="rId4445" Type="http://schemas.openxmlformats.org/officeDocument/2006/relationships/hyperlink" Target="https://incubeta.com/pt-pt/knowledge-base/category/google-analytics/" TargetMode="External"/><Relationship Id="rId3106" Type="http://schemas.openxmlformats.org/officeDocument/2006/relationships/hyperlink" Target="https://incubeta.com/my/news-and-resources/incubetas-pledge-in-2022-and-beyond/" TargetMode="External"/><Relationship Id="rId4437" Type="http://schemas.openxmlformats.org/officeDocument/2006/relationships/hyperlink" Target="https://incubeta.com/mx/our-work/improving-reporting-efficiency-with-gmp/" TargetMode="External"/><Relationship Id="rId3105" Type="http://schemas.openxmlformats.org/officeDocument/2006/relationships/hyperlink" Target="https://incubeta.com/ch/news-and-resources/incubeta-opens-offices-in-saudi-arabia-to-execute-on-regional-global-growth-strategy/" TargetMode="External"/><Relationship Id="rId4436" Type="http://schemas.openxmlformats.org/officeDocument/2006/relationships/hyperlink" Target="https://incubeta.com/pt-pt/knowledge-base/category/sa360/" TargetMode="External"/><Relationship Id="rId3108" Type="http://schemas.openxmlformats.org/officeDocument/2006/relationships/hyperlink" Target="https://incubeta.com/ae/our-work/utilizing-personalization-to-scale-growth/" TargetMode="External"/><Relationship Id="rId4439" Type="http://schemas.openxmlformats.org/officeDocument/2006/relationships/hyperlink" Target="https://incubeta.com/es/knowledge-base/advanced-signals-ai-first-ppc-structures-dont-need-to-result-in-a-loss-of-insight-or-control/" TargetMode="External"/><Relationship Id="rId3107" Type="http://schemas.openxmlformats.org/officeDocument/2006/relationships/hyperlink" Target="https://incubeta.com/es/knowledge-base/what-is-consent-mode/" TargetMode="External"/><Relationship Id="rId4438" Type="http://schemas.openxmlformats.org/officeDocument/2006/relationships/hyperlink" Target="https://incubeta.com/gb/news-and-resources/incubeta-acquires-global-marketplace-expert-maze-one/" TargetMode="External"/><Relationship Id="rId3109" Type="http://schemas.openxmlformats.org/officeDocument/2006/relationships/hyperlink" Target="https://incubeta.com/gb/news-and-resources/our-continued-pledge-to-sustainability/" TargetMode="External"/><Relationship Id="rId3100" Type="http://schemas.openxmlformats.org/officeDocument/2006/relationships/hyperlink" Target="https://incubeta.com/it/news-and-resources/incubeta-welcomes-jacques-van-niekerk-as-non-executive-board-director/" TargetMode="External"/><Relationship Id="rId4431" Type="http://schemas.openxmlformats.org/officeDocument/2006/relationships/hyperlink" Target="https://incubeta.com/es/knowledge-base/how-to-integrate-google-cloud-google-marketing-platform/" TargetMode="External"/><Relationship Id="rId4430" Type="http://schemas.openxmlformats.org/officeDocument/2006/relationships/hyperlink" Target="https://incubeta.com/gb/news-and-resources/how-cmos-can-win-the-affection-of-the-cfo/" TargetMode="External"/><Relationship Id="rId3102" Type="http://schemas.openxmlformats.org/officeDocument/2006/relationships/hyperlink" Target="https://incubeta.com/sg/knowledge-base/category/threads/" TargetMode="External"/><Relationship Id="rId4433" Type="http://schemas.openxmlformats.org/officeDocument/2006/relationships/hyperlink" Target="https://incubeta.com/ch/our-work/delivering-tangible-business-growth/" TargetMode="External"/><Relationship Id="rId3101" Type="http://schemas.openxmlformats.org/officeDocument/2006/relationships/hyperlink" Target="https://incubeta.com/ch/knowledge-base/12-tips-for-seo-success-in-the-holiday-season/" TargetMode="External"/><Relationship Id="rId4432" Type="http://schemas.openxmlformats.org/officeDocument/2006/relationships/hyperlink" Target="https://incubeta.com/gb/news-and-resources/how-google-is-redefining-discovery-in-an-ai-first-world/" TargetMode="External"/><Relationship Id="rId3104" Type="http://schemas.openxmlformats.org/officeDocument/2006/relationships/hyperlink" Target="https://incubeta.com/mx/news-and-resources/increasing-sustainability-one-ad-at-a-time/" TargetMode="External"/><Relationship Id="rId4435" Type="http://schemas.openxmlformats.org/officeDocument/2006/relationships/hyperlink" Target="https://incubeta.com/es/capabilities/marketing-technology/" TargetMode="External"/><Relationship Id="rId3103" Type="http://schemas.openxmlformats.org/officeDocument/2006/relationships/hyperlink" Target="https://incubeta.com/za/capabilities/commerce/" TargetMode="External"/><Relationship Id="rId4434" Type="http://schemas.openxmlformats.org/officeDocument/2006/relationships/hyperlink" Target="https://incubeta.com/sg/news-and-resources/google-retaliates-to-chatgpt/" TargetMode="External"/><Relationship Id="rId3139" Type="http://schemas.openxmlformats.org/officeDocument/2006/relationships/hyperlink" Target="https://incubeta.com/de/news-and-resources/incubeta-apac-welcomes-ash-rane-as-client-director-for-data/" TargetMode="External"/><Relationship Id="rId3138" Type="http://schemas.openxmlformats.org/officeDocument/2006/relationships/hyperlink" Target="https://incubeta.com/ch/welcome-interview/" TargetMode="External"/><Relationship Id="rId4469" Type="http://schemas.openxmlformats.org/officeDocument/2006/relationships/hyperlink" Target="https://incubeta.com/pt-pt/find-us/page/2/" TargetMode="External"/><Relationship Id="rId4460" Type="http://schemas.openxmlformats.org/officeDocument/2006/relationships/hyperlink" Target="https://incubeta.com/ch/video-library/the-digital-edge-s2-ep-8-how-humans-win-and-disrupt-a-boring-ai-landscape-with-mark-schaefer/" TargetMode="External"/><Relationship Id="rId3131" Type="http://schemas.openxmlformats.org/officeDocument/2006/relationships/hyperlink" Target="https://incubeta.com/ch/news-and-resources/incubeta-launches-amazon-services-in-south-africa/" TargetMode="External"/><Relationship Id="rId4462" Type="http://schemas.openxmlformats.org/officeDocument/2006/relationships/hyperlink" Target="https://incubeta.com/es/news-and-resources/what-the-digital-markets-act-dma-means-for-google-advertisers/" TargetMode="External"/><Relationship Id="rId3130" Type="http://schemas.openxmlformats.org/officeDocument/2006/relationships/hyperlink" Target="https://incubeta.com/es/knowledge-base/the-cookie-situation-from-deprecation-to-degradation/" TargetMode="External"/><Relationship Id="rId4461" Type="http://schemas.openxmlformats.org/officeDocument/2006/relationships/hyperlink" Target="https://incubeta.com/ae/whitepapers/the-architects-the-renters/" TargetMode="External"/><Relationship Id="rId3133" Type="http://schemas.openxmlformats.org/officeDocument/2006/relationships/hyperlink" Target="https://incubeta.com/ch/news-and-resources/google-transitions-away-from-similar-audiences/" TargetMode="External"/><Relationship Id="rId4464" Type="http://schemas.openxmlformats.org/officeDocument/2006/relationships/hyperlink" Target="https://incubeta.com/sg/welcome-interview/" TargetMode="External"/><Relationship Id="rId3132" Type="http://schemas.openxmlformats.org/officeDocument/2006/relationships/hyperlink" Target="https://incubeta.com/ch/news-and-resources/incubeta-wins-at-the-google-premier-partner-awards/" TargetMode="External"/><Relationship Id="rId4463" Type="http://schemas.openxmlformats.org/officeDocument/2006/relationships/hyperlink" Target="https://incubeta.com/es/our-work/boosting-cross-market-brand-performance-for-gruppo-una/" TargetMode="External"/><Relationship Id="rId3135" Type="http://schemas.openxmlformats.org/officeDocument/2006/relationships/hyperlink" Target="https://incubeta.com/za/news-and-resources/breaking-down-organizational-silos-to-drive-synergy/" TargetMode="External"/><Relationship Id="rId4466" Type="http://schemas.openxmlformats.org/officeDocument/2006/relationships/hyperlink" Target="https://incubeta.com/mx/news-and-resources/victoria-webb-appointed-as-new-managing-director-of-incubeta-mena/" TargetMode="External"/><Relationship Id="rId3134" Type="http://schemas.openxmlformats.org/officeDocument/2006/relationships/hyperlink" Target="https://incubeta.com/au/news-and-resources/why-cmos-lack-confidence-in-their-reporting/" TargetMode="External"/><Relationship Id="rId4465" Type="http://schemas.openxmlformats.org/officeDocument/2006/relationships/hyperlink" Target="https://incubeta.com/pt-pt/video-library/the-digital-edge-s2-ep-9-keeping-your-brand-voice-in-an-automated-world-with-ben-afia/" TargetMode="External"/><Relationship Id="rId3137" Type="http://schemas.openxmlformats.org/officeDocument/2006/relationships/hyperlink" Target="https://incubeta.com/ch/our-work/unlocking-the-power-of-googles-enhanced-conversions-pmax-solutions/" TargetMode="External"/><Relationship Id="rId4468" Type="http://schemas.openxmlformats.org/officeDocument/2006/relationships/hyperlink" Target="https://incubeta.com/gb/knowledge-base/category/google-chrome/" TargetMode="External"/><Relationship Id="rId3136" Type="http://schemas.openxmlformats.org/officeDocument/2006/relationships/hyperlink" Target="https://incubeta.com/de/knowledge-base/category/tiktok/" TargetMode="External"/><Relationship Id="rId4467" Type="http://schemas.openxmlformats.org/officeDocument/2006/relationships/hyperlink" Target="https://incubeta.com/wp-content/cache/fonts/1/google-fonts/css/d/8/1/e65457f803af3d5df77357e6ac396.css" TargetMode="External"/><Relationship Id="rId3128" Type="http://schemas.openxmlformats.org/officeDocument/2006/relationships/hyperlink" Target="https://incubeta.com/de/knowledge-base/understanding-consolidated-data/" TargetMode="External"/><Relationship Id="rId4459" Type="http://schemas.openxmlformats.org/officeDocument/2006/relationships/hyperlink" Target="https://incubeta.com/ae/knowledge-base/category/artificial-intelligence/" TargetMode="External"/><Relationship Id="rId3127" Type="http://schemas.openxmlformats.org/officeDocument/2006/relationships/hyperlink" Target="https://incubeta.com/mx/news-and-resources/category/news/" TargetMode="External"/><Relationship Id="rId4458" Type="http://schemas.openxmlformats.org/officeDocument/2006/relationships/hyperlink" Target="https://incubeta.com/ae/news-and-resources/amazons-back-what-their-google-shopping-whiplash-really-changed/" TargetMode="External"/><Relationship Id="rId3129" Type="http://schemas.openxmlformats.org/officeDocument/2006/relationships/hyperlink" Target="https://incubeta.com/it/video-library/the-digital-edge-ep-5-showcasing-marketing-as-a-profit-driver-with-damien-bennett/" TargetMode="External"/><Relationship Id="rId3120" Type="http://schemas.openxmlformats.org/officeDocument/2006/relationships/hyperlink" Target="https://incubeta.com/pt-pt/news-and-resources/victoria-webb-appointed-as-new-managing-director-of-incubeta-mena/" TargetMode="External"/><Relationship Id="rId4451" Type="http://schemas.openxmlformats.org/officeDocument/2006/relationships/hyperlink" Target="https://incubeta.com/de/our-work/increasing-roas-with-google-precision-optimization/" TargetMode="External"/><Relationship Id="rId4450" Type="http://schemas.openxmlformats.org/officeDocument/2006/relationships/hyperlink" Target="https://incubeta.com/gb/knowledge-base/category/threads/" TargetMode="External"/><Relationship Id="rId3122" Type="http://schemas.openxmlformats.org/officeDocument/2006/relationships/hyperlink" Target="https://incubeta.com/it/knowledge-base/category/consent-mode/" TargetMode="External"/><Relationship Id="rId4453" Type="http://schemas.openxmlformats.org/officeDocument/2006/relationships/hyperlink" Target="https://incubeta.com/ae/knowledge-base/category/mmm-tools/" TargetMode="External"/><Relationship Id="rId3121" Type="http://schemas.openxmlformats.org/officeDocument/2006/relationships/hyperlink" Target="https://incubeta.com/mx/news-and-resources/how-cmos-can-win-the-affection-of-the-cfo/" TargetMode="External"/><Relationship Id="rId4452" Type="http://schemas.openxmlformats.org/officeDocument/2006/relationships/hyperlink" Target="https://incubeta.com/sg/news-and-resources/incubeta-launches-new-agentic-ai-products-to-help-brands-understand-what-truly-drives-marketing-performance/" TargetMode="External"/><Relationship Id="rId3124" Type="http://schemas.openxmlformats.org/officeDocument/2006/relationships/hyperlink" Target="https://incubeta.com/mx/knowledge-base/advanced-signals-ai-first-ppc-structures-dont-need-to-result-in-a-loss-of-insight-or-control/" TargetMode="External"/><Relationship Id="rId4455" Type="http://schemas.openxmlformats.org/officeDocument/2006/relationships/hyperlink" Target="https://incubeta.com/es/knowledge-base/category/performace/" TargetMode="External"/><Relationship Id="rId3123" Type="http://schemas.openxmlformats.org/officeDocument/2006/relationships/hyperlink" Target="https://incubeta.com/knowledge-base/category/marketing/" TargetMode="External"/><Relationship Id="rId4454" Type="http://schemas.openxmlformats.org/officeDocument/2006/relationships/hyperlink" Target="https://incubeta.com/it/news-and-resources/in-house-versus-agency/" TargetMode="External"/><Relationship Id="rId3126" Type="http://schemas.openxmlformats.org/officeDocument/2006/relationships/hyperlink" Target="https://incubeta.com/au/knowledge-base/category/automation/" TargetMode="External"/><Relationship Id="rId4457" Type="http://schemas.openxmlformats.org/officeDocument/2006/relationships/hyperlink" Target="https://incubeta.com/de/news-and-resources/incubeta-za-is-google-mobile-certified/" TargetMode="External"/><Relationship Id="rId3125" Type="http://schemas.openxmlformats.org/officeDocument/2006/relationships/hyperlink" Target="https://incubeta.com/ae/news-and-resources/incubeta-apac-welcomes-ash-rane-as-client-director-for-data/" TargetMode="External"/><Relationship Id="rId4456" Type="http://schemas.openxmlformats.org/officeDocument/2006/relationships/hyperlink" Target="https://incubeta.com/sg/knowledge-base/page/3/" TargetMode="External"/><Relationship Id="rId1378" Type="http://schemas.openxmlformats.org/officeDocument/2006/relationships/hyperlink" Target="https://incubeta.com/ae/knowledge-base/how-to-exponentiate-your-digital-campaigns/" TargetMode="External"/><Relationship Id="rId4404" Type="http://schemas.openxmlformats.org/officeDocument/2006/relationships/hyperlink" Target="https://incubeta.com/sg/our-work/using-youtube-to-generate-subscribers/" TargetMode="External"/><Relationship Id="rId1379" Type="http://schemas.openxmlformats.org/officeDocument/2006/relationships/hyperlink" Target="https://incubeta.com/za/knowledge-base/category/demand-gen/" TargetMode="External"/><Relationship Id="rId4403" Type="http://schemas.openxmlformats.org/officeDocument/2006/relationships/hyperlink" Target="https://incubeta.com/my/knowledge-base/category/advanced-ppc/" TargetMode="External"/><Relationship Id="rId4406" Type="http://schemas.openxmlformats.org/officeDocument/2006/relationships/hyperlink" Target="https://incubeta.com/gb/our-work/delivering-scale-performance/" TargetMode="External"/><Relationship Id="rId4405" Type="http://schemas.openxmlformats.org/officeDocument/2006/relationships/hyperlink" Target="https://incubeta.com/mx/our-work/how-taxfix-turned-measurement-into-a-decision-engine-for-growth/" TargetMode="External"/><Relationship Id="rId4408" Type="http://schemas.openxmlformats.org/officeDocument/2006/relationships/hyperlink" Target="https://incubeta.com/sg/video-library/the-digital-edge-s2-ep-2-using-enterprise-llms-to-secure-your-ai-strategy-with-jonathan-greene/" TargetMode="External"/><Relationship Id="rId4407" Type="http://schemas.openxmlformats.org/officeDocument/2006/relationships/hyperlink" Target="https://incubeta.com/my/news-and-resources/loreal-and-incubeta-partner/" TargetMode="External"/><Relationship Id="rId4409" Type="http://schemas.openxmlformats.org/officeDocument/2006/relationships/hyperlink" Target="https://incubeta.com/our-work/executing-a-global-data-audience-strategy/" TargetMode="External"/><Relationship Id="rId789" Type="http://schemas.openxmlformats.org/officeDocument/2006/relationships/hyperlink" Target="https://incubeta.com/au/our-work/improving-mid-funnel-remarketing-performance-with-custom-bidding/" TargetMode="External"/><Relationship Id="rId788" Type="http://schemas.openxmlformats.org/officeDocument/2006/relationships/hyperlink" Target="https://incubeta.com/news-and-resources/after-google-cloud-next-are-you-an-architect-or-a-renter/" TargetMode="External"/><Relationship Id="rId787" Type="http://schemas.openxmlformats.org/officeDocument/2006/relationships/hyperlink" Target="https://incubeta.com/our-work/a-decade-of-outperforming-with-forever-new/" TargetMode="External"/><Relationship Id="rId786" Type="http://schemas.openxmlformats.org/officeDocument/2006/relationships/hyperlink" Target="https://incubeta.com/pt-pt/knowledge-base/what-is-google-analytics-4-ga4/" TargetMode="External"/><Relationship Id="rId781" Type="http://schemas.openxmlformats.org/officeDocument/2006/relationships/hyperlink" Target="https://incubeta.com/mx/knowledge-base/what-is-google-analytics-4-ga4/" TargetMode="External"/><Relationship Id="rId1370" Type="http://schemas.openxmlformats.org/officeDocument/2006/relationships/hyperlink" Target="https://incubeta.com/ae/knowledge-base/what-is-threads/" TargetMode="External"/><Relationship Id="rId780" Type="http://schemas.openxmlformats.org/officeDocument/2006/relationships/hyperlink" Target="https://incubeta.com/es/knowledge-base/multi-target-portfolios-making-the-most-of-sa360s-newest-bid-strategy/" TargetMode="External"/><Relationship Id="rId1371" Type="http://schemas.openxmlformats.org/officeDocument/2006/relationships/hyperlink" Target="https://incubeta.com/pt-pt/news-and-resources/incubeta-insider-the-value-of-a-supportive-culture/" TargetMode="External"/><Relationship Id="rId1372" Type="http://schemas.openxmlformats.org/officeDocument/2006/relationships/hyperlink" Target="https://incubeta.com/ch/news-and-resources/tim-weller-joins-incubeta/" TargetMode="External"/><Relationship Id="rId1373" Type="http://schemas.openxmlformats.org/officeDocument/2006/relationships/hyperlink" Target="https://incubeta.com/my/our-work/delivering-national-excellence-efficiency/" TargetMode="External"/><Relationship Id="rId785" Type="http://schemas.openxmlformats.org/officeDocument/2006/relationships/hyperlink" Target="https://incubeta.com/it/news-and-resources/how-to-avoid-keyword-cannibalization-and-drive-total-search-performance/" TargetMode="External"/><Relationship Id="rId1374" Type="http://schemas.openxmlformats.org/officeDocument/2006/relationships/hyperlink" Target="https://incubeta.com/za/news-and-resources/a-mark-of-the-times-ai-employees-that-boost-internal-productivity/" TargetMode="External"/><Relationship Id="rId4400" Type="http://schemas.openxmlformats.org/officeDocument/2006/relationships/hyperlink" Target="https://incubeta.com/knowledge-base/whats-new-with-ga4/" TargetMode="External"/><Relationship Id="rId784" Type="http://schemas.openxmlformats.org/officeDocument/2006/relationships/hyperlink" Target="https://incubeta.com/my/knowledge-base/mmm-powerhouses-comparing-meridian-and-robyn/" TargetMode="External"/><Relationship Id="rId1375" Type="http://schemas.openxmlformats.org/officeDocument/2006/relationships/hyperlink" Target="https://incubeta.com/my/knowledge-base/googles-ai-max-at-peak-times-the-hidden-risks-and-how-to-avoid-them-2/" TargetMode="External"/><Relationship Id="rId783" Type="http://schemas.openxmlformats.org/officeDocument/2006/relationships/hyperlink" Target="https://incubeta.com/au/knowledge-base/what-is-enhanced-conversions/" TargetMode="External"/><Relationship Id="rId1376" Type="http://schemas.openxmlformats.org/officeDocument/2006/relationships/hyperlink" Target="https://incubeta.com/ch/knowledge-base/category/mmm-tools/" TargetMode="External"/><Relationship Id="rId4402" Type="http://schemas.openxmlformats.org/officeDocument/2006/relationships/hyperlink" Target="https://incubeta.com/sg/news-and-resources/incubeta-appoints-new-chief-people-officer/" TargetMode="External"/><Relationship Id="rId782" Type="http://schemas.openxmlformats.org/officeDocument/2006/relationships/hyperlink" Target="https://incubeta.com/mx/news-and-resources/incubeta-acquires-shout-bravo/" TargetMode="External"/><Relationship Id="rId1377" Type="http://schemas.openxmlformats.org/officeDocument/2006/relationships/hyperlink" Target="https://incubeta.com/sg/news-and-resources/incubeta-launches-seamless-search-on-google-cloud-marketplace/" TargetMode="External"/><Relationship Id="rId4401" Type="http://schemas.openxmlformats.org/officeDocument/2006/relationships/hyperlink" Target="https://incubeta.com/sg/our-work/increasing-performance-with-machine-learning/" TargetMode="External"/><Relationship Id="rId1367" Type="http://schemas.openxmlformats.org/officeDocument/2006/relationships/hyperlink" Target="https://incubeta.com/es/news-and-resources/google-agentspace/" TargetMode="External"/><Relationship Id="rId2698" Type="http://schemas.openxmlformats.org/officeDocument/2006/relationships/hyperlink" Target="https://incubeta.com/ae/news-and-resources/how-cmos-can-win-the-affection-of-the-cfo/" TargetMode="External"/><Relationship Id="rId1368" Type="http://schemas.openxmlformats.org/officeDocument/2006/relationships/hyperlink" Target="https://incubeta.com/za/knowledge-base/googles-ai-max-at-peak-times-the-hidden-risks-and-how-to-avoid-them-2/" TargetMode="External"/><Relationship Id="rId2699" Type="http://schemas.openxmlformats.org/officeDocument/2006/relationships/hyperlink" Target="https://incubeta.com/de/knowledge-base/6-accessibility-tips-to-improve-your-customer-experience/" TargetMode="External"/><Relationship Id="rId1369" Type="http://schemas.openxmlformats.org/officeDocument/2006/relationships/hyperlink" Target="https://incubeta.com/es/news-and-resources/incubeta-welcome-new-managing-director-mexico/" TargetMode="External"/><Relationship Id="rId778" Type="http://schemas.openxmlformats.org/officeDocument/2006/relationships/hyperlink" Target="https://incubeta.com/es/news-and-resources/amazons-arrival-in-south-africa-a-game-changer-for-the-global-marketplace/" TargetMode="External"/><Relationship Id="rId777" Type="http://schemas.openxmlformats.org/officeDocument/2006/relationships/hyperlink" Target="https://incubeta.com/ch/news-and-resources/incubeta-welcomes-blue-walrus-to-the-family/" TargetMode="External"/><Relationship Id="rId776" Type="http://schemas.openxmlformats.org/officeDocument/2006/relationships/hyperlink" Target="https://incubeta.com/it/knowledge-base/what-is-marketing-mix-modeling-mmm/" TargetMode="External"/><Relationship Id="rId775" Type="http://schemas.openxmlformats.org/officeDocument/2006/relationships/hyperlink" Target="https://incubeta.com/ch/news-and-resources/incubeta-are-finalists-at-google-premier-partner-awards/" TargetMode="External"/><Relationship Id="rId779" Type="http://schemas.openxmlformats.org/officeDocument/2006/relationships/hyperlink" Target="https://incubeta.com/gb/our-work/leveraging-value-based-bidding-for-ms/" TargetMode="External"/><Relationship Id="rId770" Type="http://schemas.openxmlformats.org/officeDocument/2006/relationships/hyperlink" Target="https://incubeta.com/news-and-resources/incubeta-awarded-campaigns-best-places-to-work-2022/" TargetMode="External"/><Relationship Id="rId2690" Type="http://schemas.openxmlformats.org/officeDocument/2006/relationships/hyperlink" Target="https://incubeta.com/de/knowledge-base/category/retail-media/" TargetMode="External"/><Relationship Id="rId1360" Type="http://schemas.openxmlformats.org/officeDocument/2006/relationships/hyperlink" Target="https://incubeta.com/gb/knowledge-base/category/retail-media/" TargetMode="External"/><Relationship Id="rId2691" Type="http://schemas.openxmlformats.org/officeDocument/2006/relationships/hyperlink" Target="https://incubeta.com/za/our-work/boosting-cross-market-brand-performance-for-gruppo-una/" TargetMode="External"/><Relationship Id="rId1361" Type="http://schemas.openxmlformats.org/officeDocument/2006/relationships/hyperlink" Target="https://incubeta.com/ch/news-and-resources/is-marketing-maturity-the-key-to-profitability/" TargetMode="External"/><Relationship Id="rId2692" Type="http://schemas.openxmlformats.org/officeDocument/2006/relationships/hyperlink" Target="https://incubeta.com/sg/video-library/the-digital-edge-s2-ep-8-how-humans-win-and-disrupt-a-boring-ai-landscape-with-mark-schaefer/" TargetMode="External"/><Relationship Id="rId1362" Type="http://schemas.openxmlformats.org/officeDocument/2006/relationships/hyperlink" Target="https://incubeta.com/za/knowledge-base/category/leads/" TargetMode="External"/><Relationship Id="rId2693" Type="http://schemas.openxmlformats.org/officeDocument/2006/relationships/hyperlink" Target="https://incubeta.com/it/knowledge-base/category/marketing/" TargetMode="External"/><Relationship Id="rId774" Type="http://schemas.openxmlformats.org/officeDocument/2006/relationships/hyperlink" Target="https://incubeta.com/pt-pt/knowledge-base/what-is-marketing-mix-modeling-mmm/" TargetMode="External"/><Relationship Id="rId1363" Type="http://schemas.openxmlformats.org/officeDocument/2006/relationships/hyperlink" Target="https://incubeta.com/za/knowledge-base/category/digital-marketing/" TargetMode="External"/><Relationship Id="rId2694" Type="http://schemas.openxmlformats.org/officeDocument/2006/relationships/hyperlink" Target="https://incubeta.com/my/knowledge-base/category/signals/" TargetMode="External"/><Relationship Id="rId773" Type="http://schemas.openxmlformats.org/officeDocument/2006/relationships/hyperlink" Target="https://incubeta.com/knowledge-base/how-to-drive-sales-over-valentines-day/" TargetMode="External"/><Relationship Id="rId1364" Type="http://schemas.openxmlformats.org/officeDocument/2006/relationships/hyperlink" Target="https://incubeta.com/ch/news-and-resources/google-retaliates-to-chatgpt/" TargetMode="External"/><Relationship Id="rId2695" Type="http://schemas.openxmlformats.org/officeDocument/2006/relationships/hyperlink" Target="https://incubeta.com/ch/knowledge-base/category/demand-gen/" TargetMode="External"/><Relationship Id="rId772" Type="http://schemas.openxmlformats.org/officeDocument/2006/relationships/hyperlink" Target="https://incubeta.com/knowledge-base/the-role-of-consent-mode-in-your-path-to-privacy-ready-marketing/" TargetMode="External"/><Relationship Id="rId1365" Type="http://schemas.openxmlformats.org/officeDocument/2006/relationships/hyperlink" Target="https://incubeta.com/sg/news-and-resources/category/incubeta-updates/page/3/" TargetMode="External"/><Relationship Id="rId2696" Type="http://schemas.openxmlformats.org/officeDocument/2006/relationships/hyperlink" Target="https://incubeta.com/it/knowledge-base/category/advanced-ppc/" TargetMode="External"/><Relationship Id="rId771" Type="http://schemas.openxmlformats.org/officeDocument/2006/relationships/hyperlink" Target="https://incubeta.com/news-and-resources/incubeta-acquires-global-marketplace-expert-maze-one/" TargetMode="External"/><Relationship Id="rId1366" Type="http://schemas.openxmlformats.org/officeDocument/2006/relationships/hyperlink" Target="https://incubeta.com/au/news-and-resources/incubeta-scores-vendor-licenses-in-virginia-louisiana/" TargetMode="External"/><Relationship Id="rId2697" Type="http://schemas.openxmlformats.org/officeDocument/2006/relationships/hyperlink" Target="https://incubeta.com/za/news-and-resources/what-the-cancellation-of-cookie-deprecation-means/" TargetMode="External"/><Relationship Id="rId4426" Type="http://schemas.openxmlformats.org/officeDocument/2006/relationships/hyperlink" Target="https://incubeta.com/za/news-and-resources/incubeta-joins-googles-international-growth-program/" TargetMode="External"/><Relationship Id="rId4425" Type="http://schemas.openxmlformats.org/officeDocument/2006/relationships/hyperlink" Target="https://incubeta.com/ch/knowledge-base/advanced-signals-ai-first-ppc-structures-dont-need-to-result-in-a-loss-of-insight-or-control/" TargetMode="External"/><Relationship Id="rId4428" Type="http://schemas.openxmlformats.org/officeDocument/2006/relationships/hyperlink" Target="https://incubeta.com/pt-pt/video-library/the-digital-edge-s2-ep-2-using-enterprise-llms-to-secure-your-ai-strategy-with-jonathan-greene/" TargetMode="External"/><Relationship Id="rId4427" Type="http://schemas.openxmlformats.org/officeDocument/2006/relationships/hyperlink" Target="https://incubeta.com/de/news-and-resources/increasing-sustainability-one-ad-at-a-time/" TargetMode="External"/><Relationship Id="rId4429" Type="http://schemas.openxmlformats.org/officeDocument/2006/relationships/hyperlink" Target="https://incubeta.com/gb/knowledge-base/what-is-retail-media/" TargetMode="External"/><Relationship Id="rId1390" Type="http://schemas.openxmlformats.org/officeDocument/2006/relationships/hyperlink" Target="https://incubeta.com/my/news-and-resources/incubeta-insider-the-value-of-a-supportive-culture/" TargetMode="External"/><Relationship Id="rId1391" Type="http://schemas.openxmlformats.org/officeDocument/2006/relationships/hyperlink" Target="https://incubeta.com/pt-pt/knowledge-base/category/generative-ai/" TargetMode="External"/><Relationship Id="rId1392" Type="http://schemas.openxmlformats.org/officeDocument/2006/relationships/hyperlink" Target="https://incubeta.com/ae/news-and-resources/incubeta-wins-prestigious-fd-gazelle-award-out-of-600-shortlisted-entries/" TargetMode="External"/><Relationship Id="rId1393" Type="http://schemas.openxmlformats.org/officeDocument/2006/relationships/hyperlink" Target="https://incubeta.com/sg/news-and-resources/celebrating-international-womens-day/" TargetMode="External"/><Relationship Id="rId1394" Type="http://schemas.openxmlformats.org/officeDocument/2006/relationships/hyperlink" Target="https://incubeta.com/my/news-and-resources/creating-value-with-ai-three-concrete-use-cases/" TargetMode="External"/><Relationship Id="rId4420" Type="http://schemas.openxmlformats.org/officeDocument/2006/relationships/hyperlink" Target="https://incubeta.com/za/knowledge-base/seasonal-sales-strategy-how-to-outperform-in-shorter-peak-windows/" TargetMode="External"/><Relationship Id="rId1395" Type="http://schemas.openxmlformats.org/officeDocument/2006/relationships/hyperlink" Target="https://incubeta.com/za/knowledge-base/the-best-google-optimize-alternatives-for-experimentation/" TargetMode="External"/><Relationship Id="rId1396" Type="http://schemas.openxmlformats.org/officeDocument/2006/relationships/hyperlink" Target="https://incubeta.com/my/video-library/the-digital-edge-ep-3-ceo-jacques-van-niekerk-on-sustainable-growth-in-2025-outperform-marketing/" TargetMode="External"/><Relationship Id="rId4422" Type="http://schemas.openxmlformats.org/officeDocument/2006/relationships/hyperlink" Target="https://incubeta.com/de/knowledge-base/category/performace/" TargetMode="External"/><Relationship Id="rId1397" Type="http://schemas.openxmlformats.org/officeDocument/2006/relationships/hyperlink" Target="https://incubeta.com/pt-pt/news-and-resources/category/thought-leadership/page/2/" TargetMode="External"/><Relationship Id="rId4421" Type="http://schemas.openxmlformats.org/officeDocument/2006/relationships/hyperlink" Target="https://incubeta.com/knowledge-base/category/data/" TargetMode="External"/><Relationship Id="rId1398" Type="http://schemas.openxmlformats.org/officeDocument/2006/relationships/hyperlink" Target="https://incubeta.com/gb/knowledge-base/how-to-exponentiate-your-digital-campaigns/" TargetMode="External"/><Relationship Id="rId4424" Type="http://schemas.openxmlformats.org/officeDocument/2006/relationships/hyperlink" Target="https://incubeta.com/gb/knowledge-base/category/roas/" TargetMode="External"/><Relationship Id="rId1399" Type="http://schemas.openxmlformats.org/officeDocument/2006/relationships/hyperlink" Target="https://incubeta.com/my/knowledge-base/unlocking-search-performance-with-sa360-forecasting/" TargetMode="External"/><Relationship Id="rId4423" Type="http://schemas.openxmlformats.org/officeDocument/2006/relationships/hyperlink" Target="https://incubeta.com/ch/our-work/maximizing-reach-efficiency-with-dv360/" TargetMode="External"/><Relationship Id="rId1389" Type="http://schemas.openxmlformats.org/officeDocument/2006/relationships/hyperlink" Target="https://incubeta.com/es/knowledge-base/category/campaign-tracking/" TargetMode="External"/><Relationship Id="rId4415" Type="http://schemas.openxmlformats.org/officeDocument/2006/relationships/hyperlink" Target="https://incubeta.com/my/find-us/page/2/" TargetMode="External"/><Relationship Id="rId4414" Type="http://schemas.openxmlformats.org/officeDocument/2006/relationships/hyperlink" Target="https://incubeta.com/za/knowledge-base/category/google-ads/" TargetMode="External"/><Relationship Id="rId4417" Type="http://schemas.openxmlformats.org/officeDocument/2006/relationships/hyperlink" Target="https://incubeta.com/ch/our-work/utilizing-personalization-to-scale-growth/" TargetMode="External"/><Relationship Id="rId4416" Type="http://schemas.openxmlformats.org/officeDocument/2006/relationships/hyperlink" Target="https://incubeta.com/za/knowledge-base/how-to-drive-sales-over-christmas/" TargetMode="External"/><Relationship Id="rId4419" Type="http://schemas.openxmlformats.org/officeDocument/2006/relationships/hyperlink" Target="https://incubeta.com/pt-pt/knowledge-base/understanding-consolidated-data/" TargetMode="External"/><Relationship Id="rId4418" Type="http://schemas.openxmlformats.org/officeDocument/2006/relationships/hyperlink" Target="https://incubeta.com/es/our-work/transforming-ma-advisory-with-agentic-ai-and-daas/" TargetMode="External"/><Relationship Id="rId799" Type="http://schemas.openxmlformats.org/officeDocument/2006/relationships/hyperlink" Target="https://incubeta.com/de/news-and-resources/incubeta-announces-partnership-with-lunio-fraud-detection-prevention-software/" TargetMode="External"/><Relationship Id="rId798" Type="http://schemas.openxmlformats.org/officeDocument/2006/relationships/hyperlink" Target="https://incubeta.com/au/video-library/tomorrows-world-live-powered-by-ai-and-seamless-technology/" TargetMode="External"/><Relationship Id="rId797" Type="http://schemas.openxmlformats.org/officeDocument/2006/relationships/hyperlink" Target="https://incubeta.com/ch/video-library/tomorrows-world-live-powered-by-ai-and-seamless-technology/" TargetMode="External"/><Relationship Id="rId1380" Type="http://schemas.openxmlformats.org/officeDocument/2006/relationships/hyperlink" Target="https://incubeta.com/pt-pt/news-and-resources/category/incubeta-updates/page/3/" TargetMode="External"/><Relationship Id="rId792" Type="http://schemas.openxmlformats.org/officeDocument/2006/relationships/hyperlink" Target="https://incubeta.com/pt-pt/our-work/improving-mid-funnel-remarketing-performance-with-custom-bidding/" TargetMode="External"/><Relationship Id="rId1381" Type="http://schemas.openxmlformats.org/officeDocument/2006/relationships/hyperlink" Target="https://incubeta.com/mx/knowledge-base/why-chatgpts-shopping-integration-should-reshape-how-you-think-about-content-and-brand-trust/" TargetMode="External"/><Relationship Id="rId791" Type="http://schemas.openxmlformats.org/officeDocument/2006/relationships/hyperlink" Target="https://incubeta.com/news-and-resources/advertising-through-uncertain-times/" TargetMode="External"/><Relationship Id="rId1382" Type="http://schemas.openxmlformats.org/officeDocument/2006/relationships/hyperlink" Target="https://incubeta.com/my/our-work/increasing-qualified-traffic-through-display-campaigns/" TargetMode="External"/><Relationship Id="rId790" Type="http://schemas.openxmlformats.org/officeDocument/2006/relationships/hyperlink" Target="https://incubeta.com/de/news-and-resources/how-to-outperform-amidst-changing-search-behaviors/" TargetMode="External"/><Relationship Id="rId1383" Type="http://schemas.openxmlformats.org/officeDocument/2006/relationships/hyperlink" Target="https://incubeta.com/ch/news-and-resources/driving-growth-in-uncertainty-3-top-tips-for-business-leaders/" TargetMode="External"/><Relationship Id="rId1384" Type="http://schemas.openxmlformats.org/officeDocument/2006/relationships/hyperlink" Target="https://incubeta.com/za/news-and-resources/incubeta-appoints-adam-woods-as-global-chief-product-officer/" TargetMode="External"/><Relationship Id="rId796" Type="http://schemas.openxmlformats.org/officeDocument/2006/relationships/hyperlink" Target="https://incubeta.com/de/knowledge-base/what-is-value-based-bidding-vbb/" TargetMode="External"/><Relationship Id="rId1385" Type="http://schemas.openxmlformats.org/officeDocument/2006/relationships/hyperlink" Target="https://incubeta.com/za/knowledge-base/how-to-set-up-a-retail-media-network/" TargetMode="External"/><Relationship Id="rId4411" Type="http://schemas.openxmlformats.org/officeDocument/2006/relationships/hyperlink" Target="https://incubeta.com/pt-pt/knowledge-base/category/digital-marketing/" TargetMode="External"/><Relationship Id="rId795" Type="http://schemas.openxmlformats.org/officeDocument/2006/relationships/hyperlink" Target="https://incubeta.com/knowledge-base/five-top-tips-to-drive-sales-on-amazon-prime-day/" TargetMode="External"/><Relationship Id="rId1386" Type="http://schemas.openxmlformats.org/officeDocument/2006/relationships/hyperlink" Target="https://incubeta.com/gb/our-work/leveraging-gmp-to-drive-leads-reach/" TargetMode="External"/><Relationship Id="rId4410" Type="http://schemas.openxmlformats.org/officeDocument/2006/relationships/hyperlink" Target="https://incubeta.com/my/news-and-resources/incubeta-wins-at-the-google-premier-partner-awards/" TargetMode="External"/><Relationship Id="rId794" Type="http://schemas.openxmlformats.org/officeDocument/2006/relationships/hyperlink" Target="https://incubeta.com/sg/news-and-resources/goodbye-google-what-amazons-shopping-ad-exit-means-for-search/" TargetMode="External"/><Relationship Id="rId1387" Type="http://schemas.openxmlformats.org/officeDocument/2006/relationships/hyperlink" Target="https://incubeta.com/es/knowledge-base/category/app-advertising/" TargetMode="External"/><Relationship Id="rId4413" Type="http://schemas.openxmlformats.org/officeDocument/2006/relationships/hyperlink" Target="https://incubeta.com/news-and-resources/incubeta-is-powering-the-uks-first-wave-of-chatgpt-ads/" TargetMode="External"/><Relationship Id="rId793" Type="http://schemas.openxmlformats.org/officeDocument/2006/relationships/hyperlink" Target="https://incubeta.com/za/news-and-resources/incubeta-announces-partnership-with-lunio-fraud-detection-prevention-software/" TargetMode="External"/><Relationship Id="rId1388" Type="http://schemas.openxmlformats.org/officeDocument/2006/relationships/hyperlink" Target="https://incubeta.com/za/news-and-resources/incubeta-dach-gcp-certification/" TargetMode="External"/><Relationship Id="rId4412" Type="http://schemas.openxmlformats.org/officeDocument/2006/relationships/hyperlink" Target="https://incubeta.com/za/news-and-resources/incubeta-to-propel-growth-for-popeyes-uk/" TargetMode="External"/><Relationship Id="rId3191" Type="http://schemas.openxmlformats.org/officeDocument/2006/relationships/hyperlink" Target="https://incubeta.com/my/news-and-resources/our-continued-pledge-to-sustainability/" TargetMode="External"/><Relationship Id="rId3190" Type="http://schemas.openxmlformats.org/officeDocument/2006/relationships/hyperlink" Target="https://incubeta.com/sg/news-and-resources/rethinking-marketing-measurement-from-reporting-to-real-impact/" TargetMode="External"/><Relationship Id="rId3193" Type="http://schemas.openxmlformats.org/officeDocument/2006/relationships/hyperlink" Target="https://incubeta.com/ae/knowledge-base/category/seo/" TargetMode="External"/><Relationship Id="rId3192" Type="http://schemas.openxmlformats.org/officeDocument/2006/relationships/hyperlink" Target="https://incubeta.com/za/news-and-resources/achieving-peak-season-success/" TargetMode="External"/><Relationship Id="rId3195" Type="http://schemas.openxmlformats.org/officeDocument/2006/relationships/hyperlink" Target="https://incubeta.com/my/knowledge-base/category/generative-ai/" TargetMode="External"/><Relationship Id="rId3194" Type="http://schemas.openxmlformats.org/officeDocument/2006/relationships/hyperlink" Target="https://incubeta.com/it/video-library/the-digital-edge-s2-ep-7-how-to-move-from-ai-efficiency-to-strategic-growth-with-marketing-over-coffees-christopher-penn/" TargetMode="External"/><Relationship Id="rId3197" Type="http://schemas.openxmlformats.org/officeDocument/2006/relationships/hyperlink" Target="https://incubeta.com/gb/our-work/transforming-ma-advisory-with-agentic-ai-and-daas/" TargetMode="External"/><Relationship Id="rId3196" Type="http://schemas.openxmlformats.org/officeDocument/2006/relationships/hyperlink" Target="https://incubeta.com/ae/knowledge-base/category/amazon/" TargetMode="External"/><Relationship Id="rId3199" Type="http://schemas.openxmlformats.org/officeDocument/2006/relationships/hyperlink" Target="https://incubeta.com/za/our-work/identifying-analyzing-website-crawlability/" TargetMode="External"/><Relationship Id="rId3198" Type="http://schemas.openxmlformats.org/officeDocument/2006/relationships/hyperlink" Target="https://incubeta.com/pt-pt/our-work/using-high-quality-content-to-drive-engagement/" TargetMode="External"/><Relationship Id="rId3180" Type="http://schemas.openxmlformats.org/officeDocument/2006/relationships/hyperlink" Target="https://incubeta.com/pt-pt/whitepapers/inside-google-marketing-live-2026/" TargetMode="External"/><Relationship Id="rId3182" Type="http://schemas.openxmlformats.org/officeDocument/2006/relationships/hyperlink" Target="https://incubeta.com/pt-pt/news-and-resources/celebrating-international-womens-day/" TargetMode="External"/><Relationship Id="rId3181" Type="http://schemas.openxmlformats.org/officeDocument/2006/relationships/hyperlink" Target="https://incubeta.com/ae/knowledge-base/how-to-drive-sales-over-valentines-day/" TargetMode="External"/><Relationship Id="rId3184" Type="http://schemas.openxmlformats.org/officeDocument/2006/relationships/hyperlink" Target="https://incubeta.com/mx/our-work/using-youtube-to-generate-subscribers/" TargetMode="External"/><Relationship Id="rId3183" Type="http://schemas.openxmlformats.org/officeDocument/2006/relationships/hyperlink" Target="https://incubeta.com/it/news-and-resources/category/incubeta-updates/page/3/" TargetMode="External"/><Relationship Id="rId3186" Type="http://schemas.openxmlformats.org/officeDocument/2006/relationships/hyperlink" Target="https://incubeta.com/au/knowledge-base/category/data/" TargetMode="External"/><Relationship Id="rId3185" Type="http://schemas.openxmlformats.org/officeDocument/2006/relationships/hyperlink" Target="https://incubeta.com/za/knowledge-base/category/customer-experience/" TargetMode="External"/><Relationship Id="rId3188" Type="http://schemas.openxmlformats.org/officeDocument/2006/relationships/hyperlink" Target="https://incubeta.com/de/news-and-resources/how-to-own-your-automation/" TargetMode="External"/><Relationship Id="rId3187" Type="http://schemas.openxmlformats.org/officeDocument/2006/relationships/hyperlink" Target="https://incubeta.com/za/news-and-resources/incubeta-launches-new-agentic-ai-products-to-help-brands-understand-what-truly-drives-marketing-performance/" TargetMode="External"/><Relationship Id="rId3189" Type="http://schemas.openxmlformats.org/officeDocument/2006/relationships/hyperlink" Target="https://incubeta.com/it/news-and-resources/incubeta-uk-is-google-mobile-certified/" TargetMode="External"/><Relationship Id="rId4480" Type="http://schemas.openxmlformats.org/officeDocument/2006/relationships/hyperlink" Target="https://incubeta.com/au/our-work/wie-taxfix-messbarkeit-in-eine-decision-engine-fuer-wachstum-transformierte/" TargetMode="External"/><Relationship Id="rId3151" Type="http://schemas.openxmlformats.org/officeDocument/2006/relationships/hyperlink" Target="https://incubeta.com/ch/capabilities/digital-experiences/" TargetMode="External"/><Relationship Id="rId4482" Type="http://schemas.openxmlformats.org/officeDocument/2006/relationships/hyperlink" Target="https://incubeta.com/it/our-worklivering-national-excellence-efficiency/" TargetMode="External"/><Relationship Id="rId3150" Type="http://schemas.openxmlformats.org/officeDocument/2006/relationships/hyperlink" Target="https://incubeta.com/my/knowledge-base/the-cookie-situation-from-deprecation-to-degradation/" TargetMode="External"/><Relationship Id="rId4481" Type="http://schemas.openxmlformats.org/officeDocument/2006/relationships/hyperlink" Target="https://incubeta.com/au/our-worklivering-incrementality-for-superdrug/" TargetMode="External"/><Relationship Id="rId3153" Type="http://schemas.openxmlformats.org/officeDocument/2006/relationships/hyperlink" Target="https://incubeta.com/es/knowledge-base/category/privacy/" TargetMode="External"/><Relationship Id="rId4484" Type="http://schemas.openxmlformats.org/officeDocument/2006/relationships/hyperlink" Target="https://incubeta.com/de/knowledge-base/categorymand-gen/" TargetMode="External"/><Relationship Id="rId3152" Type="http://schemas.openxmlformats.org/officeDocument/2006/relationships/hyperlink" Target="https://incubeta.com/it/knowledge-base/what-is-threads/" TargetMode="External"/><Relationship Id="rId4483" Type="http://schemas.openxmlformats.org/officeDocument/2006/relationships/hyperlink" Target="https://incubeta.com/it/news-and-resourcesmonstrating-diversity-the-value-of-inclusive-marketing/" TargetMode="External"/><Relationship Id="rId3155" Type="http://schemas.openxmlformats.org/officeDocument/2006/relationships/hyperlink" Target="https://incubeta.com/za/knowledge-base/how-retail-consumers-spend-during-economic-hardship/" TargetMode="External"/><Relationship Id="rId4486" Type="http://schemas.openxmlformats.org/officeDocument/2006/relationships/hyperlink" Target="https://incubeta.com/my/our-worklivering-scale-performance/" TargetMode="External"/><Relationship Id="rId3154" Type="http://schemas.openxmlformats.org/officeDocument/2006/relationships/hyperlink" Target="https://incubeta.com/de/find-us/page/2/" TargetMode="External"/><Relationship Id="rId4485" Type="http://schemas.openxmlformats.org/officeDocument/2006/relationships/hyperlink" Target="https://incubeta.com/our-work/case-studies/carparts-mmm/" TargetMode="External"/><Relationship Id="rId3157" Type="http://schemas.openxmlformats.org/officeDocument/2006/relationships/hyperlink" Target="https://incubeta.com/es/knowledge-base/category/google-chrome/" TargetMode="External"/><Relationship Id="rId4488" Type="http://schemas.openxmlformats.org/officeDocument/2006/relationships/hyperlink" Target="https://incubeta.com/mx/our-worklivering-national-excellence-efficiency/" TargetMode="External"/><Relationship Id="rId3156" Type="http://schemas.openxmlformats.org/officeDocument/2006/relationships/hyperlink" Target="https://incubeta.com/my/knowledge-base/the-best-google-optimize-alternatives-for-experimentation/" TargetMode="External"/><Relationship Id="rId4487" Type="http://schemas.openxmlformats.org/officeDocument/2006/relationships/hyperlink" Target="https://incubeta.com/es/news-and-resourcesmonstrating-diversity-the-value-of-inclusive-marketing/" TargetMode="External"/><Relationship Id="rId3159" Type="http://schemas.openxmlformats.org/officeDocument/2006/relationships/hyperlink" Target="https://incubeta.com/pt-pt/news-and-resources/maintaining-brand-identity-in-the-age-of-ultra-personalization/" TargetMode="External"/><Relationship Id="rId3158" Type="http://schemas.openxmlformats.org/officeDocument/2006/relationships/hyperlink" Target="https://incubeta.com/za/knowledge-base/category/campaign-tracking/" TargetMode="External"/><Relationship Id="rId4489" Type="http://schemas.openxmlformats.org/officeDocument/2006/relationships/hyperlink" Target="https://incubeta.com/ae/our-worklivering-tangible-business-growth/" TargetMode="External"/><Relationship Id="rId3149" Type="http://schemas.openxmlformats.org/officeDocument/2006/relationships/hyperlink" Target="https://incubeta.com/sg/knowledge-base/category/roas/" TargetMode="External"/><Relationship Id="rId3140" Type="http://schemas.openxmlformats.org/officeDocument/2006/relationships/hyperlink" Target="https://incubeta.com/knowledge-base/a-guide-to-countering-safaris-gclid-removal-2/" TargetMode="External"/><Relationship Id="rId4471" Type="http://schemas.openxmlformats.org/officeDocument/2006/relationships/hyperlink" Target="https://incubeta.com/pt-pt/knowledge-base/category/consent-mode/" TargetMode="External"/><Relationship Id="rId4470" Type="http://schemas.openxmlformats.org/officeDocument/2006/relationships/hyperlink" Target="https://incubeta.com/my/knowledge-base/how-to-drive-sales-over-valentines-day/" TargetMode="External"/><Relationship Id="rId3142" Type="http://schemas.openxmlformats.org/officeDocument/2006/relationships/hyperlink" Target="https://incubeta.com/de/news-and-resources/creative-authenticity-in-a-world-of-ai/" TargetMode="External"/><Relationship Id="rId4473" Type="http://schemas.openxmlformats.org/officeDocument/2006/relationships/hyperlink" Target="https://incubeta.com/sg/video-library/ms-and-incubeta-building-a-demand-led-marketing-strategy/" TargetMode="External"/><Relationship Id="rId3141" Type="http://schemas.openxmlformats.org/officeDocument/2006/relationships/hyperlink" Target="https://incubeta.com/za/knowledge-base/category/marketing/" TargetMode="External"/><Relationship Id="rId4472" Type="http://schemas.openxmlformats.org/officeDocument/2006/relationships/hyperlink" Target="https://incubeta.com/it/news-and-resources/incubeta-apac-welcomes-ash-rane-as-client-director-for-data/" TargetMode="External"/><Relationship Id="rId3144" Type="http://schemas.openxmlformats.org/officeDocument/2006/relationships/hyperlink" Target="https://incubeta.com/au/news-and-resources/from-ai-invisibility-to-ai-authority-scaling-brand-authority-in-the-age-of-answer-engines/" TargetMode="External"/><Relationship Id="rId4475" Type="http://schemas.openxmlformats.org/officeDocument/2006/relationships/hyperlink" Target="https://incubeta.com/insights/navigating-a-cookieless-world-enhanced-conversions/" TargetMode="External"/><Relationship Id="rId3143" Type="http://schemas.openxmlformats.org/officeDocument/2006/relationships/hyperlink" Target="https://incubeta.com/ch/news-and-resources/incubeta-uk-is-google-mobile-certified/" TargetMode="External"/><Relationship Id="rId4474" Type="http://schemas.openxmlformats.org/officeDocument/2006/relationships/hyperlink" Target="https://incubeta.com/pt-pt/knowledge-base/category/website/" TargetMode="External"/><Relationship Id="rId3146" Type="http://schemas.openxmlformats.org/officeDocument/2006/relationships/hyperlink" Target="https://incubeta.com/de/knowledge-base/what-is-dynamic-creative-optimization-dco/" TargetMode="External"/><Relationship Id="rId4477" Type="http://schemas.openxmlformats.org/officeDocument/2006/relationships/hyperlink" Target="https://incubeta.com/wp-content/plugins/wp-rocket/assets/js/wpr-beacon.min.js" TargetMode="External"/><Relationship Id="rId3145" Type="http://schemas.openxmlformats.org/officeDocument/2006/relationships/hyperlink" Target="https://incubeta.com/za/news-and-resources/exploring-modern-search-preferences/" TargetMode="External"/><Relationship Id="rId4476" Type="http://schemas.openxmlformats.org/officeDocument/2006/relationships/hyperlink" Target="https://incubeta.com/insights/navigating-a-cookieless-world-consent-mode/" TargetMode="External"/><Relationship Id="rId3148" Type="http://schemas.openxmlformats.org/officeDocument/2006/relationships/hyperlink" Target="https://incubeta.com/mx/knowledge-base/how-bigquery-augments-ga4s-reporting-capabilities/" TargetMode="External"/><Relationship Id="rId4479" Type="http://schemas.openxmlformats.org/officeDocument/2006/relationships/hyperlink" Target="https://incubeta.com/es/our-worklivering-national-excellence-efficiency/" TargetMode="External"/><Relationship Id="rId3147" Type="http://schemas.openxmlformats.org/officeDocument/2006/relationships/hyperlink" Target="https://incubeta.com/pt-pt/knowledge-base/test-learn-with-the-new-ai-powered-features-on-performance-max/" TargetMode="External"/><Relationship Id="rId4478" Type="http://schemas.openxmlformats.org/officeDocument/2006/relationships/hyperlink" Target="https://incubeta.com/gb/knowledge-base/categoryannel/" TargetMode="External"/><Relationship Id="rId3171" Type="http://schemas.openxmlformats.org/officeDocument/2006/relationships/hyperlink" Target="https://incubeta.com/mx/video-library/the-digital-edge-s2-ep-2-using-enterprise-llms-to-secure-your-ai-strategy-with-jonathan-greene/" TargetMode="External"/><Relationship Id="rId3170" Type="http://schemas.openxmlformats.org/officeDocument/2006/relationships/hyperlink" Target="https://incubeta.com/my/knowledge-base/the-role-of-first-party-mode-in-futureproof-measurement/" TargetMode="External"/><Relationship Id="rId3173" Type="http://schemas.openxmlformats.org/officeDocument/2006/relationships/hyperlink" Target="https://incubeta.com/za/news-and-resources/incubeta-launches-seamless-search/" TargetMode="External"/><Relationship Id="rId3172" Type="http://schemas.openxmlformats.org/officeDocument/2006/relationships/hyperlink" Target="https://incubeta.com/au/capabilities/creative/" TargetMode="External"/><Relationship Id="rId3175" Type="http://schemas.openxmlformats.org/officeDocument/2006/relationships/hyperlink" Target="https://incubeta.com/my/our-work/carparts-mmm/" TargetMode="External"/><Relationship Id="rId3174" Type="http://schemas.openxmlformats.org/officeDocument/2006/relationships/hyperlink" Target="https://incubeta.com/mx/news-and-resources/redesigning-marketing-operations-for-the-ai-era-in-conversation-with-jonathan-greene/" TargetMode="External"/><Relationship Id="rId3177" Type="http://schemas.openxmlformats.org/officeDocument/2006/relationships/hyperlink" Target="https://incubeta.com/gb/knowledge-base/understanding-consolidated-data/" TargetMode="External"/><Relationship Id="rId3176" Type="http://schemas.openxmlformats.org/officeDocument/2006/relationships/hyperlink" Target="https://incubeta.com/ae/video-library/digital-edge-episode-1/" TargetMode="External"/><Relationship Id="rId3179" Type="http://schemas.openxmlformats.org/officeDocument/2006/relationships/hyperlink" Target="https://incubeta.com/gb/knowledge-base/category/retail/" TargetMode="External"/><Relationship Id="rId3178" Type="http://schemas.openxmlformats.org/officeDocument/2006/relationships/hyperlink" Target="https://incubeta.com/ch/knowledge-base/category/advertising/" TargetMode="External"/><Relationship Id="rId3160" Type="http://schemas.openxmlformats.org/officeDocument/2006/relationships/hyperlink" Target="https://incubeta.com/pt-pt/knowledge-base/category/marketing/" TargetMode="External"/><Relationship Id="rId4491" Type="http://schemas.openxmlformats.org/officeDocument/2006/relationships/hyperlink" Target="https://incubeta.com/it/our-work/wie-taxfix-messbarkeit-in-eine-decision-engine-fuer-wachstum-transformierte/" TargetMode="External"/><Relationship Id="rId4490" Type="http://schemas.openxmlformats.org/officeDocument/2006/relationships/hyperlink" Target="https://incubeta.com/mx/our-worklivering-tangible-business-growth/" TargetMode="External"/><Relationship Id="rId3162" Type="http://schemas.openxmlformats.org/officeDocument/2006/relationships/hyperlink" Target="https://incubeta.com/za/knowledge-base/category/generative-ai/" TargetMode="External"/><Relationship Id="rId4493" Type="http://schemas.openxmlformats.org/officeDocument/2006/relationships/hyperlink" Target="https://incubeta.com/es/our-worklivering-incrementality-with-seamless-search/" TargetMode="External"/><Relationship Id="rId3161" Type="http://schemas.openxmlformats.org/officeDocument/2006/relationships/hyperlink" Target="https://incubeta.com/gb/knowledge-base/unlocking-search-performance-with-sa360-forecasting/" TargetMode="External"/><Relationship Id="rId4492" Type="http://schemas.openxmlformats.org/officeDocument/2006/relationships/hyperlink" Target="https://incubeta.com/it/our-worklivering-scale-performance/" TargetMode="External"/><Relationship Id="rId3164" Type="http://schemas.openxmlformats.org/officeDocument/2006/relationships/hyperlink" Target="https://incubeta.com/gb/capabilities/commerce/" TargetMode="External"/><Relationship Id="rId4495" Type="http://schemas.openxmlformats.org/officeDocument/2006/relationships/hyperlink" Target="https://incubeta.com/es/knowledge-base/categorymand-gen/" TargetMode="External"/><Relationship Id="rId3163" Type="http://schemas.openxmlformats.org/officeDocument/2006/relationships/hyperlink" Target="https://incubeta.com/es/knowledge-base/fragmentation-is-the-challenge-demand-gen-is-the-solution-2/" TargetMode="External"/><Relationship Id="rId4494" Type="http://schemas.openxmlformats.org/officeDocument/2006/relationships/hyperlink" Target="https://incubeta.com/mx/news-and-resourcesmonstrating-diversity-the-value-of-inclusive-marketing/" TargetMode="External"/><Relationship Id="rId3166" Type="http://schemas.openxmlformats.org/officeDocument/2006/relationships/hyperlink" Target="https://incubeta.com/mx/news-and-resources/monetizing-the-chat-openai-introduces-ads-to-chatgpt/" TargetMode="External"/><Relationship Id="rId4497" Type="http://schemas.openxmlformats.org/officeDocument/2006/relationships/hyperlink" Target="https://incubeta.com/knowledge-base-sitemap.xml" TargetMode="External"/><Relationship Id="rId3165" Type="http://schemas.openxmlformats.org/officeDocument/2006/relationships/hyperlink" Target="https://incubeta.com/ch/knowledge-base/category/gen-z/" TargetMode="External"/><Relationship Id="rId4496" Type="http://schemas.openxmlformats.org/officeDocument/2006/relationships/hyperlink" Target="https://incubeta.com/gb/our-work/wie-taxfix-messbarkeit-in-eine-decision-engine-fuer-wachstum-transformierte/" TargetMode="External"/><Relationship Id="rId3168" Type="http://schemas.openxmlformats.org/officeDocument/2006/relationships/hyperlink" Target="https://incubeta.com/za/our-work/increasing-roas-with-google-precision-optimization/" TargetMode="External"/><Relationship Id="rId4499" Type="http://schemas.openxmlformats.org/officeDocument/2006/relationships/hyperlink" Target="https://incubeta.com/de/our-worklivering-incrementality-with-seamless-search/" TargetMode="External"/><Relationship Id="rId3167" Type="http://schemas.openxmlformats.org/officeDocument/2006/relationships/hyperlink" Target="https://incubeta.com/za/capabilities/marketing-intelligence/" TargetMode="External"/><Relationship Id="rId4498" Type="http://schemas.openxmlformats.org/officeDocument/2006/relationships/hyperlink" Target="https://incubeta.com/au/our-worklivering-scale-performance/" TargetMode="External"/><Relationship Id="rId3169" Type="http://schemas.openxmlformats.org/officeDocument/2006/relationships/hyperlink" Target="https://incubeta.com/sg/knowledge-base/category/google-ads/" TargetMode="External"/><Relationship Id="rId2700" Type="http://schemas.openxmlformats.org/officeDocument/2006/relationships/hyperlink" Target="https://incubeta.com/gb/knowledge-base/category/consent-mode/" TargetMode="External"/><Relationship Id="rId2701" Type="http://schemas.openxmlformats.org/officeDocument/2006/relationships/hyperlink" Target="https://incubeta.com/es/news-and-resources/incubeta-wins-at-the-google-premier-partner-awards/" TargetMode="External"/><Relationship Id="rId2702" Type="http://schemas.openxmlformats.org/officeDocument/2006/relationships/hyperlink" Target="https://incubeta.com/gb/video-library/incubeta-unpacks-commerce-on-emerce-talks/" TargetMode="External"/><Relationship Id="rId2703" Type="http://schemas.openxmlformats.org/officeDocument/2006/relationships/hyperlink" Target="https://incubeta.com/gb/our-work/generating-demand-with-ai/" TargetMode="External"/><Relationship Id="rId2704" Type="http://schemas.openxmlformats.org/officeDocument/2006/relationships/hyperlink" Target="https://incubeta.com/sg/find-us/page/2/" TargetMode="External"/><Relationship Id="rId2705" Type="http://schemas.openxmlformats.org/officeDocument/2006/relationships/hyperlink" Target="https://incubeta.com/gb/news-and-resources/maintaining-brand-identity-in-the-age-of-ultra-personalization/" TargetMode="External"/><Relationship Id="rId2706" Type="http://schemas.openxmlformats.org/officeDocument/2006/relationships/hyperlink" Target="https://incubeta.com/ch/our-work/combining-real-time-weather-signals-with-ai-for-the-loreal-group/" TargetMode="External"/><Relationship Id="rId2707" Type="http://schemas.openxmlformats.org/officeDocument/2006/relationships/hyperlink" Target="https://incubeta.com/es/news-and-resources/clicks-prompts-what-the-future-of-ai-driven-discovery-means-for-brands/" TargetMode="External"/><Relationship Id="rId2708" Type="http://schemas.openxmlformats.org/officeDocument/2006/relationships/hyperlink" Target="https://incubeta.com/au/news-and-resources/maintaining-brand-identity-in-the-age-of-ultra-personalization/" TargetMode="External"/><Relationship Id="rId2709" Type="http://schemas.openxmlformats.org/officeDocument/2006/relationships/hyperlink" Target="https://incubeta.com/ch/video-library/the-digital-edge-ep-6-why-your-business-needs-a-measurement-strategy-with-ash-rane/" TargetMode="External"/><Relationship Id="rId2720" Type="http://schemas.openxmlformats.org/officeDocument/2006/relationships/hyperlink" Target="https://incubeta.com/it/news-and-resources/incubeta-launches-amazon-services-in-south-africa/" TargetMode="External"/><Relationship Id="rId2721" Type="http://schemas.openxmlformats.org/officeDocument/2006/relationships/hyperlink" Target="https://incubeta.com/gb/video-library/digital-edge-episode-1/" TargetMode="External"/><Relationship Id="rId2722" Type="http://schemas.openxmlformats.org/officeDocument/2006/relationships/hyperlink" Target="https://incubeta.com/sg/news-and-resources/amazons-back-what-their-google-shopping-whiplash-really-changed/" TargetMode="External"/><Relationship Id="rId2723" Type="http://schemas.openxmlformats.org/officeDocument/2006/relationships/hyperlink" Target="https://incubeta.com/pt-pt/news-and-resources/how-to-navigate-the-compressing-user-journey-in-2026/" TargetMode="External"/><Relationship Id="rId2724" Type="http://schemas.openxmlformats.org/officeDocument/2006/relationships/hyperlink" Target="https://incubeta.com/ch/knowledge-base/fragmentation-is-the-challenge-demand-gen-is-the-solution-2/" TargetMode="External"/><Relationship Id="rId2725" Type="http://schemas.openxmlformats.org/officeDocument/2006/relationships/hyperlink" Target="https://incubeta.com/es/news-and-resources/category/incubeta-updates/page/3/" TargetMode="External"/><Relationship Id="rId2726" Type="http://schemas.openxmlformats.org/officeDocument/2006/relationships/hyperlink" Target="https://incubeta.com/ch/our-work/delivering-scale-performance/" TargetMode="External"/><Relationship Id="rId2727" Type="http://schemas.openxmlformats.org/officeDocument/2006/relationships/hyperlink" Target="https://incubeta.com/au/news-and-resources/increasing-sustainability-one-ad-at-a-time/" TargetMode="External"/><Relationship Id="rId2728" Type="http://schemas.openxmlformats.org/officeDocument/2006/relationships/hyperlink" Target="https://incubeta.com/sg/news-and-resources/incubeta-releases-new-report-the-marketers-confidence-paradox/" TargetMode="External"/><Relationship Id="rId2729" Type="http://schemas.openxmlformats.org/officeDocument/2006/relationships/hyperlink" Target="https://incubeta.com/it/news-and-resources/is-marketing-maturity-the-key-to-profitability/" TargetMode="External"/><Relationship Id="rId2710" Type="http://schemas.openxmlformats.org/officeDocument/2006/relationships/hyperlink" Target="https://incubeta.com/sg/news-and-resources/how-to-navigate-the-compressing-user-journey-in-2026/" TargetMode="External"/><Relationship Id="rId2711" Type="http://schemas.openxmlformats.org/officeDocument/2006/relationships/hyperlink" Target="https://incubeta.com/my/news-and-resources/incubeta-appoints-new-chief-people-officer/" TargetMode="External"/><Relationship Id="rId2712" Type="http://schemas.openxmlformats.org/officeDocument/2006/relationships/hyperlink" Target="https://incubeta.com/za/news-and-resources/3-best-practices-to-keep-growing-despite-stricter-privacy-law/" TargetMode="External"/><Relationship Id="rId2713" Type="http://schemas.openxmlformats.org/officeDocument/2006/relationships/hyperlink" Target="https://incubeta.com/es/news-and-resources/comparison-shopping-services-css-changes-in-light-of-the-dma-update/" TargetMode="External"/><Relationship Id="rId2714" Type="http://schemas.openxmlformats.org/officeDocument/2006/relationships/hyperlink" Target="https://incubeta.com/mx/knowledge-base/category/crm/" TargetMode="External"/><Relationship Id="rId2715" Type="http://schemas.openxmlformats.org/officeDocument/2006/relationships/hyperlink" Target="https://incubeta.com/ch/knowledge-base/test-learn-with-the-new-ai-powered-features-on-performance-max/" TargetMode="External"/><Relationship Id="rId2716" Type="http://schemas.openxmlformats.org/officeDocument/2006/relationships/hyperlink" Target="https://incubeta.com/mx/our-work/driving-personalization-with-ai/" TargetMode="External"/><Relationship Id="rId2717" Type="http://schemas.openxmlformats.org/officeDocument/2006/relationships/hyperlink" Target="https://incubeta.com/pt-pt/knowledge-base/category/visual-web-optimiser/" TargetMode="External"/><Relationship Id="rId2718" Type="http://schemas.openxmlformats.org/officeDocument/2006/relationships/hyperlink" Target="https://incubeta.com/gb/our-work/increasing-qualified-traffic-through-display-campaigns/" TargetMode="External"/><Relationship Id="rId2719" Type="http://schemas.openxmlformats.org/officeDocument/2006/relationships/hyperlink" Target="https://incubeta.com/it/news-and-resources/category/news/" TargetMode="External"/><Relationship Id="rId1455" Type="http://schemas.openxmlformats.org/officeDocument/2006/relationships/hyperlink" Target="https://incubeta.com/ch/news-and-resources/why-brands-need-to-own-their-marketing-intelligence-in-the-ai-era/" TargetMode="External"/><Relationship Id="rId2786" Type="http://schemas.openxmlformats.org/officeDocument/2006/relationships/hyperlink" Target="https://incubeta.com/news-and-resources/category/incubeta-updates/page/2/" TargetMode="External"/><Relationship Id="rId1456" Type="http://schemas.openxmlformats.org/officeDocument/2006/relationships/hyperlink" Target="https://incubeta.com/au/knowledge-base/understanding-consolidated-data/" TargetMode="External"/><Relationship Id="rId2787" Type="http://schemas.openxmlformats.org/officeDocument/2006/relationships/hyperlink" Target="https://incubeta.com/za/knowledge-base/page/2/" TargetMode="External"/><Relationship Id="rId1457" Type="http://schemas.openxmlformats.org/officeDocument/2006/relationships/hyperlink" Target="https://incubeta.com/knowledge-base/how-to-market-to-the-gen-z-consumer/" TargetMode="External"/><Relationship Id="rId2788" Type="http://schemas.openxmlformats.org/officeDocument/2006/relationships/hyperlink" Target="https://incubeta.com/ch/our-work/taking-the-grind-out-of-data-analysis/" TargetMode="External"/><Relationship Id="rId1458" Type="http://schemas.openxmlformats.org/officeDocument/2006/relationships/hyperlink" Target="https://incubeta.com/pt-pt/knowledge-base/how-to-drive-sales-over-valentines-day/" TargetMode="External"/><Relationship Id="rId2789" Type="http://schemas.openxmlformats.org/officeDocument/2006/relationships/hyperlink" Target="https://incubeta.com/za/knowledge-base/what-is-threads/" TargetMode="External"/><Relationship Id="rId1459" Type="http://schemas.openxmlformats.org/officeDocument/2006/relationships/hyperlink" Target="https://incubeta.com/mx/knowledge-base/category/accessibility/" TargetMode="External"/><Relationship Id="rId629" Type="http://schemas.openxmlformats.org/officeDocument/2006/relationships/hyperlink" Target="https://incubeta.com/au/news-and-resources/welcoming-jacques-van-niekerk-as-global-ceo-of-incubeta/" TargetMode="External"/><Relationship Id="rId624" Type="http://schemas.openxmlformats.org/officeDocument/2006/relationships/hyperlink" Target="https://incubeta.com/sg/news-and-resources/the-amazon-idq-score-and-why-its-important/" TargetMode="External"/><Relationship Id="rId623" Type="http://schemas.openxmlformats.org/officeDocument/2006/relationships/hyperlink" Target="https://incubeta.com/news-and-resources/incubeta-dach-gcp-certification/" TargetMode="External"/><Relationship Id="rId622" Type="http://schemas.openxmlformats.org/officeDocument/2006/relationships/hyperlink" Target="https://incubeta.com/sg/news-and-resources/incubeta-acquires-rocketsource-to-expand-human-centered-ai-capabilities/" TargetMode="External"/><Relationship Id="rId621" Type="http://schemas.openxmlformats.org/officeDocument/2006/relationships/hyperlink" Target="https://incubeta.com/gb/our-work/improving-mid-funnel-remarketing-performance-with-custom-bidding/" TargetMode="External"/><Relationship Id="rId628" Type="http://schemas.openxmlformats.org/officeDocument/2006/relationships/hyperlink" Target="https://incubeta.com/es/news-and-resources/incubeta-expands-to-dubai-mexico/" TargetMode="External"/><Relationship Id="rId627" Type="http://schemas.openxmlformats.org/officeDocument/2006/relationships/hyperlink" Target="https://incubeta.com/news-and-resources/tim-weller-joins-incubeta/" TargetMode="External"/><Relationship Id="rId626" Type="http://schemas.openxmlformats.org/officeDocument/2006/relationships/hyperlink" Target="https://incubeta.com/de/knowledge-base/mmm-powerhouses-comparing-meridian-and-robyn/" TargetMode="External"/><Relationship Id="rId625" Type="http://schemas.openxmlformats.org/officeDocument/2006/relationships/hyperlink" Target="https://incubeta.com/it/news-and-resources/how-to-appropriately-represent-disability-in-marketing/" TargetMode="External"/><Relationship Id="rId2780" Type="http://schemas.openxmlformats.org/officeDocument/2006/relationships/hyperlink" Target="https://incubeta.com/pt-pt/news-and-resources/wtf-is-chatgpt/" TargetMode="External"/><Relationship Id="rId1450" Type="http://schemas.openxmlformats.org/officeDocument/2006/relationships/hyperlink" Target="https://incubeta.com/sg/news-and-resources/how-to-make-every-search-dollar-count/" TargetMode="External"/><Relationship Id="rId2781" Type="http://schemas.openxmlformats.org/officeDocument/2006/relationships/hyperlink" Target="https://incubeta.com/ae/knowledge-base/category/campaign-management/" TargetMode="External"/><Relationship Id="rId620" Type="http://schemas.openxmlformats.org/officeDocument/2006/relationships/hyperlink" Target="https://incubeta.com/it/news-and-resources/incubeta-welcomes-new-ceo-americas-alex-langshur/" TargetMode="External"/><Relationship Id="rId1451" Type="http://schemas.openxmlformats.org/officeDocument/2006/relationships/hyperlink" Target="https://incubeta.com/pt-pt/knowledge-base/category/ai/" TargetMode="External"/><Relationship Id="rId2782" Type="http://schemas.openxmlformats.org/officeDocument/2006/relationships/hyperlink" Target="https://incubeta.com/gb/news-and-resources/incubeta-wins-prestigious-fd-gazelle-award-out-of-600-shortlisted-entries/" TargetMode="External"/><Relationship Id="rId1452" Type="http://schemas.openxmlformats.org/officeDocument/2006/relationships/hyperlink" Target="https://incubeta.com/au/our-work/leveraging-gmp-to-drive-leads-reach/" TargetMode="External"/><Relationship Id="rId2783" Type="http://schemas.openxmlformats.org/officeDocument/2006/relationships/hyperlink" Target="https://incubeta.com/gb/knowledge-base/category/statistics/" TargetMode="External"/><Relationship Id="rId1453" Type="http://schemas.openxmlformats.org/officeDocument/2006/relationships/hyperlink" Target="https://incubeta.com/ae/knowledge-base/category/search-ads-360/" TargetMode="External"/><Relationship Id="rId2784" Type="http://schemas.openxmlformats.org/officeDocument/2006/relationships/hyperlink" Target="https://incubeta.com/za/news-and-resources/comparison-shopping-services-css-changes-in-light-of-the-dma-update/" TargetMode="External"/><Relationship Id="rId1454" Type="http://schemas.openxmlformats.org/officeDocument/2006/relationships/hyperlink" Target="https://incubeta.com/za/knowledge-base/what-is-data-empathy/" TargetMode="External"/><Relationship Id="rId2785" Type="http://schemas.openxmlformats.org/officeDocument/2006/relationships/hyperlink" Target="https://incubeta.com/mx/knowledge-base/category/dco/" TargetMode="External"/><Relationship Id="rId1444" Type="http://schemas.openxmlformats.org/officeDocument/2006/relationships/hyperlink" Target="https://incubeta.com/za/our-work/delivering-incrementality-for-superdrug/" TargetMode="External"/><Relationship Id="rId2775" Type="http://schemas.openxmlformats.org/officeDocument/2006/relationships/hyperlink" Target="https://incubeta.com/za/video-library/the-digital-edge-s2-ep-6-overcoming-the-confidence-paradox-in-marketing-with-paul-ruscoe/" TargetMode="External"/><Relationship Id="rId1445" Type="http://schemas.openxmlformats.org/officeDocument/2006/relationships/hyperlink" Target="https://incubeta.com/gb/knowledge-base/category/google-ads/" TargetMode="External"/><Relationship Id="rId2776" Type="http://schemas.openxmlformats.org/officeDocument/2006/relationships/hyperlink" Target="https://incubeta.com/au/news-and-resources/why-eu-ad-personalization-ban-will-see-meta-shift-focus-to-ai/" TargetMode="External"/><Relationship Id="rId1446" Type="http://schemas.openxmlformats.org/officeDocument/2006/relationships/hyperlink" Target="https://incubeta.com/au/knowledge-base/category/ux/" TargetMode="External"/><Relationship Id="rId2777" Type="http://schemas.openxmlformats.org/officeDocument/2006/relationships/hyperlink" Target="https://incubeta.com/gb/video-library/the-digital-edge-ep-3-ceo-jacques-van-niekerk-on-sustainable-growth-in-2025-outperform-marketing/" TargetMode="External"/><Relationship Id="rId1447" Type="http://schemas.openxmlformats.org/officeDocument/2006/relationships/hyperlink" Target="https://incubeta.com/it/knowledge-base/category/artificial-intelligence/" TargetMode="External"/><Relationship Id="rId2778" Type="http://schemas.openxmlformats.org/officeDocument/2006/relationships/hyperlink" Target="https://incubeta.com/de/knowledge-base/category/data/" TargetMode="External"/><Relationship Id="rId1448" Type="http://schemas.openxmlformats.org/officeDocument/2006/relationships/hyperlink" Target="https://incubeta.com/au/knowledge-base/category/conversions/" TargetMode="External"/><Relationship Id="rId2779" Type="http://schemas.openxmlformats.org/officeDocument/2006/relationships/hyperlink" Target="https://incubeta.com/my/knowledge-base/category/tiktok/" TargetMode="External"/><Relationship Id="rId1449" Type="http://schemas.openxmlformats.org/officeDocument/2006/relationships/hyperlink" Target="https://incubeta.com/pt-pt/welcome-interview/" TargetMode="External"/><Relationship Id="rId619" Type="http://schemas.openxmlformats.org/officeDocument/2006/relationships/hyperlink" Target="https://incubeta.com/our-work/increasing-roas-with-google-precision-optimization/" TargetMode="External"/><Relationship Id="rId618" Type="http://schemas.openxmlformats.org/officeDocument/2006/relationships/hyperlink" Target="https://incubeta.com/news-and-resources/from-search-to-delegation-navigating-the-rise-of-agentic-commerce/" TargetMode="External"/><Relationship Id="rId613" Type="http://schemas.openxmlformats.org/officeDocument/2006/relationships/hyperlink" Target="https://incubeta.com/gb/knowledge-base/what-is-marketing-mix-modeling-mmm/" TargetMode="External"/><Relationship Id="rId612" Type="http://schemas.openxmlformats.org/officeDocument/2006/relationships/hyperlink" Target="https://incubeta.com/knowledge-base/category/amazon/" TargetMode="External"/><Relationship Id="rId611" Type="http://schemas.openxmlformats.org/officeDocument/2006/relationships/hyperlink" Target="https://incubeta.com/news-and-resources/rethinking-marketing-measurement-from-reporting-to-real-impact/" TargetMode="External"/><Relationship Id="rId610" Type="http://schemas.openxmlformats.org/officeDocument/2006/relationships/hyperlink" Target="https://incubeta.com/es/news-and-resources/incubeta-acquires-rocketsource-to-expand-human-centered-ai-capabilities/" TargetMode="External"/><Relationship Id="rId617" Type="http://schemas.openxmlformats.org/officeDocument/2006/relationships/hyperlink" Target="https://incubeta.com/pt-pt/knowledge-base/what-is-value-based-bidding-vbb/" TargetMode="External"/><Relationship Id="rId616" Type="http://schemas.openxmlformats.org/officeDocument/2006/relationships/hyperlink" Target="https://incubeta.com/es/news-and-resources/3-ways-to-maximize-budget-efficiency/" TargetMode="External"/><Relationship Id="rId615" Type="http://schemas.openxmlformats.org/officeDocument/2006/relationships/hyperlink" Target="https://incubeta.com/pt-pt/news-and-resources/amazons-arrival-in-south-africa-a-game-changer-for-the-global-marketplace/" TargetMode="External"/><Relationship Id="rId614" Type="http://schemas.openxmlformats.org/officeDocument/2006/relationships/hyperlink" Target="https://incubeta.com/mx/news-and-resources/clicks-prompts-what-the-future-of-ai-driven-discovery-means-for-brands/" TargetMode="External"/><Relationship Id="rId2770" Type="http://schemas.openxmlformats.org/officeDocument/2006/relationships/hyperlink" Target="https://incubeta.com/it/news-and-resources/google-abandons-third-party-cookie-deprecation/" TargetMode="External"/><Relationship Id="rId1440" Type="http://schemas.openxmlformats.org/officeDocument/2006/relationships/hyperlink" Target="https://incubeta.com/de/knowledge-base/category/mmm-tools/" TargetMode="External"/><Relationship Id="rId2771" Type="http://schemas.openxmlformats.org/officeDocument/2006/relationships/hyperlink" Target="https://incubeta.com/sg/capabilities/commerce/" TargetMode="External"/><Relationship Id="rId1441" Type="http://schemas.openxmlformats.org/officeDocument/2006/relationships/hyperlink" Target="https://incubeta.com/pt-pt/knowledge-base/category/demand-gen/" TargetMode="External"/><Relationship Id="rId2772" Type="http://schemas.openxmlformats.org/officeDocument/2006/relationships/hyperlink" Target="https://incubeta.com/my/our-work/how-machine-learning-helped-worten-achieve-a-3x-increase-in-roas/" TargetMode="External"/><Relationship Id="rId1442" Type="http://schemas.openxmlformats.org/officeDocument/2006/relationships/hyperlink" Target="https://incubeta.com/gb/knowledge-base/the-best-google-optimize-alternatives-for-experimentation/" TargetMode="External"/><Relationship Id="rId2773" Type="http://schemas.openxmlformats.org/officeDocument/2006/relationships/hyperlink" Target="https://incubeta.com/gb/find-us/page/2/" TargetMode="External"/><Relationship Id="rId1443" Type="http://schemas.openxmlformats.org/officeDocument/2006/relationships/hyperlink" Target="https://incubeta.com/my/news-and-resources/driving-growth-in-uncertainty-3-top-tips-for-business-leaders/" TargetMode="External"/><Relationship Id="rId2774" Type="http://schemas.openxmlformats.org/officeDocument/2006/relationships/hyperlink" Target="https://incubeta.com/sg/news-and-resources/incubeta-to-launch-outperform-pmax-an-ai-solution-that-puts-brands-in-charge/" TargetMode="External"/><Relationship Id="rId1477" Type="http://schemas.openxmlformats.org/officeDocument/2006/relationships/hyperlink" Target="https://incubeta.com/ch/news-and-resources/creative-authenticity-in-a-world-of-ai/" TargetMode="External"/><Relationship Id="rId4503" Type="http://schemas.openxmlformats.org/officeDocument/2006/relationships/hyperlink" Target="https://incubeta.com/ae/knowledge-base/categorytomation/" TargetMode="External"/><Relationship Id="rId1478" Type="http://schemas.openxmlformats.org/officeDocument/2006/relationships/hyperlink" Target="https://incubeta.com/au/whitepapers/report-the-marketers-confidence-paradox/" TargetMode="External"/><Relationship Id="rId4502" Type="http://schemas.openxmlformats.org/officeDocument/2006/relationships/hyperlink" Target="https://incubeta.com/es/our-worklivering-tangible-business-growth/" TargetMode="External"/><Relationship Id="rId1479" Type="http://schemas.openxmlformats.org/officeDocument/2006/relationships/hyperlink" Target="https://incubeta.com/au/news-and-resources/incubeta-wins-prestigious-fd-gazelle-award-out-of-600-shortlisted-entries/" TargetMode="External"/><Relationship Id="rId4505" Type="http://schemas.openxmlformats.org/officeDocument/2006/relationships/hyperlink" Target="https://incubeta.com/de/our-worklivering-scale-performance/" TargetMode="External"/><Relationship Id="rId4504" Type="http://schemas.openxmlformats.org/officeDocument/2006/relationships/hyperlink" Target="https://incubeta.com/gb/our-worklivering-national-excellence-efficiency/" TargetMode="External"/><Relationship Id="rId4507" Type="http://schemas.openxmlformats.org/officeDocument/2006/relationships/hyperlink" Target="https://incubeta.com/sitemap_index.xml" TargetMode="External"/><Relationship Id="rId4506" Type="http://schemas.openxmlformats.org/officeDocument/2006/relationships/hyperlink" Target="https://incubeta.com/gb/our-worklivering-incrementality-with-seamless-search/" TargetMode="External"/><Relationship Id="rId4509" Type="http://schemas.openxmlformats.org/officeDocument/2006/relationships/hyperlink" Target="https://incubeta.com/za/news-and-resourcesmonstrating-diversity-the-value-of-inclusive-marketing/" TargetMode="External"/><Relationship Id="rId4508" Type="http://schemas.openxmlformats.org/officeDocument/2006/relationships/hyperlink" Target="https://incubeta.com/our-worklivering-incrementality-for-superdrug/" TargetMode="External"/><Relationship Id="rId646" Type="http://schemas.openxmlformats.org/officeDocument/2006/relationships/hyperlink" Target="https://incubeta.com/mx/video-library/tomorrows-world-live-powered-by-ai-and-seamless-technology/" TargetMode="External"/><Relationship Id="rId645" Type="http://schemas.openxmlformats.org/officeDocument/2006/relationships/hyperlink" Target="https://incubeta.com/au/news-and-resources/goodbye-google-what-amazons-shopping-ad-exit-means-for-search/" TargetMode="External"/><Relationship Id="rId644" Type="http://schemas.openxmlformats.org/officeDocument/2006/relationships/hyperlink" Target="https://incubeta.com/ch/news-and-resources/incubeta-releases-new-report-the-marketers-confidence-paradox/" TargetMode="External"/><Relationship Id="rId643" Type="http://schemas.openxmlformats.org/officeDocument/2006/relationships/hyperlink" Target="https://incubeta.com/news-and-resources/the-power-behind-incubeta/" TargetMode="External"/><Relationship Id="rId649" Type="http://schemas.openxmlformats.org/officeDocument/2006/relationships/hyperlink" Target="https://incubeta.com/ae/news-and-resources/majority-stake-in-incubeta-acquired-by-global-investment-firm-carlyle/" TargetMode="External"/><Relationship Id="rId648" Type="http://schemas.openxmlformats.org/officeDocument/2006/relationships/hyperlink" Target="https://incubeta.com/gb/news-and-resources/incubeta-acquires-rocketsource-to-expand-human-centered-ai-capabilities/" TargetMode="External"/><Relationship Id="rId647" Type="http://schemas.openxmlformats.org/officeDocument/2006/relationships/hyperlink" Target="https://incubeta.com/es/knowledge-base/the-role-of-consent-mode-in-your-path-to-privacy-ready-marketing/" TargetMode="External"/><Relationship Id="rId1470" Type="http://schemas.openxmlformats.org/officeDocument/2006/relationships/hyperlink" Target="https://incubeta.com/au/our-work/delivering-scale-performance/" TargetMode="External"/><Relationship Id="rId1471" Type="http://schemas.openxmlformats.org/officeDocument/2006/relationships/hyperlink" Target="https://incubeta.com/mx/knowledge-base/fragmentation-is-the-challenge-demand-gen-is-the-solution-2/" TargetMode="External"/><Relationship Id="rId1472" Type="http://schemas.openxmlformats.org/officeDocument/2006/relationships/hyperlink" Target="https://incubeta.com/mx/our-work/global-digital-transformation/" TargetMode="External"/><Relationship Id="rId642" Type="http://schemas.openxmlformats.org/officeDocument/2006/relationships/hyperlink" Target="https://incubeta.com/news-and-resources/why-cmos-lack-confidence-in-their-reporting/" TargetMode="External"/><Relationship Id="rId1473" Type="http://schemas.openxmlformats.org/officeDocument/2006/relationships/hyperlink" Target="https://incubeta.com/au/news-and-resources/incubeta-welcomes-persuasion-technologies-to-the-family/" TargetMode="External"/><Relationship Id="rId641" Type="http://schemas.openxmlformats.org/officeDocument/2006/relationships/hyperlink" Target="https://incubeta.com/ch/capabilities/creative/" TargetMode="External"/><Relationship Id="rId1474" Type="http://schemas.openxmlformats.org/officeDocument/2006/relationships/hyperlink" Target="https://incubeta.com/my/knowledge-base/category/retail-media/" TargetMode="External"/><Relationship Id="rId640" Type="http://schemas.openxmlformats.org/officeDocument/2006/relationships/hyperlink" Target="https://incubeta.com/news-and-resources/overcoming-2025-marketing-challenges/" TargetMode="External"/><Relationship Id="rId1475" Type="http://schemas.openxmlformats.org/officeDocument/2006/relationships/hyperlink" Target="https://incubeta.com/de/knowledge-base/category/google-analytics/" TargetMode="External"/><Relationship Id="rId4501" Type="http://schemas.openxmlformats.org/officeDocument/2006/relationships/hyperlink" Target="https://incubeta.com/it/knowledge-base/categorymand-gen/" TargetMode="External"/><Relationship Id="rId1476" Type="http://schemas.openxmlformats.org/officeDocument/2006/relationships/hyperlink" Target="https://incubeta.com/es/knowledge-base/6-accessibility-tips-to-improve-your-customer-experience/" TargetMode="External"/><Relationship Id="rId4500" Type="http://schemas.openxmlformats.org/officeDocument/2006/relationships/hyperlink" Target="https://incubeta.com/our-worklivering-scale-performance/" TargetMode="External"/><Relationship Id="rId1466" Type="http://schemas.openxmlformats.org/officeDocument/2006/relationships/hyperlink" Target="https://incubeta.com/news-and-resources/category/incubeta-updates/page/3/" TargetMode="External"/><Relationship Id="rId2797" Type="http://schemas.openxmlformats.org/officeDocument/2006/relationships/hyperlink" Target="https://incubeta.com/de/knowledge-base/category/automation/" TargetMode="External"/><Relationship Id="rId1467" Type="http://schemas.openxmlformats.org/officeDocument/2006/relationships/hyperlink" Target="https://incubeta.com/it/knowledge-base/category/mmm-tools/" TargetMode="External"/><Relationship Id="rId2798" Type="http://schemas.openxmlformats.org/officeDocument/2006/relationships/hyperlink" Target="https://incubeta.com/my/capabilities/marketing-technology/" TargetMode="External"/><Relationship Id="rId1468" Type="http://schemas.openxmlformats.org/officeDocument/2006/relationships/hyperlink" Target="https://incubeta.com/es/knowledge-base/category/holiday-marketing/" TargetMode="External"/><Relationship Id="rId2799" Type="http://schemas.openxmlformats.org/officeDocument/2006/relationships/hyperlink" Target="https://incubeta.com/es/news-and-resources/incubeta-acquires-analytics-partner-panalysis/" TargetMode="External"/><Relationship Id="rId1469" Type="http://schemas.openxmlformats.org/officeDocument/2006/relationships/hyperlink" Target="https://incubeta.com/de/news-and-resources/category/thought-leadership/page/2/" TargetMode="External"/><Relationship Id="rId635" Type="http://schemas.openxmlformats.org/officeDocument/2006/relationships/hyperlink" Target="https://incubeta.com/news-and-resources/incubeta-appoints-cory-hudson-as-senior-vice-president-of-creative/" TargetMode="External"/><Relationship Id="rId634" Type="http://schemas.openxmlformats.org/officeDocument/2006/relationships/hyperlink" Target="https://incubeta.com/it/knowledge-base/what-is-enhanced-conversions/" TargetMode="External"/><Relationship Id="rId633" Type="http://schemas.openxmlformats.org/officeDocument/2006/relationships/hyperlink" Target="https://incubeta.com/es/news-and-resources/from-ai-invisibility-to-ai-authority-scaling-brand-authority-in-the-age-of-answer-engines/" TargetMode="External"/><Relationship Id="rId632" Type="http://schemas.openxmlformats.org/officeDocument/2006/relationships/hyperlink" Target="https://incubeta.com/knowledge-base/beyond-the-click-mastering-attribution-with-sa360/" TargetMode="External"/><Relationship Id="rId639" Type="http://schemas.openxmlformats.org/officeDocument/2006/relationships/hyperlink" Target="https://incubeta.com/news-and-resources/clicks-prompts-what-the-future-of-ai-driven-discovery-means-for-brands/" TargetMode="External"/><Relationship Id="rId638" Type="http://schemas.openxmlformats.org/officeDocument/2006/relationships/hyperlink" Target="https://incubeta.com/de/news-and-resources/incubeta-expands-to-dubai-mexico/" TargetMode="External"/><Relationship Id="rId637" Type="http://schemas.openxmlformats.org/officeDocument/2006/relationships/hyperlink" Target="https://incubeta.com/news-and-resources/say-hello-to-temu-south-africas-newest-retail-phenomenon/" TargetMode="External"/><Relationship Id="rId636" Type="http://schemas.openxmlformats.org/officeDocument/2006/relationships/hyperlink" Target="https://incubeta.com/au/news-and-resources/incubeta-expands-to-dubai-mexico/" TargetMode="External"/><Relationship Id="rId2790" Type="http://schemas.openxmlformats.org/officeDocument/2006/relationships/hyperlink" Target="https://incubeta.com/my/knowledge-base/12-tips-for-seo-success-in-the-holiday-season/" TargetMode="External"/><Relationship Id="rId1460" Type="http://schemas.openxmlformats.org/officeDocument/2006/relationships/hyperlink" Target="https://incubeta.com/pt-pt/our-work/maximizing-engagement-reach-with-first-party-data/" TargetMode="External"/><Relationship Id="rId2791" Type="http://schemas.openxmlformats.org/officeDocument/2006/relationships/hyperlink" Target="https://incubeta.com/au/news-and-resources/how-to-find-growth-in-difficult-times/" TargetMode="External"/><Relationship Id="rId1461" Type="http://schemas.openxmlformats.org/officeDocument/2006/relationships/hyperlink" Target="https://incubeta.com/ae/news-and-resources/incubeta-appoints-sarah-hampton-as-us-chief-operating-officer/" TargetMode="External"/><Relationship Id="rId2792" Type="http://schemas.openxmlformats.org/officeDocument/2006/relationships/hyperlink" Target="https://incubeta.com/pt-pt/knowledge-base/category/channel/" TargetMode="External"/><Relationship Id="rId631" Type="http://schemas.openxmlformats.org/officeDocument/2006/relationships/hyperlink" Target="https://incubeta.com/pt-pt/knowledge-base/five-top-tips-to-drive-sales-on-amazon-prime-day/" TargetMode="External"/><Relationship Id="rId1462" Type="http://schemas.openxmlformats.org/officeDocument/2006/relationships/hyperlink" Target="https://incubeta.com/ch/video-library/incubeta-unpacks-commerce-on-emerce-talks/" TargetMode="External"/><Relationship Id="rId2793" Type="http://schemas.openxmlformats.org/officeDocument/2006/relationships/hyperlink" Target="https://incubeta.com/de/news-and-resources/wtf-is-chatgpt/" TargetMode="External"/><Relationship Id="rId630" Type="http://schemas.openxmlformats.org/officeDocument/2006/relationships/hyperlink" Target="https://incubeta.com/our-work/improving-mid-funnel-remarketing-performance-with-custom-bidding/" TargetMode="External"/><Relationship Id="rId1463" Type="http://schemas.openxmlformats.org/officeDocument/2006/relationships/hyperlink" Target="https://incubeta.com/it/news-and-resources/incubeta-dach-gcp-certification/" TargetMode="External"/><Relationship Id="rId2794" Type="http://schemas.openxmlformats.org/officeDocument/2006/relationships/hyperlink" Target="https://incubeta.com/es/our-work/page/3/" TargetMode="External"/><Relationship Id="rId1464" Type="http://schemas.openxmlformats.org/officeDocument/2006/relationships/hyperlink" Target="https://incubeta.com/ae/news-and-resources/advertising-through-uncertain-times/" TargetMode="External"/><Relationship Id="rId2795" Type="http://schemas.openxmlformats.org/officeDocument/2006/relationships/hyperlink" Target="https://incubeta.com/pt-pt/news-and-resources/incubeta-welcomes-jacques-van-niekerk-as-non-executive-board-director/" TargetMode="External"/><Relationship Id="rId1465" Type="http://schemas.openxmlformats.org/officeDocument/2006/relationships/hyperlink" Target="https://incubeta.com/za/news-and-resources/creative-authenticity-in-a-world-of-ai/" TargetMode="External"/><Relationship Id="rId2796" Type="http://schemas.openxmlformats.org/officeDocument/2006/relationships/hyperlink" Target="https://incubeta.com/au/our-work/marks-spencer-international/" TargetMode="External"/><Relationship Id="rId1411" Type="http://schemas.openxmlformats.org/officeDocument/2006/relationships/hyperlink" Target="https://incubeta.com/it/knowledge-base/category/channel/" TargetMode="External"/><Relationship Id="rId2742" Type="http://schemas.openxmlformats.org/officeDocument/2006/relationships/hyperlink" Target="https://incubeta.com/de/knowledge-base/how-bigquery-augments-ga4s-reporting-capabilities/" TargetMode="External"/><Relationship Id="rId1412" Type="http://schemas.openxmlformats.org/officeDocument/2006/relationships/hyperlink" Target="https://incubeta.com/za/news-and-resources/incubeta-partners-with-specialist-consumer-electronics-retail-group-adorama-to-scale-growth-across-its-brands/" TargetMode="External"/><Relationship Id="rId2743" Type="http://schemas.openxmlformats.org/officeDocument/2006/relationships/hyperlink" Target="https://incubeta.com/my/video-library/the-digital-edge-s2-ep-6-overcoming-the-confidence-paradox-in-marketing-with-paul-ruscoe/" TargetMode="External"/><Relationship Id="rId1413" Type="http://schemas.openxmlformats.org/officeDocument/2006/relationships/hyperlink" Target="https://incubeta.com/mx/knowledge-base/how-to-elevate-your-brands-presence-power-with-amazon-brand-registry/" TargetMode="External"/><Relationship Id="rId2744" Type="http://schemas.openxmlformats.org/officeDocument/2006/relationships/hyperlink" Target="https://incubeta.com/au/knowledge-base/mmm-powerhouses-comparing-meridian-and-robyn-2/" TargetMode="External"/><Relationship Id="rId1414" Type="http://schemas.openxmlformats.org/officeDocument/2006/relationships/hyperlink" Target="https://incubeta.com/my/our-work/executing-a-global-data-audience-strategy/" TargetMode="External"/><Relationship Id="rId2745" Type="http://schemas.openxmlformats.org/officeDocument/2006/relationships/hyperlink" Target="https://incubeta.com/za/video-library/digital-edge-episode-1/" TargetMode="External"/><Relationship Id="rId1415" Type="http://schemas.openxmlformats.org/officeDocument/2006/relationships/hyperlink" Target="https://incubeta.com/es/video-library/the-digital-edge-ep-6-why-your-business-needs-a-measurement-strategy-with-ash-rane/" TargetMode="External"/><Relationship Id="rId2746" Type="http://schemas.openxmlformats.org/officeDocument/2006/relationships/hyperlink" Target="https://incubeta.com/ae/news-and-resources/victoria-webb-appointed-as-new-managing-director-of-incubeta-mena/" TargetMode="External"/><Relationship Id="rId1416" Type="http://schemas.openxmlformats.org/officeDocument/2006/relationships/hyperlink" Target="https://incubeta.com/it/capabilities/digital-experiences/" TargetMode="External"/><Relationship Id="rId2747" Type="http://schemas.openxmlformats.org/officeDocument/2006/relationships/hyperlink" Target="https://incubeta.com/pt-pt/video-library/digital-edge-episode-1/" TargetMode="External"/><Relationship Id="rId1417" Type="http://schemas.openxmlformats.org/officeDocument/2006/relationships/hyperlink" Target="https://incubeta.com/gb/news-and-resources/incubeta-appoints-cory-hudson-as-senior-vice-president-of-creative/" TargetMode="External"/><Relationship Id="rId2748" Type="http://schemas.openxmlformats.org/officeDocument/2006/relationships/hyperlink" Target="https://incubeta.com/sg/news-and-resources/why-brands-need-to-own-their-marketing-intelligence-in-the-ai-era/" TargetMode="External"/><Relationship Id="rId1418" Type="http://schemas.openxmlformats.org/officeDocument/2006/relationships/hyperlink" Target="https://incubeta.com/au/knowledge-base/category/customer-experience/" TargetMode="External"/><Relationship Id="rId2749" Type="http://schemas.openxmlformats.org/officeDocument/2006/relationships/hyperlink" Target="https://incubeta.com/it/whitepapers/the-architects-the-renters/" TargetMode="External"/><Relationship Id="rId1419" Type="http://schemas.openxmlformats.org/officeDocument/2006/relationships/hyperlink" Target="https://incubeta.com/au/our-work/taking-the-grind-out-of-data-analysis/" TargetMode="External"/><Relationship Id="rId2740" Type="http://schemas.openxmlformats.org/officeDocument/2006/relationships/hyperlink" Target="https://incubeta.com/it/our-work/delivering-incrementality-with-seamless-search/" TargetMode="External"/><Relationship Id="rId1410" Type="http://schemas.openxmlformats.org/officeDocument/2006/relationships/hyperlink" Target="https://incubeta.com/my/knowledge-base/a-guide-to-countering-safaris-gclid-removal/" TargetMode="External"/><Relationship Id="rId2741" Type="http://schemas.openxmlformats.org/officeDocument/2006/relationships/hyperlink" Target="https://incubeta.com/ae/news-and-resources/incubeta-drives-ai-performance-with-early-adoption-of-gemini-for-google-workspace/" TargetMode="External"/><Relationship Id="rId1400" Type="http://schemas.openxmlformats.org/officeDocument/2006/relationships/hyperlink" Target="https://incubeta.com/my/knowledge-base/category/artificial-intelligence/" TargetMode="External"/><Relationship Id="rId2731" Type="http://schemas.openxmlformats.org/officeDocument/2006/relationships/hyperlink" Target="https://incubeta.com/sg/news-and-resources/incubeta-appoints-adam-woods-as-global-chief-product-officer/" TargetMode="External"/><Relationship Id="rId1401" Type="http://schemas.openxmlformats.org/officeDocument/2006/relationships/hyperlink" Target="https://incubeta.com/sg/news-and-resources/creating-value-with-ai-three-concrete-use-cases/" TargetMode="External"/><Relationship Id="rId2732" Type="http://schemas.openxmlformats.org/officeDocument/2006/relationships/hyperlink" Target="https://incubeta.com/it/news-and-resources/incubeta-appoints-sarah-hampton-as-us-chief-operating-officer/" TargetMode="External"/><Relationship Id="rId1402" Type="http://schemas.openxmlformats.org/officeDocument/2006/relationships/hyperlink" Target="https://incubeta.com/it/news-and-resources/incubeta-awarded-campaigns-best-places-to-work-2022/" TargetMode="External"/><Relationship Id="rId2733" Type="http://schemas.openxmlformats.org/officeDocument/2006/relationships/hyperlink" Target="https://incubeta.com/my/video-library/ms-and-incubeta-building-a-demand-led-marketing-strategy/" TargetMode="External"/><Relationship Id="rId1403" Type="http://schemas.openxmlformats.org/officeDocument/2006/relationships/hyperlink" Target="https://incubeta.com/mx/news-and-resources/advertising-through-uncertain-times/" TargetMode="External"/><Relationship Id="rId2734" Type="http://schemas.openxmlformats.org/officeDocument/2006/relationships/hyperlink" Target="https://incubeta.com/es/knowledge-base/category/disability/" TargetMode="External"/><Relationship Id="rId1404" Type="http://schemas.openxmlformats.org/officeDocument/2006/relationships/hyperlink" Target="https://incubeta.com/my/knowledge-base/how-bigquery-augments-ga4s-reporting-capabilities/" TargetMode="External"/><Relationship Id="rId2735" Type="http://schemas.openxmlformats.org/officeDocument/2006/relationships/hyperlink" Target="https://incubeta.com/my/knowledge-base/category/user-experience/" TargetMode="External"/><Relationship Id="rId1405" Type="http://schemas.openxmlformats.org/officeDocument/2006/relationships/hyperlink" Target="https://incubeta.com/de/video-library/the-digital-edge-s2-ep-3-how-to-build-an-ai-powered-brand-for-the-future-with-amy-crowther/" TargetMode="External"/><Relationship Id="rId2736" Type="http://schemas.openxmlformats.org/officeDocument/2006/relationships/hyperlink" Target="https://incubeta.com/gb/knowledge-base/category/visual-web-optimiser/" TargetMode="External"/><Relationship Id="rId1406" Type="http://schemas.openxmlformats.org/officeDocument/2006/relationships/hyperlink" Target="https://incubeta.com/find-us/page/2/" TargetMode="External"/><Relationship Id="rId2737" Type="http://schemas.openxmlformats.org/officeDocument/2006/relationships/hyperlink" Target="https://incubeta.com/sg/knowledge-base/category/artificial-intelligence/" TargetMode="External"/><Relationship Id="rId1407" Type="http://schemas.openxmlformats.org/officeDocument/2006/relationships/hyperlink" Target="https://incubeta.com/es/capabilities/marketing-intelligence/" TargetMode="External"/><Relationship Id="rId2738" Type="http://schemas.openxmlformats.org/officeDocument/2006/relationships/hyperlink" Target="https://incubeta.com/my/news-and-resources/incubeta-appoints-adam-woods-as-global-chief-product-officer/" TargetMode="External"/><Relationship Id="rId1408" Type="http://schemas.openxmlformats.org/officeDocument/2006/relationships/hyperlink" Target="https://incubeta.com/au/our-work/driving-personalization-with-ai/" TargetMode="External"/><Relationship Id="rId2739" Type="http://schemas.openxmlformats.org/officeDocument/2006/relationships/hyperlink" Target="https://incubeta.com/ch/news-and-resources/a-mark-of-the-times-ai-employees-that-boost-internal-productivity/" TargetMode="External"/><Relationship Id="rId1409" Type="http://schemas.openxmlformats.org/officeDocument/2006/relationships/hyperlink" Target="https://incubeta.com/es/video-library/the-digital-edge-ep-7-the-future-of-search-ai-what-comes-next/" TargetMode="External"/><Relationship Id="rId2730" Type="http://schemas.openxmlformats.org/officeDocument/2006/relationships/hyperlink" Target="https://incubeta.com/de/news-and-resources/how-cmos-can-win-the-affection-of-the-cfo/" TargetMode="External"/><Relationship Id="rId1433" Type="http://schemas.openxmlformats.org/officeDocument/2006/relationships/hyperlink" Target="https://incubeta.com/ae/video-library/the-digital-edge-s2-ep-9-keeping-your-brand-voice-in-an-automated-world-with-ben-afia/" TargetMode="External"/><Relationship Id="rId2764" Type="http://schemas.openxmlformats.org/officeDocument/2006/relationships/hyperlink" Target="https://incubeta.com/pt-pt/our-work/driving-revenue-growth-and-performance/" TargetMode="External"/><Relationship Id="rId1434" Type="http://schemas.openxmlformats.org/officeDocument/2006/relationships/hyperlink" Target="https://incubeta.com/ch/knowledge-base/category/user-experience/" TargetMode="External"/><Relationship Id="rId2765" Type="http://schemas.openxmlformats.org/officeDocument/2006/relationships/hyperlink" Target="https://incubeta.com/it/news-and-resources/incubeta-insider-the-value-of-a-supportive-culture/" TargetMode="External"/><Relationship Id="rId1435" Type="http://schemas.openxmlformats.org/officeDocument/2006/relationships/hyperlink" Target="https://incubeta.com/au/our-work/enriching-ga4-with-business-data/" TargetMode="External"/><Relationship Id="rId2766" Type="http://schemas.openxmlformats.org/officeDocument/2006/relationships/hyperlink" Target="https://incubeta.com/ae/knowledge-base/category/disability/" TargetMode="External"/><Relationship Id="rId1436" Type="http://schemas.openxmlformats.org/officeDocument/2006/relationships/hyperlink" Target="https://incubeta.com/de/news-and-resources/incubeta-welcomes-persuasion-technologies-to-the-family/" TargetMode="External"/><Relationship Id="rId2767" Type="http://schemas.openxmlformats.org/officeDocument/2006/relationships/hyperlink" Target="https://incubeta.com/de/news-and-resources/category/incubeta-updates/page/2/" TargetMode="External"/><Relationship Id="rId1437" Type="http://schemas.openxmlformats.org/officeDocument/2006/relationships/hyperlink" Target="https://incubeta.com/au/knowledge-base/what-is-retail-media/" TargetMode="External"/><Relationship Id="rId2768" Type="http://schemas.openxmlformats.org/officeDocument/2006/relationships/hyperlink" Target="https://incubeta.com/ch/news-and-resources/creating-value-with-ai-three-concrete-use-cases/" TargetMode="External"/><Relationship Id="rId1438" Type="http://schemas.openxmlformats.org/officeDocument/2006/relationships/hyperlink" Target="https://incubeta.com/au/capabilities/digital-experiences/" TargetMode="External"/><Relationship Id="rId2769" Type="http://schemas.openxmlformats.org/officeDocument/2006/relationships/hyperlink" Target="https://incubeta.com/mx/knowledge-base/a-guide-to-countering-safaris-gclid-removal-2/" TargetMode="External"/><Relationship Id="rId1439" Type="http://schemas.openxmlformats.org/officeDocument/2006/relationships/hyperlink" Target="https://incubeta.com/it/news-and-resources/incubeta-partners-with-carpio-to-supercharge-marketplace-reporting/" TargetMode="External"/><Relationship Id="rId609" Type="http://schemas.openxmlformats.org/officeDocument/2006/relationships/hyperlink" Target="https://incubeta.com/knowledge-base/what-is-retail-media/" TargetMode="External"/><Relationship Id="rId608" Type="http://schemas.openxmlformats.org/officeDocument/2006/relationships/hyperlink" Target="https://incubeta.com/de/news-and-resources/incubeta-welcomes-new-acquisition-bruce-clay-mena-to-the-family/" TargetMode="External"/><Relationship Id="rId607" Type="http://schemas.openxmlformats.org/officeDocument/2006/relationships/hyperlink" Target="https://incubeta.com/news-and-resources/driving-growth-in-uncertainty-3-top-tips-for-business-leaders/" TargetMode="External"/><Relationship Id="rId602" Type="http://schemas.openxmlformats.org/officeDocument/2006/relationships/hyperlink" Target="https://incubeta.com/za/news-and-resources/how-to-avoid-keyword-cannibalization-and-drive-total-search-performance/" TargetMode="External"/><Relationship Id="rId601" Type="http://schemas.openxmlformats.org/officeDocument/2006/relationships/hyperlink" Target="https://incubeta.com/ch/knowledge-base/five-top-tips-to-drive-sales-on-amazon-prime-day/" TargetMode="External"/><Relationship Id="rId600" Type="http://schemas.openxmlformats.org/officeDocument/2006/relationships/hyperlink" Target="https://incubeta.com/gb/news-and-resources/inside-googles-rethink-roi-conference-ai-incrementality-and-the-future-of-profitable-growth/" TargetMode="External"/><Relationship Id="rId606" Type="http://schemas.openxmlformats.org/officeDocument/2006/relationships/hyperlink" Target="https://incubeta.com/video-library/tomorrows-world-live-powered-by-ai-and-seamless-technology/" TargetMode="External"/><Relationship Id="rId605" Type="http://schemas.openxmlformats.org/officeDocument/2006/relationships/hyperlink" Target="https://incubeta.com/mx/knowledge-base/category/advertising/" TargetMode="External"/><Relationship Id="rId604" Type="http://schemas.openxmlformats.org/officeDocument/2006/relationships/hyperlink" Target="https://incubeta.com/ch/news-and-resources/incubeta-acquires-analytics-partner-panalysis/" TargetMode="External"/><Relationship Id="rId603" Type="http://schemas.openxmlformats.org/officeDocument/2006/relationships/hyperlink" Target="https://incubeta.com/mx/news-and-resources/incubeta-expands-to-dubai-mexico/" TargetMode="External"/><Relationship Id="rId2760" Type="http://schemas.openxmlformats.org/officeDocument/2006/relationships/hyperlink" Target="https://incubeta.com/ae/video-library/the-digital-edge-ep-2-the-relationship-between-the-cfo-and-the-cmo-with-greg-dos-santos/" TargetMode="External"/><Relationship Id="rId1430" Type="http://schemas.openxmlformats.org/officeDocument/2006/relationships/hyperlink" Target="https://incubeta.com/my/news-and-resources/tim-weller-joins-incubeta/" TargetMode="External"/><Relationship Id="rId2761" Type="http://schemas.openxmlformats.org/officeDocument/2006/relationships/hyperlink" Target="https://incubeta.com/news-and-resources/category/incubeta-updates/page/4/" TargetMode="External"/><Relationship Id="rId1431" Type="http://schemas.openxmlformats.org/officeDocument/2006/relationships/hyperlink" Target="https://incubeta.com/mx/news-and-resources/wtf-is-chatgpt/" TargetMode="External"/><Relationship Id="rId2762" Type="http://schemas.openxmlformats.org/officeDocument/2006/relationships/hyperlink" Target="https://incubeta.com/it/knowledge-base/how-to-drive-sales-over-valentines-day/" TargetMode="External"/><Relationship Id="rId1432" Type="http://schemas.openxmlformats.org/officeDocument/2006/relationships/hyperlink" Target="https://incubeta.com/knowledge-base/test-learn-with-the-new-ai-powered-features-on-performance-max/" TargetMode="External"/><Relationship Id="rId2763" Type="http://schemas.openxmlformats.org/officeDocument/2006/relationships/hyperlink" Target="https://incubeta.com/my/news-and-resources/what-the-digital-markets-act-dma-means-for-google-advertisers/" TargetMode="External"/><Relationship Id="rId1422" Type="http://schemas.openxmlformats.org/officeDocument/2006/relationships/hyperlink" Target="https://incubeta.com/my/news-and-resources/increasing-sustainability-one-ad-at-a-time/" TargetMode="External"/><Relationship Id="rId2753" Type="http://schemas.openxmlformats.org/officeDocument/2006/relationships/hyperlink" Target="https://incubeta.com/it/knowledge-base/category/sa360/" TargetMode="External"/><Relationship Id="rId1423" Type="http://schemas.openxmlformats.org/officeDocument/2006/relationships/hyperlink" Target="https://incubeta.com/knowledge-base/fragmentation-is-the-challenge-demand-gen-is-the-solution-2/" TargetMode="External"/><Relationship Id="rId2754" Type="http://schemas.openxmlformats.org/officeDocument/2006/relationships/hyperlink" Target="https://incubeta.com/ch/news-and-resources/our-continued-pledge-to-sustainability/" TargetMode="External"/><Relationship Id="rId1424" Type="http://schemas.openxmlformats.org/officeDocument/2006/relationships/hyperlink" Target="https://incubeta.com/sg/knowledge-base/seasonal-sales-strategy-how-to-outperform-in-shorter-peak-windows/" TargetMode="External"/><Relationship Id="rId2755" Type="http://schemas.openxmlformats.org/officeDocument/2006/relationships/hyperlink" Target="https://incubeta.com/ae/news-and-resources/incubeta-uk-is-google-mobile-certified/" TargetMode="External"/><Relationship Id="rId1425" Type="http://schemas.openxmlformats.org/officeDocument/2006/relationships/hyperlink" Target="https://incubeta.com/mx/our-work/delivering-incrementality-for-superdrug/" TargetMode="External"/><Relationship Id="rId2756" Type="http://schemas.openxmlformats.org/officeDocument/2006/relationships/hyperlink" Target="https://incubeta.com/ch/news-and-resources/why-eu-ad-personalization-ban-will-see-meta-shift-focus-to-ai/" TargetMode="External"/><Relationship Id="rId1426" Type="http://schemas.openxmlformats.org/officeDocument/2006/relationships/hyperlink" Target="https://incubeta.com/za/knowledge-base/category/ga4/" TargetMode="External"/><Relationship Id="rId2757" Type="http://schemas.openxmlformats.org/officeDocument/2006/relationships/hyperlink" Target="https://incubeta.com/au/news-and-resources/incubeta-appoints-adam-woods-as-global-chief-product-officer/" TargetMode="External"/><Relationship Id="rId1427" Type="http://schemas.openxmlformats.org/officeDocument/2006/relationships/hyperlink" Target="https://incubeta.com/de/knowledge-base/the-best-google-optimize-alternatives-for-experimentation/" TargetMode="External"/><Relationship Id="rId2758" Type="http://schemas.openxmlformats.org/officeDocument/2006/relationships/hyperlink" Target="https://incubeta.com/au/news-and-resources/how-data-unification-delivers-performance/" TargetMode="External"/><Relationship Id="rId1428" Type="http://schemas.openxmlformats.org/officeDocument/2006/relationships/hyperlink" Target="https://incubeta.com/ae/news-and-resources/creating-value-with-ai-three-concrete-use-cases/" TargetMode="External"/><Relationship Id="rId2759" Type="http://schemas.openxmlformats.org/officeDocument/2006/relationships/hyperlink" Target="https://incubeta.com/ch/knowledge-base/how-to-integrate-google-cloud-google-marketing-platform/" TargetMode="External"/><Relationship Id="rId1429" Type="http://schemas.openxmlformats.org/officeDocument/2006/relationships/hyperlink" Target="https://incubeta.com/my/news-and-resources/how-to-own-your-automation/" TargetMode="External"/><Relationship Id="rId2750" Type="http://schemas.openxmlformats.org/officeDocument/2006/relationships/hyperlink" Target="https://incubeta.com/ae/our-work/blending-creativity-to-drive-engagement/" TargetMode="External"/><Relationship Id="rId1420" Type="http://schemas.openxmlformats.org/officeDocument/2006/relationships/hyperlink" Target="https://incubeta.com/ae/knowledge-base/category/user-experience/" TargetMode="External"/><Relationship Id="rId2751" Type="http://schemas.openxmlformats.org/officeDocument/2006/relationships/hyperlink" Target="https://incubeta.com/my/our-work/generating-demand-with-ai/" TargetMode="External"/><Relationship Id="rId1421" Type="http://schemas.openxmlformats.org/officeDocument/2006/relationships/hyperlink" Target="https://incubeta.com/au/knowledge-base/whats-new-with-ga4/" TargetMode="External"/><Relationship Id="rId2752" Type="http://schemas.openxmlformats.org/officeDocument/2006/relationships/hyperlink" Target="https://incubeta.com/es/capabilities/creative/" TargetMode="External"/><Relationship Id="rId3238" Type="http://schemas.openxmlformats.org/officeDocument/2006/relationships/hyperlink" Target="https://incubeta.com/ae/our-work/using-youtube-to-generate-subscribers/" TargetMode="External"/><Relationship Id="rId4569" Type="http://schemas.openxmlformats.org/officeDocument/2006/relationships/hyperlink" Target="https://incubeta.com/ch/knowledge-base/categorytomation/" TargetMode="External"/><Relationship Id="rId3237" Type="http://schemas.openxmlformats.org/officeDocument/2006/relationships/hyperlink" Target="https://incubeta.com/es/news-and-resources/the-next-era-of-shopping-is-agentic/" TargetMode="External"/><Relationship Id="rId4568" Type="http://schemas.openxmlformats.org/officeDocument/2006/relationships/hyperlink" Target="https://incubeta.com/mx/our-worklivering-incrementality-with-seamless-search/" TargetMode="External"/><Relationship Id="rId3239" Type="http://schemas.openxmlformats.org/officeDocument/2006/relationships/hyperlink" Target="https://incubeta.com/it/news-and-resources/redesigning-marketing-operations-for-the-ai-era-in-conversation-with-jonathan-greene/" TargetMode="External"/><Relationship Id="rId3230" Type="http://schemas.openxmlformats.org/officeDocument/2006/relationships/hyperlink" Target="https://incubeta.com/my/video-library/the-digital-edge-ep-6-why-your-business-needs-a-measurement-strategy-with-ash-rane/" TargetMode="External"/><Relationship Id="rId4561" Type="http://schemas.openxmlformats.org/officeDocument/2006/relationships/hyperlink" Target="https://incubeta.com/my/our-worklivering-national-excellence-efficiency/" TargetMode="External"/><Relationship Id="rId4560" Type="http://schemas.openxmlformats.org/officeDocument/2006/relationships/hyperlink" Target="https://incubeta.com/ch/our-worklivering-national-excellence-efficiency/" TargetMode="External"/><Relationship Id="rId3232" Type="http://schemas.openxmlformats.org/officeDocument/2006/relationships/hyperlink" Target="https://incubeta.com/au/news-and-resources/incubeta-appoints-sarah-hampton-as-us-chief-operating-officer/" TargetMode="External"/><Relationship Id="rId4563" Type="http://schemas.openxmlformats.org/officeDocument/2006/relationships/hyperlink" Target="https://incubeta.com/za/our-work/wie-taxfix-messbarkeit-in-eine-decision-engine-fuer-wachstum-transformierte/" TargetMode="External"/><Relationship Id="rId3231" Type="http://schemas.openxmlformats.org/officeDocument/2006/relationships/hyperlink" Target="https://incubeta.com/mx/our-work/driving-revenue-growth-and-performance/" TargetMode="External"/><Relationship Id="rId4562" Type="http://schemas.openxmlformats.org/officeDocument/2006/relationships/hyperlink" Target="https://incubeta.com/it/our-worklivering-incrementality-with-seamless-search/" TargetMode="External"/><Relationship Id="rId3234" Type="http://schemas.openxmlformats.org/officeDocument/2006/relationships/hyperlink" Target="https://incubeta.com/ae/video-library/the-digital-edge-ep-5-showcasing-marketing-as-a-profit-driver-with-damien-bennett/" TargetMode="External"/><Relationship Id="rId4565" Type="http://schemas.openxmlformats.org/officeDocument/2006/relationships/hyperlink" Target="https://incubeta.com/de/our-worklivering-incrementality-for-superdrug/" TargetMode="External"/><Relationship Id="rId3233" Type="http://schemas.openxmlformats.org/officeDocument/2006/relationships/hyperlink" Target="https://incubeta.com/it/news-and-resources/google-retaliates-to-chatgpt/" TargetMode="External"/><Relationship Id="rId4564" Type="http://schemas.openxmlformats.org/officeDocument/2006/relationships/hyperlink" Target="https://incubeta.com/my/our-worklivering-incrementality-for-superdrug/" TargetMode="External"/><Relationship Id="rId3236" Type="http://schemas.openxmlformats.org/officeDocument/2006/relationships/hyperlink" Target="https://incubeta.com/za/knowledge-base/category/conversions/" TargetMode="External"/><Relationship Id="rId4567" Type="http://schemas.openxmlformats.org/officeDocument/2006/relationships/hyperlink" Target="https://incubeta.com/knowledge-base/categorytomation/" TargetMode="External"/><Relationship Id="rId3235" Type="http://schemas.openxmlformats.org/officeDocument/2006/relationships/hyperlink" Target="https://incubeta.com/my/news-and-resources/incubeta-releases-new-report-the-marketers-confidence-paradox/" TargetMode="External"/><Relationship Id="rId4566" Type="http://schemas.openxmlformats.org/officeDocument/2006/relationships/hyperlink" Target="https://incubeta.com/sg/knowledge-base/categoryannel/" TargetMode="External"/><Relationship Id="rId3227" Type="http://schemas.openxmlformats.org/officeDocument/2006/relationships/hyperlink" Target="https://incubeta.com/es/news-and-resources/incubeta-are-finalists-at-google-premier-partner-awards/" TargetMode="External"/><Relationship Id="rId4558" Type="http://schemas.openxmlformats.org/officeDocument/2006/relationships/hyperlink" Target="https://incubeta.com/knowledge-base/categoryannel/" TargetMode="External"/><Relationship Id="rId3226" Type="http://schemas.openxmlformats.org/officeDocument/2006/relationships/hyperlink" Target="https://incubeta.com/ae/knowledge-base/how-retail-consumers-spend-during-economic-hardship/" TargetMode="External"/><Relationship Id="rId4557" Type="http://schemas.openxmlformats.org/officeDocument/2006/relationships/hyperlink" Target="https://incubeta.com/it/knowledge-base/categoryannel/" TargetMode="External"/><Relationship Id="rId3229" Type="http://schemas.openxmlformats.org/officeDocument/2006/relationships/hyperlink" Target="https://incubeta.com/it/knowledge-base/page/2/" TargetMode="External"/><Relationship Id="rId3228" Type="http://schemas.openxmlformats.org/officeDocument/2006/relationships/hyperlink" Target="https://incubeta.com/ae/our-work/leveraging-value-based-bidding-for-ms/" TargetMode="External"/><Relationship Id="rId4559" Type="http://schemas.openxmlformats.org/officeDocument/2006/relationships/hyperlink" Target="https://incubeta.com/za/our-worklivering-incrementality-with-seamless-search/" TargetMode="External"/><Relationship Id="rId699" Type="http://schemas.openxmlformats.org/officeDocument/2006/relationships/hyperlink" Target="https://incubeta.com/my/news-and-resources/overcoming-2025-marketing-challenges/" TargetMode="External"/><Relationship Id="rId698" Type="http://schemas.openxmlformats.org/officeDocument/2006/relationships/hyperlink" Target="https://incubeta.com/es/knowledge-base/what-is-enhanced-conversions/" TargetMode="External"/><Relationship Id="rId693" Type="http://schemas.openxmlformats.org/officeDocument/2006/relationships/hyperlink" Target="https://incubeta.com/sg/news-and-resources/how-to-appropriately-represent-disability-in-marketing/" TargetMode="External"/><Relationship Id="rId4550" Type="http://schemas.openxmlformats.org/officeDocument/2006/relationships/hyperlink" Target="https://incubeta.com/au/knowledge-base/categorymand-gen/" TargetMode="External"/><Relationship Id="rId692" Type="http://schemas.openxmlformats.org/officeDocument/2006/relationships/hyperlink" Target="https://incubeta.com/sg/news-and-resources/incubeta-announces-partnership-with-lunio-fraud-detection-prevention-software/" TargetMode="External"/><Relationship Id="rId691" Type="http://schemas.openxmlformats.org/officeDocument/2006/relationships/hyperlink" Target="https://incubeta.com/za/news-and-resources/overcoming-2025-marketing-challenges/" TargetMode="External"/><Relationship Id="rId3221" Type="http://schemas.openxmlformats.org/officeDocument/2006/relationships/hyperlink" Target="https://incubeta.com/sg/news-and-resources/incubeta-appoints-cory-hudson-as-senior-vice-president-of-creative/" TargetMode="External"/><Relationship Id="rId4552" Type="http://schemas.openxmlformats.org/officeDocument/2006/relationships/hyperlink" Target="https://incubeta.com/page-sitemap1.xml" TargetMode="External"/><Relationship Id="rId690" Type="http://schemas.openxmlformats.org/officeDocument/2006/relationships/hyperlink" Target="https://incubeta.com/mx/news-and-resources/overcoming-2025-marketing-challenges/" TargetMode="External"/><Relationship Id="rId3220" Type="http://schemas.openxmlformats.org/officeDocument/2006/relationships/hyperlink" Target="https://incubeta.com/gb/our-work/delivering-tangible-business-growth/" TargetMode="External"/><Relationship Id="rId4551" Type="http://schemas.openxmlformats.org/officeDocument/2006/relationships/hyperlink" Target="https://incubeta.com/ch/our-worklivering-scale-performance/" TargetMode="External"/><Relationship Id="rId697" Type="http://schemas.openxmlformats.org/officeDocument/2006/relationships/hyperlink" Target="https://incubeta.com/au/knowledge-base/what-is-marketing-mix-modeling-mmm/" TargetMode="External"/><Relationship Id="rId3223" Type="http://schemas.openxmlformats.org/officeDocument/2006/relationships/hyperlink" Target="https://incubeta.com/pt-pt/knowledge-base/whats-new-with-ga4/" TargetMode="External"/><Relationship Id="rId4554" Type="http://schemas.openxmlformats.org/officeDocument/2006/relationships/hyperlink" Target="https://incubeta.com/pt-pt/knowledge-base/categoryannel/" TargetMode="External"/><Relationship Id="rId696" Type="http://schemas.openxmlformats.org/officeDocument/2006/relationships/hyperlink" Target="https://incubeta.com/de/knowledge-base/what-is-marketing-mix-modeling-mmm/" TargetMode="External"/><Relationship Id="rId3222" Type="http://schemas.openxmlformats.org/officeDocument/2006/relationships/hyperlink" Target="https://incubeta.com/mx/knowledge-base/a-guide-to-countering-safaris-gclid-removal/" TargetMode="External"/><Relationship Id="rId4553" Type="http://schemas.openxmlformats.org/officeDocument/2006/relationships/hyperlink" Target="https://incubeta.com/ae/our-worklivering-incrementality-for-superdrug/" TargetMode="External"/><Relationship Id="rId695" Type="http://schemas.openxmlformats.org/officeDocument/2006/relationships/hyperlink" Target="https://incubeta.com/de/news-and-resources/majority-stake-in-incubeta-acquired-by-global-investment-firm-carlyle/" TargetMode="External"/><Relationship Id="rId3225" Type="http://schemas.openxmlformats.org/officeDocument/2006/relationships/hyperlink" Target="https://incubeta.com/my/knowledge-base/category/demand-gen/" TargetMode="External"/><Relationship Id="rId4556" Type="http://schemas.openxmlformats.org/officeDocument/2006/relationships/hyperlink" Target="https://incubeta.com/sg/our-worklivering-incrementality-with-seamless-search/" TargetMode="External"/><Relationship Id="rId694" Type="http://schemas.openxmlformats.org/officeDocument/2006/relationships/hyperlink" Target="https://incubeta.com/news-and-resources/how-to-navigate-the-compressing-user-journey-in-2026/" TargetMode="External"/><Relationship Id="rId3224" Type="http://schemas.openxmlformats.org/officeDocument/2006/relationships/hyperlink" Target="https://incubeta.com/mx/knowledge-base/category/app-advertising/" TargetMode="External"/><Relationship Id="rId4555" Type="http://schemas.openxmlformats.org/officeDocument/2006/relationships/hyperlink" Target="https://incubeta.com/pt-pt/knowledge-base/categorytomation/" TargetMode="External"/><Relationship Id="rId3259" Type="http://schemas.openxmlformats.org/officeDocument/2006/relationships/hyperlink" Target="https://incubeta.com/sg/knowledge-base/tired-of-explaining-data-discrepancies-a-practical-guide-to-sa360-and-ga-alignment/" TargetMode="External"/><Relationship Id="rId3250" Type="http://schemas.openxmlformats.org/officeDocument/2006/relationships/hyperlink" Target="https://incubeta.com/es/whitepapers/report-the-marketers-confidence-paradox/" TargetMode="External"/><Relationship Id="rId4581" Type="http://schemas.openxmlformats.org/officeDocument/2006/relationships/hyperlink" Target="https://incubeta.com/au/our-worklivering-national-excellence-efficiency/" TargetMode="External"/><Relationship Id="rId4580" Type="http://schemas.openxmlformats.org/officeDocument/2006/relationships/hyperlink" Target="https://incubeta.com/sg/our-worklivering-national-excellence-efficiency/" TargetMode="External"/><Relationship Id="rId3252" Type="http://schemas.openxmlformats.org/officeDocument/2006/relationships/hyperlink" Target="https://incubeta.com/de/our-work/improving-reporting-efficiency-with-gmp/" TargetMode="External"/><Relationship Id="rId4583" Type="http://schemas.openxmlformats.org/officeDocument/2006/relationships/hyperlink" Target="https://incubeta.com/my/our-worklivering-tangible-business-growth/" TargetMode="External"/><Relationship Id="rId3251" Type="http://schemas.openxmlformats.org/officeDocument/2006/relationships/hyperlink" Target="https://incubeta.com/es/knowledge-base/why-chatgpts-shopping-integration-should-reshape-how-you-think-about-content-and-brand-trust/" TargetMode="External"/><Relationship Id="rId4582" Type="http://schemas.openxmlformats.org/officeDocument/2006/relationships/hyperlink" Target="https://incubeta.com/my/knowledge-base/categorymand-gen/" TargetMode="External"/><Relationship Id="rId3254" Type="http://schemas.openxmlformats.org/officeDocument/2006/relationships/hyperlink" Target="https://incubeta.com/au/knowledge-base/the-benefits-challenges-of-in-app-advertising/" TargetMode="External"/><Relationship Id="rId4585" Type="http://schemas.openxmlformats.org/officeDocument/2006/relationships/hyperlink" Target="https://incubeta.com/pt-pt/our-work/wie-taxfix-messbarkeit-in-eine-decision-engine-fuer-wachstum-transformierte/" TargetMode="External"/><Relationship Id="rId3253" Type="http://schemas.openxmlformats.org/officeDocument/2006/relationships/hyperlink" Target="https://incubeta.com/ch/news-and-resources/breaking-down-organizational-silos-to-drive-synergy/" TargetMode="External"/><Relationship Id="rId4584" Type="http://schemas.openxmlformats.org/officeDocument/2006/relationships/hyperlink" Target="https://incubeta.com/de/knowledge-base/categoryannel/" TargetMode="External"/><Relationship Id="rId3256" Type="http://schemas.openxmlformats.org/officeDocument/2006/relationships/hyperlink" Target="https://incubeta.com/sg/news-and-resources/under-armour-appoints-incubeta-to-accelerate-european-growth-on-amazon/" TargetMode="External"/><Relationship Id="rId4587" Type="http://schemas.openxmlformats.org/officeDocument/2006/relationships/hyperlink" Target="https://incubeta.com/category-sitemap.xml" TargetMode="External"/><Relationship Id="rId3255" Type="http://schemas.openxmlformats.org/officeDocument/2006/relationships/hyperlink" Target="https://incubeta.com/sg/our-work/enriching-ga4-with-business-data/" TargetMode="External"/><Relationship Id="rId4586" Type="http://schemas.openxmlformats.org/officeDocument/2006/relationships/hyperlink" Target="https://incubeta.com/news-and-resourcesmonstrating-diversity-the-value-of-inclusive-marketing/" TargetMode="External"/><Relationship Id="rId3258" Type="http://schemas.openxmlformats.org/officeDocument/2006/relationships/hyperlink" Target="https://incubeta.com/de/knowledge-base/how-to-elevate-your-brands-presence-power-with-amazon-brand-registry/" TargetMode="External"/><Relationship Id="rId4589" Type="http://schemas.openxmlformats.org/officeDocument/2006/relationships/hyperlink" Target="https://incubeta.com/mx/knowledge-base/categorytomation/" TargetMode="External"/><Relationship Id="rId3257" Type="http://schemas.openxmlformats.org/officeDocument/2006/relationships/hyperlink" Target="https://incubeta.com/it/knowledge-base/category/digital-marketing/" TargetMode="External"/><Relationship Id="rId4588" Type="http://schemas.openxmlformats.org/officeDocument/2006/relationships/hyperlink" Target="https://incubeta.com/find-us-sitemap.xml" TargetMode="External"/><Relationship Id="rId3249" Type="http://schemas.openxmlformats.org/officeDocument/2006/relationships/hyperlink" Target="https://incubeta.com/de/video-library/incubeta-unpacks-commerce-on-emerce-talks/" TargetMode="External"/><Relationship Id="rId3248" Type="http://schemas.openxmlformats.org/officeDocument/2006/relationships/hyperlink" Target="https://incubeta.com/de/news-and-resources/monetizing-the-chat-openai-introduces-ads-to-chatgpt/" TargetMode="External"/><Relationship Id="rId4579" Type="http://schemas.openxmlformats.org/officeDocument/2006/relationships/hyperlink" Target="https://incubeta.com/mx/our-worklivering-scale-performance/" TargetMode="External"/><Relationship Id="rId4570" Type="http://schemas.openxmlformats.org/officeDocument/2006/relationships/hyperlink" Target="https://incubeta.com/ae/our-worklivering-national-excellence-efficiency/" TargetMode="External"/><Relationship Id="rId3241" Type="http://schemas.openxmlformats.org/officeDocument/2006/relationships/hyperlink" Target="https://incubeta.com/au/knowledge-base/category/video-ads/" TargetMode="External"/><Relationship Id="rId4572" Type="http://schemas.openxmlformats.org/officeDocument/2006/relationships/hyperlink" Target="https://incubeta.com/sg/our-worklivering-scale-performance/" TargetMode="External"/><Relationship Id="rId3240" Type="http://schemas.openxmlformats.org/officeDocument/2006/relationships/hyperlink" Target="https://incubeta.com/ch/video-library/the-digital-edge-ep-7-the-future-of-search-ai-what-comes-next/" TargetMode="External"/><Relationship Id="rId4571" Type="http://schemas.openxmlformats.org/officeDocument/2006/relationships/hyperlink" Target="https://incubeta.com/ch/knowledge-base/categoryannel/" TargetMode="External"/><Relationship Id="rId3243" Type="http://schemas.openxmlformats.org/officeDocument/2006/relationships/hyperlink" Target="https://incubeta.com/ch/knowledge-base/tired-of-explaining-data-discrepancies-a-practical-guide-to-sa360-and-ga-alignment/" TargetMode="External"/><Relationship Id="rId4574" Type="http://schemas.openxmlformats.org/officeDocument/2006/relationships/hyperlink" Target="https://incubeta.com/za/our-worklivering-tangible-business-growth/" TargetMode="External"/><Relationship Id="rId3242" Type="http://schemas.openxmlformats.org/officeDocument/2006/relationships/hyperlink" Target="https://incubeta.com/sg/knowledge-base/category/channel/" TargetMode="External"/><Relationship Id="rId4573" Type="http://schemas.openxmlformats.org/officeDocument/2006/relationships/hyperlink" Target="https://incubeta.com/es/our-worklivering-incrementality-for-superdrug/" TargetMode="External"/><Relationship Id="rId3245" Type="http://schemas.openxmlformats.org/officeDocument/2006/relationships/hyperlink" Target="https://incubeta.com/sg/knowledge-base/category/video-ads/" TargetMode="External"/><Relationship Id="rId4576" Type="http://schemas.openxmlformats.org/officeDocument/2006/relationships/hyperlink" Target="https://incubeta.com/za/our-worklivering-incrementality-for-superdrug/" TargetMode="External"/><Relationship Id="rId3244" Type="http://schemas.openxmlformats.org/officeDocument/2006/relationships/hyperlink" Target="https://incubeta.com/my/news-and-resources/tomorrows-world-5-takeaways-for-building-marketing-systems-that-outperform-in-2026/" TargetMode="External"/><Relationship Id="rId4575" Type="http://schemas.openxmlformats.org/officeDocument/2006/relationships/hyperlink" Target="https://incubeta.com/ch/our-worklivering-incrementality-for-superdrug/" TargetMode="External"/><Relationship Id="rId3247" Type="http://schemas.openxmlformats.org/officeDocument/2006/relationships/hyperlink" Target="https://incubeta.com/au/news-and-resources/breaking-down-organizational-silos-to-drive-synergy/" TargetMode="External"/><Relationship Id="rId4578" Type="http://schemas.openxmlformats.org/officeDocument/2006/relationships/hyperlink" Target="https://incubeta.com/es/our-work/wie-taxfix-messbarkeit-in-eine-decision-engine-fuer-wachstum-transformierte/" TargetMode="External"/><Relationship Id="rId3246" Type="http://schemas.openxmlformats.org/officeDocument/2006/relationships/hyperlink" Target="https://incubeta.com/pt-pt/news-and-resources/comparison-shopping-services-css-changes-in-light-of-the-dma-update/" TargetMode="External"/><Relationship Id="rId4577" Type="http://schemas.openxmlformats.org/officeDocument/2006/relationships/hyperlink" Target="https://incubeta.com/our-worklivering-national-excellence-efficiency/" TargetMode="External"/><Relationship Id="rId1499" Type="http://schemas.openxmlformats.org/officeDocument/2006/relationships/hyperlink" Target="https://incubeta.com/ae/knowledge-base/the-role-of-consent-mode-in-your-path-to-privacy-ready-marketing/" TargetMode="External"/><Relationship Id="rId4525" Type="http://schemas.openxmlformats.org/officeDocument/2006/relationships/hyperlink" Target="https://incubeta.com/pt-pt/our-worklivering-incrementality-for-superdrug/" TargetMode="External"/><Relationship Id="rId4524" Type="http://schemas.openxmlformats.org/officeDocument/2006/relationships/hyperlink" Target="https://incubeta.com/au/knowledge-base/categoryannel/" TargetMode="External"/><Relationship Id="rId4527" Type="http://schemas.openxmlformats.org/officeDocument/2006/relationships/hyperlink" Target="https://incubeta.com/za/knowledge-base/categoryannel/" TargetMode="External"/><Relationship Id="rId4526" Type="http://schemas.openxmlformats.org/officeDocument/2006/relationships/hyperlink" Target="https://incubeta.com/our-worklivering-incrementality-with-seamless-search/" TargetMode="External"/><Relationship Id="rId4529" Type="http://schemas.openxmlformats.org/officeDocument/2006/relationships/hyperlink" Target="https://incubeta.com/ae/knowledge-base/categorymand-gen/" TargetMode="External"/><Relationship Id="rId4528" Type="http://schemas.openxmlformats.org/officeDocument/2006/relationships/hyperlink" Target="https://incubeta.com/pt-pt/our-worklivering-tangible-business-growth/" TargetMode="External"/><Relationship Id="rId668" Type="http://schemas.openxmlformats.org/officeDocument/2006/relationships/hyperlink" Target="https://incubeta.com/de/knowledge-base/beyond-the-click-mastering-attribution-with-sa360/" TargetMode="External"/><Relationship Id="rId667" Type="http://schemas.openxmlformats.org/officeDocument/2006/relationships/hyperlink" Target="https://incubeta.com/video-library/the-digital-edge-ep-7-the-future-of-search-ai-what-comes-next/" TargetMode="External"/><Relationship Id="rId666" Type="http://schemas.openxmlformats.org/officeDocument/2006/relationships/hyperlink" Target="https://incubeta.com/es/news-and-resources/what-is-outperform-marketing/" TargetMode="External"/><Relationship Id="rId665" Type="http://schemas.openxmlformats.org/officeDocument/2006/relationships/hyperlink" Target="https://incubeta.com/pt-pt/news-and-resources/goodbye-google-what-amazons-shopping-ad-exit-means-for-search/" TargetMode="External"/><Relationship Id="rId669" Type="http://schemas.openxmlformats.org/officeDocument/2006/relationships/hyperlink" Target="https://incubeta.com/pt-pt/news-and-resources/what-google-is-changing-for-digital-advertising-and-commerce-in-2026/" TargetMode="External"/><Relationship Id="rId1490" Type="http://schemas.openxmlformats.org/officeDocument/2006/relationships/hyperlink" Target="https://incubeta.com/pt-pt/video-library/the-digital-edge-s2-ep-4-how-marketers-win-the-attention-economy-with-cricuts-stephanie-firth/" TargetMode="External"/><Relationship Id="rId660" Type="http://schemas.openxmlformats.org/officeDocument/2006/relationships/hyperlink" Target="https://incubeta.com/news-and-resources/why-creative-is-the-dark-horse-of-business-growth/" TargetMode="External"/><Relationship Id="rId1491" Type="http://schemas.openxmlformats.org/officeDocument/2006/relationships/hyperlink" Target="https://incubeta.com/ch/knowledge-base/category/google-chrome/" TargetMode="External"/><Relationship Id="rId1492" Type="http://schemas.openxmlformats.org/officeDocument/2006/relationships/hyperlink" Target="https://incubeta.com/sg/news-and-resources/harrods-partners-with-incubeta/" TargetMode="External"/><Relationship Id="rId1493" Type="http://schemas.openxmlformats.org/officeDocument/2006/relationships/hyperlink" Target="https://incubeta.com/pt-pt/knowledge-base/mmm-powerhouses-comparing-meridian-and-robyn-2/" TargetMode="External"/><Relationship Id="rId1494" Type="http://schemas.openxmlformats.org/officeDocument/2006/relationships/hyperlink" Target="https://incubeta.com/knowledge-base/why-chatgpts-shopping-integration-should-reshape-how-you-think-about-content-and-brand-trust/" TargetMode="External"/><Relationship Id="rId664" Type="http://schemas.openxmlformats.org/officeDocument/2006/relationships/hyperlink" Target="https://incubeta.com/sg/news-and-resources/how-to-outperform-amidst-changing-search-behaviors/" TargetMode="External"/><Relationship Id="rId1495" Type="http://schemas.openxmlformats.org/officeDocument/2006/relationships/hyperlink" Target="https://incubeta.com/pt-pt/our-work/utilizing-personalization-to-scale-growth/" TargetMode="External"/><Relationship Id="rId4521" Type="http://schemas.openxmlformats.org/officeDocument/2006/relationships/hyperlink" Target="https://incubeta.com/sg/news-and-resourcesmonstrating-diversity-the-value-of-inclusive-marketing/" TargetMode="External"/><Relationship Id="rId663" Type="http://schemas.openxmlformats.org/officeDocument/2006/relationships/hyperlink" Target="https://incubeta.com/news-and-resources/why-brands-need-to-own-their-marketing-intelligence-in-the-ai-era/" TargetMode="External"/><Relationship Id="rId1496" Type="http://schemas.openxmlformats.org/officeDocument/2006/relationships/hyperlink" Target="https://incubeta.com/mx/news-and-resources/incubeta-acquires-analytics-partner-panalysis/" TargetMode="External"/><Relationship Id="rId4520" Type="http://schemas.openxmlformats.org/officeDocument/2006/relationships/hyperlink" Target="https://incubeta.com/my/knowledge-base/categorytomation/" TargetMode="External"/><Relationship Id="rId662" Type="http://schemas.openxmlformats.org/officeDocument/2006/relationships/hyperlink" Target="https://incubeta.com/knowledge-base/multi-target-portfolios-making-the-most-of-sa360s-newest-bid-strategy/" TargetMode="External"/><Relationship Id="rId1497" Type="http://schemas.openxmlformats.org/officeDocument/2006/relationships/hyperlink" Target="https://incubeta.com/au/our-work/how-machine-learning-helped-worten-achieve-a-3x-increase-in-roas/" TargetMode="External"/><Relationship Id="rId4523" Type="http://schemas.openxmlformats.org/officeDocument/2006/relationships/hyperlink" Target="https://incubeta.com/whitepapers-sitemap.xml" TargetMode="External"/><Relationship Id="rId661" Type="http://schemas.openxmlformats.org/officeDocument/2006/relationships/hyperlink" Target="https://incubeta.com/es/knowledge-base/what-is-value-based-bidding-vbb/" TargetMode="External"/><Relationship Id="rId1498" Type="http://schemas.openxmlformats.org/officeDocument/2006/relationships/hyperlink" Target="https://incubeta.com/de/news-and-resources/incubeta-awarded-campaigns-best-places-to-work-2022/" TargetMode="External"/><Relationship Id="rId4522" Type="http://schemas.openxmlformats.org/officeDocument/2006/relationships/hyperlink" Target="https://incubeta.com/de/news-and-resourcesmonstrating-diversity-the-value-of-inclusive-marketing/" TargetMode="External"/><Relationship Id="rId1488" Type="http://schemas.openxmlformats.org/officeDocument/2006/relationships/hyperlink" Target="https://incubeta.com/ch/news-and-resources/incubeta-has-been-named-a-2022-google-premier-partner/" TargetMode="External"/><Relationship Id="rId4514" Type="http://schemas.openxmlformats.org/officeDocument/2006/relationships/hyperlink" Target="https://incubeta.com/za/our-worklivering-scale-performance/" TargetMode="External"/><Relationship Id="rId1489" Type="http://schemas.openxmlformats.org/officeDocument/2006/relationships/hyperlink" Target="https://incubeta.com/de/news-and-resources/incubeta-joins-googles-international-growth-program/" TargetMode="External"/><Relationship Id="rId4513" Type="http://schemas.openxmlformats.org/officeDocument/2006/relationships/hyperlink" Target="https://incubeta.com/my/our-work/wie-taxfix-messbarkeit-in-eine-decision-engine-fuer-wachstum-transformierte/" TargetMode="External"/><Relationship Id="rId4516" Type="http://schemas.openxmlformats.org/officeDocument/2006/relationships/hyperlink" Target="https://incubeta.com/post-sitemap.xml" TargetMode="External"/><Relationship Id="rId4515" Type="http://schemas.openxmlformats.org/officeDocument/2006/relationships/hyperlink" Target="https://incubeta.com/it/knowledge-base/categorytomation/" TargetMode="External"/><Relationship Id="rId4518" Type="http://schemas.openxmlformats.org/officeDocument/2006/relationships/hyperlink" Target="https://incubeta.com/video-sitemap.xml" TargetMode="External"/><Relationship Id="rId4517" Type="http://schemas.openxmlformats.org/officeDocument/2006/relationships/hyperlink" Target="https://incubeta.com/de/our-worklivering-national-excellence-efficiency/" TargetMode="External"/><Relationship Id="rId4519" Type="http://schemas.openxmlformats.org/officeDocument/2006/relationships/hyperlink" Target="https://incubeta.com/my/our-worklivering-incrementality-with-seamless-search/" TargetMode="External"/><Relationship Id="rId657" Type="http://schemas.openxmlformats.org/officeDocument/2006/relationships/hyperlink" Target="https://incubeta.com/mx/knowledge-base/multi-target-portfolios-making-the-most-of-sa360s-newest-bid-strategy/" TargetMode="External"/><Relationship Id="rId656" Type="http://schemas.openxmlformats.org/officeDocument/2006/relationships/hyperlink" Target="https://incubeta.com/es/knowledge-base/five-top-tips-to-drive-sales-on-amazon-prime-day/" TargetMode="External"/><Relationship Id="rId655" Type="http://schemas.openxmlformats.org/officeDocument/2006/relationships/hyperlink" Target="https://incubeta.com/ch/news-and-resources/demonstrating-diversity-the-value-of-inclusive-marketing/" TargetMode="External"/><Relationship Id="rId654" Type="http://schemas.openxmlformats.org/officeDocument/2006/relationships/hyperlink" Target="https://incubeta.com/pt-pt/news-and-resources/incubeta-expands-to-dubai-mexico/" TargetMode="External"/><Relationship Id="rId659" Type="http://schemas.openxmlformats.org/officeDocument/2006/relationships/hyperlink" Target="https://incubeta.com/our-work/delivering-incrementality-for-superdrug/" TargetMode="External"/><Relationship Id="rId658" Type="http://schemas.openxmlformats.org/officeDocument/2006/relationships/hyperlink" Target="https://incubeta.com/pt-pt/news-and-resources/incubeta-announces-partnership-with-lunio-fraud-detection-prevention-software/" TargetMode="External"/><Relationship Id="rId1480" Type="http://schemas.openxmlformats.org/officeDocument/2006/relationships/hyperlink" Target="https://incubeta.com/es/knowledge-base/a-guide-to-countering-safaris-gclid-removal-2/" TargetMode="External"/><Relationship Id="rId1481" Type="http://schemas.openxmlformats.org/officeDocument/2006/relationships/hyperlink" Target="https://incubeta.com/sg/news-and-resources/redesigning-marketing-operations-for-the-ai-era-in-conversation-with-jonathan-greene/" TargetMode="External"/><Relationship Id="rId1482" Type="http://schemas.openxmlformats.org/officeDocument/2006/relationships/hyperlink" Target="https://incubeta.com/pt-pt/news-and-resources/demonstrating-diversity-the-value-of-inclusive-marketing/" TargetMode="External"/><Relationship Id="rId1483" Type="http://schemas.openxmlformats.org/officeDocument/2006/relationships/hyperlink" Target="https://incubeta.com/es/knowledge-base/the-risks-rewards-best-practices-of-generative-ai/" TargetMode="External"/><Relationship Id="rId653" Type="http://schemas.openxmlformats.org/officeDocument/2006/relationships/hyperlink" Target="https://incubeta.com/ch/news-and-resources/incubeta-announces-partnership-with-lunio-fraud-detection-prevention-software/" TargetMode="External"/><Relationship Id="rId1484" Type="http://schemas.openxmlformats.org/officeDocument/2006/relationships/hyperlink" Target="https://incubeta.com/es/video-library/the-digital-edge-s2-ep-2-using-enterprise-llms-to-secure-your-ai-strategy-with-jonathan-greene/" TargetMode="External"/><Relationship Id="rId4510" Type="http://schemas.openxmlformats.org/officeDocument/2006/relationships/hyperlink" Target="https://incubeta.com/gb/our-worklivering-tangible-business-growth/" TargetMode="External"/><Relationship Id="rId652" Type="http://schemas.openxmlformats.org/officeDocument/2006/relationships/hyperlink" Target="https://incubeta.com/my/news-and-resources/3-ways-to-maximize-budget-efficiency/" TargetMode="External"/><Relationship Id="rId1485" Type="http://schemas.openxmlformats.org/officeDocument/2006/relationships/hyperlink" Target="https://incubeta.com/ch/knowledge-base/how-bigquery-augments-ga4s-reporting-capabilities/" TargetMode="External"/><Relationship Id="rId651" Type="http://schemas.openxmlformats.org/officeDocument/2006/relationships/hyperlink" Target="https://incubeta.com/news-and-resources/google-transitions-away-from-similar-audiences/" TargetMode="External"/><Relationship Id="rId1486" Type="http://schemas.openxmlformats.org/officeDocument/2006/relationships/hyperlink" Target="https://incubeta.com/pt-pt/news-and-resources/redesigning-marketing-operations-for-the-ai-era-in-conversation-with-jonathan-greene/" TargetMode="External"/><Relationship Id="rId4512" Type="http://schemas.openxmlformats.org/officeDocument/2006/relationships/hyperlink" Target="https://incubeta.com/ch/our-worklivering-incrementality-with-seamless-search/" TargetMode="External"/><Relationship Id="rId650" Type="http://schemas.openxmlformats.org/officeDocument/2006/relationships/hyperlink" Target="https://incubeta.com/de/news-and-resources/what-is-outperform-marketing/" TargetMode="External"/><Relationship Id="rId1487" Type="http://schemas.openxmlformats.org/officeDocument/2006/relationships/hyperlink" Target="https://incubeta.com/it/news-and-resources/category/thought-leadership/page/2/" TargetMode="External"/><Relationship Id="rId4511" Type="http://schemas.openxmlformats.org/officeDocument/2006/relationships/hyperlink" Target="https://incubeta.com/au/our-worklivering-incrementality-with-seamless-search/" TargetMode="External"/><Relationship Id="rId3216" Type="http://schemas.openxmlformats.org/officeDocument/2006/relationships/hyperlink" Target="https://incubeta.com/pt-pt/knowledge-base/optimizing-your-website-for-increased-holiday-conversions/" TargetMode="External"/><Relationship Id="rId4547" Type="http://schemas.openxmlformats.org/officeDocument/2006/relationships/hyperlink" Target="https://incubeta.com/au/our-worklivering-tangible-business-growth/" TargetMode="External"/><Relationship Id="rId3215" Type="http://schemas.openxmlformats.org/officeDocument/2006/relationships/hyperlink" Target="https://incubeta.com/knowledge-base/category/ga4/" TargetMode="External"/><Relationship Id="rId4546" Type="http://schemas.openxmlformats.org/officeDocument/2006/relationships/hyperlink" Target="https://incubeta.com/mx/our-work/wie-taxfix-messbarkeit-in-eine-decision-engine-fuer-wachstum-transformierte/" TargetMode="External"/><Relationship Id="rId3218" Type="http://schemas.openxmlformats.org/officeDocument/2006/relationships/hyperlink" Target="https://incubeta.com/my/our-work/leveraging-gmp-to-drive-leads-reach/" TargetMode="External"/><Relationship Id="rId4549" Type="http://schemas.openxmlformats.org/officeDocument/2006/relationships/hyperlink" Target="https://incubeta.com/ch/our-work/wie-taxfix-messbarkeit-in-eine-decision-engine-fuer-wachstum-transformierte/" TargetMode="External"/><Relationship Id="rId3217" Type="http://schemas.openxmlformats.org/officeDocument/2006/relationships/hyperlink" Target="https://incubeta.com/mx/knowledge-base/category/ux/" TargetMode="External"/><Relationship Id="rId4548" Type="http://schemas.openxmlformats.org/officeDocument/2006/relationships/hyperlink" Target="https://incubeta.com/my/knowledge-base/categoryannel/" TargetMode="External"/><Relationship Id="rId3219" Type="http://schemas.openxmlformats.org/officeDocument/2006/relationships/hyperlink" Target="https://incubeta.com/it/video-library/the-digital-edge-s2-ep-6-overcoming-the-confidence-paradox-in-marketing-with-paul-ruscoe/" TargetMode="External"/><Relationship Id="rId689" Type="http://schemas.openxmlformats.org/officeDocument/2006/relationships/hyperlink" Target="https://incubeta.com/es/news-and-resources/incubeta-welcomes-new-ceo-americas-alex-langshur/" TargetMode="External"/><Relationship Id="rId688" Type="http://schemas.openxmlformats.org/officeDocument/2006/relationships/hyperlink" Target="https://incubeta.com/ch/news-and-resources/goodbye-google-what-amazons-shopping-ad-exit-means-for-search/" TargetMode="External"/><Relationship Id="rId687" Type="http://schemas.openxmlformats.org/officeDocument/2006/relationships/hyperlink" Target="https://incubeta.com/it/news-and-resources/the-amazon-idq-score-and-why-its-important/" TargetMode="External"/><Relationship Id="rId682" Type="http://schemas.openxmlformats.org/officeDocument/2006/relationships/hyperlink" Target="https://incubeta.com/capabilities/marketing-technology/" TargetMode="External"/><Relationship Id="rId681" Type="http://schemas.openxmlformats.org/officeDocument/2006/relationships/hyperlink" Target="https://incubeta.com/ch/news-and-resources/welcoming-jacques-van-niekerk-as-global-ceo-of-incubeta/" TargetMode="External"/><Relationship Id="rId680" Type="http://schemas.openxmlformats.org/officeDocument/2006/relationships/hyperlink" Target="https://incubeta.com/it/knowledge-base/five-top-tips-to-drive-sales-on-amazon-prime-day/" TargetMode="External"/><Relationship Id="rId3210" Type="http://schemas.openxmlformats.org/officeDocument/2006/relationships/hyperlink" Target="https://incubeta.com/es/news-and-resources/is-marketing-maturity-the-key-to-profitability/" TargetMode="External"/><Relationship Id="rId4541" Type="http://schemas.openxmlformats.org/officeDocument/2006/relationships/hyperlink" Target="https://incubeta.com/de/our-worklivering-tangible-business-growth/" TargetMode="External"/><Relationship Id="rId4540" Type="http://schemas.openxmlformats.org/officeDocument/2006/relationships/hyperlink" Target="https://incubeta.com/our-work/case-studies/taking-the-grind-out-of-data-analysis/" TargetMode="External"/><Relationship Id="rId686" Type="http://schemas.openxmlformats.org/officeDocument/2006/relationships/hyperlink" Target="https://incubeta.com/news-and-resources/redesigning-marketing-operations-for-the-ai-era-in-conversation-with-jonathan-greene/" TargetMode="External"/><Relationship Id="rId3212" Type="http://schemas.openxmlformats.org/officeDocument/2006/relationships/hyperlink" Target="https://incubeta.com/es/news-and-resources/why-eu-ad-personalization-ban-will-see-meta-shift-focus-to-ai/" TargetMode="External"/><Relationship Id="rId4543" Type="http://schemas.openxmlformats.org/officeDocument/2006/relationships/hyperlink" Target="https://incubeta.com/au/news-and-resourcesmonstrating-diversity-the-value-of-inclusive-marketing/" TargetMode="External"/><Relationship Id="rId685" Type="http://schemas.openxmlformats.org/officeDocument/2006/relationships/hyperlink" Target="https://incubeta.com/pt-pt/news-and-resources/how-to-outperform-amidst-changing-search-behaviors/" TargetMode="External"/><Relationship Id="rId3211" Type="http://schemas.openxmlformats.org/officeDocument/2006/relationships/hyperlink" Target="https://incubeta.com/gb/news-and-resources/incubeta-welcomes-persuasion-technologies-to-the-family/" TargetMode="External"/><Relationship Id="rId4542" Type="http://schemas.openxmlformats.org/officeDocument/2006/relationships/hyperlink" Target="https://incubeta.com/knowledge-base/categorymand-gen/" TargetMode="External"/><Relationship Id="rId684" Type="http://schemas.openxmlformats.org/officeDocument/2006/relationships/hyperlink" Target="https://incubeta.com/video-library/the-digital-edge-ep-5-showcasing-marketing-as-a-profit-driver-with-damien-bennett/" TargetMode="External"/><Relationship Id="rId3214" Type="http://schemas.openxmlformats.org/officeDocument/2006/relationships/hyperlink" Target="https://incubeta.com/my/news-and-resources/we-have-the-google-premier-partner-badge/" TargetMode="External"/><Relationship Id="rId4545" Type="http://schemas.openxmlformats.org/officeDocument/2006/relationships/hyperlink" Target="https://incubeta.com/sg/our-work/wie-taxfix-messbarkeit-in-eine-decision-engine-fuer-wachstum-transformierte/" TargetMode="External"/><Relationship Id="rId683" Type="http://schemas.openxmlformats.org/officeDocument/2006/relationships/hyperlink" Target="https://incubeta.com/de/knowledge-base/seasonal-sales-strategy-how-to-outperform-in-shorter-peak-windows/" TargetMode="External"/><Relationship Id="rId3213" Type="http://schemas.openxmlformats.org/officeDocument/2006/relationships/hyperlink" Target="https://incubeta.com/ch/knowledge-base/category/retail-media/" TargetMode="External"/><Relationship Id="rId4544" Type="http://schemas.openxmlformats.org/officeDocument/2006/relationships/hyperlink" Target="https://incubeta.com/pt-pt/our-worklivering-scale-performance/" TargetMode="External"/><Relationship Id="rId3205" Type="http://schemas.openxmlformats.org/officeDocument/2006/relationships/hyperlink" Target="https://incubeta.com/sg/knowledge-base/category/advanced-ppc/" TargetMode="External"/><Relationship Id="rId4536" Type="http://schemas.openxmlformats.org/officeDocument/2006/relationships/hyperlink" Target="https://incubeta.com/pt-pt/knowledge-base/categorymand-gen/" TargetMode="External"/><Relationship Id="rId3204" Type="http://schemas.openxmlformats.org/officeDocument/2006/relationships/hyperlink" Target="https://incubeta.com/ae/news-and-resources/incubeta-welcomes-blue-walrus-to-the-family/" TargetMode="External"/><Relationship Id="rId4535" Type="http://schemas.openxmlformats.org/officeDocument/2006/relationships/hyperlink" Target="https://incubeta.com/ch/our-worklivering-tangible-business-growth/" TargetMode="External"/><Relationship Id="rId3207" Type="http://schemas.openxmlformats.org/officeDocument/2006/relationships/hyperlink" Target="https://incubeta.com/au/video-library/the-digital-edge-s2-ep-1-discover-how-ai-is-reshaping-digital-marketing-with-michael-ossendrijver/" TargetMode="External"/><Relationship Id="rId4538" Type="http://schemas.openxmlformats.org/officeDocument/2006/relationships/hyperlink" Target="https://incubeta.com/sg/our-worklivering-tangible-business-growth/" TargetMode="External"/><Relationship Id="rId3206" Type="http://schemas.openxmlformats.org/officeDocument/2006/relationships/hyperlink" Target="https://incubeta.com/za/news-and-resources/after-google-cloud-next-are-you-an-architect-or-a-renter/" TargetMode="External"/><Relationship Id="rId4537" Type="http://schemas.openxmlformats.org/officeDocument/2006/relationships/hyperlink" Target="https://incubeta.com/our-work/wie-taxfix-messbarkeit-in-eine-decision-engine-fuer-wachstum-transformierte/" TargetMode="External"/><Relationship Id="rId3209" Type="http://schemas.openxmlformats.org/officeDocument/2006/relationships/hyperlink" Target="https://incubeta.com/de/knowledge-base/category/seamless-integration/" TargetMode="External"/><Relationship Id="rId3208" Type="http://schemas.openxmlformats.org/officeDocument/2006/relationships/hyperlink" Target="https://incubeta.com/za/our-work/generating-demand-with-ai/" TargetMode="External"/><Relationship Id="rId4539" Type="http://schemas.openxmlformats.org/officeDocument/2006/relationships/hyperlink" Target="https://incubeta.com/za/knowledge-base/categorytomation/" TargetMode="External"/><Relationship Id="rId679" Type="http://schemas.openxmlformats.org/officeDocument/2006/relationships/hyperlink" Target="https://incubeta.com/ae/news-and-resources/overcoming-2025-marketing-challenges/" TargetMode="External"/><Relationship Id="rId678" Type="http://schemas.openxmlformats.org/officeDocument/2006/relationships/hyperlink" Target="https://incubeta.com/za/news-and-resources/welcoming-jacques-van-niekerk-as-global-ceo-of-incubeta/" TargetMode="External"/><Relationship Id="rId677" Type="http://schemas.openxmlformats.org/officeDocument/2006/relationships/hyperlink" Target="https://incubeta.com/mx/our-work/boosting-cross-market-brand-performance-for-gruppo-una/" TargetMode="External"/><Relationship Id="rId676" Type="http://schemas.openxmlformats.org/officeDocument/2006/relationships/hyperlink" Target="https://incubeta.com/de/news-and-resources/the-amazon-idq-score-and-why-its-important/" TargetMode="External"/><Relationship Id="rId671" Type="http://schemas.openxmlformats.org/officeDocument/2006/relationships/hyperlink" Target="https://incubeta.com/mx/news-and-resources/how-to-appropriately-represent-disability-in-marketing/" TargetMode="External"/><Relationship Id="rId670" Type="http://schemas.openxmlformats.org/officeDocument/2006/relationships/hyperlink" Target="https://incubeta.com/de/knowledge-base/the-role-of-consent-mode-in-your-path-to-privacy-ready-marketing/" TargetMode="External"/><Relationship Id="rId4530" Type="http://schemas.openxmlformats.org/officeDocument/2006/relationships/hyperlink" Target="https://incubeta.com/it/our-worklivering-incrementality-for-superdrug/" TargetMode="External"/><Relationship Id="rId675" Type="http://schemas.openxmlformats.org/officeDocument/2006/relationships/hyperlink" Target="https://incubeta.com/sg/knowledge-base/what-is-value-based-bidding-vbb/" TargetMode="External"/><Relationship Id="rId3201" Type="http://schemas.openxmlformats.org/officeDocument/2006/relationships/hyperlink" Target="https://incubeta.com/my/our-work/maximizing-engagement-reach-with-first-party-data/" TargetMode="External"/><Relationship Id="rId4532" Type="http://schemas.openxmlformats.org/officeDocument/2006/relationships/hyperlink" Target="https://incubeta.com/es/knowledge-base/categoryannel/" TargetMode="External"/><Relationship Id="rId674" Type="http://schemas.openxmlformats.org/officeDocument/2006/relationships/hyperlink" Target="https://incubeta.com/de/knowledge-base/what-is-enhanced-conversions/" TargetMode="External"/><Relationship Id="rId3200" Type="http://schemas.openxmlformats.org/officeDocument/2006/relationships/hyperlink" Target="https://incubeta.com/es/our-work/maximizing-reach-efficiency-with-dv360/" TargetMode="External"/><Relationship Id="rId4531" Type="http://schemas.openxmlformats.org/officeDocument/2006/relationships/hyperlink" Target="https://incubeta.com/za/our-worklivering-national-excellence-efficiency/" TargetMode="External"/><Relationship Id="rId673" Type="http://schemas.openxmlformats.org/officeDocument/2006/relationships/hyperlink" Target="https://incubeta.com/news-and-resources/goodbye-google-what-amazons-shopping-ad-exit-means-for-search/" TargetMode="External"/><Relationship Id="rId3203" Type="http://schemas.openxmlformats.org/officeDocument/2006/relationships/hyperlink" Target="https://incubeta.com/za/news-and-resources/why-creative-is-the-dark-horse-of-business-growth/" TargetMode="External"/><Relationship Id="rId4534" Type="http://schemas.openxmlformats.org/officeDocument/2006/relationships/hyperlink" Target="https://incubeta.com/de/knowledge-base/categorytomation/" TargetMode="External"/><Relationship Id="rId672" Type="http://schemas.openxmlformats.org/officeDocument/2006/relationships/hyperlink" Target="https://incubeta.com/au/news-and-resources/incubeta-releases-new-report-the-marketers-confidence-paradox/" TargetMode="External"/><Relationship Id="rId3202" Type="http://schemas.openxmlformats.org/officeDocument/2006/relationships/hyperlink" Target="https://incubeta.com/de/knowledge-base/category/marketing/" TargetMode="External"/><Relationship Id="rId4533" Type="http://schemas.openxmlformats.org/officeDocument/2006/relationships/hyperlink" Target="https://incubeta.com/our-worklivering-tangible-business-growth/" TargetMode="External"/><Relationship Id="rId190" Type="http://schemas.openxmlformats.org/officeDocument/2006/relationships/hyperlink" Target="https://incubeta.com/mx/news-and-resources/category/industry-news/" TargetMode="External"/><Relationship Id="rId194" Type="http://schemas.openxmlformats.org/officeDocument/2006/relationships/hyperlink" Target="https://incubeta.com/es/solutions/outsmart/" TargetMode="External"/><Relationship Id="rId193" Type="http://schemas.openxmlformats.org/officeDocument/2006/relationships/hyperlink" Target="https://incubeta.com/sg/our-work/" TargetMode="External"/><Relationship Id="rId192" Type="http://schemas.openxmlformats.org/officeDocument/2006/relationships/hyperlink" Target="https://incubeta.com/my/find-us/the-hague-the-netherlands/" TargetMode="External"/><Relationship Id="rId191" Type="http://schemas.openxmlformats.org/officeDocument/2006/relationships/hyperlink" Target="https://incubeta.com/gb/solutions/outsmart/" TargetMode="External"/><Relationship Id="rId187" Type="http://schemas.openxmlformats.org/officeDocument/2006/relationships/hyperlink" Target="https://incubeta.com/my/contact-us/" TargetMode="External"/><Relationship Id="rId186" Type="http://schemas.openxmlformats.org/officeDocument/2006/relationships/hyperlink" Target="https://incubeta.com/gb/find-us/new-york-united-states/" TargetMode="External"/><Relationship Id="rId185" Type="http://schemas.openxmlformats.org/officeDocument/2006/relationships/hyperlink" Target="https://incubeta.com/es/solutions/" TargetMode="External"/><Relationship Id="rId184" Type="http://schemas.openxmlformats.org/officeDocument/2006/relationships/hyperlink" Target="https://incubeta.com/it/find-us/munich-germany/" TargetMode="External"/><Relationship Id="rId189" Type="http://schemas.openxmlformats.org/officeDocument/2006/relationships/hyperlink" Target="https://incubeta.com/sg/find-us/the-hague-the-netherlands/" TargetMode="External"/><Relationship Id="rId188" Type="http://schemas.openxmlformats.org/officeDocument/2006/relationships/hyperlink" Target="https://incubeta.com/au/find-us/new-york-united-states/" TargetMode="External"/><Relationship Id="rId183" Type="http://schemas.openxmlformats.org/officeDocument/2006/relationships/hyperlink" Target="https://incubeta.com/ch/solutions/" TargetMode="External"/><Relationship Id="rId182" Type="http://schemas.openxmlformats.org/officeDocument/2006/relationships/hyperlink" Target="https://incubeta.com/ch/find-us/singapore/" TargetMode="External"/><Relationship Id="rId181" Type="http://schemas.openxmlformats.org/officeDocument/2006/relationships/hyperlink" Target="https://incubeta.com/es/find-us/berlin-germany/" TargetMode="External"/><Relationship Id="rId180" Type="http://schemas.openxmlformats.org/officeDocument/2006/relationships/hyperlink" Target="https://incubeta.com/de/news-and-resources/category/thought-leadership/" TargetMode="External"/><Relationship Id="rId176" Type="http://schemas.openxmlformats.org/officeDocument/2006/relationships/hyperlink" Target="https://incubeta.com/gb/find-us/zurich-switzerland/" TargetMode="External"/><Relationship Id="rId175" Type="http://schemas.openxmlformats.org/officeDocument/2006/relationships/hyperlink" Target="https://incubeta.com/es/find-us/mexico-city-mexico/" TargetMode="External"/><Relationship Id="rId174" Type="http://schemas.openxmlformats.org/officeDocument/2006/relationships/hyperlink" Target="https://incubeta.com/mx/knowledge-base/" TargetMode="External"/><Relationship Id="rId173" Type="http://schemas.openxmlformats.org/officeDocument/2006/relationships/hyperlink" Target="https://incubeta.com/za/find-us/the-hague-the-netherlands/" TargetMode="External"/><Relationship Id="rId179" Type="http://schemas.openxmlformats.org/officeDocument/2006/relationships/hyperlink" Target="https://incubeta.com/gb/video-library/" TargetMode="External"/><Relationship Id="rId178" Type="http://schemas.openxmlformats.org/officeDocument/2006/relationships/hyperlink" Target="https://incubeta.com/es/find-us/the-hague-the-netherlands/" TargetMode="External"/><Relationship Id="rId177" Type="http://schemas.openxmlformats.org/officeDocument/2006/relationships/hyperlink" Target="https://incubeta.com/gb/find-us/lisbon-portugal/" TargetMode="External"/><Relationship Id="rId198" Type="http://schemas.openxmlformats.org/officeDocument/2006/relationships/hyperlink" Target="https://incubeta.com/mx/video-library/" TargetMode="External"/><Relationship Id="rId197" Type="http://schemas.openxmlformats.org/officeDocument/2006/relationships/hyperlink" Target="https://incubeta.com/ae/find-us/manchester-united-kingdom/" TargetMode="External"/><Relationship Id="rId196" Type="http://schemas.openxmlformats.org/officeDocument/2006/relationships/hyperlink" Target="https://incubeta.com/it/find-us/sydney-australia/" TargetMode="External"/><Relationship Id="rId195" Type="http://schemas.openxmlformats.org/officeDocument/2006/relationships/hyperlink" Target="https://incubeta.com/es/find-us/belfast-northern-ireland/" TargetMode="External"/><Relationship Id="rId199" Type="http://schemas.openxmlformats.org/officeDocument/2006/relationships/hyperlink" Target="https://incubeta.com/it/find-us/milan-italy/" TargetMode="External"/><Relationship Id="rId150" Type="http://schemas.openxmlformats.org/officeDocument/2006/relationships/hyperlink" Target="https://incubeta.com/mx/find-us/saudi/" TargetMode="External"/><Relationship Id="rId149" Type="http://schemas.openxmlformats.org/officeDocument/2006/relationships/hyperlink" Target="https://incubeta.com/mx/find-us/kuala-lumpur-malaysia/" TargetMode="External"/><Relationship Id="rId148" Type="http://schemas.openxmlformats.org/officeDocument/2006/relationships/hyperlink" Target="https://incubeta.com/mx/find-us/manchester-united-kingdom/" TargetMode="External"/><Relationship Id="rId3270" Type="http://schemas.openxmlformats.org/officeDocument/2006/relationships/hyperlink" Target="https://incubeta.com/it/knowledge-base/category/user-experience/" TargetMode="External"/><Relationship Id="rId3272" Type="http://schemas.openxmlformats.org/officeDocument/2006/relationships/hyperlink" Target="https://incubeta.com/pt-pt/news-and-resources/exploring-modern-search-preferences/" TargetMode="External"/><Relationship Id="rId3271" Type="http://schemas.openxmlformats.org/officeDocument/2006/relationships/hyperlink" Target="https://incubeta.com/knowledge-base/category/demand-gen/" TargetMode="External"/><Relationship Id="rId143" Type="http://schemas.openxmlformats.org/officeDocument/2006/relationships/hyperlink" Target="https://incubeta.com/my/news-and-resources/" TargetMode="External"/><Relationship Id="rId3274" Type="http://schemas.openxmlformats.org/officeDocument/2006/relationships/hyperlink" Target="https://incubeta.com/it/capabilities/commerce/" TargetMode="External"/><Relationship Id="rId142" Type="http://schemas.openxmlformats.org/officeDocument/2006/relationships/hyperlink" Target="https://incubeta.com/it/find-us/cape-town-south-africa/" TargetMode="External"/><Relationship Id="rId3273" Type="http://schemas.openxmlformats.org/officeDocument/2006/relationships/hyperlink" Target="https://incubeta.com/ae/news-and-resources/loreal-and-incubeta-partner/" TargetMode="External"/><Relationship Id="rId141" Type="http://schemas.openxmlformats.org/officeDocument/2006/relationships/hyperlink" Target="https://incubeta.com/za/find-us/lisbon-portugal/" TargetMode="External"/><Relationship Id="rId3276" Type="http://schemas.openxmlformats.org/officeDocument/2006/relationships/hyperlink" Target="https://incubeta.com/mx/knowledge-base/category/demand-gen/" TargetMode="External"/><Relationship Id="rId140" Type="http://schemas.openxmlformats.org/officeDocument/2006/relationships/hyperlink" Target="https://incubeta.com/gb/find-us/berlin-germany/" TargetMode="External"/><Relationship Id="rId3275" Type="http://schemas.openxmlformats.org/officeDocument/2006/relationships/hyperlink" Target="https://incubeta.com/za/news-and-resources/incubeta-to-launch-outperform-pmax-an-ai-solution-that-puts-brands-in-charge/" TargetMode="External"/><Relationship Id="rId147" Type="http://schemas.openxmlformats.org/officeDocument/2006/relationships/hyperlink" Target="https://incubeta.com/ch/solutions/outsmart/" TargetMode="External"/><Relationship Id="rId3278" Type="http://schemas.openxmlformats.org/officeDocument/2006/relationships/hyperlink" Target="https://incubeta.com/our-work/maximizing-engagement-reach-with-first-party-data/" TargetMode="External"/><Relationship Id="rId146" Type="http://schemas.openxmlformats.org/officeDocument/2006/relationships/hyperlink" Target="https://incubeta.com/pt-pt/find-us/" TargetMode="External"/><Relationship Id="rId3277" Type="http://schemas.openxmlformats.org/officeDocument/2006/relationships/hyperlink" Target="https://incubeta.com/it/news-and-resources/the-next-era-of-shopping-is-agentic/" TargetMode="External"/><Relationship Id="rId145" Type="http://schemas.openxmlformats.org/officeDocument/2006/relationships/hyperlink" Target="https://incubeta.com/mx/find-us/salt-lake-city-utah/" TargetMode="External"/><Relationship Id="rId144" Type="http://schemas.openxmlformats.org/officeDocument/2006/relationships/hyperlink" Target="https://incubeta.com/mx/solutions/" TargetMode="External"/><Relationship Id="rId3279" Type="http://schemas.openxmlformats.org/officeDocument/2006/relationships/hyperlink" Target="https://incubeta.com/gb/knowledge-base/category/sales/" TargetMode="External"/><Relationship Id="rId139" Type="http://schemas.openxmlformats.org/officeDocument/2006/relationships/hyperlink" Target="https://incubeta.com/mx/find-us/copenhagen-denmark/" TargetMode="External"/><Relationship Id="rId138" Type="http://schemas.openxmlformats.org/officeDocument/2006/relationships/hyperlink" Target="https://incubeta.com/de/about-us/" TargetMode="External"/><Relationship Id="rId137" Type="http://schemas.openxmlformats.org/officeDocument/2006/relationships/hyperlink" Target="https://incubeta.com/mx/solutions/outcreate/" TargetMode="External"/><Relationship Id="rId4590" Type="http://schemas.openxmlformats.org/officeDocument/2006/relationships/hyperlink" Target="https://incubeta.com/case-studies-sitemap.xml" TargetMode="External"/><Relationship Id="rId3261" Type="http://schemas.openxmlformats.org/officeDocument/2006/relationships/hyperlink" Target="https://incubeta.com/sg/knowledge-base/a-guide-to-countering-safaris-gclid-removal-2/" TargetMode="External"/><Relationship Id="rId4592" Type="http://schemas.openxmlformats.org/officeDocument/2006/relationships/hyperlink" Target="https://incubeta.com/my/news-and-resourcesmonstrating-diversity-the-value-of-inclusive-marketing/" TargetMode="External"/><Relationship Id="rId3260" Type="http://schemas.openxmlformats.org/officeDocument/2006/relationships/hyperlink" Target="https://incubeta.com/gb/knowledge-base/category/digital-marketing/" TargetMode="External"/><Relationship Id="rId4591" Type="http://schemas.openxmlformats.org/officeDocument/2006/relationships/hyperlink" Target="https://incubeta.com/ae/our-worklivering-incrementality-with-seamless-search/" TargetMode="External"/><Relationship Id="rId132" Type="http://schemas.openxmlformats.org/officeDocument/2006/relationships/hyperlink" Target="https://incubeta.com/ae/about-us/" TargetMode="External"/><Relationship Id="rId3263" Type="http://schemas.openxmlformats.org/officeDocument/2006/relationships/hyperlink" Target="https://incubeta.com/de/our-work/boosting-cross-market-brand-performance-for-gruppo-una/" TargetMode="External"/><Relationship Id="rId4594" Type="http://schemas.openxmlformats.org/officeDocument/2006/relationships/hyperlink" Target="https://incubeta.com/gb/our-worklivering-scale-performance/" TargetMode="External"/><Relationship Id="rId131" Type="http://schemas.openxmlformats.org/officeDocument/2006/relationships/hyperlink" Target="https://incubeta.com/ch/contact-us/" TargetMode="External"/><Relationship Id="rId3262" Type="http://schemas.openxmlformats.org/officeDocument/2006/relationships/hyperlink" Target="https://incubeta.com/za/news-and-resources/driving-growth-in-uncertainty-3-top-tips-for-business-leaders/" TargetMode="External"/><Relationship Id="rId4593" Type="http://schemas.openxmlformats.org/officeDocument/2006/relationships/hyperlink" Target="https://incubeta.com/ae/news-and-resourcesmonstrating-diversity-the-value-of-inclusive-marketing/" TargetMode="External"/><Relationship Id="rId130" Type="http://schemas.openxmlformats.org/officeDocument/2006/relationships/hyperlink" Target="https://incubeta.com/de/solutions/outmeasure/" TargetMode="External"/><Relationship Id="rId3265" Type="http://schemas.openxmlformats.org/officeDocument/2006/relationships/hyperlink" Target="https://incubeta.com/es/news-and-resources/increasing-sustainability-one-ad-at-a-time/" TargetMode="External"/><Relationship Id="rId4596" Type="http://schemas.openxmlformats.org/officeDocument/2006/relationships/hyperlink" Target="https://incubeta.com/it/our-worklivering-tangible-business-growth/" TargetMode="External"/><Relationship Id="rId3264" Type="http://schemas.openxmlformats.org/officeDocument/2006/relationships/hyperlink" Target="https://incubeta.com/my/our-work/increasing-performance-with-machine-learning/" TargetMode="External"/><Relationship Id="rId4595" Type="http://schemas.openxmlformats.org/officeDocument/2006/relationships/hyperlink" Target="https://incubeta.com/za/knowledge-base/categorymand-gen/" TargetMode="External"/><Relationship Id="rId136" Type="http://schemas.openxmlformats.org/officeDocument/2006/relationships/hyperlink" Target="https://incubeta.com/pt-pt/whitepapers/" TargetMode="External"/><Relationship Id="rId3267" Type="http://schemas.openxmlformats.org/officeDocument/2006/relationships/hyperlink" Target="https://incubeta.com/it/knowledge-base/a-guide-to-countering-safaris-gclid-removal/" TargetMode="External"/><Relationship Id="rId4598" Type="http://schemas.openxmlformats.org/officeDocument/2006/relationships/hyperlink" Target="https://incubeta.com/ch/news-and-resourcesmonstrating-diversity-the-value-of-inclusive-marketing/" TargetMode="External"/><Relationship Id="rId135" Type="http://schemas.openxmlformats.org/officeDocument/2006/relationships/hyperlink" Target="https://incubeta.com/mx/our-work/" TargetMode="External"/><Relationship Id="rId3266" Type="http://schemas.openxmlformats.org/officeDocument/2006/relationships/hyperlink" Target="https://incubeta.com/my/our-work/how-taxfix-turned-measurement-into-a-decision-engine-for-growth/" TargetMode="External"/><Relationship Id="rId4597" Type="http://schemas.openxmlformats.org/officeDocument/2006/relationships/hyperlink" Target="https://incubeta.com/es/our-worklivering-scale-performance/" TargetMode="External"/><Relationship Id="rId134" Type="http://schemas.openxmlformats.org/officeDocument/2006/relationships/hyperlink" Target="https://incubeta.com/ch/find-us/the-hague-the-netherlands/" TargetMode="External"/><Relationship Id="rId3269" Type="http://schemas.openxmlformats.org/officeDocument/2006/relationships/hyperlink" Target="https://incubeta.com/es/knowledge-base/category/marketing/" TargetMode="External"/><Relationship Id="rId133" Type="http://schemas.openxmlformats.org/officeDocument/2006/relationships/hyperlink" Target="https://incubeta.com/pt-pt/find-us/madrid-spain/" TargetMode="External"/><Relationship Id="rId3268" Type="http://schemas.openxmlformats.org/officeDocument/2006/relationships/hyperlink" Target="https://incubeta.com/za/knowledge-base/beyond-the-click-mastering-attribution-with-sa360/" TargetMode="External"/><Relationship Id="rId4599" Type="http://schemas.openxmlformats.org/officeDocument/2006/relationships/hyperlink" Target="https://incubeta.com/es/knowledge-base/categorytomation/" TargetMode="External"/><Relationship Id="rId172" Type="http://schemas.openxmlformats.org/officeDocument/2006/relationships/hyperlink" Target="https://incubeta.com/mx/whitepapers/" TargetMode="External"/><Relationship Id="rId171" Type="http://schemas.openxmlformats.org/officeDocument/2006/relationships/hyperlink" Target="https://incubeta.com/au/our-work/" TargetMode="External"/><Relationship Id="rId170" Type="http://schemas.openxmlformats.org/officeDocument/2006/relationships/hyperlink" Target="https://incubeta.com/my/find-us/madrid-spain/" TargetMode="External"/><Relationship Id="rId3290" Type="http://schemas.openxmlformats.org/officeDocument/2006/relationships/hyperlink" Target="https://incubeta.com/my/news-and-resources/incubeta-za-is-google-mobile-certified/" TargetMode="External"/><Relationship Id="rId3292" Type="http://schemas.openxmlformats.org/officeDocument/2006/relationships/hyperlink" Target="https://incubeta.com/it/news-and-resources/increasing-sustainability-one-ad-at-a-time/" TargetMode="External"/><Relationship Id="rId3291" Type="http://schemas.openxmlformats.org/officeDocument/2006/relationships/hyperlink" Target="https://incubeta.com/my/video-library/the-digital-edge-ep-5-showcasing-marketing-as-a-profit-driver-with-damien-bennett/" TargetMode="External"/><Relationship Id="rId3294" Type="http://schemas.openxmlformats.org/officeDocument/2006/relationships/hyperlink" Target="https://incubeta.com/ch/knowledge-base/the-benefits-challenges-of-in-app-advertising/" TargetMode="External"/><Relationship Id="rId3293" Type="http://schemas.openxmlformats.org/officeDocument/2006/relationships/hyperlink" Target="https://incubeta.com/gb/knowledge-base/advanced-signals-ai-first-ppc-structures-dont-need-to-result-in-a-loss-of-insight-or-control/" TargetMode="External"/><Relationship Id="rId165" Type="http://schemas.openxmlformats.org/officeDocument/2006/relationships/hyperlink" Target="https://incubeta.com/ch/find-us/new-york-united-states/" TargetMode="External"/><Relationship Id="rId3296" Type="http://schemas.openxmlformats.org/officeDocument/2006/relationships/hyperlink" Target="https://incubeta.com/sg/news-and-resources/incubeta-wins-at-madfest/" TargetMode="External"/><Relationship Id="rId164" Type="http://schemas.openxmlformats.org/officeDocument/2006/relationships/hyperlink" Target="https://incubeta.com/sg/find-us/" TargetMode="External"/><Relationship Id="rId3295" Type="http://schemas.openxmlformats.org/officeDocument/2006/relationships/hyperlink" Target="https://incubeta.com/au/knowledge-base/how-to-integrate-google-cloud-google-marketing-platform/" TargetMode="External"/><Relationship Id="rId163" Type="http://schemas.openxmlformats.org/officeDocument/2006/relationships/hyperlink" Target="https://incubeta.com/my/find-us/" TargetMode="External"/><Relationship Id="rId3298" Type="http://schemas.openxmlformats.org/officeDocument/2006/relationships/hyperlink" Target="https://incubeta.com/it/knowledge-base/category/amazon/" TargetMode="External"/><Relationship Id="rId162" Type="http://schemas.openxmlformats.org/officeDocument/2006/relationships/hyperlink" Target="https://incubeta.com/de/find-us/munich-germany/" TargetMode="External"/><Relationship Id="rId3297" Type="http://schemas.openxmlformats.org/officeDocument/2006/relationships/hyperlink" Target="https://incubeta.com/es/news-and-resources/category/thought-leadership/page/3/" TargetMode="External"/><Relationship Id="rId169" Type="http://schemas.openxmlformats.org/officeDocument/2006/relationships/hyperlink" Target="https://incubeta.com/de/find-us/madrid-spain/" TargetMode="External"/><Relationship Id="rId168" Type="http://schemas.openxmlformats.org/officeDocument/2006/relationships/hyperlink" Target="https://incubeta.com/gb/news-and-resources/" TargetMode="External"/><Relationship Id="rId3299" Type="http://schemas.openxmlformats.org/officeDocument/2006/relationships/hyperlink" Target="https://incubeta.com/it/our-work/maximizing-engagement-reach-with-first-party-data/" TargetMode="External"/><Relationship Id="rId167" Type="http://schemas.openxmlformats.org/officeDocument/2006/relationships/hyperlink" Target="https://incubeta.com/de/find-us/santo-domingo-dominican-republic/" TargetMode="External"/><Relationship Id="rId166" Type="http://schemas.openxmlformats.org/officeDocument/2006/relationships/hyperlink" Target="https://incubeta.com/my/find-us/mexico-city-mexico/" TargetMode="External"/><Relationship Id="rId161" Type="http://schemas.openxmlformats.org/officeDocument/2006/relationships/hyperlink" Target="https://incubeta.com/au/modern-slavery-policy/" TargetMode="External"/><Relationship Id="rId160" Type="http://schemas.openxmlformats.org/officeDocument/2006/relationships/hyperlink" Target="https://incubeta.com/za/solutions/" TargetMode="External"/><Relationship Id="rId159" Type="http://schemas.openxmlformats.org/officeDocument/2006/relationships/hyperlink" Target="https://incubeta.com/mx/find-us/lisbon-portugal/" TargetMode="External"/><Relationship Id="rId3281" Type="http://schemas.openxmlformats.org/officeDocument/2006/relationships/hyperlink" Target="https://incubeta.com/sg/news-and-resources/from-search-to-delegation-navigating-the-rise-of-agentic-commerce/" TargetMode="External"/><Relationship Id="rId3280" Type="http://schemas.openxmlformats.org/officeDocument/2006/relationships/hyperlink" Target="https://incubeta.com/gb/news-and-resources/incubeta-launches-seamless-search-on-google-cloud-marketplace/" TargetMode="External"/><Relationship Id="rId3283" Type="http://schemas.openxmlformats.org/officeDocument/2006/relationships/hyperlink" Target="https://incubeta.com/ae/news-and-resources/incubeta-launches-seamless-search-on-google-cloud-marketplace/" TargetMode="External"/><Relationship Id="rId3282" Type="http://schemas.openxmlformats.org/officeDocument/2006/relationships/hyperlink" Target="https://incubeta.com/gb/knowledge-base/category/website/" TargetMode="External"/><Relationship Id="rId154" Type="http://schemas.openxmlformats.org/officeDocument/2006/relationships/hyperlink" Target="https://incubeta.com/es/find-us/sydney-australia/" TargetMode="External"/><Relationship Id="rId3285" Type="http://schemas.openxmlformats.org/officeDocument/2006/relationships/hyperlink" Target="https://incubeta.com/ae/knowledge-base/category/website/" TargetMode="External"/><Relationship Id="rId153" Type="http://schemas.openxmlformats.org/officeDocument/2006/relationships/hyperlink" Target="https://incubeta.com/de/find-us/berlin-germany/" TargetMode="External"/><Relationship Id="rId3284" Type="http://schemas.openxmlformats.org/officeDocument/2006/relationships/hyperlink" Target="https://incubeta.com/sg/our-work/blending-creativity-to-drive-engagement/" TargetMode="External"/><Relationship Id="rId152" Type="http://schemas.openxmlformats.org/officeDocument/2006/relationships/hyperlink" Target="https://incubeta.com/au/find-us/saudi/" TargetMode="External"/><Relationship Id="rId3287" Type="http://schemas.openxmlformats.org/officeDocument/2006/relationships/hyperlink" Target="https://incubeta.com/it/knowledge-base/how-to-exponentiate-your-digital-campaigns/" TargetMode="External"/><Relationship Id="rId151" Type="http://schemas.openxmlformats.org/officeDocument/2006/relationships/hyperlink" Target="https://incubeta.com/de/find-us/" TargetMode="External"/><Relationship Id="rId3286" Type="http://schemas.openxmlformats.org/officeDocument/2006/relationships/hyperlink" Target="https://incubeta.com/sg/knowledge-base/category/campaign-management/" TargetMode="External"/><Relationship Id="rId158" Type="http://schemas.openxmlformats.org/officeDocument/2006/relationships/hyperlink" Target="https://incubeta.com/pt-pt/solutions/" TargetMode="External"/><Relationship Id="rId3289" Type="http://schemas.openxmlformats.org/officeDocument/2006/relationships/hyperlink" Target="https://incubeta.com/gb/knowledge-base/category/search/" TargetMode="External"/><Relationship Id="rId157" Type="http://schemas.openxmlformats.org/officeDocument/2006/relationships/hyperlink" Target="https://incubeta.com/es/cookie-policy/" TargetMode="External"/><Relationship Id="rId3288" Type="http://schemas.openxmlformats.org/officeDocument/2006/relationships/hyperlink" Target="https://incubeta.com/gb/knowledge-base/category/user-experience/" TargetMode="External"/><Relationship Id="rId156" Type="http://schemas.openxmlformats.org/officeDocument/2006/relationships/hyperlink" Target="https://incubeta.com/de/find-us/mexico-city-mexico/" TargetMode="External"/><Relationship Id="rId155" Type="http://schemas.openxmlformats.org/officeDocument/2006/relationships/hyperlink" Target="https://incubeta.com/pt-pt/find-us/kuala-lumpur-malaysia/" TargetMode="External"/><Relationship Id="rId2820" Type="http://schemas.openxmlformats.org/officeDocument/2006/relationships/hyperlink" Target="https://incubeta.com/gb/knowledge-base/how-to-drive-sales-over-valentines-day/" TargetMode="External"/><Relationship Id="rId2821" Type="http://schemas.openxmlformats.org/officeDocument/2006/relationships/hyperlink" Target="https://incubeta.com/sg/knowledge-base/category/dco/" TargetMode="External"/><Relationship Id="rId2822" Type="http://schemas.openxmlformats.org/officeDocument/2006/relationships/hyperlink" Target="https://incubeta.com/pt-pt/knowledge-base/why-are-video-ads-important/" TargetMode="External"/><Relationship Id="rId2823" Type="http://schemas.openxmlformats.org/officeDocument/2006/relationships/hyperlink" Target="https://incubeta.com/gb/news-and-resources/a-mark-of-the-times-ai-employees-that-boost-internal-productivity/" TargetMode="External"/><Relationship Id="rId2824" Type="http://schemas.openxmlformats.org/officeDocument/2006/relationships/hyperlink" Target="https://incubeta.com/pt-pt/our-work/taking-the-grind-out-of-data-analysis/" TargetMode="External"/><Relationship Id="rId2825" Type="http://schemas.openxmlformats.org/officeDocument/2006/relationships/hyperlink" Target="https://incubeta.com/sg/knowledge-base/category/marketing/" TargetMode="External"/><Relationship Id="rId2826" Type="http://schemas.openxmlformats.org/officeDocument/2006/relationships/hyperlink" Target="https://incubeta.com/sg/our-work/increasing-qualified-traffic-through-display-campaigns/" TargetMode="External"/><Relationship Id="rId2827" Type="http://schemas.openxmlformats.org/officeDocument/2006/relationships/hyperlink" Target="https://incubeta.com/za/knowledge-base/category/signals/" TargetMode="External"/><Relationship Id="rId2828" Type="http://schemas.openxmlformats.org/officeDocument/2006/relationships/hyperlink" Target="https://incubeta.com/es/news-and-resources/loreal-and-incubeta-partner/" TargetMode="External"/><Relationship Id="rId2829" Type="http://schemas.openxmlformats.org/officeDocument/2006/relationships/hyperlink" Target="https://incubeta.com/pt-pt/knowledge-base/how-to-integrate-google-cloud-google-marketing-platform/" TargetMode="External"/><Relationship Id="rId2810" Type="http://schemas.openxmlformats.org/officeDocument/2006/relationships/hyperlink" Target="https://incubeta.com/ch/capabilities/commerce/" TargetMode="External"/><Relationship Id="rId2811" Type="http://schemas.openxmlformats.org/officeDocument/2006/relationships/hyperlink" Target="https://incubeta.com/sg/news-and-resources/nmpis-parent-company-incubeta-and-dqa-media-group-create-70-million-digital-merger/" TargetMode="External"/><Relationship Id="rId2812" Type="http://schemas.openxmlformats.org/officeDocument/2006/relationships/hyperlink" Target="https://incubeta.com/au/knowledge-base/a-guide-to-countering-safaris-gclid-removal-2/" TargetMode="External"/><Relationship Id="rId2813" Type="http://schemas.openxmlformats.org/officeDocument/2006/relationships/hyperlink" Target="https://incubeta.com/it/our-work/page/3/" TargetMode="External"/><Relationship Id="rId2814" Type="http://schemas.openxmlformats.org/officeDocument/2006/relationships/hyperlink" Target="https://incubeta.com/au/news-and-resources/incubeta-acquires-ecommerce-agency-groundswell/" TargetMode="External"/><Relationship Id="rId2815" Type="http://schemas.openxmlformats.org/officeDocument/2006/relationships/hyperlink" Target="https://incubeta.com/au/knowledge-base/what-is-data-empathy/" TargetMode="External"/><Relationship Id="rId2816" Type="http://schemas.openxmlformats.org/officeDocument/2006/relationships/hyperlink" Target="https://incubeta.com/ae/news-and-resources/what-the-cancellation-of-cookie-deprecation-means/" TargetMode="External"/><Relationship Id="rId2817" Type="http://schemas.openxmlformats.org/officeDocument/2006/relationships/hyperlink" Target="https://incubeta.com/sg/knowledge-base/category/data/" TargetMode="External"/><Relationship Id="rId2818" Type="http://schemas.openxmlformats.org/officeDocument/2006/relationships/hyperlink" Target="https://incubeta.com/pt-pt/our-work/unlocking-new-profitability-in-a-shifting-luxury-market/" TargetMode="External"/><Relationship Id="rId2819" Type="http://schemas.openxmlformats.org/officeDocument/2006/relationships/hyperlink" Target="https://incubeta.com/knowledge-base/category/advanced-ppc/" TargetMode="External"/><Relationship Id="rId1510" Type="http://schemas.openxmlformats.org/officeDocument/2006/relationships/hyperlink" Target="https://incubeta.com/au/knowledge-base/category/performace/" TargetMode="External"/><Relationship Id="rId2841" Type="http://schemas.openxmlformats.org/officeDocument/2006/relationships/hyperlink" Target="https://incubeta.com/za/news-and-resources/why-eu-ad-personalization-ban-will-see-meta-shift-focus-to-ai/" TargetMode="External"/><Relationship Id="rId1511" Type="http://schemas.openxmlformats.org/officeDocument/2006/relationships/hyperlink" Target="https://incubeta.com/ch/news-and-resources/incubeta-welcomes-persuasion-technologies-to-the-family/" TargetMode="External"/><Relationship Id="rId2842" Type="http://schemas.openxmlformats.org/officeDocument/2006/relationships/hyperlink" Target="https://incubeta.com/mx/news-and-resources/in-house-versus-agency/" TargetMode="External"/><Relationship Id="rId1512" Type="http://schemas.openxmlformats.org/officeDocument/2006/relationships/hyperlink" Target="https://incubeta.com/de/news-and-resources/what-the-cancellation-of-cookie-deprecation-means/" TargetMode="External"/><Relationship Id="rId2843" Type="http://schemas.openxmlformats.org/officeDocument/2006/relationships/hyperlink" Target="https://incubeta.com/ae/news-and-resources/harrods-partners-with-incubeta/" TargetMode="External"/><Relationship Id="rId1513" Type="http://schemas.openxmlformats.org/officeDocument/2006/relationships/hyperlink" Target="https://incubeta.com/es/knowledge-base/category/customer-experience/" TargetMode="External"/><Relationship Id="rId2844" Type="http://schemas.openxmlformats.org/officeDocument/2006/relationships/hyperlink" Target="https://incubeta.com/ae/news-and-resources/clicks-prompts-what-the-future-of-ai-driven-discovery-means-for-brands/" TargetMode="External"/><Relationship Id="rId1514" Type="http://schemas.openxmlformats.org/officeDocument/2006/relationships/hyperlink" Target="https://incubeta.com/my/news-and-resources/category/incubeta-updates/page/2/" TargetMode="External"/><Relationship Id="rId2845" Type="http://schemas.openxmlformats.org/officeDocument/2006/relationships/hyperlink" Target="https://incubeta.com/our-work/driving-search-profit-with-machine-learning/" TargetMode="External"/><Relationship Id="rId1515" Type="http://schemas.openxmlformats.org/officeDocument/2006/relationships/hyperlink" Target="https://incubeta.com/it/knowledge-base/6-accessibility-tips-to-improve-your-customer-experience/" TargetMode="External"/><Relationship Id="rId2846" Type="http://schemas.openxmlformats.org/officeDocument/2006/relationships/hyperlink" Target="https://incubeta.com/es/whitepapers/investments-for-marketing-profitability/" TargetMode="External"/><Relationship Id="rId1516" Type="http://schemas.openxmlformats.org/officeDocument/2006/relationships/hyperlink" Target="https://incubeta.com/mx/video-library/ms-and-incubeta-building-a-demand-led-marketing-strategy/" TargetMode="External"/><Relationship Id="rId2847" Type="http://schemas.openxmlformats.org/officeDocument/2006/relationships/hyperlink" Target="https://incubeta.com/mx/news-and-resources/intelligent-creative-vs-infinite-ai-content-how-to-win-in-2026/" TargetMode="External"/><Relationship Id="rId1517" Type="http://schemas.openxmlformats.org/officeDocument/2006/relationships/hyperlink" Target="https://incubeta.com/pt-pt/news-and-resources/incubeta-drives-ai-performance-with-early-adoption-of-gemini-for-google-workspace/" TargetMode="External"/><Relationship Id="rId2848" Type="http://schemas.openxmlformats.org/officeDocument/2006/relationships/hyperlink" Target="https://incubeta.com/my/our-work/using-high-quality-content-to-drive-engagement/" TargetMode="External"/><Relationship Id="rId1518" Type="http://schemas.openxmlformats.org/officeDocument/2006/relationships/hyperlink" Target="https://incubeta.com/au/knowledge-base/category/threads/" TargetMode="External"/><Relationship Id="rId2849" Type="http://schemas.openxmlformats.org/officeDocument/2006/relationships/hyperlink" Target="https://incubeta.com/pt-pt/news-and-resources/google-abandons-third-party-cookie-deprecation/" TargetMode="External"/><Relationship Id="rId1519" Type="http://schemas.openxmlformats.org/officeDocument/2006/relationships/hyperlink" Target="https://incubeta.com/au/video-library/ms-and-incubeta-building-a-demand-led-marketing-strategy/" TargetMode="External"/><Relationship Id="rId2840" Type="http://schemas.openxmlformats.org/officeDocument/2006/relationships/hyperlink" Target="https://incubeta.com/my/knowledge-base/category/privacy/" TargetMode="External"/><Relationship Id="rId2830" Type="http://schemas.openxmlformats.org/officeDocument/2006/relationships/hyperlink" Target="https://incubeta.com/ch/whitepapers/tomorrows-world-2026-marketing-outlook-playbook/" TargetMode="External"/><Relationship Id="rId1500" Type="http://schemas.openxmlformats.org/officeDocument/2006/relationships/hyperlink" Target="https://incubeta.com/gb/video-library/the-digital-edge-ep-4-the-key-to-creative-profitability-with-vanessa-bolosier-jessica-hondolero/" TargetMode="External"/><Relationship Id="rId2831" Type="http://schemas.openxmlformats.org/officeDocument/2006/relationships/hyperlink" Target="https://incubeta.com/pt-pt/knowledge-base/how-to-set-up-a-retail-media-network/" TargetMode="External"/><Relationship Id="rId1501" Type="http://schemas.openxmlformats.org/officeDocument/2006/relationships/hyperlink" Target="https://incubeta.com/es/knowledge-base/category/threads/" TargetMode="External"/><Relationship Id="rId2832" Type="http://schemas.openxmlformats.org/officeDocument/2006/relationships/hyperlink" Target="https://incubeta.com/my/news-and-resources/google-retaliates-to-chatgpt/" TargetMode="External"/><Relationship Id="rId1502" Type="http://schemas.openxmlformats.org/officeDocument/2006/relationships/hyperlink" Target="https://incubeta.com/de/news-and-resources/redesigning-marketing-operations-for-the-ai-era-in-conversation-with-jonathan-greene/" TargetMode="External"/><Relationship Id="rId2833" Type="http://schemas.openxmlformats.org/officeDocument/2006/relationships/hyperlink" Target="https://incubeta.com/pt-pt/knowledge-base/category/automation/" TargetMode="External"/><Relationship Id="rId1503" Type="http://schemas.openxmlformats.org/officeDocument/2006/relationships/hyperlink" Target="https://incubeta.com/pt-pt/news-and-resources/a-mark-of-the-times-ai-employees-that-boost-internal-productivity/" TargetMode="External"/><Relationship Id="rId2834" Type="http://schemas.openxmlformats.org/officeDocument/2006/relationships/hyperlink" Target="https://incubeta.com/za/news-and-resources/creating-value-with-ai-three-concrete-use-cases/" TargetMode="External"/><Relationship Id="rId1504" Type="http://schemas.openxmlformats.org/officeDocument/2006/relationships/hyperlink" Target="https://incubeta.com/ch/whitepapers/the-architects-the-renters/" TargetMode="External"/><Relationship Id="rId2835" Type="http://schemas.openxmlformats.org/officeDocument/2006/relationships/hyperlink" Target="https://incubeta.com/ch/news-and-resources/intelligent-creative-vs-infinite-ai-content-how-to-win-in-2026/" TargetMode="External"/><Relationship Id="rId1505" Type="http://schemas.openxmlformats.org/officeDocument/2006/relationships/hyperlink" Target="https://incubeta.com/es/news-and-resources/maintaining-brand-identity-in-the-age-of-ultra-personalization/" TargetMode="External"/><Relationship Id="rId2836" Type="http://schemas.openxmlformats.org/officeDocument/2006/relationships/hyperlink" Target="https://incubeta.com/au/news-and-resources/incubeta-awarded-campaigns-best-places-to-work-2022/" TargetMode="External"/><Relationship Id="rId1506" Type="http://schemas.openxmlformats.org/officeDocument/2006/relationships/hyperlink" Target="https://incubeta.com/knowledge-base/what-is-threads/" TargetMode="External"/><Relationship Id="rId2837" Type="http://schemas.openxmlformats.org/officeDocument/2006/relationships/hyperlink" Target="https://incubeta.com/mx/news-and-resources/extendo-joins-incubeta/" TargetMode="External"/><Relationship Id="rId1507" Type="http://schemas.openxmlformats.org/officeDocument/2006/relationships/hyperlink" Target="https://incubeta.com/mx/our-work/how-machine-learning-helped-worten-achieve-a-3x-increase-in-roas/" TargetMode="External"/><Relationship Id="rId2838" Type="http://schemas.openxmlformats.org/officeDocument/2006/relationships/hyperlink" Target="https://incubeta.com/es/our-work/blending-creativity-to-drive-engagement/" TargetMode="External"/><Relationship Id="rId1508" Type="http://schemas.openxmlformats.org/officeDocument/2006/relationships/hyperlink" Target="https://incubeta.com/it/knowledge-base/how-to-market-to-the-gen-z-consumer/" TargetMode="External"/><Relationship Id="rId2839" Type="http://schemas.openxmlformats.org/officeDocument/2006/relationships/hyperlink" Target="https://incubeta.com/knowledge-base/category/digital-marketing/" TargetMode="External"/><Relationship Id="rId1509" Type="http://schemas.openxmlformats.org/officeDocument/2006/relationships/hyperlink" Target="https://incubeta.com/it/whitepapers/investments-for-marketing-profitability/" TargetMode="External"/><Relationship Id="rId2800" Type="http://schemas.openxmlformats.org/officeDocument/2006/relationships/hyperlink" Target="https://incubeta.com/au/video-library/the-digital-edge-ep-2-the-relationship-between-the-cfo-and-the-cmo-with-greg-dos-santos/" TargetMode="External"/><Relationship Id="rId2801" Type="http://schemas.openxmlformats.org/officeDocument/2006/relationships/hyperlink" Target="https://incubeta.com/ch/news-and-resources/category/news/" TargetMode="External"/><Relationship Id="rId2802" Type="http://schemas.openxmlformats.org/officeDocument/2006/relationships/hyperlink" Target="https://incubeta.com/pt-pt/whitepapers/the-architects-the-renters/" TargetMode="External"/><Relationship Id="rId2803" Type="http://schemas.openxmlformats.org/officeDocument/2006/relationships/hyperlink" Target="https://incubeta.com/de/video-library/the-digital-edge-s2-ep-2-using-enterprise-llms-to-secure-your-ai-strategy-with-jonathan-greene/" TargetMode="External"/><Relationship Id="rId2804" Type="http://schemas.openxmlformats.org/officeDocument/2006/relationships/hyperlink" Target="https://incubeta.com/ae/news-and-resources/intelligent-creative-vs-infinite-ai-content-how-to-win-in-2026/" TargetMode="External"/><Relationship Id="rId2805" Type="http://schemas.openxmlformats.org/officeDocument/2006/relationships/hyperlink" Target="https://incubeta.com/gb/knowledge-base/the-cookie-situation-from-deprecation-to-degradation/" TargetMode="External"/><Relationship Id="rId2806" Type="http://schemas.openxmlformats.org/officeDocument/2006/relationships/hyperlink" Target="https://incubeta.com/ae/knowledge-base/category/video-ads/" TargetMode="External"/><Relationship Id="rId2807" Type="http://schemas.openxmlformats.org/officeDocument/2006/relationships/hyperlink" Target="https://incubeta.com/de/video-library/the-digital-edge-s2-ep-6-overcoming-the-confidence-paradox-in-marketing-with-paul-ruscoe/" TargetMode="External"/><Relationship Id="rId2808" Type="http://schemas.openxmlformats.org/officeDocument/2006/relationships/hyperlink" Target="https://incubeta.com/es/knowledge-base/unlocking-search-performance-with-sa360-forecasting/" TargetMode="External"/><Relationship Id="rId2809" Type="http://schemas.openxmlformats.org/officeDocument/2006/relationships/hyperlink" Target="https://incubeta.com/au/news-and-resources/incubeta-joins-googles-international-growth-program/" TargetMode="External"/><Relationship Id="rId1576" Type="http://schemas.openxmlformats.org/officeDocument/2006/relationships/hyperlink" Target="https://incubeta.com/gb/news-and-resources/incubeta-welcomes-blue-walrus-to-the-family/" TargetMode="External"/><Relationship Id="rId4602" Type="http://schemas.openxmlformats.org/officeDocument/2006/relationships/hyperlink" Target="https://incubeta.com/sg/our-worklivering-incrementality-for-superdrug/" TargetMode="External"/><Relationship Id="rId1577" Type="http://schemas.openxmlformats.org/officeDocument/2006/relationships/hyperlink" Target="https://incubeta.com/ae/find-us/page/2/" TargetMode="External"/><Relationship Id="rId4601" Type="http://schemas.openxmlformats.org/officeDocument/2006/relationships/hyperlink" Target="https://incubeta.com/mx/knowledge-base/categoryannel/" TargetMode="External"/><Relationship Id="rId1578" Type="http://schemas.openxmlformats.org/officeDocument/2006/relationships/hyperlink" Target="https://incubeta.com/gb/knowledge-base/how-to-integrate-google-cloud-google-marketing-platform/" TargetMode="External"/><Relationship Id="rId4604" Type="http://schemas.openxmlformats.org/officeDocument/2006/relationships/hyperlink" Target="https://incubeta.com/pt-pt/our-worklivering-national-excellence-efficiency/" TargetMode="External"/><Relationship Id="rId1579" Type="http://schemas.openxmlformats.org/officeDocument/2006/relationships/hyperlink" Target="https://incubeta.com/pt-pt/news-and-resources/incubeta-announces-lani-cummins-as-managing-director-anz/" TargetMode="External"/><Relationship Id="rId4603" Type="http://schemas.openxmlformats.org/officeDocument/2006/relationships/hyperlink" Target="https://incubeta.com/ch/knowledge-base/categorymand-gen/" TargetMode="External"/><Relationship Id="rId4606" Type="http://schemas.openxmlformats.org/officeDocument/2006/relationships/hyperlink" Target="https://incubeta.com/mx/knowledge-base/categorymand-gen/" TargetMode="External"/><Relationship Id="rId4605" Type="http://schemas.openxmlformats.org/officeDocument/2006/relationships/hyperlink" Target="https://incubeta.com/gb/knowledge-base/categorytomation/" TargetMode="External"/><Relationship Id="rId4608" Type="http://schemas.openxmlformats.org/officeDocument/2006/relationships/hyperlink" Target="https://incubeta.com/gb/news-and-resourcesmonstrating-diversity-the-value-of-inclusive-marketing/" TargetMode="External"/><Relationship Id="rId4607" Type="http://schemas.openxmlformats.org/officeDocument/2006/relationships/hyperlink" Target="https://incubeta.com/ae/our-work/wie-taxfix-messbarkeit-in-eine-decision-engine-fuer-wachstum-transformierte/" TargetMode="External"/><Relationship Id="rId4609" Type="http://schemas.openxmlformats.org/officeDocument/2006/relationships/hyperlink" Target="https://incubeta.com/ae/knowledge-base/categoryannel/" TargetMode="External"/><Relationship Id="rId987" Type="http://schemas.openxmlformats.org/officeDocument/2006/relationships/hyperlink" Target="https://incubeta.com/mx/news-and-resources/consumers-ahead-brands-behind/" TargetMode="External"/><Relationship Id="rId986" Type="http://schemas.openxmlformats.org/officeDocument/2006/relationships/hyperlink" Target="https://incubeta.com/za/news-and-resources/say-hello-to-temu-south-africas-newest-retail-phenomenon/" TargetMode="External"/><Relationship Id="rId985" Type="http://schemas.openxmlformats.org/officeDocument/2006/relationships/hyperlink" Target="https://incubeta.com/mx/news-and-resources/from-search-to-delegation-navigating-the-rise-of-agentic-commerce/" TargetMode="External"/><Relationship Id="rId984" Type="http://schemas.openxmlformats.org/officeDocument/2006/relationships/hyperlink" Target="https://incubeta.com/ch/news-and-resources/incubeta-partners-with-carpio-to-supercharge-marketplace-reporting/" TargetMode="External"/><Relationship Id="rId989" Type="http://schemas.openxmlformats.org/officeDocument/2006/relationships/hyperlink" Target="https://incubeta.com/es/news-and-resources/incubeta-announces-partnership-with-lunio-fraud-detection-prevention-software/" TargetMode="External"/><Relationship Id="rId988" Type="http://schemas.openxmlformats.org/officeDocument/2006/relationships/hyperlink" Target="https://incubeta.com/news-and-resources/incubeta-za-is-google-mobile-certified/" TargetMode="External"/><Relationship Id="rId1570" Type="http://schemas.openxmlformats.org/officeDocument/2006/relationships/hyperlink" Target="https://incubeta.com/za/knowledge-base/category/website/" TargetMode="External"/><Relationship Id="rId1571" Type="http://schemas.openxmlformats.org/officeDocument/2006/relationships/hyperlink" Target="https://incubeta.com/mx/knowledge-base/category/consent-mode/" TargetMode="External"/><Relationship Id="rId983" Type="http://schemas.openxmlformats.org/officeDocument/2006/relationships/hyperlink" Target="https://incubeta.com/news-and-resources/wtf-is-chatgpt/" TargetMode="External"/><Relationship Id="rId1572" Type="http://schemas.openxmlformats.org/officeDocument/2006/relationships/hyperlink" Target="https://incubeta.com/sg/knowledge-base/category/search/" TargetMode="External"/><Relationship Id="rId982" Type="http://schemas.openxmlformats.org/officeDocument/2006/relationships/hyperlink" Target="https://incubeta.com/sg/knowledge-base/five-top-tips-to-drive-sales-on-amazon-prime-day/" TargetMode="External"/><Relationship Id="rId1573" Type="http://schemas.openxmlformats.org/officeDocument/2006/relationships/hyperlink" Target="https://incubeta.com/de/our-work/taking-the-grind-out-of-data-analysis/" TargetMode="External"/><Relationship Id="rId981" Type="http://schemas.openxmlformats.org/officeDocument/2006/relationships/hyperlink" Target="https://incubeta.com/ae/news-and-resources/incubeta-acquires-shout-bravo/" TargetMode="External"/><Relationship Id="rId1574" Type="http://schemas.openxmlformats.org/officeDocument/2006/relationships/hyperlink" Target="https://incubeta.com/mx/news-and-resources/incubeta-named-global-performance-agency-of-the-year/" TargetMode="External"/><Relationship Id="rId4600" Type="http://schemas.openxmlformats.org/officeDocument/2006/relationships/hyperlink" Target="https://incubeta.com/pt-pt/news-and-resourcesmonstrating-diversity-the-value-of-inclusive-marketing/" TargetMode="External"/><Relationship Id="rId980" Type="http://schemas.openxmlformats.org/officeDocument/2006/relationships/hyperlink" Target="https://incubeta.com/it/news-and-resources/amazons-arrival-in-south-africa-a-game-changer-for-the-global-marketplace/" TargetMode="External"/><Relationship Id="rId1575" Type="http://schemas.openxmlformats.org/officeDocument/2006/relationships/hyperlink" Target="https://incubeta.com/ch/our-work/page/3/" TargetMode="External"/><Relationship Id="rId1565" Type="http://schemas.openxmlformats.org/officeDocument/2006/relationships/hyperlink" Target="https://incubeta.com/sg/our-work/marks-spencer-international/" TargetMode="External"/><Relationship Id="rId2896" Type="http://schemas.openxmlformats.org/officeDocument/2006/relationships/hyperlink" Target="https://incubeta.com/ch/news-and-resources/incubeta-drives-ai-performance-with-early-adoption-of-gemini-for-google-workspace/" TargetMode="External"/><Relationship Id="rId1566" Type="http://schemas.openxmlformats.org/officeDocument/2006/relationships/hyperlink" Target="https://incubeta.com/es/news-and-resources/incubeta-opens-offices-in-saudi-arabia-to-execute-on-regional-global-growth-strategy/" TargetMode="External"/><Relationship Id="rId2897" Type="http://schemas.openxmlformats.org/officeDocument/2006/relationships/hyperlink" Target="https://incubeta.com/pt-pt/news-and-resources/incubeta-has-been-named-a-2022-google-premier-partner/" TargetMode="External"/><Relationship Id="rId1567" Type="http://schemas.openxmlformats.org/officeDocument/2006/relationships/hyperlink" Target="https://incubeta.com/my/knowledge-base/category/consent-mode/" TargetMode="External"/><Relationship Id="rId2898" Type="http://schemas.openxmlformats.org/officeDocument/2006/relationships/hyperlink" Target="https://incubeta.com/sg/knowledge-base/the-benefits-challenges-of-in-app-advertising/" TargetMode="External"/><Relationship Id="rId1568" Type="http://schemas.openxmlformats.org/officeDocument/2006/relationships/hyperlink" Target="https://incubeta.com/it/knowledge-base/the-cookie-situation-from-deprecation-to-degradation/" TargetMode="External"/><Relationship Id="rId2899" Type="http://schemas.openxmlformats.org/officeDocument/2006/relationships/hyperlink" Target="https://incubeta.com/au/news-and-resources/how-cmos-can-win-the-affection-of-the-cfo/" TargetMode="External"/><Relationship Id="rId1569" Type="http://schemas.openxmlformats.org/officeDocument/2006/relationships/hyperlink" Target="https://incubeta.com/sg/news-and-resources/how-to-own-your-automation/" TargetMode="External"/><Relationship Id="rId976" Type="http://schemas.openxmlformats.org/officeDocument/2006/relationships/hyperlink" Target="https://incubeta.com/mx/news-and-resources/3-ways-to-maximize-budget-efficiency/" TargetMode="External"/><Relationship Id="rId975" Type="http://schemas.openxmlformats.org/officeDocument/2006/relationships/hyperlink" Target="https://incubeta.com/news-and-resources/incubeta-has-been-named-a-2022-google-premier-partner/" TargetMode="External"/><Relationship Id="rId974" Type="http://schemas.openxmlformats.org/officeDocument/2006/relationships/hyperlink" Target="https://incubeta.com/sg/knowledge-base/what-is-google-analytics-4-ga4/" TargetMode="External"/><Relationship Id="rId973" Type="http://schemas.openxmlformats.org/officeDocument/2006/relationships/hyperlink" Target="https://incubeta.com/au/news-and-resources/waving-goodbye-to-google-optimize/" TargetMode="External"/><Relationship Id="rId979" Type="http://schemas.openxmlformats.org/officeDocument/2006/relationships/hyperlink" Target="https://incubeta.com/mx/news-and-resources/amazons-arrival-in-south-africa-a-game-changer-for-the-global-marketplace/" TargetMode="External"/><Relationship Id="rId978" Type="http://schemas.openxmlformats.org/officeDocument/2006/relationships/hyperlink" Target="https://incubeta.com/sg/news-and-resources/what-google-is-changing-for-digital-advertising-and-commerce-in-2026/" TargetMode="External"/><Relationship Id="rId977" Type="http://schemas.openxmlformats.org/officeDocument/2006/relationships/hyperlink" Target="https://incubeta.com/my/news-and-resources/say-hello-to-temu-south-africas-newest-retail-phenomenon/" TargetMode="External"/><Relationship Id="rId2890" Type="http://schemas.openxmlformats.org/officeDocument/2006/relationships/hyperlink" Target="https://incubeta.com/au/knowledge-base/a-guide-to-countering-safaris-gclid-removal/" TargetMode="External"/><Relationship Id="rId1560" Type="http://schemas.openxmlformats.org/officeDocument/2006/relationships/hyperlink" Target="https://incubeta.com/pt-pt/knowledge-base/category/video-ads/" TargetMode="External"/><Relationship Id="rId2891" Type="http://schemas.openxmlformats.org/officeDocument/2006/relationships/hyperlink" Target="https://incubeta.com/za/our-work/using-high-quality-content-to-drive-engagement/" TargetMode="External"/><Relationship Id="rId972" Type="http://schemas.openxmlformats.org/officeDocument/2006/relationships/hyperlink" Target="https://incubeta.com/za/news-and-resources/how-to-outperform-amidst-changing-search-behaviors/" TargetMode="External"/><Relationship Id="rId1561" Type="http://schemas.openxmlformats.org/officeDocument/2006/relationships/hyperlink" Target="https://incubeta.com/za/knowledge-base/category/ecommerce/" TargetMode="External"/><Relationship Id="rId2892" Type="http://schemas.openxmlformats.org/officeDocument/2006/relationships/hyperlink" Target="https://incubeta.com/gb/video-library/the-digital-edge-s2-e-5-how-to-outperform-with-ai-as-a-creative-partner-with-tom-williams/" TargetMode="External"/><Relationship Id="rId971" Type="http://schemas.openxmlformats.org/officeDocument/2006/relationships/hyperlink" Target="https://incubeta.com/sg/news-and-resources/what-is-outperform-marketing/" TargetMode="External"/><Relationship Id="rId1562" Type="http://schemas.openxmlformats.org/officeDocument/2006/relationships/hyperlink" Target="https://incubeta.com/es/news-and-resources/advertising-through-uncertain-times/" TargetMode="External"/><Relationship Id="rId2893" Type="http://schemas.openxmlformats.org/officeDocument/2006/relationships/hyperlink" Target="https://incubeta.com/au/knowledge-base/category/sales/" TargetMode="External"/><Relationship Id="rId970" Type="http://schemas.openxmlformats.org/officeDocument/2006/relationships/hyperlink" Target="https://incubeta.com/mx/capabilities/digital-media/" TargetMode="External"/><Relationship Id="rId1563" Type="http://schemas.openxmlformats.org/officeDocument/2006/relationships/hyperlink" Target="https://incubeta.com/sg/news-and-resources/incubeta-apac-welcomes-ash-rane-as-client-director-for-data/" TargetMode="External"/><Relationship Id="rId2894" Type="http://schemas.openxmlformats.org/officeDocument/2006/relationships/hyperlink" Target="https://incubeta.com/ch/news-and-resources/marketing-metrics-that-matter-to-the-c-suite/" TargetMode="External"/><Relationship Id="rId1564" Type="http://schemas.openxmlformats.org/officeDocument/2006/relationships/hyperlink" Target="https://incubeta.com/my/news-and-resources/category/thought-leadership/page/3/" TargetMode="External"/><Relationship Id="rId2895" Type="http://schemas.openxmlformats.org/officeDocument/2006/relationships/hyperlink" Target="https://incubeta.com/ae/knowledge-base/advanced-signals-ai-first-ppc-structures-dont-need-to-result-in-a-loss-of-insight-or-control/" TargetMode="External"/><Relationship Id="rId1598" Type="http://schemas.openxmlformats.org/officeDocument/2006/relationships/hyperlink" Target="https://incubeta.com/sg/our-work/driving-personalization-with-ai/" TargetMode="External"/><Relationship Id="rId1599" Type="http://schemas.openxmlformats.org/officeDocument/2006/relationships/hyperlink" Target="https://incubeta.com/pt-pt/news-and-resources/is-sustainable-profitable-growth-a-pipe-dream/" TargetMode="External"/><Relationship Id="rId4623" Type="http://schemas.openxmlformats.org/officeDocument/2006/relationships/drawing" Target="../drawings/drawing5.xml"/><Relationship Id="rId1590" Type="http://schemas.openxmlformats.org/officeDocument/2006/relationships/hyperlink" Target="https://incubeta.com/ch/knowledge-base/category/search/" TargetMode="External"/><Relationship Id="rId1591" Type="http://schemas.openxmlformats.org/officeDocument/2006/relationships/hyperlink" Target="https://incubeta.com/pt-pt/whitepapers/investments-for-marketing-profitability/" TargetMode="External"/><Relationship Id="rId1592" Type="http://schemas.openxmlformats.org/officeDocument/2006/relationships/hyperlink" Target="https://incubeta.com/mx/whitepapers/tomorrows-world-2026-marketing-outlook-playbook/" TargetMode="External"/><Relationship Id="rId1593" Type="http://schemas.openxmlformats.org/officeDocument/2006/relationships/hyperlink" Target="https://incubeta.com/de/news-and-resources/clicks-prompts-what-the-future-of-ai-driven-discovery-means-for-brands/" TargetMode="External"/><Relationship Id="rId1594" Type="http://schemas.openxmlformats.org/officeDocument/2006/relationships/hyperlink" Target="https://incubeta.com/sg/knowledge-base/6-accessibility-tips-to-improve-your-customer-experience/" TargetMode="External"/><Relationship Id="rId4620" Type="http://schemas.openxmlformats.org/officeDocument/2006/relationships/hyperlink" Target="https://incubeta.com/au/knowledge-base/categorytomation/" TargetMode="External"/><Relationship Id="rId1595" Type="http://schemas.openxmlformats.org/officeDocument/2006/relationships/hyperlink" Target="https://incubeta.com/sg/knowledge-base/whats-new-with-ga4/" TargetMode="External"/><Relationship Id="rId1596" Type="http://schemas.openxmlformats.org/officeDocument/2006/relationships/hyperlink" Target="https://incubeta.com/whitepapers/inside-google-marketing-live-2026/" TargetMode="External"/><Relationship Id="rId4622" Type="http://schemas.openxmlformats.org/officeDocument/2006/relationships/hyperlink" Target="https://incubeta.com/mx/our-worklivering-incrementality-for-superdrug/" TargetMode="External"/><Relationship Id="rId1597" Type="http://schemas.openxmlformats.org/officeDocument/2006/relationships/hyperlink" Target="https://incubeta.com/es/knowledge-base/test-learn-with-the-new-ai-powered-features-on-performance-max/" TargetMode="External"/><Relationship Id="rId4621" Type="http://schemas.openxmlformats.org/officeDocument/2006/relationships/hyperlink" Target="https://incubeta.com/video-library-sitemap.xml" TargetMode="External"/><Relationship Id="rId1587" Type="http://schemas.openxmlformats.org/officeDocument/2006/relationships/hyperlink" Target="https://incubeta.com/ae/whitepapers/inside-google-marketing-live-2026/" TargetMode="External"/><Relationship Id="rId4613" Type="http://schemas.openxmlformats.org/officeDocument/2006/relationships/hyperlink" Target="https://incubeta.com/gb/knowledge-base/categorymand-gen/" TargetMode="External"/><Relationship Id="rId1588" Type="http://schemas.openxmlformats.org/officeDocument/2006/relationships/hyperlink" Target="https://incubeta.com/za/news-and-resources/from-ai-invisibility-to-ai-authority-scaling-brand-authority-in-the-age-of-answer-engines/" TargetMode="External"/><Relationship Id="rId4612" Type="http://schemas.openxmlformats.org/officeDocument/2006/relationships/hyperlink" Target="https://incubeta.com/gb/our-worklivering-incrementality-for-superdrug/" TargetMode="External"/><Relationship Id="rId1589" Type="http://schemas.openxmlformats.org/officeDocument/2006/relationships/hyperlink" Target="https://incubeta.com/au/find-us/page/2/" TargetMode="External"/><Relationship Id="rId4615" Type="http://schemas.openxmlformats.org/officeDocument/2006/relationships/hyperlink" Target="https://incubeta.com/robots.txt" TargetMode="External"/><Relationship Id="rId4614" Type="http://schemas.openxmlformats.org/officeDocument/2006/relationships/hyperlink" Target="http://incubeta.com/" TargetMode="External"/><Relationship Id="rId4617" Type="http://schemas.openxmlformats.org/officeDocument/2006/relationships/hyperlink" Target="https://incubeta.com/sg/knowledge-base/categorymand-gen/" TargetMode="External"/><Relationship Id="rId4616" Type="http://schemas.openxmlformats.org/officeDocument/2006/relationships/hyperlink" Target="https://incubeta.com/pt-pt/our-worklivering-incrementality-with-seamless-search/" TargetMode="External"/><Relationship Id="rId4619" Type="http://schemas.openxmlformats.org/officeDocument/2006/relationships/hyperlink" Target="https://incubeta.com/ae/our-worklivering-scale-performance/" TargetMode="External"/><Relationship Id="rId4618" Type="http://schemas.openxmlformats.org/officeDocument/2006/relationships/hyperlink" Target="https://incubeta.com/de/our-work/how-taxfix-turned-measurement-into-a-decision-engine-for-growth/" TargetMode="External"/><Relationship Id="rId998" Type="http://schemas.openxmlformats.org/officeDocument/2006/relationships/hyperlink" Target="https://incubeta.com/our-work/using-youtube-to-generate-subscribers/" TargetMode="External"/><Relationship Id="rId997" Type="http://schemas.openxmlformats.org/officeDocument/2006/relationships/hyperlink" Target="https://incubeta.com/au/news-and-resources/what-google-is-changing-for-digital-advertising-and-commerce-in-2026/" TargetMode="External"/><Relationship Id="rId996" Type="http://schemas.openxmlformats.org/officeDocument/2006/relationships/hyperlink" Target="https://incubeta.com/knowledge-base/how-to-drive-sales-over-christmas/" TargetMode="External"/><Relationship Id="rId995" Type="http://schemas.openxmlformats.org/officeDocument/2006/relationships/hyperlink" Target="https://incubeta.com/video-library/the-digital-edge-ep-2-the-relationship-between-the-cfo-and-the-cmo-with-greg-dos-santos/" TargetMode="External"/><Relationship Id="rId999" Type="http://schemas.openxmlformats.org/officeDocument/2006/relationships/hyperlink" Target="https://incubeta.com/de/knowledge-base/multi-target-portfolios-making-the-most-of-sa360s-newest-bid-strategy/" TargetMode="External"/><Relationship Id="rId990" Type="http://schemas.openxmlformats.org/officeDocument/2006/relationships/hyperlink" Target="https://incubeta.com/news-and-resources/incubeta-acquires-analytics-partner-panalysis/" TargetMode="External"/><Relationship Id="rId1580" Type="http://schemas.openxmlformats.org/officeDocument/2006/relationships/hyperlink" Target="https://incubeta.com/ae/knowledge-base/mmm-powerhouses-comparing-meridian-and-robyn-2/" TargetMode="External"/><Relationship Id="rId1581" Type="http://schemas.openxmlformats.org/officeDocument/2006/relationships/hyperlink" Target="https://incubeta.com/es/knowledge-base/category/channel/" TargetMode="External"/><Relationship Id="rId1582" Type="http://schemas.openxmlformats.org/officeDocument/2006/relationships/hyperlink" Target="https://incubeta.com/ae/news-and-resources/demonstrating-diversity-the-value-of-inclusive-marketing/" TargetMode="External"/><Relationship Id="rId994" Type="http://schemas.openxmlformats.org/officeDocument/2006/relationships/hyperlink" Target="https://incubeta.com/it/news-and-resources/inside-googles-rethink-roi-conference-ai-incrementality-and-the-future-of-profitable-growth/" TargetMode="External"/><Relationship Id="rId1583" Type="http://schemas.openxmlformats.org/officeDocument/2006/relationships/hyperlink" Target="https://incubeta.com/za/knowledge-base/why-are-video-ads-important/" TargetMode="External"/><Relationship Id="rId993" Type="http://schemas.openxmlformats.org/officeDocument/2006/relationships/hyperlink" Target="https://incubeta.com/gb/news-and-resources/waving-goodbye-to-google-optimize/" TargetMode="External"/><Relationship Id="rId1584" Type="http://schemas.openxmlformats.org/officeDocument/2006/relationships/hyperlink" Target="https://incubeta.com/ae/knowledge-base/how-to-integrate-google-cloud-google-marketing-platform/" TargetMode="External"/><Relationship Id="rId992" Type="http://schemas.openxmlformats.org/officeDocument/2006/relationships/hyperlink" Target="https://incubeta.com/news-and-resources/we-have-the-google-premier-partner-badge/" TargetMode="External"/><Relationship Id="rId1585" Type="http://schemas.openxmlformats.org/officeDocument/2006/relationships/hyperlink" Target="https://incubeta.com/ae/video-library/the-digital-edge-ep-3-ceo-jacques-van-niekerk-on-sustainable-growth-in-2025-outperform-marketing/" TargetMode="External"/><Relationship Id="rId4611" Type="http://schemas.openxmlformats.org/officeDocument/2006/relationships/hyperlink" Target="https://incubeta.com/sg/knowledge-base/categorytomation/" TargetMode="External"/><Relationship Id="rId991" Type="http://schemas.openxmlformats.org/officeDocument/2006/relationships/hyperlink" Target="https://incubeta.com/mx/news-and-resources/incubeta-releases-new-report-the-marketers-confidence-paradox/" TargetMode="External"/><Relationship Id="rId1586" Type="http://schemas.openxmlformats.org/officeDocument/2006/relationships/hyperlink" Target="https://incubeta.com/es/our-work/delivering-incrementality-for-superdrug/" TargetMode="External"/><Relationship Id="rId4610" Type="http://schemas.openxmlformats.org/officeDocument/2006/relationships/hyperlink" Target="https://incubeta.com/page-sitemap2.xml" TargetMode="External"/><Relationship Id="rId1532" Type="http://schemas.openxmlformats.org/officeDocument/2006/relationships/hyperlink" Target="https://incubeta.com/it/news-and-resources/exploring-modern-search-preferences/" TargetMode="External"/><Relationship Id="rId2863" Type="http://schemas.openxmlformats.org/officeDocument/2006/relationships/hyperlink" Target="https://incubeta.com/za/knowledge-base/the-risks-rewards-best-practices-of-generative-ai/" TargetMode="External"/><Relationship Id="rId1533" Type="http://schemas.openxmlformats.org/officeDocument/2006/relationships/hyperlink" Target="https://incubeta.com/pt-pt/our-work/using-youtube-to-generate-subscribers/" TargetMode="External"/><Relationship Id="rId2864" Type="http://schemas.openxmlformats.org/officeDocument/2006/relationships/hyperlink" Target="https://incubeta.com/ae/our-work/executing-a-global-data-audience-strategy/" TargetMode="External"/><Relationship Id="rId1534" Type="http://schemas.openxmlformats.org/officeDocument/2006/relationships/hyperlink" Target="https://incubeta.com/our-work/unlocking-new-profitability-in-a-shifting-luxury-market/" TargetMode="External"/><Relationship Id="rId2865" Type="http://schemas.openxmlformats.org/officeDocument/2006/relationships/hyperlink" Target="https://incubeta.com/it/news-and-resources/incubeta-partners-with-specialist-consumer-electronics-retail-group-adorama-to-scale-growth-across-its-brands/" TargetMode="External"/><Relationship Id="rId1535" Type="http://schemas.openxmlformats.org/officeDocument/2006/relationships/hyperlink" Target="https://incubeta.com/au/knowledge-base/why-chatgpts-shopping-integration-should-reshape-how-you-think-about-content-and-brand-trust/" TargetMode="External"/><Relationship Id="rId2866" Type="http://schemas.openxmlformats.org/officeDocument/2006/relationships/hyperlink" Target="https://incubeta.com/es/news-and-resources/incubeta-appoints-amy-crowther-as-president-americas/" TargetMode="External"/><Relationship Id="rId1536" Type="http://schemas.openxmlformats.org/officeDocument/2006/relationships/hyperlink" Target="https://incubeta.com/za/knowledge-base/category/google-chrome/" TargetMode="External"/><Relationship Id="rId2867" Type="http://schemas.openxmlformats.org/officeDocument/2006/relationships/hyperlink" Target="https://incubeta.com/pt-pt/knowledge-base/page/2/" TargetMode="External"/><Relationship Id="rId1537" Type="http://schemas.openxmlformats.org/officeDocument/2006/relationships/hyperlink" Target="https://incubeta.com/gb/knowledge-base/category/campaign-tracking/" TargetMode="External"/><Relationship Id="rId2868" Type="http://schemas.openxmlformats.org/officeDocument/2006/relationships/hyperlink" Target="https://incubeta.com/it/news-and-resources/incubeta-welcome-new-managing-director-mexico/" TargetMode="External"/><Relationship Id="rId1538" Type="http://schemas.openxmlformats.org/officeDocument/2006/relationships/hyperlink" Target="https://incubeta.com/es/news-and-resources/incubeta-awarded-campaigns-best-places-to-work-2022/" TargetMode="External"/><Relationship Id="rId2869" Type="http://schemas.openxmlformats.org/officeDocument/2006/relationships/hyperlink" Target="https://incubeta.com/de/our-work/delivering-tangible-business-growth/" TargetMode="External"/><Relationship Id="rId1539" Type="http://schemas.openxmlformats.org/officeDocument/2006/relationships/hyperlink" Target="https://incubeta.com/za/news-and-resources/category/thought-leadership/page/2/" TargetMode="External"/><Relationship Id="rId949" Type="http://schemas.openxmlformats.org/officeDocument/2006/relationships/hyperlink" Target="https://incubeta.com/gb/news-and-resources/incubeta-expands-to-dubai-mexico/" TargetMode="External"/><Relationship Id="rId948" Type="http://schemas.openxmlformats.org/officeDocument/2006/relationships/hyperlink" Target="https://incubeta.com/news-and-resources/what-google-is-changing-for-digital-advertising-and-commerce-in-2026/" TargetMode="External"/><Relationship Id="rId943" Type="http://schemas.openxmlformats.org/officeDocument/2006/relationships/hyperlink" Target="https://incubeta.com/au/news-and-resources/incubeta-welcomes-new-acquisition-bruce-clay-mena-to-the-family/" TargetMode="External"/><Relationship Id="rId942" Type="http://schemas.openxmlformats.org/officeDocument/2006/relationships/hyperlink" Target="https://incubeta.com/news-and-resources/incubeta-launches-new-agentic-ai-products-to-help-brands-understand-what-truly-drives-marketing-performance/" TargetMode="External"/><Relationship Id="rId941" Type="http://schemas.openxmlformats.org/officeDocument/2006/relationships/hyperlink" Target="https://incubeta.com/za/news-and-resources/waving-goodbye-to-google-optimize/" TargetMode="External"/><Relationship Id="rId940" Type="http://schemas.openxmlformats.org/officeDocument/2006/relationships/hyperlink" Target="https://incubeta.com/it/news-and-resources/say-hello-to-temu-south-africas-newest-retail-phenomenon/" TargetMode="External"/><Relationship Id="rId947" Type="http://schemas.openxmlformats.org/officeDocument/2006/relationships/hyperlink" Target="https://incubeta.com/mx/news-and-resources/inside-googles-rethink-roi-conference-ai-incrementality-and-the-future-of-profitable-growth/" TargetMode="External"/><Relationship Id="rId946" Type="http://schemas.openxmlformats.org/officeDocument/2006/relationships/hyperlink" Target="https://incubeta.com/pt-pt/news-and-resources/how-to-appropriately-represent-disability-in-marketing/" TargetMode="External"/><Relationship Id="rId945" Type="http://schemas.openxmlformats.org/officeDocument/2006/relationships/hyperlink" Target="https://incubeta.com/my/news-and-resources/waving-goodbye-to-google-optimize/" TargetMode="External"/><Relationship Id="rId944" Type="http://schemas.openxmlformats.org/officeDocument/2006/relationships/hyperlink" Target="https://incubeta.com/es/knowledge-base/beyond-the-click-mastering-attribution-with-sa360/" TargetMode="External"/><Relationship Id="rId2860" Type="http://schemas.openxmlformats.org/officeDocument/2006/relationships/hyperlink" Target="https://incubeta.com/mx/knowledge-base/why-is-tiktok-shop-important/" TargetMode="External"/><Relationship Id="rId1530" Type="http://schemas.openxmlformats.org/officeDocument/2006/relationships/hyperlink" Target="https://incubeta.com/ch/knowledge-base/what-is-consent-mode/" TargetMode="External"/><Relationship Id="rId2861" Type="http://schemas.openxmlformats.org/officeDocument/2006/relationships/hyperlink" Target="https://incubeta.com/gb/whitepapers/inside-google-marketing-live-2026/" TargetMode="External"/><Relationship Id="rId1531" Type="http://schemas.openxmlformats.org/officeDocument/2006/relationships/hyperlink" Target="https://incubeta.com/de/news-and-resources/why-eu-ad-personalization-ban-will-see-meta-shift-focus-to-ai/" TargetMode="External"/><Relationship Id="rId2862" Type="http://schemas.openxmlformats.org/officeDocument/2006/relationships/hyperlink" Target="https://incubeta.com/gb/news-and-resources/incubeta-wins-at-the-google-premier-partner-awards/" TargetMode="External"/><Relationship Id="rId1521" Type="http://schemas.openxmlformats.org/officeDocument/2006/relationships/hyperlink" Target="https://incubeta.com/es/video-library/the-digital-edge-s2-ep-8-how-humans-win-and-disrupt-a-boring-ai-landscape-with-mark-schaefer/" TargetMode="External"/><Relationship Id="rId2852" Type="http://schemas.openxmlformats.org/officeDocument/2006/relationships/hyperlink" Target="https://incubeta.com/pt-pt/knowledge-base/why-chatgpts-shopping-integration-should-reshape-how-you-think-about-content-and-brand-trust/" TargetMode="External"/><Relationship Id="rId1522" Type="http://schemas.openxmlformats.org/officeDocument/2006/relationships/hyperlink" Target="https://incubeta.com/ch/whitepapers/investments-for-marketing-profitability/" TargetMode="External"/><Relationship Id="rId2853" Type="http://schemas.openxmlformats.org/officeDocument/2006/relationships/hyperlink" Target="https://incubeta.com/my/capabilities/creative/" TargetMode="External"/><Relationship Id="rId1523" Type="http://schemas.openxmlformats.org/officeDocument/2006/relationships/hyperlink" Target="https://incubeta.com/ae/news-and-resources/incubeta-partners-with-specialist-consumer-electronics-retail-group-adorama-to-scale-growth-across-its-brands/" TargetMode="External"/><Relationship Id="rId2854" Type="http://schemas.openxmlformats.org/officeDocument/2006/relationships/hyperlink" Target="https://incubeta.com/my/knowledge-base/the-role-of-consent-mode-in-your-path-to-privacy-ready-marketing/" TargetMode="External"/><Relationship Id="rId1524" Type="http://schemas.openxmlformats.org/officeDocument/2006/relationships/hyperlink" Target="https://incubeta.com/ch/knowledge-base/how-to-elevate-your-brands-presence-power-with-amazon-brand-registry/" TargetMode="External"/><Relationship Id="rId2855" Type="http://schemas.openxmlformats.org/officeDocument/2006/relationships/hyperlink" Target="https://incubeta.com/pt-pt/knowledge-base/tired-of-explaining-data-discrepancies-a-practical-guide-to-sa360-and-ga-alignment/" TargetMode="External"/><Relationship Id="rId1525" Type="http://schemas.openxmlformats.org/officeDocument/2006/relationships/hyperlink" Target="https://incubeta.com/pt-pt/news-and-resources/amazons-back-what-their-google-shopping-whiplash-really-changed/" TargetMode="External"/><Relationship Id="rId2856" Type="http://schemas.openxmlformats.org/officeDocument/2006/relationships/hyperlink" Target="https://incubeta.com/za/news-and-resources/incubeta-acquires-global-marketplace-expert-maze-one/" TargetMode="External"/><Relationship Id="rId1526" Type="http://schemas.openxmlformats.org/officeDocument/2006/relationships/hyperlink" Target="https://incubeta.com/pt-pt/knowledge-base/category/retail/" TargetMode="External"/><Relationship Id="rId2857" Type="http://schemas.openxmlformats.org/officeDocument/2006/relationships/hyperlink" Target="https://incubeta.com/sg/news-and-resources/incubeta-to-propel-growth-for-popeyes-uk/" TargetMode="External"/><Relationship Id="rId1527" Type="http://schemas.openxmlformats.org/officeDocument/2006/relationships/hyperlink" Target="https://incubeta.com/my/our-work/unlocking-new-profitability-in-a-shifting-luxury-market/" TargetMode="External"/><Relationship Id="rId2858" Type="http://schemas.openxmlformats.org/officeDocument/2006/relationships/hyperlink" Target="https://incubeta.com/mx/news-and-resources/creating-value-with-ai-three-concrete-use-cases/" TargetMode="External"/><Relationship Id="rId1528" Type="http://schemas.openxmlformats.org/officeDocument/2006/relationships/hyperlink" Target="https://incubeta.com/de/knowledge-base/category/video-ads/" TargetMode="External"/><Relationship Id="rId2859" Type="http://schemas.openxmlformats.org/officeDocument/2006/relationships/hyperlink" Target="https://incubeta.com/it/knowledge-base/category/search/" TargetMode="External"/><Relationship Id="rId1529" Type="http://schemas.openxmlformats.org/officeDocument/2006/relationships/hyperlink" Target="https://incubeta.com/ae/news-and-resources/incubeta-appoints-new-chief-people-officer/" TargetMode="External"/><Relationship Id="rId939" Type="http://schemas.openxmlformats.org/officeDocument/2006/relationships/hyperlink" Target="https://incubeta.com/news-and-resources/majority-stake-in-incubeta-acquired-by-global-investment-firm-carlyle/" TargetMode="External"/><Relationship Id="rId938" Type="http://schemas.openxmlformats.org/officeDocument/2006/relationships/hyperlink" Target="https://incubeta.com/ch/news-and-resources/incubeta-acquires-shout-bravo/" TargetMode="External"/><Relationship Id="rId937" Type="http://schemas.openxmlformats.org/officeDocument/2006/relationships/hyperlink" Target="https://incubeta.com/sg/news-and-resources/how-to-avoid-keyword-cannibalization-and-drive-total-search-performance/" TargetMode="External"/><Relationship Id="rId932" Type="http://schemas.openxmlformats.org/officeDocument/2006/relationships/hyperlink" Target="https://incubeta.com/gb/video-library/tomorrows-world-live-powered-by-ai-and-seamless-technology/" TargetMode="External"/><Relationship Id="rId931" Type="http://schemas.openxmlformats.org/officeDocument/2006/relationships/hyperlink" Target="https://incubeta.com/knowledge-base/how-to-elevate-your-brands-presence-power-with-amazon-brand-registry/" TargetMode="External"/><Relationship Id="rId930" Type="http://schemas.openxmlformats.org/officeDocument/2006/relationships/hyperlink" Target="https://incubeta.com/mx/capabilities/creative/" TargetMode="External"/><Relationship Id="rId936" Type="http://schemas.openxmlformats.org/officeDocument/2006/relationships/hyperlink" Target="https://incubeta.com/ch/news-and-resources/say-hello-to-temu-south-africas-newest-retail-phenomenon/" TargetMode="External"/><Relationship Id="rId935" Type="http://schemas.openxmlformats.org/officeDocument/2006/relationships/hyperlink" Target="https://incubeta.com/ae/news-and-resources/incubeta-expands-to-dubai-mexico/" TargetMode="External"/><Relationship Id="rId934" Type="http://schemas.openxmlformats.org/officeDocument/2006/relationships/hyperlink" Target="https://incubeta.com/gb/news-and-resources/incubeta-announces-partnership-with-lunio-fraud-detection-prevention-software/" TargetMode="External"/><Relationship Id="rId933" Type="http://schemas.openxmlformats.org/officeDocument/2006/relationships/hyperlink" Target="https://incubeta.com/gb/knowledge-base/mmm-powerhouses-comparing-meridian-and-robyn/" TargetMode="External"/><Relationship Id="rId2850" Type="http://schemas.openxmlformats.org/officeDocument/2006/relationships/hyperlink" Target="https://incubeta.com/pt-pt/news-and-resources/breaking-down-organizational-silos-to-drive-synergy/" TargetMode="External"/><Relationship Id="rId1520" Type="http://schemas.openxmlformats.org/officeDocument/2006/relationships/hyperlink" Target="https://incubeta.com/es/news-and-resources/wtf-is-chatgpt/" TargetMode="External"/><Relationship Id="rId2851" Type="http://schemas.openxmlformats.org/officeDocument/2006/relationships/hyperlink" Target="https://incubeta.com/ch/knowledge-base/why-chatgpts-shopping-integration-should-reshape-how-you-think-about-content-and-brand-trust/" TargetMode="External"/><Relationship Id="rId1554" Type="http://schemas.openxmlformats.org/officeDocument/2006/relationships/hyperlink" Target="https://incubeta.com/ae/news-and-resources/incubetas-pledge-in-2022-and-beyond/" TargetMode="External"/><Relationship Id="rId2885" Type="http://schemas.openxmlformats.org/officeDocument/2006/relationships/hyperlink" Target="https://incubeta.com/ae/news-and-resources/category/incubeta-updates/page/2/" TargetMode="External"/><Relationship Id="rId1555" Type="http://schemas.openxmlformats.org/officeDocument/2006/relationships/hyperlink" Target="https://incubeta.com/ae/knowledge-base/category/dco/" TargetMode="External"/><Relationship Id="rId2886" Type="http://schemas.openxmlformats.org/officeDocument/2006/relationships/hyperlink" Target="https://incubeta.com/gb/knowledge-base/category/campaign-management/" TargetMode="External"/><Relationship Id="rId1556" Type="http://schemas.openxmlformats.org/officeDocument/2006/relationships/hyperlink" Target="https://incubeta.com/gb/knowledge-base/category/privacy/" TargetMode="External"/><Relationship Id="rId2887" Type="http://schemas.openxmlformats.org/officeDocument/2006/relationships/hyperlink" Target="https://incubeta.com/knowledge-base/category/social-media/" TargetMode="External"/><Relationship Id="rId1557" Type="http://schemas.openxmlformats.org/officeDocument/2006/relationships/hyperlink" Target="https://incubeta.com/gb/knowledge-base/category/advertising/" TargetMode="External"/><Relationship Id="rId2888" Type="http://schemas.openxmlformats.org/officeDocument/2006/relationships/hyperlink" Target="https://incubeta.com/es/news-and-resources/amazons-back-what-their-google-shopping-whiplash-really-changed/" TargetMode="External"/><Relationship Id="rId1558" Type="http://schemas.openxmlformats.org/officeDocument/2006/relationships/hyperlink" Target="https://incubeta.com/de/news-and-resources/incubeta-drives-ai-performance-with-early-adoption-of-gemini-for-google-workspace/" TargetMode="External"/><Relationship Id="rId2889" Type="http://schemas.openxmlformats.org/officeDocument/2006/relationships/hyperlink" Target="https://incubeta.com/au/knowledge-base/why-are-video-ads-important/" TargetMode="External"/><Relationship Id="rId1559" Type="http://schemas.openxmlformats.org/officeDocument/2006/relationships/hyperlink" Target="https://incubeta.com/za/our-work/marks-spencer-international/" TargetMode="External"/><Relationship Id="rId965" Type="http://schemas.openxmlformats.org/officeDocument/2006/relationships/hyperlink" Target="https://incubeta.com/pt-pt/news-and-resources/why-brands-need-to-own-their-marketing-intelligence-in-the-ai-era/" TargetMode="External"/><Relationship Id="rId964" Type="http://schemas.openxmlformats.org/officeDocument/2006/relationships/hyperlink" Target="https://incubeta.com/gb/news-and-resources/say-hello-to-temu-south-africas-newest-retail-phenomenon/" TargetMode="External"/><Relationship Id="rId963" Type="http://schemas.openxmlformats.org/officeDocument/2006/relationships/hyperlink" Target="https://incubeta.com/za/video-library/tomorrows-world-live-powered-by-ai-and-seamless-technology/" TargetMode="External"/><Relationship Id="rId962" Type="http://schemas.openxmlformats.org/officeDocument/2006/relationships/hyperlink" Target="https://incubeta.com/ae/news-and-resources/how-to-outperform-amidst-changing-search-behaviors/" TargetMode="External"/><Relationship Id="rId969" Type="http://schemas.openxmlformats.org/officeDocument/2006/relationships/hyperlink" Target="https://incubeta.com/news-and-resources/how-to-outperform-amidst-changing-search-behaviors/" TargetMode="External"/><Relationship Id="rId968" Type="http://schemas.openxmlformats.org/officeDocument/2006/relationships/hyperlink" Target="https://incubeta.com/news-and-resources/achieving-peak-season-success/" TargetMode="External"/><Relationship Id="rId967" Type="http://schemas.openxmlformats.org/officeDocument/2006/relationships/hyperlink" Target="https://incubeta.com/pt-pt/knowledge-base/mmm-powerhouses-comparing-meridian-and-robyn/" TargetMode="External"/><Relationship Id="rId966" Type="http://schemas.openxmlformats.org/officeDocument/2006/relationships/hyperlink" Target="https://incubeta.com/news-and-resources/tomorrows-world-5-takeaways-for-building-marketing-systems-that-outperform-in-2026/" TargetMode="External"/><Relationship Id="rId2880" Type="http://schemas.openxmlformats.org/officeDocument/2006/relationships/hyperlink" Target="https://incubeta.com/mx/knowledge-base/the-role-of-consent-mode-in-your-path-to-privacy-ready-marketing/" TargetMode="External"/><Relationship Id="rId961" Type="http://schemas.openxmlformats.org/officeDocument/2006/relationships/hyperlink" Target="https://incubeta.com/knowledge-base/category/google-analytics/" TargetMode="External"/><Relationship Id="rId1550" Type="http://schemas.openxmlformats.org/officeDocument/2006/relationships/hyperlink" Target="https://incubeta.com/ch/news-and-resources/incubeta-appoints-new-chief-people-officer/" TargetMode="External"/><Relationship Id="rId2881" Type="http://schemas.openxmlformats.org/officeDocument/2006/relationships/hyperlink" Target="https://incubeta.com/de/our-work/driving-personalization-with-ai/" TargetMode="External"/><Relationship Id="rId960" Type="http://schemas.openxmlformats.org/officeDocument/2006/relationships/hyperlink" Target="https://incubeta.com/news-and-resources/incubeta-announces-partnership-with-lunio-fraud-detection-prevention-software/" TargetMode="External"/><Relationship Id="rId1551" Type="http://schemas.openxmlformats.org/officeDocument/2006/relationships/hyperlink" Target="https://incubeta.com/es/knowledge-base/category/advertising/" TargetMode="External"/><Relationship Id="rId2882" Type="http://schemas.openxmlformats.org/officeDocument/2006/relationships/hyperlink" Target="https://incubeta.com/ae/news-and-resources/incubeta-welcome-new-managing-director-mexico/" TargetMode="External"/><Relationship Id="rId1552" Type="http://schemas.openxmlformats.org/officeDocument/2006/relationships/hyperlink" Target="https://incubeta.com/mx/news-and-resources/incubeta-awarded-campaigns-best-places-to-work-2022/" TargetMode="External"/><Relationship Id="rId2883" Type="http://schemas.openxmlformats.org/officeDocument/2006/relationships/hyperlink" Target="https://incubeta.com/za/video-library/ms-and-incubeta-building-a-demand-led-marketing-strategy/" TargetMode="External"/><Relationship Id="rId1553" Type="http://schemas.openxmlformats.org/officeDocument/2006/relationships/hyperlink" Target="https://incubeta.com/sg/knowledge-base/how-to-set-up-a-retail-media-network/" TargetMode="External"/><Relationship Id="rId2884" Type="http://schemas.openxmlformats.org/officeDocument/2006/relationships/hyperlink" Target="https://incubeta.com/pt-pt/capabilities/creative/" TargetMode="External"/><Relationship Id="rId1543" Type="http://schemas.openxmlformats.org/officeDocument/2006/relationships/hyperlink" Target="https://incubeta.com/au/knowledge-base/category/google-chrome/" TargetMode="External"/><Relationship Id="rId2874" Type="http://schemas.openxmlformats.org/officeDocument/2006/relationships/hyperlink" Target="https://incubeta.com/ae/knowledge-base/category/advertising/" TargetMode="External"/><Relationship Id="rId1544" Type="http://schemas.openxmlformats.org/officeDocument/2006/relationships/hyperlink" Target="https://incubeta.com/de/news-and-resources/why-brands-need-to-own-their-marketing-intelligence-in-the-ai-era/" TargetMode="External"/><Relationship Id="rId2875" Type="http://schemas.openxmlformats.org/officeDocument/2006/relationships/hyperlink" Target="https://incubeta.com/ch/knowledge-base/category/website/" TargetMode="External"/><Relationship Id="rId1545" Type="http://schemas.openxmlformats.org/officeDocument/2006/relationships/hyperlink" Target="https://incubeta.com/knowledge-base/page/2/" TargetMode="External"/><Relationship Id="rId2876" Type="http://schemas.openxmlformats.org/officeDocument/2006/relationships/hyperlink" Target="https://incubeta.com/sg/news-and-resources/incubeta-named-global-performance-agency-of-the-year/" TargetMode="External"/><Relationship Id="rId1546" Type="http://schemas.openxmlformats.org/officeDocument/2006/relationships/hyperlink" Target="https://incubeta.com/it/knowledge-base/category/search-ads-360/" TargetMode="External"/><Relationship Id="rId2877" Type="http://schemas.openxmlformats.org/officeDocument/2006/relationships/hyperlink" Target="https://incubeta.com/it/our-work/how-taxfix-turned-measurement-into-a-decision-engine-for-growth/" TargetMode="External"/><Relationship Id="rId1547" Type="http://schemas.openxmlformats.org/officeDocument/2006/relationships/hyperlink" Target="https://incubeta.com/gb/capabilities/digital-experiences/" TargetMode="External"/><Relationship Id="rId2878" Type="http://schemas.openxmlformats.org/officeDocument/2006/relationships/hyperlink" Target="https://incubeta.com/pt-pt/knowledge-base/category/advanced-ppc/" TargetMode="External"/><Relationship Id="rId1548" Type="http://schemas.openxmlformats.org/officeDocument/2006/relationships/hyperlink" Target="https://incubeta.com/ae/news-and-resources/how-google-is-redefining-discovery-in-an-ai-first-world/" TargetMode="External"/><Relationship Id="rId2879" Type="http://schemas.openxmlformats.org/officeDocument/2006/relationships/hyperlink" Target="https://incubeta.com/es/news-and-resources/incubeta-welcomes-blue-walrus-to-the-family/" TargetMode="External"/><Relationship Id="rId1549" Type="http://schemas.openxmlformats.org/officeDocument/2006/relationships/hyperlink" Target="https://incubeta.com/za/video-library/the-digital-edge-ep-6-why-your-business-needs-a-measurement-strategy-with-ash-rane/" TargetMode="External"/><Relationship Id="rId959" Type="http://schemas.openxmlformats.org/officeDocument/2006/relationships/hyperlink" Target="https://incubeta.com/au/our-work/increasing-performance-with-machine-learning/" TargetMode="External"/><Relationship Id="rId954" Type="http://schemas.openxmlformats.org/officeDocument/2006/relationships/hyperlink" Target="https://incubeta.com/de/news-and-resources/from-search-to-delegation-navigating-the-rise-of-agentic-commerce/" TargetMode="External"/><Relationship Id="rId953" Type="http://schemas.openxmlformats.org/officeDocument/2006/relationships/hyperlink" Target="https://incubeta.com/ch/news-and-resources/from-ai-invisibility-to-ai-authority-scaling-brand-authority-in-the-age-of-answer-engines/" TargetMode="External"/><Relationship Id="rId952" Type="http://schemas.openxmlformats.org/officeDocument/2006/relationships/hyperlink" Target="https://incubeta.com/ae/news-and-resources/the-amazon-idq-score-and-why-its-important/" TargetMode="External"/><Relationship Id="rId951" Type="http://schemas.openxmlformats.org/officeDocument/2006/relationships/hyperlink" Target="https://incubeta.com/it/news-and-resources/what-google-is-changing-for-digital-advertising-and-commerce-in-2026/" TargetMode="External"/><Relationship Id="rId958" Type="http://schemas.openxmlformats.org/officeDocument/2006/relationships/hyperlink" Target="https://incubeta.com/au/news-and-resources/say-hello-to-temu-south-africas-newest-retail-phenomenon/" TargetMode="External"/><Relationship Id="rId957" Type="http://schemas.openxmlformats.org/officeDocument/2006/relationships/hyperlink" Target="https://incubeta.com/za/news-and-resources/incubeta-welcomes-new-ceo-americas-alex-langshur/" TargetMode="External"/><Relationship Id="rId956" Type="http://schemas.openxmlformats.org/officeDocument/2006/relationships/hyperlink" Target="https://incubeta.com/news-and-resources/incubeta-uk-is-google-mobile-certified/" TargetMode="External"/><Relationship Id="rId955" Type="http://schemas.openxmlformats.org/officeDocument/2006/relationships/hyperlink" Target="https://incubeta.com/ae/our-work/improving-mid-funnel-remarketing-performance-with-custom-bidding/" TargetMode="External"/><Relationship Id="rId950" Type="http://schemas.openxmlformats.org/officeDocument/2006/relationships/hyperlink" Target="https://incubeta.com/mx/news-and-resources/what-google-is-changing-for-digital-advertising-and-commerce-in-2026/" TargetMode="External"/><Relationship Id="rId2870" Type="http://schemas.openxmlformats.org/officeDocument/2006/relationships/hyperlink" Target="https://incubeta.com/mx/knowledge-base/category/video-ads/" TargetMode="External"/><Relationship Id="rId1540" Type="http://schemas.openxmlformats.org/officeDocument/2006/relationships/hyperlink" Target="https://incubeta.com/sg/news-and-resources/how-cmos-can-win-the-affection-of-the-cfo/" TargetMode="External"/><Relationship Id="rId2871" Type="http://schemas.openxmlformats.org/officeDocument/2006/relationships/hyperlink" Target="https://incubeta.com/mx/news-and-resources/category/incubeta-updates/page/3/" TargetMode="External"/><Relationship Id="rId1541" Type="http://schemas.openxmlformats.org/officeDocument/2006/relationships/hyperlink" Target="https://incubeta.com/my/knowledge-base/how-to-market-to-the-gen-z-consumer/" TargetMode="External"/><Relationship Id="rId2872" Type="http://schemas.openxmlformats.org/officeDocument/2006/relationships/hyperlink" Target="https://incubeta.com/ch/knowledge-base/how-to-market-to-the-gen-z-consumer/" TargetMode="External"/><Relationship Id="rId1542" Type="http://schemas.openxmlformats.org/officeDocument/2006/relationships/hyperlink" Target="https://incubeta.com/za/capabilities/creative/" TargetMode="External"/><Relationship Id="rId2873" Type="http://schemas.openxmlformats.org/officeDocument/2006/relationships/hyperlink" Target="https://incubeta.com/gb/news-and-resources/amazons-back-what-their-google-shopping-whiplash-really-changed/" TargetMode="External"/><Relationship Id="rId2027" Type="http://schemas.openxmlformats.org/officeDocument/2006/relationships/hyperlink" Target="https://incubeta.com/de/capabilities/commerce/" TargetMode="External"/><Relationship Id="rId3359" Type="http://schemas.openxmlformats.org/officeDocument/2006/relationships/hyperlink" Target="https://incubeta.com/it/news-and-resources/achieving-peak-season-success/" TargetMode="External"/><Relationship Id="rId2028" Type="http://schemas.openxmlformats.org/officeDocument/2006/relationships/hyperlink" Target="https://incubeta.com/za/news-and-resources/google-abandons-third-party-cookie-deprecation/" TargetMode="External"/><Relationship Id="rId3358" Type="http://schemas.openxmlformats.org/officeDocument/2006/relationships/hyperlink" Target="https://incubeta.com/my/knowledge-base/category/accessibility/" TargetMode="External"/><Relationship Id="rId2029" Type="http://schemas.openxmlformats.org/officeDocument/2006/relationships/hyperlink" Target="https://incubeta.com/es/knowledge-base/whats-new-with-ga4/" TargetMode="External"/><Relationship Id="rId107" Type="http://schemas.openxmlformats.org/officeDocument/2006/relationships/hyperlink" Target="https://incubeta.com/gb/find-us/dubai-united-arab-emirates/" TargetMode="External"/><Relationship Id="rId106" Type="http://schemas.openxmlformats.org/officeDocument/2006/relationships/hyperlink" Target="https://incubeta.com/au/find-us/" TargetMode="External"/><Relationship Id="rId105" Type="http://schemas.openxmlformats.org/officeDocument/2006/relationships/hyperlink" Target="https://incubeta.com/pt-pt/knowledge-base/" TargetMode="External"/><Relationship Id="rId104" Type="http://schemas.openxmlformats.org/officeDocument/2006/relationships/hyperlink" Target="https://incubeta.com/ch/privacy-policy/" TargetMode="External"/><Relationship Id="rId109" Type="http://schemas.openxmlformats.org/officeDocument/2006/relationships/hyperlink" Target="https://incubeta.com/pt-pt/find-us/santo-domingo-dominican-republic/" TargetMode="External"/><Relationship Id="rId108" Type="http://schemas.openxmlformats.org/officeDocument/2006/relationships/hyperlink" Target="https://incubeta.com/es/find-us/" TargetMode="External"/><Relationship Id="rId3351" Type="http://schemas.openxmlformats.org/officeDocument/2006/relationships/hyperlink" Target="https://incubeta.com/pt-pt/news-and-resources/incubeta-launches-new-agentic-ai-products-to-help-brands-understand-what-truly-drives-marketing-performance/" TargetMode="External"/><Relationship Id="rId2020" Type="http://schemas.openxmlformats.org/officeDocument/2006/relationships/hyperlink" Target="https://incubeta.com/my/news-and-resources/wtf-is-chatgpt/" TargetMode="External"/><Relationship Id="rId3350" Type="http://schemas.openxmlformats.org/officeDocument/2006/relationships/hyperlink" Target="https://incubeta.com/my/video-library/the-digital-edge-ep-7-the-future-of-search-ai-what-comes-next/" TargetMode="External"/><Relationship Id="rId2021" Type="http://schemas.openxmlformats.org/officeDocument/2006/relationships/hyperlink" Target="https://incubeta.com/es/knowledge-base/12-tips-for-seo-success-in-the-holiday-season/" TargetMode="External"/><Relationship Id="rId3353" Type="http://schemas.openxmlformats.org/officeDocument/2006/relationships/hyperlink" Target="https://incubeta.com/mx/knowledge-base/category/conversions/" TargetMode="External"/><Relationship Id="rId2022" Type="http://schemas.openxmlformats.org/officeDocument/2006/relationships/hyperlink" Target="https://incubeta.com/pt-pt/our-work/delivering-incrementality-with-seamless-search/" TargetMode="External"/><Relationship Id="rId3352" Type="http://schemas.openxmlformats.org/officeDocument/2006/relationships/hyperlink" Target="https://incubeta.com/welcome-interview/" TargetMode="External"/><Relationship Id="rId103" Type="http://schemas.openxmlformats.org/officeDocument/2006/relationships/hyperlink" Target="https://incubeta.com/gb/solutions/" TargetMode="External"/><Relationship Id="rId2023" Type="http://schemas.openxmlformats.org/officeDocument/2006/relationships/hyperlink" Target="https://incubeta.com/it/news-and-resources/what-the-digital-markets-act-dma-means-for-google-advertisers/" TargetMode="External"/><Relationship Id="rId3355" Type="http://schemas.openxmlformats.org/officeDocument/2006/relationships/hyperlink" Target="https://incubeta.com/my/video-library/the-digital-edge-ep-4-the-key-to-creative-profitability-with-vanessa-bolosier-jessica-hondolero/" TargetMode="External"/><Relationship Id="rId102" Type="http://schemas.openxmlformats.org/officeDocument/2006/relationships/hyperlink" Target="https://incubeta.com/au/find-us/copenhagen-denmark/" TargetMode="External"/><Relationship Id="rId2024" Type="http://schemas.openxmlformats.org/officeDocument/2006/relationships/hyperlink" Target="https://incubeta.com/au/news-and-resources/incubeta-wins-at-madfest/" TargetMode="External"/><Relationship Id="rId3354" Type="http://schemas.openxmlformats.org/officeDocument/2006/relationships/hyperlink" Target="https://incubeta.com/pt-pt/news-and-resources/google-transitions-away-from-similar-audiences/" TargetMode="External"/><Relationship Id="rId101" Type="http://schemas.openxmlformats.org/officeDocument/2006/relationships/hyperlink" Target="https://incubeta.com/au/whitepapers/" TargetMode="External"/><Relationship Id="rId2025" Type="http://schemas.openxmlformats.org/officeDocument/2006/relationships/hyperlink" Target="https://incubeta.com/es/knowledge-base/how-to-market-to-the-gen-z-consumer/" TargetMode="External"/><Relationship Id="rId3357" Type="http://schemas.openxmlformats.org/officeDocument/2006/relationships/hyperlink" Target="https://incubeta.com/es/news-and-resources/incubeta-appoints-new-chief-people-officer/" TargetMode="External"/><Relationship Id="rId100" Type="http://schemas.openxmlformats.org/officeDocument/2006/relationships/hyperlink" Target="https://incubeta.com/de/news-and-resources/inside-google-marketing-live-2026/" TargetMode="External"/><Relationship Id="rId2026" Type="http://schemas.openxmlformats.org/officeDocument/2006/relationships/hyperlink" Target="https://incubeta.com/ch/knowledge-base/what-is-retail-media/" TargetMode="External"/><Relationship Id="rId3356" Type="http://schemas.openxmlformats.org/officeDocument/2006/relationships/hyperlink" Target="https://incubeta.com/es/knowledge-base/category/website/" TargetMode="External"/><Relationship Id="rId2016" Type="http://schemas.openxmlformats.org/officeDocument/2006/relationships/hyperlink" Target="https://incubeta.com/ch/news-and-resources/how-to-make-every-search-dollar-count/" TargetMode="External"/><Relationship Id="rId3348" Type="http://schemas.openxmlformats.org/officeDocument/2006/relationships/hyperlink" Target="https://incubeta.com/ae/capabilities/marketing-technology/" TargetMode="External"/><Relationship Id="rId2017" Type="http://schemas.openxmlformats.org/officeDocument/2006/relationships/hyperlink" Target="https://incubeta.com/ae/knowledge-base/category/ecommerce/" TargetMode="External"/><Relationship Id="rId3347" Type="http://schemas.openxmlformats.org/officeDocument/2006/relationships/hyperlink" Target="https://incubeta.com/za/our-work/blending-creativity-to-drive-engagement/" TargetMode="External"/><Relationship Id="rId2018" Type="http://schemas.openxmlformats.org/officeDocument/2006/relationships/hyperlink" Target="https://incubeta.com/es/news-and-resources/under-armour-appoints-incubeta-to-accelerate-european-growth-on-amazon/" TargetMode="External"/><Relationship Id="rId2019" Type="http://schemas.openxmlformats.org/officeDocument/2006/relationships/hyperlink" Target="https://incubeta.com/ch/news-and-resources/category/incubeta-updates/page/2/" TargetMode="External"/><Relationship Id="rId3349" Type="http://schemas.openxmlformats.org/officeDocument/2006/relationships/hyperlink" Target="https://incubeta.com/za/knowledge-base/category/sa360/" TargetMode="External"/><Relationship Id="rId3340" Type="http://schemas.openxmlformats.org/officeDocument/2006/relationships/hyperlink" Target="https://incubeta.com/ae/news-and-resources/why-brands-need-to-own-their-marketing-intelligence-in-the-ai-era/" TargetMode="External"/><Relationship Id="rId2010" Type="http://schemas.openxmlformats.org/officeDocument/2006/relationships/hyperlink" Target="https://incubeta.com/es/our-work/how-machine-learning-helped-worten-achieve-a-3x-increase-in-roas/" TargetMode="External"/><Relationship Id="rId3342" Type="http://schemas.openxmlformats.org/officeDocument/2006/relationships/hyperlink" Target="https://incubeta.com/it/knowledge-base/category/leads/" TargetMode="External"/><Relationship Id="rId2011" Type="http://schemas.openxmlformats.org/officeDocument/2006/relationships/hyperlink" Target="https://incubeta.com/de/knowledge-base/category/holiday-marketing/" TargetMode="External"/><Relationship Id="rId3341" Type="http://schemas.openxmlformats.org/officeDocument/2006/relationships/hyperlink" Target="https://incubeta.com/knowledge-base/the-benefits-challenges-of-in-app-advertising/" TargetMode="External"/><Relationship Id="rId2012" Type="http://schemas.openxmlformats.org/officeDocument/2006/relationships/hyperlink" Target="https://incubeta.com/it/news-and-resources/incubeta-announces-lani-cummins-as-managing-director-anz/" TargetMode="External"/><Relationship Id="rId3344" Type="http://schemas.openxmlformats.org/officeDocument/2006/relationships/hyperlink" Target="https://incubeta.com/mx/our-work/a-decade-of-outperforming-with-forever-new/" TargetMode="External"/><Relationship Id="rId2013" Type="http://schemas.openxmlformats.org/officeDocument/2006/relationships/hyperlink" Target="https://incubeta.com/ae/our-work/how-machine-learning-helped-worten-achieve-a-3x-increase-in-roas/" TargetMode="External"/><Relationship Id="rId3343" Type="http://schemas.openxmlformats.org/officeDocument/2006/relationships/hyperlink" Target="https://incubeta.com/ch/knowledge-base/the-best-google-optimize-alternatives-for-experimentation/" TargetMode="External"/><Relationship Id="rId2014" Type="http://schemas.openxmlformats.org/officeDocument/2006/relationships/hyperlink" Target="https://incubeta.com/gb/knowledge-base/beyond-the-click-mastering-attribution-with-sa360/" TargetMode="External"/><Relationship Id="rId3346" Type="http://schemas.openxmlformats.org/officeDocument/2006/relationships/hyperlink" Target="https://incubeta.com/sg/our-work/boosting-cross-market-brand-performance-for-gruppo-una/" TargetMode="External"/><Relationship Id="rId2015" Type="http://schemas.openxmlformats.org/officeDocument/2006/relationships/hyperlink" Target="https://incubeta.com/au/capabilities/commerce/" TargetMode="External"/><Relationship Id="rId3345" Type="http://schemas.openxmlformats.org/officeDocument/2006/relationships/hyperlink" Target="https://incubeta.com/my/news-and-resources/how-to-make-every-search-dollar-count/" TargetMode="External"/><Relationship Id="rId2049" Type="http://schemas.openxmlformats.org/officeDocument/2006/relationships/hyperlink" Target="https://incubeta.com/gb/knowledge-base/optimizing-your-website-for-increased-holiday-conversions/" TargetMode="External"/><Relationship Id="rId129" Type="http://schemas.openxmlformats.org/officeDocument/2006/relationships/hyperlink" Target="https://incubeta.com/ae/find-us/the-hague-the-netherlands/" TargetMode="External"/><Relationship Id="rId128" Type="http://schemas.openxmlformats.org/officeDocument/2006/relationships/hyperlink" Target="https://incubeta.com/za/find-us/manchester-united-kingdom/" TargetMode="External"/><Relationship Id="rId127" Type="http://schemas.openxmlformats.org/officeDocument/2006/relationships/hyperlink" Target="https://incubeta.com/mx/find-us/dubai-united-arab-emirates/" TargetMode="External"/><Relationship Id="rId126" Type="http://schemas.openxmlformats.org/officeDocument/2006/relationships/hyperlink" Target="https://incubeta.com/ae/find-us/lisbon-portugal/" TargetMode="External"/><Relationship Id="rId3371" Type="http://schemas.openxmlformats.org/officeDocument/2006/relationships/hyperlink" Target="https://incubeta.com/pt-pt/news-and-resources/incubeta-wins-at-the-google-premier-partner-awards/" TargetMode="External"/><Relationship Id="rId2040" Type="http://schemas.openxmlformats.org/officeDocument/2006/relationships/hyperlink" Target="https://incubeta.com/it/news-and-resources/incubetas-pledge-in-2022-and-beyond/" TargetMode="External"/><Relationship Id="rId3370" Type="http://schemas.openxmlformats.org/officeDocument/2006/relationships/hyperlink" Target="https://incubeta.com/ae/our-work/driving-personalization-with-ai/" TargetMode="External"/><Relationship Id="rId121" Type="http://schemas.openxmlformats.org/officeDocument/2006/relationships/hyperlink" Target="https://incubeta.com/my/solutions/" TargetMode="External"/><Relationship Id="rId2041" Type="http://schemas.openxmlformats.org/officeDocument/2006/relationships/hyperlink" Target="https://incubeta.com/knowledge-base/category/search-ads-360/" TargetMode="External"/><Relationship Id="rId3373" Type="http://schemas.openxmlformats.org/officeDocument/2006/relationships/hyperlink" Target="https://incubeta.com/za/knowledge-base/category/gen-z/" TargetMode="External"/><Relationship Id="rId120" Type="http://schemas.openxmlformats.org/officeDocument/2006/relationships/hyperlink" Target="https://incubeta.com/au/video-library/" TargetMode="External"/><Relationship Id="rId2042" Type="http://schemas.openxmlformats.org/officeDocument/2006/relationships/hyperlink" Target="https://incubeta.com/za/news-and-resources/consumers-ahead-brands-behind/" TargetMode="External"/><Relationship Id="rId3372" Type="http://schemas.openxmlformats.org/officeDocument/2006/relationships/hyperlink" Target="https://incubeta.com/gb/knowledge-base/multi-target-portfolios-making-the-most-of-sa360s-newest-bid-strategy/" TargetMode="External"/><Relationship Id="rId2043" Type="http://schemas.openxmlformats.org/officeDocument/2006/relationships/hyperlink" Target="https://incubeta.com/gb/video-library/the-digital-edge-ep-5-showcasing-marketing-as-a-profit-driver-with-damien-bennett/" TargetMode="External"/><Relationship Id="rId3375" Type="http://schemas.openxmlformats.org/officeDocument/2006/relationships/hyperlink" Target="https://incubeta.com/gb/knowledge-base/page/2/" TargetMode="External"/><Relationship Id="rId2044" Type="http://schemas.openxmlformats.org/officeDocument/2006/relationships/hyperlink" Target="https://incubeta.com/my/knowledge-base/category/ecommerce/" TargetMode="External"/><Relationship Id="rId3374" Type="http://schemas.openxmlformats.org/officeDocument/2006/relationships/hyperlink" Target="https://incubeta.com/knowledge-base/category/statistics/" TargetMode="External"/><Relationship Id="rId125" Type="http://schemas.openxmlformats.org/officeDocument/2006/relationships/hyperlink" Target="https://incubeta.com/ch/find-us/sydney-australia/" TargetMode="External"/><Relationship Id="rId2045" Type="http://schemas.openxmlformats.org/officeDocument/2006/relationships/hyperlink" Target="https://incubeta.com/pt-pt/our-work/how-machine-learning-helped-worten-achieve-a-3x-increase-in-roas/" TargetMode="External"/><Relationship Id="rId3377" Type="http://schemas.openxmlformats.org/officeDocument/2006/relationships/hyperlink" Target="https://incubeta.com/au/knowledge-base/test-learn-with-the-new-ai-powered-features-on-performance-max/" TargetMode="External"/><Relationship Id="rId124" Type="http://schemas.openxmlformats.org/officeDocument/2006/relationships/hyperlink" Target="https://incubeta.com/es/knowledge-base/" TargetMode="External"/><Relationship Id="rId2046" Type="http://schemas.openxmlformats.org/officeDocument/2006/relationships/hyperlink" Target="https://incubeta.com/mx/knowledge-base/category/marketing/" TargetMode="External"/><Relationship Id="rId3376" Type="http://schemas.openxmlformats.org/officeDocument/2006/relationships/hyperlink" Target="https://incubeta.com/pt-pt/knowledge-base/how-retail-consumers-spend-during-economic-hardship/" TargetMode="External"/><Relationship Id="rId123" Type="http://schemas.openxmlformats.org/officeDocument/2006/relationships/hyperlink" Target="https://incubeta.com/de/find-us/cape-town-south-africa/" TargetMode="External"/><Relationship Id="rId2047" Type="http://schemas.openxmlformats.org/officeDocument/2006/relationships/hyperlink" Target="https://incubeta.com/ae/knowledge-base/category/channel/" TargetMode="External"/><Relationship Id="rId3379" Type="http://schemas.openxmlformats.org/officeDocument/2006/relationships/hyperlink" Target="https://incubeta.com/sg/knowledge-base/unlocking-search-performance-with-sa360-forecasting/" TargetMode="External"/><Relationship Id="rId122" Type="http://schemas.openxmlformats.org/officeDocument/2006/relationships/hyperlink" Target="https://incubeta.com/ch/find-us/lisbon-portugal/" TargetMode="External"/><Relationship Id="rId2048" Type="http://schemas.openxmlformats.org/officeDocument/2006/relationships/hyperlink" Target="https://incubeta.com/my/news-and-resources/rethinking-marketing-measurement-from-reporting-to-real-impact/" TargetMode="External"/><Relationship Id="rId3378" Type="http://schemas.openxmlformats.org/officeDocument/2006/relationships/hyperlink" Target="https://incubeta.com/mx/news-and-resources/incubeta-announces-lani-cummins-as-managing-director-anz/" TargetMode="External"/><Relationship Id="rId2038" Type="http://schemas.openxmlformats.org/officeDocument/2006/relationships/hyperlink" Target="https://incubeta.com/it/our-work/driving-search-profit-with-machine-learning/" TargetMode="External"/><Relationship Id="rId2039" Type="http://schemas.openxmlformats.org/officeDocument/2006/relationships/hyperlink" Target="https://incubeta.com/ae/news-and-resources/incubeta-has-been-named-a-2022-google-premier-partner/" TargetMode="External"/><Relationship Id="rId3369" Type="http://schemas.openxmlformats.org/officeDocument/2006/relationships/hyperlink" Target="https://incubeta.com/de/news-and-resources/loreal-incubeta-use-ai-first-party-data-to-push-personalization-frontiers-with-skin-genius/" TargetMode="External"/><Relationship Id="rId118" Type="http://schemas.openxmlformats.org/officeDocument/2006/relationships/hyperlink" Target="https://incubeta.com/au/find-us/madrid-spain/" TargetMode="External"/><Relationship Id="rId117" Type="http://schemas.openxmlformats.org/officeDocument/2006/relationships/hyperlink" Target="https://incubeta.com/ae/solutions/outsmart/" TargetMode="External"/><Relationship Id="rId116" Type="http://schemas.openxmlformats.org/officeDocument/2006/relationships/hyperlink" Target="https://incubeta.com/pt-pt/find-us/copenhagen-denmark/" TargetMode="External"/><Relationship Id="rId115" Type="http://schemas.openxmlformats.org/officeDocument/2006/relationships/hyperlink" Target="https://incubeta.com/my/find-us/dubai-united-arab-emirates/" TargetMode="External"/><Relationship Id="rId3360" Type="http://schemas.openxmlformats.org/officeDocument/2006/relationships/hyperlink" Target="https://incubeta.com/it/news-and-resources/creating-value-with-ai-three-concrete-use-cases/" TargetMode="External"/><Relationship Id="rId119" Type="http://schemas.openxmlformats.org/officeDocument/2006/relationships/hyperlink" Target="https://incubeta.com/es/solutions/outcreate/" TargetMode="External"/><Relationship Id="rId110" Type="http://schemas.openxmlformats.org/officeDocument/2006/relationships/hyperlink" Target="https://incubeta.com/ch/careers/" TargetMode="External"/><Relationship Id="rId2030" Type="http://schemas.openxmlformats.org/officeDocument/2006/relationships/hyperlink" Target="https://incubeta.com/ch/our-work/unlocking-new-profitability-in-a-shifting-luxury-market/" TargetMode="External"/><Relationship Id="rId3362" Type="http://schemas.openxmlformats.org/officeDocument/2006/relationships/hyperlink" Target="https://incubeta.com/au/whitepapers/the-architects-the-renters/" TargetMode="External"/><Relationship Id="rId2031" Type="http://schemas.openxmlformats.org/officeDocument/2006/relationships/hyperlink" Target="https://incubeta.com/es/video-library/the-digital-edge-ep-3-ceo-jacques-van-niekerk-on-sustainable-growth-in-2025-outperform-marketing/" TargetMode="External"/><Relationship Id="rId3361" Type="http://schemas.openxmlformats.org/officeDocument/2006/relationships/hyperlink" Target="https://incubeta.com/it/news-and-resources/advertising-through-uncertain-times/" TargetMode="External"/><Relationship Id="rId2032" Type="http://schemas.openxmlformats.org/officeDocument/2006/relationships/hyperlink" Target="https://incubeta.com/sg/knowledge-base/googles-ai-max-at-peak-times-the-hidden-risks-and-how-to-avoid-them-2/" TargetMode="External"/><Relationship Id="rId3364" Type="http://schemas.openxmlformats.org/officeDocument/2006/relationships/hyperlink" Target="https://incubeta.com/mx/knowledge-base/googles-ai-max-at-peak-times-the-hidden-risks-and-how-to-avoid-them-2/" TargetMode="External"/><Relationship Id="rId2033" Type="http://schemas.openxmlformats.org/officeDocument/2006/relationships/hyperlink" Target="https://incubeta.com/gb/knowledge-base/how-retail-consumers-spend-during-economic-hardship/" TargetMode="External"/><Relationship Id="rId3363" Type="http://schemas.openxmlformats.org/officeDocument/2006/relationships/hyperlink" Target="https://incubeta.com/de/news-and-resources/incubeta-scores-vendor-licenses-in-virginia-louisiana/" TargetMode="External"/><Relationship Id="rId114" Type="http://schemas.openxmlformats.org/officeDocument/2006/relationships/hyperlink" Target="https://incubeta.com/ch/knowledge-base/" TargetMode="External"/><Relationship Id="rId2034" Type="http://schemas.openxmlformats.org/officeDocument/2006/relationships/hyperlink" Target="https://incubeta.com/au/our-work/maximizing-engagement-reach-with-first-party-data/" TargetMode="External"/><Relationship Id="rId3366" Type="http://schemas.openxmlformats.org/officeDocument/2006/relationships/hyperlink" Target="https://incubeta.com/ch/knowledge-base/how-to-drive-sales-over-valentines-day/" TargetMode="External"/><Relationship Id="rId113" Type="http://schemas.openxmlformats.org/officeDocument/2006/relationships/hyperlink" Target="https://incubeta.com/pt-pt/find-us/london-united-kingdom/" TargetMode="External"/><Relationship Id="rId2035" Type="http://schemas.openxmlformats.org/officeDocument/2006/relationships/hyperlink" Target="https://incubeta.com/my/knowledge-base/how-to-elevate-your-brands-presence-power-with-amazon-brand-registry/" TargetMode="External"/><Relationship Id="rId3365" Type="http://schemas.openxmlformats.org/officeDocument/2006/relationships/hyperlink" Target="https://incubeta.com/de/news-and-resources/incubeta-to-propel-growth-for-popeyes-uk/" TargetMode="External"/><Relationship Id="rId112" Type="http://schemas.openxmlformats.org/officeDocument/2006/relationships/hyperlink" Target="https://incubeta.com/pt-pt/find-us/lisbon-portugal/" TargetMode="External"/><Relationship Id="rId2036" Type="http://schemas.openxmlformats.org/officeDocument/2006/relationships/hyperlink" Target="https://incubeta.com/de/knowledge-base/category/user-experience/" TargetMode="External"/><Relationship Id="rId3368" Type="http://schemas.openxmlformats.org/officeDocument/2006/relationships/hyperlink" Target="https://incubeta.com/mx/news-and-resources/incubeta-appoints-cory-hudson-as-senior-vice-president-of-creative/" TargetMode="External"/><Relationship Id="rId111" Type="http://schemas.openxmlformats.org/officeDocument/2006/relationships/hyperlink" Target="https://incubeta.com/pt-pt/video-library/" TargetMode="External"/><Relationship Id="rId2037" Type="http://schemas.openxmlformats.org/officeDocument/2006/relationships/hyperlink" Target="https://incubeta.com/it/news-and-resources/incubeta-scores-vendor-licenses-in-virginia-louisiana/" TargetMode="External"/><Relationship Id="rId3367" Type="http://schemas.openxmlformats.org/officeDocument/2006/relationships/hyperlink" Target="https://incubeta.com/za/knowledge-base/why-is-tiktok-shop-important/" TargetMode="External"/><Relationship Id="rId3315" Type="http://schemas.openxmlformats.org/officeDocument/2006/relationships/hyperlink" Target="https://incubeta.com/my/knowledge-base/category/amazon/" TargetMode="External"/><Relationship Id="rId3314" Type="http://schemas.openxmlformats.org/officeDocument/2006/relationships/hyperlink" Target="https://incubeta.com/ae/news-and-resources/incubeta-wins-at-the-google-premier-partner-awards/" TargetMode="External"/><Relationship Id="rId3317" Type="http://schemas.openxmlformats.org/officeDocument/2006/relationships/hyperlink" Target="https://incubeta.com/ch/knowledge-base/category/gmp/" TargetMode="External"/><Relationship Id="rId3316" Type="http://schemas.openxmlformats.org/officeDocument/2006/relationships/hyperlink" Target="https://incubeta.com/my/video-library/the-digital-edge-s2-ep-8-how-humans-win-and-disrupt-a-boring-ai-landscape-with-mark-schaefer/" TargetMode="External"/><Relationship Id="rId3319" Type="http://schemas.openxmlformats.org/officeDocument/2006/relationships/hyperlink" Target="https://incubeta.com/ae/knowledge-base/how-to-set-up-a-retail-media-network/" TargetMode="External"/><Relationship Id="rId3318" Type="http://schemas.openxmlformats.org/officeDocument/2006/relationships/hyperlink" Target="https://incubeta.com/es/video-library/the-digital-edge-s2-ep-3-how-to-build-an-ai-powered-brand-for-the-future-with-amy-crowther/" TargetMode="External"/><Relationship Id="rId3311" Type="http://schemas.openxmlformats.org/officeDocument/2006/relationships/hyperlink" Target="https://incubeta.com/knowledge-base/6-accessibility-tips-to-improve-your-customer-experience/" TargetMode="External"/><Relationship Id="rId3310" Type="http://schemas.openxmlformats.org/officeDocument/2006/relationships/hyperlink" Target="https://incubeta.com/gb/video-library/the-digital-edge-ep-7-the-future-of-search-ai-what-comes-next/" TargetMode="External"/><Relationship Id="rId3313" Type="http://schemas.openxmlformats.org/officeDocument/2006/relationships/hyperlink" Target="https://incubeta.com/my/knowledge-base/multi-target-portfolios-making-the-most-of-sa360s-newest-bid-strategy/" TargetMode="External"/><Relationship Id="rId3312" Type="http://schemas.openxmlformats.org/officeDocument/2006/relationships/hyperlink" Target="https://incubeta.com/sg/knowledge-base/category/statistics/" TargetMode="External"/><Relationship Id="rId3304" Type="http://schemas.openxmlformats.org/officeDocument/2006/relationships/hyperlink" Target="https://incubeta.com/mx/news-and-resources/amazons-back-what-their-google-shopping-whiplash-really-changed/" TargetMode="External"/><Relationship Id="rId3303" Type="http://schemas.openxmlformats.org/officeDocument/2006/relationships/hyperlink" Target="https://incubeta.com/pt-pt/knowledge-base/seasonal-sales-strategy-how-to-outperform-in-shorter-peak-windows/" TargetMode="External"/><Relationship Id="rId3306" Type="http://schemas.openxmlformats.org/officeDocument/2006/relationships/hyperlink" Target="https://incubeta.com/au/news-and-resources/incubeta-announces-lani-cummins-as-managing-director-anz/" TargetMode="External"/><Relationship Id="rId3305" Type="http://schemas.openxmlformats.org/officeDocument/2006/relationships/hyperlink" Target="https://incubeta.com/gb/news-and-resources/nmpi-and-dqa-complete-acquisition-of-creative-specialist-joystick/" TargetMode="External"/><Relationship Id="rId3308" Type="http://schemas.openxmlformats.org/officeDocument/2006/relationships/hyperlink" Target="https://incubeta.com/mx/welcome-interview/" TargetMode="External"/><Relationship Id="rId3307" Type="http://schemas.openxmlformats.org/officeDocument/2006/relationships/hyperlink" Target="https://incubeta.com/au/our-work/blending-creativity-to-drive-engagement/" TargetMode="External"/><Relationship Id="rId3309" Type="http://schemas.openxmlformats.org/officeDocument/2006/relationships/hyperlink" Target="https://incubeta.com/za/news-and-resources/why-brands-need-to-own-their-marketing-intelligence-in-the-ai-era/" TargetMode="External"/><Relationship Id="rId3300" Type="http://schemas.openxmlformats.org/officeDocument/2006/relationships/hyperlink" Target="https://incubeta.com/knowledge-base/category/google-ads/" TargetMode="External"/><Relationship Id="rId3302" Type="http://schemas.openxmlformats.org/officeDocument/2006/relationships/hyperlink" Target="https://incubeta.com/ch/video-library/the-digital-edge-s2-ep-7-how-to-move-from-ai-efficiency-to-strategic-growth-with-marketing-over-coffees-christopher-penn/" TargetMode="External"/><Relationship Id="rId3301" Type="http://schemas.openxmlformats.org/officeDocument/2006/relationships/hyperlink" Target="https://incubeta.com/sg/video-library/the-digital-edge-ep-3-ceo-jacques-van-niekerk-on-sustainable-growth-in-2025-outperform-marketing/" TargetMode="External"/><Relationship Id="rId2005" Type="http://schemas.openxmlformats.org/officeDocument/2006/relationships/hyperlink" Target="https://incubeta.com/ae/knowledge-base/category/conversions/" TargetMode="External"/><Relationship Id="rId3337" Type="http://schemas.openxmlformats.org/officeDocument/2006/relationships/hyperlink" Target="https://incubeta.com/sg/news-and-resources/3-best-practices-to-keep-growing-despite-stricter-privacy-law/" TargetMode="External"/><Relationship Id="rId2006" Type="http://schemas.openxmlformats.org/officeDocument/2006/relationships/hyperlink" Target="https://incubeta.com/my/video-library/the-digital-edge-s2-ep-1-discover-how-ai-is-reshaping-digital-marketing-with-michael-ossendrijver/" TargetMode="External"/><Relationship Id="rId3336" Type="http://schemas.openxmlformats.org/officeDocument/2006/relationships/hyperlink" Target="https://incubeta.com/au/knowledge-base/category/dco/" TargetMode="External"/><Relationship Id="rId2007" Type="http://schemas.openxmlformats.org/officeDocument/2006/relationships/hyperlink" Target="https://incubeta.com/it/knowledge-base/the-role-of-consent-mode-in-your-path-to-privacy-ready-marketing/" TargetMode="External"/><Relationship Id="rId3339" Type="http://schemas.openxmlformats.org/officeDocument/2006/relationships/hyperlink" Target="https://incubeta.com/au/our-work/driving-search-profit-with-machine-learning/" TargetMode="External"/><Relationship Id="rId2008" Type="http://schemas.openxmlformats.org/officeDocument/2006/relationships/hyperlink" Target="https://incubeta.com/ch/news-and-resources/how-to-find-growth-in-difficult-times/" TargetMode="External"/><Relationship Id="rId3338" Type="http://schemas.openxmlformats.org/officeDocument/2006/relationships/hyperlink" Target="https://incubeta.com/de/knowledge-base/whats-new-with-ga4/" TargetMode="External"/><Relationship Id="rId2009" Type="http://schemas.openxmlformats.org/officeDocument/2006/relationships/hyperlink" Target="https://incubeta.com/au/knowledge-base/multi-target-portfolios-making-the-most-of-sa360s-newest-bid-strategy/" TargetMode="External"/><Relationship Id="rId3331" Type="http://schemas.openxmlformats.org/officeDocument/2006/relationships/hyperlink" Target="https://incubeta.com/ch/news-and-resources/clicks-prompts-what-the-future-of-ai-driven-discovery-means-for-brands/" TargetMode="External"/><Relationship Id="rId2000" Type="http://schemas.openxmlformats.org/officeDocument/2006/relationships/hyperlink" Target="https://incubeta.com/our-work/enriching-ga4-with-business-data/" TargetMode="External"/><Relationship Id="rId3330" Type="http://schemas.openxmlformats.org/officeDocument/2006/relationships/hyperlink" Target="https://incubeta.com/de/knowledge-base/category/accessibility/" TargetMode="External"/><Relationship Id="rId2001" Type="http://schemas.openxmlformats.org/officeDocument/2006/relationships/hyperlink" Target="https://incubeta.com/ch/news-and-resources/from-search-to-delegation-navigating-the-rise-of-agentic-commerce/" TargetMode="External"/><Relationship Id="rId3333" Type="http://schemas.openxmlformats.org/officeDocument/2006/relationships/hyperlink" Target="https://incubeta.com/my/knowledge-base/category/campaign-tracking/" TargetMode="External"/><Relationship Id="rId2002" Type="http://schemas.openxmlformats.org/officeDocument/2006/relationships/hyperlink" Target="https://incubeta.com/mx/knowledge-base/category/roas/" TargetMode="External"/><Relationship Id="rId3332" Type="http://schemas.openxmlformats.org/officeDocument/2006/relationships/hyperlink" Target="https://incubeta.com/au/news-and-resources/demonstrating-diversity-the-value-of-inclusive-marketing/" TargetMode="External"/><Relationship Id="rId2003" Type="http://schemas.openxmlformats.org/officeDocument/2006/relationships/hyperlink" Target="https://incubeta.com/ch/news-and-resources/redesigning-marketing-operations-for-the-ai-era-in-conversation-with-jonathan-greene/" TargetMode="External"/><Relationship Id="rId3335" Type="http://schemas.openxmlformats.org/officeDocument/2006/relationships/hyperlink" Target="https://incubeta.com/sg/knowledge-base/the-role-of-consent-mode-in-your-path-to-privacy-ready-marketing/" TargetMode="External"/><Relationship Id="rId2004" Type="http://schemas.openxmlformats.org/officeDocument/2006/relationships/hyperlink" Target="https://incubeta.com/de/knowledge-base/category/sa360/" TargetMode="External"/><Relationship Id="rId3334" Type="http://schemas.openxmlformats.org/officeDocument/2006/relationships/hyperlink" Target="https://incubeta.com/es/our-work/global-digital-transformation/" TargetMode="External"/><Relationship Id="rId3326" Type="http://schemas.openxmlformats.org/officeDocument/2006/relationships/hyperlink" Target="https://incubeta.com/my/knowledge-base/category/threads/" TargetMode="External"/><Relationship Id="rId3325" Type="http://schemas.openxmlformats.org/officeDocument/2006/relationships/hyperlink" Target="https://incubeta.com/za/news-and-resources/incubeta-welcomes-blue-walrus-to-the-family/" TargetMode="External"/><Relationship Id="rId3328" Type="http://schemas.openxmlformats.org/officeDocument/2006/relationships/hyperlink" Target="https://incubeta.com/ae/our-work/boosting-cross-market-brand-performance-for-gruppo-una/" TargetMode="External"/><Relationship Id="rId3327" Type="http://schemas.openxmlformats.org/officeDocument/2006/relationships/hyperlink" Target="https://incubeta.com/ae/knowledge-base/category/marketing/" TargetMode="External"/><Relationship Id="rId3329" Type="http://schemas.openxmlformats.org/officeDocument/2006/relationships/hyperlink" Target="https://incubeta.com/gb/knowledge-base/fragmentation-is-the-challenge-demand-gen-is-the-solution-2/" TargetMode="External"/><Relationship Id="rId3320" Type="http://schemas.openxmlformats.org/officeDocument/2006/relationships/hyperlink" Target="https://incubeta.com/my/news-and-resources/google-agentspace/" TargetMode="External"/><Relationship Id="rId3322" Type="http://schemas.openxmlformats.org/officeDocument/2006/relationships/hyperlink" Target="https://incubeta.com/ch/our-work/increasing-qualified-traffic-through-display-campaigns/" TargetMode="External"/><Relationship Id="rId3321" Type="http://schemas.openxmlformats.org/officeDocument/2006/relationships/hyperlink" Target="https://incubeta.com/mx/news-and-resources/incubeta-appoints-adam-woods-as-global-chief-product-officer/" TargetMode="External"/><Relationship Id="rId3324" Type="http://schemas.openxmlformats.org/officeDocument/2006/relationships/hyperlink" Target="https://incubeta.com/sg/news-and-resources/incubeta-insider-the-value-of-a-supportive-culture/" TargetMode="External"/><Relationship Id="rId3323" Type="http://schemas.openxmlformats.org/officeDocument/2006/relationships/hyperlink" Target="https://incubeta.com/sg/knowledge-base/how-to-drive-sales-over-christmas/" TargetMode="External"/><Relationship Id="rId2090" Type="http://schemas.openxmlformats.org/officeDocument/2006/relationships/hyperlink" Target="https://incubeta.com/de/knowledge-base/what-is-consent-mode/" TargetMode="External"/><Relationship Id="rId2091" Type="http://schemas.openxmlformats.org/officeDocument/2006/relationships/hyperlink" Target="https://incubeta.com/ae/news-and-resources/we-have-the-google-premier-partner-badge/" TargetMode="External"/><Relationship Id="rId2092" Type="http://schemas.openxmlformats.org/officeDocument/2006/relationships/hyperlink" Target="https://incubeta.com/ae/knowledge-base/why-are-video-ads-important/" TargetMode="External"/><Relationship Id="rId2093" Type="http://schemas.openxmlformats.org/officeDocument/2006/relationships/hyperlink" Target="https://incubeta.com/sg/news-and-resources/incubeta-opens-offices-in-saudi-arabia-to-execute-on-regional-global-growth-strategy/" TargetMode="External"/><Relationship Id="rId2094" Type="http://schemas.openxmlformats.org/officeDocument/2006/relationships/hyperlink" Target="https://incubeta.com/de/video-library/the-digital-edge-ep-7-the-future-of-search-ai-what-comes-next/" TargetMode="External"/><Relationship Id="rId2095" Type="http://schemas.openxmlformats.org/officeDocument/2006/relationships/hyperlink" Target="https://incubeta.com/za/news-and-resources/google-transitions-away-from-similar-audiences/" TargetMode="External"/><Relationship Id="rId2096" Type="http://schemas.openxmlformats.org/officeDocument/2006/relationships/hyperlink" Target="https://incubeta.com/mx/our-work/identifying-analyzing-website-crawlability/" TargetMode="External"/><Relationship Id="rId2097" Type="http://schemas.openxmlformats.org/officeDocument/2006/relationships/hyperlink" Target="https://incubeta.com/mx/video-library/the-digital-edge-s2-ep-3-how-to-build-an-ai-powered-brand-for-the-future-with-amy-crowther/" TargetMode="External"/><Relationship Id="rId2098" Type="http://schemas.openxmlformats.org/officeDocument/2006/relationships/hyperlink" Target="https://incubeta.com/ae/video-library/the-digital-edge-s2-ep-8-how-humans-win-and-disrupt-a-boring-ai-landscape-with-mark-schaefer/" TargetMode="External"/><Relationship Id="rId2099" Type="http://schemas.openxmlformats.org/officeDocument/2006/relationships/hyperlink" Target="https://incubeta.com/za/news-and-resources/category/incubeta-updates/page/2/" TargetMode="External"/><Relationship Id="rId3391" Type="http://schemas.openxmlformats.org/officeDocument/2006/relationships/hyperlink" Target="https://incubeta.com/au/news-and-resources/nmpi-and-dqa-complete-acquisition-of-creative-specialist-joystick/" TargetMode="External"/><Relationship Id="rId2060" Type="http://schemas.openxmlformats.org/officeDocument/2006/relationships/hyperlink" Target="https://incubeta.com/it/knowledge-base/advanced-signals-ai-first-ppc-structures-dont-need-to-result-in-a-loss-of-insight-or-control/" TargetMode="External"/><Relationship Id="rId3390" Type="http://schemas.openxmlformats.org/officeDocument/2006/relationships/hyperlink" Target="https://incubeta.com/pt-pt/knowledge-base/12-tips-for-seo-success-in-the-holiday-season/" TargetMode="External"/><Relationship Id="rId2061" Type="http://schemas.openxmlformats.org/officeDocument/2006/relationships/hyperlink" Target="https://incubeta.com/gb/knowledge-base/category/search-ads-360/" TargetMode="External"/><Relationship Id="rId3393" Type="http://schemas.openxmlformats.org/officeDocument/2006/relationships/hyperlink" Target="https://incubeta.com/es/our-work/identifying-analyzing-website-crawlability/" TargetMode="External"/><Relationship Id="rId2062" Type="http://schemas.openxmlformats.org/officeDocument/2006/relationships/hyperlink" Target="https://incubeta.com/my/knowledge-base/category/ai/" TargetMode="External"/><Relationship Id="rId3392" Type="http://schemas.openxmlformats.org/officeDocument/2006/relationships/hyperlink" Target="https://incubeta.com/es/knowledge-base/how-to-exponentiate-your-digital-campaigns/" TargetMode="External"/><Relationship Id="rId2063" Type="http://schemas.openxmlformats.org/officeDocument/2006/relationships/hyperlink" Target="https://incubeta.com/it/knowledge-base/category/sales/" TargetMode="External"/><Relationship Id="rId3395" Type="http://schemas.openxmlformats.org/officeDocument/2006/relationships/hyperlink" Target="https://incubeta.com/au/news-and-resources/incubeta-welcome-new-managing-director-mexico/" TargetMode="External"/><Relationship Id="rId2064" Type="http://schemas.openxmlformats.org/officeDocument/2006/relationships/hyperlink" Target="https://incubeta.com/sg/news-and-resources/how-to-find-growth-in-difficult-times/" TargetMode="External"/><Relationship Id="rId3394" Type="http://schemas.openxmlformats.org/officeDocument/2006/relationships/hyperlink" Target="https://incubeta.com/mx/knowledge-base/category/data/" TargetMode="External"/><Relationship Id="rId2065" Type="http://schemas.openxmlformats.org/officeDocument/2006/relationships/hyperlink" Target="https://incubeta.com/au/our-work/driving-revenue-growth-and-performance/" TargetMode="External"/><Relationship Id="rId3397" Type="http://schemas.openxmlformats.org/officeDocument/2006/relationships/hyperlink" Target="https://incubeta.com/gb/video-library/the-digital-edge-s2-ep-8-how-humans-win-and-disrupt-a-boring-ai-landscape-with-mark-schaefer/" TargetMode="External"/><Relationship Id="rId2066" Type="http://schemas.openxmlformats.org/officeDocument/2006/relationships/hyperlink" Target="https://incubeta.com/au/knowledge-base/the-role-of-first-party-mode-in-futureproof-measurement/" TargetMode="External"/><Relationship Id="rId3396" Type="http://schemas.openxmlformats.org/officeDocument/2006/relationships/hyperlink" Target="https://incubeta.com/sg/knowledge-base/a-guide-to-countering-safaris-gclid-removal/" TargetMode="External"/><Relationship Id="rId2067" Type="http://schemas.openxmlformats.org/officeDocument/2006/relationships/hyperlink" Target="https://incubeta.com/gb/our-work/marks-spencer-international/" TargetMode="External"/><Relationship Id="rId3399" Type="http://schemas.openxmlformats.org/officeDocument/2006/relationships/hyperlink" Target="https://incubeta.com/sg/knowledge-base/category/gmp/" TargetMode="External"/><Relationship Id="rId2068" Type="http://schemas.openxmlformats.org/officeDocument/2006/relationships/hyperlink" Target="https://incubeta.com/it/news-and-resources/incubeta-za-is-google-mobile-certified/" TargetMode="External"/><Relationship Id="rId3398" Type="http://schemas.openxmlformats.org/officeDocument/2006/relationships/hyperlink" Target="https://incubeta.com/pt-pt/knowledge-base/the-benefits-challenges-of-in-app-advertising/" TargetMode="External"/><Relationship Id="rId2069" Type="http://schemas.openxmlformats.org/officeDocument/2006/relationships/hyperlink" Target="https://incubeta.com/au/news-and-resources/is-marketing-maturity-the-key-to-profitability/" TargetMode="External"/><Relationship Id="rId3380" Type="http://schemas.openxmlformats.org/officeDocument/2006/relationships/hyperlink" Target="https://incubeta.com/pt-pt/news-and-resources/incubeta-are-finalists-at-google-premier-partner-awards/" TargetMode="External"/><Relationship Id="rId2050" Type="http://schemas.openxmlformats.org/officeDocument/2006/relationships/hyperlink" Target="https://incubeta.com/es/knowledge-base/how-to-drive-sales-over-christmas/" TargetMode="External"/><Relationship Id="rId3382" Type="http://schemas.openxmlformats.org/officeDocument/2006/relationships/hyperlink" Target="https://incubeta.com/au/knowledge-base/the-role-of-consent-mode-in-your-path-to-privacy-ready-marketing/" TargetMode="External"/><Relationship Id="rId2051" Type="http://schemas.openxmlformats.org/officeDocument/2006/relationships/hyperlink" Target="https://incubeta.com/de/our-work/generating-demand-with-ai/" TargetMode="External"/><Relationship Id="rId3381" Type="http://schemas.openxmlformats.org/officeDocument/2006/relationships/hyperlink" Target="https://incubeta.com/de/news-and-resources/what-the-digital-markets-act-dma-means-for-google-advertisers/" TargetMode="External"/><Relationship Id="rId2052" Type="http://schemas.openxmlformats.org/officeDocument/2006/relationships/hyperlink" Target="https://incubeta.com/mx/news-and-resources/incubeta-acquires-global-marketplace-expert-maze-one/" TargetMode="External"/><Relationship Id="rId3384" Type="http://schemas.openxmlformats.org/officeDocument/2006/relationships/hyperlink" Target="https://incubeta.com/it/knowledge-base/category/ga4/" TargetMode="External"/><Relationship Id="rId2053" Type="http://schemas.openxmlformats.org/officeDocument/2006/relationships/hyperlink" Target="https://incubeta.com/za/knowledge-base/whats-new-with-ga4/" TargetMode="External"/><Relationship Id="rId3383" Type="http://schemas.openxmlformats.org/officeDocument/2006/relationships/hyperlink" Target="https://incubeta.com/mx/our-work/delivering-scale-performance/" TargetMode="External"/><Relationship Id="rId2054" Type="http://schemas.openxmlformats.org/officeDocument/2006/relationships/hyperlink" Target="https://incubeta.com/ae/knowledge-base/category/google-ads/" TargetMode="External"/><Relationship Id="rId3386" Type="http://schemas.openxmlformats.org/officeDocument/2006/relationships/hyperlink" Target="https://incubeta.com/za/knowledge-base/category/performace/" TargetMode="External"/><Relationship Id="rId2055" Type="http://schemas.openxmlformats.org/officeDocument/2006/relationships/hyperlink" Target="https://incubeta.com/mx/video-library/incubeta-unpacks-commerce-on-emerce-talks/" TargetMode="External"/><Relationship Id="rId3385" Type="http://schemas.openxmlformats.org/officeDocument/2006/relationships/hyperlink" Target="https://incubeta.com/pt-pt/knowledge-base/category/campaign-tracking/" TargetMode="External"/><Relationship Id="rId2056" Type="http://schemas.openxmlformats.org/officeDocument/2006/relationships/hyperlink" Target="https://incubeta.com/it/news-and-resources/category/thought-leadership/page/3/" TargetMode="External"/><Relationship Id="rId3388" Type="http://schemas.openxmlformats.org/officeDocument/2006/relationships/hyperlink" Target="https://incubeta.com/es/news-and-resources/incubeta-launches-seamless-search-on-google-cloud-marketplace/" TargetMode="External"/><Relationship Id="rId2057" Type="http://schemas.openxmlformats.org/officeDocument/2006/relationships/hyperlink" Target="https://incubeta.com/au/our-work/delivering-tangible-business-growth/" TargetMode="External"/><Relationship Id="rId3387" Type="http://schemas.openxmlformats.org/officeDocument/2006/relationships/hyperlink" Target="https://incubeta.com/sg/video-library/the-digital-edge-ep-4-the-key-to-creative-profitability-with-vanessa-bolosier-jessica-hondolero/" TargetMode="External"/><Relationship Id="rId2058" Type="http://schemas.openxmlformats.org/officeDocument/2006/relationships/hyperlink" Target="https://incubeta.com/za/news-and-resources/amazons-back-what-their-google-shopping-whiplash-really-changed/" TargetMode="External"/><Relationship Id="rId2059" Type="http://schemas.openxmlformats.org/officeDocument/2006/relationships/hyperlink" Target="https://incubeta.com/de/news-and-resources/under-armour-appoints-incubeta-to-accelerate-european-growth-on-amazon/" TargetMode="External"/><Relationship Id="rId3389" Type="http://schemas.openxmlformats.org/officeDocument/2006/relationships/hyperlink" Target="https://incubeta.com/es/knowledge-base/category/visual-web-optimiser/" TargetMode="External"/><Relationship Id="rId2080" Type="http://schemas.openxmlformats.org/officeDocument/2006/relationships/hyperlink" Target="https://incubeta.com/sg/knowledge-base/category/generative-ai/" TargetMode="External"/><Relationship Id="rId2081" Type="http://schemas.openxmlformats.org/officeDocument/2006/relationships/hyperlink" Target="https://incubeta.com/ch/knowledge-base/why-are-video-ads-important/" TargetMode="External"/><Relationship Id="rId2082" Type="http://schemas.openxmlformats.org/officeDocument/2006/relationships/hyperlink" Target="https://incubeta.com/knowledge-base/understanding-consolidated-data/" TargetMode="External"/><Relationship Id="rId2083" Type="http://schemas.openxmlformats.org/officeDocument/2006/relationships/hyperlink" Target="https://incubeta.com/ae/capabilities/digital-experiences/" TargetMode="External"/><Relationship Id="rId2084" Type="http://schemas.openxmlformats.org/officeDocument/2006/relationships/hyperlink" Target="https://incubeta.com/au/knowledge-base/category/ga4/" TargetMode="External"/><Relationship Id="rId2085" Type="http://schemas.openxmlformats.org/officeDocument/2006/relationships/hyperlink" Target="https://incubeta.com/za/knowledge-base/how-bigquery-augments-ga4s-reporting-capabilities/" TargetMode="External"/><Relationship Id="rId2086" Type="http://schemas.openxmlformats.org/officeDocument/2006/relationships/hyperlink" Target="https://incubeta.com/au/news-and-resources/category/news/" TargetMode="External"/><Relationship Id="rId2087" Type="http://schemas.openxmlformats.org/officeDocument/2006/relationships/hyperlink" Target="https://incubeta.com/au/video-library/the-digital-edge-s2-ep-9-keeping-your-brand-voice-in-an-automated-world-with-ben-afia/" TargetMode="External"/><Relationship Id="rId2088" Type="http://schemas.openxmlformats.org/officeDocument/2006/relationships/hyperlink" Target="https://incubeta.com/mx/knowledge-base/category/amazon/" TargetMode="External"/><Relationship Id="rId2089" Type="http://schemas.openxmlformats.org/officeDocument/2006/relationships/hyperlink" Target="https://incubeta.com/my/our-work/enriching-ga4-with-business-data/" TargetMode="External"/><Relationship Id="rId2070" Type="http://schemas.openxmlformats.org/officeDocument/2006/relationships/hyperlink" Target="https://incubeta.com/my/news-and-resources/incubeta-to-launch-outperform-pmax-an-ai-solution-that-puts-brands-in-charge/" TargetMode="External"/><Relationship Id="rId2071" Type="http://schemas.openxmlformats.org/officeDocument/2006/relationships/hyperlink" Target="https://incubeta.com/mx/knowledge-base/category/channel/" TargetMode="External"/><Relationship Id="rId2072" Type="http://schemas.openxmlformats.org/officeDocument/2006/relationships/hyperlink" Target="https://incubeta.com/gb/news-and-resources/why-eu-ad-personalization-ban-will-see-meta-shift-focus-to-ai/" TargetMode="External"/><Relationship Id="rId2073" Type="http://schemas.openxmlformats.org/officeDocument/2006/relationships/hyperlink" Target="https://incubeta.com/de/our-work/page/2/" TargetMode="External"/><Relationship Id="rId2074" Type="http://schemas.openxmlformats.org/officeDocument/2006/relationships/hyperlink" Target="https://incubeta.com/it/news-and-resources/from-ai-invisibility-to-ai-authority-scaling-brand-authority-in-the-age-of-answer-engines/" TargetMode="External"/><Relationship Id="rId2075" Type="http://schemas.openxmlformats.org/officeDocument/2006/relationships/hyperlink" Target="https://incubeta.com/my/knowledge-base/category/ux/" TargetMode="External"/><Relationship Id="rId2076" Type="http://schemas.openxmlformats.org/officeDocument/2006/relationships/hyperlink" Target="https://incubeta.com/sg/knowledge-base/category/app-advertising/" TargetMode="External"/><Relationship Id="rId2077" Type="http://schemas.openxmlformats.org/officeDocument/2006/relationships/hyperlink" Target="https://incubeta.com/es/knowledge-base/category/seo/" TargetMode="External"/><Relationship Id="rId2078" Type="http://schemas.openxmlformats.org/officeDocument/2006/relationships/hyperlink" Target="https://incubeta.com/it/our-work/delivering-tangible-business-growth/" TargetMode="External"/><Relationship Id="rId2079" Type="http://schemas.openxmlformats.org/officeDocument/2006/relationships/hyperlink" Target="https://incubeta.com/mx/knowledge-base/category/signals/" TargetMode="External"/><Relationship Id="rId2940" Type="http://schemas.openxmlformats.org/officeDocument/2006/relationships/hyperlink" Target="https://incubeta.com/de/our-work/wie-taxfix-messbarkeit-in-eine-decision-engine-fuer-wachstum-transformierte/" TargetMode="External"/><Relationship Id="rId1610" Type="http://schemas.openxmlformats.org/officeDocument/2006/relationships/hyperlink" Target="https://incubeta.com/za/capabilities/marketing-technology/" TargetMode="External"/><Relationship Id="rId2941" Type="http://schemas.openxmlformats.org/officeDocument/2006/relationships/hyperlink" Target="https://incubeta.com/news-and-resources/incubeta-insider-the-value-of-a-supportive-culture/" TargetMode="External"/><Relationship Id="rId1611" Type="http://schemas.openxmlformats.org/officeDocument/2006/relationships/hyperlink" Target="https://incubeta.com/mx/news-and-resources/rethinking-marketing-measurement-from-reporting-to-real-impact/" TargetMode="External"/><Relationship Id="rId2942" Type="http://schemas.openxmlformats.org/officeDocument/2006/relationships/hyperlink" Target="https://incubeta.com/mx/news-and-resources/incubeta-wins-at-madfest/" TargetMode="External"/><Relationship Id="rId1612" Type="http://schemas.openxmlformats.org/officeDocument/2006/relationships/hyperlink" Target="https://incubeta.com/gb/our-work/maximizing-reach-efficiency-with-dv360/" TargetMode="External"/><Relationship Id="rId2943" Type="http://schemas.openxmlformats.org/officeDocument/2006/relationships/hyperlink" Target="https://incubeta.com/sg/news-and-resources/key-learns-from-google-cloud-summit/" TargetMode="External"/><Relationship Id="rId1613" Type="http://schemas.openxmlformats.org/officeDocument/2006/relationships/hyperlink" Target="https://incubeta.com/it/news-and-resources/how-data-unification-delivers-performance/" TargetMode="External"/><Relationship Id="rId2944" Type="http://schemas.openxmlformats.org/officeDocument/2006/relationships/hyperlink" Target="https://incubeta.com/sg/knowledge-base/page/2/" TargetMode="External"/><Relationship Id="rId1614" Type="http://schemas.openxmlformats.org/officeDocument/2006/relationships/hyperlink" Target="https://incubeta.com/sg/our-work/utilizing-personalization-to-scale-growth/" TargetMode="External"/><Relationship Id="rId2945" Type="http://schemas.openxmlformats.org/officeDocument/2006/relationships/hyperlink" Target="https://incubeta.com/my/news-and-resources/demonstrating-diversity-the-value-of-inclusive-marketing/" TargetMode="External"/><Relationship Id="rId1615" Type="http://schemas.openxmlformats.org/officeDocument/2006/relationships/hyperlink" Target="https://incubeta.com/gb/news-and-resources/from-ai-invisibility-to-ai-authority-scaling-brand-authority-in-the-age-of-answer-engines/" TargetMode="External"/><Relationship Id="rId2946" Type="http://schemas.openxmlformats.org/officeDocument/2006/relationships/hyperlink" Target="https://incubeta.com/au/news-and-resources/incubetas-pledge-in-2022-and-beyond/" TargetMode="External"/><Relationship Id="rId1616" Type="http://schemas.openxmlformats.org/officeDocument/2006/relationships/hyperlink" Target="https://incubeta.com/mx/our-work/utilizing-personalization-to-scale-growth/" TargetMode="External"/><Relationship Id="rId2947" Type="http://schemas.openxmlformats.org/officeDocument/2006/relationships/hyperlink" Target="https://incubeta.com/mx/news-and-resources/incubeta-uk-is-google-mobile-certified/" TargetMode="External"/><Relationship Id="rId907" Type="http://schemas.openxmlformats.org/officeDocument/2006/relationships/hyperlink" Target="https://incubeta.com/mx/news-and-resources/welcoming-jacques-van-niekerk-as-global-ceo-of-incubeta/" TargetMode="External"/><Relationship Id="rId1617" Type="http://schemas.openxmlformats.org/officeDocument/2006/relationships/hyperlink" Target="https://incubeta.com/ae/news-and-resources/is-sustainable-profitable-growth-a-pipe-dream/" TargetMode="External"/><Relationship Id="rId2948" Type="http://schemas.openxmlformats.org/officeDocument/2006/relationships/hyperlink" Target="https://incubeta.com/de/knowledge-base/category/google-chrome/" TargetMode="External"/><Relationship Id="rId906" Type="http://schemas.openxmlformats.org/officeDocument/2006/relationships/hyperlink" Target="https://incubeta.com/sg/news-and-resources/waving-goodbye-to-google-optimize/" TargetMode="External"/><Relationship Id="rId1618" Type="http://schemas.openxmlformats.org/officeDocument/2006/relationships/hyperlink" Target="https://incubeta.com/gb/knowledge-base/category/ux/" TargetMode="External"/><Relationship Id="rId2949" Type="http://schemas.openxmlformats.org/officeDocument/2006/relationships/hyperlink" Target="https://incubeta.com/sg/news-and-resources/wtf-is-chatgpt/" TargetMode="External"/><Relationship Id="rId905" Type="http://schemas.openxmlformats.org/officeDocument/2006/relationships/hyperlink" Target="https://incubeta.com/au/news-and-resources/from-search-to-delegation-navigating-the-rise-of-agentic-commerce/" TargetMode="External"/><Relationship Id="rId1619" Type="http://schemas.openxmlformats.org/officeDocument/2006/relationships/hyperlink" Target="https://incubeta.com/sg/news-and-resources/marketing-metrics-that-matter-to-the-c-suite/" TargetMode="External"/><Relationship Id="rId904" Type="http://schemas.openxmlformats.org/officeDocument/2006/relationships/hyperlink" Target="https://incubeta.com/mx/news-and-resources/incubeta-announces-partnership-with-lunio-fraud-detection-prevention-software/" TargetMode="External"/><Relationship Id="rId909" Type="http://schemas.openxmlformats.org/officeDocument/2006/relationships/hyperlink" Target="https://incubeta.com/pt-pt/news-and-resources/clicks-prompts-what-the-future-of-ai-driven-discovery-means-for-brands/" TargetMode="External"/><Relationship Id="rId908" Type="http://schemas.openxmlformats.org/officeDocument/2006/relationships/hyperlink" Target="https://incubeta.com/gb/news-and-resources/how-to-appropriately-represent-disability-in-marketing/" TargetMode="External"/><Relationship Id="rId903" Type="http://schemas.openxmlformats.org/officeDocument/2006/relationships/hyperlink" Target="https://incubeta.com/ch/knowledge-base/what-is-google-analytics-4-ga4/" TargetMode="External"/><Relationship Id="rId902" Type="http://schemas.openxmlformats.org/officeDocument/2006/relationships/hyperlink" Target="https://incubeta.com/ch/knowledge-base/the-role-of-consent-mode-in-your-path-to-privacy-ready-marketing/" TargetMode="External"/><Relationship Id="rId901" Type="http://schemas.openxmlformats.org/officeDocument/2006/relationships/hyperlink" Target="https://incubeta.com/sg/knowledge-base/what-is-marketing-mix-modeling-mmm/" TargetMode="External"/><Relationship Id="rId900" Type="http://schemas.openxmlformats.org/officeDocument/2006/relationships/hyperlink" Target="https://incubeta.com/ch/news-and-resources/incubeta-acquires-ecommerce-agency-groundswell/" TargetMode="External"/><Relationship Id="rId2930" Type="http://schemas.openxmlformats.org/officeDocument/2006/relationships/hyperlink" Target="https://incubeta.com/es/news-and-resources/incubeta-partners-with-carpio-to-supercharge-marketplace-reporting/" TargetMode="External"/><Relationship Id="rId1600" Type="http://schemas.openxmlformats.org/officeDocument/2006/relationships/hyperlink" Target="https://incubeta.com/za/news-and-resources/harrods-partners-with-incubeta/" TargetMode="External"/><Relationship Id="rId2931" Type="http://schemas.openxmlformats.org/officeDocument/2006/relationships/hyperlink" Target="https://incubeta.com/mx/knowledge-base/category/campaign-management/" TargetMode="External"/><Relationship Id="rId1601" Type="http://schemas.openxmlformats.org/officeDocument/2006/relationships/hyperlink" Target="https://incubeta.com/au/capabilities/digital-media/" TargetMode="External"/><Relationship Id="rId2932" Type="http://schemas.openxmlformats.org/officeDocument/2006/relationships/hyperlink" Target="https://incubeta.com/de/video-library/the-digital-edge-ep-4-the-key-to-creative-profitability-with-vanessa-bolosier-jessica-hondolero/" TargetMode="External"/><Relationship Id="rId1602" Type="http://schemas.openxmlformats.org/officeDocument/2006/relationships/hyperlink" Target="https://incubeta.com/ae/news-and-resources/incubeta-to-propel-growth-for-popeyes-uk/" TargetMode="External"/><Relationship Id="rId2933" Type="http://schemas.openxmlformats.org/officeDocument/2006/relationships/hyperlink" Target="https://incubeta.com/au/news-and-resources/category/incubeta-updates/page/2/" TargetMode="External"/><Relationship Id="rId1603" Type="http://schemas.openxmlformats.org/officeDocument/2006/relationships/hyperlink" Target="https://incubeta.com/gb/our-work/how-machine-learning-helped-worten-achieve-a-3x-increase-in-roas/" TargetMode="External"/><Relationship Id="rId2934" Type="http://schemas.openxmlformats.org/officeDocument/2006/relationships/hyperlink" Target="https://incubeta.com/it/our-work/combining-real-time-weather-signals-with-ai-for-the-loreal-group/" TargetMode="External"/><Relationship Id="rId1604" Type="http://schemas.openxmlformats.org/officeDocument/2006/relationships/hyperlink" Target="https://incubeta.com/de/video-library/ms-and-incubeta-building-a-demand-led-marketing-strategy/" TargetMode="External"/><Relationship Id="rId2935" Type="http://schemas.openxmlformats.org/officeDocument/2006/relationships/hyperlink" Target="https://incubeta.com/za/news-and-resources/the-next-era-of-shopping-is-agentic/" TargetMode="External"/><Relationship Id="rId1605" Type="http://schemas.openxmlformats.org/officeDocument/2006/relationships/hyperlink" Target="https://incubeta.com/mx/news-and-resources/creative-authenticity-in-a-world-of-ai/" TargetMode="External"/><Relationship Id="rId2936" Type="http://schemas.openxmlformats.org/officeDocument/2006/relationships/hyperlink" Target="https://incubeta.com/es/our-work/generating-demand-with-ai/" TargetMode="External"/><Relationship Id="rId1606" Type="http://schemas.openxmlformats.org/officeDocument/2006/relationships/hyperlink" Target="https://incubeta.com/au/news-and-resources/loreal-and-incubeta-partner/" TargetMode="External"/><Relationship Id="rId2937" Type="http://schemas.openxmlformats.org/officeDocument/2006/relationships/hyperlink" Target="https://incubeta.com/ch/news-and-resources/nmpi-and-dqa-complete-acquisition-of-creative-specialist-joystick/" TargetMode="External"/><Relationship Id="rId1607" Type="http://schemas.openxmlformats.org/officeDocument/2006/relationships/hyperlink" Target="https://incubeta.com/pt-pt/news-and-resources/how-cmos-can-win-the-affection-of-the-cfo/" TargetMode="External"/><Relationship Id="rId2938" Type="http://schemas.openxmlformats.org/officeDocument/2006/relationships/hyperlink" Target="https://incubeta.com/it/news-and-resources/how-to-own-your-automation/" TargetMode="External"/><Relationship Id="rId1608" Type="http://schemas.openxmlformats.org/officeDocument/2006/relationships/hyperlink" Target="https://incubeta.com/au/our-work/how-taxfix-turned-measurement-into-a-decision-engine-for-growth/" TargetMode="External"/><Relationship Id="rId2939" Type="http://schemas.openxmlformats.org/officeDocument/2006/relationships/hyperlink" Target="https://incubeta.com/za/news-and-resources/incubeta-are-finalists-at-google-premier-partner-awards/" TargetMode="External"/><Relationship Id="rId1609" Type="http://schemas.openxmlformats.org/officeDocument/2006/relationships/hyperlink" Target="https://incubeta.com/es/knowledge-base/category/crm/" TargetMode="External"/><Relationship Id="rId1631" Type="http://schemas.openxmlformats.org/officeDocument/2006/relationships/hyperlink" Target="https://incubeta.com/sg/knowledge-base/category/retail/" TargetMode="External"/><Relationship Id="rId2962" Type="http://schemas.openxmlformats.org/officeDocument/2006/relationships/hyperlink" Target="https://incubeta.com/mx/knowledge-base/category/mmm-tools/" TargetMode="External"/><Relationship Id="rId1632" Type="http://schemas.openxmlformats.org/officeDocument/2006/relationships/hyperlink" Target="https://incubeta.com/de/knowledge-base/category/artificial-intelligence/" TargetMode="External"/><Relationship Id="rId2963" Type="http://schemas.openxmlformats.org/officeDocument/2006/relationships/hyperlink" Target="https://incubeta.com/es/video-library/the-digital-edge-s2-ep-9-keeping-your-brand-voice-in-an-automated-world-with-ben-afia/" TargetMode="External"/><Relationship Id="rId1633" Type="http://schemas.openxmlformats.org/officeDocument/2006/relationships/hyperlink" Target="https://incubeta.com/my/news-and-resources/incubeta-insider-diversity-in-the-workplace/" TargetMode="External"/><Relationship Id="rId2964" Type="http://schemas.openxmlformats.org/officeDocument/2006/relationships/hyperlink" Target="https://incubeta.com/gb/news-and-resources/breaking-down-organizational-silos-to-drive-synergy/" TargetMode="External"/><Relationship Id="rId1634" Type="http://schemas.openxmlformats.org/officeDocument/2006/relationships/hyperlink" Target="https://incubeta.com/ch/knowledge-base/category/signals/" TargetMode="External"/><Relationship Id="rId2965" Type="http://schemas.openxmlformats.org/officeDocument/2006/relationships/hyperlink" Target="https://incubeta.com/ch/knowledge-base/category/seo/" TargetMode="External"/><Relationship Id="rId1635" Type="http://schemas.openxmlformats.org/officeDocument/2006/relationships/hyperlink" Target="https://incubeta.com/au/knowledge-base/how-to-drive-sales-over-valentines-day/" TargetMode="External"/><Relationship Id="rId2966" Type="http://schemas.openxmlformats.org/officeDocument/2006/relationships/hyperlink" Target="https://incubeta.com/my/video-library/the-digital-edge-s2-ep-9-keeping-your-brand-voice-in-an-automated-world-with-ben-afia/" TargetMode="External"/><Relationship Id="rId1636" Type="http://schemas.openxmlformats.org/officeDocument/2006/relationships/hyperlink" Target="https://incubeta.com/au/news-and-resources/our-continued-pledge-to-sustainability/" TargetMode="External"/><Relationship Id="rId2967" Type="http://schemas.openxmlformats.org/officeDocument/2006/relationships/hyperlink" Target="https://incubeta.com/za/knowledge-base/category/crm/" TargetMode="External"/><Relationship Id="rId1637" Type="http://schemas.openxmlformats.org/officeDocument/2006/relationships/hyperlink" Target="https://incubeta.com/au/news-and-resources/incubeta-to-propel-growth-for-popeyes-uk/" TargetMode="External"/><Relationship Id="rId2968" Type="http://schemas.openxmlformats.org/officeDocument/2006/relationships/hyperlink" Target="https://incubeta.com/my/knowledge-base/category/performace/" TargetMode="External"/><Relationship Id="rId1638" Type="http://schemas.openxmlformats.org/officeDocument/2006/relationships/hyperlink" Target="https://incubeta.com/de/knowledge-base/category/ux/" TargetMode="External"/><Relationship Id="rId2969" Type="http://schemas.openxmlformats.org/officeDocument/2006/relationships/hyperlink" Target="https://incubeta.com/za/news-and-resources/is-sustainable-profitable-growth-a-pipe-dream/" TargetMode="External"/><Relationship Id="rId929" Type="http://schemas.openxmlformats.org/officeDocument/2006/relationships/hyperlink" Target="https://incubeta.com/mx/news-and-resources/incubeta-welcomes-new-ceo-americas-alex-langshur/" TargetMode="External"/><Relationship Id="rId1639" Type="http://schemas.openxmlformats.org/officeDocument/2006/relationships/hyperlink" Target="https://incubeta.com/gb/video-library/the-digital-edge-ep-2-the-relationship-between-the-cfo-and-the-cmo-with-greg-dos-santos/" TargetMode="External"/><Relationship Id="rId928" Type="http://schemas.openxmlformats.org/officeDocument/2006/relationships/hyperlink" Target="https://incubeta.com/gb/news-and-resources/clicks-prompts-what-the-future-of-ai-driven-discovery-means-for-brands/" TargetMode="External"/><Relationship Id="rId927" Type="http://schemas.openxmlformats.org/officeDocument/2006/relationships/hyperlink" Target="https://incubeta.com/our-work/delivering-tangible-business-growth/" TargetMode="External"/><Relationship Id="rId926" Type="http://schemas.openxmlformats.org/officeDocument/2006/relationships/hyperlink" Target="https://incubeta.com/gb/news-and-resources/what-is-outperform-marketing/" TargetMode="External"/><Relationship Id="rId921" Type="http://schemas.openxmlformats.org/officeDocument/2006/relationships/hyperlink" Target="https://incubeta.com/de/our-work/improving-mid-funnel-remarketing-performance-with-custom-bidding/" TargetMode="External"/><Relationship Id="rId920" Type="http://schemas.openxmlformats.org/officeDocument/2006/relationships/hyperlink" Target="https://incubeta.com/my/news-and-resources/what-google-is-changing-for-digital-advertising-and-commerce-in-2026/" TargetMode="External"/><Relationship Id="rId925" Type="http://schemas.openxmlformats.org/officeDocument/2006/relationships/hyperlink" Target="https://incubeta.com/my/news-and-resources/goodbye-google-what-amazons-shopping-ad-exit-means-for-search/" TargetMode="External"/><Relationship Id="rId924" Type="http://schemas.openxmlformats.org/officeDocument/2006/relationships/hyperlink" Target="https://incubeta.com/gb/news-and-resources/3-ways-to-maximize-budget-efficiency/" TargetMode="External"/><Relationship Id="rId923" Type="http://schemas.openxmlformats.org/officeDocument/2006/relationships/hyperlink" Target="https://incubeta.com/za/news-and-resources/3-ways-to-maximize-budget-efficiency/" TargetMode="External"/><Relationship Id="rId922" Type="http://schemas.openxmlformats.org/officeDocument/2006/relationships/hyperlink" Target="https://incubeta.com/ch/news-and-resources/how-to-outperform-amidst-changing-search-behaviors/" TargetMode="External"/><Relationship Id="rId2960" Type="http://schemas.openxmlformats.org/officeDocument/2006/relationships/hyperlink" Target="https://incubeta.com/mx/knowledge-base/what-is-data-empathy/" TargetMode="External"/><Relationship Id="rId1630" Type="http://schemas.openxmlformats.org/officeDocument/2006/relationships/hyperlink" Target="https://incubeta.com/ch/news-and-resources/advertising-through-uncertain-times/" TargetMode="External"/><Relationship Id="rId2961" Type="http://schemas.openxmlformats.org/officeDocument/2006/relationships/hyperlink" Target="https://incubeta.com/de/knowledge-base/a-guide-to-countering-safaris-gclid-removal-2/" TargetMode="External"/><Relationship Id="rId1620" Type="http://schemas.openxmlformats.org/officeDocument/2006/relationships/hyperlink" Target="https://incubeta.com/ch/news-and-resources/incubeta-to-propel-growth-for-popeyes-uk/" TargetMode="External"/><Relationship Id="rId2951" Type="http://schemas.openxmlformats.org/officeDocument/2006/relationships/hyperlink" Target="https://incubeta.com/pt-pt/news-and-resources/incubeta-welcomes-persuasion-technologies-to-the-family/" TargetMode="External"/><Relationship Id="rId1621" Type="http://schemas.openxmlformats.org/officeDocument/2006/relationships/hyperlink" Target="https://incubeta.com/mx/video-library/the-digital-edge-ep-6-why-your-business-needs-a-measurement-strategy-with-ash-rane/" TargetMode="External"/><Relationship Id="rId2952" Type="http://schemas.openxmlformats.org/officeDocument/2006/relationships/hyperlink" Target="https://incubeta.com/gb/our-work/taking-the-grind-out-of-data-analysis/" TargetMode="External"/><Relationship Id="rId1622" Type="http://schemas.openxmlformats.org/officeDocument/2006/relationships/hyperlink" Target="https://incubeta.com/my/news-and-resources/incubeta-partners-with-carpio-to-supercharge-marketplace-reporting/" TargetMode="External"/><Relationship Id="rId2953" Type="http://schemas.openxmlformats.org/officeDocument/2006/relationships/hyperlink" Target="https://incubeta.com/mx/whitepapers/inside-google-marketing-live-2026/" TargetMode="External"/><Relationship Id="rId1623" Type="http://schemas.openxmlformats.org/officeDocument/2006/relationships/hyperlink" Target="https://incubeta.com/es/knowledge-base/the-role-of-first-party-mode-in-futureproof-measurement/" TargetMode="External"/><Relationship Id="rId2954" Type="http://schemas.openxmlformats.org/officeDocument/2006/relationships/hyperlink" Target="https://incubeta.com/de/news-and-resources/creating-value-with-ai-three-concrete-use-cases/" TargetMode="External"/><Relationship Id="rId1624" Type="http://schemas.openxmlformats.org/officeDocument/2006/relationships/hyperlink" Target="https://incubeta.com/ch/knowledge-base/category/roas/" TargetMode="External"/><Relationship Id="rId2955" Type="http://schemas.openxmlformats.org/officeDocument/2006/relationships/hyperlink" Target="https://incubeta.com/au/news-and-resources/incubeta-has-been-named-a-2022-google-premier-partner/" TargetMode="External"/><Relationship Id="rId1625" Type="http://schemas.openxmlformats.org/officeDocument/2006/relationships/hyperlink" Target="https://incubeta.com/es/knowledge-base/category/tiktok/" TargetMode="External"/><Relationship Id="rId2956" Type="http://schemas.openxmlformats.org/officeDocument/2006/relationships/hyperlink" Target="https://incubeta.com/ae/knowledge-base/category/leads/" TargetMode="External"/><Relationship Id="rId1626" Type="http://schemas.openxmlformats.org/officeDocument/2006/relationships/hyperlink" Target="https://incubeta.com/it/our-work/identifying-analyzing-website-crawlability/" TargetMode="External"/><Relationship Id="rId2957" Type="http://schemas.openxmlformats.org/officeDocument/2006/relationships/hyperlink" Target="https://incubeta.com/my/knowledge-base/a-guide-to-countering-safaris-gclid-removal-2/" TargetMode="External"/><Relationship Id="rId1627" Type="http://schemas.openxmlformats.org/officeDocument/2006/relationships/hyperlink" Target="https://incubeta.com/za/knowledge-base/page/3/" TargetMode="External"/><Relationship Id="rId2958" Type="http://schemas.openxmlformats.org/officeDocument/2006/relationships/hyperlink" Target="https://incubeta.com/mx/news-and-resources/incubeta-welcome-new-managing-director-mexico/" TargetMode="External"/><Relationship Id="rId918" Type="http://schemas.openxmlformats.org/officeDocument/2006/relationships/hyperlink" Target="https://incubeta.com/de/news-and-resources/3-ways-to-maximize-budget-efficiency/" TargetMode="External"/><Relationship Id="rId1628" Type="http://schemas.openxmlformats.org/officeDocument/2006/relationships/hyperlink" Target="https://incubeta.com/my/knowledge-base/category/data/" TargetMode="External"/><Relationship Id="rId2959" Type="http://schemas.openxmlformats.org/officeDocument/2006/relationships/hyperlink" Target="https://incubeta.com/gb/news-and-resources/redesigning-marketing-operations-for-the-ai-era-in-conversation-with-jonathan-greene/" TargetMode="External"/><Relationship Id="rId917" Type="http://schemas.openxmlformats.org/officeDocument/2006/relationships/hyperlink" Target="https://incubeta.com/ch/news-and-resources/incubeta-welcomes-new-ceo-americas-alex-langshur/" TargetMode="External"/><Relationship Id="rId1629" Type="http://schemas.openxmlformats.org/officeDocument/2006/relationships/hyperlink" Target="https://incubeta.com/pt-pt/our-work/increasing-qualified-traffic-through-display-campaigns/" TargetMode="External"/><Relationship Id="rId916" Type="http://schemas.openxmlformats.org/officeDocument/2006/relationships/hyperlink" Target="https://incubeta.com/gb/news-and-resources/incubeta-welcomes-new-ceo-americas-alex-langshur/" TargetMode="External"/><Relationship Id="rId915" Type="http://schemas.openxmlformats.org/officeDocument/2006/relationships/hyperlink" Target="https://incubeta.com/gb/news-and-resources/consumers-ahead-brands-behind/" TargetMode="External"/><Relationship Id="rId919" Type="http://schemas.openxmlformats.org/officeDocument/2006/relationships/hyperlink" Target="https://incubeta.com/gb/news-and-resources/what-google-is-changing-for-digital-advertising-and-commerce-in-2026/" TargetMode="External"/><Relationship Id="rId910" Type="http://schemas.openxmlformats.org/officeDocument/2006/relationships/hyperlink" Target="https://incubeta.com/news-and-resources/incubetas-pledge-in-2022-and-beyond/" TargetMode="External"/><Relationship Id="rId914" Type="http://schemas.openxmlformats.org/officeDocument/2006/relationships/hyperlink" Target="https://incubeta.com/au/news-and-resources/clicks-prompts-what-the-future-of-ai-driven-discovery-means-for-brands/" TargetMode="External"/><Relationship Id="rId913" Type="http://schemas.openxmlformats.org/officeDocument/2006/relationships/hyperlink" Target="https://incubeta.com/my/news-and-resources/incubeta-acquires-shout-bravo/" TargetMode="External"/><Relationship Id="rId912" Type="http://schemas.openxmlformats.org/officeDocument/2006/relationships/hyperlink" Target="https://incubeta.com/news-and-resources/incubeta-welcomes-jacques-van-niekerk-as-non-executive-board-director/" TargetMode="External"/><Relationship Id="rId911" Type="http://schemas.openxmlformats.org/officeDocument/2006/relationships/hyperlink" Target="https://incubeta.com/de/video-library/tomorrows-world-live-powered-by-ai-and-seamless-technology/" TargetMode="External"/><Relationship Id="rId2950" Type="http://schemas.openxmlformats.org/officeDocument/2006/relationships/hyperlink" Target="https://incubeta.com/de/video-library/the-digital-edge-s2-ep-4-how-marketers-win-the-attention-economy-with-cricuts-stephanie-firth/" TargetMode="External"/><Relationship Id="rId2900" Type="http://schemas.openxmlformats.org/officeDocument/2006/relationships/hyperlink" Target="https://incubeta.com/my/knowledge-base/what-is-consent-mode/" TargetMode="External"/><Relationship Id="rId2901" Type="http://schemas.openxmlformats.org/officeDocument/2006/relationships/hyperlink" Target="https://incubeta.com/mx/knowledge-base/category/leads/" TargetMode="External"/><Relationship Id="rId2902" Type="http://schemas.openxmlformats.org/officeDocument/2006/relationships/hyperlink" Target="https://incubeta.com/de/news-and-resources/is-marketing-maturity-the-key-to-profitability/" TargetMode="External"/><Relationship Id="rId2903" Type="http://schemas.openxmlformats.org/officeDocument/2006/relationships/hyperlink" Target="https://incubeta.com/gb/news-and-resources/incubeta-wins-at-madfest/" TargetMode="External"/><Relationship Id="rId2904" Type="http://schemas.openxmlformats.org/officeDocument/2006/relationships/hyperlink" Target="https://incubeta.com/gb/knowledge-base/what-is-threads/" TargetMode="External"/><Relationship Id="rId2905" Type="http://schemas.openxmlformats.org/officeDocument/2006/relationships/hyperlink" Target="https://incubeta.com/au/news-and-resources/tomorrows-world-5-takeaways-for-building-marketing-systems-that-outperform-in-2026/" TargetMode="External"/><Relationship Id="rId2906" Type="http://schemas.openxmlformats.org/officeDocument/2006/relationships/hyperlink" Target="https://incubeta.com/sg/knowledge-base/category/mmm-tools/" TargetMode="External"/><Relationship Id="rId2907" Type="http://schemas.openxmlformats.org/officeDocument/2006/relationships/hyperlink" Target="https://incubeta.com/ch/video-library/the-digital-edge-ep-5-showcasing-marketing-as-a-profit-driver-with-damien-bennett/" TargetMode="External"/><Relationship Id="rId2908" Type="http://schemas.openxmlformats.org/officeDocument/2006/relationships/hyperlink" Target="https://incubeta.com/it/news-and-resources/incubeta-wins-prestigious-fd-gazelle-award-out-of-600-shortlisted-entries/" TargetMode="External"/><Relationship Id="rId2909" Type="http://schemas.openxmlformats.org/officeDocument/2006/relationships/hyperlink" Target="https://incubeta.com/ae/news-and-resources/maintaining-brand-identity-in-the-age-of-ultra-personalization/" TargetMode="External"/><Relationship Id="rId2920" Type="http://schemas.openxmlformats.org/officeDocument/2006/relationships/hyperlink" Target="https://incubeta.com/ae/knowledge-base/category/ai/" TargetMode="External"/><Relationship Id="rId2921" Type="http://schemas.openxmlformats.org/officeDocument/2006/relationships/hyperlink" Target="https://incubeta.com/pt-pt/knowledge-base/advanced-signals-ai-first-ppc-structures-dont-need-to-result-in-a-loss-of-insight-or-control/" TargetMode="External"/><Relationship Id="rId2922" Type="http://schemas.openxmlformats.org/officeDocument/2006/relationships/hyperlink" Target="https://incubeta.com/de/knowledge-base/category/amazon/" TargetMode="External"/><Relationship Id="rId2923" Type="http://schemas.openxmlformats.org/officeDocument/2006/relationships/hyperlink" Target="https://incubeta.com/ae/news-and-resources/driving-growth-in-uncertainty-3-top-tips-for-business-leaders/" TargetMode="External"/><Relationship Id="rId2924" Type="http://schemas.openxmlformats.org/officeDocument/2006/relationships/hyperlink" Target="https://incubeta.com/sg/knowledge-base/category/google-chrome/" TargetMode="External"/><Relationship Id="rId2925" Type="http://schemas.openxmlformats.org/officeDocument/2006/relationships/hyperlink" Target="https://incubeta.com/sg/our-work/driving-search-profit-with-machine-learning/" TargetMode="External"/><Relationship Id="rId2926" Type="http://schemas.openxmlformats.org/officeDocument/2006/relationships/hyperlink" Target="https://incubeta.com/za/knowledge-base/category/search/" TargetMode="External"/><Relationship Id="rId2927" Type="http://schemas.openxmlformats.org/officeDocument/2006/relationships/hyperlink" Target="https://incubeta.com/au/video-library/the-digital-edge-s2-e-5-how-to-outperform-with-ai-as-a-creative-partner-with-tom-williams/" TargetMode="External"/><Relationship Id="rId2928" Type="http://schemas.openxmlformats.org/officeDocument/2006/relationships/hyperlink" Target="https://incubeta.com/es/knowledge-base/category/ai/" TargetMode="External"/><Relationship Id="rId2929" Type="http://schemas.openxmlformats.org/officeDocument/2006/relationships/hyperlink" Target="https://incubeta.com/it/news-and-resources/incubeta-appoints-adam-woods-as-global-chief-product-officer/" TargetMode="External"/><Relationship Id="rId2910" Type="http://schemas.openxmlformats.org/officeDocument/2006/relationships/hyperlink" Target="https://incubeta.com/za/our-work/using-youtube-to-generate-subscribers/" TargetMode="External"/><Relationship Id="rId2911" Type="http://schemas.openxmlformats.org/officeDocument/2006/relationships/hyperlink" Target="https://incubeta.com/es/video-library/ms-and-incubeta-building-a-demand-led-marketing-strategy/" TargetMode="External"/><Relationship Id="rId2912" Type="http://schemas.openxmlformats.org/officeDocument/2006/relationships/hyperlink" Target="https://incubeta.com/my/our-work/taking-the-grind-out-of-data-analysis/" TargetMode="External"/><Relationship Id="rId2913" Type="http://schemas.openxmlformats.org/officeDocument/2006/relationships/hyperlink" Target="https://incubeta.com/ch/news-and-resources/incubetas-pledge-in-2022-and-beyond/" TargetMode="External"/><Relationship Id="rId2914" Type="http://schemas.openxmlformats.org/officeDocument/2006/relationships/hyperlink" Target="https://incubeta.com/sg/knowledge-base/what-is-data-empathy/" TargetMode="External"/><Relationship Id="rId2915" Type="http://schemas.openxmlformats.org/officeDocument/2006/relationships/hyperlink" Target="https://incubeta.com/ae/video-library/ms-and-incubeta-building-a-demand-led-marketing-strategy/" TargetMode="External"/><Relationship Id="rId2916" Type="http://schemas.openxmlformats.org/officeDocument/2006/relationships/hyperlink" Target="https://incubeta.com/gb/news-and-resources/incubeta-apac-welcomes-ash-rane-as-client-director-for-data/" TargetMode="External"/><Relationship Id="rId2917" Type="http://schemas.openxmlformats.org/officeDocument/2006/relationships/hyperlink" Target="https://incubeta.com/es/our-work/driving-personalization-with-ai/" TargetMode="External"/><Relationship Id="rId2918" Type="http://schemas.openxmlformats.org/officeDocument/2006/relationships/hyperlink" Target="https://incubeta.com/ch/news-and-resources/incubeta-dach-gcp-certification/" TargetMode="External"/><Relationship Id="rId2919" Type="http://schemas.openxmlformats.org/officeDocument/2006/relationships/hyperlink" Target="https://incubeta.com/au/knowledge-base/category/generative-ai/" TargetMode="External"/><Relationship Id="rId1697" Type="http://schemas.openxmlformats.org/officeDocument/2006/relationships/hyperlink" Target="https://incubeta.com/za/news-and-resources/celebrating-international-womens-day/" TargetMode="External"/><Relationship Id="rId1698" Type="http://schemas.openxmlformats.org/officeDocument/2006/relationships/hyperlink" Target="https://incubeta.com/de/knowledge-base/category/advertising/" TargetMode="External"/><Relationship Id="rId1699" Type="http://schemas.openxmlformats.org/officeDocument/2006/relationships/hyperlink" Target="https://incubeta.com/ch/video-library/the-digital-edge-s2-ep-9-keeping-your-brand-voice-in-an-automated-world-with-ben-afia/" TargetMode="External"/><Relationship Id="rId866" Type="http://schemas.openxmlformats.org/officeDocument/2006/relationships/hyperlink" Target="https://incubeta.com/sg/news-and-resources/incubeta-expands-to-dubai-mexico/" TargetMode="External"/><Relationship Id="rId865" Type="http://schemas.openxmlformats.org/officeDocument/2006/relationships/hyperlink" Target="https://incubeta.com/mx/knowledge-base/five-top-tips-to-drive-sales-on-amazon-prime-day/" TargetMode="External"/><Relationship Id="rId864" Type="http://schemas.openxmlformats.org/officeDocument/2006/relationships/hyperlink" Target="https://incubeta.com/our-work/delivering-national-excellence-efficiency/" TargetMode="External"/><Relationship Id="rId863" Type="http://schemas.openxmlformats.org/officeDocument/2006/relationships/hyperlink" Target="https://incubeta.com/za/our-work/improving-mid-funnel-remarketing-performance-with-custom-bidding/" TargetMode="External"/><Relationship Id="rId869" Type="http://schemas.openxmlformats.org/officeDocument/2006/relationships/hyperlink" Target="https://incubeta.com/es/our-work/improving-mid-funnel-remarketing-performance-with-custom-bidding/" TargetMode="External"/><Relationship Id="rId868" Type="http://schemas.openxmlformats.org/officeDocument/2006/relationships/hyperlink" Target="https://incubeta.com/news-and-resources/incubeta-launches-amazon-services-in-south-africa/" TargetMode="External"/><Relationship Id="rId867" Type="http://schemas.openxmlformats.org/officeDocument/2006/relationships/hyperlink" Target="https://incubeta.com/it/news-and-resources/incubeta-announces-partnership-with-lunio-fraud-detection-prevention-software/" TargetMode="External"/><Relationship Id="rId1690" Type="http://schemas.openxmlformats.org/officeDocument/2006/relationships/hyperlink" Target="https://incubeta.com/gb/news-and-resources/incubeta-awarded-campaigns-best-places-to-work-2022/" TargetMode="External"/><Relationship Id="rId1691" Type="http://schemas.openxmlformats.org/officeDocument/2006/relationships/hyperlink" Target="https://incubeta.com/ch/knowledge-base/what-is-data-empathy/" TargetMode="External"/><Relationship Id="rId1692" Type="http://schemas.openxmlformats.org/officeDocument/2006/relationships/hyperlink" Target="https://incubeta.com/de/welcome-interview/" TargetMode="External"/><Relationship Id="rId862" Type="http://schemas.openxmlformats.org/officeDocument/2006/relationships/hyperlink" Target="https://incubeta.com/au/our-work/combining-real-time-weather-signals-with-ai-for-the-loreal-group/" TargetMode="External"/><Relationship Id="rId1693" Type="http://schemas.openxmlformats.org/officeDocument/2006/relationships/hyperlink" Target="https://incubeta.com/sg/capabilities/digital-experiences/" TargetMode="External"/><Relationship Id="rId861" Type="http://schemas.openxmlformats.org/officeDocument/2006/relationships/hyperlink" Target="https://incubeta.com/capabilities/digital-media/" TargetMode="External"/><Relationship Id="rId1694" Type="http://schemas.openxmlformats.org/officeDocument/2006/relationships/hyperlink" Target="https://incubeta.com/au/knowledge-base/category/campaign-management/" TargetMode="External"/><Relationship Id="rId860" Type="http://schemas.openxmlformats.org/officeDocument/2006/relationships/hyperlink" Target="https://incubeta.com/our-work/generating-demand-with-ai/" TargetMode="External"/><Relationship Id="rId1695" Type="http://schemas.openxmlformats.org/officeDocument/2006/relationships/hyperlink" Target="https://incubeta.com/ae/knowledge-base/how-to-drive-sales-over-christmas/" TargetMode="External"/><Relationship Id="rId1696" Type="http://schemas.openxmlformats.org/officeDocument/2006/relationships/hyperlink" Target="https://incubeta.com/knowledge-base/category/customer-experience/" TargetMode="External"/><Relationship Id="rId1686" Type="http://schemas.openxmlformats.org/officeDocument/2006/relationships/hyperlink" Target="https://incubeta.com/de/knowledge-base/googles-ai-max-at-peak-times-the-hidden-risks-and-how-to-avoid-them-2/" TargetMode="External"/><Relationship Id="rId1687" Type="http://schemas.openxmlformats.org/officeDocument/2006/relationships/hyperlink" Target="https://incubeta.com/my/news-and-resources/incubeta-welcomes-persuasion-technologies-to-the-family/" TargetMode="External"/><Relationship Id="rId1688" Type="http://schemas.openxmlformats.org/officeDocument/2006/relationships/hyperlink" Target="https://incubeta.com/my/news-and-resources/advertising-through-uncertain-times/" TargetMode="External"/><Relationship Id="rId1689" Type="http://schemas.openxmlformats.org/officeDocument/2006/relationships/hyperlink" Target="https://incubeta.com/my/news-and-resources/incubeta-appoints-sarah-hampton-as-us-chief-operating-officer/" TargetMode="External"/><Relationship Id="rId855" Type="http://schemas.openxmlformats.org/officeDocument/2006/relationships/hyperlink" Target="https://incubeta.com/za/knowledge-base/what-is-enhanced-conversions/" TargetMode="External"/><Relationship Id="rId854" Type="http://schemas.openxmlformats.org/officeDocument/2006/relationships/hyperlink" Target="https://incubeta.com/sg/knowledge-base/what-is-enhanced-conversions/" TargetMode="External"/><Relationship Id="rId853" Type="http://schemas.openxmlformats.org/officeDocument/2006/relationships/hyperlink" Target="https://incubeta.com/ae/video-library/tomorrows-world-live-powered-by-ai-and-seamless-technology/" TargetMode="External"/><Relationship Id="rId852" Type="http://schemas.openxmlformats.org/officeDocument/2006/relationships/hyperlink" Target="https://incubeta.com/it/our-work/improving-mid-funnel-remarketing-performance-with-custom-bidding/" TargetMode="External"/><Relationship Id="rId859" Type="http://schemas.openxmlformats.org/officeDocument/2006/relationships/hyperlink" Target="https://incubeta.com/de/news-and-resources/how-to-appropriately-represent-disability-in-marketing/" TargetMode="External"/><Relationship Id="rId858" Type="http://schemas.openxmlformats.org/officeDocument/2006/relationships/hyperlink" Target="https://incubeta.com/au/knowledge-base/five-top-tips-to-drive-sales-on-amazon-prime-day/" TargetMode="External"/><Relationship Id="rId857" Type="http://schemas.openxmlformats.org/officeDocument/2006/relationships/hyperlink" Target="https://incubeta.com/news-and-resources/amazons-back-what-their-google-shopping-whiplash-really-changed/" TargetMode="External"/><Relationship Id="rId856" Type="http://schemas.openxmlformats.org/officeDocument/2006/relationships/hyperlink" Target="https://incubeta.com/our-work/increasing-performance-with-machine-learning/" TargetMode="External"/><Relationship Id="rId1680" Type="http://schemas.openxmlformats.org/officeDocument/2006/relationships/hyperlink" Target="https://incubeta.com/au/knowledge-base/category/crm/" TargetMode="External"/><Relationship Id="rId1681" Type="http://schemas.openxmlformats.org/officeDocument/2006/relationships/hyperlink" Target="https://incubeta.com/au/welcome-interview/" TargetMode="External"/><Relationship Id="rId851" Type="http://schemas.openxmlformats.org/officeDocument/2006/relationships/hyperlink" Target="https://incubeta.com/my/news-and-resources/amazons-arrival-in-south-africa-a-game-changer-for-the-global-marketplace/" TargetMode="External"/><Relationship Id="rId1682" Type="http://schemas.openxmlformats.org/officeDocument/2006/relationships/hyperlink" Target="https://incubeta.com/za/news-and-resources/incubeta-awarded-campaigns-best-places-to-work-2022/" TargetMode="External"/><Relationship Id="rId850" Type="http://schemas.openxmlformats.org/officeDocument/2006/relationships/hyperlink" Target="https://incubeta.com/ch/capabilities/marketing-intelligence/" TargetMode="External"/><Relationship Id="rId1683" Type="http://schemas.openxmlformats.org/officeDocument/2006/relationships/hyperlink" Target="https://incubeta.com/my/our-work/delivering-tangible-business-growth/" TargetMode="External"/><Relationship Id="rId1684" Type="http://schemas.openxmlformats.org/officeDocument/2006/relationships/hyperlink" Target="https://incubeta.com/our-work/page/3/" TargetMode="External"/><Relationship Id="rId1685" Type="http://schemas.openxmlformats.org/officeDocument/2006/relationships/hyperlink" Target="https://incubeta.com/es/news-and-resources/google-transitions-away-from-similar-audiences/" TargetMode="External"/><Relationship Id="rId3414" Type="http://schemas.openxmlformats.org/officeDocument/2006/relationships/hyperlink" Target="https://incubeta.com/ae/video-library/the-digital-edge-s2-ep-6-overcoming-the-confidence-paradox-in-marketing-with-paul-ruscoe/" TargetMode="External"/><Relationship Id="rId3413" Type="http://schemas.openxmlformats.org/officeDocument/2006/relationships/hyperlink" Target="https://incubeta.com/es/news-and-resources/why-cmos-lack-confidence-in-their-reporting/" TargetMode="External"/><Relationship Id="rId3416" Type="http://schemas.openxmlformats.org/officeDocument/2006/relationships/hyperlink" Target="https://incubeta.com/sg/news-and-resources/incubeta-welcome-new-managing-director-mexico/" TargetMode="External"/><Relationship Id="rId3415" Type="http://schemas.openxmlformats.org/officeDocument/2006/relationships/hyperlink" Target="https://incubeta.com/sg/news-and-resources/incubeta-insider-diversity-in-the-workplace/" TargetMode="External"/><Relationship Id="rId3418" Type="http://schemas.openxmlformats.org/officeDocument/2006/relationships/hyperlink" Target="https://incubeta.com/es/news-and-resources/incubeta-appoints-sarah-hampton-as-us-chief-operating-officer/" TargetMode="External"/><Relationship Id="rId3417" Type="http://schemas.openxmlformats.org/officeDocument/2006/relationships/hyperlink" Target="https://incubeta.com/sg/whitepapers/inside-google-marketing-live-2026/" TargetMode="External"/><Relationship Id="rId3419" Type="http://schemas.openxmlformats.org/officeDocument/2006/relationships/hyperlink" Target="https://incubeta.com/mx/knowledge-base/category/ai/" TargetMode="External"/><Relationship Id="rId888" Type="http://schemas.openxmlformats.org/officeDocument/2006/relationships/hyperlink" Target="https://incubeta.com/gb/news-and-resources/how-to-avoid-keyword-cannibalization-and-drive-total-search-performance/" TargetMode="External"/><Relationship Id="rId887" Type="http://schemas.openxmlformats.org/officeDocument/2006/relationships/hyperlink" Target="https://incubeta.com/pt-pt/news-and-resources/welcoming-jacques-van-niekerk-as-global-ceo-of-incubeta/" TargetMode="External"/><Relationship Id="rId886" Type="http://schemas.openxmlformats.org/officeDocument/2006/relationships/hyperlink" Target="https://incubeta.com/ae/news-and-resources/welcoming-jacques-van-niekerk-as-global-ceo-of-incubeta/" TargetMode="External"/><Relationship Id="rId885" Type="http://schemas.openxmlformats.org/officeDocument/2006/relationships/hyperlink" Target="https://incubeta.com/pt-pt/news-and-resources/consumers-ahead-brands-behind/" TargetMode="External"/><Relationship Id="rId889" Type="http://schemas.openxmlformats.org/officeDocument/2006/relationships/hyperlink" Target="https://incubeta.com/pt-pt/news-and-resources/majority-stake-in-incubeta-acquired-by-global-investment-firm-carlyle/" TargetMode="External"/><Relationship Id="rId880" Type="http://schemas.openxmlformats.org/officeDocument/2006/relationships/hyperlink" Target="https://incubeta.com/za/news-and-resources/majority-stake-in-incubeta-acquired-by-global-investment-firm-carlyle/" TargetMode="External"/><Relationship Id="rId884" Type="http://schemas.openxmlformats.org/officeDocument/2006/relationships/hyperlink" Target="https://incubeta.com/au/news-and-resources/overcoming-2025-marketing-challenges/" TargetMode="External"/><Relationship Id="rId3410" Type="http://schemas.openxmlformats.org/officeDocument/2006/relationships/hyperlink" Target="https://incubeta.com/es/our-work/driving-revenue-growth-and-performance/" TargetMode="External"/><Relationship Id="rId883" Type="http://schemas.openxmlformats.org/officeDocument/2006/relationships/hyperlink" Target="https://incubeta.com/ch/news-and-resources/extendo-joins-incubeta/" TargetMode="External"/><Relationship Id="rId882" Type="http://schemas.openxmlformats.org/officeDocument/2006/relationships/hyperlink" Target="https://incubeta.com/news-and-resources/intelligent-creative-vs-infinite-ai-content-how-to-win-in-2026/" TargetMode="External"/><Relationship Id="rId3412" Type="http://schemas.openxmlformats.org/officeDocument/2006/relationships/hyperlink" Target="https://incubeta.com/sg/news-and-resources/breaking-down-organizational-silos-to-drive-synergy/" TargetMode="External"/><Relationship Id="rId881" Type="http://schemas.openxmlformats.org/officeDocument/2006/relationships/hyperlink" Target="https://incubeta.com/ch/news-and-resources/waving-goodbye-to-google-optimize/" TargetMode="External"/><Relationship Id="rId3411" Type="http://schemas.openxmlformats.org/officeDocument/2006/relationships/hyperlink" Target="https://incubeta.com/ae/knowledge-base/the-risks-rewards-best-practices-of-generative-ai/" TargetMode="External"/><Relationship Id="rId3403" Type="http://schemas.openxmlformats.org/officeDocument/2006/relationships/hyperlink" Target="https://incubeta.com/za/news-and-resources/clicks-prompts-what-the-future-of-ai-driven-discovery-means-for-brands/" TargetMode="External"/><Relationship Id="rId3402" Type="http://schemas.openxmlformats.org/officeDocument/2006/relationships/hyperlink" Target="https://incubeta.com/es/our-work/driving-search-profit-with-machine-learning/" TargetMode="External"/><Relationship Id="rId3405" Type="http://schemas.openxmlformats.org/officeDocument/2006/relationships/hyperlink" Target="https://incubeta.com/knowledge-base/category/ai/" TargetMode="External"/><Relationship Id="rId3404" Type="http://schemas.openxmlformats.org/officeDocument/2006/relationships/hyperlink" Target="https://incubeta.com/our-work/increasing-qualified-traffic-through-display-campaigns/" TargetMode="External"/><Relationship Id="rId3407" Type="http://schemas.openxmlformats.org/officeDocument/2006/relationships/hyperlink" Target="https://incubeta.com/za/knowledge-base/a-guide-to-countering-safaris-gclid-removal-2/" TargetMode="External"/><Relationship Id="rId3406" Type="http://schemas.openxmlformats.org/officeDocument/2006/relationships/hyperlink" Target="https://incubeta.com/es/knowledge-base/category/roas/" TargetMode="External"/><Relationship Id="rId3409" Type="http://schemas.openxmlformats.org/officeDocument/2006/relationships/hyperlink" Target="https://incubeta.com/au/our-work/using-high-quality-content-to-drive-engagement/" TargetMode="External"/><Relationship Id="rId3408" Type="http://schemas.openxmlformats.org/officeDocument/2006/relationships/hyperlink" Target="https://incubeta.com/my/knowledge-base/6-accessibility-tips-to-improve-your-customer-experience/" TargetMode="External"/><Relationship Id="rId877" Type="http://schemas.openxmlformats.org/officeDocument/2006/relationships/hyperlink" Target="https://incubeta.com/pt-pt/news-and-resources/overcoming-2025-marketing-challenges/" TargetMode="External"/><Relationship Id="rId876" Type="http://schemas.openxmlformats.org/officeDocument/2006/relationships/hyperlink" Target="https://incubeta.com/ch/news-and-resources/majority-stake-in-incubeta-acquired-by-global-investment-firm-carlyle/" TargetMode="External"/><Relationship Id="rId875" Type="http://schemas.openxmlformats.org/officeDocument/2006/relationships/hyperlink" Target="https://incubeta.com/gb/news-and-resources/overcoming-2025-marketing-challenges/" TargetMode="External"/><Relationship Id="rId874" Type="http://schemas.openxmlformats.org/officeDocument/2006/relationships/hyperlink" Target="https://incubeta.com/news-and-resources/demonstrating-diversity-the-value-of-inclusive-marketing/" TargetMode="External"/><Relationship Id="rId879" Type="http://schemas.openxmlformats.org/officeDocument/2006/relationships/hyperlink" Target="https://incubeta.com/ae/news-and-resources/incubeta-welcomes-new-acquisition-bruce-clay-mena-to-the-family/" TargetMode="External"/><Relationship Id="rId878" Type="http://schemas.openxmlformats.org/officeDocument/2006/relationships/hyperlink" Target="https://incubeta.com/es/our-work/utilizing-personalization-to-scale-growth/" TargetMode="External"/><Relationship Id="rId873" Type="http://schemas.openxmlformats.org/officeDocument/2006/relationships/hyperlink" Target="https://incubeta.com/pt-pt/our-work/leveraging-value-based-bidding-for-ms/" TargetMode="External"/><Relationship Id="rId872" Type="http://schemas.openxmlformats.org/officeDocument/2006/relationships/hyperlink" Target="https://incubeta.com/news-and-resources/incubeta-welcomes-new-acquisition-bruce-clay-mena-to-the-family/" TargetMode="External"/><Relationship Id="rId871" Type="http://schemas.openxmlformats.org/officeDocument/2006/relationships/hyperlink" Target="https://incubeta.com/news-and-resources/how-to-find-growth-in-difficult-times/" TargetMode="External"/><Relationship Id="rId3401" Type="http://schemas.openxmlformats.org/officeDocument/2006/relationships/hyperlink" Target="https://incubeta.com/mx/news-and-resources/category/thought-leadership/page/2/" TargetMode="External"/><Relationship Id="rId870" Type="http://schemas.openxmlformats.org/officeDocument/2006/relationships/hyperlink" Target="https://incubeta.com/au/news-and-resources/the-amazon-idq-score-and-why-its-important/" TargetMode="External"/><Relationship Id="rId3400" Type="http://schemas.openxmlformats.org/officeDocument/2006/relationships/hyperlink" Target="https://incubeta.com/gb/news-and-resources/category/news/" TargetMode="External"/><Relationship Id="rId1653" Type="http://schemas.openxmlformats.org/officeDocument/2006/relationships/hyperlink" Target="https://incubeta.com/my/news-and-resources/creative-authenticity-in-a-world-of-ai/" TargetMode="External"/><Relationship Id="rId2984" Type="http://schemas.openxmlformats.org/officeDocument/2006/relationships/hyperlink" Target="https://incubeta.com/za/our-work/driving-personalization-with-ai/" TargetMode="External"/><Relationship Id="rId1654" Type="http://schemas.openxmlformats.org/officeDocument/2006/relationships/hyperlink" Target="https://incubeta.com/ch/news-and-resources/how-google-is-redefining-discovery-in-an-ai-first-world/" TargetMode="External"/><Relationship Id="rId2985" Type="http://schemas.openxmlformats.org/officeDocument/2006/relationships/hyperlink" Target="https://incubeta.com/es/knowledge-base/category/sales/" TargetMode="External"/><Relationship Id="rId1655" Type="http://schemas.openxmlformats.org/officeDocument/2006/relationships/hyperlink" Target="https://incubeta.com/de/news-and-resources/the-next-era-of-shopping-is-agentic/" TargetMode="External"/><Relationship Id="rId2986" Type="http://schemas.openxmlformats.org/officeDocument/2006/relationships/hyperlink" Target="https://incubeta.com/knowledge-base/category/signals/" TargetMode="External"/><Relationship Id="rId1656" Type="http://schemas.openxmlformats.org/officeDocument/2006/relationships/hyperlink" Target="https://incubeta.com/sg/knowledge-base/how-to-market-to-the-gen-z-consumer/" TargetMode="External"/><Relationship Id="rId2987" Type="http://schemas.openxmlformats.org/officeDocument/2006/relationships/hyperlink" Target="https://incubeta.com/my/capabilities/marketing-intelligence/" TargetMode="External"/><Relationship Id="rId1657" Type="http://schemas.openxmlformats.org/officeDocument/2006/relationships/hyperlink" Target="https://incubeta.com/mx/news-and-resources/incubeta-wins-at-the-google-premier-partner-awards/" TargetMode="External"/><Relationship Id="rId2988" Type="http://schemas.openxmlformats.org/officeDocument/2006/relationships/hyperlink" Target="https://incubeta.com/it/our-work/using-youtube-to-generate-subscribers/" TargetMode="External"/><Relationship Id="rId1658" Type="http://schemas.openxmlformats.org/officeDocument/2006/relationships/hyperlink" Target="https://incubeta.com/my/knowledge-base/category/holiday-marketing/" TargetMode="External"/><Relationship Id="rId2989" Type="http://schemas.openxmlformats.org/officeDocument/2006/relationships/hyperlink" Target="https://incubeta.com/es/news-and-resources/incubeta-announces-lani-cummins-as-managing-director-anz/" TargetMode="External"/><Relationship Id="rId1659" Type="http://schemas.openxmlformats.org/officeDocument/2006/relationships/hyperlink" Target="https://incubeta.com/mx/news-and-resources/why-cmos-lack-confidence-in-their-reporting/" TargetMode="External"/><Relationship Id="rId829" Type="http://schemas.openxmlformats.org/officeDocument/2006/relationships/hyperlink" Target="https://incubeta.com/news-and-resources/how-google-is-redefining-discovery-in-an-ai-first-world/" TargetMode="External"/><Relationship Id="rId828" Type="http://schemas.openxmlformats.org/officeDocument/2006/relationships/hyperlink" Target="https://incubeta.com/au/news-and-resources/inside-googles-rethink-roi-conference-ai-incrementality-and-the-future-of-profitable-growth/" TargetMode="External"/><Relationship Id="rId827" Type="http://schemas.openxmlformats.org/officeDocument/2006/relationships/hyperlink" Target="https://incubeta.com/mx/our-work/combining-real-time-weather-signals-with-ai-for-the-loreal-group/" TargetMode="External"/><Relationship Id="rId822" Type="http://schemas.openxmlformats.org/officeDocument/2006/relationships/hyperlink" Target="https://incubeta.com/it/news-and-resources/waving-goodbye-to-google-optimize/" TargetMode="External"/><Relationship Id="rId821" Type="http://schemas.openxmlformats.org/officeDocument/2006/relationships/hyperlink" Target="https://incubeta.com/gb/knowledge-base/what-is-enhanced-conversions/" TargetMode="External"/><Relationship Id="rId820" Type="http://schemas.openxmlformats.org/officeDocument/2006/relationships/hyperlink" Target="https://incubeta.com/video-library/the-digital-edge-s2-ep-1-discover-how-ai-is-reshaping-digital-marketing-with-michael-ossendrijver/" TargetMode="External"/><Relationship Id="rId826" Type="http://schemas.openxmlformats.org/officeDocument/2006/relationships/hyperlink" Target="https://incubeta.com/sg/news-and-resources/incubeta-welcomes-new-ceo-americas-alex-langshur/" TargetMode="External"/><Relationship Id="rId825" Type="http://schemas.openxmlformats.org/officeDocument/2006/relationships/hyperlink" Target="https://incubeta.com/ch/news-and-resources/overcoming-2025-marketing-challenges/" TargetMode="External"/><Relationship Id="rId824" Type="http://schemas.openxmlformats.org/officeDocument/2006/relationships/hyperlink" Target="https://incubeta.com/news-and-resources/is-sustainable-profitable-growth-a-pipe-dream/" TargetMode="External"/><Relationship Id="rId823" Type="http://schemas.openxmlformats.org/officeDocument/2006/relationships/hyperlink" Target="https://incubeta.com/it/news-and-resources/consumers-ahead-brands-behind/" TargetMode="External"/><Relationship Id="rId2980" Type="http://schemas.openxmlformats.org/officeDocument/2006/relationships/hyperlink" Target="https://incubeta.com/my/news-and-resources/incubeta-awarded-campaigns-best-places-to-work-2022/" TargetMode="External"/><Relationship Id="rId1650" Type="http://schemas.openxmlformats.org/officeDocument/2006/relationships/hyperlink" Target="https://incubeta.com/sg/knowledge-base/what-is-threads/" TargetMode="External"/><Relationship Id="rId2981" Type="http://schemas.openxmlformats.org/officeDocument/2006/relationships/hyperlink" Target="https://incubeta.com/pt-pt/our-work/delivering-incrementality-for-superdrug/" TargetMode="External"/><Relationship Id="rId1651" Type="http://schemas.openxmlformats.org/officeDocument/2006/relationships/hyperlink" Target="https://incubeta.com/gb/knowledge-base/a-guide-to-countering-safaris-gclid-removal/" TargetMode="External"/><Relationship Id="rId2982" Type="http://schemas.openxmlformats.org/officeDocument/2006/relationships/hyperlink" Target="https://incubeta.com/au/knowledge-base/category/google-ads/" TargetMode="External"/><Relationship Id="rId1652" Type="http://schemas.openxmlformats.org/officeDocument/2006/relationships/hyperlink" Target="https://incubeta.com/knowledge-base/category/performace/" TargetMode="External"/><Relationship Id="rId2983" Type="http://schemas.openxmlformats.org/officeDocument/2006/relationships/hyperlink" Target="https://incubeta.com/pt-pt/news-and-resources/incubeta-opens-offices-in-saudi-arabia-to-execute-on-regional-global-growth-strategy/" TargetMode="External"/><Relationship Id="rId1642" Type="http://schemas.openxmlformats.org/officeDocument/2006/relationships/hyperlink" Target="https://incubeta.com/it/news-and-resources/incubeta-appoints-amy-crowther-as-president-americas/" TargetMode="External"/><Relationship Id="rId2973" Type="http://schemas.openxmlformats.org/officeDocument/2006/relationships/hyperlink" Target="https://incubeta.com/za/knowledge-base/tired-of-explaining-data-discrepancies-a-practical-guide-to-sa360-and-ga-alignment/" TargetMode="External"/><Relationship Id="rId1643" Type="http://schemas.openxmlformats.org/officeDocument/2006/relationships/hyperlink" Target="https://incubeta.com/knowledge-base/category/holiday-marketing/" TargetMode="External"/><Relationship Id="rId2974" Type="http://schemas.openxmlformats.org/officeDocument/2006/relationships/hyperlink" Target="https://incubeta.com/sg/news-and-resources/incubeta-drives-ai-performance-with-early-adoption-of-gemini-for-google-workspace/" TargetMode="External"/><Relationship Id="rId1644" Type="http://schemas.openxmlformats.org/officeDocument/2006/relationships/hyperlink" Target="https://incubeta.com/de/news-and-resources/incubeta-has-been-named-a-2022-google-premier-partner/" TargetMode="External"/><Relationship Id="rId2975" Type="http://schemas.openxmlformats.org/officeDocument/2006/relationships/hyperlink" Target="https://incubeta.com/es/news-and-resources/incubeta-named-global-performance-agency-of-the-year/" TargetMode="External"/><Relationship Id="rId1645" Type="http://schemas.openxmlformats.org/officeDocument/2006/relationships/hyperlink" Target="https://incubeta.com/sg/news-and-resources/incubeta-wins-prestigious-fd-gazelle-award-out-of-600-shortlisted-entries/" TargetMode="External"/><Relationship Id="rId2976" Type="http://schemas.openxmlformats.org/officeDocument/2006/relationships/hyperlink" Target="https://incubeta.com/de/whitepapers/investments-for-marketing-profitability/" TargetMode="External"/><Relationship Id="rId1646" Type="http://schemas.openxmlformats.org/officeDocument/2006/relationships/hyperlink" Target="https://incubeta.com/za/our-work/delivering-scale-performance/" TargetMode="External"/><Relationship Id="rId2977" Type="http://schemas.openxmlformats.org/officeDocument/2006/relationships/hyperlink" Target="https://incubeta.com/my/knowledge-base/test-learn-with-the-new-ai-powered-features-on-performance-max/" TargetMode="External"/><Relationship Id="rId1647" Type="http://schemas.openxmlformats.org/officeDocument/2006/relationships/hyperlink" Target="https://incubeta.com/es/knowledge-base/category/statistics/" TargetMode="External"/><Relationship Id="rId2978" Type="http://schemas.openxmlformats.org/officeDocument/2006/relationships/hyperlink" Target="https://incubeta.com/gb/news-and-resources/incubeta-joins-googles-international-growth-program/" TargetMode="External"/><Relationship Id="rId1648" Type="http://schemas.openxmlformats.org/officeDocument/2006/relationships/hyperlink" Target="https://incubeta.com/pt-pt/knowledge-base/category/ecommerce/" TargetMode="External"/><Relationship Id="rId2979" Type="http://schemas.openxmlformats.org/officeDocument/2006/relationships/hyperlink" Target="https://incubeta.com/au/news-and-resources/incubeta-partners-with-carpio-to-supercharge-marketplace-reporting/" TargetMode="External"/><Relationship Id="rId1649" Type="http://schemas.openxmlformats.org/officeDocument/2006/relationships/hyperlink" Target="https://incubeta.com/mx/knowledge-base/category/customer-experience/" TargetMode="External"/><Relationship Id="rId819" Type="http://schemas.openxmlformats.org/officeDocument/2006/relationships/hyperlink" Target="https://incubeta.com/my/news-and-resources/inside-googles-rethink-roi-conference-ai-incrementality-and-the-future-of-profitable-growth/" TargetMode="External"/><Relationship Id="rId818" Type="http://schemas.openxmlformats.org/officeDocument/2006/relationships/hyperlink" Target="https://incubeta.com/news-and-resources/incubeta-welcomes-blue-walrus-to-the-family/" TargetMode="External"/><Relationship Id="rId817" Type="http://schemas.openxmlformats.org/officeDocument/2006/relationships/hyperlink" Target="https://incubeta.com/mx/our-work/unlocking-new-profitability-in-a-shifting-luxury-market/" TargetMode="External"/><Relationship Id="rId816" Type="http://schemas.openxmlformats.org/officeDocument/2006/relationships/hyperlink" Target="https://incubeta.com/au/news-and-resources/incubeta-welcomes-new-ceo-americas-alex-langshur/" TargetMode="External"/><Relationship Id="rId811" Type="http://schemas.openxmlformats.org/officeDocument/2006/relationships/hyperlink" Target="https://incubeta.com/capabilities/creative/" TargetMode="External"/><Relationship Id="rId810" Type="http://schemas.openxmlformats.org/officeDocument/2006/relationships/hyperlink" Target="https://incubeta.com/news-and-resources/exploring-modern-search-preferences/" TargetMode="External"/><Relationship Id="rId815" Type="http://schemas.openxmlformats.org/officeDocument/2006/relationships/hyperlink" Target="https://incubeta.com/capabilities/marketing-intelligence/" TargetMode="External"/><Relationship Id="rId814" Type="http://schemas.openxmlformats.org/officeDocument/2006/relationships/hyperlink" Target="https://incubeta.com/it/knowledge-base/what-is-google-analytics-4-ga4/" TargetMode="External"/><Relationship Id="rId813" Type="http://schemas.openxmlformats.org/officeDocument/2006/relationships/hyperlink" Target="https://incubeta.com/de/news-and-resources/from-ai-invisibility-to-ai-authority-scaling-brand-authority-in-the-age-of-answer-engines/" TargetMode="External"/><Relationship Id="rId812" Type="http://schemas.openxmlformats.org/officeDocument/2006/relationships/hyperlink" Target="https://incubeta.com/au/knowledge-base/mmm-powerhouses-comparing-meridian-and-robyn/" TargetMode="External"/><Relationship Id="rId2970" Type="http://schemas.openxmlformats.org/officeDocument/2006/relationships/hyperlink" Target="https://incubeta.com/mx/knowledge-base/category/performace/" TargetMode="External"/><Relationship Id="rId1640" Type="http://schemas.openxmlformats.org/officeDocument/2006/relationships/hyperlink" Target="https://incubeta.com/de/news-and-resources/key-learns-from-google-cloud-summit/" TargetMode="External"/><Relationship Id="rId2971" Type="http://schemas.openxmlformats.org/officeDocument/2006/relationships/hyperlink" Target="https://incubeta.com/my/news-and-resources/intelligent-creative-vs-infinite-ai-content-how-to-win-in-2026/" TargetMode="External"/><Relationship Id="rId1641" Type="http://schemas.openxmlformats.org/officeDocument/2006/relationships/hyperlink" Target="https://incubeta.com/mx/knowledge-base/how-to-integrate-google-cloud-google-marketing-platform/" TargetMode="External"/><Relationship Id="rId2972" Type="http://schemas.openxmlformats.org/officeDocument/2006/relationships/hyperlink" Target="https://incubeta.com/es/knowledge-base/category/ux/" TargetMode="External"/><Relationship Id="rId1675" Type="http://schemas.openxmlformats.org/officeDocument/2006/relationships/hyperlink" Target="https://incubeta.com/ch/knowledge-base/whats-new-with-ga4/" TargetMode="External"/><Relationship Id="rId1676" Type="http://schemas.openxmlformats.org/officeDocument/2006/relationships/hyperlink" Target="https://incubeta.com/pt-pt/our-work/driving-personalization-with-ai/" TargetMode="External"/><Relationship Id="rId1677" Type="http://schemas.openxmlformats.org/officeDocument/2006/relationships/hyperlink" Target="https://incubeta.com/it/news-and-resources/incubeta-welcomes-blue-walrus-to-the-family/" TargetMode="External"/><Relationship Id="rId1678" Type="http://schemas.openxmlformats.org/officeDocument/2006/relationships/hyperlink" Target="https://incubeta.com/it/video-library/the-digital-edge-s2-ep-3-how-to-build-an-ai-powered-brand-for-the-future-with-amy-crowther/" TargetMode="External"/><Relationship Id="rId1679" Type="http://schemas.openxmlformats.org/officeDocument/2006/relationships/hyperlink" Target="https://incubeta.com/pt-pt/news-and-resources/monetizing-the-chat-openai-introduces-ads-to-chatgpt/" TargetMode="External"/><Relationship Id="rId849" Type="http://schemas.openxmlformats.org/officeDocument/2006/relationships/hyperlink" Target="https://incubeta.com/ch/knowledge-base/multi-target-portfolios-making-the-most-of-sa360s-newest-bid-strategy/" TargetMode="External"/><Relationship Id="rId844" Type="http://schemas.openxmlformats.org/officeDocument/2006/relationships/hyperlink" Target="https://incubeta.com/pt-pt/news-and-resources/incubeta-acquires-rocketsource-to-expand-human-centered-ai-capabilities/" TargetMode="External"/><Relationship Id="rId843" Type="http://schemas.openxmlformats.org/officeDocument/2006/relationships/hyperlink" Target="https://incubeta.com/mx/news-and-resources/how-to-avoid-keyword-cannibalization-and-drive-total-search-performance/" TargetMode="External"/><Relationship Id="rId842" Type="http://schemas.openxmlformats.org/officeDocument/2006/relationships/hyperlink" Target="https://incubeta.com/za/knowledge-base/what-is-google-analytics-4-ga4/" TargetMode="External"/><Relationship Id="rId841" Type="http://schemas.openxmlformats.org/officeDocument/2006/relationships/hyperlink" Target="https://incubeta.com/sg/news-and-resources/3-ways-to-maximize-budget-efficiency/" TargetMode="External"/><Relationship Id="rId848" Type="http://schemas.openxmlformats.org/officeDocument/2006/relationships/hyperlink" Target="https://incubeta.com/ae/knowledge-base/mmm-powerhouses-comparing-meridian-and-robyn/" TargetMode="External"/><Relationship Id="rId847" Type="http://schemas.openxmlformats.org/officeDocument/2006/relationships/hyperlink" Target="https://incubeta.com/gb/our-work/increasing-performance-with-machine-learning/" TargetMode="External"/><Relationship Id="rId846" Type="http://schemas.openxmlformats.org/officeDocument/2006/relationships/hyperlink" Target="https://incubeta.com/pt-pt/news-and-resources/waving-goodbye-to-google-optimize/" TargetMode="External"/><Relationship Id="rId845" Type="http://schemas.openxmlformats.org/officeDocument/2006/relationships/hyperlink" Target="https://incubeta.com/mx/knowledge-base/beyond-the-click-mastering-attribution-with-sa360/" TargetMode="External"/><Relationship Id="rId1670" Type="http://schemas.openxmlformats.org/officeDocument/2006/relationships/hyperlink" Target="https://incubeta.com/gb/news-and-resources/comparison-shopping-services-css-changes-in-light-of-the-dma-update/" TargetMode="External"/><Relationship Id="rId840" Type="http://schemas.openxmlformats.org/officeDocument/2006/relationships/hyperlink" Target="https://incubeta.com/it/news-and-resources/overcoming-2025-marketing-challenges/" TargetMode="External"/><Relationship Id="rId1671" Type="http://schemas.openxmlformats.org/officeDocument/2006/relationships/hyperlink" Target="https://incubeta.com/gb/news-and-resources/nmpis-parent-company-incubeta-and-dqa-media-group-create-70-million-digital-merger/" TargetMode="External"/><Relationship Id="rId1672" Type="http://schemas.openxmlformats.org/officeDocument/2006/relationships/hyperlink" Target="https://incubeta.com/gb/whitepapers/investments-for-marketing-profitability/" TargetMode="External"/><Relationship Id="rId1673" Type="http://schemas.openxmlformats.org/officeDocument/2006/relationships/hyperlink" Target="https://incubeta.com/mx/news-and-resources/is-sustainable-profitable-growth-a-pipe-dream/" TargetMode="External"/><Relationship Id="rId1674" Type="http://schemas.openxmlformats.org/officeDocument/2006/relationships/hyperlink" Target="https://incubeta.com/my/news-and-resources/in-house-versus-agency/" TargetMode="External"/><Relationship Id="rId1664" Type="http://schemas.openxmlformats.org/officeDocument/2006/relationships/hyperlink" Target="https://incubeta.com/ae/knowledge-base/category/customer-experience/" TargetMode="External"/><Relationship Id="rId2995" Type="http://schemas.openxmlformats.org/officeDocument/2006/relationships/hyperlink" Target="https://incubeta.com/ae/knowledge-base/seasonal-sales-strategy-how-to-outperform-in-shorter-peak-windows/" TargetMode="External"/><Relationship Id="rId1665" Type="http://schemas.openxmlformats.org/officeDocument/2006/relationships/hyperlink" Target="https://incubeta.com/sg/news-and-resources/exploring-modern-search-preferences/" TargetMode="External"/><Relationship Id="rId2996" Type="http://schemas.openxmlformats.org/officeDocument/2006/relationships/hyperlink" Target="https://incubeta.com/gb/news-and-resources/incubeta-welcomes-jacques-van-niekerk-as-non-executive-board-director/" TargetMode="External"/><Relationship Id="rId1666" Type="http://schemas.openxmlformats.org/officeDocument/2006/relationships/hyperlink" Target="https://incubeta.com/ae/knowledge-base/category/tiktok/" TargetMode="External"/><Relationship Id="rId2997" Type="http://schemas.openxmlformats.org/officeDocument/2006/relationships/hyperlink" Target="https://incubeta.com/my/news-and-resources/incubeta-named-global-performance-agency-of-the-year/" TargetMode="External"/><Relationship Id="rId1667" Type="http://schemas.openxmlformats.org/officeDocument/2006/relationships/hyperlink" Target="https://incubeta.com/ch/news-and-resources/incubeta-wins-at-madfest/" TargetMode="External"/><Relationship Id="rId2998" Type="http://schemas.openxmlformats.org/officeDocument/2006/relationships/hyperlink" Target="https://incubeta.com/au/news-and-resources/how-to-own-your-automation/" TargetMode="External"/><Relationship Id="rId1668" Type="http://schemas.openxmlformats.org/officeDocument/2006/relationships/hyperlink" Target="https://incubeta.com/ae/news-and-resources/breaking-down-organizational-silos-to-drive-synergy/" TargetMode="External"/><Relationship Id="rId2999" Type="http://schemas.openxmlformats.org/officeDocument/2006/relationships/hyperlink" Target="https://incubeta.com/pt-pt/our-work/driving-search-profit-with-machine-learning/" TargetMode="External"/><Relationship Id="rId1669" Type="http://schemas.openxmlformats.org/officeDocument/2006/relationships/hyperlink" Target="https://incubeta.com/ae/knowledge-base/category/data/" TargetMode="External"/><Relationship Id="rId839" Type="http://schemas.openxmlformats.org/officeDocument/2006/relationships/hyperlink" Target="https://incubeta.com/pt-pt/our-work/increasing-performance-with-machine-learning/" TargetMode="External"/><Relationship Id="rId838" Type="http://schemas.openxmlformats.org/officeDocument/2006/relationships/hyperlink" Target="https://incubeta.com/za/news-and-resources/inside-googles-rethink-roi-conference-ai-incrementality-and-the-future-of-profitable-growth/" TargetMode="External"/><Relationship Id="rId833" Type="http://schemas.openxmlformats.org/officeDocument/2006/relationships/hyperlink" Target="https://incubeta.com/gb/knowledge-base/five-top-tips-to-drive-sales-on-amazon-prime-day/" TargetMode="External"/><Relationship Id="rId832" Type="http://schemas.openxmlformats.org/officeDocument/2006/relationships/hyperlink" Target="https://incubeta.com/knowledge-base/category/sales/" TargetMode="External"/><Relationship Id="rId831" Type="http://schemas.openxmlformats.org/officeDocument/2006/relationships/hyperlink" Target="https://incubeta.com/news-and-resources/a-mark-of-the-times-ai-employees-that-boost-internal-productivity/" TargetMode="External"/><Relationship Id="rId830" Type="http://schemas.openxmlformats.org/officeDocument/2006/relationships/hyperlink" Target="https://incubeta.com/sg/knowledge-base/mmm-powerhouses-comparing-meridian-and-robyn/" TargetMode="External"/><Relationship Id="rId837" Type="http://schemas.openxmlformats.org/officeDocument/2006/relationships/hyperlink" Target="https://incubeta.com/it/news-and-resources/incubeta-acquires-rocketsource-to-expand-human-centered-ai-capabilities/" TargetMode="External"/><Relationship Id="rId836" Type="http://schemas.openxmlformats.org/officeDocument/2006/relationships/hyperlink" Target="https://incubeta.com/my/news-and-resources/incubeta-expands-to-dubai-mexico/" TargetMode="External"/><Relationship Id="rId835" Type="http://schemas.openxmlformats.org/officeDocument/2006/relationships/hyperlink" Target="https://incubeta.com/gb/news-and-resources/incubeta-releases-new-report-the-marketers-confidence-paradox/" TargetMode="External"/><Relationship Id="rId834" Type="http://schemas.openxmlformats.org/officeDocument/2006/relationships/hyperlink" Target="https://incubeta.com/ch/capabilities/digital-media/" TargetMode="External"/><Relationship Id="rId2990" Type="http://schemas.openxmlformats.org/officeDocument/2006/relationships/hyperlink" Target="https://incubeta.com/ae/our-work/increasing-performance-with-machine-learning/" TargetMode="External"/><Relationship Id="rId1660" Type="http://schemas.openxmlformats.org/officeDocument/2006/relationships/hyperlink" Target="https://incubeta.com/es/knowledge-base/category/social-media/" TargetMode="External"/><Relationship Id="rId2991" Type="http://schemas.openxmlformats.org/officeDocument/2006/relationships/hyperlink" Target="https://incubeta.com/my/knowledge-base/category/sales/" TargetMode="External"/><Relationship Id="rId1661" Type="http://schemas.openxmlformats.org/officeDocument/2006/relationships/hyperlink" Target="https://incubeta.com/gb/knowledge-base/category/data/" TargetMode="External"/><Relationship Id="rId2992" Type="http://schemas.openxmlformats.org/officeDocument/2006/relationships/hyperlink" Target="https://incubeta.com/gb/knowledge-base/category/conversions/" TargetMode="External"/><Relationship Id="rId1662" Type="http://schemas.openxmlformats.org/officeDocument/2006/relationships/hyperlink" Target="https://incubeta.com/pt-pt/knowledge-base/category/google-chrome/" TargetMode="External"/><Relationship Id="rId2993" Type="http://schemas.openxmlformats.org/officeDocument/2006/relationships/hyperlink" Target="https://incubeta.com/za/knowledge-base/category/automation/" TargetMode="External"/><Relationship Id="rId1663" Type="http://schemas.openxmlformats.org/officeDocument/2006/relationships/hyperlink" Target="https://incubeta.com/ae/knowledge-base/category/search/" TargetMode="External"/><Relationship Id="rId2994" Type="http://schemas.openxmlformats.org/officeDocument/2006/relationships/hyperlink" Target="https://incubeta.com/ch/knowledge-base/category/ecommerce/" TargetMode="External"/><Relationship Id="rId2148" Type="http://schemas.openxmlformats.org/officeDocument/2006/relationships/hyperlink" Target="https://incubeta.com/sg/news-and-resources/in-house-versus-agency/" TargetMode="External"/><Relationship Id="rId2149" Type="http://schemas.openxmlformats.org/officeDocument/2006/relationships/hyperlink" Target="https://incubeta.com/gb/news-and-resources/marketing-metrics-that-matter-to-the-c-suite/" TargetMode="External"/><Relationship Id="rId3479" Type="http://schemas.openxmlformats.org/officeDocument/2006/relationships/hyperlink" Target="https://incubeta.com/ch/news-and-resources/3-best-practices-to-keep-growing-despite-stricter-privacy-law/" TargetMode="External"/><Relationship Id="rId3470" Type="http://schemas.openxmlformats.org/officeDocument/2006/relationships/hyperlink" Target="https://incubeta.com/au/news-and-resources/incubeta-appoints-amy-crowther-as-president-americas/" TargetMode="External"/><Relationship Id="rId2140" Type="http://schemas.openxmlformats.org/officeDocument/2006/relationships/hyperlink" Target="https://incubeta.com/za/news-and-resources/incubeta-has-been-named-a-2022-google-premier-partner/" TargetMode="External"/><Relationship Id="rId3472" Type="http://schemas.openxmlformats.org/officeDocument/2006/relationships/hyperlink" Target="https://incubeta.com/es/knowledge-base/mmm-powerhouses-comparing-meridian-and-robyn-2/" TargetMode="External"/><Relationship Id="rId2141" Type="http://schemas.openxmlformats.org/officeDocument/2006/relationships/hyperlink" Target="https://incubeta.com/it/our-work/delivering-incrementality-for-superdrug/" TargetMode="External"/><Relationship Id="rId3471" Type="http://schemas.openxmlformats.org/officeDocument/2006/relationships/hyperlink" Target="https://incubeta.com/gb/knowledge-base/test-learn-with-the-new-ai-powered-features-on-performance-max/" TargetMode="External"/><Relationship Id="rId2142" Type="http://schemas.openxmlformats.org/officeDocument/2006/relationships/hyperlink" Target="https://incubeta.com/au/news-and-resources/google-retaliates-to-chatgpt/" TargetMode="External"/><Relationship Id="rId3474" Type="http://schemas.openxmlformats.org/officeDocument/2006/relationships/hyperlink" Target="https://incubeta.com/ch/knowledge-base/googles-ai-max-at-peak-times-the-hidden-risks-and-how-to-avoid-them-2/" TargetMode="External"/><Relationship Id="rId2143" Type="http://schemas.openxmlformats.org/officeDocument/2006/relationships/hyperlink" Target="https://incubeta.com/gb/news-and-resources/google-retaliates-to-chatgpt/" TargetMode="External"/><Relationship Id="rId3473" Type="http://schemas.openxmlformats.org/officeDocument/2006/relationships/hyperlink" Target="https://incubeta.com/gb/knowledge-base/the-role-of-consent-mode-in-your-path-to-privacy-ready-marketing/" TargetMode="External"/><Relationship Id="rId2144" Type="http://schemas.openxmlformats.org/officeDocument/2006/relationships/hyperlink" Target="https://incubeta.com/de/our-work/delivering-incrementality-with-seamless-search/" TargetMode="External"/><Relationship Id="rId3476" Type="http://schemas.openxmlformats.org/officeDocument/2006/relationships/hyperlink" Target="https://incubeta.com/de/knowledge-base/how-to-integrate-google-cloud-google-marketing-platform/" TargetMode="External"/><Relationship Id="rId2145" Type="http://schemas.openxmlformats.org/officeDocument/2006/relationships/hyperlink" Target="https://incubeta.com/de/knowledge-base/the-role-of-first-party-mode-in-futureproof-measurement/" TargetMode="External"/><Relationship Id="rId3475" Type="http://schemas.openxmlformats.org/officeDocument/2006/relationships/hyperlink" Target="https://incubeta.com/au/knowledge-base/category/accessibility/" TargetMode="External"/><Relationship Id="rId2146" Type="http://schemas.openxmlformats.org/officeDocument/2006/relationships/hyperlink" Target="https://incubeta.com/ch/news-and-resources/is-sustainable-profitable-growth-a-pipe-dream/" TargetMode="External"/><Relationship Id="rId3478" Type="http://schemas.openxmlformats.org/officeDocument/2006/relationships/hyperlink" Target="https://incubeta.com/de/news-and-resources/incubeta-launches-seamless-search/" TargetMode="External"/><Relationship Id="rId2147" Type="http://schemas.openxmlformats.org/officeDocument/2006/relationships/hyperlink" Target="https://incubeta.com/gb/news-and-resources/driving-growth-in-uncertainty-3-top-tips-for-business-leaders/" TargetMode="External"/><Relationship Id="rId3477" Type="http://schemas.openxmlformats.org/officeDocument/2006/relationships/hyperlink" Target="https://incubeta.com/it/knowledge-base/category/ecommerce/" TargetMode="External"/><Relationship Id="rId2137" Type="http://schemas.openxmlformats.org/officeDocument/2006/relationships/hyperlink" Target="https://incubeta.com/sg/news-and-resources/incubeta-has-been-named-a-2022-google-premier-partner/" TargetMode="External"/><Relationship Id="rId3469" Type="http://schemas.openxmlformats.org/officeDocument/2006/relationships/hyperlink" Target="https://incubeta.com/de/news-and-resources/incubeta-wins-at-madfest/" TargetMode="External"/><Relationship Id="rId2138" Type="http://schemas.openxmlformats.org/officeDocument/2006/relationships/hyperlink" Target="https://incubeta.com/knowledge-base/category/channel/" TargetMode="External"/><Relationship Id="rId3468" Type="http://schemas.openxmlformats.org/officeDocument/2006/relationships/hyperlink" Target="https://incubeta.com/ch/knowledge-base/category/dco/" TargetMode="External"/><Relationship Id="rId2139" Type="http://schemas.openxmlformats.org/officeDocument/2006/relationships/hyperlink" Target="https://incubeta.com/gb/news-and-resources/intelligent-creative-vs-infinite-ai-content-how-to-win-in-2026/" TargetMode="External"/><Relationship Id="rId3461" Type="http://schemas.openxmlformats.org/officeDocument/2006/relationships/hyperlink" Target="https://incubeta.com/pt-pt/our-work/blending-creativity-to-drive-engagement/" TargetMode="External"/><Relationship Id="rId2130" Type="http://schemas.openxmlformats.org/officeDocument/2006/relationships/hyperlink" Target="https://incubeta.com/es/whitepapers/inside-google-marketing-live-2026/" TargetMode="External"/><Relationship Id="rId3460" Type="http://schemas.openxmlformats.org/officeDocument/2006/relationships/hyperlink" Target="https://incubeta.com/my/news-and-resources/3-best-practices-to-keep-growing-despite-stricter-privacy-law/" TargetMode="External"/><Relationship Id="rId2131" Type="http://schemas.openxmlformats.org/officeDocument/2006/relationships/hyperlink" Target="https://incubeta.com/ch/whitepapers/inside-google-marketing-live-2026/" TargetMode="External"/><Relationship Id="rId3463" Type="http://schemas.openxmlformats.org/officeDocument/2006/relationships/hyperlink" Target="https://incubeta.com/mx/news-and-resources/google-agentspace/" TargetMode="External"/><Relationship Id="rId2132" Type="http://schemas.openxmlformats.org/officeDocument/2006/relationships/hyperlink" Target="https://incubeta.com/sg/knowledge-base/category/demand-gen/" TargetMode="External"/><Relationship Id="rId3462" Type="http://schemas.openxmlformats.org/officeDocument/2006/relationships/hyperlink" Target="https://incubeta.com/gb/news-and-resources/incubeta-appoints-sarah-hampton-as-us-chief-operating-officer/" TargetMode="External"/><Relationship Id="rId2133" Type="http://schemas.openxmlformats.org/officeDocument/2006/relationships/hyperlink" Target="https://incubeta.com/it/news-and-resources/what-the-cancellation-of-cookie-deprecation-means/" TargetMode="External"/><Relationship Id="rId3465" Type="http://schemas.openxmlformats.org/officeDocument/2006/relationships/hyperlink" Target="https://incubeta.com/pt-pt/knowledge-base/googles-ai-max-at-peak-times-the-hidden-risks-and-how-to-avoid-them-2/" TargetMode="External"/><Relationship Id="rId2134" Type="http://schemas.openxmlformats.org/officeDocument/2006/relationships/hyperlink" Target="https://incubeta.com/ae/news-and-resources/incubeta-awarded-campaigns-best-places-to-work-2022/" TargetMode="External"/><Relationship Id="rId3464" Type="http://schemas.openxmlformats.org/officeDocument/2006/relationships/hyperlink" Target="https://incubeta.com/au/video-library/digital-edge-episode-1/" TargetMode="External"/><Relationship Id="rId2135" Type="http://schemas.openxmlformats.org/officeDocument/2006/relationships/hyperlink" Target="https://incubeta.com/de/whitepapers/inside-google-marketing-live-2026/" TargetMode="External"/><Relationship Id="rId3467" Type="http://schemas.openxmlformats.org/officeDocument/2006/relationships/hyperlink" Target="https://incubeta.com/es/knowledge-base/the-best-google-optimize-alternatives-for-experimentation/" TargetMode="External"/><Relationship Id="rId2136" Type="http://schemas.openxmlformats.org/officeDocument/2006/relationships/hyperlink" Target="https://incubeta.com/es/knowledge-base/how-retail-consumers-spend-during-economic-hardship/" TargetMode="External"/><Relationship Id="rId3466" Type="http://schemas.openxmlformats.org/officeDocument/2006/relationships/hyperlink" Target="https://incubeta.com/pt-pt/knowledge-base/category/dco/" TargetMode="External"/><Relationship Id="rId3490" Type="http://schemas.openxmlformats.org/officeDocument/2006/relationships/hyperlink" Target="https://incubeta.com/my/whitepapers/inside-google-marketing-live-2026/" TargetMode="External"/><Relationship Id="rId2160" Type="http://schemas.openxmlformats.org/officeDocument/2006/relationships/hyperlink" Target="https://incubeta.com/pt-pt/our-work/increasing-roas-with-google-precision-optimization/" TargetMode="External"/><Relationship Id="rId3492" Type="http://schemas.openxmlformats.org/officeDocument/2006/relationships/hyperlink" Target="https://incubeta.com/ae/knowledge-base/optimizing-your-website-for-increased-holiday-conversions/" TargetMode="External"/><Relationship Id="rId2161" Type="http://schemas.openxmlformats.org/officeDocument/2006/relationships/hyperlink" Target="https://incubeta.com/ch/our-work/maximizing-engagement-reach-with-first-party-data/" TargetMode="External"/><Relationship Id="rId3491" Type="http://schemas.openxmlformats.org/officeDocument/2006/relationships/hyperlink" Target="https://incubeta.com/gb/our-work/delivering-incrementality-for-superdrug/" TargetMode="External"/><Relationship Id="rId2162" Type="http://schemas.openxmlformats.org/officeDocument/2006/relationships/hyperlink" Target="https://incubeta.com/ae/our-work/improving-reporting-efficiency-with-gmp/" TargetMode="External"/><Relationship Id="rId3494" Type="http://schemas.openxmlformats.org/officeDocument/2006/relationships/hyperlink" Target="https://incubeta.com/our-work/unlocking-the-power-of-googles-enhanced-conversions-pmax-solutions/" TargetMode="External"/><Relationship Id="rId2163" Type="http://schemas.openxmlformats.org/officeDocument/2006/relationships/hyperlink" Target="https://incubeta.com/za/knowledge-base/category/retail/" TargetMode="External"/><Relationship Id="rId3493" Type="http://schemas.openxmlformats.org/officeDocument/2006/relationships/hyperlink" Target="https://incubeta.com/ae/news-and-resources/is-marketing-maturity-the-key-to-profitability/" TargetMode="External"/><Relationship Id="rId2164" Type="http://schemas.openxmlformats.org/officeDocument/2006/relationships/hyperlink" Target="https://incubeta.com/our-work/boosting-cross-market-brand-performance-for-gruppo-una/" TargetMode="External"/><Relationship Id="rId3496" Type="http://schemas.openxmlformats.org/officeDocument/2006/relationships/hyperlink" Target="https://incubeta.com/mx/knowledge-base/category/retail/" TargetMode="External"/><Relationship Id="rId2165" Type="http://schemas.openxmlformats.org/officeDocument/2006/relationships/hyperlink" Target="https://incubeta.com/es/knowledge-base/how-bigquery-augments-ga4s-reporting-capabilities/" TargetMode="External"/><Relationship Id="rId3495" Type="http://schemas.openxmlformats.org/officeDocument/2006/relationships/hyperlink" Target="https://incubeta.com/ch/knowledge-base/category/sales/" TargetMode="External"/><Relationship Id="rId2166" Type="http://schemas.openxmlformats.org/officeDocument/2006/relationships/hyperlink" Target="https://incubeta.com/ch/news-and-resources/incubeta-welcomes-jacques-van-niekerk-as-non-executive-board-director/" TargetMode="External"/><Relationship Id="rId3498" Type="http://schemas.openxmlformats.org/officeDocument/2006/relationships/hyperlink" Target="https://incubeta.com/it/news-and-resources/amazons-back-what-their-google-shopping-whiplash-really-changed/" TargetMode="External"/><Relationship Id="rId2167" Type="http://schemas.openxmlformats.org/officeDocument/2006/relationships/hyperlink" Target="https://incubeta.com/mx/news-and-resources/nmpi-and-dqa-complete-acquisition-of-creative-specialist-joystick/" TargetMode="External"/><Relationship Id="rId3497" Type="http://schemas.openxmlformats.org/officeDocument/2006/relationships/hyperlink" Target="https://incubeta.com/ae/news-and-resources/category/incubeta-updates/page/3/" TargetMode="External"/><Relationship Id="rId2168" Type="http://schemas.openxmlformats.org/officeDocument/2006/relationships/hyperlink" Target="https://incubeta.com/sg/video-library/the-digital-edge-s2-ep-6-overcoming-the-confidence-paradox-in-marketing-with-paul-ruscoe/" TargetMode="External"/><Relationship Id="rId2169" Type="http://schemas.openxmlformats.org/officeDocument/2006/relationships/hyperlink" Target="https://incubeta.com/za/knowledge-base/how-to-market-to-the-gen-z-consumer/" TargetMode="External"/><Relationship Id="rId3499" Type="http://schemas.openxmlformats.org/officeDocument/2006/relationships/hyperlink" Target="https://incubeta.com/pt-pt/news-and-resources/under-armour-appoints-incubeta-to-accelerate-european-growth-on-amazon/" TargetMode="External"/><Relationship Id="rId2159" Type="http://schemas.openxmlformats.org/officeDocument/2006/relationships/hyperlink" Target="https://incubeta.com/sg/news-and-resources/the-power-behind-incubeta/" TargetMode="External"/><Relationship Id="rId3481" Type="http://schemas.openxmlformats.org/officeDocument/2006/relationships/hyperlink" Target="https://incubeta.com/it/knowledge-base/category/gmp/" TargetMode="External"/><Relationship Id="rId2150" Type="http://schemas.openxmlformats.org/officeDocument/2006/relationships/hyperlink" Target="https://incubeta.com/es/knowledge-base/what-is-retail-media/" TargetMode="External"/><Relationship Id="rId3480" Type="http://schemas.openxmlformats.org/officeDocument/2006/relationships/hyperlink" Target="https://incubeta.com/pt-pt/news-and-resources/nmpi-and-dqa-complete-acquisition-of-creative-specialist-joystick/" TargetMode="External"/><Relationship Id="rId2151" Type="http://schemas.openxmlformats.org/officeDocument/2006/relationships/hyperlink" Target="https://incubeta.com/ae/our-work/unlocking-the-power-of-googles-enhanced-conversions-pmax-solutions/" TargetMode="External"/><Relationship Id="rId3483" Type="http://schemas.openxmlformats.org/officeDocument/2006/relationships/hyperlink" Target="https://incubeta.com/za/video-library/the-digital-edge-ep-4-the-key-to-creative-profitability-with-vanessa-bolosier-jessica-hondolero/" TargetMode="External"/><Relationship Id="rId2152" Type="http://schemas.openxmlformats.org/officeDocument/2006/relationships/hyperlink" Target="https://incubeta.com/gb/our-work/blending-creativity-to-drive-engagement/" TargetMode="External"/><Relationship Id="rId3482" Type="http://schemas.openxmlformats.org/officeDocument/2006/relationships/hyperlink" Target="https://incubeta.com/pt-pt/knowledge-base/category/threads/" TargetMode="External"/><Relationship Id="rId2153" Type="http://schemas.openxmlformats.org/officeDocument/2006/relationships/hyperlink" Target="https://incubeta.com/pt-pt/news-and-resources/incubeta-appoints-cory-hudson-as-senior-vice-president-of-creative/" TargetMode="External"/><Relationship Id="rId3485" Type="http://schemas.openxmlformats.org/officeDocument/2006/relationships/hyperlink" Target="https://incubeta.com/es/capabilities/digital-experiences/" TargetMode="External"/><Relationship Id="rId2154" Type="http://schemas.openxmlformats.org/officeDocument/2006/relationships/hyperlink" Target="https://incubeta.com/za/knowledge-base/test-learn-with-the-new-ai-powered-features-on-performance-max/" TargetMode="External"/><Relationship Id="rId3484" Type="http://schemas.openxmlformats.org/officeDocument/2006/relationships/hyperlink" Target="https://incubeta.com/mx/knowledge-base/how-to-exponentiate-your-digital-campaigns/" TargetMode="External"/><Relationship Id="rId2155" Type="http://schemas.openxmlformats.org/officeDocument/2006/relationships/hyperlink" Target="https://incubeta.com/sg/our-work/delivering-incrementality-for-superdrug/" TargetMode="External"/><Relationship Id="rId3487" Type="http://schemas.openxmlformats.org/officeDocument/2006/relationships/hyperlink" Target="https://incubeta.com/sg/knowledge-base/category/holiday-marketing/" TargetMode="External"/><Relationship Id="rId2156" Type="http://schemas.openxmlformats.org/officeDocument/2006/relationships/hyperlink" Target="https://incubeta.com/de/news-and-resources/incubeta-are-finalists-at-google-premier-partner-awards/" TargetMode="External"/><Relationship Id="rId3486" Type="http://schemas.openxmlformats.org/officeDocument/2006/relationships/hyperlink" Target="https://incubeta.com/mx/knowledge-base/the-role-of-first-party-mode-in-futureproof-measurement/" TargetMode="External"/><Relationship Id="rId2157" Type="http://schemas.openxmlformats.org/officeDocument/2006/relationships/hyperlink" Target="https://incubeta.com/es/news-and-resources/incubeta-wins-at-madfest/" TargetMode="External"/><Relationship Id="rId3489" Type="http://schemas.openxmlformats.org/officeDocument/2006/relationships/hyperlink" Target="https://incubeta.com/pt-pt/news-and-resources/incubeta-launches-seamless-search-on-google-cloud-marketplace/" TargetMode="External"/><Relationship Id="rId2158" Type="http://schemas.openxmlformats.org/officeDocument/2006/relationships/hyperlink" Target="https://incubeta.com/my/news-and-resources/under-armour-appoints-incubeta-to-accelerate-european-growth-on-amazon/" TargetMode="External"/><Relationship Id="rId3488" Type="http://schemas.openxmlformats.org/officeDocument/2006/relationships/hyperlink" Target="https://incubeta.com/es/our-work/maximizing-engagement-reach-with-first-party-data/" TargetMode="External"/><Relationship Id="rId2104" Type="http://schemas.openxmlformats.org/officeDocument/2006/relationships/hyperlink" Target="https://incubeta.com/gb/news-and-resources/incubeta-named-global-performance-agency-of-the-year/" TargetMode="External"/><Relationship Id="rId3436" Type="http://schemas.openxmlformats.org/officeDocument/2006/relationships/hyperlink" Target="https://incubeta.com/de/news-and-resources/google-abandons-third-party-cookie-deprecation/" TargetMode="External"/><Relationship Id="rId2105" Type="http://schemas.openxmlformats.org/officeDocument/2006/relationships/hyperlink" Target="https://incubeta.com/it/video-library/the-digital-edge-ep-4-the-key-to-creative-profitability-with-vanessa-bolosier-jessica-hondolero/" TargetMode="External"/><Relationship Id="rId3435" Type="http://schemas.openxmlformats.org/officeDocument/2006/relationships/hyperlink" Target="https://incubeta.com/gb/knowledge-base/category/gen-z/" TargetMode="External"/><Relationship Id="rId2106" Type="http://schemas.openxmlformats.org/officeDocument/2006/relationships/hyperlink" Target="https://incubeta.com/it/video-library/the-digital-edge-ep-7-the-future-of-search-ai-what-comes-next/" TargetMode="External"/><Relationship Id="rId3438" Type="http://schemas.openxmlformats.org/officeDocument/2006/relationships/hyperlink" Target="https://incubeta.com/de/knowledge-base/category/advanced-ppc/" TargetMode="External"/><Relationship Id="rId2107" Type="http://schemas.openxmlformats.org/officeDocument/2006/relationships/hyperlink" Target="https://incubeta.com/my/knowledge-base/page/3/" TargetMode="External"/><Relationship Id="rId3437" Type="http://schemas.openxmlformats.org/officeDocument/2006/relationships/hyperlink" Target="https://incubeta.com/ch/our-work/leveraging-gmp-to-drive-leads-reach/" TargetMode="External"/><Relationship Id="rId2108" Type="http://schemas.openxmlformats.org/officeDocument/2006/relationships/hyperlink" Target="https://incubeta.com/my/news-and-resources/incubeta-appoints-amy-crowther-as-president-americas/" TargetMode="External"/><Relationship Id="rId2109" Type="http://schemas.openxmlformats.org/officeDocument/2006/relationships/hyperlink" Target="https://incubeta.com/sg/knowledge-base/optimizing-your-website-for-increased-holiday-conversions/" TargetMode="External"/><Relationship Id="rId3439" Type="http://schemas.openxmlformats.org/officeDocument/2006/relationships/hyperlink" Target="https://incubeta.com/za/video-library/the-digital-edge-s2-ep-4-how-marketers-win-the-attention-economy-with-cricuts-stephanie-firth/" TargetMode="External"/><Relationship Id="rId3430" Type="http://schemas.openxmlformats.org/officeDocument/2006/relationships/hyperlink" Target="https://incubeta.com/ch/knowledge-base/category/customer-experience/" TargetMode="External"/><Relationship Id="rId2100" Type="http://schemas.openxmlformats.org/officeDocument/2006/relationships/hyperlink" Target="https://incubeta.com/mx/news-and-resources/incubeta-acquires-ecommerce-agency-groundswell/" TargetMode="External"/><Relationship Id="rId3432" Type="http://schemas.openxmlformats.org/officeDocument/2006/relationships/hyperlink" Target="https://incubeta.com/it/news-and-resources/loreal-incubeta-use-ai-first-party-data-to-push-personalization-frontiers-with-skin-genius/" TargetMode="External"/><Relationship Id="rId2101" Type="http://schemas.openxmlformats.org/officeDocument/2006/relationships/hyperlink" Target="https://incubeta.com/za/video-library/the-digital-edge-s2-ep-7-how-to-move-from-ai-efficiency-to-strategic-growth-with-marketing-over-coffees-christopher-penn/" TargetMode="External"/><Relationship Id="rId3431" Type="http://schemas.openxmlformats.org/officeDocument/2006/relationships/hyperlink" Target="https://incubeta.com/za/news-and-resources/incubeta-insider-diversity-in-the-workplace/" TargetMode="External"/><Relationship Id="rId2102" Type="http://schemas.openxmlformats.org/officeDocument/2006/relationships/hyperlink" Target="https://incubeta.com/es/news-and-resources/extendo-joins-incubeta/" TargetMode="External"/><Relationship Id="rId3434" Type="http://schemas.openxmlformats.org/officeDocument/2006/relationships/hyperlink" Target="https://incubeta.com/knowledge-base/mmm-powerhouses-comparing-meridian-and-robyn-2/" TargetMode="External"/><Relationship Id="rId2103" Type="http://schemas.openxmlformats.org/officeDocument/2006/relationships/hyperlink" Target="https://incubeta.com/ae/news-and-resources/incubeta-dach-gcp-certification/" TargetMode="External"/><Relationship Id="rId3433" Type="http://schemas.openxmlformats.org/officeDocument/2006/relationships/hyperlink" Target="https://incubeta.com/ch/news-and-resources/in-house-versus-agency/" TargetMode="External"/><Relationship Id="rId3425" Type="http://schemas.openxmlformats.org/officeDocument/2006/relationships/hyperlink" Target="https://incubeta.com/mx/knowledge-base/category/seamless-integration/" TargetMode="External"/><Relationship Id="rId3424" Type="http://schemas.openxmlformats.org/officeDocument/2006/relationships/hyperlink" Target="https://incubeta.com/za/capabilities/digital-media/" TargetMode="External"/><Relationship Id="rId3427" Type="http://schemas.openxmlformats.org/officeDocument/2006/relationships/hyperlink" Target="https://incubeta.com/ch/knowledge-base/category/campaign-management/" TargetMode="External"/><Relationship Id="rId3426" Type="http://schemas.openxmlformats.org/officeDocument/2006/relationships/hyperlink" Target="https://incubeta.com/ch/news-and-resources/exploring-modern-search-preferences/" TargetMode="External"/><Relationship Id="rId3429" Type="http://schemas.openxmlformats.org/officeDocument/2006/relationships/hyperlink" Target="https://incubeta.com/sg/news-and-resources/incubetas-pledge-in-2022-and-beyond/" TargetMode="External"/><Relationship Id="rId3428" Type="http://schemas.openxmlformats.org/officeDocument/2006/relationships/hyperlink" Target="https://incubeta.com/au/news-and-resources/marketing-metrics-that-matter-to-the-c-suite/" TargetMode="External"/><Relationship Id="rId899" Type="http://schemas.openxmlformats.org/officeDocument/2006/relationships/hyperlink" Target="https://incubeta.com/es/news-and-resources/welcoming-jacques-van-niekerk-as-global-ceo-of-incubeta/" TargetMode="External"/><Relationship Id="rId898" Type="http://schemas.openxmlformats.org/officeDocument/2006/relationships/hyperlink" Target="https://incubeta.com/au/news-and-resources/how-to-outperform-amidst-changing-search-behaviors/" TargetMode="External"/><Relationship Id="rId897" Type="http://schemas.openxmlformats.org/officeDocument/2006/relationships/hyperlink" Target="https://incubeta.com/za/knowledge-base/what-is-value-based-bidding-vbb/" TargetMode="External"/><Relationship Id="rId896" Type="http://schemas.openxmlformats.org/officeDocument/2006/relationships/hyperlink" Target="https://incubeta.com/mx/news-and-resources/from-ai-invisibility-to-ai-authority-scaling-brand-authority-in-the-age-of-answer-engines/" TargetMode="External"/><Relationship Id="rId891" Type="http://schemas.openxmlformats.org/officeDocument/2006/relationships/hyperlink" Target="https://incubeta.com/sg/news-and-resources/inside-googles-rethink-roi-conference-ai-incrementality-and-the-future-of-profitable-growth/" TargetMode="External"/><Relationship Id="rId890" Type="http://schemas.openxmlformats.org/officeDocument/2006/relationships/hyperlink" Target="https://incubeta.com/ae/news-and-resources/incubeta-announces-partnership-with-lunio-fraud-detection-prevention-software/" TargetMode="External"/><Relationship Id="rId895" Type="http://schemas.openxmlformats.org/officeDocument/2006/relationships/hyperlink" Target="https://incubeta.com/ch/news-and-resources/3-ways-to-maximize-budget-efficiency/" TargetMode="External"/><Relationship Id="rId3421" Type="http://schemas.openxmlformats.org/officeDocument/2006/relationships/hyperlink" Target="https://incubeta.com/za/knowledge-base/category/threads/" TargetMode="External"/><Relationship Id="rId894" Type="http://schemas.openxmlformats.org/officeDocument/2006/relationships/hyperlink" Target="https://incubeta.com/ae/knowledge-base/five-top-tips-to-drive-sales-on-amazon-prime-day/" TargetMode="External"/><Relationship Id="rId3420" Type="http://schemas.openxmlformats.org/officeDocument/2006/relationships/hyperlink" Target="https://incubeta.com/it/knowledge-base/category/website/" TargetMode="External"/><Relationship Id="rId893" Type="http://schemas.openxmlformats.org/officeDocument/2006/relationships/hyperlink" Target="https://incubeta.com/news-and-resources/breaking-down-organizational-silos-to-drive-synergy/" TargetMode="External"/><Relationship Id="rId3423" Type="http://schemas.openxmlformats.org/officeDocument/2006/relationships/hyperlink" Target="https://incubeta.com/pt-pt/our-work/delivering-scale-performance/" TargetMode="External"/><Relationship Id="rId892" Type="http://schemas.openxmlformats.org/officeDocument/2006/relationships/hyperlink" Target="https://incubeta.com/gb/news-and-resources/how-to-outperform-amidst-changing-search-behaviors/" TargetMode="External"/><Relationship Id="rId3422" Type="http://schemas.openxmlformats.org/officeDocument/2006/relationships/hyperlink" Target="https://incubeta.com/it/news-and-resources/incubeta-acquires-global-marketplace-expert-maze-one/" TargetMode="External"/><Relationship Id="rId2126" Type="http://schemas.openxmlformats.org/officeDocument/2006/relationships/hyperlink" Target="https://incubeta.com/it/our-work/a-decade-of-outperforming-with-forever-new/" TargetMode="External"/><Relationship Id="rId3458" Type="http://schemas.openxmlformats.org/officeDocument/2006/relationships/hyperlink" Target="https://incubeta.com/de/news-and-resources/category/thought-leadership/page/3/" TargetMode="External"/><Relationship Id="rId2127" Type="http://schemas.openxmlformats.org/officeDocument/2006/relationships/hyperlink" Target="https://incubeta.com/mx/video-library/the-digital-edge-s2-ep-9-keeping-your-brand-voice-in-an-automated-world-with-ben-afia/" TargetMode="External"/><Relationship Id="rId3457" Type="http://schemas.openxmlformats.org/officeDocument/2006/relationships/hyperlink" Target="https://incubeta.com/pt-pt/knowledge-base/category/signals/" TargetMode="External"/><Relationship Id="rId2128" Type="http://schemas.openxmlformats.org/officeDocument/2006/relationships/hyperlink" Target="https://incubeta.com/ch/knowledge-base/understanding-consolidated-data/" TargetMode="External"/><Relationship Id="rId2129" Type="http://schemas.openxmlformats.org/officeDocument/2006/relationships/hyperlink" Target="https://incubeta.com/es/knowledge-base/category/conversions/" TargetMode="External"/><Relationship Id="rId3459" Type="http://schemas.openxmlformats.org/officeDocument/2006/relationships/hyperlink" Target="https://incubeta.com/au/news-and-resources/creative-authenticity-in-a-world-of-ai/" TargetMode="External"/><Relationship Id="rId3450" Type="http://schemas.openxmlformats.org/officeDocument/2006/relationships/hyperlink" Target="https://incubeta.com/gb/knowledge-base/category/social-media/" TargetMode="External"/><Relationship Id="rId2120" Type="http://schemas.openxmlformats.org/officeDocument/2006/relationships/hyperlink" Target="https://incubeta.com/es/news-and-resources/intelligent-creative-vs-infinite-ai-content-how-to-win-in-2026/" TargetMode="External"/><Relationship Id="rId3452" Type="http://schemas.openxmlformats.org/officeDocument/2006/relationships/hyperlink" Target="https://incubeta.com/pt-pt/news-and-resources/we-have-the-google-premier-partner-badge/" TargetMode="External"/><Relationship Id="rId2121" Type="http://schemas.openxmlformats.org/officeDocument/2006/relationships/hyperlink" Target="https://incubeta.com/knowledge-base/why-is-tiktok-shop-important/" TargetMode="External"/><Relationship Id="rId3451" Type="http://schemas.openxmlformats.org/officeDocument/2006/relationships/hyperlink" Target="https://incubeta.com/es/knowledge-base/category/retail/" TargetMode="External"/><Relationship Id="rId2122" Type="http://schemas.openxmlformats.org/officeDocument/2006/relationships/hyperlink" Target="https://incubeta.com/ae/news-and-resources/in-house-versus-agency/" TargetMode="External"/><Relationship Id="rId3454" Type="http://schemas.openxmlformats.org/officeDocument/2006/relationships/hyperlink" Target="https://incubeta.com/ch/news-and-resources/incubeta-launches-seamless-search/" TargetMode="External"/><Relationship Id="rId2123" Type="http://schemas.openxmlformats.org/officeDocument/2006/relationships/hyperlink" Target="https://incubeta.com/de/our-work/unlocking-new-profitability-in-a-shifting-luxury-market/" TargetMode="External"/><Relationship Id="rId3453" Type="http://schemas.openxmlformats.org/officeDocument/2006/relationships/hyperlink" Target="https://incubeta.com/my/news-and-resources/from-search-to-delegation-navigating-the-rise-of-agentic-commerce/" TargetMode="External"/><Relationship Id="rId2124" Type="http://schemas.openxmlformats.org/officeDocument/2006/relationships/hyperlink" Target="https://incubeta.com/ch/news-and-resources/maintaining-brand-identity-in-the-age-of-ultra-personalization/" TargetMode="External"/><Relationship Id="rId3456" Type="http://schemas.openxmlformats.org/officeDocument/2006/relationships/hyperlink" Target="https://incubeta.com/sg/knowledge-base/the-best-google-optimize-alternatives-for-experimentation/" TargetMode="External"/><Relationship Id="rId2125" Type="http://schemas.openxmlformats.org/officeDocument/2006/relationships/hyperlink" Target="https://incubeta.com/ae/news-and-resources/marketing-metrics-that-matter-to-the-c-suite/" TargetMode="External"/><Relationship Id="rId3455" Type="http://schemas.openxmlformats.org/officeDocument/2006/relationships/hyperlink" Target="https://incubeta.com/ae/our-work/delivering-incrementality-with-seamless-search/" TargetMode="External"/><Relationship Id="rId2115" Type="http://schemas.openxmlformats.org/officeDocument/2006/relationships/hyperlink" Target="https://incubeta.com/pt-pt/knowledge-base/the-risks-rewards-best-practices-of-generative-ai/" TargetMode="External"/><Relationship Id="rId3447" Type="http://schemas.openxmlformats.org/officeDocument/2006/relationships/hyperlink" Target="https://incubeta.com/gb/capabilities/marketing-intelligence/" TargetMode="External"/><Relationship Id="rId2116" Type="http://schemas.openxmlformats.org/officeDocument/2006/relationships/hyperlink" Target="https://incubeta.com/my/news-and-resources/incubeta-launches-amazon-services-in-south-africa/" TargetMode="External"/><Relationship Id="rId3446" Type="http://schemas.openxmlformats.org/officeDocument/2006/relationships/hyperlink" Target="https://incubeta.com/my/our-work/using-youtube-to-generate-subscribers/" TargetMode="External"/><Relationship Id="rId2117" Type="http://schemas.openxmlformats.org/officeDocument/2006/relationships/hyperlink" Target="https://incubeta.com/sg/knowledge-base/how-retail-consumers-spend-during-economic-hardship/" TargetMode="External"/><Relationship Id="rId3449" Type="http://schemas.openxmlformats.org/officeDocument/2006/relationships/hyperlink" Target="https://incubeta.com/knowledge-base/category/ux/" TargetMode="External"/><Relationship Id="rId2118" Type="http://schemas.openxmlformats.org/officeDocument/2006/relationships/hyperlink" Target="https://incubeta.com/pt-pt/news-and-resources/creating-value-with-ai-three-concrete-use-cases/" TargetMode="External"/><Relationship Id="rId3448" Type="http://schemas.openxmlformats.org/officeDocument/2006/relationships/hyperlink" Target="https://incubeta.com/pt-pt/our-work/transforming-ma-advisory-with-agentic-ai-and-daas/" TargetMode="External"/><Relationship Id="rId2119" Type="http://schemas.openxmlformats.org/officeDocument/2006/relationships/hyperlink" Target="https://incubeta.com/es/our-work/leveraging-value-based-bidding-for-ms/" TargetMode="External"/><Relationship Id="rId3441" Type="http://schemas.openxmlformats.org/officeDocument/2006/relationships/hyperlink" Target="https://incubeta.com/pt-pt/news-and-resources/google-agentspace/" TargetMode="External"/><Relationship Id="rId2110" Type="http://schemas.openxmlformats.org/officeDocument/2006/relationships/hyperlink" Target="https://incubeta.com/ch/our-work/how-machine-learning-helped-worten-achieve-a-3x-increase-in-roas/" TargetMode="External"/><Relationship Id="rId3440" Type="http://schemas.openxmlformats.org/officeDocument/2006/relationships/hyperlink" Target="https://incubeta.com/it/news-and-resources/is-sustainable-profitable-growth-a-pipe-dream/" TargetMode="External"/><Relationship Id="rId2111" Type="http://schemas.openxmlformats.org/officeDocument/2006/relationships/hyperlink" Target="https://incubeta.com/it/our-work/unlocking-new-profitability-in-a-shifting-luxury-market/" TargetMode="External"/><Relationship Id="rId3443" Type="http://schemas.openxmlformats.org/officeDocument/2006/relationships/hyperlink" Target="https://incubeta.com/au/news-and-resources/google-agentspace/" TargetMode="External"/><Relationship Id="rId2112" Type="http://schemas.openxmlformats.org/officeDocument/2006/relationships/hyperlink" Target="https://incubeta.com/gb/video-library/the-digital-edge-s2-ep-2-using-enterprise-llms-to-secure-your-ai-strategy-with-jonathan-greene/" TargetMode="External"/><Relationship Id="rId3442" Type="http://schemas.openxmlformats.org/officeDocument/2006/relationships/hyperlink" Target="https://incubeta.com/au/knowledge-base/category/campaign-tracking/" TargetMode="External"/><Relationship Id="rId2113" Type="http://schemas.openxmlformats.org/officeDocument/2006/relationships/hyperlink" Target="https://incubeta.com/au/knowledge-base/category/ai/" TargetMode="External"/><Relationship Id="rId3445" Type="http://schemas.openxmlformats.org/officeDocument/2006/relationships/hyperlink" Target="https://incubeta.com/de/news-and-resources/rethinking-marketing-measurement-from-reporting-to-real-impact/" TargetMode="External"/><Relationship Id="rId2114" Type="http://schemas.openxmlformats.org/officeDocument/2006/relationships/hyperlink" Target="https://incubeta.com/pt-pt/news-and-resources/incubeta-za-is-google-mobile-certified/" TargetMode="External"/><Relationship Id="rId3444" Type="http://schemas.openxmlformats.org/officeDocument/2006/relationships/hyperlink" Target="https://incubeta.com/es/video-library/the-digital-edge-s2-e-5-how-to-outperform-with-ai-as-a-creative-partner-with-tom-william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3.75"/>
    <col customWidth="1" min="3" max="3" width="15.88"/>
    <col customWidth="1" min="4" max="4" width="3.75"/>
    <col customWidth="1" min="5" max="5" width="15.88"/>
    <col customWidth="1" min="6" max="6" width="10.88"/>
    <col customWidth="1" min="7" max="7" width="12.0"/>
    <col customWidth="1" min="8" max="8" width="13.63"/>
    <col customWidth="1" min="10" max="10" width="20.5"/>
    <col customWidth="1" min="11" max="11" width="19.25"/>
    <col customWidth="1" min="12" max="12" width="7.0"/>
    <col customWidth="1" min="13" max="13" width="8.0"/>
    <col customWidth="1" min="14" max="15" width="10.0"/>
    <col customWidth="1" min="17" max="17" width="17.63"/>
    <col customWidth="1" min="18" max="18" width="20.63"/>
    <col customWidth="1" min="21" max="21" width="7.88"/>
    <col customWidth="1" min="22" max="22" width="9.25"/>
    <col customWidth="1" min="23" max="23" width="9.63"/>
    <col customWidth="1" min="24" max="24" width="10.88"/>
    <col customWidth="1" min="25" max="25" width="7.75"/>
    <col customWidth="1" min="26" max="26" width="5.75"/>
    <col customWidth="1" min="27" max="27" width="9.88"/>
    <col customWidth="1" min="34" max="34" width="8.38"/>
  </cols>
  <sheetData>
    <row r="1">
      <c r="A1" s="1" t="s">
        <v>0</v>
      </c>
      <c r="B1" s="3"/>
      <c r="C1" s="4" t="s">
        <v>3</v>
      </c>
      <c r="D1" s="3"/>
      <c r="E1" s="3" t="s">
        <v>10</v>
      </c>
      <c r="F1" s="1" t="s">
        <v>12</v>
      </c>
      <c r="G1" s="4" t="s">
        <v>13</v>
      </c>
      <c r="H1" s="1" t="s">
        <v>14</v>
      </c>
      <c r="I1" s="6" t="s">
        <v>15</v>
      </c>
      <c r="J1" s="7" t="s">
        <v>16</v>
      </c>
      <c r="K1" s="9" t="s">
        <v>18</v>
      </c>
      <c r="L1" s="1" t="s">
        <v>19</v>
      </c>
      <c r="M1" s="1" t="s">
        <v>20</v>
      </c>
      <c r="N1" s="4" t="s">
        <v>21</v>
      </c>
      <c r="O1" s="1" t="s">
        <v>22</v>
      </c>
      <c r="P1" s="1" t="s">
        <v>23</v>
      </c>
      <c r="Q1" s="1" t="s">
        <v>24</v>
      </c>
      <c r="R1" s="1" t="s">
        <v>25</v>
      </c>
      <c r="S1" s="11"/>
      <c r="T1" s="11"/>
      <c r="U1" s="11"/>
      <c r="V1" s="11"/>
      <c r="W1" s="11"/>
      <c r="X1" s="13"/>
      <c r="Y1" s="13"/>
      <c r="Z1" s="13"/>
      <c r="AA1" s="13"/>
      <c r="AB1" s="11"/>
      <c r="AC1" s="11"/>
      <c r="AD1" s="11"/>
      <c r="AE1" s="11"/>
      <c r="AF1" s="11"/>
      <c r="AG1" s="11"/>
      <c r="AH1" s="11"/>
      <c r="AI1" s="11"/>
      <c r="AJ1" s="11"/>
      <c r="AK1" s="15"/>
      <c r="AL1" s="15"/>
      <c r="AM1" s="15"/>
      <c r="AN1" s="15"/>
      <c r="AO1" s="15"/>
      <c r="AP1" s="15"/>
      <c r="AQ1" s="15"/>
      <c r="AR1" s="15"/>
      <c r="AS1" s="15"/>
      <c r="AT1" s="16"/>
    </row>
    <row r="2" ht="59.25" customHeight="1">
      <c r="A2" s="17" t="s">
        <v>30</v>
      </c>
      <c r="B2" s="18">
        <f>LEN(A2)</f>
        <v>31</v>
      </c>
      <c r="C2" s="18"/>
      <c r="D2" s="18">
        <f>LEN(C2)</f>
        <v>0</v>
      </c>
      <c r="E2" s="19" t="s">
        <v>35</v>
      </c>
      <c r="F2" s="20" t="s">
        <v>38</v>
      </c>
      <c r="G2" s="21"/>
      <c r="H2" s="21"/>
      <c r="I2" s="22" t="s">
        <v>41</v>
      </c>
      <c r="J2" s="23" t="s">
        <v>42</v>
      </c>
      <c r="K2" s="24" t="s">
        <v>43</v>
      </c>
      <c r="L2" s="25">
        <v>6.0</v>
      </c>
      <c r="M2" s="25">
        <v>100.0</v>
      </c>
      <c r="N2" s="22">
        <v>200.0</v>
      </c>
      <c r="O2" s="17">
        <v>500.0</v>
      </c>
      <c r="P2" s="26" t="s">
        <v>45</v>
      </c>
      <c r="Q2" s="17" t="s">
        <v>47</v>
      </c>
      <c r="R2" s="27" t="s">
        <v>48</v>
      </c>
      <c r="S2" s="28"/>
      <c r="T2" s="29"/>
      <c r="U2" s="28"/>
      <c r="V2" s="28"/>
      <c r="W2" s="29"/>
      <c r="X2" s="30"/>
      <c r="Y2" s="31"/>
      <c r="Z2" s="32"/>
      <c r="AA2" s="31"/>
      <c r="AB2" s="29"/>
      <c r="AC2" s="29"/>
      <c r="AD2" s="29"/>
      <c r="AE2" s="33"/>
      <c r="AF2" s="30"/>
      <c r="AG2" s="33"/>
      <c r="AH2" s="29"/>
      <c r="AI2" s="33"/>
      <c r="AJ2" s="34"/>
      <c r="AK2" s="33"/>
      <c r="AL2" s="33"/>
      <c r="AM2" s="33"/>
      <c r="AN2" s="33"/>
      <c r="AO2" s="33"/>
      <c r="AP2" s="33"/>
      <c r="AQ2" s="33"/>
      <c r="AR2" s="33"/>
      <c r="AS2" s="33"/>
      <c r="AT2" s="35"/>
    </row>
    <row r="3" ht="66.0" customHeight="1">
      <c r="A3" s="22"/>
      <c r="B3" s="18"/>
      <c r="C3" s="18"/>
      <c r="D3" s="18"/>
      <c r="E3" s="18"/>
      <c r="F3" s="20"/>
      <c r="G3" s="21"/>
      <c r="H3" s="21"/>
      <c r="I3" s="36"/>
      <c r="J3" s="37"/>
      <c r="K3" s="38"/>
      <c r="L3" s="39"/>
      <c r="M3" s="39"/>
      <c r="N3" s="39"/>
      <c r="O3" s="39"/>
      <c r="P3" s="41"/>
      <c r="Q3" s="41"/>
      <c r="R3" s="42"/>
      <c r="S3" s="16"/>
      <c r="T3" s="16"/>
      <c r="U3" s="16"/>
      <c r="V3" s="16"/>
      <c r="W3" s="16"/>
      <c r="X3" s="16"/>
      <c r="Y3" s="16"/>
      <c r="Z3" s="16"/>
      <c r="AA3" s="16"/>
      <c r="AB3" s="16"/>
      <c r="AC3" s="16"/>
      <c r="AD3" s="16"/>
      <c r="AE3" s="16"/>
      <c r="AF3" s="47"/>
      <c r="AG3" s="47"/>
      <c r="AH3" s="16"/>
      <c r="AI3" s="47"/>
      <c r="AJ3" s="16"/>
      <c r="AK3" s="16"/>
      <c r="AL3" s="16"/>
      <c r="AM3" s="16"/>
      <c r="AN3" s="16"/>
      <c r="AO3" s="16"/>
      <c r="AP3" s="16"/>
      <c r="AQ3" s="16"/>
      <c r="AR3" s="16"/>
      <c r="AS3" s="16"/>
      <c r="AT3" s="47"/>
    </row>
    <row r="4" ht="57.0" customHeight="1">
      <c r="A4" s="22"/>
      <c r="B4" s="18"/>
      <c r="C4" s="18"/>
      <c r="D4" s="18"/>
      <c r="E4" s="19"/>
      <c r="F4" s="20"/>
      <c r="G4" s="21"/>
      <c r="H4" s="21"/>
      <c r="I4" s="36"/>
      <c r="J4" s="37"/>
      <c r="K4" s="38"/>
      <c r="L4" s="39"/>
      <c r="M4" s="39"/>
      <c r="N4" s="39"/>
      <c r="O4" s="39"/>
      <c r="P4" s="39"/>
      <c r="Q4" s="39"/>
      <c r="R4" s="42"/>
      <c r="S4" s="16"/>
      <c r="T4" s="16"/>
      <c r="U4" s="16"/>
      <c r="V4" s="16"/>
      <c r="W4" s="16"/>
      <c r="X4" s="16"/>
      <c r="Y4" s="16"/>
      <c r="Z4" s="16"/>
      <c r="AA4" s="16"/>
      <c r="AB4" s="16"/>
      <c r="AC4" s="16"/>
      <c r="AD4" s="16"/>
      <c r="AE4" s="16"/>
      <c r="AF4" s="47"/>
      <c r="AG4" s="47"/>
      <c r="AH4" s="16"/>
      <c r="AI4" s="47"/>
      <c r="AJ4" s="16"/>
      <c r="AK4" s="16"/>
      <c r="AL4" s="16"/>
      <c r="AM4" s="16"/>
      <c r="AN4" s="16"/>
      <c r="AO4" s="16"/>
      <c r="AP4" s="16"/>
      <c r="AQ4" s="16"/>
      <c r="AR4" s="16"/>
      <c r="AS4" s="16"/>
      <c r="AT4" s="47"/>
    </row>
    <row r="5" ht="48.0" customHeight="1">
      <c r="A5" s="22"/>
      <c r="B5" s="18"/>
      <c r="C5" s="18"/>
      <c r="D5" s="18"/>
      <c r="E5" s="19"/>
      <c r="F5" s="20"/>
      <c r="G5" s="21"/>
      <c r="H5" s="75"/>
      <c r="I5" s="36"/>
      <c r="J5" s="78"/>
      <c r="K5" s="38"/>
      <c r="L5" s="39"/>
      <c r="M5" s="39"/>
      <c r="N5" s="39"/>
      <c r="O5" s="39"/>
      <c r="P5" s="39"/>
      <c r="Q5" s="39"/>
      <c r="R5" s="42"/>
      <c r="S5" s="16"/>
      <c r="T5" s="16"/>
      <c r="U5" s="16"/>
      <c r="V5" s="16"/>
      <c r="W5" s="16"/>
      <c r="X5" s="16"/>
      <c r="Y5" s="16"/>
      <c r="Z5" s="16"/>
      <c r="AA5" s="16"/>
      <c r="AB5" s="16"/>
      <c r="AC5" s="16"/>
      <c r="AD5" s="16"/>
      <c r="AE5" s="16"/>
      <c r="AF5" s="47"/>
      <c r="AG5" s="47"/>
      <c r="AH5" s="16"/>
      <c r="AI5" s="47"/>
      <c r="AJ5" s="16"/>
      <c r="AK5" s="16"/>
      <c r="AL5" s="16"/>
      <c r="AM5" s="16"/>
      <c r="AN5" s="16"/>
      <c r="AO5" s="16"/>
      <c r="AP5" s="16"/>
      <c r="AQ5" s="16"/>
      <c r="AR5" s="16"/>
      <c r="AS5" s="16"/>
      <c r="AT5" s="47"/>
    </row>
    <row r="6">
      <c r="A6" s="22"/>
      <c r="B6" s="18"/>
      <c r="C6" s="89"/>
      <c r="D6" s="18"/>
      <c r="E6" s="19"/>
      <c r="F6" s="20"/>
      <c r="G6" s="21"/>
      <c r="H6" s="21"/>
      <c r="I6" s="36"/>
      <c r="J6" s="95"/>
      <c r="K6" s="97"/>
      <c r="L6" s="89"/>
      <c r="M6" s="89"/>
      <c r="N6" s="89"/>
      <c r="O6" s="89"/>
      <c r="P6" s="89"/>
      <c r="Q6" s="89"/>
      <c r="R6" s="42"/>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row>
    <row r="7">
      <c r="A7" s="22"/>
      <c r="B7" s="18"/>
      <c r="C7" s="89"/>
      <c r="D7" s="18"/>
      <c r="E7" s="19"/>
      <c r="F7" s="20"/>
      <c r="G7" s="21"/>
      <c r="H7" s="21"/>
      <c r="I7" s="36"/>
      <c r="J7" s="95"/>
      <c r="K7" s="97"/>
      <c r="L7" s="89"/>
      <c r="M7" s="89"/>
      <c r="N7" s="89"/>
      <c r="O7" s="89"/>
      <c r="P7" s="89"/>
      <c r="Q7" s="89"/>
      <c r="R7" s="42"/>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row>
    <row r="8" ht="45.0" customHeight="1">
      <c r="A8" s="22"/>
      <c r="B8" s="18"/>
      <c r="C8" s="89"/>
      <c r="D8" s="18"/>
      <c r="E8" s="18"/>
      <c r="F8" s="20"/>
      <c r="G8" s="21"/>
      <c r="H8" s="21"/>
      <c r="I8" s="36"/>
      <c r="J8" s="118"/>
      <c r="K8" s="97"/>
      <c r="L8" s="89"/>
      <c r="M8" s="89"/>
      <c r="N8" s="89"/>
      <c r="O8" s="89"/>
      <c r="P8" s="89"/>
      <c r="Q8" s="89"/>
      <c r="R8" s="42"/>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row>
    <row r="9">
      <c r="A9" s="22"/>
      <c r="B9" s="18"/>
      <c r="C9" s="89"/>
      <c r="D9" s="18"/>
      <c r="E9" s="19"/>
      <c r="F9" s="20"/>
      <c r="G9" s="21"/>
      <c r="H9" s="21"/>
      <c r="I9" s="36"/>
      <c r="J9" s="95"/>
      <c r="K9" s="97"/>
      <c r="L9" s="89"/>
      <c r="M9" s="89"/>
      <c r="N9" s="89"/>
      <c r="O9" s="89"/>
      <c r="P9" s="89"/>
      <c r="Q9" s="89"/>
      <c r="R9" s="42"/>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row>
    <row r="10">
      <c r="A10" s="22"/>
      <c r="B10" s="18"/>
      <c r="C10" s="89"/>
      <c r="D10" s="18"/>
      <c r="E10" s="19"/>
      <c r="F10" s="20"/>
      <c r="G10" s="21"/>
      <c r="H10" s="21"/>
      <c r="I10" s="36"/>
      <c r="J10" s="95"/>
      <c r="K10" s="97"/>
      <c r="L10" s="89"/>
      <c r="M10" s="89"/>
      <c r="N10" s="89"/>
      <c r="O10" s="89"/>
      <c r="P10" s="89"/>
      <c r="Q10" s="89"/>
      <c r="R10" s="42"/>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row>
    <row r="11">
      <c r="A11" s="22"/>
      <c r="B11" s="18"/>
      <c r="C11" s="89"/>
      <c r="D11" s="18"/>
      <c r="E11" s="19"/>
      <c r="F11" s="20"/>
      <c r="G11" s="21"/>
      <c r="H11" s="21"/>
      <c r="I11" s="36"/>
      <c r="J11" s="95"/>
      <c r="K11" s="97"/>
      <c r="L11" s="89"/>
      <c r="M11" s="89"/>
      <c r="N11" s="89"/>
      <c r="O11" s="89"/>
      <c r="P11" s="89"/>
      <c r="Q11" s="89"/>
      <c r="R11" s="42"/>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row>
    <row r="12">
      <c r="A12" s="29"/>
      <c r="B12" s="47"/>
      <c r="C12" s="47"/>
      <c r="D12" s="47"/>
      <c r="E12" s="47"/>
      <c r="F12" s="47"/>
      <c r="G12" s="47"/>
      <c r="H12" s="47"/>
      <c r="I12" s="123"/>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row>
    <row r="13">
      <c r="A13" s="29"/>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row>
    <row r="14">
      <c r="A14" s="124"/>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row>
    <row r="15">
      <c r="A15" s="125"/>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row>
    <row r="16">
      <c r="A16" s="124"/>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row>
    <row r="17">
      <c r="A17" s="125"/>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row>
    <row r="18">
      <c r="A18" s="124"/>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row>
    <row r="19">
      <c r="A19" s="124"/>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row>
    <row r="20">
      <c r="A20" s="125"/>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row>
    <row r="21">
      <c r="A21" s="125"/>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row>
    <row r="22">
      <c r="A22" s="29"/>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row>
    <row r="23">
      <c r="A23" s="29"/>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row>
    <row r="24">
      <c r="A24" s="29"/>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row>
    <row r="25">
      <c r="A25" s="29"/>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row>
    <row r="26">
      <c r="A26" s="29"/>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row>
    <row r="27">
      <c r="A27" s="29"/>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row>
    <row r="28">
      <c r="A28" s="29"/>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row>
    <row r="29">
      <c r="A29" s="29"/>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row>
    <row r="30">
      <c r="A30" s="29"/>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row>
    <row r="31">
      <c r="A31" s="29"/>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row>
    <row r="32">
      <c r="A32" s="12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row>
    <row r="33">
      <c r="A33" s="12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row>
    <row r="34">
      <c r="A34" s="12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row>
    <row r="35">
      <c r="A35" s="12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row>
    <row r="36">
      <c r="A36" s="12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row>
    <row r="37">
      <c r="A37" s="12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row>
    <row r="38">
      <c r="A38" s="12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row>
    <row r="39">
      <c r="A39" s="12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row>
    <row r="40">
      <c r="A40" s="12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row>
    <row r="41">
      <c r="A41" s="12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row>
    <row r="42">
      <c r="A42" s="12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row>
    <row r="43">
      <c r="A43" s="12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row>
    <row r="44">
      <c r="A44" s="12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row>
    <row r="45">
      <c r="A45" s="12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row>
    <row r="46">
      <c r="A46" s="12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row>
    <row r="47">
      <c r="A47" s="12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row>
    <row r="48">
      <c r="A48" s="12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row>
    <row r="49">
      <c r="A49" s="12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row>
    <row r="50">
      <c r="A50" s="12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row>
    <row r="51">
      <c r="A51" s="12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row>
    <row r="52">
      <c r="A52" s="12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row>
    <row r="53">
      <c r="A53" s="12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row>
    <row r="54">
      <c r="A54" s="12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row>
    <row r="55">
      <c r="A55" s="12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row>
    <row r="56">
      <c r="A56" s="12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row>
    <row r="57">
      <c r="A57" s="12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row>
    <row r="58">
      <c r="A58" s="12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row>
    <row r="59">
      <c r="A59" s="12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row>
    <row r="60">
      <c r="A60" s="12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row>
    <row r="61">
      <c r="A61" s="12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row>
    <row r="62">
      <c r="A62" s="12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row>
    <row r="63">
      <c r="A63" s="12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row>
    <row r="64">
      <c r="A64" s="12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row>
    <row r="65">
      <c r="A65" s="12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row>
    <row r="66">
      <c r="A66" s="12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row>
    <row r="67">
      <c r="A67" s="12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row>
    <row r="68">
      <c r="A68" s="12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row>
    <row r="69">
      <c r="A69" s="12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row>
    <row r="70">
      <c r="A70" s="12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row>
    <row r="71">
      <c r="A71" s="12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row>
    <row r="72">
      <c r="A72" s="12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row>
    <row r="73">
      <c r="A73" s="12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row>
    <row r="74">
      <c r="A74" s="12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row>
    <row r="75">
      <c r="A75" s="12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row>
    <row r="76">
      <c r="A76" s="12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row>
    <row r="77">
      <c r="A77" s="12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row>
    <row r="78">
      <c r="A78" s="12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row>
    <row r="79">
      <c r="A79" s="12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row>
    <row r="80">
      <c r="A80" s="12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row>
    <row r="81">
      <c r="A81" s="12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row>
    <row r="82">
      <c r="A82" s="12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row>
    <row r="83">
      <c r="A83" s="12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row>
    <row r="84">
      <c r="A84" s="12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row>
    <row r="85">
      <c r="A85" s="12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row>
    <row r="86">
      <c r="A86" s="12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row>
    <row r="87">
      <c r="A87" s="12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row>
    <row r="88">
      <c r="A88" s="12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row>
    <row r="89">
      <c r="A89" s="12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row>
    <row r="90">
      <c r="A90" s="12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row>
    <row r="91">
      <c r="A91" s="12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row>
    <row r="92">
      <c r="A92" s="12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row>
    <row r="93">
      <c r="A93" s="12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row>
    <row r="94">
      <c r="A94" s="12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row>
    <row r="95">
      <c r="A95" s="12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row>
    <row r="96">
      <c r="A96" s="12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row>
    <row r="97">
      <c r="A97" s="12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row>
    <row r="98">
      <c r="A98" s="12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row>
    <row r="99">
      <c r="A99" s="12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row>
    <row r="100">
      <c r="A100" s="12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row>
    <row r="101">
      <c r="A101" s="12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row>
    <row r="102">
      <c r="A102" s="12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row>
    <row r="103">
      <c r="A103" s="12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row>
    <row r="104">
      <c r="A104" s="12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row>
    <row r="105">
      <c r="A105" s="12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row>
    <row r="106">
      <c r="A106" s="12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row>
    <row r="107">
      <c r="A107" s="12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row>
    <row r="108">
      <c r="A108" s="12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row>
    <row r="109">
      <c r="A109" s="12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row>
    <row r="110">
      <c r="A110" s="12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row>
    <row r="111">
      <c r="A111" s="12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row>
    <row r="112">
      <c r="A112" s="12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row>
    <row r="113">
      <c r="A113" s="12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row>
    <row r="114">
      <c r="A114" s="12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row>
    <row r="115">
      <c r="A115" s="12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row>
    <row r="116">
      <c r="A116" s="12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row>
    <row r="117">
      <c r="A117" s="12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row>
    <row r="118">
      <c r="A118" s="12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row>
    <row r="119">
      <c r="A119" s="12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row>
    <row r="120">
      <c r="A120" s="12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row>
    <row r="121">
      <c r="A121" s="12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row>
    <row r="122">
      <c r="A122" s="12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row>
    <row r="123">
      <c r="A123" s="12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row>
    <row r="124">
      <c r="A124" s="12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row>
    <row r="125">
      <c r="A125" s="12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row>
    <row r="126">
      <c r="A126" s="12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row>
    <row r="127">
      <c r="A127" s="12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row>
    <row r="128">
      <c r="A128" s="12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row>
    <row r="129">
      <c r="A129" s="12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row>
    <row r="130">
      <c r="A130" s="12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row>
    <row r="131">
      <c r="A131" s="12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row>
    <row r="132">
      <c r="A132" s="12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row>
    <row r="133">
      <c r="A133" s="12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row>
    <row r="134">
      <c r="A134" s="12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row>
    <row r="135">
      <c r="A135" s="12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row>
    <row r="136">
      <c r="A136" s="12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row>
    <row r="137">
      <c r="A137" s="12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row>
    <row r="138">
      <c r="A138" s="12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row>
    <row r="139">
      <c r="A139" s="12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row>
    <row r="140">
      <c r="A140" s="12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row>
    <row r="141">
      <c r="A141" s="12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row>
    <row r="142">
      <c r="A142" s="12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row>
    <row r="143">
      <c r="A143" s="12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row>
    <row r="144">
      <c r="A144" s="12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row>
    <row r="145">
      <c r="A145" s="12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row>
    <row r="146">
      <c r="A146" s="12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row>
    <row r="147">
      <c r="A147" s="12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row>
    <row r="148">
      <c r="A148" s="12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row>
    <row r="149">
      <c r="A149" s="12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row>
    <row r="150">
      <c r="A150" s="12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row>
    <row r="151">
      <c r="A151" s="12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row>
    <row r="152">
      <c r="A152" s="12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row>
    <row r="153">
      <c r="A153" s="12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row>
    <row r="154">
      <c r="A154" s="12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row>
    <row r="155">
      <c r="A155" s="12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row>
    <row r="156">
      <c r="A156" s="12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row>
    <row r="157">
      <c r="A157" s="12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row>
    <row r="158">
      <c r="A158" s="12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row>
    <row r="159">
      <c r="A159" s="12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row>
    <row r="160">
      <c r="A160" s="12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row>
    <row r="161">
      <c r="A161" s="12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row>
    <row r="162">
      <c r="A162" s="12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row>
    <row r="163">
      <c r="A163" s="12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row>
    <row r="164">
      <c r="A164" s="12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row>
    <row r="165">
      <c r="A165" s="12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row>
    <row r="166">
      <c r="A166" s="12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row>
    <row r="167">
      <c r="A167" s="12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row>
    <row r="168">
      <c r="A168" s="12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row>
    <row r="169">
      <c r="A169" s="12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row>
    <row r="170">
      <c r="A170" s="12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row>
    <row r="171">
      <c r="A171" s="12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row>
    <row r="172">
      <c r="A172" s="12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row>
    <row r="173">
      <c r="A173" s="12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row>
    <row r="174">
      <c r="A174" s="12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row>
    <row r="175">
      <c r="A175" s="12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row>
    <row r="176">
      <c r="A176" s="12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row>
    <row r="177">
      <c r="A177" s="12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row>
    <row r="178">
      <c r="A178" s="12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row>
    <row r="179">
      <c r="A179" s="12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row>
    <row r="180">
      <c r="A180" s="12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row>
    <row r="181">
      <c r="A181" s="12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row>
    <row r="182">
      <c r="A182" s="12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row>
    <row r="183">
      <c r="A183" s="12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row>
    <row r="184">
      <c r="A184" s="12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row>
    <row r="185">
      <c r="A185" s="12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row>
    <row r="186">
      <c r="A186" s="12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row>
    <row r="187">
      <c r="A187" s="12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row>
    <row r="188">
      <c r="A188" s="12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row>
    <row r="189">
      <c r="A189" s="12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row>
    <row r="190">
      <c r="A190" s="12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row>
    <row r="191">
      <c r="A191" s="12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row>
    <row r="192">
      <c r="A192" s="12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row>
    <row r="193">
      <c r="A193" s="12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row>
    <row r="194">
      <c r="A194" s="12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row>
    <row r="195">
      <c r="A195" s="12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row>
    <row r="196">
      <c r="A196" s="12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row>
    <row r="197">
      <c r="A197" s="12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row>
    <row r="198">
      <c r="A198" s="12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row>
    <row r="199">
      <c r="A199" s="12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row>
    <row r="200">
      <c r="A200" s="12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row>
    <row r="201">
      <c r="A201" s="12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row>
    <row r="202">
      <c r="A202" s="12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row>
    <row r="203">
      <c r="A203" s="12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row>
    <row r="204">
      <c r="A204" s="12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row>
    <row r="205">
      <c r="A205" s="12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row>
    <row r="206">
      <c r="A206" s="12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row>
    <row r="207">
      <c r="A207" s="12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row>
    <row r="208">
      <c r="A208" s="12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row>
    <row r="209">
      <c r="A209" s="12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row>
    <row r="210">
      <c r="A210" s="12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row>
    <row r="211">
      <c r="A211" s="12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row>
    <row r="212">
      <c r="A212" s="12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row>
    <row r="213">
      <c r="A213" s="12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row>
    <row r="214">
      <c r="A214" s="12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row>
    <row r="215">
      <c r="A215" s="12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row>
    <row r="216">
      <c r="A216" s="12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row>
    <row r="217">
      <c r="A217" s="12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row>
    <row r="218">
      <c r="A218" s="12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row>
    <row r="219">
      <c r="A219" s="12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row>
    <row r="220">
      <c r="A220" s="12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row>
    <row r="221">
      <c r="A221" s="12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row>
    <row r="222">
      <c r="A222" s="12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row>
    <row r="223">
      <c r="A223" s="12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row>
    <row r="224">
      <c r="A224" s="12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row>
    <row r="225">
      <c r="A225" s="12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row>
    <row r="226">
      <c r="A226" s="12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row>
    <row r="227">
      <c r="A227" s="12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row>
    <row r="228">
      <c r="A228" s="12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row>
    <row r="229">
      <c r="A229" s="12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row>
    <row r="230">
      <c r="A230" s="12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row>
    <row r="231">
      <c r="A231" s="12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row>
    <row r="232">
      <c r="A232" s="12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row>
    <row r="233">
      <c r="A233" s="12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row>
    <row r="234">
      <c r="A234" s="12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row>
    <row r="235">
      <c r="A235" s="12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row>
    <row r="236">
      <c r="A236" s="12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row>
    <row r="237">
      <c r="A237" s="12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row>
    <row r="238">
      <c r="A238" s="12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row>
    <row r="239">
      <c r="A239" s="12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row>
    <row r="240">
      <c r="A240" s="12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row>
    <row r="241">
      <c r="A241" s="12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row>
    <row r="242">
      <c r="A242" s="12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row>
    <row r="243">
      <c r="A243" s="12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row>
    <row r="244">
      <c r="A244" s="12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row>
    <row r="245">
      <c r="A245" s="12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row>
    <row r="246">
      <c r="A246" s="12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row>
    <row r="247">
      <c r="A247" s="12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row>
    <row r="248">
      <c r="A248" s="12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row>
    <row r="249">
      <c r="A249" s="12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row>
    <row r="250">
      <c r="A250" s="12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row>
    <row r="251">
      <c r="A251" s="12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row>
    <row r="252">
      <c r="A252" s="12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row>
    <row r="253">
      <c r="A253" s="12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row>
    <row r="254">
      <c r="A254" s="12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row>
    <row r="255">
      <c r="A255" s="12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row>
    <row r="256">
      <c r="A256" s="12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row>
    <row r="257">
      <c r="A257" s="12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row>
    <row r="258">
      <c r="A258" s="12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row>
    <row r="259">
      <c r="A259" s="12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row>
    <row r="260">
      <c r="A260" s="12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row>
    <row r="261">
      <c r="A261" s="12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row>
    <row r="262">
      <c r="A262" s="12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row>
    <row r="263">
      <c r="A263" s="12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row>
    <row r="264">
      <c r="A264" s="12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row>
    <row r="265">
      <c r="A265" s="12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row>
    <row r="266">
      <c r="A266" s="12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row>
    <row r="267">
      <c r="A267" s="12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row>
    <row r="268">
      <c r="A268" s="12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row>
    <row r="269">
      <c r="A269" s="12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row>
    <row r="270">
      <c r="A270" s="12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row>
    <row r="271">
      <c r="A271" s="12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row>
    <row r="272">
      <c r="A272" s="12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row>
    <row r="273">
      <c r="A273" s="12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row>
    <row r="274">
      <c r="A274" s="12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row>
    <row r="275">
      <c r="A275" s="12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row>
    <row r="276">
      <c r="A276" s="12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row>
    <row r="277">
      <c r="A277" s="12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row>
    <row r="278">
      <c r="A278" s="12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row>
    <row r="279">
      <c r="A279" s="12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row>
    <row r="280">
      <c r="A280" s="12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row>
    <row r="281">
      <c r="A281" s="12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row>
    <row r="282">
      <c r="A282" s="12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row>
    <row r="283">
      <c r="A283" s="12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row>
    <row r="284">
      <c r="A284" s="12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row>
    <row r="285">
      <c r="A285" s="12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row>
    <row r="286">
      <c r="A286" s="12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row>
    <row r="287">
      <c r="A287" s="12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row>
    <row r="288">
      <c r="A288" s="12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row>
    <row r="289">
      <c r="A289" s="12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row>
    <row r="290">
      <c r="A290" s="12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row>
    <row r="291">
      <c r="A291" s="12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row>
    <row r="292">
      <c r="A292" s="12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row>
    <row r="293">
      <c r="A293" s="12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row>
    <row r="294">
      <c r="A294" s="12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row>
    <row r="295">
      <c r="A295" s="12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row>
    <row r="296">
      <c r="A296" s="12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row>
    <row r="297">
      <c r="A297" s="12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row>
    <row r="298">
      <c r="A298" s="12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row>
    <row r="299">
      <c r="A299" s="12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row>
    <row r="300">
      <c r="A300" s="12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row>
    <row r="301">
      <c r="A301" s="12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row>
    <row r="302">
      <c r="A302" s="12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row>
    <row r="303">
      <c r="A303" s="12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row>
    <row r="304">
      <c r="A304" s="12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row>
    <row r="305">
      <c r="A305" s="12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row>
    <row r="306">
      <c r="A306" s="12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row>
    <row r="307">
      <c r="A307" s="12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row>
    <row r="308">
      <c r="A308" s="12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row>
    <row r="309">
      <c r="A309" s="12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row>
    <row r="310">
      <c r="A310" s="12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row>
    <row r="311">
      <c r="A311" s="12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row>
    <row r="312">
      <c r="A312" s="12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row>
    <row r="313">
      <c r="A313" s="12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row>
    <row r="314">
      <c r="A314" s="12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row>
    <row r="315">
      <c r="A315" s="12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row>
    <row r="316">
      <c r="A316" s="12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row>
    <row r="317">
      <c r="A317" s="12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row>
    <row r="318">
      <c r="A318" s="12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row>
    <row r="319">
      <c r="A319" s="12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row>
    <row r="320">
      <c r="A320" s="12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row>
    <row r="321">
      <c r="A321" s="12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row>
    <row r="322">
      <c r="A322" s="12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row>
    <row r="323">
      <c r="A323" s="12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row>
    <row r="324">
      <c r="A324" s="12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row>
    <row r="325">
      <c r="A325" s="12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row>
    <row r="326">
      <c r="A326" s="12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row>
    <row r="327">
      <c r="A327" s="12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row>
    <row r="328">
      <c r="A328" s="12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row>
    <row r="329">
      <c r="A329" s="12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row>
    <row r="330">
      <c r="A330" s="12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row>
    <row r="331">
      <c r="A331" s="12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row>
    <row r="332">
      <c r="A332" s="12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row>
    <row r="333">
      <c r="A333" s="12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row>
    <row r="334">
      <c r="A334" s="12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row>
    <row r="335">
      <c r="A335" s="12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row>
    <row r="336">
      <c r="A336" s="12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row>
    <row r="337">
      <c r="A337" s="12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row>
    <row r="338">
      <c r="A338" s="12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row>
    <row r="339">
      <c r="A339" s="12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row>
    <row r="340">
      <c r="A340" s="12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row>
    <row r="341">
      <c r="A341" s="12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row>
    <row r="342">
      <c r="A342" s="12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row>
    <row r="343">
      <c r="A343" s="12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row>
    <row r="344">
      <c r="A344" s="12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row>
    <row r="345">
      <c r="A345" s="12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row>
    <row r="346">
      <c r="A346" s="12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row>
    <row r="347">
      <c r="A347" s="12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row>
    <row r="348">
      <c r="A348" s="12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row>
    <row r="349">
      <c r="A349" s="12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row>
    <row r="350">
      <c r="A350" s="12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row>
    <row r="351">
      <c r="A351" s="12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row>
    <row r="352">
      <c r="A352" s="12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row>
    <row r="353">
      <c r="A353" s="12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row>
    <row r="354">
      <c r="A354" s="12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row>
    <row r="355">
      <c r="A355" s="12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row>
    <row r="356">
      <c r="A356" s="12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row>
    <row r="357">
      <c r="A357" s="12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row>
    <row r="358">
      <c r="A358" s="12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row>
    <row r="359">
      <c r="A359" s="12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row>
    <row r="360">
      <c r="A360" s="12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row>
    <row r="361">
      <c r="A361" s="12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row>
    <row r="362">
      <c r="A362" s="12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row>
    <row r="363">
      <c r="A363" s="12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row>
    <row r="364">
      <c r="A364" s="12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row>
    <row r="365">
      <c r="A365" s="12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row>
    <row r="366">
      <c r="A366" s="12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row>
    <row r="367">
      <c r="A367" s="12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row>
    <row r="368">
      <c r="A368" s="12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row>
    <row r="369">
      <c r="A369" s="12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row>
    <row r="370">
      <c r="A370" s="12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row>
    <row r="371">
      <c r="A371" s="12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row>
    <row r="372">
      <c r="A372" s="12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row>
    <row r="373">
      <c r="A373" s="12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row>
    <row r="374">
      <c r="A374" s="12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row>
    <row r="375">
      <c r="A375" s="12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row>
    <row r="376">
      <c r="A376" s="12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row>
    <row r="377">
      <c r="A377" s="12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row>
    <row r="378">
      <c r="A378" s="12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row>
    <row r="379">
      <c r="A379" s="12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row>
    <row r="380">
      <c r="A380" s="12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row>
    <row r="381">
      <c r="A381" s="12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row>
    <row r="382">
      <c r="A382" s="12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row>
    <row r="383">
      <c r="A383" s="12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row>
    <row r="384">
      <c r="A384" s="12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row>
    <row r="385">
      <c r="A385" s="12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row>
    <row r="386">
      <c r="A386" s="12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row>
    <row r="387">
      <c r="A387" s="12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row>
    <row r="388">
      <c r="A388" s="12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row>
    <row r="389">
      <c r="A389" s="12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row>
    <row r="390">
      <c r="A390" s="12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row>
    <row r="391">
      <c r="A391" s="12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row>
    <row r="392">
      <c r="A392" s="12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row>
    <row r="393">
      <c r="A393" s="12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row>
    <row r="394">
      <c r="A394" s="12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row>
    <row r="395">
      <c r="A395" s="12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row>
    <row r="396">
      <c r="A396" s="12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row>
    <row r="397">
      <c r="A397" s="12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row>
    <row r="398">
      <c r="A398" s="12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row>
    <row r="399">
      <c r="A399" s="12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row>
    <row r="400">
      <c r="A400" s="12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row>
    <row r="401">
      <c r="A401" s="12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row>
    <row r="402">
      <c r="A402" s="12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row>
    <row r="403">
      <c r="A403" s="12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row>
    <row r="404">
      <c r="A404" s="12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row>
    <row r="405">
      <c r="A405" s="12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row>
    <row r="406">
      <c r="A406" s="12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row>
    <row r="407">
      <c r="A407" s="12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row>
    <row r="408">
      <c r="A408" s="12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row>
    <row r="409">
      <c r="A409" s="12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row>
    <row r="410">
      <c r="A410" s="12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row>
    <row r="411">
      <c r="A411" s="12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row>
    <row r="412">
      <c r="A412" s="12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row>
    <row r="413">
      <c r="A413" s="12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row>
    <row r="414">
      <c r="A414" s="12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row>
    <row r="415">
      <c r="A415" s="12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row>
    <row r="416">
      <c r="A416" s="12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row>
    <row r="417">
      <c r="A417" s="12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row>
    <row r="418">
      <c r="A418" s="12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row>
    <row r="419">
      <c r="A419" s="12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row>
    <row r="420">
      <c r="A420" s="12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row>
    <row r="421">
      <c r="A421" s="12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row>
    <row r="422">
      <c r="A422" s="12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row>
    <row r="423">
      <c r="A423" s="12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row>
    <row r="424">
      <c r="A424" s="12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row>
    <row r="425">
      <c r="A425" s="12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row>
    <row r="426">
      <c r="A426" s="12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row>
    <row r="427">
      <c r="A427" s="12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row>
    <row r="428">
      <c r="A428" s="12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row>
    <row r="429">
      <c r="A429" s="12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row>
    <row r="430">
      <c r="A430" s="12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row>
    <row r="431">
      <c r="A431" s="12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row>
    <row r="432">
      <c r="A432" s="12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row>
    <row r="433">
      <c r="A433" s="12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row>
    <row r="434">
      <c r="A434" s="12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row>
    <row r="435">
      <c r="A435" s="12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row>
    <row r="436">
      <c r="A436" s="12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row>
    <row r="437">
      <c r="A437" s="12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row>
    <row r="438">
      <c r="A438" s="12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row>
    <row r="439">
      <c r="A439" s="12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row>
    <row r="440">
      <c r="A440" s="12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row>
    <row r="441">
      <c r="A441" s="12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row>
    <row r="442">
      <c r="A442" s="12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row>
    <row r="443">
      <c r="A443" s="12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row>
    <row r="444">
      <c r="A444" s="12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row>
    <row r="445">
      <c r="A445" s="12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row>
    <row r="446">
      <c r="A446" s="12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row>
    <row r="447">
      <c r="A447" s="12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row>
    <row r="448">
      <c r="A448" s="12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row>
    <row r="449">
      <c r="A449" s="12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row>
    <row r="450">
      <c r="A450" s="12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row>
    <row r="451">
      <c r="A451" s="12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row>
    <row r="452">
      <c r="A452" s="12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row>
    <row r="453">
      <c r="A453" s="12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row>
    <row r="454">
      <c r="A454" s="12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row>
    <row r="455">
      <c r="A455" s="12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row>
    <row r="456">
      <c r="A456" s="12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row>
    <row r="457">
      <c r="A457" s="12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row>
    <row r="458">
      <c r="A458" s="12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row>
    <row r="459">
      <c r="A459" s="12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row>
    <row r="460">
      <c r="A460" s="12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row>
    <row r="461">
      <c r="A461" s="12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row>
    <row r="462">
      <c r="A462" s="12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row>
    <row r="463">
      <c r="A463" s="12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row>
    <row r="464">
      <c r="A464" s="12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row>
    <row r="465">
      <c r="A465" s="12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row>
    <row r="466">
      <c r="A466" s="12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row>
    <row r="467">
      <c r="A467" s="12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row>
    <row r="468">
      <c r="A468" s="12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row>
    <row r="469">
      <c r="A469" s="12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row>
    <row r="470">
      <c r="A470" s="12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row>
    <row r="471">
      <c r="A471" s="12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row>
    <row r="472">
      <c r="A472" s="12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row>
    <row r="473">
      <c r="A473" s="12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row>
    <row r="474">
      <c r="A474" s="12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row>
    <row r="475">
      <c r="A475" s="12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row>
    <row r="476">
      <c r="A476" s="12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row>
    <row r="477">
      <c r="A477" s="12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row>
    <row r="478">
      <c r="A478" s="12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row>
    <row r="479">
      <c r="A479" s="12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row>
    <row r="480">
      <c r="A480" s="12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row>
    <row r="481">
      <c r="A481" s="12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row>
    <row r="482">
      <c r="A482" s="12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row>
    <row r="483">
      <c r="A483" s="12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row>
    <row r="484">
      <c r="A484" s="12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row>
    <row r="485">
      <c r="A485" s="12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row>
    <row r="486">
      <c r="A486" s="12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row>
    <row r="487">
      <c r="A487" s="12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row>
    <row r="488">
      <c r="A488" s="12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row>
    <row r="489">
      <c r="A489" s="12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row>
    <row r="490">
      <c r="A490" s="12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row>
    <row r="491">
      <c r="A491" s="12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row>
    <row r="492">
      <c r="A492" s="12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row>
    <row r="493">
      <c r="A493" s="12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row>
    <row r="494">
      <c r="A494" s="12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row>
    <row r="495">
      <c r="A495" s="12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row>
    <row r="496">
      <c r="A496" s="12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row>
    <row r="497">
      <c r="A497" s="12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row>
    <row r="498">
      <c r="A498" s="12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row>
    <row r="499">
      <c r="A499" s="12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row>
    <row r="500">
      <c r="A500" s="12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row>
    <row r="501">
      <c r="A501" s="12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row>
    <row r="502">
      <c r="A502" s="12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row>
    <row r="503">
      <c r="A503" s="12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row>
    <row r="504">
      <c r="A504" s="12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row>
    <row r="505">
      <c r="A505" s="12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row>
    <row r="506">
      <c r="A506" s="12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row>
    <row r="507">
      <c r="A507" s="12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row>
    <row r="508">
      <c r="A508" s="12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row>
    <row r="509">
      <c r="A509" s="12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row>
    <row r="510">
      <c r="A510" s="12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row>
    <row r="511">
      <c r="A511" s="12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row>
    <row r="512">
      <c r="A512" s="12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row>
    <row r="513">
      <c r="A513" s="12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row>
    <row r="514">
      <c r="A514" s="12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row>
    <row r="515">
      <c r="A515" s="12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row>
    <row r="516">
      <c r="A516" s="12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row>
    <row r="517">
      <c r="A517" s="12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row>
    <row r="518">
      <c r="A518" s="12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row>
    <row r="519">
      <c r="A519" s="12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row>
    <row r="520">
      <c r="A520" s="12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row>
    <row r="521">
      <c r="A521" s="12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row>
    <row r="522">
      <c r="A522" s="12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row>
    <row r="523">
      <c r="A523" s="12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row>
    <row r="524">
      <c r="A524" s="12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row>
    <row r="525">
      <c r="A525" s="12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47"/>
    </row>
    <row r="526">
      <c r="A526" s="12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row>
    <row r="527">
      <c r="A527" s="12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row>
    <row r="528">
      <c r="A528" s="12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row>
    <row r="529">
      <c r="A529" s="12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row>
    <row r="530">
      <c r="A530" s="12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47"/>
    </row>
    <row r="531">
      <c r="A531" s="12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row>
    <row r="532">
      <c r="A532" s="12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row>
    <row r="533">
      <c r="A533" s="12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row>
    <row r="534">
      <c r="A534" s="12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row>
    <row r="535">
      <c r="A535" s="12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row>
    <row r="536">
      <c r="A536" s="12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row>
    <row r="537">
      <c r="A537" s="12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row>
    <row r="538">
      <c r="A538" s="12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row>
    <row r="539">
      <c r="A539" s="12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row>
    <row r="540">
      <c r="A540" s="12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row>
    <row r="541">
      <c r="A541" s="12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row>
    <row r="542">
      <c r="A542" s="12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row>
    <row r="543">
      <c r="A543" s="12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row>
    <row r="544">
      <c r="A544" s="12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row>
    <row r="545">
      <c r="A545" s="12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row>
    <row r="546">
      <c r="A546" s="12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row>
    <row r="547">
      <c r="A547" s="12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47"/>
    </row>
    <row r="548">
      <c r="A548" s="12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row>
    <row r="549">
      <c r="A549" s="12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row>
    <row r="550">
      <c r="A550" s="12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row>
    <row r="551">
      <c r="A551" s="12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row>
    <row r="552">
      <c r="A552" s="12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row>
    <row r="553">
      <c r="A553" s="12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row>
    <row r="554">
      <c r="A554" s="12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47"/>
    </row>
    <row r="555">
      <c r="A555" s="12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47"/>
    </row>
    <row r="556">
      <c r="A556" s="12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row>
    <row r="557">
      <c r="A557" s="12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47"/>
    </row>
    <row r="558">
      <c r="A558" s="12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row>
    <row r="559">
      <c r="A559" s="12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row>
    <row r="560">
      <c r="A560" s="12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row>
    <row r="561">
      <c r="A561" s="12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row>
    <row r="562">
      <c r="A562" s="12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row>
    <row r="563">
      <c r="A563" s="12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row>
    <row r="564">
      <c r="A564" s="12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row>
    <row r="565">
      <c r="A565" s="12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row>
    <row r="566">
      <c r="A566" s="12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row>
    <row r="567">
      <c r="A567" s="12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row>
    <row r="568">
      <c r="A568" s="12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row>
    <row r="569">
      <c r="A569" s="12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row>
    <row r="570">
      <c r="A570" s="12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row>
    <row r="571">
      <c r="A571" s="12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row>
    <row r="572">
      <c r="A572" s="12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row>
    <row r="573">
      <c r="A573" s="12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row>
    <row r="574">
      <c r="A574" s="12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row>
    <row r="575">
      <c r="A575" s="12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47"/>
      <c r="AP575" s="47"/>
      <c r="AQ575" s="47"/>
      <c r="AR575" s="47"/>
      <c r="AS575" s="47"/>
      <c r="AT575" s="47"/>
    </row>
    <row r="576">
      <c r="A576" s="12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row>
    <row r="577">
      <c r="A577" s="12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row>
    <row r="578">
      <c r="A578" s="12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row>
    <row r="579">
      <c r="A579" s="12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row>
    <row r="580">
      <c r="A580" s="12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row>
    <row r="581">
      <c r="A581" s="12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row>
    <row r="582">
      <c r="A582" s="12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row>
    <row r="583">
      <c r="A583" s="12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row>
    <row r="584">
      <c r="A584" s="12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row>
    <row r="585">
      <c r="A585" s="12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row>
    <row r="586">
      <c r="A586" s="12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row>
    <row r="587">
      <c r="A587" s="12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row>
    <row r="588">
      <c r="A588" s="12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row>
    <row r="589">
      <c r="A589" s="12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row>
    <row r="590">
      <c r="A590" s="12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row>
    <row r="591">
      <c r="A591" s="12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row>
    <row r="592">
      <c r="A592" s="12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row>
    <row r="593">
      <c r="A593" s="12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row>
    <row r="594">
      <c r="A594" s="12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47"/>
    </row>
    <row r="595">
      <c r="A595" s="12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47"/>
    </row>
    <row r="596">
      <c r="A596" s="12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row>
    <row r="597">
      <c r="A597" s="12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row>
    <row r="598">
      <c r="A598" s="12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47"/>
    </row>
    <row r="599">
      <c r="A599" s="12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row>
    <row r="600">
      <c r="A600" s="12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row>
    <row r="601">
      <c r="A601" s="12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row>
    <row r="602">
      <c r="A602" s="12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47"/>
    </row>
    <row r="603">
      <c r="A603" s="12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row>
    <row r="604">
      <c r="A604" s="12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row>
    <row r="605">
      <c r="A605" s="12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47"/>
    </row>
    <row r="606">
      <c r="A606" s="12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47"/>
    </row>
    <row r="607">
      <c r="A607" s="12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47"/>
    </row>
    <row r="608">
      <c r="A608" s="12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47"/>
    </row>
    <row r="609">
      <c r="A609" s="12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47"/>
    </row>
    <row r="610">
      <c r="A610" s="12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row>
    <row r="611">
      <c r="A611" s="12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47"/>
    </row>
    <row r="612">
      <c r="A612" s="12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47"/>
    </row>
    <row r="613">
      <c r="A613" s="12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row>
    <row r="614">
      <c r="A614" s="12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row>
    <row r="615">
      <c r="A615" s="12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row>
    <row r="616">
      <c r="A616" s="12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row>
    <row r="617">
      <c r="A617" s="12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47"/>
    </row>
    <row r="618">
      <c r="A618" s="12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47"/>
    </row>
    <row r="619">
      <c r="A619" s="12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row>
    <row r="620">
      <c r="A620" s="12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row>
    <row r="621">
      <c r="A621" s="12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row>
    <row r="622">
      <c r="A622" s="12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row>
    <row r="623">
      <c r="A623" s="12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row>
    <row r="624">
      <c r="A624" s="12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47"/>
    </row>
    <row r="625">
      <c r="A625" s="12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47"/>
    </row>
    <row r="626">
      <c r="A626" s="12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47"/>
    </row>
    <row r="627">
      <c r="A627" s="12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47"/>
    </row>
    <row r="628">
      <c r="A628" s="12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row>
    <row r="629">
      <c r="A629" s="12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47"/>
    </row>
    <row r="630">
      <c r="A630" s="12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47"/>
    </row>
    <row r="631">
      <c r="A631" s="12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47"/>
    </row>
    <row r="632">
      <c r="A632" s="12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47"/>
    </row>
    <row r="633">
      <c r="A633" s="12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47"/>
    </row>
    <row r="634">
      <c r="A634" s="12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row>
    <row r="635">
      <c r="A635" s="12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row>
    <row r="636">
      <c r="A636" s="12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row>
    <row r="637">
      <c r="A637" s="12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c r="AQ637" s="47"/>
      <c r="AR637" s="47"/>
      <c r="AS637" s="47"/>
      <c r="AT637" s="47"/>
    </row>
    <row r="638">
      <c r="A638" s="12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row>
    <row r="639">
      <c r="A639" s="12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row>
    <row r="640">
      <c r="A640" s="12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c r="AQ640" s="47"/>
      <c r="AR640" s="47"/>
      <c r="AS640" s="47"/>
      <c r="AT640" s="47"/>
    </row>
    <row r="641">
      <c r="A641" s="12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47"/>
      <c r="AP641" s="47"/>
      <c r="AQ641" s="47"/>
      <c r="AR641" s="47"/>
      <c r="AS641" s="47"/>
      <c r="AT641" s="47"/>
    </row>
    <row r="642">
      <c r="A642" s="12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c r="AQ642" s="47"/>
      <c r="AR642" s="47"/>
      <c r="AS642" s="47"/>
      <c r="AT642" s="47"/>
    </row>
    <row r="643">
      <c r="A643" s="12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c r="AQ643" s="47"/>
      <c r="AR643" s="47"/>
      <c r="AS643" s="47"/>
      <c r="AT643" s="47"/>
    </row>
    <row r="644">
      <c r="A644" s="12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c r="AQ644" s="47"/>
      <c r="AR644" s="47"/>
      <c r="AS644" s="47"/>
      <c r="AT644" s="47"/>
    </row>
    <row r="645">
      <c r="A645" s="12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c r="AQ645" s="47"/>
      <c r="AR645" s="47"/>
      <c r="AS645" s="47"/>
      <c r="AT645" s="47"/>
    </row>
    <row r="646">
      <c r="A646" s="12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c r="AQ646" s="47"/>
      <c r="AR646" s="47"/>
      <c r="AS646" s="47"/>
      <c r="AT646" s="47"/>
    </row>
    <row r="647">
      <c r="A647" s="12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c r="AQ647" s="47"/>
      <c r="AR647" s="47"/>
      <c r="AS647" s="47"/>
      <c r="AT647" s="47"/>
    </row>
    <row r="648">
      <c r="A648" s="12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c r="AQ648" s="47"/>
      <c r="AR648" s="47"/>
      <c r="AS648" s="47"/>
      <c r="AT648" s="47"/>
    </row>
    <row r="649">
      <c r="A649" s="12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c r="AQ649" s="47"/>
      <c r="AR649" s="47"/>
      <c r="AS649" s="47"/>
      <c r="AT649" s="47"/>
    </row>
    <row r="650">
      <c r="A650" s="12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c r="AQ650" s="47"/>
      <c r="AR650" s="47"/>
      <c r="AS650" s="47"/>
      <c r="AT650" s="47"/>
    </row>
    <row r="651">
      <c r="A651" s="12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c r="AQ651" s="47"/>
      <c r="AR651" s="47"/>
      <c r="AS651" s="47"/>
      <c r="AT651" s="47"/>
    </row>
    <row r="652">
      <c r="A652" s="12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c r="AQ652" s="47"/>
      <c r="AR652" s="47"/>
      <c r="AS652" s="47"/>
      <c r="AT652" s="47"/>
    </row>
    <row r="653">
      <c r="A653" s="12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c r="AQ653" s="47"/>
      <c r="AR653" s="47"/>
      <c r="AS653" s="47"/>
      <c r="AT653" s="47"/>
    </row>
    <row r="654">
      <c r="A654" s="12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c r="AQ654" s="47"/>
      <c r="AR654" s="47"/>
      <c r="AS654" s="47"/>
      <c r="AT654" s="47"/>
    </row>
    <row r="655">
      <c r="A655" s="12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row>
    <row r="656">
      <c r="A656" s="12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row>
    <row r="657">
      <c r="A657" s="12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c r="AQ657" s="47"/>
      <c r="AR657" s="47"/>
      <c r="AS657" s="47"/>
      <c r="AT657" s="47"/>
    </row>
    <row r="658">
      <c r="A658" s="12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c r="AE658" s="47"/>
      <c r="AF658" s="47"/>
      <c r="AG658" s="47"/>
      <c r="AH658" s="47"/>
      <c r="AI658" s="47"/>
      <c r="AJ658" s="47"/>
      <c r="AK658" s="47"/>
      <c r="AL658" s="47"/>
      <c r="AM658" s="47"/>
      <c r="AN658" s="47"/>
      <c r="AO658" s="47"/>
      <c r="AP658" s="47"/>
      <c r="AQ658" s="47"/>
      <c r="AR658" s="47"/>
      <c r="AS658" s="47"/>
      <c r="AT658" s="47"/>
    </row>
    <row r="659">
      <c r="A659" s="12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47"/>
      <c r="AP659" s="47"/>
      <c r="AQ659" s="47"/>
      <c r="AR659" s="47"/>
      <c r="AS659" s="47"/>
      <c r="AT659" s="47"/>
    </row>
    <row r="660">
      <c r="A660" s="12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47"/>
      <c r="AP660" s="47"/>
      <c r="AQ660" s="47"/>
      <c r="AR660" s="47"/>
      <c r="AS660" s="47"/>
      <c r="AT660" s="47"/>
    </row>
    <row r="661">
      <c r="A661" s="12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row>
    <row r="662">
      <c r="A662" s="12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47"/>
      <c r="AP662" s="47"/>
      <c r="AQ662" s="47"/>
      <c r="AR662" s="47"/>
      <c r="AS662" s="47"/>
      <c r="AT662" s="47"/>
    </row>
    <row r="663">
      <c r="A663" s="12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47"/>
      <c r="AP663" s="47"/>
      <c r="AQ663" s="47"/>
      <c r="AR663" s="47"/>
      <c r="AS663" s="47"/>
      <c r="AT663" s="47"/>
    </row>
    <row r="664">
      <c r="A664" s="12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47"/>
      <c r="AP664" s="47"/>
      <c r="AQ664" s="47"/>
      <c r="AR664" s="47"/>
      <c r="AS664" s="47"/>
      <c r="AT664" s="47"/>
    </row>
    <row r="665">
      <c r="A665" s="12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row>
    <row r="666">
      <c r="A666" s="12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47"/>
      <c r="AP666" s="47"/>
      <c r="AQ666" s="47"/>
      <c r="AR666" s="47"/>
      <c r="AS666" s="47"/>
      <c r="AT666" s="47"/>
    </row>
    <row r="667">
      <c r="A667" s="12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47"/>
      <c r="AP667" s="47"/>
      <c r="AQ667" s="47"/>
      <c r="AR667" s="47"/>
      <c r="AS667" s="47"/>
      <c r="AT667" s="47"/>
    </row>
    <row r="668">
      <c r="A668" s="12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47"/>
      <c r="AP668" s="47"/>
      <c r="AQ668" s="47"/>
      <c r="AR668" s="47"/>
      <c r="AS668" s="47"/>
      <c r="AT668" s="47"/>
    </row>
    <row r="669">
      <c r="A669" s="12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47"/>
      <c r="AP669" s="47"/>
      <c r="AQ669" s="47"/>
      <c r="AR669" s="47"/>
      <c r="AS669" s="47"/>
      <c r="AT669" s="47"/>
    </row>
    <row r="670">
      <c r="A670" s="12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row>
    <row r="671">
      <c r="A671" s="12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47"/>
      <c r="AP671" s="47"/>
      <c r="AQ671" s="47"/>
      <c r="AR671" s="47"/>
      <c r="AS671" s="47"/>
      <c r="AT671" s="47"/>
    </row>
    <row r="672">
      <c r="A672" s="12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47"/>
      <c r="AP672" s="47"/>
      <c r="AQ672" s="47"/>
      <c r="AR672" s="47"/>
      <c r="AS672" s="47"/>
      <c r="AT672" s="47"/>
    </row>
    <row r="673">
      <c r="A673" s="12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47"/>
      <c r="AP673" s="47"/>
      <c r="AQ673" s="47"/>
      <c r="AR673" s="47"/>
      <c r="AS673" s="47"/>
      <c r="AT673" s="47"/>
    </row>
    <row r="674">
      <c r="A674" s="12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row>
    <row r="675">
      <c r="A675" s="12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row>
    <row r="676">
      <c r="A676" s="12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row>
    <row r="677">
      <c r="A677" s="12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47"/>
      <c r="AP677" s="47"/>
      <c r="AQ677" s="47"/>
      <c r="AR677" s="47"/>
      <c r="AS677" s="47"/>
      <c r="AT677" s="47"/>
    </row>
    <row r="678">
      <c r="A678" s="12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47"/>
      <c r="AK678" s="47"/>
      <c r="AL678" s="47"/>
      <c r="AM678" s="47"/>
      <c r="AN678" s="47"/>
      <c r="AO678" s="47"/>
      <c r="AP678" s="47"/>
      <c r="AQ678" s="47"/>
      <c r="AR678" s="47"/>
      <c r="AS678" s="47"/>
      <c r="AT678" s="47"/>
    </row>
    <row r="679">
      <c r="A679" s="12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47"/>
      <c r="AK679" s="47"/>
      <c r="AL679" s="47"/>
      <c r="AM679" s="47"/>
      <c r="AN679" s="47"/>
      <c r="AO679" s="47"/>
      <c r="AP679" s="47"/>
      <c r="AQ679" s="47"/>
      <c r="AR679" s="47"/>
      <c r="AS679" s="47"/>
      <c r="AT679" s="47"/>
    </row>
    <row r="680">
      <c r="A680" s="12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c r="AE680" s="47"/>
      <c r="AF680" s="47"/>
      <c r="AG680" s="47"/>
      <c r="AH680" s="47"/>
      <c r="AI680" s="47"/>
      <c r="AJ680" s="47"/>
      <c r="AK680" s="47"/>
      <c r="AL680" s="47"/>
      <c r="AM680" s="47"/>
      <c r="AN680" s="47"/>
      <c r="AO680" s="47"/>
      <c r="AP680" s="47"/>
      <c r="AQ680" s="47"/>
      <c r="AR680" s="47"/>
      <c r="AS680" s="47"/>
      <c r="AT680" s="47"/>
    </row>
    <row r="681">
      <c r="A681" s="12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c r="AE681" s="47"/>
      <c r="AF681" s="47"/>
      <c r="AG681" s="47"/>
      <c r="AH681" s="47"/>
      <c r="AI681" s="47"/>
      <c r="AJ681" s="47"/>
      <c r="AK681" s="47"/>
      <c r="AL681" s="47"/>
      <c r="AM681" s="47"/>
      <c r="AN681" s="47"/>
      <c r="AO681" s="47"/>
      <c r="AP681" s="47"/>
      <c r="AQ681" s="47"/>
      <c r="AR681" s="47"/>
      <c r="AS681" s="47"/>
      <c r="AT681" s="47"/>
    </row>
    <row r="682">
      <c r="A682" s="12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47"/>
      <c r="AK682" s="47"/>
      <c r="AL682" s="47"/>
      <c r="AM682" s="47"/>
      <c r="AN682" s="47"/>
      <c r="AO682" s="47"/>
      <c r="AP682" s="47"/>
      <c r="AQ682" s="47"/>
      <c r="AR682" s="47"/>
      <c r="AS682" s="47"/>
      <c r="AT682" s="47"/>
    </row>
    <row r="683">
      <c r="A683" s="12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47"/>
      <c r="AK683" s="47"/>
      <c r="AL683" s="47"/>
      <c r="AM683" s="47"/>
      <c r="AN683" s="47"/>
      <c r="AO683" s="47"/>
      <c r="AP683" s="47"/>
      <c r="AQ683" s="47"/>
      <c r="AR683" s="47"/>
      <c r="AS683" s="47"/>
      <c r="AT683" s="47"/>
    </row>
    <row r="684">
      <c r="A684" s="12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47"/>
      <c r="AK684" s="47"/>
      <c r="AL684" s="47"/>
      <c r="AM684" s="47"/>
      <c r="AN684" s="47"/>
      <c r="AO684" s="47"/>
      <c r="AP684" s="47"/>
      <c r="AQ684" s="47"/>
      <c r="AR684" s="47"/>
      <c r="AS684" s="47"/>
      <c r="AT684" s="47"/>
    </row>
    <row r="685">
      <c r="A685" s="12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47"/>
      <c r="AK685" s="47"/>
      <c r="AL685" s="47"/>
      <c r="AM685" s="47"/>
      <c r="AN685" s="47"/>
      <c r="AO685" s="47"/>
      <c r="AP685" s="47"/>
      <c r="AQ685" s="47"/>
      <c r="AR685" s="47"/>
      <c r="AS685" s="47"/>
      <c r="AT685" s="47"/>
    </row>
    <row r="686">
      <c r="A686" s="12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47"/>
      <c r="AK686" s="47"/>
      <c r="AL686" s="47"/>
      <c r="AM686" s="47"/>
      <c r="AN686" s="47"/>
      <c r="AO686" s="47"/>
      <c r="AP686" s="47"/>
      <c r="AQ686" s="47"/>
      <c r="AR686" s="47"/>
      <c r="AS686" s="47"/>
      <c r="AT686" s="47"/>
    </row>
    <row r="687">
      <c r="A687" s="12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c r="AE687" s="47"/>
      <c r="AF687" s="47"/>
      <c r="AG687" s="47"/>
      <c r="AH687" s="47"/>
      <c r="AI687" s="47"/>
      <c r="AJ687" s="47"/>
      <c r="AK687" s="47"/>
      <c r="AL687" s="47"/>
      <c r="AM687" s="47"/>
      <c r="AN687" s="47"/>
      <c r="AO687" s="47"/>
      <c r="AP687" s="47"/>
      <c r="AQ687" s="47"/>
      <c r="AR687" s="47"/>
      <c r="AS687" s="47"/>
      <c r="AT687" s="47"/>
    </row>
    <row r="688">
      <c r="A688" s="12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47"/>
      <c r="AK688" s="47"/>
      <c r="AL688" s="47"/>
      <c r="AM688" s="47"/>
      <c r="AN688" s="47"/>
      <c r="AO688" s="47"/>
      <c r="AP688" s="47"/>
      <c r="AQ688" s="47"/>
      <c r="AR688" s="47"/>
      <c r="AS688" s="47"/>
      <c r="AT688" s="47"/>
    </row>
    <row r="689">
      <c r="A689" s="12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c r="AE689" s="47"/>
      <c r="AF689" s="47"/>
      <c r="AG689" s="47"/>
      <c r="AH689" s="47"/>
      <c r="AI689" s="47"/>
      <c r="AJ689" s="47"/>
      <c r="AK689" s="47"/>
      <c r="AL689" s="47"/>
      <c r="AM689" s="47"/>
      <c r="AN689" s="47"/>
      <c r="AO689" s="47"/>
      <c r="AP689" s="47"/>
      <c r="AQ689" s="47"/>
      <c r="AR689" s="47"/>
      <c r="AS689" s="47"/>
      <c r="AT689" s="47"/>
    </row>
    <row r="690">
      <c r="A690" s="12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c r="AE690" s="47"/>
      <c r="AF690" s="47"/>
      <c r="AG690" s="47"/>
      <c r="AH690" s="47"/>
      <c r="AI690" s="47"/>
      <c r="AJ690" s="47"/>
      <c r="AK690" s="47"/>
      <c r="AL690" s="47"/>
      <c r="AM690" s="47"/>
      <c r="AN690" s="47"/>
      <c r="AO690" s="47"/>
      <c r="AP690" s="47"/>
      <c r="AQ690" s="47"/>
      <c r="AR690" s="47"/>
      <c r="AS690" s="47"/>
      <c r="AT690" s="47"/>
    </row>
    <row r="691">
      <c r="A691" s="12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47"/>
      <c r="AK691" s="47"/>
      <c r="AL691" s="47"/>
      <c r="AM691" s="47"/>
      <c r="AN691" s="47"/>
      <c r="AO691" s="47"/>
      <c r="AP691" s="47"/>
      <c r="AQ691" s="47"/>
      <c r="AR691" s="47"/>
      <c r="AS691" s="47"/>
      <c r="AT691" s="47"/>
    </row>
    <row r="692">
      <c r="A692" s="12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47"/>
      <c r="AK692" s="47"/>
      <c r="AL692" s="47"/>
      <c r="AM692" s="47"/>
      <c r="AN692" s="47"/>
      <c r="AO692" s="47"/>
      <c r="AP692" s="47"/>
      <c r="AQ692" s="47"/>
      <c r="AR692" s="47"/>
      <c r="AS692" s="47"/>
      <c r="AT692" s="47"/>
    </row>
    <row r="693">
      <c r="A693" s="12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47"/>
      <c r="AK693" s="47"/>
      <c r="AL693" s="47"/>
      <c r="AM693" s="47"/>
      <c r="AN693" s="47"/>
      <c r="AO693" s="47"/>
      <c r="AP693" s="47"/>
      <c r="AQ693" s="47"/>
      <c r="AR693" s="47"/>
      <c r="AS693" s="47"/>
      <c r="AT693" s="47"/>
    </row>
    <row r="694">
      <c r="A694" s="12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c r="AE694" s="47"/>
      <c r="AF694" s="47"/>
      <c r="AG694" s="47"/>
      <c r="AH694" s="47"/>
      <c r="AI694" s="47"/>
      <c r="AJ694" s="47"/>
      <c r="AK694" s="47"/>
      <c r="AL694" s="47"/>
      <c r="AM694" s="47"/>
      <c r="AN694" s="47"/>
      <c r="AO694" s="47"/>
      <c r="AP694" s="47"/>
      <c r="AQ694" s="47"/>
      <c r="AR694" s="47"/>
      <c r="AS694" s="47"/>
      <c r="AT694" s="47"/>
    </row>
    <row r="695">
      <c r="A695" s="12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47"/>
      <c r="AK695" s="47"/>
      <c r="AL695" s="47"/>
      <c r="AM695" s="47"/>
      <c r="AN695" s="47"/>
      <c r="AO695" s="47"/>
      <c r="AP695" s="47"/>
      <c r="AQ695" s="47"/>
      <c r="AR695" s="47"/>
      <c r="AS695" s="47"/>
      <c r="AT695" s="47"/>
    </row>
    <row r="696">
      <c r="A696" s="12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47"/>
      <c r="AP696" s="47"/>
      <c r="AQ696" s="47"/>
      <c r="AR696" s="47"/>
      <c r="AS696" s="47"/>
      <c r="AT696" s="47"/>
    </row>
    <row r="697">
      <c r="A697" s="12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47"/>
      <c r="AK697" s="47"/>
      <c r="AL697" s="47"/>
      <c r="AM697" s="47"/>
      <c r="AN697" s="47"/>
      <c r="AO697" s="47"/>
      <c r="AP697" s="47"/>
      <c r="AQ697" s="47"/>
      <c r="AR697" s="47"/>
      <c r="AS697" s="47"/>
      <c r="AT697" s="47"/>
    </row>
    <row r="698">
      <c r="A698" s="12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47"/>
      <c r="AK698" s="47"/>
      <c r="AL698" s="47"/>
      <c r="AM698" s="47"/>
      <c r="AN698" s="47"/>
      <c r="AO698" s="47"/>
      <c r="AP698" s="47"/>
      <c r="AQ698" s="47"/>
      <c r="AR698" s="47"/>
      <c r="AS698" s="47"/>
      <c r="AT698" s="47"/>
    </row>
    <row r="699">
      <c r="A699" s="12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c r="AE699" s="47"/>
      <c r="AF699" s="47"/>
      <c r="AG699" s="47"/>
      <c r="AH699" s="47"/>
      <c r="AI699" s="47"/>
      <c r="AJ699" s="47"/>
      <c r="AK699" s="47"/>
      <c r="AL699" s="47"/>
      <c r="AM699" s="47"/>
      <c r="AN699" s="47"/>
      <c r="AO699" s="47"/>
      <c r="AP699" s="47"/>
      <c r="AQ699" s="47"/>
      <c r="AR699" s="47"/>
      <c r="AS699" s="47"/>
      <c r="AT699" s="47"/>
    </row>
    <row r="700">
      <c r="A700" s="12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47"/>
      <c r="AK700" s="47"/>
      <c r="AL700" s="47"/>
      <c r="AM700" s="47"/>
      <c r="AN700" s="47"/>
      <c r="AO700" s="47"/>
      <c r="AP700" s="47"/>
      <c r="AQ700" s="47"/>
      <c r="AR700" s="47"/>
      <c r="AS700" s="47"/>
      <c r="AT700" s="47"/>
    </row>
    <row r="701">
      <c r="A701" s="12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c r="AE701" s="47"/>
      <c r="AF701" s="47"/>
      <c r="AG701" s="47"/>
      <c r="AH701" s="47"/>
      <c r="AI701" s="47"/>
      <c r="AJ701" s="47"/>
      <c r="AK701" s="47"/>
      <c r="AL701" s="47"/>
      <c r="AM701" s="47"/>
      <c r="AN701" s="47"/>
      <c r="AO701" s="47"/>
      <c r="AP701" s="47"/>
      <c r="AQ701" s="47"/>
      <c r="AR701" s="47"/>
      <c r="AS701" s="47"/>
      <c r="AT701" s="47"/>
    </row>
    <row r="702">
      <c r="A702" s="12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47"/>
      <c r="AK702" s="47"/>
      <c r="AL702" s="47"/>
      <c r="AM702" s="47"/>
      <c r="AN702" s="47"/>
      <c r="AO702" s="47"/>
      <c r="AP702" s="47"/>
      <c r="AQ702" s="47"/>
      <c r="AR702" s="47"/>
      <c r="AS702" s="47"/>
      <c r="AT702" s="47"/>
    </row>
    <row r="703">
      <c r="A703" s="12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47"/>
      <c r="AK703" s="47"/>
      <c r="AL703" s="47"/>
      <c r="AM703" s="47"/>
      <c r="AN703" s="47"/>
      <c r="AO703" s="47"/>
      <c r="AP703" s="47"/>
      <c r="AQ703" s="47"/>
      <c r="AR703" s="47"/>
      <c r="AS703" s="47"/>
      <c r="AT703" s="47"/>
    </row>
    <row r="704">
      <c r="A704" s="12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47"/>
      <c r="AK704" s="47"/>
      <c r="AL704" s="47"/>
      <c r="AM704" s="47"/>
      <c r="AN704" s="47"/>
      <c r="AO704" s="47"/>
      <c r="AP704" s="47"/>
      <c r="AQ704" s="47"/>
      <c r="AR704" s="47"/>
      <c r="AS704" s="47"/>
      <c r="AT704" s="47"/>
    </row>
    <row r="705">
      <c r="A705" s="12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c r="AE705" s="47"/>
      <c r="AF705" s="47"/>
      <c r="AG705" s="47"/>
      <c r="AH705" s="47"/>
      <c r="AI705" s="47"/>
      <c r="AJ705" s="47"/>
      <c r="AK705" s="47"/>
      <c r="AL705" s="47"/>
      <c r="AM705" s="47"/>
      <c r="AN705" s="47"/>
      <c r="AO705" s="47"/>
      <c r="AP705" s="47"/>
      <c r="AQ705" s="47"/>
      <c r="AR705" s="47"/>
      <c r="AS705" s="47"/>
      <c r="AT705" s="47"/>
    </row>
    <row r="706">
      <c r="A706" s="12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47"/>
      <c r="AK706" s="47"/>
      <c r="AL706" s="47"/>
      <c r="AM706" s="47"/>
      <c r="AN706" s="47"/>
      <c r="AO706" s="47"/>
      <c r="AP706" s="47"/>
      <c r="AQ706" s="47"/>
      <c r="AR706" s="47"/>
      <c r="AS706" s="47"/>
      <c r="AT706" s="47"/>
    </row>
    <row r="707">
      <c r="A707" s="12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47"/>
      <c r="AK707" s="47"/>
      <c r="AL707" s="47"/>
      <c r="AM707" s="47"/>
      <c r="AN707" s="47"/>
      <c r="AO707" s="47"/>
      <c r="AP707" s="47"/>
      <c r="AQ707" s="47"/>
      <c r="AR707" s="47"/>
      <c r="AS707" s="47"/>
      <c r="AT707" s="47"/>
    </row>
    <row r="708">
      <c r="A708" s="12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47"/>
      <c r="AK708" s="47"/>
      <c r="AL708" s="47"/>
      <c r="AM708" s="47"/>
      <c r="AN708" s="47"/>
      <c r="AO708" s="47"/>
      <c r="AP708" s="47"/>
      <c r="AQ708" s="47"/>
      <c r="AR708" s="47"/>
      <c r="AS708" s="47"/>
      <c r="AT708" s="47"/>
    </row>
    <row r="709">
      <c r="A709" s="12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47"/>
      <c r="AK709" s="47"/>
      <c r="AL709" s="47"/>
      <c r="AM709" s="47"/>
      <c r="AN709" s="47"/>
      <c r="AO709" s="47"/>
      <c r="AP709" s="47"/>
      <c r="AQ709" s="47"/>
      <c r="AR709" s="47"/>
      <c r="AS709" s="47"/>
      <c r="AT709" s="47"/>
    </row>
    <row r="710">
      <c r="A710" s="12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c r="AE710" s="47"/>
      <c r="AF710" s="47"/>
      <c r="AG710" s="47"/>
      <c r="AH710" s="47"/>
      <c r="AI710" s="47"/>
      <c r="AJ710" s="47"/>
      <c r="AK710" s="47"/>
      <c r="AL710" s="47"/>
      <c r="AM710" s="47"/>
      <c r="AN710" s="47"/>
      <c r="AO710" s="47"/>
      <c r="AP710" s="47"/>
      <c r="AQ710" s="47"/>
      <c r="AR710" s="47"/>
      <c r="AS710" s="47"/>
      <c r="AT710" s="47"/>
    </row>
    <row r="711">
      <c r="A711" s="12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47"/>
      <c r="AK711" s="47"/>
      <c r="AL711" s="47"/>
      <c r="AM711" s="47"/>
      <c r="AN711" s="47"/>
      <c r="AO711" s="47"/>
      <c r="AP711" s="47"/>
      <c r="AQ711" s="47"/>
      <c r="AR711" s="47"/>
      <c r="AS711" s="47"/>
      <c r="AT711" s="47"/>
    </row>
    <row r="712">
      <c r="A712" s="12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c r="AE712" s="47"/>
      <c r="AF712" s="47"/>
      <c r="AG712" s="47"/>
      <c r="AH712" s="47"/>
      <c r="AI712" s="47"/>
      <c r="AJ712" s="47"/>
      <c r="AK712" s="47"/>
      <c r="AL712" s="47"/>
      <c r="AM712" s="47"/>
      <c r="AN712" s="47"/>
      <c r="AO712" s="47"/>
      <c r="AP712" s="47"/>
      <c r="AQ712" s="47"/>
      <c r="AR712" s="47"/>
      <c r="AS712" s="47"/>
      <c r="AT712" s="47"/>
    </row>
    <row r="713">
      <c r="A713" s="12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47"/>
      <c r="AP713" s="47"/>
      <c r="AQ713" s="47"/>
      <c r="AR713" s="47"/>
      <c r="AS713" s="47"/>
      <c r="AT713" s="47"/>
    </row>
    <row r="714">
      <c r="A714" s="12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47"/>
      <c r="AP714" s="47"/>
      <c r="AQ714" s="47"/>
      <c r="AR714" s="47"/>
      <c r="AS714" s="47"/>
      <c r="AT714" s="47"/>
    </row>
    <row r="715">
      <c r="A715" s="12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47"/>
      <c r="AP715" s="47"/>
      <c r="AQ715" s="47"/>
      <c r="AR715" s="47"/>
      <c r="AS715" s="47"/>
      <c r="AT715" s="47"/>
    </row>
    <row r="716">
      <c r="A716" s="12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row>
    <row r="717">
      <c r="A717" s="12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47"/>
      <c r="AP717" s="47"/>
      <c r="AQ717" s="47"/>
      <c r="AR717" s="47"/>
      <c r="AS717" s="47"/>
      <c r="AT717" s="47"/>
    </row>
    <row r="718">
      <c r="A718" s="12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row>
    <row r="719">
      <c r="A719" s="12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47"/>
      <c r="AP719" s="47"/>
      <c r="AQ719" s="47"/>
      <c r="AR719" s="47"/>
      <c r="AS719" s="47"/>
      <c r="AT719" s="47"/>
    </row>
    <row r="720">
      <c r="A720" s="12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row>
    <row r="721">
      <c r="A721" s="12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47"/>
      <c r="AP721" s="47"/>
      <c r="AQ721" s="47"/>
      <c r="AR721" s="47"/>
      <c r="AS721" s="47"/>
      <c r="AT721" s="47"/>
    </row>
    <row r="722">
      <c r="A722" s="12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47"/>
      <c r="AP722" s="47"/>
      <c r="AQ722" s="47"/>
      <c r="AR722" s="47"/>
      <c r="AS722" s="47"/>
      <c r="AT722" s="47"/>
    </row>
    <row r="723">
      <c r="A723" s="12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row>
    <row r="724">
      <c r="A724" s="12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47"/>
      <c r="AS724" s="47"/>
      <c r="AT724" s="47"/>
    </row>
    <row r="725">
      <c r="A725" s="12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47"/>
      <c r="AP725" s="47"/>
      <c r="AQ725" s="47"/>
      <c r="AR725" s="47"/>
      <c r="AS725" s="47"/>
      <c r="AT725" s="47"/>
    </row>
    <row r="726">
      <c r="A726" s="12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47"/>
      <c r="AS726" s="47"/>
      <c r="AT726" s="47"/>
    </row>
    <row r="727">
      <c r="A727" s="12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47"/>
      <c r="AK727" s="47"/>
      <c r="AL727" s="47"/>
      <c r="AM727" s="47"/>
      <c r="AN727" s="47"/>
      <c r="AO727" s="47"/>
      <c r="AP727" s="47"/>
      <c r="AQ727" s="47"/>
      <c r="AR727" s="47"/>
      <c r="AS727" s="47"/>
      <c r="AT727" s="47"/>
    </row>
    <row r="728">
      <c r="A728" s="12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row>
    <row r="729">
      <c r="A729" s="12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row>
    <row r="730">
      <c r="A730" s="12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row>
    <row r="731">
      <c r="A731" s="12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47"/>
      <c r="AP731" s="47"/>
      <c r="AQ731" s="47"/>
      <c r="AR731" s="47"/>
      <c r="AS731" s="47"/>
      <c r="AT731" s="47"/>
    </row>
    <row r="732">
      <c r="A732" s="12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47"/>
      <c r="AP732" s="47"/>
      <c r="AQ732" s="47"/>
      <c r="AR732" s="47"/>
      <c r="AS732" s="47"/>
      <c r="AT732" s="47"/>
    </row>
    <row r="733">
      <c r="A733" s="12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row>
    <row r="734">
      <c r="A734" s="12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47"/>
      <c r="AP734" s="47"/>
      <c r="AQ734" s="47"/>
      <c r="AR734" s="47"/>
      <c r="AS734" s="47"/>
      <c r="AT734" s="47"/>
    </row>
    <row r="735">
      <c r="A735" s="12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row>
    <row r="736">
      <c r="A736" s="12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AS736" s="47"/>
      <c r="AT736" s="47"/>
    </row>
    <row r="737">
      <c r="A737" s="12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47"/>
      <c r="AP737" s="47"/>
      <c r="AQ737" s="47"/>
      <c r="AR737" s="47"/>
      <c r="AS737" s="47"/>
      <c r="AT737" s="47"/>
    </row>
    <row r="738">
      <c r="A738" s="12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47"/>
      <c r="AP738" s="47"/>
      <c r="AQ738" s="47"/>
      <c r="AR738" s="47"/>
      <c r="AS738" s="47"/>
      <c r="AT738" s="47"/>
    </row>
    <row r="739">
      <c r="A739" s="12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47"/>
      <c r="AP739" s="47"/>
      <c r="AQ739" s="47"/>
      <c r="AR739" s="47"/>
      <c r="AS739" s="47"/>
      <c r="AT739" s="47"/>
    </row>
    <row r="740">
      <c r="A740" s="12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row>
    <row r="741">
      <c r="A741" s="12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row>
    <row r="742">
      <c r="A742" s="12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row>
    <row r="743">
      <c r="A743" s="12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row>
    <row r="744">
      <c r="A744" s="12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47"/>
      <c r="AP744" s="47"/>
      <c r="AQ744" s="47"/>
      <c r="AR744" s="47"/>
      <c r="AS744" s="47"/>
      <c r="AT744" s="47"/>
    </row>
    <row r="745">
      <c r="A745" s="12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47"/>
      <c r="AP745" s="47"/>
      <c r="AQ745" s="47"/>
      <c r="AR745" s="47"/>
      <c r="AS745" s="47"/>
      <c r="AT745" s="47"/>
    </row>
    <row r="746">
      <c r="A746" s="12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row>
    <row r="747">
      <c r="A747" s="12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AS747" s="47"/>
      <c r="AT747" s="47"/>
    </row>
    <row r="748">
      <c r="A748" s="12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47"/>
      <c r="AS748" s="47"/>
      <c r="AT748" s="47"/>
    </row>
    <row r="749">
      <c r="A749" s="12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47"/>
      <c r="AP749" s="47"/>
      <c r="AQ749" s="47"/>
      <c r="AR749" s="47"/>
      <c r="AS749" s="47"/>
      <c r="AT749" s="47"/>
    </row>
    <row r="750">
      <c r="A750" s="12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AS750" s="47"/>
      <c r="AT750" s="47"/>
    </row>
    <row r="751">
      <c r="A751" s="12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47"/>
      <c r="AP751" s="47"/>
      <c r="AQ751" s="47"/>
      <c r="AR751" s="47"/>
      <c r="AS751" s="47"/>
      <c r="AT751" s="47"/>
    </row>
    <row r="752">
      <c r="A752" s="12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AS752" s="47"/>
      <c r="AT752" s="47"/>
    </row>
    <row r="753">
      <c r="A753" s="12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row>
    <row r="754">
      <c r="A754" s="12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row>
    <row r="755">
      <c r="A755" s="12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7"/>
    </row>
    <row r="756">
      <c r="A756" s="12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7"/>
    </row>
    <row r="757">
      <c r="A757" s="12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row>
    <row r="758">
      <c r="A758" s="12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row>
    <row r="759">
      <c r="A759" s="12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7"/>
    </row>
    <row r="760">
      <c r="A760" s="12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row>
    <row r="761">
      <c r="A761" s="12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7"/>
    </row>
    <row r="762">
      <c r="A762" s="12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47"/>
      <c r="AP762" s="47"/>
      <c r="AQ762" s="47"/>
      <c r="AR762" s="47"/>
      <c r="AS762" s="47"/>
      <c r="AT762" s="47"/>
    </row>
    <row r="763">
      <c r="A763" s="12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AS763" s="47"/>
      <c r="AT763" s="47"/>
    </row>
    <row r="764">
      <c r="A764" s="12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47"/>
      <c r="AP764" s="47"/>
      <c r="AQ764" s="47"/>
      <c r="AR764" s="47"/>
      <c r="AS764" s="47"/>
      <c r="AT764" s="47"/>
    </row>
    <row r="765">
      <c r="A765" s="12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47"/>
      <c r="AP765" s="47"/>
      <c r="AQ765" s="47"/>
      <c r="AR765" s="47"/>
      <c r="AS765" s="47"/>
      <c r="AT765" s="47"/>
    </row>
    <row r="766">
      <c r="A766" s="12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47"/>
      <c r="AP766" s="47"/>
      <c r="AQ766" s="47"/>
      <c r="AR766" s="47"/>
      <c r="AS766" s="47"/>
      <c r="AT766" s="47"/>
    </row>
    <row r="767">
      <c r="A767" s="12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47"/>
      <c r="AP767" s="47"/>
      <c r="AQ767" s="47"/>
      <c r="AR767" s="47"/>
      <c r="AS767" s="47"/>
      <c r="AT767" s="47"/>
    </row>
    <row r="768">
      <c r="A768" s="12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row>
    <row r="769">
      <c r="A769" s="12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row>
    <row r="770">
      <c r="A770" s="12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row>
    <row r="771">
      <c r="A771" s="12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47"/>
      <c r="AP771" s="47"/>
      <c r="AQ771" s="47"/>
      <c r="AR771" s="47"/>
      <c r="AS771" s="47"/>
      <c r="AT771" s="47"/>
    </row>
    <row r="772">
      <c r="A772" s="12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c r="AE772" s="47"/>
      <c r="AF772" s="47"/>
      <c r="AG772" s="47"/>
      <c r="AH772" s="47"/>
      <c r="AI772" s="47"/>
      <c r="AJ772" s="47"/>
      <c r="AK772" s="47"/>
      <c r="AL772" s="47"/>
      <c r="AM772" s="47"/>
      <c r="AN772" s="47"/>
      <c r="AO772" s="47"/>
      <c r="AP772" s="47"/>
      <c r="AQ772" s="47"/>
      <c r="AR772" s="47"/>
      <c r="AS772" s="47"/>
      <c r="AT772" s="47"/>
    </row>
    <row r="773">
      <c r="A773" s="12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47"/>
      <c r="AS773" s="47"/>
      <c r="AT773" s="47"/>
    </row>
    <row r="774">
      <c r="A774" s="12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row>
    <row r="775">
      <c r="A775" s="12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47"/>
      <c r="AP775" s="47"/>
      <c r="AQ775" s="47"/>
      <c r="AR775" s="47"/>
      <c r="AS775" s="47"/>
      <c r="AT775" s="47"/>
    </row>
    <row r="776">
      <c r="A776" s="12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47"/>
      <c r="AP776" s="47"/>
      <c r="AQ776" s="47"/>
      <c r="AR776" s="47"/>
      <c r="AS776" s="47"/>
      <c r="AT776" s="47"/>
    </row>
    <row r="777">
      <c r="A777" s="12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row>
    <row r="778">
      <c r="A778" s="12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47"/>
      <c r="AP778" s="47"/>
      <c r="AQ778" s="47"/>
      <c r="AR778" s="47"/>
      <c r="AS778" s="47"/>
      <c r="AT778" s="47"/>
    </row>
    <row r="779">
      <c r="A779" s="12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47"/>
      <c r="AP779" s="47"/>
      <c r="AQ779" s="47"/>
      <c r="AR779" s="47"/>
      <c r="AS779" s="47"/>
      <c r="AT779" s="47"/>
    </row>
    <row r="780">
      <c r="A780" s="12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47"/>
      <c r="AP780" s="47"/>
      <c r="AQ780" s="47"/>
      <c r="AR780" s="47"/>
      <c r="AS780" s="47"/>
      <c r="AT780" s="47"/>
    </row>
    <row r="781">
      <c r="A781" s="12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c r="AE781" s="47"/>
      <c r="AF781" s="47"/>
      <c r="AG781" s="47"/>
      <c r="AH781" s="47"/>
      <c r="AI781" s="47"/>
      <c r="AJ781" s="47"/>
      <c r="AK781" s="47"/>
      <c r="AL781" s="47"/>
      <c r="AM781" s="47"/>
      <c r="AN781" s="47"/>
      <c r="AO781" s="47"/>
      <c r="AP781" s="47"/>
      <c r="AQ781" s="47"/>
      <c r="AR781" s="47"/>
      <c r="AS781" s="47"/>
      <c r="AT781" s="47"/>
    </row>
    <row r="782">
      <c r="A782" s="12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row>
    <row r="783">
      <c r="A783" s="12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47"/>
      <c r="AK783" s="47"/>
      <c r="AL783" s="47"/>
      <c r="AM783" s="47"/>
      <c r="AN783" s="47"/>
      <c r="AO783" s="47"/>
      <c r="AP783" s="47"/>
      <c r="AQ783" s="47"/>
      <c r="AR783" s="47"/>
      <c r="AS783" s="47"/>
      <c r="AT783" s="47"/>
    </row>
    <row r="784">
      <c r="A784" s="12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47"/>
      <c r="AP784" s="47"/>
      <c r="AQ784" s="47"/>
      <c r="AR784" s="47"/>
      <c r="AS784" s="47"/>
      <c r="AT784" s="47"/>
    </row>
    <row r="785">
      <c r="A785" s="12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47"/>
      <c r="AK785" s="47"/>
      <c r="AL785" s="47"/>
      <c r="AM785" s="47"/>
      <c r="AN785" s="47"/>
      <c r="AO785" s="47"/>
      <c r="AP785" s="47"/>
      <c r="AQ785" s="47"/>
      <c r="AR785" s="47"/>
      <c r="AS785" s="47"/>
      <c r="AT785" s="47"/>
    </row>
    <row r="786">
      <c r="A786" s="12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47"/>
      <c r="AP786" s="47"/>
      <c r="AQ786" s="47"/>
      <c r="AR786" s="47"/>
      <c r="AS786" s="47"/>
      <c r="AT786" s="47"/>
    </row>
    <row r="787">
      <c r="A787" s="12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47"/>
      <c r="AK787" s="47"/>
      <c r="AL787" s="47"/>
      <c r="AM787" s="47"/>
      <c r="AN787" s="47"/>
      <c r="AO787" s="47"/>
      <c r="AP787" s="47"/>
      <c r="AQ787" s="47"/>
      <c r="AR787" s="47"/>
      <c r="AS787" s="47"/>
      <c r="AT787" s="47"/>
    </row>
    <row r="788">
      <c r="A788" s="12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47"/>
      <c r="AP788" s="47"/>
      <c r="AQ788" s="47"/>
      <c r="AR788" s="47"/>
      <c r="AS788" s="47"/>
      <c r="AT788" s="47"/>
    </row>
    <row r="789">
      <c r="A789" s="12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47"/>
      <c r="AP789" s="47"/>
      <c r="AQ789" s="47"/>
      <c r="AR789" s="47"/>
      <c r="AS789" s="47"/>
      <c r="AT789" s="47"/>
    </row>
    <row r="790">
      <c r="A790" s="12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47"/>
      <c r="AP790" s="47"/>
      <c r="AQ790" s="47"/>
      <c r="AR790" s="47"/>
      <c r="AS790" s="47"/>
      <c r="AT790" s="47"/>
    </row>
    <row r="791">
      <c r="A791" s="12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c r="AE791" s="47"/>
      <c r="AF791" s="47"/>
      <c r="AG791" s="47"/>
      <c r="AH791" s="47"/>
      <c r="AI791" s="47"/>
      <c r="AJ791" s="47"/>
      <c r="AK791" s="47"/>
      <c r="AL791" s="47"/>
      <c r="AM791" s="47"/>
      <c r="AN791" s="47"/>
      <c r="AO791" s="47"/>
      <c r="AP791" s="47"/>
      <c r="AQ791" s="47"/>
      <c r="AR791" s="47"/>
      <c r="AS791" s="47"/>
      <c r="AT791" s="47"/>
    </row>
    <row r="792">
      <c r="A792" s="12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row>
    <row r="793">
      <c r="A793" s="12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47"/>
      <c r="AP793" s="47"/>
      <c r="AQ793" s="47"/>
      <c r="AR793" s="47"/>
      <c r="AS793" s="47"/>
      <c r="AT793" s="47"/>
    </row>
    <row r="794">
      <c r="A794" s="12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row>
    <row r="795">
      <c r="A795" s="12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47"/>
      <c r="AK795" s="47"/>
      <c r="AL795" s="47"/>
      <c r="AM795" s="47"/>
      <c r="AN795" s="47"/>
      <c r="AO795" s="47"/>
      <c r="AP795" s="47"/>
      <c r="AQ795" s="47"/>
      <c r="AR795" s="47"/>
      <c r="AS795" s="47"/>
      <c r="AT795" s="47"/>
    </row>
    <row r="796">
      <c r="A796" s="12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47"/>
      <c r="AP796" s="47"/>
      <c r="AQ796" s="47"/>
      <c r="AR796" s="47"/>
      <c r="AS796" s="47"/>
      <c r="AT796" s="47"/>
    </row>
    <row r="797">
      <c r="A797" s="12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row>
    <row r="798">
      <c r="A798" s="12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row>
    <row r="799">
      <c r="A799" s="12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row>
    <row r="800">
      <c r="A800" s="12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row>
    <row r="801">
      <c r="A801" s="12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row>
    <row r="802">
      <c r="A802" s="12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row>
    <row r="803">
      <c r="A803" s="12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47"/>
      <c r="AP803" s="47"/>
      <c r="AQ803" s="47"/>
      <c r="AR803" s="47"/>
      <c r="AS803" s="47"/>
      <c r="AT803" s="47"/>
    </row>
    <row r="804">
      <c r="A804" s="12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row>
    <row r="805">
      <c r="A805" s="12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row>
    <row r="806">
      <c r="A806" s="12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row>
    <row r="807">
      <c r="A807" s="12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row>
    <row r="808">
      <c r="A808" s="12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row>
    <row r="809">
      <c r="A809" s="12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47"/>
      <c r="AP809" s="47"/>
      <c r="AQ809" s="47"/>
      <c r="AR809" s="47"/>
      <c r="AS809" s="47"/>
      <c r="AT809" s="47"/>
    </row>
    <row r="810">
      <c r="A810" s="12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47"/>
      <c r="AP810" s="47"/>
      <c r="AQ810" s="47"/>
      <c r="AR810" s="47"/>
      <c r="AS810" s="47"/>
      <c r="AT810" s="47"/>
    </row>
    <row r="811">
      <c r="A811" s="12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47"/>
      <c r="AP811" s="47"/>
      <c r="AQ811" s="47"/>
      <c r="AR811" s="47"/>
      <c r="AS811" s="47"/>
      <c r="AT811" s="47"/>
    </row>
    <row r="812">
      <c r="A812" s="12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47"/>
      <c r="AP812" s="47"/>
      <c r="AQ812" s="47"/>
      <c r="AR812" s="47"/>
      <c r="AS812" s="47"/>
      <c r="AT812" s="47"/>
    </row>
    <row r="813">
      <c r="A813" s="12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row>
    <row r="814">
      <c r="A814" s="12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47"/>
      <c r="AP814" s="47"/>
      <c r="AQ814" s="47"/>
      <c r="AR814" s="47"/>
      <c r="AS814" s="47"/>
      <c r="AT814" s="47"/>
    </row>
    <row r="815">
      <c r="A815" s="12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row>
    <row r="816">
      <c r="A816" s="12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row>
    <row r="817">
      <c r="A817" s="12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row>
    <row r="818">
      <c r="A818" s="12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row>
    <row r="819">
      <c r="A819" s="12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47"/>
      <c r="AR819" s="47"/>
      <c r="AS819" s="47"/>
      <c r="AT819" s="47"/>
    </row>
    <row r="820">
      <c r="A820" s="12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row>
    <row r="821">
      <c r="A821" s="12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47"/>
      <c r="AP821" s="47"/>
      <c r="AQ821" s="47"/>
      <c r="AR821" s="47"/>
      <c r="AS821" s="47"/>
      <c r="AT821" s="47"/>
    </row>
    <row r="822">
      <c r="A822" s="12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row>
    <row r="823">
      <c r="A823" s="12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47"/>
      <c r="AP823" s="47"/>
      <c r="AQ823" s="47"/>
      <c r="AR823" s="47"/>
      <c r="AS823" s="47"/>
      <c r="AT823" s="47"/>
    </row>
    <row r="824">
      <c r="A824" s="12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row>
    <row r="825">
      <c r="A825" s="12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47"/>
      <c r="AP825" s="47"/>
      <c r="AQ825" s="47"/>
      <c r="AR825" s="47"/>
      <c r="AS825" s="47"/>
      <c r="AT825" s="47"/>
    </row>
    <row r="826">
      <c r="A826" s="12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row>
    <row r="827">
      <c r="A827" s="12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row>
    <row r="828">
      <c r="A828" s="12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row>
    <row r="829">
      <c r="A829" s="12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row>
    <row r="830">
      <c r="A830" s="12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47"/>
      <c r="AP830" s="47"/>
      <c r="AQ830" s="47"/>
      <c r="AR830" s="47"/>
      <c r="AS830" s="47"/>
      <c r="AT830" s="47"/>
    </row>
    <row r="831">
      <c r="A831" s="12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47"/>
      <c r="AP831" s="47"/>
      <c r="AQ831" s="47"/>
      <c r="AR831" s="47"/>
      <c r="AS831" s="47"/>
      <c r="AT831" s="47"/>
    </row>
    <row r="832">
      <c r="A832" s="12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row>
    <row r="833">
      <c r="A833" s="12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47"/>
      <c r="AP833" s="47"/>
      <c r="AQ833" s="47"/>
      <c r="AR833" s="47"/>
      <c r="AS833" s="47"/>
      <c r="AT833" s="47"/>
    </row>
    <row r="834">
      <c r="A834" s="12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47"/>
      <c r="AP834" s="47"/>
      <c r="AQ834" s="47"/>
      <c r="AR834" s="47"/>
      <c r="AS834" s="47"/>
      <c r="AT834" s="47"/>
    </row>
    <row r="835">
      <c r="A835" s="12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47"/>
      <c r="AP835" s="47"/>
      <c r="AQ835" s="47"/>
      <c r="AR835" s="47"/>
      <c r="AS835" s="47"/>
      <c r="AT835" s="47"/>
    </row>
    <row r="836">
      <c r="A836" s="12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row>
    <row r="837">
      <c r="A837" s="12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row>
    <row r="838">
      <c r="A838" s="12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row>
    <row r="839">
      <c r="A839" s="12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row>
    <row r="840">
      <c r="A840" s="12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47"/>
      <c r="AS840" s="47"/>
      <c r="AT840" s="47"/>
    </row>
    <row r="841">
      <c r="A841" s="12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47"/>
      <c r="AP841" s="47"/>
      <c r="AQ841" s="47"/>
      <c r="AR841" s="47"/>
      <c r="AS841" s="47"/>
      <c r="AT841" s="47"/>
    </row>
    <row r="842">
      <c r="A842" s="12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row>
    <row r="843">
      <c r="A843" s="12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47"/>
      <c r="AP843" s="47"/>
      <c r="AQ843" s="47"/>
      <c r="AR843" s="47"/>
      <c r="AS843" s="47"/>
      <c r="AT843" s="47"/>
    </row>
    <row r="844">
      <c r="A844" s="12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row>
    <row r="845">
      <c r="A845" s="12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row>
    <row r="846">
      <c r="A846" s="12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row>
    <row r="847">
      <c r="A847" s="12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row>
    <row r="848">
      <c r="A848" s="12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row>
    <row r="849">
      <c r="A849" s="12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row>
    <row r="850">
      <c r="A850" s="12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row>
    <row r="851">
      <c r="A851" s="12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row>
    <row r="852">
      <c r="A852" s="12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row>
    <row r="853">
      <c r="A853" s="12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row>
    <row r="854">
      <c r="A854" s="12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47"/>
      <c r="AP854" s="47"/>
      <c r="AQ854" s="47"/>
      <c r="AR854" s="47"/>
      <c r="AS854" s="47"/>
      <c r="AT854" s="47"/>
    </row>
    <row r="855">
      <c r="A855" s="12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row>
    <row r="856">
      <c r="A856" s="12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row>
    <row r="857">
      <c r="A857" s="12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row>
    <row r="858">
      <c r="A858" s="12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47"/>
      <c r="AP858" s="47"/>
      <c r="AQ858" s="47"/>
      <c r="AR858" s="47"/>
      <c r="AS858" s="47"/>
      <c r="AT858" s="47"/>
    </row>
    <row r="859">
      <c r="A859" s="12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row>
    <row r="860">
      <c r="A860" s="12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47"/>
      <c r="AS860" s="47"/>
      <c r="AT860" s="47"/>
    </row>
    <row r="861">
      <c r="A861" s="12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row>
    <row r="862">
      <c r="A862" s="12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row>
    <row r="863">
      <c r="A863" s="12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row>
    <row r="864">
      <c r="A864" s="12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row>
    <row r="865">
      <c r="A865" s="12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row>
    <row r="866">
      <c r="A866" s="12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row>
    <row r="867">
      <c r="A867" s="12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row>
    <row r="868">
      <c r="A868" s="12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row>
    <row r="869">
      <c r="A869" s="12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row>
    <row r="870">
      <c r="A870" s="12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row>
    <row r="871">
      <c r="A871" s="12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row>
    <row r="872">
      <c r="A872" s="12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row>
    <row r="873">
      <c r="A873" s="12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row>
    <row r="874">
      <c r="A874" s="12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47"/>
      <c r="AP874" s="47"/>
      <c r="AQ874" s="47"/>
      <c r="AR874" s="47"/>
      <c r="AS874" s="47"/>
      <c r="AT874" s="47"/>
    </row>
    <row r="875">
      <c r="A875" s="12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row>
    <row r="876">
      <c r="A876" s="12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row>
    <row r="877">
      <c r="A877" s="12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row>
    <row r="878">
      <c r="A878" s="12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47"/>
      <c r="AP878" s="47"/>
      <c r="AQ878" s="47"/>
      <c r="AR878" s="47"/>
      <c r="AS878" s="47"/>
      <c r="AT878" s="47"/>
    </row>
    <row r="879">
      <c r="A879" s="12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row>
    <row r="880">
      <c r="A880" s="12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row>
    <row r="881">
      <c r="A881" s="12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row>
    <row r="882">
      <c r="A882" s="12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row>
    <row r="883">
      <c r="A883" s="12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row>
    <row r="884">
      <c r="A884" s="12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row>
    <row r="885">
      <c r="A885" s="12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row>
    <row r="886">
      <c r="A886" s="12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47"/>
      <c r="AP886" s="47"/>
      <c r="AQ886" s="47"/>
      <c r="AR886" s="47"/>
      <c r="AS886" s="47"/>
      <c r="AT886" s="47"/>
    </row>
    <row r="887">
      <c r="A887" s="12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row>
    <row r="888">
      <c r="A888" s="12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47"/>
      <c r="AS888" s="47"/>
      <c r="AT888" s="47"/>
    </row>
    <row r="889">
      <c r="A889" s="12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47"/>
      <c r="AP889" s="47"/>
      <c r="AQ889" s="47"/>
      <c r="AR889" s="47"/>
      <c r="AS889" s="47"/>
      <c r="AT889" s="47"/>
    </row>
    <row r="890">
      <c r="A890" s="12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row>
    <row r="891">
      <c r="A891" s="12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47"/>
      <c r="AP891" s="47"/>
      <c r="AQ891" s="47"/>
      <c r="AR891" s="47"/>
      <c r="AS891" s="47"/>
      <c r="AT891" s="47"/>
    </row>
    <row r="892">
      <c r="A892" s="12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47"/>
      <c r="AP892" s="47"/>
      <c r="AQ892" s="47"/>
      <c r="AR892" s="47"/>
      <c r="AS892" s="47"/>
      <c r="AT892" s="47"/>
    </row>
    <row r="893">
      <c r="A893" s="12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47"/>
      <c r="AP893" s="47"/>
      <c r="AQ893" s="47"/>
      <c r="AR893" s="47"/>
      <c r="AS893" s="47"/>
      <c r="AT893" s="47"/>
    </row>
    <row r="894">
      <c r="A894" s="12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47"/>
      <c r="AP894" s="47"/>
      <c r="AQ894" s="47"/>
      <c r="AR894" s="47"/>
      <c r="AS894" s="47"/>
      <c r="AT894" s="47"/>
    </row>
    <row r="895">
      <c r="A895" s="12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47"/>
      <c r="AP895" s="47"/>
      <c r="AQ895" s="47"/>
      <c r="AR895" s="47"/>
      <c r="AS895" s="47"/>
      <c r="AT895" s="47"/>
    </row>
    <row r="896">
      <c r="A896" s="12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47"/>
      <c r="AP896" s="47"/>
      <c r="AQ896" s="47"/>
      <c r="AR896" s="47"/>
      <c r="AS896" s="47"/>
      <c r="AT896" s="47"/>
    </row>
    <row r="897">
      <c r="A897" s="12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row>
    <row r="898">
      <c r="A898" s="12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47"/>
      <c r="AP898" s="47"/>
      <c r="AQ898" s="47"/>
      <c r="AR898" s="47"/>
      <c r="AS898" s="47"/>
      <c r="AT898" s="47"/>
    </row>
    <row r="899">
      <c r="A899" s="12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47"/>
      <c r="AP899" s="47"/>
      <c r="AQ899" s="47"/>
      <c r="AR899" s="47"/>
      <c r="AS899" s="47"/>
      <c r="AT899" s="47"/>
    </row>
    <row r="900">
      <c r="A900" s="12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47"/>
      <c r="AP900" s="47"/>
      <c r="AQ900" s="47"/>
      <c r="AR900" s="47"/>
      <c r="AS900" s="47"/>
      <c r="AT900" s="47"/>
    </row>
    <row r="901">
      <c r="A901" s="12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47"/>
      <c r="AP901" s="47"/>
      <c r="AQ901" s="47"/>
      <c r="AR901" s="47"/>
      <c r="AS901" s="47"/>
      <c r="AT901" s="47"/>
    </row>
    <row r="902">
      <c r="A902" s="12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47"/>
      <c r="AP902" s="47"/>
      <c r="AQ902" s="47"/>
      <c r="AR902" s="47"/>
      <c r="AS902" s="47"/>
      <c r="AT902" s="47"/>
    </row>
    <row r="903">
      <c r="A903" s="12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47"/>
      <c r="AK903" s="47"/>
      <c r="AL903" s="47"/>
      <c r="AM903" s="47"/>
      <c r="AN903" s="47"/>
      <c r="AO903" s="47"/>
      <c r="AP903" s="47"/>
      <c r="AQ903" s="47"/>
      <c r="AR903" s="47"/>
      <c r="AS903" s="47"/>
      <c r="AT903" s="47"/>
    </row>
    <row r="904">
      <c r="A904" s="12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47"/>
      <c r="AK904" s="47"/>
      <c r="AL904" s="47"/>
      <c r="AM904" s="47"/>
      <c r="AN904" s="47"/>
      <c r="AO904" s="47"/>
      <c r="AP904" s="47"/>
      <c r="AQ904" s="47"/>
      <c r="AR904" s="47"/>
      <c r="AS904" s="47"/>
      <c r="AT904" s="47"/>
    </row>
    <row r="905">
      <c r="A905" s="12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47"/>
      <c r="AK905" s="47"/>
      <c r="AL905" s="47"/>
      <c r="AM905" s="47"/>
      <c r="AN905" s="47"/>
      <c r="AO905" s="47"/>
      <c r="AP905" s="47"/>
      <c r="AQ905" s="47"/>
      <c r="AR905" s="47"/>
      <c r="AS905" s="47"/>
      <c r="AT905" s="47"/>
    </row>
    <row r="906">
      <c r="A906" s="12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47"/>
      <c r="AK906" s="47"/>
      <c r="AL906" s="47"/>
      <c r="AM906" s="47"/>
      <c r="AN906" s="47"/>
      <c r="AO906" s="47"/>
      <c r="AP906" s="47"/>
      <c r="AQ906" s="47"/>
      <c r="AR906" s="47"/>
      <c r="AS906" s="47"/>
      <c r="AT906" s="47"/>
    </row>
    <row r="907">
      <c r="A907" s="12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47"/>
      <c r="AK907" s="47"/>
      <c r="AL907" s="47"/>
      <c r="AM907" s="47"/>
      <c r="AN907" s="47"/>
      <c r="AO907" s="47"/>
      <c r="AP907" s="47"/>
      <c r="AQ907" s="47"/>
      <c r="AR907" s="47"/>
      <c r="AS907" s="47"/>
      <c r="AT907" s="47"/>
    </row>
    <row r="908">
      <c r="A908" s="12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47"/>
      <c r="AK908" s="47"/>
      <c r="AL908" s="47"/>
      <c r="AM908" s="47"/>
      <c r="AN908" s="47"/>
      <c r="AO908" s="47"/>
      <c r="AP908" s="47"/>
      <c r="AQ908" s="47"/>
      <c r="AR908" s="47"/>
      <c r="AS908" s="47"/>
      <c r="AT908" s="47"/>
    </row>
    <row r="909">
      <c r="A909" s="12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47"/>
      <c r="AK909" s="47"/>
      <c r="AL909" s="47"/>
      <c r="AM909" s="47"/>
      <c r="AN909" s="47"/>
      <c r="AO909" s="47"/>
      <c r="AP909" s="47"/>
      <c r="AQ909" s="47"/>
      <c r="AR909" s="47"/>
      <c r="AS909" s="47"/>
      <c r="AT909" s="47"/>
    </row>
    <row r="910">
      <c r="A910" s="12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47"/>
      <c r="AK910" s="47"/>
      <c r="AL910" s="47"/>
      <c r="AM910" s="47"/>
      <c r="AN910" s="47"/>
      <c r="AO910" s="47"/>
      <c r="AP910" s="47"/>
      <c r="AQ910" s="47"/>
      <c r="AR910" s="47"/>
      <c r="AS910" s="47"/>
      <c r="AT910" s="47"/>
    </row>
    <row r="911">
      <c r="A911" s="12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47"/>
      <c r="AP911" s="47"/>
      <c r="AQ911" s="47"/>
      <c r="AR911" s="47"/>
      <c r="AS911" s="47"/>
      <c r="AT911" s="47"/>
    </row>
    <row r="912">
      <c r="A912" s="12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47"/>
      <c r="AP912" s="47"/>
      <c r="AQ912" s="47"/>
      <c r="AR912" s="47"/>
      <c r="AS912" s="47"/>
      <c r="AT912" s="47"/>
    </row>
    <row r="913">
      <c r="A913" s="12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47"/>
      <c r="AP913" s="47"/>
      <c r="AQ913" s="47"/>
      <c r="AR913" s="47"/>
      <c r="AS913" s="47"/>
      <c r="AT913" s="47"/>
    </row>
    <row r="914">
      <c r="A914" s="12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47"/>
      <c r="AP914" s="47"/>
      <c r="AQ914" s="47"/>
      <c r="AR914" s="47"/>
      <c r="AS914" s="47"/>
      <c r="AT914" s="47"/>
    </row>
    <row r="915">
      <c r="A915" s="12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47"/>
      <c r="AP915" s="47"/>
      <c r="AQ915" s="47"/>
      <c r="AR915" s="47"/>
      <c r="AS915" s="47"/>
      <c r="AT915" s="47"/>
    </row>
    <row r="916">
      <c r="A916" s="12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47"/>
      <c r="AP916" s="47"/>
      <c r="AQ916" s="47"/>
      <c r="AR916" s="47"/>
      <c r="AS916" s="47"/>
      <c r="AT916" s="47"/>
    </row>
    <row r="917">
      <c r="A917" s="12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47"/>
      <c r="AP917" s="47"/>
      <c r="AQ917" s="47"/>
      <c r="AR917" s="47"/>
      <c r="AS917" s="47"/>
      <c r="AT917" s="47"/>
    </row>
    <row r="918">
      <c r="A918" s="12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row>
    <row r="919">
      <c r="A919" s="12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row>
    <row r="920">
      <c r="A920" s="12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row>
    <row r="921">
      <c r="A921" s="12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row>
    <row r="922">
      <c r="A922" s="12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47"/>
      <c r="AP922" s="47"/>
      <c r="AQ922" s="47"/>
      <c r="AR922" s="47"/>
      <c r="AS922" s="47"/>
      <c r="AT922" s="47"/>
    </row>
    <row r="923">
      <c r="A923" s="12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47"/>
      <c r="AK923" s="47"/>
      <c r="AL923" s="47"/>
      <c r="AM923" s="47"/>
      <c r="AN923" s="47"/>
      <c r="AO923" s="47"/>
      <c r="AP923" s="47"/>
      <c r="AQ923" s="47"/>
      <c r="AR923" s="47"/>
      <c r="AS923" s="47"/>
      <c r="AT923" s="47"/>
    </row>
    <row r="924">
      <c r="A924" s="12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47"/>
      <c r="AK924" s="47"/>
      <c r="AL924" s="47"/>
      <c r="AM924" s="47"/>
      <c r="AN924" s="47"/>
      <c r="AO924" s="47"/>
      <c r="AP924" s="47"/>
      <c r="AQ924" s="47"/>
      <c r="AR924" s="47"/>
      <c r="AS924" s="47"/>
      <c r="AT924" s="47"/>
    </row>
    <row r="925">
      <c r="A925" s="12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47"/>
      <c r="AK925" s="47"/>
      <c r="AL925" s="47"/>
      <c r="AM925" s="47"/>
      <c r="AN925" s="47"/>
      <c r="AO925" s="47"/>
      <c r="AP925" s="47"/>
      <c r="AQ925" s="47"/>
      <c r="AR925" s="47"/>
      <c r="AS925" s="47"/>
      <c r="AT925" s="47"/>
    </row>
    <row r="926">
      <c r="A926" s="12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47"/>
      <c r="AK926" s="47"/>
      <c r="AL926" s="47"/>
      <c r="AM926" s="47"/>
      <c r="AN926" s="47"/>
      <c r="AO926" s="47"/>
      <c r="AP926" s="47"/>
      <c r="AQ926" s="47"/>
      <c r="AR926" s="47"/>
      <c r="AS926" s="47"/>
      <c r="AT926" s="47"/>
    </row>
    <row r="927">
      <c r="A927" s="12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47"/>
      <c r="AK927" s="47"/>
      <c r="AL927" s="47"/>
      <c r="AM927" s="47"/>
      <c r="AN927" s="47"/>
      <c r="AO927" s="47"/>
      <c r="AP927" s="47"/>
      <c r="AQ927" s="47"/>
      <c r="AR927" s="47"/>
      <c r="AS927" s="47"/>
      <c r="AT927" s="47"/>
    </row>
    <row r="928">
      <c r="A928" s="12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47"/>
      <c r="AK928" s="47"/>
      <c r="AL928" s="47"/>
      <c r="AM928" s="47"/>
      <c r="AN928" s="47"/>
      <c r="AO928" s="47"/>
      <c r="AP928" s="47"/>
      <c r="AQ928" s="47"/>
      <c r="AR928" s="47"/>
      <c r="AS928" s="47"/>
      <c r="AT928" s="47"/>
    </row>
    <row r="929">
      <c r="A929" s="12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47"/>
      <c r="AP929" s="47"/>
      <c r="AQ929" s="47"/>
      <c r="AR929" s="47"/>
      <c r="AS929" s="47"/>
      <c r="AT929" s="47"/>
    </row>
    <row r="930">
      <c r="A930" s="12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47"/>
      <c r="AK930" s="47"/>
      <c r="AL930" s="47"/>
      <c r="AM930" s="47"/>
      <c r="AN930" s="47"/>
      <c r="AO930" s="47"/>
      <c r="AP930" s="47"/>
      <c r="AQ930" s="47"/>
      <c r="AR930" s="47"/>
      <c r="AS930" s="47"/>
      <c r="AT930" s="47"/>
    </row>
    <row r="931">
      <c r="A931" s="12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47"/>
      <c r="AK931" s="47"/>
      <c r="AL931" s="47"/>
      <c r="AM931" s="47"/>
      <c r="AN931" s="47"/>
      <c r="AO931" s="47"/>
      <c r="AP931" s="47"/>
      <c r="AQ931" s="47"/>
      <c r="AR931" s="47"/>
      <c r="AS931" s="47"/>
      <c r="AT931" s="47"/>
    </row>
    <row r="932">
      <c r="A932" s="12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47"/>
      <c r="AK932" s="47"/>
      <c r="AL932" s="47"/>
      <c r="AM932" s="47"/>
      <c r="AN932" s="47"/>
      <c r="AO932" s="47"/>
      <c r="AP932" s="47"/>
      <c r="AQ932" s="47"/>
      <c r="AR932" s="47"/>
      <c r="AS932" s="47"/>
      <c r="AT932" s="47"/>
    </row>
    <row r="933">
      <c r="A933" s="12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47"/>
      <c r="AK933" s="47"/>
      <c r="AL933" s="47"/>
      <c r="AM933" s="47"/>
      <c r="AN933" s="47"/>
      <c r="AO933" s="47"/>
      <c r="AP933" s="47"/>
      <c r="AQ933" s="47"/>
      <c r="AR933" s="47"/>
      <c r="AS933" s="47"/>
      <c r="AT933" s="47"/>
    </row>
    <row r="934">
      <c r="A934" s="12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47"/>
      <c r="AK934" s="47"/>
      <c r="AL934" s="47"/>
      <c r="AM934" s="47"/>
      <c r="AN934" s="47"/>
      <c r="AO934" s="47"/>
      <c r="AP934" s="47"/>
      <c r="AQ934" s="47"/>
      <c r="AR934" s="47"/>
      <c r="AS934" s="47"/>
      <c r="AT934" s="47"/>
    </row>
    <row r="935">
      <c r="A935" s="12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47"/>
      <c r="AK935" s="47"/>
      <c r="AL935" s="47"/>
      <c r="AM935" s="47"/>
      <c r="AN935" s="47"/>
      <c r="AO935" s="47"/>
      <c r="AP935" s="47"/>
      <c r="AQ935" s="47"/>
      <c r="AR935" s="47"/>
      <c r="AS935" s="47"/>
      <c r="AT935" s="47"/>
    </row>
    <row r="936">
      <c r="A936" s="12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47"/>
      <c r="AP936" s="47"/>
      <c r="AQ936" s="47"/>
      <c r="AR936" s="47"/>
      <c r="AS936" s="47"/>
      <c r="AT936" s="47"/>
    </row>
    <row r="937">
      <c r="A937" s="12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47"/>
      <c r="AK937" s="47"/>
      <c r="AL937" s="47"/>
      <c r="AM937" s="47"/>
      <c r="AN937" s="47"/>
      <c r="AO937" s="47"/>
      <c r="AP937" s="47"/>
      <c r="AQ937" s="47"/>
      <c r="AR937" s="47"/>
      <c r="AS937" s="47"/>
      <c r="AT937" s="47"/>
    </row>
    <row r="938">
      <c r="A938" s="12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47"/>
      <c r="AP938" s="47"/>
      <c r="AQ938" s="47"/>
      <c r="AR938" s="47"/>
      <c r="AS938" s="47"/>
      <c r="AT938" s="47"/>
    </row>
    <row r="939">
      <c r="A939" s="12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47"/>
      <c r="AP939" s="47"/>
      <c r="AQ939" s="47"/>
      <c r="AR939" s="47"/>
      <c r="AS939" s="47"/>
      <c r="AT939" s="47"/>
    </row>
    <row r="940">
      <c r="A940" s="12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47"/>
      <c r="AP940" s="47"/>
      <c r="AQ940" s="47"/>
      <c r="AR940" s="47"/>
      <c r="AS940" s="47"/>
      <c r="AT940" s="47"/>
    </row>
    <row r="941">
      <c r="A941" s="12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47"/>
      <c r="AP941" s="47"/>
      <c r="AQ941" s="47"/>
      <c r="AR941" s="47"/>
      <c r="AS941" s="47"/>
      <c r="AT941" s="47"/>
    </row>
    <row r="942">
      <c r="A942" s="12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47"/>
      <c r="AP942" s="47"/>
      <c r="AQ942" s="47"/>
      <c r="AR942" s="47"/>
      <c r="AS942" s="47"/>
      <c r="AT942" s="47"/>
    </row>
    <row r="943">
      <c r="A943" s="12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47"/>
      <c r="AP943" s="47"/>
      <c r="AQ943" s="47"/>
      <c r="AR943" s="47"/>
      <c r="AS943" s="47"/>
      <c r="AT943" s="47"/>
    </row>
    <row r="944">
      <c r="A944" s="12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47"/>
      <c r="AP944" s="47"/>
      <c r="AQ944" s="47"/>
      <c r="AR944" s="47"/>
      <c r="AS944" s="47"/>
      <c r="AT944" s="47"/>
    </row>
    <row r="945">
      <c r="A945" s="12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47"/>
      <c r="AP945" s="47"/>
      <c r="AQ945" s="47"/>
      <c r="AR945" s="47"/>
      <c r="AS945" s="47"/>
      <c r="AT945" s="47"/>
    </row>
    <row r="946">
      <c r="A946" s="12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47"/>
      <c r="AP946" s="47"/>
      <c r="AQ946" s="47"/>
      <c r="AR946" s="47"/>
      <c r="AS946" s="47"/>
      <c r="AT946" s="47"/>
    </row>
    <row r="947">
      <c r="A947" s="12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47"/>
      <c r="AP947" s="47"/>
      <c r="AQ947" s="47"/>
      <c r="AR947" s="47"/>
      <c r="AS947" s="47"/>
      <c r="AT947" s="47"/>
    </row>
    <row r="948">
      <c r="A948" s="12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47"/>
      <c r="AP948" s="47"/>
      <c r="AQ948" s="47"/>
      <c r="AR948" s="47"/>
      <c r="AS948" s="47"/>
      <c r="AT948" s="47"/>
    </row>
    <row r="949">
      <c r="A949" s="12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47"/>
      <c r="AP949" s="47"/>
      <c r="AQ949" s="47"/>
      <c r="AR949" s="47"/>
      <c r="AS949" s="47"/>
      <c r="AT949" s="47"/>
    </row>
    <row r="950">
      <c r="A950" s="12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47"/>
      <c r="AP950" s="47"/>
      <c r="AQ950" s="47"/>
      <c r="AR950" s="47"/>
      <c r="AS950" s="47"/>
      <c r="AT950" s="47"/>
    </row>
    <row r="951">
      <c r="A951" s="12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47"/>
      <c r="AP951" s="47"/>
      <c r="AQ951" s="47"/>
      <c r="AR951" s="47"/>
      <c r="AS951" s="47"/>
      <c r="AT951" s="47"/>
    </row>
    <row r="952">
      <c r="A952" s="12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47"/>
      <c r="AP952" s="47"/>
      <c r="AQ952" s="47"/>
      <c r="AR952" s="47"/>
      <c r="AS952" s="47"/>
      <c r="AT952" s="47"/>
    </row>
    <row r="953">
      <c r="A953" s="12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47"/>
      <c r="AP953" s="47"/>
      <c r="AQ953" s="47"/>
      <c r="AR953" s="47"/>
      <c r="AS953" s="47"/>
      <c r="AT953" s="47"/>
    </row>
    <row r="954">
      <c r="A954" s="12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47"/>
      <c r="AP954" s="47"/>
      <c r="AQ954" s="47"/>
      <c r="AR954" s="47"/>
      <c r="AS954" s="47"/>
      <c r="AT954" s="47"/>
    </row>
    <row r="955">
      <c r="A955" s="12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47"/>
      <c r="AP955" s="47"/>
      <c r="AQ955" s="47"/>
      <c r="AR955" s="47"/>
      <c r="AS955" s="47"/>
      <c r="AT955" s="47"/>
    </row>
    <row r="956">
      <c r="A956" s="12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row>
    <row r="957">
      <c r="A957" s="12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row>
    <row r="958">
      <c r="A958" s="12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row>
    <row r="959">
      <c r="A959" s="12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row>
    <row r="960">
      <c r="A960" s="12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row>
    <row r="961">
      <c r="A961" s="12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row>
    <row r="962">
      <c r="A962" s="12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row>
    <row r="963">
      <c r="A963" s="12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row>
    <row r="964">
      <c r="A964" s="12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row>
    <row r="965">
      <c r="A965" s="12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row>
    <row r="966">
      <c r="A966" s="12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row>
    <row r="967">
      <c r="A967" s="12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row>
    <row r="968">
      <c r="A968" s="12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row>
    <row r="969">
      <c r="A969" s="12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row>
    <row r="970">
      <c r="A970" s="12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row>
    <row r="971">
      <c r="A971" s="12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row>
    <row r="972">
      <c r="A972" s="12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row>
    <row r="973">
      <c r="A973" s="12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row>
    <row r="974">
      <c r="A974" s="12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row>
    <row r="975">
      <c r="A975" s="12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47"/>
      <c r="AS975" s="47"/>
      <c r="AT975" s="47"/>
    </row>
    <row r="976">
      <c r="A976" s="12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c r="AE976" s="47"/>
      <c r="AF976" s="47"/>
      <c r="AG976" s="47"/>
      <c r="AH976" s="47"/>
      <c r="AI976" s="47"/>
      <c r="AJ976" s="47"/>
      <c r="AK976" s="47"/>
      <c r="AL976" s="47"/>
      <c r="AM976" s="47"/>
      <c r="AN976" s="47"/>
      <c r="AO976" s="47"/>
      <c r="AP976" s="47"/>
      <c r="AQ976" s="47"/>
      <c r="AR976" s="47"/>
      <c r="AS976" s="47"/>
      <c r="AT976" s="47"/>
    </row>
    <row r="977">
      <c r="A977" s="12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row>
    <row r="978">
      <c r="A978" s="12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c r="AE978" s="47"/>
      <c r="AF978" s="47"/>
      <c r="AG978" s="47"/>
      <c r="AH978" s="47"/>
      <c r="AI978" s="47"/>
      <c r="AJ978" s="47"/>
      <c r="AK978" s="47"/>
      <c r="AL978" s="47"/>
      <c r="AM978" s="47"/>
      <c r="AN978" s="47"/>
      <c r="AO978" s="47"/>
      <c r="AP978" s="47"/>
      <c r="AQ978" s="47"/>
      <c r="AR978" s="47"/>
      <c r="AS978" s="47"/>
      <c r="AT978" s="47"/>
    </row>
    <row r="979">
      <c r="A979" s="12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row>
    <row r="980">
      <c r="A980" s="12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row>
    <row r="981">
      <c r="A981" s="12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row>
    <row r="982">
      <c r="A982" s="12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row>
    <row r="983">
      <c r="A983" s="12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47"/>
      <c r="AS983" s="47"/>
      <c r="AT983" s="47"/>
    </row>
    <row r="984">
      <c r="A984" s="12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row>
    <row r="985">
      <c r="A985" s="12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c r="AD985" s="47"/>
      <c r="AE985" s="47"/>
      <c r="AF985" s="47"/>
      <c r="AG985" s="47"/>
      <c r="AH985" s="47"/>
      <c r="AI985" s="47"/>
      <c r="AJ985" s="47"/>
      <c r="AK985" s="47"/>
      <c r="AL985" s="47"/>
      <c r="AM985" s="47"/>
      <c r="AN985" s="47"/>
      <c r="AO985" s="47"/>
      <c r="AP985" s="47"/>
      <c r="AQ985" s="47"/>
      <c r="AR985" s="47"/>
      <c r="AS985" s="47"/>
      <c r="AT985" s="47"/>
    </row>
    <row r="986">
      <c r="A986" s="12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row>
    <row r="987">
      <c r="A987" s="12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c r="AD987" s="47"/>
      <c r="AE987" s="47"/>
      <c r="AF987" s="47"/>
      <c r="AG987" s="47"/>
      <c r="AH987" s="47"/>
      <c r="AI987" s="47"/>
      <c r="AJ987" s="47"/>
      <c r="AK987" s="47"/>
      <c r="AL987" s="47"/>
      <c r="AM987" s="47"/>
      <c r="AN987" s="47"/>
      <c r="AO987" s="47"/>
      <c r="AP987" s="47"/>
      <c r="AQ987" s="47"/>
      <c r="AR987" s="47"/>
      <c r="AS987" s="47"/>
      <c r="AT987" s="47"/>
    </row>
    <row r="988">
      <c r="A988" s="12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row>
    <row r="989">
      <c r="A989" s="12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row>
    <row r="990">
      <c r="A990" s="12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c r="AD990" s="47"/>
      <c r="AE990" s="47"/>
      <c r="AF990" s="47"/>
      <c r="AG990" s="47"/>
      <c r="AH990" s="47"/>
      <c r="AI990" s="47"/>
      <c r="AJ990" s="47"/>
      <c r="AK990" s="47"/>
      <c r="AL990" s="47"/>
      <c r="AM990" s="47"/>
      <c r="AN990" s="47"/>
      <c r="AO990" s="47"/>
      <c r="AP990" s="47"/>
      <c r="AQ990" s="47"/>
      <c r="AR990" s="47"/>
      <c r="AS990" s="47"/>
      <c r="AT990" s="47"/>
    </row>
    <row r="991">
      <c r="A991" s="12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c r="AD991" s="47"/>
      <c r="AE991" s="47"/>
      <c r="AF991" s="47"/>
      <c r="AG991" s="47"/>
      <c r="AH991" s="47"/>
      <c r="AI991" s="47"/>
      <c r="AJ991" s="47"/>
      <c r="AK991" s="47"/>
      <c r="AL991" s="47"/>
      <c r="AM991" s="47"/>
      <c r="AN991" s="47"/>
      <c r="AO991" s="47"/>
      <c r="AP991" s="47"/>
      <c r="AQ991" s="47"/>
      <c r="AR991" s="47"/>
      <c r="AS991" s="47"/>
      <c r="AT991" s="47"/>
    </row>
    <row r="992">
      <c r="A992" s="12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c r="AD992" s="47"/>
      <c r="AE992" s="47"/>
      <c r="AF992" s="47"/>
      <c r="AG992" s="47"/>
      <c r="AH992" s="47"/>
      <c r="AI992" s="47"/>
      <c r="AJ992" s="47"/>
      <c r="AK992" s="47"/>
      <c r="AL992" s="47"/>
      <c r="AM992" s="47"/>
      <c r="AN992" s="47"/>
      <c r="AO992" s="47"/>
      <c r="AP992" s="47"/>
      <c r="AQ992" s="47"/>
      <c r="AR992" s="47"/>
      <c r="AS992" s="47"/>
      <c r="AT992" s="47"/>
    </row>
    <row r="993">
      <c r="A993" s="12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row>
    <row r="994">
      <c r="A994" s="12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c r="AD994" s="47"/>
      <c r="AE994" s="47"/>
      <c r="AF994" s="47"/>
      <c r="AG994" s="47"/>
      <c r="AH994" s="47"/>
      <c r="AI994" s="47"/>
      <c r="AJ994" s="47"/>
      <c r="AK994" s="47"/>
      <c r="AL994" s="47"/>
      <c r="AM994" s="47"/>
      <c r="AN994" s="47"/>
      <c r="AO994" s="47"/>
      <c r="AP994" s="47"/>
      <c r="AQ994" s="47"/>
      <c r="AR994" s="47"/>
      <c r="AS994" s="47"/>
      <c r="AT994" s="47"/>
    </row>
    <row r="995">
      <c r="A995" s="12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row>
    <row r="996">
      <c r="A996" s="12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c r="AD996" s="47"/>
      <c r="AE996" s="47"/>
      <c r="AF996" s="47"/>
      <c r="AG996" s="47"/>
      <c r="AH996" s="47"/>
      <c r="AI996" s="47"/>
      <c r="AJ996" s="47"/>
      <c r="AK996" s="47"/>
      <c r="AL996" s="47"/>
      <c r="AM996" s="47"/>
      <c r="AN996" s="47"/>
      <c r="AO996" s="47"/>
      <c r="AP996" s="47"/>
      <c r="AQ996" s="47"/>
      <c r="AR996" s="47"/>
      <c r="AS996" s="47"/>
      <c r="AT996" s="47"/>
    </row>
    <row r="997">
      <c r="A997" s="12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row>
    <row r="998">
      <c r="A998" s="12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c r="AD998" s="47"/>
      <c r="AE998" s="47"/>
      <c r="AF998" s="47"/>
      <c r="AG998" s="47"/>
      <c r="AH998" s="47"/>
      <c r="AI998" s="47"/>
      <c r="AJ998" s="47"/>
      <c r="AK998" s="47"/>
      <c r="AL998" s="47"/>
      <c r="AM998" s="47"/>
      <c r="AN998" s="47"/>
      <c r="AO998" s="47"/>
      <c r="AP998" s="47"/>
      <c r="AQ998" s="47"/>
      <c r="AR998" s="47"/>
      <c r="AS998" s="47"/>
      <c r="AT998" s="47"/>
    </row>
    <row r="999">
      <c r="A999" s="12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c r="AD999" s="47"/>
      <c r="AE999" s="47"/>
      <c r="AF999" s="47"/>
      <c r="AG999" s="47"/>
      <c r="AH999" s="47"/>
      <c r="AI999" s="47"/>
      <c r="AJ999" s="47"/>
      <c r="AK999" s="47"/>
      <c r="AL999" s="47"/>
      <c r="AM999" s="47"/>
      <c r="AN999" s="47"/>
      <c r="AO999" s="47"/>
      <c r="AP999" s="47"/>
      <c r="AQ999" s="47"/>
      <c r="AR999" s="47"/>
      <c r="AS999" s="47"/>
      <c r="AT999" s="47"/>
    </row>
  </sheetData>
  <dataValidations>
    <dataValidation type="list" allowBlank="1" showErrorMessage="1" sqref="F2:F11">
      <formula1>"New blog post creation,Existing blog post optimisation"</formula1>
    </dataValidation>
    <dataValidation type="list" allowBlank="1" showErrorMessage="1" sqref="E2:E11">
      <formula1>"Budget List Post,Standard List Post,Premium List Post,Budget Ultimate Guide,Premium Ultimate Guide,Standard Ultimate Guide,Budget How To Guide,Standard How To Guide,Premium How To Guide,Landing page"</formula1>
    </dataValidation>
    <dataValidation type="list" allowBlank="1" showErrorMessage="1" sqref="I2:I11">
      <formula1>"top,middle ,bottom"</formula1>
    </dataValidation>
    <dataValidation type="list" allowBlank="1" showErrorMessage="1" sqref="H2:H11">
      <formula1>"High,Medium,Low"</formula1>
    </dataValidation>
  </dataValidations>
  <hyperlinks>
    <hyperlink r:id="rId1" location="gid=1719369659" ref="P2"/>
    <hyperlink r:id="rId2" ref="R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3" width="22.88"/>
    <col customWidth="1" min="4" max="4" width="26.13"/>
    <col customWidth="1" min="5" max="9" width="22.88"/>
  </cols>
  <sheetData>
    <row r="1">
      <c r="A1" s="2" t="s">
        <v>1</v>
      </c>
      <c r="B1" s="2" t="s">
        <v>2</v>
      </c>
      <c r="C1" s="2" t="s">
        <v>4</v>
      </c>
      <c r="D1" s="2" t="s">
        <v>5</v>
      </c>
      <c r="E1" s="2" t="s">
        <v>6</v>
      </c>
      <c r="F1" s="2" t="s">
        <v>7</v>
      </c>
      <c r="G1" s="2" t="s">
        <v>8</v>
      </c>
      <c r="H1" s="2" t="s">
        <v>9</v>
      </c>
      <c r="I1" s="2" t="s">
        <v>11</v>
      </c>
      <c r="J1" s="5"/>
      <c r="K1" s="5"/>
      <c r="L1" s="5"/>
      <c r="M1" s="5"/>
      <c r="N1" s="5"/>
      <c r="O1" s="5"/>
      <c r="P1" s="5"/>
      <c r="Q1" s="5"/>
      <c r="R1" s="5"/>
      <c r="S1" s="5"/>
      <c r="T1" s="5"/>
      <c r="U1" s="5"/>
      <c r="V1" s="5"/>
      <c r="W1" s="5"/>
      <c r="X1" s="5"/>
      <c r="Y1" s="5"/>
      <c r="Z1" s="5"/>
      <c r="AA1" s="5"/>
    </row>
    <row r="2">
      <c r="A2" s="8" t="s">
        <v>17</v>
      </c>
      <c r="B2" s="10"/>
      <c r="C2" s="12" t="s">
        <v>26</v>
      </c>
      <c r="D2" s="12" t="s">
        <v>27</v>
      </c>
      <c r="E2" s="14"/>
      <c r="F2" s="14"/>
      <c r="G2" s="14"/>
      <c r="H2" s="14"/>
      <c r="I2" s="14"/>
      <c r="J2" s="14"/>
      <c r="K2" s="14"/>
      <c r="L2" s="14"/>
      <c r="M2" s="14"/>
      <c r="N2" s="14"/>
      <c r="O2" s="14"/>
      <c r="P2" s="14"/>
      <c r="Q2" s="14"/>
      <c r="R2" s="14"/>
      <c r="S2" s="14"/>
      <c r="T2" s="14"/>
      <c r="U2" s="14"/>
      <c r="V2" s="14"/>
      <c r="W2" s="14"/>
      <c r="X2" s="14"/>
      <c r="Y2" s="14"/>
      <c r="Z2" s="14"/>
      <c r="AA2" s="14"/>
    </row>
    <row r="3">
      <c r="A3" s="8" t="s">
        <v>17</v>
      </c>
      <c r="B3" s="14"/>
      <c r="C3" s="12" t="s">
        <v>28</v>
      </c>
      <c r="D3" s="12" t="s">
        <v>29</v>
      </c>
      <c r="E3" s="14"/>
      <c r="F3" s="14"/>
      <c r="G3" s="14"/>
      <c r="H3" s="14"/>
      <c r="I3" s="14"/>
      <c r="J3" s="14"/>
      <c r="K3" s="14"/>
      <c r="L3" s="14"/>
      <c r="M3" s="14"/>
      <c r="N3" s="14"/>
      <c r="O3" s="14"/>
      <c r="P3" s="14"/>
      <c r="Q3" s="14"/>
      <c r="R3" s="14"/>
      <c r="S3" s="14"/>
      <c r="T3" s="14"/>
      <c r="U3" s="14"/>
      <c r="V3" s="14"/>
      <c r="W3" s="14"/>
      <c r="X3" s="14"/>
      <c r="Y3" s="14"/>
      <c r="Z3" s="14"/>
      <c r="AA3" s="14"/>
    </row>
    <row r="4">
      <c r="A4" s="8" t="s">
        <v>17</v>
      </c>
      <c r="B4" s="14"/>
      <c r="C4" s="12" t="s">
        <v>31</v>
      </c>
      <c r="D4" s="12" t="s">
        <v>32</v>
      </c>
      <c r="E4" s="14"/>
      <c r="F4" s="14"/>
      <c r="G4" s="14"/>
      <c r="H4" s="14"/>
      <c r="I4" s="14"/>
      <c r="J4" s="14"/>
      <c r="K4" s="14"/>
      <c r="L4" s="14"/>
      <c r="M4" s="14"/>
      <c r="N4" s="14"/>
      <c r="O4" s="14"/>
      <c r="P4" s="14"/>
      <c r="Q4" s="14"/>
      <c r="R4" s="14"/>
      <c r="S4" s="14"/>
      <c r="T4" s="14"/>
      <c r="U4" s="14"/>
      <c r="V4" s="14"/>
      <c r="W4" s="14"/>
      <c r="X4" s="14"/>
      <c r="Y4" s="14"/>
      <c r="Z4" s="14"/>
      <c r="AA4" s="14"/>
    </row>
    <row r="5">
      <c r="A5" s="8" t="s">
        <v>17</v>
      </c>
      <c r="B5" s="14"/>
      <c r="C5" s="12" t="s">
        <v>33</v>
      </c>
      <c r="D5" s="12" t="s">
        <v>34</v>
      </c>
      <c r="E5" s="14"/>
      <c r="F5" s="14"/>
      <c r="G5" s="14"/>
      <c r="H5" s="14"/>
      <c r="I5" s="14"/>
      <c r="J5" s="14"/>
      <c r="K5" s="14"/>
      <c r="L5" s="14"/>
      <c r="M5" s="14"/>
      <c r="N5" s="14"/>
      <c r="O5" s="14"/>
      <c r="P5" s="14"/>
      <c r="Q5" s="14"/>
      <c r="R5" s="14"/>
      <c r="S5" s="14"/>
      <c r="T5" s="14"/>
      <c r="U5" s="14"/>
      <c r="V5" s="14"/>
      <c r="W5" s="14"/>
      <c r="X5" s="14"/>
      <c r="Y5" s="14"/>
      <c r="Z5" s="14"/>
      <c r="AA5" s="14"/>
    </row>
    <row r="6">
      <c r="A6" s="8" t="s">
        <v>17</v>
      </c>
      <c r="B6" s="14"/>
      <c r="C6" s="12" t="s">
        <v>36</v>
      </c>
      <c r="D6" s="12" t="s">
        <v>37</v>
      </c>
      <c r="E6" s="14"/>
      <c r="F6" s="14"/>
      <c r="G6" s="14"/>
      <c r="H6" s="14"/>
      <c r="I6" s="14"/>
      <c r="J6" s="14"/>
      <c r="K6" s="14"/>
      <c r="L6" s="14"/>
      <c r="M6" s="14"/>
      <c r="N6" s="14"/>
      <c r="O6" s="14"/>
      <c r="P6" s="14"/>
      <c r="Q6" s="14"/>
      <c r="R6" s="14"/>
      <c r="S6" s="14"/>
      <c r="T6" s="14"/>
      <c r="U6" s="14"/>
      <c r="V6" s="14"/>
      <c r="W6" s="14"/>
      <c r="X6" s="14"/>
      <c r="Y6" s="14"/>
      <c r="Z6" s="14"/>
      <c r="AA6" s="14"/>
    </row>
    <row r="7">
      <c r="A7" s="8" t="s">
        <v>39</v>
      </c>
      <c r="B7" s="14"/>
      <c r="C7" s="12" t="s">
        <v>40</v>
      </c>
      <c r="D7" s="14"/>
      <c r="E7" s="14"/>
      <c r="F7" s="14"/>
      <c r="G7" s="14"/>
      <c r="H7" s="14"/>
      <c r="I7" s="14"/>
      <c r="J7" s="14"/>
      <c r="K7" s="14"/>
      <c r="L7" s="14"/>
      <c r="M7" s="14"/>
      <c r="N7" s="14"/>
      <c r="O7" s="14"/>
      <c r="P7" s="14"/>
      <c r="Q7" s="14"/>
      <c r="R7" s="14"/>
      <c r="S7" s="14"/>
      <c r="T7" s="14"/>
      <c r="U7" s="14"/>
      <c r="V7" s="14"/>
      <c r="W7" s="14"/>
      <c r="X7" s="14"/>
      <c r="Y7" s="14"/>
      <c r="Z7" s="14"/>
      <c r="AA7" s="14"/>
    </row>
    <row r="8">
      <c r="A8" s="8" t="s">
        <v>39</v>
      </c>
      <c r="B8" s="14"/>
      <c r="C8" s="12" t="s">
        <v>44</v>
      </c>
      <c r="D8" s="14"/>
      <c r="E8" s="14"/>
      <c r="F8" s="14"/>
      <c r="G8" s="14"/>
      <c r="H8" s="14"/>
      <c r="I8" s="14"/>
      <c r="J8" s="14"/>
      <c r="K8" s="14"/>
      <c r="L8" s="14"/>
      <c r="M8" s="14"/>
      <c r="N8" s="14"/>
      <c r="O8" s="14"/>
      <c r="P8" s="14"/>
      <c r="Q8" s="14"/>
      <c r="R8" s="14"/>
      <c r="S8" s="14"/>
      <c r="T8" s="14"/>
      <c r="U8" s="14"/>
      <c r="V8" s="14"/>
      <c r="W8" s="14"/>
      <c r="X8" s="14"/>
      <c r="Y8" s="14"/>
      <c r="Z8" s="14"/>
      <c r="AA8" s="14"/>
    </row>
    <row r="9">
      <c r="A9" s="8" t="s">
        <v>39</v>
      </c>
      <c r="B9" s="14"/>
      <c r="C9" s="12" t="s">
        <v>46</v>
      </c>
      <c r="D9" s="14"/>
      <c r="E9" s="14"/>
      <c r="F9" s="14"/>
      <c r="G9" s="14"/>
      <c r="H9" s="14"/>
      <c r="I9" s="14"/>
      <c r="J9" s="14"/>
      <c r="K9" s="14"/>
      <c r="L9" s="14"/>
      <c r="M9" s="14"/>
      <c r="N9" s="14"/>
      <c r="O9" s="14"/>
      <c r="P9" s="14"/>
      <c r="Q9" s="14"/>
      <c r="R9" s="14"/>
      <c r="S9" s="14"/>
      <c r="T9" s="14"/>
      <c r="U9" s="14"/>
      <c r="V9" s="14"/>
      <c r="W9" s="14"/>
      <c r="X9" s="14"/>
      <c r="Y9" s="14"/>
      <c r="Z9" s="14"/>
      <c r="AA9" s="14"/>
    </row>
    <row r="10">
      <c r="A10" s="14"/>
      <c r="B10" s="14"/>
      <c r="C10" s="10"/>
      <c r="D10" s="14"/>
      <c r="E10" s="14"/>
      <c r="F10" s="14"/>
      <c r="G10" s="14"/>
      <c r="H10" s="14"/>
      <c r="I10" s="14"/>
      <c r="J10" s="14"/>
      <c r="K10" s="14"/>
      <c r="L10" s="14"/>
      <c r="M10" s="14"/>
      <c r="N10" s="14"/>
      <c r="O10" s="14"/>
      <c r="P10" s="14"/>
      <c r="Q10" s="14"/>
      <c r="R10" s="14"/>
      <c r="S10" s="14"/>
      <c r="T10" s="14"/>
      <c r="U10" s="14"/>
      <c r="V10" s="14"/>
      <c r="W10" s="14"/>
      <c r="X10" s="14"/>
      <c r="Y10" s="14"/>
      <c r="Z10" s="14"/>
      <c r="AA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dataValidations>
    <dataValidation type="list" allowBlank="1" showErrorMessage="1" sqref="D2:D6">
      <formula1>"Planned,In Progress,Needs Client Review,Uploaded,Published"</formula1>
    </dataValidation>
    <dataValidation type="list" allowBlank="1" showErrorMessage="1" sqref="C2:C9">
      <formula1>"New Roundup,New Ultimate Guide,New How-to Guide,New Page,Reporting,Ad Hoc,Blog Optimisation,Page Optimisation"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40" t="s">
        <v>49</v>
      </c>
      <c r="B1" s="43" t="s">
        <v>50</v>
      </c>
      <c r="C1" s="44"/>
      <c r="D1" s="44"/>
      <c r="E1" s="44"/>
      <c r="F1" s="46"/>
      <c r="G1" s="43" t="s">
        <v>52</v>
      </c>
      <c r="H1" s="44"/>
      <c r="I1" s="44"/>
      <c r="J1" s="44"/>
      <c r="K1" s="44"/>
      <c r="L1" s="46"/>
      <c r="M1" s="49" t="s">
        <v>53</v>
      </c>
      <c r="N1" s="44"/>
      <c r="O1" s="44"/>
      <c r="P1" s="44"/>
      <c r="Q1" s="44"/>
      <c r="R1" s="44"/>
      <c r="S1" s="44"/>
      <c r="T1" s="44"/>
      <c r="U1" s="46"/>
      <c r="V1" s="49" t="s">
        <v>55</v>
      </c>
      <c r="W1" s="46"/>
      <c r="X1" s="49" t="s">
        <v>57</v>
      </c>
      <c r="Y1" s="46"/>
      <c r="Z1" s="52"/>
      <c r="AA1" s="52"/>
      <c r="AB1" s="52"/>
      <c r="AC1" s="54"/>
      <c r="AD1" s="52"/>
      <c r="AE1" s="52"/>
      <c r="AF1" s="52"/>
      <c r="AG1" s="33"/>
      <c r="AH1" s="33"/>
      <c r="AI1" s="33"/>
      <c r="AJ1" s="33"/>
      <c r="AK1" s="33"/>
      <c r="AL1" s="33"/>
      <c r="AM1" s="33"/>
      <c r="AN1" s="33"/>
      <c r="AO1" s="33"/>
    </row>
    <row r="2" ht="45.75" customHeight="1">
      <c r="A2" s="55" t="s">
        <v>0</v>
      </c>
      <c r="B2" s="56" t="s">
        <v>10</v>
      </c>
      <c r="C2" s="58" t="s">
        <v>12</v>
      </c>
      <c r="D2" s="58" t="s">
        <v>14</v>
      </c>
      <c r="E2" s="59" t="s">
        <v>72</v>
      </c>
      <c r="F2" s="55" t="s">
        <v>74</v>
      </c>
      <c r="G2" s="62" t="s">
        <v>76</v>
      </c>
      <c r="H2" s="64" t="s">
        <v>20</v>
      </c>
      <c r="I2" s="64" t="s">
        <v>19</v>
      </c>
      <c r="J2" s="55" t="s">
        <v>22</v>
      </c>
      <c r="K2" s="58" t="s">
        <v>81</v>
      </c>
      <c r="L2" s="55" t="s">
        <v>25</v>
      </c>
      <c r="M2" s="68" t="s">
        <v>83</v>
      </c>
      <c r="N2" s="69" t="s">
        <v>86</v>
      </c>
      <c r="O2" s="70" t="s">
        <v>88</v>
      </c>
      <c r="P2" s="72" t="s">
        <v>90</v>
      </c>
      <c r="Q2" s="72" t="s">
        <v>91</v>
      </c>
      <c r="R2" s="76" t="s">
        <v>92</v>
      </c>
      <c r="S2" s="76" t="s">
        <v>93</v>
      </c>
      <c r="T2" s="76" t="s">
        <v>94</v>
      </c>
      <c r="U2" s="80" t="s">
        <v>95</v>
      </c>
      <c r="V2" s="82" t="s">
        <v>96</v>
      </c>
      <c r="W2" s="80" t="s">
        <v>97</v>
      </c>
      <c r="X2" s="82" t="s">
        <v>98</v>
      </c>
      <c r="Y2" s="76" t="s">
        <v>99</v>
      </c>
      <c r="Z2" s="33"/>
      <c r="AA2" s="30"/>
      <c r="AB2" s="33"/>
      <c r="AC2" s="83"/>
      <c r="AD2" s="29"/>
      <c r="AE2" s="33"/>
      <c r="AF2" s="34"/>
      <c r="AG2" s="33"/>
      <c r="AH2" s="33"/>
      <c r="AI2" s="33"/>
      <c r="AJ2" s="33"/>
      <c r="AK2" s="33"/>
      <c r="AL2" s="33"/>
      <c r="AM2" s="33"/>
      <c r="AN2" s="33"/>
      <c r="AO2" s="33"/>
    </row>
    <row r="3" ht="78.75" customHeight="1">
      <c r="A3" s="86" t="s">
        <v>102</v>
      </c>
      <c r="B3" s="88" t="s">
        <v>35</v>
      </c>
      <c r="C3" s="90" t="s">
        <v>109</v>
      </c>
      <c r="D3" s="21" t="s">
        <v>111</v>
      </c>
      <c r="E3" s="92" t="s">
        <v>114</v>
      </c>
      <c r="F3" s="92" t="s">
        <v>115</v>
      </c>
      <c r="G3" s="94" t="s">
        <v>43</v>
      </c>
      <c r="H3" s="25">
        <v>100.0</v>
      </c>
      <c r="I3" s="96">
        <v>6.0</v>
      </c>
      <c r="J3" s="92">
        <v>500.0</v>
      </c>
      <c r="K3" s="98" t="s">
        <v>47</v>
      </c>
      <c r="L3" s="102" t="s">
        <v>117</v>
      </c>
      <c r="M3" s="103" t="s">
        <v>123</v>
      </c>
      <c r="N3" s="104" t="s">
        <v>124</v>
      </c>
      <c r="O3" s="104" t="s">
        <v>127</v>
      </c>
      <c r="P3" s="104" t="s">
        <v>128</v>
      </c>
      <c r="Q3" s="104" t="s">
        <v>129</v>
      </c>
      <c r="R3" s="105" t="s">
        <v>130</v>
      </c>
      <c r="S3" s="106" t="s">
        <v>136</v>
      </c>
      <c r="T3" s="104" t="s">
        <v>139</v>
      </c>
      <c r="U3" s="107" t="s">
        <v>140</v>
      </c>
      <c r="V3" s="108"/>
      <c r="W3" s="110"/>
      <c r="X3" s="112"/>
      <c r="Y3" s="113"/>
      <c r="Z3" s="33"/>
      <c r="AA3" s="30"/>
      <c r="AB3" s="33"/>
      <c r="AC3" s="114"/>
      <c r="AD3" s="29"/>
      <c r="AE3" s="33"/>
      <c r="AF3" s="34"/>
      <c r="AG3" s="115"/>
      <c r="AH3" s="115"/>
      <c r="AI3" s="115"/>
      <c r="AJ3" s="115"/>
      <c r="AK3" s="115"/>
      <c r="AL3" s="115"/>
      <c r="AM3" s="115"/>
      <c r="AN3" s="115"/>
      <c r="AO3" s="115"/>
    </row>
    <row r="4" ht="48.0" customHeight="1">
      <c r="A4" s="116" t="s">
        <v>150</v>
      </c>
      <c r="B4" s="88"/>
      <c r="C4" s="90"/>
      <c r="D4" s="21"/>
      <c r="E4" s="92"/>
      <c r="F4" s="92"/>
      <c r="G4" s="94"/>
      <c r="H4" s="25"/>
      <c r="I4" s="96"/>
      <c r="J4" s="92"/>
      <c r="K4" s="98"/>
      <c r="L4" s="117"/>
      <c r="M4" s="103"/>
      <c r="N4" s="104"/>
      <c r="O4" s="104"/>
      <c r="P4" s="104"/>
      <c r="Q4" s="104"/>
      <c r="R4" s="104"/>
      <c r="S4" s="119"/>
      <c r="T4" s="104"/>
      <c r="U4" s="107"/>
      <c r="V4" s="108"/>
      <c r="W4" s="110"/>
      <c r="X4" s="112"/>
      <c r="Y4" s="113"/>
      <c r="Z4" s="33"/>
      <c r="AA4" s="30"/>
      <c r="AB4" s="33"/>
      <c r="AC4" s="120"/>
      <c r="AD4" s="29"/>
      <c r="AE4" s="33"/>
      <c r="AF4" s="34"/>
      <c r="AG4" s="115"/>
      <c r="AH4" s="115"/>
      <c r="AI4" s="115"/>
      <c r="AJ4" s="115"/>
      <c r="AK4" s="115"/>
      <c r="AL4" s="115"/>
      <c r="AM4" s="115"/>
      <c r="AN4" s="115"/>
      <c r="AO4" s="115"/>
    </row>
    <row r="5" ht="48.0" customHeight="1">
      <c r="A5" s="121" t="s">
        <v>171</v>
      </c>
      <c r="B5" s="88"/>
      <c r="C5" s="90"/>
      <c r="D5" s="21"/>
      <c r="E5" s="92"/>
      <c r="F5" s="92"/>
      <c r="G5" s="94"/>
      <c r="H5" s="25"/>
      <c r="I5" s="96"/>
      <c r="J5" s="92"/>
      <c r="K5" s="98"/>
      <c r="L5" s="117"/>
      <c r="M5" s="103"/>
      <c r="N5" s="104"/>
      <c r="O5" s="104"/>
      <c r="P5" s="104"/>
      <c r="Q5" s="104"/>
      <c r="R5" s="104"/>
      <c r="S5" s="119"/>
      <c r="T5" s="104"/>
      <c r="U5" s="107"/>
      <c r="V5" s="108"/>
      <c r="W5" s="110"/>
      <c r="X5" s="112"/>
      <c r="Y5" s="113"/>
      <c r="Z5" s="33"/>
      <c r="AA5" s="30"/>
      <c r="AB5" s="33"/>
      <c r="AC5" s="33"/>
      <c r="AD5" s="29"/>
      <c r="AE5" s="33"/>
      <c r="AF5" s="34"/>
      <c r="AG5" s="115"/>
      <c r="AH5" s="115"/>
      <c r="AI5" s="115"/>
      <c r="AJ5" s="115"/>
      <c r="AK5" s="115"/>
      <c r="AL5" s="115"/>
      <c r="AM5" s="115"/>
      <c r="AN5" s="115"/>
      <c r="AO5" s="115"/>
    </row>
    <row r="6">
      <c r="A6" s="122"/>
      <c r="B6" s="88"/>
      <c r="C6" s="90"/>
      <c r="D6" s="21"/>
      <c r="E6" s="92"/>
      <c r="F6" s="92"/>
      <c r="G6" s="94"/>
      <c r="H6" s="25"/>
      <c r="I6" s="96"/>
      <c r="J6" s="92"/>
      <c r="K6" s="98"/>
      <c r="L6" s="117"/>
      <c r="M6" s="103"/>
      <c r="N6" s="104"/>
      <c r="O6" s="104"/>
      <c r="P6" s="104"/>
      <c r="Q6" s="104"/>
      <c r="R6" s="104"/>
      <c r="S6" s="119"/>
      <c r="T6" s="104"/>
      <c r="U6" s="107"/>
      <c r="V6" s="108"/>
      <c r="W6" s="110"/>
      <c r="X6" s="112"/>
      <c r="Y6" s="113"/>
      <c r="Z6" s="34"/>
      <c r="AA6" s="34"/>
      <c r="AB6" s="34"/>
      <c r="AC6" s="34"/>
      <c r="AD6" s="34"/>
      <c r="AE6" s="34"/>
      <c r="AF6" s="34"/>
      <c r="AG6" s="34"/>
      <c r="AH6" s="34"/>
      <c r="AI6" s="34"/>
      <c r="AJ6" s="34"/>
      <c r="AK6" s="34"/>
      <c r="AL6" s="34"/>
      <c r="AM6" s="34"/>
      <c r="AN6" s="34"/>
      <c r="AO6" s="34"/>
    </row>
    <row r="7">
      <c r="A7" s="122"/>
      <c r="B7" s="88"/>
      <c r="C7" s="90"/>
      <c r="D7" s="21"/>
      <c r="E7" s="92"/>
      <c r="F7" s="92"/>
      <c r="G7" s="94"/>
      <c r="H7" s="25"/>
      <c r="I7" s="96"/>
      <c r="J7" s="92"/>
      <c r="K7" s="98"/>
      <c r="L7" s="117"/>
      <c r="M7" s="103"/>
      <c r="N7" s="104"/>
      <c r="O7" s="104"/>
      <c r="P7" s="104"/>
      <c r="Q7" s="104"/>
      <c r="R7" s="104"/>
      <c r="S7" s="119"/>
      <c r="T7" s="104"/>
      <c r="U7" s="107"/>
      <c r="V7" s="108"/>
      <c r="W7" s="110"/>
      <c r="X7" s="112"/>
      <c r="Y7" s="113"/>
      <c r="Z7" s="34"/>
      <c r="AA7" s="34"/>
      <c r="AB7" s="34"/>
      <c r="AC7" s="34"/>
      <c r="AD7" s="34"/>
      <c r="AE7" s="34"/>
      <c r="AF7" s="34"/>
      <c r="AG7" s="34"/>
      <c r="AH7" s="34"/>
      <c r="AI7" s="34"/>
      <c r="AJ7" s="34"/>
      <c r="AK7" s="34"/>
      <c r="AL7" s="34"/>
      <c r="AM7" s="34"/>
      <c r="AN7" s="34"/>
      <c r="AO7" s="34"/>
    </row>
    <row r="8">
      <c r="A8" s="122"/>
      <c r="B8" s="88"/>
      <c r="C8" s="90"/>
      <c r="D8" s="21"/>
      <c r="E8" s="92"/>
      <c r="F8" s="92"/>
      <c r="G8" s="94"/>
      <c r="H8" s="25"/>
      <c r="I8" s="96"/>
      <c r="J8" s="92"/>
      <c r="K8" s="98"/>
      <c r="L8" s="117"/>
      <c r="M8" s="103"/>
      <c r="N8" s="104"/>
      <c r="O8" s="104"/>
      <c r="P8" s="104"/>
      <c r="Q8" s="104"/>
      <c r="R8" s="104"/>
      <c r="S8" s="119"/>
      <c r="T8" s="104"/>
      <c r="U8" s="107"/>
      <c r="V8" s="108"/>
      <c r="W8" s="110"/>
      <c r="X8" s="112"/>
      <c r="Y8" s="113"/>
      <c r="Z8" s="34"/>
      <c r="AA8" s="34"/>
      <c r="AB8" s="34"/>
      <c r="AC8" s="34"/>
      <c r="AD8" s="34"/>
      <c r="AE8" s="34"/>
      <c r="AF8" s="34"/>
      <c r="AG8" s="34"/>
      <c r="AH8" s="34"/>
      <c r="AI8" s="34"/>
      <c r="AJ8" s="34"/>
      <c r="AK8" s="34"/>
      <c r="AL8" s="34"/>
      <c r="AM8" s="34"/>
      <c r="AN8" s="34"/>
      <c r="AO8" s="34"/>
    </row>
    <row r="9">
      <c r="A9" s="122"/>
      <c r="B9" s="88"/>
      <c r="C9" s="90"/>
      <c r="D9" s="21"/>
      <c r="E9" s="92"/>
      <c r="F9" s="92"/>
      <c r="G9" s="94"/>
      <c r="H9" s="25"/>
      <c r="I9" s="96"/>
      <c r="J9" s="92"/>
      <c r="K9" s="98"/>
      <c r="L9" s="117"/>
      <c r="M9" s="103"/>
      <c r="N9" s="104"/>
      <c r="O9" s="104"/>
      <c r="P9" s="104"/>
      <c r="Q9" s="104"/>
      <c r="R9" s="104"/>
      <c r="S9" s="119"/>
      <c r="T9" s="104"/>
      <c r="U9" s="107"/>
      <c r="V9" s="108"/>
      <c r="W9" s="110"/>
      <c r="X9" s="112"/>
      <c r="Y9" s="113"/>
      <c r="Z9" s="34"/>
      <c r="AA9" s="34"/>
      <c r="AB9" s="34"/>
      <c r="AC9" s="34"/>
      <c r="AD9" s="34"/>
      <c r="AE9" s="34"/>
      <c r="AF9" s="34"/>
      <c r="AG9" s="34"/>
      <c r="AH9" s="34"/>
      <c r="AI9" s="34"/>
      <c r="AJ9" s="34"/>
      <c r="AK9" s="34"/>
      <c r="AL9" s="34"/>
      <c r="AM9" s="34"/>
      <c r="AN9" s="34"/>
      <c r="AO9" s="34"/>
    </row>
    <row r="10">
      <c r="A10" s="122"/>
      <c r="B10" s="88"/>
      <c r="C10" s="90"/>
      <c r="D10" s="21"/>
      <c r="E10" s="92"/>
      <c r="F10" s="92"/>
      <c r="G10" s="94"/>
      <c r="H10" s="25"/>
      <c r="I10" s="96"/>
      <c r="J10" s="92"/>
      <c r="K10" s="98"/>
      <c r="L10" s="117"/>
      <c r="M10" s="103"/>
      <c r="N10" s="104"/>
      <c r="O10" s="104"/>
      <c r="P10" s="104"/>
      <c r="Q10" s="104"/>
      <c r="R10" s="104"/>
      <c r="S10" s="119"/>
      <c r="T10" s="104"/>
      <c r="U10" s="107"/>
      <c r="V10" s="108"/>
      <c r="W10" s="110"/>
      <c r="X10" s="112"/>
      <c r="Y10" s="113"/>
      <c r="Z10" s="34"/>
      <c r="AA10" s="34"/>
      <c r="AB10" s="34"/>
      <c r="AC10" s="34"/>
      <c r="AD10" s="34"/>
      <c r="AE10" s="34"/>
      <c r="AF10" s="34"/>
      <c r="AG10" s="34"/>
      <c r="AH10" s="34"/>
      <c r="AI10" s="34"/>
      <c r="AJ10" s="34"/>
      <c r="AK10" s="34"/>
      <c r="AL10" s="34"/>
      <c r="AM10" s="34"/>
      <c r="AN10" s="34"/>
      <c r="AO10" s="34"/>
    </row>
    <row r="11">
      <c r="A11" s="34"/>
      <c r="B11" s="126"/>
      <c r="C11" s="34"/>
      <c r="D11" s="34"/>
      <c r="E11" s="34"/>
      <c r="F11" s="34"/>
      <c r="G11" s="126"/>
      <c r="H11" s="34"/>
      <c r="I11" s="34"/>
      <c r="J11" s="34"/>
      <c r="K11" s="34"/>
      <c r="L11" s="34"/>
      <c r="M11" s="126"/>
      <c r="N11" s="34"/>
      <c r="O11" s="34"/>
      <c r="P11" s="34"/>
      <c r="Q11" s="34"/>
      <c r="R11" s="34"/>
      <c r="S11" s="34"/>
      <c r="T11" s="34"/>
      <c r="U11" s="34"/>
      <c r="V11" s="126"/>
      <c r="W11" s="34"/>
      <c r="X11" s="126"/>
      <c r="Y11" s="34"/>
      <c r="Z11" s="34"/>
      <c r="AA11" s="34"/>
      <c r="AB11" s="34"/>
      <c r="AC11" s="34"/>
      <c r="AD11" s="34"/>
      <c r="AE11" s="34"/>
      <c r="AF11" s="34"/>
      <c r="AG11" s="34"/>
      <c r="AH11" s="34"/>
      <c r="AI11" s="34"/>
      <c r="AJ11" s="34"/>
      <c r="AK11" s="34"/>
      <c r="AL11" s="34"/>
      <c r="AM11" s="34"/>
      <c r="AN11" s="34"/>
      <c r="AO11" s="34"/>
    </row>
    <row r="12">
      <c r="A12" s="34"/>
      <c r="B12" s="126"/>
      <c r="C12" s="34"/>
      <c r="D12" s="34"/>
      <c r="E12" s="34"/>
      <c r="F12" s="34"/>
      <c r="G12" s="126"/>
      <c r="H12" s="34"/>
      <c r="I12" s="34"/>
      <c r="J12" s="34"/>
      <c r="K12" s="34"/>
      <c r="L12" s="34"/>
      <c r="M12" s="126"/>
      <c r="N12" s="34"/>
      <c r="O12" s="34"/>
      <c r="P12" s="34"/>
      <c r="Q12" s="34"/>
      <c r="R12" s="34"/>
      <c r="S12" s="34"/>
      <c r="T12" s="34"/>
      <c r="U12" s="34"/>
      <c r="V12" s="126"/>
      <c r="W12" s="34"/>
      <c r="X12" s="126"/>
      <c r="Y12" s="34"/>
      <c r="Z12" s="34"/>
      <c r="AA12" s="34"/>
      <c r="AB12" s="34"/>
      <c r="AC12" s="34"/>
      <c r="AD12" s="34"/>
      <c r="AE12" s="34"/>
      <c r="AF12" s="34"/>
      <c r="AG12" s="34"/>
      <c r="AH12" s="34"/>
      <c r="AI12" s="34"/>
      <c r="AJ12" s="34"/>
      <c r="AK12" s="34"/>
      <c r="AL12" s="34"/>
      <c r="AM12" s="34"/>
      <c r="AN12" s="34"/>
      <c r="AO12" s="34"/>
    </row>
    <row r="13">
      <c r="A13" s="34"/>
      <c r="B13" s="126"/>
      <c r="C13" s="34"/>
      <c r="D13" s="34"/>
      <c r="E13" s="34"/>
      <c r="F13" s="34"/>
      <c r="G13" s="126"/>
      <c r="H13" s="34"/>
      <c r="I13" s="34"/>
      <c r="J13" s="34"/>
      <c r="K13" s="34"/>
      <c r="L13" s="34"/>
      <c r="M13" s="126"/>
      <c r="N13" s="34"/>
      <c r="O13" s="34"/>
      <c r="P13" s="34"/>
      <c r="Q13" s="34"/>
      <c r="R13" s="34"/>
      <c r="S13" s="34"/>
      <c r="T13" s="34"/>
      <c r="U13" s="34"/>
      <c r="V13" s="126"/>
      <c r="W13" s="34"/>
      <c r="X13" s="126"/>
      <c r="Y13" s="34"/>
      <c r="Z13" s="34"/>
      <c r="AA13" s="34"/>
      <c r="AB13" s="34"/>
      <c r="AC13" s="34"/>
      <c r="AD13" s="34"/>
      <c r="AE13" s="34"/>
      <c r="AF13" s="34"/>
      <c r="AG13" s="34"/>
      <c r="AH13" s="34"/>
      <c r="AI13" s="34"/>
      <c r="AJ13" s="34"/>
      <c r="AK13" s="34"/>
      <c r="AL13" s="34"/>
      <c r="AM13" s="34"/>
      <c r="AN13" s="34"/>
      <c r="AO13" s="34"/>
    </row>
    <row r="14">
      <c r="A14" s="34"/>
      <c r="B14" s="126"/>
      <c r="C14" s="34"/>
      <c r="D14" s="34"/>
      <c r="E14" s="34"/>
      <c r="F14" s="34"/>
      <c r="G14" s="126"/>
      <c r="H14" s="34"/>
      <c r="I14" s="34"/>
      <c r="J14" s="34"/>
      <c r="K14" s="34"/>
      <c r="L14" s="34"/>
      <c r="M14" s="126"/>
      <c r="N14" s="34"/>
      <c r="O14" s="34"/>
      <c r="P14" s="34"/>
      <c r="Q14" s="34"/>
      <c r="R14" s="34"/>
      <c r="S14" s="34"/>
      <c r="T14" s="34"/>
      <c r="U14" s="34"/>
      <c r="V14" s="126"/>
      <c r="W14" s="34"/>
      <c r="X14" s="126"/>
      <c r="Y14" s="34"/>
      <c r="Z14" s="34"/>
      <c r="AA14" s="34"/>
      <c r="AB14" s="34"/>
      <c r="AC14" s="34"/>
      <c r="AD14" s="34"/>
      <c r="AE14" s="34"/>
      <c r="AF14" s="34"/>
      <c r="AG14" s="34"/>
      <c r="AH14" s="34"/>
      <c r="AI14" s="34"/>
      <c r="AJ14" s="34"/>
      <c r="AK14" s="34"/>
      <c r="AL14" s="34"/>
      <c r="AM14" s="34"/>
      <c r="AN14" s="34"/>
      <c r="AO14" s="34"/>
    </row>
    <row r="15">
      <c r="A15" s="34"/>
      <c r="B15" s="126"/>
      <c r="C15" s="34"/>
      <c r="D15" s="34"/>
      <c r="E15" s="34"/>
      <c r="F15" s="34"/>
      <c r="G15" s="126"/>
      <c r="H15" s="34"/>
      <c r="I15" s="34"/>
      <c r="J15" s="34"/>
      <c r="K15" s="34"/>
      <c r="L15" s="34"/>
      <c r="M15" s="126"/>
      <c r="N15" s="34"/>
      <c r="O15" s="34"/>
      <c r="P15" s="34"/>
      <c r="Q15" s="34"/>
      <c r="R15" s="34"/>
      <c r="S15" s="34"/>
      <c r="T15" s="34"/>
      <c r="U15" s="34"/>
      <c r="V15" s="126"/>
      <c r="W15" s="34"/>
      <c r="X15" s="126"/>
      <c r="Y15" s="34"/>
      <c r="Z15" s="34"/>
      <c r="AA15" s="34"/>
      <c r="AB15" s="34"/>
      <c r="AC15" s="34"/>
      <c r="AD15" s="34"/>
      <c r="AE15" s="34"/>
      <c r="AF15" s="34"/>
      <c r="AG15" s="34"/>
      <c r="AH15" s="34"/>
      <c r="AI15" s="34"/>
      <c r="AJ15" s="34"/>
      <c r="AK15" s="34"/>
      <c r="AL15" s="34"/>
      <c r="AM15" s="34"/>
      <c r="AN15" s="34"/>
      <c r="AO15" s="34"/>
    </row>
    <row r="16">
      <c r="A16" s="34"/>
      <c r="B16" s="126"/>
      <c r="C16" s="34"/>
      <c r="D16" s="34"/>
      <c r="E16" s="34"/>
      <c r="F16" s="34"/>
      <c r="G16" s="126"/>
      <c r="H16" s="34"/>
      <c r="I16" s="34"/>
      <c r="J16" s="34"/>
      <c r="K16" s="34"/>
      <c r="L16" s="34"/>
      <c r="M16" s="126"/>
      <c r="N16" s="34"/>
      <c r="O16" s="34"/>
      <c r="P16" s="34"/>
      <c r="Q16" s="34"/>
      <c r="R16" s="34"/>
      <c r="S16" s="34"/>
      <c r="T16" s="34"/>
      <c r="U16" s="34"/>
      <c r="V16" s="126"/>
      <c r="W16" s="34"/>
      <c r="X16" s="126"/>
      <c r="Y16" s="34"/>
      <c r="Z16" s="34"/>
      <c r="AA16" s="34"/>
      <c r="AB16" s="34"/>
      <c r="AC16" s="34"/>
      <c r="AD16" s="34"/>
      <c r="AE16" s="34"/>
      <c r="AF16" s="34"/>
      <c r="AG16" s="34"/>
      <c r="AH16" s="34"/>
      <c r="AI16" s="34"/>
      <c r="AJ16" s="34"/>
      <c r="AK16" s="34"/>
      <c r="AL16" s="34"/>
      <c r="AM16" s="34"/>
      <c r="AN16" s="34"/>
      <c r="AO16" s="34"/>
    </row>
    <row r="17">
      <c r="A17" s="34"/>
      <c r="B17" s="126"/>
      <c r="C17" s="34"/>
      <c r="D17" s="34"/>
      <c r="E17" s="34"/>
      <c r="F17" s="34"/>
      <c r="G17" s="126"/>
      <c r="H17" s="34"/>
      <c r="I17" s="34"/>
      <c r="J17" s="34"/>
      <c r="K17" s="34"/>
      <c r="L17" s="34"/>
      <c r="M17" s="126"/>
      <c r="N17" s="34"/>
      <c r="O17" s="34"/>
      <c r="P17" s="34"/>
      <c r="Q17" s="34"/>
      <c r="R17" s="34"/>
      <c r="S17" s="34"/>
      <c r="T17" s="34"/>
      <c r="U17" s="34"/>
      <c r="V17" s="126"/>
      <c r="W17" s="34"/>
      <c r="X17" s="126"/>
      <c r="Y17" s="34"/>
      <c r="Z17" s="34"/>
      <c r="AA17" s="34"/>
      <c r="AB17" s="34"/>
      <c r="AC17" s="34"/>
      <c r="AD17" s="34"/>
      <c r="AE17" s="34"/>
      <c r="AF17" s="34"/>
      <c r="AG17" s="34"/>
      <c r="AH17" s="34"/>
      <c r="AI17" s="34"/>
      <c r="AJ17" s="34"/>
      <c r="AK17" s="34"/>
      <c r="AL17" s="34"/>
      <c r="AM17" s="34"/>
      <c r="AN17" s="34"/>
      <c r="AO17" s="34"/>
    </row>
    <row r="18">
      <c r="A18" s="34"/>
      <c r="B18" s="126"/>
      <c r="C18" s="34"/>
      <c r="D18" s="34"/>
      <c r="E18" s="34"/>
      <c r="F18" s="34"/>
      <c r="G18" s="126"/>
      <c r="H18" s="34"/>
      <c r="I18" s="34"/>
      <c r="J18" s="34"/>
      <c r="K18" s="34"/>
      <c r="L18" s="34"/>
      <c r="M18" s="126"/>
      <c r="N18" s="34"/>
      <c r="O18" s="34"/>
      <c r="P18" s="34"/>
      <c r="Q18" s="34"/>
      <c r="R18" s="34"/>
      <c r="S18" s="34"/>
      <c r="T18" s="34"/>
      <c r="U18" s="34"/>
      <c r="V18" s="126"/>
      <c r="W18" s="34"/>
      <c r="X18" s="126"/>
      <c r="Y18" s="34"/>
      <c r="Z18" s="34"/>
      <c r="AA18" s="34"/>
      <c r="AB18" s="34"/>
      <c r="AC18" s="34"/>
      <c r="AD18" s="34"/>
      <c r="AE18" s="34"/>
      <c r="AF18" s="34"/>
      <c r="AG18" s="34"/>
      <c r="AH18" s="34"/>
      <c r="AI18" s="34"/>
      <c r="AJ18" s="34"/>
      <c r="AK18" s="34"/>
      <c r="AL18" s="34"/>
      <c r="AM18" s="34"/>
      <c r="AN18" s="34"/>
      <c r="AO18" s="34"/>
    </row>
    <row r="19">
      <c r="A19" s="34"/>
      <c r="B19" s="126"/>
      <c r="C19" s="34"/>
      <c r="D19" s="34"/>
      <c r="E19" s="34"/>
      <c r="F19" s="34"/>
      <c r="G19" s="126"/>
      <c r="H19" s="34"/>
      <c r="I19" s="34"/>
      <c r="J19" s="34"/>
      <c r="K19" s="34"/>
      <c r="L19" s="34"/>
      <c r="M19" s="126"/>
      <c r="N19" s="34"/>
      <c r="O19" s="34"/>
      <c r="P19" s="34"/>
      <c r="Q19" s="34"/>
      <c r="R19" s="34"/>
      <c r="S19" s="34"/>
      <c r="T19" s="34"/>
      <c r="U19" s="34"/>
      <c r="V19" s="126"/>
      <c r="W19" s="34"/>
      <c r="X19" s="126"/>
      <c r="Y19" s="34"/>
      <c r="Z19" s="34"/>
      <c r="AA19" s="34"/>
      <c r="AB19" s="34"/>
      <c r="AC19" s="34"/>
      <c r="AD19" s="34"/>
      <c r="AE19" s="34"/>
      <c r="AF19" s="34"/>
      <c r="AG19" s="34"/>
      <c r="AH19" s="34"/>
      <c r="AI19" s="34"/>
      <c r="AJ19" s="34"/>
      <c r="AK19" s="34"/>
      <c r="AL19" s="34"/>
      <c r="AM19" s="34"/>
      <c r="AN19" s="34"/>
      <c r="AO19" s="34"/>
    </row>
    <row r="20">
      <c r="A20" s="34"/>
      <c r="B20" s="126"/>
      <c r="C20" s="34"/>
      <c r="D20" s="34"/>
      <c r="E20" s="34"/>
      <c r="F20" s="34"/>
      <c r="G20" s="126"/>
      <c r="H20" s="34"/>
      <c r="I20" s="34"/>
      <c r="J20" s="34"/>
      <c r="K20" s="34"/>
      <c r="L20" s="34"/>
      <c r="M20" s="126"/>
      <c r="N20" s="34"/>
      <c r="O20" s="34"/>
      <c r="P20" s="34"/>
      <c r="Q20" s="34"/>
      <c r="R20" s="34"/>
      <c r="S20" s="34"/>
      <c r="T20" s="34"/>
      <c r="U20" s="34"/>
      <c r="V20" s="126"/>
      <c r="W20" s="34"/>
      <c r="X20" s="126"/>
      <c r="Y20" s="34"/>
      <c r="Z20" s="34"/>
      <c r="AA20" s="34"/>
      <c r="AB20" s="34"/>
      <c r="AC20" s="34"/>
      <c r="AD20" s="34"/>
      <c r="AE20" s="34"/>
      <c r="AF20" s="34"/>
      <c r="AG20" s="34"/>
      <c r="AH20" s="34"/>
      <c r="AI20" s="34"/>
      <c r="AJ20" s="34"/>
      <c r="AK20" s="34"/>
      <c r="AL20" s="34"/>
      <c r="AM20" s="34"/>
      <c r="AN20" s="34"/>
      <c r="AO20" s="34"/>
    </row>
    <row r="21">
      <c r="A21" s="34"/>
      <c r="B21" s="126"/>
      <c r="C21" s="34"/>
      <c r="D21" s="34"/>
      <c r="E21" s="34"/>
      <c r="F21" s="34"/>
      <c r="G21" s="126"/>
      <c r="H21" s="34"/>
      <c r="I21" s="34"/>
      <c r="J21" s="34"/>
      <c r="K21" s="34"/>
      <c r="L21" s="34"/>
      <c r="M21" s="126"/>
      <c r="N21" s="34"/>
      <c r="O21" s="34"/>
      <c r="P21" s="34"/>
      <c r="Q21" s="34"/>
      <c r="R21" s="34"/>
      <c r="S21" s="34"/>
      <c r="T21" s="34"/>
      <c r="U21" s="34"/>
      <c r="V21" s="126"/>
      <c r="W21" s="34"/>
      <c r="X21" s="126"/>
      <c r="Y21" s="34"/>
      <c r="Z21" s="34"/>
      <c r="AA21" s="34"/>
      <c r="AB21" s="34"/>
      <c r="AC21" s="34"/>
      <c r="AD21" s="34"/>
      <c r="AE21" s="34"/>
      <c r="AF21" s="34"/>
      <c r="AG21" s="34"/>
      <c r="AH21" s="34"/>
      <c r="AI21" s="34"/>
      <c r="AJ21" s="34"/>
      <c r="AK21" s="34"/>
      <c r="AL21" s="34"/>
      <c r="AM21" s="34"/>
      <c r="AN21" s="34"/>
      <c r="AO21" s="34"/>
    </row>
    <row r="22">
      <c r="A22" s="34"/>
      <c r="B22" s="126"/>
      <c r="C22" s="34"/>
      <c r="D22" s="34"/>
      <c r="E22" s="34"/>
      <c r="F22" s="34"/>
      <c r="G22" s="126"/>
      <c r="H22" s="34"/>
      <c r="I22" s="34"/>
      <c r="J22" s="34"/>
      <c r="K22" s="34"/>
      <c r="L22" s="34"/>
      <c r="M22" s="126"/>
      <c r="N22" s="34"/>
      <c r="O22" s="34"/>
      <c r="P22" s="34"/>
      <c r="Q22" s="34"/>
      <c r="R22" s="34"/>
      <c r="S22" s="34"/>
      <c r="T22" s="34"/>
      <c r="U22" s="34"/>
      <c r="V22" s="126"/>
      <c r="W22" s="34"/>
      <c r="X22" s="126"/>
      <c r="Y22" s="34"/>
      <c r="Z22" s="34"/>
      <c r="AA22" s="34"/>
      <c r="AB22" s="34"/>
      <c r="AC22" s="34"/>
      <c r="AD22" s="34"/>
      <c r="AE22" s="34"/>
      <c r="AF22" s="34"/>
      <c r="AG22" s="34"/>
      <c r="AH22" s="34"/>
      <c r="AI22" s="34"/>
      <c r="AJ22" s="34"/>
      <c r="AK22" s="34"/>
      <c r="AL22" s="34"/>
      <c r="AM22" s="34"/>
      <c r="AN22" s="34"/>
      <c r="AO22" s="34"/>
    </row>
    <row r="23">
      <c r="A23" s="34"/>
      <c r="B23" s="126"/>
      <c r="C23" s="34"/>
      <c r="D23" s="34"/>
      <c r="E23" s="34"/>
      <c r="F23" s="34"/>
      <c r="G23" s="126"/>
      <c r="H23" s="34"/>
      <c r="I23" s="34"/>
      <c r="J23" s="34"/>
      <c r="K23" s="34"/>
      <c r="L23" s="34"/>
      <c r="M23" s="126"/>
      <c r="N23" s="34"/>
      <c r="O23" s="34"/>
      <c r="P23" s="34"/>
      <c r="Q23" s="34"/>
      <c r="R23" s="34"/>
      <c r="S23" s="34"/>
      <c r="T23" s="34"/>
      <c r="U23" s="34"/>
      <c r="V23" s="126"/>
      <c r="W23" s="34"/>
      <c r="X23" s="126"/>
      <c r="Y23" s="34"/>
      <c r="Z23" s="34"/>
      <c r="AA23" s="34"/>
      <c r="AB23" s="34"/>
      <c r="AC23" s="34"/>
      <c r="AD23" s="34"/>
      <c r="AE23" s="34"/>
      <c r="AF23" s="34"/>
      <c r="AG23" s="34"/>
      <c r="AH23" s="34"/>
      <c r="AI23" s="34"/>
      <c r="AJ23" s="34"/>
      <c r="AK23" s="34"/>
      <c r="AL23" s="34"/>
      <c r="AM23" s="34"/>
      <c r="AN23" s="34"/>
      <c r="AO23" s="34"/>
    </row>
    <row r="24">
      <c r="A24" s="34"/>
      <c r="B24" s="126"/>
      <c r="C24" s="34"/>
      <c r="D24" s="34"/>
      <c r="E24" s="34"/>
      <c r="F24" s="34"/>
      <c r="G24" s="126"/>
      <c r="H24" s="34"/>
      <c r="I24" s="34"/>
      <c r="J24" s="34"/>
      <c r="K24" s="34"/>
      <c r="L24" s="34"/>
      <c r="M24" s="126"/>
      <c r="N24" s="34"/>
      <c r="O24" s="34"/>
      <c r="P24" s="34"/>
      <c r="Q24" s="34"/>
      <c r="R24" s="34"/>
      <c r="S24" s="34"/>
      <c r="T24" s="34"/>
      <c r="U24" s="34"/>
      <c r="V24" s="126"/>
      <c r="W24" s="34"/>
      <c r="X24" s="126"/>
      <c r="Y24" s="34"/>
      <c r="Z24" s="34"/>
      <c r="AA24" s="34"/>
      <c r="AB24" s="34"/>
      <c r="AC24" s="34"/>
      <c r="AD24" s="34"/>
      <c r="AE24" s="34"/>
      <c r="AF24" s="34"/>
      <c r="AG24" s="34"/>
      <c r="AH24" s="34"/>
      <c r="AI24" s="34"/>
      <c r="AJ24" s="34"/>
      <c r="AK24" s="34"/>
      <c r="AL24" s="34"/>
      <c r="AM24" s="34"/>
      <c r="AN24" s="34"/>
      <c r="AO24" s="34"/>
    </row>
    <row r="25">
      <c r="A25" s="34"/>
      <c r="B25" s="126"/>
      <c r="C25" s="34"/>
      <c r="D25" s="34"/>
      <c r="E25" s="34"/>
      <c r="F25" s="34"/>
      <c r="G25" s="126"/>
      <c r="H25" s="34"/>
      <c r="I25" s="34"/>
      <c r="J25" s="34"/>
      <c r="K25" s="34"/>
      <c r="L25" s="34"/>
      <c r="M25" s="126"/>
      <c r="N25" s="34"/>
      <c r="O25" s="34"/>
      <c r="P25" s="34"/>
      <c r="Q25" s="34"/>
      <c r="R25" s="34"/>
      <c r="S25" s="34"/>
      <c r="T25" s="34"/>
      <c r="U25" s="34"/>
      <c r="V25" s="126"/>
      <c r="W25" s="34"/>
      <c r="X25" s="126"/>
      <c r="Y25" s="34"/>
      <c r="Z25" s="34"/>
      <c r="AA25" s="34"/>
      <c r="AB25" s="34"/>
      <c r="AC25" s="34"/>
      <c r="AD25" s="34"/>
      <c r="AE25" s="34"/>
      <c r="AF25" s="34"/>
      <c r="AG25" s="34"/>
      <c r="AH25" s="34"/>
      <c r="AI25" s="34"/>
      <c r="AJ25" s="34"/>
      <c r="AK25" s="34"/>
      <c r="AL25" s="34"/>
      <c r="AM25" s="34"/>
      <c r="AN25" s="34"/>
      <c r="AO25" s="34"/>
    </row>
    <row r="26">
      <c r="A26" s="34"/>
      <c r="B26" s="126"/>
      <c r="C26" s="34"/>
      <c r="D26" s="34"/>
      <c r="E26" s="34"/>
      <c r="F26" s="34"/>
      <c r="G26" s="126"/>
      <c r="H26" s="34"/>
      <c r="I26" s="34"/>
      <c r="J26" s="34"/>
      <c r="K26" s="34"/>
      <c r="L26" s="34"/>
      <c r="M26" s="126"/>
      <c r="N26" s="34"/>
      <c r="O26" s="34"/>
      <c r="P26" s="34"/>
      <c r="Q26" s="34"/>
      <c r="R26" s="34"/>
      <c r="S26" s="34"/>
      <c r="T26" s="34"/>
      <c r="U26" s="34"/>
      <c r="V26" s="126"/>
      <c r="W26" s="34"/>
      <c r="X26" s="126"/>
      <c r="Y26" s="34"/>
      <c r="Z26" s="34"/>
      <c r="AA26" s="34"/>
      <c r="AB26" s="34"/>
      <c r="AC26" s="34"/>
      <c r="AD26" s="34"/>
      <c r="AE26" s="34"/>
      <c r="AF26" s="34"/>
      <c r="AG26" s="34"/>
      <c r="AH26" s="34"/>
      <c r="AI26" s="34"/>
      <c r="AJ26" s="34"/>
      <c r="AK26" s="34"/>
      <c r="AL26" s="34"/>
      <c r="AM26" s="34"/>
      <c r="AN26" s="34"/>
      <c r="AO26" s="34"/>
    </row>
    <row r="27">
      <c r="A27" s="34"/>
      <c r="B27" s="126"/>
      <c r="C27" s="34"/>
      <c r="D27" s="34"/>
      <c r="E27" s="34"/>
      <c r="F27" s="34"/>
      <c r="G27" s="126"/>
      <c r="H27" s="34"/>
      <c r="I27" s="34"/>
      <c r="J27" s="34"/>
      <c r="K27" s="34"/>
      <c r="L27" s="34"/>
      <c r="M27" s="126"/>
      <c r="N27" s="34"/>
      <c r="O27" s="34"/>
      <c r="P27" s="34"/>
      <c r="Q27" s="34"/>
      <c r="R27" s="34"/>
      <c r="S27" s="34"/>
      <c r="T27" s="34"/>
      <c r="U27" s="34"/>
      <c r="V27" s="126"/>
      <c r="W27" s="34"/>
      <c r="X27" s="126"/>
      <c r="Y27" s="34"/>
      <c r="Z27" s="34"/>
      <c r="AA27" s="34"/>
      <c r="AB27" s="34"/>
      <c r="AC27" s="34"/>
      <c r="AD27" s="34"/>
      <c r="AE27" s="34"/>
      <c r="AF27" s="34"/>
      <c r="AG27" s="34"/>
      <c r="AH27" s="34"/>
      <c r="AI27" s="34"/>
      <c r="AJ27" s="34"/>
      <c r="AK27" s="34"/>
      <c r="AL27" s="34"/>
      <c r="AM27" s="34"/>
      <c r="AN27" s="34"/>
      <c r="AO27" s="34"/>
    </row>
    <row r="28">
      <c r="A28" s="34"/>
      <c r="B28" s="126"/>
      <c r="C28" s="34"/>
      <c r="D28" s="34"/>
      <c r="E28" s="34"/>
      <c r="F28" s="34"/>
      <c r="G28" s="126"/>
      <c r="H28" s="34"/>
      <c r="I28" s="34"/>
      <c r="J28" s="34"/>
      <c r="K28" s="34"/>
      <c r="L28" s="34"/>
      <c r="M28" s="126"/>
      <c r="N28" s="34"/>
      <c r="O28" s="34"/>
      <c r="P28" s="34"/>
      <c r="Q28" s="34"/>
      <c r="R28" s="34"/>
      <c r="S28" s="34"/>
      <c r="T28" s="34"/>
      <c r="U28" s="34"/>
      <c r="V28" s="126"/>
      <c r="W28" s="34"/>
      <c r="X28" s="126"/>
      <c r="Y28" s="34"/>
      <c r="Z28" s="34"/>
      <c r="AA28" s="34"/>
      <c r="AB28" s="34"/>
      <c r="AC28" s="34"/>
      <c r="AD28" s="34"/>
      <c r="AE28" s="34"/>
      <c r="AF28" s="34"/>
      <c r="AG28" s="34"/>
      <c r="AH28" s="34"/>
      <c r="AI28" s="34"/>
      <c r="AJ28" s="34"/>
      <c r="AK28" s="34"/>
      <c r="AL28" s="34"/>
      <c r="AM28" s="34"/>
      <c r="AN28" s="34"/>
      <c r="AO28" s="34"/>
    </row>
    <row r="29">
      <c r="A29" s="34"/>
      <c r="B29" s="126"/>
      <c r="C29" s="34"/>
      <c r="D29" s="34"/>
      <c r="E29" s="34"/>
      <c r="F29" s="34"/>
      <c r="G29" s="126"/>
      <c r="H29" s="34"/>
      <c r="I29" s="34"/>
      <c r="J29" s="34"/>
      <c r="K29" s="34"/>
      <c r="L29" s="34"/>
      <c r="M29" s="126"/>
      <c r="N29" s="34"/>
      <c r="O29" s="34"/>
      <c r="P29" s="34"/>
      <c r="Q29" s="34"/>
      <c r="R29" s="34"/>
      <c r="S29" s="34"/>
      <c r="T29" s="34"/>
      <c r="U29" s="34"/>
      <c r="V29" s="126"/>
      <c r="W29" s="34"/>
      <c r="X29" s="126"/>
      <c r="Y29" s="34"/>
      <c r="Z29" s="34"/>
      <c r="AA29" s="34"/>
      <c r="AB29" s="34"/>
      <c r="AC29" s="34"/>
      <c r="AD29" s="34"/>
      <c r="AE29" s="34"/>
      <c r="AF29" s="34"/>
      <c r="AG29" s="34"/>
      <c r="AH29" s="34"/>
      <c r="AI29" s="34"/>
      <c r="AJ29" s="34"/>
      <c r="AK29" s="34"/>
      <c r="AL29" s="34"/>
      <c r="AM29" s="34"/>
      <c r="AN29" s="34"/>
      <c r="AO29" s="34"/>
    </row>
    <row r="30">
      <c r="A30" s="34"/>
      <c r="B30" s="126"/>
      <c r="C30" s="34"/>
      <c r="D30" s="34"/>
      <c r="E30" s="34"/>
      <c r="F30" s="34"/>
      <c r="G30" s="126"/>
      <c r="H30" s="34"/>
      <c r="I30" s="34"/>
      <c r="J30" s="34"/>
      <c r="K30" s="34"/>
      <c r="L30" s="34"/>
      <c r="M30" s="126"/>
      <c r="N30" s="34"/>
      <c r="O30" s="34"/>
      <c r="P30" s="34"/>
      <c r="Q30" s="34"/>
      <c r="R30" s="34"/>
      <c r="S30" s="34"/>
      <c r="T30" s="34"/>
      <c r="U30" s="34"/>
      <c r="V30" s="126"/>
      <c r="W30" s="34"/>
      <c r="X30" s="126"/>
      <c r="Y30" s="34"/>
      <c r="Z30" s="34"/>
      <c r="AA30" s="34"/>
      <c r="AB30" s="34"/>
      <c r="AC30" s="34"/>
      <c r="AD30" s="34"/>
      <c r="AE30" s="34"/>
      <c r="AF30" s="34"/>
      <c r="AG30" s="34"/>
      <c r="AH30" s="34"/>
      <c r="AI30" s="34"/>
      <c r="AJ30" s="34"/>
      <c r="AK30" s="34"/>
      <c r="AL30" s="34"/>
      <c r="AM30" s="34"/>
      <c r="AN30" s="34"/>
      <c r="AO30" s="34"/>
    </row>
    <row r="31">
      <c r="A31" s="34"/>
      <c r="B31" s="126"/>
      <c r="C31" s="34"/>
      <c r="D31" s="34"/>
      <c r="E31" s="34"/>
      <c r="F31" s="34"/>
      <c r="G31" s="126"/>
      <c r="H31" s="34"/>
      <c r="I31" s="34"/>
      <c r="J31" s="34"/>
      <c r="K31" s="34"/>
      <c r="L31" s="34"/>
      <c r="M31" s="126"/>
      <c r="N31" s="34"/>
      <c r="O31" s="34"/>
      <c r="P31" s="34"/>
      <c r="Q31" s="34"/>
      <c r="R31" s="34"/>
      <c r="S31" s="34"/>
      <c r="T31" s="34"/>
      <c r="U31" s="34"/>
      <c r="V31" s="126"/>
      <c r="W31" s="34"/>
      <c r="X31" s="126"/>
      <c r="Y31" s="34"/>
      <c r="Z31" s="34"/>
      <c r="AA31" s="34"/>
      <c r="AB31" s="34"/>
      <c r="AC31" s="34"/>
      <c r="AD31" s="34"/>
      <c r="AE31" s="34"/>
      <c r="AF31" s="34"/>
      <c r="AG31" s="34"/>
      <c r="AH31" s="34"/>
      <c r="AI31" s="34"/>
      <c r="AJ31" s="34"/>
      <c r="AK31" s="34"/>
      <c r="AL31" s="34"/>
      <c r="AM31" s="34"/>
      <c r="AN31" s="34"/>
      <c r="AO31" s="34"/>
    </row>
    <row r="32">
      <c r="A32" s="34"/>
      <c r="B32" s="126"/>
      <c r="C32" s="34"/>
      <c r="D32" s="34"/>
      <c r="E32" s="34"/>
      <c r="F32" s="34"/>
      <c r="G32" s="126"/>
      <c r="H32" s="34"/>
      <c r="I32" s="34"/>
      <c r="J32" s="34"/>
      <c r="K32" s="34"/>
      <c r="L32" s="34"/>
      <c r="M32" s="126"/>
      <c r="N32" s="34"/>
      <c r="O32" s="34"/>
      <c r="P32" s="34"/>
      <c r="Q32" s="34"/>
      <c r="R32" s="34"/>
      <c r="S32" s="34"/>
      <c r="T32" s="34"/>
      <c r="U32" s="34"/>
      <c r="V32" s="126"/>
      <c r="W32" s="34"/>
      <c r="X32" s="126"/>
      <c r="Y32" s="34"/>
      <c r="Z32" s="34"/>
      <c r="AA32" s="34"/>
      <c r="AB32" s="34"/>
      <c r="AC32" s="34"/>
      <c r="AD32" s="34"/>
      <c r="AE32" s="34"/>
      <c r="AF32" s="34"/>
      <c r="AG32" s="34"/>
      <c r="AH32" s="34"/>
      <c r="AI32" s="34"/>
      <c r="AJ32" s="34"/>
      <c r="AK32" s="34"/>
      <c r="AL32" s="34"/>
      <c r="AM32" s="34"/>
      <c r="AN32" s="34"/>
      <c r="AO32" s="34"/>
    </row>
    <row r="33">
      <c r="A33" s="34"/>
      <c r="B33" s="126"/>
      <c r="C33" s="34"/>
      <c r="D33" s="34"/>
      <c r="E33" s="34"/>
      <c r="F33" s="34"/>
      <c r="G33" s="126"/>
      <c r="H33" s="34"/>
      <c r="I33" s="34"/>
      <c r="J33" s="34"/>
      <c r="K33" s="34"/>
      <c r="L33" s="34"/>
      <c r="M33" s="126"/>
      <c r="N33" s="34"/>
      <c r="O33" s="34"/>
      <c r="P33" s="34"/>
      <c r="Q33" s="34"/>
      <c r="R33" s="34"/>
      <c r="S33" s="34"/>
      <c r="T33" s="34"/>
      <c r="U33" s="34"/>
      <c r="V33" s="126"/>
      <c r="W33" s="34"/>
      <c r="X33" s="126"/>
      <c r="Y33" s="34"/>
      <c r="Z33" s="34"/>
      <c r="AA33" s="34"/>
      <c r="AB33" s="34"/>
      <c r="AC33" s="34"/>
      <c r="AD33" s="34"/>
      <c r="AE33" s="34"/>
      <c r="AF33" s="34"/>
      <c r="AG33" s="34"/>
      <c r="AH33" s="34"/>
      <c r="AI33" s="34"/>
      <c r="AJ33" s="34"/>
      <c r="AK33" s="34"/>
      <c r="AL33" s="34"/>
      <c r="AM33" s="34"/>
      <c r="AN33" s="34"/>
      <c r="AO33" s="34"/>
    </row>
    <row r="34">
      <c r="A34" s="34"/>
      <c r="B34" s="126"/>
      <c r="C34" s="34"/>
      <c r="D34" s="34"/>
      <c r="E34" s="34"/>
      <c r="F34" s="34"/>
      <c r="G34" s="126"/>
      <c r="H34" s="34"/>
      <c r="I34" s="34"/>
      <c r="J34" s="34"/>
      <c r="K34" s="34"/>
      <c r="L34" s="34"/>
      <c r="M34" s="126"/>
      <c r="N34" s="34"/>
      <c r="O34" s="34"/>
      <c r="P34" s="34"/>
      <c r="Q34" s="34"/>
      <c r="R34" s="34"/>
      <c r="S34" s="34"/>
      <c r="T34" s="34"/>
      <c r="U34" s="34"/>
      <c r="V34" s="126"/>
      <c r="W34" s="34"/>
      <c r="X34" s="126"/>
      <c r="Y34" s="34"/>
      <c r="Z34" s="34"/>
      <c r="AA34" s="34"/>
      <c r="AB34" s="34"/>
      <c r="AC34" s="34"/>
      <c r="AD34" s="34"/>
      <c r="AE34" s="34"/>
      <c r="AF34" s="34"/>
      <c r="AG34" s="34"/>
      <c r="AH34" s="34"/>
      <c r="AI34" s="34"/>
      <c r="AJ34" s="34"/>
      <c r="AK34" s="34"/>
      <c r="AL34" s="34"/>
      <c r="AM34" s="34"/>
      <c r="AN34" s="34"/>
      <c r="AO34" s="34"/>
    </row>
    <row r="35">
      <c r="A35" s="34"/>
      <c r="B35" s="126"/>
      <c r="C35" s="34"/>
      <c r="D35" s="34"/>
      <c r="E35" s="34"/>
      <c r="F35" s="34"/>
      <c r="G35" s="126"/>
      <c r="H35" s="34"/>
      <c r="I35" s="34"/>
      <c r="J35" s="34"/>
      <c r="K35" s="34"/>
      <c r="L35" s="34"/>
      <c r="M35" s="126"/>
      <c r="N35" s="34"/>
      <c r="O35" s="34"/>
      <c r="P35" s="34"/>
      <c r="Q35" s="34"/>
      <c r="R35" s="34"/>
      <c r="S35" s="34"/>
      <c r="T35" s="34"/>
      <c r="U35" s="34"/>
      <c r="V35" s="126"/>
      <c r="W35" s="34"/>
      <c r="X35" s="126"/>
      <c r="Y35" s="34"/>
      <c r="Z35" s="34"/>
      <c r="AA35" s="34"/>
      <c r="AB35" s="34"/>
      <c r="AC35" s="34"/>
      <c r="AD35" s="34"/>
      <c r="AE35" s="34"/>
      <c r="AF35" s="34"/>
      <c r="AG35" s="34"/>
      <c r="AH35" s="34"/>
      <c r="AI35" s="34"/>
      <c r="AJ35" s="34"/>
      <c r="AK35" s="34"/>
      <c r="AL35" s="34"/>
      <c r="AM35" s="34"/>
      <c r="AN35" s="34"/>
      <c r="AO35" s="34"/>
    </row>
    <row r="36">
      <c r="A36" s="34"/>
      <c r="B36" s="126"/>
      <c r="C36" s="34"/>
      <c r="D36" s="34"/>
      <c r="E36" s="34"/>
      <c r="F36" s="34"/>
      <c r="G36" s="126"/>
      <c r="H36" s="34"/>
      <c r="I36" s="34"/>
      <c r="J36" s="34"/>
      <c r="K36" s="34"/>
      <c r="L36" s="34"/>
      <c r="M36" s="126"/>
      <c r="N36" s="34"/>
      <c r="O36" s="34"/>
      <c r="P36" s="34"/>
      <c r="Q36" s="34"/>
      <c r="R36" s="34"/>
      <c r="S36" s="34"/>
      <c r="T36" s="34"/>
      <c r="U36" s="34"/>
      <c r="V36" s="126"/>
      <c r="W36" s="34"/>
      <c r="X36" s="126"/>
      <c r="Y36" s="34"/>
      <c r="Z36" s="34"/>
      <c r="AA36" s="34"/>
      <c r="AB36" s="34"/>
      <c r="AC36" s="34"/>
      <c r="AD36" s="34"/>
      <c r="AE36" s="34"/>
      <c r="AF36" s="34"/>
      <c r="AG36" s="34"/>
      <c r="AH36" s="34"/>
      <c r="AI36" s="34"/>
      <c r="AJ36" s="34"/>
      <c r="AK36" s="34"/>
      <c r="AL36" s="34"/>
      <c r="AM36" s="34"/>
      <c r="AN36" s="34"/>
      <c r="AO36" s="34"/>
    </row>
    <row r="37">
      <c r="A37" s="34"/>
      <c r="B37" s="126"/>
      <c r="C37" s="34"/>
      <c r="D37" s="34"/>
      <c r="E37" s="34"/>
      <c r="F37" s="34"/>
      <c r="G37" s="126"/>
      <c r="H37" s="34"/>
      <c r="I37" s="34"/>
      <c r="J37" s="34"/>
      <c r="K37" s="34"/>
      <c r="L37" s="34"/>
      <c r="M37" s="126"/>
      <c r="N37" s="34"/>
      <c r="O37" s="34"/>
      <c r="P37" s="34"/>
      <c r="Q37" s="34"/>
      <c r="R37" s="34"/>
      <c r="S37" s="34"/>
      <c r="T37" s="34"/>
      <c r="U37" s="34"/>
      <c r="V37" s="126"/>
      <c r="W37" s="34"/>
      <c r="X37" s="126"/>
      <c r="Y37" s="34"/>
      <c r="Z37" s="34"/>
      <c r="AA37" s="34"/>
      <c r="AB37" s="34"/>
      <c r="AC37" s="34"/>
      <c r="AD37" s="34"/>
      <c r="AE37" s="34"/>
      <c r="AF37" s="34"/>
      <c r="AG37" s="34"/>
      <c r="AH37" s="34"/>
      <c r="AI37" s="34"/>
      <c r="AJ37" s="34"/>
      <c r="AK37" s="34"/>
      <c r="AL37" s="34"/>
      <c r="AM37" s="34"/>
      <c r="AN37" s="34"/>
      <c r="AO37" s="34"/>
    </row>
    <row r="38">
      <c r="A38" s="34"/>
      <c r="B38" s="126"/>
      <c r="C38" s="34"/>
      <c r="D38" s="34"/>
      <c r="E38" s="34"/>
      <c r="F38" s="34"/>
      <c r="G38" s="126"/>
      <c r="H38" s="34"/>
      <c r="I38" s="34"/>
      <c r="J38" s="34"/>
      <c r="K38" s="34"/>
      <c r="L38" s="34"/>
      <c r="M38" s="126"/>
      <c r="N38" s="34"/>
      <c r="O38" s="34"/>
      <c r="P38" s="34"/>
      <c r="Q38" s="34"/>
      <c r="R38" s="34"/>
      <c r="S38" s="34"/>
      <c r="T38" s="34"/>
      <c r="U38" s="34"/>
      <c r="V38" s="126"/>
      <c r="W38" s="34"/>
      <c r="X38" s="126"/>
      <c r="Y38" s="34"/>
      <c r="Z38" s="34"/>
      <c r="AA38" s="34"/>
      <c r="AB38" s="34"/>
      <c r="AC38" s="34"/>
      <c r="AD38" s="34"/>
      <c r="AE38" s="34"/>
      <c r="AF38" s="34"/>
      <c r="AG38" s="34"/>
      <c r="AH38" s="34"/>
      <c r="AI38" s="34"/>
      <c r="AJ38" s="34"/>
      <c r="AK38" s="34"/>
      <c r="AL38" s="34"/>
      <c r="AM38" s="34"/>
      <c r="AN38" s="34"/>
      <c r="AO38" s="34"/>
    </row>
    <row r="39">
      <c r="A39" s="34"/>
      <c r="B39" s="126"/>
      <c r="C39" s="34"/>
      <c r="D39" s="34"/>
      <c r="E39" s="34"/>
      <c r="F39" s="34"/>
      <c r="G39" s="126"/>
      <c r="H39" s="34"/>
      <c r="I39" s="34"/>
      <c r="J39" s="34"/>
      <c r="K39" s="34"/>
      <c r="L39" s="34"/>
      <c r="M39" s="126"/>
      <c r="N39" s="34"/>
      <c r="O39" s="34"/>
      <c r="P39" s="34"/>
      <c r="Q39" s="34"/>
      <c r="R39" s="34"/>
      <c r="S39" s="34"/>
      <c r="T39" s="34"/>
      <c r="U39" s="34"/>
      <c r="V39" s="126"/>
      <c r="W39" s="34"/>
      <c r="X39" s="126"/>
      <c r="Y39" s="34"/>
      <c r="Z39" s="34"/>
      <c r="AA39" s="34"/>
      <c r="AB39" s="34"/>
      <c r="AC39" s="34"/>
      <c r="AD39" s="34"/>
      <c r="AE39" s="34"/>
      <c r="AF39" s="34"/>
      <c r="AG39" s="34"/>
      <c r="AH39" s="34"/>
      <c r="AI39" s="34"/>
      <c r="AJ39" s="34"/>
      <c r="AK39" s="34"/>
      <c r="AL39" s="34"/>
      <c r="AM39" s="34"/>
      <c r="AN39" s="34"/>
      <c r="AO39" s="34"/>
    </row>
    <row r="40">
      <c r="A40" s="34"/>
      <c r="B40" s="126"/>
      <c r="C40" s="34"/>
      <c r="D40" s="34"/>
      <c r="E40" s="34"/>
      <c r="F40" s="34"/>
      <c r="G40" s="126"/>
      <c r="H40" s="34"/>
      <c r="I40" s="34"/>
      <c r="J40" s="34"/>
      <c r="K40" s="34"/>
      <c r="L40" s="34"/>
      <c r="M40" s="126"/>
      <c r="N40" s="34"/>
      <c r="O40" s="34"/>
      <c r="P40" s="34"/>
      <c r="Q40" s="34"/>
      <c r="R40" s="34"/>
      <c r="S40" s="34"/>
      <c r="T40" s="34"/>
      <c r="U40" s="34"/>
      <c r="V40" s="126"/>
      <c r="W40" s="34"/>
      <c r="X40" s="126"/>
      <c r="Y40" s="34"/>
      <c r="Z40" s="34"/>
      <c r="AA40" s="34"/>
      <c r="AB40" s="34"/>
      <c r="AC40" s="34"/>
      <c r="AD40" s="34"/>
      <c r="AE40" s="34"/>
      <c r="AF40" s="34"/>
      <c r="AG40" s="34"/>
      <c r="AH40" s="34"/>
      <c r="AI40" s="34"/>
      <c r="AJ40" s="34"/>
      <c r="AK40" s="34"/>
      <c r="AL40" s="34"/>
      <c r="AM40" s="34"/>
      <c r="AN40" s="34"/>
      <c r="AO40" s="34"/>
    </row>
    <row r="41">
      <c r="A41" s="34"/>
      <c r="B41" s="126"/>
      <c r="C41" s="34"/>
      <c r="D41" s="34"/>
      <c r="E41" s="34"/>
      <c r="F41" s="34"/>
      <c r="G41" s="126"/>
      <c r="H41" s="34"/>
      <c r="I41" s="34"/>
      <c r="J41" s="34"/>
      <c r="K41" s="34"/>
      <c r="L41" s="34"/>
      <c r="M41" s="126"/>
      <c r="N41" s="34"/>
      <c r="O41" s="34"/>
      <c r="P41" s="34"/>
      <c r="Q41" s="34"/>
      <c r="R41" s="34"/>
      <c r="S41" s="34"/>
      <c r="T41" s="34"/>
      <c r="U41" s="34"/>
      <c r="V41" s="126"/>
      <c r="W41" s="34"/>
      <c r="X41" s="126"/>
      <c r="Y41" s="34"/>
      <c r="Z41" s="34"/>
      <c r="AA41" s="34"/>
      <c r="AB41" s="34"/>
      <c r="AC41" s="34"/>
      <c r="AD41" s="34"/>
      <c r="AE41" s="34"/>
      <c r="AF41" s="34"/>
      <c r="AG41" s="34"/>
      <c r="AH41" s="34"/>
      <c r="AI41" s="34"/>
      <c r="AJ41" s="34"/>
      <c r="AK41" s="34"/>
      <c r="AL41" s="34"/>
      <c r="AM41" s="34"/>
      <c r="AN41" s="34"/>
      <c r="AO41" s="34"/>
    </row>
    <row r="42">
      <c r="A42" s="34"/>
      <c r="B42" s="126"/>
      <c r="C42" s="34"/>
      <c r="D42" s="34"/>
      <c r="E42" s="34"/>
      <c r="F42" s="34"/>
      <c r="G42" s="126"/>
      <c r="H42" s="34"/>
      <c r="I42" s="34"/>
      <c r="J42" s="34"/>
      <c r="K42" s="34"/>
      <c r="L42" s="34"/>
      <c r="M42" s="126"/>
      <c r="N42" s="34"/>
      <c r="O42" s="34"/>
      <c r="P42" s="34"/>
      <c r="Q42" s="34"/>
      <c r="R42" s="34"/>
      <c r="S42" s="34"/>
      <c r="T42" s="34"/>
      <c r="U42" s="34"/>
      <c r="V42" s="126"/>
      <c r="W42" s="34"/>
      <c r="X42" s="126"/>
      <c r="Y42" s="34"/>
      <c r="Z42" s="34"/>
      <c r="AA42" s="34"/>
      <c r="AB42" s="34"/>
      <c r="AC42" s="34"/>
      <c r="AD42" s="34"/>
      <c r="AE42" s="34"/>
      <c r="AF42" s="34"/>
      <c r="AG42" s="34"/>
      <c r="AH42" s="34"/>
      <c r="AI42" s="34"/>
      <c r="AJ42" s="34"/>
      <c r="AK42" s="34"/>
      <c r="AL42" s="34"/>
      <c r="AM42" s="34"/>
      <c r="AN42" s="34"/>
      <c r="AO42" s="34"/>
    </row>
    <row r="43">
      <c r="A43" s="34"/>
      <c r="B43" s="126"/>
      <c r="C43" s="34"/>
      <c r="D43" s="34"/>
      <c r="E43" s="34"/>
      <c r="F43" s="34"/>
      <c r="G43" s="126"/>
      <c r="H43" s="34"/>
      <c r="I43" s="34"/>
      <c r="J43" s="34"/>
      <c r="K43" s="34"/>
      <c r="L43" s="34"/>
      <c r="M43" s="126"/>
      <c r="N43" s="34"/>
      <c r="O43" s="34"/>
      <c r="P43" s="34"/>
      <c r="Q43" s="34"/>
      <c r="R43" s="34"/>
      <c r="S43" s="34"/>
      <c r="T43" s="34"/>
      <c r="U43" s="34"/>
      <c r="V43" s="126"/>
      <c r="W43" s="34"/>
      <c r="X43" s="126"/>
      <c r="Y43" s="34"/>
      <c r="Z43" s="34"/>
      <c r="AA43" s="34"/>
      <c r="AB43" s="34"/>
      <c r="AC43" s="34"/>
      <c r="AD43" s="34"/>
      <c r="AE43" s="34"/>
      <c r="AF43" s="34"/>
      <c r="AG43" s="34"/>
      <c r="AH43" s="34"/>
      <c r="AI43" s="34"/>
      <c r="AJ43" s="34"/>
      <c r="AK43" s="34"/>
      <c r="AL43" s="34"/>
      <c r="AM43" s="34"/>
      <c r="AN43" s="34"/>
      <c r="AO43" s="34"/>
    </row>
    <row r="44">
      <c r="A44" s="34"/>
      <c r="B44" s="126"/>
      <c r="C44" s="34"/>
      <c r="D44" s="34"/>
      <c r="E44" s="34"/>
      <c r="F44" s="34"/>
      <c r="G44" s="126"/>
      <c r="H44" s="34"/>
      <c r="I44" s="34"/>
      <c r="J44" s="34"/>
      <c r="K44" s="34"/>
      <c r="L44" s="34"/>
      <c r="M44" s="126"/>
      <c r="N44" s="34"/>
      <c r="O44" s="34"/>
      <c r="P44" s="34"/>
      <c r="Q44" s="34"/>
      <c r="R44" s="34"/>
      <c r="S44" s="34"/>
      <c r="T44" s="34"/>
      <c r="U44" s="34"/>
      <c r="V44" s="126"/>
      <c r="W44" s="34"/>
      <c r="X44" s="126"/>
      <c r="Y44" s="34"/>
      <c r="Z44" s="34"/>
      <c r="AA44" s="34"/>
      <c r="AB44" s="34"/>
      <c r="AC44" s="34"/>
      <c r="AD44" s="34"/>
      <c r="AE44" s="34"/>
      <c r="AF44" s="34"/>
      <c r="AG44" s="34"/>
      <c r="AH44" s="34"/>
      <c r="AI44" s="34"/>
      <c r="AJ44" s="34"/>
      <c r="AK44" s="34"/>
      <c r="AL44" s="34"/>
      <c r="AM44" s="34"/>
      <c r="AN44" s="34"/>
      <c r="AO44" s="34"/>
    </row>
    <row r="45">
      <c r="A45" s="34"/>
      <c r="B45" s="126"/>
      <c r="C45" s="34"/>
      <c r="D45" s="34"/>
      <c r="E45" s="34"/>
      <c r="F45" s="34"/>
      <c r="G45" s="126"/>
      <c r="H45" s="34"/>
      <c r="I45" s="34"/>
      <c r="J45" s="34"/>
      <c r="K45" s="34"/>
      <c r="L45" s="34"/>
      <c r="M45" s="126"/>
      <c r="N45" s="34"/>
      <c r="O45" s="34"/>
      <c r="P45" s="34"/>
      <c r="Q45" s="34"/>
      <c r="R45" s="34"/>
      <c r="S45" s="34"/>
      <c r="T45" s="34"/>
      <c r="U45" s="34"/>
      <c r="V45" s="126"/>
      <c r="W45" s="34"/>
      <c r="X45" s="126"/>
      <c r="Y45" s="34"/>
      <c r="Z45" s="34"/>
      <c r="AA45" s="34"/>
      <c r="AB45" s="34"/>
      <c r="AC45" s="34"/>
      <c r="AD45" s="34"/>
      <c r="AE45" s="34"/>
      <c r="AF45" s="34"/>
      <c r="AG45" s="34"/>
      <c r="AH45" s="34"/>
      <c r="AI45" s="34"/>
      <c r="AJ45" s="34"/>
      <c r="AK45" s="34"/>
      <c r="AL45" s="34"/>
      <c r="AM45" s="34"/>
      <c r="AN45" s="34"/>
      <c r="AO45" s="34"/>
    </row>
    <row r="46">
      <c r="A46" s="34"/>
      <c r="B46" s="126"/>
      <c r="C46" s="34"/>
      <c r="D46" s="34"/>
      <c r="E46" s="34"/>
      <c r="F46" s="34"/>
      <c r="G46" s="126"/>
      <c r="H46" s="34"/>
      <c r="I46" s="34"/>
      <c r="J46" s="34"/>
      <c r="K46" s="34"/>
      <c r="L46" s="34"/>
      <c r="M46" s="126"/>
      <c r="N46" s="34"/>
      <c r="O46" s="34"/>
      <c r="P46" s="34"/>
      <c r="Q46" s="34"/>
      <c r="R46" s="34"/>
      <c r="S46" s="34"/>
      <c r="T46" s="34"/>
      <c r="U46" s="34"/>
      <c r="V46" s="126"/>
      <c r="W46" s="34"/>
      <c r="X46" s="126"/>
      <c r="Y46" s="34"/>
      <c r="Z46" s="34"/>
      <c r="AA46" s="34"/>
      <c r="AB46" s="34"/>
      <c r="AC46" s="34"/>
      <c r="AD46" s="34"/>
      <c r="AE46" s="34"/>
      <c r="AF46" s="34"/>
      <c r="AG46" s="34"/>
      <c r="AH46" s="34"/>
      <c r="AI46" s="34"/>
      <c r="AJ46" s="34"/>
      <c r="AK46" s="34"/>
      <c r="AL46" s="34"/>
      <c r="AM46" s="34"/>
      <c r="AN46" s="34"/>
      <c r="AO46" s="34"/>
    </row>
    <row r="47">
      <c r="A47" s="34"/>
      <c r="B47" s="126"/>
      <c r="C47" s="34"/>
      <c r="D47" s="34"/>
      <c r="E47" s="34"/>
      <c r="F47" s="34"/>
      <c r="G47" s="126"/>
      <c r="H47" s="34"/>
      <c r="I47" s="34"/>
      <c r="J47" s="34"/>
      <c r="K47" s="34"/>
      <c r="L47" s="34"/>
      <c r="M47" s="126"/>
      <c r="N47" s="34"/>
      <c r="O47" s="34"/>
      <c r="P47" s="34"/>
      <c r="Q47" s="34"/>
      <c r="R47" s="34"/>
      <c r="S47" s="34"/>
      <c r="T47" s="34"/>
      <c r="U47" s="34"/>
      <c r="V47" s="126"/>
      <c r="W47" s="34"/>
      <c r="X47" s="126"/>
      <c r="Y47" s="34"/>
      <c r="Z47" s="34"/>
      <c r="AA47" s="34"/>
      <c r="AB47" s="34"/>
      <c r="AC47" s="34"/>
      <c r="AD47" s="34"/>
      <c r="AE47" s="34"/>
      <c r="AF47" s="34"/>
      <c r="AG47" s="34"/>
      <c r="AH47" s="34"/>
      <c r="AI47" s="34"/>
      <c r="AJ47" s="34"/>
      <c r="AK47" s="34"/>
      <c r="AL47" s="34"/>
      <c r="AM47" s="34"/>
      <c r="AN47" s="34"/>
      <c r="AO47" s="34"/>
    </row>
    <row r="48">
      <c r="A48" s="34"/>
      <c r="B48" s="126"/>
      <c r="C48" s="34"/>
      <c r="D48" s="34"/>
      <c r="E48" s="34"/>
      <c r="F48" s="34"/>
      <c r="G48" s="126"/>
      <c r="H48" s="34"/>
      <c r="I48" s="34"/>
      <c r="J48" s="34"/>
      <c r="K48" s="34"/>
      <c r="L48" s="34"/>
      <c r="M48" s="126"/>
      <c r="N48" s="34"/>
      <c r="O48" s="34"/>
      <c r="P48" s="34"/>
      <c r="Q48" s="34"/>
      <c r="R48" s="34"/>
      <c r="S48" s="34"/>
      <c r="T48" s="34"/>
      <c r="U48" s="34"/>
      <c r="V48" s="126"/>
      <c r="W48" s="34"/>
      <c r="X48" s="126"/>
      <c r="Y48" s="34"/>
      <c r="Z48" s="34"/>
      <c r="AA48" s="34"/>
      <c r="AB48" s="34"/>
      <c r="AC48" s="34"/>
      <c r="AD48" s="34"/>
      <c r="AE48" s="34"/>
      <c r="AF48" s="34"/>
      <c r="AG48" s="34"/>
      <c r="AH48" s="34"/>
      <c r="AI48" s="34"/>
      <c r="AJ48" s="34"/>
      <c r="AK48" s="34"/>
      <c r="AL48" s="34"/>
      <c r="AM48" s="34"/>
      <c r="AN48" s="34"/>
      <c r="AO48" s="34"/>
    </row>
    <row r="49">
      <c r="A49" s="34"/>
      <c r="B49" s="126"/>
      <c r="C49" s="34"/>
      <c r="D49" s="34"/>
      <c r="E49" s="34"/>
      <c r="F49" s="34"/>
      <c r="G49" s="126"/>
      <c r="H49" s="34"/>
      <c r="I49" s="34"/>
      <c r="J49" s="34"/>
      <c r="K49" s="34"/>
      <c r="L49" s="34"/>
      <c r="M49" s="126"/>
      <c r="N49" s="34"/>
      <c r="O49" s="34"/>
      <c r="P49" s="34"/>
      <c r="Q49" s="34"/>
      <c r="R49" s="34"/>
      <c r="S49" s="34"/>
      <c r="T49" s="34"/>
      <c r="U49" s="34"/>
      <c r="V49" s="126"/>
      <c r="W49" s="34"/>
      <c r="X49" s="126"/>
      <c r="Y49" s="34"/>
      <c r="Z49" s="34"/>
      <c r="AA49" s="34"/>
      <c r="AB49" s="34"/>
      <c r="AC49" s="34"/>
      <c r="AD49" s="34"/>
      <c r="AE49" s="34"/>
      <c r="AF49" s="34"/>
      <c r="AG49" s="34"/>
      <c r="AH49" s="34"/>
      <c r="AI49" s="34"/>
      <c r="AJ49" s="34"/>
      <c r="AK49" s="34"/>
      <c r="AL49" s="34"/>
      <c r="AM49" s="34"/>
      <c r="AN49" s="34"/>
      <c r="AO49" s="34"/>
    </row>
    <row r="50">
      <c r="A50" s="34"/>
      <c r="B50" s="126"/>
      <c r="C50" s="34"/>
      <c r="D50" s="34"/>
      <c r="E50" s="34"/>
      <c r="F50" s="34"/>
      <c r="G50" s="126"/>
      <c r="H50" s="34"/>
      <c r="I50" s="34"/>
      <c r="J50" s="34"/>
      <c r="K50" s="34"/>
      <c r="L50" s="34"/>
      <c r="M50" s="126"/>
      <c r="N50" s="34"/>
      <c r="O50" s="34"/>
      <c r="P50" s="34"/>
      <c r="Q50" s="34"/>
      <c r="R50" s="34"/>
      <c r="S50" s="34"/>
      <c r="T50" s="34"/>
      <c r="U50" s="34"/>
      <c r="V50" s="126"/>
      <c r="W50" s="34"/>
      <c r="X50" s="126"/>
      <c r="Y50" s="34"/>
      <c r="Z50" s="34"/>
      <c r="AA50" s="34"/>
      <c r="AB50" s="34"/>
      <c r="AC50" s="34"/>
      <c r="AD50" s="34"/>
      <c r="AE50" s="34"/>
      <c r="AF50" s="34"/>
      <c r="AG50" s="34"/>
      <c r="AH50" s="34"/>
      <c r="AI50" s="34"/>
      <c r="AJ50" s="34"/>
      <c r="AK50" s="34"/>
      <c r="AL50" s="34"/>
      <c r="AM50" s="34"/>
      <c r="AN50" s="34"/>
      <c r="AO50" s="34"/>
    </row>
    <row r="51">
      <c r="A51" s="34"/>
      <c r="B51" s="126"/>
      <c r="C51" s="34"/>
      <c r="D51" s="34"/>
      <c r="E51" s="34"/>
      <c r="F51" s="34"/>
      <c r="G51" s="126"/>
      <c r="H51" s="34"/>
      <c r="I51" s="34"/>
      <c r="J51" s="34"/>
      <c r="K51" s="34"/>
      <c r="L51" s="34"/>
      <c r="M51" s="126"/>
      <c r="N51" s="34"/>
      <c r="O51" s="34"/>
      <c r="P51" s="34"/>
      <c r="Q51" s="34"/>
      <c r="R51" s="34"/>
      <c r="S51" s="34"/>
      <c r="T51" s="34"/>
      <c r="U51" s="34"/>
      <c r="V51" s="126"/>
      <c r="W51" s="34"/>
      <c r="X51" s="126"/>
      <c r="Y51" s="34"/>
      <c r="Z51" s="34"/>
      <c r="AA51" s="34"/>
      <c r="AB51" s="34"/>
      <c r="AC51" s="34"/>
      <c r="AD51" s="34"/>
      <c r="AE51" s="34"/>
      <c r="AF51" s="34"/>
      <c r="AG51" s="34"/>
      <c r="AH51" s="34"/>
      <c r="AI51" s="34"/>
      <c r="AJ51" s="34"/>
      <c r="AK51" s="34"/>
      <c r="AL51" s="34"/>
      <c r="AM51" s="34"/>
      <c r="AN51" s="34"/>
      <c r="AO51" s="34"/>
    </row>
    <row r="52">
      <c r="A52" s="34"/>
      <c r="B52" s="126"/>
      <c r="C52" s="34"/>
      <c r="D52" s="34"/>
      <c r="E52" s="34"/>
      <c r="F52" s="34"/>
      <c r="G52" s="126"/>
      <c r="H52" s="34"/>
      <c r="I52" s="34"/>
      <c r="J52" s="34"/>
      <c r="K52" s="34"/>
      <c r="L52" s="34"/>
      <c r="M52" s="126"/>
      <c r="N52" s="34"/>
      <c r="O52" s="34"/>
      <c r="P52" s="34"/>
      <c r="Q52" s="34"/>
      <c r="R52" s="34"/>
      <c r="S52" s="34"/>
      <c r="T52" s="34"/>
      <c r="U52" s="34"/>
      <c r="V52" s="126"/>
      <c r="W52" s="34"/>
      <c r="X52" s="126"/>
      <c r="Y52" s="34"/>
      <c r="Z52" s="34"/>
      <c r="AA52" s="34"/>
      <c r="AB52" s="34"/>
      <c r="AC52" s="34"/>
      <c r="AD52" s="34"/>
      <c r="AE52" s="34"/>
      <c r="AF52" s="34"/>
      <c r="AG52" s="34"/>
      <c r="AH52" s="34"/>
      <c r="AI52" s="34"/>
      <c r="AJ52" s="34"/>
      <c r="AK52" s="34"/>
      <c r="AL52" s="34"/>
      <c r="AM52" s="34"/>
      <c r="AN52" s="34"/>
      <c r="AO52" s="34"/>
    </row>
    <row r="53">
      <c r="A53" s="34"/>
      <c r="B53" s="126"/>
      <c r="C53" s="34"/>
      <c r="D53" s="34"/>
      <c r="E53" s="34"/>
      <c r="F53" s="34"/>
      <c r="G53" s="126"/>
      <c r="H53" s="34"/>
      <c r="I53" s="34"/>
      <c r="J53" s="34"/>
      <c r="K53" s="34"/>
      <c r="L53" s="34"/>
      <c r="M53" s="126"/>
      <c r="N53" s="34"/>
      <c r="O53" s="34"/>
      <c r="P53" s="34"/>
      <c r="Q53" s="34"/>
      <c r="R53" s="34"/>
      <c r="S53" s="34"/>
      <c r="T53" s="34"/>
      <c r="U53" s="34"/>
      <c r="V53" s="126"/>
      <c r="W53" s="34"/>
      <c r="X53" s="126"/>
      <c r="Y53" s="34"/>
      <c r="Z53" s="34"/>
      <c r="AA53" s="34"/>
      <c r="AB53" s="34"/>
      <c r="AC53" s="34"/>
      <c r="AD53" s="34"/>
      <c r="AE53" s="34"/>
      <c r="AF53" s="34"/>
      <c r="AG53" s="34"/>
      <c r="AH53" s="34"/>
      <c r="AI53" s="34"/>
      <c r="AJ53" s="34"/>
      <c r="AK53" s="34"/>
      <c r="AL53" s="34"/>
      <c r="AM53" s="34"/>
      <c r="AN53" s="34"/>
      <c r="AO53" s="34"/>
    </row>
    <row r="54">
      <c r="A54" s="34"/>
      <c r="B54" s="126"/>
      <c r="C54" s="34"/>
      <c r="D54" s="34"/>
      <c r="E54" s="34"/>
      <c r="F54" s="34"/>
      <c r="G54" s="126"/>
      <c r="H54" s="34"/>
      <c r="I54" s="34"/>
      <c r="J54" s="34"/>
      <c r="K54" s="34"/>
      <c r="L54" s="34"/>
      <c r="M54" s="126"/>
      <c r="N54" s="34"/>
      <c r="O54" s="34"/>
      <c r="P54" s="34"/>
      <c r="Q54" s="34"/>
      <c r="R54" s="34"/>
      <c r="S54" s="34"/>
      <c r="T54" s="34"/>
      <c r="U54" s="34"/>
      <c r="V54" s="126"/>
      <c r="W54" s="34"/>
      <c r="X54" s="126"/>
      <c r="Y54" s="34"/>
      <c r="Z54" s="34"/>
      <c r="AA54" s="34"/>
      <c r="AB54" s="34"/>
      <c r="AC54" s="34"/>
      <c r="AD54" s="34"/>
      <c r="AE54" s="34"/>
      <c r="AF54" s="34"/>
      <c r="AG54" s="34"/>
      <c r="AH54" s="34"/>
      <c r="AI54" s="34"/>
      <c r="AJ54" s="34"/>
      <c r="AK54" s="34"/>
      <c r="AL54" s="34"/>
      <c r="AM54" s="34"/>
      <c r="AN54" s="34"/>
      <c r="AO54" s="34"/>
    </row>
    <row r="55">
      <c r="A55" s="34"/>
      <c r="B55" s="126"/>
      <c r="C55" s="34"/>
      <c r="D55" s="34"/>
      <c r="E55" s="34"/>
      <c r="F55" s="34"/>
      <c r="G55" s="126"/>
      <c r="H55" s="34"/>
      <c r="I55" s="34"/>
      <c r="J55" s="34"/>
      <c r="K55" s="34"/>
      <c r="L55" s="34"/>
      <c r="M55" s="126"/>
      <c r="N55" s="34"/>
      <c r="O55" s="34"/>
      <c r="P55" s="34"/>
      <c r="Q55" s="34"/>
      <c r="R55" s="34"/>
      <c r="S55" s="34"/>
      <c r="T55" s="34"/>
      <c r="U55" s="34"/>
      <c r="V55" s="126"/>
      <c r="W55" s="34"/>
      <c r="X55" s="126"/>
      <c r="Y55" s="34"/>
      <c r="Z55" s="34"/>
      <c r="AA55" s="34"/>
      <c r="AB55" s="34"/>
      <c r="AC55" s="34"/>
      <c r="AD55" s="34"/>
      <c r="AE55" s="34"/>
      <c r="AF55" s="34"/>
      <c r="AG55" s="34"/>
      <c r="AH55" s="34"/>
      <c r="AI55" s="34"/>
      <c r="AJ55" s="34"/>
      <c r="AK55" s="34"/>
      <c r="AL55" s="34"/>
      <c r="AM55" s="34"/>
      <c r="AN55" s="34"/>
      <c r="AO55" s="34"/>
    </row>
    <row r="56">
      <c r="A56" s="34"/>
      <c r="B56" s="126"/>
      <c r="C56" s="34"/>
      <c r="D56" s="34"/>
      <c r="E56" s="34"/>
      <c r="F56" s="34"/>
      <c r="G56" s="126"/>
      <c r="H56" s="34"/>
      <c r="I56" s="34"/>
      <c r="J56" s="34"/>
      <c r="K56" s="34"/>
      <c r="L56" s="34"/>
      <c r="M56" s="126"/>
      <c r="N56" s="34"/>
      <c r="O56" s="34"/>
      <c r="P56" s="34"/>
      <c r="Q56" s="34"/>
      <c r="R56" s="34"/>
      <c r="S56" s="34"/>
      <c r="T56" s="34"/>
      <c r="U56" s="34"/>
      <c r="V56" s="126"/>
      <c r="W56" s="34"/>
      <c r="X56" s="126"/>
      <c r="Y56" s="34"/>
      <c r="Z56" s="34"/>
      <c r="AA56" s="34"/>
      <c r="AB56" s="34"/>
      <c r="AC56" s="34"/>
      <c r="AD56" s="34"/>
      <c r="AE56" s="34"/>
      <c r="AF56" s="34"/>
      <c r="AG56" s="34"/>
      <c r="AH56" s="34"/>
      <c r="AI56" s="34"/>
      <c r="AJ56" s="34"/>
      <c r="AK56" s="34"/>
      <c r="AL56" s="34"/>
      <c r="AM56" s="34"/>
      <c r="AN56" s="34"/>
      <c r="AO56" s="34"/>
    </row>
    <row r="57">
      <c r="A57" s="34"/>
      <c r="B57" s="126"/>
      <c r="C57" s="34"/>
      <c r="D57" s="34"/>
      <c r="E57" s="34"/>
      <c r="F57" s="34"/>
      <c r="G57" s="126"/>
      <c r="H57" s="34"/>
      <c r="I57" s="34"/>
      <c r="J57" s="34"/>
      <c r="K57" s="34"/>
      <c r="L57" s="34"/>
      <c r="M57" s="126"/>
      <c r="N57" s="34"/>
      <c r="O57" s="34"/>
      <c r="P57" s="34"/>
      <c r="Q57" s="34"/>
      <c r="R57" s="34"/>
      <c r="S57" s="34"/>
      <c r="T57" s="34"/>
      <c r="U57" s="34"/>
      <c r="V57" s="126"/>
      <c r="W57" s="34"/>
      <c r="X57" s="126"/>
      <c r="Y57" s="34"/>
      <c r="Z57" s="34"/>
      <c r="AA57" s="34"/>
      <c r="AB57" s="34"/>
      <c r="AC57" s="34"/>
      <c r="AD57" s="34"/>
      <c r="AE57" s="34"/>
      <c r="AF57" s="34"/>
      <c r="AG57" s="34"/>
      <c r="AH57" s="34"/>
      <c r="AI57" s="34"/>
      <c r="AJ57" s="34"/>
      <c r="AK57" s="34"/>
      <c r="AL57" s="34"/>
      <c r="AM57" s="34"/>
      <c r="AN57" s="34"/>
      <c r="AO57" s="34"/>
    </row>
    <row r="58">
      <c r="A58" s="34"/>
      <c r="B58" s="126"/>
      <c r="C58" s="34"/>
      <c r="D58" s="34"/>
      <c r="E58" s="34"/>
      <c r="F58" s="34"/>
      <c r="G58" s="126"/>
      <c r="H58" s="34"/>
      <c r="I58" s="34"/>
      <c r="J58" s="34"/>
      <c r="K58" s="34"/>
      <c r="L58" s="34"/>
      <c r="M58" s="126"/>
      <c r="N58" s="34"/>
      <c r="O58" s="34"/>
      <c r="P58" s="34"/>
      <c r="Q58" s="34"/>
      <c r="R58" s="34"/>
      <c r="S58" s="34"/>
      <c r="T58" s="34"/>
      <c r="U58" s="34"/>
      <c r="V58" s="126"/>
      <c r="W58" s="34"/>
      <c r="X58" s="126"/>
      <c r="Y58" s="34"/>
      <c r="Z58" s="34"/>
      <c r="AA58" s="34"/>
      <c r="AB58" s="34"/>
      <c r="AC58" s="34"/>
      <c r="AD58" s="34"/>
      <c r="AE58" s="34"/>
      <c r="AF58" s="34"/>
      <c r="AG58" s="34"/>
      <c r="AH58" s="34"/>
      <c r="AI58" s="34"/>
      <c r="AJ58" s="34"/>
      <c r="AK58" s="34"/>
      <c r="AL58" s="34"/>
      <c r="AM58" s="34"/>
      <c r="AN58" s="34"/>
      <c r="AO58" s="34"/>
    </row>
    <row r="59">
      <c r="A59" s="34"/>
      <c r="B59" s="126"/>
      <c r="C59" s="34"/>
      <c r="D59" s="34"/>
      <c r="E59" s="34"/>
      <c r="F59" s="34"/>
      <c r="G59" s="126"/>
      <c r="H59" s="34"/>
      <c r="I59" s="34"/>
      <c r="J59" s="34"/>
      <c r="K59" s="34"/>
      <c r="L59" s="34"/>
      <c r="M59" s="126"/>
      <c r="N59" s="34"/>
      <c r="O59" s="34"/>
      <c r="P59" s="34"/>
      <c r="Q59" s="34"/>
      <c r="R59" s="34"/>
      <c r="S59" s="34"/>
      <c r="T59" s="34"/>
      <c r="U59" s="34"/>
      <c r="V59" s="126"/>
      <c r="W59" s="34"/>
      <c r="X59" s="126"/>
      <c r="Y59" s="34"/>
      <c r="Z59" s="34"/>
      <c r="AA59" s="34"/>
      <c r="AB59" s="34"/>
      <c r="AC59" s="34"/>
      <c r="AD59" s="34"/>
      <c r="AE59" s="34"/>
      <c r="AF59" s="34"/>
      <c r="AG59" s="34"/>
      <c r="AH59" s="34"/>
      <c r="AI59" s="34"/>
      <c r="AJ59" s="34"/>
      <c r="AK59" s="34"/>
      <c r="AL59" s="34"/>
      <c r="AM59" s="34"/>
      <c r="AN59" s="34"/>
      <c r="AO59" s="34"/>
    </row>
    <row r="60">
      <c r="A60" s="34"/>
      <c r="B60" s="126"/>
      <c r="C60" s="34"/>
      <c r="D60" s="34"/>
      <c r="E60" s="34"/>
      <c r="F60" s="34"/>
      <c r="G60" s="126"/>
      <c r="H60" s="34"/>
      <c r="I60" s="34"/>
      <c r="J60" s="34"/>
      <c r="K60" s="34"/>
      <c r="L60" s="34"/>
      <c r="M60" s="126"/>
      <c r="N60" s="34"/>
      <c r="O60" s="34"/>
      <c r="P60" s="34"/>
      <c r="Q60" s="34"/>
      <c r="R60" s="34"/>
      <c r="S60" s="34"/>
      <c r="T60" s="34"/>
      <c r="U60" s="34"/>
      <c r="V60" s="126"/>
      <c r="W60" s="34"/>
      <c r="X60" s="126"/>
      <c r="Y60" s="34"/>
      <c r="Z60" s="34"/>
      <c r="AA60" s="34"/>
      <c r="AB60" s="34"/>
      <c r="AC60" s="34"/>
      <c r="AD60" s="34"/>
      <c r="AE60" s="34"/>
      <c r="AF60" s="34"/>
      <c r="AG60" s="34"/>
      <c r="AH60" s="34"/>
      <c r="AI60" s="34"/>
      <c r="AJ60" s="34"/>
      <c r="AK60" s="34"/>
      <c r="AL60" s="34"/>
      <c r="AM60" s="34"/>
      <c r="AN60" s="34"/>
      <c r="AO60" s="34"/>
    </row>
    <row r="61">
      <c r="A61" s="34"/>
      <c r="B61" s="126"/>
      <c r="C61" s="34"/>
      <c r="D61" s="34"/>
      <c r="E61" s="34"/>
      <c r="F61" s="34"/>
      <c r="G61" s="126"/>
      <c r="H61" s="34"/>
      <c r="I61" s="34"/>
      <c r="J61" s="34"/>
      <c r="K61" s="34"/>
      <c r="L61" s="34"/>
      <c r="M61" s="126"/>
      <c r="N61" s="34"/>
      <c r="O61" s="34"/>
      <c r="P61" s="34"/>
      <c r="Q61" s="34"/>
      <c r="R61" s="34"/>
      <c r="S61" s="34"/>
      <c r="T61" s="34"/>
      <c r="U61" s="34"/>
      <c r="V61" s="126"/>
      <c r="W61" s="34"/>
      <c r="X61" s="126"/>
      <c r="Y61" s="34"/>
      <c r="Z61" s="34"/>
      <c r="AA61" s="34"/>
      <c r="AB61" s="34"/>
      <c r="AC61" s="34"/>
      <c r="AD61" s="34"/>
      <c r="AE61" s="34"/>
      <c r="AF61" s="34"/>
      <c r="AG61" s="34"/>
      <c r="AH61" s="34"/>
      <c r="AI61" s="34"/>
      <c r="AJ61" s="34"/>
      <c r="AK61" s="34"/>
      <c r="AL61" s="34"/>
      <c r="AM61" s="34"/>
      <c r="AN61" s="34"/>
      <c r="AO61" s="34"/>
    </row>
    <row r="62">
      <c r="A62" s="34"/>
      <c r="B62" s="126"/>
      <c r="C62" s="34"/>
      <c r="D62" s="34"/>
      <c r="E62" s="34"/>
      <c r="F62" s="34"/>
      <c r="G62" s="126"/>
      <c r="H62" s="34"/>
      <c r="I62" s="34"/>
      <c r="J62" s="34"/>
      <c r="K62" s="34"/>
      <c r="L62" s="34"/>
      <c r="M62" s="126"/>
      <c r="N62" s="34"/>
      <c r="O62" s="34"/>
      <c r="P62" s="34"/>
      <c r="Q62" s="34"/>
      <c r="R62" s="34"/>
      <c r="S62" s="34"/>
      <c r="T62" s="34"/>
      <c r="U62" s="34"/>
      <c r="V62" s="126"/>
      <c r="W62" s="34"/>
      <c r="X62" s="126"/>
      <c r="Y62" s="34"/>
      <c r="Z62" s="34"/>
      <c r="AA62" s="34"/>
      <c r="AB62" s="34"/>
      <c r="AC62" s="34"/>
      <c r="AD62" s="34"/>
      <c r="AE62" s="34"/>
      <c r="AF62" s="34"/>
      <c r="AG62" s="34"/>
      <c r="AH62" s="34"/>
      <c r="AI62" s="34"/>
      <c r="AJ62" s="34"/>
      <c r="AK62" s="34"/>
      <c r="AL62" s="34"/>
      <c r="AM62" s="34"/>
      <c r="AN62" s="34"/>
      <c r="AO62" s="34"/>
    </row>
    <row r="63">
      <c r="A63" s="34"/>
      <c r="B63" s="126"/>
      <c r="C63" s="34"/>
      <c r="D63" s="34"/>
      <c r="E63" s="34"/>
      <c r="F63" s="34"/>
      <c r="G63" s="126"/>
      <c r="H63" s="34"/>
      <c r="I63" s="34"/>
      <c r="J63" s="34"/>
      <c r="K63" s="34"/>
      <c r="L63" s="34"/>
      <c r="M63" s="126"/>
      <c r="N63" s="34"/>
      <c r="O63" s="34"/>
      <c r="P63" s="34"/>
      <c r="Q63" s="34"/>
      <c r="R63" s="34"/>
      <c r="S63" s="34"/>
      <c r="T63" s="34"/>
      <c r="U63" s="34"/>
      <c r="V63" s="126"/>
      <c r="W63" s="34"/>
      <c r="X63" s="126"/>
      <c r="Y63" s="34"/>
      <c r="Z63" s="34"/>
      <c r="AA63" s="34"/>
      <c r="AB63" s="34"/>
      <c r="AC63" s="34"/>
      <c r="AD63" s="34"/>
      <c r="AE63" s="34"/>
      <c r="AF63" s="34"/>
      <c r="AG63" s="34"/>
      <c r="AH63" s="34"/>
      <c r="AI63" s="34"/>
      <c r="AJ63" s="34"/>
      <c r="AK63" s="34"/>
      <c r="AL63" s="34"/>
      <c r="AM63" s="34"/>
      <c r="AN63" s="34"/>
      <c r="AO63" s="34"/>
    </row>
    <row r="64">
      <c r="A64" s="34"/>
      <c r="B64" s="126"/>
      <c r="C64" s="34"/>
      <c r="D64" s="34"/>
      <c r="E64" s="34"/>
      <c r="F64" s="34"/>
      <c r="G64" s="126"/>
      <c r="H64" s="34"/>
      <c r="I64" s="34"/>
      <c r="J64" s="34"/>
      <c r="K64" s="34"/>
      <c r="L64" s="34"/>
      <c r="M64" s="126"/>
      <c r="N64" s="34"/>
      <c r="O64" s="34"/>
      <c r="P64" s="34"/>
      <c r="Q64" s="34"/>
      <c r="R64" s="34"/>
      <c r="S64" s="34"/>
      <c r="T64" s="34"/>
      <c r="U64" s="34"/>
      <c r="V64" s="126"/>
      <c r="W64" s="34"/>
      <c r="X64" s="126"/>
      <c r="Y64" s="34"/>
      <c r="Z64" s="34"/>
      <c r="AA64" s="34"/>
      <c r="AB64" s="34"/>
      <c r="AC64" s="34"/>
      <c r="AD64" s="34"/>
      <c r="AE64" s="34"/>
      <c r="AF64" s="34"/>
      <c r="AG64" s="34"/>
      <c r="AH64" s="34"/>
      <c r="AI64" s="34"/>
      <c r="AJ64" s="34"/>
      <c r="AK64" s="34"/>
      <c r="AL64" s="34"/>
      <c r="AM64" s="34"/>
      <c r="AN64" s="34"/>
      <c r="AO64" s="34"/>
    </row>
    <row r="65">
      <c r="A65" s="34"/>
      <c r="B65" s="126"/>
      <c r="C65" s="34"/>
      <c r="D65" s="34"/>
      <c r="E65" s="34"/>
      <c r="F65" s="34"/>
      <c r="G65" s="126"/>
      <c r="H65" s="34"/>
      <c r="I65" s="34"/>
      <c r="J65" s="34"/>
      <c r="K65" s="34"/>
      <c r="L65" s="34"/>
      <c r="M65" s="126"/>
      <c r="N65" s="34"/>
      <c r="O65" s="34"/>
      <c r="P65" s="34"/>
      <c r="Q65" s="34"/>
      <c r="R65" s="34"/>
      <c r="S65" s="34"/>
      <c r="T65" s="34"/>
      <c r="U65" s="34"/>
      <c r="V65" s="126"/>
      <c r="W65" s="34"/>
      <c r="X65" s="126"/>
      <c r="Y65" s="34"/>
      <c r="Z65" s="34"/>
      <c r="AA65" s="34"/>
      <c r="AB65" s="34"/>
      <c r="AC65" s="34"/>
      <c r="AD65" s="34"/>
      <c r="AE65" s="34"/>
      <c r="AF65" s="34"/>
      <c r="AG65" s="34"/>
      <c r="AH65" s="34"/>
      <c r="AI65" s="34"/>
      <c r="AJ65" s="34"/>
      <c r="AK65" s="34"/>
      <c r="AL65" s="34"/>
      <c r="AM65" s="34"/>
      <c r="AN65" s="34"/>
      <c r="AO65" s="34"/>
    </row>
    <row r="66">
      <c r="A66" s="34"/>
      <c r="B66" s="126"/>
      <c r="C66" s="34"/>
      <c r="D66" s="34"/>
      <c r="E66" s="34"/>
      <c r="F66" s="34"/>
      <c r="G66" s="126"/>
      <c r="H66" s="34"/>
      <c r="I66" s="34"/>
      <c r="J66" s="34"/>
      <c r="K66" s="34"/>
      <c r="L66" s="34"/>
      <c r="M66" s="126"/>
      <c r="N66" s="34"/>
      <c r="O66" s="34"/>
      <c r="P66" s="34"/>
      <c r="Q66" s="34"/>
      <c r="R66" s="34"/>
      <c r="S66" s="34"/>
      <c r="T66" s="34"/>
      <c r="U66" s="34"/>
      <c r="V66" s="126"/>
      <c r="W66" s="34"/>
      <c r="X66" s="126"/>
      <c r="Y66" s="34"/>
      <c r="Z66" s="34"/>
      <c r="AA66" s="34"/>
      <c r="AB66" s="34"/>
      <c r="AC66" s="34"/>
      <c r="AD66" s="34"/>
      <c r="AE66" s="34"/>
      <c r="AF66" s="34"/>
      <c r="AG66" s="34"/>
      <c r="AH66" s="34"/>
      <c r="AI66" s="34"/>
      <c r="AJ66" s="34"/>
      <c r="AK66" s="34"/>
      <c r="AL66" s="34"/>
      <c r="AM66" s="34"/>
      <c r="AN66" s="34"/>
      <c r="AO66" s="34"/>
    </row>
    <row r="67">
      <c r="A67" s="34"/>
      <c r="B67" s="126"/>
      <c r="C67" s="34"/>
      <c r="D67" s="34"/>
      <c r="E67" s="34"/>
      <c r="F67" s="34"/>
      <c r="G67" s="126"/>
      <c r="H67" s="34"/>
      <c r="I67" s="34"/>
      <c r="J67" s="34"/>
      <c r="K67" s="34"/>
      <c r="L67" s="34"/>
      <c r="M67" s="126"/>
      <c r="N67" s="34"/>
      <c r="O67" s="34"/>
      <c r="P67" s="34"/>
      <c r="Q67" s="34"/>
      <c r="R67" s="34"/>
      <c r="S67" s="34"/>
      <c r="T67" s="34"/>
      <c r="U67" s="34"/>
      <c r="V67" s="126"/>
      <c r="W67" s="34"/>
      <c r="X67" s="126"/>
      <c r="Y67" s="34"/>
      <c r="Z67" s="34"/>
      <c r="AA67" s="34"/>
      <c r="AB67" s="34"/>
      <c r="AC67" s="34"/>
      <c r="AD67" s="34"/>
      <c r="AE67" s="34"/>
      <c r="AF67" s="34"/>
      <c r="AG67" s="34"/>
      <c r="AH67" s="34"/>
      <c r="AI67" s="34"/>
      <c r="AJ67" s="34"/>
      <c r="AK67" s="34"/>
      <c r="AL67" s="34"/>
      <c r="AM67" s="34"/>
      <c r="AN67" s="34"/>
      <c r="AO67" s="34"/>
    </row>
    <row r="68">
      <c r="A68" s="34"/>
      <c r="B68" s="126"/>
      <c r="C68" s="34"/>
      <c r="D68" s="34"/>
      <c r="E68" s="34"/>
      <c r="F68" s="34"/>
      <c r="G68" s="126"/>
      <c r="H68" s="34"/>
      <c r="I68" s="34"/>
      <c r="J68" s="34"/>
      <c r="K68" s="34"/>
      <c r="L68" s="34"/>
      <c r="M68" s="126"/>
      <c r="N68" s="34"/>
      <c r="O68" s="34"/>
      <c r="P68" s="34"/>
      <c r="Q68" s="34"/>
      <c r="R68" s="34"/>
      <c r="S68" s="34"/>
      <c r="T68" s="34"/>
      <c r="U68" s="34"/>
      <c r="V68" s="126"/>
      <c r="W68" s="34"/>
      <c r="X68" s="126"/>
      <c r="Y68" s="34"/>
      <c r="Z68" s="34"/>
      <c r="AA68" s="34"/>
      <c r="AB68" s="34"/>
      <c r="AC68" s="34"/>
      <c r="AD68" s="34"/>
      <c r="AE68" s="34"/>
      <c r="AF68" s="34"/>
      <c r="AG68" s="34"/>
      <c r="AH68" s="34"/>
      <c r="AI68" s="34"/>
      <c r="AJ68" s="34"/>
      <c r="AK68" s="34"/>
      <c r="AL68" s="34"/>
      <c r="AM68" s="34"/>
      <c r="AN68" s="34"/>
      <c r="AO68" s="34"/>
    </row>
    <row r="69">
      <c r="A69" s="34"/>
      <c r="B69" s="126"/>
      <c r="C69" s="34"/>
      <c r="D69" s="34"/>
      <c r="E69" s="34"/>
      <c r="F69" s="34"/>
      <c r="G69" s="126"/>
      <c r="H69" s="34"/>
      <c r="I69" s="34"/>
      <c r="J69" s="34"/>
      <c r="K69" s="34"/>
      <c r="L69" s="34"/>
      <c r="M69" s="126"/>
      <c r="N69" s="34"/>
      <c r="O69" s="34"/>
      <c r="P69" s="34"/>
      <c r="Q69" s="34"/>
      <c r="R69" s="34"/>
      <c r="S69" s="34"/>
      <c r="T69" s="34"/>
      <c r="U69" s="34"/>
      <c r="V69" s="126"/>
      <c r="W69" s="34"/>
      <c r="X69" s="126"/>
      <c r="Y69" s="34"/>
      <c r="Z69" s="34"/>
      <c r="AA69" s="34"/>
      <c r="AB69" s="34"/>
      <c r="AC69" s="34"/>
      <c r="AD69" s="34"/>
      <c r="AE69" s="34"/>
      <c r="AF69" s="34"/>
      <c r="AG69" s="34"/>
      <c r="AH69" s="34"/>
      <c r="AI69" s="34"/>
      <c r="AJ69" s="34"/>
      <c r="AK69" s="34"/>
      <c r="AL69" s="34"/>
      <c r="AM69" s="34"/>
      <c r="AN69" s="34"/>
      <c r="AO69" s="34"/>
    </row>
    <row r="70">
      <c r="A70" s="34"/>
      <c r="B70" s="126"/>
      <c r="C70" s="34"/>
      <c r="D70" s="34"/>
      <c r="E70" s="34"/>
      <c r="F70" s="34"/>
      <c r="G70" s="126"/>
      <c r="H70" s="34"/>
      <c r="I70" s="34"/>
      <c r="J70" s="34"/>
      <c r="K70" s="34"/>
      <c r="L70" s="34"/>
      <c r="M70" s="126"/>
      <c r="N70" s="34"/>
      <c r="O70" s="34"/>
      <c r="P70" s="34"/>
      <c r="Q70" s="34"/>
      <c r="R70" s="34"/>
      <c r="S70" s="34"/>
      <c r="T70" s="34"/>
      <c r="U70" s="34"/>
      <c r="V70" s="126"/>
      <c r="W70" s="34"/>
      <c r="X70" s="126"/>
      <c r="Y70" s="34"/>
      <c r="Z70" s="34"/>
      <c r="AA70" s="34"/>
      <c r="AB70" s="34"/>
      <c r="AC70" s="34"/>
      <c r="AD70" s="34"/>
      <c r="AE70" s="34"/>
      <c r="AF70" s="34"/>
      <c r="AG70" s="34"/>
      <c r="AH70" s="34"/>
      <c r="AI70" s="34"/>
      <c r="AJ70" s="34"/>
      <c r="AK70" s="34"/>
      <c r="AL70" s="34"/>
      <c r="AM70" s="34"/>
      <c r="AN70" s="34"/>
      <c r="AO70" s="34"/>
    </row>
    <row r="71">
      <c r="A71" s="34"/>
      <c r="B71" s="126"/>
      <c r="C71" s="34"/>
      <c r="D71" s="34"/>
      <c r="E71" s="34"/>
      <c r="F71" s="34"/>
      <c r="G71" s="126"/>
      <c r="H71" s="34"/>
      <c r="I71" s="34"/>
      <c r="J71" s="34"/>
      <c r="K71" s="34"/>
      <c r="L71" s="34"/>
      <c r="M71" s="126"/>
      <c r="N71" s="34"/>
      <c r="O71" s="34"/>
      <c r="P71" s="34"/>
      <c r="Q71" s="34"/>
      <c r="R71" s="34"/>
      <c r="S71" s="34"/>
      <c r="T71" s="34"/>
      <c r="U71" s="34"/>
      <c r="V71" s="126"/>
      <c r="W71" s="34"/>
      <c r="X71" s="126"/>
      <c r="Y71" s="34"/>
      <c r="Z71" s="34"/>
      <c r="AA71" s="34"/>
      <c r="AB71" s="34"/>
      <c r="AC71" s="34"/>
      <c r="AD71" s="34"/>
      <c r="AE71" s="34"/>
      <c r="AF71" s="34"/>
      <c r="AG71" s="34"/>
      <c r="AH71" s="34"/>
      <c r="AI71" s="34"/>
      <c r="AJ71" s="34"/>
      <c r="AK71" s="34"/>
      <c r="AL71" s="34"/>
      <c r="AM71" s="34"/>
      <c r="AN71" s="34"/>
      <c r="AO71" s="34"/>
    </row>
    <row r="72">
      <c r="A72" s="34"/>
      <c r="B72" s="126"/>
      <c r="C72" s="34"/>
      <c r="D72" s="34"/>
      <c r="E72" s="34"/>
      <c r="F72" s="34"/>
      <c r="G72" s="126"/>
      <c r="H72" s="34"/>
      <c r="I72" s="34"/>
      <c r="J72" s="34"/>
      <c r="K72" s="34"/>
      <c r="L72" s="34"/>
      <c r="M72" s="126"/>
      <c r="N72" s="34"/>
      <c r="O72" s="34"/>
      <c r="P72" s="34"/>
      <c r="Q72" s="34"/>
      <c r="R72" s="34"/>
      <c r="S72" s="34"/>
      <c r="T72" s="34"/>
      <c r="U72" s="34"/>
      <c r="V72" s="126"/>
      <c r="W72" s="34"/>
      <c r="X72" s="126"/>
      <c r="Y72" s="34"/>
      <c r="Z72" s="34"/>
      <c r="AA72" s="34"/>
      <c r="AB72" s="34"/>
      <c r="AC72" s="34"/>
      <c r="AD72" s="34"/>
      <c r="AE72" s="34"/>
      <c r="AF72" s="34"/>
      <c r="AG72" s="34"/>
      <c r="AH72" s="34"/>
      <c r="AI72" s="34"/>
      <c r="AJ72" s="34"/>
      <c r="AK72" s="34"/>
      <c r="AL72" s="34"/>
      <c r="AM72" s="34"/>
      <c r="AN72" s="34"/>
      <c r="AO72" s="34"/>
    </row>
    <row r="73">
      <c r="A73" s="34"/>
      <c r="B73" s="126"/>
      <c r="C73" s="34"/>
      <c r="D73" s="34"/>
      <c r="E73" s="34"/>
      <c r="F73" s="34"/>
      <c r="G73" s="126"/>
      <c r="H73" s="34"/>
      <c r="I73" s="34"/>
      <c r="J73" s="34"/>
      <c r="K73" s="34"/>
      <c r="L73" s="34"/>
      <c r="M73" s="126"/>
      <c r="N73" s="34"/>
      <c r="O73" s="34"/>
      <c r="P73" s="34"/>
      <c r="Q73" s="34"/>
      <c r="R73" s="34"/>
      <c r="S73" s="34"/>
      <c r="T73" s="34"/>
      <c r="U73" s="34"/>
      <c r="V73" s="126"/>
      <c r="W73" s="34"/>
      <c r="X73" s="126"/>
      <c r="Y73" s="34"/>
      <c r="Z73" s="34"/>
      <c r="AA73" s="34"/>
      <c r="AB73" s="34"/>
      <c r="AC73" s="34"/>
      <c r="AD73" s="34"/>
      <c r="AE73" s="34"/>
      <c r="AF73" s="34"/>
      <c r="AG73" s="34"/>
      <c r="AH73" s="34"/>
      <c r="AI73" s="34"/>
      <c r="AJ73" s="34"/>
      <c r="AK73" s="34"/>
      <c r="AL73" s="34"/>
      <c r="AM73" s="34"/>
      <c r="AN73" s="34"/>
      <c r="AO73" s="34"/>
    </row>
    <row r="74">
      <c r="A74" s="34"/>
      <c r="B74" s="126"/>
      <c r="C74" s="34"/>
      <c r="D74" s="34"/>
      <c r="E74" s="34"/>
      <c r="F74" s="34"/>
      <c r="G74" s="126"/>
      <c r="H74" s="34"/>
      <c r="I74" s="34"/>
      <c r="J74" s="34"/>
      <c r="K74" s="34"/>
      <c r="L74" s="34"/>
      <c r="M74" s="126"/>
      <c r="N74" s="34"/>
      <c r="O74" s="34"/>
      <c r="P74" s="34"/>
      <c r="Q74" s="34"/>
      <c r="R74" s="34"/>
      <c r="S74" s="34"/>
      <c r="T74" s="34"/>
      <c r="U74" s="34"/>
      <c r="V74" s="126"/>
      <c r="W74" s="34"/>
      <c r="X74" s="126"/>
      <c r="Y74" s="34"/>
      <c r="Z74" s="34"/>
      <c r="AA74" s="34"/>
      <c r="AB74" s="34"/>
      <c r="AC74" s="34"/>
      <c r="AD74" s="34"/>
      <c r="AE74" s="34"/>
      <c r="AF74" s="34"/>
      <c r="AG74" s="34"/>
      <c r="AH74" s="34"/>
      <c r="AI74" s="34"/>
      <c r="AJ74" s="34"/>
      <c r="AK74" s="34"/>
      <c r="AL74" s="34"/>
      <c r="AM74" s="34"/>
      <c r="AN74" s="34"/>
      <c r="AO74" s="34"/>
    </row>
    <row r="75">
      <c r="A75" s="34"/>
      <c r="B75" s="126"/>
      <c r="C75" s="34"/>
      <c r="D75" s="34"/>
      <c r="E75" s="34"/>
      <c r="F75" s="34"/>
      <c r="G75" s="126"/>
      <c r="H75" s="34"/>
      <c r="I75" s="34"/>
      <c r="J75" s="34"/>
      <c r="K75" s="34"/>
      <c r="L75" s="34"/>
      <c r="M75" s="126"/>
      <c r="N75" s="34"/>
      <c r="O75" s="34"/>
      <c r="P75" s="34"/>
      <c r="Q75" s="34"/>
      <c r="R75" s="34"/>
      <c r="S75" s="34"/>
      <c r="T75" s="34"/>
      <c r="U75" s="34"/>
      <c r="V75" s="126"/>
      <c r="W75" s="34"/>
      <c r="X75" s="126"/>
      <c r="Y75" s="34"/>
      <c r="Z75" s="34"/>
      <c r="AA75" s="34"/>
      <c r="AB75" s="34"/>
      <c r="AC75" s="34"/>
      <c r="AD75" s="34"/>
      <c r="AE75" s="34"/>
      <c r="AF75" s="34"/>
      <c r="AG75" s="34"/>
      <c r="AH75" s="34"/>
      <c r="AI75" s="34"/>
      <c r="AJ75" s="34"/>
      <c r="AK75" s="34"/>
      <c r="AL75" s="34"/>
      <c r="AM75" s="34"/>
      <c r="AN75" s="34"/>
      <c r="AO75" s="34"/>
    </row>
    <row r="76">
      <c r="A76" s="34"/>
      <c r="B76" s="126"/>
      <c r="C76" s="34"/>
      <c r="D76" s="34"/>
      <c r="E76" s="34"/>
      <c r="F76" s="34"/>
      <c r="G76" s="126"/>
      <c r="H76" s="34"/>
      <c r="I76" s="34"/>
      <c r="J76" s="34"/>
      <c r="K76" s="34"/>
      <c r="L76" s="34"/>
      <c r="M76" s="126"/>
      <c r="N76" s="34"/>
      <c r="O76" s="34"/>
      <c r="P76" s="34"/>
      <c r="Q76" s="34"/>
      <c r="R76" s="34"/>
      <c r="S76" s="34"/>
      <c r="T76" s="34"/>
      <c r="U76" s="34"/>
      <c r="V76" s="126"/>
      <c r="W76" s="34"/>
      <c r="X76" s="126"/>
      <c r="Y76" s="34"/>
      <c r="Z76" s="34"/>
      <c r="AA76" s="34"/>
      <c r="AB76" s="34"/>
      <c r="AC76" s="34"/>
      <c r="AD76" s="34"/>
      <c r="AE76" s="34"/>
      <c r="AF76" s="34"/>
      <c r="AG76" s="34"/>
      <c r="AH76" s="34"/>
      <c r="AI76" s="34"/>
      <c r="AJ76" s="34"/>
      <c r="AK76" s="34"/>
      <c r="AL76" s="34"/>
      <c r="AM76" s="34"/>
      <c r="AN76" s="34"/>
      <c r="AO76" s="34"/>
    </row>
    <row r="77">
      <c r="A77" s="34"/>
      <c r="B77" s="126"/>
      <c r="C77" s="34"/>
      <c r="D77" s="34"/>
      <c r="E77" s="34"/>
      <c r="F77" s="34"/>
      <c r="G77" s="126"/>
      <c r="H77" s="34"/>
      <c r="I77" s="34"/>
      <c r="J77" s="34"/>
      <c r="K77" s="34"/>
      <c r="L77" s="34"/>
      <c r="M77" s="126"/>
      <c r="N77" s="34"/>
      <c r="O77" s="34"/>
      <c r="P77" s="34"/>
      <c r="Q77" s="34"/>
      <c r="R77" s="34"/>
      <c r="S77" s="34"/>
      <c r="T77" s="34"/>
      <c r="U77" s="34"/>
      <c r="V77" s="126"/>
      <c r="W77" s="34"/>
      <c r="X77" s="126"/>
      <c r="Y77" s="34"/>
      <c r="Z77" s="34"/>
      <c r="AA77" s="34"/>
      <c r="AB77" s="34"/>
      <c r="AC77" s="34"/>
      <c r="AD77" s="34"/>
      <c r="AE77" s="34"/>
      <c r="AF77" s="34"/>
      <c r="AG77" s="34"/>
      <c r="AH77" s="34"/>
      <c r="AI77" s="34"/>
      <c r="AJ77" s="34"/>
      <c r="AK77" s="34"/>
      <c r="AL77" s="34"/>
      <c r="AM77" s="34"/>
      <c r="AN77" s="34"/>
      <c r="AO77" s="34"/>
    </row>
    <row r="78">
      <c r="A78" s="34"/>
      <c r="B78" s="126"/>
      <c r="C78" s="34"/>
      <c r="D78" s="34"/>
      <c r="E78" s="34"/>
      <c r="F78" s="34"/>
      <c r="G78" s="126"/>
      <c r="H78" s="34"/>
      <c r="I78" s="34"/>
      <c r="J78" s="34"/>
      <c r="K78" s="34"/>
      <c r="L78" s="34"/>
      <c r="M78" s="126"/>
      <c r="N78" s="34"/>
      <c r="O78" s="34"/>
      <c r="P78" s="34"/>
      <c r="Q78" s="34"/>
      <c r="R78" s="34"/>
      <c r="S78" s="34"/>
      <c r="T78" s="34"/>
      <c r="U78" s="34"/>
      <c r="V78" s="126"/>
      <c r="W78" s="34"/>
      <c r="X78" s="126"/>
      <c r="Y78" s="34"/>
      <c r="Z78" s="34"/>
      <c r="AA78" s="34"/>
      <c r="AB78" s="34"/>
      <c r="AC78" s="34"/>
      <c r="AD78" s="34"/>
      <c r="AE78" s="34"/>
      <c r="AF78" s="34"/>
      <c r="AG78" s="34"/>
      <c r="AH78" s="34"/>
      <c r="AI78" s="34"/>
      <c r="AJ78" s="34"/>
      <c r="AK78" s="34"/>
      <c r="AL78" s="34"/>
      <c r="AM78" s="34"/>
      <c r="AN78" s="34"/>
      <c r="AO78" s="34"/>
    </row>
    <row r="79">
      <c r="A79" s="34"/>
      <c r="B79" s="126"/>
      <c r="C79" s="34"/>
      <c r="D79" s="34"/>
      <c r="E79" s="34"/>
      <c r="F79" s="34"/>
      <c r="G79" s="126"/>
      <c r="H79" s="34"/>
      <c r="I79" s="34"/>
      <c r="J79" s="34"/>
      <c r="K79" s="34"/>
      <c r="L79" s="34"/>
      <c r="M79" s="126"/>
      <c r="N79" s="34"/>
      <c r="O79" s="34"/>
      <c r="P79" s="34"/>
      <c r="Q79" s="34"/>
      <c r="R79" s="34"/>
      <c r="S79" s="34"/>
      <c r="T79" s="34"/>
      <c r="U79" s="34"/>
      <c r="V79" s="126"/>
      <c r="W79" s="34"/>
      <c r="X79" s="126"/>
      <c r="Y79" s="34"/>
      <c r="Z79" s="34"/>
      <c r="AA79" s="34"/>
      <c r="AB79" s="34"/>
      <c r="AC79" s="34"/>
      <c r="AD79" s="34"/>
      <c r="AE79" s="34"/>
      <c r="AF79" s="34"/>
      <c r="AG79" s="34"/>
      <c r="AH79" s="34"/>
      <c r="AI79" s="34"/>
      <c r="AJ79" s="34"/>
      <c r="AK79" s="34"/>
      <c r="AL79" s="34"/>
      <c r="AM79" s="34"/>
      <c r="AN79" s="34"/>
      <c r="AO79" s="34"/>
    </row>
    <row r="80">
      <c r="A80" s="34"/>
      <c r="B80" s="126"/>
      <c r="C80" s="34"/>
      <c r="D80" s="34"/>
      <c r="E80" s="34"/>
      <c r="F80" s="34"/>
      <c r="G80" s="126"/>
      <c r="H80" s="34"/>
      <c r="I80" s="34"/>
      <c r="J80" s="34"/>
      <c r="K80" s="34"/>
      <c r="L80" s="34"/>
      <c r="M80" s="126"/>
      <c r="N80" s="34"/>
      <c r="O80" s="34"/>
      <c r="P80" s="34"/>
      <c r="Q80" s="34"/>
      <c r="R80" s="34"/>
      <c r="S80" s="34"/>
      <c r="T80" s="34"/>
      <c r="U80" s="34"/>
      <c r="V80" s="126"/>
      <c r="W80" s="34"/>
      <c r="X80" s="126"/>
      <c r="Y80" s="34"/>
      <c r="Z80" s="34"/>
      <c r="AA80" s="34"/>
      <c r="AB80" s="34"/>
      <c r="AC80" s="34"/>
      <c r="AD80" s="34"/>
      <c r="AE80" s="34"/>
      <c r="AF80" s="34"/>
      <c r="AG80" s="34"/>
      <c r="AH80" s="34"/>
      <c r="AI80" s="34"/>
      <c r="AJ80" s="34"/>
      <c r="AK80" s="34"/>
      <c r="AL80" s="34"/>
      <c r="AM80" s="34"/>
      <c r="AN80" s="34"/>
      <c r="AO80" s="34"/>
    </row>
    <row r="81">
      <c r="A81" s="34"/>
      <c r="B81" s="126"/>
      <c r="C81" s="34"/>
      <c r="D81" s="34"/>
      <c r="E81" s="34"/>
      <c r="F81" s="34"/>
      <c r="G81" s="126"/>
      <c r="H81" s="34"/>
      <c r="I81" s="34"/>
      <c r="J81" s="34"/>
      <c r="K81" s="34"/>
      <c r="L81" s="34"/>
      <c r="M81" s="126"/>
      <c r="N81" s="34"/>
      <c r="O81" s="34"/>
      <c r="P81" s="34"/>
      <c r="Q81" s="34"/>
      <c r="R81" s="34"/>
      <c r="S81" s="34"/>
      <c r="T81" s="34"/>
      <c r="U81" s="34"/>
      <c r="V81" s="126"/>
      <c r="W81" s="34"/>
      <c r="X81" s="126"/>
      <c r="Y81" s="34"/>
      <c r="Z81" s="34"/>
      <c r="AA81" s="34"/>
      <c r="AB81" s="34"/>
      <c r="AC81" s="34"/>
      <c r="AD81" s="34"/>
      <c r="AE81" s="34"/>
      <c r="AF81" s="34"/>
      <c r="AG81" s="34"/>
      <c r="AH81" s="34"/>
      <c r="AI81" s="34"/>
      <c r="AJ81" s="34"/>
      <c r="AK81" s="34"/>
      <c r="AL81" s="34"/>
      <c r="AM81" s="34"/>
      <c r="AN81" s="34"/>
      <c r="AO81" s="34"/>
    </row>
    <row r="82">
      <c r="A82" s="34"/>
      <c r="B82" s="126"/>
      <c r="C82" s="34"/>
      <c r="D82" s="34"/>
      <c r="E82" s="34"/>
      <c r="F82" s="34"/>
      <c r="G82" s="126"/>
      <c r="H82" s="34"/>
      <c r="I82" s="34"/>
      <c r="J82" s="34"/>
      <c r="K82" s="34"/>
      <c r="L82" s="34"/>
      <c r="M82" s="126"/>
      <c r="N82" s="34"/>
      <c r="O82" s="34"/>
      <c r="P82" s="34"/>
      <c r="Q82" s="34"/>
      <c r="R82" s="34"/>
      <c r="S82" s="34"/>
      <c r="T82" s="34"/>
      <c r="U82" s="34"/>
      <c r="V82" s="126"/>
      <c r="W82" s="34"/>
      <c r="X82" s="126"/>
      <c r="Y82" s="34"/>
      <c r="Z82" s="34"/>
      <c r="AA82" s="34"/>
      <c r="AB82" s="34"/>
      <c r="AC82" s="34"/>
      <c r="AD82" s="34"/>
      <c r="AE82" s="34"/>
      <c r="AF82" s="34"/>
      <c r="AG82" s="34"/>
      <c r="AH82" s="34"/>
      <c r="AI82" s="34"/>
      <c r="AJ82" s="34"/>
      <c r="AK82" s="34"/>
      <c r="AL82" s="34"/>
      <c r="AM82" s="34"/>
      <c r="AN82" s="34"/>
      <c r="AO82" s="34"/>
    </row>
    <row r="83">
      <c r="A83" s="34"/>
      <c r="B83" s="126"/>
      <c r="C83" s="34"/>
      <c r="D83" s="34"/>
      <c r="E83" s="34"/>
      <c r="F83" s="34"/>
      <c r="G83" s="126"/>
      <c r="H83" s="34"/>
      <c r="I83" s="34"/>
      <c r="J83" s="34"/>
      <c r="K83" s="34"/>
      <c r="L83" s="34"/>
      <c r="M83" s="126"/>
      <c r="N83" s="34"/>
      <c r="O83" s="34"/>
      <c r="P83" s="34"/>
      <c r="Q83" s="34"/>
      <c r="R83" s="34"/>
      <c r="S83" s="34"/>
      <c r="T83" s="34"/>
      <c r="U83" s="34"/>
      <c r="V83" s="126"/>
      <c r="W83" s="34"/>
      <c r="X83" s="126"/>
      <c r="Y83" s="34"/>
      <c r="Z83" s="34"/>
      <c r="AA83" s="34"/>
      <c r="AB83" s="34"/>
      <c r="AC83" s="34"/>
      <c r="AD83" s="34"/>
      <c r="AE83" s="34"/>
      <c r="AF83" s="34"/>
      <c r="AG83" s="34"/>
      <c r="AH83" s="34"/>
      <c r="AI83" s="34"/>
      <c r="AJ83" s="34"/>
      <c r="AK83" s="34"/>
      <c r="AL83" s="34"/>
      <c r="AM83" s="34"/>
      <c r="AN83" s="34"/>
      <c r="AO83" s="34"/>
    </row>
    <row r="84">
      <c r="A84" s="34"/>
      <c r="B84" s="126"/>
      <c r="C84" s="34"/>
      <c r="D84" s="34"/>
      <c r="E84" s="34"/>
      <c r="F84" s="34"/>
      <c r="G84" s="126"/>
      <c r="H84" s="34"/>
      <c r="I84" s="34"/>
      <c r="J84" s="34"/>
      <c r="K84" s="34"/>
      <c r="L84" s="34"/>
      <c r="M84" s="126"/>
      <c r="N84" s="34"/>
      <c r="O84" s="34"/>
      <c r="P84" s="34"/>
      <c r="Q84" s="34"/>
      <c r="R84" s="34"/>
      <c r="S84" s="34"/>
      <c r="T84" s="34"/>
      <c r="U84" s="34"/>
      <c r="V84" s="126"/>
      <c r="W84" s="34"/>
      <c r="X84" s="126"/>
      <c r="Y84" s="34"/>
      <c r="Z84" s="34"/>
      <c r="AA84" s="34"/>
      <c r="AB84" s="34"/>
      <c r="AC84" s="34"/>
      <c r="AD84" s="34"/>
      <c r="AE84" s="34"/>
      <c r="AF84" s="34"/>
      <c r="AG84" s="34"/>
      <c r="AH84" s="34"/>
      <c r="AI84" s="34"/>
      <c r="AJ84" s="34"/>
      <c r="AK84" s="34"/>
      <c r="AL84" s="34"/>
      <c r="AM84" s="34"/>
      <c r="AN84" s="34"/>
      <c r="AO84" s="34"/>
    </row>
    <row r="85">
      <c r="A85" s="34"/>
      <c r="B85" s="126"/>
      <c r="C85" s="34"/>
      <c r="D85" s="34"/>
      <c r="E85" s="34"/>
      <c r="F85" s="34"/>
      <c r="G85" s="126"/>
      <c r="H85" s="34"/>
      <c r="I85" s="34"/>
      <c r="J85" s="34"/>
      <c r="K85" s="34"/>
      <c r="L85" s="34"/>
      <c r="M85" s="126"/>
      <c r="N85" s="34"/>
      <c r="O85" s="34"/>
      <c r="P85" s="34"/>
      <c r="Q85" s="34"/>
      <c r="R85" s="34"/>
      <c r="S85" s="34"/>
      <c r="T85" s="34"/>
      <c r="U85" s="34"/>
      <c r="V85" s="126"/>
      <c r="W85" s="34"/>
      <c r="X85" s="126"/>
      <c r="Y85" s="34"/>
      <c r="Z85" s="34"/>
      <c r="AA85" s="34"/>
      <c r="AB85" s="34"/>
      <c r="AC85" s="34"/>
      <c r="AD85" s="34"/>
      <c r="AE85" s="34"/>
      <c r="AF85" s="34"/>
      <c r="AG85" s="34"/>
      <c r="AH85" s="34"/>
      <c r="AI85" s="34"/>
      <c r="AJ85" s="34"/>
      <c r="AK85" s="34"/>
      <c r="AL85" s="34"/>
      <c r="AM85" s="34"/>
      <c r="AN85" s="34"/>
      <c r="AO85" s="34"/>
    </row>
    <row r="86">
      <c r="A86" s="34"/>
      <c r="B86" s="126"/>
      <c r="C86" s="34"/>
      <c r="D86" s="34"/>
      <c r="E86" s="34"/>
      <c r="F86" s="34"/>
      <c r="G86" s="126"/>
      <c r="H86" s="34"/>
      <c r="I86" s="34"/>
      <c r="J86" s="34"/>
      <c r="K86" s="34"/>
      <c r="L86" s="34"/>
      <c r="M86" s="126"/>
      <c r="N86" s="34"/>
      <c r="O86" s="34"/>
      <c r="P86" s="34"/>
      <c r="Q86" s="34"/>
      <c r="R86" s="34"/>
      <c r="S86" s="34"/>
      <c r="T86" s="34"/>
      <c r="U86" s="34"/>
      <c r="V86" s="126"/>
      <c r="W86" s="34"/>
      <c r="X86" s="126"/>
      <c r="Y86" s="34"/>
      <c r="Z86" s="34"/>
      <c r="AA86" s="34"/>
      <c r="AB86" s="34"/>
      <c r="AC86" s="34"/>
      <c r="AD86" s="34"/>
      <c r="AE86" s="34"/>
      <c r="AF86" s="34"/>
      <c r="AG86" s="34"/>
      <c r="AH86" s="34"/>
      <c r="AI86" s="34"/>
      <c r="AJ86" s="34"/>
      <c r="AK86" s="34"/>
      <c r="AL86" s="34"/>
      <c r="AM86" s="34"/>
      <c r="AN86" s="34"/>
      <c r="AO86" s="34"/>
    </row>
    <row r="87">
      <c r="A87" s="34"/>
      <c r="B87" s="126"/>
      <c r="C87" s="34"/>
      <c r="D87" s="34"/>
      <c r="E87" s="34"/>
      <c r="F87" s="34"/>
      <c r="G87" s="126"/>
      <c r="H87" s="34"/>
      <c r="I87" s="34"/>
      <c r="J87" s="34"/>
      <c r="K87" s="34"/>
      <c r="L87" s="34"/>
      <c r="M87" s="126"/>
      <c r="N87" s="34"/>
      <c r="O87" s="34"/>
      <c r="P87" s="34"/>
      <c r="Q87" s="34"/>
      <c r="R87" s="34"/>
      <c r="S87" s="34"/>
      <c r="T87" s="34"/>
      <c r="U87" s="34"/>
      <c r="V87" s="126"/>
      <c r="W87" s="34"/>
      <c r="X87" s="126"/>
      <c r="Y87" s="34"/>
      <c r="Z87" s="34"/>
      <c r="AA87" s="34"/>
      <c r="AB87" s="34"/>
      <c r="AC87" s="34"/>
      <c r="AD87" s="34"/>
      <c r="AE87" s="34"/>
      <c r="AF87" s="34"/>
      <c r="AG87" s="34"/>
      <c r="AH87" s="34"/>
      <c r="AI87" s="34"/>
      <c r="AJ87" s="34"/>
      <c r="AK87" s="34"/>
      <c r="AL87" s="34"/>
      <c r="AM87" s="34"/>
      <c r="AN87" s="34"/>
      <c r="AO87" s="34"/>
    </row>
    <row r="88">
      <c r="A88" s="34"/>
      <c r="B88" s="126"/>
      <c r="C88" s="34"/>
      <c r="D88" s="34"/>
      <c r="E88" s="34"/>
      <c r="F88" s="34"/>
      <c r="G88" s="126"/>
      <c r="H88" s="34"/>
      <c r="I88" s="34"/>
      <c r="J88" s="34"/>
      <c r="K88" s="34"/>
      <c r="L88" s="34"/>
      <c r="M88" s="126"/>
      <c r="N88" s="34"/>
      <c r="O88" s="34"/>
      <c r="P88" s="34"/>
      <c r="Q88" s="34"/>
      <c r="R88" s="34"/>
      <c r="S88" s="34"/>
      <c r="T88" s="34"/>
      <c r="U88" s="34"/>
      <c r="V88" s="126"/>
      <c r="W88" s="34"/>
      <c r="X88" s="126"/>
      <c r="Y88" s="34"/>
      <c r="Z88" s="34"/>
      <c r="AA88" s="34"/>
      <c r="AB88" s="34"/>
      <c r="AC88" s="34"/>
      <c r="AD88" s="34"/>
      <c r="AE88" s="34"/>
      <c r="AF88" s="34"/>
      <c r="AG88" s="34"/>
      <c r="AH88" s="34"/>
      <c r="AI88" s="34"/>
      <c r="AJ88" s="34"/>
      <c r="AK88" s="34"/>
      <c r="AL88" s="34"/>
      <c r="AM88" s="34"/>
      <c r="AN88" s="34"/>
      <c r="AO88" s="34"/>
    </row>
    <row r="89">
      <c r="A89" s="34"/>
      <c r="B89" s="126"/>
      <c r="C89" s="34"/>
      <c r="D89" s="34"/>
      <c r="E89" s="34"/>
      <c r="F89" s="34"/>
      <c r="G89" s="126"/>
      <c r="H89" s="34"/>
      <c r="I89" s="34"/>
      <c r="J89" s="34"/>
      <c r="K89" s="34"/>
      <c r="L89" s="34"/>
      <c r="M89" s="126"/>
      <c r="N89" s="34"/>
      <c r="O89" s="34"/>
      <c r="P89" s="34"/>
      <c r="Q89" s="34"/>
      <c r="R89" s="34"/>
      <c r="S89" s="34"/>
      <c r="T89" s="34"/>
      <c r="U89" s="34"/>
      <c r="V89" s="126"/>
      <c r="W89" s="34"/>
      <c r="X89" s="126"/>
      <c r="Y89" s="34"/>
      <c r="Z89" s="34"/>
      <c r="AA89" s="34"/>
      <c r="AB89" s="34"/>
      <c r="AC89" s="34"/>
      <c r="AD89" s="34"/>
      <c r="AE89" s="34"/>
      <c r="AF89" s="34"/>
      <c r="AG89" s="34"/>
      <c r="AH89" s="34"/>
      <c r="AI89" s="34"/>
      <c r="AJ89" s="34"/>
      <c r="AK89" s="34"/>
      <c r="AL89" s="34"/>
      <c r="AM89" s="34"/>
      <c r="AN89" s="34"/>
      <c r="AO89" s="34"/>
    </row>
    <row r="90">
      <c r="A90" s="34"/>
      <c r="B90" s="126"/>
      <c r="C90" s="34"/>
      <c r="D90" s="34"/>
      <c r="E90" s="34"/>
      <c r="F90" s="34"/>
      <c r="G90" s="126"/>
      <c r="H90" s="34"/>
      <c r="I90" s="34"/>
      <c r="J90" s="34"/>
      <c r="K90" s="34"/>
      <c r="L90" s="34"/>
      <c r="M90" s="126"/>
      <c r="N90" s="34"/>
      <c r="O90" s="34"/>
      <c r="P90" s="34"/>
      <c r="Q90" s="34"/>
      <c r="R90" s="34"/>
      <c r="S90" s="34"/>
      <c r="T90" s="34"/>
      <c r="U90" s="34"/>
      <c r="V90" s="126"/>
      <c r="W90" s="34"/>
      <c r="X90" s="126"/>
      <c r="Y90" s="34"/>
      <c r="Z90" s="34"/>
      <c r="AA90" s="34"/>
      <c r="AB90" s="34"/>
      <c r="AC90" s="34"/>
      <c r="AD90" s="34"/>
      <c r="AE90" s="34"/>
      <c r="AF90" s="34"/>
      <c r="AG90" s="34"/>
      <c r="AH90" s="34"/>
      <c r="AI90" s="34"/>
      <c r="AJ90" s="34"/>
      <c r="AK90" s="34"/>
      <c r="AL90" s="34"/>
      <c r="AM90" s="34"/>
      <c r="AN90" s="34"/>
      <c r="AO90" s="34"/>
    </row>
    <row r="91">
      <c r="A91" s="34"/>
      <c r="B91" s="126"/>
      <c r="C91" s="34"/>
      <c r="D91" s="34"/>
      <c r="E91" s="34"/>
      <c r="F91" s="34"/>
      <c r="G91" s="126"/>
      <c r="H91" s="34"/>
      <c r="I91" s="34"/>
      <c r="J91" s="34"/>
      <c r="K91" s="34"/>
      <c r="L91" s="34"/>
      <c r="M91" s="126"/>
      <c r="N91" s="34"/>
      <c r="O91" s="34"/>
      <c r="P91" s="34"/>
      <c r="Q91" s="34"/>
      <c r="R91" s="34"/>
      <c r="S91" s="34"/>
      <c r="T91" s="34"/>
      <c r="U91" s="34"/>
      <c r="V91" s="126"/>
      <c r="W91" s="34"/>
      <c r="X91" s="126"/>
      <c r="Y91" s="34"/>
      <c r="Z91" s="34"/>
      <c r="AA91" s="34"/>
      <c r="AB91" s="34"/>
      <c r="AC91" s="34"/>
      <c r="AD91" s="34"/>
      <c r="AE91" s="34"/>
      <c r="AF91" s="34"/>
      <c r="AG91" s="34"/>
      <c r="AH91" s="34"/>
      <c r="AI91" s="34"/>
      <c r="AJ91" s="34"/>
      <c r="AK91" s="34"/>
      <c r="AL91" s="34"/>
      <c r="AM91" s="34"/>
      <c r="AN91" s="34"/>
      <c r="AO91" s="34"/>
    </row>
    <row r="92">
      <c r="A92" s="34"/>
      <c r="B92" s="126"/>
      <c r="C92" s="34"/>
      <c r="D92" s="34"/>
      <c r="E92" s="34"/>
      <c r="F92" s="34"/>
      <c r="G92" s="126"/>
      <c r="H92" s="34"/>
      <c r="I92" s="34"/>
      <c r="J92" s="34"/>
      <c r="K92" s="34"/>
      <c r="L92" s="34"/>
      <c r="M92" s="126"/>
      <c r="N92" s="34"/>
      <c r="O92" s="34"/>
      <c r="P92" s="34"/>
      <c r="Q92" s="34"/>
      <c r="R92" s="34"/>
      <c r="S92" s="34"/>
      <c r="T92" s="34"/>
      <c r="U92" s="34"/>
      <c r="V92" s="126"/>
      <c r="W92" s="34"/>
      <c r="X92" s="126"/>
      <c r="Y92" s="34"/>
      <c r="Z92" s="34"/>
      <c r="AA92" s="34"/>
      <c r="AB92" s="34"/>
      <c r="AC92" s="34"/>
      <c r="AD92" s="34"/>
      <c r="AE92" s="34"/>
      <c r="AF92" s="34"/>
      <c r="AG92" s="34"/>
      <c r="AH92" s="34"/>
      <c r="AI92" s="34"/>
      <c r="AJ92" s="34"/>
      <c r="AK92" s="34"/>
      <c r="AL92" s="34"/>
      <c r="AM92" s="34"/>
      <c r="AN92" s="34"/>
      <c r="AO92" s="34"/>
    </row>
    <row r="93">
      <c r="A93" s="34"/>
      <c r="B93" s="126"/>
      <c r="C93" s="34"/>
      <c r="D93" s="34"/>
      <c r="E93" s="34"/>
      <c r="F93" s="34"/>
      <c r="G93" s="126"/>
      <c r="H93" s="34"/>
      <c r="I93" s="34"/>
      <c r="J93" s="34"/>
      <c r="K93" s="34"/>
      <c r="L93" s="34"/>
      <c r="M93" s="126"/>
      <c r="N93" s="34"/>
      <c r="O93" s="34"/>
      <c r="P93" s="34"/>
      <c r="Q93" s="34"/>
      <c r="R93" s="34"/>
      <c r="S93" s="34"/>
      <c r="T93" s="34"/>
      <c r="U93" s="34"/>
      <c r="V93" s="126"/>
      <c r="W93" s="34"/>
      <c r="X93" s="126"/>
      <c r="Y93" s="34"/>
      <c r="Z93" s="34"/>
      <c r="AA93" s="34"/>
      <c r="AB93" s="34"/>
      <c r="AC93" s="34"/>
      <c r="AD93" s="34"/>
      <c r="AE93" s="34"/>
      <c r="AF93" s="34"/>
      <c r="AG93" s="34"/>
      <c r="AH93" s="34"/>
      <c r="AI93" s="34"/>
      <c r="AJ93" s="34"/>
      <c r="AK93" s="34"/>
      <c r="AL93" s="34"/>
      <c r="AM93" s="34"/>
      <c r="AN93" s="34"/>
      <c r="AO93" s="34"/>
    </row>
    <row r="94">
      <c r="A94" s="34"/>
      <c r="B94" s="126"/>
      <c r="C94" s="34"/>
      <c r="D94" s="34"/>
      <c r="E94" s="34"/>
      <c r="F94" s="34"/>
      <c r="G94" s="126"/>
      <c r="H94" s="34"/>
      <c r="I94" s="34"/>
      <c r="J94" s="34"/>
      <c r="K94" s="34"/>
      <c r="L94" s="34"/>
      <c r="M94" s="126"/>
      <c r="N94" s="34"/>
      <c r="O94" s="34"/>
      <c r="P94" s="34"/>
      <c r="Q94" s="34"/>
      <c r="R94" s="34"/>
      <c r="S94" s="34"/>
      <c r="T94" s="34"/>
      <c r="U94" s="34"/>
      <c r="V94" s="126"/>
      <c r="W94" s="34"/>
      <c r="X94" s="126"/>
      <c r="Y94" s="34"/>
      <c r="Z94" s="34"/>
      <c r="AA94" s="34"/>
      <c r="AB94" s="34"/>
      <c r="AC94" s="34"/>
      <c r="AD94" s="34"/>
      <c r="AE94" s="34"/>
      <c r="AF94" s="34"/>
      <c r="AG94" s="34"/>
      <c r="AH94" s="34"/>
      <c r="AI94" s="34"/>
      <c r="AJ94" s="34"/>
      <c r="AK94" s="34"/>
      <c r="AL94" s="34"/>
      <c r="AM94" s="34"/>
      <c r="AN94" s="34"/>
      <c r="AO94" s="34"/>
    </row>
    <row r="95">
      <c r="A95" s="34"/>
      <c r="B95" s="126"/>
      <c r="C95" s="34"/>
      <c r="D95" s="34"/>
      <c r="E95" s="34"/>
      <c r="F95" s="34"/>
      <c r="G95" s="126"/>
      <c r="H95" s="34"/>
      <c r="I95" s="34"/>
      <c r="J95" s="34"/>
      <c r="K95" s="34"/>
      <c r="L95" s="34"/>
      <c r="M95" s="126"/>
      <c r="N95" s="34"/>
      <c r="O95" s="34"/>
      <c r="P95" s="34"/>
      <c r="Q95" s="34"/>
      <c r="R95" s="34"/>
      <c r="S95" s="34"/>
      <c r="T95" s="34"/>
      <c r="U95" s="34"/>
      <c r="V95" s="126"/>
      <c r="W95" s="34"/>
      <c r="X95" s="126"/>
      <c r="Y95" s="34"/>
      <c r="Z95" s="34"/>
      <c r="AA95" s="34"/>
      <c r="AB95" s="34"/>
      <c r="AC95" s="34"/>
      <c r="AD95" s="34"/>
      <c r="AE95" s="34"/>
      <c r="AF95" s="34"/>
      <c r="AG95" s="34"/>
      <c r="AH95" s="34"/>
      <c r="AI95" s="34"/>
      <c r="AJ95" s="34"/>
      <c r="AK95" s="34"/>
      <c r="AL95" s="34"/>
      <c r="AM95" s="34"/>
      <c r="AN95" s="34"/>
      <c r="AO95" s="34"/>
    </row>
    <row r="96">
      <c r="A96" s="34"/>
      <c r="B96" s="126"/>
      <c r="C96" s="34"/>
      <c r="D96" s="34"/>
      <c r="E96" s="34"/>
      <c r="F96" s="34"/>
      <c r="G96" s="126"/>
      <c r="H96" s="34"/>
      <c r="I96" s="34"/>
      <c r="J96" s="34"/>
      <c r="K96" s="34"/>
      <c r="L96" s="34"/>
      <c r="M96" s="126"/>
      <c r="N96" s="34"/>
      <c r="O96" s="34"/>
      <c r="P96" s="34"/>
      <c r="Q96" s="34"/>
      <c r="R96" s="34"/>
      <c r="S96" s="34"/>
      <c r="T96" s="34"/>
      <c r="U96" s="34"/>
      <c r="V96" s="126"/>
      <c r="W96" s="34"/>
      <c r="X96" s="126"/>
      <c r="Y96" s="34"/>
      <c r="Z96" s="34"/>
      <c r="AA96" s="34"/>
      <c r="AB96" s="34"/>
      <c r="AC96" s="34"/>
      <c r="AD96" s="34"/>
      <c r="AE96" s="34"/>
      <c r="AF96" s="34"/>
      <c r="AG96" s="34"/>
      <c r="AH96" s="34"/>
      <c r="AI96" s="34"/>
      <c r="AJ96" s="34"/>
      <c r="AK96" s="34"/>
      <c r="AL96" s="34"/>
      <c r="AM96" s="34"/>
      <c r="AN96" s="34"/>
      <c r="AO96" s="34"/>
    </row>
    <row r="97">
      <c r="A97" s="34"/>
      <c r="B97" s="126"/>
      <c r="C97" s="34"/>
      <c r="D97" s="34"/>
      <c r="E97" s="34"/>
      <c r="F97" s="34"/>
      <c r="G97" s="126"/>
      <c r="H97" s="34"/>
      <c r="I97" s="34"/>
      <c r="J97" s="34"/>
      <c r="K97" s="34"/>
      <c r="L97" s="34"/>
      <c r="M97" s="126"/>
      <c r="N97" s="34"/>
      <c r="O97" s="34"/>
      <c r="P97" s="34"/>
      <c r="Q97" s="34"/>
      <c r="R97" s="34"/>
      <c r="S97" s="34"/>
      <c r="T97" s="34"/>
      <c r="U97" s="34"/>
      <c r="V97" s="126"/>
      <c r="W97" s="34"/>
      <c r="X97" s="126"/>
      <c r="Y97" s="34"/>
      <c r="Z97" s="34"/>
      <c r="AA97" s="34"/>
      <c r="AB97" s="34"/>
      <c r="AC97" s="34"/>
      <c r="AD97" s="34"/>
      <c r="AE97" s="34"/>
      <c r="AF97" s="34"/>
      <c r="AG97" s="34"/>
      <c r="AH97" s="34"/>
      <c r="AI97" s="34"/>
      <c r="AJ97" s="34"/>
      <c r="AK97" s="34"/>
      <c r="AL97" s="34"/>
      <c r="AM97" s="34"/>
      <c r="AN97" s="34"/>
      <c r="AO97" s="34"/>
    </row>
    <row r="98">
      <c r="A98" s="34"/>
      <c r="B98" s="126"/>
      <c r="C98" s="34"/>
      <c r="D98" s="34"/>
      <c r="E98" s="34"/>
      <c r="F98" s="34"/>
      <c r="G98" s="126"/>
      <c r="H98" s="34"/>
      <c r="I98" s="34"/>
      <c r="J98" s="34"/>
      <c r="K98" s="34"/>
      <c r="L98" s="34"/>
      <c r="M98" s="126"/>
      <c r="N98" s="34"/>
      <c r="O98" s="34"/>
      <c r="P98" s="34"/>
      <c r="Q98" s="34"/>
      <c r="R98" s="34"/>
      <c r="S98" s="34"/>
      <c r="T98" s="34"/>
      <c r="U98" s="34"/>
      <c r="V98" s="126"/>
      <c r="W98" s="34"/>
      <c r="X98" s="126"/>
      <c r="Y98" s="34"/>
      <c r="Z98" s="34"/>
      <c r="AA98" s="34"/>
      <c r="AB98" s="34"/>
      <c r="AC98" s="34"/>
      <c r="AD98" s="34"/>
      <c r="AE98" s="34"/>
      <c r="AF98" s="34"/>
      <c r="AG98" s="34"/>
      <c r="AH98" s="34"/>
      <c r="AI98" s="34"/>
      <c r="AJ98" s="34"/>
      <c r="AK98" s="34"/>
      <c r="AL98" s="34"/>
      <c r="AM98" s="34"/>
      <c r="AN98" s="34"/>
      <c r="AO98" s="34"/>
    </row>
    <row r="99">
      <c r="A99" s="34"/>
      <c r="B99" s="126"/>
      <c r="C99" s="34"/>
      <c r="D99" s="34"/>
      <c r="E99" s="34"/>
      <c r="F99" s="34"/>
      <c r="G99" s="126"/>
      <c r="H99" s="34"/>
      <c r="I99" s="34"/>
      <c r="J99" s="34"/>
      <c r="K99" s="34"/>
      <c r="L99" s="34"/>
      <c r="M99" s="126"/>
      <c r="N99" s="34"/>
      <c r="O99" s="34"/>
      <c r="P99" s="34"/>
      <c r="Q99" s="34"/>
      <c r="R99" s="34"/>
      <c r="S99" s="34"/>
      <c r="T99" s="34"/>
      <c r="U99" s="34"/>
      <c r="V99" s="126"/>
      <c r="W99" s="34"/>
      <c r="X99" s="126"/>
      <c r="Y99" s="34"/>
      <c r="Z99" s="34"/>
      <c r="AA99" s="34"/>
      <c r="AB99" s="34"/>
      <c r="AC99" s="34"/>
      <c r="AD99" s="34"/>
      <c r="AE99" s="34"/>
      <c r="AF99" s="34"/>
      <c r="AG99" s="34"/>
      <c r="AH99" s="34"/>
      <c r="AI99" s="34"/>
      <c r="AJ99" s="34"/>
      <c r="AK99" s="34"/>
      <c r="AL99" s="34"/>
      <c r="AM99" s="34"/>
      <c r="AN99" s="34"/>
      <c r="AO99" s="34"/>
    </row>
    <row r="100">
      <c r="A100" s="34"/>
      <c r="B100" s="126"/>
      <c r="C100" s="34"/>
      <c r="D100" s="34"/>
      <c r="E100" s="34"/>
      <c r="F100" s="34"/>
      <c r="G100" s="126"/>
      <c r="H100" s="34"/>
      <c r="I100" s="34"/>
      <c r="J100" s="34"/>
      <c r="K100" s="34"/>
      <c r="L100" s="34"/>
      <c r="M100" s="126"/>
      <c r="N100" s="34"/>
      <c r="O100" s="34"/>
      <c r="P100" s="34"/>
      <c r="Q100" s="34"/>
      <c r="R100" s="34"/>
      <c r="S100" s="34"/>
      <c r="T100" s="34"/>
      <c r="U100" s="34"/>
      <c r="V100" s="126"/>
      <c r="W100" s="34"/>
      <c r="X100" s="126"/>
      <c r="Y100" s="34"/>
      <c r="Z100" s="34"/>
      <c r="AA100" s="34"/>
      <c r="AB100" s="34"/>
      <c r="AC100" s="34"/>
      <c r="AD100" s="34"/>
      <c r="AE100" s="34"/>
      <c r="AF100" s="34"/>
      <c r="AG100" s="34"/>
      <c r="AH100" s="34"/>
      <c r="AI100" s="34"/>
      <c r="AJ100" s="34"/>
      <c r="AK100" s="34"/>
      <c r="AL100" s="34"/>
      <c r="AM100" s="34"/>
      <c r="AN100" s="34"/>
      <c r="AO100" s="34"/>
    </row>
    <row r="101">
      <c r="A101" s="34"/>
      <c r="B101" s="126"/>
      <c r="C101" s="34"/>
      <c r="D101" s="34"/>
      <c r="E101" s="34"/>
      <c r="F101" s="34"/>
      <c r="G101" s="126"/>
      <c r="H101" s="34"/>
      <c r="I101" s="34"/>
      <c r="J101" s="34"/>
      <c r="K101" s="34"/>
      <c r="L101" s="34"/>
      <c r="M101" s="126"/>
      <c r="N101" s="34"/>
      <c r="O101" s="34"/>
      <c r="P101" s="34"/>
      <c r="Q101" s="34"/>
      <c r="R101" s="34"/>
      <c r="S101" s="34"/>
      <c r="T101" s="34"/>
      <c r="U101" s="34"/>
      <c r="V101" s="126"/>
      <c r="W101" s="34"/>
      <c r="X101" s="126"/>
      <c r="Y101" s="34"/>
      <c r="Z101" s="34"/>
      <c r="AA101" s="34"/>
      <c r="AB101" s="34"/>
      <c r="AC101" s="34"/>
      <c r="AD101" s="34"/>
      <c r="AE101" s="34"/>
      <c r="AF101" s="34"/>
      <c r="AG101" s="34"/>
      <c r="AH101" s="34"/>
      <c r="AI101" s="34"/>
      <c r="AJ101" s="34"/>
      <c r="AK101" s="34"/>
      <c r="AL101" s="34"/>
      <c r="AM101" s="34"/>
      <c r="AN101" s="34"/>
      <c r="AO101" s="34"/>
    </row>
    <row r="102">
      <c r="A102" s="34"/>
      <c r="B102" s="126"/>
      <c r="C102" s="34"/>
      <c r="D102" s="34"/>
      <c r="E102" s="34"/>
      <c r="F102" s="34"/>
      <c r="G102" s="126"/>
      <c r="H102" s="34"/>
      <c r="I102" s="34"/>
      <c r="J102" s="34"/>
      <c r="K102" s="34"/>
      <c r="L102" s="34"/>
      <c r="M102" s="126"/>
      <c r="N102" s="34"/>
      <c r="O102" s="34"/>
      <c r="P102" s="34"/>
      <c r="Q102" s="34"/>
      <c r="R102" s="34"/>
      <c r="S102" s="34"/>
      <c r="T102" s="34"/>
      <c r="U102" s="34"/>
      <c r="V102" s="126"/>
      <c r="W102" s="34"/>
      <c r="X102" s="126"/>
      <c r="Y102" s="34"/>
      <c r="Z102" s="34"/>
      <c r="AA102" s="34"/>
      <c r="AB102" s="34"/>
      <c r="AC102" s="34"/>
      <c r="AD102" s="34"/>
      <c r="AE102" s="34"/>
      <c r="AF102" s="34"/>
      <c r="AG102" s="34"/>
      <c r="AH102" s="34"/>
      <c r="AI102" s="34"/>
      <c r="AJ102" s="34"/>
      <c r="AK102" s="34"/>
      <c r="AL102" s="34"/>
      <c r="AM102" s="34"/>
      <c r="AN102" s="34"/>
      <c r="AO102" s="34"/>
    </row>
    <row r="103">
      <c r="A103" s="34"/>
      <c r="B103" s="126"/>
      <c r="C103" s="34"/>
      <c r="D103" s="34"/>
      <c r="E103" s="34"/>
      <c r="F103" s="34"/>
      <c r="G103" s="126"/>
      <c r="H103" s="34"/>
      <c r="I103" s="34"/>
      <c r="J103" s="34"/>
      <c r="K103" s="34"/>
      <c r="L103" s="34"/>
      <c r="M103" s="126"/>
      <c r="N103" s="34"/>
      <c r="O103" s="34"/>
      <c r="P103" s="34"/>
      <c r="Q103" s="34"/>
      <c r="R103" s="34"/>
      <c r="S103" s="34"/>
      <c r="T103" s="34"/>
      <c r="U103" s="34"/>
      <c r="V103" s="126"/>
      <c r="W103" s="34"/>
      <c r="X103" s="126"/>
      <c r="Y103" s="34"/>
      <c r="Z103" s="34"/>
      <c r="AA103" s="34"/>
      <c r="AB103" s="34"/>
      <c r="AC103" s="34"/>
      <c r="AD103" s="34"/>
      <c r="AE103" s="34"/>
      <c r="AF103" s="34"/>
      <c r="AG103" s="34"/>
      <c r="AH103" s="34"/>
      <c r="AI103" s="34"/>
      <c r="AJ103" s="34"/>
      <c r="AK103" s="34"/>
      <c r="AL103" s="34"/>
      <c r="AM103" s="34"/>
      <c r="AN103" s="34"/>
      <c r="AO103" s="34"/>
    </row>
    <row r="104">
      <c r="A104" s="34"/>
      <c r="B104" s="126"/>
      <c r="C104" s="34"/>
      <c r="D104" s="34"/>
      <c r="E104" s="34"/>
      <c r="F104" s="34"/>
      <c r="G104" s="126"/>
      <c r="H104" s="34"/>
      <c r="I104" s="34"/>
      <c r="J104" s="34"/>
      <c r="K104" s="34"/>
      <c r="L104" s="34"/>
      <c r="M104" s="126"/>
      <c r="N104" s="34"/>
      <c r="O104" s="34"/>
      <c r="P104" s="34"/>
      <c r="Q104" s="34"/>
      <c r="R104" s="34"/>
      <c r="S104" s="34"/>
      <c r="T104" s="34"/>
      <c r="U104" s="34"/>
      <c r="V104" s="126"/>
      <c r="W104" s="34"/>
      <c r="X104" s="126"/>
      <c r="Y104" s="34"/>
      <c r="Z104" s="34"/>
      <c r="AA104" s="34"/>
      <c r="AB104" s="34"/>
      <c r="AC104" s="34"/>
      <c r="AD104" s="34"/>
      <c r="AE104" s="34"/>
      <c r="AF104" s="34"/>
      <c r="AG104" s="34"/>
      <c r="AH104" s="34"/>
      <c r="AI104" s="34"/>
      <c r="AJ104" s="34"/>
      <c r="AK104" s="34"/>
      <c r="AL104" s="34"/>
      <c r="AM104" s="34"/>
      <c r="AN104" s="34"/>
      <c r="AO104" s="34"/>
    </row>
    <row r="105">
      <c r="A105" s="34"/>
      <c r="B105" s="126"/>
      <c r="C105" s="34"/>
      <c r="D105" s="34"/>
      <c r="E105" s="34"/>
      <c r="F105" s="34"/>
      <c r="G105" s="126"/>
      <c r="H105" s="34"/>
      <c r="I105" s="34"/>
      <c r="J105" s="34"/>
      <c r="K105" s="34"/>
      <c r="L105" s="34"/>
      <c r="M105" s="126"/>
      <c r="N105" s="34"/>
      <c r="O105" s="34"/>
      <c r="P105" s="34"/>
      <c r="Q105" s="34"/>
      <c r="R105" s="34"/>
      <c r="S105" s="34"/>
      <c r="T105" s="34"/>
      <c r="U105" s="34"/>
      <c r="V105" s="126"/>
      <c r="W105" s="34"/>
      <c r="X105" s="126"/>
      <c r="Y105" s="34"/>
      <c r="Z105" s="34"/>
      <c r="AA105" s="34"/>
      <c r="AB105" s="34"/>
      <c r="AC105" s="34"/>
      <c r="AD105" s="34"/>
      <c r="AE105" s="34"/>
      <c r="AF105" s="34"/>
      <c r="AG105" s="34"/>
      <c r="AH105" s="34"/>
      <c r="AI105" s="34"/>
      <c r="AJ105" s="34"/>
      <c r="AK105" s="34"/>
      <c r="AL105" s="34"/>
      <c r="AM105" s="34"/>
      <c r="AN105" s="34"/>
      <c r="AO105" s="34"/>
    </row>
    <row r="106">
      <c r="A106" s="34"/>
      <c r="B106" s="126"/>
      <c r="C106" s="34"/>
      <c r="D106" s="34"/>
      <c r="E106" s="34"/>
      <c r="F106" s="34"/>
      <c r="G106" s="126"/>
      <c r="H106" s="34"/>
      <c r="I106" s="34"/>
      <c r="J106" s="34"/>
      <c r="K106" s="34"/>
      <c r="L106" s="34"/>
      <c r="M106" s="126"/>
      <c r="N106" s="34"/>
      <c r="O106" s="34"/>
      <c r="P106" s="34"/>
      <c r="Q106" s="34"/>
      <c r="R106" s="34"/>
      <c r="S106" s="34"/>
      <c r="T106" s="34"/>
      <c r="U106" s="34"/>
      <c r="V106" s="126"/>
      <c r="W106" s="34"/>
      <c r="X106" s="126"/>
      <c r="Y106" s="34"/>
      <c r="Z106" s="34"/>
      <c r="AA106" s="34"/>
      <c r="AB106" s="34"/>
      <c r="AC106" s="34"/>
      <c r="AD106" s="34"/>
      <c r="AE106" s="34"/>
      <c r="AF106" s="34"/>
      <c r="AG106" s="34"/>
      <c r="AH106" s="34"/>
      <c r="AI106" s="34"/>
      <c r="AJ106" s="34"/>
      <c r="AK106" s="34"/>
      <c r="AL106" s="34"/>
      <c r="AM106" s="34"/>
      <c r="AN106" s="34"/>
      <c r="AO106" s="34"/>
    </row>
    <row r="107">
      <c r="A107" s="34"/>
      <c r="B107" s="126"/>
      <c r="C107" s="34"/>
      <c r="D107" s="34"/>
      <c r="E107" s="34"/>
      <c r="F107" s="34"/>
      <c r="G107" s="126"/>
      <c r="H107" s="34"/>
      <c r="I107" s="34"/>
      <c r="J107" s="34"/>
      <c r="K107" s="34"/>
      <c r="L107" s="34"/>
      <c r="M107" s="126"/>
      <c r="N107" s="34"/>
      <c r="O107" s="34"/>
      <c r="P107" s="34"/>
      <c r="Q107" s="34"/>
      <c r="R107" s="34"/>
      <c r="S107" s="34"/>
      <c r="T107" s="34"/>
      <c r="U107" s="34"/>
      <c r="V107" s="126"/>
      <c r="W107" s="34"/>
      <c r="X107" s="126"/>
      <c r="Y107" s="34"/>
      <c r="Z107" s="34"/>
      <c r="AA107" s="34"/>
      <c r="AB107" s="34"/>
      <c r="AC107" s="34"/>
      <c r="AD107" s="34"/>
      <c r="AE107" s="34"/>
      <c r="AF107" s="34"/>
      <c r="AG107" s="34"/>
      <c r="AH107" s="34"/>
      <c r="AI107" s="34"/>
      <c r="AJ107" s="34"/>
      <c r="AK107" s="34"/>
      <c r="AL107" s="34"/>
      <c r="AM107" s="34"/>
      <c r="AN107" s="34"/>
      <c r="AO107" s="34"/>
    </row>
    <row r="108">
      <c r="A108" s="34"/>
      <c r="B108" s="126"/>
      <c r="C108" s="34"/>
      <c r="D108" s="34"/>
      <c r="E108" s="34"/>
      <c r="F108" s="34"/>
      <c r="G108" s="126"/>
      <c r="H108" s="34"/>
      <c r="I108" s="34"/>
      <c r="J108" s="34"/>
      <c r="K108" s="34"/>
      <c r="L108" s="34"/>
      <c r="M108" s="126"/>
      <c r="N108" s="34"/>
      <c r="O108" s="34"/>
      <c r="P108" s="34"/>
      <c r="Q108" s="34"/>
      <c r="R108" s="34"/>
      <c r="S108" s="34"/>
      <c r="T108" s="34"/>
      <c r="U108" s="34"/>
      <c r="V108" s="126"/>
      <c r="W108" s="34"/>
      <c r="X108" s="126"/>
      <c r="Y108" s="34"/>
      <c r="Z108" s="34"/>
      <c r="AA108" s="34"/>
      <c r="AB108" s="34"/>
      <c r="AC108" s="34"/>
      <c r="AD108" s="34"/>
      <c r="AE108" s="34"/>
      <c r="AF108" s="34"/>
      <c r="AG108" s="34"/>
      <c r="AH108" s="34"/>
      <c r="AI108" s="34"/>
      <c r="AJ108" s="34"/>
      <c r="AK108" s="34"/>
      <c r="AL108" s="34"/>
      <c r="AM108" s="34"/>
      <c r="AN108" s="34"/>
      <c r="AO108" s="34"/>
    </row>
    <row r="109">
      <c r="A109" s="34"/>
      <c r="B109" s="126"/>
      <c r="C109" s="34"/>
      <c r="D109" s="34"/>
      <c r="E109" s="34"/>
      <c r="F109" s="34"/>
      <c r="G109" s="126"/>
      <c r="H109" s="34"/>
      <c r="I109" s="34"/>
      <c r="J109" s="34"/>
      <c r="K109" s="34"/>
      <c r="L109" s="34"/>
      <c r="M109" s="126"/>
      <c r="N109" s="34"/>
      <c r="O109" s="34"/>
      <c r="P109" s="34"/>
      <c r="Q109" s="34"/>
      <c r="R109" s="34"/>
      <c r="S109" s="34"/>
      <c r="T109" s="34"/>
      <c r="U109" s="34"/>
      <c r="V109" s="126"/>
      <c r="W109" s="34"/>
      <c r="X109" s="126"/>
      <c r="Y109" s="34"/>
      <c r="Z109" s="34"/>
      <c r="AA109" s="34"/>
      <c r="AB109" s="34"/>
      <c r="AC109" s="34"/>
      <c r="AD109" s="34"/>
      <c r="AE109" s="34"/>
      <c r="AF109" s="34"/>
      <c r="AG109" s="34"/>
      <c r="AH109" s="34"/>
      <c r="AI109" s="34"/>
      <c r="AJ109" s="34"/>
      <c r="AK109" s="34"/>
      <c r="AL109" s="34"/>
      <c r="AM109" s="34"/>
      <c r="AN109" s="34"/>
      <c r="AO109" s="34"/>
    </row>
    <row r="110">
      <c r="A110" s="34"/>
      <c r="B110" s="126"/>
      <c r="C110" s="34"/>
      <c r="D110" s="34"/>
      <c r="E110" s="34"/>
      <c r="F110" s="34"/>
      <c r="G110" s="126"/>
      <c r="H110" s="34"/>
      <c r="I110" s="34"/>
      <c r="J110" s="34"/>
      <c r="K110" s="34"/>
      <c r="L110" s="34"/>
      <c r="M110" s="126"/>
      <c r="N110" s="34"/>
      <c r="O110" s="34"/>
      <c r="P110" s="34"/>
      <c r="Q110" s="34"/>
      <c r="R110" s="34"/>
      <c r="S110" s="34"/>
      <c r="T110" s="34"/>
      <c r="U110" s="34"/>
      <c r="V110" s="126"/>
      <c r="W110" s="34"/>
      <c r="X110" s="126"/>
      <c r="Y110" s="34"/>
      <c r="Z110" s="34"/>
      <c r="AA110" s="34"/>
      <c r="AB110" s="34"/>
      <c r="AC110" s="34"/>
      <c r="AD110" s="34"/>
      <c r="AE110" s="34"/>
      <c r="AF110" s="34"/>
      <c r="AG110" s="34"/>
      <c r="AH110" s="34"/>
      <c r="AI110" s="34"/>
      <c r="AJ110" s="34"/>
      <c r="AK110" s="34"/>
      <c r="AL110" s="34"/>
      <c r="AM110" s="34"/>
      <c r="AN110" s="34"/>
      <c r="AO110" s="34"/>
    </row>
    <row r="111">
      <c r="A111" s="34"/>
      <c r="B111" s="126"/>
      <c r="C111" s="34"/>
      <c r="D111" s="34"/>
      <c r="E111" s="34"/>
      <c r="F111" s="34"/>
      <c r="G111" s="126"/>
      <c r="H111" s="34"/>
      <c r="I111" s="34"/>
      <c r="J111" s="34"/>
      <c r="K111" s="34"/>
      <c r="L111" s="34"/>
      <c r="M111" s="126"/>
      <c r="N111" s="34"/>
      <c r="O111" s="34"/>
      <c r="P111" s="34"/>
      <c r="Q111" s="34"/>
      <c r="R111" s="34"/>
      <c r="S111" s="34"/>
      <c r="T111" s="34"/>
      <c r="U111" s="34"/>
      <c r="V111" s="126"/>
      <c r="W111" s="34"/>
      <c r="X111" s="126"/>
      <c r="Y111" s="34"/>
      <c r="Z111" s="34"/>
      <c r="AA111" s="34"/>
      <c r="AB111" s="34"/>
      <c r="AC111" s="34"/>
      <c r="AD111" s="34"/>
      <c r="AE111" s="34"/>
      <c r="AF111" s="34"/>
      <c r="AG111" s="34"/>
      <c r="AH111" s="34"/>
      <c r="AI111" s="34"/>
      <c r="AJ111" s="34"/>
      <c r="AK111" s="34"/>
      <c r="AL111" s="34"/>
      <c r="AM111" s="34"/>
      <c r="AN111" s="34"/>
      <c r="AO111" s="34"/>
    </row>
    <row r="112">
      <c r="A112" s="34"/>
      <c r="B112" s="126"/>
      <c r="C112" s="34"/>
      <c r="D112" s="34"/>
      <c r="E112" s="34"/>
      <c r="F112" s="34"/>
      <c r="G112" s="126"/>
      <c r="H112" s="34"/>
      <c r="I112" s="34"/>
      <c r="J112" s="34"/>
      <c r="K112" s="34"/>
      <c r="L112" s="34"/>
      <c r="M112" s="126"/>
      <c r="N112" s="34"/>
      <c r="O112" s="34"/>
      <c r="P112" s="34"/>
      <c r="Q112" s="34"/>
      <c r="R112" s="34"/>
      <c r="S112" s="34"/>
      <c r="T112" s="34"/>
      <c r="U112" s="34"/>
      <c r="V112" s="126"/>
      <c r="W112" s="34"/>
      <c r="X112" s="126"/>
      <c r="Y112" s="34"/>
      <c r="Z112" s="34"/>
      <c r="AA112" s="34"/>
      <c r="AB112" s="34"/>
      <c r="AC112" s="34"/>
      <c r="AD112" s="34"/>
      <c r="AE112" s="34"/>
      <c r="AF112" s="34"/>
      <c r="AG112" s="34"/>
      <c r="AH112" s="34"/>
      <c r="AI112" s="34"/>
      <c r="AJ112" s="34"/>
      <c r="AK112" s="34"/>
      <c r="AL112" s="34"/>
      <c r="AM112" s="34"/>
      <c r="AN112" s="34"/>
      <c r="AO112" s="34"/>
    </row>
    <row r="113">
      <c r="A113" s="34"/>
      <c r="B113" s="126"/>
      <c r="C113" s="34"/>
      <c r="D113" s="34"/>
      <c r="E113" s="34"/>
      <c r="F113" s="34"/>
      <c r="G113" s="126"/>
      <c r="H113" s="34"/>
      <c r="I113" s="34"/>
      <c r="J113" s="34"/>
      <c r="K113" s="34"/>
      <c r="L113" s="34"/>
      <c r="M113" s="126"/>
      <c r="N113" s="34"/>
      <c r="O113" s="34"/>
      <c r="P113" s="34"/>
      <c r="Q113" s="34"/>
      <c r="R113" s="34"/>
      <c r="S113" s="34"/>
      <c r="T113" s="34"/>
      <c r="U113" s="34"/>
      <c r="V113" s="126"/>
      <c r="W113" s="34"/>
      <c r="X113" s="126"/>
      <c r="Y113" s="34"/>
      <c r="Z113" s="34"/>
      <c r="AA113" s="34"/>
      <c r="AB113" s="34"/>
      <c r="AC113" s="34"/>
      <c r="AD113" s="34"/>
      <c r="AE113" s="34"/>
      <c r="AF113" s="34"/>
      <c r="AG113" s="34"/>
      <c r="AH113" s="34"/>
      <c r="AI113" s="34"/>
      <c r="AJ113" s="34"/>
      <c r="AK113" s="34"/>
      <c r="AL113" s="34"/>
      <c r="AM113" s="34"/>
      <c r="AN113" s="34"/>
      <c r="AO113" s="34"/>
    </row>
    <row r="114">
      <c r="A114" s="34"/>
      <c r="B114" s="126"/>
      <c r="C114" s="34"/>
      <c r="D114" s="34"/>
      <c r="E114" s="34"/>
      <c r="F114" s="34"/>
      <c r="G114" s="126"/>
      <c r="H114" s="34"/>
      <c r="I114" s="34"/>
      <c r="J114" s="34"/>
      <c r="K114" s="34"/>
      <c r="L114" s="34"/>
      <c r="M114" s="126"/>
      <c r="N114" s="34"/>
      <c r="O114" s="34"/>
      <c r="P114" s="34"/>
      <c r="Q114" s="34"/>
      <c r="R114" s="34"/>
      <c r="S114" s="34"/>
      <c r="T114" s="34"/>
      <c r="U114" s="34"/>
      <c r="V114" s="126"/>
      <c r="W114" s="34"/>
      <c r="X114" s="126"/>
      <c r="Y114" s="34"/>
      <c r="Z114" s="34"/>
      <c r="AA114" s="34"/>
      <c r="AB114" s="34"/>
      <c r="AC114" s="34"/>
      <c r="AD114" s="34"/>
      <c r="AE114" s="34"/>
      <c r="AF114" s="34"/>
      <c r="AG114" s="34"/>
      <c r="AH114" s="34"/>
      <c r="AI114" s="34"/>
      <c r="AJ114" s="34"/>
      <c r="AK114" s="34"/>
      <c r="AL114" s="34"/>
      <c r="AM114" s="34"/>
      <c r="AN114" s="34"/>
      <c r="AO114" s="34"/>
    </row>
    <row r="115">
      <c r="A115" s="34"/>
      <c r="B115" s="126"/>
      <c r="C115" s="34"/>
      <c r="D115" s="34"/>
      <c r="E115" s="34"/>
      <c r="F115" s="34"/>
      <c r="G115" s="126"/>
      <c r="H115" s="34"/>
      <c r="I115" s="34"/>
      <c r="J115" s="34"/>
      <c r="K115" s="34"/>
      <c r="L115" s="34"/>
      <c r="M115" s="126"/>
      <c r="N115" s="34"/>
      <c r="O115" s="34"/>
      <c r="P115" s="34"/>
      <c r="Q115" s="34"/>
      <c r="R115" s="34"/>
      <c r="S115" s="34"/>
      <c r="T115" s="34"/>
      <c r="U115" s="34"/>
      <c r="V115" s="126"/>
      <c r="W115" s="34"/>
      <c r="X115" s="126"/>
      <c r="Y115" s="34"/>
      <c r="Z115" s="34"/>
      <c r="AA115" s="34"/>
      <c r="AB115" s="34"/>
      <c r="AC115" s="34"/>
      <c r="AD115" s="34"/>
      <c r="AE115" s="34"/>
      <c r="AF115" s="34"/>
      <c r="AG115" s="34"/>
      <c r="AH115" s="34"/>
      <c r="AI115" s="34"/>
      <c r="AJ115" s="34"/>
      <c r="AK115" s="34"/>
      <c r="AL115" s="34"/>
      <c r="AM115" s="34"/>
      <c r="AN115" s="34"/>
      <c r="AO115" s="34"/>
    </row>
    <row r="116">
      <c r="A116" s="34"/>
      <c r="B116" s="126"/>
      <c r="C116" s="34"/>
      <c r="D116" s="34"/>
      <c r="E116" s="34"/>
      <c r="F116" s="34"/>
      <c r="G116" s="126"/>
      <c r="H116" s="34"/>
      <c r="I116" s="34"/>
      <c r="J116" s="34"/>
      <c r="K116" s="34"/>
      <c r="L116" s="34"/>
      <c r="M116" s="126"/>
      <c r="N116" s="34"/>
      <c r="O116" s="34"/>
      <c r="P116" s="34"/>
      <c r="Q116" s="34"/>
      <c r="R116" s="34"/>
      <c r="S116" s="34"/>
      <c r="T116" s="34"/>
      <c r="U116" s="34"/>
      <c r="V116" s="126"/>
      <c r="W116" s="34"/>
      <c r="X116" s="126"/>
      <c r="Y116" s="34"/>
      <c r="Z116" s="34"/>
      <c r="AA116" s="34"/>
      <c r="AB116" s="34"/>
      <c r="AC116" s="34"/>
      <c r="AD116" s="34"/>
      <c r="AE116" s="34"/>
      <c r="AF116" s="34"/>
      <c r="AG116" s="34"/>
      <c r="AH116" s="34"/>
      <c r="AI116" s="34"/>
      <c r="AJ116" s="34"/>
      <c r="AK116" s="34"/>
      <c r="AL116" s="34"/>
      <c r="AM116" s="34"/>
      <c r="AN116" s="34"/>
      <c r="AO116" s="34"/>
    </row>
    <row r="117">
      <c r="A117" s="34"/>
      <c r="B117" s="126"/>
      <c r="C117" s="34"/>
      <c r="D117" s="34"/>
      <c r="E117" s="34"/>
      <c r="F117" s="34"/>
      <c r="G117" s="126"/>
      <c r="H117" s="34"/>
      <c r="I117" s="34"/>
      <c r="J117" s="34"/>
      <c r="K117" s="34"/>
      <c r="L117" s="34"/>
      <c r="M117" s="126"/>
      <c r="N117" s="34"/>
      <c r="O117" s="34"/>
      <c r="P117" s="34"/>
      <c r="Q117" s="34"/>
      <c r="R117" s="34"/>
      <c r="S117" s="34"/>
      <c r="T117" s="34"/>
      <c r="U117" s="34"/>
      <c r="V117" s="126"/>
      <c r="W117" s="34"/>
      <c r="X117" s="126"/>
      <c r="Y117" s="34"/>
      <c r="Z117" s="34"/>
      <c r="AA117" s="34"/>
      <c r="AB117" s="34"/>
      <c r="AC117" s="34"/>
      <c r="AD117" s="34"/>
      <c r="AE117" s="34"/>
      <c r="AF117" s="34"/>
      <c r="AG117" s="34"/>
      <c r="AH117" s="34"/>
      <c r="AI117" s="34"/>
      <c r="AJ117" s="34"/>
      <c r="AK117" s="34"/>
      <c r="AL117" s="34"/>
      <c r="AM117" s="34"/>
      <c r="AN117" s="34"/>
      <c r="AO117" s="34"/>
    </row>
    <row r="118">
      <c r="A118" s="34"/>
      <c r="B118" s="126"/>
      <c r="C118" s="34"/>
      <c r="D118" s="34"/>
      <c r="E118" s="34"/>
      <c r="F118" s="34"/>
      <c r="G118" s="126"/>
      <c r="H118" s="34"/>
      <c r="I118" s="34"/>
      <c r="J118" s="34"/>
      <c r="K118" s="34"/>
      <c r="L118" s="34"/>
      <c r="M118" s="126"/>
      <c r="N118" s="34"/>
      <c r="O118" s="34"/>
      <c r="P118" s="34"/>
      <c r="Q118" s="34"/>
      <c r="R118" s="34"/>
      <c r="S118" s="34"/>
      <c r="T118" s="34"/>
      <c r="U118" s="34"/>
      <c r="V118" s="126"/>
      <c r="W118" s="34"/>
      <c r="X118" s="126"/>
      <c r="Y118" s="34"/>
      <c r="Z118" s="34"/>
      <c r="AA118" s="34"/>
      <c r="AB118" s="34"/>
      <c r="AC118" s="34"/>
      <c r="AD118" s="34"/>
      <c r="AE118" s="34"/>
      <c r="AF118" s="34"/>
      <c r="AG118" s="34"/>
      <c r="AH118" s="34"/>
      <c r="AI118" s="34"/>
      <c r="AJ118" s="34"/>
      <c r="AK118" s="34"/>
      <c r="AL118" s="34"/>
      <c r="AM118" s="34"/>
      <c r="AN118" s="34"/>
      <c r="AO118" s="34"/>
    </row>
    <row r="119">
      <c r="A119" s="34"/>
      <c r="B119" s="126"/>
      <c r="C119" s="34"/>
      <c r="D119" s="34"/>
      <c r="E119" s="34"/>
      <c r="F119" s="34"/>
      <c r="G119" s="126"/>
      <c r="H119" s="34"/>
      <c r="I119" s="34"/>
      <c r="J119" s="34"/>
      <c r="K119" s="34"/>
      <c r="L119" s="34"/>
      <c r="M119" s="126"/>
      <c r="N119" s="34"/>
      <c r="O119" s="34"/>
      <c r="P119" s="34"/>
      <c r="Q119" s="34"/>
      <c r="R119" s="34"/>
      <c r="S119" s="34"/>
      <c r="T119" s="34"/>
      <c r="U119" s="34"/>
      <c r="V119" s="126"/>
      <c r="W119" s="34"/>
      <c r="X119" s="126"/>
      <c r="Y119" s="34"/>
      <c r="Z119" s="34"/>
      <c r="AA119" s="34"/>
      <c r="AB119" s="34"/>
      <c r="AC119" s="34"/>
      <c r="AD119" s="34"/>
      <c r="AE119" s="34"/>
      <c r="AF119" s="34"/>
      <c r="AG119" s="34"/>
      <c r="AH119" s="34"/>
      <c r="AI119" s="34"/>
      <c r="AJ119" s="34"/>
      <c r="AK119" s="34"/>
      <c r="AL119" s="34"/>
      <c r="AM119" s="34"/>
      <c r="AN119" s="34"/>
      <c r="AO119" s="34"/>
    </row>
    <row r="120">
      <c r="A120" s="34"/>
      <c r="B120" s="126"/>
      <c r="C120" s="34"/>
      <c r="D120" s="34"/>
      <c r="E120" s="34"/>
      <c r="F120" s="34"/>
      <c r="G120" s="126"/>
      <c r="H120" s="34"/>
      <c r="I120" s="34"/>
      <c r="J120" s="34"/>
      <c r="K120" s="34"/>
      <c r="L120" s="34"/>
      <c r="M120" s="126"/>
      <c r="N120" s="34"/>
      <c r="O120" s="34"/>
      <c r="P120" s="34"/>
      <c r="Q120" s="34"/>
      <c r="R120" s="34"/>
      <c r="S120" s="34"/>
      <c r="T120" s="34"/>
      <c r="U120" s="34"/>
      <c r="V120" s="126"/>
      <c r="W120" s="34"/>
      <c r="X120" s="126"/>
      <c r="Y120" s="34"/>
      <c r="Z120" s="34"/>
      <c r="AA120" s="34"/>
      <c r="AB120" s="34"/>
      <c r="AC120" s="34"/>
      <c r="AD120" s="34"/>
      <c r="AE120" s="34"/>
      <c r="AF120" s="34"/>
      <c r="AG120" s="34"/>
      <c r="AH120" s="34"/>
      <c r="AI120" s="34"/>
      <c r="AJ120" s="34"/>
      <c r="AK120" s="34"/>
      <c r="AL120" s="34"/>
      <c r="AM120" s="34"/>
      <c r="AN120" s="34"/>
      <c r="AO120" s="34"/>
    </row>
    <row r="121">
      <c r="A121" s="34"/>
      <c r="B121" s="126"/>
      <c r="C121" s="34"/>
      <c r="D121" s="34"/>
      <c r="E121" s="34"/>
      <c r="F121" s="34"/>
      <c r="G121" s="126"/>
      <c r="H121" s="34"/>
      <c r="I121" s="34"/>
      <c r="J121" s="34"/>
      <c r="K121" s="34"/>
      <c r="L121" s="34"/>
      <c r="M121" s="126"/>
      <c r="N121" s="34"/>
      <c r="O121" s="34"/>
      <c r="P121" s="34"/>
      <c r="Q121" s="34"/>
      <c r="R121" s="34"/>
      <c r="S121" s="34"/>
      <c r="T121" s="34"/>
      <c r="U121" s="34"/>
      <c r="V121" s="126"/>
      <c r="W121" s="34"/>
      <c r="X121" s="126"/>
      <c r="Y121" s="34"/>
      <c r="Z121" s="34"/>
      <c r="AA121" s="34"/>
      <c r="AB121" s="34"/>
      <c r="AC121" s="34"/>
      <c r="AD121" s="34"/>
      <c r="AE121" s="34"/>
      <c r="AF121" s="34"/>
      <c r="AG121" s="34"/>
      <c r="AH121" s="34"/>
      <c r="AI121" s="34"/>
      <c r="AJ121" s="34"/>
      <c r="AK121" s="34"/>
      <c r="AL121" s="34"/>
      <c r="AM121" s="34"/>
      <c r="AN121" s="34"/>
      <c r="AO121" s="34"/>
    </row>
    <row r="122">
      <c r="A122" s="34"/>
      <c r="B122" s="126"/>
      <c r="C122" s="34"/>
      <c r="D122" s="34"/>
      <c r="E122" s="34"/>
      <c r="F122" s="34"/>
      <c r="G122" s="126"/>
      <c r="H122" s="34"/>
      <c r="I122" s="34"/>
      <c r="J122" s="34"/>
      <c r="K122" s="34"/>
      <c r="L122" s="34"/>
      <c r="M122" s="126"/>
      <c r="N122" s="34"/>
      <c r="O122" s="34"/>
      <c r="P122" s="34"/>
      <c r="Q122" s="34"/>
      <c r="R122" s="34"/>
      <c r="S122" s="34"/>
      <c r="T122" s="34"/>
      <c r="U122" s="34"/>
      <c r="V122" s="126"/>
      <c r="W122" s="34"/>
      <c r="X122" s="126"/>
      <c r="Y122" s="34"/>
      <c r="Z122" s="34"/>
      <c r="AA122" s="34"/>
      <c r="AB122" s="34"/>
      <c r="AC122" s="34"/>
      <c r="AD122" s="34"/>
      <c r="AE122" s="34"/>
      <c r="AF122" s="34"/>
      <c r="AG122" s="34"/>
      <c r="AH122" s="34"/>
      <c r="AI122" s="34"/>
      <c r="AJ122" s="34"/>
      <c r="AK122" s="34"/>
      <c r="AL122" s="34"/>
      <c r="AM122" s="34"/>
      <c r="AN122" s="34"/>
      <c r="AO122" s="34"/>
    </row>
    <row r="123">
      <c r="A123" s="34"/>
      <c r="B123" s="126"/>
      <c r="C123" s="34"/>
      <c r="D123" s="34"/>
      <c r="E123" s="34"/>
      <c r="F123" s="34"/>
      <c r="G123" s="126"/>
      <c r="H123" s="34"/>
      <c r="I123" s="34"/>
      <c r="J123" s="34"/>
      <c r="K123" s="34"/>
      <c r="L123" s="34"/>
      <c r="M123" s="126"/>
      <c r="N123" s="34"/>
      <c r="O123" s="34"/>
      <c r="P123" s="34"/>
      <c r="Q123" s="34"/>
      <c r="R123" s="34"/>
      <c r="S123" s="34"/>
      <c r="T123" s="34"/>
      <c r="U123" s="34"/>
      <c r="V123" s="126"/>
      <c r="W123" s="34"/>
      <c r="X123" s="126"/>
      <c r="Y123" s="34"/>
      <c r="Z123" s="34"/>
      <c r="AA123" s="34"/>
      <c r="AB123" s="34"/>
      <c r="AC123" s="34"/>
      <c r="AD123" s="34"/>
      <c r="AE123" s="34"/>
      <c r="AF123" s="34"/>
      <c r="AG123" s="34"/>
      <c r="AH123" s="34"/>
      <c r="AI123" s="34"/>
      <c r="AJ123" s="34"/>
      <c r="AK123" s="34"/>
      <c r="AL123" s="34"/>
      <c r="AM123" s="34"/>
      <c r="AN123" s="34"/>
      <c r="AO123" s="34"/>
    </row>
    <row r="124">
      <c r="A124" s="34"/>
      <c r="B124" s="126"/>
      <c r="C124" s="34"/>
      <c r="D124" s="34"/>
      <c r="E124" s="34"/>
      <c r="F124" s="34"/>
      <c r="G124" s="126"/>
      <c r="H124" s="34"/>
      <c r="I124" s="34"/>
      <c r="J124" s="34"/>
      <c r="K124" s="34"/>
      <c r="L124" s="34"/>
      <c r="M124" s="126"/>
      <c r="N124" s="34"/>
      <c r="O124" s="34"/>
      <c r="P124" s="34"/>
      <c r="Q124" s="34"/>
      <c r="R124" s="34"/>
      <c r="S124" s="34"/>
      <c r="T124" s="34"/>
      <c r="U124" s="34"/>
      <c r="V124" s="126"/>
      <c r="W124" s="34"/>
      <c r="X124" s="126"/>
      <c r="Y124" s="34"/>
      <c r="Z124" s="34"/>
      <c r="AA124" s="34"/>
      <c r="AB124" s="34"/>
      <c r="AC124" s="34"/>
      <c r="AD124" s="34"/>
      <c r="AE124" s="34"/>
      <c r="AF124" s="34"/>
      <c r="AG124" s="34"/>
      <c r="AH124" s="34"/>
      <c r="AI124" s="34"/>
      <c r="AJ124" s="34"/>
      <c r="AK124" s="34"/>
      <c r="AL124" s="34"/>
      <c r="AM124" s="34"/>
      <c r="AN124" s="34"/>
      <c r="AO124" s="34"/>
    </row>
    <row r="125">
      <c r="A125" s="34"/>
      <c r="B125" s="126"/>
      <c r="C125" s="34"/>
      <c r="D125" s="34"/>
      <c r="E125" s="34"/>
      <c r="F125" s="34"/>
      <c r="G125" s="126"/>
      <c r="H125" s="34"/>
      <c r="I125" s="34"/>
      <c r="J125" s="34"/>
      <c r="K125" s="34"/>
      <c r="L125" s="34"/>
      <c r="M125" s="126"/>
      <c r="N125" s="34"/>
      <c r="O125" s="34"/>
      <c r="P125" s="34"/>
      <c r="Q125" s="34"/>
      <c r="R125" s="34"/>
      <c r="S125" s="34"/>
      <c r="T125" s="34"/>
      <c r="U125" s="34"/>
      <c r="V125" s="126"/>
      <c r="W125" s="34"/>
      <c r="X125" s="126"/>
      <c r="Y125" s="34"/>
      <c r="Z125" s="34"/>
      <c r="AA125" s="34"/>
      <c r="AB125" s="34"/>
      <c r="AC125" s="34"/>
      <c r="AD125" s="34"/>
      <c r="AE125" s="34"/>
      <c r="AF125" s="34"/>
      <c r="AG125" s="34"/>
      <c r="AH125" s="34"/>
      <c r="AI125" s="34"/>
      <c r="AJ125" s="34"/>
      <c r="AK125" s="34"/>
      <c r="AL125" s="34"/>
      <c r="AM125" s="34"/>
      <c r="AN125" s="34"/>
      <c r="AO125" s="34"/>
    </row>
    <row r="126">
      <c r="A126" s="34"/>
      <c r="B126" s="126"/>
      <c r="C126" s="34"/>
      <c r="D126" s="34"/>
      <c r="E126" s="34"/>
      <c r="F126" s="34"/>
      <c r="G126" s="126"/>
      <c r="H126" s="34"/>
      <c r="I126" s="34"/>
      <c r="J126" s="34"/>
      <c r="K126" s="34"/>
      <c r="L126" s="34"/>
      <c r="M126" s="126"/>
      <c r="N126" s="34"/>
      <c r="O126" s="34"/>
      <c r="P126" s="34"/>
      <c r="Q126" s="34"/>
      <c r="R126" s="34"/>
      <c r="S126" s="34"/>
      <c r="T126" s="34"/>
      <c r="U126" s="34"/>
      <c r="V126" s="126"/>
      <c r="W126" s="34"/>
      <c r="X126" s="126"/>
      <c r="Y126" s="34"/>
      <c r="Z126" s="34"/>
      <c r="AA126" s="34"/>
      <c r="AB126" s="34"/>
      <c r="AC126" s="34"/>
      <c r="AD126" s="34"/>
      <c r="AE126" s="34"/>
      <c r="AF126" s="34"/>
      <c r="AG126" s="34"/>
      <c r="AH126" s="34"/>
      <c r="AI126" s="34"/>
      <c r="AJ126" s="34"/>
      <c r="AK126" s="34"/>
      <c r="AL126" s="34"/>
      <c r="AM126" s="34"/>
      <c r="AN126" s="34"/>
      <c r="AO126" s="34"/>
    </row>
    <row r="127">
      <c r="A127" s="34"/>
      <c r="B127" s="126"/>
      <c r="C127" s="34"/>
      <c r="D127" s="34"/>
      <c r="E127" s="34"/>
      <c r="F127" s="34"/>
      <c r="G127" s="126"/>
      <c r="H127" s="34"/>
      <c r="I127" s="34"/>
      <c r="J127" s="34"/>
      <c r="K127" s="34"/>
      <c r="L127" s="34"/>
      <c r="M127" s="126"/>
      <c r="N127" s="34"/>
      <c r="O127" s="34"/>
      <c r="P127" s="34"/>
      <c r="Q127" s="34"/>
      <c r="R127" s="34"/>
      <c r="S127" s="34"/>
      <c r="T127" s="34"/>
      <c r="U127" s="34"/>
      <c r="V127" s="126"/>
      <c r="W127" s="34"/>
      <c r="X127" s="126"/>
      <c r="Y127" s="34"/>
      <c r="Z127" s="34"/>
      <c r="AA127" s="34"/>
      <c r="AB127" s="34"/>
      <c r="AC127" s="34"/>
      <c r="AD127" s="34"/>
      <c r="AE127" s="34"/>
      <c r="AF127" s="34"/>
      <c r="AG127" s="34"/>
      <c r="AH127" s="34"/>
      <c r="AI127" s="34"/>
      <c r="AJ127" s="34"/>
      <c r="AK127" s="34"/>
      <c r="AL127" s="34"/>
      <c r="AM127" s="34"/>
      <c r="AN127" s="34"/>
      <c r="AO127" s="34"/>
    </row>
    <row r="128">
      <c r="A128" s="34"/>
      <c r="B128" s="126"/>
      <c r="C128" s="34"/>
      <c r="D128" s="34"/>
      <c r="E128" s="34"/>
      <c r="F128" s="34"/>
      <c r="G128" s="126"/>
      <c r="H128" s="34"/>
      <c r="I128" s="34"/>
      <c r="J128" s="34"/>
      <c r="K128" s="34"/>
      <c r="L128" s="34"/>
      <c r="M128" s="126"/>
      <c r="N128" s="34"/>
      <c r="O128" s="34"/>
      <c r="P128" s="34"/>
      <c r="Q128" s="34"/>
      <c r="R128" s="34"/>
      <c r="S128" s="34"/>
      <c r="T128" s="34"/>
      <c r="U128" s="34"/>
      <c r="V128" s="126"/>
      <c r="W128" s="34"/>
      <c r="X128" s="126"/>
      <c r="Y128" s="34"/>
      <c r="Z128" s="34"/>
      <c r="AA128" s="34"/>
      <c r="AB128" s="34"/>
      <c r="AC128" s="34"/>
      <c r="AD128" s="34"/>
      <c r="AE128" s="34"/>
      <c r="AF128" s="34"/>
      <c r="AG128" s="34"/>
      <c r="AH128" s="34"/>
      <c r="AI128" s="34"/>
      <c r="AJ128" s="34"/>
      <c r="AK128" s="34"/>
      <c r="AL128" s="34"/>
      <c r="AM128" s="34"/>
      <c r="AN128" s="34"/>
      <c r="AO128" s="34"/>
    </row>
    <row r="129">
      <c r="A129" s="34"/>
      <c r="B129" s="126"/>
      <c r="C129" s="34"/>
      <c r="D129" s="34"/>
      <c r="E129" s="34"/>
      <c r="F129" s="34"/>
      <c r="G129" s="126"/>
      <c r="H129" s="34"/>
      <c r="I129" s="34"/>
      <c r="J129" s="34"/>
      <c r="K129" s="34"/>
      <c r="L129" s="34"/>
      <c r="M129" s="126"/>
      <c r="N129" s="34"/>
      <c r="O129" s="34"/>
      <c r="P129" s="34"/>
      <c r="Q129" s="34"/>
      <c r="R129" s="34"/>
      <c r="S129" s="34"/>
      <c r="T129" s="34"/>
      <c r="U129" s="34"/>
      <c r="V129" s="126"/>
      <c r="W129" s="34"/>
      <c r="X129" s="126"/>
      <c r="Y129" s="34"/>
      <c r="Z129" s="34"/>
      <c r="AA129" s="34"/>
      <c r="AB129" s="34"/>
      <c r="AC129" s="34"/>
      <c r="AD129" s="34"/>
      <c r="AE129" s="34"/>
      <c r="AF129" s="34"/>
      <c r="AG129" s="34"/>
      <c r="AH129" s="34"/>
      <c r="AI129" s="34"/>
      <c r="AJ129" s="34"/>
      <c r="AK129" s="34"/>
      <c r="AL129" s="34"/>
      <c r="AM129" s="34"/>
      <c r="AN129" s="34"/>
      <c r="AO129" s="34"/>
    </row>
    <row r="130">
      <c r="A130" s="34"/>
      <c r="B130" s="126"/>
      <c r="C130" s="34"/>
      <c r="D130" s="34"/>
      <c r="E130" s="34"/>
      <c r="F130" s="34"/>
      <c r="G130" s="126"/>
      <c r="H130" s="34"/>
      <c r="I130" s="34"/>
      <c r="J130" s="34"/>
      <c r="K130" s="34"/>
      <c r="L130" s="34"/>
      <c r="M130" s="126"/>
      <c r="N130" s="34"/>
      <c r="O130" s="34"/>
      <c r="P130" s="34"/>
      <c r="Q130" s="34"/>
      <c r="R130" s="34"/>
      <c r="S130" s="34"/>
      <c r="T130" s="34"/>
      <c r="U130" s="34"/>
      <c r="V130" s="126"/>
      <c r="W130" s="34"/>
      <c r="X130" s="126"/>
      <c r="Y130" s="34"/>
      <c r="Z130" s="34"/>
      <c r="AA130" s="34"/>
      <c r="AB130" s="34"/>
      <c r="AC130" s="34"/>
      <c r="AD130" s="34"/>
      <c r="AE130" s="34"/>
      <c r="AF130" s="34"/>
      <c r="AG130" s="34"/>
      <c r="AH130" s="34"/>
      <c r="AI130" s="34"/>
      <c r="AJ130" s="34"/>
      <c r="AK130" s="34"/>
      <c r="AL130" s="34"/>
      <c r="AM130" s="34"/>
      <c r="AN130" s="34"/>
      <c r="AO130" s="34"/>
    </row>
    <row r="131">
      <c r="A131" s="34"/>
      <c r="B131" s="126"/>
      <c r="C131" s="34"/>
      <c r="D131" s="34"/>
      <c r="E131" s="34"/>
      <c r="F131" s="34"/>
      <c r="G131" s="126"/>
      <c r="H131" s="34"/>
      <c r="I131" s="34"/>
      <c r="J131" s="34"/>
      <c r="K131" s="34"/>
      <c r="L131" s="34"/>
      <c r="M131" s="126"/>
      <c r="N131" s="34"/>
      <c r="O131" s="34"/>
      <c r="P131" s="34"/>
      <c r="Q131" s="34"/>
      <c r="R131" s="34"/>
      <c r="S131" s="34"/>
      <c r="T131" s="34"/>
      <c r="U131" s="34"/>
      <c r="V131" s="126"/>
      <c r="W131" s="34"/>
      <c r="X131" s="126"/>
      <c r="Y131" s="34"/>
      <c r="Z131" s="34"/>
      <c r="AA131" s="34"/>
      <c r="AB131" s="34"/>
      <c r="AC131" s="34"/>
      <c r="AD131" s="34"/>
      <c r="AE131" s="34"/>
      <c r="AF131" s="34"/>
      <c r="AG131" s="34"/>
      <c r="AH131" s="34"/>
      <c r="AI131" s="34"/>
      <c r="AJ131" s="34"/>
      <c r="AK131" s="34"/>
      <c r="AL131" s="34"/>
      <c r="AM131" s="34"/>
      <c r="AN131" s="34"/>
      <c r="AO131" s="34"/>
    </row>
    <row r="132">
      <c r="A132" s="34"/>
      <c r="B132" s="126"/>
      <c r="C132" s="34"/>
      <c r="D132" s="34"/>
      <c r="E132" s="34"/>
      <c r="F132" s="34"/>
      <c r="G132" s="126"/>
      <c r="H132" s="34"/>
      <c r="I132" s="34"/>
      <c r="J132" s="34"/>
      <c r="K132" s="34"/>
      <c r="L132" s="34"/>
      <c r="M132" s="126"/>
      <c r="N132" s="34"/>
      <c r="O132" s="34"/>
      <c r="P132" s="34"/>
      <c r="Q132" s="34"/>
      <c r="R132" s="34"/>
      <c r="S132" s="34"/>
      <c r="T132" s="34"/>
      <c r="U132" s="34"/>
      <c r="V132" s="126"/>
      <c r="W132" s="34"/>
      <c r="X132" s="126"/>
      <c r="Y132" s="34"/>
      <c r="Z132" s="34"/>
      <c r="AA132" s="34"/>
      <c r="AB132" s="34"/>
      <c r="AC132" s="34"/>
      <c r="AD132" s="34"/>
      <c r="AE132" s="34"/>
      <c r="AF132" s="34"/>
      <c r="AG132" s="34"/>
      <c r="AH132" s="34"/>
      <c r="AI132" s="34"/>
      <c r="AJ132" s="34"/>
      <c r="AK132" s="34"/>
      <c r="AL132" s="34"/>
      <c r="AM132" s="34"/>
      <c r="AN132" s="34"/>
      <c r="AO132" s="34"/>
    </row>
    <row r="133">
      <c r="A133" s="34"/>
      <c r="B133" s="126"/>
      <c r="C133" s="34"/>
      <c r="D133" s="34"/>
      <c r="E133" s="34"/>
      <c r="F133" s="34"/>
      <c r="G133" s="126"/>
      <c r="H133" s="34"/>
      <c r="I133" s="34"/>
      <c r="J133" s="34"/>
      <c r="K133" s="34"/>
      <c r="L133" s="34"/>
      <c r="M133" s="126"/>
      <c r="N133" s="34"/>
      <c r="O133" s="34"/>
      <c r="P133" s="34"/>
      <c r="Q133" s="34"/>
      <c r="R133" s="34"/>
      <c r="S133" s="34"/>
      <c r="T133" s="34"/>
      <c r="U133" s="34"/>
      <c r="V133" s="126"/>
      <c r="W133" s="34"/>
      <c r="X133" s="126"/>
      <c r="Y133" s="34"/>
      <c r="Z133" s="34"/>
      <c r="AA133" s="34"/>
      <c r="AB133" s="34"/>
      <c r="AC133" s="34"/>
      <c r="AD133" s="34"/>
      <c r="AE133" s="34"/>
      <c r="AF133" s="34"/>
      <c r="AG133" s="34"/>
      <c r="AH133" s="34"/>
      <c r="AI133" s="34"/>
      <c r="AJ133" s="34"/>
      <c r="AK133" s="34"/>
      <c r="AL133" s="34"/>
      <c r="AM133" s="34"/>
      <c r="AN133" s="34"/>
      <c r="AO133" s="34"/>
    </row>
    <row r="134">
      <c r="A134" s="34"/>
      <c r="B134" s="126"/>
      <c r="C134" s="34"/>
      <c r="D134" s="34"/>
      <c r="E134" s="34"/>
      <c r="F134" s="34"/>
      <c r="G134" s="126"/>
      <c r="H134" s="34"/>
      <c r="I134" s="34"/>
      <c r="J134" s="34"/>
      <c r="K134" s="34"/>
      <c r="L134" s="34"/>
      <c r="M134" s="126"/>
      <c r="N134" s="34"/>
      <c r="O134" s="34"/>
      <c r="P134" s="34"/>
      <c r="Q134" s="34"/>
      <c r="R134" s="34"/>
      <c r="S134" s="34"/>
      <c r="T134" s="34"/>
      <c r="U134" s="34"/>
      <c r="V134" s="126"/>
      <c r="W134" s="34"/>
      <c r="X134" s="126"/>
      <c r="Y134" s="34"/>
      <c r="Z134" s="34"/>
      <c r="AA134" s="34"/>
      <c r="AB134" s="34"/>
      <c r="AC134" s="34"/>
      <c r="AD134" s="34"/>
      <c r="AE134" s="34"/>
      <c r="AF134" s="34"/>
      <c r="AG134" s="34"/>
      <c r="AH134" s="34"/>
      <c r="AI134" s="34"/>
      <c r="AJ134" s="34"/>
      <c r="AK134" s="34"/>
      <c r="AL134" s="34"/>
      <c r="AM134" s="34"/>
      <c r="AN134" s="34"/>
      <c r="AO134" s="34"/>
    </row>
    <row r="135">
      <c r="A135" s="34"/>
      <c r="B135" s="126"/>
      <c r="C135" s="34"/>
      <c r="D135" s="34"/>
      <c r="E135" s="34"/>
      <c r="F135" s="34"/>
      <c r="G135" s="126"/>
      <c r="H135" s="34"/>
      <c r="I135" s="34"/>
      <c r="J135" s="34"/>
      <c r="K135" s="34"/>
      <c r="L135" s="34"/>
      <c r="M135" s="126"/>
      <c r="N135" s="34"/>
      <c r="O135" s="34"/>
      <c r="P135" s="34"/>
      <c r="Q135" s="34"/>
      <c r="R135" s="34"/>
      <c r="S135" s="34"/>
      <c r="T135" s="34"/>
      <c r="U135" s="34"/>
      <c r="V135" s="126"/>
      <c r="W135" s="34"/>
      <c r="X135" s="126"/>
      <c r="Y135" s="34"/>
      <c r="Z135" s="34"/>
      <c r="AA135" s="34"/>
      <c r="AB135" s="34"/>
      <c r="AC135" s="34"/>
      <c r="AD135" s="34"/>
      <c r="AE135" s="34"/>
      <c r="AF135" s="34"/>
      <c r="AG135" s="34"/>
      <c r="AH135" s="34"/>
      <c r="AI135" s="34"/>
      <c r="AJ135" s="34"/>
      <c r="AK135" s="34"/>
      <c r="AL135" s="34"/>
      <c r="AM135" s="34"/>
      <c r="AN135" s="34"/>
      <c r="AO135" s="34"/>
    </row>
    <row r="136">
      <c r="A136" s="34"/>
      <c r="B136" s="126"/>
      <c r="C136" s="34"/>
      <c r="D136" s="34"/>
      <c r="E136" s="34"/>
      <c r="F136" s="34"/>
      <c r="G136" s="126"/>
      <c r="H136" s="34"/>
      <c r="I136" s="34"/>
      <c r="J136" s="34"/>
      <c r="K136" s="34"/>
      <c r="L136" s="34"/>
      <c r="M136" s="126"/>
      <c r="N136" s="34"/>
      <c r="O136" s="34"/>
      <c r="P136" s="34"/>
      <c r="Q136" s="34"/>
      <c r="R136" s="34"/>
      <c r="S136" s="34"/>
      <c r="T136" s="34"/>
      <c r="U136" s="34"/>
      <c r="V136" s="126"/>
      <c r="W136" s="34"/>
      <c r="X136" s="126"/>
      <c r="Y136" s="34"/>
      <c r="Z136" s="34"/>
      <c r="AA136" s="34"/>
      <c r="AB136" s="34"/>
      <c r="AC136" s="34"/>
      <c r="AD136" s="34"/>
      <c r="AE136" s="34"/>
      <c r="AF136" s="34"/>
      <c r="AG136" s="34"/>
      <c r="AH136" s="34"/>
      <c r="AI136" s="34"/>
      <c r="AJ136" s="34"/>
      <c r="AK136" s="34"/>
      <c r="AL136" s="34"/>
      <c r="AM136" s="34"/>
      <c r="AN136" s="34"/>
      <c r="AO136" s="34"/>
    </row>
    <row r="137">
      <c r="A137" s="34"/>
      <c r="B137" s="126"/>
      <c r="C137" s="34"/>
      <c r="D137" s="34"/>
      <c r="E137" s="34"/>
      <c r="F137" s="34"/>
      <c r="G137" s="126"/>
      <c r="H137" s="34"/>
      <c r="I137" s="34"/>
      <c r="J137" s="34"/>
      <c r="K137" s="34"/>
      <c r="L137" s="34"/>
      <c r="M137" s="126"/>
      <c r="N137" s="34"/>
      <c r="O137" s="34"/>
      <c r="P137" s="34"/>
      <c r="Q137" s="34"/>
      <c r="R137" s="34"/>
      <c r="S137" s="34"/>
      <c r="T137" s="34"/>
      <c r="U137" s="34"/>
      <c r="V137" s="126"/>
      <c r="W137" s="34"/>
      <c r="X137" s="126"/>
      <c r="Y137" s="34"/>
      <c r="Z137" s="34"/>
      <c r="AA137" s="34"/>
      <c r="AB137" s="34"/>
      <c r="AC137" s="34"/>
      <c r="AD137" s="34"/>
      <c r="AE137" s="34"/>
      <c r="AF137" s="34"/>
      <c r="AG137" s="34"/>
      <c r="AH137" s="34"/>
      <c r="AI137" s="34"/>
      <c r="AJ137" s="34"/>
      <c r="AK137" s="34"/>
      <c r="AL137" s="34"/>
      <c r="AM137" s="34"/>
      <c r="AN137" s="34"/>
      <c r="AO137" s="34"/>
    </row>
    <row r="138">
      <c r="A138" s="34"/>
      <c r="B138" s="126"/>
      <c r="C138" s="34"/>
      <c r="D138" s="34"/>
      <c r="E138" s="34"/>
      <c r="F138" s="34"/>
      <c r="G138" s="126"/>
      <c r="H138" s="34"/>
      <c r="I138" s="34"/>
      <c r="J138" s="34"/>
      <c r="K138" s="34"/>
      <c r="L138" s="34"/>
      <c r="M138" s="126"/>
      <c r="N138" s="34"/>
      <c r="O138" s="34"/>
      <c r="P138" s="34"/>
      <c r="Q138" s="34"/>
      <c r="R138" s="34"/>
      <c r="S138" s="34"/>
      <c r="T138" s="34"/>
      <c r="U138" s="34"/>
      <c r="V138" s="126"/>
      <c r="W138" s="34"/>
      <c r="X138" s="126"/>
      <c r="Y138" s="34"/>
      <c r="Z138" s="34"/>
      <c r="AA138" s="34"/>
      <c r="AB138" s="34"/>
      <c r="AC138" s="34"/>
      <c r="AD138" s="34"/>
      <c r="AE138" s="34"/>
      <c r="AF138" s="34"/>
      <c r="AG138" s="34"/>
      <c r="AH138" s="34"/>
      <c r="AI138" s="34"/>
      <c r="AJ138" s="34"/>
      <c r="AK138" s="34"/>
      <c r="AL138" s="34"/>
      <c r="AM138" s="34"/>
      <c r="AN138" s="34"/>
      <c r="AO138" s="34"/>
    </row>
    <row r="139">
      <c r="A139" s="34"/>
      <c r="B139" s="126"/>
      <c r="C139" s="34"/>
      <c r="D139" s="34"/>
      <c r="E139" s="34"/>
      <c r="F139" s="34"/>
      <c r="G139" s="126"/>
      <c r="H139" s="34"/>
      <c r="I139" s="34"/>
      <c r="J139" s="34"/>
      <c r="K139" s="34"/>
      <c r="L139" s="34"/>
      <c r="M139" s="126"/>
      <c r="N139" s="34"/>
      <c r="O139" s="34"/>
      <c r="P139" s="34"/>
      <c r="Q139" s="34"/>
      <c r="R139" s="34"/>
      <c r="S139" s="34"/>
      <c r="T139" s="34"/>
      <c r="U139" s="34"/>
      <c r="V139" s="126"/>
      <c r="W139" s="34"/>
      <c r="X139" s="126"/>
      <c r="Y139" s="34"/>
      <c r="Z139" s="34"/>
      <c r="AA139" s="34"/>
      <c r="AB139" s="34"/>
      <c r="AC139" s="34"/>
      <c r="AD139" s="34"/>
      <c r="AE139" s="34"/>
      <c r="AF139" s="34"/>
      <c r="AG139" s="34"/>
      <c r="AH139" s="34"/>
      <c r="AI139" s="34"/>
      <c r="AJ139" s="34"/>
      <c r="AK139" s="34"/>
      <c r="AL139" s="34"/>
      <c r="AM139" s="34"/>
      <c r="AN139" s="34"/>
      <c r="AO139" s="34"/>
    </row>
    <row r="140">
      <c r="A140" s="34"/>
      <c r="B140" s="126"/>
      <c r="C140" s="34"/>
      <c r="D140" s="34"/>
      <c r="E140" s="34"/>
      <c r="F140" s="34"/>
      <c r="G140" s="126"/>
      <c r="H140" s="34"/>
      <c r="I140" s="34"/>
      <c r="J140" s="34"/>
      <c r="K140" s="34"/>
      <c r="L140" s="34"/>
      <c r="M140" s="126"/>
      <c r="N140" s="34"/>
      <c r="O140" s="34"/>
      <c r="P140" s="34"/>
      <c r="Q140" s="34"/>
      <c r="R140" s="34"/>
      <c r="S140" s="34"/>
      <c r="T140" s="34"/>
      <c r="U140" s="34"/>
      <c r="V140" s="126"/>
      <c r="W140" s="34"/>
      <c r="X140" s="126"/>
      <c r="Y140" s="34"/>
      <c r="Z140" s="34"/>
      <c r="AA140" s="34"/>
      <c r="AB140" s="34"/>
      <c r="AC140" s="34"/>
      <c r="AD140" s="34"/>
      <c r="AE140" s="34"/>
      <c r="AF140" s="34"/>
      <c r="AG140" s="34"/>
      <c r="AH140" s="34"/>
      <c r="AI140" s="34"/>
      <c r="AJ140" s="34"/>
      <c r="AK140" s="34"/>
      <c r="AL140" s="34"/>
      <c r="AM140" s="34"/>
      <c r="AN140" s="34"/>
      <c r="AO140" s="34"/>
    </row>
    <row r="141">
      <c r="A141" s="34"/>
      <c r="B141" s="126"/>
      <c r="C141" s="34"/>
      <c r="D141" s="34"/>
      <c r="E141" s="34"/>
      <c r="F141" s="34"/>
      <c r="G141" s="126"/>
      <c r="H141" s="34"/>
      <c r="I141" s="34"/>
      <c r="J141" s="34"/>
      <c r="K141" s="34"/>
      <c r="L141" s="34"/>
      <c r="M141" s="126"/>
      <c r="N141" s="34"/>
      <c r="O141" s="34"/>
      <c r="P141" s="34"/>
      <c r="Q141" s="34"/>
      <c r="R141" s="34"/>
      <c r="S141" s="34"/>
      <c r="T141" s="34"/>
      <c r="U141" s="34"/>
      <c r="V141" s="126"/>
      <c r="W141" s="34"/>
      <c r="X141" s="126"/>
      <c r="Y141" s="34"/>
      <c r="Z141" s="34"/>
      <c r="AA141" s="34"/>
      <c r="AB141" s="34"/>
      <c r="AC141" s="34"/>
      <c r="AD141" s="34"/>
      <c r="AE141" s="34"/>
      <c r="AF141" s="34"/>
      <c r="AG141" s="34"/>
      <c r="AH141" s="34"/>
      <c r="AI141" s="34"/>
      <c r="AJ141" s="34"/>
      <c r="AK141" s="34"/>
      <c r="AL141" s="34"/>
      <c r="AM141" s="34"/>
      <c r="AN141" s="34"/>
      <c r="AO141" s="34"/>
    </row>
    <row r="142">
      <c r="A142" s="34"/>
      <c r="B142" s="126"/>
      <c r="C142" s="34"/>
      <c r="D142" s="34"/>
      <c r="E142" s="34"/>
      <c r="F142" s="34"/>
      <c r="G142" s="126"/>
      <c r="H142" s="34"/>
      <c r="I142" s="34"/>
      <c r="J142" s="34"/>
      <c r="K142" s="34"/>
      <c r="L142" s="34"/>
      <c r="M142" s="126"/>
      <c r="N142" s="34"/>
      <c r="O142" s="34"/>
      <c r="P142" s="34"/>
      <c r="Q142" s="34"/>
      <c r="R142" s="34"/>
      <c r="S142" s="34"/>
      <c r="T142" s="34"/>
      <c r="U142" s="34"/>
      <c r="V142" s="126"/>
      <c r="W142" s="34"/>
      <c r="X142" s="126"/>
      <c r="Y142" s="34"/>
      <c r="Z142" s="34"/>
      <c r="AA142" s="34"/>
      <c r="AB142" s="34"/>
      <c r="AC142" s="34"/>
      <c r="AD142" s="34"/>
      <c r="AE142" s="34"/>
      <c r="AF142" s="34"/>
      <c r="AG142" s="34"/>
      <c r="AH142" s="34"/>
      <c r="AI142" s="34"/>
      <c r="AJ142" s="34"/>
      <c r="AK142" s="34"/>
      <c r="AL142" s="34"/>
      <c r="AM142" s="34"/>
      <c r="AN142" s="34"/>
      <c r="AO142" s="34"/>
    </row>
    <row r="143">
      <c r="A143" s="34"/>
      <c r="B143" s="126"/>
      <c r="C143" s="34"/>
      <c r="D143" s="34"/>
      <c r="E143" s="34"/>
      <c r="F143" s="34"/>
      <c r="G143" s="126"/>
      <c r="H143" s="34"/>
      <c r="I143" s="34"/>
      <c r="J143" s="34"/>
      <c r="K143" s="34"/>
      <c r="L143" s="34"/>
      <c r="M143" s="126"/>
      <c r="N143" s="34"/>
      <c r="O143" s="34"/>
      <c r="P143" s="34"/>
      <c r="Q143" s="34"/>
      <c r="R143" s="34"/>
      <c r="S143" s="34"/>
      <c r="T143" s="34"/>
      <c r="U143" s="34"/>
      <c r="V143" s="126"/>
      <c r="W143" s="34"/>
      <c r="X143" s="126"/>
      <c r="Y143" s="34"/>
      <c r="Z143" s="34"/>
      <c r="AA143" s="34"/>
      <c r="AB143" s="34"/>
      <c r="AC143" s="34"/>
      <c r="AD143" s="34"/>
      <c r="AE143" s="34"/>
      <c r="AF143" s="34"/>
      <c r="AG143" s="34"/>
      <c r="AH143" s="34"/>
      <c r="AI143" s="34"/>
      <c r="AJ143" s="34"/>
      <c r="AK143" s="34"/>
      <c r="AL143" s="34"/>
      <c r="AM143" s="34"/>
      <c r="AN143" s="34"/>
      <c r="AO143" s="34"/>
    </row>
    <row r="144">
      <c r="A144" s="34"/>
      <c r="B144" s="126"/>
      <c r="C144" s="34"/>
      <c r="D144" s="34"/>
      <c r="E144" s="34"/>
      <c r="F144" s="34"/>
      <c r="G144" s="126"/>
      <c r="H144" s="34"/>
      <c r="I144" s="34"/>
      <c r="J144" s="34"/>
      <c r="K144" s="34"/>
      <c r="L144" s="34"/>
      <c r="M144" s="126"/>
      <c r="N144" s="34"/>
      <c r="O144" s="34"/>
      <c r="P144" s="34"/>
      <c r="Q144" s="34"/>
      <c r="R144" s="34"/>
      <c r="S144" s="34"/>
      <c r="T144" s="34"/>
      <c r="U144" s="34"/>
      <c r="V144" s="126"/>
      <c r="W144" s="34"/>
      <c r="X144" s="126"/>
      <c r="Y144" s="34"/>
      <c r="Z144" s="34"/>
      <c r="AA144" s="34"/>
      <c r="AB144" s="34"/>
      <c r="AC144" s="34"/>
      <c r="AD144" s="34"/>
      <c r="AE144" s="34"/>
      <c r="AF144" s="34"/>
      <c r="AG144" s="34"/>
      <c r="AH144" s="34"/>
      <c r="AI144" s="34"/>
      <c r="AJ144" s="34"/>
      <c r="AK144" s="34"/>
      <c r="AL144" s="34"/>
      <c r="AM144" s="34"/>
      <c r="AN144" s="34"/>
      <c r="AO144" s="34"/>
    </row>
    <row r="145">
      <c r="A145" s="34"/>
      <c r="B145" s="126"/>
      <c r="C145" s="34"/>
      <c r="D145" s="34"/>
      <c r="E145" s="34"/>
      <c r="F145" s="34"/>
      <c r="G145" s="126"/>
      <c r="H145" s="34"/>
      <c r="I145" s="34"/>
      <c r="J145" s="34"/>
      <c r="K145" s="34"/>
      <c r="L145" s="34"/>
      <c r="M145" s="126"/>
      <c r="N145" s="34"/>
      <c r="O145" s="34"/>
      <c r="P145" s="34"/>
      <c r="Q145" s="34"/>
      <c r="R145" s="34"/>
      <c r="S145" s="34"/>
      <c r="T145" s="34"/>
      <c r="U145" s="34"/>
      <c r="V145" s="126"/>
      <c r="W145" s="34"/>
      <c r="X145" s="126"/>
      <c r="Y145" s="34"/>
      <c r="Z145" s="34"/>
      <c r="AA145" s="34"/>
      <c r="AB145" s="34"/>
      <c r="AC145" s="34"/>
      <c r="AD145" s="34"/>
      <c r="AE145" s="34"/>
      <c r="AF145" s="34"/>
      <c r="AG145" s="34"/>
      <c r="AH145" s="34"/>
      <c r="AI145" s="34"/>
      <c r="AJ145" s="34"/>
      <c r="AK145" s="34"/>
      <c r="AL145" s="34"/>
      <c r="AM145" s="34"/>
      <c r="AN145" s="34"/>
      <c r="AO145" s="34"/>
    </row>
    <row r="146">
      <c r="A146" s="34"/>
      <c r="B146" s="126"/>
      <c r="C146" s="34"/>
      <c r="D146" s="34"/>
      <c r="E146" s="34"/>
      <c r="F146" s="34"/>
      <c r="G146" s="126"/>
      <c r="H146" s="34"/>
      <c r="I146" s="34"/>
      <c r="J146" s="34"/>
      <c r="K146" s="34"/>
      <c r="L146" s="34"/>
      <c r="M146" s="126"/>
      <c r="N146" s="34"/>
      <c r="O146" s="34"/>
      <c r="P146" s="34"/>
      <c r="Q146" s="34"/>
      <c r="R146" s="34"/>
      <c r="S146" s="34"/>
      <c r="T146" s="34"/>
      <c r="U146" s="34"/>
      <c r="V146" s="126"/>
      <c r="W146" s="34"/>
      <c r="X146" s="126"/>
      <c r="Y146" s="34"/>
      <c r="Z146" s="34"/>
      <c r="AA146" s="34"/>
      <c r="AB146" s="34"/>
      <c r="AC146" s="34"/>
      <c r="AD146" s="34"/>
      <c r="AE146" s="34"/>
      <c r="AF146" s="34"/>
      <c r="AG146" s="34"/>
      <c r="AH146" s="34"/>
      <c r="AI146" s="34"/>
      <c r="AJ146" s="34"/>
      <c r="AK146" s="34"/>
      <c r="AL146" s="34"/>
      <c r="AM146" s="34"/>
      <c r="AN146" s="34"/>
      <c r="AO146" s="34"/>
    </row>
    <row r="147">
      <c r="A147" s="34"/>
      <c r="B147" s="126"/>
      <c r="C147" s="34"/>
      <c r="D147" s="34"/>
      <c r="E147" s="34"/>
      <c r="F147" s="34"/>
      <c r="G147" s="126"/>
      <c r="H147" s="34"/>
      <c r="I147" s="34"/>
      <c r="J147" s="34"/>
      <c r="K147" s="34"/>
      <c r="L147" s="34"/>
      <c r="M147" s="126"/>
      <c r="N147" s="34"/>
      <c r="O147" s="34"/>
      <c r="P147" s="34"/>
      <c r="Q147" s="34"/>
      <c r="R147" s="34"/>
      <c r="S147" s="34"/>
      <c r="T147" s="34"/>
      <c r="U147" s="34"/>
      <c r="V147" s="126"/>
      <c r="W147" s="34"/>
      <c r="X147" s="126"/>
      <c r="Y147" s="34"/>
      <c r="Z147" s="34"/>
      <c r="AA147" s="34"/>
      <c r="AB147" s="34"/>
      <c r="AC147" s="34"/>
      <c r="AD147" s="34"/>
      <c r="AE147" s="34"/>
      <c r="AF147" s="34"/>
      <c r="AG147" s="34"/>
      <c r="AH147" s="34"/>
      <c r="AI147" s="34"/>
      <c r="AJ147" s="34"/>
      <c r="AK147" s="34"/>
      <c r="AL147" s="34"/>
      <c r="AM147" s="34"/>
      <c r="AN147" s="34"/>
      <c r="AO147" s="34"/>
    </row>
    <row r="148">
      <c r="A148" s="34"/>
      <c r="B148" s="126"/>
      <c r="C148" s="34"/>
      <c r="D148" s="34"/>
      <c r="E148" s="34"/>
      <c r="F148" s="34"/>
      <c r="G148" s="126"/>
      <c r="H148" s="34"/>
      <c r="I148" s="34"/>
      <c r="J148" s="34"/>
      <c r="K148" s="34"/>
      <c r="L148" s="34"/>
      <c r="M148" s="126"/>
      <c r="N148" s="34"/>
      <c r="O148" s="34"/>
      <c r="P148" s="34"/>
      <c r="Q148" s="34"/>
      <c r="R148" s="34"/>
      <c r="S148" s="34"/>
      <c r="T148" s="34"/>
      <c r="U148" s="34"/>
      <c r="V148" s="126"/>
      <c r="W148" s="34"/>
      <c r="X148" s="126"/>
      <c r="Y148" s="34"/>
      <c r="Z148" s="34"/>
      <c r="AA148" s="34"/>
      <c r="AB148" s="34"/>
      <c r="AC148" s="34"/>
      <c r="AD148" s="34"/>
      <c r="AE148" s="34"/>
      <c r="AF148" s="34"/>
      <c r="AG148" s="34"/>
      <c r="AH148" s="34"/>
      <c r="AI148" s="34"/>
      <c r="AJ148" s="34"/>
      <c r="AK148" s="34"/>
      <c r="AL148" s="34"/>
      <c r="AM148" s="34"/>
      <c r="AN148" s="34"/>
      <c r="AO148" s="34"/>
    </row>
    <row r="149">
      <c r="A149" s="34"/>
      <c r="B149" s="126"/>
      <c r="C149" s="34"/>
      <c r="D149" s="34"/>
      <c r="E149" s="34"/>
      <c r="F149" s="34"/>
      <c r="G149" s="126"/>
      <c r="H149" s="34"/>
      <c r="I149" s="34"/>
      <c r="J149" s="34"/>
      <c r="K149" s="34"/>
      <c r="L149" s="34"/>
      <c r="M149" s="126"/>
      <c r="N149" s="34"/>
      <c r="O149" s="34"/>
      <c r="P149" s="34"/>
      <c r="Q149" s="34"/>
      <c r="R149" s="34"/>
      <c r="S149" s="34"/>
      <c r="T149" s="34"/>
      <c r="U149" s="34"/>
      <c r="V149" s="126"/>
      <c r="W149" s="34"/>
      <c r="X149" s="126"/>
      <c r="Y149" s="34"/>
      <c r="Z149" s="34"/>
      <c r="AA149" s="34"/>
      <c r="AB149" s="34"/>
      <c r="AC149" s="34"/>
      <c r="AD149" s="34"/>
      <c r="AE149" s="34"/>
      <c r="AF149" s="34"/>
      <c r="AG149" s="34"/>
      <c r="AH149" s="34"/>
      <c r="AI149" s="34"/>
      <c r="AJ149" s="34"/>
      <c r="AK149" s="34"/>
      <c r="AL149" s="34"/>
      <c r="AM149" s="34"/>
      <c r="AN149" s="34"/>
      <c r="AO149" s="34"/>
    </row>
    <row r="150">
      <c r="A150" s="34"/>
      <c r="B150" s="126"/>
      <c r="C150" s="34"/>
      <c r="D150" s="34"/>
      <c r="E150" s="34"/>
      <c r="F150" s="34"/>
      <c r="G150" s="126"/>
      <c r="H150" s="34"/>
      <c r="I150" s="34"/>
      <c r="J150" s="34"/>
      <c r="K150" s="34"/>
      <c r="L150" s="34"/>
      <c r="M150" s="126"/>
      <c r="N150" s="34"/>
      <c r="O150" s="34"/>
      <c r="P150" s="34"/>
      <c r="Q150" s="34"/>
      <c r="R150" s="34"/>
      <c r="S150" s="34"/>
      <c r="T150" s="34"/>
      <c r="U150" s="34"/>
      <c r="V150" s="126"/>
      <c r="W150" s="34"/>
      <c r="X150" s="126"/>
      <c r="Y150" s="34"/>
      <c r="Z150" s="34"/>
      <c r="AA150" s="34"/>
      <c r="AB150" s="34"/>
      <c r="AC150" s="34"/>
      <c r="AD150" s="34"/>
      <c r="AE150" s="34"/>
      <c r="AF150" s="34"/>
      <c r="AG150" s="34"/>
      <c r="AH150" s="34"/>
      <c r="AI150" s="34"/>
      <c r="AJ150" s="34"/>
      <c r="AK150" s="34"/>
      <c r="AL150" s="34"/>
      <c r="AM150" s="34"/>
      <c r="AN150" s="34"/>
      <c r="AO150" s="34"/>
    </row>
    <row r="151">
      <c r="A151" s="34"/>
      <c r="B151" s="126"/>
      <c r="C151" s="34"/>
      <c r="D151" s="34"/>
      <c r="E151" s="34"/>
      <c r="F151" s="34"/>
      <c r="G151" s="126"/>
      <c r="H151" s="34"/>
      <c r="I151" s="34"/>
      <c r="J151" s="34"/>
      <c r="K151" s="34"/>
      <c r="L151" s="34"/>
      <c r="M151" s="126"/>
      <c r="N151" s="34"/>
      <c r="O151" s="34"/>
      <c r="P151" s="34"/>
      <c r="Q151" s="34"/>
      <c r="R151" s="34"/>
      <c r="S151" s="34"/>
      <c r="T151" s="34"/>
      <c r="U151" s="34"/>
      <c r="V151" s="126"/>
      <c r="W151" s="34"/>
      <c r="X151" s="126"/>
      <c r="Y151" s="34"/>
      <c r="Z151" s="34"/>
      <c r="AA151" s="34"/>
      <c r="AB151" s="34"/>
      <c r="AC151" s="34"/>
      <c r="AD151" s="34"/>
      <c r="AE151" s="34"/>
      <c r="AF151" s="34"/>
      <c r="AG151" s="34"/>
      <c r="AH151" s="34"/>
      <c r="AI151" s="34"/>
      <c r="AJ151" s="34"/>
      <c r="AK151" s="34"/>
      <c r="AL151" s="34"/>
      <c r="AM151" s="34"/>
      <c r="AN151" s="34"/>
      <c r="AO151" s="34"/>
    </row>
    <row r="152">
      <c r="A152" s="34"/>
      <c r="B152" s="126"/>
      <c r="C152" s="34"/>
      <c r="D152" s="34"/>
      <c r="E152" s="34"/>
      <c r="F152" s="34"/>
      <c r="G152" s="126"/>
      <c r="H152" s="34"/>
      <c r="I152" s="34"/>
      <c r="J152" s="34"/>
      <c r="K152" s="34"/>
      <c r="L152" s="34"/>
      <c r="M152" s="126"/>
      <c r="N152" s="34"/>
      <c r="O152" s="34"/>
      <c r="P152" s="34"/>
      <c r="Q152" s="34"/>
      <c r="R152" s="34"/>
      <c r="S152" s="34"/>
      <c r="T152" s="34"/>
      <c r="U152" s="34"/>
      <c r="V152" s="126"/>
      <c r="W152" s="34"/>
      <c r="X152" s="126"/>
      <c r="Y152" s="34"/>
      <c r="Z152" s="34"/>
      <c r="AA152" s="34"/>
      <c r="AB152" s="34"/>
      <c r="AC152" s="34"/>
      <c r="AD152" s="34"/>
      <c r="AE152" s="34"/>
      <c r="AF152" s="34"/>
      <c r="AG152" s="34"/>
      <c r="AH152" s="34"/>
      <c r="AI152" s="34"/>
      <c r="AJ152" s="34"/>
      <c r="AK152" s="34"/>
      <c r="AL152" s="34"/>
      <c r="AM152" s="34"/>
      <c r="AN152" s="34"/>
      <c r="AO152" s="34"/>
    </row>
    <row r="153">
      <c r="A153" s="34"/>
      <c r="B153" s="126"/>
      <c r="C153" s="34"/>
      <c r="D153" s="34"/>
      <c r="E153" s="34"/>
      <c r="F153" s="34"/>
      <c r="G153" s="126"/>
      <c r="H153" s="34"/>
      <c r="I153" s="34"/>
      <c r="J153" s="34"/>
      <c r="K153" s="34"/>
      <c r="L153" s="34"/>
      <c r="M153" s="126"/>
      <c r="N153" s="34"/>
      <c r="O153" s="34"/>
      <c r="P153" s="34"/>
      <c r="Q153" s="34"/>
      <c r="R153" s="34"/>
      <c r="S153" s="34"/>
      <c r="T153" s="34"/>
      <c r="U153" s="34"/>
      <c r="V153" s="126"/>
      <c r="W153" s="34"/>
      <c r="X153" s="126"/>
      <c r="Y153" s="34"/>
      <c r="Z153" s="34"/>
      <c r="AA153" s="34"/>
      <c r="AB153" s="34"/>
      <c r="AC153" s="34"/>
      <c r="AD153" s="34"/>
      <c r="AE153" s="34"/>
      <c r="AF153" s="34"/>
      <c r="AG153" s="34"/>
      <c r="AH153" s="34"/>
      <c r="AI153" s="34"/>
      <c r="AJ153" s="34"/>
      <c r="AK153" s="34"/>
      <c r="AL153" s="34"/>
      <c r="AM153" s="34"/>
      <c r="AN153" s="34"/>
      <c r="AO153" s="34"/>
    </row>
    <row r="154">
      <c r="A154" s="34"/>
      <c r="B154" s="126"/>
      <c r="C154" s="34"/>
      <c r="D154" s="34"/>
      <c r="E154" s="34"/>
      <c r="F154" s="34"/>
      <c r="G154" s="126"/>
      <c r="H154" s="34"/>
      <c r="I154" s="34"/>
      <c r="J154" s="34"/>
      <c r="K154" s="34"/>
      <c r="L154" s="34"/>
      <c r="M154" s="126"/>
      <c r="N154" s="34"/>
      <c r="O154" s="34"/>
      <c r="P154" s="34"/>
      <c r="Q154" s="34"/>
      <c r="R154" s="34"/>
      <c r="S154" s="34"/>
      <c r="T154" s="34"/>
      <c r="U154" s="34"/>
      <c r="V154" s="126"/>
      <c r="W154" s="34"/>
      <c r="X154" s="126"/>
      <c r="Y154" s="34"/>
      <c r="Z154" s="34"/>
      <c r="AA154" s="34"/>
      <c r="AB154" s="34"/>
      <c r="AC154" s="34"/>
      <c r="AD154" s="34"/>
      <c r="AE154" s="34"/>
      <c r="AF154" s="34"/>
      <c r="AG154" s="34"/>
      <c r="AH154" s="34"/>
      <c r="AI154" s="34"/>
      <c r="AJ154" s="34"/>
      <c r="AK154" s="34"/>
      <c r="AL154" s="34"/>
      <c r="AM154" s="34"/>
      <c r="AN154" s="34"/>
      <c r="AO154" s="34"/>
    </row>
    <row r="155">
      <c r="A155" s="34"/>
      <c r="B155" s="126"/>
      <c r="C155" s="34"/>
      <c r="D155" s="34"/>
      <c r="E155" s="34"/>
      <c r="F155" s="34"/>
      <c r="G155" s="126"/>
      <c r="H155" s="34"/>
      <c r="I155" s="34"/>
      <c r="J155" s="34"/>
      <c r="K155" s="34"/>
      <c r="L155" s="34"/>
      <c r="M155" s="126"/>
      <c r="N155" s="34"/>
      <c r="O155" s="34"/>
      <c r="P155" s="34"/>
      <c r="Q155" s="34"/>
      <c r="R155" s="34"/>
      <c r="S155" s="34"/>
      <c r="T155" s="34"/>
      <c r="U155" s="34"/>
      <c r="V155" s="126"/>
      <c r="W155" s="34"/>
      <c r="X155" s="126"/>
      <c r="Y155" s="34"/>
      <c r="Z155" s="34"/>
      <c r="AA155" s="34"/>
      <c r="AB155" s="34"/>
      <c r="AC155" s="34"/>
      <c r="AD155" s="34"/>
      <c r="AE155" s="34"/>
      <c r="AF155" s="34"/>
      <c r="AG155" s="34"/>
      <c r="AH155" s="34"/>
      <c r="AI155" s="34"/>
      <c r="AJ155" s="34"/>
      <c r="AK155" s="34"/>
      <c r="AL155" s="34"/>
      <c r="AM155" s="34"/>
      <c r="AN155" s="34"/>
      <c r="AO155" s="34"/>
    </row>
    <row r="156">
      <c r="A156" s="34"/>
      <c r="B156" s="126"/>
      <c r="C156" s="34"/>
      <c r="D156" s="34"/>
      <c r="E156" s="34"/>
      <c r="F156" s="34"/>
      <c r="G156" s="126"/>
      <c r="H156" s="34"/>
      <c r="I156" s="34"/>
      <c r="J156" s="34"/>
      <c r="K156" s="34"/>
      <c r="L156" s="34"/>
      <c r="M156" s="126"/>
      <c r="N156" s="34"/>
      <c r="O156" s="34"/>
      <c r="P156" s="34"/>
      <c r="Q156" s="34"/>
      <c r="R156" s="34"/>
      <c r="S156" s="34"/>
      <c r="T156" s="34"/>
      <c r="U156" s="34"/>
      <c r="V156" s="126"/>
      <c r="W156" s="34"/>
      <c r="X156" s="126"/>
      <c r="Y156" s="34"/>
      <c r="Z156" s="34"/>
      <c r="AA156" s="34"/>
      <c r="AB156" s="34"/>
      <c r="AC156" s="34"/>
      <c r="AD156" s="34"/>
      <c r="AE156" s="34"/>
      <c r="AF156" s="34"/>
      <c r="AG156" s="34"/>
      <c r="AH156" s="34"/>
      <c r="AI156" s="34"/>
      <c r="AJ156" s="34"/>
      <c r="AK156" s="34"/>
      <c r="AL156" s="34"/>
      <c r="AM156" s="34"/>
      <c r="AN156" s="34"/>
      <c r="AO156" s="34"/>
    </row>
    <row r="157">
      <c r="A157" s="34"/>
      <c r="B157" s="126"/>
      <c r="C157" s="34"/>
      <c r="D157" s="34"/>
      <c r="E157" s="34"/>
      <c r="F157" s="34"/>
      <c r="G157" s="126"/>
      <c r="H157" s="34"/>
      <c r="I157" s="34"/>
      <c r="J157" s="34"/>
      <c r="K157" s="34"/>
      <c r="L157" s="34"/>
      <c r="M157" s="126"/>
      <c r="N157" s="34"/>
      <c r="O157" s="34"/>
      <c r="P157" s="34"/>
      <c r="Q157" s="34"/>
      <c r="R157" s="34"/>
      <c r="S157" s="34"/>
      <c r="T157" s="34"/>
      <c r="U157" s="34"/>
      <c r="V157" s="126"/>
      <c r="W157" s="34"/>
      <c r="X157" s="126"/>
      <c r="Y157" s="34"/>
      <c r="Z157" s="34"/>
      <c r="AA157" s="34"/>
      <c r="AB157" s="34"/>
      <c r="AC157" s="34"/>
      <c r="AD157" s="34"/>
      <c r="AE157" s="34"/>
      <c r="AF157" s="34"/>
      <c r="AG157" s="34"/>
      <c r="AH157" s="34"/>
      <c r="AI157" s="34"/>
      <c r="AJ157" s="34"/>
      <c r="AK157" s="34"/>
      <c r="AL157" s="34"/>
      <c r="AM157" s="34"/>
      <c r="AN157" s="34"/>
      <c r="AO157" s="34"/>
    </row>
    <row r="158">
      <c r="A158" s="34"/>
      <c r="B158" s="126"/>
      <c r="C158" s="34"/>
      <c r="D158" s="34"/>
      <c r="E158" s="34"/>
      <c r="F158" s="34"/>
      <c r="G158" s="126"/>
      <c r="H158" s="34"/>
      <c r="I158" s="34"/>
      <c r="J158" s="34"/>
      <c r="K158" s="34"/>
      <c r="L158" s="34"/>
      <c r="M158" s="126"/>
      <c r="N158" s="34"/>
      <c r="O158" s="34"/>
      <c r="P158" s="34"/>
      <c r="Q158" s="34"/>
      <c r="R158" s="34"/>
      <c r="S158" s="34"/>
      <c r="T158" s="34"/>
      <c r="U158" s="34"/>
      <c r="V158" s="126"/>
      <c r="W158" s="34"/>
      <c r="X158" s="126"/>
      <c r="Y158" s="34"/>
      <c r="Z158" s="34"/>
      <c r="AA158" s="34"/>
      <c r="AB158" s="34"/>
      <c r="AC158" s="34"/>
      <c r="AD158" s="34"/>
      <c r="AE158" s="34"/>
      <c r="AF158" s="34"/>
      <c r="AG158" s="34"/>
      <c r="AH158" s="34"/>
      <c r="AI158" s="34"/>
      <c r="AJ158" s="34"/>
      <c r="AK158" s="34"/>
      <c r="AL158" s="34"/>
      <c r="AM158" s="34"/>
      <c r="AN158" s="34"/>
      <c r="AO158" s="34"/>
    </row>
    <row r="159">
      <c r="A159" s="34"/>
      <c r="B159" s="126"/>
      <c r="C159" s="34"/>
      <c r="D159" s="34"/>
      <c r="E159" s="34"/>
      <c r="F159" s="34"/>
      <c r="G159" s="126"/>
      <c r="H159" s="34"/>
      <c r="I159" s="34"/>
      <c r="J159" s="34"/>
      <c r="K159" s="34"/>
      <c r="L159" s="34"/>
      <c r="M159" s="126"/>
      <c r="N159" s="34"/>
      <c r="O159" s="34"/>
      <c r="P159" s="34"/>
      <c r="Q159" s="34"/>
      <c r="R159" s="34"/>
      <c r="S159" s="34"/>
      <c r="T159" s="34"/>
      <c r="U159" s="34"/>
      <c r="V159" s="126"/>
      <c r="W159" s="34"/>
      <c r="X159" s="126"/>
      <c r="Y159" s="34"/>
      <c r="Z159" s="34"/>
      <c r="AA159" s="34"/>
      <c r="AB159" s="34"/>
      <c r="AC159" s="34"/>
      <c r="AD159" s="34"/>
      <c r="AE159" s="34"/>
      <c r="AF159" s="34"/>
      <c r="AG159" s="34"/>
      <c r="AH159" s="34"/>
      <c r="AI159" s="34"/>
      <c r="AJ159" s="34"/>
      <c r="AK159" s="34"/>
      <c r="AL159" s="34"/>
      <c r="AM159" s="34"/>
      <c r="AN159" s="34"/>
      <c r="AO159" s="34"/>
    </row>
    <row r="160">
      <c r="A160" s="34"/>
      <c r="B160" s="126"/>
      <c r="C160" s="34"/>
      <c r="D160" s="34"/>
      <c r="E160" s="34"/>
      <c r="F160" s="34"/>
      <c r="G160" s="126"/>
      <c r="H160" s="34"/>
      <c r="I160" s="34"/>
      <c r="J160" s="34"/>
      <c r="K160" s="34"/>
      <c r="L160" s="34"/>
      <c r="M160" s="126"/>
      <c r="N160" s="34"/>
      <c r="O160" s="34"/>
      <c r="P160" s="34"/>
      <c r="Q160" s="34"/>
      <c r="R160" s="34"/>
      <c r="S160" s="34"/>
      <c r="T160" s="34"/>
      <c r="U160" s="34"/>
      <c r="V160" s="126"/>
      <c r="W160" s="34"/>
      <c r="X160" s="126"/>
      <c r="Y160" s="34"/>
      <c r="Z160" s="34"/>
      <c r="AA160" s="34"/>
      <c r="AB160" s="34"/>
      <c r="AC160" s="34"/>
      <c r="AD160" s="34"/>
      <c r="AE160" s="34"/>
      <c r="AF160" s="34"/>
      <c r="AG160" s="34"/>
      <c r="AH160" s="34"/>
      <c r="AI160" s="34"/>
      <c r="AJ160" s="34"/>
      <c r="AK160" s="34"/>
      <c r="AL160" s="34"/>
      <c r="AM160" s="34"/>
      <c r="AN160" s="34"/>
      <c r="AO160" s="34"/>
    </row>
    <row r="161">
      <c r="A161" s="34"/>
      <c r="B161" s="126"/>
      <c r="C161" s="34"/>
      <c r="D161" s="34"/>
      <c r="E161" s="34"/>
      <c r="F161" s="34"/>
      <c r="G161" s="126"/>
      <c r="H161" s="34"/>
      <c r="I161" s="34"/>
      <c r="J161" s="34"/>
      <c r="K161" s="34"/>
      <c r="L161" s="34"/>
      <c r="M161" s="126"/>
      <c r="N161" s="34"/>
      <c r="O161" s="34"/>
      <c r="P161" s="34"/>
      <c r="Q161" s="34"/>
      <c r="R161" s="34"/>
      <c r="S161" s="34"/>
      <c r="T161" s="34"/>
      <c r="U161" s="34"/>
      <c r="V161" s="126"/>
      <c r="W161" s="34"/>
      <c r="X161" s="126"/>
      <c r="Y161" s="34"/>
      <c r="Z161" s="34"/>
      <c r="AA161" s="34"/>
      <c r="AB161" s="34"/>
      <c r="AC161" s="34"/>
      <c r="AD161" s="34"/>
      <c r="AE161" s="34"/>
      <c r="AF161" s="34"/>
      <c r="AG161" s="34"/>
      <c r="AH161" s="34"/>
      <c r="AI161" s="34"/>
      <c r="AJ161" s="34"/>
      <c r="AK161" s="34"/>
      <c r="AL161" s="34"/>
      <c r="AM161" s="34"/>
      <c r="AN161" s="34"/>
      <c r="AO161" s="34"/>
    </row>
    <row r="162">
      <c r="A162" s="34"/>
      <c r="B162" s="126"/>
      <c r="C162" s="34"/>
      <c r="D162" s="34"/>
      <c r="E162" s="34"/>
      <c r="F162" s="34"/>
      <c r="G162" s="126"/>
      <c r="H162" s="34"/>
      <c r="I162" s="34"/>
      <c r="J162" s="34"/>
      <c r="K162" s="34"/>
      <c r="L162" s="34"/>
      <c r="M162" s="126"/>
      <c r="N162" s="34"/>
      <c r="O162" s="34"/>
      <c r="P162" s="34"/>
      <c r="Q162" s="34"/>
      <c r="R162" s="34"/>
      <c r="S162" s="34"/>
      <c r="T162" s="34"/>
      <c r="U162" s="34"/>
      <c r="V162" s="126"/>
      <c r="W162" s="34"/>
      <c r="X162" s="126"/>
      <c r="Y162" s="34"/>
      <c r="Z162" s="34"/>
      <c r="AA162" s="34"/>
      <c r="AB162" s="34"/>
      <c r="AC162" s="34"/>
      <c r="AD162" s="34"/>
      <c r="AE162" s="34"/>
      <c r="AF162" s="34"/>
      <c r="AG162" s="34"/>
      <c r="AH162" s="34"/>
      <c r="AI162" s="34"/>
      <c r="AJ162" s="34"/>
      <c r="AK162" s="34"/>
      <c r="AL162" s="34"/>
      <c r="AM162" s="34"/>
      <c r="AN162" s="34"/>
      <c r="AO162" s="34"/>
    </row>
    <row r="163">
      <c r="A163" s="34"/>
      <c r="B163" s="126"/>
      <c r="C163" s="34"/>
      <c r="D163" s="34"/>
      <c r="E163" s="34"/>
      <c r="F163" s="34"/>
      <c r="G163" s="126"/>
      <c r="H163" s="34"/>
      <c r="I163" s="34"/>
      <c r="J163" s="34"/>
      <c r="K163" s="34"/>
      <c r="L163" s="34"/>
      <c r="M163" s="126"/>
      <c r="N163" s="34"/>
      <c r="O163" s="34"/>
      <c r="P163" s="34"/>
      <c r="Q163" s="34"/>
      <c r="R163" s="34"/>
      <c r="S163" s="34"/>
      <c r="T163" s="34"/>
      <c r="U163" s="34"/>
      <c r="V163" s="126"/>
      <c r="W163" s="34"/>
      <c r="X163" s="126"/>
      <c r="Y163" s="34"/>
      <c r="Z163" s="34"/>
      <c r="AA163" s="34"/>
      <c r="AB163" s="34"/>
      <c r="AC163" s="34"/>
      <c r="AD163" s="34"/>
      <c r="AE163" s="34"/>
      <c r="AF163" s="34"/>
      <c r="AG163" s="34"/>
      <c r="AH163" s="34"/>
      <c r="AI163" s="34"/>
      <c r="AJ163" s="34"/>
      <c r="AK163" s="34"/>
      <c r="AL163" s="34"/>
      <c r="AM163" s="34"/>
      <c r="AN163" s="34"/>
      <c r="AO163" s="34"/>
    </row>
    <row r="164">
      <c r="A164" s="34"/>
      <c r="B164" s="126"/>
      <c r="C164" s="34"/>
      <c r="D164" s="34"/>
      <c r="E164" s="34"/>
      <c r="F164" s="34"/>
      <c r="G164" s="126"/>
      <c r="H164" s="34"/>
      <c r="I164" s="34"/>
      <c r="J164" s="34"/>
      <c r="K164" s="34"/>
      <c r="L164" s="34"/>
      <c r="M164" s="126"/>
      <c r="N164" s="34"/>
      <c r="O164" s="34"/>
      <c r="P164" s="34"/>
      <c r="Q164" s="34"/>
      <c r="R164" s="34"/>
      <c r="S164" s="34"/>
      <c r="T164" s="34"/>
      <c r="U164" s="34"/>
      <c r="V164" s="126"/>
      <c r="W164" s="34"/>
      <c r="X164" s="126"/>
      <c r="Y164" s="34"/>
      <c r="Z164" s="34"/>
      <c r="AA164" s="34"/>
      <c r="AB164" s="34"/>
      <c r="AC164" s="34"/>
      <c r="AD164" s="34"/>
      <c r="AE164" s="34"/>
      <c r="AF164" s="34"/>
      <c r="AG164" s="34"/>
      <c r="AH164" s="34"/>
      <c r="AI164" s="34"/>
      <c r="AJ164" s="34"/>
      <c r="AK164" s="34"/>
      <c r="AL164" s="34"/>
      <c r="AM164" s="34"/>
      <c r="AN164" s="34"/>
      <c r="AO164" s="34"/>
    </row>
    <row r="165">
      <c r="A165" s="34"/>
      <c r="B165" s="126"/>
      <c r="C165" s="34"/>
      <c r="D165" s="34"/>
      <c r="E165" s="34"/>
      <c r="F165" s="34"/>
      <c r="G165" s="126"/>
      <c r="H165" s="34"/>
      <c r="I165" s="34"/>
      <c r="J165" s="34"/>
      <c r="K165" s="34"/>
      <c r="L165" s="34"/>
      <c r="M165" s="126"/>
      <c r="N165" s="34"/>
      <c r="O165" s="34"/>
      <c r="P165" s="34"/>
      <c r="Q165" s="34"/>
      <c r="R165" s="34"/>
      <c r="S165" s="34"/>
      <c r="T165" s="34"/>
      <c r="U165" s="34"/>
      <c r="V165" s="126"/>
      <c r="W165" s="34"/>
      <c r="X165" s="126"/>
      <c r="Y165" s="34"/>
      <c r="Z165" s="34"/>
      <c r="AA165" s="34"/>
      <c r="AB165" s="34"/>
      <c r="AC165" s="34"/>
      <c r="AD165" s="34"/>
      <c r="AE165" s="34"/>
      <c r="AF165" s="34"/>
      <c r="AG165" s="34"/>
      <c r="AH165" s="34"/>
      <c r="AI165" s="34"/>
      <c r="AJ165" s="34"/>
      <c r="AK165" s="34"/>
      <c r="AL165" s="34"/>
      <c r="AM165" s="34"/>
      <c r="AN165" s="34"/>
      <c r="AO165" s="34"/>
    </row>
    <row r="166">
      <c r="A166" s="34"/>
      <c r="B166" s="126"/>
      <c r="C166" s="34"/>
      <c r="D166" s="34"/>
      <c r="E166" s="34"/>
      <c r="F166" s="34"/>
      <c r="G166" s="126"/>
      <c r="H166" s="34"/>
      <c r="I166" s="34"/>
      <c r="J166" s="34"/>
      <c r="K166" s="34"/>
      <c r="L166" s="34"/>
      <c r="M166" s="126"/>
      <c r="N166" s="34"/>
      <c r="O166" s="34"/>
      <c r="P166" s="34"/>
      <c r="Q166" s="34"/>
      <c r="R166" s="34"/>
      <c r="S166" s="34"/>
      <c r="T166" s="34"/>
      <c r="U166" s="34"/>
      <c r="V166" s="126"/>
      <c r="W166" s="34"/>
      <c r="X166" s="126"/>
      <c r="Y166" s="34"/>
      <c r="Z166" s="34"/>
      <c r="AA166" s="34"/>
      <c r="AB166" s="34"/>
      <c r="AC166" s="34"/>
      <c r="AD166" s="34"/>
      <c r="AE166" s="34"/>
      <c r="AF166" s="34"/>
      <c r="AG166" s="34"/>
      <c r="AH166" s="34"/>
      <c r="AI166" s="34"/>
      <c r="AJ166" s="34"/>
      <c r="AK166" s="34"/>
      <c r="AL166" s="34"/>
      <c r="AM166" s="34"/>
      <c r="AN166" s="34"/>
      <c r="AO166" s="34"/>
    </row>
    <row r="167">
      <c r="A167" s="34"/>
      <c r="B167" s="126"/>
      <c r="C167" s="34"/>
      <c r="D167" s="34"/>
      <c r="E167" s="34"/>
      <c r="F167" s="34"/>
      <c r="G167" s="126"/>
      <c r="H167" s="34"/>
      <c r="I167" s="34"/>
      <c r="J167" s="34"/>
      <c r="K167" s="34"/>
      <c r="L167" s="34"/>
      <c r="M167" s="126"/>
      <c r="N167" s="34"/>
      <c r="O167" s="34"/>
      <c r="P167" s="34"/>
      <c r="Q167" s="34"/>
      <c r="R167" s="34"/>
      <c r="S167" s="34"/>
      <c r="T167" s="34"/>
      <c r="U167" s="34"/>
      <c r="V167" s="126"/>
      <c r="W167" s="34"/>
      <c r="X167" s="126"/>
      <c r="Y167" s="34"/>
      <c r="Z167" s="34"/>
      <c r="AA167" s="34"/>
      <c r="AB167" s="34"/>
      <c r="AC167" s="34"/>
      <c r="AD167" s="34"/>
      <c r="AE167" s="34"/>
      <c r="AF167" s="34"/>
      <c r="AG167" s="34"/>
      <c r="AH167" s="34"/>
      <c r="AI167" s="34"/>
      <c r="AJ167" s="34"/>
      <c r="AK167" s="34"/>
      <c r="AL167" s="34"/>
      <c r="AM167" s="34"/>
      <c r="AN167" s="34"/>
      <c r="AO167" s="34"/>
    </row>
    <row r="168">
      <c r="A168" s="34"/>
      <c r="B168" s="126"/>
      <c r="C168" s="34"/>
      <c r="D168" s="34"/>
      <c r="E168" s="34"/>
      <c r="F168" s="34"/>
      <c r="G168" s="126"/>
      <c r="H168" s="34"/>
      <c r="I168" s="34"/>
      <c r="J168" s="34"/>
      <c r="K168" s="34"/>
      <c r="L168" s="34"/>
      <c r="M168" s="126"/>
      <c r="N168" s="34"/>
      <c r="O168" s="34"/>
      <c r="P168" s="34"/>
      <c r="Q168" s="34"/>
      <c r="R168" s="34"/>
      <c r="S168" s="34"/>
      <c r="T168" s="34"/>
      <c r="U168" s="34"/>
      <c r="V168" s="126"/>
      <c r="W168" s="34"/>
      <c r="X168" s="126"/>
      <c r="Y168" s="34"/>
      <c r="Z168" s="34"/>
      <c r="AA168" s="34"/>
      <c r="AB168" s="34"/>
      <c r="AC168" s="34"/>
      <c r="AD168" s="34"/>
      <c r="AE168" s="34"/>
      <c r="AF168" s="34"/>
      <c r="AG168" s="34"/>
      <c r="AH168" s="34"/>
      <c r="AI168" s="34"/>
      <c r="AJ168" s="34"/>
      <c r="AK168" s="34"/>
      <c r="AL168" s="34"/>
      <c r="AM168" s="34"/>
      <c r="AN168" s="34"/>
      <c r="AO168" s="34"/>
    </row>
    <row r="169">
      <c r="A169" s="34"/>
      <c r="B169" s="126"/>
      <c r="C169" s="34"/>
      <c r="D169" s="34"/>
      <c r="E169" s="34"/>
      <c r="F169" s="34"/>
      <c r="G169" s="126"/>
      <c r="H169" s="34"/>
      <c r="I169" s="34"/>
      <c r="J169" s="34"/>
      <c r="K169" s="34"/>
      <c r="L169" s="34"/>
      <c r="M169" s="126"/>
      <c r="N169" s="34"/>
      <c r="O169" s="34"/>
      <c r="P169" s="34"/>
      <c r="Q169" s="34"/>
      <c r="R169" s="34"/>
      <c r="S169" s="34"/>
      <c r="T169" s="34"/>
      <c r="U169" s="34"/>
      <c r="V169" s="126"/>
      <c r="W169" s="34"/>
      <c r="X169" s="126"/>
      <c r="Y169" s="34"/>
      <c r="Z169" s="34"/>
      <c r="AA169" s="34"/>
      <c r="AB169" s="34"/>
      <c r="AC169" s="34"/>
      <c r="AD169" s="34"/>
      <c r="AE169" s="34"/>
      <c r="AF169" s="34"/>
      <c r="AG169" s="34"/>
      <c r="AH169" s="34"/>
      <c r="AI169" s="34"/>
      <c r="AJ169" s="34"/>
      <c r="AK169" s="34"/>
      <c r="AL169" s="34"/>
      <c r="AM169" s="34"/>
      <c r="AN169" s="34"/>
      <c r="AO169" s="34"/>
    </row>
    <row r="170">
      <c r="A170" s="34"/>
      <c r="B170" s="126"/>
      <c r="C170" s="34"/>
      <c r="D170" s="34"/>
      <c r="E170" s="34"/>
      <c r="F170" s="34"/>
      <c r="G170" s="126"/>
      <c r="H170" s="34"/>
      <c r="I170" s="34"/>
      <c r="J170" s="34"/>
      <c r="K170" s="34"/>
      <c r="L170" s="34"/>
      <c r="M170" s="126"/>
      <c r="N170" s="34"/>
      <c r="O170" s="34"/>
      <c r="P170" s="34"/>
      <c r="Q170" s="34"/>
      <c r="R170" s="34"/>
      <c r="S170" s="34"/>
      <c r="T170" s="34"/>
      <c r="U170" s="34"/>
      <c r="V170" s="126"/>
      <c r="W170" s="34"/>
      <c r="X170" s="126"/>
      <c r="Y170" s="34"/>
      <c r="Z170" s="34"/>
      <c r="AA170" s="34"/>
      <c r="AB170" s="34"/>
      <c r="AC170" s="34"/>
      <c r="AD170" s="34"/>
      <c r="AE170" s="34"/>
      <c r="AF170" s="34"/>
      <c r="AG170" s="34"/>
      <c r="AH170" s="34"/>
      <c r="AI170" s="34"/>
      <c r="AJ170" s="34"/>
      <c r="AK170" s="34"/>
      <c r="AL170" s="34"/>
      <c r="AM170" s="34"/>
      <c r="AN170" s="34"/>
      <c r="AO170" s="34"/>
    </row>
    <row r="171">
      <c r="A171" s="34"/>
      <c r="B171" s="126"/>
      <c r="C171" s="34"/>
      <c r="D171" s="34"/>
      <c r="E171" s="34"/>
      <c r="F171" s="34"/>
      <c r="G171" s="126"/>
      <c r="H171" s="34"/>
      <c r="I171" s="34"/>
      <c r="J171" s="34"/>
      <c r="K171" s="34"/>
      <c r="L171" s="34"/>
      <c r="M171" s="126"/>
      <c r="N171" s="34"/>
      <c r="O171" s="34"/>
      <c r="P171" s="34"/>
      <c r="Q171" s="34"/>
      <c r="R171" s="34"/>
      <c r="S171" s="34"/>
      <c r="T171" s="34"/>
      <c r="U171" s="34"/>
      <c r="V171" s="126"/>
      <c r="W171" s="34"/>
      <c r="X171" s="126"/>
      <c r="Y171" s="34"/>
      <c r="Z171" s="34"/>
      <c r="AA171" s="34"/>
      <c r="AB171" s="34"/>
      <c r="AC171" s="34"/>
      <c r="AD171" s="34"/>
      <c r="AE171" s="34"/>
      <c r="AF171" s="34"/>
      <c r="AG171" s="34"/>
      <c r="AH171" s="34"/>
      <c r="AI171" s="34"/>
      <c r="AJ171" s="34"/>
      <c r="AK171" s="34"/>
      <c r="AL171" s="34"/>
      <c r="AM171" s="34"/>
      <c r="AN171" s="34"/>
      <c r="AO171" s="34"/>
    </row>
    <row r="172">
      <c r="A172" s="34"/>
      <c r="B172" s="126"/>
      <c r="C172" s="34"/>
      <c r="D172" s="34"/>
      <c r="E172" s="34"/>
      <c r="F172" s="34"/>
      <c r="G172" s="126"/>
      <c r="H172" s="34"/>
      <c r="I172" s="34"/>
      <c r="J172" s="34"/>
      <c r="K172" s="34"/>
      <c r="L172" s="34"/>
      <c r="M172" s="126"/>
      <c r="N172" s="34"/>
      <c r="O172" s="34"/>
      <c r="P172" s="34"/>
      <c r="Q172" s="34"/>
      <c r="R172" s="34"/>
      <c r="S172" s="34"/>
      <c r="T172" s="34"/>
      <c r="U172" s="34"/>
      <c r="V172" s="126"/>
      <c r="W172" s="34"/>
      <c r="X172" s="126"/>
      <c r="Y172" s="34"/>
      <c r="Z172" s="34"/>
      <c r="AA172" s="34"/>
      <c r="AB172" s="34"/>
      <c r="AC172" s="34"/>
      <c r="AD172" s="34"/>
      <c r="AE172" s="34"/>
      <c r="AF172" s="34"/>
      <c r="AG172" s="34"/>
      <c r="AH172" s="34"/>
      <c r="AI172" s="34"/>
      <c r="AJ172" s="34"/>
      <c r="AK172" s="34"/>
      <c r="AL172" s="34"/>
      <c r="AM172" s="34"/>
      <c r="AN172" s="34"/>
      <c r="AO172" s="34"/>
    </row>
    <row r="173">
      <c r="A173" s="34"/>
      <c r="B173" s="126"/>
      <c r="C173" s="34"/>
      <c r="D173" s="34"/>
      <c r="E173" s="34"/>
      <c r="F173" s="34"/>
      <c r="G173" s="126"/>
      <c r="H173" s="34"/>
      <c r="I173" s="34"/>
      <c r="J173" s="34"/>
      <c r="K173" s="34"/>
      <c r="L173" s="34"/>
      <c r="M173" s="126"/>
      <c r="N173" s="34"/>
      <c r="O173" s="34"/>
      <c r="P173" s="34"/>
      <c r="Q173" s="34"/>
      <c r="R173" s="34"/>
      <c r="S173" s="34"/>
      <c r="T173" s="34"/>
      <c r="U173" s="34"/>
      <c r="V173" s="126"/>
      <c r="W173" s="34"/>
      <c r="X173" s="126"/>
      <c r="Y173" s="34"/>
      <c r="Z173" s="34"/>
      <c r="AA173" s="34"/>
      <c r="AB173" s="34"/>
      <c r="AC173" s="34"/>
      <c r="AD173" s="34"/>
      <c r="AE173" s="34"/>
      <c r="AF173" s="34"/>
      <c r="AG173" s="34"/>
      <c r="AH173" s="34"/>
      <c r="AI173" s="34"/>
      <c r="AJ173" s="34"/>
      <c r="AK173" s="34"/>
      <c r="AL173" s="34"/>
      <c r="AM173" s="34"/>
      <c r="AN173" s="34"/>
      <c r="AO173" s="34"/>
    </row>
    <row r="174">
      <c r="A174" s="34"/>
      <c r="B174" s="126"/>
      <c r="C174" s="34"/>
      <c r="D174" s="34"/>
      <c r="E174" s="34"/>
      <c r="F174" s="34"/>
      <c r="G174" s="126"/>
      <c r="H174" s="34"/>
      <c r="I174" s="34"/>
      <c r="J174" s="34"/>
      <c r="K174" s="34"/>
      <c r="L174" s="34"/>
      <c r="M174" s="126"/>
      <c r="N174" s="34"/>
      <c r="O174" s="34"/>
      <c r="P174" s="34"/>
      <c r="Q174" s="34"/>
      <c r="R174" s="34"/>
      <c r="S174" s="34"/>
      <c r="T174" s="34"/>
      <c r="U174" s="34"/>
      <c r="V174" s="126"/>
      <c r="W174" s="34"/>
      <c r="X174" s="126"/>
      <c r="Y174" s="34"/>
      <c r="Z174" s="34"/>
      <c r="AA174" s="34"/>
      <c r="AB174" s="34"/>
      <c r="AC174" s="34"/>
      <c r="AD174" s="34"/>
      <c r="AE174" s="34"/>
      <c r="AF174" s="34"/>
      <c r="AG174" s="34"/>
      <c r="AH174" s="34"/>
      <c r="AI174" s="34"/>
      <c r="AJ174" s="34"/>
      <c r="AK174" s="34"/>
      <c r="AL174" s="34"/>
      <c r="AM174" s="34"/>
      <c r="AN174" s="34"/>
      <c r="AO174" s="34"/>
    </row>
    <row r="175">
      <c r="A175" s="34"/>
      <c r="B175" s="126"/>
      <c r="C175" s="34"/>
      <c r="D175" s="34"/>
      <c r="E175" s="34"/>
      <c r="F175" s="34"/>
      <c r="G175" s="126"/>
      <c r="H175" s="34"/>
      <c r="I175" s="34"/>
      <c r="J175" s="34"/>
      <c r="K175" s="34"/>
      <c r="L175" s="34"/>
      <c r="M175" s="126"/>
      <c r="N175" s="34"/>
      <c r="O175" s="34"/>
      <c r="P175" s="34"/>
      <c r="Q175" s="34"/>
      <c r="R175" s="34"/>
      <c r="S175" s="34"/>
      <c r="T175" s="34"/>
      <c r="U175" s="34"/>
      <c r="V175" s="126"/>
      <c r="W175" s="34"/>
      <c r="X175" s="126"/>
      <c r="Y175" s="34"/>
      <c r="Z175" s="34"/>
      <c r="AA175" s="34"/>
      <c r="AB175" s="34"/>
      <c r="AC175" s="34"/>
      <c r="AD175" s="34"/>
      <c r="AE175" s="34"/>
      <c r="AF175" s="34"/>
      <c r="AG175" s="34"/>
      <c r="AH175" s="34"/>
      <c r="AI175" s="34"/>
      <c r="AJ175" s="34"/>
      <c r="AK175" s="34"/>
      <c r="AL175" s="34"/>
      <c r="AM175" s="34"/>
      <c r="AN175" s="34"/>
      <c r="AO175" s="34"/>
    </row>
    <row r="176">
      <c r="A176" s="34"/>
      <c r="B176" s="126"/>
      <c r="C176" s="34"/>
      <c r="D176" s="34"/>
      <c r="E176" s="34"/>
      <c r="F176" s="34"/>
      <c r="G176" s="126"/>
      <c r="H176" s="34"/>
      <c r="I176" s="34"/>
      <c r="J176" s="34"/>
      <c r="K176" s="34"/>
      <c r="L176" s="34"/>
      <c r="M176" s="126"/>
      <c r="N176" s="34"/>
      <c r="O176" s="34"/>
      <c r="P176" s="34"/>
      <c r="Q176" s="34"/>
      <c r="R176" s="34"/>
      <c r="S176" s="34"/>
      <c r="T176" s="34"/>
      <c r="U176" s="34"/>
      <c r="V176" s="126"/>
      <c r="W176" s="34"/>
      <c r="X176" s="126"/>
      <c r="Y176" s="34"/>
      <c r="Z176" s="34"/>
      <c r="AA176" s="34"/>
      <c r="AB176" s="34"/>
      <c r="AC176" s="34"/>
      <c r="AD176" s="34"/>
      <c r="AE176" s="34"/>
      <c r="AF176" s="34"/>
      <c r="AG176" s="34"/>
      <c r="AH176" s="34"/>
      <c r="AI176" s="34"/>
      <c r="AJ176" s="34"/>
      <c r="AK176" s="34"/>
      <c r="AL176" s="34"/>
      <c r="AM176" s="34"/>
      <c r="AN176" s="34"/>
      <c r="AO176" s="34"/>
    </row>
    <row r="177">
      <c r="A177" s="34"/>
      <c r="B177" s="126"/>
      <c r="C177" s="34"/>
      <c r="D177" s="34"/>
      <c r="E177" s="34"/>
      <c r="F177" s="34"/>
      <c r="G177" s="126"/>
      <c r="H177" s="34"/>
      <c r="I177" s="34"/>
      <c r="J177" s="34"/>
      <c r="K177" s="34"/>
      <c r="L177" s="34"/>
      <c r="M177" s="126"/>
      <c r="N177" s="34"/>
      <c r="O177" s="34"/>
      <c r="P177" s="34"/>
      <c r="Q177" s="34"/>
      <c r="R177" s="34"/>
      <c r="S177" s="34"/>
      <c r="T177" s="34"/>
      <c r="U177" s="34"/>
      <c r="V177" s="126"/>
      <c r="W177" s="34"/>
      <c r="X177" s="126"/>
      <c r="Y177" s="34"/>
      <c r="Z177" s="34"/>
      <c r="AA177" s="34"/>
      <c r="AB177" s="34"/>
      <c r="AC177" s="34"/>
      <c r="AD177" s="34"/>
      <c r="AE177" s="34"/>
      <c r="AF177" s="34"/>
      <c r="AG177" s="34"/>
      <c r="AH177" s="34"/>
      <c r="AI177" s="34"/>
      <c r="AJ177" s="34"/>
      <c r="AK177" s="34"/>
      <c r="AL177" s="34"/>
      <c r="AM177" s="34"/>
      <c r="AN177" s="34"/>
      <c r="AO177" s="34"/>
    </row>
    <row r="178">
      <c r="A178" s="34"/>
      <c r="B178" s="126"/>
      <c r="C178" s="34"/>
      <c r="D178" s="34"/>
      <c r="E178" s="34"/>
      <c r="F178" s="34"/>
      <c r="G178" s="126"/>
      <c r="H178" s="34"/>
      <c r="I178" s="34"/>
      <c r="J178" s="34"/>
      <c r="K178" s="34"/>
      <c r="L178" s="34"/>
      <c r="M178" s="126"/>
      <c r="N178" s="34"/>
      <c r="O178" s="34"/>
      <c r="P178" s="34"/>
      <c r="Q178" s="34"/>
      <c r="R178" s="34"/>
      <c r="S178" s="34"/>
      <c r="T178" s="34"/>
      <c r="U178" s="34"/>
      <c r="V178" s="126"/>
      <c r="W178" s="34"/>
      <c r="X178" s="126"/>
      <c r="Y178" s="34"/>
      <c r="Z178" s="34"/>
      <c r="AA178" s="34"/>
      <c r="AB178" s="34"/>
      <c r="AC178" s="34"/>
      <c r="AD178" s="34"/>
      <c r="AE178" s="34"/>
      <c r="AF178" s="34"/>
      <c r="AG178" s="34"/>
      <c r="AH178" s="34"/>
      <c r="AI178" s="34"/>
      <c r="AJ178" s="34"/>
      <c r="AK178" s="34"/>
      <c r="AL178" s="34"/>
      <c r="AM178" s="34"/>
      <c r="AN178" s="34"/>
      <c r="AO178" s="34"/>
    </row>
    <row r="179">
      <c r="A179" s="34"/>
      <c r="B179" s="126"/>
      <c r="C179" s="34"/>
      <c r="D179" s="34"/>
      <c r="E179" s="34"/>
      <c r="F179" s="34"/>
      <c r="G179" s="126"/>
      <c r="H179" s="34"/>
      <c r="I179" s="34"/>
      <c r="J179" s="34"/>
      <c r="K179" s="34"/>
      <c r="L179" s="34"/>
      <c r="M179" s="126"/>
      <c r="N179" s="34"/>
      <c r="O179" s="34"/>
      <c r="P179" s="34"/>
      <c r="Q179" s="34"/>
      <c r="R179" s="34"/>
      <c r="S179" s="34"/>
      <c r="T179" s="34"/>
      <c r="U179" s="34"/>
      <c r="V179" s="126"/>
      <c r="W179" s="34"/>
      <c r="X179" s="126"/>
      <c r="Y179" s="34"/>
      <c r="Z179" s="34"/>
      <c r="AA179" s="34"/>
      <c r="AB179" s="34"/>
      <c r="AC179" s="34"/>
      <c r="AD179" s="34"/>
      <c r="AE179" s="34"/>
      <c r="AF179" s="34"/>
      <c r="AG179" s="34"/>
      <c r="AH179" s="34"/>
      <c r="AI179" s="34"/>
      <c r="AJ179" s="34"/>
      <c r="AK179" s="34"/>
      <c r="AL179" s="34"/>
      <c r="AM179" s="34"/>
      <c r="AN179" s="34"/>
      <c r="AO179" s="34"/>
    </row>
    <row r="180">
      <c r="A180" s="34"/>
      <c r="B180" s="126"/>
      <c r="C180" s="34"/>
      <c r="D180" s="34"/>
      <c r="E180" s="34"/>
      <c r="F180" s="34"/>
      <c r="G180" s="126"/>
      <c r="H180" s="34"/>
      <c r="I180" s="34"/>
      <c r="J180" s="34"/>
      <c r="K180" s="34"/>
      <c r="L180" s="34"/>
      <c r="M180" s="126"/>
      <c r="N180" s="34"/>
      <c r="O180" s="34"/>
      <c r="P180" s="34"/>
      <c r="Q180" s="34"/>
      <c r="R180" s="34"/>
      <c r="S180" s="34"/>
      <c r="T180" s="34"/>
      <c r="U180" s="34"/>
      <c r="V180" s="126"/>
      <c r="W180" s="34"/>
      <c r="X180" s="126"/>
      <c r="Y180" s="34"/>
      <c r="Z180" s="34"/>
      <c r="AA180" s="34"/>
      <c r="AB180" s="34"/>
      <c r="AC180" s="34"/>
      <c r="AD180" s="34"/>
      <c r="AE180" s="34"/>
      <c r="AF180" s="34"/>
      <c r="AG180" s="34"/>
      <c r="AH180" s="34"/>
      <c r="AI180" s="34"/>
      <c r="AJ180" s="34"/>
      <c r="AK180" s="34"/>
      <c r="AL180" s="34"/>
      <c r="AM180" s="34"/>
      <c r="AN180" s="34"/>
      <c r="AO180" s="34"/>
    </row>
    <row r="181">
      <c r="A181" s="34"/>
      <c r="B181" s="126"/>
      <c r="C181" s="34"/>
      <c r="D181" s="34"/>
      <c r="E181" s="34"/>
      <c r="F181" s="34"/>
      <c r="G181" s="126"/>
      <c r="H181" s="34"/>
      <c r="I181" s="34"/>
      <c r="J181" s="34"/>
      <c r="K181" s="34"/>
      <c r="L181" s="34"/>
      <c r="M181" s="126"/>
      <c r="N181" s="34"/>
      <c r="O181" s="34"/>
      <c r="P181" s="34"/>
      <c r="Q181" s="34"/>
      <c r="R181" s="34"/>
      <c r="S181" s="34"/>
      <c r="T181" s="34"/>
      <c r="U181" s="34"/>
      <c r="V181" s="126"/>
      <c r="W181" s="34"/>
      <c r="X181" s="126"/>
      <c r="Y181" s="34"/>
      <c r="Z181" s="34"/>
      <c r="AA181" s="34"/>
      <c r="AB181" s="34"/>
      <c r="AC181" s="34"/>
      <c r="AD181" s="34"/>
      <c r="AE181" s="34"/>
      <c r="AF181" s="34"/>
      <c r="AG181" s="34"/>
      <c r="AH181" s="34"/>
      <c r="AI181" s="34"/>
      <c r="AJ181" s="34"/>
      <c r="AK181" s="34"/>
      <c r="AL181" s="34"/>
      <c r="AM181" s="34"/>
      <c r="AN181" s="34"/>
      <c r="AO181" s="34"/>
    </row>
    <row r="182">
      <c r="A182" s="34"/>
      <c r="B182" s="126"/>
      <c r="C182" s="34"/>
      <c r="D182" s="34"/>
      <c r="E182" s="34"/>
      <c r="F182" s="34"/>
      <c r="G182" s="126"/>
      <c r="H182" s="34"/>
      <c r="I182" s="34"/>
      <c r="J182" s="34"/>
      <c r="K182" s="34"/>
      <c r="L182" s="34"/>
      <c r="M182" s="126"/>
      <c r="N182" s="34"/>
      <c r="O182" s="34"/>
      <c r="P182" s="34"/>
      <c r="Q182" s="34"/>
      <c r="R182" s="34"/>
      <c r="S182" s="34"/>
      <c r="T182" s="34"/>
      <c r="U182" s="34"/>
      <c r="V182" s="126"/>
      <c r="W182" s="34"/>
      <c r="X182" s="126"/>
      <c r="Y182" s="34"/>
      <c r="Z182" s="34"/>
      <c r="AA182" s="34"/>
      <c r="AB182" s="34"/>
      <c r="AC182" s="34"/>
      <c r="AD182" s="34"/>
      <c r="AE182" s="34"/>
      <c r="AF182" s="34"/>
      <c r="AG182" s="34"/>
      <c r="AH182" s="34"/>
      <c r="AI182" s="34"/>
      <c r="AJ182" s="34"/>
      <c r="AK182" s="34"/>
      <c r="AL182" s="34"/>
      <c r="AM182" s="34"/>
      <c r="AN182" s="34"/>
      <c r="AO182" s="34"/>
    </row>
    <row r="183">
      <c r="A183" s="34"/>
      <c r="B183" s="126"/>
      <c r="C183" s="34"/>
      <c r="D183" s="34"/>
      <c r="E183" s="34"/>
      <c r="F183" s="34"/>
      <c r="G183" s="126"/>
      <c r="H183" s="34"/>
      <c r="I183" s="34"/>
      <c r="J183" s="34"/>
      <c r="K183" s="34"/>
      <c r="L183" s="34"/>
      <c r="M183" s="126"/>
      <c r="N183" s="34"/>
      <c r="O183" s="34"/>
      <c r="P183" s="34"/>
      <c r="Q183" s="34"/>
      <c r="R183" s="34"/>
      <c r="S183" s="34"/>
      <c r="T183" s="34"/>
      <c r="U183" s="34"/>
      <c r="V183" s="126"/>
      <c r="W183" s="34"/>
      <c r="X183" s="126"/>
      <c r="Y183" s="34"/>
      <c r="Z183" s="34"/>
      <c r="AA183" s="34"/>
      <c r="AB183" s="34"/>
      <c r="AC183" s="34"/>
      <c r="AD183" s="34"/>
      <c r="AE183" s="34"/>
      <c r="AF183" s="34"/>
      <c r="AG183" s="34"/>
      <c r="AH183" s="34"/>
      <c r="AI183" s="34"/>
      <c r="AJ183" s="34"/>
      <c r="AK183" s="34"/>
      <c r="AL183" s="34"/>
      <c r="AM183" s="34"/>
      <c r="AN183" s="34"/>
      <c r="AO183" s="34"/>
    </row>
    <row r="184">
      <c r="A184" s="34"/>
      <c r="B184" s="126"/>
      <c r="C184" s="34"/>
      <c r="D184" s="34"/>
      <c r="E184" s="34"/>
      <c r="F184" s="34"/>
      <c r="G184" s="126"/>
      <c r="H184" s="34"/>
      <c r="I184" s="34"/>
      <c r="J184" s="34"/>
      <c r="K184" s="34"/>
      <c r="L184" s="34"/>
      <c r="M184" s="126"/>
      <c r="N184" s="34"/>
      <c r="O184" s="34"/>
      <c r="P184" s="34"/>
      <c r="Q184" s="34"/>
      <c r="R184" s="34"/>
      <c r="S184" s="34"/>
      <c r="T184" s="34"/>
      <c r="U184" s="34"/>
      <c r="V184" s="126"/>
      <c r="W184" s="34"/>
      <c r="X184" s="126"/>
      <c r="Y184" s="34"/>
      <c r="Z184" s="34"/>
      <c r="AA184" s="34"/>
      <c r="AB184" s="34"/>
      <c r="AC184" s="34"/>
      <c r="AD184" s="34"/>
      <c r="AE184" s="34"/>
      <c r="AF184" s="34"/>
      <c r="AG184" s="34"/>
      <c r="AH184" s="34"/>
      <c r="AI184" s="34"/>
      <c r="AJ184" s="34"/>
      <c r="AK184" s="34"/>
      <c r="AL184" s="34"/>
      <c r="AM184" s="34"/>
      <c r="AN184" s="34"/>
      <c r="AO184" s="34"/>
    </row>
    <row r="185">
      <c r="A185" s="34"/>
      <c r="B185" s="126"/>
      <c r="C185" s="34"/>
      <c r="D185" s="34"/>
      <c r="E185" s="34"/>
      <c r="F185" s="34"/>
      <c r="G185" s="126"/>
      <c r="H185" s="34"/>
      <c r="I185" s="34"/>
      <c r="J185" s="34"/>
      <c r="K185" s="34"/>
      <c r="L185" s="34"/>
      <c r="M185" s="126"/>
      <c r="N185" s="34"/>
      <c r="O185" s="34"/>
      <c r="P185" s="34"/>
      <c r="Q185" s="34"/>
      <c r="R185" s="34"/>
      <c r="S185" s="34"/>
      <c r="T185" s="34"/>
      <c r="U185" s="34"/>
      <c r="V185" s="126"/>
      <c r="W185" s="34"/>
      <c r="X185" s="126"/>
      <c r="Y185" s="34"/>
      <c r="Z185" s="34"/>
      <c r="AA185" s="34"/>
      <c r="AB185" s="34"/>
      <c r="AC185" s="34"/>
      <c r="AD185" s="34"/>
      <c r="AE185" s="34"/>
      <c r="AF185" s="34"/>
      <c r="AG185" s="34"/>
      <c r="AH185" s="34"/>
      <c r="AI185" s="34"/>
      <c r="AJ185" s="34"/>
      <c r="AK185" s="34"/>
      <c r="AL185" s="34"/>
      <c r="AM185" s="34"/>
      <c r="AN185" s="34"/>
      <c r="AO185" s="34"/>
    </row>
    <row r="186">
      <c r="A186" s="34"/>
      <c r="B186" s="126"/>
      <c r="C186" s="34"/>
      <c r="D186" s="34"/>
      <c r="E186" s="34"/>
      <c r="F186" s="34"/>
      <c r="G186" s="126"/>
      <c r="H186" s="34"/>
      <c r="I186" s="34"/>
      <c r="J186" s="34"/>
      <c r="K186" s="34"/>
      <c r="L186" s="34"/>
      <c r="M186" s="126"/>
      <c r="N186" s="34"/>
      <c r="O186" s="34"/>
      <c r="P186" s="34"/>
      <c r="Q186" s="34"/>
      <c r="R186" s="34"/>
      <c r="S186" s="34"/>
      <c r="T186" s="34"/>
      <c r="U186" s="34"/>
      <c r="V186" s="126"/>
      <c r="W186" s="34"/>
      <c r="X186" s="126"/>
      <c r="Y186" s="34"/>
      <c r="Z186" s="34"/>
      <c r="AA186" s="34"/>
      <c r="AB186" s="34"/>
      <c r="AC186" s="34"/>
      <c r="AD186" s="34"/>
      <c r="AE186" s="34"/>
      <c r="AF186" s="34"/>
      <c r="AG186" s="34"/>
      <c r="AH186" s="34"/>
      <c r="AI186" s="34"/>
      <c r="AJ186" s="34"/>
      <c r="AK186" s="34"/>
      <c r="AL186" s="34"/>
      <c r="AM186" s="34"/>
      <c r="AN186" s="34"/>
      <c r="AO186" s="34"/>
    </row>
    <row r="187">
      <c r="A187" s="34"/>
      <c r="B187" s="126"/>
      <c r="C187" s="34"/>
      <c r="D187" s="34"/>
      <c r="E187" s="34"/>
      <c r="F187" s="34"/>
      <c r="G187" s="126"/>
      <c r="H187" s="34"/>
      <c r="I187" s="34"/>
      <c r="J187" s="34"/>
      <c r="K187" s="34"/>
      <c r="L187" s="34"/>
      <c r="M187" s="126"/>
      <c r="N187" s="34"/>
      <c r="O187" s="34"/>
      <c r="P187" s="34"/>
      <c r="Q187" s="34"/>
      <c r="R187" s="34"/>
      <c r="S187" s="34"/>
      <c r="T187" s="34"/>
      <c r="U187" s="34"/>
      <c r="V187" s="126"/>
      <c r="W187" s="34"/>
      <c r="X187" s="126"/>
      <c r="Y187" s="34"/>
      <c r="Z187" s="34"/>
      <c r="AA187" s="34"/>
      <c r="AB187" s="34"/>
      <c r="AC187" s="34"/>
      <c r="AD187" s="34"/>
      <c r="AE187" s="34"/>
      <c r="AF187" s="34"/>
      <c r="AG187" s="34"/>
      <c r="AH187" s="34"/>
      <c r="AI187" s="34"/>
      <c r="AJ187" s="34"/>
      <c r="AK187" s="34"/>
      <c r="AL187" s="34"/>
      <c r="AM187" s="34"/>
      <c r="AN187" s="34"/>
      <c r="AO187" s="34"/>
    </row>
    <row r="188">
      <c r="A188" s="34"/>
      <c r="B188" s="126"/>
      <c r="C188" s="34"/>
      <c r="D188" s="34"/>
      <c r="E188" s="34"/>
      <c r="F188" s="34"/>
      <c r="G188" s="126"/>
      <c r="H188" s="34"/>
      <c r="I188" s="34"/>
      <c r="J188" s="34"/>
      <c r="K188" s="34"/>
      <c r="L188" s="34"/>
      <c r="M188" s="126"/>
      <c r="N188" s="34"/>
      <c r="O188" s="34"/>
      <c r="P188" s="34"/>
      <c r="Q188" s="34"/>
      <c r="R188" s="34"/>
      <c r="S188" s="34"/>
      <c r="T188" s="34"/>
      <c r="U188" s="34"/>
      <c r="V188" s="126"/>
      <c r="W188" s="34"/>
      <c r="X188" s="126"/>
      <c r="Y188" s="34"/>
      <c r="Z188" s="34"/>
      <c r="AA188" s="34"/>
      <c r="AB188" s="34"/>
      <c r="AC188" s="34"/>
      <c r="AD188" s="34"/>
      <c r="AE188" s="34"/>
      <c r="AF188" s="34"/>
      <c r="AG188" s="34"/>
      <c r="AH188" s="34"/>
      <c r="AI188" s="34"/>
      <c r="AJ188" s="34"/>
      <c r="AK188" s="34"/>
      <c r="AL188" s="34"/>
      <c r="AM188" s="34"/>
      <c r="AN188" s="34"/>
      <c r="AO188" s="34"/>
    </row>
    <row r="189">
      <c r="A189" s="34"/>
      <c r="B189" s="126"/>
      <c r="C189" s="34"/>
      <c r="D189" s="34"/>
      <c r="E189" s="34"/>
      <c r="F189" s="34"/>
      <c r="G189" s="126"/>
      <c r="H189" s="34"/>
      <c r="I189" s="34"/>
      <c r="J189" s="34"/>
      <c r="K189" s="34"/>
      <c r="L189" s="34"/>
      <c r="M189" s="126"/>
      <c r="N189" s="34"/>
      <c r="O189" s="34"/>
      <c r="P189" s="34"/>
      <c r="Q189" s="34"/>
      <c r="R189" s="34"/>
      <c r="S189" s="34"/>
      <c r="T189" s="34"/>
      <c r="U189" s="34"/>
      <c r="V189" s="126"/>
      <c r="W189" s="34"/>
      <c r="X189" s="126"/>
      <c r="Y189" s="34"/>
      <c r="Z189" s="34"/>
      <c r="AA189" s="34"/>
      <c r="AB189" s="34"/>
      <c r="AC189" s="34"/>
      <c r="AD189" s="34"/>
      <c r="AE189" s="34"/>
      <c r="AF189" s="34"/>
      <c r="AG189" s="34"/>
      <c r="AH189" s="34"/>
      <c r="AI189" s="34"/>
      <c r="AJ189" s="34"/>
      <c r="AK189" s="34"/>
      <c r="AL189" s="34"/>
      <c r="AM189" s="34"/>
      <c r="AN189" s="34"/>
      <c r="AO189" s="34"/>
    </row>
    <row r="190">
      <c r="A190" s="34"/>
      <c r="B190" s="126"/>
      <c r="C190" s="34"/>
      <c r="D190" s="34"/>
      <c r="E190" s="34"/>
      <c r="F190" s="34"/>
      <c r="G190" s="126"/>
      <c r="H190" s="34"/>
      <c r="I190" s="34"/>
      <c r="J190" s="34"/>
      <c r="K190" s="34"/>
      <c r="L190" s="34"/>
      <c r="M190" s="126"/>
      <c r="N190" s="34"/>
      <c r="O190" s="34"/>
      <c r="P190" s="34"/>
      <c r="Q190" s="34"/>
      <c r="R190" s="34"/>
      <c r="S190" s="34"/>
      <c r="T190" s="34"/>
      <c r="U190" s="34"/>
      <c r="V190" s="126"/>
      <c r="W190" s="34"/>
      <c r="X190" s="126"/>
      <c r="Y190" s="34"/>
      <c r="Z190" s="34"/>
      <c r="AA190" s="34"/>
      <c r="AB190" s="34"/>
      <c r="AC190" s="34"/>
      <c r="AD190" s="34"/>
      <c r="AE190" s="34"/>
      <c r="AF190" s="34"/>
      <c r="AG190" s="34"/>
      <c r="AH190" s="34"/>
      <c r="AI190" s="34"/>
      <c r="AJ190" s="34"/>
      <c r="AK190" s="34"/>
      <c r="AL190" s="34"/>
      <c r="AM190" s="34"/>
      <c r="AN190" s="34"/>
      <c r="AO190" s="34"/>
    </row>
    <row r="191">
      <c r="A191" s="34"/>
      <c r="B191" s="126"/>
      <c r="C191" s="34"/>
      <c r="D191" s="34"/>
      <c r="E191" s="34"/>
      <c r="F191" s="34"/>
      <c r="G191" s="126"/>
      <c r="H191" s="34"/>
      <c r="I191" s="34"/>
      <c r="J191" s="34"/>
      <c r="K191" s="34"/>
      <c r="L191" s="34"/>
      <c r="M191" s="126"/>
      <c r="N191" s="34"/>
      <c r="O191" s="34"/>
      <c r="P191" s="34"/>
      <c r="Q191" s="34"/>
      <c r="R191" s="34"/>
      <c r="S191" s="34"/>
      <c r="T191" s="34"/>
      <c r="U191" s="34"/>
      <c r="V191" s="126"/>
      <c r="W191" s="34"/>
      <c r="X191" s="126"/>
      <c r="Y191" s="34"/>
      <c r="Z191" s="34"/>
      <c r="AA191" s="34"/>
      <c r="AB191" s="34"/>
      <c r="AC191" s="34"/>
      <c r="AD191" s="34"/>
      <c r="AE191" s="34"/>
      <c r="AF191" s="34"/>
      <c r="AG191" s="34"/>
      <c r="AH191" s="34"/>
      <c r="AI191" s="34"/>
      <c r="AJ191" s="34"/>
      <c r="AK191" s="34"/>
      <c r="AL191" s="34"/>
      <c r="AM191" s="34"/>
      <c r="AN191" s="34"/>
      <c r="AO191" s="34"/>
    </row>
    <row r="192">
      <c r="A192" s="34"/>
      <c r="B192" s="126"/>
      <c r="C192" s="34"/>
      <c r="D192" s="34"/>
      <c r="E192" s="34"/>
      <c r="F192" s="34"/>
      <c r="G192" s="126"/>
      <c r="H192" s="34"/>
      <c r="I192" s="34"/>
      <c r="J192" s="34"/>
      <c r="K192" s="34"/>
      <c r="L192" s="34"/>
      <c r="M192" s="126"/>
      <c r="N192" s="34"/>
      <c r="O192" s="34"/>
      <c r="P192" s="34"/>
      <c r="Q192" s="34"/>
      <c r="R192" s="34"/>
      <c r="S192" s="34"/>
      <c r="T192" s="34"/>
      <c r="U192" s="34"/>
      <c r="V192" s="126"/>
      <c r="W192" s="34"/>
      <c r="X192" s="126"/>
      <c r="Y192" s="34"/>
      <c r="Z192" s="34"/>
      <c r="AA192" s="34"/>
      <c r="AB192" s="34"/>
      <c r="AC192" s="34"/>
      <c r="AD192" s="34"/>
      <c r="AE192" s="34"/>
      <c r="AF192" s="34"/>
      <c r="AG192" s="34"/>
      <c r="AH192" s="34"/>
      <c r="AI192" s="34"/>
      <c r="AJ192" s="34"/>
      <c r="AK192" s="34"/>
      <c r="AL192" s="34"/>
      <c r="AM192" s="34"/>
      <c r="AN192" s="34"/>
      <c r="AO192" s="34"/>
    </row>
    <row r="193">
      <c r="A193" s="34"/>
      <c r="B193" s="126"/>
      <c r="C193" s="34"/>
      <c r="D193" s="34"/>
      <c r="E193" s="34"/>
      <c r="F193" s="34"/>
      <c r="G193" s="126"/>
      <c r="H193" s="34"/>
      <c r="I193" s="34"/>
      <c r="J193" s="34"/>
      <c r="K193" s="34"/>
      <c r="L193" s="34"/>
      <c r="M193" s="126"/>
      <c r="N193" s="34"/>
      <c r="O193" s="34"/>
      <c r="P193" s="34"/>
      <c r="Q193" s="34"/>
      <c r="R193" s="34"/>
      <c r="S193" s="34"/>
      <c r="T193" s="34"/>
      <c r="U193" s="34"/>
      <c r="V193" s="126"/>
      <c r="W193" s="34"/>
      <c r="X193" s="126"/>
      <c r="Y193" s="34"/>
      <c r="Z193" s="34"/>
      <c r="AA193" s="34"/>
      <c r="AB193" s="34"/>
      <c r="AC193" s="34"/>
      <c r="AD193" s="34"/>
      <c r="AE193" s="34"/>
      <c r="AF193" s="34"/>
      <c r="AG193" s="34"/>
      <c r="AH193" s="34"/>
      <c r="AI193" s="34"/>
      <c r="AJ193" s="34"/>
      <c r="AK193" s="34"/>
      <c r="AL193" s="34"/>
      <c r="AM193" s="34"/>
      <c r="AN193" s="34"/>
      <c r="AO193" s="34"/>
    </row>
    <row r="194">
      <c r="A194" s="34"/>
      <c r="B194" s="126"/>
      <c r="C194" s="34"/>
      <c r="D194" s="34"/>
      <c r="E194" s="34"/>
      <c r="F194" s="34"/>
      <c r="G194" s="126"/>
      <c r="H194" s="34"/>
      <c r="I194" s="34"/>
      <c r="J194" s="34"/>
      <c r="K194" s="34"/>
      <c r="L194" s="34"/>
      <c r="M194" s="126"/>
      <c r="N194" s="34"/>
      <c r="O194" s="34"/>
      <c r="P194" s="34"/>
      <c r="Q194" s="34"/>
      <c r="R194" s="34"/>
      <c r="S194" s="34"/>
      <c r="T194" s="34"/>
      <c r="U194" s="34"/>
      <c r="V194" s="126"/>
      <c r="W194" s="34"/>
      <c r="X194" s="126"/>
      <c r="Y194" s="34"/>
      <c r="Z194" s="34"/>
      <c r="AA194" s="34"/>
      <c r="AB194" s="34"/>
      <c r="AC194" s="34"/>
      <c r="AD194" s="34"/>
      <c r="AE194" s="34"/>
      <c r="AF194" s="34"/>
      <c r="AG194" s="34"/>
      <c r="AH194" s="34"/>
      <c r="AI194" s="34"/>
      <c r="AJ194" s="34"/>
      <c r="AK194" s="34"/>
      <c r="AL194" s="34"/>
      <c r="AM194" s="34"/>
      <c r="AN194" s="34"/>
      <c r="AO194" s="34"/>
    </row>
    <row r="195">
      <c r="A195" s="34"/>
      <c r="B195" s="126"/>
      <c r="C195" s="34"/>
      <c r="D195" s="34"/>
      <c r="E195" s="34"/>
      <c r="F195" s="34"/>
      <c r="G195" s="126"/>
      <c r="H195" s="34"/>
      <c r="I195" s="34"/>
      <c r="J195" s="34"/>
      <c r="K195" s="34"/>
      <c r="L195" s="34"/>
      <c r="M195" s="126"/>
      <c r="N195" s="34"/>
      <c r="O195" s="34"/>
      <c r="P195" s="34"/>
      <c r="Q195" s="34"/>
      <c r="R195" s="34"/>
      <c r="S195" s="34"/>
      <c r="T195" s="34"/>
      <c r="U195" s="34"/>
      <c r="V195" s="126"/>
      <c r="W195" s="34"/>
      <c r="X195" s="126"/>
      <c r="Y195" s="34"/>
      <c r="Z195" s="34"/>
      <c r="AA195" s="34"/>
      <c r="AB195" s="34"/>
      <c r="AC195" s="34"/>
      <c r="AD195" s="34"/>
      <c r="AE195" s="34"/>
      <c r="AF195" s="34"/>
      <c r="AG195" s="34"/>
      <c r="AH195" s="34"/>
      <c r="AI195" s="34"/>
      <c r="AJ195" s="34"/>
      <c r="AK195" s="34"/>
      <c r="AL195" s="34"/>
      <c r="AM195" s="34"/>
      <c r="AN195" s="34"/>
      <c r="AO195" s="34"/>
    </row>
    <row r="196">
      <c r="A196" s="34"/>
      <c r="B196" s="126"/>
      <c r="C196" s="34"/>
      <c r="D196" s="34"/>
      <c r="E196" s="34"/>
      <c r="F196" s="34"/>
      <c r="G196" s="126"/>
      <c r="H196" s="34"/>
      <c r="I196" s="34"/>
      <c r="J196" s="34"/>
      <c r="K196" s="34"/>
      <c r="L196" s="34"/>
      <c r="M196" s="126"/>
      <c r="N196" s="34"/>
      <c r="O196" s="34"/>
      <c r="P196" s="34"/>
      <c r="Q196" s="34"/>
      <c r="R196" s="34"/>
      <c r="S196" s="34"/>
      <c r="T196" s="34"/>
      <c r="U196" s="34"/>
      <c r="V196" s="126"/>
      <c r="W196" s="34"/>
      <c r="X196" s="126"/>
      <c r="Y196" s="34"/>
      <c r="Z196" s="34"/>
      <c r="AA196" s="34"/>
      <c r="AB196" s="34"/>
      <c r="AC196" s="34"/>
      <c r="AD196" s="34"/>
      <c r="AE196" s="34"/>
      <c r="AF196" s="34"/>
      <c r="AG196" s="34"/>
      <c r="AH196" s="34"/>
      <c r="AI196" s="34"/>
      <c r="AJ196" s="34"/>
      <c r="AK196" s="34"/>
      <c r="AL196" s="34"/>
      <c r="AM196" s="34"/>
      <c r="AN196" s="34"/>
      <c r="AO196" s="34"/>
    </row>
    <row r="197">
      <c r="A197" s="34"/>
      <c r="B197" s="126"/>
      <c r="C197" s="34"/>
      <c r="D197" s="34"/>
      <c r="E197" s="34"/>
      <c r="F197" s="34"/>
      <c r="G197" s="126"/>
      <c r="H197" s="34"/>
      <c r="I197" s="34"/>
      <c r="J197" s="34"/>
      <c r="K197" s="34"/>
      <c r="L197" s="34"/>
      <c r="M197" s="126"/>
      <c r="N197" s="34"/>
      <c r="O197" s="34"/>
      <c r="P197" s="34"/>
      <c r="Q197" s="34"/>
      <c r="R197" s="34"/>
      <c r="S197" s="34"/>
      <c r="T197" s="34"/>
      <c r="U197" s="34"/>
      <c r="V197" s="126"/>
      <c r="W197" s="34"/>
      <c r="X197" s="126"/>
      <c r="Y197" s="34"/>
      <c r="Z197" s="34"/>
      <c r="AA197" s="34"/>
      <c r="AB197" s="34"/>
      <c r="AC197" s="34"/>
      <c r="AD197" s="34"/>
      <c r="AE197" s="34"/>
      <c r="AF197" s="34"/>
      <c r="AG197" s="34"/>
      <c r="AH197" s="34"/>
      <c r="AI197" s="34"/>
      <c r="AJ197" s="34"/>
      <c r="AK197" s="34"/>
      <c r="AL197" s="34"/>
      <c r="AM197" s="34"/>
      <c r="AN197" s="34"/>
      <c r="AO197" s="34"/>
    </row>
    <row r="198">
      <c r="A198" s="34"/>
      <c r="B198" s="126"/>
      <c r="C198" s="34"/>
      <c r="D198" s="34"/>
      <c r="E198" s="34"/>
      <c r="F198" s="34"/>
      <c r="G198" s="126"/>
      <c r="H198" s="34"/>
      <c r="I198" s="34"/>
      <c r="J198" s="34"/>
      <c r="K198" s="34"/>
      <c r="L198" s="34"/>
      <c r="M198" s="126"/>
      <c r="N198" s="34"/>
      <c r="O198" s="34"/>
      <c r="P198" s="34"/>
      <c r="Q198" s="34"/>
      <c r="R198" s="34"/>
      <c r="S198" s="34"/>
      <c r="T198" s="34"/>
      <c r="U198" s="34"/>
      <c r="V198" s="126"/>
      <c r="W198" s="34"/>
      <c r="X198" s="126"/>
      <c r="Y198" s="34"/>
      <c r="Z198" s="34"/>
      <c r="AA198" s="34"/>
      <c r="AB198" s="34"/>
      <c r="AC198" s="34"/>
      <c r="AD198" s="34"/>
      <c r="AE198" s="34"/>
      <c r="AF198" s="34"/>
      <c r="AG198" s="34"/>
      <c r="AH198" s="34"/>
      <c r="AI198" s="34"/>
      <c r="AJ198" s="34"/>
      <c r="AK198" s="34"/>
      <c r="AL198" s="34"/>
      <c r="AM198" s="34"/>
      <c r="AN198" s="34"/>
      <c r="AO198" s="34"/>
    </row>
    <row r="199">
      <c r="A199" s="34"/>
      <c r="B199" s="126"/>
      <c r="C199" s="34"/>
      <c r="D199" s="34"/>
      <c r="E199" s="34"/>
      <c r="F199" s="34"/>
      <c r="G199" s="126"/>
      <c r="H199" s="34"/>
      <c r="I199" s="34"/>
      <c r="J199" s="34"/>
      <c r="K199" s="34"/>
      <c r="L199" s="34"/>
      <c r="M199" s="126"/>
      <c r="N199" s="34"/>
      <c r="O199" s="34"/>
      <c r="P199" s="34"/>
      <c r="Q199" s="34"/>
      <c r="R199" s="34"/>
      <c r="S199" s="34"/>
      <c r="T199" s="34"/>
      <c r="U199" s="34"/>
      <c r="V199" s="126"/>
      <c r="W199" s="34"/>
      <c r="X199" s="126"/>
      <c r="Y199" s="34"/>
      <c r="Z199" s="34"/>
      <c r="AA199" s="34"/>
      <c r="AB199" s="34"/>
      <c r="AC199" s="34"/>
      <c r="AD199" s="34"/>
      <c r="AE199" s="34"/>
      <c r="AF199" s="34"/>
      <c r="AG199" s="34"/>
      <c r="AH199" s="34"/>
      <c r="AI199" s="34"/>
      <c r="AJ199" s="34"/>
      <c r="AK199" s="34"/>
      <c r="AL199" s="34"/>
      <c r="AM199" s="34"/>
      <c r="AN199" s="34"/>
      <c r="AO199" s="34"/>
    </row>
    <row r="200">
      <c r="A200" s="34"/>
      <c r="B200" s="126"/>
      <c r="C200" s="34"/>
      <c r="D200" s="34"/>
      <c r="E200" s="34"/>
      <c r="F200" s="34"/>
      <c r="G200" s="126"/>
      <c r="H200" s="34"/>
      <c r="I200" s="34"/>
      <c r="J200" s="34"/>
      <c r="K200" s="34"/>
      <c r="L200" s="34"/>
      <c r="M200" s="126"/>
      <c r="N200" s="34"/>
      <c r="O200" s="34"/>
      <c r="P200" s="34"/>
      <c r="Q200" s="34"/>
      <c r="R200" s="34"/>
      <c r="S200" s="34"/>
      <c r="T200" s="34"/>
      <c r="U200" s="34"/>
      <c r="V200" s="126"/>
      <c r="W200" s="34"/>
      <c r="X200" s="126"/>
      <c r="Y200" s="34"/>
      <c r="Z200" s="34"/>
      <c r="AA200" s="34"/>
      <c r="AB200" s="34"/>
      <c r="AC200" s="34"/>
      <c r="AD200" s="34"/>
      <c r="AE200" s="34"/>
      <c r="AF200" s="34"/>
      <c r="AG200" s="34"/>
      <c r="AH200" s="34"/>
      <c r="AI200" s="34"/>
      <c r="AJ200" s="34"/>
      <c r="AK200" s="34"/>
      <c r="AL200" s="34"/>
      <c r="AM200" s="34"/>
      <c r="AN200" s="34"/>
      <c r="AO200" s="34"/>
    </row>
    <row r="201">
      <c r="A201" s="34"/>
      <c r="B201" s="126"/>
      <c r="C201" s="34"/>
      <c r="D201" s="34"/>
      <c r="E201" s="34"/>
      <c r="F201" s="34"/>
      <c r="G201" s="126"/>
      <c r="H201" s="34"/>
      <c r="I201" s="34"/>
      <c r="J201" s="34"/>
      <c r="K201" s="34"/>
      <c r="L201" s="34"/>
      <c r="M201" s="126"/>
      <c r="N201" s="34"/>
      <c r="O201" s="34"/>
      <c r="P201" s="34"/>
      <c r="Q201" s="34"/>
      <c r="R201" s="34"/>
      <c r="S201" s="34"/>
      <c r="T201" s="34"/>
      <c r="U201" s="34"/>
      <c r="V201" s="126"/>
      <c r="W201" s="34"/>
      <c r="X201" s="126"/>
      <c r="Y201" s="34"/>
      <c r="Z201" s="34"/>
      <c r="AA201" s="34"/>
      <c r="AB201" s="34"/>
      <c r="AC201" s="34"/>
      <c r="AD201" s="34"/>
      <c r="AE201" s="34"/>
      <c r="AF201" s="34"/>
      <c r="AG201" s="34"/>
      <c r="AH201" s="34"/>
      <c r="AI201" s="34"/>
      <c r="AJ201" s="34"/>
      <c r="AK201" s="34"/>
      <c r="AL201" s="34"/>
      <c r="AM201" s="34"/>
      <c r="AN201" s="34"/>
      <c r="AO201" s="34"/>
    </row>
    <row r="202">
      <c r="A202" s="34"/>
      <c r="B202" s="126"/>
      <c r="C202" s="34"/>
      <c r="D202" s="34"/>
      <c r="E202" s="34"/>
      <c r="F202" s="34"/>
      <c r="G202" s="126"/>
      <c r="H202" s="34"/>
      <c r="I202" s="34"/>
      <c r="J202" s="34"/>
      <c r="K202" s="34"/>
      <c r="L202" s="34"/>
      <c r="M202" s="126"/>
      <c r="N202" s="34"/>
      <c r="O202" s="34"/>
      <c r="P202" s="34"/>
      <c r="Q202" s="34"/>
      <c r="R202" s="34"/>
      <c r="S202" s="34"/>
      <c r="T202" s="34"/>
      <c r="U202" s="34"/>
      <c r="V202" s="126"/>
      <c r="W202" s="34"/>
      <c r="X202" s="126"/>
      <c r="Y202" s="34"/>
      <c r="Z202" s="34"/>
      <c r="AA202" s="34"/>
      <c r="AB202" s="34"/>
      <c r="AC202" s="34"/>
      <c r="AD202" s="34"/>
      <c r="AE202" s="34"/>
      <c r="AF202" s="34"/>
      <c r="AG202" s="34"/>
      <c r="AH202" s="34"/>
      <c r="AI202" s="34"/>
      <c r="AJ202" s="34"/>
      <c r="AK202" s="34"/>
      <c r="AL202" s="34"/>
      <c r="AM202" s="34"/>
      <c r="AN202" s="34"/>
      <c r="AO202" s="34"/>
    </row>
    <row r="203">
      <c r="A203" s="34"/>
      <c r="B203" s="126"/>
      <c r="C203" s="34"/>
      <c r="D203" s="34"/>
      <c r="E203" s="34"/>
      <c r="F203" s="34"/>
      <c r="G203" s="126"/>
      <c r="H203" s="34"/>
      <c r="I203" s="34"/>
      <c r="J203" s="34"/>
      <c r="K203" s="34"/>
      <c r="L203" s="34"/>
      <c r="M203" s="126"/>
      <c r="N203" s="34"/>
      <c r="O203" s="34"/>
      <c r="P203" s="34"/>
      <c r="Q203" s="34"/>
      <c r="R203" s="34"/>
      <c r="S203" s="34"/>
      <c r="T203" s="34"/>
      <c r="U203" s="34"/>
      <c r="V203" s="126"/>
      <c r="W203" s="34"/>
      <c r="X203" s="126"/>
      <c r="Y203" s="34"/>
      <c r="Z203" s="34"/>
      <c r="AA203" s="34"/>
      <c r="AB203" s="34"/>
      <c r="AC203" s="34"/>
      <c r="AD203" s="34"/>
      <c r="AE203" s="34"/>
      <c r="AF203" s="34"/>
      <c r="AG203" s="34"/>
      <c r="AH203" s="34"/>
      <c r="AI203" s="34"/>
      <c r="AJ203" s="34"/>
      <c r="AK203" s="34"/>
      <c r="AL203" s="34"/>
      <c r="AM203" s="34"/>
      <c r="AN203" s="34"/>
      <c r="AO203" s="34"/>
    </row>
    <row r="204">
      <c r="A204" s="34"/>
      <c r="B204" s="126"/>
      <c r="C204" s="34"/>
      <c r="D204" s="34"/>
      <c r="E204" s="34"/>
      <c r="F204" s="34"/>
      <c r="G204" s="126"/>
      <c r="H204" s="34"/>
      <c r="I204" s="34"/>
      <c r="J204" s="34"/>
      <c r="K204" s="34"/>
      <c r="L204" s="34"/>
      <c r="M204" s="126"/>
      <c r="N204" s="34"/>
      <c r="O204" s="34"/>
      <c r="P204" s="34"/>
      <c r="Q204" s="34"/>
      <c r="R204" s="34"/>
      <c r="S204" s="34"/>
      <c r="T204" s="34"/>
      <c r="U204" s="34"/>
      <c r="V204" s="126"/>
      <c r="W204" s="34"/>
      <c r="X204" s="126"/>
      <c r="Y204" s="34"/>
      <c r="Z204" s="34"/>
      <c r="AA204" s="34"/>
      <c r="AB204" s="34"/>
      <c r="AC204" s="34"/>
      <c r="AD204" s="34"/>
      <c r="AE204" s="34"/>
      <c r="AF204" s="34"/>
      <c r="AG204" s="34"/>
      <c r="AH204" s="34"/>
      <c r="AI204" s="34"/>
      <c r="AJ204" s="34"/>
      <c r="AK204" s="34"/>
      <c r="AL204" s="34"/>
      <c r="AM204" s="34"/>
      <c r="AN204" s="34"/>
      <c r="AO204" s="34"/>
    </row>
    <row r="205">
      <c r="A205" s="34"/>
      <c r="B205" s="126"/>
      <c r="C205" s="34"/>
      <c r="D205" s="34"/>
      <c r="E205" s="34"/>
      <c r="F205" s="34"/>
      <c r="G205" s="126"/>
      <c r="H205" s="34"/>
      <c r="I205" s="34"/>
      <c r="J205" s="34"/>
      <c r="K205" s="34"/>
      <c r="L205" s="34"/>
      <c r="M205" s="126"/>
      <c r="N205" s="34"/>
      <c r="O205" s="34"/>
      <c r="P205" s="34"/>
      <c r="Q205" s="34"/>
      <c r="R205" s="34"/>
      <c r="S205" s="34"/>
      <c r="T205" s="34"/>
      <c r="U205" s="34"/>
      <c r="V205" s="126"/>
      <c r="W205" s="34"/>
      <c r="X205" s="126"/>
      <c r="Y205" s="34"/>
      <c r="Z205" s="34"/>
      <c r="AA205" s="34"/>
      <c r="AB205" s="34"/>
      <c r="AC205" s="34"/>
      <c r="AD205" s="34"/>
      <c r="AE205" s="34"/>
      <c r="AF205" s="34"/>
      <c r="AG205" s="34"/>
      <c r="AH205" s="34"/>
      <c r="AI205" s="34"/>
      <c r="AJ205" s="34"/>
      <c r="AK205" s="34"/>
      <c r="AL205" s="34"/>
      <c r="AM205" s="34"/>
      <c r="AN205" s="34"/>
      <c r="AO205" s="34"/>
    </row>
    <row r="206">
      <c r="A206" s="34"/>
      <c r="B206" s="126"/>
      <c r="C206" s="34"/>
      <c r="D206" s="34"/>
      <c r="E206" s="34"/>
      <c r="F206" s="34"/>
      <c r="G206" s="126"/>
      <c r="H206" s="34"/>
      <c r="I206" s="34"/>
      <c r="J206" s="34"/>
      <c r="K206" s="34"/>
      <c r="L206" s="34"/>
      <c r="M206" s="126"/>
      <c r="N206" s="34"/>
      <c r="O206" s="34"/>
      <c r="P206" s="34"/>
      <c r="Q206" s="34"/>
      <c r="R206" s="34"/>
      <c r="S206" s="34"/>
      <c r="T206" s="34"/>
      <c r="U206" s="34"/>
      <c r="V206" s="126"/>
      <c r="W206" s="34"/>
      <c r="X206" s="126"/>
      <c r="Y206" s="34"/>
      <c r="Z206" s="34"/>
      <c r="AA206" s="34"/>
      <c r="AB206" s="34"/>
      <c r="AC206" s="34"/>
      <c r="AD206" s="34"/>
      <c r="AE206" s="34"/>
      <c r="AF206" s="34"/>
      <c r="AG206" s="34"/>
      <c r="AH206" s="34"/>
      <c r="AI206" s="34"/>
      <c r="AJ206" s="34"/>
      <c r="AK206" s="34"/>
      <c r="AL206" s="34"/>
      <c r="AM206" s="34"/>
      <c r="AN206" s="34"/>
      <c r="AO206" s="34"/>
    </row>
    <row r="207">
      <c r="A207" s="34"/>
      <c r="B207" s="126"/>
      <c r="C207" s="34"/>
      <c r="D207" s="34"/>
      <c r="E207" s="34"/>
      <c r="F207" s="34"/>
      <c r="G207" s="126"/>
      <c r="H207" s="34"/>
      <c r="I207" s="34"/>
      <c r="J207" s="34"/>
      <c r="K207" s="34"/>
      <c r="L207" s="34"/>
      <c r="M207" s="126"/>
      <c r="N207" s="34"/>
      <c r="O207" s="34"/>
      <c r="P207" s="34"/>
      <c r="Q207" s="34"/>
      <c r="R207" s="34"/>
      <c r="S207" s="34"/>
      <c r="T207" s="34"/>
      <c r="U207" s="34"/>
      <c r="V207" s="126"/>
      <c r="W207" s="34"/>
      <c r="X207" s="126"/>
      <c r="Y207" s="34"/>
      <c r="Z207" s="34"/>
      <c r="AA207" s="34"/>
      <c r="AB207" s="34"/>
      <c r="AC207" s="34"/>
      <c r="AD207" s="34"/>
      <c r="AE207" s="34"/>
      <c r="AF207" s="34"/>
      <c r="AG207" s="34"/>
      <c r="AH207" s="34"/>
      <c r="AI207" s="34"/>
      <c r="AJ207" s="34"/>
      <c r="AK207" s="34"/>
      <c r="AL207" s="34"/>
      <c r="AM207" s="34"/>
      <c r="AN207" s="34"/>
      <c r="AO207" s="34"/>
    </row>
    <row r="208">
      <c r="A208" s="34"/>
      <c r="B208" s="126"/>
      <c r="C208" s="34"/>
      <c r="D208" s="34"/>
      <c r="E208" s="34"/>
      <c r="F208" s="34"/>
      <c r="G208" s="126"/>
      <c r="H208" s="34"/>
      <c r="I208" s="34"/>
      <c r="J208" s="34"/>
      <c r="K208" s="34"/>
      <c r="L208" s="34"/>
      <c r="M208" s="126"/>
      <c r="N208" s="34"/>
      <c r="O208" s="34"/>
      <c r="P208" s="34"/>
      <c r="Q208" s="34"/>
      <c r="R208" s="34"/>
      <c r="S208" s="34"/>
      <c r="T208" s="34"/>
      <c r="U208" s="34"/>
      <c r="V208" s="126"/>
      <c r="W208" s="34"/>
      <c r="X208" s="126"/>
      <c r="Y208" s="34"/>
      <c r="Z208" s="34"/>
      <c r="AA208" s="34"/>
      <c r="AB208" s="34"/>
      <c r="AC208" s="34"/>
      <c r="AD208" s="34"/>
      <c r="AE208" s="34"/>
      <c r="AF208" s="34"/>
      <c r="AG208" s="34"/>
      <c r="AH208" s="34"/>
      <c r="AI208" s="34"/>
      <c r="AJ208" s="34"/>
      <c r="AK208" s="34"/>
      <c r="AL208" s="34"/>
      <c r="AM208" s="34"/>
      <c r="AN208" s="34"/>
      <c r="AO208" s="34"/>
    </row>
    <row r="209">
      <c r="A209" s="34"/>
      <c r="B209" s="126"/>
      <c r="C209" s="34"/>
      <c r="D209" s="34"/>
      <c r="E209" s="34"/>
      <c r="F209" s="34"/>
      <c r="G209" s="126"/>
      <c r="H209" s="34"/>
      <c r="I209" s="34"/>
      <c r="J209" s="34"/>
      <c r="K209" s="34"/>
      <c r="L209" s="34"/>
      <c r="M209" s="126"/>
      <c r="N209" s="34"/>
      <c r="O209" s="34"/>
      <c r="P209" s="34"/>
      <c r="Q209" s="34"/>
      <c r="R209" s="34"/>
      <c r="S209" s="34"/>
      <c r="T209" s="34"/>
      <c r="U209" s="34"/>
      <c r="V209" s="126"/>
      <c r="W209" s="34"/>
      <c r="X209" s="126"/>
      <c r="Y209" s="34"/>
      <c r="Z209" s="34"/>
      <c r="AA209" s="34"/>
      <c r="AB209" s="34"/>
      <c r="AC209" s="34"/>
      <c r="AD209" s="34"/>
      <c r="AE209" s="34"/>
      <c r="AF209" s="34"/>
      <c r="AG209" s="34"/>
      <c r="AH209" s="34"/>
      <c r="AI209" s="34"/>
      <c r="AJ209" s="34"/>
      <c r="AK209" s="34"/>
      <c r="AL209" s="34"/>
      <c r="AM209" s="34"/>
      <c r="AN209" s="34"/>
      <c r="AO209" s="34"/>
    </row>
    <row r="210">
      <c r="A210" s="34"/>
      <c r="B210" s="126"/>
      <c r="C210" s="34"/>
      <c r="D210" s="34"/>
      <c r="E210" s="34"/>
      <c r="F210" s="34"/>
      <c r="G210" s="126"/>
      <c r="H210" s="34"/>
      <c r="I210" s="34"/>
      <c r="J210" s="34"/>
      <c r="K210" s="34"/>
      <c r="L210" s="34"/>
      <c r="M210" s="126"/>
      <c r="N210" s="34"/>
      <c r="O210" s="34"/>
      <c r="P210" s="34"/>
      <c r="Q210" s="34"/>
      <c r="R210" s="34"/>
      <c r="S210" s="34"/>
      <c r="T210" s="34"/>
      <c r="U210" s="34"/>
      <c r="V210" s="126"/>
      <c r="W210" s="34"/>
      <c r="X210" s="126"/>
      <c r="Y210" s="34"/>
      <c r="Z210" s="34"/>
      <c r="AA210" s="34"/>
      <c r="AB210" s="34"/>
      <c r="AC210" s="34"/>
      <c r="AD210" s="34"/>
      <c r="AE210" s="34"/>
      <c r="AF210" s="34"/>
      <c r="AG210" s="34"/>
      <c r="AH210" s="34"/>
      <c r="AI210" s="34"/>
      <c r="AJ210" s="34"/>
      <c r="AK210" s="34"/>
      <c r="AL210" s="34"/>
      <c r="AM210" s="34"/>
      <c r="AN210" s="34"/>
      <c r="AO210" s="34"/>
    </row>
    <row r="211">
      <c r="A211" s="34"/>
      <c r="B211" s="126"/>
      <c r="C211" s="34"/>
      <c r="D211" s="34"/>
      <c r="E211" s="34"/>
      <c r="F211" s="34"/>
      <c r="G211" s="126"/>
      <c r="H211" s="34"/>
      <c r="I211" s="34"/>
      <c r="J211" s="34"/>
      <c r="K211" s="34"/>
      <c r="L211" s="34"/>
      <c r="M211" s="126"/>
      <c r="N211" s="34"/>
      <c r="O211" s="34"/>
      <c r="P211" s="34"/>
      <c r="Q211" s="34"/>
      <c r="R211" s="34"/>
      <c r="S211" s="34"/>
      <c r="T211" s="34"/>
      <c r="U211" s="34"/>
      <c r="V211" s="126"/>
      <c r="W211" s="34"/>
      <c r="X211" s="126"/>
      <c r="Y211" s="34"/>
      <c r="Z211" s="34"/>
      <c r="AA211" s="34"/>
      <c r="AB211" s="34"/>
      <c r="AC211" s="34"/>
      <c r="AD211" s="34"/>
      <c r="AE211" s="34"/>
      <c r="AF211" s="34"/>
      <c r="AG211" s="34"/>
      <c r="AH211" s="34"/>
      <c r="AI211" s="34"/>
      <c r="AJ211" s="34"/>
      <c r="AK211" s="34"/>
      <c r="AL211" s="34"/>
      <c r="AM211" s="34"/>
      <c r="AN211" s="34"/>
      <c r="AO211" s="34"/>
    </row>
    <row r="212">
      <c r="A212" s="34"/>
      <c r="B212" s="126"/>
      <c r="C212" s="34"/>
      <c r="D212" s="34"/>
      <c r="E212" s="34"/>
      <c r="F212" s="34"/>
      <c r="G212" s="126"/>
      <c r="H212" s="34"/>
      <c r="I212" s="34"/>
      <c r="J212" s="34"/>
      <c r="K212" s="34"/>
      <c r="L212" s="34"/>
      <c r="M212" s="126"/>
      <c r="N212" s="34"/>
      <c r="O212" s="34"/>
      <c r="P212" s="34"/>
      <c r="Q212" s="34"/>
      <c r="R212" s="34"/>
      <c r="S212" s="34"/>
      <c r="T212" s="34"/>
      <c r="U212" s="34"/>
      <c r="V212" s="126"/>
      <c r="W212" s="34"/>
      <c r="X212" s="126"/>
      <c r="Y212" s="34"/>
      <c r="Z212" s="34"/>
      <c r="AA212" s="34"/>
      <c r="AB212" s="34"/>
      <c r="AC212" s="34"/>
      <c r="AD212" s="34"/>
      <c r="AE212" s="34"/>
      <c r="AF212" s="34"/>
      <c r="AG212" s="34"/>
      <c r="AH212" s="34"/>
      <c r="AI212" s="34"/>
      <c r="AJ212" s="34"/>
      <c r="AK212" s="34"/>
      <c r="AL212" s="34"/>
      <c r="AM212" s="34"/>
      <c r="AN212" s="34"/>
      <c r="AO212" s="34"/>
    </row>
    <row r="213">
      <c r="A213" s="34"/>
      <c r="B213" s="126"/>
      <c r="C213" s="34"/>
      <c r="D213" s="34"/>
      <c r="E213" s="34"/>
      <c r="F213" s="34"/>
      <c r="G213" s="126"/>
      <c r="H213" s="34"/>
      <c r="I213" s="34"/>
      <c r="J213" s="34"/>
      <c r="K213" s="34"/>
      <c r="L213" s="34"/>
      <c r="M213" s="126"/>
      <c r="N213" s="34"/>
      <c r="O213" s="34"/>
      <c r="P213" s="34"/>
      <c r="Q213" s="34"/>
      <c r="R213" s="34"/>
      <c r="S213" s="34"/>
      <c r="T213" s="34"/>
      <c r="U213" s="34"/>
      <c r="V213" s="126"/>
      <c r="W213" s="34"/>
      <c r="X213" s="126"/>
      <c r="Y213" s="34"/>
      <c r="Z213" s="34"/>
      <c r="AA213" s="34"/>
      <c r="AB213" s="34"/>
      <c r="AC213" s="34"/>
      <c r="AD213" s="34"/>
      <c r="AE213" s="34"/>
      <c r="AF213" s="34"/>
      <c r="AG213" s="34"/>
      <c r="AH213" s="34"/>
      <c r="AI213" s="34"/>
      <c r="AJ213" s="34"/>
      <c r="AK213" s="34"/>
      <c r="AL213" s="34"/>
      <c r="AM213" s="34"/>
      <c r="AN213" s="34"/>
      <c r="AO213" s="34"/>
    </row>
    <row r="214">
      <c r="A214" s="34"/>
      <c r="B214" s="126"/>
      <c r="C214" s="34"/>
      <c r="D214" s="34"/>
      <c r="E214" s="34"/>
      <c r="F214" s="34"/>
      <c r="G214" s="126"/>
      <c r="H214" s="34"/>
      <c r="I214" s="34"/>
      <c r="J214" s="34"/>
      <c r="K214" s="34"/>
      <c r="L214" s="34"/>
      <c r="M214" s="126"/>
      <c r="N214" s="34"/>
      <c r="O214" s="34"/>
      <c r="P214" s="34"/>
      <c r="Q214" s="34"/>
      <c r="R214" s="34"/>
      <c r="S214" s="34"/>
      <c r="T214" s="34"/>
      <c r="U214" s="34"/>
      <c r="V214" s="126"/>
      <c r="W214" s="34"/>
      <c r="X214" s="126"/>
      <c r="Y214" s="34"/>
      <c r="Z214" s="34"/>
      <c r="AA214" s="34"/>
      <c r="AB214" s="34"/>
      <c r="AC214" s="34"/>
      <c r="AD214" s="34"/>
      <c r="AE214" s="34"/>
      <c r="AF214" s="34"/>
      <c r="AG214" s="34"/>
      <c r="AH214" s="34"/>
      <c r="AI214" s="34"/>
      <c r="AJ214" s="34"/>
      <c r="AK214" s="34"/>
      <c r="AL214" s="34"/>
      <c r="AM214" s="34"/>
      <c r="AN214" s="34"/>
      <c r="AO214" s="34"/>
    </row>
    <row r="215">
      <c r="A215" s="34"/>
      <c r="B215" s="126"/>
      <c r="C215" s="34"/>
      <c r="D215" s="34"/>
      <c r="E215" s="34"/>
      <c r="F215" s="34"/>
      <c r="G215" s="126"/>
      <c r="H215" s="34"/>
      <c r="I215" s="34"/>
      <c r="J215" s="34"/>
      <c r="K215" s="34"/>
      <c r="L215" s="34"/>
      <c r="M215" s="126"/>
      <c r="N215" s="34"/>
      <c r="O215" s="34"/>
      <c r="P215" s="34"/>
      <c r="Q215" s="34"/>
      <c r="R215" s="34"/>
      <c r="S215" s="34"/>
      <c r="T215" s="34"/>
      <c r="U215" s="34"/>
      <c r="V215" s="126"/>
      <c r="W215" s="34"/>
      <c r="X215" s="126"/>
      <c r="Y215" s="34"/>
      <c r="Z215" s="34"/>
      <c r="AA215" s="34"/>
      <c r="AB215" s="34"/>
      <c r="AC215" s="34"/>
      <c r="AD215" s="34"/>
      <c r="AE215" s="34"/>
      <c r="AF215" s="34"/>
      <c r="AG215" s="34"/>
      <c r="AH215" s="34"/>
      <c r="AI215" s="34"/>
      <c r="AJ215" s="34"/>
      <c r="AK215" s="34"/>
      <c r="AL215" s="34"/>
      <c r="AM215" s="34"/>
      <c r="AN215" s="34"/>
      <c r="AO215" s="34"/>
    </row>
    <row r="216">
      <c r="A216" s="34"/>
      <c r="B216" s="126"/>
      <c r="C216" s="34"/>
      <c r="D216" s="34"/>
      <c r="E216" s="34"/>
      <c r="F216" s="34"/>
      <c r="G216" s="126"/>
      <c r="H216" s="34"/>
      <c r="I216" s="34"/>
      <c r="J216" s="34"/>
      <c r="K216" s="34"/>
      <c r="L216" s="34"/>
      <c r="M216" s="126"/>
      <c r="N216" s="34"/>
      <c r="O216" s="34"/>
      <c r="P216" s="34"/>
      <c r="Q216" s="34"/>
      <c r="R216" s="34"/>
      <c r="S216" s="34"/>
      <c r="T216" s="34"/>
      <c r="U216" s="34"/>
      <c r="V216" s="126"/>
      <c r="W216" s="34"/>
      <c r="X216" s="126"/>
      <c r="Y216" s="34"/>
      <c r="Z216" s="34"/>
      <c r="AA216" s="34"/>
      <c r="AB216" s="34"/>
      <c r="AC216" s="34"/>
      <c r="AD216" s="34"/>
      <c r="AE216" s="34"/>
      <c r="AF216" s="34"/>
      <c r="AG216" s="34"/>
      <c r="AH216" s="34"/>
      <c r="AI216" s="34"/>
      <c r="AJ216" s="34"/>
      <c r="AK216" s="34"/>
      <c r="AL216" s="34"/>
      <c r="AM216" s="34"/>
      <c r="AN216" s="34"/>
      <c r="AO216" s="34"/>
    </row>
    <row r="217">
      <c r="A217" s="34"/>
      <c r="B217" s="126"/>
      <c r="C217" s="34"/>
      <c r="D217" s="34"/>
      <c r="E217" s="34"/>
      <c r="F217" s="34"/>
      <c r="G217" s="126"/>
      <c r="H217" s="34"/>
      <c r="I217" s="34"/>
      <c r="J217" s="34"/>
      <c r="K217" s="34"/>
      <c r="L217" s="34"/>
      <c r="M217" s="126"/>
      <c r="N217" s="34"/>
      <c r="O217" s="34"/>
      <c r="P217" s="34"/>
      <c r="Q217" s="34"/>
      <c r="R217" s="34"/>
      <c r="S217" s="34"/>
      <c r="T217" s="34"/>
      <c r="U217" s="34"/>
      <c r="V217" s="126"/>
      <c r="W217" s="34"/>
      <c r="X217" s="126"/>
      <c r="Y217" s="34"/>
      <c r="Z217" s="34"/>
      <c r="AA217" s="34"/>
      <c r="AB217" s="34"/>
      <c r="AC217" s="34"/>
      <c r="AD217" s="34"/>
      <c r="AE217" s="34"/>
      <c r="AF217" s="34"/>
      <c r="AG217" s="34"/>
      <c r="AH217" s="34"/>
      <c r="AI217" s="34"/>
      <c r="AJ217" s="34"/>
      <c r="AK217" s="34"/>
      <c r="AL217" s="34"/>
      <c r="AM217" s="34"/>
      <c r="AN217" s="34"/>
      <c r="AO217" s="34"/>
    </row>
    <row r="218">
      <c r="A218" s="34"/>
      <c r="B218" s="126"/>
      <c r="C218" s="34"/>
      <c r="D218" s="34"/>
      <c r="E218" s="34"/>
      <c r="F218" s="34"/>
      <c r="G218" s="126"/>
      <c r="H218" s="34"/>
      <c r="I218" s="34"/>
      <c r="J218" s="34"/>
      <c r="K218" s="34"/>
      <c r="L218" s="34"/>
      <c r="M218" s="126"/>
      <c r="N218" s="34"/>
      <c r="O218" s="34"/>
      <c r="P218" s="34"/>
      <c r="Q218" s="34"/>
      <c r="R218" s="34"/>
      <c r="S218" s="34"/>
      <c r="T218" s="34"/>
      <c r="U218" s="34"/>
      <c r="V218" s="126"/>
      <c r="W218" s="34"/>
      <c r="X218" s="126"/>
      <c r="Y218" s="34"/>
      <c r="Z218" s="34"/>
      <c r="AA218" s="34"/>
      <c r="AB218" s="34"/>
      <c r="AC218" s="34"/>
      <c r="AD218" s="34"/>
      <c r="AE218" s="34"/>
      <c r="AF218" s="34"/>
      <c r="AG218" s="34"/>
      <c r="AH218" s="34"/>
      <c r="AI218" s="34"/>
      <c r="AJ218" s="34"/>
      <c r="AK218" s="34"/>
      <c r="AL218" s="34"/>
      <c r="AM218" s="34"/>
      <c r="AN218" s="34"/>
      <c r="AO218" s="34"/>
    </row>
    <row r="219">
      <c r="A219" s="34"/>
      <c r="B219" s="126"/>
      <c r="C219" s="34"/>
      <c r="D219" s="34"/>
      <c r="E219" s="34"/>
      <c r="F219" s="34"/>
      <c r="G219" s="126"/>
      <c r="H219" s="34"/>
      <c r="I219" s="34"/>
      <c r="J219" s="34"/>
      <c r="K219" s="34"/>
      <c r="L219" s="34"/>
      <c r="M219" s="126"/>
      <c r="N219" s="34"/>
      <c r="O219" s="34"/>
      <c r="P219" s="34"/>
      <c r="Q219" s="34"/>
      <c r="R219" s="34"/>
      <c r="S219" s="34"/>
      <c r="T219" s="34"/>
      <c r="U219" s="34"/>
      <c r="V219" s="126"/>
      <c r="W219" s="34"/>
      <c r="X219" s="126"/>
      <c r="Y219" s="34"/>
      <c r="Z219" s="34"/>
      <c r="AA219" s="34"/>
      <c r="AB219" s="34"/>
      <c r="AC219" s="34"/>
      <c r="AD219" s="34"/>
      <c r="AE219" s="34"/>
      <c r="AF219" s="34"/>
      <c r="AG219" s="34"/>
      <c r="AH219" s="34"/>
      <c r="AI219" s="34"/>
      <c r="AJ219" s="34"/>
      <c r="AK219" s="34"/>
      <c r="AL219" s="34"/>
      <c r="AM219" s="34"/>
      <c r="AN219" s="34"/>
      <c r="AO219" s="34"/>
    </row>
    <row r="220">
      <c r="A220" s="34"/>
      <c r="B220" s="126"/>
      <c r="C220" s="34"/>
      <c r="D220" s="34"/>
      <c r="E220" s="34"/>
      <c r="F220" s="34"/>
      <c r="G220" s="126"/>
      <c r="H220" s="34"/>
      <c r="I220" s="34"/>
      <c r="J220" s="34"/>
      <c r="K220" s="34"/>
      <c r="L220" s="34"/>
      <c r="M220" s="126"/>
      <c r="N220" s="34"/>
      <c r="O220" s="34"/>
      <c r="P220" s="34"/>
      <c r="Q220" s="34"/>
      <c r="R220" s="34"/>
      <c r="S220" s="34"/>
      <c r="T220" s="34"/>
      <c r="U220" s="34"/>
      <c r="V220" s="126"/>
      <c r="W220" s="34"/>
      <c r="X220" s="126"/>
      <c r="Y220" s="34"/>
      <c r="Z220" s="34"/>
      <c r="AA220" s="34"/>
      <c r="AB220" s="34"/>
      <c r="AC220" s="34"/>
      <c r="AD220" s="34"/>
      <c r="AE220" s="34"/>
      <c r="AF220" s="34"/>
      <c r="AG220" s="34"/>
      <c r="AH220" s="34"/>
      <c r="AI220" s="34"/>
      <c r="AJ220" s="34"/>
      <c r="AK220" s="34"/>
      <c r="AL220" s="34"/>
      <c r="AM220" s="34"/>
      <c r="AN220" s="34"/>
      <c r="AO220" s="34"/>
    </row>
    <row r="221">
      <c r="A221" s="34"/>
      <c r="B221" s="126"/>
      <c r="C221" s="34"/>
      <c r="D221" s="34"/>
      <c r="E221" s="34"/>
      <c r="F221" s="34"/>
      <c r="G221" s="126"/>
      <c r="H221" s="34"/>
      <c r="I221" s="34"/>
      <c r="J221" s="34"/>
      <c r="K221" s="34"/>
      <c r="L221" s="34"/>
      <c r="M221" s="126"/>
      <c r="N221" s="34"/>
      <c r="O221" s="34"/>
      <c r="P221" s="34"/>
      <c r="Q221" s="34"/>
      <c r="R221" s="34"/>
      <c r="S221" s="34"/>
      <c r="T221" s="34"/>
      <c r="U221" s="34"/>
      <c r="V221" s="126"/>
      <c r="W221" s="34"/>
      <c r="X221" s="126"/>
      <c r="Y221" s="34"/>
      <c r="Z221" s="34"/>
      <c r="AA221" s="34"/>
      <c r="AB221" s="34"/>
      <c r="AC221" s="34"/>
      <c r="AD221" s="34"/>
      <c r="AE221" s="34"/>
      <c r="AF221" s="34"/>
      <c r="AG221" s="34"/>
      <c r="AH221" s="34"/>
      <c r="AI221" s="34"/>
      <c r="AJ221" s="34"/>
      <c r="AK221" s="34"/>
      <c r="AL221" s="34"/>
      <c r="AM221" s="34"/>
      <c r="AN221" s="34"/>
      <c r="AO221" s="34"/>
    </row>
    <row r="222">
      <c r="A222" s="34"/>
      <c r="B222" s="126"/>
      <c r="C222" s="34"/>
      <c r="D222" s="34"/>
      <c r="E222" s="34"/>
      <c r="F222" s="34"/>
      <c r="G222" s="126"/>
      <c r="H222" s="34"/>
      <c r="I222" s="34"/>
      <c r="J222" s="34"/>
      <c r="K222" s="34"/>
      <c r="L222" s="34"/>
      <c r="M222" s="126"/>
      <c r="N222" s="34"/>
      <c r="O222" s="34"/>
      <c r="P222" s="34"/>
      <c r="Q222" s="34"/>
      <c r="R222" s="34"/>
      <c r="S222" s="34"/>
      <c r="T222" s="34"/>
      <c r="U222" s="34"/>
      <c r="V222" s="126"/>
      <c r="W222" s="34"/>
      <c r="X222" s="126"/>
      <c r="Y222" s="34"/>
      <c r="Z222" s="34"/>
      <c r="AA222" s="34"/>
      <c r="AB222" s="34"/>
      <c r="AC222" s="34"/>
      <c r="AD222" s="34"/>
      <c r="AE222" s="34"/>
      <c r="AF222" s="34"/>
      <c r="AG222" s="34"/>
      <c r="AH222" s="34"/>
      <c r="AI222" s="34"/>
      <c r="AJ222" s="34"/>
      <c r="AK222" s="34"/>
      <c r="AL222" s="34"/>
      <c r="AM222" s="34"/>
      <c r="AN222" s="34"/>
      <c r="AO222" s="34"/>
    </row>
    <row r="223">
      <c r="A223" s="34"/>
      <c r="B223" s="126"/>
      <c r="C223" s="34"/>
      <c r="D223" s="34"/>
      <c r="E223" s="34"/>
      <c r="F223" s="34"/>
      <c r="G223" s="126"/>
      <c r="H223" s="34"/>
      <c r="I223" s="34"/>
      <c r="J223" s="34"/>
      <c r="K223" s="34"/>
      <c r="L223" s="34"/>
      <c r="M223" s="126"/>
      <c r="N223" s="34"/>
      <c r="O223" s="34"/>
      <c r="P223" s="34"/>
      <c r="Q223" s="34"/>
      <c r="R223" s="34"/>
      <c r="S223" s="34"/>
      <c r="T223" s="34"/>
      <c r="U223" s="34"/>
      <c r="V223" s="126"/>
      <c r="W223" s="34"/>
      <c r="X223" s="126"/>
      <c r="Y223" s="34"/>
      <c r="Z223" s="34"/>
      <c r="AA223" s="34"/>
      <c r="AB223" s="34"/>
      <c r="AC223" s="34"/>
      <c r="AD223" s="34"/>
      <c r="AE223" s="34"/>
      <c r="AF223" s="34"/>
      <c r="AG223" s="34"/>
      <c r="AH223" s="34"/>
      <c r="AI223" s="34"/>
      <c r="AJ223" s="34"/>
      <c r="AK223" s="34"/>
      <c r="AL223" s="34"/>
      <c r="AM223" s="34"/>
      <c r="AN223" s="34"/>
      <c r="AO223" s="34"/>
    </row>
    <row r="224">
      <c r="A224" s="34"/>
      <c r="B224" s="126"/>
      <c r="C224" s="34"/>
      <c r="D224" s="34"/>
      <c r="E224" s="34"/>
      <c r="F224" s="34"/>
      <c r="G224" s="126"/>
      <c r="H224" s="34"/>
      <c r="I224" s="34"/>
      <c r="J224" s="34"/>
      <c r="K224" s="34"/>
      <c r="L224" s="34"/>
      <c r="M224" s="126"/>
      <c r="N224" s="34"/>
      <c r="O224" s="34"/>
      <c r="P224" s="34"/>
      <c r="Q224" s="34"/>
      <c r="R224" s="34"/>
      <c r="S224" s="34"/>
      <c r="T224" s="34"/>
      <c r="U224" s="34"/>
      <c r="V224" s="126"/>
      <c r="W224" s="34"/>
      <c r="X224" s="126"/>
      <c r="Y224" s="34"/>
      <c r="Z224" s="34"/>
      <c r="AA224" s="34"/>
      <c r="AB224" s="34"/>
      <c r="AC224" s="34"/>
      <c r="AD224" s="34"/>
      <c r="AE224" s="34"/>
      <c r="AF224" s="34"/>
      <c r="AG224" s="34"/>
      <c r="AH224" s="34"/>
      <c r="AI224" s="34"/>
      <c r="AJ224" s="34"/>
      <c r="AK224" s="34"/>
      <c r="AL224" s="34"/>
      <c r="AM224" s="34"/>
      <c r="AN224" s="34"/>
      <c r="AO224" s="34"/>
    </row>
    <row r="225">
      <c r="A225" s="34"/>
      <c r="B225" s="126"/>
      <c r="C225" s="34"/>
      <c r="D225" s="34"/>
      <c r="E225" s="34"/>
      <c r="F225" s="34"/>
      <c r="G225" s="126"/>
      <c r="H225" s="34"/>
      <c r="I225" s="34"/>
      <c r="J225" s="34"/>
      <c r="K225" s="34"/>
      <c r="L225" s="34"/>
      <c r="M225" s="126"/>
      <c r="N225" s="34"/>
      <c r="O225" s="34"/>
      <c r="P225" s="34"/>
      <c r="Q225" s="34"/>
      <c r="R225" s="34"/>
      <c r="S225" s="34"/>
      <c r="T225" s="34"/>
      <c r="U225" s="34"/>
      <c r="V225" s="126"/>
      <c r="W225" s="34"/>
      <c r="X225" s="126"/>
      <c r="Y225" s="34"/>
      <c r="Z225" s="34"/>
      <c r="AA225" s="34"/>
      <c r="AB225" s="34"/>
      <c r="AC225" s="34"/>
      <c r="AD225" s="34"/>
      <c r="AE225" s="34"/>
      <c r="AF225" s="34"/>
      <c r="AG225" s="34"/>
      <c r="AH225" s="34"/>
      <c r="AI225" s="34"/>
      <c r="AJ225" s="34"/>
      <c r="AK225" s="34"/>
      <c r="AL225" s="34"/>
      <c r="AM225" s="34"/>
      <c r="AN225" s="34"/>
      <c r="AO225" s="34"/>
    </row>
    <row r="226">
      <c r="A226" s="34"/>
      <c r="B226" s="126"/>
      <c r="C226" s="34"/>
      <c r="D226" s="34"/>
      <c r="E226" s="34"/>
      <c r="F226" s="34"/>
      <c r="G226" s="126"/>
      <c r="H226" s="34"/>
      <c r="I226" s="34"/>
      <c r="J226" s="34"/>
      <c r="K226" s="34"/>
      <c r="L226" s="34"/>
      <c r="M226" s="126"/>
      <c r="N226" s="34"/>
      <c r="O226" s="34"/>
      <c r="P226" s="34"/>
      <c r="Q226" s="34"/>
      <c r="R226" s="34"/>
      <c r="S226" s="34"/>
      <c r="T226" s="34"/>
      <c r="U226" s="34"/>
      <c r="V226" s="126"/>
      <c r="W226" s="34"/>
      <c r="X226" s="126"/>
      <c r="Y226" s="34"/>
      <c r="Z226" s="34"/>
      <c r="AA226" s="34"/>
      <c r="AB226" s="34"/>
      <c r="AC226" s="34"/>
      <c r="AD226" s="34"/>
      <c r="AE226" s="34"/>
      <c r="AF226" s="34"/>
      <c r="AG226" s="34"/>
      <c r="AH226" s="34"/>
      <c r="AI226" s="34"/>
      <c r="AJ226" s="34"/>
      <c r="AK226" s="34"/>
      <c r="AL226" s="34"/>
      <c r="AM226" s="34"/>
      <c r="AN226" s="34"/>
      <c r="AO226" s="34"/>
    </row>
    <row r="227">
      <c r="A227" s="34"/>
      <c r="B227" s="126"/>
      <c r="C227" s="34"/>
      <c r="D227" s="34"/>
      <c r="E227" s="34"/>
      <c r="F227" s="34"/>
      <c r="G227" s="126"/>
      <c r="H227" s="34"/>
      <c r="I227" s="34"/>
      <c r="J227" s="34"/>
      <c r="K227" s="34"/>
      <c r="L227" s="34"/>
      <c r="M227" s="126"/>
      <c r="N227" s="34"/>
      <c r="O227" s="34"/>
      <c r="P227" s="34"/>
      <c r="Q227" s="34"/>
      <c r="R227" s="34"/>
      <c r="S227" s="34"/>
      <c r="T227" s="34"/>
      <c r="U227" s="34"/>
      <c r="V227" s="126"/>
      <c r="W227" s="34"/>
      <c r="X227" s="126"/>
      <c r="Y227" s="34"/>
      <c r="Z227" s="34"/>
      <c r="AA227" s="34"/>
      <c r="AB227" s="34"/>
      <c r="AC227" s="34"/>
      <c r="AD227" s="34"/>
      <c r="AE227" s="34"/>
      <c r="AF227" s="34"/>
      <c r="AG227" s="34"/>
      <c r="AH227" s="34"/>
      <c r="AI227" s="34"/>
      <c r="AJ227" s="34"/>
      <c r="AK227" s="34"/>
      <c r="AL227" s="34"/>
      <c r="AM227" s="34"/>
      <c r="AN227" s="34"/>
      <c r="AO227" s="34"/>
    </row>
    <row r="228">
      <c r="A228" s="34"/>
      <c r="B228" s="126"/>
      <c r="C228" s="34"/>
      <c r="D228" s="34"/>
      <c r="E228" s="34"/>
      <c r="F228" s="34"/>
      <c r="G228" s="126"/>
      <c r="H228" s="34"/>
      <c r="I228" s="34"/>
      <c r="J228" s="34"/>
      <c r="K228" s="34"/>
      <c r="L228" s="34"/>
      <c r="M228" s="126"/>
      <c r="N228" s="34"/>
      <c r="O228" s="34"/>
      <c r="P228" s="34"/>
      <c r="Q228" s="34"/>
      <c r="R228" s="34"/>
      <c r="S228" s="34"/>
      <c r="T228" s="34"/>
      <c r="U228" s="34"/>
      <c r="V228" s="126"/>
      <c r="W228" s="34"/>
      <c r="X228" s="126"/>
      <c r="Y228" s="34"/>
      <c r="Z228" s="34"/>
      <c r="AA228" s="34"/>
      <c r="AB228" s="34"/>
      <c r="AC228" s="34"/>
      <c r="AD228" s="34"/>
      <c r="AE228" s="34"/>
      <c r="AF228" s="34"/>
      <c r="AG228" s="34"/>
      <c r="AH228" s="34"/>
      <c r="AI228" s="34"/>
      <c r="AJ228" s="34"/>
      <c r="AK228" s="34"/>
      <c r="AL228" s="34"/>
      <c r="AM228" s="34"/>
      <c r="AN228" s="34"/>
      <c r="AO228" s="34"/>
    </row>
    <row r="229">
      <c r="A229" s="34"/>
      <c r="B229" s="126"/>
      <c r="C229" s="34"/>
      <c r="D229" s="34"/>
      <c r="E229" s="34"/>
      <c r="F229" s="34"/>
      <c r="G229" s="126"/>
      <c r="H229" s="34"/>
      <c r="I229" s="34"/>
      <c r="J229" s="34"/>
      <c r="K229" s="34"/>
      <c r="L229" s="34"/>
      <c r="M229" s="126"/>
      <c r="N229" s="34"/>
      <c r="O229" s="34"/>
      <c r="P229" s="34"/>
      <c r="Q229" s="34"/>
      <c r="R229" s="34"/>
      <c r="S229" s="34"/>
      <c r="T229" s="34"/>
      <c r="U229" s="34"/>
      <c r="V229" s="126"/>
      <c r="W229" s="34"/>
      <c r="X229" s="126"/>
      <c r="Y229" s="34"/>
      <c r="Z229" s="34"/>
      <c r="AA229" s="34"/>
      <c r="AB229" s="34"/>
      <c r="AC229" s="34"/>
      <c r="AD229" s="34"/>
      <c r="AE229" s="34"/>
      <c r="AF229" s="34"/>
      <c r="AG229" s="34"/>
      <c r="AH229" s="34"/>
      <c r="AI229" s="34"/>
      <c r="AJ229" s="34"/>
      <c r="AK229" s="34"/>
      <c r="AL229" s="34"/>
      <c r="AM229" s="34"/>
      <c r="AN229" s="34"/>
      <c r="AO229" s="34"/>
    </row>
    <row r="230">
      <c r="A230" s="34"/>
      <c r="B230" s="126"/>
      <c r="C230" s="34"/>
      <c r="D230" s="34"/>
      <c r="E230" s="34"/>
      <c r="F230" s="34"/>
      <c r="G230" s="126"/>
      <c r="H230" s="34"/>
      <c r="I230" s="34"/>
      <c r="J230" s="34"/>
      <c r="K230" s="34"/>
      <c r="L230" s="34"/>
      <c r="M230" s="126"/>
      <c r="N230" s="34"/>
      <c r="O230" s="34"/>
      <c r="P230" s="34"/>
      <c r="Q230" s="34"/>
      <c r="R230" s="34"/>
      <c r="S230" s="34"/>
      <c r="T230" s="34"/>
      <c r="U230" s="34"/>
      <c r="V230" s="126"/>
      <c r="W230" s="34"/>
      <c r="X230" s="126"/>
      <c r="Y230" s="34"/>
      <c r="Z230" s="34"/>
      <c r="AA230" s="34"/>
      <c r="AB230" s="34"/>
      <c r="AC230" s="34"/>
      <c r="AD230" s="34"/>
      <c r="AE230" s="34"/>
      <c r="AF230" s="34"/>
      <c r="AG230" s="34"/>
      <c r="AH230" s="34"/>
      <c r="AI230" s="34"/>
      <c r="AJ230" s="34"/>
      <c r="AK230" s="34"/>
      <c r="AL230" s="34"/>
      <c r="AM230" s="34"/>
      <c r="AN230" s="34"/>
      <c r="AO230" s="34"/>
    </row>
    <row r="231">
      <c r="A231" s="34"/>
      <c r="B231" s="126"/>
      <c r="C231" s="34"/>
      <c r="D231" s="34"/>
      <c r="E231" s="34"/>
      <c r="F231" s="34"/>
      <c r="G231" s="126"/>
      <c r="H231" s="34"/>
      <c r="I231" s="34"/>
      <c r="J231" s="34"/>
      <c r="K231" s="34"/>
      <c r="L231" s="34"/>
      <c r="M231" s="126"/>
      <c r="N231" s="34"/>
      <c r="O231" s="34"/>
      <c r="P231" s="34"/>
      <c r="Q231" s="34"/>
      <c r="R231" s="34"/>
      <c r="S231" s="34"/>
      <c r="T231" s="34"/>
      <c r="U231" s="34"/>
      <c r="V231" s="126"/>
      <c r="W231" s="34"/>
      <c r="X231" s="126"/>
      <c r="Y231" s="34"/>
      <c r="Z231" s="34"/>
      <c r="AA231" s="34"/>
      <c r="AB231" s="34"/>
      <c r="AC231" s="34"/>
      <c r="AD231" s="34"/>
      <c r="AE231" s="34"/>
      <c r="AF231" s="34"/>
      <c r="AG231" s="34"/>
      <c r="AH231" s="34"/>
      <c r="AI231" s="34"/>
      <c r="AJ231" s="34"/>
      <c r="AK231" s="34"/>
      <c r="AL231" s="34"/>
      <c r="AM231" s="34"/>
      <c r="AN231" s="34"/>
      <c r="AO231" s="34"/>
    </row>
    <row r="232">
      <c r="A232" s="34"/>
      <c r="B232" s="126"/>
      <c r="C232" s="34"/>
      <c r="D232" s="34"/>
      <c r="E232" s="34"/>
      <c r="F232" s="34"/>
      <c r="G232" s="126"/>
      <c r="H232" s="34"/>
      <c r="I232" s="34"/>
      <c r="J232" s="34"/>
      <c r="K232" s="34"/>
      <c r="L232" s="34"/>
      <c r="M232" s="126"/>
      <c r="N232" s="34"/>
      <c r="O232" s="34"/>
      <c r="P232" s="34"/>
      <c r="Q232" s="34"/>
      <c r="R232" s="34"/>
      <c r="S232" s="34"/>
      <c r="T232" s="34"/>
      <c r="U232" s="34"/>
      <c r="V232" s="126"/>
      <c r="W232" s="34"/>
      <c r="X232" s="126"/>
      <c r="Y232" s="34"/>
      <c r="Z232" s="34"/>
      <c r="AA232" s="34"/>
      <c r="AB232" s="34"/>
      <c r="AC232" s="34"/>
      <c r="AD232" s="34"/>
      <c r="AE232" s="34"/>
      <c r="AF232" s="34"/>
      <c r="AG232" s="34"/>
      <c r="AH232" s="34"/>
      <c r="AI232" s="34"/>
      <c r="AJ232" s="34"/>
      <c r="AK232" s="34"/>
      <c r="AL232" s="34"/>
      <c r="AM232" s="34"/>
      <c r="AN232" s="34"/>
      <c r="AO232" s="34"/>
    </row>
    <row r="233">
      <c r="A233" s="34"/>
      <c r="B233" s="126"/>
      <c r="C233" s="34"/>
      <c r="D233" s="34"/>
      <c r="E233" s="34"/>
      <c r="F233" s="34"/>
      <c r="G233" s="126"/>
      <c r="H233" s="34"/>
      <c r="I233" s="34"/>
      <c r="J233" s="34"/>
      <c r="K233" s="34"/>
      <c r="L233" s="34"/>
      <c r="M233" s="126"/>
      <c r="N233" s="34"/>
      <c r="O233" s="34"/>
      <c r="P233" s="34"/>
      <c r="Q233" s="34"/>
      <c r="R233" s="34"/>
      <c r="S233" s="34"/>
      <c r="T233" s="34"/>
      <c r="U233" s="34"/>
      <c r="V233" s="126"/>
      <c r="W233" s="34"/>
      <c r="X233" s="126"/>
      <c r="Y233" s="34"/>
      <c r="Z233" s="34"/>
      <c r="AA233" s="34"/>
      <c r="AB233" s="34"/>
      <c r="AC233" s="34"/>
      <c r="AD233" s="34"/>
      <c r="AE233" s="34"/>
      <c r="AF233" s="34"/>
      <c r="AG233" s="34"/>
      <c r="AH233" s="34"/>
      <c r="AI233" s="34"/>
      <c r="AJ233" s="34"/>
      <c r="AK233" s="34"/>
      <c r="AL233" s="34"/>
      <c r="AM233" s="34"/>
      <c r="AN233" s="34"/>
      <c r="AO233" s="34"/>
    </row>
    <row r="234">
      <c r="A234" s="34"/>
      <c r="B234" s="126"/>
      <c r="C234" s="34"/>
      <c r="D234" s="34"/>
      <c r="E234" s="34"/>
      <c r="F234" s="34"/>
      <c r="G234" s="126"/>
      <c r="H234" s="34"/>
      <c r="I234" s="34"/>
      <c r="J234" s="34"/>
      <c r="K234" s="34"/>
      <c r="L234" s="34"/>
      <c r="M234" s="126"/>
      <c r="N234" s="34"/>
      <c r="O234" s="34"/>
      <c r="P234" s="34"/>
      <c r="Q234" s="34"/>
      <c r="R234" s="34"/>
      <c r="S234" s="34"/>
      <c r="T234" s="34"/>
      <c r="U234" s="34"/>
      <c r="V234" s="126"/>
      <c r="W234" s="34"/>
      <c r="X234" s="126"/>
      <c r="Y234" s="34"/>
      <c r="Z234" s="34"/>
      <c r="AA234" s="34"/>
      <c r="AB234" s="34"/>
      <c r="AC234" s="34"/>
      <c r="AD234" s="34"/>
      <c r="AE234" s="34"/>
      <c r="AF234" s="34"/>
      <c r="AG234" s="34"/>
      <c r="AH234" s="34"/>
      <c r="AI234" s="34"/>
      <c r="AJ234" s="34"/>
      <c r="AK234" s="34"/>
      <c r="AL234" s="34"/>
      <c r="AM234" s="34"/>
      <c r="AN234" s="34"/>
      <c r="AO234" s="34"/>
    </row>
    <row r="235">
      <c r="A235" s="34"/>
      <c r="B235" s="126"/>
      <c r="C235" s="34"/>
      <c r="D235" s="34"/>
      <c r="E235" s="34"/>
      <c r="F235" s="34"/>
      <c r="G235" s="126"/>
      <c r="H235" s="34"/>
      <c r="I235" s="34"/>
      <c r="J235" s="34"/>
      <c r="K235" s="34"/>
      <c r="L235" s="34"/>
      <c r="M235" s="126"/>
      <c r="N235" s="34"/>
      <c r="O235" s="34"/>
      <c r="P235" s="34"/>
      <c r="Q235" s="34"/>
      <c r="R235" s="34"/>
      <c r="S235" s="34"/>
      <c r="T235" s="34"/>
      <c r="U235" s="34"/>
      <c r="V235" s="126"/>
      <c r="W235" s="34"/>
      <c r="X235" s="126"/>
      <c r="Y235" s="34"/>
      <c r="Z235" s="34"/>
      <c r="AA235" s="34"/>
      <c r="AB235" s="34"/>
      <c r="AC235" s="34"/>
      <c r="AD235" s="34"/>
      <c r="AE235" s="34"/>
      <c r="AF235" s="34"/>
      <c r="AG235" s="34"/>
      <c r="AH235" s="34"/>
      <c r="AI235" s="34"/>
      <c r="AJ235" s="34"/>
      <c r="AK235" s="34"/>
      <c r="AL235" s="34"/>
      <c r="AM235" s="34"/>
      <c r="AN235" s="34"/>
      <c r="AO235" s="34"/>
    </row>
    <row r="236">
      <c r="A236" s="34"/>
      <c r="B236" s="126"/>
      <c r="C236" s="34"/>
      <c r="D236" s="34"/>
      <c r="E236" s="34"/>
      <c r="F236" s="34"/>
      <c r="G236" s="126"/>
      <c r="H236" s="34"/>
      <c r="I236" s="34"/>
      <c r="J236" s="34"/>
      <c r="K236" s="34"/>
      <c r="L236" s="34"/>
      <c r="M236" s="126"/>
      <c r="N236" s="34"/>
      <c r="O236" s="34"/>
      <c r="P236" s="34"/>
      <c r="Q236" s="34"/>
      <c r="R236" s="34"/>
      <c r="S236" s="34"/>
      <c r="T236" s="34"/>
      <c r="U236" s="34"/>
      <c r="V236" s="126"/>
      <c r="W236" s="34"/>
      <c r="X236" s="126"/>
      <c r="Y236" s="34"/>
      <c r="Z236" s="34"/>
      <c r="AA236" s="34"/>
      <c r="AB236" s="34"/>
      <c r="AC236" s="34"/>
      <c r="AD236" s="34"/>
      <c r="AE236" s="34"/>
      <c r="AF236" s="34"/>
      <c r="AG236" s="34"/>
      <c r="AH236" s="34"/>
      <c r="AI236" s="34"/>
      <c r="AJ236" s="34"/>
      <c r="AK236" s="34"/>
      <c r="AL236" s="34"/>
      <c r="AM236" s="34"/>
      <c r="AN236" s="34"/>
      <c r="AO236" s="34"/>
    </row>
    <row r="237">
      <c r="A237" s="34"/>
      <c r="B237" s="126"/>
      <c r="C237" s="34"/>
      <c r="D237" s="34"/>
      <c r="E237" s="34"/>
      <c r="F237" s="34"/>
      <c r="G237" s="126"/>
      <c r="H237" s="34"/>
      <c r="I237" s="34"/>
      <c r="J237" s="34"/>
      <c r="K237" s="34"/>
      <c r="L237" s="34"/>
      <c r="M237" s="126"/>
      <c r="N237" s="34"/>
      <c r="O237" s="34"/>
      <c r="P237" s="34"/>
      <c r="Q237" s="34"/>
      <c r="R237" s="34"/>
      <c r="S237" s="34"/>
      <c r="T237" s="34"/>
      <c r="U237" s="34"/>
      <c r="V237" s="126"/>
      <c r="W237" s="34"/>
      <c r="X237" s="126"/>
      <c r="Y237" s="34"/>
      <c r="Z237" s="34"/>
      <c r="AA237" s="34"/>
      <c r="AB237" s="34"/>
      <c r="AC237" s="34"/>
      <c r="AD237" s="34"/>
      <c r="AE237" s="34"/>
      <c r="AF237" s="34"/>
      <c r="AG237" s="34"/>
      <c r="AH237" s="34"/>
      <c r="AI237" s="34"/>
      <c r="AJ237" s="34"/>
      <c r="AK237" s="34"/>
      <c r="AL237" s="34"/>
      <c r="AM237" s="34"/>
      <c r="AN237" s="34"/>
      <c r="AO237" s="34"/>
    </row>
    <row r="238">
      <c r="A238" s="34"/>
      <c r="B238" s="126"/>
      <c r="C238" s="34"/>
      <c r="D238" s="34"/>
      <c r="E238" s="34"/>
      <c r="F238" s="34"/>
      <c r="G238" s="126"/>
      <c r="H238" s="34"/>
      <c r="I238" s="34"/>
      <c r="J238" s="34"/>
      <c r="K238" s="34"/>
      <c r="L238" s="34"/>
      <c r="M238" s="126"/>
      <c r="N238" s="34"/>
      <c r="O238" s="34"/>
      <c r="P238" s="34"/>
      <c r="Q238" s="34"/>
      <c r="R238" s="34"/>
      <c r="S238" s="34"/>
      <c r="T238" s="34"/>
      <c r="U238" s="34"/>
      <c r="V238" s="126"/>
      <c r="W238" s="34"/>
      <c r="X238" s="126"/>
      <c r="Y238" s="34"/>
      <c r="Z238" s="34"/>
      <c r="AA238" s="34"/>
      <c r="AB238" s="34"/>
      <c r="AC238" s="34"/>
      <c r="AD238" s="34"/>
      <c r="AE238" s="34"/>
      <c r="AF238" s="34"/>
      <c r="AG238" s="34"/>
      <c r="AH238" s="34"/>
      <c r="AI238" s="34"/>
      <c r="AJ238" s="34"/>
      <c r="AK238" s="34"/>
      <c r="AL238" s="34"/>
      <c r="AM238" s="34"/>
      <c r="AN238" s="34"/>
      <c r="AO238" s="34"/>
    </row>
    <row r="239">
      <c r="A239" s="34"/>
      <c r="B239" s="126"/>
      <c r="C239" s="34"/>
      <c r="D239" s="34"/>
      <c r="E239" s="34"/>
      <c r="F239" s="34"/>
      <c r="G239" s="126"/>
      <c r="H239" s="34"/>
      <c r="I239" s="34"/>
      <c r="J239" s="34"/>
      <c r="K239" s="34"/>
      <c r="L239" s="34"/>
      <c r="M239" s="126"/>
      <c r="N239" s="34"/>
      <c r="O239" s="34"/>
      <c r="P239" s="34"/>
      <c r="Q239" s="34"/>
      <c r="R239" s="34"/>
      <c r="S239" s="34"/>
      <c r="T239" s="34"/>
      <c r="U239" s="34"/>
      <c r="V239" s="126"/>
      <c r="W239" s="34"/>
      <c r="X239" s="126"/>
      <c r="Y239" s="34"/>
      <c r="Z239" s="34"/>
      <c r="AA239" s="34"/>
      <c r="AB239" s="34"/>
      <c r="AC239" s="34"/>
      <c r="AD239" s="34"/>
      <c r="AE239" s="34"/>
      <c r="AF239" s="34"/>
      <c r="AG239" s="34"/>
      <c r="AH239" s="34"/>
      <c r="AI239" s="34"/>
      <c r="AJ239" s="34"/>
      <c r="AK239" s="34"/>
      <c r="AL239" s="34"/>
      <c r="AM239" s="34"/>
      <c r="AN239" s="34"/>
      <c r="AO239" s="34"/>
    </row>
    <row r="240">
      <c r="A240" s="34"/>
      <c r="B240" s="126"/>
      <c r="C240" s="34"/>
      <c r="D240" s="34"/>
      <c r="E240" s="34"/>
      <c r="F240" s="34"/>
      <c r="G240" s="126"/>
      <c r="H240" s="34"/>
      <c r="I240" s="34"/>
      <c r="J240" s="34"/>
      <c r="K240" s="34"/>
      <c r="L240" s="34"/>
      <c r="M240" s="126"/>
      <c r="N240" s="34"/>
      <c r="O240" s="34"/>
      <c r="P240" s="34"/>
      <c r="Q240" s="34"/>
      <c r="R240" s="34"/>
      <c r="S240" s="34"/>
      <c r="T240" s="34"/>
      <c r="U240" s="34"/>
      <c r="V240" s="126"/>
      <c r="W240" s="34"/>
      <c r="X240" s="126"/>
      <c r="Y240" s="34"/>
      <c r="Z240" s="34"/>
      <c r="AA240" s="34"/>
      <c r="AB240" s="34"/>
      <c r="AC240" s="34"/>
      <c r="AD240" s="34"/>
      <c r="AE240" s="34"/>
      <c r="AF240" s="34"/>
      <c r="AG240" s="34"/>
      <c r="AH240" s="34"/>
      <c r="AI240" s="34"/>
      <c r="AJ240" s="34"/>
      <c r="AK240" s="34"/>
      <c r="AL240" s="34"/>
      <c r="AM240" s="34"/>
      <c r="AN240" s="34"/>
      <c r="AO240" s="34"/>
    </row>
    <row r="241">
      <c r="A241" s="34"/>
      <c r="B241" s="126"/>
      <c r="C241" s="34"/>
      <c r="D241" s="34"/>
      <c r="E241" s="34"/>
      <c r="F241" s="34"/>
      <c r="G241" s="126"/>
      <c r="H241" s="34"/>
      <c r="I241" s="34"/>
      <c r="J241" s="34"/>
      <c r="K241" s="34"/>
      <c r="L241" s="34"/>
      <c r="M241" s="126"/>
      <c r="N241" s="34"/>
      <c r="O241" s="34"/>
      <c r="P241" s="34"/>
      <c r="Q241" s="34"/>
      <c r="R241" s="34"/>
      <c r="S241" s="34"/>
      <c r="T241" s="34"/>
      <c r="U241" s="34"/>
      <c r="V241" s="126"/>
      <c r="W241" s="34"/>
      <c r="X241" s="126"/>
      <c r="Y241" s="34"/>
      <c r="Z241" s="34"/>
      <c r="AA241" s="34"/>
      <c r="AB241" s="34"/>
      <c r="AC241" s="34"/>
      <c r="AD241" s="34"/>
      <c r="AE241" s="34"/>
      <c r="AF241" s="34"/>
      <c r="AG241" s="34"/>
      <c r="AH241" s="34"/>
      <c r="AI241" s="34"/>
      <c r="AJ241" s="34"/>
      <c r="AK241" s="34"/>
      <c r="AL241" s="34"/>
      <c r="AM241" s="34"/>
      <c r="AN241" s="34"/>
      <c r="AO241" s="34"/>
    </row>
    <row r="242">
      <c r="A242" s="34"/>
      <c r="B242" s="126"/>
      <c r="C242" s="34"/>
      <c r="D242" s="34"/>
      <c r="E242" s="34"/>
      <c r="F242" s="34"/>
      <c r="G242" s="126"/>
      <c r="H242" s="34"/>
      <c r="I242" s="34"/>
      <c r="J242" s="34"/>
      <c r="K242" s="34"/>
      <c r="L242" s="34"/>
      <c r="M242" s="126"/>
      <c r="N242" s="34"/>
      <c r="O242" s="34"/>
      <c r="P242" s="34"/>
      <c r="Q242" s="34"/>
      <c r="R242" s="34"/>
      <c r="S242" s="34"/>
      <c r="T242" s="34"/>
      <c r="U242" s="34"/>
      <c r="V242" s="126"/>
      <c r="W242" s="34"/>
      <c r="X242" s="126"/>
      <c r="Y242" s="34"/>
      <c r="Z242" s="34"/>
      <c r="AA242" s="34"/>
      <c r="AB242" s="34"/>
      <c r="AC242" s="34"/>
      <c r="AD242" s="34"/>
      <c r="AE242" s="34"/>
      <c r="AF242" s="34"/>
      <c r="AG242" s="34"/>
      <c r="AH242" s="34"/>
      <c r="AI242" s="34"/>
      <c r="AJ242" s="34"/>
      <c r="AK242" s="34"/>
      <c r="AL242" s="34"/>
      <c r="AM242" s="34"/>
      <c r="AN242" s="34"/>
      <c r="AO242" s="34"/>
    </row>
    <row r="243">
      <c r="A243" s="34"/>
      <c r="B243" s="126"/>
      <c r="C243" s="34"/>
      <c r="D243" s="34"/>
      <c r="E243" s="34"/>
      <c r="F243" s="34"/>
      <c r="G243" s="126"/>
      <c r="H243" s="34"/>
      <c r="I243" s="34"/>
      <c r="J243" s="34"/>
      <c r="K243" s="34"/>
      <c r="L243" s="34"/>
      <c r="M243" s="126"/>
      <c r="N243" s="34"/>
      <c r="O243" s="34"/>
      <c r="P243" s="34"/>
      <c r="Q243" s="34"/>
      <c r="R243" s="34"/>
      <c r="S243" s="34"/>
      <c r="T243" s="34"/>
      <c r="U243" s="34"/>
      <c r="V243" s="126"/>
      <c r="W243" s="34"/>
      <c r="X243" s="126"/>
      <c r="Y243" s="34"/>
      <c r="Z243" s="34"/>
      <c r="AA243" s="34"/>
      <c r="AB243" s="34"/>
      <c r="AC243" s="34"/>
      <c r="AD243" s="34"/>
      <c r="AE243" s="34"/>
      <c r="AF243" s="34"/>
      <c r="AG243" s="34"/>
      <c r="AH243" s="34"/>
      <c r="AI243" s="34"/>
      <c r="AJ243" s="34"/>
      <c r="AK243" s="34"/>
      <c r="AL243" s="34"/>
      <c r="AM243" s="34"/>
      <c r="AN243" s="34"/>
      <c r="AO243" s="34"/>
    </row>
    <row r="244">
      <c r="A244" s="34"/>
      <c r="B244" s="126"/>
      <c r="C244" s="34"/>
      <c r="D244" s="34"/>
      <c r="E244" s="34"/>
      <c r="F244" s="34"/>
      <c r="G244" s="126"/>
      <c r="H244" s="34"/>
      <c r="I244" s="34"/>
      <c r="J244" s="34"/>
      <c r="K244" s="34"/>
      <c r="L244" s="34"/>
      <c r="M244" s="126"/>
      <c r="N244" s="34"/>
      <c r="O244" s="34"/>
      <c r="P244" s="34"/>
      <c r="Q244" s="34"/>
      <c r="R244" s="34"/>
      <c r="S244" s="34"/>
      <c r="T244" s="34"/>
      <c r="U244" s="34"/>
      <c r="V244" s="126"/>
      <c r="W244" s="34"/>
      <c r="X244" s="126"/>
      <c r="Y244" s="34"/>
      <c r="Z244" s="34"/>
      <c r="AA244" s="34"/>
      <c r="AB244" s="34"/>
      <c r="AC244" s="34"/>
      <c r="AD244" s="34"/>
      <c r="AE244" s="34"/>
      <c r="AF244" s="34"/>
      <c r="AG244" s="34"/>
      <c r="AH244" s="34"/>
      <c r="AI244" s="34"/>
      <c r="AJ244" s="34"/>
      <c r="AK244" s="34"/>
      <c r="AL244" s="34"/>
      <c r="AM244" s="34"/>
      <c r="AN244" s="34"/>
      <c r="AO244" s="34"/>
    </row>
    <row r="245">
      <c r="A245" s="34"/>
      <c r="B245" s="126"/>
      <c r="C245" s="34"/>
      <c r="D245" s="34"/>
      <c r="E245" s="34"/>
      <c r="F245" s="34"/>
      <c r="G245" s="126"/>
      <c r="H245" s="34"/>
      <c r="I245" s="34"/>
      <c r="J245" s="34"/>
      <c r="K245" s="34"/>
      <c r="L245" s="34"/>
      <c r="M245" s="126"/>
      <c r="N245" s="34"/>
      <c r="O245" s="34"/>
      <c r="P245" s="34"/>
      <c r="Q245" s="34"/>
      <c r="R245" s="34"/>
      <c r="S245" s="34"/>
      <c r="T245" s="34"/>
      <c r="U245" s="34"/>
      <c r="V245" s="126"/>
      <c r="W245" s="34"/>
      <c r="X245" s="126"/>
      <c r="Y245" s="34"/>
      <c r="Z245" s="34"/>
      <c r="AA245" s="34"/>
      <c r="AB245" s="34"/>
      <c r="AC245" s="34"/>
      <c r="AD245" s="34"/>
      <c r="AE245" s="34"/>
      <c r="AF245" s="34"/>
      <c r="AG245" s="34"/>
      <c r="AH245" s="34"/>
      <c r="AI245" s="34"/>
      <c r="AJ245" s="34"/>
      <c r="AK245" s="34"/>
      <c r="AL245" s="34"/>
      <c r="AM245" s="34"/>
      <c r="AN245" s="34"/>
      <c r="AO245" s="34"/>
    </row>
    <row r="246">
      <c r="A246" s="34"/>
      <c r="B246" s="126"/>
      <c r="C246" s="34"/>
      <c r="D246" s="34"/>
      <c r="E246" s="34"/>
      <c r="F246" s="34"/>
      <c r="G246" s="126"/>
      <c r="H246" s="34"/>
      <c r="I246" s="34"/>
      <c r="J246" s="34"/>
      <c r="K246" s="34"/>
      <c r="L246" s="34"/>
      <c r="M246" s="126"/>
      <c r="N246" s="34"/>
      <c r="O246" s="34"/>
      <c r="P246" s="34"/>
      <c r="Q246" s="34"/>
      <c r="R246" s="34"/>
      <c r="S246" s="34"/>
      <c r="T246" s="34"/>
      <c r="U246" s="34"/>
      <c r="V246" s="126"/>
      <c r="W246" s="34"/>
      <c r="X246" s="126"/>
      <c r="Y246" s="34"/>
      <c r="Z246" s="34"/>
      <c r="AA246" s="34"/>
      <c r="AB246" s="34"/>
      <c r="AC246" s="34"/>
      <c r="AD246" s="34"/>
      <c r="AE246" s="34"/>
      <c r="AF246" s="34"/>
      <c r="AG246" s="34"/>
      <c r="AH246" s="34"/>
      <c r="AI246" s="34"/>
      <c r="AJ246" s="34"/>
      <c r="AK246" s="34"/>
      <c r="AL246" s="34"/>
      <c r="AM246" s="34"/>
      <c r="AN246" s="34"/>
      <c r="AO246" s="34"/>
    </row>
    <row r="247">
      <c r="A247" s="34"/>
      <c r="B247" s="126"/>
      <c r="C247" s="34"/>
      <c r="D247" s="34"/>
      <c r="E247" s="34"/>
      <c r="F247" s="34"/>
      <c r="G247" s="126"/>
      <c r="H247" s="34"/>
      <c r="I247" s="34"/>
      <c r="J247" s="34"/>
      <c r="K247" s="34"/>
      <c r="L247" s="34"/>
      <c r="M247" s="126"/>
      <c r="N247" s="34"/>
      <c r="O247" s="34"/>
      <c r="P247" s="34"/>
      <c r="Q247" s="34"/>
      <c r="R247" s="34"/>
      <c r="S247" s="34"/>
      <c r="T247" s="34"/>
      <c r="U247" s="34"/>
      <c r="V247" s="126"/>
      <c r="W247" s="34"/>
      <c r="X247" s="126"/>
      <c r="Y247" s="34"/>
      <c r="Z247" s="34"/>
      <c r="AA247" s="34"/>
      <c r="AB247" s="34"/>
      <c r="AC247" s="34"/>
      <c r="AD247" s="34"/>
      <c r="AE247" s="34"/>
      <c r="AF247" s="34"/>
      <c r="AG247" s="34"/>
      <c r="AH247" s="34"/>
      <c r="AI247" s="34"/>
      <c r="AJ247" s="34"/>
      <c r="AK247" s="34"/>
      <c r="AL247" s="34"/>
      <c r="AM247" s="34"/>
      <c r="AN247" s="34"/>
      <c r="AO247" s="34"/>
    </row>
    <row r="248">
      <c r="A248" s="34"/>
      <c r="B248" s="126"/>
      <c r="C248" s="34"/>
      <c r="D248" s="34"/>
      <c r="E248" s="34"/>
      <c r="F248" s="34"/>
      <c r="G248" s="126"/>
      <c r="H248" s="34"/>
      <c r="I248" s="34"/>
      <c r="J248" s="34"/>
      <c r="K248" s="34"/>
      <c r="L248" s="34"/>
      <c r="M248" s="126"/>
      <c r="N248" s="34"/>
      <c r="O248" s="34"/>
      <c r="P248" s="34"/>
      <c r="Q248" s="34"/>
      <c r="R248" s="34"/>
      <c r="S248" s="34"/>
      <c r="T248" s="34"/>
      <c r="U248" s="34"/>
      <c r="V248" s="126"/>
      <c r="W248" s="34"/>
      <c r="X248" s="126"/>
      <c r="Y248" s="34"/>
      <c r="Z248" s="34"/>
      <c r="AA248" s="34"/>
      <c r="AB248" s="34"/>
      <c r="AC248" s="34"/>
      <c r="AD248" s="34"/>
      <c r="AE248" s="34"/>
      <c r="AF248" s="34"/>
      <c r="AG248" s="34"/>
      <c r="AH248" s="34"/>
      <c r="AI248" s="34"/>
      <c r="AJ248" s="34"/>
      <c r="AK248" s="34"/>
      <c r="AL248" s="34"/>
      <c r="AM248" s="34"/>
      <c r="AN248" s="34"/>
      <c r="AO248" s="34"/>
    </row>
    <row r="249">
      <c r="A249" s="34"/>
      <c r="B249" s="126"/>
      <c r="C249" s="34"/>
      <c r="D249" s="34"/>
      <c r="E249" s="34"/>
      <c r="F249" s="34"/>
      <c r="G249" s="126"/>
      <c r="H249" s="34"/>
      <c r="I249" s="34"/>
      <c r="J249" s="34"/>
      <c r="K249" s="34"/>
      <c r="L249" s="34"/>
      <c r="M249" s="126"/>
      <c r="N249" s="34"/>
      <c r="O249" s="34"/>
      <c r="P249" s="34"/>
      <c r="Q249" s="34"/>
      <c r="R249" s="34"/>
      <c r="S249" s="34"/>
      <c r="T249" s="34"/>
      <c r="U249" s="34"/>
      <c r="V249" s="126"/>
      <c r="W249" s="34"/>
      <c r="X249" s="126"/>
      <c r="Y249" s="34"/>
      <c r="Z249" s="34"/>
      <c r="AA249" s="34"/>
      <c r="AB249" s="34"/>
      <c r="AC249" s="34"/>
      <c r="AD249" s="34"/>
      <c r="AE249" s="34"/>
      <c r="AF249" s="34"/>
      <c r="AG249" s="34"/>
      <c r="AH249" s="34"/>
      <c r="AI249" s="34"/>
      <c r="AJ249" s="34"/>
      <c r="AK249" s="34"/>
      <c r="AL249" s="34"/>
      <c r="AM249" s="34"/>
      <c r="AN249" s="34"/>
      <c r="AO249" s="34"/>
    </row>
    <row r="250">
      <c r="A250" s="34"/>
      <c r="B250" s="126"/>
      <c r="C250" s="34"/>
      <c r="D250" s="34"/>
      <c r="E250" s="34"/>
      <c r="F250" s="34"/>
      <c r="G250" s="126"/>
      <c r="H250" s="34"/>
      <c r="I250" s="34"/>
      <c r="J250" s="34"/>
      <c r="K250" s="34"/>
      <c r="L250" s="34"/>
      <c r="M250" s="126"/>
      <c r="N250" s="34"/>
      <c r="O250" s="34"/>
      <c r="P250" s="34"/>
      <c r="Q250" s="34"/>
      <c r="R250" s="34"/>
      <c r="S250" s="34"/>
      <c r="T250" s="34"/>
      <c r="U250" s="34"/>
      <c r="V250" s="126"/>
      <c r="W250" s="34"/>
      <c r="X250" s="126"/>
      <c r="Y250" s="34"/>
      <c r="Z250" s="34"/>
      <c r="AA250" s="34"/>
      <c r="AB250" s="34"/>
      <c r="AC250" s="34"/>
      <c r="AD250" s="34"/>
      <c r="AE250" s="34"/>
      <c r="AF250" s="34"/>
      <c r="AG250" s="34"/>
      <c r="AH250" s="34"/>
      <c r="AI250" s="34"/>
      <c r="AJ250" s="34"/>
      <c r="AK250" s="34"/>
      <c r="AL250" s="34"/>
      <c r="AM250" s="34"/>
      <c r="AN250" s="34"/>
      <c r="AO250" s="34"/>
    </row>
    <row r="251">
      <c r="A251" s="34"/>
      <c r="B251" s="126"/>
      <c r="C251" s="34"/>
      <c r="D251" s="34"/>
      <c r="E251" s="34"/>
      <c r="F251" s="34"/>
      <c r="G251" s="126"/>
      <c r="H251" s="34"/>
      <c r="I251" s="34"/>
      <c r="J251" s="34"/>
      <c r="K251" s="34"/>
      <c r="L251" s="34"/>
      <c r="M251" s="126"/>
      <c r="N251" s="34"/>
      <c r="O251" s="34"/>
      <c r="P251" s="34"/>
      <c r="Q251" s="34"/>
      <c r="R251" s="34"/>
      <c r="S251" s="34"/>
      <c r="T251" s="34"/>
      <c r="U251" s="34"/>
      <c r="V251" s="126"/>
      <c r="W251" s="34"/>
      <c r="X251" s="126"/>
      <c r="Y251" s="34"/>
      <c r="Z251" s="34"/>
      <c r="AA251" s="34"/>
      <c r="AB251" s="34"/>
      <c r="AC251" s="34"/>
      <c r="AD251" s="34"/>
      <c r="AE251" s="34"/>
      <c r="AF251" s="34"/>
      <c r="AG251" s="34"/>
      <c r="AH251" s="34"/>
      <c r="AI251" s="34"/>
      <c r="AJ251" s="34"/>
      <c r="AK251" s="34"/>
      <c r="AL251" s="34"/>
      <c r="AM251" s="34"/>
      <c r="AN251" s="34"/>
      <c r="AO251" s="34"/>
    </row>
    <row r="252">
      <c r="A252" s="34"/>
      <c r="B252" s="126"/>
      <c r="C252" s="34"/>
      <c r="D252" s="34"/>
      <c r="E252" s="34"/>
      <c r="F252" s="34"/>
      <c r="G252" s="126"/>
      <c r="H252" s="34"/>
      <c r="I252" s="34"/>
      <c r="J252" s="34"/>
      <c r="K252" s="34"/>
      <c r="L252" s="34"/>
      <c r="M252" s="126"/>
      <c r="N252" s="34"/>
      <c r="O252" s="34"/>
      <c r="P252" s="34"/>
      <c r="Q252" s="34"/>
      <c r="R252" s="34"/>
      <c r="S252" s="34"/>
      <c r="T252" s="34"/>
      <c r="U252" s="34"/>
      <c r="V252" s="126"/>
      <c r="W252" s="34"/>
      <c r="X252" s="126"/>
      <c r="Y252" s="34"/>
      <c r="Z252" s="34"/>
      <c r="AA252" s="34"/>
      <c r="AB252" s="34"/>
      <c r="AC252" s="34"/>
      <c r="AD252" s="34"/>
      <c r="AE252" s="34"/>
      <c r="AF252" s="34"/>
      <c r="AG252" s="34"/>
      <c r="AH252" s="34"/>
      <c r="AI252" s="34"/>
      <c r="AJ252" s="34"/>
      <c r="AK252" s="34"/>
      <c r="AL252" s="34"/>
      <c r="AM252" s="34"/>
      <c r="AN252" s="34"/>
      <c r="AO252" s="34"/>
    </row>
    <row r="253">
      <c r="A253" s="34"/>
      <c r="B253" s="126"/>
      <c r="C253" s="34"/>
      <c r="D253" s="34"/>
      <c r="E253" s="34"/>
      <c r="F253" s="34"/>
      <c r="G253" s="126"/>
      <c r="H253" s="34"/>
      <c r="I253" s="34"/>
      <c r="J253" s="34"/>
      <c r="K253" s="34"/>
      <c r="L253" s="34"/>
      <c r="M253" s="126"/>
      <c r="N253" s="34"/>
      <c r="O253" s="34"/>
      <c r="P253" s="34"/>
      <c r="Q253" s="34"/>
      <c r="R253" s="34"/>
      <c r="S253" s="34"/>
      <c r="T253" s="34"/>
      <c r="U253" s="34"/>
      <c r="V253" s="126"/>
      <c r="W253" s="34"/>
      <c r="X253" s="126"/>
      <c r="Y253" s="34"/>
      <c r="Z253" s="34"/>
      <c r="AA253" s="34"/>
      <c r="AB253" s="34"/>
      <c r="AC253" s="34"/>
      <c r="AD253" s="34"/>
      <c r="AE253" s="34"/>
      <c r="AF253" s="34"/>
      <c r="AG253" s="34"/>
      <c r="AH253" s="34"/>
      <c r="AI253" s="34"/>
      <c r="AJ253" s="34"/>
      <c r="AK253" s="34"/>
      <c r="AL253" s="34"/>
      <c r="AM253" s="34"/>
      <c r="AN253" s="34"/>
      <c r="AO253" s="34"/>
    </row>
    <row r="254">
      <c r="A254" s="34"/>
      <c r="B254" s="126"/>
      <c r="C254" s="34"/>
      <c r="D254" s="34"/>
      <c r="E254" s="34"/>
      <c r="F254" s="34"/>
      <c r="G254" s="126"/>
      <c r="H254" s="34"/>
      <c r="I254" s="34"/>
      <c r="J254" s="34"/>
      <c r="K254" s="34"/>
      <c r="L254" s="34"/>
      <c r="M254" s="126"/>
      <c r="N254" s="34"/>
      <c r="O254" s="34"/>
      <c r="P254" s="34"/>
      <c r="Q254" s="34"/>
      <c r="R254" s="34"/>
      <c r="S254" s="34"/>
      <c r="T254" s="34"/>
      <c r="U254" s="34"/>
      <c r="V254" s="126"/>
      <c r="W254" s="34"/>
      <c r="X254" s="126"/>
      <c r="Y254" s="34"/>
      <c r="Z254" s="34"/>
      <c r="AA254" s="34"/>
      <c r="AB254" s="34"/>
      <c r="AC254" s="34"/>
      <c r="AD254" s="34"/>
      <c r="AE254" s="34"/>
      <c r="AF254" s="34"/>
      <c r="AG254" s="34"/>
      <c r="AH254" s="34"/>
      <c r="AI254" s="34"/>
      <c r="AJ254" s="34"/>
      <c r="AK254" s="34"/>
      <c r="AL254" s="34"/>
      <c r="AM254" s="34"/>
      <c r="AN254" s="34"/>
      <c r="AO254" s="34"/>
    </row>
    <row r="255">
      <c r="A255" s="34"/>
      <c r="B255" s="126"/>
      <c r="C255" s="34"/>
      <c r="D255" s="34"/>
      <c r="E255" s="34"/>
      <c r="F255" s="34"/>
      <c r="G255" s="126"/>
      <c r="H255" s="34"/>
      <c r="I255" s="34"/>
      <c r="J255" s="34"/>
      <c r="K255" s="34"/>
      <c r="L255" s="34"/>
      <c r="M255" s="126"/>
      <c r="N255" s="34"/>
      <c r="O255" s="34"/>
      <c r="P255" s="34"/>
      <c r="Q255" s="34"/>
      <c r="R255" s="34"/>
      <c r="S255" s="34"/>
      <c r="T255" s="34"/>
      <c r="U255" s="34"/>
      <c r="V255" s="126"/>
      <c r="W255" s="34"/>
      <c r="X255" s="126"/>
      <c r="Y255" s="34"/>
      <c r="Z255" s="34"/>
      <c r="AA255" s="34"/>
      <c r="AB255" s="34"/>
      <c r="AC255" s="34"/>
      <c r="AD255" s="34"/>
      <c r="AE255" s="34"/>
      <c r="AF255" s="34"/>
      <c r="AG255" s="34"/>
      <c r="AH255" s="34"/>
      <c r="AI255" s="34"/>
      <c r="AJ255" s="34"/>
      <c r="AK255" s="34"/>
      <c r="AL255" s="34"/>
      <c r="AM255" s="34"/>
      <c r="AN255" s="34"/>
      <c r="AO255" s="34"/>
    </row>
    <row r="256">
      <c r="A256" s="34"/>
      <c r="B256" s="126"/>
      <c r="C256" s="34"/>
      <c r="D256" s="34"/>
      <c r="E256" s="34"/>
      <c r="F256" s="34"/>
      <c r="G256" s="126"/>
      <c r="H256" s="34"/>
      <c r="I256" s="34"/>
      <c r="J256" s="34"/>
      <c r="K256" s="34"/>
      <c r="L256" s="34"/>
      <c r="M256" s="126"/>
      <c r="N256" s="34"/>
      <c r="O256" s="34"/>
      <c r="P256" s="34"/>
      <c r="Q256" s="34"/>
      <c r="R256" s="34"/>
      <c r="S256" s="34"/>
      <c r="T256" s="34"/>
      <c r="U256" s="34"/>
      <c r="V256" s="126"/>
      <c r="W256" s="34"/>
      <c r="X256" s="126"/>
      <c r="Y256" s="34"/>
      <c r="Z256" s="34"/>
      <c r="AA256" s="34"/>
      <c r="AB256" s="34"/>
      <c r="AC256" s="34"/>
      <c r="AD256" s="34"/>
      <c r="AE256" s="34"/>
      <c r="AF256" s="34"/>
      <c r="AG256" s="34"/>
      <c r="AH256" s="34"/>
      <c r="AI256" s="34"/>
      <c r="AJ256" s="34"/>
      <c r="AK256" s="34"/>
      <c r="AL256" s="34"/>
      <c r="AM256" s="34"/>
      <c r="AN256" s="34"/>
      <c r="AO256" s="34"/>
    </row>
    <row r="257">
      <c r="A257" s="34"/>
      <c r="B257" s="126"/>
      <c r="C257" s="34"/>
      <c r="D257" s="34"/>
      <c r="E257" s="34"/>
      <c r="F257" s="34"/>
      <c r="G257" s="126"/>
      <c r="H257" s="34"/>
      <c r="I257" s="34"/>
      <c r="J257" s="34"/>
      <c r="K257" s="34"/>
      <c r="L257" s="34"/>
      <c r="M257" s="126"/>
      <c r="N257" s="34"/>
      <c r="O257" s="34"/>
      <c r="P257" s="34"/>
      <c r="Q257" s="34"/>
      <c r="R257" s="34"/>
      <c r="S257" s="34"/>
      <c r="T257" s="34"/>
      <c r="U257" s="34"/>
      <c r="V257" s="126"/>
      <c r="W257" s="34"/>
      <c r="X257" s="126"/>
      <c r="Y257" s="34"/>
      <c r="Z257" s="34"/>
      <c r="AA257" s="34"/>
      <c r="AB257" s="34"/>
      <c r="AC257" s="34"/>
      <c r="AD257" s="34"/>
      <c r="AE257" s="34"/>
      <c r="AF257" s="34"/>
      <c r="AG257" s="34"/>
      <c r="AH257" s="34"/>
      <c r="AI257" s="34"/>
      <c r="AJ257" s="34"/>
      <c r="AK257" s="34"/>
      <c r="AL257" s="34"/>
      <c r="AM257" s="34"/>
      <c r="AN257" s="34"/>
      <c r="AO257" s="34"/>
    </row>
    <row r="258">
      <c r="A258" s="34"/>
      <c r="B258" s="126"/>
      <c r="C258" s="34"/>
      <c r="D258" s="34"/>
      <c r="E258" s="34"/>
      <c r="F258" s="34"/>
      <c r="G258" s="126"/>
      <c r="H258" s="34"/>
      <c r="I258" s="34"/>
      <c r="J258" s="34"/>
      <c r="K258" s="34"/>
      <c r="L258" s="34"/>
      <c r="M258" s="126"/>
      <c r="N258" s="34"/>
      <c r="O258" s="34"/>
      <c r="P258" s="34"/>
      <c r="Q258" s="34"/>
      <c r="R258" s="34"/>
      <c r="S258" s="34"/>
      <c r="T258" s="34"/>
      <c r="U258" s="34"/>
      <c r="V258" s="126"/>
      <c r="W258" s="34"/>
      <c r="X258" s="126"/>
      <c r="Y258" s="34"/>
      <c r="Z258" s="34"/>
      <c r="AA258" s="34"/>
      <c r="AB258" s="34"/>
      <c r="AC258" s="34"/>
      <c r="AD258" s="34"/>
      <c r="AE258" s="34"/>
      <c r="AF258" s="34"/>
      <c r="AG258" s="34"/>
      <c r="AH258" s="34"/>
      <c r="AI258" s="34"/>
      <c r="AJ258" s="34"/>
      <c r="AK258" s="34"/>
      <c r="AL258" s="34"/>
      <c r="AM258" s="34"/>
      <c r="AN258" s="34"/>
      <c r="AO258" s="34"/>
    </row>
    <row r="259">
      <c r="A259" s="34"/>
      <c r="B259" s="126"/>
      <c r="C259" s="34"/>
      <c r="D259" s="34"/>
      <c r="E259" s="34"/>
      <c r="F259" s="34"/>
      <c r="G259" s="126"/>
      <c r="H259" s="34"/>
      <c r="I259" s="34"/>
      <c r="J259" s="34"/>
      <c r="K259" s="34"/>
      <c r="L259" s="34"/>
      <c r="M259" s="126"/>
      <c r="N259" s="34"/>
      <c r="O259" s="34"/>
      <c r="P259" s="34"/>
      <c r="Q259" s="34"/>
      <c r="R259" s="34"/>
      <c r="S259" s="34"/>
      <c r="T259" s="34"/>
      <c r="U259" s="34"/>
      <c r="V259" s="126"/>
      <c r="W259" s="34"/>
      <c r="X259" s="126"/>
      <c r="Y259" s="34"/>
      <c r="Z259" s="34"/>
      <c r="AA259" s="34"/>
      <c r="AB259" s="34"/>
      <c r="AC259" s="34"/>
      <c r="AD259" s="34"/>
      <c r="AE259" s="34"/>
      <c r="AF259" s="34"/>
      <c r="AG259" s="34"/>
      <c r="AH259" s="34"/>
      <c r="AI259" s="34"/>
      <c r="AJ259" s="34"/>
      <c r="AK259" s="34"/>
      <c r="AL259" s="34"/>
      <c r="AM259" s="34"/>
      <c r="AN259" s="34"/>
      <c r="AO259" s="34"/>
    </row>
    <row r="260">
      <c r="A260" s="34"/>
      <c r="B260" s="126"/>
      <c r="C260" s="34"/>
      <c r="D260" s="34"/>
      <c r="E260" s="34"/>
      <c r="F260" s="34"/>
      <c r="G260" s="126"/>
      <c r="H260" s="34"/>
      <c r="I260" s="34"/>
      <c r="J260" s="34"/>
      <c r="K260" s="34"/>
      <c r="L260" s="34"/>
      <c r="M260" s="126"/>
      <c r="N260" s="34"/>
      <c r="O260" s="34"/>
      <c r="P260" s="34"/>
      <c r="Q260" s="34"/>
      <c r="R260" s="34"/>
      <c r="S260" s="34"/>
      <c r="T260" s="34"/>
      <c r="U260" s="34"/>
      <c r="V260" s="126"/>
      <c r="W260" s="34"/>
      <c r="X260" s="126"/>
      <c r="Y260" s="34"/>
      <c r="Z260" s="34"/>
      <c r="AA260" s="34"/>
      <c r="AB260" s="34"/>
      <c r="AC260" s="34"/>
      <c r="AD260" s="34"/>
      <c r="AE260" s="34"/>
      <c r="AF260" s="34"/>
      <c r="AG260" s="34"/>
      <c r="AH260" s="34"/>
      <c r="AI260" s="34"/>
      <c r="AJ260" s="34"/>
      <c r="AK260" s="34"/>
      <c r="AL260" s="34"/>
      <c r="AM260" s="34"/>
      <c r="AN260" s="34"/>
      <c r="AO260" s="34"/>
    </row>
    <row r="261">
      <c r="A261" s="34"/>
      <c r="B261" s="126"/>
      <c r="C261" s="34"/>
      <c r="D261" s="34"/>
      <c r="E261" s="34"/>
      <c r="F261" s="34"/>
      <c r="G261" s="126"/>
      <c r="H261" s="34"/>
      <c r="I261" s="34"/>
      <c r="J261" s="34"/>
      <c r="K261" s="34"/>
      <c r="L261" s="34"/>
      <c r="M261" s="126"/>
      <c r="N261" s="34"/>
      <c r="O261" s="34"/>
      <c r="P261" s="34"/>
      <c r="Q261" s="34"/>
      <c r="R261" s="34"/>
      <c r="S261" s="34"/>
      <c r="T261" s="34"/>
      <c r="U261" s="34"/>
      <c r="V261" s="126"/>
      <c r="W261" s="34"/>
      <c r="X261" s="126"/>
      <c r="Y261" s="34"/>
      <c r="Z261" s="34"/>
      <c r="AA261" s="34"/>
      <c r="AB261" s="34"/>
      <c r="AC261" s="34"/>
      <c r="AD261" s="34"/>
      <c r="AE261" s="34"/>
      <c r="AF261" s="34"/>
      <c r="AG261" s="34"/>
      <c r="AH261" s="34"/>
      <c r="AI261" s="34"/>
      <c r="AJ261" s="34"/>
      <c r="AK261" s="34"/>
      <c r="AL261" s="34"/>
      <c r="AM261" s="34"/>
      <c r="AN261" s="34"/>
      <c r="AO261" s="34"/>
    </row>
    <row r="262">
      <c r="A262" s="34"/>
      <c r="B262" s="126"/>
      <c r="C262" s="34"/>
      <c r="D262" s="34"/>
      <c r="E262" s="34"/>
      <c r="F262" s="34"/>
      <c r="G262" s="126"/>
      <c r="H262" s="34"/>
      <c r="I262" s="34"/>
      <c r="J262" s="34"/>
      <c r="K262" s="34"/>
      <c r="L262" s="34"/>
      <c r="M262" s="126"/>
      <c r="N262" s="34"/>
      <c r="O262" s="34"/>
      <c r="P262" s="34"/>
      <c r="Q262" s="34"/>
      <c r="R262" s="34"/>
      <c r="S262" s="34"/>
      <c r="T262" s="34"/>
      <c r="U262" s="34"/>
      <c r="V262" s="126"/>
      <c r="W262" s="34"/>
      <c r="X262" s="126"/>
      <c r="Y262" s="34"/>
      <c r="Z262" s="34"/>
      <c r="AA262" s="34"/>
      <c r="AB262" s="34"/>
      <c r="AC262" s="34"/>
      <c r="AD262" s="34"/>
      <c r="AE262" s="34"/>
      <c r="AF262" s="34"/>
      <c r="AG262" s="34"/>
      <c r="AH262" s="34"/>
      <c r="AI262" s="34"/>
      <c r="AJ262" s="34"/>
      <c r="AK262" s="34"/>
      <c r="AL262" s="34"/>
      <c r="AM262" s="34"/>
      <c r="AN262" s="34"/>
      <c r="AO262" s="34"/>
    </row>
    <row r="263">
      <c r="A263" s="34"/>
      <c r="B263" s="126"/>
      <c r="C263" s="34"/>
      <c r="D263" s="34"/>
      <c r="E263" s="34"/>
      <c r="F263" s="34"/>
      <c r="G263" s="126"/>
      <c r="H263" s="34"/>
      <c r="I263" s="34"/>
      <c r="J263" s="34"/>
      <c r="K263" s="34"/>
      <c r="L263" s="34"/>
      <c r="M263" s="126"/>
      <c r="N263" s="34"/>
      <c r="O263" s="34"/>
      <c r="P263" s="34"/>
      <c r="Q263" s="34"/>
      <c r="R263" s="34"/>
      <c r="S263" s="34"/>
      <c r="T263" s="34"/>
      <c r="U263" s="34"/>
      <c r="V263" s="126"/>
      <c r="W263" s="34"/>
      <c r="X263" s="126"/>
      <c r="Y263" s="34"/>
      <c r="Z263" s="34"/>
      <c r="AA263" s="34"/>
      <c r="AB263" s="34"/>
      <c r="AC263" s="34"/>
      <c r="AD263" s="34"/>
      <c r="AE263" s="34"/>
      <c r="AF263" s="34"/>
      <c r="AG263" s="34"/>
      <c r="AH263" s="34"/>
      <c r="AI263" s="34"/>
      <c r="AJ263" s="34"/>
      <c r="AK263" s="34"/>
      <c r="AL263" s="34"/>
      <c r="AM263" s="34"/>
      <c r="AN263" s="34"/>
      <c r="AO263" s="34"/>
    </row>
    <row r="264">
      <c r="A264" s="34"/>
      <c r="B264" s="126"/>
      <c r="C264" s="34"/>
      <c r="D264" s="34"/>
      <c r="E264" s="34"/>
      <c r="F264" s="34"/>
      <c r="G264" s="126"/>
      <c r="H264" s="34"/>
      <c r="I264" s="34"/>
      <c r="J264" s="34"/>
      <c r="K264" s="34"/>
      <c r="L264" s="34"/>
      <c r="M264" s="126"/>
      <c r="N264" s="34"/>
      <c r="O264" s="34"/>
      <c r="P264" s="34"/>
      <c r="Q264" s="34"/>
      <c r="R264" s="34"/>
      <c r="S264" s="34"/>
      <c r="T264" s="34"/>
      <c r="U264" s="34"/>
      <c r="V264" s="126"/>
      <c r="W264" s="34"/>
      <c r="X264" s="126"/>
      <c r="Y264" s="34"/>
      <c r="Z264" s="34"/>
      <c r="AA264" s="34"/>
      <c r="AB264" s="34"/>
      <c r="AC264" s="34"/>
      <c r="AD264" s="34"/>
      <c r="AE264" s="34"/>
      <c r="AF264" s="34"/>
      <c r="AG264" s="34"/>
      <c r="AH264" s="34"/>
      <c r="AI264" s="34"/>
      <c r="AJ264" s="34"/>
      <c r="AK264" s="34"/>
      <c r="AL264" s="34"/>
      <c r="AM264" s="34"/>
      <c r="AN264" s="34"/>
      <c r="AO264" s="34"/>
    </row>
    <row r="265">
      <c r="A265" s="34"/>
      <c r="B265" s="126"/>
      <c r="C265" s="34"/>
      <c r="D265" s="34"/>
      <c r="E265" s="34"/>
      <c r="F265" s="34"/>
      <c r="G265" s="126"/>
      <c r="H265" s="34"/>
      <c r="I265" s="34"/>
      <c r="J265" s="34"/>
      <c r="K265" s="34"/>
      <c r="L265" s="34"/>
      <c r="M265" s="126"/>
      <c r="N265" s="34"/>
      <c r="O265" s="34"/>
      <c r="P265" s="34"/>
      <c r="Q265" s="34"/>
      <c r="R265" s="34"/>
      <c r="S265" s="34"/>
      <c r="T265" s="34"/>
      <c r="U265" s="34"/>
      <c r="V265" s="126"/>
      <c r="W265" s="34"/>
      <c r="X265" s="126"/>
      <c r="Y265" s="34"/>
      <c r="Z265" s="34"/>
      <c r="AA265" s="34"/>
      <c r="AB265" s="34"/>
      <c r="AC265" s="34"/>
      <c r="AD265" s="34"/>
      <c r="AE265" s="34"/>
      <c r="AF265" s="34"/>
      <c r="AG265" s="34"/>
      <c r="AH265" s="34"/>
      <c r="AI265" s="34"/>
      <c r="AJ265" s="34"/>
      <c r="AK265" s="34"/>
      <c r="AL265" s="34"/>
      <c r="AM265" s="34"/>
      <c r="AN265" s="34"/>
      <c r="AO265" s="34"/>
    </row>
    <row r="266">
      <c r="A266" s="34"/>
      <c r="B266" s="126"/>
      <c r="C266" s="34"/>
      <c r="D266" s="34"/>
      <c r="E266" s="34"/>
      <c r="F266" s="34"/>
      <c r="G266" s="126"/>
      <c r="H266" s="34"/>
      <c r="I266" s="34"/>
      <c r="J266" s="34"/>
      <c r="K266" s="34"/>
      <c r="L266" s="34"/>
      <c r="M266" s="126"/>
      <c r="N266" s="34"/>
      <c r="O266" s="34"/>
      <c r="P266" s="34"/>
      <c r="Q266" s="34"/>
      <c r="R266" s="34"/>
      <c r="S266" s="34"/>
      <c r="T266" s="34"/>
      <c r="U266" s="34"/>
      <c r="V266" s="126"/>
      <c r="W266" s="34"/>
      <c r="X266" s="126"/>
      <c r="Y266" s="34"/>
      <c r="Z266" s="34"/>
      <c r="AA266" s="34"/>
      <c r="AB266" s="34"/>
      <c r="AC266" s="34"/>
      <c r="AD266" s="34"/>
      <c r="AE266" s="34"/>
      <c r="AF266" s="34"/>
      <c r="AG266" s="34"/>
      <c r="AH266" s="34"/>
      <c r="AI266" s="34"/>
      <c r="AJ266" s="34"/>
      <c r="AK266" s="34"/>
      <c r="AL266" s="34"/>
      <c r="AM266" s="34"/>
      <c r="AN266" s="34"/>
      <c r="AO266" s="34"/>
    </row>
    <row r="267">
      <c r="A267" s="34"/>
      <c r="B267" s="126"/>
      <c r="C267" s="34"/>
      <c r="D267" s="34"/>
      <c r="E267" s="34"/>
      <c r="F267" s="34"/>
      <c r="G267" s="126"/>
      <c r="H267" s="34"/>
      <c r="I267" s="34"/>
      <c r="J267" s="34"/>
      <c r="K267" s="34"/>
      <c r="L267" s="34"/>
      <c r="M267" s="126"/>
      <c r="N267" s="34"/>
      <c r="O267" s="34"/>
      <c r="P267" s="34"/>
      <c r="Q267" s="34"/>
      <c r="R267" s="34"/>
      <c r="S267" s="34"/>
      <c r="T267" s="34"/>
      <c r="U267" s="34"/>
      <c r="V267" s="126"/>
      <c r="W267" s="34"/>
      <c r="X267" s="126"/>
      <c r="Y267" s="34"/>
      <c r="Z267" s="34"/>
      <c r="AA267" s="34"/>
      <c r="AB267" s="34"/>
      <c r="AC267" s="34"/>
      <c r="AD267" s="34"/>
      <c r="AE267" s="34"/>
      <c r="AF267" s="34"/>
      <c r="AG267" s="34"/>
      <c r="AH267" s="34"/>
      <c r="AI267" s="34"/>
      <c r="AJ267" s="34"/>
      <c r="AK267" s="34"/>
      <c r="AL267" s="34"/>
      <c r="AM267" s="34"/>
      <c r="AN267" s="34"/>
      <c r="AO267" s="34"/>
    </row>
    <row r="268">
      <c r="A268" s="34"/>
      <c r="B268" s="126"/>
      <c r="C268" s="34"/>
      <c r="D268" s="34"/>
      <c r="E268" s="34"/>
      <c r="F268" s="34"/>
      <c r="G268" s="126"/>
      <c r="H268" s="34"/>
      <c r="I268" s="34"/>
      <c r="J268" s="34"/>
      <c r="K268" s="34"/>
      <c r="L268" s="34"/>
      <c r="M268" s="126"/>
      <c r="N268" s="34"/>
      <c r="O268" s="34"/>
      <c r="P268" s="34"/>
      <c r="Q268" s="34"/>
      <c r="R268" s="34"/>
      <c r="S268" s="34"/>
      <c r="T268" s="34"/>
      <c r="U268" s="34"/>
      <c r="V268" s="126"/>
      <c r="W268" s="34"/>
      <c r="X268" s="126"/>
      <c r="Y268" s="34"/>
      <c r="Z268" s="34"/>
      <c r="AA268" s="34"/>
      <c r="AB268" s="34"/>
      <c r="AC268" s="34"/>
      <c r="AD268" s="34"/>
      <c r="AE268" s="34"/>
      <c r="AF268" s="34"/>
      <c r="AG268" s="34"/>
      <c r="AH268" s="34"/>
      <c r="AI268" s="34"/>
      <c r="AJ268" s="34"/>
      <c r="AK268" s="34"/>
      <c r="AL268" s="34"/>
      <c r="AM268" s="34"/>
      <c r="AN268" s="34"/>
      <c r="AO268" s="34"/>
    </row>
    <row r="269">
      <c r="A269" s="34"/>
      <c r="B269" s="126"/>
      <c r="C269" s="34"/>
      <c r="D269" s="34"/>
      <c r="E269" s="34"/>
      <c r="F269" s="34"/>
      <c r="G269" s="126"/>
      <c r="H269" s="34"/>
      <c r="I269" s="34"/>
      <c r="J269" s="34"/>
      <c r="K269" s="34"/>
      <c r="L269" s="34"/>
      <c r="M269" s="126"/>
      <c r="N269" s="34"/>
      <c r="O269" s="34"/>
      <c r="P269" s="34"/>
      <c r="Q269" s="34"/>
      <c r="R269" s="34"/>
      <c r="S269" s="34"/>
      <c r="T269" s="34"/>
      <c r="U269" s="34"/>
      <c r="V269" s="126"/>
      <c r="W269" s="34"/>
      <c r="X269" s="126"/>
      <c r="Y269" s="34"/>
      <c r="Z269" s="34"/>
      <c r="AA269" s="34"/>
      <c r="AB269" s="34"/>
      <c r="AC269" s="34"/>
      <c r="AD269" s="34"/>
      <c r="AE269" s="34"/>
      <c r="AF269" s="34"/>
      <c r="AG269" s="34"/>
      <c r="AH269" s="34"/>
      <c r="AI269" s="34"/>
      <c r="AJ269" s="34"/>
      <c r="AK269" s="34"/>
      <c r="AL269" s="34"/>
      <c r="AM269" s="34"/>
      <c r="AN269" s="34"/>
      <c r="AO269" s="34"/>
    </row>
    <row r="270">
      <c r="A270" s="34"/>
      <c r="B270" s="126"/>
      <c r="C270" s="34"/>
      <c r="D270" s="34"/>
      <c r="E270" s="34"/>
      <c r="F270" s="34"/>
      <c r="G270" s="126"/>
      <c r="H270" s="34"/>
      <c r="I270" s="34"/>
      <c r="J270" s="34"/>
      <c r="K270" s="34"/>
      <c r="L270" s="34"/>
      <c r="M270" s="126"/>
      <c r="N270" s="34"/>
      <c r="O270" s="34"/>
      <c r="P270" s="34"/>
      <c r="Q270" s="34"/>
      <c r="R270" s="34"/>
      <c r="S270" s="34"/>
      <c r="T270" s="34"/>
      <c r="U270" s="34"/>
      <c r="V270" s="126"/>
      <c r="W270" s="34"/>
      <c r="X270" s="126"/>
      <c r="Y270" s="34"/>
      <c r="Z270" s="34"/>
      <c r="AA270" s="34"/>
      <c r="AB270" s="34"/>
      <c r="AC270" s="34"/>
      <c r="AD270" s="34"/>
      <c r="AE270" s="34"/>
      <c r="AF270" s="34"/>
      <c r="AG270" s="34"/>
      <c r="AH270" s="34"/>
      <c r="AI270" s="34"/>
      <c r="AJ270" s="34"/>
      <c r="AK270" s="34"/>
      <c r="AL270" s="34"/>
      <c r="AM270" s="34"/>
      <c r="AN270" s="34"/>
      <c r="AO270" s="34"/>
    </row>
    <row r="271">
      <c r="A271" s="34"/>
      <c r="B271" s="126"/>
      <c r="C271" s="34"/>
      <c r="D271" s="34"/>
      <c r="E271" s="34"/>
      <c r="F271" s="34"/>
      <c r="G271" s="126"/>
      <c r="H271" s="34"/>
      <c r="I271" s="34"/>
      <c r="J271" s="34"/>
      <c r="K271" s="34"/>
      <c r="L271" s="34"/>
      <c r="M271" s="126"/>
      <c r="N271" s="34"/>
      <c r="O271" s="34"/>
      <c r="P271" s="34"/>
      <c r="Q271" s="34"/>
      <c r="R271" s="34"/>
      <c r="S271" s="34"/>
      <c r="T271" s="34"/>
      <c r="U271" s="34"/>
      <c r="V271" s="126"/>
      <c r="W271" s="34"/>
      <c r="X271" s="126"/>
      <c r="Y271" s="34"/>
      <c r="Z271" s="34"/>
      <c r="AA271" s="34"/>
      <c r="AB271" s="34"/>
      <c r="AC271" s="34"/>
      <c r="AD271" s="34"/>
      <c r="AE271" s="34"/>
      <c r="AF271" s="34"/>
      <c r="AG271" s="34"/>
      <c r="AH271" s="34"/>
      <c r="AI271" s="34"/>
      <c r="AJ271" s="34"/>
      <c r="AK271" s="34"/>
      <c r="AL271" s="34"/>
      <c r="AM271" s="34"/>
      <c r="AN271" s="34"/>
      <c r="AO271" s="34"/>
    </row>
    <row r="272">
      <c r="A272" s="34"/>
      <c r="B272" s="126"/>
      <c r="C272" s="34"/>
      <c r="D272" s="34"/>
      <c r="E272" s="34"/>
      <c r="F272" s="34"/>
      <c r="G272" s="126"/>
      <c r="H272" s="34"/>
      <c r="I272" s="34"/>
      <c r="J272" s="34"/>
      <c r="K272" s="34"/>
      <c r="L272" s="34"/>
      <c r="M272" s="126"/>
      <c r="N272" s="34"/>
      <c r="O272" s="34"/>
      <c r="P272" s="34"/>
      <c r="Q272" s="34"/>
      <c r="R272" s="34"/>
      <c r="S272" s="34"/>
      <c r="T272" s="34"/>
      <c r="U272" s="34"/>
      <c r="V272" s="126"/>
      <c r="W272" s="34"/>
      <c r="X272" s="126"/>
      <c r="Y272" s="34"/>
      <c r="Z272" s="34"/>
      <c r="AA272" s="34"/>
      <c r="AB272" s="34"/>
      <c r="AC272" s="34"/>
      <c r="AD272" s="34"/>
      <c r="AE272" s="34"/>
      <c r="AF272" s="34"/>
      <c r="AG272" s="34"/>
      <c r="AH272" s="34"/>
      <c r="AI272" s="34"/>
      <c r="AJ272" s="34"/>
      <c r="AK272" s="34"/>
      <c r="AL272" s="34"/>
      <c r="AM272" s="34"/>
      <c r="AN272" s="34"/>
      <c r="AO272" s="34"/>
    </row>
    <row r="273">
      <c r="A273" s="34"/>
      <c r="B273" s="126"/>
      <c r="C273" s="34"/>
      <c r="D273" s="34"/>
      <c r="E273" s="34"/>
      <c r="F273" s="34"/>
      <c r="G273" s="126"/>
      <c r="H273" s="34"/>
      <c r="I273" s="34"/>
      <c r="J273" s="34"/>
      <c r="K273" s="34"/>
      <c r="L273" s="34"/>
      <c r="M273" s="126"/>
      <c r="N273" s="34"/>
      <c r="O273" s="34"/>
      <c r="P273" s="34"/>
      <c r="Q273" s="34"/>
      <c r="R273" s="34"/>
      <c r="S273" s="34"/>
      <c r="T273" s="34"/>
      <c r="U273" s="34"/>
      <c r="V273" s="126"/>
      <c r="W273" s="34"/>
      <c r="X273" s="126"/>
      <c r="Y273" s="34"/>
      <c r="Z273" s="34"/>
      <c r="AA273" s="34"/>
      <c r="AB273" s="34"/>
      <c r="AC273" s="34"/>
      <c r="AD273" s="34"/>
      <c r="AE273" s="34"/>
      <c r="AF273" s="34"/>
      <c r="AG273" s="34"/>
      <c r="AH273" s="34"/>
      <c r="AI273" s="34"/>
      <c r="AJ273" s="34"/>
      <c r="AK273" s="34"/>
      <c r="AL273" s="34"/>
      <c r="AM273" s="34"/>
      <c r="AN273" s="34"/>
      <c r="AO273" s="34"/>
    </row>
    <row r="274">
      <c r="A274" s="34"/>
      <c r="B274" s="126"/>
      <c r="C274" s="34"/>
      <c r="D274" s="34"/>
      <c r="E274" s="34"/>
      <c r="F274" s="34"/>
      <c r="G274" s="126"/>
      <c r="H274" s="34"/>
      <c r="I274" s="34"/>
      <c r="J274" s="34"/>
      <c r="K274" s="34"/>
      <c r="L274" s="34"/>
      <c r="M274" s="126"/>
      <c r="N274" s="34"/>
      <c r="O274" s="34"/>
      <c r="P274" s="34"/>
      <c r="Q274" s="34"/>
      <c r="R274" s="34"/>
      <c r="S274" s="34"/>
      <c r="T274" s="34"/>
      <c r="U274" s="34"/>
      <c r="V274" s="126"/>
      <c r="W274" s="34"/>
      <c r="X274" s="126"/>
      <c r="Y274" s="34"/>
      <c r="Z274" s="34"/>
      <c r="AA274" s="34"/>
      <c r="AB274" s="34"/>
      <c r="AC274" s="34"/>
      <c r="AD274" s="34"/>
      <c r="AE274" s="34"/>
      <c r="AF274" s="34"/>
      <c r="AG274" s="34"/>
      <c r="AH274" s="34"/>
      <c r="AI274" s="34"/>
      <c r="AJ274" s="34"/>
      <c r="AK274" s="34"/>
      <c r="AL274" s="34"/>
      <c r="AM274" s="34"/>
      <c r="AN274" s="34"/>
      <c r="AO274" s="34"/>
    </row>
    <row r="275">
      <c r="A275" s="34"/>
      <c r="B275" s="126"/>
      <c r="C275" s="34"/>
      <c r="D275" s="34"/>
      <c r="E275" s="34"/>
      <c r="F275" s="34"/>
      <c r="G275" s="126"/>
      <c r="H275" s="34"/>
      <c r="I275" s="34"/>
      <c r="J275" s="34"/>
      <c r="K275" s="34"/>
      <c r="L275" s="34"/>
      <c r="M275" s="126"/>
      <c r="N275" s="34"/>
      <c r="O275" s="34"/>
      <c r="P275" s="34"/>
      <c r="Q275" s="34"/>
      <c r="R275" s="34"/>
      <c r="S275" s="34"/>
      <c r="T275" s="34"/>
      <c r="U275" s="34"/>
      <c r="V275" s="126"/>
      <c r="W275" s="34"/>
      <c r="X275" s="126"/>
      <c r="Y275" s="34"/>
      <c r="Z275" s="34"/>
      <c r="AA275" s="34"/>
      <c r="AB275" s="34"/>
      <c r="AC275" s="34"/>
      <c r="AD275" s="34"/>
      <c r="AE275" s="34"/>
      <c r="AF275" s="34"/>
      <c r="AG275" s="34"/>
      <c r="AH275" s="34"/>
      <c r="AI275" s="34"/>
      <c r="AJ275" s="34"/>
      <c r="AK275" s="34"/>
      <c r="AL275" s="34"/>
      <c r="AM275" s="34"/>
      <c r="AN275" s="34"/>
      <c r="AO275" s="34"/>
    </row>
    <row r="276">
      <c r="A276" s="34"/>
      <c r="B276" s="126"/>
      <c r="C276" s="34"/>
      <c r="D276" s="34"/>
      <c r="E276" s="34"/>
      <c r="F276" s="34"/>
      <c r="G276" s="126"/>
      <c r="H276" s="34"/>
      <c r="I276" s="34"/>
      <c r="J276" s="34"/>
      <c r="K276" s="34"/>
      <c r="L276" s="34"/>
      <c r="M276" s="126"/>
      <c r="N276" s="34"/>
      <c r="O276" s="34"/>
      <c r="P276" s="34"/>
      <c r="Q276" s="34"/>
      <c r="R276" s="34"/>
      <c r="S276" s="34"/>
      <c r="T276" s="34"/>
      <c r="U276" s="34"/>
      <c r="V276" s="126"/>
      <c r="W276" s="34"/>
      <c r="X276" s="126"/>
      <c r="Y276" s="34"/>
      <c r="Z276" s="34"/>
      <c r="AA276" s="34"/>
      <c r="AB276" s="34"/>
      <c r="AC276" s="34"/>
      <c r="AD276" s="34"/>
      <c r="AE276" s="34"/>
      <c r="AF276" s="34"/>
      <c r="AG276" s="34"/>
      <c r="AH276" s="34"/>
      <c r="AI276" s="34"/>
      <c r="AJ276" s="34"/>
      <c r="AK276" s="34"/>
      <c r="AL276" s="34"/>
      <c r="AM276" s="34"/>
      <c r="AN276" s="34"/>
      <c r="AO276" s="34"/>
    </row>
    <row r="277">
      <c r="A277" s="34"/>
      <c r="B277" s="126"/>
      <c r="C277" s="34"/>
      <c r="D277" s="34"/>
      <c r="E277" s="34"/>
      <c r="F277" s="34"/>
      <c r="G277" s="126"/>
      <c r="H277" s="34"/>
      <c r="I277" s="34"/>
      <c r="J277" s="34"/>
      <c r="K277" s="34"/>
      <c r="L277" s="34"/>
      <c r="M277" s="126"/>
      <c r="N277" s="34"/>
      <c r="O277" s="34"/>
      <c r="P277" s="34"/>
      <c r="Q277" s="34"/>
      <c r="R277" s="34"/>
      <c r="S277" s="34"/>
      <c r="T277" s="34"/>
      <c r="U277" s="34"/>
      <c r="V277" s="126"/>
      <c r="W277" s="34"/>
      <c r="X277" s="126"/>
      <c r="Y277" s="34"/>
      <c r="Z277" s="34"/>
      <c r="AA277" s="34"/>
      <c r="AB277" s="34"/>
      <c r="AC277" s="34"/>
      <c r="AD277" s="34"/>
      <c r="AE277" s="34"/>
      <c r="AF277" s="34"/>
      <c r="AG277" s="34"/>
      <c r="AH277" s="34"/>
      <c r="AI277" s="34"/>
      <c r="AJ277" s="34"/>
      <c r="AK277" s="34"/>
      <c r="AL277" s="34"/>
      <c r="AM277" s="34"/>
      <c r="AN277" s="34"/>
      <c r="AO277" s="34"/>
    </row>
    <row r="278">
      <c r="A278" s="34"/>
      <c r="B278" s="126"/>
      <c r="C278" s="34"/>
      <c r="D278" s="34"/>
      <c r="E278" s="34"/>
      <c r="F278" s="34"/>
      <c r="G278" s="126"/>
      <c r="H278" s="34"/>
      <c r="I278" s="34"/>
      <c r="J278" s="34"/>
      <c r="K278" s="34"/>
      <c r="L278" s="34"/>
      <c r="M278" s="126"/>
      <c r="N278" s="34"/>
      <c r="O278" s="34"/>
      <c r="P278" s="34"/>
      <c r="Q278" s="34"/>
      <c r="R278" s="34"/>
      <c r="S278" s="34"/>
      <c r="T278" s="34"/>
      <c r="U278" s="34"/>
      <c r="V278" s="126"/>
      <c r="W278" s="34"/>
      <c r="X278" s="126"/>
      <c r="Y278" s="34"/>
      <c r="Z278" s="34"/>
      <c r="AA278" s="34"/>
      <c r="AB278" s="34"/>
      <c r="AC278" s="34"/>
      <c r="AD278" s="34"/>
      <c r="AE278" s="34"/>
      <c r="AF278" s="34"/>
      <c r="AG278" s="34"/>
      <c r="AH278" s="34"/>
      <c r="AI278" s="34"/>
      <c r="AJ278" s="34"/>
      <c r="AK278" s="34"/>
      <c r="AL278" s="34"/>
      <c r="AM278" s="34"/>
      <c r="AN278" s="34"/>
      <c r="AO278" s="34"/>
    </row>
    <row r="279">
      <c r="A279" s="34"/>
      <c r="B279" s="126"/>
      <c r="C279" s="34"/>
      <c r="D279" s="34"/>
      <c r="E279" s="34"/>
      <c r="F279" s="34"/>
      <c r="G279" s="126"/>
      <c r="H279" s="34"/>
      <c r="I279" s="34"/>
      <c r="J279" s="34"/>
      <c r="K279" s="34"/>
      <c r="L279" s="34"/>
      <c r="M279" s="126"/>
      <c r="N279" s="34"/>
      <c r="O279" s="34"/>
      <c r="P279" s="34"/>
      <c r="Q279" s="34"/>
      <c r="R279" s="34"/>
      <c r="S279" s="34"/>
      <c r="T279" s="34"/>
      <c r="U279" s="34"/>
      <c r="V279" s="126"/>
      <c r="W279" s="34"/>
      <c r="X279" s="126"/>
      <c r="Y279" s="34"/>
      <c r="Z279" s="34"/>
      <c r="AA279" s="34"/>
      <c r="AB279" s="34"/>
      <c r="AC279" s="34"/>
      <c r="AD279" s="34"/>
      <c r="AE279" s="34"/>
      <c r="AF279" s="34"/>
      <c r="AG279" s="34"/>
      <c r="AH279" s="34"/>
      <c r="AI279" s="34"/>
      <c r="AJ279" s="34"/>
      <c r="AK279" s="34"/>
      <c r="AL279" s="34"/>
      <c r="AM279" s="34"/>
      <c r="AN279" s="34"/>
      <c r="AO279" s="34"/>
    </row>
    <row r="280">
      <c r="A280" s="34"/>
      <c r="B280" s="126"/>
      <c r="C280" s="34"/>
      <c r="D280" s="34"/>
      <c r="E280" s="34"/>
      <c r="F280" s="34"/>
      <c r="G280" s="126"/>
      <c r="H280" s="34"/>
      <c r="I280" s="34"/>
      <c r="J280" s="34"/>
      <c r="K280" s="34"/>
      <c r="L280" s="34"/>
      <c r="M280" s="126"/>
      <c r="N280" s="34"/>
      <c r="O280" s="34"/>
      <c r="P280" s="34"/>
      <c r="Q280" s="34"/>
      <c r="R280" s="34"/>
      <c r="S280" s="34"/>
      <c r="T280" s="34"/>
      <c r="U280" s="34"/>
      <c r="V280" s="126"/>
      <c r="W280" s="34"/>
      <c r="X280" s="126"/>
      <c r="Y280" s="34"/>
      <c r="Z280" s="34"/>
      <c r="AA280" s="34"/>
      <c r="AB280" s="34"/>
      <c r="AC280" s="34"/>
      <c r="AD280" s="34"/>
      <c r="AE280" s="34"/>
      <c r="AF280" s="34"/>
      <c r="AG280" s="34"/>
      <c r="AH280" s="34"/>
      <c r="AI280" s="34"/>
      <c r="AJ280" s="34"/>
      <c r="AK280" s="34"/>
      <c r="AL280" s="34"/>
      <c r="AM280" s="34"/>
      <c r="AN280" s="34"/>
      <c r="AO280" s="34"/>
    </row>
    <row r="281">
      <c r="A281" s="34"/>
      <c r="B281" s="126"/>
      <c r="C281" s="34"/>
      <c r="D281" s="34"/>
      <c r="E281" s="34"/>
      <c r="F281" s="34"/>
      <c r="G281" s="126"/>
      <c r="H281" s="34"/>
      <c r="I281" s="34"/>
      <c r="J281" s="34"/>
      <c r="K281" s="34"/>
      <c r="L281" s="34"/>
      <c r="M281" s="126"/>
      <c r="N281" s="34"/>
      <c r="O281" s="34"/>
      <c r="P281" s="34"/>
      <c r="Q281" s="34"/>
      <c r="R281" s="34"/>
      <c r="S281" s="34"/>
      <c r="T281" s="34"/>
      <c r="U281" s="34"/>
      <c r="V281" s="126"/>
      <c r="W281" s="34"/>
      <c r="X281" s="126"/>
      <c r="Y281" s="34"/>
      <c r="Z281" s="34"/>
      <c r="AA281" s="34"/>
      <c r="AB281" s="34"/>
      <c r="AC281" s="34"/>
      <c r="AD281" s="34"/>
      <c r="AE281" s="34"/>
      <c r="AF281" s="34"/>
      <c r="AG281" s="34"/>
      <c r="AH281" s="34"/>
      <c r="AI281" s="34"/>
      <c r="AJ281" s="34"/>
      <c r="AK281" s="34"/>
      <c r="AL281" s="34"/>
      <c r="AM281" s="34"/>
      <c r="AN281" s="34"/>
      <c r="AO281" s="34"/>
    </row>
    <row r="282">
      <c r="A282" s="34"/>
      <c r="B282" s="126"/>
      <c r="C282" s="34"/>
      <c r="D282" s="34"/>
      <c r="E282" s="34"/>
      <c r="F282" s="34"/>
      <c r="G282" s="126"/>
      <c r="H282" s="34"/>
      <c r="I282" s="34"/>
      <c r="J282" s="34"/>
      <c r="K282" s="34"/>
      <c r="L282" s="34"/>
      <c r="M282" s="126"/>
      <c r="N282" s="34"/>
      <c r="O282" s="34"/>
      <c r="P282" s="34"/>
      <c r="Q282" s="34"/>
      <c r="R282" s="34"/>
      <c r="S282" s="34"/>
      <c r="T282" s="34"/>
      <c r="U282" s="34"/>
      <c r="V282" s="126"/>
      <c r="W282" s="34"/>
      <c r="X282" s="126"/>
      <c r="Y282" s="34"/>
      <c r="Z282" s="34"/>
      <c r="AA282" s="34"/>
      <c r="AB282" s="34"/>
      <c r="AC282" s="34"/>
      <c r="AD282" s="34"/>
      <c r="AE282" s="34"/>
      <c r="AF282" s="34"/>
      <c r="AG282" s="34"/>
      <c r="AH282" s="34"/>
      <c r="AI282" s="34"/>
      <c r="AJ282" s="34"/>
      <c r="AK282" s="34"/>
      <c r="AL282" s="34"/>
      <c r="AM282" s="34"/>
      <c r="AN282" s="34"/>
      <c r="AO282" s="34"/>
    </row>
    <row r="283">
      <c r="A283" s="34"/>
      <c r="B283" s="126"/>
      <c r="C283" s="34"/>
      <c r="D283" s="34"/>
      <c r="E283" s="34"/>
      <c r="F283" s="34"/>
      <c r="G283" s="126"/>
      <c r="H283" s="34"/>
      <c r="I283" s="34"/>
      <c r="J283" s="34"/>
      <c r="K283" s="34"/>
      <c r="L283" s="34"/>
      <c r="M283" s="126"/>
      <c r="N283" s="34"/>
      <c r="O283" s="34"/>
      <c r="P283" s="34"/>
      <c r="Q283" s="34"/>
      <c r="R283" s="34"/>
      <c r="S283" s="34"/>
      <c r="T283" s="34"/>
      <c r="U283" s="34"/>
      <c r="V283" s="126"/>
      <c r="W283" s="34"/>
      <c r="X283" s="126"/>
      <c r="Y283" s="34"/>
      <c r="Z283" s="34"/>
      <c r="AA283" s="34"/>
      <c r="AB283" s="34"/>
      <c r="AC283" s="34"/>
      <c r="AD283" s="34"/>
      <c r="AE283" s="34"/>
      <c r="AF283" s="34"/>
      <c r="AG283" s="34"/>
      <c r="AH283" s="34"/>
      <c r="AI283" s="34"/>
      <c r="AJ283" s="34"/>
      <c r="AK283" s="34"/>
      <c r="AL283" s="34"/>
      <c r="AM283" s="34"/>
      <c r="AN283" s="34"/>
      <c r="AO283" s="34"/>
    </row>
    <row r="284">
      <c r="A284" s="34"/>
      <c r="B284" s="126"/>
      <c r="C284" s="34"/>
      <c r="D284" s="34"/>
      <c r="E284" s="34"/>
      <c r="F284" s="34"/>
      <c r="G284" s="126"/>
      <c r="H284" s="34"/>
      <c r="I284" s="34"/>
      <c r="J284" s="34"/>
      <c r="K284" s="34"/>
      <c r="L284" s="34"/>
      <c r="M284" s="126"/>
      <c r="N284" s="34"/>
      <c r="O284" s="34"/>
      <c r="P284" s="34"/>
      <c r="Q284" s="34"/>
      <c r="R284" s="34"/>
      <c r="S284" s="34"/>
      <c r="T284" s="34"/>
      <c r="U284" s="34"/>
      <c r="V284" s="126"/>
      <c r="W284" s="34"/>
      <c r="X284" s="126"/>
      <c r="Y284" s="34"/>
      <c r="Z284" s="34"/>
      <c r="AA284" s="34"/>
      <c r="AB284" s="34"/>
      <c r="AC284" s="34"/>
      <c r="AD284" s="34"/>
      <c r="AE284" s="34"/>
      <c r="AF284" s="34"/>
      <c r="AG284" s="34"/>
      <c r="AH284" s="34"/>
      <c r="AI284" s="34"/>
      <c r="AJ284" s="34"/>
      <c r="AK284" s="34"/>
      <c r="AL284" s="34"/>
      <c r="AM284" s="34"/>
      <c r="AN284" s="34"/>
      <c r="AO284" s="34"/>
    </row>
    <row r="285">
      <c r="A285" s="34"/>
      <c r="B285" s="126"/>
      <c r="C285" s="34"/>
      <c r="D285" s="34"/>
      <c r="E285" s="34"/>
      <c r="F285" s="34"/>
      <c r="G285" s="126"/>
      <c r="H285" s="34"/>
      <c r="I285" s="34"/>
      <c r="J285" s="34"/>
      <c r="K285" s="34"/>
      <c r="L285" s="34"/>
      <c r="M285" s="126"/>
      <c r="N285" s="34"/>
      <c r="O285" s="34"/>
      <c r="P285" s="34"/>
      <c r="Q285" s="34"/>
      <c r="R285" s="34"/>
      <c r="S285" s="34"/>
      <c r="T285" s="34"/>
      <c r="U285" s="34"/>
      <c r="V285" s="126"/>
      <c r="W285" s="34"/>
      <c r="X285" s="126"/>
      <c r="Y285" s="34"/>
      <c r="Z285" s="34"/>
      <c r="AA285" s="34"/>
      <c r="AB285" s="34"/>
      <c r="AC285" s="34"/>
      <c r="AD285" s="34"/>
      <c r="AE285" s="34"/>
      <c r="AF285" s="34"/>
      <c r="AG285" s="34"/>
      <c r="AH285" s="34"/>
      <c r="AI285" s="34"/>
      <c r="AJ285" s="34"/>
      <c r="AK285" s="34"/>
      <c r="AL285" s="34"/>
      <c r="AM285" s="34"/>
      <c r="AN285" s="34"/>
      <c r="AO285" s="34"/>
    </row>
    <row r="286">
      <c r="A286" s="34"/>
      <c r="B286" s="126"/>
      <c r="C286" s="34"/>
      <c r="D286" s="34"/>
      <c r="E286" s="34"/>
      <c r="F286" s="34"/>
      <c r="G286" s="126"/>
      <c r="H286" s="34"/>
      <c r="I286" s="34"/>
      <c r="J286" s="34"/>
      <c r="K286" s="34"/>
      <c r="L286" s="34"/>
      <c r="M286" s="126"/>
      <c r="N286" s="34"/>
      <c r="O286" s="34"/>
      <c r="P286" s="34"/>
      <c r="Q286" s="34"/>
      <c r="R286" s="34"/>
      <c r="S286" s="34"/>
      <c r="T286" s="34"/>
      <c r="U286" s="34"/>
      <c r="V286" s="126"/>
      <c r="W286" s="34"/>
      <c r="X286" s="126"/>
      <c r="Y286" s="34"/>
      <c r="Z286" s="34"/>
      <c r="AA286" s="34"/>
      <c r="AB286" s="34"/>
      <c r="AC286" s="34"/>
      <c r="AD286" s="34"/>
      <c r="AE286" s="34"/>
      <c r="AF286" s="34"/>
      <c r="AG286" s="34"/>
      <c r="AH286" s="34"/>
      <c r="AI286" s="34"/>
      <c r="AJ286" s="34"/>
      <c r="AK286" s="34"/>
      <c r="AL286" s="34"/>
      <c r="AM286" s="34"/>
      <c r="AN286" s="34"/>
      <c r="AO286" s="34"/>
    </row>
    <row r="287">
      <c r="A287" s="34"/>
      <c r="B287" s="126"/>
      <c r="C287" s="34"/>
      <c r="D287" s="34"/>
      <c r="E287" s="34"/>
      <c r="F287" s="34"/>
      <c r="G287" s="126"/>
      <c r="H287" s="34"/>
      <c r="I287" s="34"/>
      <c r="J287" s="34"/>
      <c r="K287" s="34"/>
      <c r="L287" s="34"/>
      <c r="M287" s="126"/>
      <c r="N287" s="34"/>
      <c r="O287" s="34"/>
      <c r="P287" s="34"/>
      <c r="Q287" s="34"/>
      <c r="R287" s="34"/>
      <c r="S287" s="34"/>
      <c r="T287" s="34"/>
      <c r="U287" s="34"/>
      <c r="V287" s="126"/>
      <c r="W287" s="34"/>
      <c r="X287" s="126"/>
      <c r="Y287" s="34"/>
      <c r="Z287" s="34"/>
      <c r="AA287" s="34"/>
      <c r="AB287" s="34"/>
      <c r="AC287" s="34"/>
      <c r="AD287" s="34"/>
      <c r="AE287" s="34"/>
      <c r="AF287" s="34"/>
      <c r="AG287" s="34"/>
      <c r="AH287" s="34"/>
      <c r="AI287" s="34"/>
      <c r="AJ287" s="34"/>
      <c r="AK287" s="34"/>
      <c r="AL287" s="34"/>
      <c r="AM287" s="34"/>
      <c r="AN287" s="34"/>
      <c r="AO287" s="34"/>
    </row>
    <row r="288">
      <c r="A288" s="34"/>
      <c r="B288" s="126"/>
      <c r="C288" s="34"/>
      <c r="D288" s="34"/>
      <c r="E288" s="34"/>
      <c r="F288" s="34"/>
      <c r="G288" s="126"/>
      <c r="H288" s="34"/>
      <c r="I288" s="34"/>
      <c r="J288" s="34"/>
      <c r="K288" s="34"/>
      <c r="L288" s="34"/>
      <c r="M288" s="126"/>
      <c r="N288" s="34"/>
      <c r="O288" s="34"/>
      <c r="P288" s="34"/>
      <c r="Q288" s="34"/>
      <c r="R288" s="34"/>
      <c r="S288" s="34"/>
      <c r="T288" s="34"/>
      <c r="U288" s="34"/>
      <c r="V288" s="126"/>
      <c r="W288" s="34"/>
      <c r="X288" s="126"/>
      <c r="Y288" s="34"/>
      <c r="Z288" s="34"/>
      <c r="AA288" s="34"/>
      <c r="AB288" s="34"/>
      <c r="AC288" s="34"/>
      <c r="AD288" s="34"/>
      <c r="AE288" s="34"/>
      <c r="AF288" s="34"/>
      <c r="AG288" s="34"/>
      <c r="AH288" s="34"/>
      <c r="AI288" s="34"/>
      <c r="AJ288" s="34"/>
      <c r="AK288" s="34"/>
      <c r="AL288" s="34"/>
      <c r="AM288" s="34"/>
      <c r="AN288" s="34"/>
      <c r="AO288" s="34"/>
    </row>
    <row r="289">
      <c r="A289" s="34"/>
      <c r="B289" s="126"/>
      <c r="C289" s="34"/>
      <c r="D289" s="34"/>
      <c r="E289" s="34"/>
      <c r="F289" s="34"/>
      <c r="G289" s="126"/>
      <c r="H289" s="34"/>
      <c r="I289" s="34"/>
      <c r="J289" s="34"/>
      <c r="K289" s="34"/>
      <c r="L289" s="34"/>
      <c r="M289" s="126"/>
      <c r="N289" s="34"/>
      <c r="O289" s="34"/>
      <c r="P289" s="34"/>
      <c r="Q289" s="34"/>
      <c r="R289" s="34"/>
      <c r="S289" s="34"/>
      <c r="T289" s="34"/>
      <c r="U289" s="34"/>
      <c r="V289" s="126"/>
      <c r="W289" s="34"/>
      <c r="X289" s="126"/>
      <c r="Y289" s="34"/>
      <c r="Z289" s="34"/>
      <c r="AA289" s="34"/>
      <c r="AB289" s="34"/>
      <c r="AC289" s="34"/>
      <c r="AD289" s="34"/>
      <c r="AE289" s="34"/>
      <c r="AF289" s="34"/>
      <c r="AG289" s="34"/>
      <c r="AH289" s="34"/>
      <c r="AI289" s="34"/>
      <c r="AJ289" s="34"/>
      <c r="AK289" s="34"/>
      <c r="AL289" s="34"/>
      <c r="AM289" s="34"/>
      <c r="AN289" s="34"/>
      <c r="AO289" s="34"/>
    </row>
    <row r="290">
      <c r="A290" s="34"/>
      <c r="B290" s="126"/>
      <c r="C290" s="34"/>
      <c r="D290" s="34"/>
      <c r="E290" s="34"/>
      <c r="F290" s="34"/>
      <c r="G290" s="126"/>
      <c r="H290" s="34"/>
      <c r="I290" s="34"/>
      <c r="J290" s="34"/>
      <c r="K290" s="34"/>
      <c r="L290" s="34"/>
      <c r="M290" s="126"/>
      <c r="N290" s="34"/>
      <c r="O290" s="34"/>
      <c r="P290" s="34"/>
      <c r="Q290" s="34"/>
      <c r="R290" s="34"/>
      <c r="S290" s="34"/>
      <c r="T290" s="34"/>
      <c r="U290" s="34"/>
      <c r="V290" s="126"/>
      <c r="W290" s="34"/>
      <c r="X290" s="126"/>
      <c r="Y290" s="34"/>
      <c r="Z290" s="34"/>
      <c r="AA290" s="34"/>
      <c r="AB290" s="34"/>
      <c r="AC290" s="34"/>
      <c r="AD290" s="34"/>
      <c r="AE290" s="34"/>
      <c r="AF290" s="34"/>
      <c r="AG290" s="34"/>
      <c r="AH290" s="34"/>
      <c r="AI290" s="34"/>
      <c r="AJ290" s="34"/>
      <c r="AK290" s="34"/>
      <c r="AL290" s="34"/>
      <c r="AM290" s="34"/>
      <c r="AN290" s="34"/>
      <c r="AO290" s="34"/>
    </row>
    <row r="291">
      <c r="A291" s="34"/>
      <c r="B291" s="126"/>
      <c r="C291" s="34"/>
      <c r="D291" s="34"/>
      <c r="E291" s="34"/>
      <c r="F291" s="34"/>
      <c r="G291" s="126"/>
      <c r="H291" s="34"/>
      <c r="I291" s="34"/>
      <c r="J291" s="34"/>
      <c r="K291" s="34"/>
      <c r="L291" s="34"/>
      <c r="M291" s="126"/>
      <c r="N291" s="34"/>
      <c r="O291" s="34"/>
      <c r="P291" s="34"/>
      <c r="Q291" s="34"/>
      <c r="R291" s="34"/>
      <c r="S291" s="34"/>
      <c r="T291" s="34"/>
      <c r="U291" s="34"/>
      <c r="V291" s="126"/>
      <c r="W291" s="34"/>
      <c r="X291" s="126"/>
      <c r="Y291" s="34"/>
      <c r="Z291" s="34"/>
      <c r="AA291" s="34"/>
      <c r="AB291" s="34"/>
      <c r="AC291" s="34"/>
      <c r="AD291" s="34"/>
      <c r="AE291" s="34"/>
      <c r="AF291" s="34"/>
      <c r="AG291" s="34"/>
      <c r="AH291" s="34"/>
      <c r="AI291" s="34"/>
      <c r="AJ291" s="34"/>
      <c r="AK291" s="34"/>
      <c r="AL291" s="34"/>
      <c r="AM291" s="34"/>
      <c r="AN291" s="34"/>
      <c r="AO291" s="34"/>
    </row>
    <row r="292">
      <c r="A292" s="34"/>
      <c r="B292" s="126"/>
      <c r="C292" s="34"/>
      <c r="D292" s="34"/>
      <c r="E292" s="34"/>
      <c r="F292" s="34"/>
      <c r="G292" s="126"/>
      <c r="H292" s="34"/>
      <c r="I292" s="34"/>
      <c r="J292" s="34"/>
      <c r="K292" s="34"/>
      <c r="L292" s="34"/>
      <c r="M292" s="126"/>
      <c r="N292" s="34"/>
      <c r="O292" s="34"/>
      <c r="P292" s="34"/>
      <c r="Q292" s="34"/>
      <c r="R292" s="34"/>
      <c r="S292" s="34"/>
      <c r="T292" s="34"/>
      <c r="U292" s="34"/>
      <c r="V292" s="126"/>
      <c r="W292" s="34"/>
      <c r="X292" s="126"/>
      <c r="Y292" s="34"/>
      <c r="Z292" s="34"/>
      <c r="AA292" s="34"/>
      <c r="AB292" s="34"/>
      <c r="AC292" s="34"/>
      <c r="AD292" s="34"/>
      <c r="AE292" s="34"/>
      <c r="AF292" s="34"/>
      <c r="AG292" s="34"/>
      <c r="AH292" s="34"/>
      <c r="AI292" s="34"/>
      <c r="AJ292" s="34"/>
      <c r="AK292" s="34"/>
      <c r="AL292" s="34"/>
      <c r="AM292" s="34"/>
      <c r="AN292" s="34"/>
      <c r="AO292" s="34"/>
    </row>
    <row r="293">
      <c r="A293" s="34"/>
      <c r="B293" s="126"/>
      <c r="C293" s="34"/>
      <c r="D293" s="34"/>
      <c r="E293" s="34"/>
      <c r="F293" s="34"/>
      <c r="G293" s="126"/>
      <c r="H293" s="34"/>
      <c r="I293" s="34"/>
      <c r="J293" s="34"/>
      <c r="K293" s="34"/>
      <c r="L293" s="34"/>
      <c r="M293" s="126"/>
      <c r="N293" s="34"/>
      <c r="O293" s="34"/>
      <c r="P293" s="34"/>
      <c r="Q293" s="34"/>
      <c r="R293" s="34"/>
      <c r="S293" s="34"/>
      <c r="T293" s="34"/>
      <c r="U293" s="34"/>
      <c r="V293" s="126"/>
      <c r="W293" s="34"/>
      <c r="X293" s="126"/>
      <c r="Y293" s="34"/>
      <c r="Z293" s="34"/>
      <c r="AA293" s="34"/>
      <c r="AB293" s="34"/>
      <c r="AC293" s="34"/>
      <c r="AD293" s="34"/>
      <c r="AE293" s="34"/>
      <c r="AF293" s="34"/>
      <c r="AG293" s="34"/>
      <c r="AH293" s="34"/>
      <c r="AI293" s="34"/>
      <c r="AJ293" s="34"/>
      <c r="AK293" s="34"/>
      <c r="AL293" s="34"/>
      <c r="AM293" s="34"/>
      <c r="AN293" s="34"/>
      <c r="AO293" s="34"/>
    </row>
    <row r="294">
      <c r="A294" s="34"/>
      <c r="B294" s="126"/>
      <c r="C294" s="34"/>
      <c r="D294" s="34"/>
      <c r="E294" s="34"/>
      <c r="F294" s="34"/>
      <c r="G294" s="126"/>
      <c r="H294" s="34"/>
      <c r="I294" s="34"/>
      <c r="J294" s="34"/>
      <c r="K294" s="34"/>
      <c r="L294" s="34"/>
      <c r="M294" s="126"/>
      <c r="N294" s="34"/>
      <c r="O294" s="34"/>
      <c r="P294" s="34"/>
      <c r="Q294" s="34"/>
      <c r="R294" s="34"/>
      <c r="S294" s="34"/>
      <c r="T294" s="34"/>
      <c r="U294" s="34"/>
      <c r="V294" s="126"/>
      <c r="W294" s="34"/>
      <c r="X294" s="126"/>
      <c r="Y294" s="34"/>
      <c r="Z294" s="34"/>
      <c r="AA294" s="34"/>
      <c r="AB294" s="34"/>
      <c r="AC294" s="34"/>
      <c r="AD294" s="34"/>
      <c r="AE294" s="34"/>
      <c r="AF294" s="34"/>
      <c r="AG294" s="34"/>
      <c r="AH294" s="34"/>
      <c r="AI294" s="34"/>
      <c r="AJ294" s="34"/>
      <c r="AK294" s="34"/>
      <c r="AL294" s="34"/>
      <c r="AM294" s="34"/>
      <c r="AN294" s="34"/>
      <c r="AO294" s="34"/>
    </row>
    <row r="295">
      <c r="A295" s="34"/>
      <c r="B295" s="126"/>
      <c r="C295" s="34"/>
      <c r="D295" s="34"/>
      <c r="E295" s="34"/>
      <c r="F295" s="34"/>
      <c r="G295" s="126"/>
      <c r="H295" s="34"/>
      <c r="I295" s="34"/>
      <c r="J295" s="34"/>
      <c r="K295" s="34"/>
      <c r="L295" s="34"/>
      <c r="M295" s="126"/>
      <c r="N295" s="34"/>
      <c r="O295" s="34"/>
      <c r="P295" s="34"/>
      <c r="Q295" s="34"/>
      <c r="R295" s="34"/>
      <c r="S295" s="34"/>
      <c r="T295" s="34"/>
      <c r="U295" s="34"/>
      <c r="V295" s="126"/>
      <c r="W295" s="34"/>
      <c r="X295" s="126"/>
      <c r="Y295" s="34"/>
      <c r="Z295" s="34"/>
      <c r="AA295" s="34"/>
      <c r="AB295" s="34"/>
      <c r="AC295" s="34"/>
      <c r="AD295" s="34"/>
      <c r="AE295" s="34"/>
      <c r="AF295" s="34"/>
      <c r="AG295" s="34"/>
      <c r="AH295" s="34"/>
      <c r="AI295" s="34"/>
      <c r="AJ295" s="34"/>
      <c r="AK295" s="34"/>
      <c r="AL295" s="34"/>
      <c r="AM295" s="34"/>
      <c r="AN295" s="34"/>
      <c r="AO295" s="34"/>
    </row>
    <row r="296">
      <c r="A296" s="34"/>
      <c r="B296" s="126"/>
      <c r="C296" s="34"/>
      <c r="D296" s="34"/>
      <c r="E296" s="34"/>
      <c r="F296" s="34"/>
      <c r="G296" s="126"/>
      <c r="H296" s="34"/>
      <c r="I296" s="34"/>
      <c r="J296" s="34"/>
      <c r="K296" s="34"/>
      <c r="L296" s="34"/>
      <c r="M296" s="126"/>
      <c r="N296" s="34"/>
      <c r="O296" s="34"/>
      <c r="P296" s="34"/>
      <c r="Q296" s="34"/>
      <c r="R296" s="34"/>
      <c r="S296" s="34"/>
      <c r="T296" s="34"/>
      <c r="U296" s="34"/>
      <c r="V296" s="126"/>
      <c r="W296" s="34"/>
      <c r="X296" s="126"/>
      <c r="Y296" s="34"/>
      <c r="Z296" s="34"/>
      <c r="AA296" s="34"/>
      <c r="AB296" s="34"/>
      <c r="AC296" s="34"/>
      <c r="AD296" s="34"/>
      <c r="AE296" s="34"/>
      <c r="AF296" s="34"/>
      <c r="AG296" s="34"/>
      <c r="AH296" s="34"/>
      <c r="AI296" s="34"/>
      <c r="AJ296" s="34"/>
      <c r="AK296" s="34"/>
      <c r="AL296" s="34"/>
      <c r="AM296" s="34"/>
      <c r="AN296" s="34"/>
      <c r="AO296" s="34"/>
    </row>
    <row r="297">
      <c r="A297" s="34"/>
      <c r="B297" s="126"/>
      <c r="C297" s="34"/>
      <c r="D297" s="34"/>
      <c r="E297" s="34"/>
      <c r="F297" s="34"/>
      <c r="G297" s="126"/>
      <c r="H297" s="34"/>
      <c r="I297" s="34"/>
      <c r="J297" s="34"/>
      <c r="K297" s="34"/>
      <c r="L297" s="34"/>
      <c r="M297" s="126"/>
      <c r="N297" s="34"/>
      <c r="O297" s="34"/>
      <c r="P297" s="34"/>
      <c r="Q297" s="34"/>
      <c r="R297" s="34"/>
      <c r="S297" s="34"/>
      <c r="T297" s="34"/>
      <c r="U297" s="34"/>
      <c r="V297" s="126"/>
      <c r="W297" s="34"/>
      <c r="X297" s="126"/>
      <c r="Y297" s="34"/>
      <c r="Z297" s="34"/>
      <c r="AA297" s="34"/>
      <c r="AB297" s="34"/>
      <c r="AC297" s="34"/>
      <c r="AD297" s="34"/>
      <c r="AE297" s="34"/>
      <c r="AF297" s="34"/>
      <c r="AG297" s="34"/>
      <c r="AH297" s="34"/>
      <c r="AI297" s="34"/>
      <c r="AJ297" s="34"/>
      <c r="AK297" s="34"/>
      <c r="AL297" s="34"/>
      <c r="AM297" s="34"/>
      <c r="AN297" s="34"/>
      <c r="AO297" s="34"/>
    </row>
    <row r="298">
      <c r="A298" s="34"/>
      <c r="B298" s="126"/>
      <c r="C298" s="34"/>
      <c r="D298" s="34"/>
      <c r="E298" s="34"/>
      <c r="F298" s="34"/>
      <c r="G298" s="126"/>
      <c r="H298" s="34"/>
      <c r="I298" s="34"/>
      <c r="J298" s="34"/>
      <c r="K298" s="34"/>
      <c r="L298" s="34"/>
      <c r="M298" s="126"/>
      <c r="N298" s="34"/>
      <c r="O298" s="34"/>
      <c r="P298" s="34"/>
      <c r="Q298" s="34"/>
      <c r="R298" s="34"/>
      <c r="S298" s="34"/>
      <c r="T298" s="34"/>
      <c r="U298" s="34"/>
      <c r="V298" s="126"/>
      <c r="W298" s="34"/>
      <c r="X298" s="126"/>
      <c r="Y298" s="34"/>
      <c r="Z298" s="34"/>
      <c r="AA298" s="34"/>
      <c r="AB298" s="34"/>
      <c r="AC298" s="34"/>
      <c r="AD298" s="34"/>
      <c r="AE298" s="34"/>
      <c r="AF298" s="34"/>
      <c r="AG298" s="34"/>
      <c r="AH298" s="34"/>
      <c r="AI298" s="34"/>
      <c r="AJ298" s="34"/>
      <c r="AK298" s="34"/>
      <c r="AL298" s="34"/>
      <c r="AM298" s="34"/>
      <c r="AN298" s="34"/>
      <c r="AO298" s="34"/>
    </row>
    <row r="299">
      <c r="A299" s="34"/>
      <c r="B299" s="126"/>
      <c r="C299" s="34"/>
      <c r="D299" s="34"/>
      <c r="E299" s="34"/>
      <c r="F299" s="34"/>
      <c r="G299" s="126"/>
      <c r="H299" s="34"/>
      <c r="I299" s="34"/>
      <c r="J299" s="34"/>
      <c r="K299" s="34"/>
      <c r="L299" s="34"/>
      <c r="M299" s="126"/>
      <c r="N299" s="34"/>
      <c r="O299" s="34"/>
      <c r="P299" s="34"/>
      <c r="Q299" s="34"/>
      <c r="R299" s="34"/>
      <c r="S299" s="34"/>
      <c r="T299" s="34"/>
      <c r="U299" s="34"/>
      <c r="V299" s="126"/>
      <c r="W299" s="34"/>
      <c r="X299" s="126"/>
      <c r="Y299" s="34"/>
      <c r="Z299" s="34"/>
      <c r="AA299" s="34"/>
      <c r="AB299" s="34"/>
      <c r="AC299" s="34"/>
      <c r="AD299" s="34"/>
      <c r="AE299" s="34"/>
      <c r="AF299" s="34"/>
      <c r="AG299" s="34"/>
      <c r="AH299" s="34"/>
      <c r="AI299" s="34"/>
      <c r="AJ299" s="34"/>
      <c r="AK299" s="34"/>
      <c r="AL299" s="34"/>
      <c r="AM299" s="34"/>
      <c r="AN299" s="34"/>
      <c r="AO299" s="34"/>
    </row>
    <row r="300">
      <c r="A300" s="34"/>
      <c r="B300" s="126"/>
      <c r="C300" s="34"/>
      <c r="D300" s="34"/>
      <c r="E300" s="34"/>
      <c r="F300" s="34"/>
      <c r="G300" s="126"/>
      <c r="H300" s="34"/>
      <c r="I300" s="34"/>
      <c r="J300" s="34"/>
      <c r="K300" s="34"/>
      <c r="L300" s="34"/>
      <c r="M300" s="126"/>
      <c r="N300" s="34"/>
      <c r="O300" s="34"/>
      <c r="P300" s="34"/>
      <c r="Q300" s="34"/>
      <c r="R300" s="34"/>
      <c r="S300" s="34"/>
      <c r="T300" s="34"/>
      <c r="U300" s="34"/>
      <c r="V300" s="126"/>
      <c r="W300" s="34"/>
      <c r="X300" s="126"/>
      <c r="Y300" s="34"/>
      <c r="Z300" s="34"/>
      <c r="AA300" s="34"/>
      <c r="AB300" s="34"/>
      <c r="AC300" s="34"/>
      <c r="AD300" s="34"/>
      <c r="AE300" s="34"/>
      <c r="AF300" s="34"/>
      <c r="AG300" s="34"/>
      <c r="AH300" s="34"/>
      <c r="AI300" s="34"/>
      <c r="AJ300" s="34"/>
      <c r="AK300" s="34"/>
      <c r="AL300" s="34"/>
      <c r="AM300" s="34"/>
      <c r="AN300" s="34"/>
      <c r="AO300" s="34"/>
    </row>
    <row r="301">
      <c r="A301" s="34"/>
      <c r="B301" s="126"/>
      <c r="C301" s="34"/>
      <c r="D301" s="34"/>
      <c r="E301" s="34"/>
      <c r="F301" s="34"/>
      <c r="G301" s="126"/>
      <c r="H301" s="34"/>
      <c r="I301" s="34"/>
      <c r="J301" s="34"/>
      <c r="K301" s="34"/>
      <c r="L301" s="34"/>
      <c r="M301" s="126"/>
      <c r="N301" s="34"/>
      <c r="O301" s="34"/>
      <c r="P301" s="34"/>
      <c r="Q301" s="34"/>
      <c r="R301" s="34"/>
      <c r="S301" s="34"/>
      <c r="T301" s="34"/>
      <c r="U301" s="34"/>
      <c r="V301" s="126"/>
      <c r="W301" s="34"/>
      <c r="X301" s="126"/>
      <c r="Y301" s="34"/>
      <c r="Z301" s="34"/>
      <c r="AA301" s="34"/>
      <c r="AB301" s="34"/>
      <c r="AC301" s="34"/>
      <c r="AD301" s="34"/>
      <c r="AE301" s="34"/>
      <c r="AF301" s="34"/>
      <c r="AG301" s="34"/>
      <c r="AH301" s="34"/>
      <c r="AI301" s="34"/>
      <c r="AJ301" s="34"/>
      <c r="AK301" s="34"/>
      <c r="AL301" s="34"/>
      <c r="AM301" s="34"/>
      <c r="AN301" s="34"/>
      <c r="AO301" s="34"/>
    </row>
    <row r="302">
      <c r="A302" s="34"/>
      <c r="B302" s="126"/>
      <c r="C302" s="34"/>
      <c r="D302" s="34"/>
      <c r="E302" s="34"/>
      <c r="F302" s="34"/>
      <c r="G302" s="126"/>
      <c r="H302" s="34"/>
      <c r="I302" s="34"/>
      <c r="J302" s="34"/>
      <c r="K302" s="34"/>
      <c r="L302" s="34"/>
      <c r="M302" s="126"/>
      <c r="N302" s="34"/>
      <c r="O302" s="34"/>
      <c r="P302" s="34"/>
      <c r="Q302" s="34"/>
      <c r="R302" s="34"/>
      <c r="S302" s="34"/>
      <c r="T302" s="34"/>
      <c r="U302" s="34"/>
      <c r="V302" s="126"/>
      <c r="W302" s="34"/>
      <c r="X302" s="126"/>
      <c r="Y302" s="34"/>
      <c r="Z302" s="34"/>
      <c r="AA302" s="34"/>
      <c r="AB302" s="34"/>
      <c r="AC302" s="34"/>
      <c r="AD302" s="34"/>
      <c r="AE302" s="34"/>
      <c r="AF302" s="34"/>
      <c r="AG302" s="34"/>
      <c r="AH302" s="34"/>
      <c r="AI302" s="34"/>
      <c r="AJ302" s="34"/>
      <c r="AK302" s="34"/>
      <c r="AL302" s="34"/>
      <c r="AM302" s="34"/>
      <c r="AN302" s="34"/>
      <c r="AO302" s="34"/>
    </row>
    <row r="303">
      <c r="A303" s="34"/>
      <c r="B303" s="126"/>
      <c r="C303" s="34"/>
      <c r="D303" s="34"/>
      <c r="E303" s="34"/>
      <c r="F303" s="34"/>
      <c r="G303" s="126"/>
      <c r="H303" s="34"/>
      <c r="I303" s="34"/>
      <c r="J303" s="34"/>
      <c r="K303" s="34"/>
      <c r="L303" s="34"/>
      <c r="M303" s="126"/>
      <c r="N303" s="34"/>
      <c r="O303" s="34"/>
      <c r="P303" s="34"/>
      <c r="Q303" s="34"/>
      <c r="R303" s="34"/>
      <c r="S303" s="34"/>
      <c r="T303" s="34"/>
      <c r="U303" s="34"/>
      <c r="V303" s="126"/>
      <c r="W303" s="34"/>
      <c r="X303" s="126"/>
      <c r="Y303" s="34"/>
      <c r="Z303" s="34"/>
      <c r="AA303" s="34"/>
      <c r="AB303" s="34"/>
      <c r="AC303" s="34"/>
      <c r="AD303" s="34"/>
      <c r="AE303" s="34"/>
      <c r="AF303" s="34"/>
      <c r="AG303" s="34"/>
      <c r="AH303" s="34"/>
      <c r="AI303" s="34"/>
      <c r="AJ303" s="34"/>
      <c r="AK303" s="34"/>
      <c r="AL303" s="34"/>
      <c r="AM303" s="34"/>
      <c r="AN303" s="34"/>
      <c r="AO303" s="34"/>
    </row>
    <row r="304">
      <c r="A304" s="34"/>
      <c r="B304" s="126"/>
      <c r="C304" s="34"/>
      <c r="D304" s="34"/>
      <c r="E304" s="34"/>
      <c r="F304" s="34"/>
      <c r="G304" s="126"/>
      <c r="H304" s="34"/>
      <c r="I304" s="34"/>
      <c r="J304" s="34"/>
      <c r="K304" s="34"/>
      <c r="L304" s="34"/>
      <c r="M304" s="126"/>
      <c r="N304" s="34"/>
      <c r="O304" s="34"/>
      <c r="P304" s="34"/>
      <c r="Q304" s="34"/>
      <c r="R304" s="34"/>
      <c r="S304" s="34"/>
      <c r="T304" s="34"/>
      <c r="U304" s="34"/>
      <c r="V304" s="126"/>
      <c r="W304" s="34"/>
      <c r="X304" s="126"/>
      <c r="Y304" s="34"/>
      <c r="Z304" s="34"/>
      <c r="AA304" s="34"/>
      <c r="AB304" s="34"/>
      <c r="AC304" s="34"/>
      <c r="AD304" s="34"/>
      <c r="AE304" s="34"/>
      <c r="AF304" s="34"/>
      <c r="AG304" s="34"/>
      <c r="AH304" s="34"/>
      <c r="AI304" s="34"/>
      <c r="AJ304" s="34"/>
      <c r="AK304" s="34"/>
      <c r="AL304" s="34"/>
      <c r="AM304" s="34"/>
      <c r="AN304" s="34"/>
      <c r="AO304" s="34"/>
    </row>
    <row r="305">
      <c r="A305" s="34"/>
      <c r="B305" s="126"/>
      <c r="C305" s="34"/>
      <c r="D305" s="34"/>
      <c r="E305" s="34"/>
      <c r="F305" s="34"/>
      <c r="G305" s="126"/>
      <c r="H305" s="34"/>
      <c r="I305" s="34"/>
      <c r="J305" s="34"/>
      <c r="K305" s="34"/>
      <c r="L305" s="34"/>
      <c r="M305" s="126"/>
      <c r="N305" s="34"/>
      <c r="O305" s="34"/>
      <c r="P305" s="34"/>
      <c r="Q305" s="34"/>
      <c r="R305" s="34"/>
      <c r="S305" s="34"/>
      <c r="T305" s="34"/>
      <c r="U305" s="34"/>
      <c r="V305" s="126"/>
      <c r="W305" s="34"/>
      <c r="X305" s="126"/>
      <c r="Y305" s="34"/>
      <c r="Z305" s="34"/>
      <c r="AA305" s="34"/>
      <c r="AB305" s="34"/>
      <c r="AC305" s="34"/>
      <c r="AD305" s="34"/>
      <c r="AE305" s="34"/>
      <c r="AF305" s="34"/>
      <c r="AG305" s="34"/>
      <c r="AH305" s="34"/>
      <c r="AI305" s="34"/>
      <c r="AJ305" s="34"/>
      <c r="AK305" s="34"/>
      <c r="AL305" s="34"/>
      <c r="AM305" s="34"/>
      <c r="AN305" s="34"/>
      <c r="AO305" s="34"/>
    </row>
    <row r="306">
      <c r="A306" s="34"/>
      <c r="B306" s="126"/>
      <c r="C306" s="34"/>
      <c r="D306" s="34"/>
      <c r="E306" s="34"/>
      <c r="F306" s="34"/>
      <c r="G306" s="126"/>
      <c r="H306" s="34"/>
      <c r="I306" s="34"/>
      <c r="J306" s="34"/>
      <c r="K306" s="34"/>
      <c r="L306" s="34"/>
      <c r="M306" s="126"/>
      <c r="N306" s="34"/>
      <c r="O306" s="34"/>
      <c r="P306" s="34"/>
      <c r="Q306" s="34"/>
      <c r="R306" s="34"/>
      <c r="S306" s="34"/>
      <c r="T306" s="34"/>
      <c r="U306" s="34"/>
      <c r="V306" s="126"/>
      <c r="W306" s="34"/>
      <c r="X306" s="126"/>
      <c r="Y306" s="34"/>
      <c r="Z306" s="34"/>
      <c r="AA306" s="34"/>
      <c r="AB306" s="34"/>
      <c r="AC306" s="34"/>
      <c r="AD306" s="34"/>
      <c r="AE306" s="34"/>
      <c r="AF306" s="34"/>
      <c r="AG306" s="34"/>
      <c r="AH306" s="34"/>
      <c r="AI306" s="34"/>
      <c r="AJ306" s="34"/>
      <c r="AK306" s="34"/>
      <c r="AL306" s="34"/>
      <c r="AM306" s="34"/>
      <c r="AN306" s="34"/>
      <c r="AO306" s="34"/>
    </row>
    <row r="307">
      <c r="A307" s="34"/>
      <c r="B307" s="126"/>
      <c r="C307" s="34"/>
      <c r="D307" s="34"/>
      <c r="E307" s="34"/>
      <c r="F307" s="34"/>
      <c r="G307" s="126"/>
      <c r="H307" s="34"/>
      <c r="I307" s="34"/>
      <c r="J307" s="34"/>
      <c r="K307" s="34"/>
      <c r="L307" s="34"/>
      <c r="M307" s="126"/>
      <c r="N307" s="34"/>
      <c r="O307" s="34"/>
      <c r="P307" s="34"/>
      <c r="Q307" s="34"/>
      <c r="R307" s="34"/>
      <c r="S307" s="34"/>
      <c r="T307" s="34"/>
      <c r="U307" s="34"/>
      <c r="V307" s="126"/>
      <c r="W307" s="34"/>
      <c r="X307" s="126"/>
      <c r="Y307" s="34"/>
      <c r="Z307" s="34"/>
      <c r="AA307" s="34"/>
      <c r="AB307" s="34"/>
      <c r="AC307" s="34"/>
      <c r="AD307" s="34"/>
      <c r="AE307" s="34"/>
      <c r="AF307" s="34"/>
      <c r="AG307" s="34"/>
      <c r="AH307" s="34"/>
      <c r="AI307" s="34"/>
      <c r="AJ307" s="34"/>
      <c r="AK307" s="34"/>
      <c r="AL307" s="34"/>
      <c r="AM307" s="34"/>
      <c r="AN307" s="34"/>
      <c r="AO307" s="34"/>
    </row>
    <row r="308">
      <c r="A308" s="34"/>
      <c r="B308" s="126"/>
      <c r="C308" s="34"/>
      <c r="D308" s="34"/>
      <c r="E308" s="34"/>
      <c r="F308" s="34"/>
      <c r="G308" s="126"/>
      <c r="H308" s="34"/>
      <c r="I308" s="34"/>
      <c r="J308" s="34"/>
      <c r="K308" s="34"/>
      <c r="L308" s="34"/>
      <c r="M308" s="126"/>
      <c r="N308" s="34"/>
      <c r="O308" s="34"/>
      <c r="P308" s="34"/>
      <c r="Q308" s="34"/>
      <c r="R308" s="34"/>
      <c r="S308" s="34"/>
      <c r="T308" s="34"/>
      <c r="U308" s="34"/>
      <c r="V308" s="126"/>
      <c r="W308" s="34"/>
      <c r="X308" s="126"/>
      <c r="Y308" s="34"/>
      <c r="Z308" s="34"/>
      <c r="AA308" s="34"/>
      <c r="AB308" s="34"/>
      <c r="AC308" s="34"/>
      <c r="AD308" s="34"/>
      <c r="AE308" s="34"/>
      <c r="AF308" s="34"/>
      <c r="AG308" s="34"/>
      <c r="AH308" s="34"/>
      <c r="AI308" s="34"/>
      <c r="AJ308" s="34"/>
      <c r="AK308" s="34"/>
      <c r="AL308" s="34"/>
      <c r="AM308" s="34"/>
      <c r="AN308" s="34"/>
      <c r="AO308" s="34"/>
    </row>
    <row r="309">
      <c r="A309" s="34"/>
      <c r="B309" s="126"/>
      <c r="C309" s="34"/>
      <c r="D309" s="34"/>
      <c r="E309" s="34"/>
      <c r="F309" s="34"/>
      <c r="G309" s="126"/>
      <c r="H309" s="34"/>
      <c r="I309" s="34"/>
      <c r="J309" s="34"/>
      <c r="K309" s="34"/>
      <c r="L309" s="34"/>
      <c r="M309" s="126"/>
      <c r="N309" s="34"/>
      <c r="O309" s="34"/>
      <c r="P309" s="34"/>
      <c r="Q309" s="34"/>
      <c r="R309" s="34"/>
      <c r="S309" s="34"/>
      <c r="T309" s="34"/>
      <c r="U309" s="34"/>
      <c r="V309" s="126"/>
      <c r="W309" s="34"/>
      <c r="X309" s="126"/>
      <c r="Y309" s="34"/>
      <c r="Z309" s="34"/>
      <c r="AA309" s="34"/>
      <c r="AB309" s="34"/>
      <c r="AC309" s="34"/>
      <c r="AD309" s="34"/>
      <c r="AE309" s="34"/>
      <c r="AF309" s="34"/>
      <c r="AG309" s="34"/>
      <c r="AH309" s="34"/>
      <c r="AI309" s="34"/>
      <c r="AJ309" s="34"/>
      <c r="AK309" s="34"/>
      <c r="AL309" s="34"/>
      <c r="AM309" s="34"/>
      <c r="AN309" s="34"/>
      <c r="AO309" s="34"/>
    </row>
    <row r="310">
      <c r="A310" s="34"/>
      <c r="B310" s="126"/>
      <c r="C310" s="34"/>
      <c r="D310" s="34"/>
      <c r="E310" s="34"/>
      <c r="F310" s="34"/>
      <c r="G310" s="126"/>
      <c r="H310" s="34"/>
      <c r="I310" s="34"/>
      <c r="J310" s="34"/>
      <c r="K310" s="34"/>
      <c r="L310" s="34"/>
      <c r="M310" s="126"/>
      <c r="N310" s="34"/>
      <c r="O310" s="34"/>
      <c r="P310" s="34"/>
      <c r="Q310" s="34"/>
      <c r="R310" s="34"/>
      <c r="S310" s="34"/>
      <c r="T310" s="34"/>
      <c r="U310" s="34"/>
      <c r="V310" s="126"/>
      <c r="W310" s="34"/>
      <c r="X310" s="126"/>
      <c r="Y310" s="34"/>
      <c r="Z310" s="34"/>
      <c r="AA310" s="34"/>
      <c r="AB310" s="34"/>
      <c r="AC310" s="34"/>
      <c r="AD310" s="34"/>
      <c r="AE310" s="34"/>
      <c r="AF310" s="34"/>
      <c r="AG310" s="34"/>
      <c r="AH310" s="34"/>
      <c r="AI310" s="34"/>
      <c r="AJ310" s="34"/>
      <c r="AK310" s="34"/>
      <c r="AL310" s="34"/>
      <c r="AM310" s="34"/>
      <c r="AN310" s="34"/>
      <c r="AO310" s="34"/>
    </row>
    <row r="311">
      <c r="A311" s="34"/>
      <c r="B311" s="126"/>
      <c r="C311" s="34"/>
      <c r="D311" s="34"/>
      <c r="E311" s="34"/>
      <c r="F311" s="34"/>
      <c r="G311" s="126"/>
      <c r="H311" s="34"/>
      <c r="I311" s="34"/>
      <c r="J311" s="34"/>
      <c r="K311" s="34"/>
      <c r="L311" s="34"/>
      <c r="M311" s="126"/>
      <c r="N311" s="34"/>
      <c r="O311" s="34"/>
      <c r="P311" s="34"/>
      <c r="Q311" s="34"/>
      <c r="R311" s="34"/>
      <c r="S311" s="34"/>
      <c r="T311" s="34"/>
      <c r="U311" s="34"/>
      <c r="V311" s="126"/>
      <c r="W311" s="34"/>
      <c r="X311" s="126"/>
      <c r="Y311" s="34"/>
      <c r="Z311" s="34"/>
      <c r="AA311" s="34"/>
      <c r="AB311" s="34"/>
      <c r="AC311" s="34"/>
      <c r="AD311" s="34"/>
      <c r="AE311" s="34"/>
      <c r="AF311" s="34"/>
      <c r="AG311" s="34"/>
      <c r="AH311" s="34"/>
      <c r="AI311" s="34"/>
      <c r="AJ311" s="34"/>
      <c r="AK311" s="34"/>
      <c r="AL311" s="34"/>
      <c r="AM311" s="34"/>
      <c r="AN311" s="34"/>
      <c r="AO311" s="34"/>
    </row>
    <row r="312">
      <c r="A312" s="34"/>
      <c r="B312" s="126"/>
      <c r="C312" s="34"/>
      <c r="D312" s="34"/>
      <c r="E312" s="34"/>
      <c r="F312" s="34"/>
      <c r="G312" s="126"/>
      <c r="H312" s="34"/>
      <c r="I312" s="34"/>
      <c r="J312" s="34"/>
      <c r="K312" s="34"/>
      <c r="L312" s="34"/>
      <c r="M312" s="126"/>
      <c r="N312" s="34"/>
      <c r="O312" s="34"/>
      <c r="P312" s="34"/>
      <c r="Q312" s="34"/>
      <c r="R312" s="34"/>
      <c r="S312" s="34"/>
      <c r="T312" s="34"/>
      <c r="U312" s="34"/>
      <c r="V312" s="126"/>
      <c r="W312" s="34"/>
      <c r="X312" s="126"/>
      <c r="Y312" s="34"/>
      <c r="Z312" s="34"/>
      <c r="AA312" s="34"/>
      <c r="AB312" s="34"/>
      <c r="AC312" s="34"/>
      <c r="AD312" s="34"/>
      <c r="AE312" s="34"/>
      <c r="AF312" s="34"/>
      <c r="AG312" s="34"/>
      <c r="AH312" s="34"/>
      <c r="AI312" s="34"/>
      <c r="AJ312" s="34"/>
      <c r="AK312" s="34"/>
      <c r="AL312" s="34"/>
      <c r="AM312" s="34"/>
      <c r="AN312" s="34"/>
      <c r="AO312" s="34"/>
    </row>
    <row r="313">
      <c r="A313" s="34"/>
      <c r="B313" s="126"/>
      <c r="C313" s="34"/>
      <c r="D313" s="34"/>
      <c r="E313" s="34"/>
      <c r="F313" s="34"/>
      <c r="G313" s="126"/>
      <c r="H313" s="34"/>
      <c r="I313" s="34"/>
      <c r="J313" s="34"/>
      <c r="K313" s="34"/>
      <c r="L313" s="34"/>
      <c r="M313" s="126"/>
      <c r="N313" s="34"/>
      <c r="O313" s="34"/>
      <c r="P313" s="34"/>
      <c r="Q313" s="34"/>
      <c r="R313" s="34"/>
      <c r="S313" s="34"/>
      <c r="T313" s="34"/>
      <c r="U313" s="34"/>
      <c r="V313" s="126"/>
      <c r="W313" s="34"/>
      <c r="X313" s="126"/>
      <c r="Y313" s="34"/>
      <c r="Z313" s="34"/>
      <c r="AA313" s="34"/>
      <c r="AB313" s="34"/>
      <c r="AC313" s="34"/>
      <c r="AD313" s="34"/>
      <c r="AE313" s="34"/>
      <c r="AF313" s="34"/>
      <c r="AG313" s="34"/>
      <c r="AH313" s="34"/>
      <c r="AI313" s="34"/>
      <c r="AJ313" s="34"/>
      <c r="AK313" s="34"/>
      <c r="AL313" s="34"/>
      <c r="AM313" s="34"/>
      <c r="AN313" s="34"/>
      <c r="AO313" s="34"/>
    </row>
    <row r="314">
      <c r="A314" s="34"/>
      <c r="B314" s="126"/>
      <c r="C314" s="34"/>
      <c r="D314" s="34"/>
      <c r="E314" s="34"/>
      <c r="F314" s="34"/>
      <c r="G314" s="126"/>
      <c r="H314" s="34"/>
      <c r="I314" s="34"/>
      <c r="J314" s="34"/>
      <c r="K314" s="34"/>
      <c r="L314" s="34"/>
      <c r="M314" s="126"/>
      <c r="N314" s="34"/>
      <c r="O314" s="34"/>
      <c r="P314" s="34"/>
      <c r="Q314" s="34"/>
      <c r="R314" s="34"/>
      <c r="S314" s="34"/>
      <c r="T314" s="34"/>
      <c r="U314" s="34"/>
      <c r="V314" s="126"/>
      <c r="W314" s="34"/>
      <c r="X314" s="126"/>
      <c r="Y314" s="34"/>
      <c r="Z314" s="34"/>
      <c r="AA314" s="34"/>
      <c r="AB314" s="34"/>
      <c r="AC314" s="34"/>
      <c r="AD314" s="34"/>
      <c r="AE314" s="34"/>
      <c r="AF314" s="34"/>
      <c r="AG314" s="34"/>
      <c r="AH314" s="34"/>
      <c r="AI314" s="34"/>
      <c r="AJ314" s="34"/>
      <c r="AK314" s="34"/>
      <c r="AL314" s="34"/>
      <c r="AM314" s="34"/>
      <c r="AN314" s="34"/>
      <c r="AO314" s="34"/>
    </row>
    <row r="315">
      <c r="A315" s="34"/>
      <c r="B315" s="126"/>
      <c r="C315" s="34"/>
      <c r="D315" s="34"/>
      <c r="E315" s="34"/>
      <c r="F315" s="34"/>
      <c r="G315" s="126"/>
      <c r="H315" s="34"/>
      <c r="I315" s="34"/>
      <c r="J315" s="34"/>
      <c r="K315" s="34"/>
      <c r="L315" s="34"/>
      <c r="M315" s="126"/>
      <c r="N315" s="34"/>
      <c r="O315" s="34"/>
      <c r="P315" s="34"/>
      <c r="Q315" s="34"/>
      <c r="R315" s="34"/>
      <c r="S315" s="34"/>
      <c r="T315" s="34"/>
      <c r="U315" s="34"/>
      <c r="V315" s="126"/>
      <c r="W315" s="34"/>
      <c r="X315" s="126"/>
      <c r="Y315" s="34"/>
      <c r="Z315" s="34"/>
      <c r="AA315" s="34"/>
      <c r="AB315" s="34"/>
      <c r="AC315" s="34"/>
      <c r="AD315" s="34"/>
      <c r="AE315" s="34"/>
      <c r="AF315" s="34"/>
      <c r="AG315" s="34"/>
      <c r="AH315" s="34"/>
      <c r="AI315" s="34"/>
      <c r="AJ315" s="34"/>
      <c r="AK315" s="34"/>
      <c r="AL315" s="34"/>
      <c r="AM315" s="34"/>
      <c r="AN315" s="34"/>
      <c r="AO315" s="34"/>
    </row>
    <row r="316">
      <c r="A316" s="34"/>
      <c r="B316" s="126"/>
      <c r="C316" s="34"/>
      <c r="D316" s="34"/>
      <c r="E316" s="34"/>
      <c r="F316" s="34"/>
      <c r="G316" s="126"/>
      <c r="H316" s="34"/>
      <c r="I316" s="34"/>
      <c r="J316" s="34"/>
      <c r="K316" s="34"/>
      <c r="L316" s="34"/>
      <c r="M316" s="126"/>
      <c r="N316" s="34"/>
      <c r="O316" s="34"/>
      <c r="P316" s="34"/>
      <c r="Q316" s="34"/>
      <c r="R316" s="34"/>
      <c r="S316" s="34"/>
      <c r="T316" s="34"/>
      <c r="U316" s="34"/>
      <c r="V316" s="126"/>
      <c r="W316" s="34"/>
      <c r="X316" s="126"/>
      <c r="Y316" s="34"/>
      <c r="Z316" s="34"/>
      <c r="AA316" s="34"/>
      <c r="AB316" s="34"/>
      <c r="AC316" s="34"/>
      <c r="AD316" s="34"/>
      <c r="AE316" s="34"/>
      <c r="AF316" s="34"/>
      <c r="AG316" s="34"/>
      <c r="AH316" s="34"/>
      <c r="AI316" s="34"/>
      <c r="AJ316" s="34"/>
      <c r="AK316" s="34"/>
      <c r="AL316" s="34"/>
      <c r="AM316" s="34"/>
      <c r="AN316" s="34"/>
      <c r="AO316" s="34"/>
    </row>
    <row r="317">
      <c r="A317" s="34"/>
      <c r="B317" s="126"/>
      <c r="C317" s="34"/>
      <c r="D317" s="34"/>
      <c r="E317" s="34"/>
      <c r="F317" s="34"/>
      <c r="G317" s="126"/>
      <c r="H317" s="34"/>
      <c r="I317" s="34"/>
      <c r="J317" s="34"/>
      <c r="K317" s="34"/>
      <c r="L317" s="34"/>
      <c r="M317" s="126"/>
      <c r="N317" s="34"/>
      <c r="O317" s="34"/>
      <c r="P317" s="34"/>
      <c r="Q317" s="34"/>
      <c r="R317" s="34"/>
      <c r="S317" s="34"/>
      <c r="T317" s="34"/>
      <c r="U317" s="34"/>
      <c r="V317" s="126"/>
      <c r="W317" s="34"/>
      <c r="X317" s="126"/>
      <c r="Y317" s="34"/>
      <c r="Z317" s="34"/>
      <c r="AA317" s="34"/>
      <c r="AB317" s="34"/>
      <c r="AC317" s="34"/>
      <c r="AD317" s="34"/>
      <c r="AE317" s="34"/>
      <c r="AF317" s="34"/>
      <c r="AG317" s="34"/>
      <c r="AH317" s="34"/>
      <c r="AI317" s="34"/>
      <c r="AJ317" s="34"/>
      <c r="AK317" s="34"/>
      <c r="AL317" s="34"/>
      <c r="AM317" s="34"/>
      <c r="AN317" s="34"/>
      <c r="AO317" s="34"/>
    </row>
    <row r="318">
      <c r="A318" s="34"/>
      <c r="B318" s="126"/>
      <c r="C318" s="34"/>
      <c r="D318" s="34"/>
      <c r="E318" s="34"/>
      <c r="F318" s="34"/>
      <c r="G318" s="126"/>
      <c r="H318" s="34"/>
      <c r="I318" s="34"/>
      <c r="J318" s="34"/>
      <c r="K318" s="34"/>
      <c r="L318" s="34"/>
      <c r="M318" s="126"/>
      <c r="N318" s="34"/>
      <c r="O318" s="34"/>
      <c r="P318" s="34"/>
      <c r="Q318" s="34"/>
      <c r="R318" s="34"/>
      <c r="S318" s="34"/>
      <c r="T318" s="34"/>
      <c r="U318" s="34"/>
      <c r="V318" s="126"/>
      <c r="W318" s="34"/>
      <c r="X318" s="126"/>
      <c r="Y318" s="34"/>
      <c r="Z318" s="34"/>
      <c r="AA318" s="34"/>
      <c r="AB318" s="34"/>
      <c r="AC318" s="34"/>
      <c r="AD318" s="34"/>
      <c r="AE318" s="34"/>
      <c r="AF318" s="34"/>
      <c r="AG318" s="34"/>
      <c r="AH318" s="34"/>
      <c r="AI318" s="34"/>
      <c r="AJ318" s="34"/>
      <c r="AK318" s="34"/>
      <c r="AL318" s="34"/>
      <c r="AM318" s="34"/>
      <c r="AN318" s="34"/>
      <c r="AO318" s="34"/>
    </row>
    <row r="319">
      <c r="A319" s="34"/>
      <c r="B319" s="126"/>
      <c r="C319" s="34"/>
      <c r="D319" s="34"/>
      <c r="E319" s="34"/>
      <c r="F319" s="34"/>
      <c r="G319" s="126"/>
      <c r="H319" s="34"/>
      <c r="I319" s="34"/>
      <c r="J319" s="34"/>
      <c r="K319" s="34"/>
      <c r="L319" s="34"/>
      <c r="M319" s="126"/>
      <c r="N319" s="34"/>
      <c r="O319" s="34"/>
      <c r="P319" s="34"/>
      <c r="Q319" s="34"/>
      <c r="R319" s="34"/>
      <c r="S319" s="34"/>
      <c r="T319" s="34"/>
      <c r="U319" s="34"/>
      <c r="V319" s="126"/>
      <c r="W319" s="34"/>
      <c r="X319" s="126"/>
      <c r="Y319" s="34"/>
      <c r="Z319" s="34"/>
      <c r="AA319" s="34"/>
      <c r="AB319" s="34"/>
      <c r="AC319" s="34"/>
      <c r="AD319" s="34"/>
      <c r="AE319" s="34"/>
      <c r="AF319" s="34"/>
      <c r="AG319" s="34"/>
      <c r="AH319" s="34"/>
      <c r="AI319" s="34"/>
      <c r="AJ319" s="34"/>
      <c r="AK319" s="34"/>
      <c r="AL319" s="34"/>
      <c r="AM319" s="34"/>
      <c r="AN319" s="34"/>
      <c r="AO319" s="34"/>
    </row>
    <row r="320">
      <c r="A320" s="34"/>
      <c r="B320" s="126"/>
      <c r="C320" s="34"/>
      <c r="D320" s="34"/>
      <c r="E320" s="34"/>
      <c r="F320" s="34"/>
      <c r="G320" s="126"/>
      <c r="H320" s="34"/>
      <c r="I320" s="34"/>
      <c r="J320" s="34"/>
      <c r="K320" s="34"/>
      <c r="L320" s="34"/>
      <c r="M320" s="126"/>
      <c r="N320" s="34"/>
      <c r="O320" s="34"/>
      <c r="P320" s="34"/>
      <c r="Q320" s="34"/>
      <c r="R320" s="34"/>
      <c r="S320" s="34"/>
      <c r="T320" s="34"/>
      <c r="U320" s="34"/>
      <c r="V320" s="126"/>
      <c r="W320" s="34"/>
      <c r="X320" s="126"/>
      <c r="Y320" s="34"/>
      <c r="Z320" s="34"/>
      <c r="AA320" s="34"/>
      <c r="AB320" s="34"/>
      <c r="AC320" s="34"/>
      <c r="AD320" s="34"/>
      <c r="AE320" s="34"/>
      <c r="AF320" s="34"/>
      <c r="AG320" s="34"/>
      <c r="AH320" s="34"/>
      <c r="AI320" s="34"/>
      <c r="AJ320" s="34"/>
      <c r="AK320" s="34"/>
      <c r="AL320" s="34"/>
      <c r="AM320" s="34"/>
      <c r="AN320" s="34"/>
      <c r="AO320" s="34"/>
    </row>
    <row r="321">
      <c r="A321" s="34"/>
      <c r="B321" s="126"/>
      <c r="C321" s="34"/>
      <c r="D321" s="34"/>
      <c r="E321" s="34"/>
      <c r="F321" s="34"/>
      <c r="G321" s="126"/>
      <c r="H321" s="34"/>
      <c r="I321" s="34"/>
      <c r="J321" s="34"/>
      <c r="K321" s="34"/>
      <c r="L321" s="34"/>
      <c r="M321" s="126"/>
      <c r="N321" s="34"/>
      <c r="O321" s="34"/>
      <c r="P321" s="34"/>
      <c r="Q321" s="34"/>
      <c r="R321" s="34"/>
      <c r="S321" s="34"/>
      <c r="T321" s="34"/>
      <c r="U321" s="34"/>
      <c r="V321" s="126"/>
      <c r="W321" s="34"/>
      <c r="X321" s="126"/>
      <c r="Y321" s="34"/>
      <c r="Z321" s="34"/>
      <c r="AA321" s="34"/>
      <c r="AB321" s="34"/>
      <c r="AC321" s="34"/>
      <c r="AD321" s="34"/>
      <c r="AE321" s="34"/>
      <c r="AF321" s="34"/>
      <c r="AG321" s="34"/>
      <c r="AH321" s="34"/>
      <c r="AI321" s="34"/>
      <c r="AJ321" s="34"/>
      <c r="AK321" s="34"/>
      <c r="AL321" s="34"/>
      <c r="AM321" s="34"/>
      <c r="AN321" s="34"/>
      <c r="AO321" s="34"/>
    </row>
    <row r="322">
      <c r="A322" s="34"/>
      <c r="B322" s="126"/>
      <c r="C322" s="34"/>
      <c r="D322" s="34"/>
      <c r="E322" s="34"/>
      <c r="F322" s="34"/>
      <c r="G322" s="126"/>
      <c r="H322" s="34"/>
      <c r="I322" s="34"/>
      <c r="J322" s="34"/>
      <c r="K322" s="34"/>
      <c r="L322" s="34"/>
      <c r="M322" s="126"/>
      <c r="N322" s="34"/>
      <c r="O322" s="34"/>
      <c r="P322" s="34"/>
      <c r="Q322" s="34"/>
      <c r="R322" s="34"/>
      <c r="S322" s="34"/>
      <c r="T322" s="34"/>
      <c r="U322" s="34"/>
      <c r="V322" s="126"/>
      <c r="W322" s="34"/>
      <c r="X322" s="126"/>
      <c r="Y322" s="34"/>
      <c r="Z322" s="34"/>
      <c r="AA322" s="34"/>
      <c r="AB322" s="34"/>
      <c r="AC322" s="34"/>
      <c r="AD322" s="34"/>
      <c r="AE322" s="34"/>
      <c r="AF322" s="34"/>
      <c r="AG322" s="34"/>
      <c r="AH322" s="34"/>
      <c r="AI322" s="34"/>
      <c r="AJ322" s="34"/>
      <c r="AK322" s="34"/>
      <c r="AL322" s="34"/>
      <c r="AM322" s="34"/>
      <c r="AN322" s="34"/>
      <c r="AO322" s="34"/>
    </row>
    <row r="323">
      <c r="A323" s="34"/>
      <c r="B323" s="126"/>
      <c r="C323" s="34"/>
      <c r="D323" s="34"/>
      <c r="E323" s="34"/>
      <c r="F323" s="34"/>
      <c r="G323" s="126"/>
      <c r="H323" s="34"/>
      <c r="I323" s="34"/>
      <c r="J323" s="34"/>
      <c r="K323" s="34"/>
      <c r="L323" s="34"/>
      <c r="M323" s="126"/>
      <c r="N323" s="34"/>
      <c r="O323" s="34"/>
      <c r="P323" s="34"/>
      <c r="Q323" s="34"/>
      <c r="R323" s="34"/>
      <c r="S323" s="34"/>
      <c r="T323" s="34"/>
      <c r="U323" s="34"/>
      <c r="V323" s="126"/>
      <c r="W323" s="34"/>
      <c r="X323" s="126"/>
      <c r="Y323" s="34"/>
      <c r="Z323" s="34"/>
      <c r="AA323" s="34"/>
      <c r="AB323" s="34"/>
      <c r="AC323" s="34"/>
      <c r="AD323" s="34"/>
      <c r="AE323" s="34"/>
      <c r="AF323" s="34"/>
      <c r="AG323" s="34"/>
      <c r="AH323" s="34"/>
      <c r="AI323" s="34"/>
      <c r="AJ323" s="34"/>
      <c r="AK323" s="34"/>
      <c r="AL323" s="34"/>
      <c r="AM323" s="34"/>
      <c r="AN323" s="34"/>
      <c r="AO323" s="34"/>
    </row>
    <row r="324">
      <c r="A324" s="34"/>
      <c r="B324" s="126"/>
      <c r="C324" s="34"/>
      <c r="D324" s="34"/>
      <c r="E324" s="34"/>
      <c r="F324" s="34"/>
      <c r="G324" s="126"/>
      <c r="H324" s="34"/>
      <c r="I324" s="34"/>
      <c r="J324" s="34"/>
      <c r="K324" s="34"/>
      <c r="L324" s="34"/>
      <c r="M324" s="126"/>
      <c r="N324" s="34"/>
      <c r="O324" s="34"/>
      <c r="P324" s="34"/>
      <c r="Q324" s="34"/>
      <c r="R324" s="34"/>
      <c r="S324" s="34"/>
      <c r="T324" s="34"/>
      <c r="U324" s="34"/>
      <c r="V324" s="126"/>
      <c r="W324" s="34"/>
      <c r="X324" s="126"/>
      <c r="Y324" s="34"/>
      <c r="Z324" s="34"/>
      <c r="AA324" s="34"/>
      <c r="AB324" s="34"/>
      <c r="AC324" s="34"/>
      <c r="AD324" s="34"/>
      <c r="AE324" s="34"/>
      <c r="AF324" s="34"/>
      <c r="AG324" s="34"/>
      <c r="AH324" s="34"/>
      <c r="AI324" s="34"/>
      <c r="AJ324" s="34"/>
      <c r="AK324" s="34"/>
      <c r="AL324" s="34"/>
      <c r="AM324" s="34"/>
      <c r="AN324" s="34"/>
      <c r="AO324" s="34"/>
    </row>
    <row r="325">
      <c r="A325" s="34"/>
      <c r="B325" s="126"/>
      <c r="C325" s="34"/>
      <c r="D325" s="34"/>
      <c r="E325" s="34"/>
      <c r="F325" s="34"/>
      <c r="G325" s="126"/>
      <c r="H325" s="34"/>
      <c r="I325" s="34"/>
      <c r="J325" s="34"/>
      <c r="K325" s="34"/>
      <c r="L325" s="34"/>
      <c r="M325" s="126"/>
      <c r="N325" s="34"/>
      <c r="O325" s="34"/>
      <c r="P325" s="34"/>
      <c r="Q325" s="34"/>
      <c r="R325" s="34"/>
      <c r="S325" s="34"/>
      <c r="T325" s="34"/>
      <c r="U325" s="34"/>
      <c r="V325" s="126"/>
      <c r="W325" s="34"/>
      <c r="X325" s="126"/>
      <c r="Y325" s="34"/>
      <c r="Z325" s="34"/>
      <c r="AA325" s="34"/>
      <c r="AB325" s="34"/>
      <c r="AC325" s="34"/>
      <c r="AD325" s="34"/>
      <c r="AE325" s="34"/>
      <c r="AF325" s="34"/>
      <c r="AG325" s="34"/>
      <c r="AH325" s="34"/>
      <c r="AI325" s="34"/>
      <c r="AJ325" s="34"/>
      <c r="AK325" s="34"/>
      <c r="AL325" s="34"/>
      <c r="AM325" s="34"/>
      <c r="AN325" s="34"/>
      <c r="AO325" s="34"/>
    </row>
    <row r="326">
      <c r="A326" s="34"/>
      <c r="B326" s="126"/>
      <c r="C326" s="34"/>
      <c r="D326" s="34"/>
      <c r="E326" s="34"/>
      <c r="F326" s="34"/>
      <c r="G326" s="126"/>
      <c r="H326" s="34"/>
      <c r="I326" s="34"/>
      <c r="J326" s="34"/>
      <c r="K326" s="34"/>
      <c r="L326" s="34"/>
      <c r="M326" s="126"/>
      <c r="N326" s="34"/>
      <c r="O326" s="34"/>
      <c r="P326" s="34"/>
      <c r="Q326" s="34"/>
      <c r="R326" s="34"/>
      <c r="S326" s="34"/>
      <c r="T326" s="34"/>
      <c r="U326" s="34"/>
      <c r="V326" s="126"/>
      <c r="W326" s="34"/>
      <c r="X326" s="126"/>
      <c r="Y326" s="34"/>
      <c r="Z326" s="34"/>
      <c r="AA326" s="34"/>
      <c r="AB326" s="34"/>
      <c r="AC326" s="34"/>
      <c r="AD326" s="34"/>
      <c r="AE326" s="34"/>
      <c r="AF326" s="34"/>
      <c r="AG326" s="34"/>
      <c r="AH326" s="34"/>
      <c r="AI326" s="34"/>
      <c r="AJ326" s="34"/>
      <c r="AK326" s="34"/>
      <c r="AL326" s="34"/>
      <c r="AM326" s="34"/>
      <c r="AN326" s="34"/>
      <c r="AO326" s="34"/>
    </row>
    <row r="327">
      <c r="A327" s="34"/>
      <c r="B327" s="126"/>
      <c r="C327" s="34"/>
      <c r="D327" s="34"/>
      <c r="E327" s="34"/>
      <c r="F327" s="34"/>
      <c r="G327" s="126"/>
      <c r="H327" s="34"/>
      <c r="I327" s="34"/>
      <c r="J327" s="34"/>
      <c r="K327" s="34"/>
      <c r="L327" s="34"/>
      <c r="M327" s="126"/>
      <c r="N327" s="34"/>
      <c r="O327" s="34"/>
      <c r="P327" s="34"/>
      <c r="Q327" s="34"/>
      <c r="R327" s="34"/>
      <c r="S327" s="34"/>
      <c r="T327" s="34"/>
      <c r="U327" s="34"/>
      <c r="V327" s="126"/>
      <c r="W327" s="34"/>
      <c r="X327" s="126"/>
      <c r="Y327" s="34"/>
      <c r="Z327" s="34"/>
      <c r="AA327" s="34"/>
      <c r="AB327" s="34"/>
      <c r="AC327" s="34"/>
      <c r="AD327" s="34"/>
      <c r="AE327" s="34"/>
      <c r="AF327" s="34"/>
      <c r="AG327" s="34"/>
      <c r="AH327" s="34"/>
      <c r="AI327" s="34"/>
      <c r="AJ327" s="34"/>
      <c r="AK327" s="34"/>
      <c r="AL327" s="34"/>
      <c r="AM327" s="34"/>
      <c r="AN327" s="34"/>
      <c r="AO327" s="34"/>
    </row>
    <row r="328">
      <c r="A328" s="34"/>
      <c r="B328" s="126"/>
      <c r="C328" s="34"/>
      <c r="D328" s="34"/>
      <c r="E328" s="34"/>
      <c r="F328" s="34"/>
      <c r="G328" s="126"/>
      <c r="H328" s="34"/>
      <c r="I328" s="34"/>
      <c r="J328" s="34"/>
      <c r="K328" s="34"/>
      <c r="L328" s="34"/>
      <c r="M328" s="126"/>
      <c r="N328" s="34"/>
      <c r="O328" s="34"/>
      <c r="P328" s="34"/>
      <c r="Q328" s="34"/>
      <c r="R328" s="34"/>
      <c r="S328" s="34"/>
      <c r="T328" s="34"/>
      <c r="U328" s="34"/>
      <c r="V328" s="126"/>
      <c r="W328" s="34"/>
      <c r="X328" s="126"/>
      <c r="Y328" s="34"/>
      <c r="Z328" s="34"/>
      <c r="AA328" s="34"/>
      <c r="AB328" s="34"/>
      <c r="AC328" s="34"/>
      <c r="AD328" s="34"/>
      <c r="AE328" s="34"/>
      <c r="AF328" s="34"/>
      <c r="AG328" s="34"/>
      <c r="AH328" s="34"/>
      <c r="AI328" s="34"/>
      <c r="AJ328" s="34"/>
      <c r="AK328" s="34"/>
      <c r="AL328" s="34"/>
      <c r="AM328" s="34"/>
      <c r="AN328" s="34"/>
      <c r="AO328" s="34"/>
    </row>
    <row r="329">
      <c r="A329" s="34"/>
      <c r="B329" s="126"/>
      <c r="C329" s="34"/>
      <c r="D329" s="34"/>
      <c r="E329" s="34"/>
      <c r="F329" s="34"/>
      <c r="G329" s="126"/>
      <c r="H329" s="34"/>
      <c r="I329" s="34"/>
      <c r="J329" s="34"/>
      <c r="K329" s="34"/>
      <c r="L329" s="34"/>
      <c r="M329" s="126"/>
      <c r="N329" s="34"/>
      <c r="O329" s="34"/>
      <c r="P329" s="34"/>
      <c r="Q329" s="34"/>
      <c r="R329" s="34"/>
      <c r="S329" s="34"/>
      <c r="T329" s="34"/>
      <c r="U329" s="34"/>
      <c r="V329" s="126"/>
      <c r="W329" s="34"/>
      <c r="X329" s="126"/>
      <c r="Y329" s="34"/>
      <c r="Z329" s="34"/>
      <c r="AA329" s="34"/>
      <c r="AB329" s="34"/>
      <c r="AC329" s="34"/>
      <c r="AD329" s="34"/>
      <c r="AE329" s="34"/>
      <c r="AF329" s="34"/>
      <c r="AG329" s="34"/>
      <c r="AH329" s="34"/>
      <c r="AI329" s="34"/>
      <c r="AJ329" s="34"/>
      <c r="AK329" s="34"/>
      <c r="AL329" s="34"/>
      <c r="AM329" s="34"/>
      <c r="AN329" s="34"/>
      <c r="AO329" s="34"/>
    </row>
    <row r="330">
      <c r="A330" s="34"/>
      <c r="B330" s="126"/>
      <c r="C330" s="34"/>
      <c r="D330" s="34"/>
      <c r="E330" s="34"/>
      <c r="F330" s="34"/>
      <c r="G330" s="126"/>
      <c r="H330" s="34"/>
      <c r="I330" s="34"/>
      <c r="J330" s="34"/>
      <c r="K330" s="34"/>
      <c r="L330" s="34"/>
      <c r="M330" s="126"/>
      <c r="N330" s="34"/>
      <c r="O330" s="34"/>
      <c r="P330" s="34"/>
      <c r="Q330" s="34"/>
      <c r="R330" s="34"/>
      <c r="S330" s="34"/>
      <c r="T330" s="34"/>
      <c r="U330" s="34"/>
      <c r="V330" s="126"/>
      <c r="W330" s="34"/>
      <c r="X330" s="126"/>
      <c r="Y330" s="34"/>
      <c r="Z330" s="34"/>
      <c r="AA330" s="34"/>
      <c r="AB330" s="34"/>
      <c r="AC330" s="34"/>
      <c r="AD330" s="34"/>
      <c r="AE330" s="34"/>
      <c r="AF330" s="34"/>
      <c r="AG330" s="34"/>
      <c r="AH330" s="34"/>
      <c r="AI330" s="34"/>
      <c r="AJ330" s="34"/>
      <c r="AK330" s="34"/>
      <c r="AL330" s="34"/>
      <c r="AM330" s="34"/>
      <c r="AN330" s="34"/>
      <c r="AO330" s="34"/>
    </row>
    <row r="331">
      <c r="A331" s="34"/>
      <c r="B331" s="126"/>
      <c r="C331" s="34"/>
      <c r="D331" s="34"/>
      <c r="E331" s="34"/>
      <c r="F331" s="34"/>
      <c r="G331" s="126"/>
      <c r="H331" s="34"/>
      <c r="I331" s="34"/>
      <c r="J331" s="34"/>
      <c r="K331" s="34"/>
      <c r="L331" s="34"/>
      <c r="M331" s="126"/>
      <c r="N331" s="34"/>
      <c r="O331" s="34"/>
      <c r="P331" s="34"/>
      <c r="Q331" s="34"/>
      <c r="R331" s="34"/>
      <c r="S331" s="34"/>
      <c r="T331" s="34"/>
      <c r="U331" s="34"/>
      <c r="V331" s="126"/>
      <c r="W331" s="34"/>
      <c r="X331" s="126"/>
      <c r="Y331" s="34"/>
      <c r="Z331" s="34"/>
      <c r="AA331" s="34"/>
      <c r="AB331" s="34"/>
      <c r="AC331" s="34"/>
      <c r="AD331" s="34"/>
      <c r="AE331" s="34"/>
      <c r="AF331" s="34"/>
      <c r="AG331" s="34"/>
      <c r="AH331" s="34"/>
      <c r="AI331" s="34"/>
      <c r="AJ331" s="34"/>
      <c r="AK331" s="34"/>
      <c r="AL331" s="34"/>
      <c r="AM331" s="34"/>
      <c r="AN331" s="34"/>
      <c r="AO331" s="34"/>
    </row>
    <row r="332">
      <c r="A332" s="34"/>
      <c r="B332" s="126"/>
      <c r="C332" s="34"/>
      <c r="D332" s="34"/>
      <c r="E332" s="34"/>
      <c r="F332" s="34"/>
      <c r="G332" s="126"/>
      <c r="H332" s="34"/>
      <c r="I332" s="34"/>
      <c r="J332" s="34"/>
      <c r="K332" s="34"/>
      <c r="L332" s="34"/>
      <c r="M332" s="126"/>
      <c r="N332" s="34"/>
      <c r="O332" s="34"/>
      <c r="P332" s="34"/>
      <c r="Q332" s="34"/>
      <c r="R332" s="34"/>
      <c r="S332" s="34"/>
      <c r="T332" s="34"/>
      <c r="U332" s="34"/>
      <c r="V332" s="126"/>
      <c r="W332" s="34"/>
      <c r="X332" s="126"/>
      <c r="Y332" s="34"/>
      <c r="Z332" s="34"/>
      <c r="AA332" s="34"/>
      <c r="AB332" s="34"/>
      <c r="AC332" s="34"/>
      <c r="AD332" s="34"/>
      <c r="AE332" s="34"/>
      <c r="AF332" s="34"/>
      <c r="AG332" s="34"/>
      <c r="AH332" s="34"/>
      <c r="AI332" s="34"/>
      <c r="AJ332" s="34"/>
      <c r="AK332" s="34"/>
      <c r="AL332" s="34"/>
      <c r="AM332" s="34"/>
      <c r="AN332" s="34"/>
      <c r="AO332" s="34"/>
    </row>
    <row r="333">
      <c r="A333" s="34"/>
      <c r="B333" s="126"/>
      <c r="C333" s="34"/>
      <c r="D333" s="34"/>
      <c r="E333" s="34"/>
      <c r="F333" s="34"/>
      <c r="G333" s="126"/>
      <c r="H333" s="34"/>
      <c r="I333" s="34"/>
      <c r="J333" s="34"/>
      <c r="K333" s="34"/>
      <c r="L333" s="34"/>
      <c r="M333" s="126"/>
      <c r="N333" s="34"/>
      <c r="O333" s="34"/>
      <c r="P333" s="34"/>
      <c r="Q333" s="34"/>
      <c r="R333" s="34"/>
      <c r="S333" s="34"/>
      <c r="T333" s="34"/>
      <c r="U333" s="34"/>
      <c r="V333" s="126"/>
      <c r="W333" s="34"/>
      <c r="X333" s="126"/>
      <c r="Y333" s="34"/>
      <c r="Z333" s="34"/>
      <c r="AA333" s="34"/>
      <c r="AB333" s="34"/>
      <c r="AC333" s="34"/>
      <c r="AD333" s="34"/>
      <c r="AE333" s="34"/>
      <c r="AF333" s="34"/>
      <c r="AG333" s="34"/>
      <c r="AH333" s="34"/>
      <c r="AI333" s="34"/>
      <c r="AJ333" s="34"/>
      <c r="AK333" s="34"/>
      <c r="AL333" s="34"/>
      <c r="AM333" s="34"/>
      <c r="AN333" s="34"/>
      <c r="AO333" s="34"/>
    </row>
    <row r="334">
      <c r="A334" s="34"/>
      <c r="B334" s="126"/>
      <c r="C334" s="34"/>
      <c r="D334" s="34"/>
      <c r="E334" s="34"/>
      <c r="F334" s="34"/>
      <c r="G334" s="126"/>
      <c r="H334" s="34"/>
      <c r="I334" s="34"/>
      <c r="J334" s="34"/>
      <c r="K334" s="34"/>
      <c r="L334" s="34"/>
      <c r="M334" s="126"/>
      <c r="N334" s="34"/>
      <c r="O334" s="34"/>
      <c r="P334" s="34"/>
      <c r="Q334" s="34"/>
      <c r="R334" s="34"/>
      <c r="S334" s="34"/>
      <c r="T334" s="34"/>
      <c r="U334" s="34"/>
      <c r="V334" s="126"/>
      <c r="W334" s="34"/>
      <c r="X334" s="126"/>
      <c r="Y334" s="34"/>
      <c r="Z334" s="34"/>
      <c r="AA334" s="34"/>
      <c r="AB334" s="34"/>
      <c r="AC334" s="34"/>
      <c r="AD334" s="34"/>
      <c r="AE334" s="34"/>
      <c r="AF334" s="34"/>
      <c r="AG334" s="34"/>
      <c r="AH334" s="34"/>
      <c r="AI334" s="34"/>
      <c r="AJ334" s="34"/>
      <c r="AK334" s="34"/>
      <c r="AL334" s="34"/>
      <c r="AM334" s="34"/>
      <c r="AN334" s="34"/>
      <c r="AO334" s="34"/>
    </row>
    <row r="335">
      <c r="A335" s="34"/>
      <c r="B335" s="126"/>
      <c r="C335" s="34"/>
      <c r="D335" s="34"/>
      <c r="E335" s="34"/>
      <c r="F335" s="34"/>
      <c r="G335" s="126"/>
      <c r="H335" s="34"/>
      <c r="I335" s="34"/>
      <c r="J335" s="34"/>
      <c r="K335" s="34"/>
      <c r="L335" s="34"/>
      <c r="M335" s="126"/>
      <c r="N335" s="34"/>
      <c r="O335" s="34"/>
      <c r="P335" s="34"/>
      <c r="Q335" s="34"/>
      <c r="R335" s="34"/>
      <c r="S335" s="34"/>
      <c r="T335" s="34"/>
      <c r="U335" s="34"/>
      <c r="V335" s="126"/>
      <c r="W335" s="34"/>
      <c r="X335" s="126"/>
      <c r="Y335" s="34"/>
      <c r="Z335" s="34"/>
      <c r="AA335" s="34"/>
      <c r="AB335" s="34"/>
      <c r="AC335" s="34"/>
      <c r="AD335" s="34"/>
      <c r="AE335" s="34"/>
      <c r="AF335" s="34"/>
      <c r="AG335" s="34"/>
      <c r="AH335" s="34"/>
      <c r="AI335" s="34"/>
      <c r="AJ335" s="34"/>
      <c r="AK335" s="34"/>
      <c r="AL335" s="34"/>
      <c r="AM335" s="34"/>
      <c r="AN335" s="34"/>
      <c r="AO335" s="34"/>
    </row>
    <row r="336">
      <c r="A336" s="34"/>
      <c r="B336" s="126"/>
      <c r="C336" s="34"/>
      <c r="D336" s="34"/>
      <c r="E336" s="34"/>
      <c r="F336" s="34"/>
      <c r="G336" s="126"/>
      <c r="H336" s="34"/>
      <c r="I336" s="34"/>
      <c r="J336" s="34"/>
      <c r="K336" s="34"/>
      <c r="L336" s="34"/>
      <c r="M336" s="126"/>
      <c r="N336" s="34"/>
      <c r="O336" s="34"/>
      <c r="P336" s="34"/>
      <c r="Q336" s="34"/>
      <c r="R336" s="34"/>
      <c r="S336" s="34"/>
      <c r="T336" s="34"/>
      <c r="U336" s="34"/>
      <c r="V336" s="126"/>
      <c r="W336" s="34"/>
      <c r="X336" s="126"/>
      <c r="Y336" s="34"/>
      <c r="Z336" s="34"/>
      <c r="AA336" s="34"/>
      <c r="AB336" s="34"/>
      <c r="AC336" s="34"/>
      <c r="AD336" s="34"/>
      <c r="AE336" s="34"/>
      <c r="AF336" s="34"/>
      <c r="AG336" s="34"/>
      <c r="AH336" s="34"/>
      <c r="AI336" s="34"/>
      <c r="AJ336" s="34"/>
      <c r="AK336" s="34"/>
      <c r="AL336" s="34"/>
      <c r="AM336" s="34"/>
      <c r="AN336" s="34"/>
      <c r="AO336" s="34"/>
    </row>
    <row r="337">
      <c r="A337" s="34"/>
      <c r="B337" s="126"/>
      <c r="C337" s="34"/>
      <c r="D337" s="34"/>
      <c r="E337" s="34"/>
      <c r="F337" s="34"/>
      <c r="G337" s="126"/>
      <c r="H337" s="34"/>
      <c r="I337" s="34"/>
      <c r="J337" s="34"/>
      <c r="K337" s="34"/>
      <c r="L337" s="34"/>
      <c r="M337" s="126"/>
      <c r="N337" s="34"/>
      <c r="O337" s="34"/>
      <c r="P337" s="34"/>
      <c r="Q337" s="34"/>
      <c r="R337" s="34"/>
      <c r="S337" s="34"/>
      <c r="T337" s="34"/>
      <c r="U337" s="34"/>
      <c r="V337" s="126"/>
      <c r="W337" s="34"/>
      <c r="X337" s="126"/>
      <c r="Y337" s="34"/>
      <c r="Z337" s="34"/>
      <c r="AA337" s="34"/>
      <c r="AB337" s="34"/>
      <c r="AC337" s="34"/>
      <c r="AD337" s="34"/>
      <c r="AE337" s="34"/>
      <c r="AF337" s="34"/>
      <c r="AG337" s="34"/>
      <c r="AH337" s="34"/>
      <c r="AI337" s="34"/>
      <c r="AJ337" s="34"/>
      <c r="AK337" s="34"/>
      <c r="AL337" s="34"/>
      <c r="AM337" s="34"/>
      <c r="AN337" s="34"/>
      <c r="AO337" s="34"/>
    </row>
    <row r="338">
      <c r="A338" s="34"/>
      <c r="B338" s="126"/>
      <c r="C338" s="34"/>
      <c r="D338" s="34"/>
      <c r="E338" s="34"/>
      <c r="F338" s="34"/>
      <c r="G338" s="126"/>
      <c r="H338" s="34"/>
      <c r="I338" s="34"/>
      <c r="J338" s="34"/>
      <c r="K338" s="34"/>
      <c r="L338" s="34"/>
      <c r="M338" s="126"/>
      <c r="N338" s="34"/>
      <c r="O338" s="34"/>
      <c r="P338" s="34"/>
      <c r="Q338" s="34"/>
      <c r="R338" s="34"/>
      <c r="S338" s="34"/>
      <c r="T338" s="34"/>
      <c r="U338" s="34"/>
      <c r="V338" s="126"/>
      <c r="W338" s="34"/>
      <c r="X338" s="126"/>
      <c r="Y338" s="34"/>
      <c r="Z338" s="34"/>
      <c r="AA338" s="34"/>
      <c r="AB338" s="34"/>
      <c r="AC338" s="34"/>
      <c r="AD338" s="34"/>
      <c r="AE338" s="34"/>
      <c r="AF338" s="34"/>
      <c r="AG338" s="34"/>
      <c r="AH338" s="34"/>
      <c r="AI338" s="34"/>
      <c r="AJ338" s="34"/>
      <c r="AK338" s="34"/>
      <c r="AL338" s="34"/>
      <c r="AM338" s="34"/>
      <c r="AN338" s="34"/>
      <c r="AO338" s="34"/>
    </row>
    <row r="339">
      <c r="A339" s="34"/>
      <c r="B339" s="126"/>
      <c r="C339" s="34"/>
      <c r="D339" s="34"/>
      <c r="E339" s="34"/>
      <c r="F339" s="34"/>
      <c r="G339" s="126"/>
      <c r="H339" s="34"/>
      <c r="I339" s="34"/>
      <c r="J339" s="34"/>
      <c r="K339" s="34"/>
      <c r="L339" s="34"/>
      <c r="M339" s="126"/>
      <c r="N339" s="34"/>
      <c r="O339" s="34"/>
      <c r="P339" s="34"/>
      <c r="Q339" s="34"/>
      <c r="R339" s="34"/>
      <c r="S339" s="34"/>
      <c r="T339" s="34"/>
      <c r="U339" s="34"/>
      <c r="V339" s="126"/>
      <c r="W339" s="34"/>
      <c r="X339" s="126"/>
      <c r="Y339" s="34"/>
      <c r="Z339" s="34"/>
      <c r="AA339" s="34"/>
      <c r="AB339" s="34"/>
      <c r="AC339" s="34"/>
      <c r="AD339" s="34"/>
      <c r="AE339" s="34"/>
      <c r="AF339" s="34"/>
      <c r="AG339" s="34"/>
      <c r="AH339" s="34"/>
      <c r="AI339" s="34"/>
      <c r="AJ339" s="34"/>
      <c r="AK339" s="34"/>
      <c r="AL339" s="34"/>
      <c r="AM339" s="34"/>
      <c r="AN339" s="34"/>
      <c r="AO339" s="34"/>
    </row>
    <row r="340">
      <c r="A340" s="34"/>
      <c r="B340" s="126"/>
      <c r="C340" s="34"/>
      <c r="D340" s="34"/>
      <c r="E340" s="34"/>
      <c r="F340" s="34"/>
      <c r="G340" s="126"/>
      <c r="H340" s="34"/>
      <c r="I340" s="34"/>
      <c r="J340" s="34"/>
      <c r="K340" s="34"/>
      <c r="L340" s="34"/>
      <c r="M340" s="126"/>
      <c r="N340" s="34"/>
      <c r="O340" s="34"/>
      <c r="P340" s="34"/>
      <c r="Q340" s="34"/>
      <c r="R340" s="34"/>
      <c r="S340" s="34"/>
      <c r="T340" s="34"/>
      <c r="U340" s="34"/>
      <c r="V340" s="126"/>
      <c r="W340" s="34"/>
      <c r="X340" s="126"/>
      <c r="Y340" s="34"/>
      <c r="Z340" s="34"/>
      <c r="AA340" s="34"/>
      <c r="AB340" s="34"/>
      <c r="AC340" s="34"/>
      <c r="AD340" s="34"/>
      <c r="AE340" s="34"/>
      <c r="AF340" s="34"/>
      <c r="AG340" s="34"/>
      <c r="AH340" s="34"/>
      <c r="AI340" s="34"/>
      <c r="AJ340" s="34"/>
      <c r="AK340" s="34"/>
      <c r="AL340" s="34"/>
      <c r="AM340" s="34"/>
      <c r="AN340" s="34"/>
      <c r="AO340" s="34"/>
    </row>
    <row r="341">
      <c r="A341" s="34"/>
      <c r="B341" s="126"/>
      <c r="C341" s="34"/>
      <c r="D341" s="34"/>
      <c r="E341" s="34"/>
      <c r="F341" s="34"/>
      <c r="G341" s="126"/>
      <c r="H341" s="34"/>
      <c r="I341" s="34"/>
      <c r="J341" s="34"/>
      <c r="K341" s="34"/>
      <c r="L341" s="34"/>
      <c r="M341" s="126"/>
      <c r="N341" s="34"/>
      <c r="O341" s="34"/>
      <c r="P341" s="34"/>
      <c r="Q341" s="34"/>
      <c r="R341" s="34"/>
      <c r="S341" s="34"/>
      <c r="T341" s="34"/>
      <c r="U341" s="34"/>
      <c r="V341" s="126"/>
      <c r="W341" s="34"/>
      <c r="X341" s="126"/>
      <c r="Y341" s="34"/>
      <c r="Z341" s="34"/>
      <c r="AA341" s="34"/>
      <c r="AB341" s="34"/>
      <c r="AC341" s="34"/>
      <c r="AD341" s="34"/>
      <c r="AE341" s="34"/>
      <c r="AF341" s="34"/>
      <c r="AG341" s="34"/>
      <c r="AH341" s="34"/>
      <c r="AI341" s="34"/>
      <c r="AJ341" s="34"/>
      <c r="AK341" s="34"/>
      <c r="AL341" s="34"/>
      <c r="AM341" s="34"/>
      <c r="AN341" s="34"/>
      <c r="AO341" s="34"/>
    </row>
    <row r="342">
      <c r="A342" s="34"/>
      <c r="B342" s="126"/>
      <c r="C342" s="34"/>
      <c r="D342" s="34"/>
      <c r="E342" s="34"/>
      <c r="F342" s="34"/>
      <c r="G342" s="126"/>
      <c r="H342" s="34"/>
      <c r="I342" s="34"/>
      <c r="J342" s="34"/>
      <c r="K342" s="34"/>
      <c r="L342" s="34"/>
      <c r="M342" s="126"/>
      <c r="N342" s="34"/>
      <c r="O342" s="34"/>
      <c r="P342" s="34"/>
      <c r="Q342" s="34"/>
      <c r="R342" s="34"/>
      <c r="S342" s="34"/>
      <c r="T342" s="34"/>
      <c r="U342" s="34"/>
      <c r="V342" s="126"/>
      <c r="W342" s="34"/>
      <c r="X342" s="126"/>
      <c r="Y342" s="34"/>
      <c r="Z342" s="34"/>
      <c r="AA342" s="34"/>
      <c r="AB342" s="34"/>
      <c r="AC342" s="34"/>
      <c r="AD342" s="34"/>
      <c r="AE342" s="34"/>
      <c r="AF342" s="34"/>
      <c r="AG342" s="34"/>
      <c r="AH342" s="34"/>
      <c r="AI342" s="34"/>
      <c r="AJ342" s="34"/>
      <c r="AK342" s="34"/>
      <c r="AL342" s="34"/>
      <c r="AM342" s="34"/>
      <c r="AN342" s="34"/>
      <c r="AO342" s="34"/>
    </row>
    <row r="343">
      <c r="A343" s="34"/>
      <c r="B343" s="126"/>
      <c r="C343" s="34"/>
      <c r="D343" s="34"/>
      <c r="E343" s="34"/>
      <c r="F343" s="34"/>
      <c r="G343" s="126"/>
      <c r="H343" s="34"/>
      <c r="I343" s="34"/>
      <c r="J343" s="34"/>
      <c r="K343" s="34"/>
      <c r="L343" s="34"/>
      <c r="M343" s="126"/>
      <c r="N343" s="34"/>
      <c r="O343" s="34"/>
      <c r="P343" s="34"/>
      <c r="Q343" s="34"/>
      <c r="R343" s="34"/>
      <c r="S343" s="34"/>
      <c r="T343" s="34"/>
      <c r="U343" s="34"/>
      <c r="V343" s="126"/>
      <c r="W343" s="34"/>
      <c r="X343" s="126"/>
      <c r="Y343" s="34"/>
      <c r="Z343" s="34"/>
      <c r="AA343" s="34"/>
      <c r="AB343" s="34"/>
      <c r="AC343" s="34"/>
      <c r="AD343" s="34"/>
      <c r="AE343" s="34"/>
      <c r="AF343" s="34"/>
      <c r="AG343" s="34"/>
      <c r="AH343" s="34"/>
      <c r="AI343" s="34"/>
      <c r="AJ343" s="34"/>
      <c r="AK343" s="34"/>
      <c r="AL343" s="34"/>
      <c r="AM343" s="34"/>
      <c r="AN343" s="34"/>
      <c r="AO343" s="34"/>
    </row>
    <row r="344">
      <c r="A344" s="34"/>
      <c r="B344" s="126"/>
      <c r="C344" s="34"/>
      <c r="D344" s="34"/>
      <c r="E344" s="34"/>
      <c r="F344" s="34"/>
      <c r="G344" s="126"/>
      <c r="H344" s="34"/>
      <c r="I344" s="34"/>
      <c r="J344" s="34"/>
      <c r="K344" s="34"/>
      <c r="L344" s="34"/>
      <c r="M344" s="126"/>
      <c r="N344" s="34"/>
      <c r="O344" s="34"/>
      <c r="P344" s="34"/>
      <c r="Q344" s="34"/>
      <c r="R344" s="34"/>
      <c r="S344" s="34"/>
      <c r="T344" s="34"/>
      <c r="U344" s="34"/>
      <c r="V344" s="126"/>
      <c r="W344" s="34"/>
      <c r="X344" s="126"/>
      <c r="Y344" s="34"/>
      <c r="Z344" s="34"/>
      <c r="AA344" s="34"/>
      <c r="AB344" s="34"/>
      <c r="AC344" s="34"/>
      <c r="AD344" s="34"/>
      <c r="AE344" s="34"/>
      <c r="AF344" s="34"/>
      <c r="AG344" s="34"/>
      <c r="AH344" s="34"/>
      <c r="AI344" s="34"/>
      <c r="AJ344" s="34"/>
      <c r="AK344" s="34"/>
      <c r="AL344" s="34"/>
      <c r="AM344" s="34"/>
      <c r="AN344" s="34"/>
      <c r="AO344" s="34"/>
    </row>
    <row r="345">
      <c r="A345" s="34"/>
      <c r="B345" s="126"/>
      <c r="C345" s="34"/>
      <c r="D345" s="34"/>
      <c r="E345" s="34"/>
      <c r="F345" s="34"/>
      <c r="G345" s="126"/>
      <c r="H345" s="34"/>
      <c r="I345" s="34"/>
      <c r="J345" s="34"/>
      <c r="K345" s="34"/>
      <c r="L345" s="34"/>
      <c r="M345" s="126"/>
      <c r="N345" s="34"/>
      <c r="O345" s="34"/>
      <c r="P345" s="34"/>
      <c r="Q345" s="34"/>
      <c r="R345" s="34"/>
      <c r="S345" s="34"/>
      <c r="T345" s="34"/>
      <c r="U345" s="34"/>
      <c r="V345" s="126"/>
      <c r="W345" s="34"/>
      <c r="X345" s="126"/>
      <c r="Y345" s="34"/>
      <c r="Z345" s="34"/>
      <c r="AA345" s="34"/>
      <c r="AB345" s="34"/>
      <c r="AC345" s="34"/>
      <c r="AD345" s="34"/>
      <c r="AE345" s="34"/>
      <c r="AF345" s="34"/>
      <c r="AG345" s="34"/>
      <c r="AH345" s="34"/>
      <c r="AI345" s="34"/>
      <c r="AJ345" s="34"/>
      <c r="AK345" s="34"/>
      <c r="AL345" s="34"/>
      <c r="AM345" s="34"/>
      <c r="AN345" s="34"/>
      <c r="AO345" s="34"/>
    </row>
    <row r="346">
      <c r="A346" s="34"/>
      <c r="B346" s="126"/>
      <c r="C346" s="34"/>
      <c r="D346" s="34"/>
      <c r="E346" s="34"/>
      <c r="F346" s="34"/>
      <c r="G346" s="126"/>
      <c r="H346" s="34"/>
      <c r="I346" s="34"/>
      <c r="J346" s="34"/>
      <c r="K346" s="34"/>
      <c r="L346" s="34"/>
      <c r="M346" s="126"/>
      <c r="N346" s="34"/>
      <c r="O346" s="34"/>
      <c r="P346" s="34"/>
      <c r="Q346" s="34"/>
      <c r="R346" s="34"/>
      <c r="S346" s="34"/>
      <c r="T346" s="34"/>
      <c r="U346" s="34"/>
      <c r="V346" s="126"/>
      <c r="W346" s="34"/>
      <c r="X346" s="126"/>
      <c r="Y346" s="34"/>
      <c r="Z346" s="34"/>
      <c r="AA346" s="34"/>
      <c r="AB346" s="34"/>
      <c r="AC346" s="34"/>
      <c r="AD346" s="34"/>
      <c r="AE346" s="34"/>
      <c r="AF346" s="34"/>
      <c r="AG346" s="34"/>
      <c r="AH346" s="34"/>
      <c r="AI346" s="34"/>
      <c r="AJ346" s="34"/>
      <c r="AK346" s="34"/>
      <c r="AL346" s="34"/>
      <c r="AM346" s="34"/>
      <c r="AN346" s="34"/>
      <c r="AO346" s="34"/>
    </row>
    <row r="347">
      <c r="A347" s="34"/>
      <c r="B347" s="126"/>
      <c r="C347" s="34"/>
      <c r="D347" s="34"/>
      <c r="E347" s="34"/>
      <c r="F347" s="34"/>
      <c r="G347" s="126"/>
      <c r="H347" s="34"/>
      <c r="I347" s="34"/>
      <c r="J347" s="34"/>
      <c r="K347" s="34"/>
      <c r="L347" s="34"/>
      <c r="M347" s="126"/>
      <c r="N347" s="34"/>
      <c r="O347" s="34"/>
      <c r="P347" s="34"/>
      <c r="Q347" s="34"/>
      <c r="R347" s="34"/>
      <c r="S347" s="34"/>
      <c r="T347" s="34"/>
      <c r="U347" s="34"/>
      <c r="V347" s="126"/>
      <c r="W347" s="34"/>
      <c r="X347" s="126"/>
      <c r="Y347" s="34"/>
      <c r="Z347" s="34"/>
      <c r="AA347" s="34"/>
      <c r="AB347" s="34"/>
      <c r="AC347" s="34"/>
      <c r="AD347" s="34"/>
      <c r="AE347" s="34"/>
      <c r="AF347" s="34"/>
      <c r="AG347" s="34"/>
      <c r="AH347" s="34"/>
      <c r="AI347" s="34"/>
      <c r="AJ347" s="34"/>
      <c r="AK347" s="34"/>
      <c r="AL347" s="34"/>
      <c r="AM347" s="34"/>
      <c r="AN347" s="34"/>
      <c r="AO347" s="34"/>
    </row>
    <row r="348">
      <c r="A348" s="34"/>
      <c r="B348" s="126"/>
      <c r="C348" s="34"/>
      <c r="D348" s="34"/>
      <c r="E348" s="34"/>
      <c r="F348" s="34"/>
      <c r="G348" s="126"/>
      <c r="H348" s="34"/>
      <c r="I348" s="34"/>
      <c r="J348" s="34"/>
      <c r="K348" s="34"/>
      <c r="L348" s="34"/>
      <c r="M348" s="126"/>
      <c r="N348" s="34"/>
      <c r="O348" s="34"/>
      <c r="P348" s="34"/>
      <c r="Q348" s="34"/>
      <c r="R348" s="34"/>
      <c r="S348" s="34"/>
      <c r="T348" s="34"/>
      <c r="U348" s="34"/>
      <c r="V348" s="126"/>
      <c r="W348" s="34"/>
      <c r="X348" s="126"/>
      <c r="Y348" s="34"/>
      <c r="Z348" s="34"/>
      <c r="AA348" s="34"/>
      <c r="AB348" s="34"/>
      <c r="AC348" s="34"/>
      <c r="AD348" s="34"/>
      <c r="AE348" s="34"/>
      <c r="AF348" s="34"/>
      <c r="AG348" s="34"/>
      <c r="AH348" s="34"/>
      <c r="AI348" s="34"/>
      <c r="AJ348" s="34"/>
      <c r="AK348" s="34"/>
      <c r="AL348" s="34"/>
      <c r="AM348" s="34"/>
      <c r="AN348" s="34"/>
      <c r="AO348" s="34"/>
    </row>
    <row r="349">
      <c r="A349" s="34"/>
      <c r="B349" s="126"/>
      <c r="C349" s="34"/>
      <c r="D349" s="34"/>
      <c r="E349" s="34"/>
      <c r="F349" s="34"/>
      <c r="G349" s="126"/>
      <c r="H349" s="34"/>
      <c r="I349" s="34"/>
      <c r="J349" s="34"/>
      <c r="K349" s="34"/>
      <c r="L349" s="34"/>
      <c r="M349" s="126"/>
      <c r="N349" s="34"/>
      <c r="O349" s="34"/>
      <c r="P349" s="34"/>
      <c r="Q349" s="34"/>
      <c r="R349" s="34"/>
      <c r="S349" s="34"/>
      <c r="T349" s="34"/>
      <c r="U349" s="34"/>
      <c r="V349" s="126"/>
      <c r="W349" s="34"/>
      <c r="X349" s="126"/>
      <c r="Y349" s="34"/>
      <c r="Z349" s="34"/>
      <c r="AA349" s="34"/>
      <c r="AB349" s="34"/>
      <c r="AC349" s="34"/>
      <c r="AD349" s="34"/>
      <c r="AE349" s="34"/>
      <c r="AF349" s="34"/>
      <c r="AG349" s="34"/>
      <c r="AH349" s="34"/>
      <c r="AI349" s="34"/>
      <c r="AJ349" s="34"/>
      <c r="AK349" s="34"/>
      <c r="AL349" s="34"/>
      <c r="AM349" s="34"/>
      <c r="AN349" s="34"/>
      <c r="AO349" s="34"/>
    </row>
    <row r="350">
      <c r="A350" s="34"/>
      <c r="B350" s="126"/>
      <c r="C350" s="34"/>
      <c r="D350" s="34"/>
      <c r="E350" s="34"/>
      <c r="F350" s="34"/>
      <c r="G350" s="126"/>
      <c r="H350" s="34"/>
      <c r="I350" s="34"/>
      <c r="J350" s="34"/>
      <c r="K350" s="34"/>
      <c r="L350" s="34"/>
      <c r="M350" s="126"/>
      <c r="N350" s="34"/>
      <c r="O350" s="34"/>
      <c r="P350" s="34"/>
      <c r="Q350" s="34"/>
      <c r="R350" s="34"/>
      <c r="S350" s="34"/>
      <c r="T350" s="34"/>
      <c r="U350" s="34"/>
      <c r="V350" s="126"/>
      <c r="W350" s="34"/>
      <c r="X350" s="126"/>
      <c r="Y350" s="34"/>
      <c r="Z350" s="34"/>
      <c r="AA350" s="34"/>
      <c r="AB350" s="34"/>
      <c r="AC350" s="34"/>
      <c r="AD350" s="34"/>
      <c r="AE350" s="34"/>
      <c r="AF350" s="34"/>
      <c r="AG350" s="34"/>
      <c r="AH350" s="34"/>
      <c r="AI350" s="34"/>
      <c r="AJ350" s="34"/>
      <c r="AK350" s="34"/>
      <c r="AL350" s="34"/>
      <c r="AM350" s="34"/>
      <c r="AN350" s="34"/>
      <c r="AO350" s="34"/>
    </row>
    <row r="351">
      <c r="A351" s="34"/>
      <c r="B351" s="126"/>
      <c r="C351" s="34"/>
      <c r="D351" s="34"/>
      <c r="E351" s="34"/>
      <c r="F351" s="34"/>
      <c r="G351" s="126"/>
      <c r="H351" s="34"/>
      <c r="I351" s="34"/>
      <c r="J351" s="34"/>
      <c r="K351" s="34"/>
      <c r="L351" s="34"/>
      <c r="M351" s="126"/>
      <c r="N351" s="34"/>
      <c r="O351" s="34"/>
      <c r="P351" s="34"/>
      <c r="Q351" s="34"/>
      <c r="R351" s="34"/>
      <c r="S351" s="34"/>
      <c r="T351" s="34"/>
      <c r="U351" s="34"/>
      <c r="V351" s="126"/>
      <c r="W351" s="34"/>
      <c r="X351" s="126"/>
      <c r="Y351" s="34"/>
      <c r="Z351" s="34"/>
      <c r="AA351" s="34"/>
      <c r="AB351" s="34"/>
      <c r="AC351" s="34"/>
      <c r="AD351" s="34"/>
      <c r="AE351" s="34"/>
      <c r="AF351" s="34"/>
      <c r="AG351" s="34"/>
      <c r="AH351" s="34"/>
      <c r="AI351" s="34"/>
      <c r="AJ351" s="34"/>
      <c r="AK351" s="34"/>
      <c r="AL351" s="34"/>
      <c r="AM351" s="34"/>
      <c r="AN351" s="34"/>
      <c r="AO351" s="34"/>
    </row>
    <row r="352">
      <c r="A352" s="34"/>
      <c r="B352" s="126"/>
      <c r="C352" s="34"/>
      <c r="D352" s="34"/>
      <c r="E352" s="34"/>
      <c r="F352" s="34"/>
      <c r="G352" s="126"/>
      <c r="H352" s="34"/>
      <c r="I352" s="34"/>
      <c r="J352" s="34"/>
      <c r="K352" s="34"/>
      <c r="L352" s="34"/>
      <c r="M352" s="126"/>
      <c r="N352" s="34"/>
      <c r="O352" s="34"/>
      <c r="P352" s="34"/>
      <c r="Q352" s="34"/>
      <c r="R352" s="34"/>
      <c r="S352" s="34"/>
      <c r="T352" s="34"/>
      <c r="U352" s="34"/>
      <c r="V352" s="126"/>
      <c r="W352" s="34"/>
      <c r="X352" s="126"/>
      <c r="Y352" s="34"/>
      <c r="Z352" s="34"/>
      <c r="AA352" s="34"/>
      <c r="AB352" s="34"/>
      <c r="AC352" s="34"/>
      <c r="AD352" s="34"/>
      <c r="AE352" s="34"/>
      <c r="AF352" s="34"/>
      <c r="AG352" s="34"/>
      <c r="AH352" s="34"/>
      <c r="AI352" s="34"/>
      <c r="AJ352" s="34"/>
      <c r="AK352" s="34"/>
      <c r="AL352" s="34"/>
      <c r="AM352" s="34"/>
      <c r="AN352" s="34"/>
      <c r="AO352" s="34"/>
    </row>
    <row r="353">
      <c r="A353" s="34"/>
      <c r="B353" s="126"/>
      <c r="C353" s="34"/>
      <c r="D353" s="34"/>
      <c r="E353" s="34"/>
      <c r="F353" s="34"/>
      <c r="G353" s="126"/>
      <c r="H353" s="34"/>
      <c r="I353" s="34"/>
      <c r="J353" s="34"/>
      <c r="K353" s="34"/>
      <c r="L353" s="34"/>
      <c r="M353" s="126"/>
      <c r="N353" s="34"/>
      <c r="O353" s="34"/>
      <c r="P353" s="34"/>
      <c r="Q353" s="34"/>
      <c r="R353" s="34"/>
      <c r="S353" s="34"/>
      <c r="T353" s="34"/>
      <c r="U353" s="34"/>
      <c r="V353" s="126"/>
      <c r="W353" s="34"/>
      <c r="X353" s="126"/>
      <c r="Y353" s="34"/>
      <c r="Z353" s="34"/>
      <c r="AA353" s="34"/>
      <c r="AB353" s="34"/>
      <c r="AC353" s="34"/>
      <c r="AD353" s="34"/>
      <c r="AE353" s="34"/>
      <c r="AF353" s="34"/>
      <c r="AG353" s="34"/>
      <c r="AH353" s="34"/>
      <c r="AI353" s="34"/>
      <c r="AJ353" s="34"/>
      <c r="AK353" s="34"/>
      <c r="AL353" s="34"/>
      <c r="AM353" s="34"/>
      <c r="AN353" s="34"/>
      <c r="AO353" s="34"/>
    </row>
    <row r="354">
      <c r="A354" s="34"/>
      <c r="B354" s="126"/>
      <c r="C354" s="34"/>
      <c r="D354" s="34"/>
      <c r="E354" s="34"/>
      <c r="F354" s="34"/>
      <c r="G354" s="126"/>
      <c r="H354" s="34"/>
      <c r="I354" s="34"/>
      <c r="J354" s="34"/>
      <c r="K354" s="34"/>
      <c r="L354" s="34"/>
      <c r="M354" s="126"/>
      <c r="N354" s="34"/>
      <c r="O354" s="34"/>
      <c r="P354" s="34"/>
      <c r="Q354" s="34"/>
      <c r="R354" s="34"/>
      <c r="S354" s="34"/>
      <c r="T354" s="34"/>
      <c r="U354" s="34"/>
      <c r="V354" s="126"/>
      <c r="W354" s="34"/>
      <c r="X354" s="126"/>
      <c r="Y354" s="34"/>
      <c r="Z354" s="34"/>
      <c r="AA354" s="34"/>
      <c r="AB354" s="34"/>
      <c r="AC354" s="34"/>
      <c r="AD354" s="34"/>
      <c r="AE354" s="34"/>
      <c r="AF354" s="34"/>
      <c r="AG354" s="34"/>
      <c r="AH354" s="34"/>
      <c r="AI354" s="34"/>
      <c r="AJ354" s="34"/>
      <c r="AK354" s="34"/>
      <c r="AL354" s="34"/>
      <c r="AM354" s="34"/>
      <c r="AN354" s="34"/>
      <c r="AO354" s="34"/>
    </row>
    <row r="355">
      <c r="A355" s="34"/>
      <c r="B355" s="126"/>
      <c r="C355" s="34"/>
      <c r="D355" s="34"/>
      <c r="E355" s="34"/>
      <c r="F355" s="34"/>
      <c r="G355" s="126"/>
      <c r="H355" s="34"/>
      <c r="I355" s="34"/>
      <c r="J355" s="34"/>
      <c r="K355" s="34"/>
      <c r="L355" s="34"/>
      <c r="M355" s="126"/>
      <c r="N355" s="34"/>
      <c r="O355" s="34"/>
      <c r="P355" s="34"/>
      <c r="Q355" s="34"/>
      <c r="R355" s="34"/>
      <c r="S355" s="34"/>
      <c r="T355" s="34"/>
      <c r="U355" s="34"/>
      <c r="V355" s="126"/>
      <c r="W355" s="34"/>
      <c r="X355" s="126"/>
      <c r="Y355" s="34"/>
      <c r="Z355" s="34"/>
      <c r="AA355" s="34"/>
      <c r="AB355" s="34"/>
      <c r="AC355" s="34"/>
      <c r="AD355" s="34"/>
      <c r="AE355" s="34"/>
      <c r="AF355" s="34"/>
      <c r="AG355" s="34"/>
      <c r="AH355" s="34"/>
      <c r="AI355" s="34"/>
      <c r="AJ355" s="34"/>
      <c r="AK355" s="34"/>
      <c r="AL355" s="34"/>
      <c r="AM355" s="34"/>
      <c r="AN355" s="34"/>
      <c r="AO355" s="34"/>
    </row>
    <row r="356">
      <c r="A356" s="34"/>
      <c r="B356" s="126"/>
      <c r="C356" s="34"/>
      <c r="D356" s="34"/>
      <c r="E356" s="34"/>
      <c r="F356" s="34"/>
      <c r="G356" s="126"/>
      <c r="H356" s="34"/>
      <c r="I356" s="34"/>
      <c r="J356" s="34"/>
      <c r="K356" s="34"/>
      <c r="L356" s="34"/>
      <c r="M356" s="126"/>
      <c r="N356" s="34"/>
      <c r="O356" s="34"/>
      <c r="P356" s="34"/>
      <c r="Q356" s="34"/>
      <c r="R356" s="34"/>
      <c r="S356" s="34"/>
      <c r="T356" s="34"/>
      <c r="U356" s="34"/>
      <c r="V356" s="126"/>
      <c r="W356" s="34"/>
      <c r="X356" s="126"/>
      <c r="Y356" s="34"/>
      <c r="Z356" s="34"/>
      <c r="AA356" s="34"/>
      <c r="AB356" s="34"/>
      <c r="AC356" s="34"/>
      <c r="AD356" s="34"/>
      <c r="AE356" s="34"/>
      <c r="AF356" s="34"/>
      <c r="AG356" s="34"/>
      <c r="AH356" s="34"/>
      <c r="AI356" s="34"/>
      <c r="AJ356" s="34"/>
      <c r="AK356" s="34"/>
      <c r="AL356" s="34"/>
      <c r="AM356" s="34"/>
      <c r="AN356" s="34"/>
      <c r="AO356" s="34"/>
    </row>
    <row r="357">
      <c r="A357" s="34"/>
      <c r="B357" s="126"/>
      <c r="C357" s="34"/>
      <c r="D357" s="34"/>
      <c r="E357" s="34"/>
      <c r="F357" s="34"/>
      <c r="G357" s="126"/>
      <c r="H357" s="34"/>
      <c r="I357" s="34"/>
      <c r="J357" s="34"/>
      <c r="K357" s="34"/>
      <c r="L357" s="34"/>
      <c r="M357" s="126"/>
      <c r="N357" s="34"/>
      <c r="O357" s="34"/>
      <c r="P357" s="34"/>
      <c r="Q357" s="34"/>
      <c r="R357" s="34"/>
      <c r="S357" s="34"/>
      <c r="T357" s="34"/>
      <c r="U357" s="34"/>
      <c r="V357" s="126"/>
      <c r="W357" s="34"/>
      <c r="X357" s="126"/>
      <c r="Y357" s="34"/>
      <c r="Z357" s="34"/>
      <c r="AA357" s="34"/>
      <c r="AB357" s="34"/>
      <c r="AC357" s="34"/>
      <c r="AD357" s="34"/>
      <c r="AE357" s="34"/>
      <c r="AF357" s="34"/>
      <c r="AG357" s="34"/>
      <c r="AH357" s="34"/>
      <c r="AI357" s="34"/>
      <c r="AJ357" s="34"/>
      <c r="AK357" s="34"/>
      <c r="AL357" s="34"/>
      <c r="AM357" s="34"/>
      <c r="AN357" s="34"/>
      <c r="AO357" s="34"/>
    </row>
    <row r="358">
      <c r="A358" s="34"/>
      <c r="B358" s="126"/>
      <c r="C358" s="34"/>
      <c r="D358" s="34"/>
      <c r="E358" s="34"/>
      <c r="F358" s="34"/>
      <c r="G358" s="126"/>
      <c r="H358" s="34"/>
      <c r="I358" s="34"/>
      <c r="J358" s="34"/>
      <c r="K358" s="34"/>
      <c r="L358" s="34"/>
      <c r="M358" s="126"/>
      <c r="N358" s="34"/>
      <c r="O358" s="34"/>
      <c r="P358" s="34"/>
      <c r="Q358" s="34"/>
      <c r="R358" s="34"/>
      <c r="S358" s="34"/>
      <c r="T358" s="34"/>
      <c r="U358" s="34"/>
      <c r="V358" s="126"/>
      <c r="W358" s="34"/>
      <c r="X358" s="126"/>
      <c r="Y358" s="34"/>
      <c r="Z358" s="34"/>
      <c r="AA358" s="34"/>
      <c r="AB358" s="34"/>
      <c r="AC358" s="34"/>
      <c r="AD358" s="34"/>
      <c r="AE358" s="34"/>
      <c r="AF358" s="34"/>
      <c r="AG358" s="34"/>
      <c r="AH358" s="34"/>
      <c r="AI358" s="34"/>
      <c r="AJ358" s="34"/>
      <c r="AK358" s="34"/>
      <c r="AL358" s="34"/>
      <c r="AM358" s="34"/>
      <c r="AN358" s="34"/>
      <c r="AO358" s="34"/>
    </row>
    <row r="359">
      <c r="A359" s="34"/>
      <c r="B359" s="126"/>
      <c r="C359" s="34"/>
      <c r="D359" s="34"/>
      <c r="E359" s="34"/>
      <c r="F359" s="34"/>
      <c r="G359" s="126"/>
      <c r="H359" s="34"/>
      <c r="I359" s="34"/>
      <c r="J359" s="34"/>
      <c r="K359" s="34"/>
      <c r="L359" s="34"/>
      <c r="M359" s="126"/>
      <c r="N359" s="34"/>
      <c r="O359" s="34"/>
      <c r="P359" s="34"/>
      <c r="Q359" s="34"/>
      <c r="R359" s="34"/>
      <c r="S359" s="34"/>
      <c r="T359" s="34"/>
      <c r="U359" s="34"/>
      <c r="V359" s="126"/>
      <c r="W359" s="34"/>
      <c r="X359" s="126"/>
      <c r="Y359" s="34"/>
      <c r="Z359" s="34"/>
      <c r="AA359" s="34"/>
      <c r="AB359" s="34"/>
      <c r="AC359" s="34"/>
      <c r="AD359" s="34"/>
      <c r="AE359" s="34"/>
      <c r="AF359" s="34"/>
      <c r="AG359" s="34"/>
      <c r="AH359" s="34"/>
      <c r="AI359" s="34"/>
      <c r="AJ359" s="34"/>
      <c r="AK359" s="34"/>
      <c r="AL359" s="34"/>
      <c r="AM359" s="34"/>
      <c r="AN359" s="34"/>
      <c r="AO359" s="34"/>
    </row>
    <row r="360">
      <c r="A360" s="34"/>
      <c r="B360" s="126"/>
      <c r="C360" s="34"/>
      <c r="D360" s="34"/>
      <c r="E360" s="34"/>
      <c r="F360" s="34"/>
      <c r="G360" s="126"/>
      <c r="H360" s="34"/>
      <c r="I360" s="34"/>
      <c r="J360" s="34"/>
      <c r="K360" s="34"/>
      <c r="L360" s="34"/>
      <c r="M360" s="126"/>
      <c r="N360" s="34"/>
      <c r="O360" s="34"/>
      <c r="P360" s="34"/>
      <c r="Q360" s="34"/>
      <c r="R360" s="34"/>
      <c r="S360" s="34"/>
      <c r="T360" s="34"/>
      <c r="U360" s="34"/>
      <c r="V360" s="126"/>
      <c r="W360" s="34"/>
      <c r="X360" s="126"/>
      <c r="Y360" s="34"/>
      <c r="Z360" s="34"/>
      <c r="AA360" s="34"/>
      <c r="AB360" s="34"/>
      <c r="AC360" s="34"/>
      <c r="AD360" s="34"/>
      <c r="AE360" s="34"/>
      <c r="AF360" s="34"/>
      <c r="AG360" s="34"/>
      <c r="AH360" s="34"/>
      <c r="AI360" s="34"/>
      <c r="AJ360" s="34"/>
      <c r="AK360" s="34"/>
      <c r="AL360" s="34"/>
      <c r="AM360" s="34"/>
      <c r="AN360" s="34"/>
      <c r="AO360" s="34"/>
    </row>
    <row r="361">
      <c r="A361" s="34"/>
      <c r="B361" s="126"/>
      <c r="C361" s="34"/>
      <c r="D361" s="34"/>
      <c r="E361" s="34"/>
      <c r="F361" s="34"/>
      <c r="G361" s="126"/>
      <c r="H361" s="34"/>
      <c r="I361" s="34"/>
      <c r="J361" s="34"/>
      <c r="K361" s="34"/>
      <c r="L361" s="34"/>
      <c r="M361" s="126"/>
      <c r="N361" s="34"/>
      <c r="O361" s="34"/>
      <c r="P361" s="34"/>
      <c r="Q361" s="34"/>
      <c r="R361" s="34"/>
      <c r="S361" s="34"/>
      <c r="T361" s="34"/>
      <c r="U361" s="34"/>
      <c r="V361" s="126"/>
      <c r="W361" s="34"/>
      <c r="X361" s="126"/>
      <c r="Y361" s="34"/>
      <c r="Z361" s="34"/>
      <c r="AA361" s="34"/>
      <c r="AB361" s="34"/>
      <c r="AC361" s="34"/>
      <c r="AD361" s="34"/>
      <c r="AE361" s="34"/>
      <c r="AF361" s="34"/>
      <c r="AG361" s="34"/>
      <c r="AH361" s="34"/>
      <c r="AI361" s="34"/>
      <c r="AJ361" s="34"/>
      <c r="AK361" s="34"/>
      <c r="AL361" s="34"/>
      <c r="AM361" s="34"/>
      <c r="AN361" s="34"/>
      <c r="AO361" s="34"/>
    </row>
    <row r="362">
      <c r="A362" s="34"/>
      <c r="B362" s="126"/>
      <c r="C362" s="34"/>
      <c r="D362" s="34"/>
      <c r="E362" s="34"/>
      <c r="F362" s="34"/>
      <c r="G362" s="126"/>
      <c r="H362" s="34"/>
      <c r="I362" s="34"/>
      <c r="J362" s="34"/>
      <c r="K362" s="34"/>
      <c r="L362" s="34"/>
      <c r="M362" s="126"/>
      <c r="N362" s="34"/>
      <c r="O362" s="34"/>
      <c r="P362" s="34"/>
      <c r="Q362" s="34"/>
      <c r="R362" s="34"/>
      <c r="S362" s="34"/>
      <c r="T362" s="34"/>
      <c r="U362" s="34"/>
      <c r="V362" s="126"/>
      <c r="W362" s="34"/>
      <c r="X362" s="126"/>
      <c r="Y362" s="34"/>
      <c r="Z362" s="34"/>
      <c r="AA362" s="34"/>
      <c r="AB362" s="34"/>
      <c r="AC362" s="34"/>
      <c r="AD362" s="34"/>
      <c r="AE362" s="34"/>
      <c r="AF362" s="34"/>
      <c r="AG362" s="34"/>
      <c r="AH362" s="34"/>
      <c r="AI362" s="34"/>
      <c r="AJ362" s="34"/>
      <c r="AK362" s="34"/>
      <c r="AL362" s="34"/>
      <c r="AM362" s="34"/>
      <c r="AN362" s="34"/>
      <c r="AO362" s="34"/>
    </row>
    <row r="363">
      <c r="A363" s="34"/>
      <c r="B363" s="126"/>
      <c r="C363" s="34"/>
      <c r="D363" s="34"/>
      <c r="E363" s="34"/>
      <c r="F363" s="34"/>
      <c r="G363" s="126"/>
      <c r="H363" s="34"/>
      <c r="I363" s="34"/>
      <c r="J363" s="34"/>
      <c r="K363" s="34"/>
      <c r="L363" s="34"/>
      <c r="M363" s="126"/>
      <c r="N363" s="34"/>
      <c r="O363" s="34"/>
      <c r="P363" s="34"/>
      <c r="Q363" s="34"/>
      <c r="R363" s="34"/>
      <c r="S363" s="34"/>
      <c r="T363" s="34"/>
      <c r="U363" s="34"/>
      <c r="V363" s="126"/>
      <c r="W363" s="34"/>
      <c r="X363" s="126"/>
      <c r="Y363" s="34"/>
      <c r="Z363" s="34"/>
      <c r="AA363" s="34"/>
      <c r="AB363" s="34"/>
      <c r="AC363" s="34"/>
      <c r="AD363" s="34"/>
      <c r="AE363" s="34"/>
      <c r="AF363" s="34"/>
      <c r="AG363" s="34"/>
      <c r="AH363" s="34"/>
      <c r="AI363" s="34"/>
      <c r="AJ363" s="34"/>
      <c r="AK363" s="34"/>
      <c r="AL363" s="34"/>
      <c r="AM363" s="34"/>
      <c r="AN363" s="34"/>
      <c r="AO363" s="34"/>
    </row>
    <row r="364">
      <c r="A364" s="34"/>
      <c r="B364" s="126"/>
      <c r="C364" s="34"/>
      <c r="D364" s="34"/>
      <c r="E364" s="34"/>
      <c r="F364" s="34"/>
      <c r="G364" s="126"/>
      <c r="H364" s="34"/>
      <c r="I364" s="34"/>
      <c r="J364" s="34"/>
      <c r="K364" s="34"/>
      <c r="L364" s="34"/>
      <c r="M364" s="126"/>
      <c r="N364" s="34"/>
      <c r="O364" s="34"/>
      <c r="P364" s="34"/>
      <c r="Q364" s="34"/>
      <c r="R364" s="34"/>
      <c r="S364" s="34"/>
      <c r="T364" s="34"/>
      <c r="U364" s="34"/>
      <c r="V364" s="126"/>
      <c r="W364" s="34"/>
      <c r="X364" s="126"/>
      <c r="Y364" s="34"/>
      <c r="Z364" s="34"/>
      <c r="AA364" s="34"/>
      <c r="AB364" s="34"/>
      <c r="AC364" s="34"/>
      <c r="AD364" s="34"/>
      <c r="AE364" s="34"/>
      <c r="AF364" s="34"/>
      <c r="AG364" s="34"/>
      <c r="AH364" s="34"/>
      <c r="AI364" s="34"/>
      <c r="AJ364" s="34"/>
      <c r="AK364" s="34"/>
      <c r="AL364" s="34"/>
      <c r="AM364" s="34"/>
      <c r="AN364" s="34"/>
      <c r="AO364" s="34"/>
    </row>
    <row r="365">
      <c r="A365" s="34"/>
      <c r="B365" s="126"/>
      <c r="C365" s="34"/>
      <c r="D365" s="34"/>
      <c r="E365" s="34"/>
      <c r="F365" s="34"/>
      <c r="G365" s="126"/>
      <c r="H365" s="34"/>
      <c r="I365" s="34"/>
      <c r="J365" s="34"/>
      <c r="K365" s="34"/>
      <c r="L365" s="34"/>
      <c r="M365" s="126"/>
      <c r="N365" s="34"/>
      <c r="O365" s="34"/>
      <c r="P365" s="34"/>
      <c r="Q365" s="34"/>
      <c r="R365" s="34"/>
      <c r="S365" s="34"/>
      <c r="T365" s="34"/>
      <c r="U365" s="34"/>
      <c r="V365" s="126"/>
      <c r="W365" s="34"/>
      <c r="X365" s="126"/>
      <c r="Y365" s="34"/>
      <c r="Z365" s="34"/>
      <c r="AA365" s="34"/>
      <c r="AB365" s="34"/>
      <c r="AC365" s="34"/>
      <c r="AD365" s="34"/>
      <c r="AE365" s="34"/>
      <c r="AF365" s="34"/>
      <c r="AG365" s="34"/>
      <c r="AH365" s="34"/>
      <c r="AI365" s="34"/>
      <c r="AJ365" s="34"/>
      <c r="AK365" s="34"/>
      <c r="AL365" s="34"/>
      <c r="AM365" s="34"/>
      <c r="AN365" s="34"/>
      <c r="AO365" s="34"/>
    </row>
    <row r="366">
      <c r="A366" s="34"/>
      <c r="B366" s="126"/>
      <c r="C366" s="34"/>
      <c r="D366" s="34"/>
      <c r="E366" s="34"/>
      <c r="F366" s="34"/>
      <c r="G366" s="126"/>
      <c r="H366" s="34"/>
      <c r="I366" s="34"/>
      <c r="J366" s="34"/>
      <c r="K366" s="34"/>
      <c r="L366" s="34"/>
      <c r="M366" s="126"/>
      <c r="N366" s="34"/>
      <c r="O366" s="34"/>
      <c r="P366" s="34"/>
      <c r="Q366" s="34"/>
      <c r="R366" s="34"/>
      <c r="S366" s="34"/>
      <c r="T366" s="34"/>
      <c r="U366" s="34"/>
      <c r="V366" s="126"/>
      <c r="W366" s="34"/>
      <c r="X366" s="126"/>
      <c r="Y366" s="34"/>
      <c r="Z366" s="34"/>
      <c r="AA366" s="34"/>
      <c r="AB366" s="34"/>
      <c r="AC366" s="34"/>
      <c r="AD366" s="34"/>
      <c r="AE366" s="34"/>
      <c r="AF366" s="34"/>
      <c r="AG366" s="34"/>
      <c r="AH366" s="34"/>
      <c r="AI366" s="34"/>
      <c r="AJ366" s="34"/>
      <c r="AK366" s="34"/>
      <c r="AL366" s="34"/>
      <c r="AM366" s="34"/>
      <c r="AN366" s="34"/>
      <c r="AO366" s="34"/>
    </row>
    <row r="367">
      <c r="A367" s="34"/>
      <c r="B367" s="126"/>
      <c r="C367" s="34"/>
      <c r="D367" s="34"/>
      <c r="E367" s="34"/>
      <c r="F367" s="34"/>
      <c r="G367" s="126"/>
      <c r="H367" s="34"/>
      <c r="I367" s="34"/>
      <c r="J367" s="34"/>
      <c r="K367" s="34"/>
      <c r="L367" s="34"/>
      <c r="M367" s="126"/>
      <c r="N367" s="34"/>
      <c r="O367" s="34"/>
      <c r="P367" s="34"/>
      <c r="Q367" s="34"/>
      <c r="R367" s="34"/>
      <c r="S367" s="34"/>
      <c r="T367" s="34"/>
      <c r="U367" s="34"/>
      <c r="V367" s="126"/>
      <c r="W367" s="34"/>
      <c r="X367" s="126"/>
      <c r="Y367" s="34"/>
      <c r="Z367" s="34"/>
      <c r="AA367" s="34"/>
      <c r="AB367" s="34"/>
      <c r="AC367" s="34"/>
      <c r="AD367" s="34"/>
      <c r="AE367" s="34"/>
      <c r="AF367" s="34"/>
      <c r="AG367" s="34"/>
      <c r="AH367" s="34"/>
      <c r="AI367" s="34"/>
      <c r="AJ367" s="34"/>
      <c r="AK367" s="34"/>
      <c r="AL367" s="34"/>
      <c r="AM367" s="34"/>
      <c r="AN367" s="34"/>
      <c r="AO367" s="34"/>
    </row>
    <row r="368">
      <c r="A368" s="34"/>
      <c r="B368" s="126"/>
      <c r="C368" s="34"/>
      <c r="D368" s="34"/>
      <c r="E368" s="34"/>
      <c r="F368" s="34"/>
      <c r="G368" s="126"/>
      <c r="H368" s="34"/>
      <c r="I368" s="34"/>
      <c r="J368" s="34"/>
      <c r="K368" s="34"/>
      <c r="L368" s="34"/>
      <c r="M368" s="126"/>
      <c r="N368" s="34"/>
      <c r="O368" s="34"/>
      <c r="P368" s="34"/>
      <c r="Q368" s="34"/>
      <c r="R368" s="34"/>
      <c r="S368" s="34"/>
      <c r="T368" s="34"/>
      <c r="U368" s="34"/>
      <c r="V368" s="126"/>
      <c r="W368" s="34"/>
      <c r="X368" s="126"/>
      <c r="Y368" s="34"/>
      <c r="Z368" s="34"/>
      <c r="AA368" s="34"/>
      <c r="AB368" s="34"/>
      <c r="AC368" s="34"/>
      <c r="AD368" s="34"/>
      <c r="AE368" s="34"/>
      <c r="AF368" s="34"/>
      <c r="AG368" s="34"/>
      <c r="AH368" s="34"/>
      <c r="AI368" s="34"/>
      <c r="AJ368" s="34"/>
      <c r="AK368" s="34"/>
      <c r="AL368" s="34"/>
      <c r="AM368" s="34"/>
      <c r="AN368" s="34"/>
      <c r="AO368" s="34"/>
    </row>
    <row r="369">
      <c r="A369" s="34"/>
      <c r="B369" s="126"/>
      <c r="C369" s="34"/>
      <c r="D369" s="34"/>
      <c r="E369" s="34"/>
      <c r="F369" s="34"/>
      <c r="G369" s="126"/>
      <c r="H369" s="34"/>
      <c r="I369" s="34"/>
      <c r="J369" s="34"/>
      <c r="K369" s="34"/>
      <c r="L369" s="34"/>
      <c r="M369" s="126"/>
      <c r="N369" s="34"/>
      <c r="O369" s="34"/>
      <c r="P369" s="34"/>
      <c r="Q369" s="34"/>
      <c r="R369" s="34"/>
      <c r="S369" s="34"/>
      <c r="T369" s="34"/>
      <c r="U369" s="34"/>
      <c r="V369" s="126"/>
      <c r="W369" s="34"/>
      <c r="X369" s="126"/>
      <c r="Y369" s="34"/>
      <c r="Z369" s="34"/>
      <c r="AA369" s="34"/>
      <c r="AB369" s="34"/>
      <c r="AC369" s="34"/>
      <c r="AD369" s="34"/>
      <c r="AE369" s="34"/>
      <c r="AF369" s="34"/>
      <c r="AG369" s="34"/>
      <c r="AH369" s="34"/>
      <c r="AI369" s="34"/>
      <c r="AJ369" s="34"/>
      <c r="AK369" s="34"/>
      <c r="AL369" s="34"/>
      <c r="AM369" s="34"/>
      <c r="AN369" s="34"/>
      <c r="AO369" s="34"/>
    </row>
    <row r="370">
      <c r="A370" s="34"/>
      <c r="B370" s="126"/>
      <c r="C370" s="34"/>
      <c r="D370" s="34"/>
      <c r="E370" s="34"/>
      <c r="F370" s="34"/>
      <c r="G370" s="126"/>
      <c r="H370" s="34"/>
      <c r="I370" s="34"/>
      <c r="J370" s="34"/>
      <c r="K370" s="34"/>
      <c r="L370" s="34"/>
      <c r="M370" s="126"/>
      <c r="N370" s="34"/>
      <c r="O370" s="34"/>
      <c r="P370" s="34"/>
      <c r="Q370" s="34"/>
      <c r="R370" s="34"/>
      <c r="S370" s="34"/>
      <c r="T370" s="34"/>
      <c r="U370" s="34"/>
      <c r="V370" s="126"/>
      <c r="W370" s="34"/>
      <c r="X370" s="126"/>
      <c r="Y370" s="34"/>
      <c r="Z370" s="34"/>
      <c r="AA370" s="34"/>
      <c r="AB370" s="34"/>
      <c r="AC370" s="34"/>
      <c r="AD370" s="34"/>
      <c r="AE370" s="34"/>
      <c r="AF370" s="34"/>
      <c r="AG370" s="34"/>
      <c r="AH370" s="34"/>
      <c r="AI370" s="34"/>
      <c r="AJ370" s="34"/>
      <c r="AK370" s="34"/>
      <c r="AL370" s="34"/>
      <c r="AM370" s="34"/>
      <c r="AN370" s="34"/>
      <c r="AO370" s="34"/>
    </row>
    <row r="371">
      <c r="A371" s="34"/>
      <c r="B371" s="126"/>
      <c r="C371" s="34"/>
      <c r="D371" s="34"/>
      <c r="E371" s="34"/>
      <c r="F371" s="34"/>
      <c r="G371" s="126"/>
      <c r="H371" s="34"/>
      <c r="I371" s="34"/>
      <c r="J371" s="34"/>
      <c r="K371" s="34"/>
      <c r="L371" s="34"/>
      <c r="M371" s="126"/>
      <c r="N371" s="34"/>
      <c r="O371" s="34"/>
      <c r="P371" s="34"/>
      <c r="Q371" s="34"/>
      <c r="R371" s="34"/>
      <c r="S371" s="34"/>
      <c r="T371" s="34"/>
      <c r="U371" s="34"/>
      <c r="V371" s="126"/>
      <c r="W371" s="34"/>
      <c r="X371" s="126"/>
      <c r="Y371" s="34"/>
      <c r="Z371" s="34"/>
      <c r="AA371" s="34"/>
      <c r="AB371" s="34"/>
      <c r="AC371" s="34"/>
      <c r="AD371" s="34"/>
      <c r="AE371" s="34"/>
      <c r="AF371" s="34"/>
      <c r="AG371" s="34"/>
      <c r="AH371" s="34"/>
      <c r="AI371" s="34"/>
      <c r="AJ371" s="34"/>
      <c r="AK371" s="34"/>
      <c r="AL371" s="34"/>
      <c r="AM371" s="34"/>
      <c r="AN371" s="34"/>
      <c r="AO371" s="34"/>
    </row>
    <row r="372">
      <c r="A372" s="34"/>
      <c r="B372" s="126"/>
      <c r="C372" s="34"/>
      <c r="D372" s="34"/>
      <c r="E372" s="34"/>
      <c r="F372" s="34"/>
      <c r="G372" s="126"/>
      <c r="H372" s="34"/>
      <c r="I372" s="34"/>
      <c r="J372" s="34"/>
      <c r="K372" s="34"/>
      <c r="L372" s="34"/>
      <c r="M372" s="126"/>
      <c r="N372" s="34"/>
      <c r="O372" s="34"/>
      <c r="P372" s="34"/>
      <c r="Q372" s="34"/>
      <c r="R372" s="34"/>
      <c r="S372" s="34"/>
      <c r="T372" s="34"/>
      <c r="U372" s="34"/>
      <c r="V372" s="126"/>
      <c r="W372" s="34"/>
      <c r="X372" s="126"/>
      <c r="Y372" s="34"/>
      <c r="Z372" s="34"/>
      <c r="AA372" s="34"/>
      <c r="AB372" s="34"/>
      <c r="AC372" s="34"/>
      <c r="AD372" s="34"/>
      <c r="AE372" s="34"/>
      <c r="AF372" s="34"/>
      <c r="AG372" s="34"/>
      <c r="AH372" s="34"/>
      <c r="AI372" s="34"/>
      <c r="AJ372" s="34"/>
      <c r="AK372" s="34"/>
      <c r="AL372" s="34"/>
      <c r="AM372" s="34"/>
      <c r="AN372" s="34"/>
      <c r="AO372" s="34"/>
    </row>
    <row r="373">
      <c r="A373" s="34"/>
      <c r="B373" s="126"/>
      <c r="C373" s="34"/>
      <c r="D373" s="34"/>
      <c r="E373" s="34"/>
      <c r="F373" s="34"/>
      <c r="G373" s="126"/>
      <c r="H373" s="34"/>
      <c r="I373" s="34"/>
      <c r="J373" s="34"/>
      <c r="K373" s="34"/>
      <c r="L373" s="34"/>
      <c r="M373" s="126"/>
      <c r="N373" s="34"/>
      <c r="O373" s="34"/>
      <c r="P373" s="34"/>
      <c r="Q373" s="34"/>
      <c r="R373" s="34"/>
      <c r="S373" s="34"/>
      <c r="T373" s="34"/>
      <c r="U373" s="34"/>
      <c r="V373" s="126"/>
      <c r="W373" s="34"/>
      <c r="X373" s="126"/>
      <c r="Y373" s="34"/>
      <c r="Z373" s="34"/>
      <c r="AA373" s="34"/>
      <c r="AB373" s="34"/>
      <c r="AC373" s="34"/>
      <c r="AD373" s="34"/>
      <c r="AE373" s="34"/>
      <c r="AF373" s="34"/>
      <c r="AG373" s="34"/>
      <c r="AH373" s="34"/>
      <c r="AI373" s="34"/>
      <c r="AJ373" s="34"/>
      <c r="AK373" s="34"/>
      <c r="AL373" s="34"/>
      <c r="AM373" s="34"/>
      <c r="AN373" s="34"/>
      <c r="AO373" s="34"/>
    </row>
    <row r="374">
      <c r="A374" s="34"/>
      <c r="B374" s="126"/>
      <c r="C374" s="34"/>
      <c r="D374" s="34"/>
      <c r="E374" s="34"/>
      <c r="F374" s="34"/>
      <c r="G374" s="126"/>
      <c r="H374" s="34"/>
      <c r="I374" s="34"/>
      <c r="J374" s="34"/>
      <c r="K374" s="34"/>
      <c r="L374" s="34"/>
      <c r="M374" s="126"/>
      <c r="N374" s="34"/>
      <c r="O374" s="34"/>
      <c r="P374" s="34"/>
      <c r="Q374" s="34"/>
      <c r="R374" s="34"/>
      <c r="S374" s="34"/>
      <c r="T374" s="34"/>
      <c r="U374" s="34"/>
      <c r="V374" s="126"/>
      <c r="W374" s="34"/>
      <c r="X374" s="126"/>
      <c r="Y374" s="34"/>
      <c r="Z374" s="34"/>
      <c r="AA374" s="34"/>
      <c r="AB374" s="34"/>
      <c r="AC374" s="34"/>
      <c r="AD374" s="34"/>
      <c r="AE374" s="34"/>
      <c r="AF374" s="34"/>
      <c r="AG374" s="34"/>
      <c r="AH374" s="34"/>
      <c r="AI374" s="34"/>
      <c r="AJ374" s="34"/>
      <c r="AK374" s="34"/>
      <c r="AL374" s="34"/>
      <c r="AM374" s="34"/>
      <c r="AN374" s="34"/>
      <c r="AO374" s="34"/>
    </row>
    <row r="375">
      <c r="A375" s="34"/>
      <c r="B375" s="126"/>
      <c r="C375" s="34"/>
      <c r="D375" s="34"/>
      <c r="E375" s="34"/>
      <c r="F375" s="34"/>
      <c r="G375" s="126"/>
      <c r="H375" s="34"/>
      <c r="I375" s="34"/>
      <c r="J375" s="34"/>
      <c r="K375" s="34"/>
      <c r="L375" s="34"/>
      <c r="M375" s="126"/>
      <c r="N375" s="34"/>
      <c r="O375" s="34"/>
      <c r="P375" s="34"/>
      <c r="Q375" s="34"/>
      <c r="R375" s="34"/>
      <c r="S375" s="34"/>
      <c r="T375" s="34"/>
      <c r="U375" s="34"/>
      <c r="V375" s="126"/>
      <c r="W375" s="34"/>
      <c r="X375" s="126"/>
      <c r="Y375" s="34"/>
      <c r="Z375" s="34"/>
      <c r="AA375" s="34"/>
      <c r="AB375" s="34"/>
      <c r="AC375" s="34"/>
      <c r="AD375" s="34"/>
      <c r="AE375" s="34"/>
      <c r="AF375" s="34"/>
      <c r="AG375" s="34"/>
      <c r="AH375" s="34"/>
      <c r="AI375" s="34"/>
      <c r="AJ375" s="34"/>
      <c r="AK375" s="34"/>
      <c r="AL375" s="34"/>
      <c r="AM375" s="34"/>
      <c r="AN375" s="34"/>
      <c r="AO375" s="34"/>
    </row>
    <row r="376">
      <c r="A376" s="34"/>
      <c r="B376" s="126"/>
      <c r="C376" s="34"/>
      <c r="D376" s="34"/>
      <c r="E376" s="34"/>
      <c r="F376" s="34"/>
      <c r="G376" s="126"/>
      <c r="H376" s="34"/>
      <c r="I376" s="34"/>
      <c r="J376" s="34"/>
      <c r="K376" s="34"/>
      <c r="L376" s="34"/>
      <c r="M376" s="126"/>
      <c r="N376" s="34"/>
      <c r="O376" s="34"/>
      <c r="P376" s="34"/>
      <c r="Q376" s="34"/>
      <c r="R376" s="34"/>
      <c r="S376" s="34"/>
      <c r="T376" s="34"/>
      <c r="U376" s="34"/>
      <c r="V376" s="126"/>
      <c r="W376" s="34"/>
      <c r="X376" s="126"/>
      <c r="Y376" s="34"/>
      <c r="Z376" s="34"/>
      <c r="AA376" s="34"/>
      <c r="AB376" s="34"/>
      <c r="AC376" s="34"/>
      <c r="AD376" s="34"/>
      <c r="AE376" s="34"/>
      <c r="AF376" s="34"/>
      <c r="AG376" s="34"/>
      <c r="AH376" s="34"/>
      <c r="AI376" s="34"/>
      <c r="AJ376" s="34"/>
      <c r="AK376" s="34"/>
      <c r="AL376" s="34"/>
      <c r="AM376" s="34"/>
      <c r="AN376" s="34"/>
      <c r="AO376" s="34"/>
    </row>
    <row r="377">
      <c r="A377" s="34"/>
      <c r="B377" s="126"/>
      <c r="C377" s="34"/>
      <c r="D377" s="34"/>
      <c r="E377" s="34"/>
      <c r="F377" s="34"/>
      <c r="G377" s="126"/>
      <c r="H377" s="34"/>
      <c r="I377" s="34"/>
      <c r="J377" s="34"/>
      <c r="K377" s="34"/>
      <c r="L377" s="34"/>
      <c r="M377" s="126"/>
      <c r="N377" s="34"/>
      <c r="O377" s="34"/>
      <c r="P377" s="34"/>
      <c r="Q377" s="34"/>
      <c r="R377" s="34"/>
      <c r="S377" s="34"/>
      <c r="T377" s="34"/>
      <c r="U377" s="34"/>
      <c r="V377" s="126"/>
      <c r="W377" s="34"/>
      <c r="X377" s="126"/>
      <c r="Y377" s="34"/>
      <c r="Z377" s="34"/>
      <c r="AA377" s="34"/>
      <c r="AB377" s="34"/>
      <c r="AC377" s="34"/>
      <c r="AD377" s="34"/>
      <c r="AE377" s="34"/>
      <c r="AF377" s="34"/>
      <c r="AG377" s="34"/>
      <c r="AH377" s="34"/>
      <c r="AI377" s="34"/>
      <c r="AJ377" s="34"/>
      <c r="AK377" s="34"/>
      <c r="AL377" s="34"/>
      <c r="AM377" s="34"/>
      <c r="AN377" s="34"/>
      <c r="AO377" s="34"/>
    </row>
    <row r="378">
      <c r="A378" s="34"/>
      <c r="B378" s="126"/>
      <c r="C378" s="34"/>
      <c r="D378" s="34"/>
      <c r="E378" s="34"/>
      <c r="F378" s="34"/>
      <c r="G378" s="126"/>
      <c r="H378" s="34"/>
      <c r="I378" s="34"/>
      <c r="J378" s="34"/>
      <c r="K378" s="34"/>
      <c r="L378" s="34"/>
      <c r="M378" s="126"/>
      <c r="N378" s="34"/>
      <c r="O378" s="34"/>
      <c r="P378" s="34"/>
      <c r="Q378" s="34"/>
      <c r="R378" s="34"/>
      <c r="S378" s="34"/>
      <c r="T378" s="34"/>
      <c r="U378" s="34"/>
      <c r="V378" s="126"/>
      <c r="W378" s="34"/>
      <c r="X378" s="126"/>
      <c r="Y378" s="34"/>
      <c r="Z378" s="34"/>
      <c r="AA378" s="34"/>
      <c r="AB378" s="34"/>
      <c r="AC378" s="34"/>
      <c r="AD378" s="34"/>
      <c r="AE378" s="34"/>
      <c r="AF378" s="34"/>
      <c r="AG378" s="34"/>
      <c r="AH378" s="34"/>
      <c r="AI378" s="34"/>
      <c r="AJ378" s="34"/>
      <c r="AK378" s="34"/>
      <c r="AL378" s="34"/>
      <c r="AM378" s="34"/>
      <c r="AN378" s="34"/>
      <c r="AO378" s="34"/>
    </row>
    <row r="379">
      <c r="A379" s="34"/>
      <c r="B379" s="126"/>
      <c r="C379" s="34"/>
      <c r="D379" s="34"/>
      <c r="E379" s="34"/>
      <c r="F379" s="34"/>
      <c r="G379" s="126"/>
      <c r="H379" s="34"/>
      <c r="I379" s="34"/>
      <c r="J379" s="34"/>
      <c r="K379" s="34"/>
      <c r="L379" s="34"/>
      <c r="M379" s="126"/>
      <c r="N379" s="34"/>
      <c r="O379" s="34"/>
      <c r="P379" s="34"/>
      <c r="Q379" s="34"/>
      <c r="R379" s="34"/>
      <c r="S379" s="34"/>
      <c r="T379" s="34"/>
      <c r="U379" s="34"/>
      <c r="V379" s="126"/>
      <c r="W379" s="34"/>
      <c r="X379" s="126"/>
      <c r="Y379" s="34"/>
      <c r="Z379" s="34"/>
      <c r="AA379" s="34"/>
      <c r="AB379" s="34"/>
      <c r="AC379" s="34"/>
      <c r="AD379" s="34"/>
      <c r="AE379" s="34"/>
      <c r="AF379" s="34"/>
      <c r="AG379" s="34"/>
      <c r="AH379" s="34"/>
      <c r="AI379" s="34"/>
      <c r="AJ379" s="34"/>
      <c r="AK379" s="34"/>
      <c r="AL379" s="34"/>
      <c r="AM379" s="34"/>
      <c r="AN379" s="34"/>
      <c r="AO379" s="34"/>
    </row>
    <row r="380">
      <c r="A380" s="34"/>
      <c r="B380" s="126"/>
      <c r="C380" s="34"/>
      <c r="D380" s="34"/>
      <c r="E380" s="34"/>
      <c r="F380" s="34"/>
      <c r="G380" s="126"/>
      <c r="H380" s="34"/>
      <c r="I380" s="34"/>
      <c r="J380" s="34"/>
      <c r="K380" s="34"/>
      <c r="L380" s="34"/>
      <c r="M380" s="126"/>
      <c r="N380" s="34"/>
      <c r="O380" s="34"/>
      <c r="P380" s="34"/>
      <c r="Q380" s="34"/>
      <c r="R380" s="34"/>
      <c r="S380" s="34"/>
      <c r="T380" s="34"/>
      <c r="U380" s="34"/>
      <c r="V380" s="126"/>
      <c r="W380" s="34"/>
      <c r="X380" s="126"/>
      <c r="Y380" s="34"/>
      <c r="Z380" s="34"/>
      <c r="AA380" s="34"/>
      <c r="AB380" s="34"/>
      <c r="AC380" s="34"/>
      <c r="AD380" s="34"/>
      <c r="AE380" s="34"/>
      <c r="AF380" s="34"/>
      <c r="AG380" s="34"/>
      <c r="AH380" s="34"/>
      <c r="AI380" s="34"/>
      <c r="AJ380" s="34"/>
      <c r="AK380" s="34"/>
      <c r="AL380" s="34"/>
      <c r="AM380" s="34"/>
      <c r="AN380" s="34"/>
      <c r="AO380" s="34"/>
    </row>
    <row r="381">
      <c r="A381" s="34"/>
      <c r="B381" s="126"/>
      <c r="C381" s="34"/>
      <c r="D381" s="34"/>
      <c r="E381" s="34"/>
      <c r="F381" s="34"/>
      <c r="G381" s="126"/>
      <c r="H381" s="34"/>
      <c r="I381" s="34"/>
      <c r="J381" s="34"/>
      <c r="K381" s="34"/>
      <c r="L381" s="34"/>
      <c r="M381" s="126"/>
      <c r="N381" s="34"/>
      <c r="O381" s="34"/>
      <c r="P381" s="34"/>
      <c r="Q381" s="34"/>
      <c r="R381" s="34"/>
      <c r="S381" s="34"/>
      <c r="T381" s="34"/>
      <c r="U381" s="34"/>
      <c r="V381" s="126"/>
      <c r="W381" s="34"/>
      <c r="X381" s="126"/>
      <c r="Y381" s="34"/>
      <c r="Z381" s="34"/>
      <c r="AA381" s="34"/>
      <c r="AB381" s="34"/>
      <c r="AC381" s="34"/>
      <c r="AD381" s="34"/>
      <c r="AE381" s="34"/>
      <c r="AF381" s="34"/>
      <c r="AG381" s="34"/>
      <c r="AH381" s="34"/>
      <c r="AI381" s="34"/>
      <c r="AJ381" s="34"/>
      <c r="AK381" s="34"/>
      <c r="AL381" s="34"/>
      <c r="AM381" s="34"/>
      <c r="AN381" s="34"/>
      <c r="AO381" s="34"/>
    </row>
    <row r="382">
      <c r="A382" s="34"/>
      <c r="B382" s="126"/>
      <c r="C382" s="34"/>
      <c r="D382" s="34"/>
      <c r="E382" s="34"/>
      <c r="F382" s="34"/>
      <c r="G382" s="126"/>
      <c r="H382" s="34"/>
      <c r="I382" s="34"/>
      <c r="J382" s="34"/>
      <c r="K382" s="34"/>
      <c r="L382" s="34"/>
      <c r="M382" s="126"/>
      <c r="N382" s="34"/>
      <c r="O382" s="34"/>
      <c r="P382" s="34"/>
      <c r="Q382" s="34"/>
      <c r="R382" s="34"/>
      <c r="S382" s="34"/>
      <c r="T382" s="34"/>
      <c r="U382" s="34"/>
      <c r="V382" s="126"/>
      <c r="W382" s="34"/>
      <c r="X382" s="126"/>
      <c r="Y382" s="34"/>
      <c r="Z382" s="34"/>
      <c r="AA382" s="34"/>
      <c r="AB382" s="34"/>
      <c r="AC382" s="34"/>
      <c r="AD382" s="34"/>
      <c r="AE382" s="34"/>
      <c r="AF382" s="34"/>
      <c r="AG382" s="34"/>
      <c r="AH382" s="34"/>
      <c r="AI382" s="34"/>
      <c r="AJ382" s="34"/>
      <c r="AK382" s="34"/>
      <c r="AL382" s="34"/>
      <c r="AM382" s="34"/>
      <c r="AN382" s="34"/>
      <c r="AO382" s="34"/>
    </row>
    <row r="383">
      <c r="A383" s="34"/>
      <c r="B383" s="126"/>
      <c r="C383" s="34"/>
      <c r="D383" s="34"/>
      <c r="E383" s="34"/>
      <c r="F383" s="34"/>
      <c r="G383" s="126"/>
      <c r="H383" s="34"/>
      <c r="I383" s="34"/>
      <c r="J383" s="34"/>
      <c r="K383" s="34"/>
      <c r="L383" s="34"/>
      <c r="M383" s="126"/>
      <c r="N383" s="34"/>
      <c r="O383" s="34"/>
      <c r="P383" s="34"/>
      <c r="Q383" s="34"/>
      <c r="R383" s="34"/>
      <c r="S383" s="34"/>
      <c r="T383" s="34"/>
      <c r="U383" s="34"/>
      <c r="V383" s="126"/>
      <c r="W383" s="34"/>
      <c r="X383" s="126"/>
      <c r="Y383" s="34"/>
      <c r="Z383" s="34"/>
      <c r="AA383" s="34"/>
      <c r="AB383" s="34"/>
      <c r="AC383" s="34"/>
      <c r="AD383" s="34"/>
      <c r="AE383" s="34"/>
      <c r="AF383" s="34"/>
      <c r="AG383" s="34"/>
      <c r="AH383" s="34"/>
      <c r="AI383" s="34"/>
      <c r="AJ383" s="34"/>
      <c r="AK383" s="34"/>
      <c r="AL383" s="34"/>
      <c r="AM383" s="34"/>
      <c r="AN383" s="34"/>
      <c r="AO383" s="34"/>
    </row>
    <row r="384">
      <c r="A384" s="34"/>
      <c r="B384" s="126"/>
      <c r="C384" s="34"/>
      <c r="D384" s="34"/>
      <c r="E384" s="34"/>
      <c r="F384" s="34"/>
      <c r="G384" s="126"/>
      <c r="H384" s="34"/>
      <c r="I384" s="34"/>
      <c r="J384" s="34"/>
      <c r="K384" s="34"/>
      <c r="L384" s="34"/>
      <c r="M384" s="126"/>
      <c r="N384" s="34"/>
      <c r="O384" s="34"/>
      <c r="P384" s="34"/>
      <c r="Q384" s="34"/>
      <c r="R384" s="34"/>
      <c r="S384" s="34"/>
      <c r="T384" s="34"/>
      <c r="U384" s="34"/>
      <c r="V384" s="126"/>
      <c r="W384" s="34"/>
      <c r="X384" s="126"/>
      <c r="Y384" s="34"/>
      <c r="Z384" s="34"/>
      <c r="AA384" s="34"/>
      <c r="AB384" s="34"/>
      <c r="AC384" s="34"/>
      <c r="AD384" s="34"/>
      <c r="AE384" s="34"/>
      <c r="AF384" s="34"/>
      <c r="AG384" s="34"/>
      <c r="AH384" s="34"/>
      <c r="AI384" s="34"/>
      <c r="AJ384" s="34"/>
      <c r="AK384" s="34"/>
      <c r="AL384" s="34"/>
      <c r="AM384" s="34"/>
      <c r="AN384" s="34"/>
      <c r="AO384" s="34"/>
    </row>
    <row r="385">
      <c r="A385" s="34"/>
      <c r="B385" s="126"/>
      <c r="C385" s="34"/>
      <c r="D385" s="34"/>
      <c r="E385" s="34"/>
      <c r="F385" s="34"/>
      <c r="G385" s="126"/>
      <c r="H385" s="34"/>
      <c r="I385" s="34"/>
      <c r="J385" s="34"/>
      <c r="K385" s="34"/>
      <c r="L385" s="34"/>
      <c r="M385" s="126"/>
      <c r="N385" s="34"/>
      <c r="O385" s="34"/>
      <c r="P385" s="34"/>
      <c r="Q385" s="34"/>
      <c r="R385" s="34"/>
      <c r="S385" s="34"/>
      <c r="T385" s="34"/>
      <c r="U385" s="34"/>
      <c r="V385" s="126"/>
      <c r="W385" s="34"/>
      <c r="X385" s="126"/>
      <c r="Y385" s="34"/>
      <c r="Z385" s="34"/>
      <c r="AA385" s="34"/>
      <c r="AB385" s="34"/>
      <c r="AC385" s="34"/>
      <c r="AD385" s="34"/>
      <c r="AE385" s="34"/>
      <c r="AF385" s="34"/>
      <c r="AG385" s="34"/>
      <c r="AH385" s="34"/>
      <c r="AI385" s="34"/>
      <c r="AJ385" s="34"/>
      <c r="AK385" s="34"/>
      <c r="AL385" s="34"/>
      <c r="AM385" s="34"/>
      <c r="AN385" s="34"/>
      <c r="AO385" s="34"/>
    </row>
    <row r="386">
      <c r="A386" s="34"/>
      <c r="B386" s="126"/>
      <c r="C386" s="34"/>
      <c r="D386" s="34"/>
      <c r="E386" s="34"/>
      <c r="F386" s="34"/>
      <c r="G386" s="126"/>
      <c r="H386" s="34"/>
      <c r="I386" s="34"/>
      <c r="J386" s="34"/>
      <c r="K386" s="34"/>
      <c r="L386" s="34"/>
      <c r="M386" s="126"/>
      <c r="N386" s="34"/>
      <c r="O386" s="34"/>
      <c r="P386" s="34"/>
      <c r="Q386" s="34"/>
      <c r="R386" s="34"/>
      <c r="S386" s="34"/>
      <c r="T386" s="34"/>
      <c r="U386" s="34"/>
      <c r="V386" s="126"/>
      <c r="W386" s="34"/>
      <c r="X386" s="126"/>
      <c r="Y386" s="34"/>
      <c r="Z386" s="34"/>
      <c r="AA386" s="34"/>
      <c r="AB386" s="34"/>
      <c r="AC386" s="34"/>
      <c r="AD386" s="34"/>
      <c r="AE386" s="34"/>
      <c r="AF386" s="34"/>
      <c r="AG386" s="34"/>
      <c r="AH386" s="34"/>
      <c r="AI386" s="34"/>
      <c r="AJ386" s="34"/>
      <c r="AK386" s="34"/>
      <c r="AL386" s="34"/>
      <c r="AM386" s="34"/>
      <c r="AN386" s="34"/>
      <c r="AO386" s="34"/>
    </row>
    <row r="387">
      <c r="A387" s="34"/>
      <c r="B387" s="126"/>
      <c r="C387" s="34"/>
      <c r="D387" s="34"/>
      <c r="E387" s="34"/>
      <c r="F387" s="34"/>
      <c r="G387" s="126"/>
      <c r="H387" s="34"/>
      <c r="I387" s="34"/>
      <c r="J387" s="34"/>
      <c r="K387" s="34"/>
      <c r="L387" s="34"/>
      <c r="M387" s="126"/>
      <c r="N387" s="34"/>
      <c r="O387" s="34"/>
      <c r="P387" s="34"/>
      <c r="Q387" s="34"/>
      <c r="R387" s="34"/>
      <c r="S387" s="34"/>
      <c r="T387" s="34"/>
      <c r="U387" s="34"/>
      <c r="V387" s="126"/>
      <c r="W387" s="34"/>
      <c r="X387" s="126"/>
      <c r="Y387" s="34"/>
      <c r="Z387" s="34"/>
      <c r="AA387" s="34"/>
      <c r="AB387" s="34"/>
      <c r="AC387" s="34"/>
      <c r="AD387" s="34"/>
      <c r="AE387" s="34"/>
      <c r="AF387" s="34"/>
      <c r="AG387" s="34"/>
      <c r="AH387" s="34"/>
      <c r="AI387" s="34"/>
      <c r="AJ387" s="34"/>
      <c r="AK387" s="34"/>
      <c r="AL387" s="34"/>
      <c r="AM387" s="34"/>
      <c r="AN387" s="34"/>
      <c r="AO387" s="34"/>
    </row>
    <row r="388">
      <c r="A388" s="34"/>
      <c r="B388" s="126"/>
      <c r="C388" s="34"/>
      <c r="D388" s="34"/>
      <c r="E388" s="34"/>
      <c r="F388" s="34"/>
      <c r="G388" s="126"/>
      <c r="H388" s="34"/>
      <c r="I388" s="34"/>
      <c r="J388" s="34"/>
      <c r="K388" s="34"/>
      <c r="L388" s="34"/>
      <c r="M388" s="126"/>
      <c r="N388" s="34"/>
      <c r="O388" s="34"/>
      <c r="P388" s="34"/>
      <c r="Q388" s="34"/>
      <c r="R388" s="34"/>
      <c r="S388" s="34"/>
      <c r="T388" s="34"/>
      <c r="U388" s="34"/>
      <c r="V388" s="126"/>
      <c r="W388" s="34"/>
      <c r="X388" s="126"/>
      <c r="Y388" s="34"/>
      <c r="Z388" s="34"/>
      <c r="AA388" s="34"/>
      <c r="AB388" s="34"/>
      <c r="AC388" s="34"/>
      <c r="AD388" s="34"/>
      <c r="AE388" s="34"/>
      <c r="AF388" s="34"/>
      <c r="AG388" s="34"/>
      <c r="AH388" s="34"/>
      <c r="AI388" s="34"/>
      <c r="AJ388" s="34"/>
      <c r="AK388" s="34"/>
      <c r="AL388" s="34"/>
      <c r="AM388" s="34"/>
      <c r="AN388" s="34"/>
      <c r="AO388" s="34"/>
    </row>
    <row r="389">
      <c r="A389" s="34"/>
      <c r="B389" s="126"/>
      <c r="C389" s="34"/>
      <c r="D389" s="34"/>
      <c r="E389" s="34"/>
      <c r="F389" s="34"/>
      <c r="G389" s="126"/>
      <c r="H389" s="34"/>
      <c r="I389" s="34"/>
      <c r="J389" s="34"/>
      <c r="K389" s="34"/>
      <c r="L389" s="34"/>
      <c r="M389" s="126"/>
      <c r="N389" s="34"/>
      <c r="O389" s="34"/>
      <c r="P389" s="34"/>
      <c r="Q389" s="34"/>
      <c r="R389" s="34"/>
      <c r="S389" s="34"/>
      <c r="T389" s="34"/>
      <c r="U389" s="34"/>
      <c r="V389" s="126"/>
      <c r="W389" s="34"/>
      <c r="X389" s="126"/>
      <c r="Y389" s="34"/>
      <c r="Z389" s="34"/>
      <c r="AA389" s="34"/>
      <c r="AB389" s="34"/>
      <c r="AC389" s="34"/>
      <c r="AD389" s="34"/>
      <c r="AE389" s="34"/>
      <c r="AF389" s="34"/>
      <c r="AG389" s="34"/>
      <c r="AH389" s="34"/>
      <c r="AI389" s="34"/>
      <c r="AJ389" s="34"/>
      <c r="AK389" s="34"/>
      <c r="AL389" s="34"/>
      <c r="AM389" s="34"/>
      <c r="AN389" s="34"/>
      <c r="AO389" s="34"/>
    </row>
    <row r="390">
      <c r="A390" s="34"/>
      <c r="B390" s="126"/>
      <c r="C390" s="34"/>
      <c r="D390" s="34"/>
      <c r="E390" s="34"/>
      <c r="F390" s="34"/>
      <c r="G390" s="126"/>
      <c r="H390" s="34"/>
      <c r="I390" s="34"/>
      <c r="J390" s="34"/>
      <c r="K390" s="34"/>
      <c r="L390" s="34"/>
      <c r="M390" s="126"/>
      <c r="N390" s="34"/>
      <c r="O390" s="34"/>
      <c r="P390" s="34"/>
      <c r="Q390" s="34"/>
      <c r="R390" s="34"/>
      <c r="S390" s="34"/>
      <c r="T390" s="34"/>
      <c r="U390" s="34"/>
      <c r="V390" s="126"/>
      <c r="W390" s="34"/>
      <c r="X390" s="126"/>
      <c r="Y390" s="34"/>
      <c r="Z390" s="34"/>
      <c r="AA390" s="34"/>
      <c r="AB390" s="34"/>
      <c r="AC390" s="34"/>
      <c r="AD390" s="34"/>
      <c r="AE390" s="34"/>
      <c r="AF390" s="34"/>
      <c r="AG390" s="34"/>
      <c r="AH390" s="34"/>
      <c r="AI390" s="34"/>
      <c r="AJ390" s="34"/>
      <c r="AK390" s="34"/>
      <c r="AL390" s="34"/>
      <c r="AM390" s="34"/>
      <c r="AN390" s="34"/>
      <c r="AO390" s="34"/>
    </row>
    <row r="391">
      <c r="A391" s="34"/>
      <c r="B391" s="126"/>
      <c r="C391" s="34"/>
      <c r="D391" s="34"/>
      <c r="E391" s="34"/>
      <c r="F391" s="34"/>
      <c r="G391" s="126"/>
      <c r="H391" s="34"/>
      <c r="I391" s="34"/>
      <c r="J391" s="34"/>
      <c r="K391" s="34"/>
      <c r="L391" s="34"/>
      <c r="M391" s="126"/>
      <c r="N391" s="34"/>
      <c r="O391" s="34"/>
      <c r="P391" s="34"/>
      <c r="Q391" s="34"/>
      <c r="R391" s="34"/>
      <c r="S391" s="34"/>
      <c r="T391" s="34"/>
      <c r="U391" s="34"/>
      <c r="V391" s="126"/>
      <c r="W391" s="34"/>
      <c r="X391" s="126"/>
      <c r="Y391" s="34"/>
      <c r="Z391" s="34"/>
      <c r="AA391" s="34"/>
      <c r="AB391" s="34"/>
      <c r="AC391" s="34"/>
      <c r="AD391" s="34"/>
      <c r="AE391" s="34"/>
      <c r="AF391" s="34"/>
      <c r="AG391" s="34"/>
      <c r="AH391" s="34"/>
      <c r="AI391" s="34"/>
      <c r="AJ391" s="34"/>
      <c r="AK391" s="34"/>
      <c r="AL391" s="34"/>
      <c r="AM391" s="34"/>
      <c r="AN391" s="34"/>
      <c r="AO391" s="34"/>
    </row>
    <row r="392">
      <c r="A392" s="34"/>
      <c r="B392" s="126"/>
      <c r="C392" s="34"/>
      <c r="D392" s="34"/>
      <c r="E392" s="34"/>
      <c r="F392" s="34"/>
      <c r="G392" s="126"/>
      <c r="H392" s="34"/>
      <c r="I392" s="34"/>
      <c r="J392" s="34"/>
      <c r="K392" s="34"/>
      <c r="L392" s="34"/>
      <c r="M392" s="126"/>
      <c r="N392" s="34"/>
      <c r="O392" s="34"/>
      <c r="P392" s="34"/>
      <c r="Q392" s="34"/>
      <c r="R392" s="34"/>
      <c r="S392" s="34"/>
      <c r="T392" s="34"/>
      <c r="U392" s="34"/>
      <c r="V392" s="126"/>
      <c r="W392" s="34"/>
      <c r="X392" s="126"/>
      <c r="Y392" s="34"/>
      <c r="Z392" s="34"/>
      <c r="AA392" s="34"/>
      <c r="AB392" s="34"/>
      <c r="AC392" s="34"/>
      <c r="AD392" s="34"/>
      <c r="AE392" s="34"/>
      <c r="AF392" s="34"/>
      <c r="AG392" s="34"/>
      <c r="AH392" s="34"/>
      <c r="AI392" s="34"/>
      <c r="AJ392" s="34"/>
      <c r="AK392" s="34"/>
      <c r="AL392" s="34"/>
      <c r="AM392" s="34"/>
      <c r="AN392" s="34"/>
      <c r="AO392" s="34"/>
    </row>
    <row r="393">
      <c r="A393" s="34"/>
      <c r="B393" s="126"/>
      <c r="C393" s="34"/>
      <c r="D393" s="34"/>
      <c r="E393" s="34"/>
      <c r="F393" s="34"/>
      <c r="G393" s="126"/>
      <c r="H393" s="34"/>
      <c r="I393" s="34"/>
      <c r="J393" s="34"/>
      <c r="K393" s="34"/>
      <c r="L393" s="34"/>
      <c r="M393" s="126"/>
      <c r="N393" s="34"/>
      <c r="O393" s="34"/>
      <c r="P393" s="34"/>
      <c r="Q393" s="34"/>
      <c r="R393" s="34"/>
      <c r="S393" s="34"/>
      <c r="T393" s="34"/>
      <c r="U393" s="34"/>
      <c r="V393" s="126"/>
      <c r="W393" s="34"/>
      <c r="X393" s="126"/>
      <c r="Y393" s="34"/>
      <c r="Z393" s="34"/>
      <c r="AA393" s="34"/>
      <c r="AB393" s="34"/>
      <c r="AC393" s="34"/>
      <c r="AD393" s="34"/>
      <c r="AE393" s="34"/>
      <c r="AF393" s="34"/>
      <c r="AG393" s="34"/>
      <c r="AH393" s="34"/>
      <c r="AI393" s="34"/>
      <c r="AJ393" s="34"/>
      <c r="AK393" s="34"/>
      <c r="AL393" s="34"/>
      <c r="AM393" s="34"/>
      <c r="AN393" s="34"/>
      <c r="AO393" s="34"/>
    </row>
    <row r="394">
      <c r="A394" s="34"/>
      <c r="B394" s="126"/>
      <c r="C394" s="34"/>
      <c r="D394" s="34"/>
      <c r="E394" s="34"/>
      <c r="F394" s="34"/>
      <c r="G394" s="126"/>
      <c r="H394" s="34"/>
      <c r="I394" s="34"/>
      <c r="J394" s="34"/>
      <c r="K394" s="34"/>
      <c r="L394" s="34"/>
      <c r="M394" s="126"/>
      <c r="N394" s="34"/>
      <c r="O394" s="34"/>
      <c r="P394" s="34"/>
      <c r="Q394" s="34"/>
      <c r="R394" s="34"/>
      <c r="S394" s="34"/>
      <c r="T394" s="34"/>
      <c r="U394" s="34"/>
      <c r="V394" s="126"/>
      <c r="W394" s="34"/>
      <c r="X394" s="126"/>
      <c r="Y394" s="34"/>
      <c r="Z394" s="34"/>
      <c r="AA394" s="34"/>
      <c r="AB394" s="34"/>
      <c r="AC394" s="34"/>
      <c r="AD394" s="34"/>
      <c r="AE394" s="34"/>
      <c r="AF394" s="34"/>
      <c r="AG394" s="34"/>
      <c r="AH394" s="34"/>
      <c r="AI394" s="34"/>
      <c r="AJ394" s="34"/>
      <c r="AK394" s="34"/>
      <c r="AL394" s="34"/>
      <c r="AM394" s="34"/>
      <c r="AN394" s="34"/>
      <c r="AO394" s="34"/>
    </row>
    <row r="395">
      <c r="A395" s="34"/>
      <c r="B395" s="126"/>
      <c r="C395" s="34"/>
      <c r="D395" s="34"/>
      <c r="E395" s="34"/>
      <c r="F395" s="34"/>
      <c r="G395" s="126"/>
      <c r="H395" s="34"/>
      <c r="I395" s="34"/>
      <c r="J395" s="34"/>
      <c r="K395" s="34"/>
      <c r="L395" s="34"/>
      <c r="M395" s="126"/>
      <c r="N395" s="34"/>
      <c r="O395" s="34"/>
      <c r="P395" s="34"/>
      <c r="Q395" s="34"/>
      <c r="R395" s="34"/>
      <c r="S395" s="34"/>
      <c r="T395" s="34"/>
      <c r="U395" s="34"/>
      <c r="V395" s="126"/>
      <c r="W395" s="34"/>
      <c r="X395" s="126"/>
      <c r="Y395" s="34"/>
      <c r="Z395" s="34"/>
      <c r="AA395" s="34"/>
      <c r="AB395" s="34"/>
      <c r="AC395" s="34"/>
      <c r="AD395" s="34"/>
      <c r="AE395" s="34"/>
      <c r="AF395" s="34"/>
      <c r="AG395" s="34"/>
      <c r="AH395" s="34"/>
      <c r="AI395" s="34"/>
      <c r="AJ395" s="34"/>
      <c r="AK395" s="34"/>
      <c r="AL395" s="34"/>
      <c r="AM395" s="34"/>
      <c r="AN395" s="34"/>
      <c r="AO395" s="34"/>
    </row>
    <row r="396">
      <c r="A396" s="34"/>
      <c r="B396" s="126"/>
      <c r="C396" s="34"/>
      <c r="D396" s="34"/>
      <c r="E396" s="34"/>
      <c r="F396" s="34"/>
      <c r="G396" s="126"/>
      <c r="H396" s="34"/>
      <c r="I396" s="34"/>
      <c r="J396" s="34"/>
      <c r="K396" s="34"/>
      <c r="L396" s="34"/>
      <c r="M396" s="126"/>
      <c r="N396" s="34"/>
      <c r="O396" s="34"/>
      <c r="P396" s="34"/>
      <c r="Q396" s="34"/>
      <c r="R396" s="34"/>
      <c r="S396" s="34"/>
      <c r="T396" s="34"/>
      <c r="U396" s="34"/>
      <c r="V396" s="126"/>
      <c r="W396" s="34"/>
      <c r="X396" s="126"/>
      <c r="Y396" s="34"/>
      <c r="Z396" s="34"/>
      <c r="AA396" s="34"/>
      <c r="AB396" s="34"/>
      <c r="AC396" s="34"/>
      <c r="AD396" s="34"/>
      <c r="AE396" s="34"/>
      <c r="AF396" s="34"/>
      <c r="AG396" s="34"/>
      <c r="AH396" s="34"/>
      <c r="AI396" s="34"/>
      <c r="AJ396" s="34"/>
      <c r="AK396" s="34"/>
      <c r="AL396" s="34"/>
      <c r="AM396" s="34"/>
      <c r="AN396" s="34"/>
      <c r="AO396" s="34"/>
    </row>
    <row r="397">
      <c r="A397" s="34"/>
      <c r="B397" s="126"/>
      <c r="C397" s="34"/>
      <c r="D397" s="34"/>
      <c r="E397" s="34"/>
      <c r="F397" s="34"/>
      <c r="G397" s="126"/>
      <c r="H397" s="34"/>
      <c r="I397" s="34"/>
      <c r="J397" s="34"/>
      <c r="K397" s="34"/>
      <c r="L397" s="34"/>
      <c r="M397" s="126"/>
      <c r="N397" s="34"/>
      <c r="O397" s="34"/>
      <c r="P397" s="34"/>
      <c r="Q397" s="34"/>
      <c r="R397" s="34"/>
      <c r="S397" s="34"/>
      <c r="T397" s="34"/>
      <c r="U397" s="34"/>
      <c r="V397" s="126"/>
      <c r="W397" s="34"/>
      <c r="X397" s="126"/>
      <c r="Y397" s="34"/>
      <c r="Z397" s="34"/>
      <c r="AA397" s="34"/>
      <c r="AB397" s="34"/>
      <c r="AC397" s="34"/>
      <c r="AD397" s="34"/>
      <c r="AE397" s="34"/>
      <c r="AF397" s="34"/>
      <c r="AG397" s="34"/>
      <c r="AH397" s="34"/>
      <c r="AI397" s="34"/>
      <c r="AJ397" s="34"/>
      <c r="AK397" s="34"/>
      <c r="AL397" s="34"/>
      <c r="AM397" s="34"/>
      <c r="AN397" s="34"/>
      <c r="AO397" s="34"/>
    </row>
    <row r="398">
      <c r="A398" s="34"/>
      <c r="B398" s="126"/>
      <c r="C398" s="34"/>
      <c r="D398" s="34"/>
      <c r="E398" s="34"/>
      <c r="F398" s="34"/>
      <c r="G398" s="126"/>
      <c r="H398" s="34"/>
      <c r="I398" s="34"/>
      <c r="J398" s="34"/>
      <c r="K398" s="34"/>
      <c r="L398" s="34"/>
      <c r="M398" s="126"/>
      <c r="N398" s="34"/>
      <c r="O398" s="34"/>
      <c r="P398" s="34"/>
      <c r="Q398" s="34"/>
      <c r="R398" s="34"/>
      <c r="S398" s="34"/>
      <c r="T398" s="34"/>
      <c r="U398" s="34"/>
      <c r="V398" s="126"/>
      <c r="W398" s="34"/>
      <c r="X398" s="126"/>
      <c r="Y398" s="34"/>
      <c r="Z398" s="34"/>
      <c r="AA398" s="34"/>
      <c r="AB398" s="34"/>
      <c r="AC398" s="34"/>
      <c r="AD398" s="34"/>
      <c r="AE398" s="34"/>
      <c r="AF398" s="34"/>
      <c r="AG398" s="34"/>
      <c r="AH398" s="34"/>
      <c r="AI398" s="34"/>
      <c r="AJ398" s="34"/>
      <c r="AK398" s="34"/>
      <c r="AL398" s="34"/>
      <c r="AM398" s="34"/>
      <c r="AN398" s="34"/>
      <c r="AO398" s="34"/>
    </row>
    <row r="399">
      <c r="A399" s="34"/>
      <c r="B399" s="126"/>
      <c r="C399" s="34"/>
      <c r="D399" s="34"/>
      <c r="E399" s="34"/>
      <c r="F399" s="34"/>
      <c r="G399" s="126"/>
      <c r="H399" s="34"/>
      <c r="I399" s="34"/>
      <c r="J399" s="34"/>
      <c r="K399" s="34"/>
      <c r="L399" s="34"/>
      <c r="M399" s="126"/>
      <c r="N399" s="34"/>
      <c r="O399" s="34"/>
      <c r="P399" s="34"/>
      <c r="Q399" s="34"/>
      <c r="R399" s="34"/>
      <c r="S399" s="34"/>
      <c r="T399" s="34"/>
      <c r="U399" s="34"/>
      <c r="V399" s="126"/>
      <c r="W399" s="34"/>
      <c r="X399" s="126"/>
      <c r="Y399" s="34"/>
      <c r="Z399" s="34"/>
      <c r="AA399" s="34"/>
      <c r="AB399" s="34"/>
      <c r="AC399" s="34"/>
      <c r="AD399" s="34"/>
      <c r="AE399" s="34"/>
      <c r="AF399" s="34"/>
      <c r="AG399" s="34"/>
      <c r="AH399" s="34"/>
      <c r="AI399" s="34"/>
      <c r="AJ399" s="34"/>
      <c r="AK399" s="34"/>
      <c r="AL399" s="34"/>
      <c r="AM399" s="34"/>
      <c r="AN399" s="34"/>
      <c r="AO399" s="34"/>
    </row>
    <row r="400">
      <c r="A400" s="34"/>
      <c r="B400" s="126"/>
      <c r="C400" s="34"/>
      <c r="D400" s="34"/>
      <c r="E400" s="34"/>
      <c r="F400" s="34"/>
      <c r="G400" s="126"/>
      <c r="H400" s="34"/>
      <c r="I400" s="34"/>
      <c r="J400" s="34"/>
      <c r="K400" s="34"/>
      <c r="L400" s="34"/>
      <c r="M400" s="126"/>
      <c r="N400" s="34"/>
      <c r="O400" s="34"/>
      <c r="P400" s="34"/>
      <c r="Q400" s="34"/>
      <c r="R400" s="34"/>
      <c r="S400" s="34"/>
      <c r="T400" s="34"/>
      <c r="U400" s="34"/>
      <c r="V400" s="126"/>
      <c r="W400" s="34"/>
      <c r="X400" s="126"/>
      <c r="Y400" s="34"/>
      <c r="Z400" s="34"/>
      <c r="AA400" s="34"/>
      <c r="AB400" s="34"/>
      <c r="AC400" s="34"/>
      <c r="AD400" s="34"/>
      <c r="AE400" s="34"/>
      <c r="AF400" s="34"/>
      <c r="AG400" s="34"/>
      <c r="AH400" s="34"/>
      <c r="AI400" s="34"/>
      <c r="AJ400" s="34"/>
      <c r="AK400" s="34"/>
      <c r="AL400" s="34"/>
      <c r="AM400" s="34"/>
      <c r="AN400" s="34"/>
      <c r="AO400" s="34"/>
    </row>
    <row r="401">
      <c r="A401" s="34"/>
      <c r="B401" s="126"/>
      <c r="C401" s="34"/>
      <c r="D401" s="34"/>
      <c r="E401" s="34"/>
      <c r="F401" s="34"/>
      <c r="G401" s="126"/>
      <c r="H401" s="34"/>
      <c r="I401" s="34"/>
      <c r="J401" s="34"/>
      <c r="K401" s="34"/>
      <c r="L401" s="34"/>
      <c r="M401" s="126"/>
      <c r="N401" s="34"/>
      <c r="O401" s="34"/>
      <c r="P401" s="34"/>
      <c r="Q401" s="34"/>
      <c r="R401" s="34"/>
      <c r="S401" s="34"/>
      <c r="T401" s="34"/>
      <c r="U401" s="34"/>
      <c r="V401" s="126"/>
      <c r="W401" s="34"/>
      <c r="X401" s="126"/>
      <c r="Y401" s="34"/>
      <c r="Z401" s="34"/>
      <c r="AA401" s="34"/>
      <c r="AB401" s="34"/>
      <c r="AC401" s="34"/>
      <c r="AD401" s="34"/>
      <c r="AE401" s="34"/>
      <c r="AF401" s="34"/>
      <c r="AG401" s="34"/>
      <c r="AH401" s="34"/>
      <c r="AI401" s="34"/>
      <c r="AJ401" s="34"/>
      <c r="AK401" s="34"/>
      <c r="AL401" s="34"/>
      <c r="AM401" s="34"/>
      <c r="AN401" s="34"/>
      <c r="AO401" s="34"/>
    </row>
    <row r="402">
      <c r="A402" s="34"/>
      <c r="B402" s="126"/>
      <c r="C402" s="34"/>
      <c r="D402" s="34"/>
      <c r="E402" s="34"/>
      <c r="F402" s="34"/>
      <c r="G402" s="126"/>
      <c r="H402" s="34"/>
      <c r="I402" s="34"/>
      <c r="J402" s="34"/>
      <c r="K402" s="34"/>
      <c r="L402" s="34"/>
      <c r="M402" s="126"/>
      <c r="N402" s="34"/>
      <c r="O402" s="34"/>
      <c r="P402" s="34"/>
      <c r="Q402" s="34"/>
      <c r="R402" s="34"/>
      <c r="S402" s="34"/>
      <c r="T402" s="34"/>
      <c r="U402" s="34"/>
      <c r="V402" s="126"/>
      <c r="W402" s="34"/>
      <c r="X402" s="126"/>
      <c r="Y402" s="34"/>
      <c r="Z402" s="34"/>
      <c r="AA402" s="34"/>
      <c r="AB402" s="34"/>
      <c r="AC402" s="34"/>
      <c r="AD402" s="34"/>
      <c r="AE402" s="34"/>
      <c r="AF402" s="34"/>
      <c r="AG402" s="34"/>
      <c r="AH402" s="34"/>
      <c r="AI402" s="34"/>
      <c r="AJ402" s="34"/>
      <c r="AK402" s="34"/>
      <c r="AL402" s="34"/>
      <c r="AM402" s="34"/>
      <c r="AN402" s="34"/>
      <c r="AO402" s="34"/>
    </row>
    <row r="403">
      <c r="A403" s="34"/>
      <c r="B403" s="126"/>
      <c r="C403" s="34"/>
      <c r="D403" s="34"/>
      <c r="E403" s="34"/>
      <c r="F403" s="34"/>
      <c r="G403" s="126"/>
      <c r="H403" s="34"/>
      <c r="I403" s="34"/>
      <c r="J403" s="34"/>
      <c r="K403" s="34"/>
      <c r="L403" s="34"/>
      <c r="M403" s="126"/>
      <c r="N403" s="34"/>
      <c r="O403" s="34"/>
      <c r="P403" s="34"/>
      <c r="Q403" s="34"/>
      <c r="R403" s="34"/>
      <c r="S403" s="34"/>
      <c r="T403" s="34"/>
      <c r="U403" s="34"/>
      <c r="V403" s="126"/>
      <c r="W403" s="34"/>
      <c r="X403" s="126"/>
      <c r="Y403" s="34"/>
      <c r="Z403" s="34"/>
      <c r="AA403" s="34"/>
      <c r="AB403" s="34"/>
      <c r="AC403" s="34"/>
      <c r="AD403" s="34"/>
      <c r="AE403" s="34"/>
      <c r="AF403" s="34"/>
      <c r="AG403" s="34"/>
      <c r="AH403" s="34"/>
      <c r="AI403" s="34"/>
      <c r="AJ403" s="34"/>
      <c r="AK403" s="34"/>
      <c r="AL403" s="34"/>
      <c r="AM403" s="34"/>
      <c r="AN403" s="34"/>
      <c r="AO403" s="34"/>
    </row>
    <row r="404">
      <c r="A404" s="34"/>
      <c r="B404" s="126"/>
      <c r="C404" s="34"/>
      <c r="D404" s="34"/>
      <c r="E404" s="34"/>
      <c r="F404" s="34"/>
      <c r="G404" s="126"/>
      <c r="H404" s="34"/>
      <c r="I404" s="34"/>
      <c r="J404" s="34"/>
      <c r="K404" s="34"/>
      <c r="L404" s="34"/>
      <c r="M404" s="126"/>
      <c r="N404" s="34"/>
      <c r="O404" s="34"/>
      <c r="P404" s="34"/>
      <c r="Q404" s="34"/>
      <c r="R404" s="34"/>
      <c r="S404" s="34"/>
      <c r="T404" s="34"/>
      <c r="U404" s="34"/>
      <c r="V404" s="126"/>
      <c r="W404" s="34"/>
      <c r="X404" s="126"/>
      <c r="Y404" s="34"/>
      <c r="Z404" s="34"/>
      <c r="AA404" s="34"/>
      <c r="AB404" s="34"/>
      <c r="AC404" s="34"/>
      <c r="AD404" s="34"/>
      <c r="AE404" s="34"/>
      <c r="AF404" s="34"/>
      <c r="AG404" s="34"/>
      <c r="AH404" s="34"/>
      <c r="AI404" s="34"/>
      <c r="AJ404" s="34"/>
      <c r="AK404" s="34"/>
      <c r="AL404" s="34"/>
      <c r="AM404" s="34"/>
      <c r="AN404" s="34"/>
      <c r="AO404" s="34"/>
    </row>
    <row r="405">
      <c r="A405" s="34"/>
      <c r="B405" s="126"/>
      <c r="C405" s="34"/>
      <c r="D405" s="34"/>
      <c r="E405" s="34"/>
      <c r="F405" s="34"/>
      <c r="G405" s="126"/>
      <c r="H405" s="34"/>
      <c r="I405" s="34"/>
      <c r="J405" s="34"/>
      <c r="K405" s="34"/>
      <c r="L405" s="34"/>
      <c r="M405" s="126"/>
      <c r="N405" s="34"/>
      <c r="O405" s="34"/>
      <c r="P405" s="34"/>
      <c r="Q405" s="34"/>
      <c r="R405" s="34"/>
      <c r="S405" s="34"/>
      <c r="T405" s="34"/>
      <c r="U405" s="34"/>
      <c r="V405" s="126"/>
      <c r="W405" s="34"/>
      <c r="X405" s="126"/>
      <c r="Y405" s="34"/>
      <c r="Z405" s="34"/>
      <c r="AA405" s="34"/>
      <c r="AB405" s="34"/>
      <c r="AC405" s="34"/>
      <c r="AD405" s="34"/>
      <c r="AE405" s="34"/>
      <c r="AF405" s="34"/>
      <c r="AG405" s="34"/>
      <c r="AH405" s="34"/>
      <c r="AI405" s="34"/>
      <c r="AJ405" s="34"/>
      <c r="AK405" s="34"/>
      <c r="AL405" s="34"/>
      <c r="AM405" s="34"/>
      <c r="AN405" s="34"/>
      <c r="AO405" s="34"/>
    </row>
    <row r="406">
      <c r="A406" s="34"/>
      <c r="B406" s="126"/>
      <c r="C406" s="34"/>
      <c r="D406" s="34"/>
      <c r="E406" s="34"/>
      <c r="F406" s="34"/>
      <c r="G406" s="126"/>
      <c r="H406" s="34"/>
      <c r="I406" s="34"/>
      <c r="J406" s="34"/>
      <c r="K406" s="34"/>
      <c r="L406" s="34"/>
      <c r="M406" s="126"/>
      <c r="N406" s="34"/>
      <c r="O406" s="34"/>
      <c r="P406" s="34"/>
      <c r="Q406" s="34"/>
      <c r="R406" s="34"/>
      <c r="S406" s="34"/>
      <c r="T406" s="34"/>
      <c r="U406" s="34"/>
      <c r="V406" s="126"/>
      <c r="W406" s="34"/>
      <c r="X406" s="126"/>
      <c r="Y406" s="34"/>
      <c r="Z406" s="34"/>
      <c r="AA406" s="34"/>
      <c r="AB406" s="34"/>
      <c r="AC406" s="34"/>
      <c r="AD406" s="34"/>
      <c r="AE406" s="34"/>
      <c r="AF406" s="34"/>
      <c r="AG406" s="34"/>
      <c r="AH406" s="34"/>
      <c r="AI406" s="34"/>
      <c r="AJ406" s="34"/>
      <c r="AK406" s="34"/>
      <c r="AL406" s="34"/>
      <c r="AM406" s="34"/>
      <c r="AN406" s="34"/>
      <c r="AO406" s="34"/>
    </row>
    <row r="407">
      <c r="A407" s="34"/>
      <c r="B407" s="126"/>
      <c r="C407" s="34"/>
      <c r="D407" s="34"/>
      <c r="E407" s="34"/>
      <c r="F407" s="34"/>
      <c r="G407" s="126"/>
      <c r="H407" s="34"/>
      <c r="I407" s="34"/>
      <c r="J407" s="34"/>
      <c r="K407" s="34"/>
      <c r="L407" s="34"/>
      <c r="M407" s="126"/>
      <c r="N407" s="34"/>
      <c r="O407" s="34"/>
      <c r="P407" s="34"/>
      <c r="Q407" s="34"/>
      <c r="R407" s="34"/>
      <c r="S407" s="34"/>
      <c r="T407" s="34"/>
      <c r="U407" s="34"/>
      <c r="V407" s="126"/>
      <c r="W407" s="34"/>
      <c r="X407" s="126"/>
      <c r="Y407" s="34"/>
      <c r="Z407" s="34"/>
      <c r="AA407" s="34"/>
      <c r="AB407" s="34"/>
      <c r="AC407" s="34"/>
      <c r="AD407" s="34"/>
      <c r="AE407" s="34"/>
      <c r="AF407" s="34"/>
      <c r="AG407" s="34"/>
      <c r="AH407" s="34"/>
      <c r="AI407" s="34"/>
      <c r="AJ407" s="34"/>
      <c r="AK407" s="34"/>
      <c r="AL407" s="34"/>
      <c r="AM407" s="34"/>
      <c r="AN407" s="34"/>
      <c r="AO407" s="34"/>
    </row>
    <row r="408">
      <c r="A408" s="34"/>
      <c r="B408" s="126"/>
      <c r="C408" s="34"/>
      <c r="D408" s="34"/>
      <c r="E408" s="34"/>
      <c r="F408" s="34"/>
      <c r="G408" s="126"/>
      <c r="H408" s="34"/>
      <c r="I408" s="34"/>
      <c r="J408" s="34"/>
      <c r="K408" s="34"/>
      <c r="L408" s="34"/>
      <c r="M408" s="126"/>
      <c r="N408" s="34"/>
      <c r="O408" s="34"/>
      <c r="P408" s="34"/>
      <c r="Q408" s="34"/>
      <c r="R408" s="34"/>
      <c r="S408" s="34"/>
      <c r="T408" s="34"/>
      <c r="U408" s="34"/>
      <c r="V408" s="126"/>
      <c r="W408" s="34"/>
      <c r="X408" s="126"/>
      <c r="Y408" s="34"/>
      <c r="Z408" s="34"/>
      <c r="AA408" s="34"/>
      <c r="AB408" s="34"/>
      <c r="AC408" s="34"/>
      <c r="AD408" s="34"/>
      <c r="AE408" s="34"/>
      <c r="AF408" s="34"/>
      <c r="AG408" s="34"/>
      <c r="AH408" s="34"/>
      <c r="AI408" s="34"/>
      <c r="AJ408" s="34"/>
      <c r="AK408" s="34"/>
      <c r="AL408" s="34"/>
      <c r="AM408" s="34"/>
      <c r="AN408" s="34"/>
      <c r="AO408" s="34"/>
    </row>
    <row r="409">
      <c r="A409" s="34"/>
      <c r="B409" s="126"/>
      <c r="C409" s="34"/>
      <c r="D409" s="34"/>
      <c r="E409" s="34"/>
      <c r="F409" s="34"/>
      <c r="G409" s="126"/>
      <c r="H409" s="34"/>
      <c r="I409" s="34"/>
      <c r="J409" s="34"/>
      <c r="K409" s="34"/>
      <c r="L409" s="34"/>
      <c r="M409" s="126"/>
      <c r="N409" s="34"/>
      <c r="O409" s="34"/>
      <c r="P409" s="34"/>
      <c r="Q409" s="34"/>
      <c r="R409" s="34"/>
      <c r="S409" s="34"/>
      <c r="T409" s="34"/>
      <c r="U409" s="34"/>
      <c r="V409" s="126"/>
      <c r="W409" s="34"/>
      <c r="X409" s="126"/>
      <c r="Y409" s="34"/>
      <c r="Z409" s="34"/>
      <c r="AA409" s="34"/>
      <c r="AB409" s="34"/>
      <c r="AC409" s="34"/>
      <c r="AD409" s="34"/>
      <c r="AE409" s="34"/>
      <c r="AF409" s="34"/>
      <c r="AG409" s="34"/>
      <c r="AH409" s="34"/>
      <c r="AI409" s="34"/>
      <c r="AJ409" s="34"/>
      <c r="AK409" s="34"/>
      <c r="AL409" s="34"/>
      <c r="AM409" s="34"/>
      <c r="AN409" s="34"/>
      <c r="AO409" s="34"/>
    </row>
    <row r="410">
      <c r="A410" s="34"/>
      <c r="B410" s="126"/>
      <c r="C410" s="34"/>
      <c r="D410" s="34"/>
      <c r="E410" s="34"/>
      <c r="F410" s="34"/>
      <c r="G410" s="126"/>
      <c r="H410" s="34"/>
      <c r="I410" s="34"/>
      <c r="J410" s="34"/>
      <c r="K410" s="34"/>
      <c r="L410" s="34"/>
      <c r="M410" s="126"/>
      <c r="N410" s="34"/>
      <c r="O410" s="34"/>
      <c r="P410" s="34"/>
      <c r="Q410" s="34"/>
      <c r="R410" s="34"/>
      <c r="S410" s="34"/>
      <c r="T410" s="34"/>
      <c r="U410" s="34"/>
      <c r="V410" s="126"/>
      <c r="W410" s="34"/>
      <c r="X410" s="126"/>
      <c r="Y410" s="34"/>
      <c r="Z410" s="34"/>
      <c r="AA410" s="34"/>
      <c r="AB410" s="34"/>
      <c r="AC410" s="34"/>
      <c r="AD410" s="34"/>
      <c r="AE410" s="34"/>
      <c r="AF410" s="34"/>
      <c r="AG410" s="34"/>
      <c r="AH410" s="34"/>
      <c r="AI410" s="34"/>
      <c r="AJ410" s="34"/>
      <c r="AK410" s="34"/>
      <c r="AL410" s="34"/>
      <c r="AM410" s="34"/>
      <c r="AN410" s="34"/>
      <c r="AO410" s="34"/>
    </row>
    <row r="411">
      <c r="A411" s="34"/>
      <c r="B411" s="126"/>
      <c r="C411" s="34"/>
      <c r="D411" s="34"/>
      <c r="E411" s="34"/>
      <c r="F411" s="34"/>
      <c r="G411" s="126"/>
      <c r="H411" s="34"/>
      <c r="I411" s="34"/>
      <c r="J411" s="34"/>
      <c r="K411" s="34"/>
      <c r="L411" s="34"/>
      <c r="M411" s="126"/>
      <c r="N411" s="34"/>
      <c r="O411" s="34"/>
      <c r="P411" s="34"/>
      <c r="Q411" s="34"/>
      <c r="R411" s="34"/>
      <c r="S411" s="34"/>
      <c r="T411" s="34"/>
      <c r="U411" s="34"/>
      <c r="V411" s="126"/>
      <c r="W411" s="34"/>
      <c r="X411" s="126"/>
      <c r="Y411" s="34"/>
      <c r="Z411" s="34"/>
      <c r="AA411" s="34"/>
      <c r="AB411" s="34"/>
      <c r="AC411" s="34"/>
      <c r="AD411" s="34"/>
      <c r="AE411" s="34"/>
      <c r="AF411" s="34"/>
      <c r="AG411" s="34"/>
      <c r="AH411" s="34"/>
      <c r="AI411" s="34"/>
      <c r="AJ411" s="34"/>
      <c r="AK411" s="34"/>
      <c r="AL411" s="34"/>
      <c r="AM411" s="34"/>
      <c r="AN411" s="34"/>
      <c r="AO411" s="34"/>
    </row>
    <row r="412">
      <c r="A412" s="34"/>
      <c r="B412" s="126"/>
      <c r="C412" s="34"/>
      <c r="D412" s="34"/>
      <c r="E412" s="34"/>
      <c r="F412" s="34"/>
      <c r="G412" s="126"/>
      <c r="H412" s="34"/>
      <c r="I412" s="34"/>
      <c r="J412" s="34"/>
      <c r="K412" s="34"/>
      <c r="L412" s="34"/>
      <c r="M412" s="126"/>
      <c r="N412" s="34"/>
      <c r="O412" s="34"/>
      <c r="P412" s="34"/>
      <c r="Q412" s="34"/>
      <c r="R412" s="34"/>
      <c r="S412" s="34"/>
      <c r="T412" s="34"/>
      <c r="U412" s="34"/>
      <c r="V412" s="126"/>
      <c r="W412" s="34"/>
      <c r="X412" s="126"/>
      <c r="Y412" s="34"/>
      <c r="Z412" s="34"/>
      <c r="AA412" s="34"/>
      <c r="AB412" s="34"/>
      <c r="AC412" s="34"/>
      <c r="AD412" s="34"/>
      <c r="AE412" s="34"/>
      <c r="AF412" s="34"/>
      <c r="AG412" s="34"/>
      <c r="AH412" s="34"/>
      <c r="AI412" s="34"/>
      <c r="AJ412" s="34"/>
      <c r="AK412" s="34"/>
      <c r="AL412" s="34"/>
      <c r="AM412" s="34"/>
      <c r="AN412" s="34"/>
      <c r="AO412" s="34"/>
    </row>
    <row r="413">
      <c r="A413" s="34"/>
      <c r="B413" s="126"/>
      <c r="C413" s="34"/>
      <c r="D413" s="34"/>
      <c r="E413" s="34"/>
      <c r="F413" s="34"/>
      <c r="G413" s="126"/>
      <c r="H413" s="34"/>
      <c r="I413" s="34"/>
      <c r="J413" s="34"/>
      <c r="K413" s="34"/>
      <c r="L413" s="34"/>
      <c r="M413" s="126"/>
      <c r="N413" s="34"/>
      <c r="O413" s="34"/>
      <c r="P413" s="34"/>
      <c r="Q413" s="34"/>
      <c r="R413" s="34"/>
      <c r="S413" s="34"/>
      <c r="T413" s="34"/>
      <c r="U413" s="34"/>
      <c r="V413" s="126"/>
      <c r="W413" s="34"/>
      <c r="X413" s="126"/>
      <c r="Y413" s="34"/>
      <c r="Z413" s="34"/>
      <c r="AA413" s="34"/>
      <c r="AB413" s="34"/>
      <c r="AC413" s="34"/>
      <c r="AD413" s="34"/>
      <c r="AE413" s="34"/>
      <c r="AF413" s="34"/>
      <c r="AG413" s="34"/>
      <c r="AH413" s="34"/>
      <c r="AI413" s="34"/>
      <c r="AJ413" s="34"/>
      <c r="AK413" s="34"/>
      <c r="AL413" s="34"/>
      <c r="AM413" s="34"/>
      <c r="AN413" s="34"/>
      <c r="AO413" s="34"/>
    </row>
    <row r="414">
      <c r="A414" s="34"/>
      <c r="B414" s="126"/>
      <c r="C414" s="34"/>
      <c r="D414" s="34"/>
      <c r="E414" s="34"/>
      <c r="F414" s="34"/>
      <c r="G414" s="126"/>
      <c r="H414" s="34"/>
      <c r="I414" s="34"/>
      <c r="J414" s="34"/>
      <c r="K414" s="34"/>
      <c r="L414" s="34"/>
      <c r="M414" s="126"/>
      <c r="N414" s="34"/>
      <c r="O414" s="34"/>
      <c r="P414" s="34"/>
      <c r="Q414" s="34"/>
      <c r="R414" s="34"/>
      <c r="S414" s="34"/>
      <c r="T414" s="34"/>
      <c r="U414" s="34"/>
      <c r="V414" s="126"/>
      <c r="W414" s="34"/>
      <c r="X414" s="126"/>
      <c r="Y414" s="34"/>
      <c r="Z414" s="34"/>
      <c r="AA414" s="34"/>
      <c r="AB414" s="34"/>
      <c r="AC414" s="34"/>
      <c r="AD414" s="34"/>
      <c r="AE414" s="34"/>
      <c r="AF414" s="34"/>
      <c r="AG414" s="34"/>
      <c r="AH414" s="34"/>
      <c r="AI414" s="34"/>
      <c r="AJ414" s="34"/>
      <c r="AK414" s="34"/>
      <c r="AL414" s="34"/>
      <c r="AM414" s="34"/>
      <c r="AN414" s="34"/>
      <c r="AO414" s="34"/>
    </row>
    <row r="415">
      <c r="A415" s="34"/>
      <c r="B415" s="126"/>
      <c r="C415" s="34"/>
      <c r="D415" s="34"/>
      <c r="E415" s="34"/>
      <c r="F415" s="34"/>
      <c r="G415" s="126"/>
      <c r="H415" s="34"/>
      <c r="I415" s="34"/>
      <c r="J415" s="34"/>
      <c r="K415" s="34"/>
      <c r="L415" s="34"/>
      <c r="M415" s="126"/>
      <c r="N415" s="34"/>
      <c r="O415" s="34"/>
      <c r="P415" s="34"/>
      <c r="Q415" s="34"/>
      <c r="R415" s="34"/>
      <c r="S415" s="34"/>
      <c r="T415" s="34"/>
      <c r="U415" s="34"/>
      <c r="V415" s="126"/>
      <c r="W415" s="34"/>
      <c r="X415" s="126"/>
      <c r="Y415" s="34"/>
      <c r="Z415" s="34"/>
      <c r="AA415" s="34"/>
      <c r="AB415" s="34"/>
      <c r="AC415" s="34"/>
      <c r="AD415" s="34"/>
      <c r="AE415" s="34"/>
      <c r="AF415" s="34"/>
      <c r="AG415" s="34"/>
      <c r="AH415" s="34"/>
      <c r="AI415" s="34"/>
      <c r="AJ415" s="34"/>
      <c r="AK415" s="34"/>
      <c r="AL415" s="34"/>
      <c r="AM415" s="34"/>
      <c r="AN415" s="34"/>
      <c r="AO415" s="34"/>
    </row>
    <row r="416">
      <c r="A416" s="34"/>
      <c r="B416" s="126"/>
      <c r="C416" s="34"/>
      <c r="D416" s="34"/>
      <c r="E416" s="34"/>
      <c r="F416" s="34"/>
      <c r="G416" s="126"/>
      <c r="H416" s="34"/>
      <c r="I416" s="34"/>
      <c r="J416" s="34"/>
      <c r="K416" s="34"/>
      <c r="L416" s="34"/>
      <c r="M416" s="126"/>
      <c r="N416" s="34"/>
      <c r="O416" s="34"/>
      <c r="P416" s="34"/>
      <c r="Q416" s="34"/>
      <c r="R416" s="34"/>
      <c r="S416" s="34"/>
      <c r="T416" s="34"/>
      <c r="U416" s="34"/>
      <c r="V416" s="126"/>
      <c r="W416" s="34"/>
      <c r="X416" s="126"/>
      <c r="Y416" s="34"/>
      <c r="Z416" s="34"/>
      <c r="AA416" s="34"/>
      <c r="AB416" s="34"/>
      <c r="AC416" s="34"/>
      <c r="AD416" s="34"/>
      <c r="AE416" s="34"/>
      <c r="AF416" s="34"/>
      <c r="AG416" s="34"/>
      <c r="AH416" s="34"/>
      <c r="AI416" s="34"/>
      <c r="AJ416" s="34"/>
      <c r="AK416" s="34"/>
      <c r="AL416" s="34"/>
      <c r="AM416" s="34"/>
      <c r="AN416" s="34"/>
      <c r="AO416" s="34"/>
    </row>
    <row r="417">
      <c r="A417" s="34"/>
      <c r="B417" s="126"/>
      <c r="C417" s="34"/>
      <c r="D417" s="34"/>
      <c r="E417" s="34"/>
      <c r="F417" s="34"/>
      <c r="G417" s="126"/>
      <c r="H417" s="34"/>
      <c r="I417" s="34"/>
      <c r="J417" s="34"/>
      <c r="K417" s="34"/>
      <c r="L417" s="34"/>
      <c r="M417" s="126"/>
      <c r="N417" s="34"/>
      <c r="O417" s="34"/>
      <c r="P417" s="34"/>
      <c r="Q417" s="34"/>
      <c r="R417" s="34"/>
      <c r="S417" s="34"/>
      <c r="T417" s="34"/>
      <c r="U417" s="34"/>
      <c r="V417" s="126"/>
      <c r="W417" s="34"/>
      <c r="X417" s="126"/>
      <c r="Y417" s="34"/>
      <c r="Z417" s="34"/>
      <c r="AA417" s="34"/>
      <c r="AB417" s="34"/>
      <c r="AC417" s="34"/>
      <c r="AD417" s="34"/>
      <c r="AE417" s="34"/>
      <c r="AF417" s="34"/>
      <c r="AG417" s="34"/>
      <c r="AH417" s="34"/>
      <c r="AI417" s="34"/>
      <c r="AJ417" s="34"/>
      <c r="AK417" s="34"/>
      <c r="AL417" s="34"/>
      <c r="AM417" s="34"/>
      <c r="AN417" s="34"/>
      <c r="AO417" s="34"/>
    </row>
    <row r="418">
      <c r="A418" s="34"/>
      <c r="B418" s="126"/>
      <c r="C418" s="34"/>
      <c r="D418" s="34"/>
      <c r="E418" s="34"/>
      <c r="F418" s="34"/>
      <c r="G418" s="126"/>
      <c r="H418" s="34"/>
      <c r="I418" s="34"/>
      <c r="J418" s="34"/>
      <c r="K418" s="34"/>
      <c r="L418" s="34"/>
      <c r="M418" s="126"/>
      <c r="N418" s="34"/>
      <c r="O418" s="34"/>
      <c r="P418" s="34"/>
      <c r="Q418" s="34"/>
      <c r="R418" s="34"/>
      <c r="S418" s="34"/>
      <c r="T418" s="34"/>
      <c r="U418" s="34"/>
      <c r="V418" s="126"/>
      <c r="W418" s="34"/>
      <c r="X418" s="126"/>
      <c r="Y418" s="34"/>
      <c r="Z418" s="34"/>
      <c r="AA418" s="34"/>
      <c r="AB418" s="34"/>
      <c r="AC418" s="34"/>
      <c r="AD418" s="34"/>
      <c r="AE418" s="34"/>
      <c r="AF418" s="34"/>
      <c r="AG418" s="34"/>
      <c r="AH418" s="34"/>
      <c r="AI418" s="34"/>
      <c r="AJ418" s="34"/>
      <c r="AK418" s="34"/>
      <c r="AL418" s="34"/>
      <c r="AM418" s="34"/>
      <c r="AN418" s="34"/>
      <c r="AO418" s="34"/>
    </row>
    <row r="419">
      <c r="A419" s="34"/>
      <c r="B419" s="126"/>
      <c r="C419" s="34"/>
      <c r="D419" s="34"/>
      <c r="E419" s="34"/>
      <c r="F419" s="34"/>
      <c r="G419" s="126"/>
      <c r="H419" s="34"/>
      <c r="I419" s="34"/>
      <c r="J419" s="34"/>
      <c r="K419" s="34"/>
      <c r="L419" s="34"/>
      <c r="M419" s="126"/>
      <c r="N419" s="34"/>
      <c r="O419" s="34"/>
      <c r="P419" s="34"/>
      <c r="Q419" s="34"/>
      <c r="R419" s="34"/>
      <c r="S419" s="34"/>
      <c r="T419" s="34"/>
      <c r="U419" s="34"/>
      <c r="V419" s="126"/>
      <c r="W419" s="34"/>
      <c r="X419" s="126"/>
      <c r="Y419" s="34"/>
      <c r="Z419" s="34"/>
      <c r="AA419" s="34"/>
      <c r="AB419" s="34"/>
      <c r="AC419" s="34"/>
      <c r="AD419" s="34"/>
      <c r="AE419" s="34"/>
      <c r="AF419" s="34"/>
      <c r="AG419" s="34"/>
      <c r="AH419" s="34"/>
      <c r="AI419" s="34"/>
      <c r="AJ419" s="34"/>
      <c r="AK419" s="34"/>
      <c r="AL419" s="34"/>
      <c r="AM419" s="34"/>
      <c r="AN419" s="34"/>
      <c r="AO419" s="34"/>
    </row>
    <row r="420">
      <c r="A420" s="34"/>
      <c r="B420" s="126"/>
      <c r="C420" s="34"/>
      <c r="D420" s="34"/>
      <c r="E420" s="34"/>
      <c r="F420" s="34"/>
      <c r="G420" s="126"/>
      <c r="H420" s="34"/>
      <c r="I420" s="34"/>
      <c r="J420" s="34"/>
      <c r="K420" s="34"/>
      <c r="L420" s="34"/>
      <c r="M420" s="126"/>
      <c r="N420" s="34"/>
      <c r="O420" s="34"/>
      <c r="P420" s="34"/>
      <c r="Q420" s="34"/>
      <c r="R420" s="34"/>
      <c r="S420" s="34"/>
      <c r="T420" s="34"/>
      <c r="U420" s="34"/>
      <c r="V420" s="126"/>
      <c r="W420" s="34"/>
      <c r="X420" s="126"/>
      <c r="Y420" s="34"/>
      <c r="Z420" s="34"/>
      <c r="AA420" s="34"/>
      <c r="AB420" s="34"/>
      <c r="AC420" s="34"/>
      <c r="AD420" s="34"/>
      <c r="AE420" s="34"/>
      <c r="AF420" s="34"/>
      <c r="AG420" s="34"/>
      <c r="AH420" s="34"/>
      <c r="AI420" s="34"/>
      <c r="AJ420" s="34"/>
      <c r="AK420" s="34"/>
      <c r="AL420" s="34"/>
      <c r="AM420" s="34"/>
      <c r="AN420" s="34"/>
      <c r="AO420" s="34"/>
    </row>
    <row r="421">
      <c r="A421" s="34"/>
      <c r="B421" s="126"/>
      <c r="C421" s="34"/>
      <c r="D421" s="34"/>
      <c r="E421" s="34"/>
      <c r="F421" s="34"/>
      <c r="G421" s="126"/>
      <c r="H421" s="34"/>
      <c r="I421" s="34"/>
      <c r="J421" s="34"/>
      <c r="K421" s="34"/>
      <c r="L421" s="34"/>
      <c r="M421" s="126"/>
      <c r="N421" s="34"/>
      <c r="O421" s="34"/>
      <c r="P421" s="34"/>
      <c r="Q421" s="34"/>
      <c r="R421" s="34"/>
      <c r="S421" s="34"/>
      <c r="T421" s="34"/>
      <c r="U421" s="34"/>
      <c r="V421" s="126"/>
      <c r="W421" s="34"/>
      <c r="X421" s="126"/>
      <c r="Y421" s="34"/>
      <c r="Z421" s="34"/>
      <c r="AA421" s="34"/>
      <c r="AB421" s="34"/>
      <c r="AC421" s="34"/>
      <c r="AD421" s="34"/>
      <c r="AE421" s="34"/>
      <c r="AF421" s="34"/>
      <c r="AG421" s="34"/>
      <c r="AH421" s="34"/>
      <c r="AI421" s="34"/>
      <c r="AJ421" s="34"/>
      <c r="AK421" s="34"/>
      <c r="AL421" s="34"/>
      <c r="AM421" s="34"/>
      <c r="AN421" s="34"/>
      <c r="AO421" s="34"/>
    </row>
    <row r="422">
      <c r="A422" s="34"/>
      <c r="B422" s="126"/>
      <c r="C422" s="34"/>
      <c r="D422" s="34"/>
      <c r="E422" s="34"/>
      <c r="F422" s="34"/>
      <c r="G422" s="126"/>
      <c r="H422" s="34"/>
      <c r="I422" s="34"/>
      <c r="J422" s="34"/>
      <c r="K422" s="34"/>
      <c r="L422" s="34"/>
      <c r="M422" s="126"/>
      <c r="N422" s="34"/>
      <c r="O422" s="34"/>
      <c r="P422" s="34"/>
      <c r="Q422" s="34"/>
      <c r="R422" s="34"/>
      <c r="S422" s="34"/>
      <c r="T422" s="34"/>
      <c r="U422" s="34"/>
      <c r="V422" s="126"/>
      <c r="W422" s="34"/>
      <c r="X422" s="126"/>
      <c r="Y422" s="34"/>
      <c r="Z422" s="34"/>
      <c r="AA422" s="34"/>
      <c r="AB422" s="34"/>
      <c r="AC422" s="34"/>
      <c r="AD422" s="34"/>
      <c r="AE422" s="34"/>
      <c r="AF422" s="34"/>
      <c r="AG422" s="34"/>
      <c r="AH422" s="34"/>
      <c r="AI422" s="34"/>
      <c r="AJ422" s="34"/>
      <c r="AK422" s="34"/>
      <c r="AL422" s="34"/>
      <c r="AM422" s="34"/>
      <c r="AN422" s="34"/>
      <c r="AO422" s="34"/>
    </row>
    <row r="423">
      <c r="A423" s="34"/>
      <c r="B423" s="126"/>
      <c r="C423" s="34"/>
      <c r="D423" s="34"/>
      <c r="E423" s="34"/>
      <c r="F423" s="34"/>
      <c r="G423" s="126"/>
      <c r="H423" s="34"/>
      <c r="I423" s="34"/>
      <c r="J423" s="34"/>
      <c r="K423" s="34"/>
      <c r="L423" s="34"/>
      <c r="M423" s="126"/>
      <c r="N423" s="34"/>
      <c r="O423" s="34"/>
      <c r="P423" s="34"/>
      <c r="Q423" s="34"/>
      <c r="R423" s="34"/>
      <c r="S423" s="34"/>
      <c r="T423" s="34"/>
      <c r="U423" s="34"/>
      <c r="V423" s="126"/>
      <c r="W423" s="34"/>
      <c r="X423" s="126"/>
      <c r="Y423" s="34"/>
      <c r="Z423" s="34"/>
      <c r="AA423" s="34"/>
      <c r="AB423" s="34"/>
      <c r="AC423" s="34"/>
      <c r="AD423" s="34"/>
      <c r="AE423" s="34"/>
      <c r="AF423" s="34"/>
      <c r="AG423" s="34"/>
      <c r="AH423" s="34"/>
      <c r="AI423" s="34"/>
      <c r="AJ423" s="34"/>
      <c r="AK423" s="34"/>
      <c r="AL423" s="34"/>
      <c r="AM423" s="34"/>
      <c r="AN423" s="34"/>
      <c r="AO423" s="34"/>
    </row>
    <row r="424">
      <c r="A424" s="34"/>
      <c r="B424" s="126"/>
      <c r="C424" s="34"/>
      <c r="D424" s="34"/>
      <c r="E424" s="34"/>
      <c r="F424" s="34"/>
      <c r="G424" s="126"/>
      <c r="H424" s="34"/>
      <c r="I424" s="34"/>
      <c r="J424" s="34"/>
      <c r="K424" s="34"/>
      <c r="L424" s="34"/>
      <c r="M424" s="126"/>
      <c r="N424" s="34"/>
      <c r="O424" s="34"/>
      <c r="P424" s="34"/>
      <c r="Q424" s="34"/>
      <c r="R424" s="34"/>
      <c r="S424" s="34"/>
      <c r="T424" s="34"/>
      <c r="U424" s="34"/>
      <c r="V424" s="126"/>
      <c r="W424" s="34"/>
      <c r="X424" s="126"/>
      <c r="Y424" s="34"/>
      <c r="Z424" s="34"/>
      <c r="AA424" s="34"/>
      <c r="AB424" s="34"/>
      <c r="AC424" s="34"/>
      <c r="AD424" s="34"/>
      <c r="AE424" s="34"/>
      <c r="AF424" s="34"/>
      <c r="AG424" s="34"/>
      <c r="AH424" s="34"/>
      <c r="AI424" s="34"/>
      <c r="AJ424" s="34"/>
      <c r="AK424" s="34"/>
      <c r="AL424" s="34"/>
      <c r="AM424" s="34"/>
      <c r="AN424" s="34"/>
      <c r="AO424" s="34"/>
    </row>
    <row r="425">
      <c r="A425" s="34"/>
      <c r="B425" s="126"/>
      <c r="C425" s="34"/>
      <c r="D425" s="34"/>
      <c r="E425" s="34"/>
      <c r="F425" s="34"/>
      <c r="G425" s="126"/>
      <c r="H425" s="34"/>
      <c r="I425" s="34"/>
      <c r="J425" s="34"/>
      <c r="K425" s="34"/>
      <c r="L425" s="34"/>
      <c r="M425" s="126"/>
      <c r="N425" s="34"/>
      <c r="O425" s="34"/>
      <c r="P425" s="34"/>
      <c r="Q425" s="34"/>
      <c r="R425" s="34"/>
      <c r="S425" s="34"/>
      <c r="T425" s="34"/>
      <c r="U425" s="34"/>
      <c r="V425" s="126"/>
      <c r="W425" s="34"/>
      <c r="X425" s="126"/>
      <c r="Y425" s="34"/>
      <c r="Z425" s="34"/>
      <c r="AA425" s="34"/>
      <c r="AB425" s="34"/>
      <c r="AC425" s="34"/>
      <c r="AD425" s="34"/>
      <c r="AE425" s="34"/>
      <c r="AF425" s="34"/>
      <c r="AG425" s="34"/>
      <c r="AH425" s="34"/>
      <c r="AI425" s="34"/>
      <c r="AJ425" s="34"/>
      <c r="AK425" s="34"/>
      <c r="AL425" s="34"/>
      <c r="AM425" s="34"/>
      <c r="AN425" s="34"/>
      <c r="AO425" s="34"/>
    </row>
    <row r="426">
      <c r="A426" s="34"/>
      <c r="B426" s="126"/>
      <c r="C426" s="34"/>
      <c r="D426" s="34"/>
      <c r="E426" s="34"/>
      <c r="F426" s="34"/>
      <c r="G426" s="126"/>
      <c r="H426" s="34"/>
      <c r="I426" s="34"/>
      <c r="J426" s="34"/>
      <c r="K426" s="34"/>
      <c r="L426" s="34"/>
      <c r="M426" s="126"/>
      <c r="N426" s="34"/>
      <c r="O426" s="34"/>
      <c r="P426" s="34"/>
      <c r="Q426" s="34"/>
      <c r="R426" s="34"/>
      <c r="S426" s="34"/>
      <c r="T426" s="34"/>
      <c r="U426" s="34"/>
      <c r="V426" s="126"/>
      <c r="W426" s="34"/>
      <c r="X426" s="126"/>
      <c r="Y426" s="34"/>
      <c r="Z426" s="34"/>
      <c r="AA426" s="34"/>
      <c r="AB426" s="34"/>
      <c r="AC426" s="34"/>
      <c r="AD426" s="34"/>
      <c r="AE426" s="34"/>
      <c r="AF426" s="34"/>
      <c r="AG426" s="34"/>
      <c r="AH426" s="34"/>
      <c r="AI426" s="34"/>
      <c r="AJ426" s="34"/>
      <c r="AK426" s="34"/>
      <c r="AL426" s="34"/>
      <c r="AM426" s="34"/>
      <c r="AN426" s="34"/>
      <c r="AO426" s="34"/>
    </row>
    <row r="427">
      <c r="A427" s="34"/>
      <c r="B427" s="126"/>
      <c r="C427" s="34"/>
      <c r="D427" s="34"/>
      <c r="E427" s="34"/>
      <c r="F427" s="34"/>
      <c r="G427" s="126"/>
      <c r="H427" s="34"/>
      <c r="I427" s="34"/>
      <c r="J427" s="34"/>
      <c r="K427" s="34"/>
      <c r="L427" s="34"/>
      <c r="M427" s="126"/>
      <c r="N427" s="34"/>
      <c r="O427" s="34"/>
      <c r="P427" s="34"/>
      <c r="Q427" s="34"/>
      <c r="R427" s="34"/>
      <c r="S427" s="34"/>
      <c r="T427" s="34"/>
      <c r="U427" s="34"/>
      <c r="V427" s="126"/>
      <c r="W427" s="34"/>
      <c r="X427" s="126"/>
      <c r="Y427" s="34"/>
      <c r="Z427" s="34"/>
      <c r="AA427" s="34"/>
      <c r="AB427" s="34"/>
      <c r="AC427" s="34"/>
      <c r="AD427" s="34"/>
      <c r="AE427" s="34"/>
      <c r="AF427" s="34"/>
      <c r="AG427" s="34"/>
      <c r="AH427" s="34"/>
      <c r="AI427" s="34"/>
      <c r="AJ427" s="34"/>
      <c r="AK427" s="34"/>
      <c r="AL427" s="34"/>
      <c r="AM427" s="34"/>
      <c r="AN427" s="34"/>
      <c r="AO427" s="34"/>
    </row>
    <row r="428">
      <c r="A428" s="34"/>
      <c r="B428" s="126"/>
      <c r="C428" s="34"/>
      <c r="D428" s="34"/>
      <c r="E428" s="34"/>
      <c r="F428" s="34"/>
      <c r="G428" s="126"/>
      <c r="H428" s="34"/>
      <c r="I428" s="34"/>
      <c r="J428" s="34"/>
      <c r="K428" s="34"/>
      <c r="L428" s="34"/>
      <c r="M428" s="126"/>
      <c r="N428" s="34"/>
      <c r="O428" s="34"/>
      <c r="P428" s="34"/>
      <c r="Q428" s="34"/>
      <c r="R428" s="34"/>
      <c r="S428" s="34"/>
      <c r="T428" s="34"/>
      <c r="U428" s="34"/>
      <c r="V428" s="126"/>
      <c r="W428" s="34"/>
      <c r="X428" s="126"/>
      <c r="Y428" s="34"/>
      <c r="Z428" s="34"/>
      <c r="AA428" s="34"/>
      <c r="AB428" s="34"/>
      <c r="AC428" s="34"/>
      <c r="AD428" s="34"/>
      <c r="AE428" s="34"/>
      <c r="AF428" s="34"/>
      <c r="AG428" s="34"/>
      <c r="AH428" s="34"/>
      <c r="AI428" s="34"/>
      <c r="AJ428" s="34"/>
      <c r="AK428" s="34"/>
      <c r="AL428" s="34"/>
      <c r="AM428" s="34"/>
      <c r="AN428" s="34"/>
      <c r="AO428" s="34"/>
    </row>
    <row r="429">
      <c r="A429" s="34"/>
      <c r="B429" s="126"/>
      <c r="C429" s="34"/>
      <c r="D429" s="34"/>
      <c r="E429" s="34"/>
      <c r="F429" s="34"/>
      <c r="G429" s="126"/>
      <c r="H429" s="34"/>
      <c r="I429" s="34"/>
      <c r="J429" s="34"/>
      <c r="K429" s="34"/>
      <c r="L429" s="34"/>
      <c r="M429" s="126"/>
      <c r="N429" s="34"/>
      <c r="O429" s="34"/>
      <c r="P429" s="34"/>
      <c r="Q429" s="34"/>
      <c r="R429" s="34"/>
      <c r="S429" s="34"/>
      <c r="T429" s="34"/>
      <c r="U429" s="34"/>
      <c r="V429" s="126"/>
      <c r="W429" s="34"/>
      <c r="X429" s="126"/>
      <c r="Y429" s="34"/>
      <c r="Z429" s="34"/>
      <c r="AA429" s="34"/>
      <c r="AB429" s="34"/>
      <c r="AC429" s="34"/>
      <c r="AD429" s="34"/>
      <c r="AE429" s="34"/>
      <c r="AF429" s="34"/>
      <c r="AG429" s="34"/>
      <c r="AH429" s="34"/>
      <c r="AI429" s="34"/>
      <c r="AJ429" s="34"/>
      <c r="AK429" s="34"/>
      <c r="AL429" s="34"/>
      <c r="AM429" s="34"/>
      <c r="AN429" s="34"/>
      <c r="AO429" s="34"/>
    </row>
    <row r="430">
      <c r="A430" s="34"/>
      <c r="B430" s="126"/>
      <c r="C430" s="34"/>
      <c r="D430" s="34"/>
      <c r="E430" s="34"/>
      <c r="F430" s="34"/>
      <c r="G430" s="126"/>
      <c r="H430" s="34"/>
      <c r="I430" s="34"/>
      <c r="J430" s="34"/>
      <c r="K430" s="34"/>
      <c r="L430" s="34"/>
      <c r="M430" s="126"/>
      <c r="N430" s="34"/>
      <c r="O430" s="34"/>
      <c r="P430" s="34"/>
      <c r="Q430" s="34"/>
      <c r="R430" s="34"/>
      <c r="S430" s="34"/>
      <c r="T430" s="34"/>
      <c r="U430" s="34"/>
      <c r="V430" s="126"/>
      <c r="W430" s="34"/>
      <c r="X430" s="126"/>
      <c r="Y430" s="34"/>
      <c r="Z430" s="34"/>
      <c r="AA430" s="34"/>
      <c r="AB430" s="34"/>
      <c r="AC430" s="34"/>
      <c r="AD430" s="34"/>
      <c r="AE430" s="34"/>
      <c r="AF430" s="34"/>
      <c r="AG430" s="34"/>
      <c r="AH430" s="34"/>
      <c r="AI430" s="34"/>
      <c r="AJ430" s="34"/>
      <c r="AK430" s="34"/>
      <c r="AL430" s="34"/>
      <c r="AM430" s="34"/>
      <c r="AN430" s="34"/>
      <c r="AO430" s="34"/>
    </row>
    <row r="431">
      <c r="A431" s="34"/>
      <c r="B431" s="126"/>
      <c r="C431" s="34"/>
      <c r="D431" s="34"/>
      <c r="E431" s="34"/>
      <c r="F431" s="34"/>
      <c r="G431" s="126"/>
      <c r="H431" s="34"/>
      <c r="I431" s="34"/>
      <c r="J431" s="34"/>
      <c r="K431" s="34"/>
      <c r="L431" s="34"/>
      <c r="M431" s="126"/>
      <c r="N431" s="34"/>
      <c r="O431" s="34"/>
      <c r="P431" s="34"/>
      <c r="Q431" s="34"/>
      <c r="R431" s="34"/>
      <c r="S431" s="34"/>
      <c r="T431" s="34"/>
      <c r="U431" s="34"/>
      <c r="V431" s="126"/>
      <c r="W431" s="34"/>
      <c r="X431" s="126"/>
      <c r="Y431" s="34"/>
      <c r="Z431" s="34"/>
      <c r="AA431" s="34"/>
      <c r="AB431" s="34"/>
      <c r="AC431" s="34"/>
      <c r="AD431" s="34"/>
      <c r="AE431" s="34"/>
      <c r="AF431" s="34"/>
      <c r="AG431" s="34"/>
      <c r="AH431" s="34"/>
      <c r="AI431" s="34"/>
      <c r="AJ431" s="34"/>
      <c r="AK431" s="34"/>
      <c r="AL431" s="34"/>
      <c r="AM431" s="34"/>
      <c r="AN431" s="34"/>
      <c r="AO431" s="34"/>
    </row>
    <row r="432">
      <c r="A432" s="34"/>
      <c r="B432" s="126"/>
      <c r="C432" s="34"/>
      <c r="D432" s="34"/>
      <c r="E432" s="34"/>
      <c r="F432" s="34"/>
      <c r="G432" s="126"/>
      <c r="H432" s="34"/>
      <c r="I432" s="34"/>
      <c r="J432" s="34"/>
      <c r="K432" s="34"/>
      <c r="L432" s="34"/>
      <c r="M432" s="126"/>
      <c r="N432" s="34"/>
      <c r="O432" s="34"/>
      <c r="P432" s="34"/>
      <c r="Q432" s="34"/>
      <c r="R432" s="34"/>
      <c r="S432" s="34"/>
      <c r="T432" s="34"/>
      <c r="U432" s="34"/>
      <c r="V432" s="126"/>
      <c r="W432" s="34"/>
      <c r="X432" s="126"/>
      <c r="Y432" s="34"/>
      <c r="Z432" s="34"/>
      <c r="AA432" s="34"/>
      <c r="AB432" s="34"/>
      <c r="AC432" s="34"/>
      <c r="AD432" s="34"/>
      <c r="AE432" s="34"/>
      <c r="AF432" s="34"/>
      <c r="AG432" s="34"/>
      <c r="AH432" s="34"/>
      <c r="AI432" s="34"/>
      <c r="AJ432" s="34"/>
      <c r="AK432" s="34"/>
      <c r="AL432" s="34"/>
      <c r="AM432" s="34"/>
      <c r="AN432" s="34"/>
      <c r="AO432" s="34"/>
    </row>
    <row r="433">
      <c r="A433" s="34"/>
      <c r="B433" s="126"/>
      <c r="C433" s="34"/>
      <c r="D433" s="34"/>
      <c r="E433" s="34"/>
      <c r="F433" s="34"/>
      <c r="G433" s="126"/>
      <c r="H433" s="34"/>
      <c r="I433" s="34"/>
      <c r="J433" s="34"/>
      <c r="K433" s="34"/>
      <c r="L433" s="34"/>
      <c r="M433" s="126"/>
      <c r="N433" s="34"/>
      <c r="O433" s="34"/>
      <c r="P433" s="34"/>
      <c r="Q433" s="34"/>
      <c r="R433" s="34"/>
      <c r="S433" s="34"/>
      <c r="T433" s="34"/>
      <c r="U433" s="34"/>
      <c r="V433" s="126"/>
      <c r="W433" s="34"/>
      <c r="X433" s="126"/>
      <c r="Y433" s="34"/>
      <c r="Z433" s="34"/>
      <c r="AA433" s="34"/>
      <c r="AB433" s="34"/>
      <c r="AC433" s="34"/>
      <c r="AD433" s="34"/>
      <c r="AE433" s="34"/>
      <c r="AF433" s="34"/>
      <c r="AG433" s="34"/>
      <c r="AH433" s="34"/>
      <c r="AI433" s="34"/>
      <c r="AJ433" s="34"/>
      <c r="AK433" s="34"/>
      <c r="AL433" s="34"/>
      <c r="AM433" s="34"/>
      <c r="AN433" s="34"/>
      <c r="AO433" s="34"/>
    </row>
    <row r="434">
      <c r="A434" s="34"/>
      <c r="B434" s="126"/>
      <c r="C434" s="34"/>
      <c r="D434" s="34"/>
      <c r="E434" s="34"/>
      <c r="F434" s="34"/>
      <c r="G434" s="126"/>
      <c r="H434" s="34"/>
      <c r="I434" s="34"/>
      <c r="J434" s="34"/>
      <c r="K434" s="34"/>
      <c r="L434" s="34"/>
      <c r="M434" s="126"/>
      <c r="N434" s="34"/>
      <c r="O434" s="34"/>
      <c r="P434" s="34"/>
      <c r="Q434" s="34"/>
      <c r="R434" s="34"/>
      <c r="S434" s="34"/>
      <c r="T434" s="34"/>
      <c r="U434" s="34"/>
      <c r="V434" s="126"/>
      <c r="W434" s="34"/>
      <c r="X434" s="126"/>
      <c r="Y434" s="34"/>
      <c r="Z434" s="34"/>
      <c r="AA434" s="34"/>
      <c r="AB434" s="34"/>
      <c r="AC434" s="34"/>
      <c r="AD434" s="34"/>
      <c r="AE434" s="34"/>
      <c r="AF434" s="34"/>
      <c r="AG434" s="34"/>
      <c r="AH434" s="34"/>
      <c r="AI434" s="34"/>
      <c r="AJ434" s="34"/>
      <c r="AK434" s="34"/>
      <c r="AL434" s="34"/>
      <c r="AM434" s="34"/>
      <c r="AN434" s="34"/>
      <c r="AO434" s="34"/>
    </row>
    <row r="435">
      <c r="A435" s="34"/>
      <c r="B435" s="126"/>
      <c r="C435" s="34"/>
      <c r="D435" s="34"/>
      <c r="E435" s="34"/>
      <c r="F435" s="34"/>
      <c r="G435" s="126"/>
      <c r="H435" s="34"/>
      <c r="I435" s="34"/>
      <c r="J435" s="34"/>
      <c r="K435" s="34"/>
      <c r="L435" s="34"/>
      <c r="M435" s="126"/>
      <c r="N435" s="34"/>
      <c r="O435" s="34"/>
      <c r="P435" s="34"/>
      <c r="Q435" s="34"/>
      <c r="R435" s="34"/>
      <c r="S435" s="34"/>
      <c r="T435" s="34"/>
      <c r="U435" s="34"/>
      <c r="V435" s="126"/>
      <c r="W435" s="34"/>
      <c r="X435" s="126"/>
      <c r="Y435" s="34"/>
      <c r="Z435" s="34"/>
      <c r="AA435" s="34"/>
      <c r="AB435" s="34"/>
      <c r="AC435" s="34"/>
      <c r="AD435" s="34"/>
      <c r="AE435" s="34"/>
      <c r="AF435" s="34"/>
      <c r="AG435" s="34"/>
      <c r="AH435" s="34"/>
      <c r="AI435" s="34"/>
      <c r="AJ435" s="34"/>
      <c r="AK435" s="34"/>
      <c r="AL435" s="34"/>
      <c r="AM435" s="34"/>
      <c r="AN435" s="34"/>
      <c r="AO435" s="34"/>
    </row>
    <row r="436">
      <c r="A436" s="34"/>
      <c r="B436" s="126"/>
      <c r="C436" s="34"/>
      <c r="D436" s="34"/>
      <c r="E436" s="34"/>
      <c r="F436" s="34"/>
      <c r="G436" s="126"/>
      <c r="H436" s="34"/>
      <c r="I436" s="34"/>
      <c r="J436" s="34"/>
      <c r="K436" s="34"/>
      <c r="L436" s="34"/>
      <c r="M436" s="126"/>
      <c r="N436" s="34"/>
      <c r="O436" s="34"/>
      <c r="P436" s="34"/>
      <c r="Q436" s="34"/>
      <c r="R436" s="34"/>
      <c r="S436" s="34"/>
      <c r="T436" s="34"/>
      <c r="U436" s="34"/>
      <c r="V436" s="126"/>
      <c r="W436" s="34"/>
      <c r="X436" s="126"/>
      <c r="Y436" s="34"/>
      <c r="Z436" s="34"/>
      <c r="AA436" s="34"/>
      <c r="AB436" s="34"/>
      <c r="AC436" s="34"/>
      <c r="AD436" s="34"/>
      <c r="AE436" s="34"/>
      <c r="AF436" s="34"/>
      <c r="AG436" s="34"/>
      <c r="AH436" s="34"/>
      <c r="AI436" s="34"/>
      <c r="AJ436" s="34"/>
      <c r="AK436" s="34"/>
      <c r="AL436" s="34"/>
      <c r="AM436" s="34"/>
      <c r="AN436" s="34"/>
      <c r="AO436" s="34"/>
    </row>
    <row r="437">
      <c r="A437" s="34"/>
      <c r="B437" s="126"/>
      <c r="C437" s="34"/>
      <c r="D437" s="34"/>
      <c r="E437" s="34"/>
      <c r="F437" s="34"/>
      <c r="G437" s="126"/>
      <c r="H437" s="34"/>
      <c r="I437" s="34"/>
      <c r="J437" s="34"/>
      <c r="K437" s="34"/>
      <c r="L437" s="34"/>
      <c r="M437" s="126"/>
      <c r="N437" s="34"/>
      <c r="O437" s="34"/>
      <c r="P437" s="34"/>
      <c r="Q437" s="34"/>
      <c r="R437" s="34"/>
      <c r="S437" s="34"/>
      <c r="T437" s="34"/>
      <c r="U437" s="34"/>
      <c r="V437" s="126"/>
      <c r="W437" s="34"/>
      <c r="X437" s="126"/>
      <c r="Y437" s="34"/>
      <c r="Z437" s="34"/>
      <c r="AA437" s="34"/>
      <c r="AB437" s="34"/>
      <c r="AC437" s="34"/>
      <c r="AD437" s="34"/>
      <c r="AE437" s="34"/>
      <c r="AF437" s="34"/>
      <c r="AG437" s="34"/>
      <c r="AH437" s="34"/>
      <c r="AI437" s="34"/>
      <c r="AJ437" s="34"/>
      <c r="AK437" s="34"/>
      <c r="AL437" s="34"/>
      <c r="AM437" s="34"/>
      <c r="AN437" s="34"/>
      <c r="AO437" s="34"/>
    </row>
    <row r="438">
      <c r="A438" s="34"/>
      <c r="B438" s="126"/>
      <c r="C438" s="34"/>
      <c r="D438" s="34"/>
      <c r="E438" s="34"/>
      <c r="F438" s="34"/>
      <c r="G438" s="126"/>
      <c r="H438" s="34"/>
      <c r="I438" s="34"/>
      <c r="J438" s="34"/>
      <c r="K438" s="34"/>
      <c r="L438" s="34"/>
      <c r="M438" s="126"/>
      <c r="N438" s="34"/>
      <c r="O438" s="34"/>
      <c r="P438" s="34"/>
      <c r="Q438" s="34"/>
      <c r="R438" s="34"/>
      <c r="S438" s="34"/>
      <c r="T438" s="34"/>
      <c r="U438" s="34"/>
      <c r="V438" s="126"/>
      <c r="W438" s="34"/>
      <c r="X438" s="126"/>
      <c r="Y438" s="34"/>
      <c r="Z438" s="34"/>
      <c r="AA438" s="34"/>
      <c r="AB438" s="34"/>
      <c r="AC438" s="34"/>
      <c r="AD438" s="34"/>
      <c r="AE438" s="34"/>
      <c r="AF438" s="34"/>
      <c r="AG438" s="34"/>
      <c r="AH438" s="34"/>
      <c r="AI438" s="34"/>
      <c r="AJ438" s="34"/>
      <c r="AK438" s="34"/>
      <c r="AL438" s="34"/>
      <c r="AM438" s="34"/>
      <c r="AN438" s="34"/>
      <c r="AO438" s="34"/>
    </row>
    <row r="439">
      <c r="A439" s="34"/>
      <c r="B439" s="126"/>
      <c r="C439" s="34"/>
      <c r="D439" s="34"/>
      <c r="E439" s="34"/>
      <c r="F439" s="34"/>
      <c r="G439" s="126"/>
      <c r="H439" s="34"/>
      <c r="I439" s="34"/>
      <c r="J439" s="34"/>
      <c r="K439" s="34"/>
      <c r="L439" s="34"/>
      <c r="M439" s="126"/>
      <c r="N439" s="34"/>
      <c r="O439" s="34"/>
      <c r="P439" s="34"/>
      <c r="Q439" s="34"/>
      <c r="R439" s="34"/>
      <c r="S439" s="34"/>
      <c r="T439" s="34"/>
      <c r="U439" s="34"/>
      <c r="V439" s="126"/>
      <c r="W439" s="34"/>
      <c r="X439" s="126"/>
      <c r="Y439" s="34"/>
      <c r="Z439" s="34"/>
      <c r="AA439" s="34"/>
      <c r="AB439" s="34"/>
      <c r="AC439" s="34"/>
      <c r="AD439" s="34"/>
      <c r="AE439" s="34"/>
      <c r="AF439" s="34"/>
      <c r="AG439" s="34"/>
      <c r="AH439" s="34"/>
      <c r="AI439" s="34"/>
      <c r="AJ439" s="34"/>
      <c r="AK439" s="34"/>
      <c r="AL439" s="34"/>
      <c r="AM439" s="34"/>
      <c r="AN439" s="34"/>
      <c r="AO439" s="34"/>
    </row>
    <row r="440">
      <c r="A440" s="34"/>
      <c r="B440" s="126"/>
      <c r="C440" s="34"/>
      <c r="D440" s="34"/>
      <c r="E440" s="34"/>
      <c r="F440" s="34"/>
      <c r="G440" s="126"/>
      <c r="H440" s="34"/>
      <c r="I440" s="34"/>
      <c r="J440" s="34"/>
      <c r="K440" s="34"/>
      <c r="L440" s="34"/>
      <c r="M440" s="126"/>
      <c r="N440" s="34"/>
      <c r="O440" s="34"/>
      <c r="P440" s="34"/>
      <c r="Q440" s="34"/>
      <c r="R440" s="34"/>
      <c r="S440" s="34"/>
      <c r="T440" s="34"/>
      <c r="U440" s="34"/>
      <c r="V440" s="126"/>
      <c r="W440" s="34"/>
      <c r="X440" s="126"/>
      <c r="Y440" s="34"/>
      <c r="Z440" s="34"/>
      <c r="AA440" s="34"/>
      <c r="AB440" s="34"/>
      <c r="AC440" s="34"/>
      <c r="AD440" s="34"/>
      <c r="AE440" s="34"/>
      <c r="AF440" s="34"/>
      <c r="AG440" s="34"/>
      <c r="AH440" s="34"/>
      <c r="AI440" s="34"/>
      <c r="AJ440" s="34"/>
      <c r="AK440" s="34"/>
      <c r="AL440" s="34"/>
      <c r="AM440" s="34"/>
      <c r="AN440" s="34"/>
      <c r="AO440" s="34"/>
    </row>
    <row r="441">
      <c r="A441" s="34"/>
      <c r="B441" s="126"/>
      <c r="C441" s="34"/>
      <c r="D441" s="34"/>
      <c r="E441" s="34"/>
      <c r="F441" s="34"/>
      <c r="G441" s="126"/>
      <c r="H441" s="34"/>
      <c r="I441" s="34"/>
      <c r="J441" s="34"/>
      <c r="K441" s="34"/>
      <c r="L441" s="34"/>
      <c r="M441" s="126"/>
      <c r="N441" s="34"/>
      <c r="O441" s="34"/>
      <c r="P441" s="34"/>
      <c r="Q441" s="34"/>
      <c r="R441" s="34"/>
      <c r="S441" s="34"/>
      <c r="T441" s="34"/>
      <c r="U441" s="34"/>
      <c r="V441" s="126"/>
      <c r="W441" s="34"/>
      <c r="X441" s="126"/>
      <c r="Y441" s="34"/>
      <c r="Z441" s="34"/>
      <c r="AA441" s="34"/>
      <c r="AB441" s="34"/>
      <c r="AC441" s="34"/>
      <c r="AD441" s="34"/>
      <c r="AE441" s="34"/>
      <c r="AF441" s="34"/>
      <c r="AG441" s="34"/>
      <c r="AH441" s="34"/>
      <c r="AI441" s="34"/>
      <c r="AJ441" s="34"/>
      <c r="AK441" s="34"/>
      <c r="AL441" s="34"/>
      <c r="AM441" s="34"/>
      <c r="AN441" s="34"/>
      <c r="AO441" s="34"/>
    </row>
    <row r="442">
      <c r="A442" s="34"/>
      <c r="B442" s="126"/>
      <c r="C442" s="34"/>
      <c r="D442" s="34"/>
      <c r="E442" s="34"/>
      <c r="F442" s="34"/>
      <c r="G442" s="126"/>
      <c r="H442" s="34"/>
      <c r="I442" s="34"/>
      <c r="J442" s="34"/>
      <c r="K442" s="34"/>
      <c r="L442" s="34"/>
      <c r="M442" s="126"/>
      <c r="N442" s="34"/>
      <c r="O442" s="34"/>
      <c r="P442" s="34"/>
      <c r="Q442" s="34"/>
      <c r="R442" s="34"/>
      <c r="S442" s="34"/>
      <c r="T442" s="34"/>
      <c r="U442" s="34"/>
      <c r="V442" s="126"/>
      <c r="W442" s="34"/>
      <c r="X442" s="126"/>
      <c r="Y442" s="34"/>
      <c r="Z442" s="34"/>
      <c r="AA442" s="34"/>
      <c r="AB442" s="34"/>
      <c r="AC442" s="34"/>
      <c r="AD442" s="34"/>
      <c r="AE442" s="34"/>
      <c r="AF442" s="34"/>
      <c r="AG442" s="34"/>
      <c r="AH442" s="34"/>
      <c r="AI442" s="34"/>
      <c r="AJ442" s="34"/>
      <c r="AK442" s="34"/>
      <c r="AL442" s="34"/>
      <c r="AM442" s="34"/>
      <c r="AN442" s="34"/>
      <c r="AO442" s="34"/>
    </row>
    <row r="443">
      <c r="A443" s="34"/>
      <c r="B443" s="126"/>
      <c r="C443" s="34"/>
      <c r="D443" s="34"/>
      <c r="E443" s="34"/>
      <c r="F443" s="34"/>
      <c r="G443" s="126"/>
      <c r="H443" s="34"/>
      <c r="I443" s="34"/>
      <c r="J443" s="34"/>
      <c r="K443" s="34"/>
      <c r="L443" s="34"/>
      <c r="M443" s="126"/>
      <c r="N443" s="34"/>
      <c r="O443" s="34"/>
      <c r="P443" s="34"/>
      <c r="Q443" s="34"/>
      <c r="R443" s="34"/>
      <c r="S443" s="34"/>
      <c r="T443" s="34"/>
      <c r="U443" s="34"/>
      <c r="V443" s="126"/>
      <c r="W443" s="34"/>
      <c r="X443" s="126"/>
      <c r="Y443" s="34"/>
      <c r="Z443" s="34"/>
      <c r="AA443" s="34"/>
      <c r="AB443" s="34"/>
      <c r="AC443" s="34"/>
      <c r="AD443" s="34"/>
      <c r="AE443" s="34"/>
      <c r="AF443" s="34"/>
      <c r="AG443" s="34"/>
      <c r="AH443" s="34"/>
      <c r="AI443" s="34"/>
      <c r="AJ443" s="34"/>
      <c r="AK443" s="34"/>
      <c r="AL443" s="34"/>
      <c r="AM443" s="34"/>
      <c r="AN443" s="34"/>
      <c r="AO443" s="34"/>
    </row>
    <row r="444">
      <c r="A444" s="34"/>
      <c r="B444" s="126"/>
      <c r="C444" s="34"/>
      <c r="D444" s="34"/>
      <c r="E444" s="34"/>
      <c r="F444" s="34"/>
      <c r="G444" s="126"/>
      <c r="H444" s="34"/>
      <c r="I444" s="34"/>
      <c r="J444" s="34"/>
      <c r="K444" s="34"/>
      <c r="L444" s="34"/>
      <c r="M444" s="126"/>
      <c r="N444" s="34"/>
      <c r="O444" s="34"/>
      <c r="P444" s="34"/>
      <c r="Q444" s="34"/>
      <c r="R444" s="34"/>
      <c r="S444" s="34"/>
      <c r="T444" s="34"/>
      <c r="U444" s="34"/>
      <c r="V444" s="126"/>
      <c r="W444" s="34"/>
      <c r="X444" s="126"/>
      <c r="Y444" s="34"/>
      <c r="Z444" s="34"/>
      <c r="AA444" s="34"/>
      <c r="AB444" s="34"/>
      <c r="AC444" s="34"/>
      <c r="AD444" s="34"/>
      <c r="AE444" s="34"/>
      <c r="AF444" s="34"/>
      <c r="AG444" s="34"/>
      <c r="AH444" s="34"/>
      <c r="AI444" s="34"/>
      <c r="AJ444" s="34"/>
      <c r="AK444" s="34"/>
      <c r="AL444" s="34"/>
      <c r="AM444" s="34"/>
      <c r="AN444" s="34"/>
      <c r="AO444" s="34"/>
    </row>
    <row r="445">
      <c r="A445" s="34"/>
      <c r="B445" s="126"/>
      <c r="C445" s="34"/>
      <c r="D445" s="34"/>
      <c r="E445" s="34"/>
      <c r="F445" s="34"/>
      <c r="G445" s="126"/>
      <c r="H445" s="34"/>
      <c r="I445" s="34"/>
      <c r="J445" s="34"/>
      <c r="K445" s="34"/>
      <c r="L445" s="34"/>
      <c r="M445" s="126"/>
      <c r="N445" s="34"/>
      <c r="O445" s="34"/>
      <c r="P445" s="34"/>
      <c r="Q445" s="34"/>
      <c r="R445" s="34"/>
      <c r="S445" s="34"/>
      <c r="T445" s="34"/>
      <c r="U445" s="34"/>
      <c r="V445" s="126"/>
      <c r="W445" s="34"/>
      <c r="X445" s="126"/>
      <c r="Y445" s="34"/>
      <c r="Z445" s="34"/>
      <c r="AA445" s="34"/>
      <c r="AB445" s="34"/>
      <c r="AC445" s="34"/>
      <c r="AD445" s="34"/>
      <c r="AE445" s="34"/>
      <c r="AF445" s="34"/>
      <c r="AG445" s="34"/>
      <c r="AH445" s="34"/>
      <c r="AI445" s="34"/>
      <c r="AJ445" s="34"/>
      <c r="AK445" s="34"/>
      <c r="AL445" s="34"/>
      <c r="AM445" s="34"/>
      <c r="AN445" s="34"/>
      <c r="AO445" s="34"/>
    </row>
    <row r="446">
      <c r="A446" s="34"/>
      <c r="B446" s="126"/>
      <c r="C446" s="34"/>
      <c r="D446" s="34"/>
      <c r="E446" s="34"/>
      <c r="F446" s="34"/>
      <c r="G446" s="126"/>
      <c r="H446" s="34"/>
      <c r="I446" s="34"/>
      <c r="J446" s="34"/>
      <c r="K446" s="34"/>
      <c r="L446" s="34"/>
      <c r="M446" s="126"/>
      <c r="N446" s="34"/>
      <c r="O446" s="34"/>
      <c r="P446" s="34"/>
      <c r="Q446" s="34"/>
      <c r="R446" s="34"/>
      <c r="S446" s="34"/>
      <c r="T446" s="34"/>
      <c r="U446" s="34"/>
      <c r="V446" s="126"/>
      <c r="W446" s="34"/>
      <c r="X446" s="126"/>
      <c r="Y446" s="34"/>
      <c r="Z446" s="34"/>
      <c r="AA446" s="34"/>
      <c r="AB446" s="34"/>
      <c r="AC446" s="34"/>
      <c r="AD446" s="34"/>
      <c r="AE446" s="34"/>
      <c r="AF446" s="34"/>
      <c r="AG446" s="34"/>
      <c r="AH446" s="34"/>
      <c r="AI446" s="34"/>
      <c r="AJ446" s="34"/>
      <c r="AK446" s="34"/>
      <c r="AL446" s="34"/>
      <c r="AM446" s="34"/>
      <c r="AN446" s="34"/>
      <c r="AO446" s="34"/>
    </row>
    <row r="447">
      <c r="A447" s="34"/>
      <c r="B447" s="126"/>
      <c r="C447" s="34"/>
      <c r="D447" s="34"/>
      <c r="E447" s="34"/>
      <c r="F447" s="34"/>
      <c r="G447" s="126"/>
      <c r="H447" s="34"/>
      <c r="I447" s="34"/>
      <c r="J447" s="34"/>
      <c r="K447" s="34"/>
      <c r="L447" s="34"/>
      <c r="M447" s="126"/>
      <c r="N447" s="34"/>
      <c r="O447" s="34"/>
      <c r="P447" s="34"/>
      <c r="Q447" s="34"/>
      <c r="R447" s="34"/>
      <c r="S447" s="34"/>
      <c r="T447" s="34"/>
      <c r="U447" s="34"/>
      <c r="V447" s="126"/>
      <c r="W447" s="34"/>
      <c r="X447" s="126"/>
      <c r="Y447" s="34"/>
      <c r="Z447" s="34"/>
      <c r="AA447" s="34"/>
      <c r="AB447" s="34"/>
      <c r="AC447" s="34"/>
      <c r="AD447" s="34"/>
      <c r="AE447" s="34"/>
      <c r="AF447" s="34"/>
      <c r="AG447" s="34"/>
      <c r="AH447" s="34"/>
      <c r="AI447" s="34"/>
      <c r="AJ447" s="34"/>
      <c r="AK447" s="34"/>
      <c r="AL447" s="34"/>
      <c r="AM447" s="34"/>
      <c r="AN447" s="34"/>
      <c r="AO447" s="34"/>
    </row>
    <row r="448">
      <c r="A448" s="34"/>
      <c r="B448" s="126"/>
      <c r="C448" s="34"/>
      <c r="D448" s="34"/>
      <c r="E448" s="34"/>
      <c r="F448" s="34"/>
      <c r="G448" s="126"/>
      <c r="H448" s="34"/>
      <c r="I448" s="34"/>
      <c r="J448" s="34"/>
      <c r="K448" s="34"/>
      <c r="L448" s="34"/>
      <c r="M448" s="126"/>
      <c r="N448" s="34"/>
      <c r="O448" s="34"/>
      <c r="P448" s="34"/>
      <c r="Q448" s="34"/>
      <c r="R448" s="34"/>
      <c r="S448" s="34"/>
      <c r="T448" s="34"/>
      <c r="U448" s="34"/>
      <c r="V448" s="126"/>
      <c r="W448" s="34"/>
      <c r="X448" s="126"/>
      <c r="Y448" s="34"/>
      <c r="Z448" s="34"/>
      <c r="AA448" s="34"/>
      <c r="AB448" s="34"/>
      <c r="AC448" s="34"/>
      <c r="AD448" s="34"/>
      <c r="AE448" s="34"/>
      <c r="AF448" s="34"/>
      <c r="AG448" s="34"/>
      <c r="AH448" s="34"/>
      <c r="AI448" s="34"/>
      <c r="AJ448" s="34"/>
      <c r="AK448" s="34"/>
      <c r="AL448" s="34"/>
      <c r="AM448" s="34"/>
      <c r="AN448" s="34"/>
      <c r="AO448" s="34"/>
    </row>
    <row r="449">
      <c r="A449" s="34"/>
      <c r="B449" s="126"/>
      <c r="C449" s="34"/>
      <c r="D449" s="34"/>
      <c r="E449" s="34"/>
      <c r="F449" s="34"/>
      <c r="G449" s="126"/>
      <c r="H449" s="34"/>
      <c r="I449" s="34"/>
      <c r="J449" s="34"/>
      <c r="K449" s="34"/>
      <c r="L449" s="34"/>
      <c r="M449" s="126"/>
      <c r="N449" s="34"/>
      <c r="O449" s="34"/>
      <c r="P449" s="34"/>
      <c r="Q449" s="34"/>
      <c r="R449" s="34"/>
      <c r="S449" s="34"/>
      <c r="T449" s="34"/>
      <c r="U449" s="34"/>
      <c r="V449" s="126"/>
      <c r="W449" s="34"/>
      <c r="X449" s="126"/>
      <c r="Y449" s="34"/>
      <c r="Z449" s="34"/>
      <c r="AA449" s="34"/>
      <c r="AB449" s="34"/>
      <c r="AC449" s="34"/>
      <c r="AD449" s="34"/>
      <c r="AE449" s="34"/>
      <c r="AF449" s="34"/>
      <c r="AG449" s="34"/>
      <c r="AH449" s="34"/>
      <c r="AI449" s="34"/>
      <c r="AJ449" s="34"/>
      <c r="AK449" s="34"/>
      <c r="AL449" s="34"/>
      <c r="AM449" s="34"/>
      <c r="AN449" s="34"/>
      <c r="AO449" s="34"/>
    </row>
    <row r="450">
      <c r="A450" s="34"/>
      <c r="B450" s="126"/>
      <c r="C450" s="34"/>
      <c r="D450" s="34"/>
      <c r="E450" s="34"/>
      <c r="F450" s="34"/>
      <c r="G450" s="126"/>
      <c r="H450" s="34"/>
      <c r="I450" s="34"/>
      <c r="J450" s="34"/>
      <c r="K450" s="34"/>
      <c r="L450" s="34"/>
      <c r="M450" s="126"/>
      <c r="N450" s="34"/>
      <c r="O450" s="34"/>
      <c r="P450" s="34"/>
      <c r="Q450" s="34"/>
      <c r="R450" s="34"/>
      <c r="S450" s="34"/>
      <c r="T450" s="34"/>
      <c r="U450" s="34"/>
      <c r="V450" s="126"/>
      <c r="W450" s="34"/>
      <c r="X450" s="126"/>
      <c r="Y450" s="34"/>
      <c r="Z450" s="34"/>
      <c r="AA450" s="34"/>
      <c r="AB450" s="34"/>
      <c r="AC450" s="34"/>
      <c r="AD450" s="34"/>
      <c r="AE450" s="34"/>
      <c r="AF450" s="34"/>
      <c r="AG450" s="34"/>
      <c r="AH450" s="34"/>
      <c r="AI450" s="34"/>
      <c r="AJ450" s="34"/>
      <c r="AK450" s="34"/>
      <c r="AL450" s="34"/>
      <c r="AM450" s="34"/>
      <c r="AN450" s="34"/>
      <c r="AO450" s="34"/>
    </row>
    <row r="451">
      <c r="A451" s="34"/>
      <c r="B451" s="126"/>
      <c r="C451" s="34"/>
      <c r="D451" s="34"/>
      <c r="E451" s="34"/>
      <c r="F451" s="34"/>
      <c r="G451" s="126"/>
      <c r="H451" s="34"/>
      <c r="I451" s="34"/>
      <c r="J451" s="34"/>
      <c r="K451" s="34"/>
      <c r="L451" s="34"/>
      <c r="M451" s="126"/>
      <c r="N451" s="34"/>
      <c r="O451" s="34"/>
      <c r="P451" s="34"/>
      <c r="Q451" s="34"/>
      <c r="R451" s="34"/>
      <c r="S451" s="34"/>
      <c r="T451" s="34"/>
      <c r="U451" s="34"/>
      <c r="V451" s="126"/>
      <c r="W451" s="34"/>
      <c r="X451" s="126"/>
      <c r="Y451" s="34"/>
      <c r="Z451" s="34"/>
      <c r="AA451" s="34"/>
      <c r="AB451" s="34"/>
      <c r="AC451" s="34"/>
      <c r="AD451" s="34"/>
      <c r="AE451" s="34"/>
      <c r="AF451" s="34"/>
      <c r="AG451" s="34"/>
      <c r="AH451" s="34"/>
      <c r="AI451" s="34"/>
      <c r="AJ451" s="34"/>
      <c r="AK451" s="34"/>
      <c r="AL451" s="34"/>
      <c r="AM451" s="34"/>
      <c r="AN451" s="34"/>
      <c r="AO451" s="34"/>
    </row>
    <row r="452">
      <c r="A452" s="34"/>
      <c r="B452" s="126"/>
      <c r="C452" s="34"/>
      <c r="D452" s="34"/>
      <c r="E452" s="34"/>
      <c r="F452" s="34"/>
      <c r="G452" s="126"/>
      <c r="H452" s="34"/>
      <c r="I452" s="34"/>
      <c r="J452" s="34"/>
      <c r="K452" s="34"/>
      <c r="L452" s="34"/>
      <c r="M452" s="126"/>
      <c r="N452" s="34"/>
      <c r="O452" s="34"/>
      <c r="P452" s="34"/>
      <c r="Q452" s="34"/>
      <c r="R452" s="34"/>
      <c r="S452" s="34"/>
      <c r="T452" s="34"/>
      <c r="U452" s="34"/>
      <c r="V452" s="126"/>
      <c r="W452" s="34"/>
      <c r="X452" s="126"/>
      <c r="Y452" s="34"/>
      <c r="Z452" s="34"/>
      <c r="AA452" s="34"/>
      <c r="AB452" s="34"/>
      <c r="AC452" s="34"/>
      <c r="AD452" s="34"/>
      <c r="AE452" s="34"/>
      <c r="AF452" s="34"/>
      <c r="AG452" s="34"/>
      <c r="AH452" s="34"/>
      <c r="AI452" s="34"/>
      <c r="AJ452" s="34"/>
      <c r="AK452" s="34"/>
      <c r="AL452" s="34"/>
      <c r="AM452" s="34"/>
      <c r="AN452" s="34"/>
      <c r="AO452" s="34"/>
    </row>
    <row r="453">
      <c r="A453" s="34"/>
      <c r="B453" s="126"/>
      <c r="C453" s="34"/>
      <c r="D453" s="34"/>
      <c r="E453" s="34"/>
      <c r="F453" s="34"/>
      <c r="G453" s="126"/>
      <c r="H453" s="34"/>
      <c r="I453" s="34"/>
      <c r="J453" s="34"/>
      <c r="K453" s="34"/>
      <c r="L453" s="34"/>
      <c r="M453" s="126"/>
      <c r="N453" s="34"/>
      <c r="O453" s="34"/>
      <c r="P453" s="34"/>
      <c r="Q453" s="34"/>
      <c r="R453" s="34"/>
      <c r="S453" s="34"/>
      <c r="T453" s="34"/>
      <c r="U453" s="34"/>
      <c r="V453" s="126"/>
      <c r="W453" s="34"/>
      <c r="X453" s="126"/>
      <c r="Y453" s="34"/>
      <c r="Z453" s="34"/>
      <c r="AA453" s="34"/>
      <c r="AB453" s="34"/>
      <c r="AC453" s="34"/>
      <c r="AD453" s="34"/>
      <c r="AE453" s="34"/>
      <c r="AF453" s="34"/>
      <c r="AG453" s="34"/>
      <c r="AH453" s="34"/>
      <c r="AI453" s="34"/>
      <c r="AJ453" s="34"/>
      <c r="AK453" s="34"/>
      <c r="AL453" s="34"/>
      <c r="AM453" s="34"/>
      <c r="AN453" s="34"/>
      <c r="AO453" s="34"/>
    </row>
    <row r="454">
      <c r="A454" s="34"/>
      <c r="B454" s="126"/>
      <c r="C454" s="34"/>
      <c r="D454" s="34"/>
      <c r="E454" s="34"/>
      <c r="F454" s="34"/>
      <c r="G454" s="126"/>
      <c r="H454" s="34"/>
      <c r="I454" s="34"/>
      <c r="J454" s="34"/>
      <c r="K454" s="34"/>
      <c r="L454" s="34"/>
      <c r="M454" s="126"/>
      <c r="N454" s="34"/>
      <c r="O454" s="34"/>
      <c r="P454" s="34"/>
      <c r="Q454" s="34"/>
      <c r="R454" s="34"/>
      <c r="S454" s="34"/>
      <c r="T454" s="34"/>
      <c r="U454" s="34"/>
      <c r="V454" s="126"/>
      <c r="W454" s="34"/>
      <c r="X454" s="126"/>
      <c r="Y454" s="34"/>
      <c r="Z454" s="34"/>
      <c r="AA454" s="34"/>
      <c r="AB454" s="34"/>
      <c r="AC454" s="34"/>
      <c r="AD454" s="34"/>
      <c r="AE454" s="34"/>
      <c r="AF454" s="34"/>
      <c r="AG454" s="34"/>
      <c r="AH454" s="34"/>
      <c r="AI454" s="34"/>
      <c r="AJ454" s="34"/>
      <c r="AK454" s="34"/>
      <c r="AL454" s="34"/>
      <c r="AM454" s="34"/>
      <c r="AN454" s="34"/>
      <c r="AO454" s="34"/>
    </row>
    <row r="455">
      <c r="A455" s="34"/>
      <c r="B455" s="126"/>
      <c r="C455" s="34"/>
      <c r="D455" s="34"/>
      <c r="E455" s="34"/>
      <c r="F455" s="34"/>
      <c r="G455" s="126"/>
      <c r="H455" s="34"/>
      <c r="I455" s="34"/>
      <c r="J455" s="34"/>
      <c r="K455" s="34"/>
      <c r="L455" s="34"/>
      <c r="M455" s="126"/>
      <c r="N455" s="34"/>
      <c r="O455" s="34"/>
      <c r="P455" s="34"/>
      <c r="Q455" s="34"/>
      <c r="R455" s="34"/>
      <c r="S455" s="34"/>
      <c r="T455" s="34"/>
      <c r="U455" s="34"/>
      <c r="V455" s="126"/>
      <c r="W455" s="34"/>
      <c r="X455" s="126"/>
      <c r="Y455" s="34"/>
      <c r="Z455" s="34"/>
      <c r="AA455" s="34"/>
      <c r="AB455" s="34"/>
      <c r="AC455" s="34"/>
      <c r="AD455" s="34"/>
      <c r="AE455" s="34"/>
      <c r="AF455" s="34"/>
      <c r="AG455" s="34"/>
      <c r="AH455" s="34"/>
      <c r="AI455" s="34"/>
      <c r="AJ455" s="34"/>
      <c r="AK455" s="34"/>
      <c r="AL455" s="34"/>
      <c r="AM455" s="34"/>
      <c r="AN455" s="34"/>
      <c r="AO455" s="34"/>
    </row>
    <row r="456">
      <c r="A456" s="34"/>
      <c r="B456" s="126"/>
      <c r="C456" s="34"/>
      <c r="D456" s="34"/>
      <c r="E456" s="34"/>
      <c r="F456" s="34"/>
      <c r="G456" s="126"/>
      <c r="H456" s="34"/>
      <c r="I456" s="34"/>
      <c r="J456" s="34"/>
      <c r="K456" s="34"/>
      <c r="L456" s="34"/>
      <c r="M456" s="126"/>
      <c r="N456" s="34"/>
      <c r="O456" s="34"/>
      <c r="P456" s="34"/>
      <c r="Q456" s="34"/>
      <c r="R456" s="34"/>
      <c r="S456" s="34"/>
      <c r="T456" s="34"/>
      <c r="U456" s="34"/>
      <c r="V456" s="126"/>
      <c r="W456" s="34"/>
      <c r="X456" s="126"/>
      <c r="Y456" s="34"/>
      <c r="Z456" s="34"/>
      <c r="AA456" s="34"/>
      <c r="AB456" s="34"/>
      <c r="AC456" s="34"/>
      <c r="AD456" s="34"/>
      <c r="AE456" s="34"/>
      <c r="AF456" s="34"/>
      <c r="AG456" s="34"/>
      <c r="AH456" s="34"/>
      <c r="AI456" s="34"/>
      <c r="AJ456" s="34"/>
      <c r="AK456" s="34"/>
      <c r="AL456" s="34"/>
      <c r="AM456" s="34"/>
      <c r="AN456" s="34"/>
      <c r="AO456" s="34"/>
    </row>
    <row r="457">
      <c r="A457" s="34"/>
      <c r="B457" s="126"/>
      <c r="C457" s="34"/>
      <c r="D457" s="34"/>
      <c r="E457" s="34"/>
      <c r="F457" s="34"/>
      <c r="G457" s="126"/>
      <c r="H457" s="34"/>
      <c r="I457" s="34"/>
      <c r="J457" s="34"/>
      <c r="K457" s="34"/>
      <c r="L457" s="34"/>
      <c r="M457" s="126"/>
      <c r="N457" s="34"/>
      <c r="O457" s="34"/>
      <c r="P457" s="34"/>
      <c r="Q457" s="34"/>
      <c r="R457" s="34"/>
      <c r="S457" s="34"/>
      <c r="T457" s="34"/>
      <c r="U457" s="34"/>
      <c r="V457" s="126"/>
      <c r="W457" s="34"/>
      <c r="X457" s="126"/>
      <c r="Y457" s="34"/>
      <c r="Z457" s="34"/>
      <c r="AA457" s="34"/>
      <c r="AB457" s="34"/>
      <c r="AC457" s="34"/>
      <c r="AD457" s="34"/>
      <c r="AE457" s="34"/>
      <c r="AF457" s="34"/>
      <c r="AG457" s="34"/>
      <c r="AH457" s="34"/>
      <c r="AI457" s="34"/>
      <c r="AJ457" s="34"/>
      <c r="AK457" s="34"/>
      <c r="AL457" s="34"/>
      <c r="AM457" s="34"/>
      <c r="AN457" s="34"/>
      <c r="AO457" s="34"/>
    </row>
    <row r="458">
      <c r="A458" s="34"/>
      <c r="B458" s="126"/>
      <c r="C458" s="34"/>
      <c r="D458" s="34"/>
      <c r="E458" s="34"/>
      <c r="F458" s="34"/>
      <c r="G458" s="126"/>
      <c r="H458" s="34"/>
      <c r="I458" s="34"/>
      <c r="J458" s="34"/>
      <c r="K458" s="34"/>
      <c r="L458" s="34"/>
      <c r="M458" s="126"/>
      <c r="N458" s="34"/>
      <c r="O458" s="34"/>
      <c r="P458" s="34"/>
      <c r="Q458" s="34"/>
      <c r="R458" s="34"/>
      <c r="S458" s="34"/>
      <c r="T458" s="34"/>
      <c r="U458" s="34"/>
      <c r="V458" s="126"/>
      <c r="W458" s="34"/>
      <c r="X458" s="126"/>
      <c r="Y458" s="34"/>
      <c r="Z458" s="34"/>
      <c r="AA458" s="34"/>
      <c r="AB458" s="34"/>
      <c r="AC458" s="34"/>
      <c r="AD458" s="34"/>
      <c r="AE458" s="34"/>
      <c r="AF458" s="34"/>
      <c r="AG458" s="34"/>
      <c r="AH458" s="34"/>
      <c r="AI458" s="34"/>
      <c r="AJ458" s="34"/>
      <c r="AK458" s="34"/>
      <c r="AL458" s="34"/>
      <c r="AM458" s="34"/>
      <c r="AN458" s="34"/>
      <c r="AO458" s="34"/>
    </row>
    <row r="459">
      <c r="A459" s="34"/>
      <c r="B459" s="126"/>
      <c r="C459" s="34"/>
      <c r="D459" s="34"/>
      <c r="E459" s="34"/>
      <c r="F459" s="34"/>
      <c r="G459" s="126"/>
      <c r="H459" s="34"/>
      <c r="I459" s="34"/>
      <c r="J459" s="34"/>
      <c r="K459" s="34"/>
      <c r="L459" s="34"/>
      <c r="M459" s="126"/>
      <c r="N459" s="34"/>
      <c r="O459" s="34"/>
      <c r="P459" s="34"/>
      <c r="Q459" s="34"/>
      <c r="R459" s="34"/>
      <c r="S459" s="34"/>
      <c r="T459" s="34"/>
      <c r="U459" s="34"/>
      <c r="V459" s="126"/>
      <c r="W459" s="34"/>
      <c r="X459" s="126"/>
      <c r="Y459" s="34"/>
      <c r="Z459" s="34"/>
      <c r="AA459" s="34"/>
      <c r="AB459" s="34"/>
      <c r="AC459" s="34"/>
      <c r="AD459" s="34"/>
      <c r="AE459" s="34"/>
      <c r="AF459" s="34"/>
      <c r="AG459" s="34"/>
      <c r="AH459" s="34"/>
      <c r="AI459" s="34"/>
      <c r="AJ459" s="34"/>
      <c r="AK459" s="34"/>
      <c r="AL459" s="34"/>
      <c r="AM459" s="34"/>
      <c r="AN459" s="34"/>
      <c r="AO459" s="34"/>
    </row>
    <row r="460">
      <c r="A460" s="34"/>
      <c r="B460" s="126"/>
      <c r="C460" s="34"/>
      <c r="D460" s="34"/>
      <c r="E460" s="34"/>
      <c r="F460" s="34"/>
      <c r="G460" s="126"/>
      <c r="H460" s="34"/>
      <c r="I460" s="34"/>
      <c r="J460" s="34"/>
      <c r="K460" s="34"/>
      <c r="L460" s="34"/>
      <c r="M460" s="126"/>
      <c r="N460" s="34"/>
      <c r="O460" s="34"/>
      <c r="P460" s="34"/>
      <c r="Q460" s="34"/>
      <c r="R460" s="34"/>
      <c r="S460" s="34"/>
      <c r="T460" s="34"/>
      <c r="U460" s="34"/>
      <c r="V460" s="126"/>
      <c r="W460" s="34"/>
      <c r="X460" s="126"/>
      <c r="Y460" s="34"/>
      <c r="Z460" s="34"/>
      <c r="AA460" s="34"/>
      <c r="AB460" s="34"/>
      <c r="AC460" s="34"/>
      <c r="AD460" s="34"/>
      <c r="AE460" s="34"/>
      <c r="AF460" s="34"/>
      <c r="AG460" s="34"/>
      <c r="AH460" s="34"/>
      <c r="AI460" s="34"/>
      <c r="AJ460" s="34"/>
      <c r="AK460" s="34"/>
      <c r="AL460" s="34"/>
      <c r="AM460" s="34"/>
      <c r="AN460" s="34"/>
      <c r="AO460" s="34"/>
    </row>
    <row r="461">
      <c r="A461" s="34"/>
      <c r="B461" s="126"/>
      <c r="C461" s="34"/>
      <c r="D461" s="34"/>
      <c r="E461" s="34"/>
      <c r="F461" s="34"/>
      <c r="G461" s="126"/>
      <c r="H461" s="34"/>
      <c r="I461" s="34"/>
      <c r="J461" s="34"/>
      <c r="K461" s="34"/>
      <c r="L461" s="34"/>
      <c r="M461" s="126"/>
      <c r="N461" s="34"/>
      <c r="O461" s="34"/>
      <c r="P461" s="34"/>
      <c r="Q461" s="34"/>
      <c r="R461" s="34"/>
      <c r="S461" s="34"/>
      <c r="T461" s="34"/>
      <c r="U461" s="34"/>
      <c r="V461" s="126"/>
      <c r="W461" s="34"/>
      <c r="X461" s="126"/>
      <c r="Y461" s="34"/>
      <c r="Z461" s="34"/>
      <c r="AA461" s="34"/>
      <c r="AB461" s="34"/>
      <c r="AC461" s="34"/>
      <c r="AD461" s="34"/>
      <c r="AE461" s="34"/>
      <c r="AF461" s="34"/>
      <c r="AG461" s="34"/>
      <c r="AH461" s="34"/>
      <c r="AI461" s="34"/>
      <c r="AJ461" s="34"/>
      <c r="AK461" s="34"/>
      <c r="AL461" s="34"/>
      <c r="AM461" s="34"/>
      <c r="AN461" s="34"/>
      <c r="AO461" s="34"/>
    </row>
    <row r="462">
      <c r="A462" s="34"/>
      <c r="B462" s="126"/>
      <c r="C462" s="34"/>
      <c r="D462" s="34"/>
      <c r="E462" s="34"/>
      <c r="F462" s="34"/>
      <c r="G462" s="126"/>
      <c r="H462" s="34"/>
      <c r="I462" s="34"/>
      <c r="J462" s="34"/>
      <c r="K462" s="34"/>
      <c r="L462" s="34"/>
      <c r="M462" s="126"/>
      <c r="N462" s="34"/>
      <c r="O462" s="34"/>
      <c r="P462" s="34"/>
      <c r="Q462" s="34"/>
      <c r="R462" s="34"/>
      <c r="S462" s="34"/>
      <c r="T462" s="34"/>
      <c r="U462" s="34"/>
      <c r="V462" s="126"/>
      <c r="W462" s="34"/>
      <c r="X462" s="126"/>
      <c r="Y462" s="34"/>
      <c r="Z462" s="34"/>
      <c r="AA462" s="34"/>
      <c r="AB462" s="34"/>
      <c r="AC462" s="34"/>
      <c r="AD462" s="34"/>
      <c r="AE462" s="34"/>
      <c r="AF462" s="34"/>
      <c r="AG462" s="34"/>
      <c r="AH462" s="34"/>
      <c r="AI462" s="34"/>
      <c r="AJ462" s="34"/>
      <c r="AK462" s="34"/>
      <c r="AL462" s="34"/>
      <c r="AM462" s="34"/>
      <c r="AN462" s="34"/>
      <c r="AO462" s="34"/>
    </row>
    <row r="463">
      <c r="A463" s="34"/>
      <c r="B463" s="126"/>
      <c r="C463" s="34"/>
      <c r="D463" s="34"/>
      <c r="E463" s="34"/>
      <c r="F463" s="34"/>
      <c r="G463" s="126"/>
      <c r="H463" s="34"/>
      <c r="I463" s="34"/>
      <c r="J463" s="34"/>
      <c r="K463" s="34"/>
      <c r="L463" s="34"/>
      <c r="M463" s="126"/>
      <c r="N463" s="34"/>
      <c r="O463" s="34"/>
      <c r="P463" s="34"/>
      <c r="Q463" s="34"/>
      <c r="R463" s="34"/>
      <c r="S463" s="34"/>
      <c r="T463" s="34"/>
      <c r="U463" s="34"/>
      <c r="V463" s="126"/>
      <c r="W463" s="34"/>
      <c r="X463" s="126"/>
      <c r="Y463" s="34"/>
      <c r="Z463" s="34"/>
      <c r="AA463" s="34"/>
      <c r="AB463" s="34"/>
      <c r="AC463" s="34"/>
      <c r="AD463" s="34"/>
      <c r="AE463" s="34"/>
      <c r="AF463" s="34"/>
      <c r="AG463" s="34"/>
      <c r="AH463" s="34"/>
      <c r="AI463" s="34"/>
      <c r="AJ463" s="34"/>
      <c r="AK463" s="34"/>
      <c r="AL463" s="34"/>
      <c r="AM463" s="34"/>
      <c r="AN463" s="34"/>
      <c r="AO463" s="34"/>
    </row>
    <row r="464">
      <c r="A464" s="34"/>
      <c r="B464" s="126"/>
      <c r="C464" s="34"/>
      <c r="D464" s="34"/>
      <c r="E464" s="34"/>
      <c r="F464" s="34"/>
      <c r="G464" s="126"/>
      <c r="H464" s="34"/>
      <c r="I464" s="34"/>
      <c r="J464" s="34"/>
      <c r="K464" s="34"/>
      <c r="L464" s="34"/>
      <c r="M464" s="126"/>
      <c r="N464" s="34"/>
      <c r="O464" s="34"/>
      <c r="P464" s="34"/>
      <c r="Q464" s="34"/>
      <c r="R464" s="34"/>
      <c r="S464" s="34"/>
      <c r="T464" s="34"/>
      <c r="U464" s="34"/>
      <c r="V464" s="126"/>
      <c r="W464" s="34"/>
      <c r="X464" s="126"/>
      <c r="Y464" s="34"/>
      <c r="Z464" s="34"/>
      <c r="AA464" s="34"/>
      <c r="AB464" s="34"/>
      <c r="AC464" s="34"/>
      <c r="AD464" s="34"/>
      <c r="AE464" s="34"/>
      <c r="AF464" s="34"/>
      <c r="AG464" s="34"/>
      <c r="AH464" s="34"/>
      <c r="AI464" s="34"/>
      <c r="AJ464" s="34"/>
      <c r="AK464" s="34"/>
      <c r="AL464" s="34"/>
      <c r="AM464" s="34"/>
      <c r="AN464" s="34"/>
      <c r="AO464" s="34"/>
    </row>
    <row r="465">
      <c r="A465" s="34"/>
      <c r="B465" s="126"/>
      <c r="C465" s="34"/>
      <c r="D465" s="34"/>
      <c r="E465" s="34"/>
      <c r="F465" s="34"/>
      <c r="G465" s="126"/>
      <c r="H465" s="34"/>
      <c r="I465" s="34"/>
      <c r="J465" s="34"/>
      <c r="K465" s="34"/>
      <c r="L465" s="34"/>
      <c r="M465" s="126"/>
      <c r="N465" s="34"/>
      <c r="O465" s="34"/>
      <c r="P465" s="34"/>
      <c r="Q465" s="34"/>
      <c r="R465" s="34"/>
      <c r="S465" s="34"/>
      <c r="T465" s="34"/>
      <c r="U465" s="34"/>
      <c r="V465" s="126"/>
      <c r="W465" s="34"/>
      <c r="X465" s="126"/>
      <c r="Y465" s="34"/>
      <c r="Z465" s="34"/>
      <c r="AA465" s="34"/>
      <c r="AB465" s="34"/>
      <c r="AC465" s="34"/>
      <c r="AD465" s="34"/>
      <c r="AE465" s="34"/>
      <c r="AF465" s="34"/>
      <c r="AG465" s="34"/>
      <c r="AH465" s="34"/>
      <c r="AI465" s="34"/>
      <c r="AJ465" s="34"/>
      <c r="AK465" s="34"/>
      <c r="AL465" s="34"/>
      <c r="AM465" s="34"/>
      <c r="AN465" s="34"/>
      <c r="AO465" s="34"/>
    </row>
    <row r="466">
      <c r="A466" s="34"/>
      <c r="B466" s="126"/>
      <c r="C466" s="34"/>
      <c r="D466" s="34"/>
      <c r="E466" s="34"/>
      <c r="F466" s="34"/>
      <c r="G466" s="126"/>
      <c r="H466" s="34"/>
      <c r="I466" s="34"/>
      <c r="J466" s="34"/>
      <c r="K466" s="34"/>
      <c r="L466" s="34"/>
      <c r="M466" s="126"/>
      <c r="N466" s="34"/>
      <c r="O466" s="34"/>
      <c r="P466" s="34"/>
      <c r="Q466" s="34"/>
      <c r="R466" s="34"/>
      <c r="S466" s="34"/>
      <c r="T466" s="34"/>
      <c r="U466" s="34"/>
      <c r="V466" s="126"/>
      <c r="W466" s="34"/>
      <c r="X466" s="126"/>
      <c r="Y466" s="34"/>
      <c r="Z466" s="34"/>
      <c r="AA466" s="34"/>
      <c r="AB466" s="34"/>
      <c r="AC466" s="34"/>
      <c r="AD466" s="34"/>
      <c r="AE466" s="34"/>
      <c r="AF466" s="34"/>
      <c r="AG466" s="34"/>
      <c r="AH466" s="34"/>
      <c r="AI466" s="34"/>
      <c r="AJ466" s="34"/>
      <c r="AK466" s="34"/>
      <c r="AL466" s="34"/>
      <c r="AM466" s="34"/>
      <c r="AN466" s="34"/>
      <c r="AO466" s="34"/>
    </row>
    <row r="467">
      <c r="A467" s="34"/>
      <c r="B467" s="126"/>
      <c r="C467" s="34"/>
      <c r="D467" s="34"/>
      <c r="E467" s="34"/>
      <c r="F467" s="34"/>
      <c r="G467" s="126"/>
      <c r="H467" s="34"/>
      <c r="I467" s="34"/>
      <c r="J467" s="34"/>
      <c r="K467" s="34"/>
      <c r="L467" s="34"/>
      <c r="M467" s="126"/>
      <c r="N467" s="34"/>
      <c r="O467" s="34"/>
      <c r="P467" s="34"/>
      <c r="Q467" s="34"/>
      <c r="R467" s="34"/>
      <c r="S467" s="34"/>
      <c r="T467" s="34"/>
      <c r="U467" s="34"/>
      <c r="V467" s="126"/>
      <c r="W467" s="34"/>
      <c r="X467" s="126"/>
      <c r="Y467" s="34"/>
      <c r="Z467" s="34"/>
      <c r="AA467" s="34"/>
      <c r="AB467" s="34"/>
      <c r="AC467" s="34"/>
      <c r="AD467" s="34"/>
      <c r="AE467" s="34"/>
      <c r="AF467" s="34"/>
      <c r="AG467" s="34"/>
      <c r="AH467" s="34"/>
      <c r="AI467" s="34"/>
      <c r="AJ467" s="34"/>
      <c r="AK467" s="34"/>
      <c r="AL467" s="34"/>
      <c r="AM467" s="34"/>
      <c r="AN467" s="34"/>
      <c r="AO467" s="34"/>
    </row>
    <row r="468">
      <c r="A468" s="34"/>
      <c r="B468" s="126"/>
      <c r="C468" s="34"/>
      <c r="D468" s="34"/>
      <c r="E468" s="34"/>
      <c r="F468" s="34"/>
      <c r="G468" s="126"/>
      <c r="H468" s="34"/>
      <c r="I468" s="34"/>
      <c r="J468" s="34"/>
      <c r="K468" s="34"/>
      <c r="L468" s="34"/>
      <c r="M468" s="126"/>
      <c r="N468" s="34"/>
      <c r="O468" s="34"/>
      <c r="P468" s="34"/>
      <c r="Q468" s="34"/>
      <c r="R468" s="34"/>
      <c r="S468" s="34"/>
      <c r="T468" s="34"/>
      <c r="U468" s="34"/>
      <c r="V468" s="126"/>
      <c r="W468" s="34"/>
      <c r="X468" s="126"/>
      <c r="Y468" s="34"/>
      <c r="Z468" s="34"/>
      <c r="AA468" s="34"/>
      <c r="AB468" s="34"/>
      <c r="AC468" s="34"/>
      <c r="AD468" s="34"/>
      <c r="AE468" s="34"/>
      <c r="AF468" s="34"/>
      <c r="AG468" s="34"/>
      <c r="AH468" s="34"/>
      <c r="AI468" s="34"/>
      <c r="AJ468" s="34"/>
      <c r="AK468" s="34"/>
      <c r="AL468" s="34"/>
      <c r="AM468" s="34"/>
      <c r="AN468" s="34"/>
      <c r="AO468" s="34"/>
    </row>
    <row r="469">
      <c r="A469" s="34"/>
      <c r="B469" s="126"/>
      <c r="C469" s="34"/>
      <c r="D469" s="34"/>
      <c r="E469" s="34"/>
      <c r="F469" s="34"/>
      <c r="G469" s="126"/>
      <c r="H469" s="34"/>
      <c r="I469" s="34"/>
      <c r="J469" s="34"/>
      <c r="K469" s="34"/>
      <c r="L469" s="34"/>
      <c r="M469" s="126"/>
      <c r="N469" s="34"/>
      <c r="O469" s="34"/>
      <c r="P469" s="34"/>
      <c r="Q469" s="34"/>
      <c r="R469" s="34"/>
      <c r="S469" s="34"/>
      <c r="T469" s="34"/>
      <c r="U469" s="34"/>
      <c r="V469" s="126"/>
      <c r="W469" s="34"/>
      <c r="X469" s="126"/>
      <c r="Y469" s="34"/>
      <c r="Z469" s="34"/>
      <c r="AA469" s="34"/>
      <c r="AB469" s="34"/>
      <c r="AC469" s="34"/>
      <c r="AD469" s="34"/>
      <c r="AE469" s="34"/>
      <c r="AF469" s="34"/>
      <c r="AG469" s="34"/>
      <c r="AH469" s="34"/>
      <c r="AI469" s="34"/>
      <c r="AJ469" s="34"/>
      <c r="AK469" s="34"/>
      <c r="AL469" s="34"/>
      <c r="AM469" s="34"/>
      <c r="AN469" s="34"/>
      <c r="AO469" s="34"/>
    </row>
    <row r="470">
      <c r="A470" s="34"/>
      <c r="B470" s="126"/>
      <c r="C470" s="34"/>
      <c r="D470" s="34"/>
      <c r="E470" s="34"/>
      <c r="F470" s="34"/>
      <c r="G470" s="126"/>
      <c r="H470" s="34"/>
      <c r="I470" s="34"/>
      <c r="J470" s="34"/>
      <c r="K470" s="34"/>
      <c r="L470" s="34"/>
      <c r="M470" s="126"/>
      <c r="N470" s="34"/>
      <c r="O470" s="34"/>
      <c r="P470" s="34"/>
      <c r="Q470" s="34"/>
      <c r="R470" s="34"/>
      <c r="S470" s="34"/>
      <c r="T470" s="34"/>
      <c r="U470" s="34"/>
      <c r="V470" s="126"/>
      <c r="W470" s="34"/>
      <c r="X470" s="126"/>
      <c r="Y470" s="34"/>
      <c r="Z470" s="34"/>
      <c r="AA470" s="34"/>
      <c r="AB470" s="34"/>
      <c r="AC470" s="34"/>
      <c r="AD470" s="34"/>
      <c r="AE470" s="34"/>
      <c r="AF470" s="34"/>
      <c r="AG470" s="34"/>
      <c r="AH470" s="34"/>
      <c r="AI470" s="34"/>
      <c r="AJ470" s="34"/>
      <c r="AK470" s="34"/>
      <c r="AL470" s="34"/>
      <c r="AM470" s="34"/>
      <c r="AN470" s="34"/>
      <c r="AO470" s="34"/>
    </row>
    <row r="471">
      <c r="A471" s="34"/>
      <c r="B471" s="126"/>
      <c r="C471" s="34"/>
      <c r="D471" s="34"/>
      <c r="E471" s="34"/>
      <c r="F471" s="34"/>
      <c r="G471" s="126"/>
      <c r="H471" s="34"/>
      <c r="I471" s="34"/>
      <c r="J471" s="34"/>
      <c r="K471" s="34"/>
      <c r="L471" s="34"/>
      <c r="M471" s="126"/>
      <c r="N471" s="34"/>
      <c r="O471" s="34"/>
      <c r="P471" s="34"/>
      <c r="Q471" s="34"/>
      <c r="R471" s="34"/>
      <c r="S471" s="34"/>
      <c r="T471" s="34"/>
      <c r="U471" s="34"/>
      <c r="V471" s="126"/>
      <c r="W471" s="34"/>
      <c r="X471" s="126"/>
      <c r="Y471" s="34"/>
      <c r="Z471" s="34"/>
      <c r="AA471" s="34"/>
      <c r="AB471" s="34"/>
      <c r="AC471" s="34"/>
      <c r="AD471" s="34"/>
      <c r="AE471" s="34"/>
      <c r="AF471" s="34"/>
      <c r="AG471" s="34"/>
      <c r="AH471" s="34"/>
      <c r="AI471" s="34"/>
      <c r="AJ471" s="34"/>
      <c r="AK471" s="34"/>
      <c r="AL471" s="34"/>
      <c r="AM471" s="34"/>
      <c r="AN471" s="34"/>
      <c r="AO471" s="34"/>
    </row>
    <row r="472">
      <c r="A472" s="34"/>
      <c r="B472" s="126"/>
      <c r="C472" s="34"/>
      <c r="D472" s="34"/>
      <c r="E472" s="34"/>
      <c r="F472" s="34"/>
      <c r="G472" s="126"/>
      <c r="H472" s="34"/>
      <c r="I472" s="34"/>
      <c r="J472" s="34"/>
      <c r="K472" s="34"/>
      <c r="L472" s="34"/>
      <c r="M472" s="126"/>
      <c r="N472" s="34"/>
      <c r="O472" s="34"/>
      <c r="P472" s="34"/>
      <c r="Q472" s="34"/>
      <c r="R472" s="34"/>
      <c r="S472" s="34"/>
      <c r="T472" s="34"/>
      <c r="U472" s="34"/>
      <c r="V472" s="126"/>
      <c r="W472" s="34"/>
      <c r="X472" s="126"/>
      <c r="Y472" s="34"/>
      <c r="Z472" s="34"/>
      <c r="AA472" s="34"/>
      <c r="AB472" s="34"/>
      <c r="AC472" s="34"/>
      <c r="AD472" s="34"/>
      <c r="AE472" s="34"/>
      <c r="AF472" s="34"/>
      <c r="AG472" s="34"/>
      <c r="AH472" s="34"/>
      <c r="AI472" s="34"/>
      <c r="AJ472" s="34"/>
      <c r="AK472" s="34"/>
      <c r="AL472" s="34"/>
      <c r="AM472" s="34"/>
      <c r="AN472" s="34"/>
      <c r="AO472" s="34"/>
    </row>
    <row r="473">
      <c r="A473" s="34"/>
      <c r="B473" s="126"/>
      <c r="C473" s="34"/>
      <c r="D473" s="34"/>
      <c r="E473" s="34"/>
      <c r="F473" s="34"/>
      <c r="G473" s="126"/>
      <c r="H473" s="34"/>
      <c r="I473" s="34"/>
      <c r="J473" s="34"/>
      <c r="K473" s="34"/>
      <c r="L473" s="34"/>
      <c r="M473" s="126"/>
      <c r="N473" s="34"/>
      <c r="O473" s="34"/>
      <c r="P473" s="34"/>
      <c r="Q473" s="34"/>
      <c r="R473" s="34"/>
      <c r="S473" s="34"/>
      <c r="T473" s="34"/>
      <c r="U473" s="34"/>
      <c r="V473" s="126"/>
      <c r="W473" s="34"/>
      <c r="X473" s="126"/>
      <c r="Y473" s="34"/>
      <c r="Z473" s="34"/>
      <c r="AA473" s="34"/>
      <c r="AB473" s="34"/>
      <c r="AC473" s="34"/>
      <c r="AD473" s="34"/>
      <c r="AE473" s="34"/>
      <c r="AF473" s="34"/>
      <c r="AG473" s="34"/>
      <c r="AH473" s="34"/>
      <c r="AI473" s="34"/>
      <c r="AJ473" s="34"/>
      <c r="AK473" s="34"/>
      <c r="AL473" s="34"/>
      <c r="AM473" s="34"/>
      <c r="AN473" s="34"/>
      <c r="AO473" s="34"/>
    </row>
    <row r="474">
      <c r="A474" s="34"/>
      <c r="B474" s="126"/>
      <c r="C474" s="34"/>
      <c r="D474" s="34"/>
      <c r="E474" s="34"/>
      <c r="F474" s="34"/>
      <c r="G474" s="126"/>
      <c r="H474" s="34"/>
      <c r="I474" s="34"/>
      <c r="J474" s="34"/>
      <c r="K474" s="34"/>
      <c r="L474" s="34"/>
      <c r="M474" s="126"/>
      <c r="N474" s="34"/>
      <c r="O474" s="34"/>
      <c r="P474" s="34"/>
      <c r="Q474" s="34"/>
      <c r="R474" s="34"/>
      <c r="S474" s="34"/>
      <c r="T474" s="34"/>
      <c r="U474" s="34"/>
      <c r="V474" s="126"/>
      <c r="W474" s="34"/>
      <c r="X474" s="126"/>
      <c r="Y474" s="34"/>
      <c r="Z474" s="34"/>
      <c r="AA474" s="34"/>
      <c r="AB474" s="34"/>
      <c r="AC474" s="34"/>
      <c r="AD474" s="34"/>
      <c r="AE474" s="34"/>
      <c r="AF474" s="34"/>
      <c r="AG474" s="34"/>
      <c r="AH474" s="34"/>
      <c r="AI474" s="34"/>
      <c r="AJ474" s="34"/>
      <c r="AK474" s="34"/>
      <c r="AL474" s="34"/>
      <c r="AM474" s="34"/>
      <c r="AN474" s="34"/>
      <c r="AO474" s="34"/>
    </row>
    <row r="475">
      <c r="A475" s="34"/>
      <c r="B475" s="126"/>
      <c r="C475" s="34"/>
      <c r="D475" s="34"/>
      <c r="E475" s="34"/>
      <c r="F475" s="34"/>
      <c r="G475" s="126"/>
      <c r="H475" s="34"/>
      <c r="I475" s="34"/>
      <c r="J475" s="34"/>
      <c r="K475" s="34"/>
      <c r="L475" s="34"/>
      <c r="M475" s="126"/>
      <c r="N475" s="34"/>
      <c r="O475" s="34"/>
      <c r="P475" s="34"/>
      <c r="Q475" s="34"/>
      <c r="R475" s="34"/>
      <c r="S475" s="34"/>
      <c r="T475" s="34"/>
      <c r="U475" s="34"/>
      <c r="V475" s="126"/>
      <c r="W475" s="34"/>
      <c r="X475" s="126"/>
      <c r="Y475" s="34"/>
      <c r="Z475" s="34"/>
      <c r="AA475" s="34"/>
      <c r="AB475" s="34"/>
      <c r="AC475" s="34"/>
      <c r="AD475" s="34"/>
      <c r="AE475" s="34"/>
      <c r="AF475" s="34"/>
      <c r="AG475" s="34"/>
      <c r="AH475" s="34"/>
      <c r="AI475" s="34"/>
      <c r="AJ475" s="34"/>
      <c r="AK475" s="34"/>
      <c r="AL475" s="34"/>
      <c r="AM475" s="34"/>
      <c r="AN475" s="34"/>
      <c r="AO475" s="34"/>
    </row>
    <row r="476">
      <c r="A476" s="34"/>
      <c r="B476" s="126"/>
      <c r="C476" s="34"/>
      <c r="D476" s="34"/>
      <c r="E476" s="34"/>
      <c r="F476" s="34"/>
      <c r="G476" s="126"/>
      <c r="H476" s="34"/>
      <c r="I476" s="34"/>
      <c r="J476" s="34"/>
      <c r="K476" s="34"/>
      <c r="L476" s="34"/>
      <c r="M476" s="126"/>
      <c r="N476" s="34"/>
      <c r="O476" s="34"/>
      <c r="P476" s="34"/>
      <c r="Q476" s="34"/>
      <c r="R476" s="34"/>
      <c r="S476" s="34"/>
      <c r="T476" s="34"/>
      <c r="U476" s="34"/>
      <c r="V476" s="126"/>
      <c r="W476" s="34"/>
      <c r="X476" s="126"/>
      <c r="Y476" s="34"/>
      <c r="Z476" s="34"/>
      <c r="AA476" s="34"/>
      <c r="AB476" s="34"/>
      <c r="AC476" s="34"/>
      <c r="AD476" s="34"/>
      <c r="AE476" s="34"/>
      <c r="AF476" s="34"/>
      <c r="AG476" s="34"/>
      <c r="AH476" s="34"/>
      <c r="AI476" s="34"/>
      <c r="AJ476" s="34"/>
      <c r="AK476" s="34"/>
      <c r="AL476" s="34"/>
      <c r="AM476" s="34"/>
      <c r="AN476" s="34"/>
      <c r="AO476" s="34"/>
    </row>
    <row r="477">
      <c r="A477" s="34"/>
      <c r="B477" s="126"/>
      <c r="C477" s="34"/>
      <c r="D477" s="34"/>
      <c r="E477" s="34"/>
      <c r="F477" s="34"/>
      <c r="G477" s="126"/>
      <c r="H477" s="34"/>
      <c r="I477" s="34"/>
      <c r="J477" s="34"/>
      <c r="K477" s="34"/>
      <c r="L477" s="34"/>
      <c r="M477" s="126"/>
      <c r="N477" s="34"/>
      <c r="O477" s="34"/>
      <c r="P477" s="34"/>
      <c r="Q477" s="34"/>
      <c r="R477" s="34"/>
      <c r="S477" s="34"/>
      <c r="T477" s="34"/>
      <c r="U477" s="34"/>
      <c r="V477" s="126"/>
      <c r="W477" s="34"/>
      <c r="X477" s="126"/>
      <c r="Y477" s="34"/>
      <c r="Z477" s="34"/>
      <c r="AA477" s="34"/>
      <c r="AB477" s="34"/>
      <c r="AC477" s="34"/>
      <c r="AD477" s="34"/>
      <c r="AE477" s="34"/>
      <c r="AF477" s="34"/>
      <c r="AG477" s="34"/>
      <c r="AH477" s="34"/>
      <c r="AI477" s="34"/>
      <c r="AJ477" s="34"/>
      <c r="AK477" s="34"/>
      <c r="AL477" s="34"/>
      <c r="AM477" s="34"/>
      <c r="AN477" s="34"/>
      <c r="AO477" s="34"/>
    </row>
    <row r="478">
      <c r="A478" s="34"/>
      <c r="B478" s="126"/>
      <c r="C478" s="34"/>
      <c r="D478" s="34"/>
      <c r="E478" s="34"/>
      <c r="F478" s="34"/>
      <c r="G478" s="126"/>
      <c r="H478" s="34"/>
      <c r="I478" s="34"/>
      <c r="J478" s="34"/>
      <c r="K478" s="34"/>
      <c r="L478" s="34"/>
      <c r="M478" s="126"/>
      <c r="N478" s="34"/>
      <c r="O478" s="34"/>
      <c r="P478" s="34"/>
      <c r="Q478" s="34"/>
      <c r="R478" s="34"/>
      <c r="S478" s="34"/>
      <c r="T478" s="34"/>
      <c r="U478" s="34"/>
      <c r="V478" s="126"/>
      <c r="W478" s="34"/>
      <c r="X478" s="126"/>
      <c r="Y478" s="34"/>
      <c r="Z478" s="34"/>
      <c r="AA478" s="34"/>
      <c r="AB478" s="34"/>
      <c r="AC478" s="34"/>
      <c r="AD478" s="34"/>
      <c r="AE478" s="34"/>
      <c r="AF478" s="34"/>
      <c r="AG478" s="34"/>
      <c r="AH478" s="34"/>
      <c r="AI478" s="34"/>
      <c r="AJ478" s="34"/>
      <c r="AK478" s="34"/>
      <c r="AL478" s="34"/>
      <c r="AM478" s="34"/>
      <c r="AN478" s="34"/>
      <c r="AO478" s="34"/>
    </row>
    <row r="479">
      <c r="A479" s="34"/>
      <c r="B479" s="126"/>
      <c r="C479" s="34"/>
      <c r="D479" s="34"/>
      <c r="E479" s="34"/>
      <c r="F479" s="34"/>
      <c r="G479" s="126"/>
      <c r="H479" s="34"/>
      <c r="I479" s="34"/>
      <c r="J479" s="34"/>
      <c r="K479" s="34"/>
      <c r="L479" s="34"/>
      <c r="M479" s="126"/>
      <c r="N479" s="34"/>
      <c r="O479" s="34"/>
      <c r="P479" s="34"/>
      <c r="Q479" s="34"/>
      <c r="R479" s="34"/>
      <c r="S479" s="34"/>
      <c r="T479" s="34"/>
      <c r="U479" s="34"/>
      <c r="V479" s="126"/>
      <c r="W479" s="34"/>
      <c r="X479" s="126"/>
      <c r="Y479" s="34"/>
      <c r="Z479" s="34"/>
      <c r="AA479" s="34"/>
      <c r="AB479" s="34"/>
      <c r="AC479" s="34"/>
      <c r="AD479" s="34"/>
      <c r="AE479" s="34"/>
      <c r="AF479" s="34"/>
      <c r="AG479" s="34"/>
      <c r="AH479" s="34"/>
      <c r="AI479" s="34"/>
      <c r="AJ479" s="34"/>
      <c r="AK479" s="34"/>
      <c r="AL479" s="34"/>
      <c r="AM479" s="34"/>
      <c r="AN479" s="34"/>
      <c r="AO479" s="34"/>
    </row>
    <row r="480">
      <c r="A480" s="34"/>
      <c r="B480" s="126"/>
      <c r="C480" s="34"/>
      <c r="D480" s="34"/>
      <c r="E480" s="34"/>
      <c r="F480" s="34"/>
      <c r="G480" s="126"/>
      <c r="H480" s="34"/>
      <c r="I480" s="34"/>
      <c r="J480" s="34"/>
      <c r="K480" s="34"/>
      <c r="L480" s="34"/>
      <c r="M480" s="126"/>
      <c r="N480" s="34"/>
      <c r="O480" s="34"/>
      <c r="P480" s="34"/>
      <c r="Q480" s="34"/>
      <c r="R480" s="34"/>
      <c r="S480" s="34"/>
      <c r="T480" s="34"/>
      <c r="U480" s="34"/>
      <c r="V480" s="126"/>
      <c r="W480" s="34"/>
      <c r="X480" s="126"/>
      <c r="Y480" s="34"/>
      <c r="Z480" s="34"/>
      <c r="AA480" s="34"/>
      <c r="AB480" s="34"/>
      <c r="AC480" s="34"/>
      <c r="AD480" s="34"/>
      <c r="AE480" s="34"/>
      <c r="AF480" s="34"/>
      <c r="AG480" s="34"/>
      <c r="AH480" s="34"/>
      <c r="AI480" s="34"/>
      <c r="AJ480" s="34"/>
      <c r="AK480" s="34"/>
      <c r="AL480" s="34"/>
      <c r="AM480" s="34"/>
      <c r="AN480" s="34"/>
      <c r="AO480" s="34"/>
    </row>
    <row r="481">
      <c r="A481" s="34"/>
      <c r="B481" s="126"/>
      <c r="C481" s="34"/>
      <c r="D481" s="34"/>
      <c r="E481" s="34"/>
      <c r="F481" s="34"/>
      <c r="G481" s="126"/>
      <c r="H481" s="34"/>
      <c r="I481" s="34"/>
      <c r="J481" s="34"/>
      <c r="K481" s="34"/>
      <c r="L481" s="34"/>
      <c r="M481" s="126"/>
      <c r="N481" s="34"/>
      <c r="O481" s="34"/>
      <c r="P481" s="34"/>
      <c r="Q481" s="34"/>
      <c r="R481" s="34"/>
      <c r="S481" s="34"/>
      <c r="T481" s="34"/>
      <c r="U481" s="34"/>
      <c r="V481" s="126"/>
      <c r="W481" s="34"/>
      <c r="X481" s="126"/>
      <c r="Y481" s="34"/>
      <c r="Z481" s="34"/>
      <c r="AA481" s="34"/>
      <c r="AB481" s="34"/>
      <c r="AC481" s="34"/>
      <c r="AD481" s="34"/>
      <c r="AE481" s="34"/>
      <c r="AF481" s="34"/>
      <c r="AG481" s="34"/>
      <c r="AH481" s="34"/>
      <c r="AI481" s="34"/>
      <c r="AJ481" s="34"/>
      <c r="AK481" s="34"/>
      <c r="AL481" s="34"/>
      <c r="AM481" s="34"/>
      <c r="AN481" s="34"/>
      <c r="AO481" s="34"/>
    </row>
    <row r="482">
      <c r="A482" s="34"/>
      <c r="B482" s="126"/>
      <c r="C482" s="34"/>
      <c r="D482" s="34"/>
      <c r="E482" s="34"/>
      <c r="F482" s="34"/>
      <c r="G482" s="126"/>
      <c r="H482" s="34"/>
      <c r="I482" s="34"/>
      <c r="J482" s="34"/>
      <c r="K482" s="34"/>
      <c r="L482" s="34"/>
      <c r="M482" s="126"/>
      <c r="N482" s="34"/>
      <c r="O482" s="34"/>
      <c r="P482" s="34"/>
      <c r="Q482" s="34"/>
      <c r="R482" s="34"/>
      <c r="S482" s="34"/>
      <c r="T482" s="34"/>
      <c r="U482" s="34"/>
      <c r="V482" s="126"/>
      <c r="W482" s="34"/>
      <c r="X482" s="126"/>
      <c r="Y482" s="34"/>
      <c r="Z482" s="34"/>
      <c r="AA482" s="34"/>
      <c r="AB482" s="34"/>
      <c r="AC482" s="34"/>
      <c r="AD482" s="34"/>
      <c r="AE482" s="34"/>
      <c r="AF482" s="34"/>
      <c r="AG482" s="34"/>
      <c r="AH482" s="34"/>
      <c r="AI482" s="34"/>
      <c r="AJ482" s="34"/>
      <c r="AK482" s="34"/>
      <c r="AL482" s="34"/>
      <c r="AM482" s="34"/>
      <c r="AN482" s="34"/>
      <c r="AO482" s="34"/>
    </row>
    <row r="483">
      <c r="A483" s="34"/>
      <c r="B483" s="126"/>
      <c r="C483" s="34"/>
      <c r="D483" s="34"/>
      <c r="E483" s="34"/>
      <c r="F483" s="34"/>
      <c r="G483" s="126"/>
      <c r="H483" s="34"/>
      <c r="I483" s="34"/>
      <c r="J483" s="34"/>
      <c r="K483" s="34"/>
      <c r="L483" s="34"/>
      <c r="M483" s="126"/>
      <c r="N483" s="34"/>
      <c r="O483" s="34"/>
      <c r="P483" s="34"/>
      <c r="Q483" s="34"/>
      <c r="R483" s="34"/>
      <c r="S483" s="34"/>
      <c r="T483" s="34"/>
      <c r="U483" s="34"/>
      <c r="V483" s="126"/>
      <c r="W483" s="34"/>
      <c r="X483" s="126"/>
      <c r="Y483" s="34"/>
      <c r="Z483" s="34"/>
      <c r="AA483" s="34"/>
      <c r="AB483" s="34"/>
      <c r="AC483" s="34"/>
      <c r="AD483" s="34"/>
      <c r="AE483" s="34"/>
      <c r="AF483" s="34"/>
      <c r="AG483" s="34"/>
      <c r="AH483" s="34"/>
      <c r="AI483" s="34"/>
      <c r="AJ483" s="34"/>
      <c r="AK483" s="34"/>
      <c r="AL483" s="34"/>
      <c r="AM483" s="34"/>
      <c r="AN483" s="34"/>
      <c r="AO483" s="34"/>
    </row>
    <row r="484">
      <c r="A484" s="34"/>
      <c r="B484" s="126"/>
      <c r="C484" s="34"/>
      <c r="D484" s="34"/>
      <c r="E484" s="34"/>
      <c r="F484" s="34"/>
      <c r="G484" s="126"/>
      <c r="H484" s="34"/>
      <c r="I484" s="34"/>
      <c r="J484" s="34"/>
      <c r="K484" s="34"/>
      <c r="L484" s="34"/>
      <c r="M484" s="126"/>
      <c r="N484" s="34"/>
      <c r="O484" s="34"/>
      <c r="P484" s="34"/>
      <c r="Q484" s="34"/>
      <c r="R484" s="34"/>
      <c r="S484" s="34"/>
      <c r="T484" s="34"/>
      <c r="U484" s="34"/>
      <c r="V484" s="126"/>
      <c r="W484" s="34"/>
      <c r="X484" s="126"/>
      <c r="Y484" s="34"/>
      <c r="Z484" s="34"/>
      <c r="AA484" s="34"/>
      <c r="AB484" s="34"/>
      <c r="AC484" s="34"/>
      <c r="AD484" s="34"/>
      <c r="AE484" s="34"/>
      <c r="AF484" s="34"/>
      <c r="AG484" s="34"/>
      <c r="AH484" s="34"/>
      <c r="AI484" s="34"/>
      <c r="AJ484" s="34"/>
      <c r="AK484" s="34"/>
      <c r="AL484" s="34"/>
      <c r="AM484" s="34"/>
      <c r="AN484" s="34"/>
      <c r="AO484" s="34"/>
    </row>
    <row r="485">
      <c r="A485" s="34"/>
      <c r="B485" s="126"/>
      <c r="C485" s="34"/>
      <c r="D485" s="34"/>
      <c r="E485" s="34"/>
      <c r="F485" s="34"/>
      <c r="G485" s="126"/>
      <c r="H485" s="34"/>
      <c r="I485" s="34"/>
      <c r="J485" s="34"/>
      <c r="K485" s="34"/>
      <c r="L485" s="34"/>
      <c r="M485" s="126"/>
      <c r="N485" s="34"/>
      <c r="O485" s="34"/>
      <c r="P485" s="34"/>
      <c r="Q485" s="34"/>
      <c r="R485" s="34"/>
      <c r="S485" s="34"/>
      <c r="T485" s="34"/>
      <c r="U485" s="34"/>
      <c r="V485" s="126"/>
      <c r="W485" s="34"/>
      <c r="X485" s="126"/>
      <c r="Y485" s="34"/>
      <c r="Z485" s="34"/>
      <c r="AA485" s="34"/>
      <c r="AB485" s="34"/>
      <c r="AC485" s="34"/>
      <c r="AD485" s="34"/>
      <c r="AE485" s="34"/>
      <c r="AF485" s="34"/>
      <c r="AG485" s="34"/>
      <c r="AH485" s="34"/>
      <c r="AI485" s="34"/>
      <c r="AJ485" s="34"/>
      <c r="AK485" s="34"/>
      <c r="AL485" s="34"/>
      <c r="AM485" s="34"/>
      <c r="AN485" s="34"/>
      <c r="AO485" s="34"/>
    </row>
    <row r="486">
      <c r="A486" s="34"/>
      <c r="B486" s="126"/>
      <c r="C486" s="34"/>
      <c r="D486" s="34"/>
      <c r="E486" s="34"/>
      <c r="F486" s="34"/>
      <c r="G486" s="126"/>
      <c r="H486" s="34"/>
      <c r="I486" s="34"/>
      <c r="J486" s="34"/>
      <c r="K486" s="34"/>
      <c r="L486" s="34"/>
      <c r="M486" s="126"/>
      <c r="N486" s="34"/>
      <c r="O486" s="34"/>
      <c r="P486" s="34"/>
      <c r="Q486" s="34"/>
      <c r="R486" s="34"/>
      <c r="S486" s="34"/>
      <c r="T486" s="34"/>
      <c r="U486" s="34"/>
      <c r="V486" s="126"/>
      <c r="W486" s="34"/>
      <c r="X486" s="126"/>
      <c r="Y486" s="34"/>
      <c r="Z486" s="34"/>
      <c r="AA486" s="34"/>
      <c r="AB486" s="34"/>
      <c r="AC486" s="34"/>
      <c r="AD486" s="34"/>
      <c r="AE486" s="34"/>
      <c r="AF486" s="34"/>
      <c r="AG486" s="34"/>
      <c r="AH486" s="34"/>
      <c r="AI486" s="34"/>
      <c r="AJ486" s="34"/>
      <c r="AK486" s="34"/>
      <c r="AL486" s="34"/>
      <c r="AM486" s="34"/>
      <c r="AN486" s="34"/>
      <c r="AO486" s="34"/>
    </row>
    <row r="487">
      <c r="A487" s="34"/>
      <c r="B487" s="126"/>
      <c r="C487" s="34"/>
      <c r="D487" s="34"/>
      <c r="E487" s="34"/>
      <c r="F487" s="34"/>
      <c r="G487" s="126"/>
      <c r="H487" s="34"/>
      <c r="I487" s="34"/>
      <c r="J487" s="34"/>
      <c r="K487" s="34"/>
      <c r="L487" s="34"/>
      <c r="M487" s="126"/>
      <c r="N487" s="34"/>
      <c r="O487" s="34"/>
      <c r="P487" s="34"/>
      <c r="Q487" s="34"/>
      <c r="R487" s="34"/>
      <c r="S487" s="34"/>
      <c r="T487" s="34"/>
      <c r="U487" s="34"/>
      <c r="V487" s="126"/>
      <c r="W487" s="34"/>
      <c r="X487" s="126"/>
      <c r="Y487" s="34"/>
      <c r="Z487" s="34"/>
      <c r="AA487" s="34"/>
      <c r="AB487" s="34"/>
      <c r="AC487" s="34"/>
      <c r="AD487" s="34"/>
      <c r="AE487" s="34"/>
      <c r="AF487" s="34"/>
      <c r="AG487" s="34"/>
      <c r="AH487" s="34"/>
      <c r="AI487" s="34"/>
      <c r="AJ487" s="34"/>
      <c r="AK487" s="34"/>
      <c r="AL487" s="34"/>
      <c r="AM487" s="34"/>
      <c r="AN487" s="34"/>
      <c r="AO487" s="34"/>
    </row>
    <row r="488">
      <c r="A488" s="34"/>
      <c r="B488" s="126"/>
      <c r="C488" s="34"/>
      <c r="D488" s="34"/>
      <c r="E488" s="34"/>
      <c r="F488" s="34"/>
      <c r="G488" s="126"/>
      <c r="H488" s="34"/>
      <c r="I488" s="34"/>
      <c r="J488" s="34"/>
      <c r="K488" s="34"/>
      <c r="L488" s="34"/>
      <c r="M488" s="126"/>
      <c r="N488" s="34"/>
      <c r="O488" s="34"/>
      <c r="P488" s="34"/>
      <c r="Q488" s="34"/>
      <c r="R488" s="34"/>
      <c r="S488" s="34"/>
      <c r="T488" s="34"/>
      <c r="U488" s="34"/>
      <c r="V488" s="126"/>
      <c r="W488" s="34"/>
      <c r="X488" s="126"/>
      <c r="Y488" s="34"/>
      <c r="Z488" s="34"/>
      <c r="AA488" s="34"/>
      <c r="AB488" s="34"/>
      <c r="AC488" s="34"/>
      <c r="AD488" s="34"/>
      <c r="AE488" s="34"/>
      <c r="AF488" s="34"/>
      <c r="AG488" s="34"/>
      <c r="AH488" s="34"/>
      <c r="AI488" s="34"/>
      <c r="AJ488" s="34"/>
      <c r="AK488" s="34"/>
      <c r="AL488" s="34"/>
      <c r="AM488" s="34"/>
      <c r="AN488" s="34"/>
      <c r="AO488" s="34"/>
    </row>
    <row r="489">
      <c r="A489" s="34"/>
      <c r="B489" s="126"/>
      <c r="C489" s="34"/>
      <c r="D489" s="34"/>
      <c r="E489" s="34"/>
      <c r="F489" s="34"/>
      <c r="G489" s="126"/>
      <c r="H489" s="34"/>
      <c r="I489" s="34"/>
      <c r="J489" s="34"/>
      <c r="K489" s="34"/>
      <c r="L489" s="34"/>
      <c r="M489" s="126"/>
      <c r="N489" s="34"/>
      <c r="O489" s="34"/>
      <c r="P489" s="34"/>
      <c r="Q489" s="34"/>
      <c r="R489" s="34"/>
      <c r="S489" s="34"/>
      <c r="T489" s="34"/>
      <c r="U489" s="34"/>
      <c r="V489" s="126"/>
      <c r="W489" s="34"/>
      <c r="X489" s="126"/>
      <c r="Y489" s="34"/>
      <c r="Z489" s="34"/>
      <c r="AA489" s="34"/>
      <c r="AB489" s="34"/>
      <c r="AC489" s="34"/>
      <c r="AD489" s="34"/>
      <c r="AE489" s="34"/>
      <c r="AF489" s="34"/>
      <c r="AG489" s="34"/>
      <c r="AH489" s="34"/>
      <c r="AI489" s="34"/>
      <c r="AJ489" s="34"/>
      <c r="AK489" s="34"/>
      <c r="AL489" s="34"/>
      <c r="AM489" s="34"/>
      <c r="AN489" s="34"/>
      <c r="AO489" s="34"/>
    </row>
    <row r="490">
      <c r="A490" s="34"/>
      <c r="B490" s="126"/>
      <c r="C490" s="34"/>
      <c r="D490" s="34"/>
      <c r="E490" s="34"/>
      <c r="F490" s="34"/>
      <c r="G490" s="126"/>
      <c r="H490" s="34"/>
      <c r="I490" s="34"/>
      <c r="J490" s="34"/>
      <c r="K490" s="34"/>
      <c r="L490" s="34"/>
      <c r="M490" s="126"/>
      <c r="N490" s="34"/>
      <c r="O490" s="34"/>
      <c r="P490" s="34"/>
      <c r="Q490" s="34"/>
      <c r="R490" s="34"/>
      <c r="S490" s="34"/>
      <c r="T490" s="34"/>
      <c r="U490" s="34"/>
      <c r="V490" s="126"/>
      <c r="W490" s="34"/>
      <c r="X490" s="126"/>
      <c r="Y490" s="34"/>
      <c r="Z490" s="34"/>
      <c r="AA490" s="34"/>
      <c r="AB490" s="34"/>
      <c r="AC490" s="34"/>
      <c r="AD490" s="34"/>
      <c r="AE490" s="34"/>
      <c r="AF490" s="34"/>
      <c r="AG490" s="34"/>
      <c r="AH490" s="34"/>
      <c r="AI490" s="34"/>
      <c r="AJ490" s="34"/>
      <c r="AK490" s="34"/>
      <c r="AL490" s="34"/>
      <c r="AM490" s="34"/>
      <c r="AN490" s="34"/>
      <c r="AO490" s="34"/>
    </row>
    <row r="491">
      <c r="A491" s="34"/>
      <c r="B491" s="126"/>
      <c r="C491" s="34"/>
      <c r="D491" s="34"/>
      <c r="E491" s="34"/>
      <c r="F491" s="34"/>
      <c r="G491" s="126"/>
      <c r="H491" s="34"/>
      <c r="I491" s="34"/>
      <c r="J491" s="34"/>
      <c r="K491" s="34"/>
      <c r="L491" s="34"/>
      <c r="M491" s="126"/>
      <c r="N491" s="34"/>
      <c r="O491" s="34"/>
      <c r="P491" s="34"/>
      <c r="Q491" s="34"/>
      <c r="R491" s="34"/>
      <c r="S491" s="34"/>
      <c r="T491" s="34"/>
      <c r="U491" s="34"/>
      <c r="V491" s="126"/>
      <c r="W491" s="34"/>
      <c r="X491" s="126"/>
      <c r="Y491" s="34"/>
      <c r="Z491" s="34"/>
      <c r="AA491" s="34"/>
      <c r="AB491" s="34"/>
      <c r="AC491" s="34"/>
      <c r="AD491" s="34"/>
      <c r="AE491" s="34"/>
      <c r="AF491" s="34"/>
      <c r="AG491" s="34"/>
      <c r="AH491" s="34"/>
      <c r="AI491" s="34"/>
      <c r="AJ491" s="34"/>
      <c r="AK491" s="34"/>
      <c r="AL491" s="34"/>
      <c r="AM491" s="34"/>
      <c r="AN491" s="34"/>
      <c r="AO491" s="34"/>
    </row>
    <row r="492">
      <c r="A492" s="34"/>
      <c r="B492" s="126"/>
      <c r="C492" s="34"/>
      <c r="D492" s="34"/>
      <c r="E492" s="34"/>
      <c r="F492" s="34"/>
      <c r="G492" s="126"/>
      <c r="H492" s="34"/>
      <c r="I492" s="34"/>
      <c r="J492" s="34"/>
      <c r="K492" s="34"/>
      <c r="L492" s="34"/>
      <c r="M492" s="126"/>
      <c r="N492" s="34"/>
      <c r="O492" s="34"/>
      <c r="P492" s="34"/>
      <c r="Q492" s="34"/>
      <c r="R492" s="34"/>
      <c r="S492" s="34"/>
      <c r="T492" s="34"/>
      <c r="U492" s="34"/>
      <c r="V492" s="126"/>
      <c r="W492" s="34"/>
      <c r="X492" s="126"/>
      <c r="Y492" s="34"/>
      <c r="Z492" s="34"/>
      <c r="AA492" s="34"/>
      <c r="AB492" s="34"/>
      <c r="AC492" s="34"/>
      <c r="AD492" s="34"/>
      <c r="AE492" s="34"/>
      <c r="AF492" s="34"/>
      <c r="AG492" s="34"/>
      <c r="AH492" s="34"/>
      <c r="AI492" s="34"/>
      <c r="AJ492" s="34"/>
      <c r="AK492" s="34"/>
      <c r="AL492" s="34"/>
      <c r="AM492" s="34"/>
      <c r="AN492" s="34"/>
      <c r="AO492" s="34"/>
    </row>
    <row r="493">
      <c r="A493" s="34"/>
      <c r="B493" s="126"/>
      <c r="C493" s="34"/>
      <c r="D493" s="34"/>
      <c r="E493" s="34"/>
      <c r="F493" s="34"/>
      <c r="G493" s="126"/>
      <c r="H493" s="34"/>
      <c r="I493" s="34"/>
      <c r="J493" s="34"/>
      <c r="K493" s="34"/>
      <c r="L493" s="34"/>
      <c r="M493" s="126"/>
      <c r="N493" s="34"/>
      <c r="O493" s="34"/>
      <c r="P493" s="34"/>
      <c r="Q493" s="34"/>
      <c r="R493" s="34"/>
      <c r="S493" s="34"/>
      <c r="T493" s="34"/>
      <c r="U493" s="34"/>
      <c r="V493" s="126"/>
      <c r="W493" s="34"/>
      <c r="X493" s="126"/>
      <c r="Y493" s="34"/>
      <c r="Z493" s="34"/>
      <c r="AA493" s="34"/>
      <c r="AB493" s="34"/>
      <c r="AC493" s="34"/>
      <c r="AD493" s="34"/>
      <c r="AE493" s="34"/>
      <c r="AF493" s="34"/>
      <c r="AG493" s="34"/>
      <c r="AH493" s="34"/>
      <c r="AI493" s="34"/>
      <c r="AJ493" s="34"/>
      <c r="AK493" s="34"/>
      <c r="AL493" s="34"/>
      <c r="AM493" s="34"/>
      <c r="AN493" s="34"/>
      <c r="AO493" s="34"/>
    </row>
    <row r="494">
      <c r="A494" s="34"/>
      <c r="B494" s="126"/>
      <c r="C494" s="34"/>
      <c r="D494" s="34"/>
      <c r="E494" s="34"/>
      <c r="F494" s="34"/>
      <c r="G494" s="126"/>
      <c r="H494" s="34"/>
      <c r="I494" s="34"/>
      <c r="J494" s="34"/>
      <c r="K494" s="34"/>
      <c r="L494" s="34"/>
      <c r="M494" s="126"/>
      <c r="N494" s="34"/>
      <c r="O494" s="34"/>
      <c r="P494" s="34"/>
      <c r="Q494" s="34"/>
      <c r="R494" s="34"/>
      <c r="S494" s="34"/>
      <c r="T494" s="34"/>
      <c r="U494" s="34"/>
      <c r="V494" s="126"/>
      <c r="W494" s="34"/>
      <c r="X494" s="126"/>
      <c r="Y494" s="34"/>
      <c r="Z494" s="34"/>
      <c r="AA494" s="34"/>
      <c r="AB494" s="34"/>
      <c r="AC494" s="34"/>
      <c r="AD494" s="34"/>
      <c r="AE494" s="34"/>
      <c r="AF494" s="34"/>
      <c r="AG494" s="34"/>
      <c r="AH494" s="34"/>
      <c r="AI494" s="34"/>
      <c r="AJ494" s="34"/>
      <c r="AK494" s="34"/>
      <c r="AL494" s="34"/>
      <c r="AM494" s="34"/>
      <c r="AN494" s="34"/>
      <c r="AO494" s="34"/>
    </row>
    <row r="495">
      <c r="A495" s="34"/>
      <c r="B495" s="126"/>
      <c r="C495" s="34"/>
      <c r="D495" s="34"/>
      <c r="E495" s="34"/>
      <c r="F495" s="34"/>
      <c r="G495" s="126"/>
      <c r="H495" s="34"/>
      <c r="I495" s="34"/>
      <c r="J495" s="34"/>
      <c r="K495" s="34"/>
      <c r="L495" s="34"/>
      <c r="M495" s="126"/>
      <c r="N495" s="34"/>
      <c r="O495" s="34"/>
      <c r="P495" s="34"/>
      <c r="Q495" s="34"/>
      <c r="R495" s="34"/>
      <c r="S495" s="34"/>
      <c r="T495" s="34"/>
      <c r="U495" s="34"/>
      <c r="V495" s="126"/>
      <c r="W495" s="34"/>
      <c r="X495" s="126"/>
      <c r="Y495" s="34"/>
      <c r="Z495" s="34"/>
      <c r="AA495" s="34"/>
      <c r="AB495" s="34"/>
      <c r="AC495" s="34"/>
      <c r="AD495" s="34"/>
      <c r="AE495" s="34"/>
      <c r="AF495" s="34"/>
      <c r="AG495" s="34"/>
      <c r="AH495" s="34"/>
      <c r="AI495" s="34"/>
      <c r="AJ495" s="34"/>
      <c r="AK495" s="34"/>
      <c r="AL495" s="34"/>
      <c r="AM495" s="34"/>
      <c r="AN495" s="34"/>
      <c r="AO495" s="34"/>
    </row>
    <row r="496">
      <c r="A496" s="34"/>
      <c r="B496" s="126"/>
      <c r="C496" s="34"/>
      <c r="D496" s="34"/>
      <c r="E496" s="34"/>
      <c r="F496" s="34"/>
      <c r="G496" s="126"/>
      <c r="H496" s="34"/>
      <c r="I496" s="34"/>
      <c r="J496" s="34"/>
      <c r="K496" s="34"/>
      <c r="L496" s="34"/>
      <c r="M496" s="126"/>
      <c r="N496" s="34"/>
      <c r="O496" s="34"/>
      <c r="P496" s="34"/>
      <c r="Q496" s="34"/>
      <c r="R496" s="34"/>
      <c r="S496" s="34"/>
      <c r="T496" s="34"/>
      <c r="U496" s="34"/>
      <c r="V496" s="126"/>
      <c r="W496" s="34"/>
      <c r="X496" s="126"/>
      <c r="Y496" s="34"/>
      <c r="Z496" s="34"/>
      <c r="AA496" s="34"/>
      <c r="AB496" s="34"/>
      <c r="AC496" s="34"/>
      <c r="AD496" s="34"/>
      <c r="AE496" s="34"/>
      <c r="AF496" s="34"/>
      <c r="AG496" s="34"/>
      <c r="AH496" s="34"/>
      <c r="AI496" s="34"/>
      <c r="AJ496" s="34"/>
      <c r="AK496" s="34"/>
      <c r="AL496" s="34"/>
      <c r="AM496" s="34"/>
      <c r="AN496" s="34"/>
      <c r="AO496" s="34"/>
    </row>
    <row r="497">
      <c r="A497" s="34"/>
      <c r="B497" s="126"/>
      <c r="C497" s="34"/>
      <c r="D497" s="34"/>
      <c r="E497" s="34"/>
      <c r="F497" s="34"/>
      <c r="G497" s="126"/>
      <c r="H497" s="34"/>
      <c r="I497" s="34"/>
      <c r="J497" s="34"/>
      <c r="K497" s="34"/>
      <c r="L497" s="34"/>
      <c r="M497" s="126"/>
      <c r="N497" s="34"/>
      <c r="O497" s="34"/>
      <c r="P497" s="34"/>
      <c r="Q497" s="34"/>
      <c r="R497" s="34"/>
      <c r="S497" s="34"/>
      <c r="T497" s="34"/>
      <c r="U497" s="34"/>
      <c r="V497" s="126"/>
      <c r="W497" s="34"/>
      <c r="X497" s="126"/>
      <c r="Y497" s="34"/>
      <c r="Z497" s="34"/>
      <c r="AA497" s="34"/>
      <c r="AB497" s="34"/>
      <c r="AC497" s="34"/>
      <c r="AD497" s="34"/>
      <c r="AE497" s="34"/>
      <c r="AF497" s="34"/>
      <c r="AG497" s="34"/>
      <c r="AH497" s="34"/>
      <c r="AI497" s="34"/>
      <c r="AJ497" s="34"/>
      <c r="AK497" s="34"/>
      <c r="AL497" s="34"/>
      <c r="AM497" s="34"/>
      <c r="AN497" s="34"/>
      <c r="AO497" s="34"/>
    </row>
    <row r="498">
      <c r="A498" s="34"/>
      <c r="B498" s="126"/>
      <c r="C498" s="34"/>
      <c r="D498" s="34"/>
      <c r="E498" s="34"/>
      <c r="F498" s="34"/>
      <c r="G498" s="126"/>
      <c r="H498" s="34"/>
      <c r="I498" s="34"/>
      <c r="J498" s="34"/>
      <c r="K498" s="34"/>
      <c r="L498" s="34"/>
      <c r="M498" s="126"/>
      <c r="N498" s="34"/>
      <c r="O498" s="34"/>
      <c r="P498" s="34"/>
      <c r="Q498" s="34"/>
      <c r="R498" s="34"/>
      <c r="S498" s="34"/>
      <c r="T498" s="34"/>
      <c r="U498" s="34"/>
      <c r="V498" s="126"/>
      <c r="W498" s="34"/>
      <c r="X498" s="126"/>
      <c r="Y498" s="34"/>
      <c r="Z498" s="34"/>
      <c r="AA498" s="34"/>
      <c r="AB498" s="34"/>
      <c r="AC498" s="34"/>
      <c r="AD498" s="34"/>
      <c r="AE498" s="34"/>
      <c r="AF498" s="34"/>
      <c r="AG498" s="34"/>
      <c r="AH498" s="34"/>
      <c r="AI498" s="34"/>
      <c r="AJ498" s="34"/>
      <c r="AK498" s="34"/>
      <c r="AL498" s="34"/>
      <c r="AM498" s="34"/>
      <c r="AN498" s="34"/>
      <c r="AO498" s="34"/>
    </row>
    <row r="499">
      <c r="A499" s="34"/>
      <c r="B499" s="126"/>
      <c r="C499" s="34"/>
      <c r="D499" s="34"/>
      <c r="E499" s="34"/>
      <c r="F499" s="34"/>
      <c r="G499" s="126"/>
      <c r="H499" s="34"/>
      <c r="I499" s="34"/>
      <c r="J499" s="34"/>
      <c r="K499" s="34"/>
      <c r="L499" s="34"/>
      <c r="M499" s="126"/>
      <c r="N499" s="34"/>
      <c r="O499" s="34"/>
      <c r="P499" s="34"/>
      <c r="Q499" s="34"/>
      <c r="R499" s="34"/>
      <c r="S499" s="34"/>
      <c r="T499" s="34"/>
      <c r="U499" s="34"/>
      <c r="V499" s="126"/>
      <c r="W499" s="34"/>
      <c r="X499" s="126"/>
      <c r="Y499" s="34"/>
      <c r="Z499" s="34"/>
      <c r="AA499" s="34"/>
      <c r="AB499" s="34"/>
      <c r="AC499" s="34"/>
      <c r="AD499" s="34"/>
      <c r="AE499" s="34"/>
      <c r="AF499" s="34"/>
      <c r="AG499" s="34"/>
      <c r="AH499" s="34"/>
      <c r="AI499" s="34"/>
      <c r="AJ499" s="34"/>
      <c r="AK499" s="34"/>
      <c r="AL499" s="34"/>
      <c r="AM499" s="34"/>
      <c r="AN499" s="34"/>
      <c r="AO499" s="34"/>
    </row>
    <row r="500">
      <c r="A500" s="34"/>
      <c r="B500" s="126"/>
      <c r="C500" s="34"/>
      <c r="D500" s="34"/>
      <c r="E500" s="34"/>
      <c r="F500" s="34"/>
      <c r="G500" s="126"/>
      <c r="H500" s="34"/>
      <c r="I500" s="34"/>
      <c r="J500" s="34"/>
      <c r="K500" s="34"/>
      <c r="L500" s="34"/>
      <c r="M500" s="126"/>
      <c r="N500" s="34"/>
      <c r="O500" s="34"/>
      <c r="P500" s="34"/>
      <c r="Q500" s="34"/>
      <c r="R500" s="34"/>
      <c r="S500" s="34"/>
      <c r="T500" s="34"/>
      <c r="U500" s="34"/>
      <c r="V500" s="126"/>
      <c r="W500" s="34"/>
      <c r="X500" s="126"/>
      <c r="Y500" s="34"/>
      <c r="Z500" s="34"/>
      <c r="AA500" s="34"/>
      <c r="AB500" s="34"/>
      <c r="AC500" s="34"/>
      <c r="AD500" s="34"/>
      <c r="AE500" s="34"/>
      <c r="AF500" s="34"/>
      <c r="AG500" s="34"/>
      <c r="AH500" s="34"/>
      <c r="AI500" s="34"/>
      <c r="AJ500" s="34"/>
      <c r="AK500" s="34"/>
      <c r="AL500" s="34"/>
      <c r="AM500" s="34"/>
      <c r="AN500" s="34"/>
      <c r="AO500" s="34"/>
    </row>
    <row r="501">
      <c r="A501" s="34"/>
      <c r="B501" s="126"/>
      <c r="C501" s="34"/>
      <c r="D501" s="34"/>
      <c r="E501" s="34"/>
      <c r="F501" s="34"/>
      <c r="G501" s="126"/>
      <c r="H501" s="34"/>
      <c r="I501" s="34"/>
      <c r="J501" s="34"/>
      <c r="K501" s="34"/>
      <c r="L501" s="34"/>
      <c r="M501" s="126"/>
      <c r="N501" s="34"/>
      <c r="O501" s="34"/>
      <c r="P501" s="34"/>
      <c r="Q501" s="34"/>
      <c r="R501" s="34"/>
      <c r="S501" s="34"/>
      <c r="T501" s="34"/>
      <c r="U501" s="34"/>
      <c r="V501" s="126"/>
      <c r="W501" s="34"/>
      <c r="X501" s="126"/>
      <c r="Y501" s="34"/>
      <c r="Z501" s="34"/>
      <c r="AA501" s="34"/>
      <c r="AB501" s="34"/>
      <c r="AC501" s="34"/>
      <c r="AD501" s="34"/>
      <c r="AE501" s="34"/>
      <c r="AF501" s="34"/>
      <c r="AG501" s="34"/>
      <c r="AH501" s="34"/>
      <c r="AI501" s="34"/>
      <c r="AJ501" s="34"/>
      <c r="AK501" s="34"/>
      <c r="AL501" s="34"/>
      <c r="AM501" s="34"/>
      <c r="AN501" s="34"/>
      <c r="AO501" s="34"/>
    </row>
    <row r="502">
      <c r="A502" s="34"/>
      <c r="B502" s="126"/>
      <c r="C502" s="34"/>
      <c r="D502" s="34"/>
      <c r="E502" s="34"/>
      <c r="F502" s="34"/>
      <c r="G502" s="126"/>
      <c r="H502" s="34"/>
      <c r="I502" s="34"/>
      <c r="J502" s="34"/>
      <c r="K502" s="34"/>
      <c r="L502" s="34"/>
      <c r="M502" s="126"/>
      <c r="N502" s="34"/>
      <c r="O502" s="34"/>
      <c r="P502" s="34"/>
      <c r="Q502" s="34"/>
      <c r="R502" s="34"/>
      <c r="S502" s="34"/>
      <c r="T502" s="34"/>
      <c r="U502" s="34"/>
      <c r="V502" s="126"/>
      <c r="W502" s="34"/>
      <c r="X502" s="126"/>
      <c r="Y502" s="34"/>
      <c r="Z502" s="34"/>
      <c r="AA502" s="34"/>
      <c r="AB502" s="34"/>
      <c r="AC502" s="34"/>
      <c r="AD502" s="34"/>
      <c r="AE502" s="34"/>
      <c r="AF502" s="34"/>
      <c r="AG502" s="34"/>
      <c r="AH502" s="34"/>
      <c r="AI502" s="34"/>
      <c r="AJ502" s="34"/>
      <c r="AK502" s="34"/>
      <c r="AL502" s="34"/>
      <c r="AM502" s="34"/>
      <c r="AN502" s="34"/>
      <c r="AO502" s="34"/>
    </row>
    <row r="503">
      <c r="A503" s="34"/>
      <c r="B503" s="126"/>
      <c r="C503" s="34"/>
      <c r="D503" s="34"/>
      <c r="E503" s="34"/>
      <c r="F503" s="34"/>
      <c r="G503" s="126"/>
      <c r="H503" s="34"/>
      <c r="I503" s="34"/>
      <c r="J503" s="34"/>
      <c r="K503" s="34"/>
      <c r="L503" s="34"/>
      <c r="M503" s="126"/>
      <c r="N503" s="34"/>
      <c r="O503" s="34"/>
      <c r="P503" s="34"/>
      <c r="Q503" s="34"/>
      <c r="R503" s="34"/>
      <c r="S503" s="34"/>
      <c r="T503" s="34"/>
      <c r="U503" s="34"/>
      <c r="V503" s="126"/>
      <c r="W503" s="34"/>
      <c r="X503" s="126"/>
      <c r="Y503" s="34"/>
      <c r="Z503" s="34"/>
      <c r="AA503" s="34"/>
      <c r="AB503" s="34"/>
      <c r="AC503" s="34"/>
      <c r="AD503" s="34"/>
      <c r="AE503" s="34"/>
      <c r="AF503" s="34"/>
      <c r="AG503" s="34"/>
      <c r="AH503" s="34"/>
      <c r="AI503" s="34"/>
      <c r="AJ503" s="34"/>
      <c r="AK503" s="34"/>
      <c r="AL503" s="34"/>
      <c r="AM503" s="34"/>
      <c r="AN503" s="34"/>
      <c r="AO503" s="34"/>
    </row>
    <row r="504">
      <c r="A504" s="34"/>
      <c r="B504" s="126"/>
      <c r="C504" s="34"/>
      <c r="D504" s="34"/>
      <c r="E504" s="34"/>
      <c r="F504" s="34"/>
      <c r="G504" s="126"/>
      <c r="H504" s="34"/>
      <c r="I504" s="34"/>
      <c r="J504" s="34"/>
      <c r="K504" s="34"/>
      <c r="L504" s="34"/>
      <c r="M504" s="126"/>
      <c r="N504" s="34"/>
      <c r="O504" s="34"/>
      <c r="P504" s="34"/>
      <c r="Q504" s="34"/>
      <c r="R504" s="34"/>
      <c r="S504" s="34"/>
      <c r="T504" s="34"/>
      <c r="U504" s="34"/>
      <c r="V504" s="126"/>
      <c r="W504" s="34"/>
      <c r="X504" s="126"/>
      <c r="Y504" s="34"/>
      <c r="Z504" s="34"/>
      <c r="AA504" s="34"/>
      <c r="AB504" s="34"/>
      <c r="AC504" s="34"/>
      <c r="AD504" s="34"/>
      <c r="AE504" s="34"/>
      <c r="AF504" s="34"/>
      <c r="AG504" s="34"/>
      <c r="AH504" s="34"/>
      <c r="AI504" s="34"/>
      <c r="AJ504" s="34"/>
      <c r="AK504" s="34"/>
      <c r="AL504" s="34"/>
      <c r="AM504" s="34"/>
      <c r="AN504" s="34"/>
      <c r="AO504" s="34"/>
    </row>
    <row r="505">
      <c r="A505" s="34"/>
      <c r="B505" s="126"/>
      <c r="C505" s="34"/>
      <c r="D505" s="34"/>
      <c r="E505" s="34"/>
      <c r="F505" s="34"/>
      <c r="G505" s="126"/>
      <c r="H505" s="34"/>
      <c r="I505" s="34"/>
      <c r="J505" s="34"/>
      <c r="K505" s="34"/>
      <c r="L505" s="34"/>
      <c r="M505" s="126"/>
      <c r="N505" s="34"/>
      <c r="O505" s="34"/>
      <c r="P505" s="34"/>
      <c r="Q505" s="34"/>
      <c r="R505" s="34"/>
      <c r="S505" s="34"/>
      <c r="T505" s="34"/>
      <c r="U505" s="34"/>
      <c r="V505" s="126"/>
      <c r="W505" s="34"/>
      <c r="X505" s="126"/>
      <c r="Y505" s="34"/>
      <c r="Z505" s="34"/>
      <c r="AA505" s="34"/>
      <c r="AB505" s="34"/>
      <c r="AC505" s="34"/>
      <c r="AD505" s="34"/>
      <c r="AE505" s="34"/>
      <c r="AF505" s="34"/>
      <c r="AG505" s="34"/>
      <c r="AH505" s="34"/>
      <c r="AI505" s="34"/>
      <c r="AJ505" s="34"/>
      <c r="AK505" s="34"/>
      <c r="AL505" s="34"/>
      <c r="AM505" s="34"/>
      <c r="AN505" s="34"/>
      <c r="AO505" s="34"/>
    </row>
    <row r="506">
      <c r="A506" s="34"/>
      <c r="B506" s="126"/>
      <c r="C506" s="34"/>
      <c r="D506" s="34"/>
      <c r="E506" s="34"/>
      <c r="F506" s="34"/>
      <c r="G506" s="126"/>
      <c r="H506" s="34"/>
      <c r="I506" s="34"/>
      <c r="J506" s="34"/>
      <c r="K506" s="34"/>
      <c r="L506" s="34"/>
      <c r="M506" s="126"/>
      <c r="N506" s="34"/>
      <c r="O506" s="34"/>
      <c r="P506" s="34"/>
      <c r="Q506" s="34"/>
      <c r="R506" s="34"/>
      <c r="S506" s="34"/>
      <c r="T506" s="34"/>
      <c r="U506" s="34"/>
      <c r="V506" s="126"/>
      <c r="W506" s="34"/>
      <c r="X506" s="126"/>
      <c r="Y506" s="34"/>
      <c r="Z506" s="34"/>
      <c r="AA506" s="34"/>
      <c r="AB506" s="34"/>
      <c r="AC506" s="34"/>
      <c r="AD506" s="34"/>
      <c r="AE506" s="34"/>
      <c r="AF506" s="34"/>
      <c r="AG506" s="34"/>
      <c r="AH506" s="34"/>
      <c r="AI506" s="34"/>
      <c r="AJ506" s="34"/>
      <c r="AK506" s="34"/>
      <c r="AL506" s="34"/>
      <c r="AM506" s="34"/>
      <c r="AN506" s="34"/>
      <c r="AO506" s="34"/>
    </row>
    <row r="507">
      <c r="A507" s="34"/>
      <c r="B507" s="126"/>
      <c r="C507" s="34"/>
      <c r="D507" s="34"/>
      <c r="E507" s="34"/>
      <c r="F507" s="34"/>
      <c r="G507" s="126"/>
      <c r="H507" s="34"/>
      <c r="I507" s="34"/>
      <c r="J507" s="34"/>
      <c r="K507" s="34"/>
      <c r="L507" s="34"/>
      <c r="M507" s="126"/>
      <c r="N507" s="34"/>
      <c r="O507" s="34"/>
      <c r="P507" s="34"/>
      <c r="Q507" s="34"/>
      <c r="R507" s="34"/>
      <c r="S507" s="34"/>
      <c r="T507" s="34"/>
      <c r="U507" s="34"/>
      <c r="V507" s="126"/>
      <c r="W507" s="34"/>
      <c r="X507" s="126"/>
      <c r="Y507" s="34"/>
      <c r="Z507" s="34"/>
      <c r="AA507" s="34"/>
      <c r="AB507" s="34"/>
      <c r="AC507" s="34"/>
      <c r="AD507" s="34"/>
      <c r="AE507" s="34"/>
      <c r="AF507" s="34"/>
      <c r="AG507" s="34"/>
      <c r="AH507" s="34"/>
      <c r="AI507" s="34"/>
      <c r="AJ507" s="34"/>
      <c r="AK507" s="34"/>
      <c r="AL507" s="34"/>
      <c r="AM507" s="34"/>
      <c r="AN507" s="34"/>
      <c r="AO507" s="34"/>
    </row>
    <row r="508">
      <c r="A508" s="34"/>
      <c r="B508" s="126"/>
      <c r="C508" s="34"/>
      <c r="D508" s="34"/>
      <c r="E508" s="34"/>
      <c r="F508" s="34"/>
      <c r="G508" s="126"/>
      <c r="H508" s="34"/>
      <c r="I508" s="34"/>
      <c r="J508" s="34"/>
      <c r="K508" s="34"/>
      <c r="L508" s="34"/>
      <c r="M508" s="126"/>
      <c r="N508" s="34"/>
      <c r="O508" s="34"/>
      <c r="P508" s="34"/>
      <c r="Q508" s="34"/>
      <c r="R508" s="34"/>
      <c r="S508" s="34"/>
      <c r="T508" s="34"/>
      <c r="U508" s="34"/>
      <c r="V508" s="126"/>
      <c r="W508" s="34"/>
      <c r="X508" s="126"/>
      <c r="Y508" s="34"/>
      <c r="Z508" s="34"/>
      <c r="AA508" s="34"/>
      <c r="AB508" s="34"/>
      <c r="AC508" s="34"/>
      <c r="AD508" s="34"/>
      <c r="AE508" s="34"/>
      <c r="AF508" s="34"/>
      <c r="AG508" s="34"/>
      <c r="AH508" s="34"/>
      <c r="AI508" s="34"/>
      <c r="AJ508" s="34"/>
      <c r="AK508" s="34"/>
      <c r="AL508" s="34"/>
      <c r="AM508" s="34"/>
      <c r="AN508" s="34"/>
      <c r="AO508" s="34"/>
    </row>
    <row r="509">
      <c r="A509" s="34"/>
      <c r="B509" s="126"/>
      <c r="C509" s="34"/>
      <c r="D509" s="34"/>
      <c r="E509" s="34"/>
      <c r="F509" s="34"/>
      <c r="G509" s="126"/>
      <c r="H509" s="34"/>
      <c r="I509" s="34"/>
      <c r="J509" s="34"/>
      <c r="K509" s="34"/>
      <c r="L509" s="34"/>
      <c r="M509" s="126"/>
      <c r="N509" s="34"/>
      <c r="O509" s="34"/>
      <c r="P509" s="34"/>
      <c r="Q509" s="34"/>
      <c r="R509" s="34"/>
      <c r="S509" s="34"/>
      <c r="T509" s="34"/>
      <c r="U509" s="34"/>
      <c r="V509" s="126"/>
      <c r="W509" s="34"/>
      <c r="X509" s="126"/>
      <c r="Y509" s="34"/>
      <c r="Z509" s="34"/>
      <c r="AA509" s="34"/>
      <c r="AB509" s="34"/>
      <c r="AC509" s="34"/>
      <c r="AD509" s="34"/>
      <c r="AE509" s="34"/>
      <c r="AF509" s="34"/>
      <c r="AG509" s="34"/>
      <c r="AH509" s="34"/>
      <c r="AI509" s="34"/>
      <c r="AJ509" s="34"/>
      <c r="AK509" s="34"/>
      <c r="AL509" s="34"/>
      <c r="AM509" s="34"/>
      <c r="AN509" s="34"/>
      <c r="AO509" s="34"/>
    </row>
    <row r="510">
      <c r="A510" s="34"/>
      <c r="B510" s="126"/>
      <c r="C510" s="34"/>
      <c r="D510" s="34"/>
      <c r="E510" s="34"/>
      <c r="F510" s="34"/>
      <c r="G510" s="126"/>
      <c r="H510" s="34"/>
      <c r="I510" s="34"/>
      <c r="J510" s="34"/>
      <c r="K510" s="34"/>
      <c r="L510" s="34"/>
      <c r="M510" s="126"/>
      <c r="N510" s="34"/>
      <c r="O510" s="34"/>
      <c r="P510" s="34"/>
      <c r="Q510" s="34"/>
      <c r="R510" s="34"/>
      <c r="S510" s="34"/>
      <c r="T510" s="34"/>
      <c r="U510" s="34"/>
      <c r="V510" s="126"/>
      <c r="W510" s="34"/>
      <c r="X510" s="126"/>
      <c r="Y510" s="34"/>
      <c r="Z510" s="34"/>
      <c r="AA510" s="34"/>
      <c r="AB510" s="34"/>
      <c r="AC510" s="34"/>
      <c r="AD510" s="34"/>
      <c r="AE510" s="34"/>
      <c r="AF510" s="34"/>
      <c r="AG510" s="34"/>
      <c r="AH510" s="34"/>
      <c r="AI510" s="34"/>
      <c r="AJ510" s="34"/>
      <c r="AK510" s="34"/>
      <c r="AL510" s="34"/>
      <c r="AM510" s="34"/>
      <c r="AN510" s="34"/>
      <c r="AO510" s="34"/>
    </row>
    <row r="511">
      <c r="A511" s="34"/>
      <c r="B511" s="126"/>
      <c r="C511" s="34"/>
      <c r="D511" s="34"/>
      <c r="E511" s="34"/>
      <c r="F511" s="34"/>
      <c r="G511" s="126"/>
      <c r="H511" s="34"/>
      <c r="I511" s="34"/>
      <c r="J511" s="34"/>
      <c r="K511" s="34"/>
      <c r="L511" s="34"/>
      <c r="M511" s="126"/>
      <c r="N511" s="34"/>
      <c r="O511" s="34"/>
      <c r="P511" s="34"/>
      <c r="Q511" s="34"/>
      <c r="R511" s="34"/>
      <c r="S511" s="34"/>
      <c r="T511" s="34"/>
      <c r="U511" s="34"/>
      <c r="V511" s="126"/>
      <c r="W511" s="34"/>
      <c r="X511" s="126"/>
      <c r="Y511" s="34"/>
      <c r="Z511" s="34"/>
      <c r="AA511" s="34"/>
      <c r="AB511" s="34"/>
      <c r="AC511" s="34"/>
      <c r="AD511" s="34"/>
      <c r="AE511" s="34"/>
      <c r="AF511" s="34"/>
      <c r="AG511" s="34"/>
      <c r="AH511" s="34"/>
      <c r="AI511" s="34"/>
      <c r="AJ511" s="34"/>
      <c r="AK511" s="34"/>
      <c r="AL511" s="34"/>
      <c r="AM511" s="34"/>
      <c r="AN511" s="34"/>
      <c r="AO511" s="34"/>
    </row>
    <row r="512">
      <c r="A512" s="34"/>
      <c r="B512" s="126"/>
      <c r="C512" s="34"/>
      <c r="D512" s="34"/>
      <c r="E512" s="34"/>
      <c r="F512" s="34"/>
      <c r="G512" s="126"/>
      <c r="H512" s="34"/>
      <c r="I512" s="34"/>
      <c r="J512" s="34"/>
      <c r="K512" s="34"/>
      <c r="L512" s="34"/>
      <c r="M512" s="126"/>
      <c r="N512" s="34"/>
      <c r="O512" s="34"/>
      <c r="P512" s="34"/>
      <c r="Q512" s="34"/>
      <c r="R512" s="34"/>
      <c r="S512" s="34"/>
      <c r="T512" s="34"/>
      <c r="U512" s="34"/>
      <c r="V512" s="126"/>
      <c r="W512" s="34"/>
      <c r="X512" s="126"/>
      <c r="Y512" s="34"/>
      <c r="Z512" s="34"/>
      <c r="AA512" s="34"/>
      <c r="AB512" s="34"/>
      <c r="AC512" s="34"/>
      <c r="AD512" s="34"/>
      <c r="AE512" s="34"/>
      <c r="AF512" s="34"/>
      <c r="AG512" s="34"/>
      <c r="AH512" s="34"/>
      <c r="AI512" s="34"/>
      <c r="AJ512" s="34"/>
      <c r="AK512" s="34"/>
      <c r="AL512" s="34"/>
      <c r="AM512" s="34"/>
      <c r="AN512" s="34"/>
      <c r="AO512" s="34"/>
    </row>
    <row r="513">
      <c r="A513" s="34"/>
      <c r="B513" s="126"/>
      <c r="C513" s="34"/>
      <c r="D513" s="34"/>
      <c r="E513" s="34"/>
      <c r="F513" s="34"/>
      <c r="G513" s="126"/>
      <c r="H513" s="34"/>
      <c r="I513" s="34"/>
      <c r="J513" s="34"/>
      <c r="K513" s="34"/>
      <c r="L513" s="34"/>
      <c r="M513" s="126"/>
      <c r="N513" s="34"/>
      <c r="O513" s="34"/>
      <c r="P513" s="34"/>
      <c r="Q513" s="34"/>
      <c r="R513" s="34"/>
      <c r="S513" s="34"/>
      <c r="T513" s="34"/>
      <c r="U513" s="34"/>
      <c r="V513" s="126"/>
      <c r="W513" s="34"/>
      <c r="X513" s="126"/>
      <c r="Y513" s="34"/>
      <c r="Z513" s="34"/>
      <c r="AA513" s="34"/>
      <c r="AB513" s="34"/>
      <c r="AC513" s="34"/>
      <c r="AD513" s="34"/>
      <c r="AE513" s="34"/>
      <c r="AF513" s="34"/>
      <c r="AG513" s="34"/>
      <c r="AH513" s="34"/>
      <c r="AI513" s="34"/>
      <c r="AJ513" s="34"/>
      <c r="AK513" s="34"/>
      <c r="AL513" s="34"/>
      <c r="AM513" s="34"/>
      <c r="AN513" s="34"/>
      <c r="AO513" s="34"/>
    </row>
    <row r="514">
      <c r="A514" s="34"/>
      <c r="B514" s="126"/>
      <c r="C514" s="34"/>
      <c r="D514" s="34"/>
      <c r="E514" s="34"/>
      <c r="F514" s="34"/>
      <c r="G514" s="126"/>
      <c r="H514" s="34"/>
      <c r="I514" s="34"/>
      <c r="J514" s="34"/>
      <c r="K514" s="34"/>
      <c r="L514" s="34"/>
      <c r="M514" s="126"/>
      <c r="N514" s="34"/>
      <c r="O514" s="34"/>
      <c r="P514" s="34"/>
      <c r="Q514" s="34"/>
      <c r="R514" s="34"/>
      <c r="S514" s="34"/>
      <c r="T514" s="34"/>
      <c r="U514" s="34"/>
      <c r="V514" s="126"/>
      <c r="W514" s="34"/>
      <c r="X514" s="126"/>
      <c r="Y514" s="34"/>
      <c r="Z514" s="34"/>
      <c r="AA514" s="34"/>
      <c r="AB514" s="34"/>
      <c r="AC514" s="34"/>
      <c r="AD514" s="34"/>
      <c r="AE514" s="34"/>
      <c r="AF514" s="34"/>
      <c r="AG514" s="34"/>
      <c r="AH514" s="34"/>
      <c r="AI514" s="34"/>
      <c r="AJ514" s="34"/>
      <c r="AK514" s="34"/>
      <c r="AL514" s="34"/>
      <c r="AM514" s="34"/>
      <c r="AN514" s="34"/>
      <c r="AO514" s="34"/>
    </row>
    <row r="515">
      <c r="A515" s="34"/>
      <c r="B515" s="126"/>
      <c r="C515" s="34"/>
      <c r="D515" s="34"/>
      <c r="E515" s="34"/>
      <c r="F515" s="34"/>
      <c r="G515" s="126"/>
      <c r="H515" s="34"/>
      <c r="I515" s="34"/>
      <c r="J515" s="34"/>
      <c r="K515" s="34"/>
      <c r="L515" s="34"/>
      <c r="M515" s="126"/>
      <c r="N515" s="34"/>
      <c r="O515" s="34"/>
      <c r="P515" s="34"/>
      <c r="Q515" s="34"/>
      <c r="R515" s="34"/>
      <c r="S515" s="34"/>
      <c r="T515" s="34"/>
      <c r="U515" s="34"/>
      <c r="V515" s="126"/>
      <c r="W515" s="34"/>
      <c r="X515" s="126"/>
      <c r="Y515" s="34"/>
      <c r="Z515" s="34"/>
      <c r="AA515" s="34"/>
      <c r="AB515" s="34"/>
      <c r="AC515" s="34"/>
      <c r="AD515" s="34"/>
      <c r="AE515" s="34"/>
      <c r="AF515" s="34"/>
      <c r="AG515" s="34"/>
      <c r="AH515" s="34"/>
      <c r="AI515" s="34"/>
      <c r="AJ515" s="34"/>
      <c r="AK515" s="34"/>
      <c r="AL515" s="34"/>
      <c r="AM515" s="34"/>
      <c r="AN515" s="34"/>
      <c r="AO515" s="34"/>
    </row>
    <row r="516">
      <c r="A516" s="34"/>
      <c r="B516" s="126"/>
      <c r="C516" s="34"/>
      <c r="D516" s="34"/>
      <c r="E516" s="34"/>
      <c r="F516" s="34"/>
      <c r="G516" s="126"/>
      <c r="H516" s="34"/>
      <c r="I516" s="34"/>
      <c r="J516" s="34"/>
      <c r="K516" s="34"/>
      <c r="L516" s="34"/>
      <c r="M516" s="126"/>
      <c r="N516" s="34"/>
      <c r="O516" s="34"/>
      <c r="P516" s="34"/>
      <c r="Q516" s="34"/>
      <c r="R516" s="34"/>
      <c r="S516" s="34"/>
      <c r="T516" s="34"/>
      <c r="U516" s="34"/>
      <c r="V516" s="126"/>
      <c r="W516" s="34"/>
      <c r="X516" s="126"/>
      <c r="Y516" s="34"/>
      <c r="Z516" s="34"/>
      <c r="AA516" s="34"/>
      <c r="AB516" s="34"/>
      <c r="AC516" s="34"/>
      <c r="AD516" s="34"/>
      <c r="AE516" s="34"/>
      <c r="AF516" s="34"/>
      <c r="AG516" s="34"/>
      <c r="AH516" s="34"/>
      <c r="AI516" s="34"/>
      <c r="AJ516" s="34"/>
      <c r="AK516" s="34"/>
      <c r="AL516" s="34"/>
      <c r="AM516" s="34"/>
      <c r="AN516" s="34"/>
      <c r="AO516" s="34"/>
    </row>
    <row r="517">
      <c r="A517" s="34"/>
      <c r="B517" s="126"/>
      <c r="C517" s="34"/>
      <c r="D517" s="34"/>
      <c r="E517" s="34"/>
      <c r="F517" s="34"/>
      <c r="G517" s="126"/>
      <c r="H517" s="34"/>
      <c r="I517" s="34"/>
      <c r="J517" s="34"/>
      <c r="K517" s="34"/>
      <c r="L517" s="34"/>
      <c r="M517" s="126"/>
      <c r="N517" s="34"/>
      <c r="O517" s="34"/>
      <c r="P517" s="34"/>
      <c r="Q517" s="34"/>
      <c r="R517" s="34"/>
      <c r="S517" s="34"/>
      <c r="T517" s="34"/>
      <c r="U517" s="34"/>
      <c r="V517" s="126"/>
      <c r="W517" s="34"/>
      <c r="X517" s="126"/>
      <c r="Y517" s="34"/>
      <c r="Z517" s="34"/>
      <c r="AA517" s="34"/>
      <c r="AB517" s="34"/>
      <c r="AC517" s="34"/>
      <c r="AD517" s="34"/>
      <c r="AE517" s="34"/>
      <c r="AF517" s="34"/>
      <c r="AG517" s="34"/>
      <c r="AH517" s="34"/>
      <c r="AI517" s="34"/>
      <c r="AJ517" s="34"/>
      <c r="AK517" s="34"/>
      <c r="AL517" s="34"/>
      <c r="AM517" s="34"/>
      <c r="AN517" s="34"/>
      <c r="AO517" s="34"/>
    </row>
    <row r="518">
      <c r="A518" s="34"/>
      <c r="B518" s="126"/>
      <c r="C518" s="34"/>
      <c r="D518" s="34"/>
      <c r="E518" s="34"/>
      <c r="F518" s="34"/>
      <c r="G518" s="126"/>
      <c r="H518" s="34"/>
      <c r="I518" s="34"/>
      <c r="J518" s="34"/>
      <c r="K518" s="34"/>
      <c r="L518" s="34"/>
      <c r="M518" s="126"/>
      <c r="N518" s="34"/>
      <c r="O518" s="34"/>
      <c r="P518" s="34"/>
      <c r="Q518" s="34"/>
      <c r="R518" s="34"/>
      <c r="S518" s="34"/>
      <c r="T518" s="34"/>
      <c r="U518" s="34"/>
      <c r="V518" s="126"/>
      <c r="W518" s="34"/>
      <c r="X518" s="126"/>
      <c r="Y518" s="34"/>
      <c r="Z518" s="34"/>
      <c r="AA518" s="34"/>
      <c r="AB518" s="34"/>
      <c r="AC518" s="34"/>
      <c r="AD518" s="34"/>
      <c r="AE518" s="34"/>
      <c r="AF518" s="34"/>
      <c r="AG518" s="34"/>
      <c r="AH518" s="34"/>
      <c r="AI518" s="34"/>
      <c r="AJ518" s="34"/>
      <c r="AK518" s="34"/>
      <c r="AL518" s="34"/>
      <c r="AM518" s="34"/>
      <c r="AN518" s="34"/>
      <c r="AO518" s="34"/>
    </row>
    <row r="519">
      <c r="A519" s="34"/>
      <c r="B519" s="126"/>
      <c r="C519" s="34"/>
      <c r="D519" s="34"/>
      <c r="E519" s="34"/>
      <c r="F519" s="34"/>
      <c r="G519" s="126"/>
      <c r="H519" s="34"/>
      <c r="I519" s="34"/>
      <c r="J519" s="34"/>
      <c r="K519" s="34"/>
      <c r="L519" s="34"/>
      <c r="M519" s="126"/>
      <c r="N519" s="34"/>
      <c r="O519" s="34"/>
      <c r="P519" s="34"/>
      <c r="Q519" s="34"/>
      <c r="R519" s="34"/>
      <c r="S519" s="34"/>
      <c r="T519" s="34"/>
      <c r="U519" s="34"/>
      <c r="V519" s="126"/>
      <c r="W519" s="34"/>
      <c r="X519" s="126"/>
      <c r="Y519" s="34"/>
      <c r="Z519" s="34"/>
      <c r="AA519" s="34"/>
      <c r="AB519" s="34"/>
      <c r="AC519" s="34"/>
      <c r="AD519" s="34"/>
      <c r="AE519" s="34"/>
      <c r="AF519" s="34"/>
      <c r="AG519" s="34"/>
      <c r="AH519" s="34"/>
      <c r="AI519" s="34"/>
      <c r="AJ519" s="34"/>
      <c r="AK519" s="34"/>
      <c r="AL519" s="34"/>
      <c r="AM519" s="34"/>
      <c r="AN519" s="34"/>
      <c r="AO519" s="34"/>
    </row>
    <row r="520">
      <c r="A520" s="34"/>
      <c r="B520" s="126"/>
      <c r="C520" s="34"/>
      <c r="D520" s="34"/>
      <c r="E520" s="34"/>
      <c r="F520" s="34"/>
      <c r="G520" s="126"/>
      <c r="H520" s="34"/>
      <c r="I520" s="34"/>
      <c r="J520" s="34"/>
      <c r="K520" s="34"/>
      <c r="L520" s="34"/>
      <c r="M520" s="126"/>
      <c r="N520" s="34"/>
      <c r="O520" s="34"/>
      <c r="P520" s="34"/>
      <c r="Q520" s="34"/>
      <c r="R520" s="34"/>
      <c r="S520" s="34"/>
      <c r="T520" s="34"/>
      <c r="U520" s="34"/>
      <c r="V520" s="126"/>
      <c r="W520" s="34"/>
      <c r="X520" s="126"/>
      <c r="Y520" s="34"/>
      <c r="Z520" s="34"/>
      <c r="AA520" s="34"/>
      <c r="AB520" s="34"/>
      <c r="AC520" s="34"/>
      <c r="AD520" s="34"/>
      <c r="AE520" s="34"/>
      <c r="AF520" s="34"/>
      <c r="AG520" s="34"/>
      <c r="AH520" s="34"/>
      <c r="AI520" s="34"/>
      <c r="AJ520" s="34"/>
      <c r="AK520" s="34"/>
      <c r="AL520" s="34"/>
      <c r="AM520" s="34"/>
      <c r="AN520" s="34"/>
      <c r="AO520" s="34"/>
    </row>
    <row r="521">
      <c r="A521" s="34"/>
      <c r="B521" s="126"/>
      <c r="C521" s="34"/>
      <c r="D521" s="34"/>
      <c r="E521" s="34"/>
      <c r="F521" s="34"/>
      <c r="G521" s="126"/>
      <c r="H521" s="34"/>
      <c r="I521" s="34"/>
      <c r="J521" s="34"/>
      <c r="K521" s="34"/>
      <c r="L521" s="34"/>
      <c r="M521" s="126"/>
      <c r="N521" s="34"/>
      <c r="O521" s="34"/>
      <c r="P521" s="34"/>
      <c r="Q521" s="34"/>
      <c r="R521" s="34"/>
      <c r="S521" s="34"/>
      <c r="T521" s="34"/>
      <c r="U521" s="34"/>
      <c r="V521" s="126"/>
      <c r="W521" s="34"/>
      <c r="X521" s="126"/>
      <c r="Y521" s="34"/>
      <c r="Z521" s="34"/>
      <c r="AA521" s="34"/>
      <c r="AB521" s="34"/>
      <c r="AC521" s="34"/>
      <c r="AD521" s="34"/>
      <c r="AE521" s="34"/>
      <c r="AF521" s="34"/>
      <c r="AG521" s="34"/>
      <c r="AH521" s="34"/>
      <c r="AI521" s="34"/>
      <c r="AJ521" s="34"/>
      <c r="AK521" s="34"/>
      <c r="AL521" s="34"/>
      <c r="AM521" s="34"/>
      <c r="AN521" s="34"/>
      <c r="AO521" s="34"/>
    </row>
    <row r="522">
      <c r="A522" s="34"/>
      <c r="B522" s="126"/>
      <c r="C522" s="34"/>
      <c r="D522" s="34"/>
      <c r="E522" s="34"/>
      <c r="F522" s="34"/>
      <c r="G522" s="126"/>
      <c r="H522" s="34"/>
      <c r="I522" s="34"/>
      <c r="J522" s="34"/>
      <c r="K522" s="34"/>
      <c r="L522" s="34"/>
      <c r="M522" s="126"/>
      <c r="N522" s="34"/>
      <c r="O522" s="34"/>
      <c r="P522" s="34"/>
      <c r="Q522" s="34"/>
      <c r="R522" s="34"/>
      <c r="S522" s="34"/>
      <c r="T522" s="34"/>
      <c r="U522" s="34"/>
      <c r="V522" s="126"/>
      <c r="W522" s="34"/>
      <c r="X522" s="126"/>
      <c r="Y522" s="34"/>
      <c r="Z522" s="34"/>
      <c r="AA522" s="34"/>
      <c r="AB522" s="34"/>
      <c r="AC522" s="34"/>
      <c r="AD522" s="34"/>
      <c r="AE522" s="34"/>
      <c r="AF522" s="34"/>
      <c r="AG522" s="34"/>
      <c r="AH522" s="34"/>
      <c r="AI522" s="34"/>
      <c r="AJ522" s="34"/>
      <c r="AK522" s="34"/>
      <c r="AL522" s="34"/>
      <c r="AM522" s="34"/>
      <c r="AN522" s="34"/>
      <c r="AO522" s="34"/>
    </row>
    <row r="523">
      <c r="A523" s="34"/>
      <c r="B523" s="126"/>
      <c r="C523" s="34"/>
      <c r="D523" s="34"/>
      <c r="E523" s="34"/>
      <c r="F523" s="34"/>
      <c r="G523" s="126"/>
      <c r="H523" s="34"/>
      <c r="I523" s="34"/>
      <c r="J523" s="34"/>
      <c r="K523" s="34"/>
      <c r="L523" s="34"/>
      <c r="M523" s="126"/>
      <c r="N523" s="34"/>
      <c r="O523" s="34"/>
      <c r="P523" s="34"/>
      <c r="Q523" s="34"/>
      <c r="R523" s="34"/>
      <c r="S523" s="34"/>
      <c r="T523" s="34"/>
      <c r="U523" s="34"/>
      <c r="V523" s="126"/>
      <c r="W523" s="34"/>
      <c r="X523" s="126"/>
      <c r="Y523" s="34"/>
      <c r="Z523" s="34"/>
      <c r="AA523" s="34"/>
      <c r="AB523" s="34"/>
      <c r="AC523" s="34"/>
      <c r="AD523" s="34"/>
      <c r="AE523" s="34"/>
      <c r="AF523" s="34"/>
      <c r="AG523" s="34"/>
      <c r="AH523" s="34"/>
      <c r="AI523" s="34"/>
      <c r="AJ523" s="34"/>
      <c r="AK523" s="34"/>
      <c r="AL523" s="34"/>
      <c r="AM523" s="34"/>
      <c r="AN523" s="34"/>
      <c r="AO523" s="34"/>
    </row>
    <row r="524">
      <c r="A524" s="34"/>
      <c r="B524" s="126"/>
      <c r="C524" s="34"/>
      <c r="D524" s="34"/>
      <c r="E524" s="34"/>
      <c r="F524" s="34"/>
      <c r="G524" s="126"/>
      <c r="H524" s="34"/>
      <c r="I524" s="34"/>
      <c r="J524" s="34"/>
      <c r="K524" s="34"/>
      <c r="L524" s="34"/>
      <c r="M524" s="126"/>
      <c r="N524" s="34"/>
      <c r="O524" s="34"/>
      <c r="P524" s="34"/>
      <c r="Q524" s="34"/>
      <c r="R524" s="34"/>
      <c r="S524" s="34"/>
      <c r="T524" s="34"/>
      <c r="U524" s="34"/>
      <c r="V524" s="126"/>
      <c r="W524" s="34"/>
      <c r="X524" s="126"/>
      <c r="Y524" s="34"/>
      <c r="Z524" s="34"/>
      <c r="AA524" s="34"/>
      <c r="AB524" s="34"/>
      <c r="AC524" s="34"/>
      <c r="AD524" s="34"/>
      <c r="AE524" s="34"/>
      <c r="AF524" s="34"/>
      <c r="AG524" s="34"/>
      <c r="AH524" s="34"/>
      <c r="AI524" s="34"/>
      <c r="AJ524" s="34"/>
      <c r="AK524" s="34"/>
      <c r="AL524" s="34"/>
      <c r="AM524" s="34"/>
      <c r="AN524" s="34"/>
      <c r="AO524" s="34"/>
    </row>
    <row r="525">
      <c r="A525" s="34"/>
      <c r="B525" s="126"/>
      <c r="C525" s="34"/>
      <c r="D525" s="34"/>
      <c r="E525" s="34"/>
      <c r="F525" s="34"/>
      <c r="G525" s="126"/>
      <c r="H525" s="34"/>
      <c r="I525" s="34"/>
      <c r="J525" s="34"/>
      <c r="K525" s="34"/>
      <c r="L525" s="34"/>
      <c r="M525" s="126"/>
      <c r="N525" s="34"/>
      <c r="O525" s="34"/>
      <c r="P525" s="34"/>
      <c r="Q525" s="34"/>
      <c r="R525" s="34"/>
      <c r="S525" s="34"/>
      <c r="T525" s="34"/>
      <c r="U525" s="34"/>
      <c r="V525" s="126"/>
      <c r="W525" s="34"/>
      <c r="X525" s="126"/>
      <c r="Y525" s="34"/>
      <c r="Z525" s="34"/>
      <c r="AA525" s="34"/>
      <c r="AB525" s="34"/>
      <c r="AC525" s="34"/>
      <c r="AD525" s="34"/>
      <c r="AE525" s="34"/>
      <c r="AF525" s="34"/>
      <c r="AG525" s="34"/>
      <c r="AH525" s="34"/>
      <c r="AI525" s="34"/>
      <c r="AJ525" s="34"/>
      <c r="AK525" s="34"/>
      <c r="AL525" s="34"/>
      <c r="AM525" s="34"/>
      <c r="AN525" s="34"/>
      <c r="AO525" s="34"/>
    </row>
    <row r="526">
      <c r="A526" s="34"/>
      <c r="B526" s="126"/>
      <c r="C526" s="34"/>
      <c r="D526" s="34"/>
      <c r="E526" s="34"/>
      <c r="F526" s="34"/>
      <c r="G526" s="126"/>
      <c r="H526" s="34"/>
      <c r="I526" s="34"/>
      <c r="J526" s="34"/>
      <c r="K526" s="34"/>
      <c r="L526" s="34"/>
      <c r="M526" s="126"/>
      <c r="N526" s="34"/>
      <c r="O526" s="34"/>
      <c r="P526" s="34"/>
      <c r="Q526" s="34"/>
      <c r="R526" s="34"/>
      <c r="S526" s="34"/>
      <c r="T526" s="34"/>
      <c r="U526" s="34"/>
      <c r="V526" s="126"/>
      <c r="W526" s="34"/>
      <c r="X526" s="126"/>
      <c r="Y526" s="34"/>
      <c r="Z526" s="34"/>
      <c r="AA526" s="34"/>
      <c r="AB526" s="34"/>
      <c r="AC526" s="34"/>
      <c r="AD526" s="34"/>
      <c r="AE526" s="34"/>
      <c r="AF526" s="34"/>
      <c r="AG526" s="34"/>
      <c r="AH526" s="34"/>
      <c r="AI526" s="34"/>
      <c r="AJ526" s="34"/>
      <c r="AK526" s="34"/>
      <c r="AL526" s="34"/>
      <c r="AM526" s="34"/>
      <c r="AN526" s="34"/>
      <c r="AO526" s="34"/>
    </row>
    <row r="527">
      <c r="A527" s="34"/>
      <c r="B527" s="126"/>
      <c r="C527" s="34"/>
      <c r="D527" s="34"/>
      <c r="E527" s="34"/>
      <c r="F527" s="34"/>
      <c r="G527" s="126"/>
      <c r="H527" s="34"/>
      <c r="I527" s="34"/>
      <c r="J527" s="34"/>
      <c r="K527" s="34"/>
      <c r="L527" s="34"/>
      <c r="M527" s="126"/>
      <c r="N527" s="34"/>
      <c r="O527" s="34"/>
      <c r="P527" s="34"/>
      <c r="Q527" s="34"/>
      <c r="R527" s="34"/>
      <c r="S527" s="34"/>
      <c r="T527" s="34"/>
      <c r="U527" s="34"/>
      <c r="V527" s="126"/>
      <c r="W527" s="34"/>
      <c r="X527" s="126"/>
      <c r="Y527" s="34"/>
      <c r="Z527" s="34"/>
      <c r="AA527" s="34"/>
      <c r="AB527" s="34"/>
      <c r="AC527" s="34"/>
      <c r="AD527" s="34"/>
      <c r="AE527" s="34"/>
      <c r="AF527" s="34"/>
      <c r="AG527" s="34"/>
      <c r="AH527" s="34"/>
      <c r="AI527" s="34"/>
      <c r="AJ527" s="34"/>
      <c r="AK527" s="34"/>
      <c r="AL527" s="34"/>
      <c r="AM527" s="34"/>
      <c r="AN527" s="34"/>
      <c r="AO527" s="34"/>
    </row>
    <row r="528">
      <c r="A528" s="34"/>
      <c r="B528" s="126"/>
      <c r="C528" s="34"/>
      <c r="D528" s="34"/>
      <c r="E528" s="34"/>
      <c r="F528" s="34"/>
      <c r="G528" s="126"/>
      <c r="H528" s="34"/>
      <c r="I528" s="34"/>
      <c r="J528" s="34"/>
      <c r="K528" s="34"/>
      <c r="L528" s="34"/>
      <c r="M528" s="126"/>
      <c r="N528" s="34"/>
      <c r="O528" s="34"/>
      <c r="P528" s="34"/>
      <c r="Q528" s="34"/>
      <c r="R528" s="34"/>
      <c r="S528" s="34"/>
      <c r="T528" s="34"/>
      <c r="U528" s="34"/>
      <c r="V528" s="126"/>
      <c r="W528" s="34"/>
      <c r="X528" s="126"/>
      <c r="Y528" s="34"/>
      <c r="Z528" s="34"/>
      <c r="AA528" s="34"/>
      <c r="AB528" s="34"/>
      <c r="AC528" s="34"/>
      <c r="AD528" s="34"/>
      <c r="AE528" s="34"/>
      <c r="AF528" s="34"/>
      <c r="AG528" s="34"/>
      <c r="AH528" s="34"/>
      <c r="AI528" s="34"/>
      <c r="AJ528" s="34"/>
      <c r="AK528" s="34"/>
      <c r="AL528" s="34"/>
      <c r="AM528" s="34"/>
      <c r="AN528" s="34"/>
      <c r="AO528" s="34"/>
    </row>
    <row r="529">
      <c r="A529" s="34"/>
      <c r="B529" s="126"/>
      <c r="C529" s="34"/>
      <c r="D529" s="34"/>
      <c r="E529" s="34"/>
      <c r="F529" s="34"/>
      <c r="G529" s="126"/>
      <c r="H529" s="34"/>
      <c r="I529" s="34"/>
      <c r="J529" s="34"/>
      <c r="K529" s="34"/>
      <c r="L529" s="34"/>
      <c r="M529" s="126"/>
      <c r="N529" s="34"/>
      <c r="O529" s="34"/>
      <c r="P529" s="34"/>
      <c r="Q529" s="34"/>
      <c r="R529" s="34"/>
      <c r="S529" s="34"/>
      <c r="T529" s="34"/>
      <c r="U529" s="34"/>
      <c r="V529" s="126"/>
      <c r="W529" s="34"/>
      <c r="X529" s="126"/>
      <c r="Y529" s="34"/>
      <c r="Z529" s="34"/>
      <c r="AA529" s="34"/>
      <c r="AB529" s="34"/>
      <c r="AC529" s="34"/>
      <c r="AD529" s="34"/>
      <c r="AE529" s="34"/>
      <c r="AF529" s="34"/>
      <c r="AG529" s="34"/>
      <c r="AH529" s="34"/>
      <c r="AI529" s="34"/>
      <c r="AJ529" s="34"/>
      <c r="AK529" s="34"/>
      <c r="AL529" s="34"/>
      <c r="AM529" s="34"/>
      <c r="AN529" s="34"/>
      <c r="AO529" s="34"/>
    </row>
    <row r="530">
      <c r="A530" s="34"/>
      <c r="B530" s="126"/>
      <c r="C530" s="34"/>
      <c r="D530" s="34"/>
      <c r="E530" s="34"/>
      <c r="F530" s="34"/>
      <c r="G530" s="126"/>
      <c r="H530" s="34"/>
      <c r="I530" s="34"/>
      <c r="J530" s="34"/>
      <c r="K530" s="34"/>
      <c r="L530" s="34"/>
      <c r="M530" s="126"/>
      <c r="N530" s="34"/>
      <c r="O530" s="34"/>
      <c r="P530" s="34"/>
      <c r="Q530" s="34"/>
      <c r="R530" s="34"/>
      <c r="S530" s="34"/>
      <c r="T530" s="34"/>
      <c r="U530" s="34"/>
      <c r="V530" s="126"/>
      <c r="W530" s="34"/>
      <c r="X530" s="126"/>
      <c r="Y530" s="34"/>
      <c r="Z530" s="34"/>
      <c r="AA530" s="34"/>
      <c r="AB530" s="34"/>
      <c r="AC530" s="34"/>
      <c r="AD530" s="34"/>
      <c r="AE530" s="34"/>
      <c r="AF530" s="34"/>
      <c r="AG530" s="34"/>
      <c r="AH530" s="34"/>
      <c r="AI530" s="34"/>
      <c r="AJ530" s="34"/>
      <c r="AK530" s="34"/>
      <c r="AL530" s="34"/>
      <c r="AM530" s="34"/>
      <c r="AN530" s="34"/>
      <c r="AO530" s="34"/>
    </row>
    <row r="531">
      <c r="A531" s="34"/>
      <c r="B531" s="126"/>
      <c r="C531" s="34"/>
      <c r="D531" s="34"/>
      <c r="E531" s="34"/>
      <c r="F531" s="34"/>
      <c r="G531" s="126"/>
      <c r="H531" s="34"/>
      <c r="I531" s="34"/>
      <c r="J531" s="34"/>
      <c r="K531" s="34"/>
      <c r="L531" s="34"/>
      <c r="M531" s="126"/>
      <c r="N531" s="34"/>
      <c r="O531" s="34"/>
      <c r="P531" s="34"/>
      <c r="Q531" s="34"/>
      <c r="R531" s="34"/>
      <c r="S531" s="34"/>
      <c r="T531" s="34"/>
      <c r="U531" s="34"/>
      <c r="V531" s="126"/>
      <c r="W531" s="34"/>
      <c r="X531" s="126"/>
      <c r="Y531" s="34"/>
      <c r="Z531" s="34"/>
      <c r="AA531" s="34"/>
      <c r="AB531" s="34"/>
      <c r="AC531" s="34"/>
      <c r="AD531" s="34"/>
      <c r="AE531" s="34"/>
      <c r="AF531" s="34"/>
      <c r="AG531" s="34"/>
      <c r="AH531" s="34"/>
      <c r="AI531" s="34"/>
      <c r="AJ531" s="34"/>
      <c r="AK531" s="34"/>
      <c r="AL531" s="34"/>
      <c r="AM531" s="34"/>
      <c r="AN531" s="34"/>
      <c r="AO531" s="34"/>
    </row>
    <row r="532">
      <c r="A532" s="34"/>
      <c r="B532" s="126"/>
      <c r="C532" s="34"/>
      <c r="D532" s="34"/>
      <c r="E532" s="34"/>
      <c r="F532" s="34"/>
      <c r="G532" s="126"/>
      <c r="H532" s="34"/>
      <c r="I532" s="34"/>
      <c r="J532" s="34"/>
      <c r="K532" s="34"/>
      <c r="L532" s="34"/>
      <c r="M532" s="126"/>
      <c r="N532" s="34"/>
      <c r="O532" s="34"/>
      <c r="P532" s="34"/>
      <c r="Q532" s="34"/>
      <c r="R532" s="34"/>
      <c r="S532" s="34"/>
      <c r="T532" s="34"/>
      <c r="U532" s="34"/>
      <c r="V532" s="126"/>
      <c r="W532" s="34"/>
      <c r="X532" s="126"/>
      <c r="Y532" s="34"/>
      <c r="Z532" s="34"/>
      <c r="AA532" s="34"/>
      <c r="AB532" s="34"/>
      <c r="AC532" s="34"/>
      <c r="AD532" s="34"/>
      <c r="AE532" s="34"/>
      <c r="AF532" s="34"/>
      <c r="AG532" s="34"/>
      <c r="AH532" s="34"/>
      <c r="AI532" s="34"/>
      <c r="AJ532" s="34"/>
      <c r="AK532" s="34"/>
      <c r="AL532" s="34"/>
      <c r="AM532" s="34"/>
      <c r="AN532" s="34"/>
      <c r="AO532" s="34"/>
    </row>
    <row r="533">
      <c r="A533" s="34"/>
      <c r="B533" s="126"/>
      <c r="C533" s="34"/>
      <c r="D533" s="34"/>
      <c r="E533" s="34"/>
      <c r="F533" s="34"/>
      <c r="G533" s="126"/>
      <c r="H533" s="34"/>
      <c r="I533" s="34"/>
      <c r="J533" s="34"/>
      <c r="K533" s="34"/>
      <c r="L533" s="34"/>
      <c r="M533" s="126"/>
      <c r="N533" s="34"/>
      <c r="O533" s="34"/>
      <c r="P533" s="34"/>
      <c r="Q533" s="34"/>
      <c r="R533" s="34"/>
      <c r="S533" s="34"/>
      <c r="T533" s="34"/>
      <c r="U533" s="34"/>
      <c r="V533" s="126"/>
      <c r="W533" s="34"/>
      <c r="X533" s="126"/>
      <c r="Y533" s="34"/>
      <c r="Z533" s="34"/>
      <c r="AA533" s="34"/>
      <c r="AB533" s="34"/>
      <c r="AC533" s="34"/>
      <c r="AD533" s="34"/>
      <c r="AE533" s="34"/>
      <c r="AF533" s="34"/>
      <c r="AG533" s="34"/>
      <c r="AH533" s="34"/>
      <c r="AI533" s="34"/>
      <c r="AJ533" s="34"/>
      <c r="AK533" s="34"/>
      <c r="AL533" s="34"/>
      <c r="AM533" s="34"/>
      <c r="AN533" s="34"/>
      <c r="AO533" s="34"/>
    </row>
    <row r="534">
      <c r="A534" s="34"/>
      <c r="B534" s="126"/>
      <c r="C534" s="34"/>
      <c r="D534" s="34"/>
      <c r="E534" s="34"/>
      <c r="F534" s="34"/>
      <c r="G534" s="126"/>
      <c r="H534" s="34"/>
      <c r="I534" s="34"/>
      <c r="J534" s="34"/>
      <c r="K534" s="34"/>
      <c r="L534" s="34"/>
      <c r="M534" s="126"/>
      <c r="N534" s="34"/>
      <c r="O534" s="34"/>
      <c r="P534" s="34"/>
      <c r="Q534" s="34"/>
      <c r="R534" s="34"/>
      <c r="S534" s="34"/>
      <c r="T534" s="34"/>
      <c r="U534" s="34"/>
      <c r="V534" s="126"/>
      <c r="W534" s="34"/>
      <c r="X534" s="126"/>
      <c r="Y534" s="34"/>
      <c r="Z534" s="34"/>
      <c r="AA534" s="34"/>
      <c r="AB534" s="34"/>
      <c r="AC534" s="34"/>
      <c r="AD534" s="34"/>
      <c r="AE534" s="34"/>
      <c r="AF534" s="34"/>
      <c r="AG534" s="34"/>
      <c r="AH534" s="34"/>
      <c r="AI534" s="34"/>
      <c r="AJ534" s="34"/>
      <c r="AK534" s="34"/>
      <c r="AL534" s="34"/>
      <c r="AM534" s="34"/>
      <c r="AN534" s="34"/>
      <c r="AO534" s="34"/>
    </row>
    <row r="535">
      <c r="A535" s="34"/>
      <c r="B535" s="126"/>
      <c r="C535" s="34"/>
      <c r="D535" s="34"/>
      <c r="E535" s="34"/>
      <c r="F535" s="34"/>
      <c r="G535" s="126"/>
      <c r="H535" s="34"/>
      <c r="I535" s="34"/>
      <c r="J535" s="34"/>
      <c r="K535" s="34"/>
      <c r="L535" s="34"/>
      <c r="M535" s="126"/>
      <c r="N535" s="34"/>
      <c r="O535" s="34"/>
      <c r="P535" s="34"/>
      <c r="Q535" s="34"/>
      <c r="R535" s="34"/>
      <c r="S535" s="34"/>
      <c r="T535" s="34"/>
      <c r="U535" s="34"/>
      <c r="V535" s="126"/>
      <c r="W535" s="34"/>
      <c r="X535" s="126"/>
      <c r="Y535" s="34"/>
      <c r="Z535" s="34"/>
      <c r="AA535" s="34"/>
      <c r="AB535" s="34"/>
      <c r="AC535" s="34"/>
      <c r="AD535" s="34"/>
      <c r="AE535" s="34"/>
      <c r="AF535" s="34"/>
      <c r="AG535" s="34"/>
      <c r="AH535" s="34"/>
      <c r="AI535" s="34"/>
      <c r="AJ535" s="34"/>
      <c r="AK535" s="34"/>
      <c r="AL535" s="34"/>
      <c r="AM535" s="34"/>
      <c r="AN535" s="34"/>
      <c r="AO535" s="34"/>
    </row>
    <row r="536">
      <c r="A536" s="34"/>
      <c r="B536" s="126"/>
      <c r="C536" s="34"/>
      <c r="D536" s="34"/>
      <c r="E536" s="34"/>
      <c r="F536" s="34"/>
      <c r="G536" s="126"/>
      <c r="H536" s="34"/>
      <c r="I536" s="34"/>
      <c r="J536" s="34"/>
      <c r="K536" s="34"/>
      <c r="L536" s="34"/>
      <c r="M536" s="126"/>
      <c r="N536" s="34"/>
      <c r="O536" s="34"/>
      <c r="P536" s="34"/>
      <c r="Q536" s="34"/>
      <c r="R536" s="34"/>
      <c r="S536" s="34"/>
      <c r="T536" s="34"/>
      <c r="U536" s="34"/>
      <c r="V536" s="126"/>
      <c r="W536" s="34"/>
      <c r="X536" s="126"/>
      <c r="Y536" s="34"/>
      <c r="Z536" s="34"/>
      <c r="AA536" s="34"/>
      <c r="AB536" s="34"/>
      <c r="AC536" s="34"/>
      <c r="AD536" s="34"/>
      <c r="AE536" s="34"/>
      <c r="AF536" s="34"/>
      <c r="AG536" s="34"/>
      <c r="AH536" s="34"/>
      <c r="AI536" s="34"/>
      <c r="AJ536" s="34"/>
      <c r="AK536" s="34"/>
      <c r="AL536" s="34"/>
      <c r="AM536" s="34"/>
      <c r="AN536" s="34"/>
      <c r="AO536" s="34"/>
    </row>
    <row r="537">
      <c r="A537" s="34"/>
      <c r="B537" s="126"/>
      <c r="C537" s="34"/>
      <c r="D537" s="34"/>
      <c r="E537" s="34"/>
      <c r="F537" s="34"/>
      <c r="G537" s="126"/>
      <c r="H537" s="34"/>
      <c r="I537" s="34"/>
      <c r="J537" s="34"/>
      <c r="K537" s="34"/>
      <c r="L537" s="34"/>
      <c r="M537" s="126"/>
      <c r="N537" s="34"/>
      <c r="O537" s="34"/>
      <c r="P537" s="34"/>
      <c r="Q537" s="34"/>
      <c r="R537" s="34"/>
      <c r="S537" s="34"/>
      <c r="T537" s="34"/>
      <c r="U537" s="34"/>
      <c r="V537" s="126"/>
      <c r="W537" s="34"/>
      <c r="X537" s="126"/>
      <c r="Y537" s="34"/>
      <c r="Z537" s="34"/>
      <c r="AA537" s="34"/>
      <c r="AB537" s="34"/>
      <c r="AC537" s="34"/>
      <c r="AD537" s="34"/>
      <c r="AE537" s="34"/>
      <c r="AF537" s="34"/>
      <c r="AG537" s="34"/>
      <c r="AH537" s="34"/>
      <c r="AI537" s="34"/>
      <c r="AJ537" s="34"/>
      <c r="AK537" s="34"/>
      <c r="AL537" s="34"/>
      <c r="AM537" s="34"/>
      <c r="AN537" s="34"/>
      <c r="AO537" s="34"/>
    </row>
    <row r="538">
      <c r="A538" s="34"/>
      <c r="B538" s="126"/>
      <c r="C538" s="34"/>
      <c r="D538" s="34"/>
      <c r="E538" s="34"/>
      <c r="F538" s="34"/>
      <c r="G538" s="126"/>
      <c r="H538" s="34"/>
      <c r="I538" s="34"/>
      <c r="J538" s="34"/>
      <c r="K538" s="34"/>
      <c r="L538" s="34"/>
      <c r="M538" s="126"/>
      <c r="N538" s="34"/>
      <c r="O538" s="34"/>
      <c r="P538" s="34"/>
      <c r="Q538" s="34"/>
      <c r="R538" s="34"/>
      <c r="S538" s="34"/>
      <c r="T538" s="34"/>
      <c r="U538" s="34"/>
      <c r="V538" s="126"/>
      <c r="W538" s="34"/>
      <c r="X538" s="126"/>
      <c r="Y538" s="34"/>
      <c r="Z538" s="34"/>
      <c r="AA538" s="34"/>
      <c r="AB538" s="34"/>
      <c r="AC538" s="34"/>
      <c r="AD538" s="34"/>
      <c r="AE538" s="34"/>
      <c r="AF538" s="34"/>
      <c r="AG538" s="34"/>
      <c r="AH538" s="34"/>
      <c r="AI538" s="34"/>
      <c r="AJ538" s="34"/>
      <c r="AK538" s="34"/>
      <c r="AL538" s="34"/>
      <c r="AM538" s="34"/>
      <c r="AN538" s="34"/>
      <c r="AO538" s="34"/>
    </row>
    <row r="539">
      <c r="A539" s="34"/>
      <c r="B539" s="126"/>
      <c r="C539" s="34"/>
      <c r="D539" s="34"/>
      <c r="E539" s="34"/>
      <c r="F539" s="34"/>
      <c r="G539" s="126"/>
      <c r="H539" s="34"/>
      <c r="I539" s="34"/>
      <c r="J539" s="34"/>
      <c r="K539" s="34"/>
      <c r="L539" s="34"/>
      <c r="M539" s="126"/>
      <c r="N539" s="34"/>
      <c r="O539" s="34"/>
      <c r="P539" s="34"/>
      <c r="Q539" s="34"/>
      <c r="R539" s="34"/>
      <c r="S539" s="34"/>
      <c r="T539" s="34"/>
      <c r="U539" s="34"/>
      <c r="V539" s="126"/>
      <c r="W539" s="34"/>
      <c r="X539" s="126"/>
      <c r="Y539" s="34"/>
      <c r="Z539" s="34"/>
      <c r="AA539" s="34"/>
      <c r="AB539" s="34"/>
      <c r="AC539" s="34"/>
      <c r="AD539" s="34"/>
      <c r="AE539" s="34"/>
      <c r="AF539" s="34"/>
      <c r="AG539" s="34"/>
      <c r="AH539" s="34"/>
      <c r="AI539" s="34"/>
      <c r="AJ539" s="34"/>
      <c r="AK539" s="34"/>
      <c r="AL539" s="34"/>
      <c r="AM539" s="34"/>
      <c r="AN539" s="34"/>
      <c r="AO539" s="34"/>
    </row>
    <row r="540">
      <c r="A540" s="34"/>
      <c r="B540" s="126"/>
      <c r="C540" s="34"/>
      <c r="D540" s="34"/>
      <c r="E540" s="34"/>
      <c r="F540" s="34"/>
      <c r="G540" s="126"/>
      <c r="H540" s="34"/>
      <c r="I540" s="34"/>
      <c r="J540" s="34"/>
      <c r="K540" s="34"/>
      <c r="L540" s="34"/>
      <c r="M540" s="126"/>
      <c r="N540" s="34"/>
      <c r="O540" s="34"/>
      <c r="P540" s="34"/>
      <c r="Q540" s="34"/>
      <c r="R540" s="34"/>
      <c r="S540" s="34"/>
      <c r="T540" s="34"/>
      <c r="U540" s="34"/>
      <c r="V540" s="126"/>
      <c r="W540" s="34"/>
      <c r="X540" s="126"/>
      <c r="Y540" s="34"/>
      <c r="Z540" s="34"/>
      <c r="AA540" s="34"/>
      <c r="AB540" s="34"/>
      <c r="AC540" s="34"/>
      <c r="AD540" s="34"/>
      <c r="AE540" s="34"/>
      <c r="AF540" s="34"/>
      <c r="AG540" s="34"/>
      <c r="AH540" s="34"/>
      <c r="AI540" s="34"/>
      <c r="AJ540" s="34"/>
      <c r="AK540" s="34"/>
      <c r="AL540" s="34"/>
      <c r="AM540" s="34"/>
      <c r="AN540" s="34"/>
      <c r="AO540" s="34"/>
    </row>
    <row r="541">
      <c r="A541" s="34"/>
      <c r="B541" s="126"/>
      <c r="C541" s="34"/>
      <c r="D541" s="34"/>
      <c r="E541" s="34"/>
      <c r="F541" s="34"/>
      <c r="G541" s="126"/>
      <c r="H541" s="34"/>
      <c r="I541" s="34"/>
      <c r="J541" s="34"/>
      <c r="K541" s="34"/>
      <c r="L541" s="34"/>
      <c r="M541" s="126"/>
      <c r="N541" s="34"/>
      <c r="O541" s="34"/>
      <c r="P541" s="34"/>
      <c r="Q541" s="34"/>
      <c r="R541" s="34"/>
      <c r="S541" s="34"/>
      <c r="T541" s="34"/>
      <c r="U541" s="34"/>
      <c r="V541" s="126"/>
      <c r="W541" s="34"/>
      <c r="X541" s="126"/>
      <c r="Y541" s="34"/>
      <c r="Z541" s="34"/>
      <c r="AA541" s="34"/>
      <c r="AB541" s="34"/>
      <c r="AC541" s="34"/>
      <c r="AD541" s="34"/>
      <c r="AE541" s="34"/>
      <c r="AF541" s="34"/>
      <c r="AG541" s="34"/>
      <c r="AH541" s="34"/>
      <c r="AI541" s="34"/>
      <c r="AJ541" s="34"/>
      <c r="AK541" s="34"/>
      <c r="AL541" s="34"/>
      <c r="AM541" s="34"/>
      <c r="AN541" s="34"/>
      <c r="AO541" s="34"/>
    </row>
    <row r="542">
      <c r="A542" s="34"/>
      <c r="B542" s="126"/>
      <c r="C542" s="34"/>
      <c r="D542" s="34"/>
      <c r="E542" s="34"/>
      <c r="F542" s="34"/>
      <c r="G542" s="126"/>
      <c r="H542" s="34"/>
      <c r="I542" s="34"/>
      <c r="J542" s="34"/>
      <c r="K542" s="34"/>
      <c r="L542" s="34"/>
      <c r="M542" s="126"/>
      <c r="N542" s="34"/>
      <c r="O542" s="34"/>
      <c r="P542" s="34"/>
      <c r="Q542" s="34"/>
      <c r="R542" s="34"/>
      <c r="S542" s="34"/>
      <c r="T542" s="34"/>
      <c r="U542" s="34"/>
      <c r="V542" s="126"/>
      <c r="W542" s="34"/>
      <c r="X542" s="126"/>
      <c r="Y542" s="34"/>
      <c r="Z542" s="34"/>
      <c r="AA542" s="34"/>
      <c r="AB542" s="34"/>
      <c r="AC542" s="34"/>
      <c r="AD542" s="34"/>
      <c r="AE542" s="34"/>
      <c r="AF542" s="34"/>
      <c r="AG542" s="34"/>
      <c r="AH542" s="34"/>
      <c r="AI542" s="34"/>
      <c r="AJ542" s="34"/>
      <c r="AK542" s="34"/>
      <c r="AL542" s="34"/>
      <c r="AM542" s="34"/>
      <c r="AN542" s="34"/>
      <c r="AO542" s="34"/>
    </row>
    <row r="543">
      <c r="A543" s="34"/>
      <c r="B543" s="126"/>
      <c r="C543" s="34"/>
      <c r="D543" s="34"/>
      <c r="E543" s="34"/>
      <c r="F543" s="34"/>
      <c r="G543" s="126"/>
      <c r="H543" s="34"/>
      <c r="I543" s="34"/>
      <c r="J543" s="34"/>
      <c r="K543" s="34"/>
      <c r="L543" s="34"/>
      <c r="M543" s="126"/>
      <c r="N543" s="34"/>
      <c r="O543" s="34"/>
      <c r="P543" s="34"/>
      <c r="Q543" s="34"/>
      <c r="R543" s="34"/>
      <c r="S543" s="34"/>
      <c r="T543" s="34"/>
      <c r="U543" s="34"/>
      <c r="V543" s="126"/>
      <c r="W543" s="34"/>
      <c r="X543" s="126"/>
      <c r="Y543" s="34"/>
      <c r="Z543" s="34"/>
      <c r="AA543" s="34"/>
      <c r="AB543" s="34"/>
      <c r="AC543" s="34"/>
      <c r="AD543" s="34"/>
      <c r="AE543" s="34"/>
      <c r="AF543" s="34"/>
      <c r="AG543" s="34"/>
      <c r="AH543" s="34"/>
      <c r="AI543" s="34"/>
      <c r="AJ543" s="34"/>
      <c r="AK543" s="34"/>
      <c r="AL543" s="34"/>
      <c r="AM543" s="34"/>
      <c r="AN543" s="34"/>
      <c r="AO543" s="34"/>
    </row>
    <row r="544">
      <c r="A544" s="34"/>
      <c r="B544" s="126"/>
      <c r="C544" s="34"/>
      <c r="D544" s="34"/>
      <c r="E544" s="34"/>
      <c r="F544" s="34"/>
      <c r="G544" s="126"/>
      <c r="H544" s="34"/>
      <c r="I544" s="34"/>
      <c r="J544" s="34"/>
      <c r="K544" s="34"/>
      <c r="L544" s="34"/>
      <c r="M544" s="126"/>
      <c r="N544" s="34"/>
      <c r="O544" s="34"/>
      <c r="P544" s="34"/>
      <c r="Q544" s="34"/>
      <c r="R544" s="34"/>
      <c r="S544" s="34"/>
      <c r="T544" s="34"/>
      <c r="U544" s="34"/>
      <c r="V544" s="126"/>
      <c r="W544" s="34"/>
      <c r="X544" s="126"/>
      <c r="Y544" s="34"/>
      <c r="Z544" s="34"/>
      <c r="AA544" s="34"/>
      <c r="AB544" s="34"/>
      <c r="AC544" s="34"/>
      <c r="AD544" s="34"/>
      <c r="AE544" s="34"/>
      <c r="AF544" s="34"/>
      <c r="AG544" s="34"/>
      <c r="AH544" s="34"/>
      <c r="AI544" s="34"/>
      <c r="AJ544" s="34"/>
      <c r="AK544" s="34"/>
      <c r="AL544" s="34"/>
      <c r="AM544" s="34"/>
      <c r="AN544" s="34"/>
      <c r="AO544" s="34"/>
    </row>
    <row r="545">
      <c r="A545" s="34"/>
      <c r="B545" s="126"/>
      <c r="C545" s="34"/>
      <c r="D545" s="34"/>
      <c r="E545" s="34"/>
      <c r="F545" s="34"/>
      <c r="G545" s="126"/>
      <c r="H545" s="34"/>
      <c r="I545" s="34"/>
      <c r="J545" s="34"/>
      <c r="K545" s="34"/>
      <c r="L545" s="34"/>
      <c r="M545" s="126"/>
      <c r="N545" s="34"/>
      <c r="O545" s="34"/>
      <c r="P545" s="34"/>
      <c r="Q545" s="34"/>
      <c r="R545" s="34"/>
      <c r="S545" s="34"/>
      <c r="T545" s="34"/>
      <c r="U545" s="34"/>
      <c r="V545" s="126"/>
      <c r="W545" s="34"/>
      <c r="X545" s="126"/>
      <c r="Y545" s="34"/>
      <c r="Z545" s="34"/>
      <c r="AA545" s="34"/>
      <c r="AB545" s="34"/>
      <c r="AC545" s="34"/>
      <c r="AD545" s="34"/>
      <c r="AE545" s="34"/>
      <c r="AF545" s="34"/>
      <c r="AG545" s="34"/>
      <c r="AH545" s="34"/>
      <c r="AI545" s="34"/>
      <c r="AJ545" s="34"/>
      <c r="AK545" s="34"/>
      <c r="AL545" s="34"/>
      <c r="AM545" s="34"/>
      <c r="AN545" s="34"/>
      <c r="AO545" s="34"/>
    </row>
    <row r="546">
      <c r="A546" s="34"/>
      <c r="B546" s="126"/>
      <c r="C546" s="34"/>
      <c r="D546" s="34"/>
      <c r="E546" s="34"/>
      <c r="F546" s="34"/>
      <c r="G546" s="126"/>
      <c r="H546" s="34"/>
      <c r="I546" s="34"/>
      <c r="J546" s="34"/>
      <c r="K546" s="34"/>
      <c r="L546" s="34"/>
      <c r="M546" s="126"/>
      <c r="N546" s="34"/>
      <c r="O546" s="34"/>
      <c r="P546" s="34"/>
      <c r="Q546" s="34"/>
      <c r="R546" s="34"/>
      <c r="S546" s="34"/>
      <c r="T546" s="34"/>
      <c r="U546" s="34"/>
      <c r="V546" s="126"/>
      <c r="W546" s="34"/>
      <c r="X546" s="126"/>
      <c r="Y546" s="34"/>
      <c r="Z546" s="34"/>
      <c r="AA546" s="34"/>
      <c r="AB546" s="34"/>
      <c r="AC546" s="34"/>
      <c r="AD546" s="34"/>
      <c r="AE546" s="34"/>
      <c r="AF546" s="34"/>
      <c r="AG546" s="34"/>
      <c r="AH546" s="34"/>
      <c r="AI546" s="34"/>
      <c r="AJ546" s="34"/>
      <c r="AK546" s="34"/>
      <c r="AL546" s="34"/>
      <c r="AM546" s="34"/>
      <c r="AN546" s="34"/>
      <c r="AO546" s="34"/>
    </row>
    <row r="547">
      <c r="A547" s="34"/>
      <c r="B547" s="126"/>
      <c r="C547" s="34"/>
      <c r="D547" s="34"/>
      <c r="E547" s="34"/>
      <c r="F547" s="34"/>
      <c r="G547" s="126"/>
      <c r="H547" s="34"/>
      <c r="I547" s="34"/>
      <c r="J547" s="34"/>
      <c r="K547" s="34"/>
      <c r="L547" s="34"/>
      <c r="M547" s="126"/>
      <c r="N547" s="34"/>
      <c r="O547" s="34"/>
      <c r="P547" s="34"/>
      <c r="Q547" s="34"/>
      <c r="R547" s="34"/>
      <c r="S547" s="34"/>
      <c r="T547" s="34"/>
      <c r="U547" s="34"/>
      <c r="V547" s="126"/>
      <c r="W547" s="34"/>
      <c r="X547" s="126"/>
      <c r="Y547" s="34"/>
      <c r="Z547" s="34"/>
      <c r="AA547" s="34"/>
      <c r="AB547" s="34"/>
      <c r="AC547" s="34"/>
      <c r="AD547" s="34"/>
      <c r="AE547" s="34"/>
      <c r="AF547" s="34"/>
      <c r="AG547" s="34"/>
      <c r="AH547" s="34"/>
      <c r="AI547" s="34"/>
      <c r="AJ547" s="34"/>
      <c r="AK547" s="34"/>
      <c r="AL547" s="34"/>
      <c r="AM547" s="34"/>
      <c r="AN547" s="34"/>
      <c r="AO547" s="34"/>
    </row>
    <row r="548">
      <c r="A548" s="34"/>
      <c r="B548" s="126"/>
      <c r="C548" s="34"/>
      <c r="D548" s="34"/>
      <c r="E548" s="34"/>
      <c r="F548" s="34"/>
      <c r="G548" s="126"/>
      <c r="H548" s="34"/>
      <c r="I548" s="34"/>
      <c r="J548" s="34"/>
      <c r="K548" s="34"/>
      <c r="L548" s="34"/>
      <c r="M548" s="126"/>
      <c r="N548" s="34"/>
      <c r="O548" s="34"/>
      <c r="P548" s="34"/>
      <c r="Q548" s="34"/>
      <c r="R548" s="34"/>
      <c r="S548" s="34"/>
      <c r="T548" s="34"/>
      <c r="U548" s="34"/>
      <c r="V548" s="126"/>
      <c r="W548" s="34"/>
      <c r="X548" s="126"/>
      <c r="Y548" s="34"/>
      <c r="Z548" s="34"/>
      <c r="AA548" s="34"/>
      <c r="AB548" s="34"/>
      <c r="AC548" s="34"/>
      <c r="AD548" s="34"/>
      <c r="AE548" s="34"/>
      <c r="AF548" s="34"/>
      <c r="AG548" s="34"/>
      <c r="AH548" s="34"/>
      <c r="AI548" s="34"/>
      <c r="AJ548" s="34"/>
      <c r="AK548" s="34"/>
      <c r="AL548" s="34"/>
      <c r="AM548" s="34"/>
      <c r="AN548" s="34"/>
      <c r="AO548" s="34"/>
    </row>
    <row r="549">
      <c r="A549" s="34"/>
      <c r="B549" s="126"/>
      <c r="C549" s="34"/>
      <c r="D549" s="34"/>
      <c r="E549" s="34"/>
      <c r="F549" s="34"/>
      <c r="G549" s="126"/>
      <c r="H549" s="34"/>
      <c r="I549" s="34"/>
      <c r="J549" s="34"/>
      <c r="K549" s="34"/>
      <c r="L549" s="34"/>
      <c r="M549" s="126"/>
      <c r="N549" s="34"/>
      <c r="O549" s="34"/>
      <c r="P549" s="34"/>
      <c r="Q549" s="34"/>
      <c r="R549" s="34"/>
      <c r="S549" s="34"/>
      <c r="T549" s="34"/>
      <c r="U549" s="34"/>
      <c r="V549" s="126"/>
      <c r="W549" s="34"/>
      <c r="X549" s="126"/>
      <c r="Y549" s="34"/>
      <c r="Z549" s="34"/>
      <c r="AA549" s="34"/>
      <c r="AB549" s="34"/>
      <c r="AC549" s="34"/>
      <c r="AD549" s="34"/>
      <c r="AE549" s="34"/>
      <c r="AF549" s="34"/>
      <c r="AG549" s="34"/>
      <c r="AH549" s="34"/>
      <c r="AI549" s="34"/>
      <c r="AJ549" s="34"/>
      <c r="AK549" s="34"/>
      <c r="AL549" s="34"/>
      <c r="AM549" s="34"/>
      <c r="AN549" s="34"/>
      <c r="AO549" s="34"/>
    </row>
    <row r="550">
      <c r="A550" s="34"/>
      <c r="B550" s="126"/>
      <c r="C550" s="34"/>
      <c r="D550" s="34"/>
      <c r="E550" s="34"/>
      <c r="F550" s="34"/>
      <c r="G550" s="126"/>
      <c r="H550" s="34"/>
      <c r="I550" s="34"/>
      <c r="J550" s="34"/>
      <c r="K550" s="34"/>
      <c r="L550" s="34"/>
      <c r="M550" s="126"/>
      <c r="N550" s="34"/>
      <c r="O550" s="34"/>
      <c r="P550" s="34"/>
      <c r="Q550" s="34"/>
      <c r="R550" s="34"/>
      <c r="S550" s="34"/>
      <c r="T550" s="34"/>
      <c r="U550" s="34"/>
      <c r="V550" s="126"/>
      <c r="W550" s="34"/>
      <c r="X550" s="126"/>
      <c r="Y550" s="34"/>
      <c r="Z550" s="34"/>
      <c r="AA550" s="34"/>
      <c r="AB550" s="34"/>
      <c r="AC550" s="34"/>
      <c r="AD550" s="34"/>
      <c r="AE550" s="34"/>
      <c r="AF550" s="34"/>
      <c r="AG550" s="34"/>
      <c r="AH550" s="34"/>
      <c r="AI550" s="34"/>
      <c r="AJ550" s="34"/>
      <c r="AK550" s="34"/>
      <c r="AL550" s="34"/>
      <c r="AM550" s="34"/>
      <c r="AN550" s="34"/>
      <c r="AO550" s="34"/>
    </row>
    <row r="551">
      <c r="A551" s="34"/>
      <c r="B551" s="126"/>
      <c r="C551" s="34"/>
      <c r="D551" s="34"/>
      <c r="E551" s="34"/>
      <c r="F551" s="34"/>
      <c r="G551" s="126"/>
      <c r="H551" s="34"/>
      <c r="I551" s="34"/>
      <c r="J551" s="34"/>
      <c r="K551" s="34"/>
      <c r="L551" s="34"/>
      <c r="M551" s="126"/>
      <c r="N551" s="34"/>
      <c r="O551" s="34"/>
      <c r="P551" s="34"/>
      <c r="Q551" s="34"/>
      <c r="R551" s="34"/>
      <c r="S551" s="34"/>
      <c r="T551" s="34"/>
      <c r="U551" s="34"/>
      <c r="V551" s="126"/>
      <c r="W551" s="34"/>
      <c r="X551" s="126"/>
      <c r="Y551" s="34"/>
      <c r="Z551" s="34"/>
      <c r="AA551" s="34"/>
      <c r="AB551" s="34"/>
      <c r="AC551" s="34"/>
      <c r="AD551" s="34"/>
      <c r="AE551" s="34"/>
      <c r="AF551" s="34"/>
      <c r="AG551" s="34"/>
      <c r="AH551" s="34"/>
      <c r="AI551" s="34"/>
      <c r="AJ551" s="34"/>
      <c r="AK551" s="34"/>
      <c r="AL551" s="34"/>
      <c r="AM551" s="34"/>
      <c r="AN551" s="34"/>
      <c r="AO551" s="34"/>
    </row>
    <row r="552">
      <c r="A552" s="34"/>
      <c r="B552" s="126"/>
      <c r="C552" s="34"/>
      <c r="D552" s="34"/>
      <c r="E552" s="34"/>
      <c r="F552" s="34"/>
      <c r="G552" s="126"/>
      <c r="H552" s="34"/>
      <c r="I552" s="34"/>
      <c r="J552" s="34"/>
      <c r="K552" s="34"/>
      <c r="L552" s="34"/>
      <c r="M552" s="126"/>
      <c r="N552" s="34"/>
      <c r="O552" s="34"/>
      <c r="P552" s="34"/>
      <c r="Q552" s="34"/>
      <c r="R552" s="34"/>
      <c r="S552" s="34"/>
      <c r="T552" s="34"/>
      <c r="U552" s="34"/>
      <c r="V552" s="126"/>
      <c r="W552" s="34"/>
      <c r="X552" s="126"/>
      <c r="Y552" s="34"/>
      <c r="Z552" s="34"/>
      <c r="AA552" s="34"/>
      <c r="AB552" s="34"/>
      <c r="AC552" s="34"/>
      <c r="AD552" s="34"/>
      <c r="AE552" s="34"/>
      <c r="AF552" s="34"/>
      <c r="AG552" s="34"/>
      <c r="AH552" s="34"/>
      <c r="AI552" s="34"/>
      <c r="AJ552" s="34"/>
      <c r="AK552" s="34"/>
      <c r="AL552" s="34"/>
      <c r="AM552" s="34"/>
      <c r="AN552" s="34"/>
      <c r="AO552" s="34"/>
    </row>
    <row r="553">
      <c r="A553" s="34"/>
      <c r="B553" s="126"/>
      <c r="C553" s="34"/>
      <c r="D553" s="34"/>
      <c r="E553" s="34"/>
      <c r="F553" s="34"/>
      <c r="G553" s="126"/>
      <c r="H553" s="34"/>
      <c r="I553" s="34"/>
      <c r="J553" s="34"/>
      <c r="K553" s="34"/>
      <c r="L553" s="34"/>
      <c r="M553" s="126"/>
      <c r="N553" s="34"/>
      <c r="O553" s="34"/>
      <c r="P553" s="34"/>
      <c r="Q553" s="34"/>
      <c r="R553" s="34"/>
      <c r="S553" s="34"/>
      <c r="T553" s="34"/>
      <c r="U553" s="34"/>
      <c r="V553" s="126"/>
      <c r="W553" s="34"/>
      <c r="X553" s="126"/>
      <c r="Y553" s="34"/>
      <c r="Z553" s="34"/>
      <c r="AA553" s="34"/>
      <c r="AB553" s="34"/>
      <c r="AC553" s="34"/>
      <c r="AD553" s="34"/>
      <c r="AE553" s="34"/>
      <c r="AF553" s="34"/>
      <c r="AG553" s="34"/>
      <c r="AH553" s="34"/>
      <c r="AI553" s="34"/>
      <c r="AJ553" s="34"/>
      <c r="AK553" s="34"/>
      <c r="AL553" s="34"/>
      <c r="AM553" s="34"/>
      <c r="AN553" s="34"/>
      <c r="AO553" s="34"/>
    </row>
    <row r="554">
      <c r="A554" s="34"/>
      <c r="B554" s="126"/>
      <c r="C554" s="34"/>
      <c r="D554" s="34"/>
      <c r="E554" s="34"/>
      <c r="F554" s="34"/>
      <c r="G554" s="126"/>
      <c r="H554" s="34"/>
      <c r="I554" s="34"/>
      <c r="J554" s="34"/>
      <c r="K554" s="34"/>
      <c r="L554" s="34"/>
      <c r="M554" s="126"/>
      <c r="N554" s="34"/>
      <c r="O554" s="34"/>
      <c r="P554" s="34"/>
      <c r="Q554" s="34"/>
      <c r="R554" s="34"/>
      <c r="S554" s="34"/>
      <c r="T554" s="34"/>
      <c r="U554" s="34"/>
      <c r="V554" s="126"/>
      <c r="W554" s="34"/>
      <c r="X554" s="126"/>
      <c r="Y554" s="34"/>
      <c r="Z554" s="34"/>
      <c r="AA554" s="34"/>
      <c r="AB554" s="34"/>
      <c r="AC554" s="34"/>
      <c r="AD554" s="34"/>
      <c r="AE554" s="34"/>
      <c r="AF554" s="34"/>
      <c r="AG554" s="34"/>
      <c r="AH554" s="34"/>
      <c r="AI554" s="34"/>
      <c r="AJ554" s="34"/>
      <c r="AK554" s="34"/>
      <c r="AL554" s="34"/>
      <c r="AM554" s="34"/>
      <c r="AN554" s="34"/>
      <c r="AO554" s="34"/>
    </row>
    <row r="555">
      <c r="A555" s="34"/>
      <c r="B555" s="126"/>
      <c r="C555" s="34"/>
      <c r="D555" s="34"/>
      <c r="E555" s="34"/>
      <c r="F555" s="34"/>
      <c r="G555" s="126"/>
      <c r="H555" s="34"/>
      <c r="I555" s="34"/>
      <c r="J555" s="34"/>
      <c r="K555" s="34"/>
      <c r="L555" s="34"/>
      <c r="M555" s="126"/>
      <c r="N555" s="34"/>
      <c r="O555" s="34"/>
      <c r="P555" s="34"/>
      <c r="Q555" s="34"/>
      <c r="R555" s="34"/>
      <c r="S555" s="34"/>
      <c r="T555" s="34"/>
      <c r="U555" s="34"/>
      <c r="V555" s="126"/>
      <c r="W555" s="34"/>
      <c r="X555" s="126"/>
      <c r="Y555" s="34"/>
      <c r="Z555" s="34"/>
      <c r="AA555" s="34"/>
      <c r="AB555" s="34"/>
      <c r="AC555" s="34"/>
      <c r="AD555" s="34"/>
      <c r="AE555" s="34"/>
      <c r="AF555" s="34"/>
      <c r="AG555" s="34"/>
      <c r="AH555" s="34"/>
      <c r="AI555" s="34"/>
      <c r="AJ555" s="34"/>
      <c r="AK555" s="34"/>
      <c r="AL555" s="34"/>
      <c r="AM555" s="34"/>
      <c r="AN555" s="34"/>
      <c r="AO555" s="34"/>
    </row>
    <row r="556">
      <c r="A556" s="34"/>
      <c r="B556" s="126"/>
      <c r="C556" s="34"/>
      <c r="D556" s="34"/>
      <c r="E556" s="34"/>
      <c r="F556" s="34"/>
      <c r="G556" s="126"/>
      <c r="H556" s="34"/>
      <c r="I556" s="34"/>
      <c r="J556" s="34"/>
      <c r="K556" s="34"/>
      <c r="L556" s="34"/>
      <c r="M556" s="126"/>
      <c r="N556" s="34"/>
      <c r="O556" s="34"/>
      <c r="P556" s="34"/>
      <c r="Q556" s="34"/>
      <c r="R556" s="34"/>
      <c r="S556" s="34"/>
      <c r="T556" s="34"/>
      <c r="U556" s="34"/>
      <c r="V556" s="126"/>
      <c r="W556" s="34"/>
      <c r="X556" s="126"/>
      <c r="Y556" s="34"/>
      <c r="Z556" s="34"/>
      <c r="AA556" s="34"/>
      <c r="AB556" s="34"/>
      <c r="AC556" s="34"/>
      <c r="AD556" s="34"/>
      <c r="AE556" s="34"/>
      <c r="AF556" s="34"/>
      <c r="AG556" s="34"/>
      <c r="AH556" s="34"/>
      <c r="AI556" s="34"/>
      <c r="AJ556" s="34"/>
      <c r="AK556" s="34"/>
      <c r="AL556" s="34"/>
      <c r="AM556" s="34"/>
      <c r="AN556" s="34"/>
      <c r="AO556" s="34"/>
    </row>
    <row r="557">
      <c r="A557" s="34"/>
      <c r="B557" s="126"/>
      <c r="C557" s="34"/>
      <c r="D557" s="34"/>
      <c r="E557" s="34"/>
      <c r="F557" s="34"/>
      <c r="G557" s="126"/>
      <c r="H557" s="34"/>
      <c r="I557" s="34"/>
      <c r="J557" s="34"/>
      <c r="K557" s="34"/>
      <c r="L557" s="34"/>
      <c r="M557" s="126"/>
      <c r="N557" s="34"/>
      <c r="O557" s="34"/>
      <c r="P557" s="34"/>
      <c r="Q557" s="34"/>
      <c r="R557" s="34"/>
      <c r="S557" s="34"/>
      <c r="T557" s="34"/>
      <c r="U557" s="34"/>
      <c r="V557" s="126"/>
      <c r="W557" s="34"/>
      <c r="X557" s="126"/>
      <c r="Y557" s="34"/>
      <c r="Z557" s="34"/>
      <c r="AA557" s="34"/>
      <c r="AB557" s="34"/>
      <c r="AC557" s="34"/>
      <c r="AD557" s="34"/>
      <c r="AE557" s="34"/>
      <c r="AF557" s="34"/>
      <c r="AG557" s="34"/>
      <c r="AH557" s="34"/>
      <c r="AI557" s="34"/>
      <c r="AJ557" s="34"/>
      <c r="AK557" s="34"/>
      <c r="AL557" s="34"/>
      <c r="AM557" s="34"/>
      <c r="AN557" s="34"/>
      <c r="AO557" s="34"/>
    </row>
    <row r="558">
      <c r="A558" s="34"/>
      <c r="B558" s="126"/>
      <c r="C558" s="34"/>
      <c r="D558" s="34"/>
      <c r="E558" s="34"/>
      <c r="F558" s="34"/>
      <c r="G558" s="126"/>
      <c r="H558" s="34"/>
      <c r="I558" s="34"/>
      <c r="J558" s="34"/>
      <c r="K558" s="34"/>
      <c r="L558" s="34"/>
      <c r="M558" s="126"/>
      <c r="N558" s="34"/>
      <c r="O558" s="34"/>
      <c r="P558" s="34"/>
      <c r="Q558" s="34"/>
      <c r="R558" s="34"/>
      <c r="S558" s="34"/>
      <c r="T558" s="34"/>
      <c r="U558" s="34"/>
      <c r="V558" s="126"/>
      <c r="W558" s="34"/>
      <c r="X558" s="126"/>
      <c r="Y558" s="34"/>
      <c r="Z558" s="34"/>
      <c r="AA558" s="34"/>
      <c r="AB558" s="34"/>
      <c r="AC558" s="34"/>
      <c r="AD558" s="34"/>
      <c r="AE558" s="34"/>
      <c r="AF558" s="34"/>
      <c r="AG558" s="34"/>
      <c r="AH558" s="34"/>
      <c r="AI558" s="34"/>
      <c r="AJ558" s="34"/>
      <c r="AK558" s="34"/>
      <c r="AL558" s="34"/>
      <c r="AM558" s="34"/>
      <c r="AN558" s="34"/>
      <c r="AO558" s="34"/>
    </row>
    <row r="559">
      <c r="A559" s="34"/>
      <c r="B559" s="126"/>
      <c r="C559" s="34"/>
      <c r="D559" s="34"/>
      <c r="E559" s="34"/>
      <c r="F559" s="34"/>
      <c r="G559" s="126"/>
      <c r="H559" s="34"/>
      <c r="I559" s="34"/>
      <c r="J559" s="34"/>
      <c r="K559" s="34"/>
      <c r="L559" s="34"/>
      <c r="M559" s="126"/>
      <c r="N559" s="34"/>
      <c r="O559" s="34"/>
      <c r="P559" s="34"/>
      <c r="Q559" s="34"/>
      <c r="R559" s="34"/>
      <c r="S559" s="34"/>
      <c r="T559" s="34"/>
      <c r="U559" s="34"/>
      <c r="V559" s="126"/>
      <c r="W559" s="34"/>
      <c r="X559" s="126"/>
      <c r="Y559" s="34"/>
      <c r="Z559" s="34"/>
      <c r="AA559" s="34"/>
      <c r="AB559" s="34"/>
      <c r="AC559" s="34"/>
      <c r="AD559" s="34"/>
      <c r="AE559" s="34"/>
      <c r="AF559" s="34"/>
      <c r="AG559" s="34"/>
      <c r="AH559" s="34"/>
      <c r="AI559" s="34"/>
      <c r="AJ559" s="34"/>
      <c r="AK559" s="34"/>
      <c r="AL559" s="34"/>
      <c r="AM559" s="34"/>
      <c r="AN559" s="34"/>
      <c r="AO559" s="34"/>
    </row>
    <row r="560">
      <c r="A560" s="34"/>
      <c r="B560" s="126"/>
      <c r="C560" s="34"/>
      <c r="D560" s="34"/>
      <c r="E560" s="34"/>
      <c r="F560" s="34"/>
      <c r="G560" s="126"/>
      <c r="H560" s="34"/>
      <c r="I560" s="34"/>
      <c r="J560" s="34"/>
      <c r="K560" s="34"/>
      <c r="L560" s="34"/>
      <c r="M560" s="126"/>
      <c r="N560" s="34"/>
      <c r="O560" s="34"/>
      <c r="P560" s="34"/>
      <c r="Q560" s="34"/>
      <c r="R560" s="34"/>
      <c r="S560" s="34"/>
      <c r="T560" s="34"/>
      <c r="U560" s="34"/>
      <c r="V560" s="126"/>
      <c r="W560" s="34"/>
      <c r="X560" s="126"/>
      <c r="Y560" s="34"/>
      <c r="Z560" s="34"/>
      <c r="AA560" s="34"/>
      <c r="AB560" s="34"/>
      <c r="AC560" s="34"/>
      <c r="AD560" s="34"/>
      <c r="AE560" s="34"/>
      <c r="AF560" s="34"/>
      <c r="AG560" s="34"/>
      <c r="AH560" s="34"/>
      <c r="AI560" s="34"/>
      <c r="AJ560" s="34"/>
      <c r="AK560" s="34"/>
      <c r="AL560" s="34"/>
      <c r="AM560" s="34"/>
      <c r="AN560" s="34"/>
      <c r="AO560" s="34"/>
    </row>
    <row r="561">
      <c r="A561" s="34"/>
      <c r="B561" s="126"/>
      <c r="C561" s="34"/>
      <c r="D561" s="34"/>
      <c r="E561" s="34"/>
      <c r="F561" s="34"/>
      <c r="G561" s="126"/>
      <c r="H561" s="34"/>
      <c r="I561" s="34"/>
      <c r="J561" s="34"/>
      <c r="K561" s="34"/>
      <c r="L561" s="34"/>
      <c r="M561" s="126"/>
      <c r="N561" s="34"/>
      <c r="O561" s="34"/>
      <c r="P561" s="34"/>
      <c r="Q561" s="34"/>
      <c r="R561" s="34"/>
      <c r="S561" s="34"/>
      <c r="T561" s="34"/>
      <c r="U561" s="34"/>
      <c r="V561" s="126"/>
      <c r="W561" s="34"/>
      <c r="X561" s="126"/>
      <c r="Y561" s="34"/>
      <c r="Z561" s="34"/>
      <c r="AA561" s="34"/>
      <c r="AB561" s="34"/>
      <c r="AC561" s="34"/>
      <c r="AD561" s="34"/>
      <c r="AE561" s="34"/>
      <c r="AF561" s="34"/>
      <c r="AG561" s="34"/>
      <c r="AH561" s="34"/>
      <c r="AI561" s="34"/>
      <c r="AJ561" s="34"/>
      <c r="AK561" s="34"/>
      <c r="AL561" s="34"/>
      <c r="AM561" s="34"/>
      <c r="AN561" s="34"/>
      <c r="AO561" s="34"/>
    </row>
    <row r="562">
      <c r="A562" s="34"/>
      <c r="B562" s="126"/>
      <c r="C562" s="34"/>
      <c r="D562" s="34"/>
      <c r="E562" s="34"/>
      <c r="F562" s="34"/>
      <c r="G562" s="126"/>
      <c r="H562" s="34"/>
      <c r="I562" s="34"/>
      <c r="J562" s="34"/>
      <c r="K562" s="34"/>
      <c r="L562" s="34"/>
      <c r="M562" s="126"/>
      <c r="N562" s="34"/>
      <c r="O562" s="34"/>
      <c r="P562" s="34"/>
      <c r="Q562" s="34"/>
      <c r="R562" s="34"/>
      <c r="S562" s="34"/>
      <c r="T562" s="34"/>
      <c r="U562" s="34"/>
      <c r="V562" s="126"/>
      <c r="W562" s="34"/>
      <c r="X562" s="126"/>
      <c r="Y562" s="34"/>
      <c r="Z562" s="34"/>
      <c r="AA562" s="34"/>
      <c r="AB562" s="34"/>
      <c r="AC562" s="34"/>
      <c r="AD562" s="34"/>
      <c r="AE562" s="34"/>
      <c r="AF562" s="34"/>
      <c r="AG562" s="34"/>
      <c r="AH562" s="34"/>
      <c r="AI562" s="34"/>
      <c r="AJ562" s="34"/>
      <c r="AK562" s="34"/>
      <c r="AL562" s="34"/>
      <c r="AM562" s="34"/>
      <c r="AN562" s="34"/>
      <c r="AO562" s="34"/>
    </row>
    <row r="563">
      <c r="A563" s="34"/>
      <c r="B563" s="126"/>
      <c r="C563" s="34"/>
      <c r="D563" s="34"/>
      <c r="E563" s="34"/>
      <c r="F563" s="34"/>
      <c r="G563" s="126"/>
      <c r="H563" s="34"/>
      <c r="I563" s="34"/>
      <c r="J563" s="34"/>
      <c r="K563" s="34"/>
      <c r="L563" s="34"/>
      <c r="M563" s="126"/>
      <c r="N563" s="34"/>
      <c r="O563" s="34"/>
      <c r="P563" s="34"/>
      <c r="Q563" s="34"/>
      <c r="R563" s="34"/>
      <c r="S563" s="34"/>
      <c r="T563" s="34"/>
      <c r="U563" s="34"/>
      <c r="V563" s="126"/>
      <c r="W563" s="34"/>
      <c r="X563" s="126"/>
      <c r="Y563" s="34"/>
      <c r="Z563" s="34"/>
      <c r="AA563" s="34"/>
      <c r="AB563" s="34"/>
      <c r="AC563" s="34"/>
      <c r="AD563" s="34"/>
      <c r="AE563" s="34"/>
      <c r="AF563" s="34"/>
      <c r="AG563" s="34"/>
      <c r="AH563" s="34"/>
      <c r="AI563" s="34"/>
      <c r="AJ563" s="34"/>
      <c r="AK563" s="34"/>
      <c r="AL563" s="34"/>
      <c r="AM563" s="34"/>
      <c r="AN563" s="34"/>
      <c r="AO563" s="34"/>
    </row>
    <row r="564">
      <c r="A564" s="34"/>
      <c r="B564" s="126"/>
      <c r="C564" s="34"/>
      <c r="D564" s="34"/>
      <c r="E564" s="34"/>
      <c r="F564" s="34"/>
      <c r="G564" s="126"/>
      <c r="H564" s="34"/>
      <c r="I564" s="34"/>
      <c r="J564" s="34"/>
      <c r="K564" s="34"/>
      <c r="L564" s="34"/>
      <c r="M564" s="126"/>
      <c r="N564" s="34"/>
      <c r="O564" s="34"/>
      <c r="P564" s="34"/>
      <c r="Q564" s="34"/>
      <c r="R564" s="34"/>
      <c r="S564" s="34"/>
      <c r="T564" s="34"/>
      <c r="U564" s="34"/>
      <c r="V564" s="126"/>
      <c r="W564" s="34"/>
      <c r="X564" s="126"/>
      <c r="Y564" s="34"/>
      <c r="Z564" s="34"/>
      <c r="AA564" s="34"/>
      <c r="AB564" s="34"/>
      <c r="AC564" s="34"/>
      <c r="AD564" s="34"/>
      <c r="AE564" s="34"/>
      <c r="AF564" s="34"/>
      <c r="AG564" s="34"/>
      <c r="AH564" s="34"/>
      <c r="AI564" s="34"/>
      <c r="AJ564" s="34"/>
      <c r="AK564" s="34"/>
      <c r="AL564" s="34"/>
      <c r="AM564" s="34"/>
      <c r="AN564" s="34"/>
      <c r="AO564" s="34"/>
    </row>
    <row r="565">
      <c r="A565" s="34"/>
      <c r="B565" s="126"/>
      <c r="C565" s="34"/>
      <c r="D565" s="34"/>
      <c r="E565" s="34"/>
      <c r="F565" s="34"/>
      <c r="G565" s="126"/>
      <c r="H565" s="34"/>
      <c r="I565" s="34"/>
      <c r="J565" s="34"/>
      <c r="K565" s="34"/>
      <c r="L565" s="34"/>
      <c r="M565" s="126"/>
      <c r="N565" s="34"/>
      <c r="O565" s="34"/>
      <c r="P565" s="34"/>
      <c r="Q565" s="34"/>
      <c r="R565" s="34"/>
      <c r="S565" s="34"/>
      <c r="T565" s="34"/>
      <c r="U565" s="34"/>
      <c r="V565" s="126"/>
      <c r="W565" s="34"/>
      <c r="X565" s="126"/>
      <c r="Y565" s="34"/>
      <c r="Z565" s="34"/>
      <c r="AA565" s="34"/>
      <c r="AB565" s="34"/>
      <c r="AC565" s="34"/>
      <c r="AD565" s="34"/>
      <c r="AE565" s="34"/>
      <c r="AF565" s="34"/>
      <c r="AG565" s="34"/>
      <c r="AH565" s="34"/>
      <c r="AI565" s="34"/>
      <c r="AJ565" s="34"/>
      <c r="AK565" s="34"/>
      <c r="AL565" s="34"/>
      <c r="AM565" s="34"/>
      <c r="AN565" s="34"/>
      <c r="AO565" s="34"/>
    </row>
    <row r="566">
      <c r="A566" s="34"/>
      <c r="B566" s="126"/>
      <c r="C566" s="34"/>
      <c r="D566" s="34"/>
      <c r="E566" s="34"/>
      <c r="F566" s="34"/>
      <c r="G566" s="126"/>
      <c r="H566" s="34"/>
      <c r="I566" s="34"/>
      <c r="J566" s="34"/>
      <c r="K566" s="34"/>
      <c r="L566" s="34"/>
      <c r="M566" s="126"/>
      <c r="N566" s="34"/>
      <c r="O566" s="34"/>
      <c r="P566" s="34"/>
      <c r="Q566" s="34"/>
      <c r="R566" s="34"/>
      <c r="S566" s="34"/>
      <c r="T566" s="34"/>
      <c r="U566" s="34"/>
      <c r="V566" s="126"/>
      <c r="W566" s="34"/>
      <c r="X566" s="126"/>
      <c r="Y566" s="34"/>
      <c r="Z566" s="34"/>
      <c r="AA566" s="34"/>
      <c r="AB566" s="34"/>
      <c r="AC566" s="34"/>
      <c r="AD566" s="34"/>
      <c r="AE566" s="34"/>
      <c r="AF566" s="34"/>
      <c r="AG566" s="34"/>
      <c r="AH566" s="34"/>
      <c r="AI566" s="34"/>
      <c r="AJ566" s="34"/>
      <c r="AK566" s="34"/>
      <c r="AL566" s="34"/>
      <c r="AM566" s="34"/>
      <c r="AN566" s="34"/>
      <c r="AO566" s="34"/>
    </row>
    <row r="567">
      <c r="A567" s="34"/>
      <c r="B567" s="126"/>
      <c r="C567" s="34"/>
      <c r="D567" s="34"/>
      <c r="E567" s="34"/>
      <c r="F567" s="34"/>
      <c r="G567" s="126"/>
      <c r="H567" s="34"/>
      <c r="I567" s="34"/>
      <c r="J567" s="34"/>
      <c r="K567" s="34"/>
      <c r="L567" s="34"/>
      <c r="M567" s="126"/>
      <c r="N567" s="34"/>
      <c r="O567" s="34"/>
      <c r="P567" s="34"/>
      <c r="Q567" s="34"/>
      <c r="R567" s="34"/>
      <c r="S567" s="34"/>
      <c r="T567" s="34"/>
      <c r="U567" s="34"/>
      <c r="V567" s="126"/>
      <c r="W567" s="34"/>
      <c r="X567" s="126"/>
      <c r="Y567" s="34"/>
      <c r="Z567" s="34"/>
      <c r="AA567" s="34"/>
      <c r="AB567" s="34"/>
      <c r="AC567" s="34"/>
      <c r="AD567" s="34"/>
      <c r="AE567" s="34"/>
      <c r="AF567" s="34"/>
      <c r="AG567" s="34"/>
      <c r="AH567" s="34"/>
      <c r="AI567" s="34"/>
      <c r="AJ567" s="34"/>
      <c r="AK567" s="34"/>
      <c r="AL567" s="34"/>
      <c r="AM567" s="34"/>
      <c r="AN567" s="34"/>
      <c r="AO567" s="34"/>
    </row>
    <row r="568">
      <c r="A568" s="34"/>
      <c r="B568" s="126"/>
      <c r="C568" s="34"/>
      <c r="D568" s="34"/>
      <c r="E568" s="34"/>
      <c r="F568" s="34"/>
      <c r="G568" s="126"/>
      <c r="H568" s="34"/>
      <c r="I568" s="34"/>
      <c r="J568" s="34"/>
      <c r="K568" s="34"/>
      <c r="L568" s="34"/>
      <c r="M568" s="126"/>
      <c r="N568" s="34"/>
      <c r="O568" s="34"/>
      <c r="P568" s="34"/>
      <c r="Q568" s="34"/>
      <c r="R568" s="34"/>
      <c r="S568" s="34"/>
      <c r="T568" s="34"/>
      <c r="U568" s="34"/>
      <c r="V568" s="126"/>
      <c r="W568" s="34"/>
      <c r="X568" s="126"/>
      <c r="Y568" s="34"/>
      <c r="Z568" s="34"/>
      <c r="AA568" s="34"/>
      <c r="AB568" s="34"/>
      <c r="AC568" s="34"/>
      <c r="AD568" s="34"/>
      <c r="AE568" s="34"/>
      <c r="AF568" s="34"/>
      <c r="AG568" s="34"/>
      <c r="AH568" s="34"/>
      <c r="AI568" s="34"/>
      <c r="AJ568" s="34"/>
      <c r="AK568" s="34"/>
      <c r="AL568" s="34"/>
      <c r="AM568" s="34"/>
      <c r="AN568" s="34"/>
      <c r="AO568" s="34"/>
    </row>
    <row r="569">
      <c r="A569" s="34"/>
      <c r="B569" s="126"/>
      <c r="C569" s="34"/>
      <c r="D569" s="34"/>
      <c r="E569" s="34"/>
      <c r="F569" s="34"/>
      <c r="G569" s="126"/>
      <c r="H569" s="34"/>
      <c r="I569" s="34"/>
      <c r="J569" s="34"/>
      <c r="K569" s="34"/>
      <c r="L569" s="34"/>
      <c r="M569" s="126"/>
      <c r="N569" s="34"/>
      <c r="O569" s="34"/>
      <c r="P569" s="34"/>
      <c r="Q569" s="34"/>
      <c r="R569" s="34"/>
      <c r="S569" s="34"/>
      <c r="T569" s="34"/>
      <c r="U569" s="34"/>
      <c r="V569" s="126"/>
      <c r="W569" s="34"/>
      <c r="X569" s="126"/>
      <c r="Y569" s="34"/>
      <c r="Z569" s="34"/>
      <c r="AA569" s="34"/>
      <c r="AB569" s="34"/>
      <c r="AC569" s="34"/>
      <c r="AD569" s="34"/>
      <c r="AE569" s="34"/>
      <c r="AF569" s="34"/>
      <c r="AG569" s="34"/>
      <c r="AH569" s="34"/>
      <c r="AI569" s="34"/>
      <c r="AJ569" s="34"/>
      <c r="AK569" s="34"/>
      <c r="AL569" s="34"/>
      <c r="AM569" s="34"/>
      <c r="AN569" s="34"/>
      <c r="AO569" s="34"/>
    </row>
    <row r="570">
      <c r="A570" s="34"/>
      <c r="B570" s="126"/>
      <c r="C570" s="34"/>
      <c r="D570" s="34"/>
      <c r="E570" s="34"/>
      <c r="F570" s="34"/>
      <c r="G570" s="126"/>
      <c r="H570" s="34"/>
      <c r="I570" s="34"/>
      <c r="J570" s="34"/>
      <c r="K570" s="34"/>
      <c r="L570" s="34"/>
      <c r="M570" s="126"/>
      <c r="N570" s="34"/>
      <c r="O570" s="34"/>
      <c r="P570" s="34"/>
      <c r="Q570" s="34"/>
      <c r="R570" s="34"/>
      <c r="S570" s="34"/>
      <c r="T570" s="34"/>
      <c r="U570" s="34"/>
      <c r="V570" s="126"/>
      <c r="W570" s="34"/>
      <c r="X570" s="126"/>
      <c r="Y570" s="34"/>
      <c r="Z570" s="34"/>
      <c r="AA570" s="34"/>
      <c r="AB570" s="34"/>
      <c r="AC570" s="34"/>
      <c r="AD570" s="34"/>
      <c r="AE570" s="34"/>
      <c r="AF570" s="34"/>
      <c r="AG570" s="34"/>
      <c r="AH570" s="34"/>
      <c r="AI570" s="34"/>
      <c r="AJ570" s="34"/>
      <c r="AK570" s="34"/>
      <c r="AL570" s="34"/>
      <c r="AM570" s="34"/>
      <c r="AN570" s="34"/>
      <c r="AO570" s="34"/>
    </row>
    <row r="571">
      <c r="A571" s="34"/>
      <c r="B571" s="126"/>
      <c r="C571" s="34"/>
      <c r="D571" s="34"/>
      <c r="E571" s="34"/>
      <c r="F571" s="34"/>
      <c r="G571" s="126"/>
      <c r="H571" s="34"/>
      <c r="I571" s="34"/>
      <c r="J571" s="34"/>
      <c r="K571" s="34"/>
      <c r="L571" s="34"/>
      <c r="M571" s="126"/>
      <c r="N571" s="34"/>
      <c r="O571" s="34"/>
      <c r="P571" s="34"/>
      <c r="Q571" s="34"/>
      <c r="R571" s="34"/>
      <c r="S571" s="34"/>
      <c r="T571" s="34"/>
      <c r="U571" s="34"/>
      <c r="V571" s="126"/>
      <c r="W571" s="34"/>
      <c r="X571" s="126"/>
      <c r="Y571" s="34"/>
      <c r="Z571" s="34"/>
      <c r="AA571" s="34"/>
      <c r="AB571" s="34"/>
      <c r="AC571" s="34"/>
      <c r="AD571" s="34"/>
      <c r="AE571" s="34"/>
      <c r="AF571" s="34"/>
      <c r="AG571" s="34"/>
      <c r="AH571" s="34"/>
      <c r="AI571" s="34"/>
      <c r="AJ571" s="34"/>
      <c r="AK571" s="34"/>
      <c r="AL571" s="34"/>
      <c r="AM571" s="34"/>
      <c r="AN571" s="34"/>
      <c r="AO571" s="34"/>
    </row>
    <row r="572">
      <c r="A572" s="34"/>
      <c r="B572" s="126"/>
      <c r="C572" s="34"/>
      <c r="D572" s="34"/>
      <c r="E572" s="34"/>
      <c r="F572" s="34"/>
      <c r="G572" s="126"/>
      <c r="H572" s="34"/>
      <c r="I572" s="34"/>
      <c r="J572" s="34"/>
      <c r="K572" s="34"/>
      <c r="L572" s="34"/>
      <c r="M572" s="126"/>
      <c r="N572" s="34"/>
      <c r="O572" s="34"/>
      <c r="P572" s="34"/>
      <c r="Q572" s="34"/>
      <c r="R572" s="34"/>
      <c r="S572" s="34"/>
      <c r="T572" s="34"/>
      <c r="U572" s="34"/>
      <c r="V572" s="126"/>
      <c r="W572" s="34"/>
      <c r="X572" s="126"/>
      <c r="Y572" s="34"/>
      <c r="Z572" s="34"/>
      <c r="AA572" s="34"/>
      <c r="AB572" s="34"/>
      <c r="AC572" s="34"/>
      <c r="AD572" s="34"/>
      <c r="AE572" s="34"/>
      <c r="AF572" s="34"/>
      <c r="AG572" s="34"/>
      <c r="AH572" s="34"/>
      <c r="AI572" s="34"/>
      <c r="AJ572" s="34"/>
      <c r="AK572" s="34"/>
      <c r="AL572" s="34"/>
      <c r="AM572" s="34"/>
      <c r="AN572" s="34"/>
      <c r="AO572" s="34"/>
    </row>
    <row r="573">
      <c r="A573" s="34"/>
      <c r="B573" s="126"/>
      <c r="C573" s="34"/>
      <c r="D573" s="34"/>
      <c r="E573" s="34"/>
      <c r="F573" s="34"/>
      <c r="G573" s="126"/>
      <c r="H573" s="34"/>
      <c r="I573" s="34"/>
      <c r="J573" s="34"/>
      <c r="K573" s="34"/>
      <c r="L573" s="34"/>
      <c r="M573" s="126"/>
      <c r="N573" s="34"/>
      <c r="O573" s="34"/>
      <c r="P573" s="34"/>
      <c r="Q573" s="34"/>
      <c r="R573" s="34"/>
      <c r="S573" s="34"/>
      <c r="T573" s="34"/>
      <c r="U573" s="34"/>
      <c r="V573" s="126"/>
      <c r="W573" s="34"/>
      <c r="X573" s="126"/>
      <c r="Y573" s="34"/>
      <c r="Z573" s="34"/>
      <c r="AA573" s="34"/>
      <c r="AB573" s="34"/>
      <c r="AC573" s="34"/>
      <c r="AD573" s="34"/>
      <c r="AE573" s="34"/>
      <c r="AF573" s="34"/>
      <c r="AG573" s="34"/>
      <c r="AH573" s="34"/>
      <c r="AI573" s="34"/>
      <c r="AJ573" s="34"/>
      <c r="AK573" s="34"/>
      <c r="AL573" s="34"/>
      <c r="AM573" s="34"/>
      <c r="AN573" s="34"/>
      <c r="AO573" s="34"/>
    </row>
    <row r="574">
      <c r="A574" s="34"/>
      <c r="B574" s="126"/>
      <c r="C574" s="34"/>
      <c r="D574" s="34"/>
      <c r="E574" s="34"/>
      <c r="F574" s="34"/>
      <c r="G574" s="126"/>
      <c r="H574" s="34"/>
      <c r="I574" s="34"/>
      <c r="J574" s="34"/>
      <c r="K574" s="34"/>
      <c r="L574" s="34"/>
      <c r="M574" s="126"/>
      <c r="N574" s="34"/>
      <c r="O574" s="34"/>
      <c r="P574" s="34"/>
      <c r="Q574" s="34"/>
      <c r="R574" s="34"/>
      <c r="S574" s="34"/>
      <c r="T574" s="34"/>
      <c r="U574" s="34"/>
      <c r="V574" s="126"/>
      <c r="W574" s="34"/>
      <c r="X574" s="126"/>
      <c r="Y574" s="34"/>
      <c r="Z574" s="34"/>
      <c r="AA574" s="34"/>
      <c r="AB574" s="34"/>
      <c r="AC574" s="34"/>
      <c r="AD574" s="34"/>
      <c r="AE574" s="34"/>
      <c r="AF574" s="34"/>
      <c r="AG574" s="34"/>
      <c r="AH574" s="34"/>
      <c r="AI574" s="34"/>
      <c r="AJ574" s="34"/>
      <c r="AK574" s="34"/>
      <c r="AL574" s="34"/>
      <c r="AM574" s="34"/>
      <c r="AN574" s="34"/>
      <c r="AO574" s="34"/>
    </row>
    <row r="575">
      <c r="A575" s="34"/>
      <c r="B575" s="126"/>
      <c r="C575" s="34"/>
      <c r="D575" s="34"/>
      <c r="E575" s="34"/>
      <c r="F575" s="34"/>
      <c r="G575" s="126"/>
      <c r="H575" s="34"/>
      <c r="I575" s="34"/>
      <c r="J575" s="34"/>
      <c r="K575" s="34"/>
      <c r="L575" s="34"/>
      <c r="M575" s="126"/>
      <c r="N575" s="34"/>
      <c r="O575" s="34"/>
      <c r="P575" s="34"/>
      <c r="Q575" s="34"/>
      <c r="R575" s="34"/>
      <c r="S575" s="34"/>
      <c r="T575" s="34"/>
      <c r="U575" s="34"/>
      <c r="V575" s="126"/>
      <c r="W575" s="34"/>
      <c r="X575" s="126"/>
      <c r="Y575" s="34"/>
      <c r="Z575" s="34"/>
      <c r="AA575" s="34"/>
      <c r="AB575" s="34"/>
      <c r="AC575" s="34"/>
      <c r="AD575" s="34"/>
      <c r="AE575" s="34"/>
      <c r="AF575" s="34"/>
      <c r="AG575" s="34"/>
      <c r="AH575" s="34"/>
      <c r="AI575" s="34"/>
      <c r="AJ575" s="34"/>
      <c r="AK575" s="34"/>
      <c r="AL575" s="34"/>
      <c r="AM575" s="34"/>
      <c r="AN575" s="34"/>
      <c r="AO575" s="34"/>
    </row>
    <row r="576">
      <c r="A576" s="34"/>
      <c r="B576" s="126"/>
      <c r="C576" s="34"/>
      <c r="D576" s="34"/>
      <c r="E576" s="34"/>
      <c r="F576" s="34"/>
      <c r="G576" s="126"/>
      <c r="H576" s="34"/>
      <c r="I576" s="34"/>
      <c r="J576" s="34"/>
      <c r="K576" s="34"/>
      <c r="L576" s="34"/>
      <c r="M576" s="126"/>
      <c r="N576" s="34"/>
      <c r="O576" s="34"/>
      <c r="P576" s="34"/>
      <c r="Q576" s="34"/>
      <c r="R576" s="34"/>
      <c r="S576" s="34"/>
      <c r="T576" s="34"/>
      <c r="U576" s="34"/>
      <c r="V576" s="126"/>
      <c r="W576" s="34"/>
      <c r="X576" s="126"/>
      <c r="Y576" s="34"/>
      <c r="Z576" s="34"/>
      <c r="AA576" s="34"/>
      <c r="AB576" s="34"/>
      <c r="AC576" s="34"/>
      <c r="AD576" s="34"/>
      <c r="AE576" s="34"/>
      <c r="AF576" s="34"/>
      <c r="AG576" s="34"/>
      <c r="AH576" s="34"/>
      <c r="AI576" s="34"/>
      <c r="AJ576" s="34"/>
      <c r="AK576" s="34"/>
      <c r="AL576" s="34"/>
      <c r="AM576" s="34"/>
      <c r="AN576" s="34"/>
      <c r="AO576" s="34"/>
    </row>
    <row r="577">
      <c r="A577" s="34"/>
      <c r="B577" s="126"/>
      <c r="C577" s="34"/>
      <c r="D577" s="34"/>
      <c r="E577" s="34"/>
      <c r="F577" s="34"/>
      <c r="G577" s="126"/>
      <c r="H577" s="34"/>
      <c r="I577" s="34"/>
      <c r="J577" s="34"/>
      <c r="K577" s="34"/>
      <c r="L577" s="34"/>
      <c r="M577" s="126"/>
      <c r="N577" s="34"/>
      <c r="O577" s="34"/>
      <c r="P577" s="34"/>
      <c r="Q577" s="34"/>
      <c r="R577" s="34"/>
      <c r="S577" s="34"/>
      <c r="T577" s="34"/>
      <c r="U577" s="34"/>
      <c r="V577" s="126"/>
      <c r="W577" s="34"/>
      <c r="X577" s="126"/>
      <c r="Y577" s="34"/>
      <c r="Z577" s="34"/>
      <c r="AA577" s="34"/>
      <c r="AB577" s="34"/>
      <c r="AC577" s="34"/>
      <c r="AD577" s="34"/>
      <c r="AE577" s="34"/>
      <c r="AF577" s="34"/>
      <c r="AG577" s="34"/>
      <c r="AH577" s="34"/>
      <c r="AI577" s="34"/>
      <c r="AJ577" s="34"/>
      <c r="AK577" s="34"/>
      <c r="AL577" s="34"/>
      <c r="AM577" s="34"/>
      <c r="AN577" s="34"/>
      <c r="AO577" s="34"/>
    </row>
    <row r="578">
      <c r="A578" s="34"/>
      <c r="B578" s="126"/>
      <c r="C578" s="34"/>
      <c r="D578" s="34"/>
      <c r="E578" s="34"/>
      <c r="F578" s="34"/>
      <c r="G578" s="126"/>
      <c r="H578" s="34"/>
      <c r="I578" s="34"/>
      <c r="J578" s="34"/>
      <c r="K578" s="34"/>
      <c r="L578" s="34"/>
      <c r="M578" s="126"/>
      <c r="N578" s="34"/>
      <c r="O578" s="34"/>
      <c r="P578" s="34"/>
      <c r="Q578" s="34"/>
      <c r="R578" s="34"/>
      <c r="S578" s="34"/>
      <c r="T578" s="34"/>
      <c r="U578" s="34"/>
      <c r="V578" s="126"/>
      <c r="W578" s="34"/>
      <c r="X578" s="126"/>
      <c r="Y578" s="34"/>
      <c r="Z578" s="34"/>
      <c r="AA578" s="34"/>
      <c r="AB578" s="34"/>
      <c r="AC578" s="34"/>
      <c r="AD578" s="34"/>
      <c r="AE578" s="34"/>
      <c r="AF578" s="34"/>
      <c r="AG578" s="34"/>
      <c r="AH578" s="34"/>
      <c r="AI578" s="34"/>
      <c r="AJ578" s="34"/>
      <c r="AK578" s="34"/>
      <c r="AL578" s="34"/>
      <c r="AM578" s="34"/>
      <c r="AN578" s="34"/>
      <c r="AO578" s="34"/>
    </row>
    <row r="579">
      <c r="A579" s="34"/>
      <c r="B579" s="126"/>
      <c r="C579" s="34"/>
      <c r="D579" s="34"/>
      <c r="E579" s="34"/>
      <c r="F579" s="34"/>
      <c r="G579" s="126"/>
      <c r="H579" s="34"/>
      <c r="I579" s="34"/>
      <c r="J579" s="34"/>
      <c r="K579" s="34"/>
      <c r="L579" s="34"/>
      <c r="M579" s="126"/>
      <c r="N579" s="34"/>
      <c r="O579" s="34"/>
      <c r="P579" s="34"/>
      <c r="Q579" s="34"/>
      <c r="R579" s="34"/>
      <c r="S579" s="34"/>
      <c r="T579" s="34"/>
      <c r="U579" s="34"/>
      <c r="V579" s="126"/>
      <c r="W579" s="34"/>
      <c r="X579" s="126"/>
      <c r="Y579" s="34"/>
      <c r="Z579" s="34"/>
      <c r="AA579" s="34"/>
      <c r="AB579" s="34"/>
      <c r="AC579" s="34"/>
      <c r="AD579" s="34"/>
      <c r="AE579" s="34"/>
      <c r="AF579" s="34"/>
      <c r="AG579" s="34"/>
      <c r="AH579" s="34"/>
      <c r="AI579" s="34"/>
      <c r="AJ579" s="34"/>
      <c r="AK579" s="34"/>
      <c r="AL579" s="34"/>
      <c r="AM579" s="34"/>
      <c r="AN579" s="34"/>
      <c r="AO579" s="34"/>
    </row>
    <row r="580">
      <c r="A580" s="34"/>
      <c r="B580" s="126"/>
      <c r="C580" s="34"/>
      <c r="D580" s="34"/>
      <c r="E580" s="34"/>
      <c r="F580" s="34"/>
      <c r="G580" s="126"/>
      <c r="H580" s="34"/>
      <c r="I580" s="34"/>
      <c r="J580" s="34"/>
      <c r="K580" s="34"/>
      <c r="L580" s="34"/>
      <c r="M580" s="126"/>
      <c r="N580" s="34"/>
      <c r="O580" s="34"/>
      <c r="P580" s="34"/>
      <c r="Q580" s="34"/>
      <c r="R580" s="34"/>
      <c r="S580" s="34"/>
      <c r="T580" s="34"/>
      <c r="U580" s="34"/>
      <c r="V580" s="126"/>
      <c r="W580" s="34"/>
      <c r="X580" s="126"/>
      <c r="Y580" s="34"/>
      <c r="Z580" s="34"/>
      <c r="AA580" s="34"/>
      <c r="AB580" s="34"/>
      <c r="AC580" s="34"/>
      <c r="AD580" s="34"/>
      <c r="AE580" s="34"/>
      <c r="AF580" s="34"/>
      <c r="AG580" s="34"/>
      <c r="AH580" s="34"/>
      <c r="AI580" s="34"/>
      <c r="AJ580" s="34"/>
      <c r="AK580" s="34"/>
      <c r="AL580" s="34"/>
      <c r="AM580" s="34"/>
      <c r="AN580" s="34"/>
      <c r="AO580" s="34"/>
    </row>
    <row r="581">
      <c r="A581" s="34"/>
      <c r="B581" s="126"/>
      <c r="C581" s="34"/>
      <c r="D581" s="34"/>
      <c r="E581" s="34"/>
      <c r="F581" s="34"/>
      <c r="G581" s="126"/>
      <c r="H581" s="34"/>
      <c r="I581" s="34"/>
      <c r="J581" s="34"/>
      <c r="K581" s="34"/>
      <c r="L581" s="34"/>
      <c r="M581" s="126"/>
      <c r="N581" s="34"/>
      <c r="O581" s="34"/>
      <c r="P581" s="34"/>
      <c r="Q581" s="34"/>
      <c r="R581" s="34"/>
      <c r="S581" s="34"/>
      <c r="T581" s="34"/>
      <c r="U581" s="34"/>
      <c r="V581" s="126"/>
      <c r="W581" s="34"/>
      <c r="X581" s="126"/>
      <c r="Y581" s="34"/>
      <c r="Z581" s="34"/>
      <c r="AA581" s="34"/>
      <c r="AB581" s="34"/>
      <c r="AC581" s="34"/>
      <c r="AD581" s="34"/>
      <c r="AE581" s="34"/>
      <c r="AF581" s="34"/>
      <c r="AG581" s="34"/>
      <c r="AH581" s="34"/>
      <c r="AI581" s="34"/>
      <c r="AJ581" s="34"/>
      <c r="AK581" s="34"/>
      <c r="AL581" s="34"/>
      <c r="AM581" s="34"/>
      <c r="AN581" s="34"/>
      <c r="AO581" s="34"/>
    </row>
    <row r="582">
      <c r="A582" s="34"/>
      <c r="B582" s="126"/>
      <c r="C582" s="34"/>
      <c r="D582" s="34"/>
      <c r="E582" s="34"/>
      <c r="F582" s="34"/>
      <c r="G582" s="126"/>
      <c r="H582" s="34"/>
      <c r="I582" s="34"/>
      <c r="J582" s="34"/>
      <c r="K582" s="34"/>
      <c r="L582" s="34"/>
      <c r="M582" s="126"/>
      <c r="N582" s="34"/>
      <c r="O582" s="34"/>
      <c r="P582" s="34"/>
      <c r="Q582" s="34"/>
      <c r="R582" s="34"/>
      <c r="S582" s="34"/>
      <c r="T582" s="34"/>
      <c r="U582" s="34"/>
      <c r="V582" s="126"/>
      <c r="W582" s="34"/>
      <c r="X582" s="126"/>
      <c r="Y582" s="34"/>
      <c r="Z582" s="34"/>
      <c r="AA582" s="34"/>
      <c r="AB582" s="34"/>
      <c r="AC582" s="34"/>
      <c r="AD582" s="34"/>
      <c r="AE582" s="34"/>
      <c r="AF582" s="34"/>
      <c r="AG582" s="34"/>
      <c r="AH582" s="34"/>
      <c r="AI582" s="34"/>
      <c r="AJ582" s="34"/>
      <c r="AK582" s="34"/>
      <c r="AL582" s="34"/>
      <c r="AM582" s="34"/>
      <c r="AN582" s="34"/>
      <c r="AO582" s="34"/>
    </row>
    <row r="583">
      <c r="A583" s="34"/>
      <c r="B583" s="126"/>
      <c r="C583" s="34"/>
      <c r="D583" s="34"/>
      <c r="E583" s="34"/>
      <c r="F583" s="34"/>
      <c r="G583" s="126"/>
      <c r="H583" s="34"/>
      <c r="I583" s="34"/>
      <c r="J583" s="34"/>
      <c r="K583" s="34"/>
      <c r="L583" s="34"/>
      <c r="M583" s="126"/>
      <c r="N583" s="34"/>
      <c r="O583" s="34"/>
      <c r="P583" s="34"/>
      <c r="Q583" s="34"/>
      <c r="R583" s="34"/>
      <c r="S583" s="34"/>
      <c r="T583" s="34"/>
      <c r="U583" s="34"/>
      <c r="V583" s="126"/>
      <c r="W583" s="34"/>
      <c r="X583" s="126"/>
      <c r="Y583" s="34"/>
      <c r="Z583" s="34"/>
      <c r="AA583" s="34"/>
      <c r="AB583" s="34"/>
      <c r="AC583" s="34"/>
      <c r="AD583" s="34"/>
      <c r="AE583" s="34"/>
      <c r="AF583" s="34"/>
      <c r="AG583" s="34"/>
      <c r="AH583" s="34"/>
      <c r="AI583" s="34"/>
      <c r="AJ583" s="34"/>
      <c r="AK583" s="34"/>
      <c r="AL583" s="34"/>
      <c r="AM583" s="34"/>
      <c r="AN583" s="34"/>
      <c r="AO583" s="34"/>
    </row>
    <row r="584">
      <c r="A584" s="34"/>
      <c r="B584" s="126"/>
      <c r="C584" s="34"/>
      <c r="D584" s="34"/>
      <c r="E584" s="34"/>
      <c r="F584" s="34"/>
      <c r="G584" s="126"/>
      <c r="H584" s="34"/>
      <c r="I584" s="34"/>
      <c r="J584" s="34"/>
      <c r="K584" s="34"/>
      <c r="L584" s="34"/>
      <c r="M584" s="126"/>
      <c r="N584" s="34"/>
      <c r="O584" s="34"/>
      <c r="P584" s="34"/>
      <c r="Q584" s="34"/>
      <c r="R584" s="34"/>
      <c r="S584" s="34"/>
      <c r="T584" s="34"/>
      <c r="U584" s="34"/>
      <c r="V584" s="126"/>
      <c r="W584" s="34"/>
      <c r="X584" s="126"/>
      <c r="Y584" s="34"/>
      <c r="Z584" s="34"/>
      <c r="AA584" s="34"/>
      <c r="AB584" s="34"/>
      <c r="AC584" s="34"/>
      <c r="AD584" s="34"/>
      <c r="AE584" s="34"/>
      <c r="AF584" s="34"/>
      <c r="AG584" s="34"/>
      <c r="AH584" s="34"/>
      <c r="AI584" s="34"/>
      <c r="AJ584" s="34"/>
      <c r="AK584" s="34"/>
      <c r="AL584" s="34"/>
      <c r="AM584" s="34"/>
      <c r="AN584" s="34"/>
      <c r="AO584" s="34"/>
    </row>
    <row r="585">
      <c r="A585" s="34"/>
      <c r="B585" s="126"/>
      <c r="C585" s="34"/>
      <c r="D585" s="34"/>
      <c r="E585" s="34"/>
      <c r="F585" s="34"/>
      <c r="G585" s="126"/>
      <c r="H585" s="34"/>
      <c r="I585" s="34"/>
      <c r="J585" s="34"/>
      <c r="K585" s="34"/>
      <c r="L585" s="34"/>
      <c r="M585" s="126"/>
      <c r="N585" s="34"/>
      <c r="O585" s="34"/>
      <c r="P585" s="34"/>
      <c r="Q585" s="34"/>
      <c r="R585" s="34"/>
      <c r="S585" s="34"/>
      <c r="T585" s="34"/>
      <c r="U585" s="34"/>
      <c r="V585" s="126"/>
      <c r="W585" s="34"/>
      <c r="X585" s="126"/>
      <c r="Y585" s="34"/>
      <c r="Z585" s="34"/>
      <c r="AA585" s="34"/>
      <c r="AB585" s="34"/>
      <c r="AC585" s="34"/>
      <c r="AD585" s="34"/>
      <c r="AE585" s="34"/>
      <c r="AF585" s="34"/>
      <c r="AG585" s="34"/>
      <c r="AH585" s="34"/>
      <c r="AI585" s="34"/>
      <c r="AJ585" s="34"/>
      <c r="AK585" s="34"/>
      <c r="AL585" s="34"/>
      <c r="AM585" s="34"/>
      <c r="AN585" s="34"/>
      <c r="AO585" s="34"/>
    </row>
    <row r="586">
      <c r="A586" s="34"/>
      <c r="B586" s="126"/>
      <c r="C586" s="34"/>
      <c r="D586" s="34"/>
      <c r="E586" s="34"/>
      <c r="F586" s="34"/>
      <c r="G586" s="126"/>
      <c r="H586" s="34"/>
      <c r="I586" s="34"/>
      <c r="J586" s="34"/>
      <c r="K586" s="34"/>
      <c r="L586" s="34"/>
      <c r="M586" s="126"/>
      <c r="N586" s="34"/>
      <c r="O586" s="34"/>
      <c r="P586" s="34"/>
      <c r="Q586" s="34"/>
      <c r="R586" s="34"/>
      <c r="S586" s="34"/>
      <c r="T586" s="34"/>
      <c r="U586" s="34"/>
      <c r="V586" s="126"/>
      <c r="W586" s="34"/>
      <c r="X586" s="126"/>
      <c r="Y586" s="34"/>
      <c r="Z586" s="34"/>
      <c r="AA586" s="34"/>
      <c r="AB586" s="34"/>
      <c r="AC586" s="34"/>
      <c r="AD586" s="34"/>
      <c r="AE586" s="34"/>
      <c r="AF586" s="34"/>
      <c r="AG586" s="34"/>
      <c r="AH586" s="34"/>
      <c r="AI586" s="34"/>
      <c r="AJ586" s="34"/>
      <c r="AK586" s="34"/>
      <c r="AL586" s="34"/>
      <c r="AM586" s="34"/>
      <c r="AN586" s="34"/>
      <c r="AO586" s="34"/>
    </row>
    <row r="587">
      <c r="A587" s="34"/>
      <c r="B587" s="126"/>
      <c r="C587" s="34"/>
      <c r="D587" s="34"/>
      <c r="E587" s="34"/>
      <c r="F587" s="34"/>
      <c r="G587" s="126"/>
      <c r="H587" s="34"/>
      <c r="I587" s="34"/>
      <c r="J587" s="34"/>
      <c r="K587" s="34"/>
      <c r="L587" s="34"/>
      <c r="M587" s="126"/>
      <c r="N587" s="34"/>
      <c r="O587" s="34"/>
      <c r="P587" s="34"/>
      <c r="Q587" s="34"/>
      <c r="R587" s="34"/>
      <c r="S587" s="34"/>
      <c r="T587" s="34"/>
      <c r="U587" s="34"/>
      <c r="V587" s="126"/>
      <c r="W587" s="34"/>
      <c r="X587" s="126"/>
      <c r="Y587" s="34"/>
      <c r="Z587" s="34"/>
      <c r="AA587" s="34"/>
      <c r="AB587" s="34"/>
      <c r="AC587" s="34"/>
      <c r="AD587" s="34"/>
      <c r="AE587" s="34"/>
      <c r="AF587" s="34"/>
      <c r="AG587" s="34"/>
      <c r="AH587" s="34"/>
      <c r="AI587" s="34"/>
      <c r="AJ587" s="34"/>
      <c r="AK587" s="34"/>
      <c r="AL587" s="34"/>
      <c r="AM587" s="34"/>
      <c r="AN587" s="34"/>
      <c r="AO587" s="34"/>
    </row>
    <row r="588">
      <c r="A588" s="34"/>
      <c r="B588" s="126"/>
      <c r="C588" s="34"/>
      <c r="D588" s="34"/>
      <c r="E588" s="34"/>
      <c r="F588" s="34"/>
      <c r="G588" s="126"/>
      <c r="H588" s="34"/>
      <c r="I588" s="34"/>
      <c r="J588" s="34"/>
      <c r="K588" s="34"/>
      <c r="L588" s="34"/>
      <c r="M588" s="126"/>
      <c r="N588" s="34"/>
      <c r="O588" s="34"/>
      <c r="P588" s="34"/>
      <c r="Q588" s="34"/>
      <c r="R588" s="34"/>
      <c r="S588" s="34"/>
      <c r="T588" s="34"/>
      <c r="U588" s="34"/>
      <c r="V588" s="126"/>
      <c r="W588" s="34"/>
      <c r="X588" s="126"/>
      <c r="Y588" s="34"/>
      <c r="Z588" s="34"/>
      <c r="AA588" s="34"/>
      <c r="AB588" s="34"/>
      <c r="AC588" s="34"/>
      <c r="AD588" s="34"/>
      <c r="AE588" s="34"/>
      <c r="AF588" s="34"/>
      <c r="AG588" s="34"/>
      <c r="AH588" s="34"/>
      <c r="AI588" s="34"/>
      <c r="AJ588" s="34"/>
      <c r="AK588" s="34"/>
      <c r="AL588" s="34"/>
      <c r="AM588" s="34"/>
      <c r="AN588" s="34"/>
      <c r="AO588" s="34"/>
    </row>
    <row r="589">
      <c r="A589" s="34"/>
      <c r="B589" s="126"/>
      <c r="C589" s="34"/>
      <c r="D589" s="34"/>
      <c r="E589" s="34"/>
      <c r="F589" s="34"/>
      <c r="G589" s="126"/>
      <c r="H589" s="34"/>
      <c r="I589" s="34"/>
      <c r="J589" s="34"/>
      <c r="K589" s="34"/>
      <c r="L589" s="34"/>
      <c r="M589" s="126"/>
      <c r="N589" s="34"/>
      <c r="O589" s="34"/>
      <c r="P589" s="34"/>
      <c r="Q589" s="34"/>
      <c r="R589" s="34"/>
      <c r="S589" s="34"/>
      <c r="T589" s="34"/>
      <c r="U589" s="34"/>
      <c r="V589" s="126"/>
      <c r="W589" s="34"/>
      <c r="X589" s="126"/>
      <c r="Y589" s="34"/>
      <c r="Z589" s="34"/>
      <c r="AA589" s="34"/>
      <c r="AB589" s="34"/>
      <c r="AC589" s="34"/>
      <c r="AD589" s="34"/>
      <c r="AE589" s="34"/>
      <c r="AF589" s="34"/>
      <c r="AG589" s="34"/>
      <c r="AH589" s="34"/>
      <c r="AI589" s="34"/>
      <c r="AJ589" s="34"/>
      <c r="AK589" s="34"/>
      <c r="AL589" s="34"/>
      <c r="AM589" s="34"/>
      <c r="AN589" s="34"/>
      <c r="AO589" s="34"/>
    </row>
    <row r="590">
      <c r="A590" s="34"/>
      <c r="B590" s="126"/>
      <c r="C590" s="34"/>
      <c r="D590" s="34"/>
      <c r="E590" s="34"/>
      <c r="F590" s="34"/>
      <c r="G590" s="126"/>
      <c r="H590" s="34"/>
      <c r="I590" s="34"/>
      <c r="J590" s="34"/>
      <c r="K590" s="34"/>
      <c r="L590" s="34"/>
      <c r="M590" s="126"/>
      <c r="N590" s="34"/>
      <c r="O590" s="34"/>
      <c r="P590" s="34"/>
      <c r="Q590" s="34"/>
      <c r="R590" s="34"/>
      <c r="S590" s="34"/>
      <c r="T590" s="34"/>
      <c r="U590" s="34"/>
      <c r="V590" s="126"/>
      <c r="W590" s="34"/>
      <c r="X590" s="126"/>
      <c r="Y590" s="34"/>
      <c r="Z590" s="34"/>
      <c r="AA590" s="34"/>
      <c r="AB590" s="34"/>
      <c r="AC590" s="34"/>
      <c r="AD590" s="34"/>
      <c r="AE590" s="34"/>
      <c r="AF590" s="34"/>
      <c r="AG590" s="34"/>
      <c r="AH590" s="34"/>
      <c r="AI590" s="34"/>
      <c r="AJ590" s="34"/>
      <c r="AK590" s="34"/>
      <c r="AL590" s="34"/>
      <c r="AM590" s="34"/>
      <c r="AN590" s="34"/>
      <c r="AO590" s="34"/>
    </row>
    <row r="591">
      <c r="A591" s="34"/>
      <c r="B591" s="126"/>
      <c r="C591" s="34"/>
      <c r="D591" s="34"/>
      <c r="E591" s="34"/>
      <c r="F591" s="34"/>
      <c r="G591" s="126"/>
      <c r="H591" s="34"/>
      <c r="I591" s="34"/>
      <c r="J591" s="34"/>
      <c r="K591" s="34"/>
      <c r="L591" s="34"/>
      <c r="M591" s="126"/>
      <c r="N591" s="34"/>
      <c r="O591" s="34"/>
      <c r="P591" s="34"/>
      <c r="Q591" s="34"/>
      <c r="R591" s="34"/>
      <c r="S591" s="34"/>
      <c r="T591" s="34"/>
      <c r="U591" s="34"/>
      <c r="V591" s="126"/>
      <c r="W591" s="34"/>
      <c r="X591" s="126"/>
      <c r="Y591" s="34"/>
      <c r="Z591" s="34"/>
      <c r="AA591" s="34"/>
      <c r="AB591" s="34"/>
      <c r="AC591" s="34"/>
      <c r="AD591" s="34"/>
      <c r="AE591" s="34"/>
      <c r="AF591" s="34"/>
      <c r="AG591" s="34"/>
      <c r="AH591" s="34"/>
      <c r="AI591" s="34"/>
      <c r="AJ591" s="34"/>
      <c r="AK591" s="34"/>
      <c r="AL591" s="34"/>
      <c r="AM591" s="34"/>
      <c r="AN591" s="34"/>
      <c r="AO591" s="34"/>
    </row>
    <row r="592">
      <c r="A592" s="34"/>
      <c r="B592" s="126"/>
      <c r="C592" s="34"/>
      <c r="D592" s="34"/>
      <c r="E592" s="34"/>
      <c r="F592" s="34"/>
      <c r="G592" s="126"/>
      <c r="H592" s="34"/>
      <c r="I592" s="34"/>
      <c r="J592" s="34"/>
      <c r="K592" s="34"/>
      <c r="L592" s="34"/>
      <c r="M592" s="126"/>
      <c r="N592" s="34"/>
      <c r="O592" s="34"/>
      <c r="P592" s="34"/>
      <c r="Q592" s="34"/>
      <c r="R592" s="34"/>
      <c r="S592" s="34"/>
      <c r="T592" s="34"/>
      <c r="U592" s="34"/>
      <c r="V592" s="126"/>
      <c r="W592" s="34"/>
      <c r="X592" s="126"/>
      <c r="Y592" s="34"/>
      <c r="Z592" s="34"/>
      <c r="AA592" s="34"/>
      <c r="AB592" s="34"/>
      <c r="AC592" s="34"/>
      <c r="AD592" s="34"/>
      <c r="AE592" s="34"/>
      <c r="AF592" s="34"/>
      <c r="AG592" s="34"/>
      <c r="AH592" s="34"/>
      <c r="AI592" s="34"/>
      <c r="AJ592" s="34"/>
      <c r="AK592" s="34"/>
      <c r="AL592" s="34"/>
      <c r="AM592" s="34"/>
      <c r="AN592" s="34"/>
      <c r="AO592" s="34"/>
    </row>
    <row r="593">
      <c r="A593" s="34"/>
      <c r="B593" s="126"/>
      <c r="C593" s="34"/>
      <c r="D593" s="34"/>
      <c r="E593" s="34"/>
      <c r="F593" s="34"/>
      <c r="G593" s="126"/>
      <c r="H593" s="34"/>
      <c r="I593" s="34"/>
      <c r="J593" s="34"/>
      <c r="K593" s="34"/>
      <c r="L593" s="34"/>
      <c r="M593" s="126"/>
      <c r="N593" s="34"/>
      <c r="O593" s="34"/>
      <c r="P593" s="34"/>
      <c r="Q593" s="34"/>
      <c r="R593" s="34"/>
      <c r="S593" s="34"/>
      <c r="T593" s="34"/>
      <c r="U593" s="34"/>
      <c r="V593" s="126"/>
      <c r="W593" s="34"/>
      <c r="X593" s="126"/>
      <c r="Y593" s="34"/>
      <c r="Z593" s="34"/>
      <c r="AA593" s="34"/>
      <c r="AB593" s="34"/>
      <c r="AC593" s="34"/>
      <c r="AD593" s="34"/>
      <c r="AE593" s="34"/>
      <c r="AF593" s="34"/>
      <c r="AG593" s="34"/>
      <c r="AH593" s="34"/>
      <c r="AI593" s="34"/>
      <c r="AJ593" s="34"/>
      <c r="AK593" s="34"/>
      <c r="AL593" s="34"/>
      <c r="AM593" s="34"/>
      <c r="AN593" s="34"/>
      <c r="AO593" s="34"/>
    </row>
    <row r="594">
      <c r="A594" s="34"/>
      <c r="B594" s="126"/>
      <c r="C594" s="34"/>
      <c r="D594" s="34"/>
      <c r="E594" s="34"/>
      <c r="F594" s="34"/>
      <c r="G594" s="126"/>
      <c r="H594" s="34"/>
      <c r="I594" s="34"/>
      <c r="J594" s="34"/>
      <c r="K594" s="34"/>
      <c r="L594" s="34"/>
      <c r="M594" s="126"/>
      <c r="N594" s="34"/>
      <c r="O594" s="34"/>
      <c r="P594" s="34"/>
      <c r="Q594" s="34"/>
      <c r="R594" s="34"/>
      <c r="S594" s="34"/>
      <c r="T594" s="34"/>
      <c r="U594" s="34"/>
      <c r="V594" s="126"/>
      <c r="W594" s="34"/>
      <c r="X594" s="126"/>
      <c r="Y594" s="34"/>
      <c r="Z594" s="34"/>
      <c r="AA594" s="34"/>
      <c r="AB594" s="34"/>
      <c r="AC594" s="34"/>
      <c r="AD594" s="34"/>
      <c r="AE594" s="34"/>
      <c r="AF594" s="34"/>
      <c r="AG594" s="34"/>
      <c r="AH594" s="34"/>
      <c r="AI594" s="34"/>
      <c r="AJ594" s="34"/>
      <c r="AK594" s="34"/>
      <c r="AL594" s="34"/>
      <c r="AM594" s="34"/>
      <c r="AN594" s="34"/>
      <c r="AO594" s="34"/>
    </row>
    <row r="595">
      <c r="A595" s="34"/>
      <c r="B595" s="126"/>
      <c r="C595" s="34"/>
      <c r="D595" s="34"/>
      <c r="E595" s="34"/>
      <c r="F595" s="34"/>
      <c r="G595" s="126"/>
      <c r="H595" s="34"/>
      <c r="I595" s="34"/>
      <c r="J595" s="34"/>
      <c r="K595" s="34"/>
      <c r="L595" s="34"/>
      <c r="M595" s="126"/>
      <c r="N595" s="34"/>
      <c r="O595" s="34"/>
      <c r="P595" s="34"/>
      <c r="Q595" s="34"/>
      <c r="R595" s="34"/>
      <c r="S595" s="34"/>
      <c r="T595" s="34"/>
      <c r="U595" s="34"/>
      <c r="V595" s="126"/>
      <c r="W595" s="34"/>
      <c r="X595" s="126"/>
      <c r="Y595" s="34"/>
      <c r="Z595" s="34"/>
      <c r="AA595" s="34"/>
      <c r="AB595" s="34"/>
      <c r="AC595" s="34"/>
      <c r="AD595" s="34"/>
      <c r="AE595" s="34"/>
      <c r="AF595" s="34"/>
      <c r="AG595" s="34"/>
      <c r="AH595" s="34"/>
      <c r="AI595" s="34"/>
      <c r="AJ595" s="34"/>
      <c r="AK595" s="34"/>
      <c r="AL595" s="34"/>
      <c r="AM595" s="34"/>
      <c r="AN595" s="34"/>
      <c r="AO595" s="34"/>
    </row>
    <row r="596">
      <c r="A596" s="34"/>
      <c r="B596" s="126"/>
      <c r="C596" s="34"/>
      <c r="D596" s="34"/>
      <c r="E596" s="34"/>
      <c r="F596" s="34"/>
      <c r="G596" s="126"/>
      <c r="H596" s="34"/>
      <c r="I596" s="34"/>
      <c r="J596" s="34"/>
      <c r="K596" s="34"/>
      <c r="L596" s="34"/>
      <c r="M596" s="126"/>
      <c r="N596" s="34"/>
      <c r="O596" s="34"/>
      <c r="P596" s="34"/>
      <c r="Q596" s="34"/>
      <c r="R596" s="34"/>
      <c r="S596" s="34"/>
      <c r="T596" s="34"/>
      <c r="U596" s="34"/>
      <c r="V596" s="126"/>
      <c r="W596" s="34"/>
      <c r="X596" s="126"/>
      <c r="Y596" s="34"/>
      <c r="Z596" s="34"/>
      <c r="AA596" s="34"/>
      <c r="AB596" s="34"/>
      <c r="AC596" s="34"/>
      <c r="AD596" s="34"/>
      <c r="AE596" s="34"/>
      <c r="AF596" s="34"/>
      <c r="AG596" s="34"/>
      <c r="AH596" s="34"/>
      <c r="AI596" s="34"/>
      <c r="AJ596" s="34"/>
      <c r="AK596" s="34"/>
      <c r="AL596" s="34"/>
      <c r="AM596" s="34"/>
      <c r="AN596" s="34"/>
      <c r="AO596" s="34"/>
    </row>
    <row r="597">
      <c r="A597" s="34"/>
      <c r="B597" s="126"/>
      <c r="C597" s="34"/>
      <c r="D597" s="34"/>
      <c r="E597" s="34"/>
      <c r="F597" s="34"/>
      <c r="G597" s="126"/>
      <c r="H597" s="34"/>
      <c r="I597" s="34"/>
      <c r="J597" s="34"/>
      <c r="K597" s="34"/>
      <c r="L597" s="34"/>
      <c r="M597" s="126"/>
      <c r="N597" s="34"/>
      <c r="O597" s="34"/>
      <c r="P597" s="34"/>
      <c r="Q597" s="34"/>
      <c r="R597" s="34"/>
      <c r="S597" s="34"/>
      <c r="T597" s="34"/>
      <c r="U597" s="34"/>
      <c r="V597" s="126"/>
      <c r="W597" s="34"/>
      <c r="X597" s="126"/>
      <c r="Y597" s="34"/>
      <c r="Z597" s="34"/>
      <c r="AA597" s="34"/>
      <c r="AB597" s="34"/>
      <c r="AC597" s="34"/>
      <c r="AD597" s="34"/>
      <c r="AE597" s="34"/>
      <c r="AF597" s="34"/>
      <c r="AG597" s="34"/>
      <c r="AH597" s="34"/>
      <c r="AI597" s="34"/>
      <c r="AJ597" s="34"/>
      <c r="AK597" s="34"/>
      <c r="AL597" s="34"/>
      <c r="AM597" s="34"/>
      <c r="AN597" s="34"/>
      <c r="AO597" s="34"/>
    </row>
    <row r="598">
      <c r="A598" s="34"/>
      <c r="B598" s="126"/>
      <c r="C598" s="34"/>
      <c r="D598" s="34"/>
      <c r="E598" s="34"/>
      <c r="F598" s="34"/>
      <c r="G598" s="126"/>
      <c r="H598" s="34"/>
      <c r="I598" s="34"/>
      <c r="J598" s="34"/>
      <c r="K598" s="34"/>
      <c r="L598" s="34"/>
      <c r="M598" s="126"/>
      <c r="N598" s="34"/>
      <c r="O598" s="34"/>
      <c r="P598" s="34"/>
      <c r="Q598" s="34"/>
      <c r="R598" s="34"/>
      <c r="S598" s="34"/>
      <c r="T598" s="34"/>
      <c r="U598" s="34"/>
      <c r="V598" s="126"/>
      <c r="W598" s="34"/>
      <c r="X598" s="126"/>
      <c r="Y598" s="34"/>
      <c r="Z598" s="34"/>
      <c r="AA598" s="34"/>
      <c r="AB598" s="34"/>
      <c r="AC598" s="34"/>
      <c r="AD598" s="34"/>
      <c r="AE598" s="34"/>
      <c r="AF598" s="34"/>
      <c r="AG598" s="34"/>
      <c r="AH598" s="34"/>
      <c r="AI598" s="34"/>
      <c r="AJ598" s="34"/>
      <c r="AK598" s="34"/>
      <c r="AL598" s="34"/>
      <c r="AM598" s="34"/>
      <c r="AN598" s="34"/>
      <c r="AO598" s="34"/>
    </row>
    <row r="599">
      <c r="A599" s="34"/>
      <c r="B599" s="126"/>
      <c r="C599" s="34"/>
      <c r="D599" s="34"/>
      <c r="E599" s="34"/>
      <c r="F599" s="34"/>
      <c r="G599" s="126"/>
      <c r="H599" s="34"/>
      <c r="I599" s="34"/>
      <c r="J599" s="34"/>
      <c r="K599" s="34"/>
      <c r="L599" s="34"/>
      <c r="M599" s="126"/>
      <c r="N599" s="34"/>
      <c r="O599" s="34"/>
      <c r="P599" s="34"/>
      <c r="Q599" s="34"/>
      <c r="R599" s="34"/>
      <c r="S599" s="34"/>
      <c r="T599" s="34"/>
      <c r="U599" s="34"/>
      <c r="V599" s="126"/>
      <c r="W599" s="34"/>
      <c r="X599" s="126"/>
      <c r="Y599" s="34"/>
      <c r="Z599" s="34"/>
      <c r="AA599" s="34"/>
      <c r="AB599" s="34"/>
      <c r="AC599" s="34"/>
      <c r="AD599" s="34"/>
      <c r="AE599" s="34"/>
      <c r="AF599" s="34"/>
      <c r="AG599" s="34"/>
      <c r="AH599" s="34"/>
      <c r="AI599" s="34"/>
      <c r="AJ599" s="34"/>
      <c r="AK599" s="34"/>
      <c r="AL599" s="34"/>
      <c r="AM599" s="34"/>
      <c r="AN599" s="34"/>
      <c r="AO599" s="34"/>
    </row>
    <row r="600">
      <c r="A600" s="34"/>
      <c r="B600" s="126"/>
      <c r="C600" s="34"/>
      <c r="D600" s="34"/>
      <c r="E600" s="34"/>
      <c r="F600" s="34"/>
      <c r="G600" s="126"/>
      <c r="H600" s="34"/>
      <c r="I600" s="34"/>
      <c r="J600" s="34"/>
      <c r="K600" s="34"/>
      <c r="L600" s="34"/>
      <c r="M600" s="126"/>
      <c r="N600" s="34"/>
      <c r="O600" s="34"/>
      <c r="P600" s="34"/>
      <c r="Q600" s="34"/>
      <c r="R600" s="34"/>
      <c r="S600" s="34"/>
      <c r="T600" s="34"/>
      <c r="U600" s="34"/>
      <c r="V600" s="126"/>
      <c r="W600" s="34"/>
      <c r="X600" s="126"/>
      <c r="Y600" s="34"/>
      <c r="Z600" s="34"/>
      <c r="AA600" s="34"/>
      <c r="AB600" s="34"/>
      <c r="AC600" s="34"/>
      <c r="AD600" s="34"/>
      <c r="AE600" s="34"/>
      <c r="AF600" s="34"/>
      <c r="AG600" s="34"/>
      <c r="AH600" s="34"/>
      <c r="AI600" s="34"/>
      <c r="AJ600" s="34"/>
      <c r="AK600" s="34"/>
      <c r="AL600" s="34"/>
      <c r="AM600" s="34"/>
      <c r="AN600" s="34"/>
      <c r="AO600" s="34"/>
    </row>
    <row r="601">
      <c r="A601" s="34"/>
      <c r="B601" s="126"/>
      <c r="C601" s="34"/>
      <c r="D601" s="34"/>
      <c r="E601" s="34"/>
      <c r="F601" s="34"/>
      <c r="G601" s="126"/>
      <c r="H601" s="34"/>
      <c r="I601" s="34"/>
      <c r="J601" s="34"/>
      <c r="K601" s="34"/>
      <c r="L601" s="34"/>
      <c r="M601" s="126"/>
      <c r="N601" s="34"/>
      <c r="O601" s="34"/>
      <c r="P601" s="34"/>
      <c r="Q601" s="34"/>
      <c r="R601" s="34"/>
      <c r="S601" s="34"/>
      <c r="T601" s="34"/>
      <c r="U601" s="34"/>
      <c r="V601" s="126"/>
      <c r="W601" s="34"/>
      <c r="X601" s="126"/>
      <c r="Y601" s="34"/>
      <c r="Z601" s="34"/>
      <c r="AA601" s="34"/>
      <c r="AB601" s="34"/>
      <c r="AC601" s="34"/>
      <c r="AD601" s="34"/>
      <c r="AE601" s="34"/>
      <c r="AF601" s="34"/>
      <c r="AG601" s="34"/>
      <c r="AH601" s="34"/>
      <c r="AI601" s="34"/>
      <c r="AJ601" s="34"/>
      <c r="AK601" s="34"/>
      <c r="AL601" s="34"/>
      <c r="AM601" s="34"/>
      <c r="AN601" s="34"/>
      <c r="AO601" s="34"/>
    </row>
    <row r="602">
      <c r="A602" s="34"/>
      <c r="B602" s="126"/>
      <c r="C602" s="34"/>
      <c r="D602" s="34"/>
      <c r="E602" s="34"/>
      <c r="F602" s="34"/>
      <c r="G602" s="126"/>
      <c r="H602" s="34"/>
      <c r="I602" s="34"/>
      <c r="J602" s="34"/>
      <c r="K602" s="34"/>
      <c r="L602" s="34"/>
      <c r="M602" s="126"/>
      <c r="N602" s="34"/>
      <c r="O602" s="34"/>
      <c r="P602" s="34"/>
      <c r="Q602" s="34"/>
      <c r="R602" s="34"/>
      <c r="S602" s="34"/>
      <c r="T602" s="34"/>
      <c r="U602" s="34"/>
      <c r="V602" s="126"/>
      <c r="W602" s="34"/>
      <c r="X602" s="126"/>
      <c r="Y602" s="34"/>
      <c r="Z602" s="34"/>
      <c r="AA602" s="34"/>
      <c r="AB602" s="34"/>
      <c r="AC602" s="34"/>
      <c r="AD602" s="34"/>
      <c r="AE602" s="34"/>
      <c r="AF602" s="34"/>
      <c r="AG602" s="34"/>
      <c r="AH602" s="34"/>
      <c r="AI602" s="34"/>
      <c r="AJ602" s="34"/>
      <c r="AK602" s="34"/>
      <c r="AL602" s="34"/>
      <c r="AM602" s="34"/>
      <c r="AN602" s="34"/>
      <c r="AO602" s="34"/>
    </row>
    <row r="603">
      <c r="A603" s="34"/>
      <c r="B603" s="126"/>
      <c r="C603" s="34"/>
      <c r="D603" s="34"/>
      <c r="E603" s="34"/>
      <c r="F603" s="34"/>
      <c r="G603" s="126"/>
      <c r="H603" s="34"/>
      <c r="I603" s="34"/>
      <c r="J603" s="34"/>
      <c r="K603" s="34"/>
      <c r="L603" s="34"/>
      <c r="M603" s="126"/>
      <c r="N603" s="34"/>
      <c r="O603" s="34"/>
      <c r="P603" s="34"/>
      <c r="Q603" s="34"/>
      <c r="R603" s="34"/>
      <c r="S603" s="34"/>
      <c r="T603" s="34"/>
      <c r="U603" s="34"/>
      <c r="V603" s="126"/>
      <c r="W603" s="34"/>
      <c r="X603" s="126"/>
      <c r="Y603" s="34"/>
      <c r="Z603" s="34"/>
      <c r="AA603" s="34"/>
      <c r="AB603" s="34"/>
      <c r="AC603" s="34"/>
      <c r="AD603" s="34"/>
      <c r="AE603" s="34"/>
      <c r="AF603" s="34"/>
      <c r="AG603" s="34"/>
      <c r="AH603" s="34"/>
      <c r="AI603" s="34"/>
      <c r="AJ603" s="34"/>
      <c r="AK603" s="34"/>
      <c r="AL603" s="34"/>
      <c r="AM603" s="34"/>
      <c r="AN603" s="34"/>
      <c r="AO603" s="34"/>
    </row>
    <row r="604">
      <c r="A604" s="34"/>
      <c r="B604" s="126"/>
      <c r="C604" s="34"/>
      <c r="D604" s="34"/>
      <c r="E604" s="34"/>
      <c r="F604" s="34"/>
      <c r="G604" s="126"/>
      <c r="H604" s="34"/>
      <c r="I604" s="34"/>
      <c r="J604" s="34"/>
      <c r="K604" s="34"/>
      <c r="L604" s="34"/>
      <c r="M604" s="126"/>
      <c r="N604" s="34"/>
      <c r="O604" s="34"/>
      <c r="P604" s="34"/>
      <c r="Q604" s="34"/>
      <c r="R604" s="34"/>
      <c r="S604" s="34"/>
      <c r="T604" s="34"/>
      <c r="U604" s="34"/>
      <c r="V604" s="126"/>
      <c r="W604" s="34"/>
      <c r="X604" s="126"/>
      <c r="Y604" s="34"/>
      <c r="Z604" s="34"/>
      <c r="AA604" s="34"/>
      <c r="AB604" s="34"/>
      <c r="AC604" s="34"/>
      <c r="AD604" s="34"/>
      <c r="AE604" s="34"/>
      <c r="AF604" s="34"/>
      <c r="AG604" s="34"/>
      <c r="AH604" s="34"/>
      <c r="AI604" s="34"/>
      <c r="AJ604" s="34"/>
      <c r="AK604" s="34"/>
      <c r="AL604" s="34"/>
      <c r="AM604" s="34"/>
      <c r="AN604" s="34"/>
      <c r="AO604" s="34"/>
    </row>
    <row r="605">
      <c r="A605" s="34"/>
      <c r="B605" s="126"/>
      <c r="C605" s="34"/>
      <c r="D605" s="34"/>
      <c r="E605" s="34"/>
      <c r="F605" s="34"/>
      <c r="G605" s="126"/>
      <c r="H605" s="34"/>
      <c r="I605" s="34"/>
      <c r="J605" s="34"/>
      <c r="K605" s="34"/>
      <c r="L605" s="34"/>
      <c r="M605" s="126"/>
      <c r="N605" s="34"/>
      <c r="O605" s="34"/>
      <c r="P605" s="34"/>
      <c r="Q605" s="34"/>
      <c r="R605" s="34"/>
      <c r="S605" s="34"/>
      <c r="T605" s="34"/>
      <c r="U605" s="34"/>
      <c r="V605" s="126"/>
      <c r="W605" s="34"/>
      <c r="X605" s="126"/>
      <c r="Y605" s="34"/>
      <c r="Z605" s="34"/>
      <c r="AA605" s="34"/>
      <c r="AB605" s="34"/>
      <c r="AC605" s="34"/>
      <c r="AD605" s="34"/>
      <c r="AE605" s="34"/>
      <c r="AF605" s="34"/>
      <c r="AG605" s="34"/>
      <c r="AH605" s="34"/>
      <c r="AI605" s="34"/>
      <c r="AJ605" s="34"/>
      <c r="AK605" s="34"/>
      <c r="AL605" s="34"/>
      <c r="AM605" s="34"/>
      <c r="AN605" s="34"/>
      <c r="AO605" s="34"/>
    </row>
    <row r="606">
      <c r="A606" s="34"/>
      <c r="B606" s="126"/>
      <c r="C606" s="34"/>
      <c r="D606" s="34"/>
      <c r="E606" s="34"/>
      <c r="F606" s="34"/>
      <c r="G606" s="126"/>
      <c r="H606" s="34"/>
      <c r="I606" s="34"/>
      <c r="J606" s="34"/>
      <c r="K606" s="34"/>
      <c r="L606" s="34"/>
      <c r="M606" s="126"/>
      <c r="N606" s="34"/>
      <c r="O606" s="34"/>
      <c r="P606" s="34"/>
      <c r="Q606" s="34"/>
      <c r="R606" s="34"/>
      <c r="S606" s="34"/>
      <c r="T606" s="34"/>
      <c r="U606" s="34"/>
      <c r="V606" s="126"/>
      <c r="W606" s="34"/>
      <c r="X606" s="126"/>
      <c r="Y606" s="34"/>
      <c r="Z606" s="34"/>
      <c r="AA606" s="34"/>
      <c r="AB606" s="34"/>
      <c r="AC606" s="34"/>
      <c r="AD606" s="34"/>
      <c r="AE606" s="34"/>
      <c r="AF606" s="34"/>
      <c r="AG606" s="34"/>
      <c r="AH606" s="34"/>
      <c r="AI606" s="34"/>
      <c r="AJ606" s="34"/>
      <c r="AK606" s="34"/>
      <c r="AL606" s="34"/>
      <c r="AM606" s="34"/>
      <c r="AN606" s="34"/>
      <c r="AO606" s="34"/>
    </row>
    <row r="607">
      <c r="A607" s="34"/>
      <c r="B607" s="126"/>
      <c r="C607" s="34"/>
      <c r="D607" s="34"/>
      <c r="E607" s="34"/>
      <c r="F607" s="34"/>
      <c r="G607" s="126"/>
      <c r="H607" s="34"/>
      <c r="I607" s="34"/>
      <c r="J607" s="34"/>
      <c r="K607" s="34"/>
      <c r="L607" s="34"/>
      <c r="M607" s="126"/>
      <c r="N607" s="34"/>
      <c r="O607" s="34"/>
      <c r="P607" s="34"/>
      <c r="Q607" s="34"/>
      <c r="R607" s="34"/>
      <c r="S607" s="34"/>
      <c r="T607" s="34"/>
      <c r="U607" s="34"/>
      <c r="V607" s="126"/>
      <c r="W607" s="34"/>
      <c r="X607" s="126"/>
      <c r="Y607" s="34"/>
      <c r="Z607" s="34"/>
      <c r="AA607" s="34"/>
      <c r="AB607" s="34"/>
      <c r="AC607" s="34"/>
      <c r="AD607" s="34"/>
      <c r="AE607" s="34"/>
      <c r="AF607" s="34"/>
      <c r="AG607" s="34"/>
      <c r="AH607" s="34"/>
      <c r="AI607" s="34"/>
      <c r="AJ607" s="34"/>
      <c r="AK607" s="34"/>
      <c r="AL607" s="34"/>
      <c r="AM607" s="34"/>
      <c r="AN607" s="34"/>
      <c r="AO607" s="34"/>
    </row>
    <row r="608">
      <c r="A608" s="34"/>
      <c r="B608" s="126"/>
      <c r="C608" s="34"/>
      <c r="D608" s="34"/>
      <c r="E608" s="34"/>
      <c r="F608" s="34"/>
      <c r="G608" s="126"/>
      <c r="H608" s="34"/>
      <c r="I608" s="34"/>
      <c r="J608" s="34"/>
      <c r="K608" s="34"/>
      <c r="L608" s="34"/>
      <c r="M608" s="126"/>
      <c r="N608" s="34"/>
      <c r="O608" s="34"/>
      <c r="P608" s="34"/>
      <c r="Q608" s="34"/>
      <c r="R608" s="34"/>
      <c r="S608" s="34"/>
      <c r="T608" s="34"/>
      <c r="U608" s="34"/>
      <c r="V608" s="126"/>
      <c r="W608" s="34"/>
      <c r="X608" s="126"/>
      <c r="Y608" s="34"/>
      <c r="Z608" s="34"/>
      <c r="AA608" s="34"/>
      <c r="AB608" s="34"/>
      <c r="AC608" s="34"/>
      <c r="AD608" s="34"/>
      <c r="AE608" s="34"/>
      <c r="AF608" s="34"/>
      <c r="AG608" s="34"/>
      <c r="AH608" s="34"/>
      <c r="AI608" s="34"/>
      <c r="AJ608" s="34"/>
      <c r="AK608" s="34"/>
      <c r="AL608" s="34"/>
      <c r="AM608" s="34"/>
      <c r="AN608" s="34"/>
      <c r="AO608" s="34"/>
    </row>
    <row r="609">
      <c r="A609" s="34"/>
      <c r="B609" s="126"/>
      <c r="C609" s="34"/>
      <c r="D609" s="34"/>
      <c r="E609" s="34"/>
      <c r="F609" s="34"/>
      <c r="G609" s="126"/>
      <c r="H609" s="34"/>
      <c r="I609" s="34"/>
      <c r="J609" s="34"/>
      <c r="K609" s="34"/>
      <c r="L609" s="34"/>
      <c r="M609" s="126"/>
      <c r="N609" s="34"/>
      <c r="O609" s="34"/>
      <c r="P609" s="34"/>
      <c r="Q609" s="34"/>
      <c r="R609" s="34"/>
      <c r="S609" s="34"/>
      <c r="T609" s="34"/>
      <c r="U609" s="34"/>
      <c r="V609" s="126"/>
      <c r="W609" s="34"/>
      <c r="X609" s="126"/>
      <c r="Y609" s="34"/>
      <c r="Z609" s="34"/>
      <c r="AA609" s="34"/>
      <c r="AB609" s="34"/>
      <c r="AC609" s="34"/>
      <c r="AD609" s="34"/>
      <c r="AE609" s="34"/>
      <c r="AF609" s="34"/>
      <c r="AG609" s="34"/>
      <c r="AH609" s="34"/>
      <c r="AI609" s="34"/>
      <c r="AJ609" s="34"/>
      <c r="AK609" s="34"/>
      <c r="AL609" s="34"/>
      <c r="AM609" s="34"/>
      <c r="AN609" s="34"/>
      <c r="AO609" s="34"/>
    </row>
    <row r="610">
      <c r="A610" s="34"/>
      <c r="B610" s="126"/>
      <c r="C610" s="34"/>
      <c r="D610" s="34"/>
      <c r="E610" s="34"/>
      <c r="F610" s="34"/>
      <c r="G610" s="126"/>
      <c r="H610" s="34"/>
      <c r="I610" s="34"/>
      <c r="J610" s="34"/>
      <c r="K610" s="34"/>
      <c r="L610" s="34"/>
      <c r="M610" s="126"/>
      <c r="N610" s="34"/>
      <c r="O610" s="34"/>
      <c r="P610" s="34"/>
      <c r="Q610" s="34"/>
      <c r="R610" s="34"/>
      <c r="S610" s="34"/>
      <c r="T610" s="34"/>
      <c r="U610" s="34"/>
      <c r="V610" s="126"/>
      <c r="W610" s="34"/>
      <c r="X610" s="126"/>
      <c r="Y610" s="34"/>
      <c r="Z610" s="34"/>
      <c r="AA610" s="34"/>
      <c r="AB610" s="34"/>
      <c r="AC610" s="34"/>
      <c r="AD610" s="34"/>
      <c r="AE610" s="34"/>
      <c r="AF610" s="34"/>
      <c r="AG610" s="34"/>
      <c r="AH610" s="34"/>
      <c r="AI610" s="34"/>
      <c r="AJ610" s="34"/>
      <c r="AK610" s="34"/>
      <c r="AL610" s="34"/>
      <c r="AM610" s="34"/>
      <c r="AN610" s="34"/>
      <c r="AO610" s="34"/>
    </row>
    <row r="611">
      <c r="A611" s="34"/>
      <c r="B611" s="126"/>
      <c r="C611" s="34"/>
      <c r="D611" s="34"/>
      <c r="E611" s="34"/>
      <c r="F611" s="34"/>
      <c r="G611" s="126"/>
      <c r="H611" s="34"/>
      <c r="I611" s="34"/>
      <c r="J611" s="34"/>
      <c r="K611" s="34"/>
      <c r="L611" s="34"/>
      <c r="M611" s="126"/>
      <c r="N611" s="34"/>
      <c r="O611" s="34"/>
      <c r="P611" s="34"/>
      <c r="Q611" s="34"/>
      <c r="R611" s="34"/>
      <c r="S611" s="34"/>
      <c r="T611" s="34"/>
      <c r="U611" s="34"/>
      <c r="V611" s="126"/>
      <c r="W611" s="34"/>
      <c r="X611" s="126"/>
      <c r="Y611" s="34"/>
      <c r="Z611" s="34"/>
      <c r="AA611" s="34"/>
      <c r="AB611" s="34"/>
      <c r="AC611" s="34"/>
      <c r="AD611" s="34"/>
      <c r="AE611" s="34"/>
      <c r="AF611" s="34"/>
      <c r="AG611" s="34"/>
      <c r="AH611" s="34"/>
      <c r="AI611" s="34"/>
      <c r="AJ611" s="34"/>
      <c r="AK611" s="34"/>
      <c r="AL611" s="34"/>
      <c r="AM611" s="34"/>
      <c r="AN611" s="34"/>
      <c r="AO611" s="34"/>
    </row>
    <row r="612">
      <c r="A612" s="34"/>
      <c r="B612" s="126"/>
      <c r="C612" s="34"/>
      <c r="D612" s="34"/>
      <c r="E612" s="34"/>
      <c r="F612" s="34"/>
      <c r="G612" s="126"/>
      <c r="H612" s="34"/>
      <c r="I612" s="34"/>
      <c r="J612" s="34"/>
      <c r="K612" s="34"/>
      <c r="L612" s="34"/>
      <c r="M612" s="126"/>
      <c r="N612" s="34"/>
      <c r="O612" s="34"/>
      <c r="P612" s="34"/>
      <c r="Q612" s="34"/>
      <c r="R612" s="34"/>
      <c r="S612" s="34"/>
      <c r="T612" s="34"/>
      <c r="U612" s="34"/>
      <c r="V612" s="126"/>
      <c r="W612" s="34"/>
      <c r="X612" s="126"/>
      <c r="Y612" s="34"/>
      <c r="Z612" s="34"/>
      <c r="AA612" s="34"/>
      <c r="AB612" s="34"/>
      <c r="AC612" s="34"/>
      <c r="AD612" s="34"/>
      <c r="AE612" s="34"/>
      <c r="AF612" s="34"/>
      <c r="AG612" s="34"/>
      <c r="AH612" s="34"/>
      <c r="AI612" s="34"/>
      <c r="AJ612" s="34"/>
      <c r="AK612" s="34"/>
      <c r="AL612" s="34"/>
      <c r="AM612" s="34"/>
      <c r="AN612" s="34"/>
      <c r="AO612" s="34"/>
    </row>
    <row r="613">
      <c r="A613" s="34"/>
      <c r="B613" s="126"/>
      <c r="C613" s="34"/>
      <c r="D613" s="34"/>
      <c r="E613" s="34"/>
      <c r="F613" s="34"/>
      <c r="G613" s="126"/>
      <c r="H613" s="34"/>
      <c r="I613" s="34"/>
      <c r="J613" s="34"/>
      <c r="K613" s="34"/>
      <c r="L613" s="34"/>
      <c r="M613" s="126"/>
      <c r="N613" s="34"/>
      <c r="O613" s="34"/>
      <c r="P613" s="34"/>
      <c r="Q613" s="34"/>
      <c r="R613" s="34"/>
      <c r="S613" s="34"/>
      <c r="T613" s="34"/>
      <c r="U613" s="34"/>
      <c r="V613" s="126"/>
      <c r="W613" s="34"/>
      <c r="X613" s="126"/>
      <c r="Y613" s="34"/>
      <c r="Z613" s="34"/>
      <c r="AA613" s="34"/>
      <c r="AB613" s="34"/>
      <c r="AC613" s="34"/>
      <c r="AD613" s="34"/>
      <c r="AE613" s="34"/>
      <c r="AF613" s="34"/>
      <c r="AG613" s="34"/>
      <c r="AH613" s="34"/>
      <c r="AI613" s="34"/>
      <c r="AJ613" s="34"/>
      <c r="AK613" s="34"/>
      <c r="AL613" s="34"/>
      <c r="AM613" s="34"/>
      <c r="AN613" s="34"/>
      <c r="AO613" s="34"/>
    </row>
    <row r="614">
      <c r="A614" s="34"/>
      <c r="B614" s="126"/>
      <c r="C614" s="34"/>
      <c r="D614" s="34"/>
      <c r="E614" s="34"/>
      <c r="F614" s="34"/>
      <c r="G614" s="126"/>
      <c r="H614" s="34"/>
      <c r="I614" s="34"/>
      <c r="J614" s="34"/>
      <c r="K614" s="34"/>
      <c r="L614" s="34"/>
      <c r="M614" s="126"/>
      <c r="N614" s="34"/>
      <c r="O614" s="34"/>
      <c r="P614" s="34"/>
      <c r="Q614" s="34"/>
      <c r="R614" s="34"/>
      <c r="S614" s="34"/>
      <c r="T614" s="34"/>
      <c r="U614" s="34"/>
      <c r="V614" s="126"/>
      <c r="W614" s="34"/>
      <c r="X614" s="126"/>
      <c r="Y614" s="34"/>
      <c r="Z614" s="34"/>
      <c r="AA614" s="34"/>
      <c r="AB614" s="34"/>
      <c r="AC614" s="34"/>
      <c r="AD614" s="34"/>
      <c r="AE614" s="34"/>
      <c r="AF614" s="34"/>
      <c r="AG614" s="34"/>
      <c r="AH614" s="34"/>
      <c r="AI614" s="34"/>
      <c r="AJ614" s="34"/>
      <c r="AK614" s="34"/>
      <c r="AL614" s="34"/>
      <c r="AM614" s="34"/>
      <c r="AN614" s="34"/>
      <c r="AO614" s="34"/>
    </row>
    <row r="615">
      <c r="A615" s="34"/>
      <c r="B615" s="126"/>
      <c r="C615" s="34"/>
      <c r="D615" s="34"/>
      <c r="E615" s="34"/>
      <c r="F615" s="34"/>
      <c r="G615" s="126"/>
      <c r="H615" s="34"/>
      <c r="I615" s="34"/>
      <c r="J615" s="34"/>
      <c r="K615" s="34"/>
      <c r="L615" s="34"/>
      <c r="M615" s="126"/>
      <c r="N615" s="34"/>
      <c r="O615" s="34"/>
      <c r="P615" s="34"/>
      <c r="Q615" s="34"/>
      <c r="R615" s="34"/>
      <c r="S615" s="34"/>
      <c r="T615" s="34"/>
      <c r="U615" s="34"/>
      <c r="V615" s="126"/>
      <c r="W615" s="34"/>
      <c r="X615" s="126"/>
      <c r="Y615" s="34"/>
      <c r="Z615" s="34"/>
      <c r="AA615" s="34"/>
      <c r="AB615" s="34"/>
      <c r="AC615" s="34"/>
      <c r="AD615" s="34"/>
      <c r="AE615" s="34"/>
      <c r="AF615" s="34"/>
      <c r="AG615" s="34"/>
      <c r="AH615" s="34"/>
      <c r="AI615" s="34"/>
      <c r="AJ615" s="34"/>
      <c r="AK615" s="34"/>
      <c r="AL615" s="34"/>
      <c r="AM615" s="34"/>
      <c r="AN615" s="34"/>
      <c r="AO615" s="34"/>
    </row>
    <row r="616">
      <c r="A616" s="34"/>
      <c r="B616" s="126"/>
      <c r="C616" s="34"/>
      <c r="D616" s="34"/>
      <c r="E616" s="34"/>
      <c r="F616" s="34"/>
      <c r="G616" s="126"/>
      <c r="H616" s="34"/>
      <c r="I616" s="34"/>
      <c r="J616" s="34"/>
      <c r="K616" s="34"/>
      <c r="L616" s="34"/>
      <c r="M616" s="126"/>
      <c r="N616" s="34"/>
      <c r="O616" s="34"/>
      <c r="P616" s="34"/>
      <c r="Q616" s="34"/>
      <c r="R616" s="34"/>
      <c r="S616" s="34"/>
      <c r="T616" s="34"/>
      <c r="U616" s="34"/>
      <c r="V616" s="126"/>
      <c r="W616" s="34"/>
      <c r="X616" s="126"/>
      <c r="Y616" s="34"/>
      <c r="Z616" s="34"/>
      <c r="AA616" s="34"/>
      <c r="AB616" s="34"/>
      <c r="AC616" s="34"/>
      <c r="AD616" s="34"/>
      <c r="AE616" s="34"/>
      <c r="AF616" s="34"/>
      <c r="AG616" s="34"/>
      <c r="AH616" s="34"/>
      <c r="AI616" s="34"/>
      <c r="AJ616" s="34"/>
      <c r="AK616" s="34"/>
      <c r="AL616" s="34"/>
      <c r="AM616" s="34"/>
      <c r="AN616" s="34"/>
      <c r="AO616" s="34"/>
    </row>
    <row r="617">
      <c r="A617" s="34"/>
      <c r="B617" s="126"/>
      <c r="C617" s="34"/>
      <c r="D617" s="34"/>
      <c r="E617" s="34"/>
      <c r="F617" s="34"/>
      <c r="G617" s="126"/>
      <c r="H617" s="34"/>
      <c r="I617" s="34"/>
      <c r="J617" s="34"/>
      <c r="K617" s="34"/>
      <c r="L617" s="34"/>
      <c r="M617" s="126"/>
      <c r="N617" s="34"/>
      <c r="O617" s="34"/>
      <c r="P617" s="34"/>
      <c r="Q617" s="34"/>
      <c r="R617" s="34"/>
      <c r="S617" s="34"/>
      <c r="T617" s="34"/>
      <c r="U617" s="34"/>
      <c r="V617" s="126"/>
      <c r="W617" s="34"/>
      <c r="X617" s="126"/>
      <c r="Y617" s="34"/>
      <c r="Z617" s="34"/>
      <c r="AA617" s="34"/>
      <c r="AB617" s="34"/>
      <c r="AC617" s="34"/>
      <c r="AD617" s="34"/>
      <c r="AE617" s="34"/>
      <c r="AF617" s="34"/>
      <c r="AG617" s="34"/>
      <c r="AH617" s="34"/>
      <c r="AI617" s="34"/>
      <c r="AJ617" s="34"/>
      <c r="AK617" s="34"/>
      <c r="AL617" s="34"/>
      <c r="AM617" s="34"/>
      <c r="AN617" s="34"/>
      <c r="AO617" s="34"/>
    </row>
    <row r="618">
      <c r="A618" s="34"/>
      <c r="B618" s="126"/>
      <c r="C618" s="34"/>
      <c r="D618" s="34"/>
      <c r="E618" s="34"/>
      <c r="F618" s="34"/>
      <c r="G618" s="126"/>
      <c r="H618" s="34"/>
      <c r="I618" s="34"/>
      <c r="J618" s="34"/>
      <c r="K618" s="34"/>
      <c r="L618" s="34"/>
      <c r="M618" s="126"/>
      <c r="N618" s="34"/>
      <c r="O618" s="34"/>
      <c r="P618" s="34"/>
      <c r="Q618" s="34"/>
      <c r="R618" s="34"/>
      <c r="S618" s="34"/>
      <c r="T618" s="34"/>
      <c r="U618" s="34"/>
      <c r="V618" s="126"/>
      <c r="W618" s="34"/>
      <c r="X618" s="126"/>
      <c r="Y618" s="34"/>
      <c r="Z618" s="34"/>
      <c r="AA618" s="34"/>
      <c r="AB618" s="34"/>
      <c r="AC618" s="34"/>
      <c r="AD618" s="34"/>
      <c r="AE618" s="34"/>
      <c r="AF618" s="34"/>
      <c r="AG618" s="34"/>
      <c r="AH618" s="34"/>
      <c r="AI618" s="34"/>
      <c r="AJ618" s="34"/>
      <c r="AK618" s="34"/>
      <c r="AL618" s="34"/>
      <c r="AM618" s="34"/>
      <c r="AN618" s="34"/>
      <c r="AO618" s="34"/>
    </row>
    <row r="619">
      <c r="A619" s="34"/>
      <c r="B619" s="126"/>
      <c r="C619" s="34"/>
      <c r="D619" s="34"/>
      <c r="E619" s="34"/>
      <c r="F619" s="34"/>
      <c r="G619" s="126"/>
      <c r="H619" s="34"/>
      <c r="I619" s="34"/>
      <c r="J619" s="34"/>
      <c r="K619" s="34"/>
      <c r="L619" s="34"/>
      <c r="M619" s="126"/>
      <c r="N619" s="34"/>
      <c r="O619" s="34"/>
      <c r="P619" s="34"/>
      <c r="Q619" s="34"/>
      <c r="R619" s="34"/>
      <c r="S619" s="34"/>
      <c r="T619" s="34"/>
      <c r="U619" s="34"/>
      <c r="V619" s="126"/>
      <c r="W619" s="34"/>
      <c r="X619" s="126"/>
      <c r="Y619" s="34"/>
      <c r="Z619" s="34"/>
      <c r="AA619" s="34"/>
      <c r="AB619" s="34"/>
      <c r="AC619" s="34"/>
      <c r="AD619" s="34"/>
      <c r="AE619" s="34"/>
      <c r="AF619" s="34"/>
      <c r="AG619" s="34"/>
      <c r="AH619" s="34"/>
      <c r="AI619" s="34"/>
      <c r="AJ619" s="34"/>
      <c r="AK619" s="34"/>
      <c r="AL619" s="34"/>
      <c r="AM619" s="34"/>
      <c r="AN619" s="34"/>
      <c r="AO619" s="34"/>
    </row>
    <row r="620">
      <c r="A620" s="34"/>
      <c r="B620" s="126"/>
      <c r="C620" s="34"/>
      <c r="D620" s="34"/>
      <c r="E620" s="34"/>
      <c r="F620" s="34"/>
      <c r="G620" s="126"/>
      <c r="H620" s="34"/>
      <c r="I620" s="34"/>
      <c r="J620" s="34"/>
      <c r="K620" s="34"/>
      <c r="L620" s="34"/>
      <c r="M620" s="126"/>
      <c r="N620" s="34"/>
      <c r="O620" s="34"/>
      <c r="P620" s="34"/>
      <c r="Q620" s="34"/>
      <c r="R620" s="34"/>
      <c r="S620" s="34"/>
      <c r="T620" s="34"/>
      <c r="U620" s="34"/>
      <c r="V620" s="126"/>
      <c r="W620" s="34"/>
      <c r="X620" s="126"/>
      <c r="Y620" s="34"/>
      <c r="Z620" s="34"/>
      <c r="AA620" s="34"/>
      <c r="AB620" s="34"/>
      <c r="AC620" s="34"/>
      <c r="AD620" s="34"/>
      <c r="AE620" s="34"/>
      <c r="AF620" s="34"/>
      <c r="AG620" s="34"/>
      <c r="AH620" s="34"/>
      <c r="AI620" s="34"/>
      <c r="AJ620" s="34"/>
      <c r="AK620" s="34"/>
      <c r="AL620" s="34"/>
      <c r="AM620" s="34"/>
      <c r="AN620" s="34"/>
      <c r="AO620" s="34"/>
    </row>
    <row r="621">
      <c r="A621" s="34"/>
      <c r="B621" s="126"/>
      <c r="C621" s="34"/>
      <c r="D621" s="34"/>
      <c r="E621" s="34"/>
      <c r="F621" s="34"/>
      <c r="G621" s="126"/>
      <c r="H621" s="34"/>
      <c r="I621" s="34"/>
      <c r="J621" s="34"/>
      <c r="K621" s="34"/>
      <c r="L621" s="34"/>
      <c r="M621" s="126"/>
      <c r="N621" s="34"/>
      <c r="O621" s="34"/>
      <c r="P621" s="34"/>
      <c r="Q621" s="34"/>
      <c r="R621" s="34"/>
      <c r="S621" s="34"/>
      <c r="T621" s="34"/>
      <c r="U621" s="34"/>
      <c r="V621" s="126"/>
      <c r="W621" s="34"/>
      <c r="X621" s="126"/>
      <c r="Y621" s="34"/>
      <c r="Z621" s="34"/>
      <c r="AA621" s="34"/>
      <c r="AB621" s="34"/>
      <c r="AC621" s="34"/>
      <c r="AD621" s="34"/>
      <c r="AE621" s="34"/>
      <c r="AF621" s="34"/>
      <c r="AG621" s="34"/>
      <c r="AH621" s="34"/>
      <c r="AI621" s="34"/>
      <c r="AJ621" s="34"/>
      <c r="AK621" s="34"/>
      <c r="AL621" s="34"/>
      <c r="AM621" s="34"/>
      <c r="AN621" s="34"/>
      <c r="AO621" s="34"/>
    </row>
    <row r="622">
      <c r="A622" s="34"/>
      <c r="B622" s="126"/>
      <c r="C622" s="34"/>
      <c r="D622" s="34"/>
      <c r="E622" s="34"/>
      <c r="F622" s="34"/>
      <c r="G622" s="126"/>
      <c r="H622" s="34"/>
      <c r="I622" s="34"/>
      <c r="J622" s="34"/>
      <c r="K622" s="34"/>
      <c r="L622" s="34"/>
      <c r="M622" s="126"/>
      <c r="N622" s="34"/>
      <c r="O622" s="34"/>
      <c r="P622" s="34"/>
      <c r="Q622" s="34"/>
      <c r="R622" s="34"/>
      <c r="S622" s="34"/>
      <c r="T622" s="34"/>
      <c r="U622" s="34"/>
      <c r="V622" s="126"/>
      <c r="W622" s="34"/>
      <c r="X622" s="126"/>
      <c r="Y622" s="34"/>
      <c r="Z622" s="34"/>
      <c r="AA622" s="34"/>
      <c r="AB622" s="34"/>
      <c r="AC622" s="34"/>
      <c r="AD622" s="34"/>
      <c r="AE622" s="34"/>
      <c r="AF622" s="34"/>
      <c r="AG622" s="34"/>
      <c r="AH622" s="34"/>
      <c r="AI622" s="34"/>
      <c r="AJ622" s="34"/>
      <c r="AK622" s="34"/>
      <c r="AL622" s="34"/>
      <c r="AM622" s="34"/>
      <c r="AN622" s="34"/>
      <c r="AO622" s="34"/>
    </row>
    <row r="623">
      <c r="A623" s="34"/>
      <c r="B623" s="126"/>
      <c r="C623" s="34"/>
      <c r="D623" s="34"/>
      <c r="E623" s="34"/>
      <c r="F623" s="34"/>
      <c r="G623" s="126"/>
      <c r="H623" s="34"/>
      <c r="I623" s="34"/>
      <c r="J623" s="34"/>
      <c r="K623" s="34"/>
      <c r="L623" s="34"/>
      <c r="M623" s="126"/>
      <c r="N623" s="34"/>
      <c r="O623" s="34"/>
      <c r="P623" s="34"/>
      <c r="Q623" s="34"/>
      <c r="R623" s="34"/>
      <c r="S623" s="34"/>
      <c r="T623" s="34"/>
      <c r="U623" s="34"/>
      <c r="V623" s="126"/>
      <c r="W623" s="34"/>
      <c r="X623" s="126"/>
      <c r="Y623" s="34"/>
      <c r="Z623" s="34"/>
      <c r="AA623" s="34"/>
      <c r="AB623" s="34"/>
      <c r="AC623" s="34"/>
      <c r="AD623" s="34"/>
      <c r="AE623" s="34"/>
      <c r="AF623" s="34"/>
      <c r="AG623" s="34"/>
      <c r="AH623" s="34"/>
      <c r="AI623" s="34"/>
      <c r="AJ623" s="34"/>
      <c r="AK623" s="34"/>
      <c r="AL623" s="34"/>
      <c r="AM623" s="34"/>
      <c r="AN623" s="34"/>
      <c r="AO623" s="34"/>
    </row>
    <row r="624">
      <c r="A624" s="34"/>
      <c r="B624" s="126"/>
      <c r="C624" s="34"/>
      <c r="D624" s="34"/>
      <c r="E624" s="34"/>
      <c r="F624" s="34"/>
      <c r="G624" s="126"/>
      <c r="H624" s="34"/>
      <c r="I624" s="34"/>
      <c r="J624" s="34"/>
      <c r="K624" s="34"/>
      <c r="L624" s="34"/>
      <c r="M624" s="126"/>
      <c r="N624" s="34"/>
      <c r="O624" s="34"/>
      <c r="P624" s="34"/>
      <c r="Q624" s="34"/>
      <c r="R624" s="34"/>
      <c r="S624" s="34"/>
      <c r="T624" s="34"/>
      <c r="U624" s="34"/>
      <c r="V624" s="126"/>
      <c r="W624" s="34"/>
      <c r="X624" s="126"/>
      <c r="Y624" s="34"/>
      <c r="Z624" s="34"/>
      <c r="AA624" s="34"/>
      <c r="AB624" s="34"/>
      <c r="AC624" s="34"/>
      <c r="AD624" s="34"/>
      <c r="AE624" s="34"/>
      <c r="AF624" s="34"/>
      <c r="AG624" s="34"/>
      <c r="AH624" s="34"/>
      <c r="AI624" s="34"/>
      <c r="AJ624" s="34"/>
      <c r="AK624" s="34"/>
      <c r="AL624" s="34"/>
      <c r="AM624" s="34"/>
      <c r="AN624" s="34"/>
      <c r="AO624" s="34"/>
    </row>
    <row r="625">
      <c r="A625" s="34"/>
      <c r="B625" s="126"/>
      <c r="C625" s="34"/>
      <c r="D625" s="34"/>
      <c r="E625" s="34"/>
      <c r="F625" s="34"/>
      <c r="G625" s="126"/>
      <c r="H625" s="34"/>
      <c r="I625" s="34"/>
      <c r="J625" s="34"/>
      <c r="K625" s="34"/>
      <c r="L625" s="34"/>
      <c r="M625" s="126"/>
      <c r="N625" s="34"/>
      <c r="O625" s="34"/>
      <c r="P625" s="34"/>
      <c r="Q625" s="34"/>
      <c r="R625" s="34"/>
      <c r="S625" s="34"/>
      <c r="T625" s="34"/>
      <c r="U625" s="34"/>
      <c r="V625" s="126"/>
      <c r="W625" s="34"/>
      <c r="X625" s="126"/>
      <c r="Y625" s="34"/>
      <c r="Z625" s="34"/>
      <c r="AA625" s="34"/>
      <c r="AB625" s="34"/>
      <c r="AC625" s="34"/>
      <c r="AD625" s="34"/>
      <c r="AE625" s="34"/>
      <c r="AF625" s="34"/>
      <c r="AG625" s="34"/>
      <c r="AH625" s="34"/>
      <c r="AI625" s="34"/>
      <c r="AJ625" s="34"/>
      <c r="AK625" s="34"/>
      <c r="AL625" s="34"/>
      <c r="AM625" s="34"/>
      <c r="AN625" s="34"/>
      <c r="AO625" s="34"/>
    </row>
    <row r="626">
      <c r="A626" s="34"/>
      <c r="B626" s="126"/>
      <c r="C626" s="34"/>
      <c r="D626" s="34"/>
      <c r="E626" s="34"/>
      <c r="F626" s="34"/>
      <c r="G626" s="126"/>
      <c r="H626" s="34"/>
      <c r="I626" s="34"/>
      <c r="J626" s="34"/>
      <c r="K626" s="34"/>
      <c r="L626" s="34"/>
      <c r="M626" s="126"/>
      <c r="N626" s="34"/>
      <c r="O626" s="34"/>
      <c r="P626" s="34"/>
      <c r="Q626" s="34"/>
      <c r="R626" s="34"/>
      <c r="S626" s="34"/>
      <c r="T626" s="34"/>
      <c r="U626" s="34"/>
      <c r="V626" s="126"/>
      <c r="W626" s="34"/>
      <c r="X626" s="126"/>
      <c r="Y626" s="34"/>
      <c r="Z626" s="34"/>
      <c r="AA626" s="34"/>
      <c r="AB626" s="34"/>
      <c r="AC626" s="34"/>
      <c r="AD626" s="34"/>
      <c r="AE626" s="34"/>
      <c r="AF626" s="34"/>
      <c r="AG626" s="34"/>
      <c r="AH626" s="34"/>
      <c r="AI626" s="34"/>
      <c r="AJ626" s="34"/>
      <c r="AK626" s="34"/>
      <c r="AL626" s="34"/>
      <c r="AM626" s="34"/>
      <c r="AN626" s="34"/>
      <c r="AO626" s="34"/>
    </row>
    <row r="627">
      <c r="A627" s="34"/>
      <c r="B627" s="126"/>
      <c r="C627" s="34"/>
      <c r="D627" s="34"/>
      <c r="E627" s="34"/>
      <c r="F627" s="34"/>
      <c r="G627" s="126"/>
      <c r="H627" s="34"/>
      <c r="I627" s="34"/>
      <c r="J627" s="34"/>
      <c r="K627" s="34"/>
      <c r="L627" s="34"/>
      <c r="M627" s="126"/>
      <c r="N627" s="34"/>
      <c r="O627" s="34"/>
      <c r="P627" s="34"/>
      <c r="Q627" s="34"/>
      <c r="R627" s="34"/>
      <c r="S627" s="34"/>
      <c r="T627" s="34"/>
      <c r="U627" s="34"/>
      <c r="V627" s="126"/>
      <c r="W627" s="34"/>
      <c r="X627" s="126"/>
      <c r="Y627" s="34"/>
      <c r="Z627" s="34"/>
      <c r="AA627" s="34"/>
      <c r="AB627" s="34"/>
      <c r="AC627" s="34"/>
      <c r="AD627" s="34"/>
      <c r="AE627" s="34"/>
      <c r="AF627" s="34"/>
      <c r="AG627" s="34"/>
      <c r="AH627" s="34"/>
      <c r="AI627" s="34"/>
      <c r="AJ627" s="34"/>
      <c r="AK627" s="34"/>
      <c r="AL627" s="34"/>
      <c r="AM627" s="34"/>
      <c r="AN627" s="34"/>
      <c r="AO627" s="34"/>
    </row>
    <row r="628">
      <c r="A628" s="34"/>
      <c r="B628" s="126"/>
      <c r="C628" s="34"/>
      <c r="D628" s="34"/>
      <c r="E628" s="34"/>
      <c r="F628" s="34"/>
      <c r="G628" s="126"/>
      <c r="H628" s="34"/>
      <c r="I628" s="34"/>
      <c r="J628" s="34"/>
      <c r="K628" s="34"/>
      <c r="L628" s="34"/>
      <c r="M628" s="126"/>
      <c r="N628" s="34"/>
      <c r="O628" s="34"/>
      <c r="P628" s="34"/>
      <c r="Q628" s="34"/>
      <c r="R628" s="34"/>
      <c r="S628" s="34"/>
      <c r="T628" s="34"/>
      <c r="U628" s="34"/>
      <c r="V628" s="126"/>
      <c r="W628" s="34"/>
      <c r="X628" s="126"/>
      <c r="Y628" s="34"/>
      <c r="Z628" s="34"/>
      <c r="AA628" s="34"/>
      <c r="AB628" s="34"/>
      <c r="AC628" s="34"/>
      <c r="AD628" s="34"/>
      <c r="AE628" s="34"/>
      <c r="AF628" s="34"/>
      <c r="AG628" s="34"/>
      <c r="AH628" s="34"/>
      <c r="AI628" s="34"/>
      <c r="AJ628" s="34"/>
      <c r="AK628" s="34"/>
      <c r="AL628" s="34"/>
      <c r="AM628" s="34"/>
      <c r="AN628" s="34"/>
      <c r="AO628" s="34"/>
    </row>
    <row r="629">
      <c r="A629" s="34"/>
      <c r="B629" s="126"/>
      <c r="C629" s="34"/>
      <c r="D629" s="34"/>
      <c r="E629" s="34"/>
      <c r="F629" s="34"/>
      <c r="G629" s="126"/>
      <c r="H629" s="34"/>
      <c r="I629" s="34"/>
      <c r="J629" s="34"/>
      <c r="K629" s="34"/>
      <c r="L629" s="34"/>
      <c r="M629" s="126"/>
      <c r="N629" s="34"/>
      <c r="O629" s="34"/>
      <c r="P629" s="34"/>
      <c r="Q629" s="34"/>
      <c r="R629" s="34"/>
      <c r="S629" s="34"/>
      <c r="T629" s="34"/>
      <c r="U629" s="34"/>
      <c r="V629" s="126"/>
      <c r="W629" s="34"/>
      <c r="X629" s="126"/>
      <c r="Y629" s="34"/>
      <c r="Z629" s="34"/>
      <c r="AA629" s="34"/>
      <c r="AB629" s="34"/>
      <c r="AC629" s="34"/>
      <c r="AD629" s="34"/>
      <c r="AE629" s="34"/>
      <c r="AF629" s="34"/>
      <c r="AG629" s="34"/>
      <c r="AH629" s="34"/>
      <c r="AI629" s="34"/>
      <c r="AJ629" s="34"/>
      <c r="AK629" s="34"/>
      <c r="AL629" s="34"/>
      <c r="AM629" s="34"/>
      <c r="AN629" s="34"/>
      <c r="AO629" s="34"/>
    </row>
    <row r="630">
      <c r="A630" s="34"/>
      <c r="B630" s="126"/>
      <c r="C630" s="34"/>
      <c r="D630" s="34"/>
      <c r="E630" s="34"/>
      <c r="F630" s="34"/>
      <c r="G630" s="126"/>
      <c r="H630" s="34"/>
      <c r="I630" s="34"/>
      <c r="J630" s="34"/>
      <c r="K630" s="34"/>
      <c r="L630" s="34"/>
      <c r="M630" s="126"/>
      <c r="N630" s="34"/>
      <c r="O630" s="34"/>
      <c r="P630" s="34"/>
      <c r="Q630" s="34"/>
      <c r="R630" s="34"/>
      <c r="S630" s="34"/>
      <c r="T630" s="34"/>
      <c r="U630" s="34"/>
      <c r="V630" s="126"/>
      <c r="W630" s="34"/>
      <c r="X630" s="126"/>
      <c r="Y630" s="34"/>
      <c r="Z630" s="34"/>
      <c r="AA630" s="34"/>
      <c r="AB630" s="34"/>
      <c r="AC630" s="34"/>
      <c r="AD630" s="34"/>
      <c r="AE630" s="34"/>
      <c r="AF630" s="34"/>
      <c r="AG630" s="34"/>
      <c r="AH630" s="34"/>
      <c r="AI630" s="34"/>
      <c r="AJ630" s="34"/>
      <c r="AK630" s="34"/>
      <c r="AL630" s="34"/>
      <c r="AM630" s="34"/>
      <c r="AN630" s="34"/>
      <c r="AO630" s="34"/>
    </row>
    <row r="631">
      <c r="A631" s="34"/>
      <c r="B631" s="126"/>
      <c r="C631" s="34"/>
      <c r="D631" s="34"/>
      <c r="E631" s="34"/>
      <c r="F631" s="34"/>
      <c r="G631" s="126"/>
      <c r="H631" s="34"/>
      <c r="I631" s="34"/>
      <c r="J631" s="34"/>
      <c r="K631" s="34"/>
      <c r="L631" s="34"/>
      <c r="M631" s="126"/>
      <c r="N631" s="34"/>
      <c r="O631" s="34"/>
      <c r="P631" s="34"/>
      <c r="Q631" s="34"/>
      <c r="R631" s="34"/>
      <c r="S631" s="34"/>
      <c r="T631" s="34"/>
      <c r="U631" s="34"/>
      <c r="V631" s="126"/>
      <c r="W631" s="34"/>
      <c r="X631" s="126"/>
      <c r="Y631" s="34"/>
      <c r="Z631" s="34"/>
      <c r="AA631" s="34"/>
      <c r="AB631" s="34"/>
      <c r="AC631" s="34"/>
      <c r="AD631" s="34"/>
      <c r="AE631" s="34"/>
      <c r="AF631" s="34"/>
      <c r="AG631" s="34"/>
      <c r="AH631" s="34"/>
      <c r="AI631" s="34"/>
      <c r="AJ631" s="34"/>
      <c r="AK631" s="34"/>
      <c r="AL631" s="34"/>
      <c r="AM631" s="34"/>
      <c r="AN631" s="34"/>
      <c r="AO631" s="34"/>
    </row>
    <row r="632">
      <c r="A632" s="34"/>
      <c r="B632" s="126"/>
      <c r="C632" s="34"/>
      <c r="D632" s="34"/>
      <c r="E632" s="34"/>
      <c r="F632" s="34"/>
      <c r="G632" s="126"/>
      <c r="H632" s="34"/>
      <c r="I632" s="34"/>
      <c r="J632" s="34"/>
      <c r="K632" s="34"/>
      <c r="L632" s="34"/>
      <c r="M632" s="126"/>
      <c r="N632" s="34"/>
      <c r="O632" s="34"/>
      <c r="P632" s="34"/>
      <c r="Q632" s="34"/>
      <c r="R632" s="34"/>
      <c r="S632" s="34"/>
      <c r="T632" s="34"/>
      <c r="U632" s="34"/>
      <c r="V632" s="126"/>
      <c r="W632" s="34"/>
      <c r="X632" s="126"/>
      <c r="Y632" s="34"/>
      <c r="Z632" s="34"/>
      <c r="AA632" s="34"/>
      <c r="AB632" s="34"/>
      <c r="AC632" s="34"/>
      <c r="AD632" s="34"/>
      <c r="AE632" s="34"/>
      <c r="AF632" s="34"/>
      <c r="AG632" s="34"/>
      <c r="AH632" s="34"/>
      <c r="AI632" s="34"/>
      <c r="AJ632" s="34"/>
      <c r="AK632" s="34"/>
      <c r="AL632" s="34"/>
      <c r="AM632" s="34"/>
      <c r="AN632" s="34"/>
      <c r="AO632" s="34"/>
    </row>
    <row r="633">
      <c r="A633" s="34"/>
      <c r="B633" s="126"/>
      <c r="C633" s="34"/>
      <c r="D633" s="34"/>
      <c r="E633" s="34"/>
      <c r="F633" s="34"/>
      <c r="G633" s="126"/>
      <c r="H633" s="34"/>
      <c r="I633" s="34"/>
      <c r="J633" s="34"/>
      <c r="K633" s="34"/>
      <c r="L633" s="34"/>
      <c r="M633" s="126"/>
      <c r="N633" s="34"/>
      <c r="O633" s="34"/>
      <c r="P633" s="34"/>
      <c r="Q633" s="34"/>
      <c r="R633" s="34"/>
      <c r="S633" s="34"/>
      <c r="T633" s="34"/>
      <c r="U633" s="34"/>
      <c r="V633" s="126"/>
      <c r="W633" s="34"/>
      <c r="X633" s="126"/>
      <c r="Y633" s="34"/>
      <c r="Z633" s="34"/>
      <c r="AA633" s="34"/>
      <c r="AB633" s="34"/>
      <c r="AC633" s="34"/>
      <c r="AD633" s="34"/>
      <c r="AE633" s="34"/>
      <c r="AF633" s="34"/>
      <c r="AG633" s="34"/>
      <c r="AH633" s="34"/>
      <c r="AI633" s="34"/>
      <c r="AJ633" s="34"/>
      <c r="AK633" s="34"/>
      <c r="AL633" s="34"/>
      <c r="AM633" s="34"/>
      <c r="AN633" s="34"/>
      <c r="AO633" s="34"/>
    </row>
    <row r="634">
      <c r="A634" s="34"/>
      <c r="B634" s="126"/>
      <c r="C634" s="34"/>
      <c r="D634" s="34"/>
      <c r="E634" s="34"/>
      <c r="F634" s="34"/>
      <c r="G634" s="126"/>
      <c r="H634" s="34"/>
      <c r="I634" s="34"/>
      <c r="J634" s="34"/>
      <c r="K634" s="34"/>
      <c r="L634" s="34"/>
      <c r="M634" s="126"/>
      <c r="N634" s="34"/>
      <c r="O634" s="34"/>
      <c r="P634" s="34"/>
      <c r="Q634" s="34"/>
      <c r="R634" s="34"/>
      <c r="S634" s="34"/>
      <c r="T634" s="34"/>
      <c r="U634" s="34"/>
      <c r="V634" s="126"/>
      <c r="W634" s="34"/>
      <c r="X634" s="126"/>
      <c r="Y634" s="34"/>
      <c r="Z634" s="34"/>
      <c r="AA634" s="34"/>
      <c r="AB634" s="34"/>
      <c r="AC634" s="34"/>
      <c r="AD634" s="34"/>
      <c r="AE634" s="34"/>
      <c r="AF634" s="34"/>
      <c r="AG634" s="34"/>
      <c r="AH634" s="34"/>
      <c r="AI634" s="34"/>
      <c r="AJ634" s="34"/>
      <c r="AK634" s="34"/>
      <c r="AL634" s="34"/>
      <c r="AM634" s="34"/>
      <c r="AN634" s="34"/>
      <c r="AO634" s="34"/>
    </row>
    <row r="635">
      <c r="A635" s="34"/>
      <c r="B635" s="126"/>
      <c r="C635" s="34"/>
      <c r="D635" s="34"/>
      <c r="E635" s="34"/>
      <c r="F635" s="34"/>
      <c r="G635" s="126"/>
      <c r="H635" s="34"/>
      <c r="I635" s="34"/>
      <c r="J635" s="34"/>
      <c r="K635" s="34"/>
      <c r="L635" s="34"/>
      <c r="M635" s="126"/>
      <c r="N635" s="34"/>
      <c r="O635" s="34"/>
      <c r="P635" s="34"/>
      <c r="Q635" s="34"/>
      <c r="R635" s="34"/>
      <c r="S635" s="34"/>
      <c r="T635" s="34"/>
      <c r="U635" s="34"/>
      <c r="V635" s="126"/>
      <c r="W635" s="34"/>
      <c r="X635" s="126"/>
      <c r="Y635" s="34"/>
      <c r="Z635" s="34"/>
      <c r="AA635" s="34"/>
      <c r="AB635" s="34"/>
      <c r="AC635" s="34"/>
      <c r="AD635" s="34"/>
      <c r="AE635" s="34"/>
      <c r="AF635" s="34"/>
      <c r="AG635" s="34"/>
      <c r="AH635" s="34"/>
      <c r="AI635" s="34"/>
      <c r="AJ635" s="34"/>
      <c r="AK635" s="34"/>
      <c r="AL635" s="34"/>
      <c r="AM635" s="34"/>
      <c r="AN635" s="34"/>
      <c r="AO635" s="34"/>
    </row>
    <row r="636">
      <c r="A636" s="34"/>
      <c r="B636" s="126"/>
      <c r="C636" s="34"/>
      <c r="D636" s="34"/>
      <c r="E636" s="34"/>
      <c r="F636" s="34"/>
      <c r="G636" s="126"/>
      <c r="H636" s="34"/>
      <c r="I636" s="34"/>
      <c r="J636" s="34"/>
      <c r="K636" s="34"/>
      <c r="L636" s="34"/>
      <c r="M636" s="126"/>
      <c r="N636" s="34"/>
      <c r="O636" s="34"/>
      <c r="P636" s="34"/>
      <c r="Q636" s="34"/>
      <c r="R636" s="34"/>
      <c r="S636" s="34"/>
      <c r="T636" s="34"/>
      <c r="U636" s="34"/>
      <c r="V636" s="126"/>
      <c r="W636" s="34"/>
      <c r="X636" s="126"/>
      <c r="Y636" s="34"/>
      <c r="Z636" s="34"/>
      <c r="AA636" s="34"/>
      <c r="AB636" s="34"/>
      <c r="AC636" s="34"/>
      <c r="AD636" s="34"/>
      <c r="AE636" s="34"/>
      <c r="AF636" s="34"/>
      <c r="AG636" s="34"/>
      <c r="AH636" s="34"/>
      <c r="AI636" s="34"/>
      <c r="AJ636" s="34"/>
      <c r="AK636" s="34"/>
      <c r="AL636" s="34"/>
      <c r="AM636" s="34"/>
      <c r="AN636" s="34"/>
      <c r="AO636" s="34"/>
    </row>
    <row r="637">
      <c r="A637" s="34"/>
      <c r="B637" s="126"/>
      <c r="C637" s="34"/>
      <c r="D637" s="34"/>
      <c r="E637" s="34"/>
      <c r="F637" s="34"/>
      <c r="G637" s="126"/>
      <c r="H637" s="34"/>
      <c r="I637" s="34"/>
      <c r="J637" s="34"/>
      <c r="K637" s="34"/>
      <c r="L637" s="34"/>
      <c r="M637" s="126"/>
      <c r="N637" s="34"/>
      <c r="O637" s="34"/>
      <c r="P637" s="34"/>
      <c r="Q637" s="34"/>
      <c r="R637" s="34"/>
      <c r="S637" s="34"/>
      <c r="T637" s="34"/>
      <c r="U637" s="34"/>
      <c r="V637" s="126"/>
      <c r="W637" s="34"/>
      <c r="X637" s="126"/>
      <c r="Y637" s="34"/>
      <c r="Z637" s="34"/>
      <c r="AA637" s="34"/>
      <c r="AB637" s="34"/>
      <c r="AC637" s="34"/>
      <c r="AD637" s="34"/>
      <c r="AE637" s="34"/>
      <c r="AF637" s="34"/>
      <c r="AG637" s="34"/>
      <c r="AH637" s="34"/>
      <c r="AI637" s="34"/>
      <c r="AJ637" s="34"/>
      <c r="AK637" s="34"/>
      <c r="AL637" s="34"/>
      <c r="AM637" s="34"/>
      <c r="AN637" s="34"/>
      <c r="AO637" s="34"/>
    </row>
    <row r="638">
      <c r="A638" s="34"/>
      <c r="B638" s="126"/>
      <c r="C638" s="34"/>
      <c r="D638" s="34"/>
      <c r="E638" s="34"/>
      <c r="F638" s="34"/>
      <c r="G638" s="126"/>
      <c r="H638" s="34"/>
      <c r="I638" s="34"/>
      <c r="J638" s="34"/>
      <c r="K638" s="34"/>
      <c r="L638" s="34"/>
      <c r="M638" s="126"/>
      <c r="N638" s="34"/>
      <c r="O638" s="34"/>
      <c r="P638" s="34"/>
      <c r="Q638" s="34"/>
      <c r="R638" s="34"/>
      <c r="S638" s="34"/>
      <c r="T638" s="34"/>
      <c r="U638" s="34"/>
      <c r="V638" s="126"/>
      <c r="W638" s="34"/>
      <c r="X638" s="126"/>
      <c r="Y638" s="34"/>
      <c r="Z638" s="34"/>
      <c r="AA638" s="34"/>
      <c r="AB638" s="34"/>
      <c r="AC638" s="34"/>
      <c r="AD638" s="34"/>
      <c r="AE638" s="34"/>
      <c r="AF638" s="34"/>
      <c r="AG638" s="34"/>
      <c r="AH638" s="34"/>
      <c r="AI638" s="34"/>
      <c r="AJ638" s="34"/>
      <c r="AK638" s="34"/>
      <c r="AL638" s="34"/>
      <c r="AM638" s="34"/>
      <c r="AN638" s="34"/>
      <c r="AO638" s="34"/>
    </row>
    <row r="639">
      <c r="A639" s="34"/>
      <c r="B639" s="126"/>
      <c r="C639" s="34"/>
      <c r="D639" s="34"/>
      <c r="E639" s="34"/>
      <c r="F639" s="34"/>
      <c r="G639" s="126"/>
      <c r="H639" s="34"/>
      <c r="I639" s="34"/>
      <c r="J639" s="34"/>
      <c r="K639" s="34"/>
      <c r="L639" s="34"/>
      <c r="M639" s="126"/>
      <c r="N639" s="34"/>
      <c r="O639" s="34"/>
      <c r="P639" s="34"/>
      <c r="Q639" s="34"/>
      <c r="R639" s="34"/>
      <c r="S639" s="34"/>
      <c r="T639" s="34"/>
      <c r="U639" s="34"/>
      <c r="V639" s="126"/>
      <c r="W639" s="34"/>
      <c r="X639" s="126"/>
      <c r="Y639" s="34"/>
      <c r="Z639" s="34"/>
      <c r="AA639" s="34"/>
      <c r="AB639" s="34"/>
      <c r="AC639" s="34"/>
      <c r="AD639" s="34"/>
      <c r="AE639" s="34"/>
      <c r="AF639" s="34"/>
      <c r="AG639" s="34"/>
      <c r="AH639" s="34"/>
      <c r="AI639" s="34"/>
      <c r="AJ639" s="34"/>
      <c r="AK639" s="34"/>
      <c r="AL639" s="34"/>
      <c r="AM639" s="34"/>
      <c r="AN639" s="34"/>
      <c r="AO639" s="34"/>
    </row>
    <row r="640">
      <c r="A640" s="34"/>
      <c r="B640" s="126"/>
      <c r="C640" s="34"/>
      <c r="D640" s="34"/>
      <c r="E640" s="34"/>
      <c r="F640" s="34"/>
      <c r="G640" s="126"/>
      <c r="H640" s="34"/>
      <c r="I640" s="34"/>
      <c r="J640" s="34"/>
      <c r="K640" s="34"/>
      <c r="L640" s="34"/>
      <c r="M640" s="126"/>
      <c r="N640" s="34"/>
      <c r="O640" s="34"/>
      <c r="P640" s="34"/>
      <c r="Q640" s="34"/>
      <c r="R640" s="34"/>
      <c r="S640" s="34"/>
      <c r="T640" s="34"/>
      <c r="U640" s="34"/>
      <c r="V640" s="126"/>
      <c r="W640" s="34"/>
      <c r="X640" s="126"/>
      <c r="Y640" s="34"/>
      <c r="Z640" s="34"/>
      <c r="AA640" s="34"/>
      <c r="AB640" s="34"/>
      <c r="AC640" s="34"/>
      <c r="AD640" s="34"/>
      <c r="AE640" s="34"/>
      <c r="AF640" s="34"/>
      <c r="AG640" s="34"/>
      <c r="AH640" s="34"/>
      <c r="AI640" s="34"/>
      <c r="AJ640" s="34"/>
      <c r="AK640" s="34"/>
      <c r="AL640" s="34"/>
      <c r="AM640" s="34"/>
      <c r="AN640" s="34"/>
      <c r="AO640" s="34"/>
    </row>
    <row r="641">
      <c r="A641" s="34"/>
      <c r="B641" s="126"/>
      <c r="C641" s="34"/>
      <c r="D641" s="34"/>
      <c r="E641" s="34"/>
      <c r="F641" s="34"/>
      <c r="G641" s="126"/>
      <c r="H641" s="34"/>
      <c r="I641" s="34"/>
      <c r="J641" s="34"/>
      <c r="K641" s="34"/>
      <c r="L641" s="34"/>
      <c r="M641" s="126"/>
      <c r="N641" s="34"/>
      <c r="O641" s="34"/>
      <c r="P641" s="34"/>
      <c r="Q641" s="34"/>
      <c r="R641" s="34"/>
      <c r="S641" s="34"/>
      <c r="T641" s="34"/>
      <c r="U641" s="34"/>
      <c r="V641" s="126"/>
      <c r="W641" s="34"/>
      <c r="X641" s="126"/>
      <c r="Y641" s="34"/>
      <c r="Z641" s="34"/>
      <c r="AA641" s="34"/>
      <c r="AB641" s="34"/>
      <c r="AC641" s="34"/>
      <c r="AD641" s="34"/>
      <c r="AE641" s="34"/>
      <c r="AF641" s="34"/>
      <c r="AG641" s="34"/>
      <c r="AH641" s="34"/>
      <c r="AI641" s="34"/>
      <c r="AJ641" s="34"/>
      <c r="AK641" s="34"/>
      <c r="AL641" s="34"/>
      <c r="AM641" s="34"/>
      <c r="AN641" s="34"/>
      <c r="AO641" s="34"/>
    </row>
    <row r="642">
      <c r="A642" s="34"/>
      <c r="B642" s="126"/>
      <c r="C642" s="34"/>
      <c r="D642" s="34"/>
      <c r="E642" s="34"/>
      <c r="F642" s="34"/>
      <c r="G642" s="126"/>
      <c r="H642" s="34"/>
      <c r="I642" s="34"/>
      <c r="J642" s="34"/>
      <c r="K642" s="34"/>
      <c r="L642" s="34"/>
      <c r="M642" s="126"/>
      <c r="N642" s="34"/>
      <c r="O642" s="34"/>
      <c r="P642" s="34"/>
      <c r="Q642" s="34"/>
      <c r="R642" s="34"/>
      <c r="S642" s="34"/>
      <c r="T642" s="34"/>
      <c r="U642" s="34"/>
      <c r="V642" s="126"/>
      <c r="W642" s="34"/>
      <c r="X642" s="126"/>
      <c r="Y642" s="34"/>
      <c r="Z642" s="34"/>
      <c r="AA642" s="34"/>
      <c r="AB642" s="34"/>
      <c r="AC642" s="34"/>
      <c r="AD642" s="34"/>
      <c r="AE642" s="34"/>
      <c r="AF642" s="34"/>
      <c r="AG642" s="34"/>
      <c r="AH642" s="34"/>
      <c r="AI642" s="34"/>
      <c r="AJ642" s="34"/>
      <c r="AK642" s="34"/>
      <c r="AL642" s="34"/>
      <c r="AM642" s="34"/>
      <c r="AN642" s="34"/>
      <c r="AO642" s="34"/>
    </row>
    <row r="643">
      <c r="A643" s="34"/>
      <c r="B643" s="126"/>
      <c r="C643" s="34"/>
      <c r="D643" s="34"/>
      <c r="E643" s="34"/>
      <c r="F643" s="34"/>
      <c r="G643" s="126"/>
      <c r="H643" s="34"/>
      <c r="I643" s="34"/>
      <c r="J643" s="34"/>
      <c r="K643" s="34"/>
      <c r="L643" s="34"/>
      <c r="M643" s="126"/>
      <c r="N643" s="34"/>
      <c r="O643" s="34"/>
      <c r="P643" s="34"/>
      <c r="Q643" s="34"/>
      <c r="R643" s="34"/>
      <c r="S643" s="34"/>
      <c r="T643" s="34"/>
      <c r="U643" s="34"/>
      <c r="V643" s="126"/>
      <c r="W643" s="34"/>
      <c r="X643" s="126"/>
      <c r="Y643" s="34"/>
      <c r="Z643" s="34"/>
      <c r="AA643" s="34"/>
      <c r="AB643" s="34"/>
      <c r="AC643" s="34"/>
      <c r="AD643" s="34"/>
      <c r="AE643" s="34"/>
      <c r="AF643" s="34"/>
      <c r="AG643" s="34"/>
      <c r="AH643" s="34"/>
      <c r="AI643" s="34"/>
      <c r="AJ643" s="34"/>
      <c r="AK643" s="34"/>
      <c r="AL643" s="34"/>
      <c r="AM643" s="34"/>
      <c r="AN643" s="34"/>
      <c r="AO643" s="34"/>
    </row>
    <row r="644">
      <c r="A644" s="34"/>
      <c r="B644" s="126"/>
      <c r="C644" s="34"/>
      <c r="D644" s="34"/>
      <c r="E644" s="34"/>
      <c r="F644" s="34"/>
      <c r="G644" s="126"/>
      <c r="H644" s="34"/>
      <c r="I644" s="34"/>
      <c r="J644" s="34"/>
      <c r="K644" s="34"/>
      <c r="L644" s="34"/>
      <c r="M644" s="126"/>
      <c r="N644" s="34"/>
      <c r="O644" s="34"/>
      <c r="P644" s="34"/>
      <c r="Q644" s="34"/>
      <c r="R644" s="34"/>
      <c r="S644" s="34"/>
      <c r="T644" s="34"/>
      <c r="U644" s="34"/>
      <c r="V644" s="126"/>
      <c r="W644" s="34"/>
      <c r="X644" s="126"/>
      <c r="Y644" s="34"/>
      <c r="Z644" s="34"/>
      <c r="AA644" s="34"/>
      <c r="AB644" s="34"/>
      <c r="AC644" s="34"/>
      <c r="AD644" s="34"/>
      <c r="AE644" s="34"/>
      <c r="AF644" s="34"/>
      <c r="AG644" s="34"/>
      <c r="AH644" s="34"/>
      <c r="AI644" s="34"/>
      <c r="AJ644" s="34"/>
      <c r="AK644" s="34"/>
      <c r="AL644" s="34"/>
      <c r="AM644" s="34"/>
      <c r="AN644" s="34"/>
      <c r="AO644" s="34"/>
    </row>
    <row r="645">
      <c r="A645" s="34"/>
      <c r="B645" s="126"/>
      <c r="C645" s="34"/>
      <c r="D645" s="34"/>
      <c r="E645" s="34"/>
      <c r="F645" s="34"/>
      <c r="G645" s="126"/>
      <c r="H645" s="34"/>
      <c r="I645" s="34"/>
      <c r="J645" s="34"/>
      <c r="K645" s="34"/>
      <c r="L645" s="34"/>
      <c r="M645" s="126"/>
      <c r="N645" s="34"/>
      <c r="O645" s="34"/>
      <c r="P645" s="34"/>
      <c r="Q645" s="34"/>
      <c r="R645" s="34"/>
      <c r="S645" s="34"/>
      <c r="T645" s="34"/>
      <c r="U645" s="34"/>
      <c r="V645" s="126"/>
      <c r="W645" s="34"/>
      <c r="X645" s="126"/>
      <c r="Y645" s="34"/>
      <c r="Z645" s="34"/>
      <c r="AA645" s="34"/>
      <c r="AB645" s="34"/>
      <c r="AC645" s="34"/>
      <c r="AD645" s="34"/>
      <c r="AE645" s="34"/>
      <c r="AF645" s="34"/>
      <c r="AG645" s="34"/>
      <c r="AH645" s="34"/>
      <c r="AI645" s="34"/>
      <c r="AJ645" s="34"/>
      <c r="AK645" s="34"/>
      <c r="AL645" s="34"/>
      <c r="AM645" s="34"/>
      <c r="AN645" s="34"/>
      <c r="AO645" s="34"/>
    </row>
    <row r="646">
      <c r="A646" s="34"/>
      <c r="B646" s="126"/>
      <c r="C646" s="34"/>
      <c r="D646" s="34"/>
      <c r="E646" s="34"/>
      <c r="F646" s="34"/>
      <c r="G646" s="126"/>
      <c r="H646" s="34"/>
      <c r="I646" s="34"/>
      <c r="J646" s="34"/>
      <c r="K646" s="34"/>
      <c r="L646" s="34"/>
      <c r="M646" s="126"/>
      <c r="N646" s="34"/>
      <c r="O646" s="34"/>
      <c r="P646" s="34"/>
      <c r="Q646" s="34"/>
      <c r="R646" s="34"/>
      <c r="S646" s="34"/>
      <c r="T646" s="34"/>
      <c r="U646" s="34"/>
      <c r="V646" s="126"/>
      <c r="W646" s="34"/>
      <c r="X646" s="126"/>
      <c r="Y646" s="34"/>
      <c r="Z646" s="34"/>
      <c r="AA646" s="34"/>
      <c r="AB646" s="34"/>
      <c r="AC646" s="34"/>
      <c r="AD646" s="34"/>
      <c r="AE646" s="34"/>
      <c r="AF646" s="34"/>
      <c r="AG646" s="34"/>
      <c r="AH646" s="34"/>
      <c r="AI646" s="34"/>
      <c r="AJ646" s="34"/>
      <c r="AK646" s="34"/>
      <c r="AL646" s="34"/>
      <c r="AM646" s="34"/>
      <c r="AN646" s="34"/>
      <c r="AO646" s="34"/>
    </row>
    <row r="647">
      <c r="A647" s="34"/>
      <c r="B647" s="126"/>
      <c r="C647" s="34"/>
      <c r="D647" s="34"/>
      <c r="E647" s="34"/>
      <c r="F647" s="34"/>
      <c r="G647" s="126"/>
      <c r="H647" s="34"/>
      <c r="I647" s="34"/>
      <c r="J647" s="34"/>
      <c r="K647" s="34"/>
      <c r="L647" s="34"/>
      <c r="M647" s="126"/>
      <c r="N647" s="34"/>
      <c r="O647" s="34"/>
      <c r="P647" s="34"/>
      <c r="Q647" s="34"/>
      <c r="R647" s="34"/>
      <c r="S647" s="34"/>
      <c r="T647" s="34"/>
      <c r="U647" s="34"/>
      <c r="V647" s="126"/>
      <c r="W647" s="34"/>
      <c r="X647" s="126"/>
      <c r="Y647" s="34"/>
      <c r="Z647" s="34"/>
      <c r="AA647" s="34"/>
      <c r="AB647" s="34"/>
      <c r="AC647" s="34"/>
      <c r="AD647" s="34"/>
      <c r="AE647" s="34"/>
      <c r="AF647" s="34"/>
      <c r="AG647" s="34"/>
      <c r="AH647" s="34"/>
      <c r="AI647" s="34"/>
      <c r="AJ647" s="34"/>
      <c r="AK647" s="34"/>
      <c r="AL647" s="34"/>
      <c r="AM647" s="34"/>
      <c r="AN647" s="34"/>
      <c r="AO647" s="34"/>
    </row>
    <row r="648">
      <c r="A648" s="34"/>
      <c r="B648" s="126"/>
      <c r="C648" s="34"/>
      <c r="D648" s="34"/>
      <c r="E648" s="34"/>
      <c r="F648" s="34"/>
      <c r="G648" s="126"/>
      <c r="H648" s="34"/>
      <c r="I648" s="34"/>
      <c r="J648" s="34"/>
      <c r="K648" s="34"/>
      <c r="L648" s="34"/>
      <c r="M648" s="126"/>
      <c r="N648" s="34"/>
      <c r="O648" s="34"/>
      <c r="P648" s="34"/>
      <c r="Q648" s="34"/>
      <c r="R648" s="34"/>
      <c r="S648" s="34"/>
      <c r="T648" s="34"/>
      <c r="U648" s="34"/>
      <c r="V648" s="126"/>
      <c r="W648" s="34"/>
      <c r="X648" s="126"/>
      <c r="Y648" s="34"/>
      <c r="Z648" s="34"/>
      <c r="AA648" s="34"/>
      <c r="AB648" s="34"/>
      <c r="AC648" s="34"/>
      <c r="AD648" s="34"/>
      <c r="AE648" s="34"/>
      <c r="AF648" s="34"/>
      <c r="AG648" s="34"/>
      <c r="AH648" s="34"/>
      <c r="AI648" s="34"/>
      <c r="AJ648" s="34"/>
      <c r="AK648" s="34"/>
      <c r="AL648" s="34"/>
      <c r="AM648" s="34"/>
      <c r="AN648" s="34"/>
      <c r="AO648" s="34"/>
    </row>
    <row r="649">
      <c r="A649" s="34"/>
      <c r="B649" s="126"/>
      <c r="C649" s="34"/>
      <c r="D649" s="34"/>
      <c r="E649" s="34"/>
      <c r="F649" s="34"/>
      <c r="G649" s="126"/>
      <c r="H649" s="34"/>
      <c r="I649" s="34"/>
      <c r="J649" s="34"/>
      <c r="K649" s="34"/>
      <c r="L649" s="34"/>
      <c r="M649" s="126"/>
      <c r="N649" s="34"/>
      <c r="O649" s="34"/>
      <c r="P649" s="34"/>
      <c r="Q649" s="34"/>
      <c r="R649" s="34"/>
      <c r="S649" s="34"/>
      <c r="T649" s="34"/>
      <c r="U649" s="34"/>
      <c r="V649" s="126"/>
      <c r="W649" s="34"/>
      <c r="X649" s="126"/>
      <c r="Y649" s="34"/>
      <c r="Z649" s="34"/>
      <c r="AA649" s="34"/>
      <c r="AB649" s="34"/>
      <c r="AC649" s="34"/>
      <c r="AD649" s="34"/>
      <c r="AE649" s="34"/>
      <c r="AF649" s="34"/>
      <c r="AG649" s="34"/>
      <c r="AH649" s="34"/>
      <c r="AI649" s="34"/>
      <c r="AJ649" s="34"/>
      <c r="AK649" s="34"/>
      <c r="AL649" s="34"/>
      <c r="AM649" s="34"/>
      <c r="AN649" s="34"/>
      <c r="AO649" s="34"/>
    </row>
    <row r="650">
      <c r="A650" s="34"/>
      <c r="B650" s="126"/>
      <c r="C650" s="34"/>
      <c r="D650" s="34"/>
      <c r="E650" s="34"/>
      <c r="F650" s="34"/>
      <c r="G650" s="126"/>
      <c r="H650" s="34"/>
      <c r="I650" s="34"/>
      <c r="J650" s="34"/>
      <c r="K650" s="34"/>
      <c r="L650" s="34"/>
      <c r="M650" s="126"/>
      <c r="N650" s="34"/>
      <c r="O650" s="34"/>
      <c r="P650" s="34"/>
      <c r="Q650" s="34"/>
      <c r="R650" s="34"/>
      <c r="S650" s="34"/>
      <c r="T650" s="34"/>
      <c r="U650" s="34"/>
      <c r="V650" s="126"/>
      <c r="W650" s="34"/>
      <c r="X650" s="126"/>
      <c r="Y650" s="34"/>
      <c r="Z650" s="34"/>
      <c r="AA650" s="34"/>
      <c r="AB650" s="34"/>
      <c r="AC650" s="34"/>
      <c r="AD650" s="34"/>
      <c r="AE650" s="34"/>
      <c r="AF650" s="34"/>
      <c r="AG650" s="34"/>
      <c r="AH650" s="34"/>
      <c r="AI650" s="34"/>
      <c r="AJ650" s="34"/>
      <c r="AK650" s="34"/>
      <c r="AL650" s="34"/>
      <c r="AM650" s="34"/>
      <c r="AN650" s="34"/>
      <c r="AO650" s="34"/>
    </row>
    <row r="651">
      <c r="A651" s="34"/>
      <c r="B651" s="126"/>
      <c r="C651" s="34"/>
      <c r="D651" s="34"/>
      <c r="E651" s="34"/>
      <c r="F651" s="34"/>
      <c r="G651" s="126"/>
      <c r="H651" s="34"/>
      <c r="I651" s="34"/>
      <c r="J651" s="34"/>
      <c r="K651" s="34"/>
      <c r="L651" s="34"/>
      <c r="M651" s="126"/>
      <c r="N651" s="34"/>
      <c r="O651" s="34"/>
      <c r="P651" s="34"/>
      <c r="Q651" s="34"/>
      <c r="R651" s="34"/>
      <c r="S651" s="34"/>
      <c r="T651" s="34"/>
      <c r="U651" s="34"/>
      <c r="V651" s="126"/>
      <c r="W651" s="34"/>
      <c r="X651" s="126"/>
      <c r="Y651" s="34"/>
      <c r="Z651" s="34"/>
      <c r="AA651" s="34"/>
      <c r="AB651" s="34"/>
      <c r="AC651" s="34"/>
      <c r="AD651" s="34"/>
      <c r="AE651" s="34"/>
      <c r="AF651" s="34"/>
      <c r="AG651" s="34"/>
      <c r="AH651" s="34"/>
      <c r="AI651" s="34"/>
      <c r="AJ651" s="34"/>
      <c r="AK651" s="34"/>
      <c r="AL651" s="34"/>
      <c r="AM651" s="34"/>
      <c r="AN651" s="34"/>
      <c r="AO651" s="34"/>
    </row>
    <row r="652">
      <c r="A652" s="34"/>
      <c r="B652" s="126"/>
      <c r="C652" s="34"/>
      <c r="D652" s="34"/>
      <c r="E652" s="34"/>
      <c r="F652" s="34"/>
      <c r="G652" s="126"/>
      <c r="H652" s="34"/>
      <c r="I652" s="34"/>
      <c r="J652" s="34"/>
      <c r="K652" s="34"/>
      <c r="L652" s="34"/>
      <c r="M652" s="126"/>
      <c r="N652" s="34"/>
      <c r="O652" s="34"/>
      <c r="P652" s="34"/>
      <c r="Q652" s="34"/>
      <c r="R652" s="34"/>
      <c r="S652" s="34"/>
      <c r="T652" s="34"/>
      <c r="U652" s="34"/>
      <c r="V652" s="126"/>
      <c r="W652" s="34"/>
      <c r="X652" s="126"/>
      <c r="Y652" s="34"/>
      <c r="Z652" s="34"/>
      <c r="AA652" s="34"/>
      <c r="AB652" s="34"/>
      <c r="AC652" s="34"/>
      <c r="AD652" s="34"/>
      <c r="AE652" s="34"/>
      <c r="AF652" s="34"/>
      <c r="AG652" s="34"/>
      <c r="AH652" s="34"/>
      <c r="AI652" s="34"/>
      <c r="AJ652" s="34"/>
      <c r="AK652" s="34"/>
      <c r="AL652" s="34"/>
      <c r="AM652" s="34"/>
      <c r="AN652" s="34"/>
      <c r="AO652" s="34"/>
    </row>
    <row r="653">
      <c r="A653" s="34"/>
      <c r="B653" s="126"/>
      <c r="C653" s="34"/>
      <c r="D653" s="34"/>
      <c r="E653" s="34"/>
      <c r="F653" s="34"/>
      <c r="G653" s="126"/>
      <c r="H653" s="34"/>
      <c r="I653" s="34"/>
      <c r="J653" s="34"/>
      <c r="K653" s="34"/>
      <c r="L653" s="34"/>
      <c r="M653" s="126"/>
      <c r="N653" s="34"/>
      <c r="O653" s="34"/>
      <c r="P653" s="34"/>
      <c r="Q653" s="34"/>
      <c r="R653" s="34"/>
      <c r="S653" s="34"/>
      <c r="T653" s="34"/>
      <c r="U653" s="34"/>
      <c r="V653" s="126"/>
      <c r="W653" s="34"/>
      <c r="X653" s="126"/>
      <c r="Y653" s="34"/>
      <c r="Z653" s="34"/>
      <c r="AA653" s="34"/>
      <c r="AB653" s="34"/>
      <c r="AC653" s="34"/>
      <c r="AD653" s="34"/>
      <c r="AE653" s="34"/>
      <c r="AF653" s="34"/>
      <c r="AG653" s="34"/>
      <c r="AH653" s="34"/>
      <c r="AI653" s="34"/>
      <c r="AJ653" s="34"/>
      <c r="AK653" s="34"/>
      <c r="AL653" s="34"/>
      <c r="AM653" s="34"/>
      <c r="AN653" s="34"/>
      <c r="AO653" s="34"/>
    </row>
    <row r="654">
      <c r="A654" s="34"/>
      <c r="B654" s="126"/>
      <c r="C654" s="34"/>
      <c r="D654" s="34"/>
      <c r="E654" s="34"/>
      <c r="F654" s="34"/>
      <c r="G654" s="126"/>
      <c r="H654" s="34"/>
      <c r="I654" s="34"/>
      <c r="J654" s="34"/>
      <c r="K654" s="34"/>
      <c r="L654" s="34"/>
      <c r="M654" s="126"/>
      <c r="N654" s="34"/>
      <c r="O654" s="34"/>
      <c r="P654" s="34"/>
      <c r="Q654" s="34"/>
      <c r="R654" s="34"/>
      <c r="S654" s="34"/>
      <c r="T654" s="34"/>
      <c r="U654" s="34"/>
      <c r="V654" s="126"/>
      <c r="W654" s="34"/>
      <c r="X654" s="126"/>
      <c r="Y654" s="34"/>
      <c r="Z654" s="34"/>
      <c r="AA654" s="34"/>
      <c r="AB654" s="34"/>
      <c r="AC654" s="34"/>
      <c r="AD654" s="34"/>
      <c r="AE654" s="34"/>
      <c r="AF654" s="34"/>
      <c r="AG654" s="34"/>
      <c r="AH654" s="34"/>
      <c r="AI654" s="34"/>
      <c r="AJ654" s="34"/>
      <c r="AK654" s="34"/>
      <c r="AL654" s="34"/>
      <c r="AM654" s="34"/>
      <c r="AN654" s="34"/>
      <c r="AO654" s="34"/>
    </row>
    <row r="655">
      <c r="A655" s="34"/>
      <c r="B655" s="126"/>
      <c r="C655" s="34"/>
      <c r="D655" s="34"/>
      <c r="E655" s="34"/>
      <c r="F655" s="34"/>
      <c r="G655" s="126"/>
      <c r="H655" s="34"/>
      <c r="I655" s="34"/>
      <c r="J655" s="34"/>
      <c r="K655" s="34"/>
      <c r="L655" s="34"/>
      <c r="M655" s="126"/>
      <c r="N655" s="34"/>
      <c r="O655" s="34"/>
      <c r="P655" s="34"/>
      <c r="Q655" s="34"/>
      <c r="R655" s="34"/>
      <c r="S655" s="34"/>
      <c r="T655" s="34"/>
      <c r="U655" s="34"/>
      <c r="V655" s="126"/>
      <c r="W655" s="34"/>
      <c r="X655" s="126"/>
      <c r="Y655" s="34"/>
      <c r="Z655" s="34"/>
      <c r="AA655" s="34"/>
      <c r="AB655" s="34"/>
      <c r="AC655" s="34"/>
      <c r="AD655" s="34"/>
      <c r="AE655" s="34"/>
      <c r="AF655" s="34"/>
      <c r="AG655" s="34"/>
      <c r="AH655" s="34"/>
      <c r="AI655" s="34"/>
      <c r="AJ655" s="34"/>
      <c r="AK655" s="34"/>
      <c r="AL655" s="34"/>
      <c r="AM655" s="34"/>
      <c r="AN655" s="34"/>
      <c r="AO655" s="34"/>
    </row>
    <row r="656">
      <c r="A656" s="34"/>
      <c r="B656" s="126"/>
      <c r="C656" s="34"/>
      <c r="D656" s="34"/>
      <c r="E656" s="34"/>
      <c r="F656" s="34"/>
      <c r="G656" s="126"/>
      <c r="H656" s="34"/>
      <c r="I656" s="34"/>
      <c r="J656" s="34"/>
      <c r="K656" s="34"/>
      <c r="L656" s="34"/>
      <c r="M656" s="126"/>
      <c r="N656" s="34"/>
      <c r="O656" s="34"/>
      <c r="P656" s="34"/>
      <c r="Q656" s="34"/>
      <c r="R656" s="34"/>
      <c r="S656" s="34"/>
      <c r="T656" s="34"/>
      <c r="U656" s="34"/>
      <c r="V656" s="126"/>
      <c r="W656" s="34"/>
      <c r="X656" s="126"/>
      <c r="Y656" s="34"/>
      <c r="Z656" s="34"/>
      <c r="AA656" s="34"/>
      <c r="AB656" s="34"/>
      <c r="AC656" s="34"/>
      <c r="AD656" s="34"/>
      <c r="AE656" s="34"/>
      <c r="AF656" s="34"/>
      <c r="AG656" s="34"/>
      <c r="AH656" s="34"/>
      <c r="AI656" s="34"/>
      <c r="AJ656" s="34"/>
      <c r="AK656" s="34"/>
      <c r="AL656" s="34"/>
      <c r="AM656" s="34"/>
      <c r="AN656" s="34"/>
      <c r="AO656" s="34"/>
    </row>
    <row r="657">
      <c r="A657" s="34"/>
      <c r="B657" s="126"/>
      <c r="C657" s="34"/>
      <c r="D657" s="34"/>
      <c r="E657" s="34"/>
      <c r="F657" s="34"/>
      <c r="G657" s="126"/>
      <c r="H657" s="34"/>
      <c r="I657" s="34"/>
      <c r="J657" s="34"/>
      <c r="K657" s="34"/>
      <c r="L657" s="34"/>
      <c r="M657" s="126"/>
      <c r="N657" s="34"/>
      <c r="O657" s="34"/>
      <c r="P657" s="34"/>
      <c r="Q657" s="34"/>
      <c r="R657" s="34"/>
      <c r="S657" s="34"/>
      <c r="T657" s="34"/>
      <c r="U657" s="34"/>
      <c r="V657" s="126"/>
      <c r="W657" s="34"/>
      <c r="X657" s="126"/>
      <c r="Y657" s="34"/>
      <c r="Z657" s="34"/>
      <c r="AA657" s="34"/>
      <c r="AB657" s="34"/>
      <c r="AC657" s="34"/>
      <c r="AD657" s="34"/>
      <c r="AE657" s="34"/>
      <c r="AF657" s="34"/>
      <c r="AG657" s="34"/>
      <c r="AH657" s="34"/>
      <c r="AI657" s="34"/>
      <c r="AJ657" s="34"/>
      <c r="AK657" s="34"/>
      <c r="AL657" s="34"/>
      <c r="AM657" s="34"/>
      <c r="AN657" s="34"/>
      <c r="AO657" s="34"/>
    </row>
    <row r="658">
      <c r="A658" s="34"/>
      <c r="B658" s="126"/>
      <c r="C658" s="34"/>
      <c r="D658" s="34"/>
      <c r="E658" s="34"/>
      <c r="F658" s="34"/>
      <c r="G658" s="126"/>
      <c r="H658" s="34"/>
      <c r="I658" s="34"/>
      <c r="J658" s="34"/>
      <c r="K658" s="34"/>
      <c r="L658" s="34"/>
      <c r="M658" s="126"/>
      <c r="N658" s="34"/>
      <c r="O658" s="34"/>
      <c r="P658" s="34"/>
      <c r="Q658" s="34"/>
      <c r="R658" s="34"/>
      <c r="S658" s="34"/>
      <c r="T658" s="34"/>
      <c r="U658" s="34"/>
      <c r="V658" s="126"/>
      <c r="W658" s="34"/>
      <c r="X658" s="126"/>
      <c r="Y658" s="34"/>
      <c r="Z658" s="34"/>
      <c r="AA658" s="34"/>
      <c r="AB658" s="34"/>
      <c r="AC658" s="34"/>
      <c r="AD658" s="34"/>
      <c r="AE658" s="34"/>
      <c r="AF658" s="34"/>
      <c r="AG658" s="34"/>
      <c r="AH658" s="34"/>
      <c r="AI658" s="34"/>
      <c r="AJ658" s="34"/>
      <c r="AK658" s="34"/>
      <c r="AL658" s="34"/>
      <c r="AM658" s="34"/>
      <c r="AN658" s="34"/>
      <c r="AO658" s="34"/>
    </row>
    <row r="659">
      <c r="A659" s="34"/>
      <c r="B659" s="126"/>
      <c r="C659" s="34"/>
      <c r="D659" s="34"/>
      <c r="E659" s="34"/>
      <c r="F659" s="34"/>
      <c r="G659" s="126"/>
      <c r="H659" s="34"/>
      <c r="I659" s="34"/>
      <c r="J659" s="34"/>
      <c r="K659" s="34"/>
      <c r="L659" s="34"/>
      <c r="M659" s="126"/>
      <c r="N659" s="34"/>
      <c r="O659" s="34"/>
      <c r="P659" s="34"/>
      <c r="Q659" s="34"/>
      <c r="R659" s="34"/>
      <c r="S659" s="34"/>
      <c r="T659" s="34"/>
      <c r="U659" s="34"/>
      <c r="V659" s="126"/>
      <c r="W659" s="34"/>
      <c r="X659" s="126"/>
      <c r="Y659" s="34"/>
      <c r="Z659" s="34"/>
      <c r="AA659" s="34"/>
      <c r="AB659" s="34"/>
      <c r="AC659" s="34"/>
      <c r="AD659" s="34"/>
      <c r="AE659" s="34"/>
      <c r="AF659" s="34"/>
      <c r="AG659" s="34"/>
      <c r="AH659" s="34"/>
      <c r="AI659" s="34"/>
      <c r="AJ659" s="34"/>
      <c r="AK659" s="34"/>
      <c r="AL659" s="34"/>
      <c r="AM659" s="34"/>
      <c r="AN659" s="34"/>
      <c r="AO659" s="34"/>
    </row>
    <row r="660">
      <c r="A660" s="34"/>
      <c r="B660" s="126"/>
      <c r="C660" s="34"/>
      <c r="D660" s="34"/>
      <c r="E660" s="34"/>
      <c r="F660" s="34"/>
      <c r="G660" s="126"/>
      <c r="H660" s="34"/>
      <c r="I660" s="34"/>
      <c r="J660" s="34"/>
      <c r="K660" s="34"/>
      <c r="L660" s="34"/>
      <c r="M660" s="126"/>
      <c r="N660" s="34"/>
      <c r="O660" s="34"/>
      <c r="P660" s="34"/>
      <c r="Q660" s="34"/>
      <c r="R660" s="34"/>
      <c r="S660" s="34"/>
      <c r="T660" s="34"/>
      <c r="U660" s="34"/>
      <c r="V660" s="126"/>
      <c r="W660" s="34"/>
      <c r="X660" s="126"/>
      <c r="Y660" s="34"/>
      <c r="Z660" s="34"/>
      <c r="AA660" s="34"/>
      <c r="AB660" s="34"/>
      <c r="AC660" s="34"/>
      <c r="AD660" s="34"/>
      <c r="AE660" s="34"/>
      <c r="AF660" s="34"/>
      <c r="AG660" s="34"/>
      <c r="AH660" s="34"/>
      <c r="AI660" s="34"/>
      <c r="AJ660" s="34"/>
      <c r="AK660" s="34"/>
      <c r="AL660" s="34"/>
      <c r="AM660" s="34"/>
      <c r="AN660" s="34"/>
      <c r="AO660" s="34"/>
    </row>
    <row r="661">
      <c r="A661" s="34"/>
      <c r="B661" s="126"/>
      <c r="C661" s="34"/>
      <c r="D661" s="34"/>
      <c r="E661" s="34"/>
      <c r="F661" s="34"/>
      <c r="G661" s="126"/>
      <c r="H661" s="34"/>
      <c r="I661" s="34"/>
      <c r="J661" s="34"/>
      <c r="K661" s="34"/>
      <c r="L661" s="34"/>
      <c r="M661" s="126"/>
      <c r="N661" s="34"/>
      <c r="O661" s="34"/>
      <c r="P661" s="34"/>
      <c r="Q661" s="34"/>
      <c r="R661" s="34"/>
      <c r="S661" s="34"/>
      <c r="T661" s="34"/>
      <c r="U661" s="34"/>
      <c r="V661" s="126"/>
      <c r="W661" s="34"/>
      <c r="X661" s="126"/>
      <c r="Y661" s="34"/>
      <c r="Z661" s="34"/>
      <c r="AA661" s="34"/>
      <c r="AB661" s="34"/>
      <c r="AC661" s="34"/>
      <c r="AD661" s="34"/>
      <c r="AE661" s="34"/>
      <c r="AF661" s="34"/>
      <c r="AG661" s="34"/>
      <c r="AH661" s="34"/>
      <c r="AI661" s="34"/>
      <c r="AJ661" s="34"/>
      <c r="AK661" s="34"/>
      <c r="AL661" s="34"/>
      <c r="AM661" s="34"/>
      <c r="AN661" s="34"/>
      <c r="AO661" s="34"/>
    </row>
    <row r="662">
      <c r="A662" s="34"/>
      <c r="B662" s="126"/>
      <c r="C662" s="34"/>
      <c r="D662" s="34"/>
      <c r="E662" s="34"/>
      <c r="F662" s="34"/>
      <c r="G662" s="126"/>
      <c r="H662" s="34"/>
      <c r="I662" s="34"/>
      <c r="J662" s="34"/>
      <c r="K662" s="34"/>
      <c r="L662" s="34"/>
      <c r="M662" s="126"/>
      <c r="N662" s="34"/>
      <c r="O662" s="34"/>
      <c r="P662" s="34"/>
      <c r="Q662" s="34"/>
      <c r="R662" s="34"/>
      <c r="S662" s="34"/>
      <c r="T662" s="34"/>
      <c r="U662" s="34"/>
      <c r="V662" s="126"/>
      <c r="W662" s="34"/>
      <c r="X662" s="126"/>
      <c r="Y662" s="34"/>
      <c r="Z662" s="34"/>
      <c r="AA662" s="34"/>
      <c r="AB662" s="34"/>
      <c r="AC662" s="34"/>
      <c r="AD662" s="34"/>
      <c r="AE662" s="34"/>
      <c r="AF662" s="34"/>
      <c r="AG662" s="34"/>
      <c r="AH662" s="34"/>
      <c r="AI662" s="34"/>
      <c r="AJ662" s="34"/>
      <c r="AK662" s="34"/>
      <c r="AL662" s="34"/>
      <c r="AM662" s="34"/>
      <c r="AN662" s="34"/>
      <c r="AO662" s="34"/>
    </row>
    <row r="663">
      <c r="A663" s="34"/>
      <c r="B663" s="126"/>
      <c r="C663" s="34"/>
      <c r="D663" s="34"/>
      <c r="E663" s="34"/>
      <c r="F663" s="34"/>
      <c r="G663" s="126"/>
      <c r="H663" s="34"/>
      <c r="I663" s="34"/>
      <c r="J663" s="34"/>
      <c r="K663" s="34"/>
      <c r="L663" s="34"/>
      <c r="M663" s="126"/>
      <c r="N663" s="34"/>
      <c r="O663" s="34"/>
      <c r="P663" s="34"/>
      <c r="Q663" s="34"/>
      <c r="R663" s="34"/>
      <c r="S663" s="34"/>
      <c r="T663" s="34"/>
      <c r="U663" s="34"/>
      <c r="V663" s="126"/>
      <c r="W663" s="34"/>
      <c r="X663" s="126"/>
      <c r="Y663" s="34"/>
      <c r="Z663" s="34"/>
      <c r="AA663" s="34"/>
      <c r="AB663" s="34"/>
      <c r="AC663" s="34"/>
      <c r="AD663" s="34"/>
      <c r="AE663" s="34"/>
      <c r="AF663" s="34"/>
      <c r="AG663" s="34"/>
      <c r="AH663" s="34"/>
      <c r="AI663" s="34"/>
      <c r="AJ663" s="34"/>
      <c r="AK663" s="34"/>
      <c r="AL663" s="34"/>
      <c r="AM663" s="34"/>
      <c r="AN663" s="34"/>
      <c r="AO663" s="34"/>
    </row>
    <row r="664">
      <c r="A664" s="34"/>
      <c r="B664" s="126"/>
      <c r="C664" s="34"/>
      <c r="D664" s="34"/>
      <c r="E664" s="34"/>
      <c r="F664" s="34"/>
      <c r="G664" s="126"/>
      <c r="H664" s="34"/>
      <c r="I664" s="34"/>
      <c r="J664" s="34"/>
      <c r="K664" s="34"/>
      <c r="L664" s="34"/>
      <c r="M664" s="126"/>
      <c r="N664" s="34"/>
      <c r="O664" s="34"/>
      <c r="P664" s="34"/>
      <c r="Q664" s="34"/>
      <c r="R664" s="34"/>
      <c r="S664" s="34"/>
      <c r="T664" s="34"/>
      <c r="U664" s="34"/>
      <c r="V664" s="126"/>
      <c r="W664" s="34"/>
      <c r="X664" s="126"/>
      <c r="Y664" s="34"/>
      <c r="Z664" s="34"/>
      <c r="AA664" s="34"/>
      <c r="AB664" s="34"/>
      <c r="AC664" s="34"/>
      <c r="AD664" s="34"/>
      <c r="AE664" s="34"/>
      <c r="AF664" s="34"/>
      <c r="AG664" s="34"/>
      <c r="AH664" s="34"/>
      <c r="AI664" s="34"/>
      <c r="AJ664" s="34"/>
      <c r="AK664" s="34"/>
      <c r="AL664" s="34"/>
      <c r="AM664" s="34"/>
      <c r="AN664" s="34"/>
      <c r="AO664" s="34"/>
    </row>
    <row r="665">
      <c r="A665" s="34"/>
      <c r="B665" s="126"/>
      <c r="C665" s="34"/>
      <c r="D665" s="34"/>
      <c r="E665" s="34"/>
      <c r="F665" s="34"/>
      <c r="G665" s="126"/>
      <c r="H665" s="34"/>
      <c r="I665" s="34"/>
      <c r="J665" s="34"/>
      <c r="K665" s="34"/>
      <c r="L665" s="34"/>
      <c r="M665" s="126"/>
      <c r="N665" s="34"/>
      <c r="O665" s="34"/>
      <c r="P665" s="34"/>
      <c r="Q665" s="34"/>
      <c r="R665" s="34"/>
      <c r="S665" s="34"/>
      <c r="T665" s="34"/>
      <c r="U665" s="34"/>
      <c r="V665" s="126"/>
      <c r="W665" s="34"/>
      <c r="X665" s="126"/>
      <c r="Y665" s="34"/>
      <c r="Z665" s="34"/>
      <c r="AA665" s="34"/>
      <c r="AB665" s="34"/>
      <c r="AC665" s="34"/>
      <c r="AD665" s="34"/>
      <c r="AE665" s="34"/>
      <c r="AF665" s="34"/>
      <c r="AG665" s="34"/>
      <c r="AH665" s="34"/>
      <c r="AI665" s="34"/>
      <c r="AJ665" s="34"/>
      <c r="AK665" s="34"/>
      <c r="AL665" s="34"/>
      <c r="AM665" s="34"/>
      <c r="AN665" s="34"/>
      <c r="AO665" s="34"/>
    </row>
    <row r="666">
      <c r="A666" s="34"/>
      <c r="B666" s="126"/>
      <c r="C666" s="34"/>
      <c r="D666" s="34"/>
      <c r="E666" s="34"/>
      <c r="F666" s="34"/>
      <c r="G666" s="126"/>
      <c r="H666" s="34"/>
      <c r="I666" s="34"/>
      <c r="J666" s="34"/>
      <c r="K666" s="34"/>
      <c r="L666" s="34"/>
      <c r="M666" s="126"/>
      <c r="N666" s="34"/>
      <c r="O666" s="34"/>
      <c r="P666" s="34"/>
      <c r="Q666" s="34"/>
      <c r="R666" s="34"/>
      <c r="S666" s="34"/>
      <c r="T666" s="34"/>
      <c r="U666" s="34"/>
      <c r="V666" s="126"/>
      <c r="W666" s="34"/>
      <c r="X666" s="126"/>
      <c r="Y666" s="34"/>
      <c r="Z666" s="34"/>
      <c r="AA666" s="34"/>
      <c r="AB666" s="34"/>
      <c r="AC666" s="34"/>
      <c r="AD666" s="34"/>
      <c r="AE666" s="34"/>
      <c r="AF666" s="34"/>
      <c r="AG666" s="34"/>
      <c r="AH666" s="34"/>
      <c r="AI666" s="34"/>
      <c r="AJ666" s="34"/>
      <c r="AK666" s="34"/>
      <c r="AL666" s="34"/>
      <c r="AM666" s="34"/>
      <c r="AN666" s="34"/>
      <c r="AO666" s="34"/>
    </row>
    <row r="667">
      <c r="A667" s="34"/>
      <c r="B667" s="126"/>
      <c r="C667" s="34"/>
      <c r="D667" s="34"/>
      <c r="E667" s="34"/>
      <c r="F667" s="34"/>
      <c r="G667" s="126"/>
      <c r="H667" s="34"/>
      <c r="I667" s="34"/>
      <c r="J667" s="34"/>
      <c r="K667" s="34"/>
      <c r="L667" s="34"/>
      <c r="M667" s="126"/>
      <c r="N667" s="34"/>
      <c r="O667" s="34"/>
      <c r="P667" s="34"/>
      <c r="Q667" s="34"/>
      <c r="R667" s="34"/>
      <c r="S667" s="34"/>
      <c r="T667" s="34"/>
      <c r="U667" s="34"/>
      <c r="V667" s="126"/>
      <c r="W667" s="34"/>
      <c r="X667" s="126"/>
      <c r="Y667" s="34"/>
      <c r="Z667" s="34"/>
      <c r="AA667" s="34"/>
      <c r="AB667" s="34"/>
      <c r="AC667" s="34"/>
      <c r="AD667" s="34"/>
      <c r="AE667" s="34"/>
      <c r="AF667" s="34"/>
      <c r="AG667" s="34"/>
      <c r="AH667" s="34"/>
      <c r="AI667" s="34"/>
      <c r="AJ667" s="34"/>
      <c r="AK667" s="34"/>
      <c r="AL667" s="34"/>
      <c r="AM667" s="34"/>
      <c r="AN667" s="34"/>
      <c r="AO667" s="34"/>
    </row>
    <row r="668">
      <c r="A668" s="34"/>
      <c r="B668" s="126"/>
      <c r="C668" s="34"/>
      <c r="D668" s="34"/>
      <c r="E668" s="34"/>
      <c r="F668" s="34"/>
      <c r="G668" s="126"/>
      <c r="H668" s="34"/>
      <c r="I668" s="34"/>
      <c r="J668" s="34"/>
      <c r="K668" s="34"/>
      <c r="L668" s="34"/>
      <c r="M668" s="126"/>
      <c r="N668" s="34"/>
      <c r="O668" s="34"/>
      <c r="P668" s="34"/>
      <c r="Q668" s="34"/>
      <c r="R668" s="34"/>
      <c r="S668" s="34"/>
      <c r="T668" s="34"/>
      <c r="U668" s="34"/>
      <c r="V668" s="126"/>
      <c r="W668" s="34"/>
      <c r="X668" s="126"/>
      <c r="Y668" s="34"/>
      <c r="Z668" s="34"/>
      <c r="AA668" s="34"/>
      <c r="AB668" s="34"/>
      <c r="AC668" s="34"/>
      <c r="AD668" s="34"/>
      <c r="AE668" s="34"/>
      <c r="AF668" s="34"/>
      <c r="AG668" s="34"/>
      <c r="AH668" s="34"/>
      <c r="AI668" s="34"/>
      <c r="AJ668" s="34"/>
      <c r="AK668" s="34"/>
      <c r="AL668" s="34"/>
      <c r="AM668" s="34"/>
      <c r="AN668" s="34"/>
      <c r="AO668" s="34"/>
    </row>
    <row r="669">
      <c r="A669" s="34"/>
      <c r="B669" s="126"/>
      <c r="C669" s="34"/>
      <c r="D669" s="34"/>
      <c r="E669" s="34"/>
      <c r="F669" s="34"/>
      <c r="G669" s="126"/>
      <c r="H669" s="34"/>
      <c r="I669" s="34"/>
      <c r="J669" s="34"/>
      <c r="K669" s="34"/>
      <c r="L669" s="34"/>
      <c r="M669" s="126"/>
      <c r="N669" s="34"/>
      <c r="O669" s="34"/>
      <c r="P669" s="34"/>
      <c r="Q669" s="34"/>
      <c r="R669" s="34"/>
      <c r="S669" s="34"/>
      <c r="T669" s="34"/>
      <c r="U669" s="34"/>
      <c r="V669" s="126"/>
      <c r="W669" s="34"/>
      <c r="X669" s="126"/>
      <c r="Y669" s="34"/>
      <c r="Z669" s="34"/>
      <c r="AA669" s="34"/>
      <c r="AB669" s="34"/>
      <c r="AC669" s="34"/>
      <c r="AD669" s="34"/>
      <c r="AE669" s="34"/>
      <c r="AF669" s="34"/>
      <c r="AG669" s="34"/>
      <c r="AH669" s="34"/>
      <c r="AI669" s="34"/>
      <c r="AJ669" s="34"/>
      <c r="AK669" s="34"/>
      <c r="AL669" s="34"/>
      <c r="AM669" s="34"/>
      <c r="AN669" s="34"/>
      <c r="AO669" s="34"/>
    </row>
    <row r="670">
      <c r="A670" s="34"/>
      <c r="B670" s="126"/>
      <c r="C670" s="34"/>
      <c r="D670" s="34"/>
      <c r="E670" s="34"/>
      <c r="F670" s="34"/>
      <c r="G670" s="126"/>
      <c r="H670" s="34"/>
      <c r="I670" s="34"/>
      <c r="J670" s="34"/>
      <c r="K670" s="34"/>
      <c r="L670" s="34"/>
      <c r="M670" s="126"/>
      <c r="N670" s="34"/>
      <c r="O670" s="34"/>
      <c r="P670" s="34"/>
      <c r="Q670" s="34"/>
      <c r="R670" s="34"/>
      <c r="S670" s="34"/>
      <c r="T670" s="34"/>
      <c r="U670" s="34"/>
      <c r="V670" s="126"/>
      <c r="W670" s="34"/>
      <c r="X670" s="126"/>
      <c r="Y670" s="34"/>
      <c r="Z670" s="34"/>
      <c r="AA670" s="34"/>
      <c r="AB670" s="34"/>
      <c r="AC670" s="34"/>
      <c r="AD670" s="34"/>
      <c r="AE670" s="34"/>
      <c r="AF670" s="34"/>
      <c r="AG670" s="34"/>
      <c r="AH670" s="34"/>
      <c r="AI670" s="34"/>
      <c r="AJ670" s="34"/>
      <c r="AK670" s="34"/>
      <c r="AL670" s="34"/>
      <c r="AM670" s="34"/>
      <c r="AN670" s="34"/>
      <c r="AO670" s="34"/>
    </row>
    <row r="671">
      <c r="A671" s="34"/>
      <c r="B671" s="126"/>
      <c r="C671" s="34"/>
      <c r="D671" s="34"/>
      <c r="E671" s="34"/>
      <c r="F671" s="34"/>
      <c r="G671" s="126"/>
      <c r="H671" s="34"/>
      <c r="I671" s="34"/>
      <c r="J671" s="34"/>
      <c r="K671" s="34"/>
      <c r="L671" s="34"/>
      <c r="M671" s="126"/>
      <c r="N671" s="34"/>
      <c r="O671" s="34"/>
      <c r="P671" s="34"/>
      <c r="Q671" s="34"/>
      <c r="R671" s="34"/>
      <c r="S671" s="34"/>
      <c r="T671" s="34"/>
      <c r="U671" s="34"/>
      <c r="V671" s="126"/>
      <c r="W671" s="34"/>
      <c r="X671" s="126"/>
      <c r="Y671" s="34"/>
      <c r="Z671" s="34"/>
      <c r="AA671" s="34"/>
      <c r="AB671" s="34"/>
      <c r="AC671" s="34"/>
      <c r="AD671" s="34"/>
      <c r="AE671" s="34"/>
      <c r="AF671" s="34"/>
      <c r="AG671" s="34"/>
      <c r="AH671" s="34"/>
      <c r="AI671" s="34"/>
      <c r="AJ671" s="34"/>
      <c r="AK671" s="34"/>
      <c r="AL671" s="34"/>
      <c r="AM671" s="34"/>
      <c r="AN671" s="34"/>
      <c r="AO671" s="34"/>
    </row>
    <row r="672">
      <c r="A672" s="34"/>
      <c r="B672" s="126"/>
      <c r="C672" s="34"/>
      <c r="D672" s="34"/>
      <c r="E672" s="34"/>
      <c r="F672" s="34"/>
      <c r="G672" s="126"/>
      <c r="H672" s="34"/>
      <c r="I672" s="34"/>
      <c r="J672" s="34"/>
      <c r="K672" s="34"/>
      <c r="L672" s="34"/>
      <c r="M672" s="126"/>
      <c r="N672" s="34"/>
      <c r="O672" s="34"/>
      <c r="P672" s="34"/>
      <c r="Q672" s="34"/>
      <c r="R672" s="34"/>
      <c r="S672" s="34"/>
      <c r="T672" s="34"/>
      <c r="U672" s="34"/>
      <c r="V672" s="126"/>
      <c r="W672" s="34"/>
      <c r="X672" s="126"/>
      <c r="Y672" s="34"/>
      <c r="Z672" s="34"/>
      <c r="AA672" s="34"/>
      <c r="AB672" s="34"/>
      <c r="AC672" s="34"/>
      <c r="AD672" s="34"/>
      <c r="AE672" s="34"/>
      <c r="AF672" s="34"/>
      <c r="AG672" s="34"/>
      <c r="AH672" s="34"/>
      <c r="AI672" s="34"/>
      <c r="AJ672" s="34"/>
      <c r="AK672" s="34"/>
      <c r="AL672" s="34"/>
      <c r="AM672" s="34"/>
      <c r="AN672" s="34"/>
      <c r="AO672" s="34"/>
    </row>
    <row r="673">
      <c r="A673" s="34"/>
      <c r="B673" s="126"/>
      <c r="C673" s="34"/>
      <c r="D673" s="34"/>
      <c r="E673" s="34"/>
      <c r="F673" s="34"/>
      <c r="G673" s="126"/>
      <c r="H673" s="34"/>
      <c r="I673" s="34"/>
      <c r="J673" s="34"/>
      <c r="K673" s="34"/>
      <c r="L673" s="34"/>
      <c r="M673" s="126"/>
      <c r="N673" s="34"/>
      <c r="O673" s="34"/>
      <c r="P673" s="34"/>
      <c r="Q673" s="34"/>
      <c r="R673" s="34"/>
      <c r="S673" s="34"/>
      <c r="T673" s="34"/>
      <c r="U673" s="34"/>
      <c r="V673" s="126"/>
      <c r="W673" s="34"/>
      <c r="X673" s="126"/>
      <c r="Y673" s="34"/>
      <c r="Z673" s="34"/>
      <c r="AA673" s="34"/>
      <c r="AB673" s="34"/>
      <c r="AC673" s="34"/>
      <c r="AD673" s="34"/>
      <c r="AE673" s="34"/>
      <c r="AF673" s="34"/>
      <c r="AG673" s="34"/>
      <c r="AH673" s="34"/>
      <c r="AI673" s="34"/>
      <c r="AJ673" s="34"/>
      <c r="AK673" s="34"/>
      <c r="AL673" s="34"/>
      <c r="AM673" s="34"/>
      <c r="AN673" s="34"/>
      <c r="AO673" s="34"/>
    </row>
    <row r="674">
      <c r="A674" s="34"/>
      <c r="B674" s="126"/>
      <c r="C674" s="34"/>
      <c r="D674" s="34"/>
      <c r="E674" s="34"/>
      <c r="F674" s="34"/>
      <c r="G674" s="126"/>
      <c r="H674" s="34"/>
      <c r="I674" s="34"/>
      <c r="J674" s="34"/>
      <c r="K674" s="34"/>
      <c r="L674" s="34"/>
      <c r="M674" s="126"/>
      <c r="N674" s="34"/>
      <c r="O674" s="34"/>
      <c r="P674" s="34"/>
      <c r="Q674" s="34"/>
      <c r="R674" s="34"/>
      <c r="S674" s="34"/>
      <c r="T674" s="34"/>
      <c r="U674" s="34"/>
      <c r="V674" s="126"/>
      <c r="W674" s="34"/>
      <c r="X674" s="126"/>
      <c r="Y674" s="34"/>
      <c r="Z674" s="34"/>
      <c r="AA674" s="34"/>
      <c r="AB674" s="34"/>
      <c r="AC674" s="34"/>
      <c r="AD674" s="34"/>
      <c r="AE674" s="34"/>
      <c r="AF674" s="34"/>
      <c r="AG674" s="34"/>
      <c r="AH674" s="34"/>
      <c r="AI674" s="34"/>
      <c r="AJ674" s="34"/>
      <c r="AK674" s="34"/>
      <c r="AL674" s="34"/>
      <c r="AM674" s="34"/>
      <c r="AN674" s="34"/>
      <c r="AO674" s="34"/>
    </row>
    <row r="675">
      <c r="A675" s="34"/>
      <c r="B675" s="126"/>
      <c r="C675" s="34"/>
      <c r="D675" s="34"/>
      <c r="E675" s="34"/>
      <c r="F675" s="34"/>
      <c r="G675" s="126"/>
      <c r="H675" s="34"/>
      <c r="I675" s="34"/>
      <c r="J675" s="34"/>
      <c r="K675" s="34"/>
      <c r="L675" s="34"/>
      <c r="M675" s="126"/>
      <c r="N675" s="34"/>
      <c r="O675" s="34"/>
      <c r="P675" s="34"/>
      <c r="Q675" s="34"/>
      <c r="R675" s="34"/>
      <c r="S675" s="34"/>
      <c r="T675" s="34"/>
      <c r="U675" s="34"/>
      <c r="V675" s="126"/>
      <c r="W675" s="34"/>
      <c r="X675" s="126"/>
      <c r="Y675" s="34"/>
      <c r="Z675" s="34"/>
      <c r="AA675" s="34"/>
      <c r="AB675" s="34"/>
      <c r="AC675" s="34"/>
      <c r="AD675" s="34"/>
      <c r="AE675" s="34"/>
      <c r="AF675" s="34"/>
      <c r="AG675" s="34"/>
      <c r="AH675" s="34"/>
      <c r="AI675" s="34"/>
      <c r="AJ675" s="34"/>
      <c r="AK675" s="34"/>
      <c r="AL675" s="34"/>
      <c r="AM675" s="34"/>
      <c r="AN675" s="34"/>
      <c r="AO675" s="34"/>
    </row>
    <row r="676">
      <c r="A676" s="34"/>
      <c r="B676" s="126"/>
      <c r="C676" s="34"/>
      <c r="D676" s="34"/>
      <c r="E676" s="34"/>
      <c r="F676" s="34"/>
      <c r="G676" s="126"/>
      <c r="H676" s="34"/>
      <c r="I676" s="34"/>
      <c r="J676" s="34"/>
      <c r="K676" s="34"/>
      <c r="L676" s="34"/>
      <c r="M676" s="126"/>
      <c r="N676" s="34"/>
      <c r="O676" s="34"/>
      <c r="P676" s="34"/>
      <c r="Q676" s="34"/>
      <c r="R676" s="34"/>
      <c r="S676" s="34"/>
      <c r="T676" s="34"/>
      <c r="U676" s="34"/>
      <c r="V676" s="126"/>
      <c r="W676" s="34"/>
      <c r="X676" s="126"/>
      <c r="Y676" s="34"/>
      <c r="Z676" s="34"/>
      <c r="AA676" s="34"/>
      <c r="AB676" s="34"/>
      <c r="AC676" s="34"/>
      <c r="AD676" s="34"/>
      <c r="AE676" s="34"/>
      <c r="AF676" s="34"/>
      <c r="AG676" s="34"/>
      <c r="AH676" s="34"/>
      <c r="AI676" s="34"/>
      <c r="AJ676" s="34"/>
      <c r="AK676" s="34"/>
      <c r="AL676" s="34"/>
      <c r="AM676" s="34"/>
      <c r="AN676" s="34"/>
      <c r="AO676" s="34"/>
    </row>
    <row r="677">
      <c r="A677" s="34"/>
      <c r="B677" s="126"/>
      <c r="C677" s="34"/>
      <c r="D677" s="34"/>
      <c r="E677" s="34"/>
      <c r="F677" s="34"/>
      <c r="G677" s="126"/>
      <c r="H677" s="34"/>
      <c r="I677" s="34"/>
      <c r="J677" s="34"/>
      <c r="K677" s="34"/>
      <c r="L677" s="34"/>
      <c r="M677" s="126"/>
      <c r="N677" s="34"/>
      <c r="O677" s="34"/>
      <c r="P677" s="34"/>
      <c r="Q677" s="34"/>
      <c r="R677" s="34"/>
      <c r="S677" s="34"/>
      <c r="T677" s="34"/>
      <c r="U677" s="34"/>
      <c r="V677" s="126"/>
      <c r="W677" s="34"/>
      <c r="X677" s="126"/>
      <c r="Y677" s="34"/>
      <c r="Z677" s="34"/>
      <c r="AA677" s="34"/>
      <c r="AB677" s="34"/>
      <c r="AC677" s="34"/>
      <c r="AD677" s="34"/>
      <c r="AE677" s="34"/>
      <c r="AF677" s="34"/>
      <c r="AG677" s="34"/>
      <c r="AH677" s="34"/>
      <c r="AI677" s="34"/>
      <c r="AJ677" s="34"/>
      <c r="AK677" s="34"/>
      <c r="AL677" s="34"/>
      <c r="AM677" s="34"/>
      <c r="AN677" s="34"/>
      <c r="AO677" s="34"/>
    </row>
    <row r="678">
      <c r="A678" s="34"/>
      <c r="B678" s="126"/>
      <c r="C678" s="34"/>
      <c r="D678" s="34"/>
      <c r="E678" s="34"/>
      <c r="F678" s="34"/>
      <c r="G678" s="126"/>
      <c r="H678" s="34"/>
      <c r="I678" s="34"/>
      <c r="J678" s="34"/>
      <c r="K678" s="34"/>
      <c r="L678" s="34"/>
      <c r="M678" s="126"/>
      <c r="N678" s="34"/>
      <c r="O678" s="34"/>
      <c r="P678" s="34"/>
      <c r="Q678" s="34"/>
      <c r="R678" s="34"/>
      <c r="S678" s="34"/>
      <c r="T678" s="34"/>
      <c r="U678" s="34"/>
      <c r="V678" s="126"/>
      <c r="W678" s="34"/>
      <c r="X678" s="126"/>
      <c r="Y678" s="34"/>
      <c r="Z678" s="34"/>
      <c r="AA678" s="34"/>
      <c r="AB678" s="34"/>
      <c r="AC678" s="34"/>
      <c r="AD678" s="34"/>
      <c r="AE678" s="34"/>
      <c r="AF678" s="34"/>
      <c r="AG678" s="34"/>
      <c r="AH678" s="34"/>
      <c r="AI678" s="34"/>
      <c r="AJ678" s="34"/>
      <c r="AK678" s="34"/>
      <c r="AL678" s="34"/>
      <c r="AM678" s="34"/>
      <c r="AN678" s="34"/>
      <c r="AO678" s="34"/>
    </row>
    <row r="679">
      <c r="A679" s="34"/>
      <c r="B679" s="126"/>
      <c r="C679" s="34"/>
      <c r="D679" s="34"/>
      <c r="E679" s="34"/>
      <c r="F679" s="34"/>
      <c r="G679" s="126"/>
      <c r="H679" s="34"/>
      <c r="I679" s="34"/>
      <c r="J679" s="34"/>
      <c r="K679" s="34"/>
      <c r="L679" s="34"/>
      <c r="M679" s="126"/>
      <c r="N679" s="34"/>
      <c r="O679" s="34"/>
      <c r="P679" s="34"/>
      <c r="Q679" s="34"/>
      <c r="R679" s="34"/>
      <c r="S679" s="34"/>
      <c r="T679" s="34"/>
      <c r="U679" s="34"/>
      <c r="V679" s="126"/>
      <c r="W679" s="34"/>
      <c r="X679" s="126"/>
      <c r="Y679" s="34"/>
      <c r="Z679" s="34"/>
      <c r="AA679" s="34"/>
      <c r="AB679" s="34"/>
      <c r="AC679" s="34"/>
      <c r="AD679" s="34"/>
      <c r="AE679" s="34"/>
      <c r="AF679" s="34"/>
      <c r="AG679" s="34"/>
      <c r="AH679" s="34"/>
      <c r="AI679" s="34"/>
      <c r="AJ679" s="34"/>
      <c r="AK679" s="34"/>
      <c r="AL679" s="34"/>
      <c r="AM679" s="34"/>
      <c r="AN679" s="34"/>
      <c r="AO679" s="34"/>
    </row>
    <row r="680">
      <c r="A680" s="34"/>
      <c r="B680" s="126"/>
      <c r="C680" s="34"/>
      <c r="D680" s="34"/>
      <c r="E680" s="34"/>
      <c r="F680" s="34"/>
      <c r="G680" s="126"/>
      <c r="H680" s="34"/>
      <c r="I680" s="34"/>
      <c r="J680" s="34"/>
      <c r="K680" s="34"/>
      <c r="L680" s="34"/>
      <c r="M680" s="126"/>
      <c r="N680" s="34"/>
      <c r="O680" s="34"/>
      <c r="P680" s="34"/>
      <c r="Q680" s="34"/>
      <c r="R680" s="34"/>
      <c r="S680" s="34"/>
      <c r="T680" s="34"/>
      <c r="U680" s="34"/>
      <c r="V680" s="126"/>
      <c r="W680" s="34"/>
      <c r="X680" s="126"/>
      <c r="Y680" s="34"/>
      <c r="Z680" s="34"/>
      <c r="AA680" s="34"/>
      <c r="AB680" s="34"/>
      <c r="AC680" s="34"/>
      <c r="AD680" s="34"/>
      <c r="AE680" s="34"/>
      <c r="AF680" s="34"/>
      <c r="AG680" s="34"/>
      <c r="AH680" s="34"/>
      <c r="AI680" s="34"/>
      <c r="AJ680" s="34"/>
      <c r="AK680" s="34"/>
      <c r="AL680" s="34"/>
      <c r="AM680" s="34"/>
      <c r="AN680" s="34"/>
      <c r="AO680" s="34"/>
    </row>
    <row r="681">
      <c r="A681" s="34"/>
      <c r="B681" s="126"/>
      <c r="C681" s="34"/>
      <c r="D681" s="34"/>
      <c r="E681" s="34"/>
      <c r="F681" s="34"/>
      <c r="G681" s="126"/>
      <c r="H681" s="34"/>
      <c r="I681" s="34"/>
      <c r="J681" s="34"/>
      <c r="K681" s="34"/>
      <c r="L681" s="34"/>
      <c r="M681" s="126"/>
      <c r="N681" s="34"/>
      <c r="O681" s="34"/>
      <c r="P681" s="34"/>
      <c r="Q681" s="34"/>
      <c r="R681" s="34"/>
      <c r="S681" s="34"/>
      <c r="T681" s="34"/>
      <c r="U681" s="34"/>
      <c r="V681" s="126"/>
      <c r="W681" s="34"/>
      <c r="X681" s="126"/>
      <c r="Y681" s="34"/>
      <c r="Z681" s="34"/>
      <c r="AA681" s="34"/>
      <c r="AB681" s="34"/>
      <c r="AC681" s="34"/>
      <c r="AD681" s="34"/>
      <c r="AE681" s="34"/>
      <c r="AF681" s="34"/>
      <c r="AG681" s="34"/>
      <c r="AH681" s="34"/>
      <c r="AI681" s="34"/>
      <c r="AJ681" s="34"/>
      <c r="AK681" s="34"/>
      <c r="AL681" s="34"/>
      <c r="AM681" s="34"/>
      <c r="AN681" s="34"/>
      <c r="AO681" s="34"/>
    </row>
    <row r="682">
      <c r="A682" s="34"/>
      <c r="B682" s="126"/>
      <c r="C682" s="34"/>
      <c r="D682" s="34"/>
      <c r="E682" s="34"/>
      <c r="F682" s="34"/>
      <c r="G682" s="126"/>
      <c r="H682" s="34"/>
      <c r="I682" s="34"/>
      <c r="J682" s="34"/>
      <c r="K682" s="34"/>
      <c r="L682" s="34"/>
      <c r="M682" s="126"/>
      <c r="N682" s="34"/>
      <c r="O682" s="34"/>
      <c r="P682" s="34"/>
      <c r="Q682" s="34"/>
      <c r="R682" s="34"/>
      <c r="S682" s="34"/>
      <c r="T682" s="34"/>
      <c r="U682" s="34"/>
      <c r="V682" s="126"/>
      <c r="W682" s="34"/>
      <c r="X682" s="126"/>
      <c r="Y682" s="34"/>
      <c r="Z682" s="34"/>
      <c r="AA682" s="34"/>
      <c r="AB682" s="34"/>
      <c r="AC682" s="34"/>
      <c r="AD682" s="34"/>
      <c r="AE682" s="34"/>
      <c r="AF682" s="34"/>
      <c r="AG682" s="34"/>
      <c r="AH682" s="34"/>
      <c r="AI682" s="34"/>
      <c r="AJ682" s="34"/>
      <c r="AK682" s="34"/>
      <c r="AL682" s="34"/>
      <c r="AM682" s="34"/>
      <c r="AN682" s="34"/>
      <c r="AO682" s="34"/>
    </row>
    <row r="683">
      <c r="A683" s="34"/>
      <c r="B683" s="126"/>
      <c r="C683" s="34"/>
      <c r="D683" s="34"/>
      <c r="E683" s="34"/>
      <c r="F683" s="34"/>
      <c r="G683" s="126"/>
      <c r="H683" s="34"/>
      <c r="I683" s="34"/>
      <c r="J683" s="34"/>
      <c r="K683" s="34"/>
      <c r="L683" s="34"/>
      <c r="M683" s="126"/>
      <c r="N683" s="34"/>
      <c r="O683" s="34"/>
      <c r="P683" s="34"/>
      <c r="Q683" s="34"/>
      <c r="R683" s="34"/>
      <c r="S683" s="34"/>
      <c r="T683" s="34"/>
      <c r="U683" s="34"/>
      <c r="V683" s="126"/>
      <c r="W683" s="34"/>
      <c r="X683" s="126"/>
      <c r="Y683" s="34"/>
      <c r="Z683" s="34"/>
      <c r="AA683" s="34"/>
      <c r="AB683" s="34"/>
      <c r="AC683" s="34"/>
      <c r="AD683" s="34"/>
      <c r="AE683" s="34"/>
      <c r="AF683" s="34"/>
      <c r="AG683" s="34"/>
      <c r="AH683" s="34"/>
      <c r="AI683" s="34"/>
      <c r="AJ683" s="34"/>
      <c r="AK683" s="34"/>
      <c r="AL683" s="34"/>
      <c r="AM683" s="34"/>
      <c r="AN683" s="34"/>
      <c r="AO683" s="34"/>
    </row>
    <row r="684">
      <c r="A684" s="34"/>
      <c r="B684" s="126"/>
      <c r="C684" s="34"/>
      <c r="D684" s="34"/>
      <c r="E684" s="34"/>
      <c r="F684" s="34"/>
      <c r="G684" s="126"/>
      <c r="H684" s="34"/>
      <c r="I684" s="34"/>
      <c r="J684" s="34"/>
      <c r="K684" s="34"/>
      <c r="L684" s="34"/>
      <c r="M684" s="126"/>
      <c r="N684" s="34"/>
      <c r="O684" s="34"/>
      <c r="P684" s="34"/>
      <c r="Q684" s="34"/>
      <c r="R684" s="34"/>
      <c r="S684" s="34"/>
      <c r="T684" s="34"/>
      <c r="U684" s="34"/>
      <c r="V684" s="126"/>
      <c r="W684" s="34"/>
      <c r="X684" s="126"/>
      <c r="Y684" s="34"/>
      <c r="Z684" s="34"/>
      <c r="AA684" s="34"/>
      <c r="AB684" s="34"/>
      <c r="AC684" s="34"/>
      <c r="AD684" s="34"/>
      <c r="AE684" s="34"/>
      <c r="AF684" s="34"/>
      <c r="AG684" s="34"/>
      <c r="AH684" s="34"/>
      <c r="AI684" s="34"/>
      <c r="AJ684" s="34"/>
      <c r="AK684" s="34"/>
      <c r="AL684" s="34"/>
      <c r="AM684" s="34"/>
      <c r="AN684" s="34"/>
      <c r="AO684" s="34"/>
    </row>
    <row r="685">
      <c r="A685" s="34"/>
      <c r="B685" s="126"/>
      <c r="C685" s="34"/>
      <c r="D685" s="34"/>
      <c r="E685" s="34"/>
      <c r="F685" s="34"/>
      <c r="G685" s="126"/>
      <c r="H685" s="34"/>
      <c r="I685" s="34"/>
      <c r="J685" s="34"/>
      <c r="K685" s="34"/>
      <c r="L685" s="34"/>
      <c r="M685" s="126"/>
      <c r="N685" s="34"/>
      <c r="O685" s="34"/>
      <c r="P685" s="34"/>
      <c r="Q685" s="34"/>
      <c r="R685" s="34"/>
      <c r="S685" s="34"/>
      <c r="T685" s="34"/>
      <c r="U685" s="34"/>
      <c r="V685" s="126"/>
      <c r="W685" s="34"/>
      <c r="X685" s="126"/>
      <c r="Y685" s="34"/>
      <c r="Z685" s="34"/>
      <c r="AA685" s="34"/>
      <c r="AB685" s="34"/>
      <c r="AC685" s="34"/>
      <c r="AD685" s="34"/>
      <c r="AE685" s="34"/>
      <c r="AF685" s="34"/>
      <c r="AG685" s="34"/>
      <c r="AH685" s="34"/>
      <c r="AI685" s="34"/>
      <c r="AJ685" s="34"/>
      <c r="AK685" s="34"/>
      <c r="AL685" s="34"/>
      <c r="AM685" s="34"/>
      <c r="AN685" s="34"/>
      <c r="AO685" s="34"/>
    </row>
    <row r="686">
      <c r="A686" s="34"/>
      <c r="B686" s="126"/>
      <c r="C686" s="34"/>
      <c r="D686" s="34"/>
      <c r="E686" s="34"/>
      <c r="F686" s="34"/>
      <c r="G686" s="126"/>
      <c r="H686" s="34"/>
      <c r="I686" s="34"/>
      <c r="J686" s="34"/>
      <c r="K686" s="34"/>
      <c r="L686" s="34"/>
      <c r="M686" s="126"/>
      <c r="N686" s="34"/>
      <c r="O686" s="34"/>
      <c r="P686" s="34"/>
      <c r="Q686" s="34"/>
      <c r="R686" s="34"/>
      <c r="S686" s="34"/>
      <c r="T686" s="34"/>
      <c r="U686" s="34"/>
      <c r="V686" s="126"/>
      <c r="W686" s="34"/>
      <c r="X686" s="126"/>
      <c r="Y686" s="34"/>
      <c r="Z686" s="34"/>
      <c r="AA686" s="34"/>
      <c r="AB686" s="34"/>
      <c r="AC686" s="34"/>
      <c r="AD686" s="34"/>
      <c r="AE686" s="34"/>
      <c r="AF686" s="34"/>
      <c r="AG686" s="34"/>
      <c r="AH686" s="34"/>
      <c r="AI686" s="34"/>
      <c r="AJ686" s="34"/>
      <c r="AK686" s="34"/>
      <c r="AL686" s="34"/>
      <c r="AM686" s="34"/>
      <c r="AN686" s="34"/>
      <c r="AO686" s="34"/>
    </row>
    <row r="687">
      <c r="A687" s="34"/>
      <c r="B687" s="126"/>
      <c r="C687" s="34"/>
      <c r="D687" s="34"/>
      <c r="E687" s="34"/>
      <c r="F687" s="34"/>
      <c r="G687" s="126"/>
      <c r="H687" s="34"/>
      <c r="I687" s="34"/>
      <c r="J687" s="34"/>
      <c r="K687" s="34"/>
      <c r="L687" s="34"/>
      <c r="M687" s="126"/>
      <c r="N687" s="34"/>
      <c r="O687" s="34"/>
      <c r="P687" s="34"/>
      <c r="Q687" s="34"/>
      <c r="R687" s="34"/>
      <c r="S687" s="34"/>
      <c r="T687" s="34"/>
      <c r="U687" s="34"/>
      <c r="V687" s="126"/>
      <c r="W687" s="34"/>
      <c r="X687" s="126"/>
      <c r="Y687" s="34"/>
      <c r="Z687" s="34"/>
      <c r="AA687" s="34"/>
      <c r="AB687" s="34"/>
      <c r="AC687" s="34"/>
      <c r="AD687" s="34"/>
      <c r="AE687" s="34"/>
      <c r="AF687" s="34"/>
      <c r="AG687" s="34"/>
      <c r="AH687" s="34"/>
      <c r="AI687" s="34"/>
      <c r="AJ687" s="34"/>
      <c r="AK687" s="34"/>
      <c r="AL687" s="34"/>
      <c r="AM687" s="34"/>
      <c r="AN687" s="34"/>
      <c r="AO687" s="34"/>
    </row>
    <row r="688">
      <c r="A688" s="34"/>
      <c r="B688" s="126"/>
      <c r="C688" s="34"/>
      <c r="D688" s="34"/>
      <c r="E688" s="34"/>
      <c r="F688" s="34"/>
      <c r="G688" s="126"/>
      <c r="H688" s="34"/>
      <c r="I688" s="34"/>
      <c r="J688" s="34"/>
      <c r="K688" s="34"/>
      <c r="L688" s="34"/>
      <c r="M688" s="126"/>
      <c r="N688" s="34"/>
      <c r="O688" s="34"/>
      <c r="P688" s="34"/>
      <c r="Q688" s="34"/>
      <c r="R688" s="34"/>
      <c r="S688" s="34"/>
      <c r="T688" s="34"/>
      <c r="U688" s="34"/>
      <c r="V688" s="126"/>
      <c r="W688" s="34"/>
      <c r="X688" s="126"/>
      <c r="Y688" s="34"/>
      <c r="Z688" s="34"/>
      <c r="AA688" s="34"/>
      <c r="AB688" s="34"/>
      <c r="AC688" s="34"/>
      <c r="AD688" s="34"/>
      <c r="AE688" s="34"/>
      <c r="AF688" s="34"/>
      <c r="AG688" s="34"/>
      <c r="AH688" s="34"/>
      <c r="AI688" s="34"/>
      <c r="AJ688" s="34"/>
      <c r="AK688" s="34"/>
      <c r="AL688" s="34"/>
      <c r="AM688" s="34"/>
      <c r="AN688" s="34"/>
      <c r="AO688" s="34"/>
    </row>
    <row r="689">
      <c r="A689" s="34"/>
      <c r="B689" s="126"/>
      <c r="C689" s="34"/>
      <c r="D689" s="34"/>
      <c r="E689" s="34"/>
      <c r="F689" s="34"/>
      <c r="G689" s="126"/>
      <c r="H689" s="34"/>
      <c r="I689" s="34"/>
      <c r="J689" s="34"/>
      <c r="K689" s="34"/>
      <c r="L689" s="34"/>
      <c r="M689" s="126"/>
      <c r="N689" s="34"/>
      <c r="O689" s="34"/>
      <c r="P689" s="34"/>
      <c r="Q689" s="34"/>
      <c r="R689" s="34"/>
      <c r="S689" s="34"/>
      <c r="T689" s="34"/>
      <c r="U689" s="34"/>
      <c r="V689" s="126"/>
      <c r="W689" s="34"/>
      <c r="X689" s="126"/>
      <c r="Y689" s="34"/>
      <c r="Z689" s="34"/>
      <c r="AA689" s="34"/>
      <c r="AB689" s="34"/>
      <c r="AC689" s="34"/>
      <c r="AD689" s="34"/>
      <c r="AE689" s="34"/>
      <c r="AF689" s="34"/>
      <c r="AG689" s="34"/>
      <c r="AH689" s="34"/>
      <c r="AI689" s="34"/>
      <c r="AJ689" s="34"/>
      <c r="AK689" s="34"/>
      <c r="AL689" s="34"/>
      <c r="AM689" s="34"/>
      <c r="AN689" s="34"/>
      <c r="AO689" s="34"/>
    </row>
    <row r="690">
      <c r="A690" s="34"/>
      <c r="B690" s="126"/>
      <c r="C690" s="34"/>
      <c r="D690" s="34"/>
      <c r="E690" s="34"/>
      <c r="F690" s="34"/>
      <c r="G690" s="126"/>
      <c r="H690" s="34"/>
      <c r="I690" s="34"/>
      <c r="J690" s="34"/>
      <c r="K690" s="34"/>
      <c r="L690" s="34"/>
      <c r="M690" s="126"/>
      <c r="N690" s="34"/>
      <c r="O690" s="34"/>
      <c r="P690" s="34"/>
      <c r="Q690" s="34"/>
      <c r="R690" s="34"/>
      <c r="S690" s="34"/>
      <c r="T690" s="34"/>
      <c r="U690" s="34"/>
      <c r="V690" s="126"/>
      <c r="W690" s="34"/>
      <c r="X690" s="126"/>
      <c r="Y690" s="34"/>
      <c r="Z690" s="34"/>
      <c r="AA690" s="34"/>
      <c r="AB690" s="34"/>
      <c r="AC690" s="34"/>
      <c r="AD690" s="34"/>
      <c r="AE690" s="34"/>
      <c r="AF690" s="34"/>
      <c r="AG690" s="34"/>
      <c r="AH690" s="34"/>
      <c r="AI690" s="34"/>
      <c r="AJ690" s="34"/>
      <c r="AK690" s="34"/>
      <c r="AL690" s="34"/>
      <c r="AM690" s="34"/>
      <c r="AN690" s="34"/>
      <c r="AO690" s="34"/>
    </row>
    <row r="691">
      <c r="A691" s="34"/>
      <c r="B691" s="126"/>
      <c r="C691" s="34"/>
      <c r="D691" s="34"/>
      <c r="E691" s="34"/>
      <c r="F691" s="34"/>
      <c r="G691" s="126"/>
      <c r="H691" s="34"/>
      <c r="I691" s="34"/>
      <c r="J691" s="34"/>
      <c r="K691" s="34"/>
      <c r="L691" s="34"/>
      <c r="M691" s="126"/>
      <c r="N691" s="34"/>
      <c r="O691" s="34"/>
      <c r="P691" s="34"/>
      <c r="Q691" s="34"/>
      <c r="R691" s="34"/>
      <c r="S691" s="34"/>
      <c r="T691" s="34"/>
      <c r="U691" s="34"/>
      <c r="V691" s="126"/>
      <c r="W691" s="34"/>
      <c r="X691" s="126"/>
      <c r="Y691" s="34"/>
      <c r="Z691" s="34"/>
      <c r="AA691" s="34"/>
      <c r="AB691" s="34"/>
      <c r="AC691" s="34"/>
      <c r="AD691" s="34"/>
      <c r="AE691" s="34"/>
      <c r="AF691" s="34"/>
      <c r="AG691" s="34"/>
      <c r="AH691" s="34"/>
      <c r="AI691" s="34"/>
      <c r="AJ691" s="34"/>
      <c r="AK691" s="34"/>
      <c r="AL691" s="34"/>
      <c r="AM691" s="34"/>
      <c r="AN691" s="34"/>
      <c r="AO691" s="34"/>
    </row>
    <row r="692">
      <c r="A692" s="34"/>
      <c r="B692" s="126"/>
      <c r="C692" s="34"/>
      <c r="D692" s="34"/>
      <c r="E692" s="34"/>
      <c r="F692" s="34"/>
      <c r="G692" s="126"/>
      <c r="H692" s="34"/>
      <c r="I692" s="34"/>
      <c r="J692" s="34"/>
      <c r="K692" s="34"/>
      <c r="L692" s="34"/>
      <c r="M692" s="126"/>
      <c r="N692" s="34"/>
      <c r="O692" s="34"/>
      <c r="P692" s="34"/>
      <c r="Q692" s="34"/>
      <c r="R692" s="34"/>
      <c r="S692" s="34"/>
      <c r="T692" s="34"/>
      <c r="U692" s="34"/>
      <c r="V692" s="126"/>
      <c r="W692" s="34"/>
      <c r="X692" s="126"/>
      <c r="Y692" s="34"/>
      <c r="Z692" s="34"/>
      <c r="AA692" s="34"/>
      <c r="AB692" s="34"/>
      <c r="AC692" s="34"/>
      <c r="AD692" s="34"/>
      <c r="AE692" s="34"/>
      <c r="AF692" s="34"/>
      <c r="AG692" s="34"/>
      <c r="AH692" s="34"/>
      <c r="AI692" s="34"/>
      <c r="AJ692" s="34"/>
      <c r="AK692" s="34"/>
      <c r="AL692" s="34"/>
      <c r="AM692" s="34"/>
      <c r="AN692" s="34"/>
      <c r="AO692" s="34"/>
    </row>
    <row r="693">
      <c r="A693" s="34"/>
      <c r="B693" s="126"/>
      <c r="C693" s="34"/>
      <c r="D693" s="34"/>
      <c r="E693" s="34"/>
      <c r="F693" s="34"/>
      <c r="G693" s="126"/>
      <c r="H693" s="34"/>
      <c r="I693" s="34"/>
      <c r="J693" s="34"/>
      <c r="K693" s="34"/>
      <c r="L693" s="34"/>
      <c r="M693" s="126"/>
      <c r="N693" s="34"/>
      <c r="O693" s="34"/>
      <c r="P693" s="34"/>
      <c r="Q693" s="34"/>
      <c r="R693" s="34"/>
      <c r="S693" s="34"/>
      <c r="T693" s="34"/>
      <c r="U693" s="34"/>
      <c r="V693" s="126"/>
      <c r="W693" s="34"/>
      <c r="X693" s="126"/>
      <c r="Y693" s="34"/>
      <c r="Z693" s="34"/>
      <c r="AA693" s="34"/>
      <c r="AB693" s="34"/>
      <c r="AC693" s="34"/>
      <c r="AD693" s="34"/>
      <c r="AE693" s="34"/>
      <c r="AF693" s="34"/>
      <c r="AG693" s="34"/>
      <c r="AH693" s="34"/>
      <c r="AI693" s="34"/>
      <c r="AJ693" s="34"/>
      <c r="AK693" s="34"/>
      <c r="AL693" s="34"/>
      <c r="AM693" s="34"/>
      <c r="AN693" s="34"/>
      <c r="AO693" s="34"/>
    </row>
    <row r="694">
      <c r="A694" s="34"/>
      <c r="B694" s="126"/>
      <c r="C694" s="34"/>
      <c r="D694" s="34"/>
      <c r="E694" s="34"/>
      <c r="F694" s="34"/>
      <c r="G694" s="126"/>
      <c r="H694" s="34"/>
      <c r="I694" s="34"/>
      <c r="J694" s="34"/>
      <c r="K694" s="34"/>
      <c r="L694" s="34"/>
      <c r="M694" s="126"/>
      <c r="N694" s="34"/>
      <c r="O694" s="34"/>
      <c r="P694" s="34"/>
      <c r="Q694" s="34"/>
      <c r="R694" s="34"/>
      <c r="S694" s="34"/>
      <c r="T694" s="34"/>
      <c r="U694" s="34"/>
      <c r="V694" s="126"/>
      <c r="W694" s="34"/>
      <c r="X694" s="126"/>
      <c r="Y694" s="34"/>
      <c r="Z694" s="34"/>
      <c r="AA694" s="34"/>
      <c r="AB694" s="34"/>
      <c r="AC694" s="34"/>
      <c r="AD694" s="34"/>
      <c r="AE694" s="34"/>
      <c r="AF694" s="34"/>
      <c r="AG694" s="34"/>
      <c r="AH694" s="34"/>
      <c r="AI694" s="34"/>
      <c r="AJ694" s="34"/>
      <c r="AK694" s="34"/>
      <c r="AL694" s="34"/>
      <c r="AM694" s="34"/>
      <c r="AN694" s="34"/>
      <c r="AO694" s="34"/>
    </row>
    <row r="695">
      <c r="A695" s="34"/>
      <c r="B695" s="126"/>
      <c r="C695" s="34"/>
      <c r="D695" s="34"/>
      <c r="E695" s="34"/>
      <c r="F695" s="34"/>
      <c r="G695" s="126"/>
      <c r="H695" s="34"/>
      <c r="I695" s="34"/>
      <c r="J695" s="34"/>
      <c r="K695" s="34"/>
      <c r="L695" s="34"/>
      <c r="M695" s="126"/>
      <c r="N695" s="34"/>
      <c r="O695" s="34"/>
      <c r="P695" s="34"/>
      <c r="Q695" s="34"/>
      <c r="R695" s="34"/>
      <c r="S695" s="34"/>
      <c r="T695" s="34"/>
      <c r="U695" s="34"/>
      <c r="V695" s="126"/>
      <c r="W695" s="34"/>
      <c r="X695" s="126"/>
      <c r="Y695" s="34"/>
      <c r="Z695" s="34"/>
      <c r="AA695" s="34"/>
      <c r="AB695" s="34"/>
      <c r="AC695" s="34"/>
      <c r="AD695" s="34"/>
      <c r="AE695" s="34"/>
      <c r="AF695" s="34"/>
      <c r="AG695" s="34"/>
      <c r="AH695" s="34"/>
      <c r="AI695" s="34"/>
      <c r="AJ695" s="34"/>
      <c r="AK695" s="34"/>
      <c r="AL695" s="34"/>
      <c r="AM695" s="34"/>
      <c r="AN695" s="34"/>
      <c r="AO695" s="34"/>
    </row>
    <row r="696">
      <c r="A696" s="34"/>
      <c r="B696" s="126"/>
      <c r="C696" s="34"/>
      <c r="D696" s="34"/>
      <c r="E696" s="34"/>
      <c r="F696" s="34"/>
      <c r="G696" s="126"/>
      <c r="H696" s="34"/>
      <c r="I696" s="34"/>
      <c r="J696" s="34"/>
      <c r="K696" s="34"/>
      <c r="L696" s="34"/>
      <c r="M696" s="126"/>
      <c r="N696" s="34"/>
      <c r="O696" s="34"/>
      <c r="P696" s="34"/>
      <c r="Q696" s="34"/>
      <c r="R696" s="34"/>
      <c r="S696" s="34"/>
      <c r="T696" s="34"/>
      <c r="U696" s="34"/>
      <c r="V696" s="126"/>
      <c r="W696" s="34"/>
      <c r="X696" s="126"/>
      <c r="Y696" s="34"/>
      <c r="Z696" s="34"/>
      <c r="AA696" s="34"/>
      <c r="AB696" s="34"/>
      <c r="AC696" s="34"/>
      <c r="AD696" s="34"/>
      <c r="AE696" s="34"/>
      <c r="AF696" s="34"/>
      <c r="AG696" s="34"/>
      <c r="AH696" s="34"/>
      <c r="AI696" s="34"/>
      <c r="AJ696" s="34"/>
      <c r="AK696" s="34"/>
      <c r="AL696" s="34"/>
      <c r="AM696" s="34"/>
      <c r="AN696" s="34"/>
      <c r="AO696" s="34"/>
    </row>
    <row r="697">
      <c r="A697" s="34"/>
      <c r="B697" s="126"/>
      <c r="C697" s="34"/>
      <c r="D697" s="34"/>
      <c r="E697" s="34"/>
      <c r="F697" s="34"/>
      <c r="G697" s="126"/>
      <c r="H697" s="34"/>
      <c r="I697" s="34"/>
      <c r="J697" s="34"/>
      <c r="K697" s="34"/>
      <c r="L697" s="34"/>
      <c r="M697" s="126"/>
      <c r="N697" s="34"/>
      <c r="O697" s="34"/>
      <c r="P697" s="34"/>
      <c r="Q697" s="34"/>
      <c r="R697" s="34"/>
      <c r="S697" s="34"/>
      <c r="T697" s="34"/>
      <c r="U697" s="34"/>
      <c r="V697" s="126"/>
      <c r="W697" s="34"/>
      <c r="X697" s="126"/>
      <c r="Y697" s="34"/>
      <c r="Z697" s="34"/>
      <c r="AA697" s="34"/>
      <c r="AB697" s="34"/>
      <c r="AC697" s="34"/>
      <c r="AD697" s="34"/>
      <c r="AE697" s="34"/>
      <c r="AF697" s="34"/>
      <c r="AG697" s="34"/>
      <c r="AH697" s="34"/>
      <c r="AI697" s="34"/>
      <c r="AJ697" s="34"/>
      <c r="AK697" s="34"/>
      <c r="AL697" s="34"/>
      <c r="AM697" s="34"/>
      <c r="AN697" s="34"/>
      <c r="AO697" s="34"/>
    </row>
    <row r="698">
      <c r="A698" s="34"/>
      <c r="B698" s="126"/>
      <c r="C698" s="34"/>
      <c r="D698" s="34"/>
      <c r="E698" s="34"/>
      <c r="F698" s="34"/>
      <c r="G698" s="126"/>
      <c r="H698" s="34"/>
      <c r="I698" s="34"/>
      <c r="J698" s="34"/>
      <c r="K698" s="34"/>
      <c r="L698" s="34"/>
      <c r="M698" s="126"/>
      <c r="N698" s="34"/>
      <c r="O698" s="34"/>
      <c r="P698" s="34"/>
      <c r="Q698" s="34"/>
      <c r="R698" s="34"/>
      <c r="S698" s="34"/>
      <c r="T698" s="34"/>
      <c r="U698" s="34"/>
      <c r="V698" s="126"/>
      <c r="W698" s="34"/>
      <c r="X698" s="126"/>
      <c r="Y698" s="34"/>
      <c r="Z698" s="34"/>
      <c r="AA698" s="34"/>
      <c r="AB698" s="34"/>
      <c r="AC698" s="34"/>
      <c r="AD698" s="34"/>
      <c r="AE698" s="34"/>
      <c r="AF698" s="34"/>
      <c r="AG698" s="34"/>
      <c r="AH698" s="34"/>
      <c r="AI698" s="34"/>
      <c r="AJ698" s="34"/>
      <c r="AK698" s="34"/>
      <c r="AL698" s="34"/>
      <c r="AM698" s="34"/>
      <c r="AN698" s="34"/>
      <c r="AO698" s="34"/>
    </row>
    <row r="699">
      <c r="A699" s="34"/>
      <c r="B699" s="126"/>
      <c r="C699" s="34"/>
      <c r="D699" s="34"/>
      <c r="E699" s="34"/>
      <c r="F699" s="34"/>
      <c r="G699" s="126"/>
      <c r="H699" s="34"/>
      <c r="I699" s="34"/>
      <c r="J699" s="34"/>
      <c r="K699" s="34"/>
      <c r="L699" s="34"/>
      <c r="M699" s="126"/>
      <c r="N699" s="34"/>
      <c r="O699" s="34"/>
      <c r="P699" s="34"/>
      <c r="Q699" s="34"/>
      <c r="R699" s="34"/>
      <c r="S699" s="34"/>
      <c r="T699" s="34"/>
      <c r="U699" s="34"/>
      <c r="V699" s="126"/>
      <c r="W699" s="34"/>
      <c r="X699" s="126"/>
      <c r="Y699" s="34"/>
      <c r="Z699" s="34"/>
      <c r="AA699" s="34"/>
      <c r="AB699" s="34"/>
      <c r="AC699" s="34"/>
      <c r="AD699" s="34"/>
      <c r="AE699" s="34"/>
      <c r="AF699" s="34"/>
      <c r="AG699" s="34"/>
      <c r="AH699" s="34"/>
      <c r="AI699" s="34"/>
      <c r="AJ699" s="34"/>
      <c r="AK699" s="34"/>
      <c r="AL699" s="34"/>
      <c r="AM699" s="34"/>
      <c r="AN699" s="34"/>
      <c r="AO699" s="34"/>
    </row>
    <row r="700">
      <c r="A700" s="34"/>
      <c r="B700" s="126"/>
      <c r="C700" s="34"/>
      <c r="D700" s="34"/>
      <c r="E700" s="34"/>
      <c r="F700" s="34"/>
      <c r="G700" s="126"/>
      <c r="H700" s="34"/>
      <c r="I700" s="34"/>
      <c r="J700" s="34"/>
      <c r="K700" s="34"/>
      <c r="L700" s="34"/>
      <c r="M700" s="126"/>
      <c r="N700" s="34"/>
      <c r="O700" s="34"/>
      <c r="P700" s="34"/>
      <c r="Q700" s="34"/>
      <c r="R700" s="34"/>
      <c r="S700" s="34"/>
      <c r="T700" s="34"/>
      <c r="U700" s="34"/>
      <c r="V700" s="126"/>
      <c r="W700" s="34"/>
      <c r="X700" s="126"/>
      <c r="Y700" s="34"/>
      <c r="Z700" s="34"/>
      <c r="AA700" s="34"/>
      <c r="AB700" s="34"/>
      <c r="AC700" s="34"/>
      <c r="AD700" s="34"/>
      <c r="AE700" s="34"/>
      <c r="AF700" s="34"/>
      <c r="AG700" s="34"/>
      <c r="AH700" s="34"/>
      <c r="AI700" s="34"/>
      <c r="AJ700" s="34"/>
      <c r="AK700" s="34"/>
      <c r="AL700" s="34"/>
      <c r="AM700" s="34"/>
      <c r="AN700" s="34"/>
      <c r="AO700" s="34"/>
    </row>
    <row r="701">
      <c r="A701" s="34"/>
      <c r="B701" s="126"/>
      <c r="C701" s="34"/>
      <c r="D701" s="34"/>
      <c r="E701" s="34"/>
      <c r="F701" s="34"/>
      <c r="G701" s="126"/>
      <c r="H701" s="34"/>
      <c r="I701" s="34"/>
      <c r="J701" s="34"/>
      <c r="K701" s="34"/>
      <c r="L701" s="34"/>
      <c r="M701" s="126"/>
      <c r="N701" s="34"/>
      <c r="O701" s="34"/>
      <c r="P701" s="34"/>
      <c r="Q701" s="34"/>
      <c r="R701" s="34"/>
      <c r="S701" s="34"/>
      <c r="T701" s="34"/>
      <c r="U701" s="34"/>
      <c r="V701" s="126"/>
      <c r="W701" s="34"/>
      <c r="X701" s="126"/>
      <c r="Y701" s="34"/>
      <c r="Z701" s="34"/>
      <c r="AA701" s="34"/>
      <c r="AB701" s="34"/>
      <c r="AC701" s="34"/>
      <c r="AD701" s="34"/>
      <c r="AE701" s="34"/>
      <c r="AF701" s="34"/>
      <c r="AG701" s="34"/>
      <c r="AH701" s="34"/>
      <c r="AI701" s="34"/>
      <c r="AJ701" s="34"/>
      <c r="AK701" s="34"/>
      <c r="AL701" s="34"/>
      <c r="AM701" s="34"/>
      <c r="AN701" s="34"/>
      <c r="AO701" s="34"/>
    </row>
    <row r="702">
      <c r="A702" s="34"/>
      <c r="B702" s="126"/>
      <c r="C702" s="34"/>
      <c r="D702" s="34"/>
      <c r="E702" s="34"/>
      <c r="F702" s="34"/>
      <c r="G702" s="126"/>
      <c r="H702" s="34"/>
      <c r="I702" s="34"/>
      <c r="J702" s="34"/>
      <c r="K702" s="34"/>
      <c r="L702" s="34"/>
      <c r="M702" s="126"/>
      <c r="N702" s="34"/>
      <c r="O702" s="34"/>
      <c r="P702" s="34"/>
      <c r="Q702" s="34"/>
      <c r="R702" s="34"/>
      <c r="S702" s="34"/>
      <c r="T702" s="34"/>
      <c r="U702" s="34"/>
      <c r="V702" s="126"/>
      <c r="W702" s="34"/>
      <c r="X702" s="126"/>
      <c r="Y702" s="34"/>
      <c r="Z702" s="34"/>
      <c r="AA702" s="34"/>
      <c r="AB702" s="34"/>
      <c r="AC702" s="34"/>
      <c r="AD702" s="34"/>
      <c r="AE702" s="34"/>
      <c r="AF702" s="34"/>
      <c r="AG702" s="34"/>
      <c r="AH702" s="34"/>
      <c r="AI702" s="34"/>
      <c r="AJ702" s="34"/>
      <c r="AK702" s="34"/>
      <c r="AL702" s="34"/>
      <c r="AM702" s="34"/>
      <c r="AN702" s="34"/>
      <c r="AO702" s="34"/>
    </row>
    <row r="703">
      <c r="A703" s="34"/>
      <c r="B703" s="126"/>
      <c r="C703" s="34"/>
      <c r="D703" s="34"/>
      <c r="E703" s="34"/>
      <c r="F703" s="34"/>
      <c r="G703" s="126"/>
      <c r="H703" s="34"/>
      <c r="I703" s="34"/>
      <c r="J703" s="34"/>
      <c r="K703" s="34"/>
      <c r="L703" s="34"/>
      <c r="M703" s="126"/>
      <c r="N703" s="34"/>
      <c r="O703" s="34"/>
      <c r="P703" s="34"/>
      <c r="Q703" s="34"/>
      <c r="R703" s="34"/>
      <c r="S703" s="34"/>
      <c r="T703" s="34"/>
      <c r="U703" s="34"/>
      <c r="V703" s="126"/>
      <c r="W703" s="34"/>
      <c r="X703" s="126"/>
      <c r="Y703" s="34"/>
      <c r="Z703" s="34"/>
      <c r="AA703" s="34"/>
      <c r="AB703" s="34"/>
      <c r="AC703" s="34"/>
      <c r="AD703" s="34"/>
      <c r="AE703" s="34"/>
      <c r="AF703" s="34"/>
      <c r="AG703" s="34"/>
      <c r="AH703" s="34"/>
      <c r="AI703" s="34"/>
      <c r="AJ703" s="34"/>
      <c r="AK703" s="34"/>
      <c r="AL703" s="34"/>
      <c r="AM703" s="34"/>
      <c r="AN703" s="34"/>
      <c r="AO703" s="34"/>
    </row>
    <row r="704">
      <c r="A704" s="34"/>
      <c r="B704" s="126"/>
      <c r="C704" s="34"/>
      <c r="D704" s="34"/>
      <c r="E704" s="34"/>
      <c r="F704" s="34"/>
      <c r="G704" s="126"/>
      <c r="H704" s="34"/>
      <c r="I704" s="34"/>
      <c r="J704" s="34"/>
      <c r="K704" s="34"/>
      <c r="L704" s="34"/>
      <c r="M704" s="126"/>
      <c r="N704" s="34"/>
      <c r="O704" s="34"/>
      <c r="P704" s="34"/>
      <c r="Q704" s="34"/>
      <c r="R704" s="34"/>
      <c r="S704" s="34"/>
      <c r="T704" s="34"/>
      <c r="U704" s="34"/>
      <c r="V704" s="126"/>
      <c r="W704" s="34"/>
      <c r="X704" s="126"/>
      <c r="Y704" s="34"/>
      <c r="Z704" s="34"/>
      <c r="AA704" s="34"/>
      <c r="AB704" s="34"/>
      <c r="AC704" s="34"/>
      <c r="AD704" s="34"/>
      <c r="AE704" s="34"/>
      <c r="AF704" s="34"/>
      <c r="AG704" s="34"/>
      <c r="AH704" s="34"/>
      <c r="AI704" s="34"/>
      <c r="AJ704" s="34"/>
      <c r="AK704" s="34"/>
      <c r="AL704" s="34"/>
      <c r="AM704" s="34"/>
      <c r="AN704" s="34"/>
      <c r="AO704" s="34"/>
    </row>
    <row r="705">
      <c r="A705" s="34"/>
      <c r="B705" s="126"/>
      <c r="C705" s="34"/>
      <c r="D705" s="34"/>
      <c r="E705" s="34"/>
      <c r="F705" s="34"/>
      <c r="G705" s="126"/>
      <c r="H705" s="34"/>
      <c r="I705" s="34"/>
      <c r="J705" s="34"/>
      <c r="K705" s="34"/>
      <c r="L705" s="34"/>
      <c r="M705" s="126"/>
      <c r="N705" s="34"/>
      <c r="O705" s="34"/>
      <c r="P705" s="34"/>
      <c r="Q705" s="34"/>
      <c r="R705" s="34"/>
      <c r="S705" s="34"/>
      <c r="T705" s="34"/>
      <c r="U705" s="34"/>
      <c r="V705" s="126"/>
      <c r="W705" s="34"/>
      <c r="X705" s="126"/>
      <c r="Y705" s="34"/>
      <c r="Z705" s="34"/>
      <c r="AA705" s="34"/>
      <c r="AB705" s="34"/>
      <c r="AC705" s="34"/>
      <c r="AD705" s="34"/>
      <c r="AE705" s="34"/>
      <c r="AF705" s="34"/>
      <c r="AG705" s="34"/>
      <c r="AH705" s="34"/>
      <c r="AI705" s="34"/>
      <c r="AJ705" s="34"/>
      <c r="AK705" s="34"/>
      <c r="AL705" s="34"/>
      <c r="AM705" s="34"/>
      <c r="AN705" s="34"/>
      <c r="AO705" s="34"/>
    </row>
    <row r="706">
      <c r="A706" s="34"/>
      <c r="B706" s="126"/>
      <c r="C706" s="34"/>
      <c r="D706" s="34"/>
      <c r="E706" s="34"/>
      <c r="F706" s="34"/>
      <c r="G706" s="126"/>
      <c r="H706" s="34"/>
      <c r="I706" s="34"/>
      <c r="J706" s="34"/>
      <c r="K706" s="34"/>
      <c r="L706" s="34"/>
      <c r="M706" s="126"/>
      <c r="N706" s="34"/>
      <c r="O706" s="34"/>
      <c r="P706" s="34"/>
      <c r="Q706" s="34"/>
      <c r="R706" s="34"/>
      <c r="S706" s="34"/>
      <c r="T706" s="34"/>
      <c r="U706" s="34"/>
      <c r="V706" s="126"/>
      <c r="W706" s="34"/>
      <c r="X706" s="126"/>
      <c r="Y706" s="34"/>
      <c r="Z706" s="34"/>
      <c r="AA706" s="34"/>
      <c r="AB706" s="34"/>
      <c r="AC706" s="34"/>
      <c r="AD706" s="34"/>
      <c r="AE706" s="34"/>
      <c r="AF706" s="34"/>
      <c r="AG706" s="34"/>
      <c r="AH706" s="34"/>
      <c r="AI706" s="34"/>
      <c r="AJ706" s="34"/>
      <c r="AK706" s="34"/>
      <c r="AL706" s="34"/>
      <c r="AM706" s="34"/>
      <c r="AN706" s="34"/>
      <c r="AO706" s="34"/>
    </row>
    <row r="707">
      <c r="A707" s="34"/>
      <c r="B707" s="126"/>
      <c r="C707" s="34"/>
      <c r="D707" s="34"/>
      <c r="E707" s="34"/>
      <c r="F707" s="34"/>
      <c r="G707" s="126"/>
      <c r="H707" s="34"/>
      <c r="I707" s="34"/>
      <c r="J707" s="34"/>
      <c r="K707" s="34"/>
      <c r="L707" s="34"/>
      <c r="M707" s="126"/>
      <c r="N707" s="34"/>
      <c r="O707" s="34"/>
      <c r="P707" s="34"/>
      <c r="Q707" s="34"/>
      <c r="R707" s="34"/>
      <c r="S707" s="34"/>
      <c r="T707" s="34"/>
      <c r="U707" s="34"/>
      <c r="V707" s="126"/>
      <c r="W707" s="34"/>
      <c r="X707" s="126"/>
      <c r="Y707" s="34"/>
      <c r="Z707" s="34"/>
      <c r="AA707" s="34"/>
      <c r="AB707" s="34"/>
      <c r="AC707" s="34"/>
      <c r="AD707" s="34"/>
      <c r="AE707" s="34"/>
      <c r="AF707" s="34"/>
      <c r="AG707" s="34"/>
      <c r="AH707" s="34"/>
      <c r="AI707" s="34"/>
      <c r="AJ707" s="34"/>
      <c r="AK707" s="34"/>
      <c r="AL707" s="34"/>
      <c r="AM707" s="34"/>
      <c r="AN707" s="34"/>
      <c r="AO707" s="34"/>
    </row>
    <row r="708">
      <c r="A708" s="34"/>
      <c r="B708" s="126"/>
      <c r="C708" s="34"/>
      <c r="D708" s="34"/>
      <c r="E708" s="34"/>
      <c r="F708" s="34"/>
      <c r="G708" s="126"/>
      <c r="H708" s="34"/>
      <c r="I708" s="34"/>
      <c r="J708" s="34"/>
      <c r="K708" s="34"/>
      <c r="L708" s="34"/>
      <c r="M708" s="126"/>
      <c r="N708" s="34"/>
      <c r="O708" s="34"/>
      <c r="P708" s="34"/>
      <c r="Q708" s="34"/>
      <c r="R708" s="34"/>
      <c r="S708" s="34"/>
      <c r="T708" s="34"/>
      <c r="U708" s="34"/>
      <c r="V708" s="126"/>
      <c r="W708" s="34"/>
      <c r="X708" s="126"/>
      <c r="Y708" s="34"/>
      <c r="Z708" s="34"/>
      <c r="AA708" s="34"/>
      <c r="AB708" s="34"/>
      <c r="AC708" s="34"/>
      <c r="AD708" s="34"/>
      <c r="AE708" s="34"/>
      <c r="AF708" s="34"/>
      <c r="AG708" s="34"/>
      <c r="AH708" s="34"/>
      <c r="AI708" s="34"/>
      <c r="AJ708" s="34"/>
      <c r="AK708" s="34"/>
      <c r="AL708" s="34"/>
      <c r="AM708" s="34"/>
      <c r="AN708" s="34"/>
      <c r="AO708" s="34"/>
    </row>
    <row r="709">
      <c r="A709" s="34"/>
      <c r="B709" s="126"/>
      <c r="C709" s="34"/>
      <c r="D709" s="34"/>
      <c r="E709" s="34"/>
      <c r="F709" s="34"/>
      <c r="G709" s="126"/>
      <c r="H709" s="34"/>
      <c r="I709" s="34"/>
      <c r="J709" s="34"/>
      <c r="K709" s="34"/>
      <c r="L709" s="34"/>
      <c r="M709" s="126"/>
      <c r="N709" s="34"/>
      <c r="O709" s="34"/>
      <c r="P709" s="34"/>
      <c r="Q709" s="34"/>
      <c r="R709" s="34"/>
      <c r="S709" s="34"/>
      <c r="T709" s="34"/>
      <c r="U709" s="34"/>
      <c r="V709" s="126"/>
      <c r="W709" s="34"/>
      <c r="X709" s="126"/>
      <c r="Y709" s="34"/>
      <c r="Z709" s="34"/>
      <c r="AA709" s="34"/>
      <c r="AB709" s="34"/>
      <c r="AC709" s="34"/>
      <c r="AD709" s="34"/>
      <c r="AE709" s="34"/>
      <c r="AF709" s="34"/>
      <c r="AG709" s="34"/>
      <c r="AH709" s="34"/>
      <c r="AI709" s="34"/>
      <c r="AJ709" s="34"/>
      <c r="AK709" s="34"/>
      <c r="AL709" s="34"/>
      <c r="AM709" s="34"/>
      <c r="AN709" s="34"/>
      <c r="AO709" s="34"/>
    </row>
    <row r="710">
      <c r="A710" s="34"/>
      <c r="B710" s="126"/>
      <c r="C710" s="34"/>
      <c r="D710" s="34"/>
      <c r="E710" s="34"/>
      <c r="F710" s="34"/>
      <c r="G710" s="126"/>
      <c r="H710" s="34"/>
      <c r="I710" s="34"/>
      <c r="J710" s="34"/>
      <c r="K710" s="34"/>
      <c r="L710" s="34"/>
      <c r="M710" s="126"/>
      <c r="N710" s="34"/>
      <c r="O710" s="34"/>
      <c r="P710" s="34"/>
      <c r="Q710" s="34"/>
      <c r="R710" s="34"/>
      <c r="S710" s="34"/>
      <c r="T710" s="34"/>
      <c r="U710" s="34"/>
      <c r="V710" s="126"/>
      <c r="W710" s="34"/>
      <c r="X710" s="126"/>
      <c r="Y710" s="34"/>
      <c r="Z710" s="34"/>
      <c r="AA710" s="34"/>
      <c r="AB710" s="34"/>
      <c r="AC710" s="34"/>
      <c r="AD710" s="34"/>
      <c r="AE710" s="34"/>
      <c r="AF710" s="34"/>
      <c r="AG710" s="34"/>
      <c r="AH710" s="34"/>
      <c r="AI710" s="34"/>
      <c r="AJ710" s="34"/>
      <c r="AK710" s="34"/>
      <c r="AL710" s="34"/>
      <c r="AM710" s="34"/>
      <c r="AN710" s="34"/>
      <c r="AO710" s="34"/>
    </row>
    <row r="711">
      <c r="A711" s="34"/>
      <c r="B711" s="126"/>
      <c r="C711" s="34"/>
      <c r="D711" s="34"/>
      <c r="E711" s="34"/>
      <c r="F711" s="34"/>
      <c r="G711" s="126"/>
      <c r="H711" s="34"/>
      <c r="I711" s="34"/>
      <c r="J711" s="34"/>
      <c r="K711" s="34"/>
      <c r="L711" s="34"/>
      <c r="M711" s="126"/>
      <c r="N711" s="34"/>
      <c r="O711" s="34"/>
      <c r="P711" s="34"/>
      <c r="Q711" s="34"/>
      <c r="R711" s="34"/>
      <c r="S711" s="34"/>
      <c r="T711" s="34"/>
      <c r="U711" s="34"/>
      <c r="V711" s="126"/>
      <c r="W711" s="34"/>
      <c r="X711" s="126"/>
      <c r="Y711" s="34"/>
      <c r="Z711" s="34"/>
      <c r="AA711" s="34"/>
      <c r="AB711" s="34"/>
      <c r="AC711" s="34"/>
      <c r="AD711" s="34"/>
      <c r="AE711" s="34"/>
      <c r="AF711" s="34"/>
      <c r="AG711" s="34"/>
      <c r="AH711" s="34"/>
      <c r="AI711" s="34"/>
      <c r="AJ711" s="34"/>
      <c r="AK711" s="34"/>
      <c r="AL711" s="34"/>
      <c r="AM711" s="34"/>
      <c r="AN711" s="34"/>
      <c r="AO711" s="34"/>
    </row>
    <row r="712">
      <c r="A712" s="34"/>
      <c r="B712" s="126"/>
      <c r="C712" s="34"/>
      <c r="D712" s="34"/>
      <c r="E712" s="34"/>
      <c r="F712" s="34"/>
      <c r="G712" s="126"/>
      <c r="H712" s="34"/>
      <c r="I712" s="34"/>
      <c r="J712" s="34"/>
      <c r="K712" s="34"/>
      <c r="L712" s="34"/>
      <c r="M712" s="126"/>
      <c r="N712" s="34"/>
      <c r="O712" s="34"/>
      <c r="P712" s="34"/>
      <c r="Q712" s="34"/>
      <c r="R712" s="34"/>
      <c r="S712" s="34"/>
      <c r="T712" s="34"/>
      <c r="U712" s="34"/>
      <c r="V712" s="126"/>
      <c r="W712" s="34"/>
      <c r="X712" s="126"/>
      <c r="Y712" s="34"/>
      <c r="Z712" s="34"/>
      <c r="AA712" s="34"/>
      <c r="AB712" s="34"/>
      <c r="AC712" s="34"/>
      <c r="AD712" s="34"/>
      <c r="AE712" s="34"/>
      <c r="AF712" s="34"/>
      <c r="AG712" s="34"/>
      <c r="AH712" s="34"/>
      <c r="AI712" s="34"/>
      <c r="AJ712" s="34"/>
      <c r="AK712" s="34"/>
      <c r="AL712" s="34"/>
      <c r="AM712" s="34"/>
      <c r="AN712" s="34"/>
      <c r="AO712" s="34"/>
    </row>
    <row r="713">
      <c r="A713" s="34"/>
      <c r="B713" s="126"/>
      <c r="C713" s="34"/>
      <c r="D713" s="34"/>
      <c r="E713" s="34"/>
      <c r="F713" s="34"/>
      <c r="G713" s="126"/>
      <c r="H713" s="34"/>
      <c r="I713" s="34"/>
      <c r="J713" s="34"/>
      <c r="K713" s="34"/>
      <c r="L713" s="34"/>
      <c r="M713" s="126"/>
      <c r="N713" s="34"/>
      <c r="O713" s="34"/>
      <c r="P713" s="34"/>
      <c r="Q713" s="34"/>
      <c r="R713" s="34"/>
      <c r="S713" s="34"/>
      <c r="T713" s="34"/>
      <c r="U713" s="34"/>
      <c r="V713" s="126"/>
      <c r="W713" s="34"/>
      <c r="X713" s="126"/>
      <c r="Y713" s="34"/>
      <c r="Z713" s="34"/>
      <c r="AA713" s="34"/>
      <c r="AB713" s="34"/>
      <c r="AC713" s="34"/>
      <c r="AD713" s="34"/>
      <c r="AE713" s="34"/>
      <c r="AF713" s="34"/>
      <c r="AG713" s="34"/>
      <c r="AH713" s="34"/>
      <c r="AI713" s="34"/>
      <c r="AJ713" s="34"/>
      <c r="AK713" s="34"/>
      <c r="AL713" s="34"/>
      <c r="AM713" s="34"/>
      <c r="AN713" s="34"/>
      <c r="AO713" s="34"/>
    </row>
    <row r="714">
      <c r="A714" s="34"/>
      <c r="B714" s="126"/>
      <c r="C714" s="34"/>
      <c r="D714" s="34"/>
      <c r="E714" s="34"/>
      <c r="F714" s="34"/>
      <c r="G714" s="126"/>
      <c r="H714" s="34"/>
      <c r="I714" s="34"/>
      <c r="J714" s="34"/>
      <c r="K714" s="34"/>
      <c r="L714" s="34"/>
      <c r="M714" s="126"/>
      <c r="N714" s="34"/>
      <c r="O714" s="34"/>
      <c r="P714" s="34"/>
      <c r="Q714" s="34"/>
      <c r="R714" s="34"/>
      <c r="S714" s="34"/>
      <c r="T714" s="34"/>
      <c r="U714" s="34"/>
      <c r="V714" s="126"/>
      <c r="W714" s="34"/>
      <c r="X714" s="126"/>
      <c r="Y714" s="34"/>
      <c r="Z714" s="34"/>
      <c r="AA714" s="34"/>
      <c r="AB714" s="34"/>
      <c r="AC714" s="34"/>
      <c r="AD714" s="34"/>
      <c r="AE714" s="34"/>
      <c r="AF714" s="34"/>
      <c r="AG714" s="34"/>
      <c r="AH714" s="34"/>
      <c r="AI714" s="34"/>
      <c r="AJ714" s="34"/>
      <c r="AK714" s="34"/>
      <c r="AL714" s="34"/>
      <c r="AM714" s="34"/>
      <c r="AN714" s="34"/>
      <c r="AO714" s="34"/>
    </row>
    <row r="715">
      <c r="A715" s="34"/>
      <c r="B715" s="126"/>
      <c r="C715" s="34"/>
      <c r="D715" s="34"/>
      <c r="E715" s="34"/>
      <c r="F715" s="34"/>
      <c r="G715" s="126"/>
      <c r="H715" s="34"/>
      <c r="I715" s="34"/>
      <c r="J715" s="34"/>
      <c r="K715" s="34"/>
      <c r="L715" s="34"/>
      <c r="M715" s="126"/>
      <c r="N715" s="34"/>
      <c r="O715" s="34"/>
      <c r="P715" s="34"/>
      <c r="Q715" s="34"/>
      <c r="R715" s="34"/>
      <c r="S715" s="34"/>
      <c r="T715" s="34"/>
      <c r="U715" s="34"/>
      <c r="V715" s="126"/>
      <c r="W715" s="34"/>
      <c r="X715" s="126"/>
      <c r="Y715" s="34"/>
      <c r="Z715" s="34"/>
      <c r="AA715" s="34"/>
      <c r="AB715" s="34"/>
      <c r="AC715" s="34"/>
      <c r="AD715" s="34"/>
      <c r="AE715" s="34"/>
      <c r="AF715" s="34"/>
      <c r="AG715" s="34"/>
      <c r="AH715" s="34"/>
      <c r="AI715" s="34"/>
      <c r="AJ715" s="34"/>
      <c r="AK715" s="34"/>
      <c r="AL715" s="34"/>
      <c r="AM715" s="34"/>
      <c r="AN715" s="34"/>
      <c r="AO715" s="34"/>
    </row>
    <row r="716">
      <c r="A716" s="34"/>
      <c r="B716" s="126"/>
      <c r="C716" s="34"/>
      <c r="D716" s="34"/>
      <c r="E716" s="34"/>
      <c r="F716" s="34"/>
      <c r="G716" s="126"/>
      <c r="H716" s="34"/>
      <c r="I716" s="34"/>
      <c r="J716" s="34"/>
      <c r="K716" s="34"/>
      <c r="L716" s="34"/>
      <c r="M716" s="126"/>
      <c r="N716" s="34"/>
      <c r="O716" s="34"/>
      <c r="P716" s="34"/>
      <c r="Q716" s="34"/>
      <c r="R716" s="34"/>
      <c r="S716" s="34"/>
      <c r="T716" s="34"/>
      <c r="U716" s="34"/>
      <c r="V716" s="126"/>
      <c r="W716" s="34"/>
      <c r="X716" s="126"/>
      <c r="Y716" s="34"/>
      <c r="Z716" s="34"/>
      <c r="AA716" s="34"/>
      <c r="AB716" s="34"/>
      <c r="AC716" s="34"/>
      <c r="AD716" s="34"/>
      <c r="AE716" s="34"/>
      <c r="AF716" s="34"/>
      <c r="AG716" s="34"/>
      <c r="AH716" s="34"/>
      <c r="AI716" s="34"/>
      <c r="AJ716" s="34"/>
      <c r="AK716" s="34"/>
      <c r="AL716" s="34"/>
      <c r="AM716" s="34"/>
      <c r="AN716" s="34"/>
      <c r="AO716" s="34"/>
    </row>
    <row r="717">
      <c r="A717" s="34"/>
      <c r="B717" s="126"/>
      <c r="C717" s="34"/>
      <c r="D717" s="34"/>
      <c r="E717" s="34"/>
      <c r="F717" s="34"/>
      <c r="G717" s="126"/>
      <c r="H717" s="34"/>
      <c r="I717" s="34"/>
      <c r="J717" s="34"/>
      <c r="K717" s="34"/>
      <c r="L717" s="34"/>
      <c r="M717" s="126"/>
      <c r="N717" s="34"/>
      <c r="O717" s="34"/>
      <c r="P717" s="34"/>
      <c r="Q717" s="34"/>
      <c r="R717" s="34"/>
      <c r="S717" s="34"/>
      <c r="T717" s="34"/>
      <c r="U717" s="34"/>
      <c r="V717" s="126"/>
      <c r="W717" s="34"/>
      <c r="X717" s="126"/>
      <c r="Y717" s="34"/>
      <c r="Z717" s="34"/>
      <c r="AA717" s="34"/>
      <c r="AB717" s="34"/>
      <c r="AC717" s="34"/>
      <c r="AD717" s="34"/>
      <c r="AE717" s="34"/>
      <c r="AF717" s="34"/>
      <c r="AG717" s="34"/>
      <c r="AH717" s="34"/>
      <c r="AI717" s="34"/>
      <c r="AJ717" s="34"/>
      <c r="AK717" s="34"/>
      <c r="AL717" s="34"/>
      <c r="AM717" s="34"/>
      <c r="AN717" s="34"/>
      <c r="AO717" s="34"/>
    </row>
    <row r="718">
      <c r="A718" s="34"/>
      <c r="B718" s="126"/>
      <c r="C718" s="34"/>
      <c r="D718" s="34"/>
      <c r="E718" s="34"/>
      <c r="F718" s="34"/>
      <c r="G718" s="126"/>
      <c r="H718" s="34"/>
      <c r="I718" s="34"/>
      <c r="J718" s="34"/>
      <c r="K718" s="34"/>
      <c r="L718" s="34"/>
      <c r="M718" s="126"/>
      <c r="N718" s="34"/>
      <c r="O718" s="34"/>
      <c r="P718" s="34"/>
      <c r="Q718" s="34"/>
      <c r="R718" s="34"/>
      <c r="S718" s="34"/>
      <c r="T718" s="34"/>
      <c r="U718" s="34"/>
      <c r="V718" s="126"/>
      <c r="W718" s="34"/>
      <c r="X718" s="126"/>
      <c r="Y718" s="34"/>
      <c r="Z718" s="34"/>
      <c r="AA718" s="34"/>
      <c r="AB718" s="34"/>
      <c r="AC718" s="34"/>
      <c r="AD718" s="34"/>
      <c r="AE718" s="34"/>
      <c r="AF718" s="34"/>
      <c r="AG718" s="34"/>
      <c r="AH718" s="34"/>
      <c r="AI718" s="34"/>
      <c r="AJ718" s="34"/>
      <c r="AK718" s="34"/>
      <c r="AL718" s="34"/>
      <c r="AM718" s="34"/>
      <c r="AN718" s="34"/>
      <c r="AO718" s="34"/>
    </row>
    <row r="719">
      <c r="A719" s="34"/>
      <c r="B719" s="126"/>
      <c r="C719" s="34"/>
      <c r="D719" s="34"/>
      <c r="E719" s="34"/>
      <c r="F719" s="34"/>
      <c r="G719" s="126"/>
      <c r="H719" s="34"/>
      <c r="I719" s="34"/>
      <c r="J719" s="34"/>
      <c r="K719" s="34"/>
      <c r="L719" s="34"/>
      <c r="M719" s="126"/>
      <c r="N719" s="34"/>
      <c r="O719" s="34"/>
      <c r="P719" s="34"/>
      <c r="Q719" s="34"/>
      <c r="R719" s="34"/>
      <c r="S719" s="34"/>
      <c r="T719" s="34"/>
      <c r="U719" s="34"/>
      <c r="V719" s="126"/>
      <c r="W719" s="34"/>
      <c r="X719" s="126"/>
      <c r="Y719" s="34"/>
      <c r="Z719" s="34"/>
      <c r="AA719" s="34"/>
      <c r="AB719" s="34"/>
      <c r="AC719" s="34"/>
      <c r="AD719" s="34"/>
      <c r="AE719" s="34"/>
      <c r="AF719" s="34"/>
      <c r="AG719" s="34"/>
      <c r="AH719" s="34"/>
      <c r="AI719" s="34"/>
      <c r="AJ719" s="34"/>
      <c r="AK719" s="34"/>
      <c r="AL719" s="34"/>
      <c r="AM719" s="34"/>
      <c r="AN719" s="34"/>
      <c r="AO719" s="34"/>
    </row>
    <row r="720">
      <c r="A720" s="34"/>
      <c r="B720" s="126"/>
      <c r="C720" s="34"/>
      <c r="D720" s="34"/>
      <c r="E720" s="34"/>
      <c r="F720" s="34"/>
      <c r="G720" s="126"/>
      <c r="H720" s="34"/>
      <c r="I720" s="34"/>
      <c r="J720" s="34"/>
      <c r="K720" s="34"/>
      <c r="L720" s="34"/>
      <c r="M720" s="126"/>
      <c r="N720" s="34"/>
      <c r="O720" s="34"/>
      <c r="P720" s="34"/>
      <c r="Q720" s="34"/>
      <c r="R720" s="34"/>
      <c r="S720" s="34"/>
      <c r="T720" s="34"/>
      <c r="U720" s="34"/>
      <c r="V720" s="126"/>
      <c r="W720" s="34"/>
      <c r="X720" s="126"/>
      <c r="Y720" s="34"/>
      <c r="Z720" s="34"/>
      <c r="AA720" s="34"/>
      <c r="AB720" s="34"/>
      <c r="AC720" s="34"/>
      <c r="AD720" s="34"/>
      <c r="AE720" s="34"/>
      <c r="AF720" s="34"/>
      <c r="AG720" s="34"/>
      <c r="AH720" s="34"/>
      <c r="AI720" s="34"/>
      <c r="AJ720" s="34"/>
      <c r="AK720" s="34"/>
      <c r="AL720" s="34"/>
      <c r="AM720" s="34"/>
      <c r="AN720" s="34"/>
      <c r="AO720" s="34"/>
    </row>
    <row r="721">
      <c r="A721" s="34"/>
      <c r="B721" s="126"/>
      <c r="C721" s="34"/>
      <c r="D721" s="34"/>
      <c r="E721" s="34"/>
      <c r="F721" s="34"/>
      <c r="G721" s="126"/>
      <c r="H721" s="34"/>
      <c r="I721" s="34"/>
      <c r="J721" s="34"/>
      <c r="K721" s="34"/>
      <c r="L721" s="34"/>
      <c r="M721" s="126"/>
      <c r="N721" s="34"/>
      <c r="O721" s="34"/>
      <c r="P721" s="34"/>
      <c r="Q721" s="34"/>
      <c r="R721" s="34"/>
      <c r="S721" s="34"/>
      <c r="T721" s="34"/>
      <c r="U721" s="34"/>
      <c r="V721" s="126"/>
      <c r="W721" s="34"/>
      <c r="X721" s="126"/>
      <c r="Y721" s="34"/>
      <c r="Z721" s="34"/>
      <c r="AA721" s="34"/>
      <c r="AB721" s="34"/>
      <c r="AC721" s="34"/>
      <c r="AD721" s="34"/>
      <c r="AE721" s="34"/>
      <c r="AF721" s="34"/>
      <c r="AG721" s="34"/>
      <c r="AH721" s="34"/>
      <c r="AI721" s="34"/>
      <c r="AJ721" s="34"/>
      <c r="AK721" s="34"/>
      <c r="AL721" s="34"/>
      <c r="AM721" s="34"/>
      <c r="AN721" s="34"/>
      <c r="AO721" s="34"/>
    </row>
    <row r="722">
      <c r="A722" s="34"/>
      <c r="B722" s="126"/>
      <c r="C722" s="34"/>
      <c r="D722" s="34"/>
      <c r="E722" s="34"/>
      <c r="F722" s="34"/>
      <c r="G722" s="126"/>
      <c r="H722" s="34"/>
      <c r="I722" s="34"/>
      <c r="J722" s="34"/>
      <c r="K722" s="34"/>
      <c r="L722" s="34"/>
      <c r="M722" s="126"/>
      <c r="N722" s="34"/>
      <c r="O722" s="34"/>
      <c r="P722" s="34"/>
      <c r="Q722" s="34"/>
      <c r="R722" s="34"/>
      <c r="S722" s="34"/>
      <c r="T722" s="34"/>
      <c r="U722" s="34"/>
      <c r="V722" s="126"/>
      <c r="W722" s="34"/>
      <c r="X722" s="126"/>
      <c r="Y722" s="34"/>
      <c r="Z722" s="34"/>
      <c r="AA722" s="34"/>
      <c r="AB722" s="34"/>
      <c r="AC722" s="34"/>
      <c r="AD722" s="34"/>
      <c r="AE722" s="34"/>
      <c r="AF722" s="34"/>
      <c r="AG722" s="34"/>
      <c r="AH722" s="34"/>
      <c r="AI722" s="34"/>
      <c r="AJ722" s="34"/>
      <c r="AK722" s="34"/>
      <c r="AL722" s="34"/>
      <c r="AM722" s="34"/>
      <c r="AN722" s="34"/>
      <c r="AO722" s="34"/>
    </row>
    <row r="723">
      <c r="A723" s="34"/>
      <c r="B723" s="126"/>
      <c r="C723" s="34"/>
      <c r="D723" s="34"/>
      <c r="E723" s="34"/>
      <c r="F723" s="34"/>
      <c r="G723" s="126"/>
      <c r="H723" s="34"/>
      <c r="I723" s="34"/>
      <c r="J723" s="34"/>
      <c r="K723" s="34"/>
      <c r="L723" s="34"/>
      <c r="M723" s="126"/>
      <c r="N723" s="34"/>
      <c r="O723" s="34"/>
      <c r="P723" s="34"/>
      <c r="Q723" s="34"/>
      <c r="R723" s="34"/>
      <c r="S723" s="34"/>
      <c r="T723" s="34"/>
      <c r="U723" s="34"/>
      <c r="V723" s="126"/>
      <c r="W723" s="34"/>
      <c r="X723" s="126"/>
      <c r="Y723" s="34"/>
      <c r="Z723" s="34"/>
      <c r="AA723" s="34"/>
      <c r="AB723" s="34"/>
      <c r="AC723" s="34"/>
      <c r="AD723" s="34"/>
      <c r="AE723" s="34"/>
      <c r="AF723" s="34"/>
      <c r="AG723" s="34"/>
      <c r="AH723" s="34"/>
      <c r="AI723" s="34"/>
      <c r="AJ723" s="34"/>
      <c r="AK723" s="34"/>
      <c r="AL723" s="34"/>
      <c r="AM723" s="34"/>
      <c r="AN723" s="34"/>
      <c r="AO723" s="34"/>
    </row>
    <row r="724">
      <c r="A724" s="34"/>
      <c r="B724" s="126"/>
      <c r="C724" s="34"/>
      <c r="D724" s="34"/>
      <c r="E724" s="34"/>
      <c r="F724" s="34"/>
      <c r="G724" s="126"/>
      <c r="H724" s="34"/>
      <c r="I724" s="34"/>
      <c r="J724" s="34"/>
      <c r="K724" s="34"/>
      <c r="L724" s="34"/>
      <c r="M724" s="126"/>
      <c r="N724" s="34"/>
      <c r="O724" s="34"/>
      <c r="P724" s="34"/>
      <c r="Q724" s="34"/>
      <c r="R724" s="34"/>
      <c r="S724" s="34"/>
      <c r="T724" s="34"/>
      <c r="U724" s="34"/>
      <c r="V724" s="126"/>
      <c r="W724" s="34"/>
      <c r="X724" s="126"/>
      <c r="Y724" s="34"/>
      <c r="Z724" s="34"/>
      <c r="AA724" s="34"/>
      <c r="AB724" s="34"/>
      <c r="AC724" s="34"/>
      <c r="AD724" s="34"/>
      <c r="AE724" s="34"/>
      <c r="AF724" s="34"/>
      <c r="AG724" s="34"/>
      <c r="AH724" s="34"/>
      <c r="AI724" s="34"/>
      <c r="AJ724" s="34"/>
      <c r="AK724" s="34"/>
      <c r="AL724" s="34"/>
      <c r="AM724" s="34"/>
      <c r="AN724" s="34"/>
      <c r="AO724" s="34"/>
    </row>
    <row r="725">
      <c r="A725" s="34"/>
      <c r="B725" s="126"/>
      <c r="C725" s="34"/>
      <c r="D725" s="34"/>
      <c r="E725" s="34"/>
      <c r="F725" s="34"/>
      <c r="G725" s="126"/>
      <c r="H725" s="34"/>
      <c r="I725" s="34"/>
      <c r="J725" s="34"/>
      <c r="K725" s="34"/>
      <c r="L725" s="34"/>
      <c r="M725" s="126"/>
      <c r="N725" s="34"/>
      <c r="O725" s="34"/>
      <c r="P725" s="34"/>
      <c r="Q725" s="34"/>
      <c r="R725" s="34"/>
      <c r="S725" s="34"/>
      <c r="T725" s="34"/>
      <c r="U725" s="34"/>
      <c r="V725" s="126"/>
      <c r="W725" s="34"/>
      <c r="X725" s="126"/>
      <c r="Y725" s="34"/>
      <c r="Z725" s="34"/>
      <c r="AA725" s="34"/>
      <c r="AB725" s="34"/>
      <c r="AC725" s="34"/>
      <c r="AD725" s="34"/>
      <c r="AE725" s="34"/>
      <c r="AF725" s="34"/>
      <c r="AG725" s="34"/>
      <c r="AH725" s="34"/>
      <c r="AI725" s="34"/>
      <c r="AJ725" s="34"/>
      <c r="AK725" s="34"/>
      <c r="AL725" s="34"/>
      <c r="AM725" s="34"/>
      <c r="AN725" s="34"/>
      <c r="AO725" s="34"/>
    </row>
    <row r="726">
      <c r="A726" s="34"/>
      <c r="B726" s="126"/>
      <c r="C726" s="34"/>
      <c r="D726" s="34"/>
      <c r="E726" s="34"/>
      <c r="F726" s="34"/>
      <c r="G726" s="126"/>
      <c r="H726" s="34"/>
      <c r="I726" s="34"/>
      <c r="J726" s="34"/>
      <c r="K726" s="34"/>
      <c r="L726" s="34"/>
      <c r="M726" s="126"/>
      <c r="N726" s="34"/>
      <c r="O726" s="34"/>
      <c r="P726" s="34"/>
      <c r="Q726" s="34"/>
      <c r="R726" s="34"/>
      <c r="S726" s="34"/>
      <c r="T726" s="34"/>
      <c r="U726" s="34"/>
      <c r="V726" s="126"/>
      <c r="W726" s="34"/>
      <c r="X726" s="126"/>
      <c r="Y726" s="34"/>
      <c r="Z726" s="34"/>
      <c r="AA726" s="34"/>
      <c r="AB726" s="34"/>
      <c r="AC726" s="34"/>
      <c r="AD726" s="34"/>
      <c r="AE726" s="34"/>
      <c r="AF726" s="34"/>
      <c r="AG726" s="34"/>
      <c r="AH726" s="34"/>
      <c r="AI726" s="34"/>
      <c r="AJ726" s="34"/>
      <c r="AK726" s="34"/>
      <c r="AL726" s="34"/>
      <c r="AM726" s="34"/>
      <c r="AN726" s="34"/>
      <c r="AO726" s="34"/>
    </row>
    <row r="727">
      <c r="A727" s="34"/>
      <c r="B727" s="126"/>
      <c r="C727" s="34"/>
      <c r="D727" s="34"/>
      <c r="E727" s="34"/>
      <c r="F727" s="34"/>
      <c r="G727" s="126"/>
      <c r="H727" s="34"/>
      <c r="I727" s="34"/>
      <c r="J727" s="34"/>
      <c r="K727" s="34"/>
      <c r="L727" s="34"/>
      <c r="M727" s="126"/>
      <c r="N727" s="34"/>
      <c r="O727" s="34"/>
      <c r="P727" s="34"/>
      <c r="Q727" s="34"/>
      <c r="R727" s="34"/>
      <c r="S727" s="34"/>
      <c r="T727" s="34"/>
      <c r="U727" s="34"/>
      <c r="V727" s="126"/>
      <c r="W727" s="34"/>
      <c r="X727" s="126"/>
      <c r="Y727" s="34"/>
      <c r="Z727" s="34"/>
      <c r="AA727" s="34"/>
      <c r="AB727" s="34"/>
      <c r="AC727" s="34"/>
      <c r="AD727" s="34"/>
      <c r="AE727" s="34"/>
      <c r="AF727" s="34"/>
      <c r="AG727" s="34"/>
      <c r="AH727" s="34"/>
      <c r="AI727" s="34"/>
      <c r="AJ727" s="34"/>
      <c r="AK727" s="34"/>
      <c r="AL727" s="34"/>
      <c r="AM727" s="34"/>
      <c r="AN727" s="34"/>
      <c r="AO727" s="34"/>
    </row>
    <row r="728">
      <c r="A728" s="34"/>
      <c r="B728" s="126"/>
      <c r="C728" s="34"/>
      <c r="D728" s="34"/>
      <c r="E728" s="34"/>
      <c r="F728" s="34"/>
      <c r="G728" s="126"/>
      <c r="H728" s="34"/>
      <c r="I728" s="34"/>
      <c r="J728" s="34"/>
      <c r="K728" s="34"/>
      <c r="L728" s="34"/>
      <c r="M728" s="126"/>
      <c r="N728" s="34"/>
      <c r="O728" s="34"/>
      <c r="P728" s="34"/>
      <c r="Q728" s="34"/>
      <c r="R728" s="34"/>
      <c r="S728" s="34"/>
      <c r="T728" s="34"/>
      <c r="U728" s="34"/>
      <c r="V728" s="126"/>
      <c r="W728" s="34"/>
      <c r="X728" s="126"/>
      <c r="Y728" s="34"/>
      <c r="Z728" s="34"/>
      <c r="AA728" s="34"/>
      <c r="AB728" s="34"/>
      <c r="AC728" s="34"/>
      <c r="AD728" s="34"/>
      <c r="AE728" s="34"/>
      <c r="AF728" s="34"/>
      <c r="AG728" s="34"/>
      <c r="AH728" s="34"/>
      <c r="AI728" s="34"/>
      <c r="AJ728" s="34"/>
      <c r="AK728" s="34"/>
      <c r="AL728" s="34"/>
      <c r="AM728" s="34"/>
      <c r="AN728" s="34"/>
      <c r="AO728" s="34"/>
    </row>
    <row r="729">
      <c r="A729" s="34"/>
      <c r="B729" s="126"/>
      <c r="C729" s="34"/>
      <c r="D729" s="34"/>
      <c r="E729" s="34"/>
      <c r="F729" s="34"/>
      <c r="G729" s="126"/>
      <c r="H729" s="34"/>
      <c r="I729" s="34"/>
      <c r="J729" s="34"/>
      <c r="K729" s="34"/>
      <c r="L729" s="34"/>
      <c r="M729" s="126"/>
      <c r="N729" s="34"/>
      <c r="O729" s="34"/>
      <c r="P729" s="34"/>
      <c r="Q729" s="34"/>
      <c r="R729" s="34"/>
      <c r="S729" s="34"/>
      <c r="T729" s="34"/>
      <c r="U729" s="34"/>
      <c r="V729" s="126"/>
      <c r="W729" s="34"/>
      <c r="X729" s="126"/>
      <c r="Y729" s="34"/>
      <c r="Z729" s="34"/>
      <c r="AA729" s="34"/>
      <c r="AB729" s="34"/>
      <c r="AC729" s="34"/>
      <c r="AD729" s="34"/>
      <c r="AE729" s="34"/>
      <c r="AF729" s="34"/>
      <c r="AG729" s="34"/>
      <c r="AH729" s="34"/>
      <c r="AI729" s="34"/>
      <c r="AJ729" s="34"/>
      <c r="AK729" s="34"/>
      <c r="AL729" s="34"/>
      <c r="AM729" s="34"/>
      <c r="AN729" s="34"/>
      <c r="AO729" s="34"/>
    </row>
    <row r="730">
      <c r="A730" s="34"/>
      <c r="B730" s="126"/>
      <c r="C730" s="34"/>
      <c r="D730" s="34"/>
      <c r="E730" s="34"/>
      <c r="F730" s="34"/>
      <c r="G730" s="126"/>
      <c r="H730" s="34"/>
      <c r="I730" s="34"/>
      <c r="J730" s="34"/>
      <c r="K730" s="34"/>
      <c r="L730" s="34"/>
      <c r="M730" s="126"/>
      <c r="N730" s="34"/>
      <c r="O730" s="34"/>
      <c r="P730" s="34"/>
      <c r="Q730" s="34"/>
      <c r="R730" s="34"/>
      <c r="S730" s="34"/>
      <c r="T730" s="34"/>
      <c r="U730" s="34"/>
      <c r="V730" s="126"/>
      <c r="W730" s="34"/>
      <c r="X730" s="126"/>
      <c r="Y730" s="34"/>
      <c r="Z730" s="34"/>
      <c r="AA730" s="34"/>
      <c r="AB730" s="34"/>
      <c r="AC730" s="34"/>
      <c r="AD730" s="34"/>
      <c r="AE730" s="34"/>
      <c r="AF730" s="34"/>
      <c r="AG730" s="34"/>
      <c r="AH730" s="34"/>
      <c r="AI730" s="34"/>
      <c r="AJ730" s="34"/>
      <c r="AK730" s="34"/>
      <c r="AL730" s="34"/>
      <c r="AM730" s="34"/>
      <c r="AN730" s="34"/>
      <c r="AO730" s="34"/>
    </row>
    <row r="731">
      <c r="A731" s="34"/>
      <c r="B731" s="126"/>
      <c r="C731" s="34"/>
      <c r="D731" s="34"/>
      <c r="E731" s="34"/>
      <c r="F731" s="34"/>
      <c r="G731" s="126"/>
      <c r="H731" s="34"/>
      <c r="I731" s="34"/>
      <c r="J731" s="34"/>
      <c r="K731" s="34"/>
      <c r="L731" s="34"/>
      <c r="M731" s="126"/>
      <c r="N731" s="34"/>
      <c r="O731" s="34"/>
      <c r="P731" s="34"/>
      <c r="Q731" s="34"/>
      <c r="R731" s="34"/>
      <c r="S731" s="34"/>
      <c r="T731" s="34"/>
      <c r="U731" s="34"/>
      <c r="V731" s="126"/>
      <c r="W731" s="34"/>
      <c r="X731" s="126"/>
      <c r="Y731" s="34"/>
      <c r="Z731" s="34"/>
      <c r="AA731" s="34"/>
      <c r="AB731" s="34"/>
      <c r="AC731" s="34"/>
      <c r="AD731" s="34"/>
      <c r="AE731" s="34"/>
      <c r="AF731" s="34"/>
      <c r="AG731" s="34"/>
      <c r="AH731" s="34"/>
      <c r="AI731" s="34"/>
      <c r="AJ731" s="34"/>
      <c r="AK731" s="34"/>
      <c r="AL731" s="34"/>
      <c r="AM731" s="34"/>
      <c r="AN731" s="34"/>
      <c r="AO731" s="34"/>
    </row>
    <row r="732">
      <c r="A732" s="34"/>
      <c r="B732" s="126"/>
      <c r="C732" s="34"/>
      <c r="D732" s="34"/>
      <c r="E732" s="34"/>
      <c r="F732" s="34"/>
      <c r="G732" s="126"/>
      <c r="H732" s="34"/>
      <c r="I732" s="34"/>
      <c r="J732" s="34"/>
      <c r="K732" s="34"/>
      <c r="L732" s="34"/>
      <c r="M732" s="126"/>
      <c r="N732" s="34"/>
      <c r="O732" s="34"/>
      <c r="P732" s="34"/>
      <c r="Q732" s="34"/>
      <c r="R732" s="34"/>
      <c r="S732" s="34"/>
      <c r="T732" s="34"/>
      <c r="U732" s="34"/>
      <c r="V732" s="126"/>
      <c r="W732" s="34"/>
      <c r="X732" s="126"/>
      <c r="Y732" s="34"/>
      <c r="Z732" s="34"/>
      <c r="AA732" s="34"/>
      <c r="AB732" s="34"/>
      <c r="AC732" s="34"/>
      <c r="AD732" s="34"/>
      <c r="AE732" s="34"/>
      <c r="AF732" s="34"/>
      <c r="AG732" s="34"/>
      <c r="AH732" s="34"/>
      <c r="AI732" s="34"/>
      <c r="AJ732" s="34"/>
      <c r="AK732" s="34"/>
      <c r="AL732" s="34"/>
      <c r="AM732" s="34"/>
      <c r="AN732" s="34"/>
      <c r="AO732" s="34"/>
    </row>
    <row r="733">
      <c r="A733" s="34"/>
      <c r="B733" s="126"/>
      <c r="C733" s="34"/>
      <c r="D733" s="34"/>
      <c r="E733" s="34"/>
      <c r="F733" s="34"/>
      <c r="G733" s="126"/>
      <c r="H733" s="34"/>
      <c r="I733" s="34"/>
      <c r="J733" s="34"/>
      <c r="K733" s="34"/>
      <c r="L733" s="34"/>
      <c r="M733" s="126"/>
      <c r="N733" s="34"/>
      <c r="O733" s="34"/>
      <c r="P733" s="34"/>
      <c r="Q733" s="34"/>
      <c r="R733" s="34"/>
      <c r="S733" s="34"/>
      <c r="T733" s="34"/>
      <c r="U733" s="34"/>
      <c r="V733" s="126"/>
      <c r="W733" s="34"/>
      <c r="X733" s="126"/>
      <c r="Y733" s="34"/>
      <c r="Z733" s="34"/>
      <c r="AA733" s="34"/>
      <c r="AB733" s="34"/>
      <c r="AC733" s="34"/>
      <c r="AD733" s="34"/>
      <c r="AE733" s="34"/>
      <c r="AF733" s="34"/>
      <c r="AG733" s="34"/>
      <c r="AH733" s="34"/>
      <c r="AI733" s="34"/>
      <c r="AJ733" s="34"/>
      <c r="AK733" s="34"/>
      <c r="AL733" s="34"/>
      <c r="AM733" s="34"/>
      <c r="AN733" s="34"/>
      <c r="AO733" s="34"/>
    </row>
    <row r="734">
      <c r="A734" s="34"/>
      <c r="B734" s="126"/>
      <c r="C734" s="34"/>
      <c r="D734" s="34"/>
      <c r="E734" s="34"/>
      <c r="F734" s="34"/>
      <c r="G734" s="126"/>
      <c r="H734" s="34"/>
      <c r="I734" s="34"/>
      <c r="J734" s="34"/>
      <c r="K734" s="34"/>
      <c r="L734" s="34"/>
      <c r="M734" s="126"/>
      <c r="N734" s="34"/>
      <c r="O734" s="34"/>
      <c r="P734" s="34"/>
      <c r="Q734" s="34"/>
      <c r="R734" s="34"/>
      <c r="S734" s="34"/>
      <c r="T734" s="34"/>
      <c r="U734" s="34"/>
      <c r="V734" s="126"/>
      <c r="W734" s="34"/>
      <c r="X734" s="126"/>
      <c r="Y734" s="34"/>
      <c r="Z734" s="34"/>
      <c r="AA734" s="34"/>
      <c r="AB734" s="34"/>
      <c r="AC734" s="34"/>
      <c r="AD734" s="34"/>
      <c r="AE734" s="34"/>
      <c r="AF734" s="34"/>
      <c r="AG734" s="34"/>
      <c r="AH734" s="34"/>
      <c r="AI734" s="34"/>
      <c r="AJ734" s="34"/>
      <c r="AK734" s="34"/>
      <c r="AL734" s="34"/>
      <c r="AM734" s="34"/>
      <c r="AN734" s="34"/>
      <c r="AO734" s="34"/>
    </row>
    <row r="735">
      <c r="A735" s="34"/>
      <c r="B735" s="126"/>
      <c r="C735" s="34"/>
      <c r="D735" s="34"/>
      <c r="E735" s="34"/>
      <c r="F735" s="34"/>
      <c r="G735" s="126"/>
      <c r="H735" s="34"/>
      <c r="I735" s="34"/>
      <c r="J735" s="34"/>
      <c r="K735" s="34"/>
      <c r="L735" s="34"/>
      <c r="M735" s="126"/>
      <c r="N735" s="34"/>
      <c r="O735" s="34"/>
      <c r="P735" s="34"/>
      <c r="Q735" s="34"/>
      <c r="R735" s="34"/>
      <c r="S735" s="34"/>
      <c r="T735" s="34"/>
      <c r="U735" s="34"/>
      <c r="V735" s="126"/>
      <c r="W735" s="34"/>
      <c r="X735" s="126"/>
      <c r="Y735" s="34"/>
      <c r="Z735" s="34"/>
      <c r="AA735" s="34"/>
      <c r="AB735" s="34"/>
      <c r="AC735" s="34"/>
      <c r="AD735" s="34"/>
      <c r="AE735" s="34"/>
      <c r="AF735" s="34"/>
      <c r="AG735" s="34"/>
      <c r="AH735" s="34"/>
      <c r="AI735" s="34"/>
      <c r="AJ735" s="34"/>
      <c r="AK735" s="34"/>
      <c r="AL735" s="34"/>
      <c r="AM735" s="34"/>
      <c r="AN735" s="34"/>
      <c r="AO735" s="34"/>
    </row>
    <row r="736">
      <c r="A736" s="34"/>
      <c r="B736" s="126"/>
      <c r="C736" s="34"/>
      <c r="D736" s="34"/>
      <c r="E736" s="34"/>
      <c r="F736" s="34"/>
      <c r="G736" s="126"/>
      <c r="H736" s="34"/>
      <c r="I736" s="34"/>
      <c r="J736" s="34"/>
      <c r="K736" s="34"/>
      <c r="L736" s="34"/>
      <c r="M736" s="126"/>
      <c r="N736" s="34"/>
      <c r="O736" s="34"/>
      <c r="P736" s="34"/>
      <c r="Q736" s="34"/>
      <c r="R736" s="34"/>
      <c r="S736" s="34"/>
      <c r="T736" s="34"/>
      <c r="U736" s="34"/>
      <c r="V736" s="126"/>
      <c r="W736" s="34"/>
      <c r="X736" s="126"/>
      <c r="Y736" s="34"/>
      <c r="Z736" s="34"/>
      <c r="AA736" s="34"/>
      <c r="AB736" s="34"/>
      <c r="AC736" s="34"/>
      <c r="AD736" s="34"/>
      <c r="AE736" s="34"/>
      <c r="AF736" s="34"/>
      <c r="AG736" s="34"/>
      <c r="AH736" s="34"/>
      <c r="AI736" s="34"/>
      <c r="AJ736" s="34"/>
      <c r="AK736" s="34"/>
      <c r="AL736" s="34"/>
      <c r="AM736" s="34"/>
      <c r="AN736" s="34"/>
      <c r="AO736" s="34"/>
    </row>
    <row r="737">
      <c r="A737" s="34"/>
      <c r="B737" s="126"/>
      <c r="C737" s="34"/>
      <c r="D737" s="34"/>
      <c r="E737" s="34"/>
      <c r="F737" s="34"/>
      <c r="G737" s="126"/>
      <c r="H737" s="34"/>
      <c r="I737" s="34"/>
      <c r="J737" s="34"/>
      <c r="K737" s="34"/>
      <c r="L737" s="34"/>
      <c r="M737" s="126"/>
      <c r="N737" s="34"/>
      <c r="O737" s="34"/>
      <c r="P737" s="34"/>
      <c r="Q737" s="34"/>
      <c r="R737" s="34"/>
      <c r="S737" s="34"/>
      <c r="T737" s="34"/>
      <c r="U737" s="34"/>
      <c r="V737" s="126"/>
      <c r="W737" s="34"/>
      <c r="X737" s="126"/>
      <c r="Y737" s="34"/>
      <c r="Z737" s="34"/>
      <c r="AA737" s="34"/>
      <c r="AB737" s="34"/>
      <c r="AC737" s="34"/>
      <c r="AD737" s="34"/>
      <c r="AE737" s="34"/>
      <c r="AF737" s="34"/>
      <c r="AG737" s="34"/>
      <c r="AH737" s="34"/>
      <c r="AI737" s="34"/>
      <c r="AJ737" s="34"/>
      <c r="AK737" s="34"/>
      <c r="AL737" s="34"/>
      <c r="AM737" s="34"/>
      <c r="AN737" s="34"/>
      <c r="AO737" s="34"/>
    </row>
    <row r="738">
      <c r="A738" s="34"/>
      <c r="B738" s="126"/>
      <c r="C738" s="34"/>
      <c r="D738" s="34"/>
      <c r="E738" s="34"/>
      <c r="F738" s="34"/>
      <c r="G738" s="126"/>
      <c r="H738" s="34"/>
      <c r="I738" s="34"/>
      <c r="J738" s="34"/>
      <c r="K738" s="34"/>
      <c r="L738" s="34"/>
      <c r="M738" s="126"/>
      <c r="N738" s="34"/>
      <c r="O738" s="34"/>
      <c r="P738" s="34"/>
      <c r="Q738" s="34"/>
      <c r="R738" s="34"/>
      <c r="S738" s="34"/>
      <c r="T738" s="34"/>
      <c r="U738" s="34"/>
      <c r="V738" s="126"/>
      <c r="W738" s="34"/>
      <c r="X738" s="126"/>
      <c r="Y738" s="34"/>
      <c r="Z738" s="34"/>
      <c r="AA738" s="34"/>
      <c r="AB738" s="34"/>
      <c r="AC738" s="34"/>
      <c r="AD738" s="34"/>
      <c r="AE738" s="34"/>
      <c r="AF738" s="34"/>
      <c r="AG738" s="34"/>
      <c r="AH738" s="34"/>
      <c r="AI738" s="34"/>
      <c r="AJ738" s="34"/>
      <c r="AK738" s="34"/>
      <c r="AL738" s="34"/>
      <c r="AM738" s="34"/>
      <c r="AN738" s="34"/>
      <c r="AO738" s="34"/>
    </row>
    <row r="739">
      <c r="A739" s="34"/>
      <c r="B739" s="126"/>
      <c r="C739" s="34"/>
      <c r="D739" s="34"/>
      <c r="E739" s="34"/>
      <c r="F739" s="34"/>
      <c r="G739" s="126"/>
      <c r="H739" s="34"/>
      <c r="I739" s="34"/>
      <c r="J739" s="34"/>
      <c r="K739" s="34"/>
      <c r="L739" s="34"/>
      <c r="M739" s="126"/>
      <c r="N739" s="34"/>
      <c r="O739" s="34"/>
      <c r="P739" s="34"/>
      <c r="Q739" s="34"/>
      <c r="R739" s="34"/>
      <c r="S739" s="34"/>
      <c r="T739" s="34"/>
      <c r="U739" s="34"/>
      <c r="V739" s="126"/>
      <c r="W739" s="34"/>
      <c r="X739" s="126"/>
      <c r="Y739" s="34"/>
      <c r="Z739" s="34"/>
      <c r="AA739" s="34"/>
      <c r="AB739" s="34"/>
      <c r="AC739" s="34"/>
      <c r="AD739" s="34"/>
      <c r="AE739" s="34"/>
      <c r="AF739" s="34"/>
      <c r="AG739" s="34"/>
      <c r="AH739" s="34"/>
      <c r="AI739" s="34"/>
      <c r="AJ739" s="34"/>
      <c r="AK739" s="34"/>
      <c r="AL739" s="34"/>
      <c r="AM739" s="34"/>
      <c r="AN739" s="34"/>
      <c r="AO739" s="34"/>
    </row>
    <row r="740">
      <c r="A740" s="34"/>
      <c r="B740" s="126"/>
      <c r="C740" s="34"/>
      <c r="D740" s="34"/>
      <c r="E740" s="34"/>
      <c r="F740" s="34"/>
      <c r="G740" s="126"/>
      <c r="H740" s="34"/>
      <c r="I740" s="34"/>
      <c r="J740" s="34"/>
      <c r="K740" s="34"/>
      <c r="L740" s="34"/>
      <c r="M740" s="126"/>
      <c r="N740" s="34"/>
      <c r="O740" s="34"/>
      <c r="P740" s="34"/>
      <c r="Q740" s="34"/>
      <c r="R740" s="34"/>
      <c r="S740" s="34"/>
      <c r="T740" s="34"/>
      <c r="U740" s="34"/>
      <c r="V740" s="126"/>
      <c r="W740" s="34"/>
      <c r="X740" s="126"/>
      <c r="Y740" s="34"/>
      <c r="Z740" s="34"/>
      <c r="AA740" s="34"/>
      <c r="AB740" s="34"/>
      <c r="AC740" s="34"/>
      <c r="AD740" s="34"/>
      <c r="AE740" s="34"/>
      <c r="AF740" s="34"/>
      <c r="AG740" s="34"/>
      <c r="AH740" s="34"/>
      <c r="AI740" s="34"/>
      <c r="AJ740" s="34"/>
      <c r="AK740" s="34"/>
      <c r="AL740" s="34"/>
      <c r="AM740" s="34"/>
      <c r="AN740" s="34"/>
      <c r="AO740" s="34"/>
    </row>
    <row r="741">
      <c r="A741" s="34"/>
      <c r="B741" s="126"/>
      <c r="C741" s="34"/>
      <c r="D741" s="34"/>
      <c r="E741" s="34"/>
      <c r="F741" s="34"/>
      <c r="G741" s="126"/>
      <c r="H741" s="34"/>
      <c r="I741" s="34"/>
      <c r="J741" s="34"/>
      <c r="K741" s="34"/>
      <c r="L741" s="34"/>
      <c r="M741" s="126"/>
      <c r="N741" s="34"/>
      <c r="O741" s="34"/>
      <c r="P741" s="34"/>
      <c r="Q741" s="34"/>
      <c r="R741" s="34"/>
      <c r="S741" s="34"/>
      <c r="T741" s="34"/>
      <c r="U741" s="34"/>
      <c r="V741" s="126"/>
      <c r="W741" s="34"/>
      <c r="X741" s="126"/>
      <c r="Y741" s="34"/>
      <c r="Z741" s="34"/>
      <c r="AA741" s="34"/>
      <c r="AB741" s="34"/>
      <c r="AC741" s="34"/>
      <c r="AD741" s="34"/>
      <c r="AE741" s="34"/>
      <c r="AF741" s="34"/>
      <c r="AG741" s="34"/>
      <c r="AH741" s="34"/>
      <c r="AI741" s="34"/>
      <c r="AJ741" s="34"/>
      <c r="AK741" s="34"/>
      <c r="AL741" s="34"/>
      <c r="AM741" s="34"/>
      <c r="AN741" s="34"/>
      <c r="AO741" s="34"/>
    </row>
    <row r="742">
      <c r="A742" s="34"/>
      <c r="B742" s="126"/>
      <c r="C742" s="34"/>
      <c r="D742" s="34"/>
      <c r="E742" s="34"/>
      <c r="F742" s="34"/>
      <c r="G742" s="126"/>
      <c r="H742" s="34"/>
      <c r="I742" s="34"/>
      <c r="J742" s="34"/>
      <c r="K742" s="34"/>
      <c r="L742" s="34"/>
      <c r="M742" s="126"/>
      <c r="N742" s="34"/>
      <c r="O742" s="34"/>
      <c r="P742" s="34"/>
      <c r="Q742" s="34"/>
      <c r="R742" s="34"/>
      <c r="S742" s="34"/>
      <c r="T742" s="34"/>
      <c r="U742" s="34"/>
      <c r="V742" s="126"/>
      <c r="W742" s="34"/>
      <c r="X742" s="126"/>
      <c r="Y742" s="34"/>
      <c r="Z742" s="34"/>
      <c r="AA742" s="34"/>
      <c r="AB742" s="34"/>
      <c r="AC742" s="34"/>
      <c r="AD742" s="34"/>
      <c r="AE742" s="34"/>
      <c r="AF742" s="34"/>
      <c r="AG742" s="34"/>
      <c r="AH742" s="34"/>
      <c r="AI742" s="34"/>
      <c r="AJ742" s="34"/>
      <c r="AK742" s="34"/>
      <c r="AL742" s="34"/>
      <c r="AM742" s="34"/>
      <c r="AN742" s="34"/>
      <c r="AO742" s="34"/>
    </row>
    <row r="743">
      <c r="A743" s="34"/>
      <c r="B743" s="126"/>
      <c r="C743" s="34"/>
      <c r="D743" s="34"/>
      <c r="E743" s="34"/>
      <c r="F743" s="34"/>
      <c r="G743" s="126"/>
      <c r="H743" s="34"/>
      <c r="I743" s="34"/>
      <c r="J743" s="34"/>
      <c r="K743" s="34"/>
      <c r="L743" s="34"/>
      <c r="M743" s="126"/>
      <c r="N743" s="34"/>
      <c r="O743" s="34"/>
      <c r="P743" s="34"/>
      <c r="Q743" s="34"/>
      <c r="R743" s="34"/>
      <c r="S743" s="34"/>
      <c r="T743" s="34"/>
      <c r="U743" s="34"/>
      <c r="V743" s="126"/>
      <c r="W743" s="34"/>
      <c r="X743" s="126"/>
      <c r="Y743" s="34"/>
      <c r="Z743" s="34"/>
      <c r="AA743" s="34"/>
      <c r="AB743" s="34"/>
      <c r="AC743" s="34"/>
      <c r="AD743" s="34"/>
      <c r="AE743" s="34"/>
      <c r="AF743" s="34"/>
      <c r="AG743" s="34"/>
      <c r="AH743" s="34"/>
      <c r="AI743" s="34"/>
      <c r="AJ743" s="34"/>
      <c r="AK743" s="34"/>
      <c r="AL743" s="34"/>
      <c r="AM743" s="34"/>
      <c r="AN743" s="34"/>
      <c r="AO743" s="34"/>
    </row>
    <row r="744">
      <c r="A744" s="34"/>
      <c r="B744" s="126"/>
      <c r="C744" s="34"/>
      <c r="D744" s="34"/>
      <c r="E744" s="34"/>
      <c r="F744" s="34"/>
      <c r="G744" s="126"/>
      <c r="H744" s="34"/>
      <c r="I744" s="34"/>
      <c r="J744" s="34"/>
      <c r="K744" s="34"/>
      <c r="L744" s="34"/>
      <c r="M744" s="126"/>
      <c r="N744" s="34"/>
      <c r="O744" s="34"/>
      <c r="P744" s="34"/>
      <c r="Q744" s="34"/>
      <c r="R744" s="34"/>
      <c r="S744" s="34"/>
      <c r="T744" s="34"/>
      <c r="U744" s="34"/>
      <c r="V744" s="126"/>
      <c r="W744" s="34"/>
      <c r="X744" s="126"/>
      <c r="Y744" s="34"/>
      <c r="Z744" s="34"/>
      <c r="AA744" s="34"/>
      <c r="AB744" s="34"/>
      <c r="AC744" s="34"/>
      <c r="AD744" s="34"/>
      <c r="AE744" s="34"/>
      <c r="AF744" s="34"/>
      <c r="AG744" s="34"/>
      <c r="AH744" s="34"/>
      <c r="AI744" s="34"/>
      <c r="AJ744" s="34"/>
      <c r="AK744" s="34"/>
      <c r="AL744" s="34"/>
      <c r="AM744" s="34"/>
      <c r="AN744" s="34"/>
      <c r="AO744" s="34"/>
    </row>
    <row r="745">
      <c r="A745" s="34"/>
      <c r="B745" s="126"/>
      <c r="C745" s="34"/>
      <c r="D745" s="34"/>
      <c r="E745" s="34"/>
      <c r="F745" s="34"/>
      <c r="G745" s="126"/>
      <c r="H745" s="34"/>
      <c r="I745" s="34"/>
      <c r="J745" s="34"/>
      <c r="K745" s="34"/>
      <c r="L745" s="34"/>
      <c r="M745" s="126"/>
      <c r="N745" s="34"/>
      <c r="O745" s="34"/>
      <c r="P745" s="34"/>
      <c r="Q745" s="34"/>
      <c r="R745" s="34"/>
      <c r="S745" s="34"/>
      <c r="T745" s="34"/>
      <c r="U745" s="34"/>
      <c r="V745" s="126"/>
      <c r="W745" s="34"/>
      <c r="X745" s="126"/>
      <c r="Y745" s="34"/>
      <c r="Z745" s="34"/>
      <c r="AA745" s="34"/>
      <c r="AB745" s="34"/>
      <c r="AC745" s="34"/>
      <c r="AD745" s="34"/>
      <c r="AE745" s="34"/>
      <c r="AF745" s="34"/>
      <c r="AG745" s="34"/>
      <c r="AH745" s="34"/>
      <c r="AI745" s="34"/>
      <c r="AJ745" s="34"/>
      <c r="AK745" s="34"/>
      <c r="AL745" s="34"/>
      <c r="AM745" s="34"/>
      <c r="AN745" s="34"/>
      <c r="AO745" s="34"/>
    </row>
    <row r="746">
      <c r="A746" s="34"/>
      <c r="B746" s="126"/>
      <c r="C746" s="34"/>
      <c r="D746" s="34"/>
      <c r="E746" s="34"/>
      <c r="F746" s="34"/>
      <c r="G746" s="126"/>
      <c r="H746" s="34"/>
      <c r="I746" s="34"/>
      <c r="J746" s="34"/>
      <c r="K746" s="34"/>
      <c r="L746" s="34"/>
      <c r="M746" s="126"/>
      <c r="N746" s="34"/>
      <c r="O746" s="34"/>
      <c r="P746" s="34"/>
      <c r="Q746" s="34"/>
      <c r="R746" s="34"/>
      <c r="S746" s="34"/>
      <c r="T746" s="34"/>
      <c r="U746" s="34"/>
      <c r="V746" s="126"/>
      <c r="W746" s="34"/>
      <c r="X746" s="126"/>
      <c r="Y746" s="34"/>
      <c r="Z746" s="34"/>
      <c r="AA746" s="34"/>
      <c r="AB746" s="34"/>
      <c r="AC746" s="34"/>
      <c r="AD746" s="34"/>
      <c r="AE746" s="34"/>
      <c r="AF746" s="34"/>
      <c r="AG746" s="34"/>
      <c r="AH746" s="34"/>
      <c r="AI746" s="34"/>
      <c r="AJ746" s="34"/>
      <c r="AK746" s="34"/>
      <c r="AL746" s="34"/>
      <c r="AM746" s="34"/>
      <c r="AN746" s="34"/>
      <c r="AO746" s="34"/>
    </row>
    <row r="747">
      <c r="A747" s="34"/>
      <c r="B747" s="126"/>
      <c r="C747" s="34"/>
      <c r="D747" s="34"/>
      <c r="E747" s="34"/>
      <c r="F747" s="34"/>
      <c r="G747" s="126"/>
      <c r="H747" s="34"/>
      <c r="I747" s="34"/>
      <c r="J747" s="34"/>
      <c r="K747" s="34"/>
      <c r="L747" s="34"/>
      <c r="M747" s="126"/>
      <c r="N747" s="34"/>
      <c r="O747" s="34"/>
      <c r="P747" s="34"/>
      <c r="Q747" s="34"/>
      <c r="R747" s="34"/>
      <c r="S747" s="34"/>
      <c r="T747" s="34"/>
      <c r="U747" s="34"/>
      <c r="V747" s="126"/>
      <c r="W747" s="34"/>
      <c r="X747" s="126"/>
      <c r="Y747" s="34"/>
      <c r="Z747" s="34"/>
      <c r="AA747" s="34"/>
      <c r="AB747" s="34"/>
      <c r="AC747" s="34"/>
      <c r="AD747" s="34"/>
      <c r="AE747" s="34"/>
      <c r="AF747" s="34"/>
      <c r="AG747" s="34"/>
      <c r="AH747" s="34"/>
      <c r="AI747" s="34"/>
      <c r="AJ747" s="34"/>
      <c r="AK747" s="34"/>
      <c r="AL747" s="34"/>
      <c r="AM747" s="34"/>
      <c r="AN747" s="34"/>
      <c r="AO747" s="34"/>
    </row>
    <row r="748">
      <c r="A748" s="34"/>
      <c r="B748" s="126"/>
      <c r="C748" s="34"/>
      <c r="D748" s="34"/>
      <c r="E748" s="34"/>
      <c r="F748" s="34"/>
      <c r="G748" s="126"/>
      <c r="H748" s="34"/>
      <c r="I748" s="34"/>
      <c r="J748" s="34"/>
      <c r="K748" s="34"/>
      <c r="L748" s="34"/>
      <c r="M748" s="126"/>
      <c r="N748" s="34"/>
      <c r="O748" s="34"/>
      <c r="P748" s="34"/>
      <c r="Q748" s="34"/>
      <c r="R748" s="34"/>
      <c r="S748" s="34"/>
      <c r="T748" s="34"/>
      <c r="U748" s="34"/>
      <c r="V748" s="126"/>
      <c r="W748" s="34"/>
      <c r="X748" s="126"/>
      <c r="Y748" s="34"/>
      <c r="Z748" s="34"/>
      <c r="AA748" s="34"/>
      <c r="AB748" s="34"/>
      <c r="AC748" s="34"/>
      <c r="AD748" s="34"/>
      <c r="AE748" s="34"/>
      <c r="AF748" s="34"/>
      <c r="AG748" s="34"/>
      <c r="AH748" s="34"/>
      <c r="AI748" s="34"/>
      <c r="AJ748" s="34"/>
      <c r="AK748" s="34"/>
      <c r="AL748" s="34"/>
      <c r="AM748" s="34"/>
      <c r="AN748" s="34"/>
      <c r="AO748" s="34"/>
    </row>
    <row r="749">
      <c r="A749" s="34"/>
      <c r="B749" s="126"/>
      <c r="C749" s="34"/>
      <c r="D749" s="34"/>
      <c r="E749" s="34"/>
      <c r="F749" s="34"/>
      <c r="G749" s="126"/>
      <c r="H749" s="34"/>
      <c r="I749" s="34"/>
      <c r="J749" s="34"/>
      <c r="K749" s="34"/>
      <c r="L749" s="34"/>
      <c r="M749" s="126"/>
      <c r="N749" s="34"/>
      <c r="O749" s="34"/>
      <c r="P749" s="34"/>
      <c r="Q749" s="34"/>
      <c r="R749" s="34"/>
      <c r="S749" s="34"/>
      <c r="T749" s="34"/>
      <c r="U749" s="34"/>
      <c r="V749" s="126"/>
      <c r="W749" s="34"/>
      <c r="X749" s="126"/>
      <c r="Y749" s="34"/>
      <c r="Z749" s="34"/>
      <c r="AA749" s="34"/>
      <c r="AB749" s="34"/>
      <c r="AC749" s="34"/>
      <c r="AD749" s="34"/>
      <c r="AE749" s="34"/>
      <c r="AF749" s="34"/>
      <c r="AG749" s="34"/>
      <c r="AH749" s="34"/>
      <c r="AI749" s="34"/>
      <c r="AJ749" s="34"/>
      <c r="AK749" s="34"/>
      <c r="AL749" s="34"/>
      <c r="AM749" s="34"/>
      <c r="AN749" s="34"/>
      <c r="AO749" s="34"/>
    </row>
    <row r="750">
      <c r="A750" s="34"/>
      <c r="B750" s="126"/>
      <c r="C750" s="34"/>
      <c r="D750" s="34"/>
      <c r="E750" s="34"/>
      <c r="F750" s="34"/>
      <c r="G750" s="126"/>
      <c r="H750" s="34"/>
      <c r="I750" s="34"/>
      <c r="J750" s="34"/>
      <c r="K750" s="34"/>
      <c r="L750" s="34"/>
      <c r="M750" s="126"/>
      <c r="N750" s="34"/>
      <c r="O750" s="34"/>
      <c r="P750" s="34"/>
      <c r="Q750" s="34"/>
      <c r="R750" s="34"/>
      <c r="S750" s="34"/>
      <c r="T750" s="34"/>
      <c r="U750" s="34"/>
      <c r="V750" s="126"/>
      <c r="W750" s="34"/>
      <c r="X750" s="126"/>
      <c r="Y750" s="34"/>
      <c r="Z750" s="34"/>
      <c r="AA750" s="34"/>
      <c r="AB750" s="34"/>
      <c r="AC750" s="34"/>
      <c r="AD750" s="34"/>
      <c r="AE750" s="34"/>
      <c r="AF750" s="34"/>
      <c r="AG750" s="34"/>
      <c r="AH750" s="34"/>
      <c r="AI750" s="34"/>
      <c r="AJ750" s="34"/>
      <c r="AK750" s="34"/>
      <c r="AL750" s="34"/>
      <c r="AM750" s="34"/>
      <c r="AN750" s="34"/>
      <c r="AO750" s="34"/>
    </row>
    <row r="751">
      <c r="A751" s="34"/>
      <c r="B751" s="126"/>
      <c r="C751" s="34"/>
      <c r="D751" s="34"/>
      <c r="E751" s="34"/>
      <c r="F751" s="34"/>
      <c r="G751" s="126"/>
      <c r="H751" s="34"/>
      <c r="I751" s="34"/>
      <c r="J751" s="34"/>
      <c r="K751" s="34"/>
      <c r="L751" s="34"/>
      <c r="M751" s="126"/>
      <c r="N751" s="34"/>
      <c r="O751" s="34"/>
      <c r="P751" s="34"/>
      <c r="Q751" s="34"/>
      <c r="R751" s="34"/>
      <c r="S751" s="34"/>
      <c r="T751" s="34"/>
      <c r="U751" s="34"/>
      <c r="V751" s="126"/>
      <c r="W751" s="34"/>
      <c r="X751" s="126"/>
      <c r="Y751" s="34"/>
      <c r="Z751" s="34"/>
      <c r="AA751" s="34"/>
      <c r="AB751" s="34"/>
      <c r="AC751" s="34"/>
      <c r="AD751" s="34"/>
      <c r="AE751" s="34"/>
      <c r="AF751" s="34"/>
      <c r="AG751" s="34"/>
      <c r="AH751" s="34"/>
      <c r="AI751" s="34"/>
      <c r="AJ751" s="34"/>
      <c r="AK751" s="34"/>
      <c r="AL751" s="34"/>
      <c r="AM751" s="34"/>
      <c r="AN751" s="34"/>
      <c r="AO751" s="34"/>
    </row>
    <row r="752">
      <c r="A752" s="34"/>
      <c r="B752" s="126"/>
      <c r="C752" s="34"/>
      <c r="D752" s="34"/>
      <c r="E752" s="34"/>
      <c r="F752" s="34"/>
      <c r="G752" s="126"/>
      <c r="H752" s="34"/>
      <c r="I752" s="34"/>
      <c r="J752" s="34"/>
      <c r="K752" s="34"/>
      <c r="L752" s="34"/>
      <c r="M752" s="126"/>
      <c r="N752" s="34"/>
      <c r="O752" s="34"/>
      <c r="P752" s="34"/>
      <c r="Q752" s="34"/>
      <c r="R752" s="34"/>
      <c r="S752" s="34"/>
      <c r="T752" s="34"/>
      <c r="U752" s="34"/>
      <c r="V752" s="126"/>
      <c r="W752" s="34"/>
      <c r="X752" s="126"/>
      <c r="Y752" s="34"/>
      <c r="Z752" s="34"/>
      <c r="AA752" s="34"/>
      <c r="AB752" s="34"/>
      <c r="AC752" s="34"/>
      <c r="AD752" s="34"/>
      <c r="AE752" s="34"/>
      <c r="AF752" s="34"/>
      <c r="AG752" s="34"/>
      <c r="AH752" s="34"/>
      <c r="AI752" s="34"/>
      <c r="AJ752" s="34"/>
      <c r="AK752" s="34"/>
      <c r="AL752" s="34"/>
      <c r="AM752" s="34"/>
      <c r="AN752" s="34"/>
      <c r="AO752" s="34"/>
    </row>
    <row r="753">
      <c r="A753" s="34"/>
      <c r="B753" s="126"/>
      <c r="C753" s="34"/>
      <c r="D753" s="34"/>
      <c r="E753" s="34"/>
      <c r="F753" s="34"/>
      <c r="G753" s="126"/>
      <c r="H753" s="34"/>
      <c r="I753" s="34"/>
      <c r="J753" s="34"/>
      <c r="K753" s="34"/>
      <c r="L753" s="34"/>
      <c r="M753" s="126"/>
      <c r="N753" s="34"/>
      <c r="O753" s="34"/>
      <c r="P753" s="34"/>
      <c r="Q753" s="34"/>
      <c r="R753" s="34"/>
      <c r="S753" s="34"/>
      <c r="T753" s="34"/>
      <c r="U753" s="34"/>
      <c r="V753" s="126"/>
      <c r="W753" s="34"/>
      <c r="X753" s="126"/>
      <c r="Y753" s="34"/>
      <c r="Z753" s="34"/>
      <c r="AA753" s="34"/>
      <c r="AB753" s="34"/>
      <c r="AC753" s="34"/>
      <c r="AD753" s="34"/>
      <c r="AE753" s="34"/>
      <c r="AF753" s="34"/>
      <c r="AG753" s="34"/>
      <c r="AH753" s="34"/>
      <c r="AI753" s="34"/>
      <c r="AJ753" s="34"/>
      <c r="AK753" s="34"/>
      <c r="AL753" s="34"/>
      <c r="AM753" s="34"/>
      <c r="AN753" s="34"/>
      <c r="AO753" s="34"/>
    </row>
    <row r="754">
      <c r="A754" s="34"/>
      <c r="B754" s="126"/>
      <c r="C754" s="34"/>
      <c r="D754" s="34"/>
      <c r="E754" s="34"/>
      <c r="F754" s="34"/>
      <c r="G754" s="126"/>
      <c r="H754" s="34"/>
      <c r="I754" s="34"/>
      <c r="J754" s="34"/>
      <c r="K754" s="34"/>
      <c r="L754" s="34"/>
      <c r="M754" s="126"/>
      <c r="N754" s="34"/>
      <c r="O754" s="34"/>
      <c r="P754" s="34"/>
      <c r="Q754" s="34"/>
      <c r="R754" s="34"/>
      <c r="S754" s="34"/>
      <c r="T754" s="34"/>
      <c r="U754" s="34"/>
      <c r="V754" s="126"/>
      <c r="W754" s="34"/>
      <c r="X754" s="126"/>
      <c r="Y754" s="34"/>
      <c r="Z754" s="34"/>
      <c r="AA754" s="34"/>
      <c r="AB754" s="34"/>
      <c r="AC754" s="34"/>
      <c r="AD754" s="34"/>
      <c r="AE754" s="34"/>
      <c r="AF754" s="34"/>
      <c r="AG754" s="34"/>
      <c r="AH754" s="34"/>
      <c r="AI754" s="34"/>
      <c r="AJ754" s="34"/>
      <c r="AK754" s="34"/>
      <c r="AL754" s="34"/>
      <c r="AM754" s="34"/>
      <c r="AN754" s="34"/>
      <c r="AO754" s="34"/>
    </row>
    <row r="755">
      <c r="A755" s="34"/>
      <c r="B755" s="126"/>
      <c r="C755" s="34"/>
      <c r="D755" s="34"/>
      <c r="E755" s="34"/>
      <c r="F755" s="34"/>
      <c r="G755" s="126"/>
      <c r="H755" s="34"/>
      <c r="I755" s="34"/>
      <c r="J755" s="34"/>
      <c r="K755" s="34"/>
      <c r="L755" s="34"/>
      <c r="M755" s="126"/>
      <c r="N755" s="34"/>
      <c r="O755" s="34"/>
      <c r="P755" s="34"/>
      <c r="Q755" s="34"/>
      <c r="R755" s="34"/>
      <c r="S755" s="34"/>
      <c r="T755" s="34"/>
      <c r="U755" s="34"/>
      <c r="V755" s="126"/>
      <c r="W755" s="34"/>
      <c r="X755" s="126"/>
      <c r="Y755" s="34"/>
      <c r="Z755" s="34"/>
      <c r="AA755" s="34"/>
      <c r="AB755" s="34"/>
      <c r="AC755" s="34"/>
      <c r="AD755" s="34"/>
      <c r="AE755" s="34"/>
      <c r="AF755" s="34"/>
      <c r="AG755" s="34"/>
      <c r="AH755" s="34"/>
      <c r="AI755" s="34"/>
      <c r="AJ755" s="34"/>
      <c r="AK755" s="34"/>
      <c r="AL755" s="34"/>
      <c r="AM755" s="34"/>
      <c r="AN755" s="34"/>
      <c r="AO755" s="34"/>
    </row>
    <row r="756">
      <c r="A756" s="34"/>
      <c r="B756" s="126"/>
      <c r="C756" s="34"/>
      <c r="D756" s="34"/>
      <c r="E756" s="34"/>
      <c r="F756" s="34"/>
      <c r="G756" s="126"/>
      <c r="H756" s="34"/>
      <c r="I756" s="34"/>
      <c r="J756" s="34"/>
      <c r="K756" s="34"/>
      <c r="L756" s="34"/>
      <c r="M756" s="126"/>
      <c r="N756" s="34"/>
      <c r="O756" s="34"/>
      <c r="P756" s="34"/>
      <c r="Q756" s="34"/>
      <c r="R756" s="34"/>
      <c r="S756" s="34"/>
      <c r="T756" s="34"/>
      <c r="U756" s="34"/>
      <c r="V756" s="126"/>
      <c r="W756" s="34"/>
      <c r="X756" s="126"/>
      <c r="Y756" s="34"/>
      <c r="Z756" s="34"/>
      <c r="AA756" s="34"/>
      <c r="AB756" s="34"/>
      <c r="AC756" s="34"/>
      <c r="AD756" s="34"/>
      <c r="AE756" s="34"/>
      <c r="AF756" s="34"/>
      <c r="AG756" s="34"/>
      <c r="AH756" s="34"/>
      <c r="AI756" s="34"/>
      <c r="AJ756" s="34"/>
      <c r="AK756" s="34"/>
      <c r="AL756" s="34"/>
      <c r="AM756" s="34"/>
      <c r="AN756" s="34"/>
      <c r="AO756" s="34"/>
    </row>
    <row r="757">
      <c r="A757" s="34"/>
      <c r="B757" s="126"/>
      <c r="C757" s="34"/>
      <c r="D757" s="34"/>
      <c r="E757" s="34"/>
      <c r="F757" s="34"/>
      <c r="G757" s="126"/>
      <c r="H757" s="34"/>
      <c r="I757" s="34"/>
      <c r="J757" s="34"/>
      <c r="K757" s="34"/>
      <c r="L757" s="34"/>
      <c r="M757" s="126"/>
      <c r="N757" s="34"/>
      <c r="O757" s="34"/>
      <c r="P757" s="34"/>
      <c r="Q757" s="34"/>
      <c r="R757" s="34"/>
      <c r="S757" s="34"/>
      <c r="T757" s="34"/>
      <c r="U757" s="34"/>
      <c r="V757" s="126"/>
      <c r="W757" s="34"/>
      <c r="X757" s="126"/>
      <c r="Y757" s="34"/>
      <c r="Z757" s="34"/>
      <c r="AA757" s="34"/>
      <c r="AB757" s="34"/>
      <c r="AC757" s="34"/>
      <c r="AD757" s="34"/>
      <c r="AE757" s="34"/>
      <c r="AF757" s="34"/>
      <c r="AG757" s="34"/>
      <c r="AH757" s="34"/>
      <c r="AI757" s="34"/>
      <c r="AJ757" s="34"/>
      <c r="AK757" s="34"/>
      <c r="AL757" s="34"/>
      <c r="AM757" s="34"/>
      <c r="AN757" s="34"/>
      <c r="AO757" s="34"/>
    </row>
    <row r="758">
      <c r="A758" s="34"/>
      <c r="B758" s="126"/>
      <c r="C758" s="34"/>
      <c r="D758" s="34"/>
      <c r="E758" s="34"/>
      <c r="F758" s="34"/>
      <c r="G758" s="126"/>
      <c r="H758" s="34"/>
      <c r="I758" s="34"/>
      <c r="J758" s="34"/>
      <c r="K758" s="34"/>
      <c r="L758" s="34"/>
      <c r="M758" s="126"/>
      <c r="N758" s="34"/>
      <c r="O758" s="34"/>
      <c r="P758" s="34"/>
      <c r="Q758" s="34"/>
      <c r="R758" s="34"/>
      <c r="S758" s="34"/>
      <c r="T758" s="34"/>
      <c r="U758" s="34"/>
      <c r="V758" s="126"/>
      <c r="W758" s="34"/>
      <c r="X758" s="126"/>
      <c r="Y758" s="34"/>
      <c r="Z758" s="34"/>
      <c r="AA758" s="34"/>
      <c r="AB758" s="34"/>
      <c r="AC758" s="34"/>
      <c r="AD758" s="34"/>
      <c r="AE758" s="34"/>
      <c r="AF758" s="34"/>
      <c r="AG758" s="34"/>
      <c r="AH758" s="34"/>
      <c r="AI758" s="34"/>
      <c r="AJ758" s="34"/>
      <c r="AK758" s="34"/>
      <c r="AL758" s="34"/>
      <c r="AM758" s="34"/>
      <c r="AN758" s="34"/>
      <c r="AO758" s="34"/>
    </row>
    <row r="759">
      <c r="A759" s="34"/>
      <c r="B759" s="126"/>
      <c r="C759" s="34"/>
      <c r="D759" s="34"/>
      <c r="E759" s="34"/>
      <c r="F759" s="34"/>
      <c r="G759" s="126"/>
      <c r="H759" s="34"/>
      <c r="I759" s="34"/>
      <c r="J759" s="34"/>
      <c r="K759" s="34"/>
      <c r="L759" s="34"/>
      <c r="M759" s="126"/>
      <c r="N759" s="34"/>
      <c r="O759" s="34"/>
      <c r="P759" s="34"/>
      <c r="Q759" s="34"/>
      <c r="R759" s="34"/>
      <c r="S759" s="34"/>
      <c r="T759" s="34"/>
      <c r="U759" s="34"/>
      <c r="V759" s="126"/>
      <c r="W759" s="34"/>
      <c r="X759" s="126"/>
      <c r="Y759" s="34"/>
      <c r="Z759" s="34"/>
      <c r="AA759" s="34"/>
      <c r="AB759" s="34"/>
      <c r="AC759" s="34"/>
      <c r="AD759" s="34"/>
      <c r="AE759" s="34"/>
      <c r="AF759" s="34"/>
      <c r="AG759" s="34"/>
      <c r="AH759" s="34"/>
      <c r="AI759" s="34"/>
      <c r="AJ759" s="34"/>
      <c r="AK759" s="34"/>
      <c r="AL759" s="34"/>
      <c r="AM759" s="34"/>
      <c r="AN759" s="34"/>
      <c r="AO759" s="34"/>
    </row>
    <row r="760">
      <c r="A760" s="34"/>
      <c r="B760" s="126"/>
      <c r="C760" s="34"/>
      <c r="D760" s="34"/>
      <c r="E760" s="34"/>
      <c r="F760" s="34"/>
      <c r="G760" s="126"/>
      <c r="H760" s="34"/>
      <c r="I760" s="34"/>
      <c r="J760" s="34"/>
      <c r="K760" s="34"/>
      <c r="L760" s="34"/>
      <c r="M760" s="126"/>
      <c r="N760" s="34"/>
      <c r="O760" s="34"/>
      <c r="P760" s="34"/>
      <c r="Q760" s="34"/>
      <c r="R760" s="34"/>
      <c r="S760" s="34"/>
      <c r="T760" s="34"/>
      <c r="U760" s="34"/>
      <c r="V760" s="126"/>
      <c r="W760" s="34"/>
      <c r="X760" s="126"/>
      <c r="Y760" s="34"/>
      <c r="Z760" s="34"/>
      <c r="AA760" s="34"/>
      <c r="AB760" s="34"/>
      <c r="AC760" s="34"/>
      <c r="AD760" s="34"/>
      <c r="AE760" s="34"/>
      <c r="AF760" s="34"/>
      <c r="AG760" s="34"/>
      <c r="AH760" s="34"/>
      <c r="AI760" s="34"/>
      <c r="AJ760" s="34"/>
      <c r="AK760" s="34"/>
      <c r="AL760" s="34"/>
      <c r="AM760" s="34"/>
      <c r="AN760" s="34"/>
      <c r="AO760" s="34"/>
    </row>
    <row r="761">
      <c r="A761" s="34"/>
      <c r="B761" s="126"/>
      <c r="C761" s="34"/>
      <c r="D761" s="34"/>
      <c r="E761" s="34"/>
      <c r="F761" s="34"/>
      <c r="G761" s="126"/>
      <c r="H761" s="34"/>
      <c r="I761" s="34"/>
      <c r="J761" s="34"/>
      <c r="K761" s="34"/>
      <c r="L761" s="34"/>
      <c r="M761" s="126"/>
      <c r="N761" s="34"/>
      <c r="O761" s="34"/>
      <c r="P761" s="34"/>
      <c r="Q761" s="34"/>
      <c r="R761" s="34"/>
      <c r="S761" s="34"/>
      <c r="T761" s="34"/>
      <c r="U761" s="34"/>
      <c r="V761" s="126"/>
      <c r="W761" s="34"/>
      <c r="X761" s="126"/>
      <c r="Y761" s="34"/>
      <c r="Z761" s="34"/>
      <c r="AA761" s="34"/>
      <c r="AB761" s="34"/>
      <c r="AC761" s="34"/>
      <c r="AD761" s="34"/>
      <c r="AE761" s="34"/>
      <c r="AF761" s="34"/>
      <c r="AG761" s="34"/>
      <c r="AH761" s="34"/>
      <c r="AI761" s="34"/>
      <c r="AJ761" s="34"/>
      <c r="AK761" s="34"/>
      <c r="AL761" s="34"/>
      <c r="AM761" s="34"/>
      <c r="AN761" s="34"/>
      <c r="AO761" s="34"/>
    </row>
    <row r="762">
      <c r="A762" s="34"/>
      <c r="B762" s="126"/>
      <c r="C762" s="34"/>
      <c r="D762" s="34"/>
      <c r="E762" s="34"/>
      <c r="F762" s="34"/>
      <c r="G762" s="126"/>
      <c r="H762" s="34"/>
      <c r="I762" s="34"/>
      <c r="J762" s="34"/>
      <c r="K762" s="34"/>
      <c r="L762" s="34"/>
      <c r="M762" s="126"/>
      <c r="N762" s="34"/>
      <c r="O762" s="34"/>
      <c r="P762" s="34"/>
      <c r="Q762" s="34"/>
      <c r="R762" s="34"/>
      <c r="S762" s="34"/>
      <c r="T762" s="34"/>
      <c r="U762" s="34"/>
      <c r="V762" s="126"/>
      <c r="W762" s="34"/>
      <c r="X762" s="126"/>
      <c r="Y762" s="34"/>
      <c r="Z762" s="34"/>
      <c r="AA762" s="34"/>
      <c r="AB762" s="34"/>
      <c r="AC762" s="34"/>
      <c r="AD762" s="34"/>
      <c r="AE762" s="34"/>
      <c r="AF762" s="34"/>
      <c r="AG762" s="34"/>
      <c r="AH762" s="34"/>
      <c r="AI762" s="34"/>
      <c r="AJ762" s="34"/>
      <c r="AK762" s="34"/>
      <c r="AL762" s="34"/>
      <c r="AM762" s="34"/>
      <c r="AN762" s="34"/>
      <c r="AO762" s="34"/>
    </row>
    <row r="763">
      <c r="A763" s="34"/>
      <c r="B763" s="126"/>
      <c r="C763" s="34"/>
      <c r="D763" s="34"/>
      <c r="E763" s="34"/>
      <c r="F763" s="34"/>
      <c r="G763" s="126"/>
      <c r="H763" s="34"/>
      <c r="I763" s="34"/>
      <c r="J763" s="34"/>
      <c r="K763" s="34"/>
      <c r="L763" s="34"/>
      <c r="M763" s="126"/>
      <c r="N763" s="34"/>
      <c r="O763" s="34"/>
      <c r="P763" s="34"/>
      <c r="Q763" s="34"/>
      <c r="R763" s="34"/>
      <c r="S763" s="34"/>
      <c r="T763" s="34"/>
      <c r="U763" s="34"/>
      <c r="V763" s="126"/>
      <c r="W763" s="34"/>
      <c r="X763" s="126"/>
      <c r="Y763" s="34"/>
      <c r="Z763" s="34"/>
      <c r="AA763" s="34"/>
      <c r="AB763" s="34"/>
      <c r="AC763" s="34"/>
      <c r="AD763" s="34"/>
      <c r="AE763" s="34"/>
      <c r="AF763" s="34"/>
      <c r="AG763" s="34"/>
      <c r="AH763" s="34"/>
      <c r="AI763" s="34"/>
      <c r="AJ763" s="34"/>
      <c r="AK763" s="34"/>
      <c r="AL763" s="34"/>
      <c r="AM763" s="34"/>
      <c r="AN763" s="34"/>
      <c r="AO763" s="34"/>
    </row>
    <row r="764">
      <c r="A764" s="34"/>
      <c r="B764" s="126"/>
      <c r="C764" s="34"/>
      <c r="D764" s="34"/>
      <c r="E764" s="34"/>
      <c r="F764" s="34"/>
      <c r="G764" s="126"/>
      <c r="H764" s="34"/>
      <c r="I764" s="34"/>
      <c r="J764" s="34"/>
      <c r="K764" s="34"/>
      <c r="L764" s="34"/>
      <c r="M764" s="126"/>
      <c r="N764" s="34"/>
      <c r="O764" s="34"/>
      <c r="P764" s="34"/>
      <c r="Q764" s="34"/>
      <c r="R764" s="34"/>
      <c r="S764" s="34"/>
      <c r="T764" s="34"/>
      <c r="U764" s="34"/>
      <c r="V764" s="126"/>
      <c r="W764" s="34"/>
      <c r="X764" s="126"/>
      <c r="Y764" s="34"/>
      <c r="Z764" s="34"/>
      <c r="AA764" s="34"/>
      <c r="AB764" s="34"/>
      <c r="AC764" s="34"/>
      <c r="AD764" s="34"/>
      <c r="AE764" s="34"/>
      <c r="AF764" s="34"/>
      <c r="AG764" s="34"/>
      <c r="AH764" s="34"/>
      <c r="AI764" s="34"/>
      <c r="AJ764" s="34"/>
      <c r="AK764" s="34"/>
      <c r="AL764" s="34"/>
      <c r="AM764" s="34"/>
      <c r="AN764" s="34"/>
      <c r="AO764" s="34"/>
    </row>
    <row r="765">
      <c r="A765" s="34"/>
      <c r="B765" s="126"/>
      <c r="C765" s="34"/>
      <c r="D765" s="34"/>
      <c r="E765" s="34"/>
      <c r="F765" s="34"/>
      <c r="G765" s="126"/>
      <c r="H765" s="34"/>
      <c r="I765" s="34"/>
      <c r="J765" s="34"/>
      <c r="K765" s="34"/>
      <c r="L765" s="34"/>
      <c r="M765" s="126"/>
      <c r="N765" s="34"/>
      <c r="O765" s="34"/>
      <c r="P765" s="34"/>
      <c r="Q765" s="34"/>
      <c r="R765" s="34"/>
      <c r="S765" s="34"/>
      <c r="T765" s="34"/>
      <c r="U765" s="34"/>
      <c r="V765" s="126"/>
      <c r="W765" s="34"/>
      <c r="X765" s="126"/>
      <c r="Y765" s="34"/>
      <c r="Z765" s="34"/>
      <c r="AA765" s="34"/>
      <c r="AB765" s="34"/>
      <c r="AC765" s="34"/>
      <c r="AD765" s="34"/>
      <c r="AE765" s="34"/>
      <c r="AF765" s="34"/>
      <c r="AG765" s="34"/>
      <c r="AH765" s="34"/>
      <c r="AI765" s="34"/>
      <c r="AJ765" s="34"/>
      <c r="AK765" s="34"/>
      <c r="AL765" s="34"/>
      <c r="AM765" s="34"/>
      <c r="AN765" s="34"/>
      <c r="AO765" s="34"/>
    </row>
    <row r="766">
      <c r="A766" s="34"/>
      <c r="B766" s="126"/>
      <c r="C766" s="34"/>
      <c r="D766" s="34"/>
      <c r="E766" s="34"/>
      <c r="F766" s="34"/>
      <c r="G766" s="126"/>
      <c r="H766" s="34"/>
      <c r="I766" s="34"/>
      <c r="J766" s="34"/>
      <c r="K766" s="34"/>
      <c r="L766" s="34"/>
      <c r="M766" s="126"/>
      <c r="N766" s="34"/>
      <c r="O766" s="34"/>
      <c r="P766" s="34"/>
      <c r="Q766" s="34"/>
      <c r="R766" s="34"/>
      <c r="S766" s="34"/>
      <c r="T766" s="34"/>
      <c r="U766" s="34"/>
      <c r="V766" s="126"/>
      <c r="W766" s="34"/>
      <c r="X766" s="126"/>
      <c r="Y766" s="34"/>
      <c r="Z766" s="34"/>
      <c r="AA766" s="34"/>
      <c r="AB766" s="34"/>
      <c r="AC766" s="34"/>
      <c r="AD766" s="34"/>
      <c r="AE766" s="34"/>
      <c r="AF766" s="34"/>
      <c r="AG766" s="34"/>
      <c r="AH766" s="34"/>
      <c r="AI766" s="34"/>
      <c r="AJ766" s="34"/>
      <c r="AK766" s="34"/>
      <c r="AL766" s="34"/>
      <c r="AM766" s="34"/>
      <c r="AN766" s="34"/>
      <c r="AO766" s="34"/>
    </row>
    <row r="767">
      <c r="A767" s="34"/>
      <c r="B767" s="126"/>
      <c r="C767" s="34"/>
      <c r="D767" s="34"/>
      <c r="E767" s="34"/>
      <c r="F767" s="34"/>
      <c r="G767" s="126"/>
      <c r="H767" s="34"/>
      <c r="I767" s="34"/>
      <c r="J767" s="34"/>
      <c r="K767" s="34"/>
      <c r="L767" s="34"/>
      <c r="M767" s="126"/>
      <c r="N767" s="34"/>
      <c r="O767" s="34"/>
      <c r="P767" s="34"/>
      <c r="Q767" s="34"/>
      <c r="R767" s="34"/>
      <c r="S767" s="34"/>
      <c r="T767" s="34"/>
      <c r="U767" s="34"/>
      <c r="V767" s="126"/>
      <c r="W767" s="34"/>
      <c r="X767" s="126"/>
      <c r="Y767" s="34"/>
      <c r="Z767" s="34"/>
      <c r="AA767" s="34"/>
      <c r="AB767" s="34"/>
      <c r="AC767" s="34"/>
      <c r="AD767" s="34"/>
      <c r="AE767" s="34"/>
      <c r="AF767" s="34"/>
      <c r="AG767" s="34"/>
      <c r="AH767" s="34"/>
      <c r="AI767" s="34"/>
      <c r="AJ767" s="34"/>
      <c r="AK767" s="34"/>
      <c r="AL767" s="34"/>
      <c r="AM767" s="34"/>
      <c r="AN767" s="34"/>
      <c r="AO767" s="34"/>
    </row>
    <row r="768">
      <c r="A768" s="34"/>
      <c r="B768" s="126"/>
      <c r="C768" s="34"/>
      <c r="D768" s="34"/>
      <c r="E768" s="34"/>
      <c r="F768" s="34"/>
      <c r="G768" s="126"/>
      <c r="H768" s="34"/>
      <c r="I768" s="34"/>
      <c r="J768" s="34"/>
      <c r="K768" s="34"/>
      <c r="L768" s="34"/>
      <c r="M768" s="126"/>
      <c r="N768" s="34"/>
      <c r="O768" s="34"/>
      <c r="P768" s="34"/>
      <c r="Q768" s="34"/>
      <c r="R768" s="34"/>
      <c r="S768" s="34"/>
      <c r="T768" s="34"/>
      <c r="U768" s="34"/>
      <c r="V768" s="126"/>
      <c r="W768" s="34"/>
      <c r="X768" s="126"/>
      <c r="Y768" s="34"/>
      <c r="Z768" s="34"/>
      <c r="AA768" s="34"/>
      <c r="AB768" s="34"/>
      <c r="AC768" s="34"/>
      <c r="AD768" s="34"/>
      <c r="AE768" s="34"/>
      <c r="AF768" s="34"/>
      <c r="AG768" s="34"/>
      <c r="AH768" s="34"/>
      <c r="AI768" s="34"/>
      <c r="AJ768" s="34"/>
      <c r="AK768" s="34"/>
      <c r="AL768" s="34"/>
      <c r="AM768" s="34"/>
      <c r="AN768" s="34"/>
      <c r="AO768" s="34"/>
    </row>
    <row r="769">
      <c r="A769" s="34"/>
      <c r="B769" s="126"/>
      <c r="C769" s="34"/>
      <c r="D769" s="34"/>
      <c r="E769" s="34"/>
      <c r="F769" s="34"/>
      <c r="G769" s="126"/>
      <c r="H769" s="34"/>
      <c r="I769" s="34"/>
      <c r="J769" s="34"/>
      <c r="K769" s="34"/>
      <c r="L769" s="34"/>
      <c r="M769" s="126"/>
      <c r="N769" s="34"/>
      <c r="O769" s="34"/>
      <c r="P769" s="34"/>
      <c r="Q769" s="34"/>
      <c r="R769" s="34"/>
      <c r="S769" s="34"/>
      <c r="T769" s="34"/>
      <c r="U769" s="34"/>
      <c r="V769" s="126"/>
      <c r="W769" s="34"/>
      <c r="X769" s="126"/>
      <c r="Y769" s="34"/>
      <c r="Z769" s="34"/>
      <c r="AA769" s="34"/>
      <c r="AB769" s="34"/>
      <c r="AC769" s="34"/>
      <c r="AD769" s="34"/>
      <c r="AE769" s="34"/>
      <c r="AF769" s="34"/>
      <c r="AG769" s="34"/>
      <c r="AH769" s="34"/>
      <c r="AI769" s="34"/>
      <c r="AJ769" s="34"/>
      <c r="AK769" s="34"/>
      <c r="AL769" s="34"/>
      <c r="AM769" s="34"/>
      <c r="AN769" s="34"/>
      <c r="AO769" s="34"/>
    </row>
    <row r="770">
      <c r="A770" s="34"/>
      <c r="B770" s="126"/>
      <c r="C770" s="34"/>
      <c r="D770" s="34"/>
      <c r="E770" s="34"/>
      <c r="F770" s="34"/>
      <c r="G770" s="126"/>
      <c r="H770" s="34"/>
      <c r="I770" s="34"/>
      <c r="J770" s="34"/>
      <c r="K770" s="34"/>
      <c r="L770" s="34"/>
      <c r="M770" s="126"/>
      <c r="N770" s="34"/>
      <c r="O770" s="34"/>
      <c r="P770" s="34"/>
      <c r="Q770" s="34"/>
      <c r="R770" s="34"/>
      <c r="S770" s="34"/>
      <c r="T770" s="34"/>
      <c r="U770" s="34"/>
      <c r="V770" s="126"/>
      <c r="W770" s="34"/>
      <c r="X770" s="126"/>
      <c r="Y770" s="34"/>
      <c r="Z770" s="34"/>
      <c r="AA770" s="34"/>
      <c r="AB770" s="34"/>
      <c r="AC770" s="34"/>
      <c r="AD770" s="34"/>
      <c r="AE770" s="34"/>
      <c r="AF770" s="34"/>
      <c r="AG770" s="34"/>
      <c r="AH770" s="34"/>
      <c r="AI770" s="34"/>
      <c r="AJ770" s="34"/>
      <c r="AK770" s="34"/>
      <c r="AL770" s="34"/>
      <c r="AM770" s="34"/>
      <c r="AN770" s="34"/>
      <c r="AO770" s="34"/>
    </row>
    <row r="771">
      <c r="A771" s="34"/>
      <c r="B771" s="126"/>
      <c r="C771" s="34"/>
      <c r="D771" s="34"/>
      <c r="E771" s="34"/>
      <c r="F771" s="34"/>
      <c r="G771" s="126"/>
      <c r="H771" s="34"/>
      <c r="I771" s="34"/>
      <c r="J771" s="34"/>
      <c r="K771" s="34"/>
      <c r="L771" s="34"/>
      <c r="M771" s="126"/>
      <c r="N771" s="34"/>
      <c r="O771" s="34"/>
      <c r="P771" s="34"/>
      <c r="Q771" s="34"/>
      <c r="R771" s="34"/>
      <c r="S771" s="34"/>
      <c r="T771" s="34"/>
      <c r="U771" s="34"/>
      <c r="V771" s="126"/>
      <c r="W771" s="34"/>
      <c r="X771" s="126"/>
      <c r="Y771" s="34"/>
      <c r="Z771" s="34"/>
      <c r="AA771" s="34"/>
      <c r="AB771" s="34"/>
      <c r="AC771" s="34"/>
      <c r="AD771" s="34"/>
      <c r="AE771" s="34"/>
      <c r="AF771" s="34"/>
      <c r="AG771" s="34"/>
      <c r="AH771" s="34"/>
      <c r="AI771" s="34"/>
      <c r="AJ771" s="34"/>
      <c r="AK771" s="34"/>
      <c r="AL771" s="34"/>
      <c r="AM771" s="34"/>
      <c r="AN771" s="34"/>
      <c r="AO771" s="34"/>
    </row>
    <row r="772">
      <c r="A772" s="34"/>
      <c r="B772" s="126"/>
      <c r="C772" s="34"/>
      <c r="D772" s="34"/>
      <c r="E772" s="34"/>
      <c r="F772" s="34"/>
      <c r="G772" s="126"/>
      <c r="H772" s="34"/>
      <c r="I772" s="34"/>
      <c r="J772" s="34"/>
      <c r="K772" s="34"/>
      <c r="L772" s="34"/>
      <c r="M772" s="126"/>
      <c r="N772" s="34"/>
      <c r="O772" s="34"/>
      <c r="P772" s="34"/>
      <c r="Q772" s="34"/>
      <c r="R772" s="34"/>
      <c r="S772" s="34"/>
      <c r="T772" s="34"/>
      <c r="U772" s="34"/>
      <c r="V772" s="126"/>
      <c r="W772" s="34"/>
      <c r="X772" s="126"/>
      <c r="Y772" s="34"/>
      <c r="Z772" s="34"/>
      <c r="AA772" s="34"/>
      <c r="AB772" s="34"/>
      <c r="AC772" s="34"/>
      <c r="AD772" s="34"/>
      <c r="AE772" s="34"/>
      <c r="AF772" s="34"/>
      <c r="AG772" s="34"/>
      <c r="AH772" s="34"/>
      <c r="AI772" s="34"/>
      <c r="AJ772" s="34"/>
      <c r="AK772" s="34"/>
      <c r="AL772" s="34"/>
      <c r="AM772" s="34"/>
      <c r="AN772" s="34"/>
      <c r="AO772" s="34"/>
    </row>
    <row r="773">
      <c r="A773" s="34"/>
      <c r="B773" s="126"/>
      <c r="C773" s="34"/>
      <c r="D773" s="34"/>
      <c r="E773" s="34"/>
      <c r="F773" s="34"/>
      <c r="G773" s="126"/>
      <c r="H773" s="34"/>
      <c r="I773" s="34"/>
      <c r="J773" s="34"/>
      <c r="K773" s="34"/>
      <c r="L773" s="34"/>
      <c r="M773" s="126"/>
      <c r="N773" s="34"/>
      <c r="O773" s="34"/>
      <c r="P773" s="34"/>
      <c r="Q773" s="34"/>
      <c r="R773" s="34"/>
      <c r="S773" s="34"/>
      <c r="T773" s="34"/>
      <c r="U773" s="34"/>
      <c r="V773" s="126"/>
      <c r="W773" s="34"/>
      <c r="X773" s="126"/>
      <c r="Y773" s="34"/>
      <c r="Z773" s="34"/>
      <c r="AA773" s="34"/>
      <c r="AB773" s="34"/>
      <c r="AC773" s="34"/>
      <c r="AD773" s="34"/>
      <c r="AE773" s="34"/>
      <c r="AF773" s="34"/>
      <c r="AG773" s="34"/>
      <c r="AH773" s="34"/>
      <c r="AI773" s="34"/>
      <c r="AJ773" s="34"/>
      <c r="AK773" s="34"/>
      <c r="AL773" s="34"/>
      <c r="AM773" s="34"/>
      <c r="AN773" s="34"/>
      <c r="AO773" s="34"/>
    </row>
    <row r="774">
      <c r="A774" s="34"/>
      <c r="B774" s="126"/>
      <c r="C774" s="34"/>
      <c r="D774" s="34"/>
      <c r="E774" s="34"/>
      <c r="F774" s="34"/>
      <c r="G774" s="126"/>
      <c r="H774" s="34"/>
      <c r="I774" s="34"/>
      <c r="J774" s="34"/>
      <c r="K774" s="34"/>
      <c r="L774" s="34"/>
      <c r="M774" s="126"/>
      <c r="N774" s="34"/>
      <c r="O774" s="34"/>
      <c r="P774" s="34"/>
      <c r="Q774" s="34"/>
      <c r="R774" s="34"/>
      <c r="S774" s="34"/>
      <c r="T774" s="34"/>
      <c r="U774" s="34"/>
      <c r="V774" s="126"/>
      <c r="W774" s="34"/>
      <c r="X774" s="126"/>
      <c r="Y774" s="34"/>
      <c r="Z774" s="34"/>
      <c r="AA774" s="34"/>
      <c r="AB774" s="34"/>
      <c r="AC774" s="34"/>
      <c r="AD774" s="34"/>
      <c r="AE774" s="34"/>
      <c r="AF774" s="34"/>
      <c r="AG774" s="34"/>
      <c r="AH774" s="34"/>
      <c r="AI774" s="34"/>
      <c r="AJ774" s="34"/>
      <c r="AK774" s="34"/>
      <c r="AL774" s="34"/>
      <c r="AM774" s="34"/>
      <c r="AN774" s="34"/>
      <c r="AO774" s="34"/>
    </row>
    <row r="775">
      <c r="A775" s="34"/>
      <c r="B775" s="126"/>
      <c r="C775" s="34"/>
      <c r="D775" s="34"/>
      <c r="E775" s="34"/>
      <c r="F775" s="34"/>
      <c r="G775" s="126"/>
      <c r="H775" s="34"/>
      <c r="I775" s="34"/>
      <c r="J775" s="34"/>
      <c r="K775" s="34"/>
      <c r="L775" s="34"/>
      <c r="M775" s="126"/>
      <c r="N775" s="34"/>
      <c r="O775" s="34"/>
      <c r="P775" s="34"/>
      <c r="Q775" s="34"/>
      <c r="R775" s="34"/>
      <c r="S775" s="34"/>
      <c r="T775" s="34"/>
      <c r="U775" s="34"/>
      <c r="V775" s="126"/>
      <c r="W775" s="34"/>
      <c r="X775" s="126"/>
      <c r="Y775" s="34"/>
      <c r="Z775" s="34"/>
      <c r="AA775" s="34"/>
      <c r="AB775" s="34"/>
      <c r="AC775" s="34"/>
      <c r="AD775" s="34"/>
      <c r="AE775" s="34"/>
      <c r="AF775" s="34"/>
      <c r="AG775" s="34"/>
      <c r="AH775" s="34"/>
      <c r="AI775" s="34"/>
      <c r="AJ775" s="34"/>
      <c r="AK775" s="34"/>
      <c r="AL775" s="34"/>
      <c r="AM775" s="34"/>
      <c r="AN775" s="34"/>
      <c r="AO775" s="34"/>
    </row>
    <row r="776">
      <c r="A776" s="34"/>
      <c r="B776" s="126"/>
      <c r="C776" s="34"/>
      <c r="D776" s="34"/>
      <c r="E776" s="34"/>
      <c r="F776" s="34"/>
      <c r="G776" s="126"/>
      <c r="H776" s="34"/>
      <c r="I776" s="34"/>
      <c r="J776" s="34"/>
      <c r="K776" s="34"/>
      <c r="L776" s="34"/>
      <c r="M776" s="126"/>
      <c r="N776" s="34"/>
      <c r="O776" s="34"/>
      <c r="P776" s="34"/>
      <c r="Q776" s="34"/>
      <c r="R776" s="34"/>
      <c r="S776" s="34"/>
      <c r="T776" s="34"/>
      <c r="U776" s="34"/>
      <c r="V776" s="126"/>
      <c r="W776" s="34"/>
      <c r="X776" s="126"/>
      <c r="Y776" s="34"/>
      <c r="Z776" s="34"/>
      <c r="AA776" s="34"/>
      <c r="AB776" s="34"/>
      <c r="AC776" s="34"/>
      <c r="AD776" s="34"/>
      <c r="AE776" s="34"/>
      <c r="AF776" s="34"/>
      <c r="AG776" s="34"/>
      <c r="AH776" s="34"/>
      <c r="AI776" s="34"/>
      <c r="AJ776" s="34"/>
      <c r="AK776" s="34"/>
      <c r="AL776" s="34"/>
      <c r="AM776" s="34"/>
      <c r="AN776" s="34"/>
      <c r="AO776" s="34"/>
    </row>
    <row r="777">
      <c r="A777" s="34"/>
      <c r="B777" s="126"/>
      <c r="C777" s="34"/>
      <c r="D777" s="34"/>
      <c r="E777" s="34"/>
      <c r="F777" s="34"/>
      <c r="G777" s="126"/>
      <c r="H777" s="34"/>
      <c r="I777" s="34"/>
      <c r="J777" s="34"/>
      <c r="K777" s="34"/>
      <c r="L777" s="34"/>
      <c r="M777" s="126"/>
      <c r="N777" s="34"/>
      <c r="O777" s="34"/>
      <c r="P777" s="34"/>
      <c r="Q777" s="34"/>
      <c r="R777" s="34"/>
      <c r="S777" s="34"/>
      <c r="T777" s="34"/>
      <c r="U777" s="34"/>
      <c r="V777" s="126"/>
      <c r="W777" s="34"/>
      <c r="X777" s="126"/>
      <c r="Y777" s="34"/>
      <c r="Z777" s="34"/>
      <c r="AA777" s="34"/>
      <c r="AB777" s="34"/>
      <c r="AC777" s="34"/>
      <c r="AD777" s="34"/>
      <c r="AE777" s="34"/>
      <c r="AF777" s="34"/>
      <c r="AG777" s="34"/>
      <c r="AH777" s="34"/>
      <c r="AI777" s="34"/>
      <c r="AJ777" s="34"/>
      <c r="AK777" s="34"/>
      <c r="AL777" s="34"/>
      <c r="AM777" s="34"/>
      <c r="AN777" s="34"/>
      <c r="AO777" s="34"/>
    </row>
    <row r="778">
      <c r="A778" s="34"/>
      <c r="B778" s="126"/>
      <c r="C778" s="34"/>
      <c r="D778" s="34"/>
      <c r="E778" s="34"/>
      <c r="F778" s="34"/>
      <c r="G778" s="126"/>
      <c r="H778" s="34"/>
      <c r="I778" s="34"/>
      <c r="J778" s="34"/>
      <c r="K778" s="34"/>
      <c r="L778" s="34"/>
      <c r="M778" s="126"/>
      <c r="N778" s="34"/>
      <c r="O778" s="34"/>
      <c r="P778" s="34"/>
      <c r="Q778" s="34"/>
      <c r="R778" s="34"/>
      <c r="S778" s="34"/>
      <c r="T778" s="34"/>
      <c r="U778" s="34"/>
      <c r="V778" s="126"/>
      <c r="W778" s="34"/>
      <c r="X778" s="126"/>
      <c r="Y778" s="34"/>
      <c r="Z778" s="34"/>
      <c r="AA778" s="34"/>
      <c r="AB778" s="34"/>
      <c r="AC778" s="34"/>
      <c r="AD778" s="34"/>
      <c r="AE778" s="34"/>
      <c r="AF778" s="34"/>
      <c r="AG778" s="34"/>
      <c r="AH778" s="34"/>
      <c r="AI778" s="34"/>
      <c r="AJ778" s="34"/>
      <c r="AK778" s="34"/>
      <c r="AL778" s="34"/>
      <c r="AM778" s="34"/>
      <c r="AN778" s="34"/>
      <c r="AO778" s="34"/>
    </row>
    <row r="779">
      <c r="A779" s="34"/>
      <c r="B779" s="126"/>
      <c r="C779" s="34"/>
      <c r="D779" s="34"/>
      <c r="E779" s="34"/>
      <c r="F779" s="34"/>
      <c r="G779" s="126"/>
      <c r="H779" s="34"/>
      <c r="I779" s="34"/>
      <c r="J779" s="34"/>
      <c r="K779" s="34"/>
      <c r="L779" s="34"/>
      <c r="M779" s="126"/>
      <c r="N779" s="34"/>
      <c r="O779" s="34"/>
      <c r="P779" s="34"/>
      <c r="Q779" s="34"/>
      <c r="R779" s="34"/>
      <c r="S779" s="34"/>
      <c r="T779" s="34"/>
      <c r="U779" s="34"/>
      <c r="V779" s="126"/>
      <c r="W779" s="34"/>
      <c r="X779" s="126"/>
      <c r="Y779" s="34"/>
      <c r="Z779" s="34"/>
      <c r="AA779" s="34"/>
      <c r="AB779" s="34"/>
      <c r="AC779" s="34"/>
      <c r="AD779" s="34"/>
      <c r="AE779" s="34"/>
      <c r="AF779" s="34"/>
      <c r="AG779" s="34"/>
      <c r="AH779" s="34"/>
      <c r="AI779" s="34"/>
      <c r="AJ779" s="34"/>
      <c r="AK779" s="34"/>
      <c r="AL779" s="34"/>
      <c r="AM779" s="34"/>
      <c r="AN779" s="34"/>
      <c r="AO779" s="34"/>
    </row>
    <row r="780">
      <c r="A780" s="34"/>
      <c r="B780" s="126"/>
      <c r="C780" s="34"/>
      <c r="D780" s="34"/>
      <c r="E780" s="34"/>
      <c r="F780" s="34"/>
      <c r="G780" s="126"/>
      <c r="H780" s="34"/>
      <c r="I780" s="34"/>
      <c r="J780" s="34"/>
      <c r="K780" s="34"/>
      <c r="L780" s="34"/>
      <c r="M780" s="126"/>
      <c r="N780" s="34"/>
      <c r="O780" s="34"/>
      <c r="P780" s="34"/>
      <c r="Q780" s="34"/>
      <c r="R780" s="34"/>
      <c r="S780" s="34"/>
      <c r="T780" s="34"/>
      <c r="U780" s="34"/>
      <c r="V780" s="126"/>
      <c r="W780" s="34"/>
      <c r="X780" s="126"/>
      <c r="Y780" s="34"/>
      <c r="Z780" s="34"/>
      <c r="AA780" s="34"/>
      <c r="AB780" s="34"/>
      <c r="AC780" s="34"/>
      <c r="AD780" s="34"/>
      <c r="AE780" s="34"/>
      <c r="AF780" s="34"/>
      <c r="AG780" s="34"/>
      <c r="AH780" s="34"/>
      <c r="AI780" s="34"/>
      <c r="AJ780" s="34"/>
      <c r="AK780" s="34"/>
      <c r="AL780" s="34"/>
      <c r="AM780" s="34"/>
      <c r="AN780" s="34"/>
      <c r="AO780" s="34"/>
    </row>
    <row r="781">
      <c r="A781" s="34"/>
      <c r="B781" s="126"/>
      <c r="C781" s="34"/>
      <c r="D781" s="34"/>
      <c r="E781" s="34"/>
      <c r="F781" s="34"/>
      <c r="G781" s="126"/>
      <c r="H781" s="34"/>
      <c r="I781" s="34"/>
      <c r="J781" s="34"/>
      <c r="K781" s="34"/>
      <c r="L781" s="34"/>
      <c r="M781" s="126"/>
      <c r="N781" s="34"/>
      <c r="O781" s="34"/>
      <c r="P781" s="34"/>
      <c r="Q781" s="34"/>
      <c r="R781" s="34"/>
      <c r="S781" s="34"/>
      <c r="T781" s="34"/>
      <c r="U781" s="34"/>
      <c r="V781" s="126"/>
      <c r="W781" s="34"/>
      <c r="X781" s="126"/>
      <c r="Y781" s="34"/>
      <c r="Z781" s="34"/>
      <c r="AA781" s="34"/>
      <c r="AB781" s="34"/>
      <c r="AC781" s="34"/>
      <c r="AD781" s="34"/>
      <c r="AE781" s="34"/>
      <c r="AF781" s="34"/>
      <c r="AG781" s="34"/>
      <c r="AH781" s="34"/>
      <c r="AI781" s="34"/>
      <c r="AJ781" s="34"/>
      <c r="AK781" s="34"/>
      <c r="AL781" s="34"/>
      <c r="AM781" s="34"/>
      <c r="AN781" s="34"/>
      <c r="AO781" s="34"/>
    </row>
    <row r="782">
      <c r="A782" s="34"/>
      <c r="B782" s="126"/>
      <c r="C782" s="34"/>
      <c r="D782" s="34"/>
      <c r="E782" s="34"/>
      <c r="F782" s="34"/>
      <c r="G782" s="126"/>
      <c r="H782" s="34"/>
      <c r="I782" s="34"/>
      <c r="J782" s="34"/>
      <c r="K782" s="34"/>
      <c r="L782" s="34"/>
      <c r="M782" s="126"/>
      <c r="N782" s="34"/>
      <c r="O782" s="34"/>
      <c r="P782" s="34"/>
      <c r="Q782" s="34"/>
      <c r="R782" s="34"/>
      <c r="S782" s="34"/>
      <c r="T782" s="34"/>
      <c r="U782" s="34"/>
      <c r="V782" s="126"/>
      <c r="W782" s="34"/>
      <c r="X782" s="126"/>
      <c r="Y782" s="34"/>
      <c r="Z782" s="34"/>
      <c r="AA782" s="34"/>
      <c r="AB782" s="34"/>
      <c r="AC782" s="34"/>
      <c r="AD782" s="34"/>
      <c r="AE782" s="34"/>
      <c r="AF782" s="34"/>
      <c r="AG782" s="34"/>
      <c r="AH782" s="34"/>
      <c r="AI782" s="34"/>
      <c r="AJ782" s="34"/>
      <c r="AK782" s="34"/>
      <c r="AL782" s="34"/>
      <c r="AM782" s="34"/>
      <c r="AN782" s="34"/>
      <c r="AO782" s="34"/>
    </row>
    <row r="783">
      <c r="A783" s="34"/>
      <c r="B783" s="126"/>
      <c r="C783" s="34"/>
      <c r="D783" s="34"/>
      <c r="E783" s="34"/>
      <c r="F783" s="34"/>
      <c r="G783" s="126"/>
      <c r="H783" s="34"/>
      <c r="I783" s="34"/>
      <c r="J783" s="34"/>
      <c r="K783" s="34"/>
      <c r="L783" s="34"/>
      <c r="M783" s="126"/>
      <c r="N783" s="34"/>
      <c r="O783" s="34"/>
      <c r="P783" s="34"/>
      <c r="Q783" s="34"/>
      <c r="R783" s="34"/>
      <c r="S783" s="34"/>
      <c r="T783" s="34"/>
      <c r="U783" s="34"/>
      <c r="V783" s="126"/>
      <c r="W783" s="34"/>
      <c r="X783" s="126"/>
      <c r="Y783" s="34"/>
      <c r="Z783" s="34"/>
      <c r="AA783" s="34"/>
      <c r="AB783" s="34"/>
      <c r="AC783" s="34"/>
      <c r="AD783" s="34"/>
      <c r="AE783" s="34"/>
      <c r="AF783" s="34"/>
      <c r="AG783" s="34"/>
      <c r="AH783" s="34"/>
      <c r="AI783" s="34"/>
      <c r="AJ783" s="34"/>
      <c r="AK783" s="34"/>
      <c r="AL783" s="34"/>
      <c r="AM783" s="34"/>
      <c r="AN783" s="34"/>
      <c r="AO783" s="34"/>
    </row>
    <row r="784">
      <c r="A784" s="34"/>
      <c r="B784" s="126"/>
      <c r="C784" s="34"/>
      <c r="D784" s="34"/>
      <c r="E784" s="34"/>
      <c r="F784" s="34"/>
      <c r="G784" s="126"/>
      <c r="H784" s="34"/>
      <c r="I784" s="34"/>
      <c r="J784" s="34"/>
      <c r="K784" s="34"/>
      <c r="L784" s="34"/>
      <c r="M784" s="126"/>
      <c r="N784" s="34"/>
      <c r="O784" s="34"/>
      <c r="P784" s="34"/>
      <c r="Q784" s="34"/>
      <c r="R784" s="34"/>
      <c r="S784" s="34"/>
      <c r="T784" s="34"/>
      <c r="U784" s="34"/>
      <c r="V784" s="126"/>
      <c r="W784" s="34"/>
      <c r="X784" s="126"/>
      <c r="Y784" s="34"/>
      <c r="Z784" s="34"/>
      <c r="AA784" s="34"/>
      <c r="AB784" s="34"/>
      <c r="AC784" s="34"/>
      <c r="AD784" s="34"/>
      <c r="AE784" s="34"/>
      <c r="AF784" s="34"/>
      <c r="AG784" s="34"/>
      <c r="AH784" s="34"/>
      <c r="AI784" s="34"/>
      <c r="AJ784" s="34"/>
      <c r="AK784" s="34"/>
      <c r="AL784" s="34"/>
      <c r="AM784" s="34"/>
      <c r="AN784" s="34"/>
      <c r="AO784" s="34"/>
    </row>
    <row r="785">
      <c r="A785" s="34"/>
      <c r="B785" s="126"/>
      <c r="C785" s="34"/>
      <c r="D785" s="34"/>
      <c r="E785" s="34"/>
      <c r="F785" s="34"/>
      <c r="G785" s="126"/>
      <c r="H785" s="34"/>
      <c r="I785" s="34"/>
      <c r="J785" s="34"/>
      <c r="K785" s="34"/>
      <c r="L785" s="34"/>
      <c r="M785" s="126"/>
      <c r="N785" s="34"/>
      <c r="O785" s="34"/>
      <c r="P785" s="34"/>
      <c r="Q785" s="34"/>
      <c r="R785" s="34"/>
      <c r="S785" s="34"/>
      <c r="T785" s="34"/>
      <c r="U785" s="34"/>
      <c r="V785" s="126"/>
      <c r="W785" s="34"/>
      <c r="X785" s="126"/>
      <c r="Y785" s="34"/>
      <c r="Z785" s="34"/>
      <c r="AA785" s="34"/>
      <c r="AB785" s="34"/>
      <c r="AC785" s="34"/>
      <c r="AD785" s="34"/>
      <c r="AE785" s="34"/>
      <c r="AF785" s="34"/>
      <c r="AG785" s="34"/>
      <c r="AH785" s="34"/>
      <c r="AI785" s="34"/>
      <c r="AJ785" s="34"/>
      <c r="AK785" s="34"/>
      <c r="AL785" s="34"/>
      <c r="AM785" s="34"/>
      <c r="AN785" s="34"/>
      <c r="AO785" s="34"/>
    </row>
    <row r="786">
      <c r="A786" s="34"/>
      <c r="B786" s="126"/>
      <c r="C786" s="34"/>
      <c r="D786" s="34"/>
      <c r="E786" s="34"/>
      <c r="F786" s="34"/>
      <c r="G786" s="126"/>
      <c r="H786" s="34"/>
      <c r="I786" s="34"/>
      <c r="J786" s="34"/>
      <c r="K786" s="34"/>
      <c r="L786" s="34"/>
      <c r="M786" s="126"/>
      <c r="N786" s="34"/>
      <c r="O786" s="34"/>
      <c r="P786" s="34"/>
      <c r="Q786" s="34"/>
      <c r="R786" s="34"/>
      <c r="S786" s="34"/>
      <c r="T786" s="34"/>
      <c r="U786" s="34"/>
      <c r="V786" s="126"/>
      <c r="W786" s="34"/>
      <c r="X786" s="126"/>
      <c r="Y786" s="34"/>
      <c r="Z786" s="34"/>
      <c r="AA786" s="34"/>
      <c r="AB786" s="34"/>
      <c r="AC786" s="34"/>
      <c r="AD786" s="34"/>
      <c r="AE786" s="34"/>
      <c r="AF786" s="34"/>
      <c r="AG786" s="34"/>
      <c r="AH786" s="34"/>
      <c r="AI786" s="34"/>
      <c r="AJ786" s="34"/>
      <c r="AK786" s="34"/>
      <c r="AL786" s="34"/>
      <c r="AM786" s="34"/>
      <c r="AN786" s="34"/>
      <c r="AO786" s="34"/>
    </row>
    <row r="787">
      <c r="A787" s="34"/>
      <c r="B787" s="126"/>
      <c r="C787" s="34"/>
      <c r="D787" s="34"/>
      <c r="E787" s="34"/>
      <c r="F787" s="34"/>
      <c r="G787" s="126"/>
      <c r="H787" s="34"/>
      <c r="I787" s="34"/>
      <c r="J787" s="34"/>
      <c r="K787" s="34"/>
      <c r="L787" s="34"/>
      <c r="M787" s="126"/>
      <c r="N787" s="34"/>
      <c r="O787" s="34"/>
      <c r="P787" s="34"/>
      <c r="Q787" s="34"/>
      <c r="R787" s="34"/>
      <c r="S787" s="34"/>
      <c r="T787" s="34"/>
      <c r="U787" s="34"/>
      <c r="V787" s="126"/>
      <c r="W787" s="34"/>
      <c r="X787" s="126"/>
      <c r="Y787" s="34"/>
      <c r="Z787" s="34"/>
      <c r="AA787" s="34"/>
      <c r="AB787" s="34"/>
      <c r="AC787" s="34"/>
      <c r="AD787" s="34"/>
      <c r="AE787" s="34"/>
      <c r="AF787" s="34"/>
      <c r="AG787" s="34"/>
      <c r="AH787" s="34"/>
      <c r="AI787" s="34"/>
      <c r="AJ787" s="34"/>
      <c r="AK787" s="34"/>
      <c r="AL787" s="34"/>
      <c r="AM787" s="34"/>
      <c r="AN787" s="34"/>
      <c r="AO787" s="34"/>
    </row>
    <row r="788">
      <c r="A788" s="34"/>
      <c r="B788" s="126"/>
      <c r="C788" s="34"/>
      <c r="D788" s="34"/>
      <c r="E788" s="34"/>
      <c r="F788" s="34"/>
      <c r="G788" s="126"/>
      <c r="H788" s="34"/>
      <c r="I788" s="34"/>
      <c r="J788" s="34"/>
      <c r="K788" s="34"/>
      <c r="L788" s="34"/>
      <c r="M788" s="126"/>
      <c r="N788" s="34"/>
      <c r="O788" s="34"/>
      <c r="P788" s="34"/>
      <c r="Q788" s="34"/>
      <c r="R788" s="34"/>
      <c r="S788" s="34"/>
      <c r="T788" s="34"/>
      <c r="U788" s="34"/>
      <c r="V788" s="126"/>
      <c r="W788" s="34"/>
      <c r="X788" s="126"/>
      <c r="Y788" s="34"/>
      <c r="Z788" s="34"/>
      <c r="AA788" s="34"/>
      <c r="AB788" s="34"/>
      <c r="AC788" s="34"/>
      <c r="AD788" s="34"/>
      <c r="AE788" s="34"/>
      <c r="AF788" s="34"/>
      <c r="AG788" s="34"/>
      <c r="AH788" s="34"/>
      <c r="AI788" s="34"/>
      <c r="AJ788" s="34"/>
      <c r="AK788" s="34"/>
      <c r="AL788" s="34"/>
      <c r="AM788" s="34"/>
      <c r="AN788" s="34"/>
      <c r="AO788" s="34"/>
    </row>
    <row r="789">
      <c r="A789" s="34"/>
      <c r="B789" s="126"/>
      <c r="C789" s="34"/>
      <c r="D789" s="34"/>
      <c r="E789" s="34"/>
      <c r="F789" s="34"/>
      <c r="G789" s="126"/>
      <c r="H789" s="34"/>
      <c r="I789" s="34"/>
      <c r="J789" s="34"/>
      <c r="K789" s="34"/>
      <c r="L789" s="34"/>
      <c r="M789" s="126"/>
      <c r="N789" s="34"/>
      <c r="O789" s="34"/>
      <c r="P789" s="34"/>
      <c r="Q789" s="34"/>
      <c r="R789" s="34"/>
      <c r="S789" s="34"/>
      <c r="T789" s="34"/>
      <c r="U789" s="34"/>
      <c r="V789" s="126"/>
      <c r="W789" s="34"/>
      <c r="X789" s="126"/>
      <c r="Y789" s="34"/>
      <c r="Z789" s="34"/>
      <c r="AA789" s="34"/>
      <c r="AB789" s="34"/>
      <c r="AC789" s="34"/>
      <c r="AD789" s="34"/>
      <c r="AE789" s="34"/>
      <c r="AF789" s="34"/>
      <c r="AG789" s="34"/>
      <c r="AH789" s="34"/>
      <c r="AI789" s="34"/>
      <c r="AJ789" s="34"/>
      <c r="AK789" s="34"/>
      <c r="AL789" s="34"/>
      <c r="AM789" s="34"/>
      <c r="AN789" s="34"/>
      <c r="AO789" s="34"/>
    </row>
    <row r="790">
      <c r="A790" s="34"/>
      <c r="B790" s="126"/>
      <c r="C790" s="34"/>
      <c r="D790" s="34"/>
      <c r="E790" s="34"/>
      <c r="F790" s="34"/>
      <c r="G790" s="126"/>
      <c r="H790" s="34"/>
      <c r="I790" s="34"/>
      <c r="J790" s="34"/>
      <c r="K790" s="34"/>
      <c r="L790" s="34"/>
      <c r="M790" s="126"/>
      <c r="N790" s="34"/>
      <c r="O790" s="34"/>
      <c r="P790" s="34"/>
      <c r="Q790" s="34"/>
      <c r="R790" s="34"/>
      <c r="S790" s="34"/>
      <c r="T790" s="34"/>
      <c r="U790" s="34"/>
      <c r="V790" s="126"/>
      <c r="W790" s="34"/>
      <c r="X790" s="126"/>
      <c r="Y790" s="34"/>
      <c r="Z790" s="34"/>
      <c r="AA790" s="34"/>
      <c r="AB790" s="34"/>
      <c r="AC790" s="34"/>
      <c r="AD790" s="34"/>
      <c r="AE790" s="34"/>
      <c r="AF790" s="34"/>
      <c r="AG790" s="34"/>
      <c r="AH790" s="34"/>
      <c r="AI790" s="34"/>
      <c r="AJ790" s="34"/>
      <c r="AK790" s="34"/>
      <c r="AL790" s="34"/>
      <c r="AM790" s="34"/>
      <c r="AN790" s="34"/>
      <c r="AO790" s="34"/>
    </row>
    <row r="791">
      <c r="A791" s="34"/>
      <c r="B791" s="126"/>
      <c r="C791" s="34"/>
      <c r="D791" s="34"/>
      <c r="E791" s="34"/>
      <c r="F791" s="34"/>
      <c r="G791" s="126"/>
      <c r="H791" s="34"/>
      <c r="I791" s="34"/>
      <c r="J791" s="34"/>
      <c r="K791" s="34"/>
      <c r="L791" s="34"/>
      <c r="M791" s="126"/>
      <c r="N791" s="34"/>
      <c r="O791" s="34"/>
      <c r="P791" s="34"/>
      <c r="Q791" s="34"/>
      <c r="R791" s="34"/>
      <c r="S791" s="34"/>
      <c r="T791" s="34"/>
      <c r="U791" s="34"/>
      <c r="V791" s="126"/>
      <c r="W791" s="34"/>
      <c r="X791" s="126"/>
      <c r="Y791" s="34"/>
      <c r="Z791" s="34"/>
      <c r="AA791" s="34"/>
      <c r="AB791" s="34"/>
      <c r="AC791" s="34"/>
      <c r="AD791" s="34"/>
      <c r="AE791" s="34"/>
      <c r="AF791" s="34"/>
      <c r="AG791" s="34"/>
      <c r="AH791" s="34"/>
      <c r="AI791" s="34"/>
      <c r="AJ791" s="34"/>
      <c r="AK791" s="34"/>
      <c r="AL791" s="34"/>
      <c r="AM791" s="34"/>
      <c r="AN791" s="34"/>
      <c r="AO791" s="34"/>
    </row>
    <row r="792">
      <c r="A792" s="34"/>
      <c r="B792" s="126"/>
      <c r="C792" s="34"/>
      <c r="D792" s="34"/>
      <c r="E792" s="34"/>
      <c r="F792" s="34"/>
      <c r="G792" s="126"/>
      <c r="H792" s="34"/>
      <c r="I792" s="34"/>
      <c r="J792" s="34"/>
      <c r="K792" s="34"/>
      <c r="L792" s="34"/>
      <c r="M792" s="126"/>
      <c r="N792" s="34"/>
      <c r="O792" s="34"/>
      <c r="P792" s="34"/>
      <c r="Q792" s="34"/>
      <c r="R792" s="34"/>
      <c r="S792" s="34"/>
      <c r="T792" s="34"/>
      <c r="U792" s="34"/>
      <c r="V792" s="126"/>
      <c r="W792" s="34"/>
      <c r="X792" s="126"/>
      <c r="Y792" s="34"/>
      <c r="Z792" s="34"/>
      <c r="AA792" s="34"/>
      <c r="AB792" s="34"/>
      <c r="AC792" s="34"/>
      <c r="AD792" s="34"/>
      <c r="AE792" s="34"/>
      <c r="AF792" s="34"/>
      <c r="AG792" s="34"/>
      <c r="AH792" s="34"/>
      <c r="AI792" s="34"/>
      <c r="AJ792" s="34"/>
      <c r="AK792" s="34"/>
      <c r="AL792" s="34"/>
      <c r="AM792" s="34"/>
      <c r="AN792" s="34"/>
      <c r="AO792" s="34"/>
    </row>
    <row r="793">
      <c r="A793" s="34"/>
      <c r="B793" s="126"/>
      <c r="C793" s="34"/>
      <c r="D793" s="34"/>
      <c r="E793" s="34"/>
      <c r="F793" s="34"/>
      <c r="G793" s="126"/>
      <c r="H793" s="34"/>
      <c r="I793" s="34"/>
      <c r="J793" s="34"/>
      <c r="K793" s="34"/>
      <c r="L793" s="34"/>
      <c r="M793" s="126"/>
      <c r="N793" s="34"/>
      <c r="O793" s="34"/>
      <c r="P793" s="34"/>
      <c r="Q793" s="34"/>
      <c r="R793" s="34"/>
      <c r="S793" s="34"/>
      <c r="T793" s="34"/>
      <c r="U793" s="34"/>
      <c r="V793" s="126"/>
      <c r="W793" s="34"/>
      <c r="X793" s="126"/>
      <c r="Y793" s="34"/>
      <c r="Z793" s="34"/>
      <c r="AA793" s="34"/>
      <c r="AB793" s="34"/>
      <c r="AC793" s="34"/>
      <c r="AD793" s="34"/>
      <c r="AE793" s="34"/>
      <c r="AF793" s="34"/>
      <c r="AG793" s="34"/>
      <c r="AH793" s="34"/>
      <c r="AI793" s="34"/>
      <c r="AJ793" s="34"/>
      <c r="AK793" s="34"/>
      <c r="AL793" s="34"/>
      <c r="AM793" s="34"/>
      <c r="AN793" s="34"/>
      <c r="AO793" s="34"/>
    </row>
    <row r="794">
      <c r="A794" s="34"/>
      <c r="B794" s="126"/>
      <c r="C794" s="34"/>
      <c r="D794" s="34"/>
      <c r="E794" s="34"/>
      <c r="F794" s="34"/>
      <c r="G794" s="126"/>
      <c r="H794" s="34"/>
      <c r="I794" s="34"/>
      <c r="J794" s="34"/>
      <c r="K794" s="34"/>
      <c r="L794" s="34"/>
      <c r="M794" s="126"/>
      <c r="N794" s="34"/>
      <c r="O794" s="34"/>
      <c r="P794" s="34"/>
      <c r="Q794" s="34"/>
      <c r="R794" s="34"/>
      <c r="S794" s="34"/>
      <c r="T794" s="34"/>
      <c r="U794" s="34"/>
      <c r="V794" s="126"/>
      <c r="W794" s="34"/>
      <c r="X794" s="126"/>
      <c r="Y794" s="34"/>
      <c r="Z794" s="34"/>
      <c r="AA794" s="34"/>
      <c r="AB794" s="34"/>
      <c r="AC794" s="34"/>
      <c r="AD794" s="34"/>
      <c r="AE794" s="34"/>
      <c r="AF794" s="34"/>
      <c r="AG794" s="34"/>
      <c r="AH794" s="34"/>
      <c r="AI794" s="34"/>
      <c r="AJ794" s="34"/>
      <c r="AK794" s="34"/>
      <c r="AL794" s="34"/>
      <c r="AM794" s="34"/>
      <c r="AN794" s="34"/>
      <c r="AO794" s="34"/>
    </row>
    <row r="795">
      <c r="A795" s="34"/>
      <c r="B795" s="126"/>
      <c r="C795" s="34"/>
      <c r="D795" s="34"/>
      <c r="E795" s="34"/>
      <c r="F795" s="34"/>
      <c r="G795" s="126"/>
      <c r="H795" s="34"/>
      <c r="I795" s="34"/>
      <c r="J795" s="34"/>
      <c r="K795" s="34"/>
      <c r="L795" s="34"/>
      <c r="M795" s="126"/>
      <c r="N795" s="34"/>
      <c r="O795" s="34"/>
      <c r="P795" s="34"/>
      <c r="Q795" s="34"/>
      <c r="R795" s="34"/>
      <c r="S795" s="34"/>
      <c r="T795" s="34"/>
      <c r="U795" s="34"/>
      <c r="V795" s="126"/>
      <c r="W795" s="34"/>
      <c r="X795" s="126"/>
      <c r="Y795" s="34"/>
      <c r="Z795" s="34"/>
      <c r="AA795" s="34"/>
      <c r="AB795" s="34"/>
      <c r="AC795" s="34"/>
      <c r="AD795" s="34"/>
      <c r="AE795" s="34"/>
      <c r="AF795" s="34"/>
      <c r="AG795" s="34"/>
      <c r="AH795" s="34"/>
      <c r="AI795" s="34"/>
      <c r="AJ795" s="34"/>
      <c r="AK795" s="34"/>
      <c r="AL795" s="34"/>
      <c r="AM795" s="34"/>
      <c r="AN795" s="34"/>
      <c r="AO795" s="34"/>
    </row>
    <row r="796">
      <c r="A796" s="34"/>
      <c r="B796" s="126"/>
      <c r="C796" s="34"/>
      <c r="D796" s="34"/>
      <c r="E796" s="34"/>
      <c r="F796" s="34"/>
      <c r="G796" s="126"/>
      <c r="H796" s="34"/>
      <c r="I796" s="34"/>
      <c r="J796" s="34"/>
      <c r="K796" s="34"/>
      <c r="L796" s="34"/>
      <c r="M796" s="126"/>
      <c r="N796" s="34"/>
      <c r="O796" s="34"/>
      <c r="P796" s="34"/>
      <c r="Q796" s="34"/>
      <c r="R796" s="34"/>
      <c r="S796" s="34"/>
      <c r="T796" s="34"/>
      <c r="U796" s="34"/>
      <c r="V796" s="126"/>
      <c r="W796" s="34"/>
      <c r="X796" s="126"/>
      <c r="Y796" s="34"/>
      <c r="Z796" s="34"/>
      <c r="AA796" s="34"/>
      <c r="AB796" s="34"/>
      <c r="AC796" s="34"/>
      <c r="AD796" s="34"/>
      <c r="AE796" s="34"/>
      <c r="AF796" s="34"/>
      <c r="AG796" s="34"/>
      <c r="AH796" s="34"/>
      <c r="AI796" s="34"/>
      <c r="AJ796" s="34"/>
      <c r="AK796" s="34"/>
      <c r="AL796" s="34"/>
      <c r="AM796" s="34"/>
      <c r="AN796" s="34"/>
      <c r="AO796" s="34"/>
    </row>
    <row r="797">
      <c r="A797" s="34"/>
      <c r="B797" s="126"/>
      <c r="C797" s="34"/>
      <c r="D797" s="34"/>
      <c r="E797" s="34"/>
      <c r="F797" s="34"/>
      <c r="G797" s="126"/>
      <c r="H797" s="34"/>
      <c r="I797" s="34"/>
      <c r="J797" s="34"/>
      <c r="K797" s="34"/>
      <c r="L797" s="34"/>
      <c r="M797" s="126"/>
      <c r="N797" s="34"/>
      <c r="O797" s="34"/>
      <c r="P797" s="34"/>
      <c r="Q797" s="34"/>
      <c r="R797" s="34"/>
      <c r="S797" s="34"/>
      <c r="T797" s="34"/>
      <c r="U797" s="34"/>
      <c r="V797" s="126"/>
      <c r="W797" s="34"/>
      <c r="X797" s="126"/>
      <c r="Y797" s="34"/>
      <c r="Z797" s="34"/>
      <c r="AA797" s="34"/>
      <c r="AB797" s="34"/>
      <c r="AC797" s="34"/>
      <c r="AD797" s="34"/>
      <c r="AE797" s="34"/>
      <c r="AF797" s="34"/>
      <c r="AG797" s="34"/>
      <c r="AH797" s="34"/>
      <c r="AI797" s="34"/>
      <c r="AJ797" s="34"/>
      <c r="AK797" s="34"/>
      <c r="AL797" s="34"/>
      <c r="AM797" s="34"/>
      <c r="AN797" s="34"/>
      <c r="AO797" s="34"/>
    </row>
    <row r="798">
      <c r="A798" s="34"/>
      <c r="B798" s="126"/>
      <c r="C798" s="34"/>
      <c r="D798" s="34"/>
      <c r="E798" s="34"/>
      <c r="F798" s="34"/>
      <c r="G798" s="126"/>
      <c r="H798" s="34"/>
      <c r="I798" s="34"/>
      <c r="J798" s="34"/>
      <c r="K798" s="34"/>
      <c r="L798" s="34"/>
      <c r="M798" s="126"/>
      <c r="N798" s="34"/>
      <c r="O798" s="34"/>
      <c r="P798" s="34"/>
      <c r="Q798" s="34"/>
      <c r="R798" s="34"/>
      <c r="S798" s="34"/>
      <c r="T798" s="34"/>
      <c r="U798" s="34"/>
      <c r="V798" s="126"/>
      <c r="W798" s="34"/>
      <c r="X798" s="126"/>
      <c r="Y798" s="34"/>
      <c r="Z798" s="34"/>
      <c r="AA798" s="34"/>
      <c r="AB798" s="34"/>
      <c r="AC798" s="34"/>
      <c r="AD798" s="34"/>
      <c r="AE798" s="34"/>
      <c r="AF798" s="34"/>
      <c r="AG798" s="34"/>
      <c r="AH798" s="34"/>
      <c r="AI798" s="34"/>
      <c r="AJ798" s="34"/>
      <c r="AK798" s="34"/>
      <c r="AL798" s="34"/>
      <c r="AM798" s="34"/>
      <c r="AN798" s="34"/>
      <c r="AO798" s="34"/>
    </row>
    <row r="799">
      <c r="A799" s="34"/>
      <c r="B799" s="126"/>
      <c r="C799" s="34"/>
      <c r="D799" s="34"/>
      <c r="E799" s="34"/>
      <c r="F799" s="34"/>
      <c r="G799" s="126"/>
      <c r="H799" s="34"/>
      <c r="I799" s="34"/>
      <c r="J799" s="34"/>
      <c r="K799" s="34"/>
      <c r="L799" s="34"/>
      <c r="M799" s="126"/>
      <c r="N799" s="34"/>
      <c r="O799" s="34"/>
      <c r="P799" s="34"/>
      <c r="Q799" s="34"/>
      <c r="R799" s="34"/>
      <c r="S799" s="34"/>
      <c r="T799" s="34"/>
      <c r="U799" s="34"/>
      <c r="V799" s="126"/>
      <c r="W799" s="34"/>
      <c r="X799" s="126"/>
      <c r="Y799" s="34"/>
      <c r="Z799" s="34"/>
      <c r="AA799" s="34"/>
      <c r="AB799" s="34"/>
      <c r="AC799" s="34"/>
      <c r="AD799" s="34"/>
      <c r="AE799" s="34"/>
      <c r="AF799" s="34"/>
      <c r="AG799" s="34"/>
      <c r="AH799" s="34"/>
      <c r="AI799" s="34"/>
      <c r="AJ799" s="34"/>
      <c r="AK799" s="34"/>
      <c r="AL799" s="34"/>
      <c r="AM799" s="34"/>
      <c r="AN799" s="34"/>
      <c r="AO799" s="34"/>
    </row>
    <row r="800">
      <c r="A800" s="34"/>
      <c r="B800" s="126"/>
      <c r="C800" s="34"/>
      <c r="D800" s="34"/>
      <c r="E800" s="34"/>
      <c r="F800" s="34"/>
      <c r="G800" s="126"/>
      <c r="H800" s="34"/>
      <c r="I800" s="34"/>
      <c r="J800" s="34"/>
      <c r="K800" s="34"/>
      <c r="L800" s="34"/>
      <c r="M800" s="126"/>
      <c r="N800" s="34"/>
      <c r="O800" s="34"/>
      <c r="P800" s="34"/>
      <c r="Q800" s="34"/>
      <c r="R800" s="34"/>
      <c r="S800" s="34"/>
      <c r="T800" s="34"/>
      <c r="U800" s="34"/>
      <c r="V800" s="126"/>
      <c r="W800" s="34"/>
      <c r="X800" s="126"/>
      <c r="Y800" s="34"/>
      <c r="Z800" s="34"/>
      <c r="AA800" s="34"/>
      <c r="AB800" s="34"/>
      <c r="AC800" s="34"/>
      <c r="AD800" s="34"/>
      <c r="AE800" s="34"/>
      <c r="AF800" s="34"/>
      <c r="AG800" s="34"/>
      <c r="AH800" s="34"/>
      <c r="AI800" s="34"/>
      <c r="AJ800" s="34"/>
      <c r="AK800" s="34"/>
      <c r="AL800" s="34"/>
      <c r="AM800" s="34"/>
      <c r="AN800" s="34"/>
      <c r="AO800" s="34"/>
    </row>
    <row r="801">
      <c r="A801" s="34"/>
      <c r="B801" s="126"/>
      <c r="C801" s="34"/>
      <c r="D801" s="34"/>
      <c r="E801" s="34"/>
      <c r="F801" s="34"/>
      <c r="G801" s="126"/>
      <c r="H801" s="34"/>
      <c r="I801" s="34"/>
      <c r="J801" s="34"/>
      <c r="K801" s="34"/>
      <c r="L801" s="34"/>
      <c r="M801" s="126"/>
      <c r="N801" s="34"/>
      <c r="O801" s="34"/>
      <c r="P801" s="34"/>
      <c r="Q801" s="34"/>
      <c r="R801" s="34"/>
      <c r="S801" s="34"/>
      <c r="T801" s="34"/>
      <c r="U801" s="34"/>
      <c r="V801" s="126"/>
      <c r="W801" s="34"/>
      <c r="X801" s="126"/>
      <c r="Y801" s="34"/>
      <c r="Z801" s="34"/>
      <c r="AA801" s="34"/>
      <c r="AB801" s="34"/>
      <c r="AC801" s="34"/>
      <c r="AD801" s="34"/>
      <c r="AE801" s="34"/>
      <c r="AF801" s="34"/>
      <c r="AG801" s="34"/>
      <c r="AH801" s="34"/>
      <c r="AI801" s="34"/>
      <c r="AJ801" s="34"/>
      <c r="AK801" s="34"/>
      <c r="AL801" s="34"/>
      <c r="AM801" s="34"/>
      <c r="AN801" s="34"/>
      <c r="AO801" s="34"/>
    </row>
    <row r="802">
      <c r="A802" s="34"/>
      <c r="B802" s="126"/>
      <c r="C802" s="34"/>
      <c r="D802" s="34"/>
      <c r="E802" s="34"/>
      <c r="F802" s="34"/>
      <c r="G802" s="126"/>
      <c r="H802" s="34"/>
      <c r="I802" s="34"/>
      <c r="J802" s="34"/>
      <c r="K802" s="34"/>
      <c r="L802" s="34"/>
      <c r="M802" s="126"/>
      <c r="N802" s="34"/>
      <c r="O802" s="34"/>
      <c r="P802" s="34"/>
      <c r="Q802" s="34"/>
      <c r="R802" s="34"/>
      <c r="S802" s="34"/>
      <c r="T802" s="34"/>
      <c r="U802" s="34"/>
      <c r="V802" s="126"/>
      <c r="W802" s="34"/>
      <c r="X802" s="126"/>
      <c r="Y802" s="34"/>
      <c r="Z802" s="34"/>
      <c r="AA802" s="34"/>
      <c r="AB802" s="34"/>
      <c r="AC802" s="34"/>
      <c r="AD802" s="34"/>
      <c r="AE802" s="34"/>
      <c r="AF802" s="34"/>
      <c r="AG802" s="34"/>
      <c r="AH802" s="34"/>
      <c r="AI802" s="34"/>
      <c r="AJ802" s="34"/>
      <c r="AK802" s="34"/>
      <c r="AL802" s="34"/>
      <c r="AM802" s="34"/>
      <c r="AN802" s="34"/>
      <c r="AO802" s="34"/>
    </row>
    <row r="803">
      <c r="A803" s="34"/>
      <c r="B803" s="126"/>
      <c r="C803" s="34"/>
      <c r="D803" s="34"/>
      <c r="E803" s="34"/>
      <c r="F803" s="34"/>
      <c r="G803" s="126"/>
      <c r="H803" s="34"/>
      <c r="I803" s="34"/>
      <c r="J803" s="34"/>
      <c r="K803" s="34"/>
      <c r="L803" s="34"/>
      <c r="M803" s="126"/>
      <c r="N803" s="34"/>
      <c r="O803" s="34"/>
      <c r="P803" s="34"/>
      <c r="Q803" s="34"/>
      <c r="R803" s="34"/>
      <c r="S803" s="34"/>
      <c r="T803" s="34"/>
      <c r="U803" s="34"/>
      <c r="V803" s="126"/>
      <c r="W803" s="34"/>
      <c r="X803" s="126"/>
      <c r="Y803" s="34"/>
      <c r="Z803" s="34"/>
      <c r="AA803" s="34"/>
      <c r="AB803" s="34"/>
      <c r="AC803" s="34"/>
      <c r="AD803" s="34"/>
      <c r="AE803" s="34"/>
      <c r="AF803" s="34"/>
      <c r="AG803" s="34"/>
      <c r="AH803" s="34"/>
      <c r="AI803" s="34"/>
      <c r="AJ803" s="34"/>
      <c r="AK803" s="34"/>
      <c r="AL803" s="34"/>
      <c r="AM803" s="34"/>
      <c r="AN803" s="34"/>
      <c r="AO803" s="34"/>
    </row>
    <row r="804">
      <c r="A804" s="34"/>
      <c r="B804" s="126"/>
      <c r="C804" s="34"/>
      <c r="D804" s="34"/>
      <c r="E804" s="34"/>
      <c r="F804" s="34"/>
      <c r="G804" s="126"/>
      <c r="H804" s="34"/>
      <c r="I804" s="34"/>
      <c r="J804" s="34"/>
      <c r="K804" s="34"/>
      <c r="L804" s="34"/>
      <c r="M804" s="126"/>
      <c r="N804" s="34"/>
      <c r="O804" s="34"/>
      <c r="P804" s="34"/>
      <c r="Q804" s="34"/>
      <c r="R804" s="34"/>
      <c r="S804" s="34"/>
      <c r="T804" s="34"/>
      <c r="U804" s="34"/>
      <c r="V804" s="126"/>
      <c r="W804" s="34"/>
      <c r="X804" s="126"/>
      <c r="Y804" s="34"/>
      <c r="Z804" s="34"/>
      <c r="AA804" s="34"/>
      <c r="AB804" s="34"/>
      <c r="AC804" s="34"/>
      <c r="AD804" s="34"/>
      <c r="AE804" s="34"/>
      <c r="AF804" s="34"/>
      <c r="AG804" s="34"/>
      <c r="AH804" s="34"/>
      <c r="AI804" s="34"/>
      <c r="AJ804" s="34"/>
      <c r="AK804" s="34"/>
      <c r="AL804" s="34"/>
      <c r="AM804" s="34"/>
      <c r="AN804" s="34"/>
      <c r="AO804" s="34"/>
    </row>
    <row r="805">
      <c r="A805" s="34"/>
      <c r="B805" s="126"/>
      <c r="C805" s="34"/>
      <c r="D805" s="34"/>
      <c r="E805" s="34"/>
      <c r="F805" s="34"/>
      <c r="G805" s="126"/>
      <c r="H805" s="34"/>
      <c r="I805" s="34"/>
      <c r="J805" s="34"/>
      <c r="K805" s="34"/>
      <c r="L805" s="34"/>
      <c r="M805" s="126"/>
      <c r="N805" s="34"/>
      <c r="O805" s="34"/>
      <c r="P805" s="34"/>
      <c r="Q805" s="34"/>
      <c r="R805" s="34"/>
      <c r="S805" s="34"/>
      <c r="T805" s="34"/>
      <c r="U805" s="34"/>
      <c r="V805" s="126"/>
      <c r="W805" s="34"/>
      <c r="X805" s="126"/>
      <c r="Y805" s="34"/>
      <c r="Z805" s="34"/>
      <c r="AA805" s="34"/>
      <c r="AB805" s="34"/>
      <c r="AC805" s="34"/>
      <c r="AD805" s="34"/>
      <c r="AE805" s="34"/>
      <c r="AF805" s="34"/>
      <c r="AG805" s="34"/>
      <c r="AH805" s="34"/>
      <c r="AI805" s="34"/>
      <c r="AJ805" s="34"/>
      <c r="AK805" s="34"/>
      <c r="AL805" s="34"/>
      <c r="AM805" s="34"/>
      <c r="AN805" s="34"/>
      <c r="AO805" s="34"/>
    </row>
    <row r="806">
      <c r="A806" s="34"/>
      <c r="B806" s="126"/>
      <c r="C806" s="34"/>
      <c r="D806" s="34"/>
      <c r="E806" s="34"/>
      <c r="F806" s="34"/>
      <c r="G806" s="126"/>
      <c r="H806" s="34"/>
      <c r="I806" s="34"/>
      <c r="J806" s="34"/>
      <c r="K806" s="34"/>
      <c r="L806" s="34"/>
      <c r="M806" s="126"/>
      <c r="N806" s="34"/>
      <c r="O806" s="34"/>
      <c r="P806" s="34"/>
      <c r="Q806" s="34"/>
      <c r="R806" s="34"/>
      <c r="S806" s="34"/>
      <c r="T806" s="34"/>
      <c r="U806" s="34"/>
      <c r="V806" s="126"/>
      <c r="W806" s="34"/>
      <c r="X806" s="126"/>
      <c r="Y806" s="34"/>
      <c r="Z806" s="34"/>
      <c r="AA806" s="34"/>
      <c r="AB806" s="34"/>
      <c r="AC806" s="34"/>
      <c r="AD806" s="34"/>
      <c r="AE806" s="34"/>
      <c r="AF806" s="34"/>
      <c r="AG806" s="34"/>
      <c r="AH806" s="34"/>
      <c r="AI806" s="34"/>
      <c r="AJ806" s="34"/>
      <c r="AK806" s="34"/>
      <c r="AL806" s="34"/>
      <c r="AM806" s="34"/>
      <c r="AN806" s="34"/>
      <c r="AO806" s="34"/>
    </row>
    <row r="807">
      <c r="A807" s="34"/>
      <c r="B807" s="126"/>
      <c r="C807" s="34"/>
      <c r="D807" s="34"/>
      <c r="E807" s="34"/>
      <c r="F807" s="34"/>
      <c r="G807" s="126"/>
      <c r="H807" s="34"/>
      <c r="I807" s="34"/>
      <c r="J807" s="34"/>
      <c r="K807" s="34"/>
      <c r="L807" s="34"/>
      <c r="M807" s="126"/>
      <c r="N807" s="34"/>
      <c r="O807" s="34"/>
      <c r="P807" s="34"/>
      <c r="Q807" s="34"/>
      <c r="R807" s="34"/>
      <c r="S807" s="34"/>
      <c r="T807" s="34"/>
      <c r="U807" s="34"/>
      <c r="V807" s="126"/>
      <c r="W807" s="34"/>
      <c r="X807" s="126"/>
      <c r="Y807" s="34"/>
      <c r="Z807" s="34"/>
      <c r="AA807" s="34"/>
      <c r="AB807" s="34"/>
      <c r="AC807" s="34"/>
      <c r="AD807" s="34"/>
      <c r="AE807" s="34"/>
      <c r="AF807" s="34"/>
      <c r="AG807" s="34"/>
      <c r="AH807" s="34"/>
      <c r="AI807" s="34"/>
      <c r="AJ807" s="34"/>
      <c r="AK807" s="34"/>
      <c r="AL807" s="34"/>
      <c r="AM807" s="34"/>
      <c r="AN807" s="34"/>
      <c r="AO807" s="34"/>
    </row>
    <row r="808">
      <c r="A808" s="34"/>
      <c r="B808" s="126"/>
      <c r="C808" s="34"/>
      <c r="D808" s="34"/>
      <c r="E808" s="34"/>
      <c r="F808" s="34"/>
      <c r="G808" s="126"/>
      <c r="H808" s="34"/>
      <c r="I808" s="34"/>
      <c r="J808" s="34"/>
      <c r="K808" s="34"/>
      <c r="L808" s="34"/>
      <c r="M808" s="126"/>
      <c r="N808" s="34"/>
      <c r="O808" s="34"/>
      <c r="P808" s="34"/>
      <c r="Q808" s="34"/>
      <c r="R808" s="34"/>
      <c r="S808" s="34"/>
      <c r="T808" s="34"/>
      <c r="U808" s="34"/>
      <c r="V808" s="126"/>
      <c r="W808" s="34"/>
      <c r="X808" s="126"/>
      <c r="Y808" s="34"/>
      <c r="Z808" s="34"/>
      <c r="AA808" s="34"/>
      <c r="AB808" s="34"/>
      <c r="AC808" s="34"/>
      <c r="AD808" s="34"/>
      <c r="AE808" s="34"/>
      <c r="AF808" s="34"/>
      <c r="AG808" s="34"/>
      <c r="AH808" s="34"/>
      <c r="AI808" s="34"/>
      <c r="AJ808" s="34"/>
      <c r="AK808" s="34"/>
      <c r="AL808" s="34"/>
      <c r="AM808" s="34"/>
      <c r="AN808" s="34"/>
      <c r="AO808" s="34"/>
    </row>
    <row r="809">
      <c r="A809" s="34"/>
      <c r="B809" s="126"/>
      <c r="C809" s="34"/>
      <c r="D809" s="34"/>
      <c r="E809" s="34"/>
      <c r="F809" s="34"/>
      <c r="G809" s="126"/>
      <c r="H809" s="34"/>
      <c r="I809" s="34"/>
      <c r="J809" s="34"/>
      <c r="K809" s="34"/>
      <c r="L809" s="34"/>
      <c r="M809" s="126"/>
      <c r="N809" s="34"/>
      <c r="O809" s="34"/>
      <c r="P809" s="34"/>
      <c r="Q809" s="34"/>
      <c r="R809" s="34"/>
      <c r="S809" s="34"/>
      <c r="T809" s="34"/>
      <c r="U809" s="34"/>
      <c r="V809" s="126"/>
      <c r="W809" s="34"/>
      <c r="X809" s="126"/>
      <c r="Y809" s="34"/>
      <c r="Z809" s="34"/>
      <c r="AA809" s="34"/>
      <c r="AB809" s="34"/>
      <c r="AC809" s="34"/>
      <c r="AD809" s="34"/>
      <c r="AE809" s="34"/>
      <c r="AF809" s="34"/>
      <c r="AG809" s="34"/>
      <c r="AH809" s="34"/>
      <c r="AI809" s="34"/>
      <c r="AJ809" s="34"/>
      <c r="AK809" s="34"/>
      <c r="AL809" s="34"/>
      <c r="AM809" s="34"/>
      <c r="AN809" s="34"/>
      <c r="AO809" s="34"/>
    </row>
    <row r="810">
      <c r="A810" s="34"/>
      <c r="B810" s="126"/>
      <c r="C810" s="34"/>
      <c r="D810" s="34"/>
      <c r="E810" s="34"/>
      <c r="F810" s="34"/>
      <c r="G810" s="126"/>
      <c r="H810" s="34"/>
      <c r="I810" s="34"/>
      <c r="J810" s="34"/>
      <c r="K810" s="34"/>
      <c r="L810" s="34"/>
      <c r="M810" s="126"/>
      <c r="N810" s="34"/>
      <c r="O810" s="34"/>
      <c r="P810" s="34"/>
      <c r="Q810" s="34"/>
      <c r="R810" s="34"/>
      <c r="S810" s="34"/>
      <c r="T810" s="34"/>
      <c r="U810" s="34"/>
      <c r="V810" s="126"/>
      <c r="W810" s="34"/>
      <c r="X810" s="126"/>
      <c r="Y810" s="34"/>
      <c r="Z810" s="34"/>
      <c r="AA810" s="34"/>
      <c r="AB810" s="34"/>
      <c r="AC810" s="34"/>
      <c r="AD810" s="34"/>
      <c r="AE810" s="34"/>
      <c r="AF810" s="34"/>
      <c r="AG810" s="34"/>
      <c r="AH810" s="34"/>
      <c r="AI810" s="34"/>
      <c r="AJ810" s="34"/>
      <c r="AK810" s="34"/>
      <c r="AL810" s="34"/>
      <c r="AM810" s="34"/>
      <c r="AN810" s="34"/>
      <c r="AO810" s="34"/>
    </row>
    <row r="811">
      <c r="A811" s="34"/>
      <c r="B811" s="126"/>
      <c r="C811" s="34"/>
      <c r="D811" s="34"/>
      <c r="E811" s="34"/>
      <c r="F811" s="34"/>
      <c r="G811" s="126"/>
      <c r="H811" s="34"/>
      <c r="I811" s="34"/>
      <c r="J811" s="34"/>
      <c r="K811" s="34"/>
      <c r="L811" s="34"/>
      <c r="M811" s="126"/>
      <c r="N811" s="34"/>
      <c r="O811" s="34"/>
      <c r="P811" s="34"/>
      <c r="Q811" s="34"/>
      <c r="R811" s="34"/>
      <c r="S811" s="34"/>
      <c r="T811" s="34"/>
      <c r="U811" s="34"/>
      <c r="V811" s="126"/>
      <c r="W811" s="34"/>
      <c r="X811" s="126"/>
      <c r="Y811" s="34"/>
      <c r="Z811" s="34"/>
      <c r="AA811" s="34"/>
      <c r="AB811" s="34"/>
      <c r="AC811" s="34"/>
      <c r="AD811" s="34"/>
      <c r="AE811" s="34"/>
      <c r="AF811" s="34"/>
      <c r="AG811" s="34"/>
      <c r="AH811" s="34"/>
      <c r="AI811" s="34"/>
      <c r="AJ811" s="34"/>
      <c r="AK811" s="34"/>
      <c r="AL811" s="34"/>
      <c r="AM811" s="34"/>
      <c r="AN811" s="34"/>
      <c r="AO811" s="34"/>
    </row>
    <row r="812">
      <c r="A812" s="34"/>
      <c r="B812" s="126"/>
      <c r="C812" s="34"/>
      <c r="D812" s="34"/>
      <c r="E812" s="34"/>
      <c r="F812" s="34"/>
      <c r="G812" s="126"/>
      <c r="H812" s="34"/>
      <c r="I812" s="34"/>
      <c r="J812" s="34"/>
      <c r="K812" s="34"/>
      <c r="L812" s="34"/>
      <c r="M812" s="126"/>
      <c r="N812" s="34"/>
      <c r="O812" s="34"/>
      <c r="P812" s="34"/>
      <c r="Q812" s="34"/>
      <c r="R812" s="34"/>
      <c r="S812" s="34"/>
      <c r="T812" s="34"/>
      <c r="U812" s="34"/>
      <c r="V812" s="126"/>
      <c r="W812" s="34"/>
      <c r="X812" s="126"/>
      <c r="Y812" s="34"/>
      <c r="Z812" s="34"/>
      <c r="AA812" s="34"/>
      <c r="AB812" s="34"/>
      <c r="AC812" s="34"/>
      <c r="AD812" s="34"/>
      <c r="AE812" s="34"/>
      <c r="AF812" s="34"/>
      <c r="AG812" s="34"/>
      <c r="AH812" s="34"/>
      <c r="AI812" s="34"/>
      <c r="AJ812" s="34"/>
      <c r="AK812" s="34"/>
      <c r="AL812" s="34"/>
      <c r="AM812" s="34"/>
      <c r="AN812" s="34"/>
      <c r="AO812" s="34"/>
    </row>
    <row r="813">
      <c r="A813" s="34"/>
      <c r="B813" s="126"/>
      <c r="C813" s="34"/>
      <c r="D813" s="34"/>
      <c r="E813" s="34"/>
      <c r="F813" s="34"/>
      <c r="G813" s="126"/>
      <c r="H813" s="34"/>
      <c r="I813" s="34"/>
      <c r="J813" s="34"/>
      <c r="K813" s="34"/>
      <c r="L813" s="34"/>
      <c r="M813" s="126"/>
      <c r="N813" s="34"/>
      <c r="O813" s="34"/>
      <c r="P813" s="34"/>
      <c r="Q813" s="34"/>
      <c r="R813" s="34"/>
      <c r="S813" s="34"/>
      <c r="T813" s="34"/>
      <c r="U813" s="34"/>
      <c r="V813" s="126"/>
      <c r="W813" s="34"/>
      <c r="X813" s="126"/>
      <c r="Y813" s="34"/>
      <c r="Z813" s="34"/>
      <c r="AA813" s="34"/>
      <c r="AB813" s="34"/>
      <c r="AC813" s="34"/>
      <c r="AD813" s="34"/>
      <c r="AE813" s="34"/>
      <c r="AF813" s="34"/>
      <c r="AG813" s="34"/>
      <c r="AH813" s="34"/>
      <c r="AI813" s="34"/>
      <c r="AJ813" s="34"/>
      <c r="AK813" s="34"/>
      <c r="AL813" s="34"/>
      <c r="AM813" s="34"/>
      <c r="AN813" s="34"/>
      <c r="AO813" s="34"/>
    </row>
    <row r="814">
      <c r="A814" s="34"/>
      <c r="B814" s="126"/>
      <c r="C814" s="34"/>
      <c r="D814" s="34"/>
      <c r="E814" s="34"/>
      <c r="F814" s="34"/>
      <c r="G814" s="126"/>
      <c r="H814" s="34"/>
      <c r="I814" s="34"/>
      <c r="J814" s="34"/>
      <c r="K814" s="34"/>
      <c r="L814" s="34"/>
      <c r="M814" s="126"/>
      <c r="N814" s="34"/>
      <c r="O814" s="34"/>
      <c r="P814" s="34"/>
      <c r="Q814" s="34"/>
      <c r="R814" s="34"/>
      <c r="S814" s="34"/>
      <c r="T814" s="34"/>
      <c r="U814" s="34"/>
      <c r="V814" s="126"/>
      <c r="W814" s="34"/>
      <c r="X814" s="126"/>
      <c r="Y814" s="34"/>
      <c r="Z814" s="34"/>
      <c r="AA814" s="34"/>
      <c r="AB814" s="34"/>
      <c r="AC814" s="34"/>
      <c r="AD814" s="34"/>
      <c r="AE814" s="34"/>
      <c r="AF814" s="34"/>
      <c r="AG814" s="34"/>
      <c r="AH814" s="34"/>
      <c r="AI814" s="34"/>
      <c r="AJ814" s="34"/>
      <c r="AK814" s="34"/>
      <c r="AL814" s="34"/>
      <c r="AM814" s="34"/>
      <c r="AN814" s="34"/>
      <c r="AO814" s="34"/>
    </row>
    <row r="815">
      <c r="A815" s="34"/>
      <c r="B815" s="126"/>
      <c r="C815" s="34"/>
      <c r="D815" s="34"/>
      <c r="E815" s="34"/>
      <c r="F815" s="34"/>
      <c r="G815" s="126"/>
      <c r="H815" s="34"/>
      <c r="I815" s="34"/>
      <c r="J815" s="34"/>
      <c r="K815" s="34"/>
      <c r="L815" s="34"/>
      <c r="M815" s="126"/>
      <c r="N815" s="34"/>
      <c r="O815" s="34"/>
      <c r="P815" s="34"/>
      <c r="Q815" s="34"/>
      <c r="R815" s="34"/>
      <c r="S815" s="34"/>
      <c r="T815" s="34"/>
      <c r="U815" s="34"/>
      <c r="V815" s="126"/>
      <c r="W815" s="34"/>
      <c r="X815" s="126"/>
      <c r="Y815" s="34"/>
      <c r="Z815" s="34"/>
      <c r="AA815" s="34"/>
      <c r="AB815" s="34"/>
      <c r="AC815" s="34"/>
      <c r="AD815" s="34"/>
      <c r="AE815" s="34"/>
      <c r="AF815" s="34"/>
      <c r="AG815" s="34"/>
      <c r="AH815" s="34"/>
      <c r="AI815" s="34"/>
      <c r="AJ815" s="34"/>
      <c r="AK815" s="34"/>
      <c r="AL815" s="34"/>
      <c r="AM815" s="34"/>
      <c r="AN815" s="34"/>
      <c r="AO815" s="34"/>
    </row>
    <row r="816">
      <c r="A816" s="34"/>
      <c r="B816" s="126"/>
      <c r="C816" s="34"/>
      <c r="D816" s="34"/>
      <c r="E816" s="34"/>
      <c r="F816" s="34"/>
      <c r="G816" s="126"/>
      <c r="H816" s="34"/>
      <c r="I816" s="34"/>
      <c r="J816" s="34"/>
      <c r="K816" s="34"/>
      <c r="L816" s="34"/>
      <c r="M816" s="126"/>
      <c r="N816" s="34"/>
      <c r="O816" s="34"/>
      <c r="P816" s="34"/>
      <c r="Q816" s="34"/>
      <c r="R816" s="34"/>
      <c r="S816" s="34"/>
      <c r="T816" s="34"/>
      <c r="U816" s="34"/>
      <c r="V816" s="126"/>
      <c r="W816" s="34"/>
      <c r="X816" s="126"/>
      <c r="Y816" s="34"/>
      <c r="Z816" s="34"/>
      <c r="AA816" s="34"/>
      <c r="AB816" s="34"/>
      <c r="AC816" s="34"/>
      <c r="AD816" s="34"/>
      <c r="AE816" s="34"/>
      <c r="AF816" s="34"/>
      <c r="AG816" s="34"/>
      <c r="AH816" s="34"/>
      <c r="AI816" s="34"/>
      <c r="AJ816" s="34"/>
      <c r="AK816" s="34"/>
      <c r="AL816" s="34"/>
      <c r="AM816" s="34"/>
      <c r="AN816" s="34"/>
      <c r="AO816" s="34"/>
    </row>
    <row r="817">
      <c r="A817" s="34"/>
      <c r="B817" s="126"/>
      <c r="C817" s="34"/>
      <c r="D817" s="34"/>
      <c r="E817" s="34"/>
      <c r="F817" s="34"/>
      <c r="G817" s="126"/>
      <c r="H817" s="34"/>
      <c r="I817" s="34"/>
      <c r="J817" s="34"/>
      <c r="K817" s="34"/>
      <c r="L817" s="34"/>
      <c r="M817" s="126"/>
      <c r="N817" s="34"/>
      <c r="O817" s="34"/>
      <c r="P817" s="34"/>
      <c r="Q817" s="34"/>
      <c r="R817" s="34"/>
      <c r="S817" s="34"/>
      <c r="T817" s="34"/>
      <c r="U817" s="34"/>
      <c r="V817" s="126"/>
      <c r="W817" s="34"/>
      <c r="X817" s="126"/>
      <c r="Y817" s="34"/>
      <c r="Z817" s="34"/>
      <c r="AA817" s="34"/>
      <c r="AB817" s="34"/>
      <c r="AC817" s="34"/>
      <c r="AD817" s="34"/>
      <c r="AE817" s="34"/>
      <c r="AF817" s="34"/>
      <c r="AG817" s="34"/>
      <c r="AH817" s="34"/>
      <c r="AI817" s="34"/>
      <c r="AJ817" s="34"/>
      <c r="AK817" s="34"/>
      <c r="AL817" s="34"/>
      <c r="AM817" s="34"/>
      <c r="AN817" s="34"/>
      <c r="AO817" s="34"/>
    </row>
    <row r="818">
      <c r="A818" s="34"/>
      <c r="B818" s="126"/>
      <c r="C818" s="34"/>
      <c r="D818" s="34"/>
      <c r="E818" s="34"/>
      <c r="F818" s="34"/>
      <c r="G818" s="126"/>
      <c r="H818" s="34"/>
      <c r="I818" s="34"/>
      <c r="J818" s="34"/>
      <c r="K818" s="34"/>
      <c r="L818" s="34"/>
      <c r="M818" s="126"/>
      <c r="N818" s="34"/>
      <c r="O818" s="34"/>
      <c r="P818" s="34"/>
      <c r="Q818" s="34"/>
      <c r="R818" s="34"/>
      <c r="S818" s="34"/>
      <c r="T818" s="34"/>
      <c r="U818" s="34"/>
      <c r="V818" s="126"/>
      <c r="W818" s="34"/>
      <c r="X818" s="126"/>
      <c r="Y818" s="34"/>
      <c r="Z818" s="34"/>
      <c r="AA818" s="34"/>
      <c r="AB818" s="34"/>
      <c r="AC818" s="34"/>
      <c r="AD818" s="34"/>
      <c r="AE818" s="34"/>
      <c r="AF818" s="34"/>
      <c r="AG818" s="34"/>
      <c r="AH818" s="34"/>
      <c r="AI818" s="34"/>
      <c r="AJ818" s="34"/>
      <c r="AK818" s="34"/>
      <c r="AL818" s="34"/>
      <c r="AM818" s="34"/>
      <c r="AN818" s="34"/>
      <c r="AO818" s="34"/>
    </row>
    <row r="819">
      <c r="A819" s="34"/>
      <c r="B819" s="126"/>
      <c r="C819" s="34"/>
      <c r="D819" s="34"/>
      <c r="E819" s="34"/>
      <c r="F819" s="34"/>
      <c r="G819" s="126"/>
      <c r="H819" s="34"/>
      <c r="I819" s="34"/>
      <c r="J819" s="34"/>
      <c r="K819" s="34"/>
      <c r="L819" s="34"/>
      <c r="M819" s="126"/>
      <c r="N819" s="34"/>
      <c r="O819" s="34"/>
      <c r="P819" s="34"/>
      <c r="Q819" s="34"/>
      <c r="R819" s="34"/>
      <c r="S819" s="34"/>
      <c r="T819" s="34"/>
      <c r="U819" s="34"/>
      <c r="V819" s="126"/>
      <c r="W819" s="34"/>
      <c r="X819" s="126"/>
      <c r="Y819" s="34"/>
      <c r="Z819" s="34"/>
      <c r="AA819" s="34"/>
      <c r="AB819" s="34"/>
      <c r="AC819" s="34"/>
      <c r="AD819" s="34"/>
      <c r="AE819" s="34"/>
      <c r="AF819" s="34"/>
      <c r="AG819" s="34"/>
      <c r="AH819" s="34"/>
      <c r="AI819" s="34"/>
      <c r="AJ819" s="34"/>
      <c r="AK819" s="34"/>
      <c r="AL819" s="34"/>
      <c r="AM819" s="34"/>
      <c r="AN819" s="34"/>
      <c r="AO819" s="34"/>
    </row>
    <row r="820">
      <c r="A820" s="34"/>
      <c r="B820" s="126"/>
      <c r="C820" s="34"/>
      <c r="D820" s="34"/>
      <c r="E820" s="34"/>
      <c r="F820" s="34"/>
      <c r="G820" s="126"/>
      <c r="H820" s="34"/>
      <c r="I820" s="34"/>
      <c r="J820" s="34"/>
      <c r="K820" s="34"/>
      <c r="L820" s="34"/>
      <c r="M820" s="126"/>
      <c r="N820" s="34"/>
      <c r="O820" s="34"/>
      <c r="P820" s="34"/>
      <c r="Q820" s="34"/>
      <c r="R820" s="34"/>
      <c r="S820" s="34"/>
      <c r="T820" s="34"/>
      <c r="U820" s="34"/>
      <c r="V820" s="126"/>
      <c r="W820" s="34"/>
      <c r="X820" s="126"/>
      <c r="Y820" s="34"/>
      <c r="Z820" s="34"/>
      <c r="AA820" s="34"/>
      <c r="AB820" s="34"/>
      <c r="AC820" s="34"/>
      <c r="AD820" s="34"/>
      <c r="AE820" s="34"/>
      <c r="AF820" s="34"/>
      <c r="AG820" s="34"/>
      <c r="AH820" s="34"/>
      <c r="AI820" s="34"/>
      <c r="AJ820" s="34"/>
      <c r="AK820" s="34"/>
      <c r="AL820" s="34"/>
      <c r="AM820" s="34"/>
      <c r="AN820" s="34"/>
      <c r="AO820" s="34"/>
    </row>
    <row r="821">
      <c r="A821" s="34"/>
      <c r="B821" s="126"/>
      <c r="C821" s="34"/>
      <c r="D821" s="34"/>
      <c r="E821" s="34"/>
      <c r="F821" s="34"/>
      <c r="G821" s="126"/>
      <c r="H821" s="34"/>
      <c r="I821" s="34"/>
      <c r="J821" s="34"/>
      <c r="K821" s="34"/>
      <c r="L821" s="34"/>
      <c r="M821" s="126"/>
      <c r="N821" s="34"/>
      <c r="O821" s="34"/>
      <c r="P821" s="34"/>
      <c r="Q821" s="34"/>
      <c r="R821" s="34"/>
      <c r="S821" s="34"/>
      <c r="T821" s="34"/>
      <c r="U821" s="34"/>
      <c r="V821" s="126"/>
      <c r="W821" s="34"/>
      <c r="X821" s="126"/>
      <c r="Y821" s="34"/>
      <c r="Z821" s="34"/>
      <c r="AA821" s="34"/>
      <c r="AB821" s="34"/>
      <c r="AC821" s="34"/>
      <c r="AD821" s="34"/>
      <c r="AE821" s="34"/>
      <c r="AF821" s="34"/>
      <c r="AG821" s="34"/>
      <c r="AH821" s="34"/>
      <c r="AI821" s="34"/>
      <c r="AJ821" s="34"/>
      <c r="AK821" s="34"/>
      <c r="AL821" s="34"/>
      <c r="AM821" s="34"/>
      <c r="AN821" s="34"/>
      <c r="AO821" s="34"/>
    </row>
    <row r="822">
      <c r="A822" s="34"/>
      <c r="B822" s="126"/>
      <c r="C822" s="34"/>
      <c r="D822" s="34"/>
      <c r="E822" s="34"/>
      <c r="F822" s="34"/>
      <c r="G822" s="126"/>
      <c r="H822" s="34"/>
      <c r="I822" s="34"/>
      <c r="J822" s="34"/>
      <c r="K822" s="34"/>
      <c r="L822" s="34"/>
      <c r="M822" s="126"/>
      <c r="N822" s="34"/>
      <c r="O822" s="34"/>
      <c r="P822" s="34"/>
      <c r="Q822" s="34"/>
      <c r="R822" s="34"/>
      <c r="S822" s="34"/>
      <c r="T822" s="34"/>
      <c r="U822" s="34"/>
      <c r="V822" s="126"/>
      <c r="W822" s="34"/>
      <c r="X822" s="126"/>
      <c r="Y822" s="34"/>
      <c r="Z822" s="34"/>
      <c r="AA822" s="34"/>
      <c r="AB822" s="34"/>
      <c r="AC822" s="34"/>
      <c r="AD822" s="34"/>
      <c r="AE822" s="34"/>
      <c r="AF822" s="34"/>
      <c r="AG822" s="34"/>
      <c r="AH822" s="34"/>
      <c r="AI822" s="34"/>
      <c r="AJ822" s="34"/>
      <c r="AK822" s="34"/>
      <c r="AL822" s="34"/>
      <c r="AM822" s="34"/>
      <c r="AN822" s="34"/>
      <c r="AO822" s="34"/>
    </row>
    <row r="823">
      <c r="A823" s="34"/>
      <c r="B823" s="126"/>
      <c r="C823" s="34"/>
      <c r="D823" s="34"/>
      <c r="E823" s="34"/>
      <c r="F823" s="34"/>
      <c r="G823" s="126"/>
      <c r="H823" s="34"/>
      <c r="I823" s="34"/>
      <c r="J823" s="34"/>
      <c r="K823" s="34"/>
      <c r="L823" s="34"/>
      <c r="M823" s="126"/>
      <c r="N823" s="34"/>
      <c r="O823" s="34"/>
      <c r="P823" s="34"/>
      <c r="Q823" s="34"/>
      <c r="R823" s="34"/>
      <c r="S823" s="34"/>
      <c r="T823" s="34"/>
      <c r="U823" s="34"/>
      <c r="V823" s="126"/>
      <c r="W823" s="34"/>
      <c r="X823" s="126"/>
      <c r="Y823" s="34"/>
      <c r="Z823" s="34"/>
      <c r="AA823" s="34"/>
      <c r="AB823" s="34"/>
      <c r="AC823" s="34"/>
      <c r="AD823" s="34"/>
      <c r="AE823" s="34"/>
      <c r="AF823" s="34"/>
      <c r="AG823" s="34"/>
      <c r="AH823" s="34"/>
      <c r="AI823" s="34"/>
      <c r="AJ823" s="34"/>
      <c r="AK823" s="34"/>
      <c r="AL823" s="34"/>
      <c r="AM823" s="34"/>
      <c r="AN823" s="34"/>
      <c r="AO823" s="34"/>
    </row>
    <row r="824">
      <c r="A824" s="34"/>
      <c r="B824" s="126"/>
      <c r="C824" s="34"/>
      <c r="D824" s="34"/>
      <c r="E824" s="34"/>
      <c r="F824" s="34"/>
      <c r="G824" s="126"/>
      <c r="H824" s="34"/>
      <c r="I824" s="34"/>
      <c r="J824" s="34"/>
      <c r="K824" s="34"/>
      <c r="L824" s="34"/>
      <c r="M824" s="126"/>
      <c r="N824" s="34"/>
      <c r="O824" s="34"/>
      <c r="P824" s="34"/>
      <c r="Q824" s="34"/>
      <c r="R824" s="34"/>
      <c r="S824" s="34"/>
      <c r="T824" s="34"/>
      <c r="U824" s="34"/>
      <c r="V824" s="126"/>
      <c r="W824" s="34"/>
      <c r="X824" s="126"/>
      <c r="Y824" s="34"/>
      <c r="Z824" s="34"/>
      <c r="AA824" s="34"/>
      <c r="AB824" s="34"/>
      <c r="AC824" s="34"/>
      <c r="AD824" s="34"/>
      <c r="AE824" s="34"/>
      <c r="AF824" s="34"/>
      <c r="AG824" s="34"/>
      <c r="AH824" s="34"/>
      <c r="AI824" s="34"/>
      <c r="AJ824" s="34"/>
      <c r="AK824" s="34"/>
      <c r="AL824" s="34"/>
      <c r="AM824" s="34"/>
      <c r="AN824" s="34"/>
      <c r="AO824" s="34"/>
    </row>
    <row r="825">
      <c r="A825" s="34"/>
      <c r="B825" s="126"/>
      <c r="C825" s="34"/>
      <c r="D825" s="34"/>
      <c r="E825" s="34"/>
      <c r="F825" s="34"/>
      <c r="G825" s="126"/>
      <c r="H825" s="34"/>
      <c r="I825" s="34"/>
      <c r="J825" s="34"/>
      <c r="K825" s="34"/>
      <c r="L825" s="34"/>
      <c r="M825" s="126"/>
      <c r="N825" s="34"/>
      <c r="O825" s="34"/>
      <c r="P825" s="34"/>
      <c r="Q825" s="34"/>
      <c r="R825" s="34"/>
      <c r="S825" s="34"/>
      <c r="T825" s="34"/>
      <c r="U825" s="34"/>
      <c r="V825" s="126"/>
      <c r="W825" s="34"/>
      <c r="X825" s="126"/>
      <c r="Y825" s="34"/>
      <c r="Z825" s="34"/>
      <c r="AA825" s="34"/>
      <c r="AB825" s="34"/>
      <c r="AC825" s="34"/>
      <c r="AD825" s="34"/>
      <c r="AE825" s="34"/>
      <c r="AF825" s="34"/>
      <c r="AG825" s="34"/>
      <c r="AH825" s="34"/>
      <c r="AI825" s="34"/>
      <c r="AJ825" s="34"/>
      <c r="AK825" s="34"/>
      <c r="AL825" s="34"/>
      <c r="AM825" s="34"/>
      <c r="AN825" s="34"/>
      <c r="AO825" s="34"/>
    </row>
    <row r="826">
      <c r="A826" s="34"/>
      <c r="B826" s="126"/>
      <c r="C826" s="34"/>
      <c r="D826" s="34"/>
      <c r="E826" s="34"/>
      <c r="F826" s="34"/>
      <c r="G826" s="126"/>
      <c r="H826" s="34"/>
      <c r="I826" s="34"/>
      <c r="J826" s="34"/>
      <c r="K826" s="34"/>
      <c r="L826" s="34"/>
      <c r="M826" s="126"/>
      <c r="N826" s="34"/>
      <c r="O826" s="34"/>
      <c r="P826" s="34"/>
      <c r="Q826" s="34"/>
      <c r="R826" s="34"/>
      <c r="S826" s="34"/>
      <c r="T826" s="34"/>
      <c r="U826" s="34"/>
      <c r="V826" s="126"/>
      <c r="W826" s="34"/>
      <c r="X826" s="126"/>
      <c r="Y826" s="34"/>
      <c r="Z826" s="34"/>
      <c r="AA826" s="34"/>
      <c r="AB826" s="34"/>
      <c r="AC826" s="34"/>
      <c r="AD826" s="34"/>
      <c r="AE826" s="34"/>
      <c r="AF826" s="34"/>
      <c r="AG826" s="34"/>
      <c r="AH826" s="34"/>
      <c r="AI826" s="34"/>
      <c r="AJ826" s="34"/>
      <c r="AK826" s="34"/>
      <c r="AL826" s="34"/>
      <c r="AM826" s="34"/>
      <c r="AN826" s="34"/>
      <c r="AO826" s="34"/>
    </row>
    <row r="827">
      <c r="A827" s="34"/>
      <c r="B827" s="126"/>
      <c r="C827" s="34"/>
      <c r="D827" s="34"/>
      <c r="E827" s="34"/>
      <c r="F827" s="34"/>
      <c r="G827" s="126"/>
      <c r="H827" s="34"/>
      <c r="I827" s="34"/>
      <c r="J827" s="34"/>
      <c r="K827" s="34"/>
      <c r="L827" s="34"/>
      <c r="M827" s="126"/>
      <c r="N827" s="34"/>
      <c r="O827" s="34"/>
      <c r="P827" s="34"/>
      <c r="Q827" s="34"/>
      <c r="R827" s="34"/>
      <c r="S827" s="34"/>
      <c r="T827" s="34"/>
      <c r="U827" s="34"/>
      <c r="V827" s="126"/>
      <c r="W827" s="34"/>
      <c r="X827" s="126"/>
      <c r="Y827" s="34"/>
      <c r="Z827" s="34"/>
      <c r="AA827" s="34"/>
      <c r="AB827" s="34"/>
      <c r="AC827" s="34"/>
      <c r="AD827" s="34"/>
      <c r="AE827" s="34"/>
      <c r="AF827" s="34"/>
      <c r="AG827" s="34"/>
      <c r="AH827" s="34"/>
      <c r="AI827" s="34"/>
      <c r="AJ827" s="34"/>
      <c r="AK827" s="34"/>
      <c r="AL827" s="34"/>
      <c r="AM827" s="34"/>
      <c r="AN827" s="34"/>
      <c r="AO827" s="34"/>
    </row>
    <row r="828">
      <c r="A828" s="34"/>
      <c r="B828" s="126"/>
      <c r="C828" s="34"/>
      <c r="D828" s="34"/>
      <c r="E828" s="34"/>
      <c r="F828" s="34"/>
      <c r="G828" s="126"/>
      <c r="H828" s="34"/>
      <c r="I828" s="34"/>
      <c r="J828" s="34"/>
      <c r="K828" s="34"/>
      <c r="L828" s="34"/>
      <c r="M828" s="126"/>
      <c r="N828" s="34"/>
      <c r="O828" s="34"/>
      <c r="P828" s="34"/>
      <c r="Q828" s="34"/>
      <c r="R828" s="34"/>
      <c r="S828" s="34"/>
      <c r="T828" s="34"/>
      <c r="U828" s="34"/>
      <c r="V828" s="126"/>
      <c r="W828" s="34"/>
      <c r="X828" s="126"/>
      <c r="Y828" s="34"/>
      <c r="Z828" s="34"/>
      <c r="AA828" s="34"/>
      <c r="AB828" s="34"/>
      <c r="AC828" s="34"/>
      <c r="AD828" s="34"/>
      <c r="AE828" s="34"/>
      <c r="AF828" s="34"/>
      <c r="AG828" s="34"/>
      <c r="AH828" s="34"/>
      <c r="AI828" s="34"/>
      <c r="AJ828" s="34"/>
      <c r="AK828" s="34"/>
      <c r="AL828" s="34"/>
      <c r="AM828" s="34"/>
      <c r="AN828" s="34"/>
      <c r="AO828" s="34"/>
    </row>
    <row r="829">
      <c r="A829" s="34"/>
      <c r="B829" s="126"/>
      <c r="C829" s="34"/>
      <c r="D829" s="34"/>
      <c r="E829" s="34"/>
      <c r="F829" s="34"/>
      <c r="G829" s="126"/>
      <c r="H829" s="34"/>
      <c r="I829" s="34"/>
      <c r="J829" s="34"/>
      <c r="K829" s="34"/>
      <c r="L829" s="34"/>
      <c r="M829" s="126"/>
      <c r="N829" s="34"/>
      <c r="O829" s="34"/>
      <c r="P829" s="34"/>
      <c r="Q829" s="34"/>
      <c r="R829" s="34"/>
      <c r="S829" s="34"/>
      <c r="T829" s="34"/>
      <c r="U829" s="34"/>
      <c r="V829" s="126"/>
      <c r="W829" s="34"/>
      <c r="X829" s="126"/>
      <c r="Y829" s="34"/>
      <c r="Z829" s="34"/>
      <c r="AA829" s="34"/>
      <c r="AB829" s="34"/>
      <c r="AC829" s="34"/>
      <c r="AD829" s="34"/>
      <c r="AE829" s="34"/>
      <c r="AF829" s="34"/>
      <c r="AG829" s="34"/>
      <c r="AH829" s="34"/>
      <c r="AI829" s="34"/>
      <c r="AJ829" s="34"/>
      <c r="AK829" s="34"/>
      <c r="AL829" s="34"/>
      <c r="AM829" s="34"/>
      <c r="AN829" s="34"/>
      <c r="AO829" s="34"/>
    </row>
    <row r="830">
      <c r="A830" s="34"/>
      <c r="B830" s="126"/>
      <c r="C830" s="34"/>
      <c r="D830" s="34"/>
      <c r="E830" s="34"/>
      <c r="F830" s="34"/>
      <c r="G830" s="126"/>
      <c r="H830" s="34"/>
      <c r="I830" s="34"/>
      <c r="J830" s="34"/>
      <c r="K830" s="34"/>
      <c r="L830" s="34"/>
      <c r="M830" s="126"/>
      <c r="N830" s="34"/>
      <c r="O830" s="34"/>
      <c r="P830" s="34"/>
      <c r="Q830" s="34"/>
      <c r="R830" s="34"/>
      <c r="S830" s="34"/>
      <c r="T830" s="34"/>
      <c r="U830" s="34"/>
      <c r="V830" s="126"/>
      <c r="W830" s="34"/>
      <c r="X830" s="126"/>
      <c r="Y830" s="34"/>
      <c r="Z830" s="34"/>
      <c r="AA830" s="34"/>
      <c r="AB830" s="34"/>
      <c r="AC830" s="34"/>
      <c r="AD830" s="34"/>
      <c r="AE830" s="34"/>
      <c r="AF830" s="34"/>
      <c r="AG830" s="34"/>
      <c r="AH830" s="34"/>
      <c r="AI830" s="34"/>
      <c r="AJ830" s="34"/>
      <c r="AK830" s="34"/>
      <c r="AL830" s="34"/>
      <c r="AM830" s="34"/>
      <c r="AN830" s="34"/>
      <c r="AO830" s="34"/>
    </row>
    <row r="831">
      <c r="A831" s="34"/>
      <c r="B831" s="126"/>
      <c r="C831" s="34"/>
      <c r="D831" s="34"/>
      <c r="E831" s="34"/>
      <c r="F831" s="34"/>
      <c r="G831" s="126"/>
      <c r="H831" s="34"/>
      <c r="I831" s="34"/>
      <c r="J831" s="34"/>
      <c r="K831" s="34"/>
      <c r="L831" s="34"/>
      <c r="M831" s="126"/>
      <c r="N831" s="34"/>
      <c r="O831" s="34"/>
      <c r="P831" s="34"/>
      <c r="Q831" s="34"/>
      <c r="R831" s="34"/>
      <c r="S831" s="34"/>
      <c r="T831" s="34"/>
      <c r="U831" s="34"/>
      <c r="V831" s="126"/>
      <c r="W831" s="34"/>
      <c r="X831" s="126"/>
      <c r="Y831" s="34"/>
      <c r="Z831" s="34"/>
      <c r="AA831" s="34"/>
      <c r="AB831" s="34"/>
      <c r="AC831" s="34"/>
      <c r="AD831" s="34"/>
      <c r="AE831" s="34"/>
      <c r="AF831" s="34"/>
      <c r="AG831" s="34"/>
      <c r="AH831" s="34"/>
      <c r="AI831" s="34"/>
      <c r="AJ831" s="34"/>
      <c r="AK831" s="34"/>
      <c r="AL831" s="34"/>
      <c r="AM831" s="34"/>
      <c r="AN831" s="34"/>
      <c r="AO831" s="34"/>
    </row>
    <row r="832">
      <c r="A832" s="34"/>
      <c r="B832" s="126"/>
      <c r="C832" s="34"/>
      <c r="D832" s="34"/>
      <c r="E832" s="34"/>
      <c r="F832" s="34"/>
      <c r="G832" s="126"/>
      <c r="H832" s="34"/>
      <c r="I832" s="34"/>
      <c r="J832" s="34"/>
      <c r="K832" s="34"/>
      <c r="L832" s="34"/>
      <c r="M832" s="126"/>
      <c r="N832" s="34"/>
      <c r="O832" s="34"/>
      <c r="P832" s="34"/>
      <c r="Q832" s="34"/>
      <c r="R832" s="34"/>
      <c r="S832" s="34"/>
      <c r="T832" s="34"/>
      <c r="U832" s="34"/>
      <c r="V832" s="126"/>
      <c r="W832" s="34"/>
      <c r="X832" s="126"/>
      <c r="Y832" s="34"/>
      <c r="Z832" s="34"/>
      <c r="AA832" s="34"/>
      <c r="AB832" s="34"/>
      <c r="AC832" s="34"/>
      <c r="AD832" s="34"/>
      <c r="AE832" s="34"/>
      <c r="AF832" s="34"/>
      <c r="AG832" s="34"/>
      <c r="AH832" s="34"/>
      <c r="AI832" s="34"/>
      <c r="AJ832" s="34"/>
      <c r="AK832" s="34"/>
      <c r="AL832" s="34"/>
      <c r="AM832" s="34"/>
      <c r="AN832" s="34"/>
      <c r="AO832" s="34"/>
    </row>
    <row r="833">
      <c r="A833" s="34"/>
      <c r="B833" s="126"/>
      <c r="C833" s="34"/>
      <c r="D833" s="34"/>
      <c r="E833" s="34"/>
      <c r="F833" s="34"/>
      <c r="G833" s="126"/>
      <c r="H833" s="34"/>
      <c r="I833" s="34"/>
      <c r="J833" s="34"/>
      <c r="K833" s="34"/>
      <c r="L833" s="34"/>
      <c r="M833" s="126"/>
      <c r="N833" s="34"/>
      <c r="O833" s="34"/>
      <c r="P833" s="34"/>
      <c r="Q833" s="34"/>
      <c r="R833" s="34"/>
      <c r="S833" s="34"/>
      <c r="T833" s="34"/>
      <c r="U833" s="34"/>
      <c r="V833" s="126"/>
      <c r="W833" s="34"/>
      <c r="X833" s="126"/>
      <c r="Y833" s="34"/>
      <c r="Z833" s="34"/>
      <c r="AA833" s="34"/>
      <c r="AB833" s="34"/>
      <c r="AC833" s="34"/>
      <c r="AD833" s="34"/>
      <c r="AE833" s="34"/>
      <c r="AF833" s="34"/>
      <c r="AG833" s="34"/>
      <c r="AH833" s="34"/>
      <c r="AI833" s="34"/>
      <c r="AJ833" s="34"/>
      <c r="AK833" s="34"/>
      <c r="AL833" s="34"/>
      <c r="AM833" s="34"/>
      <c r="AN833" s="34"/>
      <c r="AO833" s="34"/>
    </row>
    <row r="834">
      <c r="A834" s="34"/>
      <c r="B834" s="126"/>
      <c r="C834" s="34"/>
      <c r="D834" s="34"/>
      <c r="E834" s="34"/>
      <c r="F834" s="34"/>
      <c r="G834" s="126"/>
      <c r="H834" s="34"/>
      <c r="I834" s="34"/>
      <c r="J834" s="34"/>
      <c r="K834" s="34"/>
      <c r="L834" s="34"/>
      <c r="M834" s="126"/>
      <c r="N834" s="34"/>
      <c r="O834" s="34"/>
      <c r="P834" s="34"/>
      <c r="Q834" s="34"/>
      <c r="R834" s="34"/>
      <c r="S834" s="34"/>
      <c r="T834" s="34"/>
      <c r="U834" s="34"/>
      <c r="V834" s="126"/>
      <c r="W834" s="34"/>
      <c r="X834" s="126"/>
      <c r="Y834" s="34"/>
      <c r="Z834" s="34"/>
      <c r="AA834" s="34"/>
      <c r="AB834" s="34"/>
      <c r="AC834" s="34"/>
      <c r="AD834" s="34"/>
      <c r="AE834" s="34"/>
      <c r="AF834" s="34"/>
      <c r="AG834" s="34"/>
      <c r="AH834" s="34"/>
      <c r="AI834" s="34"/>
      <c r="AJ834" s="34"/>
      <c r="AK834" s="34"/>
      <c r="AL834" s="34"/>
      <c r="AM834" s="34"/>
      <c r="AN834" s="34"/>
      <c r="AO834" s="34"/>
    </row>
    <row r="835">
      <c r="A835" s="34"/>
      <c r="B835" s="126"/>
      <c r="C835" s="34"/>
      <c r="D835" s="34"/>
      <c r="E835" s="34"/>
      <c r="F835" s="34"/>
      <c r="G835" s="126"/>
      <c r="H835" s="34"/>
      <c r="I835" s="34"/>
      <c r="J835" s="34"/>
      <c r="K835" s="34"/>
      <c r="L835" s="34"/>
      <c r="M835" s="126"/>
      <c r="N835" s="34"/>
      <c r="O835" s="34"/>
      <c r="P835" s="34"/>
      <c r="Q835" s="34"/>
      <c r="R835" s="34"/>
      <c r="S835" s="34"/>
      <c r="T835" s="34"/>
      <c r="U835" s="34"/>
      <c r="V835" s="126"/>
      <c r="W835" s="34"/>
      <c r="X835" s="126"/>
      <c r="Y835" s="34"/>
      <c r="Z835" s="34"/>
      <c r="AA835" s="34"/>
      <c r="AB835" s="34"/>
      <c r="AC835" s="34"/>
      <c r="AD835" s="34"/>
      <c r="AE835" s="34"/>
      <c r="AF835" s="34"/>
      <c r="AG835" s="34"/>
      <c r="AH835" s="34"/>
      <c r="AI835" s="34"/>
      <c r="AJ835" s="34"/>
      <c r="AK835" s="34"/>
      <c r="AL835" s="34"/>
      <c r="AM835" s="34"/>
      <c r="AN835" s="34"/>
      <c r="AO835" s="34"/>
    </row>
    <row r="836">
      <c r="A836" s="34"/>
      <c r="B836" s="126"/>
      <c r="C836" s="34"/>
      <c r="D836" s="34"/>
      <c r="E836" s="34"/>
      <c r="F836" s="34"/>
      <c r="G836" s="126"/>
      <c r="H836" s="34"/>
      <c r="I836" s="34"/>
      <c r="J836" s="34"/>
      <c r="K836" s="34"/>
      <c r="L836" s="34"/>
      <c r="M836" s="126"/>
      <c r="N836" s="34"/>
      <c r="O836" s="34"/>
      <c r="P836" s="34"/>
      <c r="Q836" s="34"/>
      <c r="R836" s="34"/>
      <c r="S836" s="34"/>
      <c r="T836" s="34"/>
      <c r="U836" s="34"/>
      <c r="V836" s="126"/>
      <c r="W836" s="34"/>
      <c r="X836" s="126"/>
      <c r="Y836" s="34"/>
      <c r="Z836" s="34"/>
      <c r="AA836" s="34"/>
      <c r="AB836" s="34"/>
      <c r="AC836" s="34"/>
      <c r="AD836" s="34"/>
      <c r="AE836" s="34"/>
      <c r="AF836" s="34"/>
      <c r="AG836" s="34"/>
      <c r="AH836" s="34"/>
      <c r="AI836" s="34"/>
      <c r="AJ836" s="34"/>
      <c r="AK836" s="34"/>
      <c r="AL836" s="34"/>
      <c r="AM836" s="34"/>
      <c r="AN836" s="34"/>
      <c r="AO836" s="34"/>
    </row>
    <row r="837">
      <c r="A837" s="34"/>
      <c r="B837" s="126"/>
      <c r="C837" s="34"/>
      <c r="D837" s="34"/>
      <c r="E837" s="34"/>
      <c r="F837" s="34"/>
      <c r="G837" s="126"/>
      <c r="H837" s="34"/>
      <c r="I837" s="34"/>
      <c r="J837" s="34"/>
      <c r="K837" s="34"/>
      <c r="L837" s="34"/>
      <c r="M837" s="126"/>
      <c r="N837" s="34"/>
      <c r="O837" s="34"/>
      <c r="P837" s="34"/>
      <c r="Q837" s="34"/>
      <c r="R837" s="34"/>
      <c r="S837" s="34"/>
      <c r="T837" s="34"/>
      <c r="U837" s="34"/>
      <c r="V837" s="126"/>
      <c r="W837" s="34"/>
      <c r="X837" s="126"/>
      <c r="Y837" s="34"/>
      <c r="Z837" s="34"/>
      <c r="AA837" s="34"/>
      <c r="AB837" s="34"/>
      <c r="AC837" s="34"/>
      <c r="AD837" s="34"/>
      <c r="AE837" s="34"/>
      <c r="AF837" s="34"/>
      <c r="AG837" s="34"/>
      <c r="AH837" s="34"/>
      <c r="AI837" s="34"/>
      <c r="AJ837" s="34"/>
      <c r="AK837" s="34"/>
      <c r="AL837" s="34"/>
      <c r="AM837" s="34"/>
      <c r="AN837" s="34"/>
      <c r="AO837" s="34"/>
    </row>
    <row r="838">
      <c r="A838" s="34"/>
      <c r="B838" s="126"/>
      <c r="C838" s="34"/>
      <c r="D838" s="34"/>
      <c r="E838" s="34"/>
      <c r="F838" s="34"/>
      <c r="G838" s="126"/>
      <c r="H838" s="34"/>
      <c r="I838" s="34"/>
      <c r="J838" s="34"/>
      <c r="K838" s="34"/>
      <c r="L838" s="34"/>
      <c r="M838" s="126"/>
      <c r="N838" s="34"/>
      <c r="O838" s="34"/>
      <c r="P838" s="34"/>
      <c r="Q838" s="34"/>
      <c r="R838" s="34"/>
      <c r="S838" s="34"/>
      <c r="T838" s="34"/>
      <c r="U838" s="34"/>
      <c r="V838" s="126"/>
      <c r="W838" s="34"/>
      <c r="X838" s="126"/>
      <c r="Y838" s="34"/>
      <c r="Z838" s="34"/>
      <c r="AA838" s="34"/>
      <c r="AB838" s="34"/>
      <c r="AC838" s="34"/>
      <c r="AD838" s="34"/>
      <c r="AE838" s="34"/>
      <c r="AF838" s="34"/>
      <c r="AG838" s="34"/>
      <c r="AH838" s="34"/>
      <c r="AI838" s="34"/>
      <c r="AJ838" s="34"/>
      <c r="AK838" s="34"/>
      <c r="AL838" s="34"/>
      <c r="AM838" s="34"/>
      <c r="AN838" s="34"/>
      <c r="AO838" s="34"/>
    </row>
    <row r="839">
      <c r="A839" s="34"/>
      <c r="B839" s="126"/>
      <c r="C839" s="34"/>
      <c r="D839" s="34"/>
      <c r="E839" s="34"/>
      <c r="F839" s="34"/>
      <c r="G839" s="126"/>
      <c r="H839" s="34"/>
      <c r="I839" s="34"/>
      <c r="J839" s="34"/>
      <c r="K839" s="34"/>
      <c r="L839" s="34"/>
      <c r="M839" s="126"/>
      <c r="N839" s="34"/>
      <c r="O839" s="34"/>
      <c r="P839" s="34"/>
      <c r="Q839" s="34"/>
      <c r="R839" s="34"/>
      <c r="S839" s="34"/>
      <c r="T839" s="34"/>
      <c r="U839" s="34"/>
      <c r="V839" s="126"/>
      <c r="W839" s="34"/>
      <c r="X839" s="126"/>
      <c r="Y839" s="34"/>
      <c r="Z839" s="34"/>
      <c r="AA839" s="34"/>
      <c r="AB839" s="34"/>
      <c r="AC839" s="34"/>
      <c r="AD839" s="34"/>
      <c r="AE839" s="34"/>
      <c r="AF839" s="34"/>
      <c r="AG839" s="34"/>
      <c r="AH839" s="34"/>
      <c r="AI839" s="34"/>
      <c r="AJ839" s="34"/>
      <c r="AK839" s="34"/>
      <c r="AL839" s="34"/>
      <c r="AM839" s="34"/>
      <c r="AN839" s="34"/>
      <c r="AO839" s="34"/>
    </row>
    <row r="840">
      <c r="A840" s="34"/>
      <c r="B840" s="126"/>
      <c r="C840" s="34"/>
      <c r="D840" s="34"/>
      <c r="E840" s="34"/>
      <c r="F840" s="34"/>
      <c r="G840" s="126"/>
      <c r="H840" s="34"/>
      <c r="I840" s="34"/>
      <c r="J840" s="34"/>
      <c r="K840" s="34"/>
      <c r="L840" s="34"/>
      <c r="M840" s="126"/>
      <c r="N840" s="34"/>
      <c r="O840" s="34"/>
      <c r="P840" s="34"/>
      <c r="Q840" s="34"/>
      <c r="R840" s="34"/>
      <c r="S840" s="34"/>
      <c r="T840" s="34"/>
      <c r="U840" s="34"/>
      <c r="V840" s="126"/>
      <c r="W840" s="34"/>
      <c r="X840" s="126"/>
      <c r="Y840" s="34"/>
      <c r="Z840" s="34"/>
      <c r="AA840" s="34"/>
      <c r="AB840" s="34"/>
      <c r="AC840" s="34"/>
      <c r="AD840" s="34"/>
      <c r="AE840" s="34"/>
      <c r="AF840" s="34"/>
      <c r="AG840" s="34"/>
      <c r="AH840" s="34"/>
      <c r="AI840" s="34"/>
      <c r="AJ840" s="34"/>
      <c r="AK840" s="34"/>
      <c r="AL840" s="34"/>
      <c r="AM840" s="34"/>
      <c r="AN840" s="34"/>
      <c r="AO840" s="34"/>
    </row>
    <row r="841">
      <c r="A841" s="34"/>
      <c r="B841" s="126"/>
      <c r="C841" s="34"/>
      <c r="D841" s="34"/>
      <c r="E841" s="34"/>
      <c r="F841" s="34"/>
      <c r="G841" s="126"/>
      <c r="H841" s="34"/>
      <c r="I841" s="34"/>
      <c r="J841" s="34"/>
      <c r="K841" s="34"/>
      <c r="L841" s="34"/>
      <c r="M841" s="126"/>
      <c r="N841" s="34"/>
      <c r="O841" s="34"/>
      <c r="P841" s="34"/>
      <c r="Q841" s="34"/>
      <c r="R841" s="34"/>
      <c r="S841" s="34"/>
      <c r="T841" s="34"/>
      <c r="U841" s="34"/>
      <c r="V841" s="126"/>
      <c r="W841" s="34"/>
      <c r="X841" s="126"/>
      <c r="Y841" s="34"/>
      <c r="Z841" s="34"/>
      <c r="AA841" s="34"/>
      <c r="AB841" s="34"/>
      <c r="AC841" s="34"/>
      <c r="AD841" s="34"/>
      <c r="AE841" s="34"/>
      <c r="AF841" s="34"/>
      <c r="AG841" s="34"/>
      <c r="AH841" s="34"/>
      <c r="AI841" s="34"/>
      <c r="AJ841" s="34"/>
      <c r="AK841" s="34"/>
      <c r="AL841" s="34"/>
      <c r="AM841" s="34"/>
      <c r="AN841" s="34"/>
      <c r="AO841" s="34"/>
    </row>
    <row r="842">
      <c r="A842" s="34"/>
      <c r="B842" s="126"/>
      <c r="C842" s="34"/>
      <c r="D842" s="34"/>
      <c r="E842" s="34"/>
      <c r="F842" s="34"/>
      <c r="G842" s="126"/>
      <c r="H842" s="34"/>
      <c r="I842" s="34"/>
      <c r="J842" s="34"/>
      <c r="K842" s="34"/>
      <c r="L842" s="34"/>
      <c r="M842" s="126"/>
      <c r="N842" s="34"/>
      <c r="O842" s="34"/>
      <c r="P842" s="34"/>
      <c r="Q842" s="34"/>
      <c r="R842" s="34"/>
      <c r="S842" s="34"/>
      <c r="T842" s="34"/>
      <c r="U842" s="34"/>
      <c r="V842" s="126"/>
      <c r="W842" s="34"/>
      <c r="X842" s="126"/>
      <c r="Y842" s="34"/>
      <c r="Z842" s="34"/>
      <c r="AA842" s="34"/>
      <c r="AB842" s="34"/>
      <c r="AC842" s="34"/>
      <c r="AD842" s="34"/>
      <c r="AE842" s="34"/>
      <c r="AF842" s="34"/>
      <c r="AG842" s="34"/>
      <c r="AH842" s="34"/>
      <c r="AI842" s="34"/>
      <c r="AJ842" s="34"/>
      <c r="AK842" s="34"/>
      <c r="AL842" s="34"/>
      <c r="AM842" s="34"/>
      <c r="AN842" s="34"/>
      <c r="AO842" s="34"/>
    </row>
    <row r="843">
      <c r="A843" s="34"/>
      <c r="B843" s="126"/>
      <c r="C843" s="34"/>
      <c r="D843" s="34"/>
      <c r="E843" s="34"/>
      <c r="F843" s="34"/>
      <c r="G843" s="126"/>
      <c r="H843" s="34"/>
      <c r="I843" s="34"/>
      <c r="J843" s="34"/>
      <c r="K843" s="34"/>
      <c r="L843" s="34"/>
      <c r="M843" s="126"/>
      <c r="N843" s="34"/>
      <c r="O843" s="34"/>
      <c r="P843" s="34"/>
      <c r="Q843" s="34"/>
      <c r="R843" s="34"/>
      <c r="S843" s="34"/>
      <c r="T843" s="34"/>
      <c r="U843" s="34"/>
      <c r="V843" s="126"/>
      <c r="W843" s="34"/>
      <c r="X843" s="126"/>
      <c r="Y843" s="34"/>
      <c r="Z843" s="34"/>
      <c r="AA843" s="34"/>
      <c r="AB843" s="34"/>
      <c r="AC843" s="34"/>
      <c r="AD843" s="34"/>
      <c r="AE843" s="34"/>
      <c r="AF843" s="34"/>
      <c r="AG843" s="34"/>
      <c r="AH843" s="34"/>
      <c r="AI843" s="34"/>
      <c r="AJ843" s="34"/>
      <c r="AK843" s="34"/>
      <c r="AL843" s="34"/>
      <c r="AM843" s="34"/>
      <c r="AN843" s="34"/>
      <c r="AO843" s="34"/>
    </row>
    <row r="844">
      <c r="A844" s="34"/>
      <c r="B844" s="126"/>
      <c r="C844" s="34"/>
      <c r="D844" s="34"/>
      <c r="E844" s="34"/>
      <c r="F844" s="34"/>
      <c r="G844" s="126"/>
      <c r="H844" s="34"/>
      <c r="I844" s="34"/>
      <c r="J844" s="34"/>
      <c r="K844" s="34"/>
      <c r="L844" s="34"/>
      <c r="M844" s="126"/>
      <c r="N844" s="34"/>
      <c r="O844" s="34"/>
      <c r="P844" s="34"/>
      <c r="Q844" s="34"/>
      <c r="R844" s="34"/>
      <c r="S844" s="34"/>
      <c r="T844" s="34"/>
      <c r="U844" s="34"/>
      <c r="V844" s="126"/>
      <c r="W844" s="34"/>
      <c r="X844" s="126"/>
      <c r="Y844" s="34"/>
      <c r="Z844" s="34"/>
      <c r="AA844" s="34"/>
      <c r="AB844" s="34"/>
      <c r="AC844" s="34"/>
      <c r="AD844" s="34"/>
      <c r="AE844" s="34"/>
      <c r="AF844" s="34"/>
      <c r="AG844" s="34"/>
      <c r="AH844" s="34"/>
      <c r="AI844" s="34"/>
      <c r="AJ844" s="34"/>
      <c r="AK844" s="34"/>
      <c r="AL844" s="34"/>
      <c r="AM844" s="34"/>
      <c r="AN844" s="34"/>
      <c r="AO844" s="34"/>
    </row>
    <row r="845">
      <c r="A845" s="34"/>
      <c r="B845" s="126"/>
      <c r="C845" s="34"/>
      <c r="D845" s="34"/>
      <c r="E845" s="34"/>
      <c r="F845" s="34"/>
      <c r="G845" s="126"/>
      <c r="H845" s="34"/>
      <c r="I845" s="34"/>
      <c r="J845" s="34"/>
      <c r="K845" s="34"/>
      <c r="L845" s="34"/>
      <c r="M845" s="126"/>
      <c r="N845" s="34"/>
      <c r="O845" s="34"/>
      <c r="P845" s="34"/>
      <c r="Q845" s="34"/>
      <c r="R845" s="34"/>
      <c r="S845" s="34"/>
      <c r="T845" s="34"/>
      <c r="U845" s="34"/>
      <c r="V845" s="126"/>
      <c r="W845" s="34"/>
      <c r="X845" s="126"/>
      <c r="Y845" s="34"/>
      <c r="Z845" s="34"/>
      <c r="AA845" s="34"/>
      <c r="AB845" s="34"/>
      <c r="AC845" s="34"/>
      <c r="AD845" s="34"/>
      <c r="AE845" s="34"/>
      <c r="AF845" s="34"/>
      <c r="AG845" s="34"/>
      <c r="AH845" s="34"/>
      <c r="AI845" s="34"/>
      <c r="AJ845" s="34"/>
      <c r="AK845" s="34"/>
      <c r="AL845" s="34"/>
      <c r="AM845" s="34"/>
      <c r="AN845" s="34"/>
      <c r="AO845" s="34"/>
    </row>
    <row r="846">
      <c r="A846" s="34"/>
      <c r="B846" s="126"/>
      <c r="C846" s="34"/>
      <c r="D846" s="34"/>
      <c r="E846" s="34"/>
      <c r="F846" s="34"/>
      <c r="G846" s="126"/>
      <c r="H846" s="34"/>
      <c r="I846" s="34"/>
      <c r="J846" s="34"/>
      <c r="K846" s="34"/>
      <c r="L846" s="34"/>
      <c r="M846" s="126"/>
      <c r="N846" s="34"/>
      <c r="O846" s="34"/>
      <c r="P846" s="34"/>
      <c r="Q846" s="34"/>
      <c r="R846" s="34"/>
      <c r="S846" s="34"/>
      <c r="T846" s="34"/>
      <c r="U846" s="34"/>
      <c r="V846" s="126"/>
      <c r="W846" s="34"/>
      <c r="X846" s="126"/>
      <c r="Y846" s="34"/>
      <c r="Z846" s="34"/>
      <c r="AA846" s="34"/>
      <c r="AB846" s="34"/>
      <c r="AC846" s="34"/>
      <c r="AD846" s="34"/>
      <c r="AE846" s="34"/>
      <c r="AF846" s="34"/>
      <c r="AG846" s="34"/>
      <c r="AH846" s="34"/>
      <c r="AI846" s="34"/>
      <c r="AJ846" s="34"/>
      <c r="AK846" s="34"/>
      <c r="AL846" s="34"/>
      <c r="AM846" s="34"/>
      <c r="AN846" s="34"/>
      <c r="AO846" s="34"/>
    </row>
    <row r="847">
      <c r="A847" s="34"/>
      <c r="B847" s="126"/>
      <c r="C847" s="34"/>
      <c r="D847" s="34"/>
      <c r="E847" s="34"/>
      <c r="F847" s="34"/>
      <c r="G847" s="126"/>
      <c r="H847" s="34"/>
      <c r="I847" s="34"/>
      <c r="J847" s="34"/>
      <c r="K847" s="34"/>
      <c r="L847" s="34"/>
      <c r="M847" s="126"/>
      <c r="N847" s="34"/>
      <c r="O847" s="34"/>
      <c r="P847" s="34"/>
      <c r="Q847" s="34"/>
      <c r="R847" s="34"/>
      <c r="S847" s="34"/>
      <c r="T847" s="34"/>
      <c r="U847" s="34"/>
      <c r="V847" s="126"/>
      <c r="W847" s="34"/>
      <c r="X847" s="126"/>
      <c r="Y847" s="34"/>
      <c r="Z847" s="34"/>
      <c r="AA847" s="34"/>
      <c r="AB847" s="34"/>
      <c r="AC847" s="34"/>
      <c r="AD847" s="34"/>
      <c r="AE847" s="34"/>
      <c r="AF847" s="34"/>
      <c r="AG847" s="34"/>
      <c r="AH847" s="34"/>
      <c r="AI847" s="34"/>
      <c r="AJ847" s="34"/>
      <c r="AK847" s="34"/>
      <c r="AL847" s="34"/>
      <c r="AM847" s="34"/>
      <c r="AN847" s="34"/>
      <c r="AO847" s="34"/>
    </row>
    <row r="848">
      <c r="A848" s="34"/>
      <c r="B848" s="126"/>
      <c r="C848" s="34"/>
      <c r="D848" s="34"/>
      <c r="E848" s="34"/>
      <c r="F848" s="34"/>
      <c r="G848" s="126"/>
      <c r="H848" s="34"/>
      <c r="I848" s="34"/>
      <c r="J848" s="34"/>
      <c r="K848" s="34"/>
      <c r="L848" s="34"/>
      <c r="M848" s="126"/>
      <c r="N848" s="34"/>
      <c r="O848" s="34"/>
      <c r="P848" s="34"/>
      <c r="Q848" s="34"/>
      <c r="R848" s="34"/>
      <c r="S848" s="34"/>
      <c r="T848" s="34"/>
      <c r="U848" s="34"/>
      <c r="V848" s="126"/>
      <c r="W848" s="34"/>
      <c r="X848" s="126"/>
      <c r="Y848" s="34"/>
      <c r="Z848" s="34"/>
      <c r="AA848" s="34"/>
      <c r="AB848" s="34"/>
      <c r="AC848" s="34"/>
      <c r="AD848" s="34"/>
      <c r="AE848" s="34"/>
      <c r="AF848" s="34"/>
      <c r="AG848" s="34"/>
      <c r="AH848" s="34"/>
      <c r="AI848" s="34"/>
      <c r="AJ848" s="34"/>
      <c r="AK848" s="34"/>
      <c r="AL848" s="34"/>
      <c r="AM848" s="34"/>
      <c r="AN848" s="34"/>
      <c r="AO848" s="34"/>
    </row>
    <row r="849">
      <c r="A849" s="34"/>
      <c r="B849" s="126"/>
      <c r="C849" s="34"/>
      <c r="D849" s="34"/>
      <c r="E849" s="34"/>
      <c r="F849" s="34"/>
      <c r="G849" s="126"/>
      <c r="H849" s="34"/>
      <c r="I849" s="34"/>
      <c r="J849" s="34"/>
      <c r="K849" s="34"/>
      <c r="L849" s="34"/>
      <c r="M849" s="126"/>
      <c r="N849" s="34"/>
      <c r="O849" s="34"/>
      <c r="P849" s="34"/>
      <c r="Q849" s="34"/>
      <c r="R849" s="34"/>
      <c r="S849" s="34"/>
      <c r="T849" s="34"/>
      <c r="U849" s="34"/>
      <c r="V849" s="126"/>
      <c r="W849" s="34"/>
      <c r="X849" s="126"/>
      <c r="Y849" s="34"/>
      <c r="Z849" s="34"/>
      <c r="AA849" s="34"/>
      <c r="AB849" s="34"/>
      <c r="AC849" s="34"/>
      <c r="AD849" s="34"/>
      <c r="AE849" s="34"/>
      <c r="AF849" s="34"/>
      <c r="AG849" s="34"/>
      <c r="AH849" s="34"/>
      <c r="AI849" s="34"/>
      <c r="AJ849" s="34"/>
      <c r="AK849" s="34"/>
      <c r="AL849" s="34"/>
      <c r="AM849" s="34"/>
      <c r="AN849" s="34"/>
      <c r="AO849" s="34"/>
    </row>
    <row r="850">
      <c r="A850" s="34"/>
      <c r="B850" s="126"/>
      <c r="C850" s="34"/>
      <c r="D850" s="34"/>
      <c r="E850" s="34"/>
      <c r="F850" s="34"/>
      <c r="G850" s="126"/>
      <c r="H850" s="34"/>
      <c r="I850" s="34"/>
      <c r="J850" s="34"/>
      <c r="K850" s="34"/>
      <c r="L850" s="34"/>
      <c r="M850" s="126"/>
      <c r="N850" s="34"/>
      <c r="O850" s="34"/>
      <c r="P850" s="34"/>
      <c r="Q850" s="34"/>
      <c r="R850" s="34"/>
      <c r="S850" s="34"/>
      <c r="T850" s="34"/>
      <c r="U850" s="34"/>
      <c r="V850" s="126"/>
      <c r="W850" s="34"/>
      <c r="X850" s="126"/>
      <c r="Y850" s="34"/>
      <c r="Z850" s="34"/>
      <c r="AA850" s="34"/>
      <c r="AB850" s="34"/>
      <c r="AC850" s="34"/>
      <c r="AD850" s="34"/>
      <c r="AE850" s="34"/>
      <c r="AF850" s="34"/>
      <c r="AG850" s="34"/>
      <c r="AH850" s="34"/>
      <c r="AI850" s="34"/>
      <c r="AJ850" s="34"/>
      <c r="AK850" s="34"/>
      <c r="AL850" s="34"/>
      <c r="AM850" s="34"/>
      <c r="AN850" s="34"/>
      <c r="AO850" s="34"/>
    </row>
    <row r="851">
      <c r="A851" s="34"/>
      <c r="B851" s="126"/>
      <c r="C851" s="34"/>
      <c r="D851" s="34"/>
      <c r="E851" s="34"/>
      <c r="F851" s="34"/>
      <c r="G851" s="126"/>
      <c r="H851" s="34"/>
      <c r="I851" s="34"/>
      <c r="J851" s="34"/>
      <c r="K851" s="34"/>
      <c r="L851" s="34"/>
      <c r="M851" s="126"/>
      <c r="N851" s="34"/>
      <c r="O851" s="34"/>
      <c r="P851" s="34"/>
      <c r="Q851" s="34"/>
      <c r="R851" s="34"/>
      <c r="S851" s="34"/>
      <c r="T851" s="34"/>
      <c r="U851" s="34"/>
      <c r="V851" s="126"/>
      <c r="W851" s="34"/>
      <c r="X851" s="126"/>
      <c r="Y851" s="34"/>
      <c r="Z851" s="34"/>
      <c r="AA851" s="34"/>
      <c r="AB851" s="34"/>
      <c r="AC851" s="34"/>
      <c r="AD851" s="34"/>
      <c r="AE851" s="34"/>
      <c r="AF851" s="34"/>
      <c r="AG851" s="34"/>
      <c r="AH851" s="34"/>
      <c r="AI851" s="34"/>
      <c r="AJ851" s="34"/>
      <c r="AK851" s="34"/>
      <c r="AL851" s="34"/>
      <c r="AM851" s="34"/>
      <c r="AN851" s="34"/>
      <c r="AO851" s="34"/>
    </row>
    <row r="852">
      <c r="A852" s="34"/>
      <c r="B852" s="126"/>
      <c r="C852" s="34"/>
      <c r="D852" s="34"/>
      <c r="E852" s="34"/>
      <c r="F852" s="34"/>
      <c r="G852" s="126"/>
      <c r="H852" s="34"/>
      <c r="I852" s="34"/>
      <c r="J852" s="34"/>
      <c r="K852" s="34"/>
      <c r="L852" s="34"/>
      <c r="M852" s="126"/>
      <c r="N852" s="34"/>
      <c r="O852" s="34"/>
      <c r="P852" s="34"/>
      <c r="Q852" s="34"/>
      <c r="R852" s="34"/>
      <c r="S852" s="34"/>
      <c r="T852" s="34"/>
      <c r="U852" s="34"/>
      <c r="V852" s="126"/>
      <c r="W852" s="34"/>
      <c r="X852" s="126"/>
      <c r="Y852" s="34"/>
      <c r="Z852" s="34"/>
      <c r="AA852" s="34"/>
      <c r="AB852" s="34"/>
      <c r="AC852" s="34"/>
      <c r="AD852" s="34"/>
      <c r="AE852" s="34"/>
      <c r="AF852" s="34"/>
      <c r="AG852" s="34"/>
      <c r="AH852" s="34"/>
      <c r="AI852" s="34"/>
      <c r="AJ852" s="34"/>
      <c r="AK852" s="34"/>
      <c r="AL852" s="34"/>
      <c r="AM852" s="34"/>
      <c r="AN852" s="34"/>
      <c r="AO852" s="34"/>
    </row>
    <row r="853">
      <c r="A853" s="34"/>
      <c r="B853" s="126"/>
      <c r="C853" s="34"/>
      <c r="D853" s="34"/>
      <c r="E853" s="34"/>
      <c r="F853" s="34"/>
      <c r="G853" s="126"/>
      <c r="H853" s="34"/>
      <c r="I853" s="34"/>
      <c r="J853" s="34"/>
      <c r="K853" s="34"/>
      <c r="L853" s="34"/>
      <c r="M853" s="126"/>
      <c r="N853" s="34"/>
      <c r="O853" s="34"/>
      <c r="P853" s="34"/>
      <c r="Q853" s="34"/>
      <c r="R853" s="34"/>
      <c r="S853" s="34"/>
      <c r="T853" s="34"/>
      <c r="U853" s="34"/>
      <c r="V853" s="126"/>
      <c r="W853" s="34"/>
      <c r="X853" s="126"/>
      <c r="Y853" s="34"/>
      <c r="Z853" s="34"/>
      <c r="AA853" s="34"/>
      <c r="AB853" s="34"/>
      <c r="AC853" s="34"/>
      <c r="AD853" s="34"/>
      <c r="AE853" s="34"/>
      <c r="AF853" s="34"/>
      <c r="AG853" s="34"/>
      <c r="AH853" s="34"/>
      <c r="AI853" s="34"/>
      <c r="AJ853" s="34"/>
      <c r="AK853" s="34"/>
      <c r="AL853" s="34"/>
      <c r="AM853" s="34"/>
      <c r="AN853" s="34"/>
      <c r="AO853" s="34"/>
    </row>
    <row r="854">
      <c r="A854" s="34"/>
      <c r="B854" s="126"/>
      <c r="C854" s="34"/>
      <c r="D854" s="34"/>
      <c r="E854" s="34"/>
      <c r="F854" s="34"/>
      <c r="G854" s="126"/>
      <c r="H854" s="34"/>
      <c r="I854" s="34"/>
      <c r="J854" s="34"/>
      <c r="K854" s="34"/>
      <c r="L854" s="34"/>
      <c r="M854" s="126"/>
      <c r="N854" s="34"/>
      <c r="O854" s="34"/>
      <c r="P854" s="34"/>
      <c r="Q854" s="34"/>
      <c r="R854" s="34"/>
      <c r="S854" s="34"/>
      <c r="T854" s="34"/>
      <c r="U854" s="34"/>
      <c r="V854" s="126"/>
      <c r="W854" s="34"/>
      <c r="X854" s="126"/>
      <c r="Y854" s="34"/>
      <c r="Z854" s="34"/>
      <c r="AA854" s="34"/>
      <c r="AB854" s="34"/>
      <c r="AC854" s="34"/>
      <c r="AD854" s="34"/>
      <c r="AE854" s="34"/>
      <c r="AF854" s="34"/>
      <c r="AG854" s="34"/>
      <c r="AH854" s="34"/>
      <c r="AI854" s="34"/>
      <c r="AJ854" s="34"/>
      <c r="AK854" s="34"/>
      <c r="AL854" s="34"/>
      <c r="AM854" s="34"/>
      <c r="AN854" s="34"/>
      <c r="AO854" s="34"/>
    </row>
    <row r="855">
      <c r="A855" s="34"/>
      <c r="B855" s="126"/>
      <c r="C855" s="34"/>
      <c r="D855" s="34"/>
      <c r="E855" s="34"/>
      <c r="F855" s="34"/>
      <c r="G855" s="126"/>
      <c r="H855" s="34"/>
      <c r="I855" s="34"/>
      <c r="J855" s="34"/>
      <c r="K855" s="34"/>
      <c r="L855" s="34"/>
      <c r="M855" s="126"/>
      <c r="N855" s="34"/>
      <c r="O855" s="34"/>
      <c r="P855" s="34"/>
      <c r="Q855" s="34"/>
      <c r="R855" s="34"/>
      <c r="S855" s="34"/>
      <c r="T855" s="34"/>
      <c r="U855" s="34"/>
      <c r="V855" s="126"/>
      <c r="W855" s="34"/>
      <c r="X855" s="126"/>
      <c r="Y855" s="34"/>
      <c r="Z855" s="34"/>
      <c r="AA855" s="34"/>
      <c r="AB855" s="34"/>
      <c r="AC855" s="34"/>
      <c r="AD855" s="34"/>
      <c r="AE855" s="34"/>
      <c r="AF855" s="34"/>
      <c r="AG855" s="34"/>
      <c r="AH855" s="34"/>
      <c r="AI855" s="34"/>
      <c r="AJ855" s="34"/>
      <c r="AK855" s="34"/>
      <c r="AL855" s="34"/>
      <c r="AM855" s="34"/>
      <c r="AN855" s="34"/>
      <c r="AO855" s="34"/>
    </row>
    <row r="856">
      <c r="A856" s="34"/>
      <c r="B856" s="126"/>
      <c r="C856" s="34"/>
      <c r="D856" s="34"/>
      <c r="E856" s="34"/>
      <c r="F856" s="34"/>
      <c r="G856" s="126"/>
      <c r="H856" s="34"/>
      <c r="I856" s="34"/>
      <c r="J856" s="34"/>
      <c r="K856" s="34"/>
      <c r="L856" s="34"/>
      <c r="M856" s="126"/>
      <c r="N856" s="34"/>
      <c r="O856" s="34"/>
      <c r="P856" s="34"/>
      <c r="Q856" s="34"/>
      <c r="R856" s="34"/>
      <c r="S856" s="34"/>
      <c r="T856" s="34"/>
      <c r="U856" s="34"/>
      <c r="V856" s="126"/>
      <c r="W856" s="34"/>
      <c r="X856" s="126"/>
      <c r="Y856" s="34"/>
      <c r="Z856" s="34"/>
      <c r="AA856" s="34"/>
      <c r="AB856" s="34"/>
      <c r="AC856" s="34"/>
      <c r="AD856" s="34"/>
      <c r="AE856" s="34"/>
      <c r="AF856" s="34"/>
      <c r="AG856" s="34"/>
      <c r="AH856" s="34"/>
      <c r="AI856" s="34"/>
      <c r="AJ856" s="34"/>
      <c r="AK856" s="34"/>
      <c r="AL856" s="34"/>
      <c r="AM856" s="34"/>
      <c r="AN856" s="34"/>
      <c r="AO856" s="34"/>
    </row>
    <row r="857">
      <c r="A857" s="34"/>
      <c r="B857" s="126"/>
      <c r="C857" s="34"/>
      <c r="D857" s="34"/>
      <c r="E857" s="34"/>
      <c r="F857" s="34"/>
      <c r="G857" s="126"/>
      <c r="H857" s="34"/>
      <c r="I857" s="34"/>
      <c r="J857" s="34"/>
      <c r="K857" s="34"/>
      <c r="L857" s="34"/>
      <c r="M857" s="126"/>
      <c r="N857" s="34"/>
      <c r="O857" s="34"/>
      <c r="P857" s="34"/>
      <c r="Q857" s="34"/>
      <c r="R857" s="34"/>
      <c r="S857" s="34"/>
      <c r="T857" s="34"/>
      <c r="U857" s="34"/>
      <c r="V857" s="126"/>
      <c r="W857" s="34"/>
      <c r="X857" s="126"/>
      <c r="Y857" s="34"/>
      <c r="Z857" s="34"/>
      <c r="AA857" s="34"/>
      <c r="AB857" s="34"/>
      <c r="AC857" s="34"/>
      <c r="AD857" s="34"/>
      <c r="AE857" s="34"/>
      <c r="AF857" s="34"/>
      <c r="AG857" s="34"/>
      <c r="AH857" s="34"/>
      <c r="AI857" s="34"/>
      <c r="AJ857" s="34"/>
      <c r="AK857" s="34"/>
      <c r="AL857" s="34"/>
      <c r="AM857" s="34"/>
      <c r="AN857" s="34"/>
      <c r="AO857" s="34"/>
    </row>
    <row r="858">
      <c r="A858" s="34"/>
      <c r="B858" s="126"/>
      <c r="C858" s="34"/>
      <c r="D858" s="34"/>
      <c r="E858" s="34"/>
      <c r="F858" s="34"/>
      <c r="G858" s="126"/>
      <c r="H858" s="34"/>
      <c r="I858" s="34"/>
      <c r="J858" s="34"/>
      <c r="K858" s="34"/>
      <c r="L858" s="34"/>
      <c r="M858" s="126"/>
      <c r="N858" s="34"/>
      <c r="O858" s="34"/>
      <c r="P858" s="34"/>
      <c r="Q858" s="34"/>
      <c r="R858" s="34"/>
      <c r="S858" s="34"/>
      <c r="T858" s="34"/>
      <c r="U858" s="34"/>
      <c r="V858" s="126"/>
      <c r="W858" s="34"/>
      <c r="X858" s="126"/>
      <c r="Y858" s="34"/>
      <c r="Z858" s="34"/>
      <c r="AA858" s="34"/>
      <c r="AB858" s="34"/>
      <c r="AC858" s="34"/>
      <c r="AD858" s="34"/>
      <c r="AE858" s="34"/>
      <c r="AF858" s="34"/>
      <c r="AG858" s="34"/>
      <c r="AH858" s="34"/>
      <c r="AI858" s="34"/>
      <c r="AJ858" s="34"/>
      <c r="AK858" s="34"/>
      <c r="AL858" s="34"/>
      <c r="AM858" s="34"/>
      <c r="AN858" s="34"/>
      <c r="AO858" s="34"/>
    </row>
    <row r="859">
      <c r="A859" s="34"/>
      <c r="B859" s="126"/>
      <c r="C859" s="34"/>
      <c r="D859" s="34"/>
      <c r="E859" s="34"/>
      <c r="F859" s="34"/>
      <c r="G859" s="126"/>
      <c r="H859" s="34"/>
      <c r="I859" s="34"/>
      <c r="J859" s="34"/>
      <c r="K859" s="34"/>
      <c r="L859" s="34"/>
      <c r="M859" s="126"/>
      <c r="N859" s="34"/>
      <c r="O859" s="34"/>
      <c r="P859" s="34"/>
      <c r="Q859" s="34"/>
      <c r="R859" s="34"/>
      <c r="S859" s="34"/>
      <c r="T859" s="34"/>
      <c r="U859" s="34"/>
      <c r="V859" s="126"/>
      <c r="W859" s="34"/>
      <c r="X859" s="126"/>
      <c r="Y859" s="34"/>
      <c r="Z859" s="34"/>
      <c r="AA859" s="34"/>
      <c r="AB859" s="34"/>
      <c r="AC859" s="34"/>
      <c r="AD859" s="34"/>
      <c r="AE859" s="34"/>
      <c r="AF859" s="34"/>
      <c r="AG859" s="34"/>
      <c r="AH859" s="34"/>
      <c r="AI859" s="34"/>
      <c r="AJ859" s="34"/>
      <c r="AK859" s="34"/>
      <c r="AL859" s="34"/>
      <c r="AM859" s="34"/>
      <c r="AN859" s="34"/>
      <c r="AO859" s="34"/>
    </row>
    <row r="860">
      <c r="A860" s="34"/>
      <c r="B860" s="126"/>
      <c r="C860" s="34"/>
      <c r="D860" s="34"/>
      <c r="E860" s="34"/>
      <c r="F860" s="34"/>
      <c r="G860" s="126"/>
      <c r="H860" s="34"/>
      <c r="I860" s="34"/>
      <c r="J860" s="34"/>
      <c r="K860" s="34"/>
      <c r="L860" s="34"/>
      <c r="M860" s="126"/>
      <c r="N860" s="34"/>
      <c r="O860" s="34"/>
      <c r="P860" s="34"/>
      <c r="Q860" s="34"/>
      <c r="R860" s="34"/>
      <c r="S860" s="34"/>
      <c r="T860" s="34"/>
      <c r="U860" s="34"/>
      <c r="V860" s="126"/>
      <c r="W860" s="34"/>
      <c r="X860" s="126"/>
      <c r="Y860" s="34"/>
      <c r="Z860" s="34"/>
      <c r="AA860" s="34"/>
      <c r="AB860" s="34"/>
      <c r="AC860" s="34"/>
      <c r="AD860" s="34"/>
      <c r="AE860" s="34"/>
      <c r="AF860" s="34"/>
      <c r="AG860" s="34"/>
      <c r="AH860" s="34"/>
      <c r="AI860" s="34"/>
      <c r="AJ860" s="34"/>
      <c r="AK860" s="34"/>
      <c r="AL860" s="34"/>
      <c r="AM860" s="34"/>
      <c r="AN860" s="34"/>
      <c r="AO860" s="34"/>
    </row>
    <row r="861">
      <c r="A861" s="34"/>
      <c r="B861" s="126"/>
      <c r="C861" s="34"/>
      <c r="D861" s="34"/>
      <c r="E861" s="34"/>
      <c r="F861" s="34"/>
      <c r="G861" s="126"/>
      <c r="H861" s="34"/>
      <c r="I861" s="34"/>
      <c r="J861" s="34"/>
      <c r="K861" s="34"/>
      <c r="L861" s="34"/>
      <c r="M861" s="126"/>
      <c r="N861" s="34"/>
      <c r="O861" s="34"/>
      <c r="P861" s="34"/>
      <c r="Q861" s="34"/>
      <c r="R861" s="34"/>
      <c r="S861" s="34"/>
      <c r="T861" s="34"/>
      <c r="U861" s="34"/>
      <c r="V861" s="126"/>
      <c r="W861" s="34"/>
      <c r="X861" s="126"/>
      <c r="Y861" s="34"/>
      <c r="Z861" s="34"/>
      <c r="AA861" s="34"/>
      <c r="AB861" s="34"/>
      <c r="AC861" s="34"/>
      <c r="AD861" s="34"/>
      <c r="AE861" s="34"/>
      <c r="AF861" s="34"/>
      <c r="AG861" s="34"/>
      <c r="AH861" s="34"/>
      <c r="AI861" s="34"/>
      <c r="AJ861" s="34"/>
      <c r="AK861" s="34"/>
      <c r="AL861" s="34"/>
      <c r="AM861" s="34"/>
      <c r="AN861" s="34"/>
      <c r="AO861" s="34"/>
    </row>
    <row r="862">
      <c r="A862" s="34"/>
      <c r="B862" s="126"/>
      <c r="C862" s="34"/>
      <c r="D862" s="34"/>
      <c r="E862" s="34"/>
      <c r="F862" s="34"/>
      <c r="G862" s="126"/>
      <c r="H862" s="34"/>
      <c r="I862" s="34"/>
      <c r="J862" s="34"/>
      <c r="K862" s="34"/>
      <c r="L862" s="34"/>
      <c r="M862" s="126"/>
      <c r="N862" s="34"/>
      <c r="O862" s="34"/>
      <c r="P862" s="34"/>
      <c r="Q862" s="34"/>
      <c r="R862" s="34"/>
      <c r="S862" s="34"/>
      <c r="T862" s="34"/>
      <c r="U862" s="34"/>
      <c r="V862" s="126"/>
      <c r="W862" s="34"/>
      <c r="X862" s="126"/>
      <c r="Y862" s="34"/>
      <c r="Z862" s="34"/>
      <c r="AA862" s="34"/>
      <c r="AB862" s="34"/>
      <c r="AC862" s="34"/>
      <c r="AD862" s="34"/>
      <c r="AE862" s="34"/>
      <c r="AF862" s="34"/>
      <c r="AG862" s="34"/>
      <c r="AH862" s="34"/>
      <c r="AI862" s="34"/>
      <c r="AJ862" s="34"/>
      <c r="AK862" s="34"/>
      <c r="AL862" s="34"/>
      <c r="AM862" s="34"/>
      <c r="AN862" s="34"/>
      <c r="AO862" s="34"/>
    </row>
    <row r="863">
      <c r="A863" s="34"/>
      <c r="B863" s="126"/>
      <c r="C863" s="34"/>
      <c r="D863" s="34"/>
      <c r="E863" s="34"/>
      <c r="F863" s="34"/>
      <c r="G863" s="126"/>
      <c r="H863" s="34"/>
      <c r="I863" s="34"/>
      <c r="J863" s="34"/>
      <c r="K863" s="34"/>
      <c r="L863" s="34"/>
      <c r="M863" s="126"/>
      <c r="N863" s="34"/>
      <c r="O863" s="34"/>
      <c r="P863" s="34"/>
      <c r="Q863" s="34"/>
      <c r="R863" s="34"/>
      <c r="S863" s="34"/>
      <c r="T863" s="34"/>
      <c r="U863" s="34"/>
      <c r="V863" s="126"/>
      <c r="W863" s="34"/>
      <c r="X863" s="126"/>
      <c r="Y863" s="34"/>
      <c r="Z863" s="34"/>
      <c r="AA863" s="34"/>
      <c r="AB863" s="34"/>
      <c r="AC863" s="34"/>
      <c r="AD863" s="34"/>
      <c r="AE863" s="34"/>
      <c r="AF863" s="34"/>
      <c r="AG863" s="34"/>
      <c r="AH863" s="34"/>
      <c r="AI863" s="34"/>
      <c r="AJ863" s="34"/>
      <c r="AK863" s="34"/>
      <c r="AL863" s="34"/>
      <c r="AM863" s="34"/>
      <c r="AN863" s="34"/>
      <c r="AO863" s="34"/>
    </row>
    <row r="864">
      <c r="A864" s="34"/>
      <c r="B864" s="126"/>
      <c r="C864" s="34"/>
      <c r="D864" s="34"/>
      <c r="E864" s="34"/>
      <c r="F864" s="34"/>
      <c r="G864" s="126"/>
      <c r="H864" s="34"/>
      <c r="I864" s="34"/>
      <c r="J864" s="34"/>
      <c r="K864" s="34"/>
      <c r="L864" s="34"/>
      <c r="M864" s="126"/>
      <c r="N864" s="34"/>
      <c r="O864" s="34"/>
      <c r="P864" s="34"/>
      <c r="Q864" s="34"/>
      <c r="R864" s="34"/>
      <c r="S864" s="34"/>
      <c r="T864" s="34"/>
      <c r="U864" s="34"/>
      <c r="V864" s="126"/>
      <c r="W864" s="34"/>
      <c r="X864" s="126"/>
      <c r="Y864" s="34"/>
      <c r="Z864" s="34"/>
      <c r="AA864" s="34"/>
      <c r="AB864" s="34"/>
      <c r="AC864" s="34"/>
      <c r="AD864" s="34"/>
      <c r="AE864" s="34"/>
      <c r="AF864" s="34"/>
      <c r="AG864" s="34"/>
      <c r="AH864" s="34"/>
      <c r="AI864" s="34"/>
      <c r="AJ864" s="34"/>
      <c r="AK864" s="34"/>
      <c r="AL864" s="34"/>
      <c r="AM864" s="34"/>
      <c r="AN864" s="34"/>
      <c r="AO864" s="34"/>
    </row>
    <row r="865">
      <c r="A865" s="34"/>
      <c r="B865" s="126"/>
      <c r="C865" s="34"/>
      <c r="D865" s="34"/>
      <c r="E865" s="34"/>
      <c r="F865" s="34"/>
      <c r="G865" s="126"/>
      <c r="H865" s="34"/>
      <c r="I865" s="34"/>
      <c r="J865" s="34"/>
      <c r="K865" s="34"/>
      <c r="L865" s="34"/>
      <c r="M865" s="126"/>
      <c r="N865" s="34"/>
      <c r="O865" s="34"/>
      <c r="P865" s="34"/>
      <c r="Q865" s="34"/>
      <c r="R865" s="34"/>
      <c r="S865" s="34"/>
      <c r="T865" s="34"/>
      <c r="U865" s="34"/>
      <c r="V865" s="126"/>
      <c r="W865" s="34"/>
      <c r="X865" s="126"/>
      <c r="Y865" s="34"/>
      <c r="Z865" s="34"/>
      <c r="AA865" s="34"/>
      <c r="AB865" s="34"/>
      <c r="AC865" s="34"/>
      <c r="AD865" s="34"/>
      <c r="AE865" s="34"/>
      <c r="AF865" s="34"/>
      <c r="AG865" s="34"/>
      <c r="AH865" s="34"/>
      <c r="AI865" s="34"/>
      <c r="AJ865" s="34"/>
      <c r="AK865" s="34"/>
      <c r="AL865" s="34"/>
      <c r="AM865" s="34"/>
      <c r="AN865" s="34"/>
      <c r="AO865" s="34"/>
    </row>
    <row r="866">
      <c r="A866" s="34"/>
      <c r="B866" s="126"/>
      <c r="C866" s="34"/>
      <c r="D866" s="34"/>
      <c r="E866" s="34"/>
      <c r="F866" s="34"/>
      <c r="G866" s="126"/>
      <c r="H866" s="34"/>
      <c r="I866" s="34"/>
      <c r="J866" s="34"/>
      <c r="K866" s="34"/>
      <c r="L866" s="34"/>
      <c r="M866" s="126"/>
      <c r="N866" s="34"/>
      <c r="O866" s="34"/>
      <c r="P866" s="34"/>
      <c r="Q866" s="34"/>
      <c r="R866" s="34"/>
      <c r="S866" s="34"/>
      <c r="T866" s="34"/>
      <c r="U866" s="34"/>
      <c r="V866" s="126"/>
      <c r="W866" s="34"/>
      <c r="X866" s="126"/>
      <c r="Y866" s="34"/>
      <c r="Z866" s="34"/>
      <c r="AA866" s="34"/>
      <c r="AB866" s="34"/>
      <c r="AC866" s="34"/>
      <c r="AD866" s="34"/>
      <c r="AE866" s="34"/>
      <c r="AF866" s="34"/>
      <c r="AG866" s="34"/>
      <c r="AH866" s="34"/>
      <c r="AI866" s="34"/>
      <c r="AJ866" s="34"/>
      <c r="AK866" s="34"/>
      <c r="AL866" s="34"/>
      <c r="AM866" s="34"/>
      <c r="AN866" s="34"/>
      <c r="AO866" s="34"/>
    </row>
    <row r="867">
      <c r="A867" s="34"/>
      <c r="B867" s="126"/>
      <c r="C867" s="34"/>
      <c r="D867" s="34"/>
      <c r="E867" s="34"/>
      <c r="F867" s="34"/>
      <c r="G867" s="126"/>
      <c r="H867" s="34"/>
      <c r="I867" s="34"/>
      <c r="J867" s="34"/>
      <c r="K867" s="34"/>
      <c r="L867" s="34"/>
      <c r="M867" s="126"/>
      <c r="N867" s="34"/>
      <c r="O867" s="34"/>
      <c r="P867" s="34"/>
      <c r="Q867" s="34"/>
      <c r="R867" s="34"/>
      <c r="S867" s="34"/>
      <c r="T867" s="34"/>
      <c r="U867" s="34"/>
      <c r="V867" s="126"/>
      <c r="W867" s="34"/>
      <c r="X867" s="126"/>
      <c r="Y867" s="34"/>
      <c r="Z867" s="34"/>
      <c r="AA867" s="34"/>
      <c r="AB867" s="34"/>
      <c r="AC867" s="34"/>
      <c r="AD867" s="34"/>
      <c r="AE867" s="34"/>
      <c r="AF867" s="34"/>
      <c r="AG867" s="34"/>
      <c r="AH867" s="34"/>
      <c r="AI867" s="34"/>
      <c r="AJ867" s="34"/>
      <c r="AK867" s="34"/>
      <c r="AL867" s="34"/>
      <c r="AM867" s="34"/>
      <c r="AN867" s="34"/>
      <c r="AO867" s="34"/>
    </row>
    <row r="868">
      <c r="A868" s="34"/>
      <c r="B868" s="126"/>
      <c r="C868" s="34"/>
      <c r="D868" s="34"/>
      <c r="E868" s="34"/>
      <c r="F868" s="34"/>
      <c r="G868" s="126"/>
      <c r="H868" s="34"/>
      <c r="I868" s="34"/>
      <c r="J868" s="34"/>
      <c r="K868" s="34"/>
      <c r="L868" s="34"/>
      <c r="M868" s="126"/>
      <c r="N868" s="34"/>
      <c r="O868" s="34"/>
      <c r="P868" s="34"/>
      <c r="Q868" s="34"/>
      <c r="R868" s="34"/>
      <c r="S868" s="34"/>
      <c r="T868" s="34"/>
      <c r="U868" s="34"/>
      <c r="V868" s="126"/>
      <c r="W868" s="34"/>
      <c r="X868" s="126"/>
      <c r="Y868" s="34"/>
      <c r="Z868" s="34"/>
      <c r="AA868" s="34"/>
      <c r="AB868" s="34"/>
      <c r="AC868" s="34"/>
      <c r="AD868" s="34"/>
      <c r="AE868" s="34"/>
      <c r="AF868" s="34"/>
      <c r="AG868" s="34"/>
      <c r="AH868" s="34"/>
      <c r="AI868" s="34"/>
      <c r="AJ868" s="34"/>
      <c r="AK868" s="34"/>
      <c r="AL868" s="34"/>
      <c r="AM868" s="34"/>
      <c r="AN868" s="34"/>
      <c r="AO868" s="34"/>
    </row>
    <row r="869">
      <c r="A869" s="34"/>
      <c r="B869" s="126"/>
      <c r="C869" s="34"/>
      <c r="D869" s="34"/>
      <c r="E869" s="34"/>
      <c r="F869" s="34"/>
      <c r="G869" s="126"/>
      <c r="H869" s="34"/>
      <c r="I869" s="34"/>
      <c r="J869" s="34"/>
      <c r="K869" s="34"/>
      <c r="L869" s="34"/>
      <c r="M869" s="126"/>
      <c r="N869" s="34"/>
      <c r="O869" s="34"/>
      <c r="P869" s="34"/>
      <c r="Q869" s="34"/>
      <c r="R869" s="34"/>
      <c r="S869" s="34"/>
      <c r="T869" s="34"/>
      <c r="U869" s="34"/>
      <c r="V869" s="126"/>
      <c r="W869" s="34"/>
      <c r="X869" s="126"/>
      <c r="Y869" s="34"/>
      <c r="Z869" s="34"/>
      <c r="AA869" s="34"/>
      <c r="AB869" s="34"/>
      <c r="AC869" s="34"/>
      <c r="AD869" s="34"/>
      <c r="AE869" s="34"/>
      <c r="AF869" s="34"/>
      <c r="AG869" s="34"/>
      <c r="AH869" s="34"/>
      <c r="AI869" s="34"/>
      <c r="AJ869" s="34"/>
      <c r="AK869" s="34"/>
      <c r="AL869" s="34"/>
      <c r="AM869" s="34"/>
      <c r="AN869" s="34"/>
      <c r="AO869" s="34"/>
    </row>
    <row r="870">
      <c r="A870" s="34"/>
      <c r="B870" s="126"/>
      <c r="C870" s="34"/>
      <c r="D870" s="34"/>
      <c r="E870" s="34"/>
      <c r="F870" s="34"/>
      <c r="G870" s="126"/>
      <c r="H870" s="34"/>
      <c r="I870" s="34"/>
      <c r="J870" s="34"/>
      <c r="K870" s="34"/>
      <c r="L870" s="34"/>
      <c r="M870" s="126"/>
      <c r="N870" s="34"/>
      <c r="O870" s="34"/>
      <c r="P870" s="34"/>
      <c r="Q870" s="34"/>
      <c r="R870" s="34"/>
      <c r="S870" s="34"/>
      <c r="T870" s="34"/>
      <c r="U870" s="34"/>
      <c r="V870" s="126"/>
      <c r="W870" s="34"/>
      <c r="X870" s="126"/>
      <c r="Y870" s="34"/>
      <c r="Z870" s="34"/>
      <c r="AA870" s="34"/>
      <c r="AB870" s="34"/>
      <c r="AC870" s="34"/>
      <c r="AD870" s="34"/>
      <c r="AE870" s="34"/>
      <c r="AF870" s="34"/>
      <c r="AG870" s="34"/>
      <c r="AH870" s="34"/>
      <c r="AI870" s="34"/>
      <c r="AJ870" s="34"/>
      <c r="AK870" s="34"/>
      <c r="AL870" s="34"/>
      <c r="AM870" s="34"/>
      <c r="AN870" s="34"/>
      <c r="AO870" s="34"/>
    </row>
    <row r="871">
      <c r="A871" s="34"/>
      <c r="B871" s="126"/>
      <c r="C871" s="34"/>
      <c r="D871" s="34"/>
      <c r="E871" s="34"/>
      <c r="F871" s="34"/>
      <c r="G871" s="126"/>
      <c r="H871" s="34"/>
      <c r="I871" s="34"/>
      <c r="J871" s="34"/>
      <c r="K871" s="34"/>
      <c r="L871" s="34"/>
      <c r="M871" s="126"/>
      <c r="N871" s="34"/>
      <c r="O871" s="34"/>
      <c r="P871" s="34"/>
      <c r="Q871" s="34"/>
      <c r="R871" s="34"/>
      <c r="S871" s="34"/>
      <c r="T871" s="34"/>
      <c r="U871" s="34"/>
      <c r="V871" s="126"/>
      <c r="W871" s="34"/>
      <c r="X871" s="126"/>
      <c r="Y871" s="34"/>
      <c r="Z871" s="34"/>
      <c r="AA871" s="34"/>
      <c r="AB871" s="34"/>
      <c r="AC871" s="34"/>
      <c r="AD871" s="34"/>
      <c r="AE871" s="34"/>
      <c r="AF871" s="34"/>
      <c r="AG871" s="34"/>
      <c r="AH871" s="34"/>
      <c r="AI871" s="34"/>
      <c r="AJ871" s="34"/>
      <c r="AK871" s="34"/>
      <c r="AL871" s="34"/>
      <c r="AM871" s="34"/>
      <c r="AN871" s="34"/>
      <c r="AO871" s="34"/>
    </row>
    <row r="872">
      <c r="A872" s="34"/>
      <c r="B872" s="126"/>
      <c r="C872" s="34"/>
      <c r="D872" s="34"/>
      <c r="E872" s="34"/>
      <c r="F872" s="34"/>
      <c r="G872" s="126"/>
      <c r="H872" s="34"/>
      <c r="I872" s="34"/>
      <c r="J872" s="34"/>
      <c r="K872" s="34"/>
      <c r="L872" s="34"/>
      <c r="M872" s="126"/>
      <c r="N872" s="34"/>
      <c r="O872" s="34"/>
      <c r="P872" s="34"/>
      <c r="Q872" s="34"/>
      <c r="R872" s="34"/>
      <c r="S872" s="34"/>
      <c r="T872" s="34"/>
      <c r="U872" s="34"/>
      <c r="V872" s="126"/>
      <c r="W872" s="34"/>
      <c r="X872" s="126"/>
      <c r="Y872" s="34"/>
      <c r="Z872" s="34"/>
      <c r="AA872" s="34"/>
      <c r="AB872" s="34"/>
      <c r="AC872" s="34"/>
      <c r="AD872" s="34"/>
      <c r="AE872" s="34"/>
      <c r="AF872" s="34"/>
      <c r="AG872" s="34"/>
      <c r="AH872" s="34"/>
      <c r="AI872" s="34"/>
      <c r="AJ872" s="34"/>
      <c r="AK872" s="34"/>
      <c r="AL872" s="34"/>
      <c r="AM872" s="34"/>
      <c r="AN872" s="34"/>
      <c r="AO872" s="34"/>
    </row>
    <row r="873">
      <c r="A873" s="34"/>
      <c r="B873" s="126"/>
      <c r="C873" s="34"/>
      <c r="D873" s="34"/>
      <c r="E873" s="34"/>
      <c r="F873" s="34"/>
      <c r="G873" s="126"/>
      <c r="H873" s="34"/>
      <c r="I873" s="34"/>
      <c r="J873" s="34"/>
      <c r="K873" s="34"/>
      <c r="L873" s="34"/>
      <c r="M873" s="126"/>
      <c r="N873" s="34"/>
      <c r="O873" s="34"/>
      <c r="P873" s="34"/>
      <c r="Q873" s="34"/>
      <c r="R873" s="34"/>
      <c r="S873" s="34"/>
      <c r="T873" s="34"/>
      <c r="U873" s="34"/>
      <c r="V873" s="126"/>
      <c r="W873" s="34"/>
      <c r="X873" s="126"/>
      <c r="Y873" s="34"/>
      <c r="Z873" s="34"/>
      <c r="AA873" s="34"/>
      <c r="AB873" s="34"/>
      <c r="AC873" s="34"/>
      <c r="AD873" s="34"/>
      <c r="AE873" s="34"/>
      <c r="AF873" s="34"/>
      <c r="AG873" s="34"/>
      <c r="AH873" s="34"/>
      <c r="AI873" s="34"/>
      <c r="AJ873" s="34"/>
      <c r="AK873" s="34"/>
      <c r="AL873" s="34"/>
      <c r="AM873" s="34"/>
      <c r="AN873" s="34"/>
      <c r="AO873" s="34"/>
    </row>
    <row r="874">
      <c r="A874" s="34"/>
      <c r="B874" s="126"/>
      <c r="C874" s="34"/>
      <c r="D874" s="34"/>
      <c r="E874" s="34"/>
      <c r="F874" s="34"/>
      <c r="G874" s="126"/>
      <c r="H874" s="34"/>
      <c r="I874" s="34"/>
      <c r="J874" s="34"/>
      <c r="K874" s="34"/>
      <c r="L874" s="34"/>
      <c r="M874" s="126"/>
      <c r="N874" s="34"/>
      <c r="O874" s="34"/>
      <c r="P874" s="34"/>
      <c r="Q874" s="34"/>
      <c r="R874" s="34"/>
      <c r="S874" s="34"/>
      <c r="T874" s="34"/>
      <c r="U874" s="34"/>
      <c r="V874" s="126"/>
      <c r="W874" s="34"/>
      <c r="X874" s="126"/>
      <c r="Y874" s="34"/>
      <c r="Z874" s="34"/>
      <c r="AA874" s="34"/>
      <c r="AB874" s="34"/>
      <c r="AC874" s="34"/>
      <c r="AD874" s="34"/>
      <c r="AE874" s="34"/>
      <c r="AF874" s="34"/>
      <c r="AG874" s="34"/>
      <c r="AH874" s="34"/>
      <c r="AI874" s="34"/>
      <c r="AJ874" s="34"/>
      <c r="AK874" s="34"/>
      <c r="AL874" s="34"/>
      <c r="AM874" s="34"/>
      <c r="AN874" s="34"/>
      <c r="AO874" s="34"/>
    </row>
    <row r="875">
      <c r="A875" s="34"/>
      <c r="B875" s="126"/>
      <c r="C875" s="34"/>
      <c r="D875" s="34"/>
      <c r="E875" s="34"/>
      <c r="F875" s="34"/>
      <c r="G875" s="126"/>
      <c r="H875" s="34"/>
      <c r="I875" s="34"/>
      <c r="J875" s="34"/>
      <c r="K875" s="34"/>
      <c r="L875" s="34"/>
      <c r="M875" s="126"/>
      <c r="N875" s="34"/>
      <c r="O875" s="34"/>
      <c r="P875" s="34"/>
      <c r="Q875" s="34"/>
      <c r="R875" s="34"/>
      <c r="S875" s="34"/>
      <c r="T875" s="34"/>
      <c r="U875" s="34"/>
      <c r="V875" s="126"/>
      <c r="W875" s="34"/>
      <c r="X875" s="126"/>
      <c r="Y875" s="34"/>
      <c r="Z875" s="34"/>
      <c r="AA875" s="34"/>
      <c r="AB875" s="34"/>
      <c r="AC875" s="34"/>
      <c r="AD875" s="34"/>
      <c r="AE875" s="34"/>
      <c r="AF875" s="34"/>
      <c r="AG875" s="34"/>
      <c r="AH875" s="34"/>
      <c r="AI875" s="34"/>
      <c r="AJ875" s="34"/>
      <c r="AK875" s="34"/>
      <c r="AL875" s="34"/>
      <c r="AM875" s="34"/>
      <c r="AN875" s="34"/>
      <c r="AO875" s="34"/>
    </row>
    <row r="876">
      <c r="A876" s="34"/>
      <c r="B876" s="126"/>
      <c r="C876" s="34"/>
      <c r="D876" s="34"/>
      <c r="E876" s="34"/>
      <c r="F876" s="34"/>
      <c r="G876" s="126"/>
      <c r="H876" s="34"/>
      <c r="I876" s="34"/>
      <c r="J876" s="34"/>
      <c r="K876" s="34"/>
      <c r="L876" s="34"/>
      <c r="M876" s="126"/>
      <c r="N876" s="34"/>
      <c r="O876" s="34"/>
      <c r="P876" s="34"/>
      <c r="Q876" s="34"/>
      <c r="R876" s="34"/>
      <c r="S876" s="34"/>
      <c r="T876" s="34"/>
      <c r="U876" s="34"/>
      <c r="V876" s="126"/>
      <c r="W876" s="34"/>
      <c r="X876" s="126"/>
      <c r="Y876" s="34"/>
      <c r="Z876" s="34"/>
      <c r="AA876" s="34"/>
      <c r="AB876" s="34"/>
      <c r="AC876" s="34"/>
      <c r="AD876" s="34"/>
      <c r="AE876" s="34"/>
      <c r="AF876" s="34"/>
      <c r="AG876" s="34"/>
      <c r="AH876" s="34"/>
      <c r="AI876" s="34"/>
      <c r="AJ876" s="34"/>
      <c r="AK876" s="34"/>
      <c r="AL876" s="34"/>
      <c r="AM876" s="34"/>
      <c r="AN876" s="34"/>
      <c r="AO876" s="34"/>
    </row>
    <row r="877">
      <c r="A877" s="34"/>
      <c r="B877" s="126"/>
      <c r="C877" s="34"/>
      <c r="D877" s="34"/>
      <c r="E877" s="34"/>
      <c r="F877" s="34"/>
      <c r="G877" s="126"/>
      <c r="H877" s="34"/>
      <c r="I877" s="34"/>
      <c r="J877" s="34"/>
      <c r="K877" s="34"/>
      <c r="L877" s="34"/>
      <c r="M877" s="126"/>
      <c r="N877" s="34"/>
      <c r="O877" s="34"/>
      <c r="P877" s="34"/>
      <c r="Q877" s="34"/>
      <c r="R877" s="34"/>
      <c r="S877" s="34"/>
      <c r="T877" s="34"/>
      <c r="U877" s="34"/>
      <c r="V877" s="126"/>
      <c r="W877" s="34"/>
      <c r="X877" s="126"/>
      <c r="Y877" s="34"/>
      <c r="Z877" s="34"/>
      <c r="AA877" s="34"/>
      <c r="AB877" s="34"/>
      <c r="AC877" s="34"/>
      <c r="AD877" s="34"/>
      <c r="AE877" s="34"/>
      <c r="AF877" s="34"/>
      <c r="AG877" s="34"/>
      <c r="AH877" s="34"/>
      <c r="AI877" s="34"/>
      <c r="AJ877" s="34"/>
      <c r="AK877" s="34"/>
      <c r="AL877" s="34"/>
      <c r="AM877" s="34"/>
      <c r="AN877" s="34"/>
      <c r="AO877" s="34"/>
    </row>
    <row r="878">
      <c r="A878" s="34"/>
      <c r="B878" s="126"/>
      <c r="C878" s="34"/>
      <c r="D878" s="34"/>
      <c r="E878" s="34"/>
      <c r="F878" s="34"/>
      <c r="G878" s="126"/>
      <c r="H878" s="34"/>
      <c r="I878" s="34"/>
      <c r="J878" s="34"/>
      <c r="K878" s="34"/>
      <c r="L878" s="34"/>
      <c r="M878" s="126"/>
      <c r="N878" s="34"/>
      <c r="O878" s="34"/>
      <c r="P878" s="34"/>
      <c r="Q878" s="34"/>
      <c r="R878" s="34"/>
      <c r="S878" s="34"/>
      <c r="T878" s="34"/>
      <c r="U878" s="34"/>
      <c r="V878" s="126"/>
      <c r="W878" s="34"/>
      <c r="X878" s="126"/>
      <c r="Y878" s="34"/>
      <c r="Z878" s="34"/>
      <c r="AA878" s="34"/>
      <c r="AB878" s="34"/>
      <c r="AC878" s="34"/>
      <c r="AD878" s="34"/>
      <c r="AE878" s="34"/>
      <c r="AF878" s="34"/>
      <c r="AG878" s="34"/>
      <c r="AH878" s="34"/>
      <c r="AI878" s="34"/>
      <c r="AJ878" s="34"/>
      <c r="AK878" s="34"/>
      <c r="AL878" s="34"/>
      <c r="AM878" s="34"/>
      <c r="AN878" s="34"/>
      <c r="AO878" s="34"/>
    </row>
    <row r="879">
      <c r="A879" s="34"/>
      <c r="B879" s="126"/>
      <c r="C879" s="34"/>
      <c r="D879" s="34"/>
      <c r="E879" s="34"/>
      <c r="F879" s="34"/>
      <c r="G879" s="126"/>
      <c r="H879" s="34"/>
      <c r="I879" s="34"/>
      <c r="J879" s="34"/>
      <c r="K879" s="34"/>
      <c r="L879" s="34"/>
      <c r="M879" s="126"/>
      <c r="N879" s="34"/>
      <c r="O879" s="34"/>
      <c r="P879" s="34"/>
      <c r="Q879" s="34"/>
      <c r="R879" s="34"/>
      <c r="S879" s="34"/>
      <c r="T879" s="34"/>
      <c r="U879" s="34"/>
      <c r="V879" s="126"/>
      <c r="W879" s="34"/>
      <c r="X879" s="126"/>
      <c r="Y879" s="34"/>
      <c r="Z879" s="34"/>
      <c r="AA879" s="34"/>
      <c r="AB879" s="34"/>
      <c r="AC879" s="34"/>
      <c r="AD879" s="34"/>
      <c r="AE879" s="34"/>
      <c r="AF879" s="34"/>
      <c r="AG879" s="34"/>
      <c r="AH879" s="34"/>
      <c r="AI879" s="34"/>
      <c r="AJ879" s="34"/>
      <c r="AK879" s="34"/>
      <c r="AL879" s="34"/>
      <c r="AM879" s="34"/>
      <c r="AN879" s="34"/>
      <c r="AO879" s="34"/>
    </row>
    <row r="880">
      <c r="A880" s="34"/>
      <c r="B880" s="126"/>
      <c r="C880" s="34"/>
      <c r="D880" s="34"/>
      <c r="E880" s="34"/>
      <c r="F880" s="34"/>
      <c r="G880" s="126"/>
      <c r="H880" s="34"/>
      <c r="I880" s="34"/>
      <c r="J880" s="34"/>
      <c r="K880" s="34"/>
      <c r="L880" s="34"/>
      <c r="M880" s="126"/>
      <c r="N880" s="34"/>
      <c r="O880" s="34"/>
      <c r="P880" s="34"/>
      <c r="Q880" s="34"/>
      <c r="R880" s="34"/>
      <c r="S880" s="34"/>
      <c r="T880" s="34"/>
      <c r="U880" s="34"/>
      <c r="V880" s="126"/>
      <c r="W880" s="34"/>
      <c r="X880" s="126"/>
      <c r="Y880" s="34"/>
      <c r="Z880" s="34"/>
      <c r="AA880" s="34"/>
      <c r="AB880" s="34"/>
      <c r="AC880" s="34"/>
      <c r="AD880" s="34"/>
      <c r="AE880" s="34"/>
      <c r="AF880" s="34"/>
      <c r="AG880" s="34"/>
      <c r="AH880" s="34"/>
      <c r="AI880" s="34"/>
      <c r="AJ880" s="34"/>
      <c r="AK880" s="34"/>
      <c r="AL880" s="34"/>
      <c r="AM880" s="34"/>
      <c r="AN880" s="34"/>
      <c r="AO880" s="34"/>
    </row>
    <row r="881">
      <c r="A881" s="34"/>
      <c r="B881" s="126"/>
      <c r="C881" s="34"/>
      <c r="D881" s="34"/>
      <c r="E881" s="34"/>
      <c r="F881" s="34"/>
      <c r="G881" s="126"/>
      <c r="H881" s="34"/>
      <c r="I881" s="34"/>
      <c r="J881" s="34"/>
      <c r="K881" s="34"/>
      <c r="L881" s="34"/>
      <c r="M881" s="126"/>
      <c r="N881" s="34"/>
      <c r="O881" s="34"/>
      <c r="P881" s="34"/>
      <c r="Q881" s="34"/>
      <c r="R881" s="34"/>
      <c r="S881" s="34"/>
      <c r="T881" s="34"/>
      <c r="U881" s="34"/>
      <c r="V881" s="126"/>
      <c r="W881" s="34"/>
      <c r="X881" s="126"/>
      <c r="Y881" s="34"/>
      <c r="Z881" s="34"/>
      <c r="AA881" s="34"/>
      <c r="AB881" s="34"/>
      <c r="AC881" s="34"/>
      <c r="AD881" s="34"/>
      <c r="AE881" s="34"/>
      <c r="AF881" s="34"/>
      <c r="AG881" s="34"/>
      <c r="AH881" s="34"/>
      <c r="AI881" s="34"/>
      <c r="AJ881" s="34"/>
      <c r="AK881" s="34"/>
      <c r="AL881" s="34"/>
      <c r="AM881" s="34"/>
      <c r="AN881" s="34"/>
      <c r="AO881" s="34"/>
    </row>
    <row r="882">
      <c r="A882" s="34"/>
      <c r="B882" s="126"/>
      <c r="C882" s="34"/>
      <c r="D882" s="34"/>
      <c r="E882" s="34"/>
      <c r="F882" s="34"/>
      <c r="G882" s="126"/>
      <c r="H882" s="34"/>
      <c r="I882" s="34"/>
      <c r="J882" s="34"/>
      <c r="K882" s="34"/>
      <c r="L882" s="34"/>
      <c r="M882" s="126"/>
      <c r="N882" s="34"/>
      <c r="O882" s="34"/>
      <c r="P882" s="34"/>
      <c r="Q882" s="34"/>
      <c r="R882" s="34"/>
      <c r="S882" s="34"/>
      <c r="T882" s="34"/>
      <c r="U882" s="34"/>
      <c r="V882" s="126"/>
      <c r="W882" s="34"/>
      <c r="X882" s="126"/>
      <c r="Y882" s="34"/>
      <c r="Z882" s="34"/>
      <c r="AA882" s="34"/>
      <c r="AB882" s="34"/>
      <c r="AC882" s="34"/>
      <c r="AD882" s="34"/>
      <c r="AE882" s="34"/>
      <c r="AF882" s="34"/>
      <c r="AG882" s="34"/>
      <c r="AH882" s="34"/>
      <c r="AI882" s="34"/>
      <c r="AJ882" s="34"/>
      <c r="AK882" s="34"/>
      <c r="AL882" s="34"/>
      <c r="AM882" s="34"/>
      <c r="AN882" s="34"/>
      <c r="AO882" s="34"/>
    </row>
    <row r="883">
      <c r="A883" s="34"/>
      <c r="B883" s="126"/>
      <c r="C883" s="34"/>
      <c r="D883" s="34"/>
      <c r="E883" s="34"/>
      <c r="F883" s="34"/>
      <c r="G883" s="126"/>
      <c r="H883" s="34"/>
      <c r="I883" s="34"/>
      <c r="J883" s="34"/>
      <c r="K883" s="34"/>
      <c r="L883" s="34"/>
      <c r="M883" s="126"/>
      <c r="N883" s="34"/>
      <c r="O883" s="34"/>
      <c r="P883" s="34"/>
      <c r="Q883" s="34"/>
      <c r="R883" s="34"/>
      <c r="S883" s="34"/>
      <c r="T883" s="34"/>
      <c r="U883" s="34"/>
      <c r="V883" s="126"/>
      <c r="W883" s="34"/>
      <c r="X883" s="126"/>
      <c r="Y883" s="34"/>
      <c r="Z883" s="34"/>
      <c r="AA883" s="34"/>
      <c r="AB883" s="34"/>
      <c r="AC883" s="34"/>
      <c r="AD883" s="34"/>
      <c r="AE883" s="34"/>
      <c r="AF883" s="34"/>
      <c r="AG883" s="34"/>
      <c r="AH883" s="34"/>
      <c r="AI883" s="34"/>
      <c r="AJ883" s="34"/>
      <c r="AK883" s="34"/>
      <c r="AL883" s="34"/>
      <c r="AM883" s="34"/>
      <c r="AN883" s="34"/>
      <c r="AO883" s="34"/>
    </row>
    <row r="884">
      <c r="A884" s="34"/>
      <c r="B884" s="126"/>
      <c r="C884" s="34"/>
      <c r="D884" s="34"/>
      <c r="E884" s="34"/>
      <c r="F884" s="34"/>
      <c r="G884" s="126"/>
      <c r="H884" s="34"/>
      <c r="I884" s="34"/>
      <c r="J884" s="34"/>
      <c r="K884" s="34"/>
      <c r="L884" s="34"/>
      <c r="M884" s="126"/>
      <c r="N884" s="34"/>
      <c r="O884" s="34"/>
      <c r="P884" s="34"/>
      <c r="Q884" s="34"/>
      <c r="R884" s="34"/>
      <c r="S884" s="34"/>
      <c r="T884" s="34"/>
      <c r="U884" s="34"/>
      <c r="V884" s="126"/>
      <c r="W884" s="34"/>
      <c r="X884" s="126"/>
      <c r="Y884" s="34"/>
      <c r="Z884" s="34"/>
      <c r="AA884" s="34"/>
      <c r="AB884" s="34"/>
      <c r="AC884" s="34"/>
      <c r="AD884" s="34"/>
      <c r="AE884" s="34"/>
      <c r="AF884" s="34"/>
      <c r="AG884" s="34"/>
      <c r="AH884" s="34"/>
      <c r="AI884" s="34"/>
      <c r="AJ884" s="34"/>
      <c r="AK884" s="34"/>
      <c r="AL884" s="34"/>
      <c r="AM884" s="34"/>
      <c r="AN884" s="34"/>
      <c r="AO884" s="34"/>
    </row>
    <row r="885">
      <c r="A885" s="34"/>
      <c r="B885" s="126"/>
      <c r="C885" s="34"/>
      <c r="D885" s="34"/>
      <c r="E885" s="34"/>
      <c r="F885" s="34"/>
      <c r="G885" s="126"/>
      <c r="H885" s="34"/>
      <c r="I885" s="34"/>
      <c r="J885" s="34"/>
      <c r="K885" s="34"/>
      <c r="L885" s="34"/>
      <c r="M885" s="126"/>
      <c r="N885" s="34"/>
      <c r="O885" s="34"/>
      <c r="P885" s="34"/>
      <c r="Q885" s="34"/>
      <c r="R885" s="34"/>
      <c r="S885" s="34"/>
      <c r="T885" s="34"/>
      <c r="U885" s="34"/>
      <c r="V885" s="126"/>
      <c r="W885" s="34"/>
      <c r="X885" s="126"/>
      <c r="Y885" s="34"/>
      <c r="Z885" s="34"/>
      <c r="AA885" s="34"/>
      <c r="AB885" s="34"/>
      <c r="AC885" s="34"/>
      <c r="AD885" s="34"/>
      <c r="AE885" s="34"/>
      <c r="AF885" s="34"/>
      <c r="AG885" s="34"/>
      <c r="AH885" s="34"/>
      <c r="AI885" s="34"/>
      <c r="AJ885" s="34"/>
      <c r="AK885" s="34"/>
      <c r="AL885" s="34"/>
      <c r="AM885" s="34"/>
      <c r="AN885" s="34"/>
      <c r="AO885" s="34"/>
    </row>
    <row r="886">
      <c r="A886" s="34"/>
      <c r="B886" s="126"/>
      <c r="C886" s="34"/>
      <c r="D886" s="34"/>
      <c r="E886" s="34"/>
      <c r="F886" s="34"/>
      <c r="G886" s="126"/>
      <c r="H886" s="34"/>
      <c r="I886" s="34"/>
      <c r="J886" s="34"/>
      <c r="K886" s="34"/>
      <c r="L886" s="34"/>
      <c r="M886" s="126"/>
      <c r="N886" s="34"/>
      <c r="O886" s="34"/>
      <c r="P886" s="34"/>
      <c r="Q886" s="34"/>
      <c r="R886" s="34"/>
      <c r="S886" s="34"/>
      <c r="T886" s="34"/>
      <c r="U886" s="34"/>
      <c r="V886" s="126"/>
      <c r="W886" s="34"/>
      <c r="X886" s="126"/>
      <c r="Y886" s="34"/>
      <c r="Z886" s="34"/>
      <c r="AA886" s="34"/>
      <c r="AB886" s="34"/>
      <c r="AC886" s="34"/>
      <c r="AD886" s="34"/>
      <c r="AE886" s="34"/>
      <c r="AF886" s="34"/>
      <c r="AG886" s="34"/>
      <c r="AH886" s="34"/>
      <c r="AI886" s="34"/>
      <c r="AJ886" s="34"/>
      <c r="AK886" s="34"/>
      <c r="AL886" s="34"/>
      <c r="AM886" s="34"/>
      <c r="AN886" s="34"/>
      <c r="AO886" s="34"/>
    </row>
    <row r="887">
      <c r="A887" s="34"/>
      <c r="B887" s="126"/>
      <c r="C887" s="34"/>
      <c r="D887" s="34"/>
      <c r="E887" s="34"/>
      <c r="F887" s="34"/>
      <c r="G887" s="126"/>
      <c r="H887" s="34"/>
      <c r="I887" s="34"/>
      <c r="J887" s="34"/>
      <c r="K887" s="34"/>
      <c r="L887" s="34"/>
      <c r="M887" s="126"/>
      <c r="N887" s="34"/>
      <c r="O887" s="34"/>
      <c r="P887" s="34"/>
      <c r="Q887" s="34"/>
      <c r="R887" s="34"/>
      <c r="S887" s="34"/>
      <c r="T887" s="34"/>
      <c r="U887" s="34"/>
      <c r="V887" s="126"/>
      <c r="W887" s="34"/>
      <c r="X887" s="126"/>
      <c r="Y887" s="34"/>
      <c r="Z887" s="34"/>
      <c r="AA887" s="34"/>
      <c r="AB887" s="34"/>
      <c r="AC887" s="34"/>
      <c r="AD887" s="34"/>
      <c r="AE887" s="34"/>
      <c r="AF887" s="34"/>
      <c r="AG887" s="34"/>
      <c r="AH887" s="34"/>
      <c r="AI887" s="34"/>
      <c r="AJ887" s="34"/>
      <c r="AK887" s="34"/>
      <c r="AL887" s="34"/>
      <c r="AM887" s="34"/>
      <c r="AN887" s="34"/>
      <c r="AO887" s="34"/>
    </row>
    <row r="888">
      <c r="A888" s="34"/>
      <c r="B888" s="126"/>
      <c r="C888" s="34"/>
      <c r="D888" s="34"/>
      <c r="E888" s="34"/>
      <c r="F888" s="34"/>
      <c r="G888" s="126"/>
      <c r="H888" s="34"/>
      <c r="I888" s="34"/>
      <c r="J888" s="34"/>
      <c r="K888" s="34"/>
      <c r="L888" s="34"/>
      <c r="M888" s="126"/>
      <c r="N888" s="34"/>
      <c r="O888" s="34"/>
      <c r="P888" s="34"/>
      <c r="Q888" s="34"/>
      <c r="R888" s="34"/>
      <c r="S888" s="34"/>
      <c r="T888" s="34"/>
      <c r="U888" s="34"/>
      <c r="V888" s="126"/>
      <c r="W888" s="34"/>
      <c r="X888" s="126"/>
      <c r="Y888" s="34"/>
      <c r="Z888" s="34"/>
      <c r="AA888" s="34"/>
      <c r="AB888" s="34"/>
      <c r="AC888" s="34"/>
      <c r="AD888" s="34"/>
      <c r="AE888" s="34"/>
      <c r="AF888" s="34"/>
      <c r="AG888" s="34"/>
      <c r="AH888" s="34"/>
      <c r="AI888" s="34"/>
      <c r="AJ888" s="34"/>
      <c r="AK888" s="34"/>
      <c r="AL888" s="34"/>
      <c r="AM888" s="34"/>
      <c r="AN888" s="34"/>
      <c r="AO888" s="34"/>
    </row>
    <row r="889">
      <c r="A889" s="34"/>
      <c r="B889" s="126"/>
      <c r="C889" s="34"/>
      <c r="D889" s="34"/>
      <c r="E889" s="34"/>
      <c r="F889" s="34"/>
      <c r="G889" s="126"/>
      <c r="H889" s="34"/>
      <c r="I889" s="34"/>
      <c r="J889" s="34"/>
      <c r="K889" s="34"/>
      <c r="L889" s="34"/>
      <c r="M889" s="126"/>
      <c r="N889" s="34"/>
      <c r="O889" s="34"/>
      <c r="P889" s="34"/>
      <c r="Q889" s="34"/>
      <c r="R889" s="34"/>
      <c r="S889" s="34"/>
      <c r="T889" s="34"/>
      <c r="U889" s="34"/>
      <c r="V889" s="126"/>
      <c r="W889" s="34"/>
      <c r="X889" s="126"/>
      <c r="Y889" s="34"/>
      <c r="Z889" s="34"/>
      <c r="AA889" s="34"/>
      <c r="AB889" s="34"/>
      <c r="AC889" s="34"/>
      <c r="AD889" s="34"/>
      <c r="AE889" s="34"/>
      <c r="AF889" s="34"/>
      <c r="AG889" s="34"/>
      <c r="AH889" s="34"/>
      <c r="AI889" s="34"/>
      <c r="AJ889" s="34"/>
      <c r="AK889" s="34"/>
      <c r="AL889" s="34"/>
      <c r="AM889" s="34"/>
      <c r="AN889" s="34"/>
      <c r="AO889" s="34"/>
    </row>
    <row r="890">
      <c r="A890" s="34"/>
      <c r="B890" s="126"/>
      <c r="C890" s="34"/>
      <c r="D890" s="34"/>
      <c r="E890" s="34"/>
      <c r="F890" s="34"/>
      <c r="G890" s="126"/>
      <c r="H890" s="34"/>
      <c r="I890" s="34"/>
      <c r="J890" s="34"/>
      <c r="K890" s="34"/>
      <c r="L890" s="34"/>
      <c r="M890" s="126"/>
      <c r="N890" s="34"/>
      <c r="O890" s="34"/>
      <c r="P890" s="34"/>
      <c r="Q890" s="34"/>
      <c r="R890" s="34"/>
      <c r="S890" s="34"/>
      <c r="T890" s="34"/>
      <c r="U890" s="34"/>
      <c r="V890" s="126"/>
      <c r="W890" s="34"/>
      <c r="X890" s="126"/>
      <c r="Y890" s="34"/>
      <c r="Z890" s="34"/>
      <c r="AA890" s="34"/>
      <c r="AB890" s="34"/>
      <c r="AC890" s="34"/>
      <c r="AD890" s="34"/>
      <c r="AE890" s="34"/>
      <c r="AF890" s="34"/>
      <c r="AG890" s="34"/>
      <c r="AH890" s="34"/>
      <c r="AI890" s="34"/>
      <c r="AJ890" s="34"/>
      <c r="AK890" s="34"/>
      <c r="AL890" s="34"/>
      <c r="AM890" s="34"/>
      <c r="AN890" s="34"/>
      <c r="AO890" s="34"/>
    </row>
    <row r="891">
      <c r="A891" s="34"/>
      <c r="B891" s="126"/>
      <c r="C891" s="34"/>
      <c r="D891" s="34"/>
      <c r="E891" s="34"/>
      <c r="F891" s="34"/>
      <c r="G891" s="126"/>
      <c r="H891" s="34"/>
      <c r="I891" s="34"/>
      <c r="J891" s="34"/>
      <c r="K891" s="34"/>
      <c r="L891" s="34"/>
      <c r="M891" s="126"/>
      <c r="N891" s="34"/>
      <c r="O891" s="34"/>
      <c r="P891" s="34"/>
      <c r="Q891" s="34"/>
      <c r="R891" s="34"/>
      <c r="S891" s="34"/>
      <c r="T891" s="34"/>
      <c r="U891" s="34"/>
      <c r="V891" s="126"/>
      <c r="W891" s="34"/>
      <c r="X891" s="126"/>
      <c r="Y891" s="34"/>
      <c r="Z891" s="34"/>
      <c r="AA891" s="34"/>
      <c r="AB891" s="34"/>
      <c r="AC891" s="34"/>
      <c r="AD891" s="34"/>
      <c r="AE891" s="34"/>
      <c r="AF891" s="34"/>
      <c r="AG891" s="34"/>
      <c r="AH891" s="34"/>
      <c r="AI891" s="34"/>
      <c r="AJ891" s="34"/>
      <c r="AK891" s="34"/>
      <c r="AL891" s="34"/>
      <c r="AM891" s="34"/>
      <c r="AN891" s="34"/>
      <c r="AO891" s="34"/>
    </row>
    <row r="892">
      <c r="A892" s="34"/>
      <c r="B892" s="126"/>
      <c r="C892" s="34"/>
      <c r="D892" s="34"/>
      <c r="E892" s="34"/>
      <c r="F892" s="34"/>
      <c r="G892" s="126"/>
      <c r="H892" s="34"/>
      <c r="I892" s="34"/>
      <c r="J892" s="34"/>
      <c r="K892" s="34"/>
      <c r="L892" s="34"/>
      <c r="M892" s="126"/>
      <c r="N892" s="34"/>
      <c r="O892" s="34"/>
      <c r="P892" s="34"/>
      <c r="Q892" s="34"/>
      <c r="R892" s="34"/>
      <c r="S892" s="34"/>
      <c r="T892" s="34"/>
      <c r="U892" s="34"/>
      <c r="V892" s="126"/>
      <c r="W892" s="34"/>
      <c r="X892" s="126"/>
      <c r="Y892" s="34"/>
      <c r="Z892" s="34"/>
      <c r="AA892" s="34"/>
      <c r="AB892" s="34"/>
      <c r="AC892" s="34"/>
      <c r="AD892" s="34"/>
      <c r="AE892" s="34"/>
      <c r="AF892" s="34"/>
      <c r="AG892" s="34"/>
      <c r="AH892" s="34"/>
      <c r="AI892" s="34"/>
      <c r="AJ892" s="34"/>
      <c r="AK892" s="34"/>
      <c r="AL892" s="34"/>
      <c r="AM892" s="34"/>
      <c r="AN892" s="34"/>
      <c r="AO892" s="34"/>
    </row>
    <row r="893">
      <c r="A893" s="34"/>
      <c r="B893" s="126"/>
      <c r="C893" s="34"/>
      <c r="D893" s="34"/>
      <c r="E893" s="34"/>
      <c r="F893" s="34"/>
      <c r="G893" s="126"/>
      <c r="H893" s="34"/>
      <c r="I893" s="34"/>
      <c r="J893" s="34"/>
      <c r="K893" s="34"/>
      <c r="L893" s="34"/>
      <c r="M893" s="126"/>
      <c r="N893" s="34"/>
      <c r="O893" s="34"/>
      <c r="P893" s="34"/>
      <c r="Q893" s="34"/>
      <c r="R893" s="34"/>
      <c r="S893" s="34"/>
      <c r="T893" s="34"/>
      <c r="U893" s="34"/>
      <c r="V893" s="126"/>
      <c r="W893" s="34"/>
      <c r="X893" s="126"/>
      <c r="Y893" s="34"/>
      <c r="Z893" s="34"/>
      <c r="AA893" s="34"/>
      <c r="AB893" s="34"/>
      <c r="AC893" s="34"/>
      <c r="AD893" s="34"/>
      <c r="AE893" s="34"/>
      <c r="AF893" s="34"/>
      <c r="AG893" s="34"/>
      <c r="AH893" s="34"/>
      <c r="AI893" s="34"/>
      <c r="AJ893" s="34"/>
      <c r="AK893" s="34"/>
      <c r="AL893" s="34"/>
      <c r="AM893" s="34"/>
      <c r="AN893" s="34"/>
      <c r="AO893" s="34"/>
    </row>
    <row r="894">
      <c r="A894" s="34"/>
      <c r="B894" s="126"/>
      <c r="C894" s="34"/>
      <c r="D894" s="34"/>
      <c r="E894" s="34"/>
      <c r="F894" s="34"/>
      <c r="G894" s="126"/>
      <c r="H894" s="34"/>
      <c r="I894" s="34"/>
      <c r="J894" s="34"/>
      <c r="K894" s="34"/>
      <c r="L894" s="34"/>
      <c r="M894" s="126"/>
      <c r="N894" s="34"/>
      <c r="O894" s="34"/>
      <c r="P894" s="34"/>
      <c r="Q894" s="34"/>
      <c r="R894" s="34"/>
      <c r="S894" s="34"/>
      <c r="T894" s="34"/>
      <c r="U894" s="34"/>
      <c r="V894" s="126"/>
      <c r="W894" s="34"/>
      <c r="X894" s="126"/>
      <c r="Y894" s="34"/>
      <c r="Z894" s="34"/>
      <c r="AA894" s="34"/>
      <c r="AB894" s="34"/>
      <c r="AC894" s="34"/>
      <c r="AD894" s="34"/>
      <c r="AE894" s="34"/>
      <c r="AF894" s="34"/>
      <c r="AG894" s="34"/>
      <c r="AH894" s="34"/>
      <c r="AI894" s="34"/>
      <c r="AJ894" s="34"/>
      <c r="AK894" s="34"/>
      <c r="AL894" s="34"/>
      <c r="AM894" s="34"/>
      <c r="AN894" s="34"/>
      <c r="AO894" s="34"/>
    </row>
    <row r="895">
      <c r="A895" s="34"/>
      <c r="B895" s="126"/>
      <c r="C895" s="34"/>
      <c r="D895" s="34"/>
      <c r="E895" s="34"/>
      <c r="F895" s="34"/>
      <c r="G895" s="126"/>
      <c r="H895" s="34"/>
      <c r="I895" s="34"/>
      <c r="J895" s="34"/>
      <c r="K895" s="34"/>
      <c r="L895" s="34"/>
      <c r="M895" s="126"/>
      <c r="N895" s="34"/>
      <c r="O895" s="34"/>
      <c r="P895" s="34"/>
      <c r="Q895" s="34"/>
      <c r="R895" s="34"/>
      <c r="S895" s="34"/>
      <c r="T895" s="34"/>
      <c r="U895" s="34"/>
      <c r="V895" s="126"/>
      <c r="W895" s="34"/>
      <c r="X895" s="126"/>
      <c r="Y895" s="34"/>
      <c r="Z895" s="34"/>
      <c r="AA895" s="34"/>
      <c r="AB895" s="34"/>
      <c r="AC895" s="34"/>
      <c r="AD895" s="34"/>
      <c r="AE895" s="34"/>
      <c r="AF895" s="34"/>
      <c r="AG895" s="34"/>
      <c r="AH895" s="34"/>
      <c r="AI895" s="34"/>
      <c r="AJ895" s="34"/>
      <c r="AK895" s="34"/>
      <c r="AL895" s="34"/>
      <c r="AM895" s="34"/>
      <c r="AN895" s="34"/>
      <c r="AO895" s="34"/>
    </row>
    <row r="896">
      <c r="A896" s="34"/>
      <c r="B896" s="126"/>
      <c r="C896" s="34"/>
      <c r="D896" s="34"/>
      <c r="E896" s="34"/>
      <c r="F896" s="34"/>
      <c r="G896" s="126"/>
      <c r="H896" s="34"/>
      <c r="I896" s="34"/>
      <c r="J896" s="34"/>
      <c r="K896" s="34"/>
      <c r="L896" s="34"/>
      <c r="M896" s="126"/>
      <c r="N896" s="34"/>
      <c r="O896" s="34"/>
      <c r="P896" s="34"/>
      <c r="Q896" s="34"/>
      <c r="R896" s="34"/>
      <c r="S896" s="34"/>
      <c r="T896" s="34"/>
      <c r="U896" s="34"/>
      <c r="V896" s="126"/>
      <c r="W896" s="34"/>
      <c r="X896" s="126"/>
      <c r="Y896" s="34"/>
      <c r="Z896" s="34"/>
      <c r="AA896" s="34"/>
      <c r="AB896" s="34"/>
      <c r="AC896" s="34"/>
      <c r="AD896" s="34"/>
      <c r="AE896" s="34"/>
      <c r="AF896" s="34"/>
      <c r="AG896" s="34"/>
      <c r="AH896" s="34"/>
      <c r="AI896" s="34"/>
      <c r="AJ896" s="34"/>
      <c r="AK896" s="34"/>
      <c r="AL896" s="34"/>
      <c r="AM896" s="34"/>
      <c r="AN896" s="34"/>
      <c r="AO896" s="34"/>
    </row>
    <row r="897">
      <c r="A897" s="34"/>
      <c r="B897" s="126"/>
      <c r="C897" s="34"/>
      <c r="D897" s="34"/>
      <c r="E897" s="34"/>
      <c r="F897" s="34"/>
      <c r="G897" s="126"/>
      <c r="H897" s="34"/>
      <c r="I897" s="34"/>
      <c r="J897" s="34"/>
      <c r="K897" s="34"/>
      <c r="L897" s="34"/>
      <c r="M897" s="126"/>
      <c r="N897" s="34"/>
      <c r="O897" s="34"/>
      <c r="P897" s="34"/>
      <c r="Q897" s="34"/>
      <c r="R897" s="34"/>
      <c r="S897" s="34"/>
      <c r="T897" s="34"/>
      <c r="U897" s="34"/>
      <c r="V897" s="126"/>
      <c r="W897" s="34"/>
      <c r="X897" s="126"/>
      <c r="Y897" s="34"/>
      <c r="Z897" s="34"/>
      <c r="AA897" s="34"/>
      <c r="AB897" s="34"/>
      <c r="AC897" s="34"/>
      <c r="AD897" s="34"/>
      <c r="AE897" s="34"/>
      <c r="AF897" s="34"/>
      <c r="AG897" s="34"/>
      <c r="AH897" s="34"/>
      <c r="AI897" s="34"/>
      <c r="AJ897" s="34"/>
      <c r="AK897" s="34"/>
      <c r="AL897" s="34"/>
      <c r="AM897" s="34"/>
      <c r="AN897" s="34"/>
      <c r="AO897" s="34"/>
    </row>
    <row r="898">
      <c r="A898" s="34"/>
      <c r="B898" s="126"/>
      <c r="C898" s="34"/>
      <c r="D898" s="34"/>
      <c r="E898" s="34"/>
      <c r="F898" s="34"/>
      <c r="G898" s="126"/>
      <c r="H898" s="34"/>
      <c r="I898" s="34"/>
      <c r="J898" s="34"/>
      <c r="K898" s="34"/>
      <c r="L898" s="34"/>
      <c r="M898" s="126"/>
      <c r="N898" s="34"/>
      <c r="O898" s="34"/>
      <c r="P898" s="34"/>
      <c r="Q898" s="34"/>
      <c r="R898" s="34"/>
      <c r="S898" s="34"/>
      <c r="T898" s="34"/>
      <c r="U898" s="34"/>
      <c r="V898" s="126"/>
      <c r="W898" s="34"/>
      <c r="X898" s="126"/>
      <c r="Y898" s="34"/>
      <c r="Z898" s="34"/>
      <c r="AA898" s="34"/>
      <c r="AB898" s="34"/>
      <c r="AC898" s="34"/>
      <c r="AD898" s="34"/>
      <c r="AE898" s="34"/>
      <c r="AF898" s="34"/>
      <c r="AG898" s="34"/>
      <c r="AH898" s="34"/>
      <c r="AI898" s="34"/>
      <c r="AJ898" s="34"/>
      <c r="AK898" s="34"/>
      <c r="AL898" s="34"/>
      <c r="AM898" s="34"/>
      <c r="AN898" s="34"/>
      <c r="AO898" s="34"/>
    </row>
    <row r="899">
      <c r="A899" s="34"/>
      <c r="B899" s="126"/>
      <c r="C899" s="34"/>
      <c r="D899" s="34"/>
      <c r="E899" s="34"/>
      <c r="F899" s="34"/>
      <c r="G899" s="126"/>
      <c r="H899" s="34"/>
      <c r="I899" s="34"/>
      <c r="J899" s="34"/>
      <c r="K899" s="34"/>
      <c r="L899" s="34"/>
      <c r="M899" s="126"/>
      <c r="N899" s="34"/>
      <c r="O899" s="34"/>
      <c r="P899" s="34"/>
      <c r="Q899" s="34"/>
      <c r="R899" s="34"/>
      <c r="S899" s="34"/>
      <c r="T899" s="34"/>
      <c r="U899" s="34"/>
      <c r="V899" s="126"/>
      <c r="W899" s="34"/>
      <c r="X899" s="126"/>
      <c r="Y899" s="34"/>
      <c r="Z899" s="34"/>
      <c r="AA899" s="34"/>
      <c r="AB899" s="34"/>
      <c r="AC899" s="34"/>
      <c r="AD899" s="34"/>
      <c r="AE899" s="34"/>
      <c r="AF899" s="34"/>
      <c r="AG899" s="34"/>
      <c r="AH899" s="34"/>
      <c r="AI899" s="34"/>
      <c r="AJ899" s="34"/>
      <c r="AK899" s="34"/>
      <c r="AL899" s="34"/>
      <c r="AM899" s="34"/>
      <c r="AN899" s="34"/>
      <c r="AO899" s="34"/>
    </row>
    <row r="900">
      <c r="A900" s="34"/>
      <c r="B900" s="126"/>
      <c r="C900" s="34"/>
      <c r="D900" s="34"/>
      <c r="E900" s="34"/>
      <c r="F900" s="34"/>
      <c r="G900" s="126"/>
      <c r="H900" s="34"/>
      <c r="I900" s="34"/>
      <c r="J900" s="34"/>
      <c r="K900" s="34"/>
      <c r="L900" s="34"/>
      <c r="M900" s="126"/>
      <c r="N900" s="34"/>
      <c r="O900" s="34"/>
      <c r="P900" s="34"/>
      <c r="Q900" s="34"/>
      <c r="R900" s="34"/>
      <c r="S900" s="34"/>
      <c r="T900" s="34"/>
      <c r="U900" s="34"/>
      <c r="V900" s="126"/>
      <c r="W900" s="34"/>
      <c r="X900" s="126"/>
      <c r="Y900" s="34"/>
      <c r="Z900" s="34"/>
      <c r="AA900" s="34"/>
      <c r="AB900" s="34"/>
      <c r="AC900" s="34"/>
      <c r="AD900" s="34"/>
      <c r="AE900" s="34"/>
      <c r="AF900" s="34"/>
      <c r="AG900" s="34"/>
      <c r="AH900" s="34"/>
      <c r="AI900" s="34"/>
      <c r="AJ900" s="34"/>
      <c r="AK900" s="34"/>
      <c r="AL900" s="34"/>
      <c r="AM900" s="34"/>
      <c r="AN900" s="34"/>
      <c r="AO900" s="34"/>
    </row>
    <row r="901">
      <c r="A901" s="34"/>
      <c r="B901" s="126"/>
      <c r="C901" s="34"/>
      <c r="D901" s="34"/>
      <c r="E901" s="34"/>
      <c r="F901" s="34"/>
      <c r="G901" s="126"/>
      <c r="H901" s="34"/>
      <c r="I901" s="34"/>
      <c r="J901" s="34"/>
      <c r="K901" s="34"/>
      <c r="L901" s="34"/>
      <c r="M901" s="126"/>
      <c r="N901" s="34"/>
      <c r="O901" s="34"/>
      <c r="P901" s="34"/>
      <c r="Q901" s="34"/>
      <c r="R901" s="34"/>
      <c r="S901" s="34"/>
      <c r="T901" s="34"/>
      <c r="U901" s="34"/>
      <c r="V901" s="126"/>
      <c r="W901" s="34"/>
      <c r="X901" s="126"/>
      <c r="Y901" s="34"/>
      <c r="Z901" s="34"/>
      <c r="AA901" s="34"/>
      <c r="AB901" s="34"/>
      <c r="AC901" s="34"/>
      <c r="AD901" s="34"/>
      <c r="AE901" s="34"/>
      <c r="AF901" s="34"/>
      <c r="AG901" s="34"/>
      <c r="AH901" s="34"/>
      <c r="AI901" s="34"/>
      <c r="AJ901" s="34"/>
      <c r="AK901" s="34"/>
      <c r="AL901" s="34"/>
      <c r="AM901" s="34"/>
      <c r="AN901" s="34"/>
      <c r="AO901" s="34"/>
    </row>
    <row r="902">
      <c r="A902" s="34"/>
      <c r="B902" s="126"/>
      <c r="C902" s="34"/>
      <c r="D902" s="34"/>
      <c r="E902" s="34"/>
      <c r="F902" s="34"/>
      <c r="G902" s="126"/>
      <c r="H902" s="34"/>
      <c r="I902" s="34"/>
      <c r="J902" s="34"/>
      <c r="K902" s="34"/>
      <c r="L902" s="34"/>
      <c r="M902" s="126"/>
      <c r="N902" s="34"/>
      <c r="O902" s="34"/>
      <c r="P902" s="34"/>
      <c r="Q902" s="34"/>
      <c r="R902" s="34"/>
      <c r="S902" s="34"/>
      <c r="T902" s="34"/>
      <c r="U902" s="34"/>
      <c r="V902" s="126"/>
      <c r="W902" s="34"/>
      <c r="X902" s="126"/>
      <c r="Y902" s="34"/>
      <c r="Z902" s="34"/>
      <c r="AA902" s="34"/>
      <c r="AB902" s="34"/>
      <c r="AC902" s="34"/>
      <c r="AD902" s="34"/>
      <c r="AE902" s="34"/>
      <c r="AF902" s="34"/>
      <c r="AG902" s="34"/>
      <c r="AH902" s="34"/>
      <c r="AI902" s="34"/>
      <c r="AJ902" s="34"/>
      <c r="AK902" s="34"/>
      <c r="AL902" s="34"/>
      <c r="AM902" s="34"/>
      <c r="AN902" s="34"/>
      <c r="AO902" s="34"/>
    </row>
    <row r="903">
      <c r="A903" s="34"/>
      <c r="B903" s="126"/>
      <c r="C903" s="34"/>
      <c r="D903" s="34"/>
      <c r="E903" s="34"/>
      <c r="F903" s="34"/>
      <c r="G903" s="126"/>
      <c r="H903" s="34"/>
      <c r="I903" s="34"/>
      <c r="J903" s="34"/>
      <c r="K903" s="34"/>
      <c r="L903" s="34"/>
      <c r="M903" s="126"/>
      <c r="N903" s="34"/>
      <c r="O903" s="34"/>
      <c r="P903" s="34"/>
      <c r="Q903" s="34"/>
      <c r="R903" s="34"/>
      <c r="S903" s="34"/>
      <c r="T903" s="34"/>
      <c r="U903" s="34"/>
      <c r="V903" s="126"/>
      <c r="W903" s="34"/>
      <c r="X903" s="126"/>
      <c r="Y903" s="34"/>
      <c r="Z903" s="34"/>
      <c r="AA903" s="34"/>
      <c r="AB903" s="34"/>
      <c r="AC903" s="34"/>
      <c r="AD903" s="34"/>
      <c r="AE903" s="34"/>
      <c r="AF903" s="34"/>
      <c r="AG903" s="34"/>
      <c r="AH903" s="34"/>
      <c r="AI903" s="34"/>
      <c r="AJ903" s="34"/>
      <c r="AK903" s="34"/>
      <c r="AL903" s="34"/>
      <c r="AM903" s="34"/>
      <c r="AN903" s="34"/>
      <c r="AO903" s="34"/>
    </row>
    <row r="904">
      <c r="A904" s="34"/>
      <c r="B904" s="126"/>
      <c r="C904" s="34"/>
      <c r="D904" s="34"/>
      <c r="E904" s="34"/>
      <c r="F904" s="34"/>
      <c r="G904" s="126"/>
      <c r="H904" s="34"/>
      <c r="I904" s="34"/>
      <c r="J904" s="34"/>
      <c r="K904" s="34"/>
      <c r="L904" s="34"/>
      <c r="M904" s="126"/>
      <c r="N904" s="34"/>
      <c r="O904" s="34"/>
      <c r="P904" s="34"/>
      <c r="Q904" s="34"/>
      <c r="R904" s="34"/>
      <c r="S904" s="34"/>
      <c r="T904" s="34"/>
      <c r="U904" s="34"/>
      <c r="V904" s="126"/>
      <c r="W904" s="34"/>
      <c r="X904" s="126"/>
      <c r="Y904" s="34"/>
      <c r="Z904" s="34"/>
      <c r="AA904" s="34"/>
      <c r="AB904" s="34"/>
      <c r="AC904" s="34"/>
      <c r="AD904" s="34"/>
      <c r="AE904" s="34"/>
      <c r="AF904" s="34"/>
      <c r="AG904" s="34"/>
      <c r="AH904" s="34"/>
      <c r="AI904" s="34"/>
      <c r="AJ904" s="34"/>
      <c r="AK904" s="34"/>
      <c r="AL904" s="34"/>
      <c r="AM904" s="34"/>
      <c r="AN904" s="34"/>
      <c r="AO904" s="34"/>
    </row>
    <row r="905">
      <c r="A905" s="34"/>
      <c r="B905" s="126"/>
      <c r="C905" s="34"/>
      <c r="D905" s="34"/>
      <c r="E905" s="34"/>
      <c r="F905" s="34"/>
      <c r="G905" s="126"/>
      <c r="H905" s="34"/>
      <c r="I905" s="34"/>
      <c r="J905" s="34"/>
      <c r="K905" s="34"/>
      <c r="L905" s="34"/>
      <c r="M905" s="126"/>
      <c r="N905" s="34"/>
      <c r="O905" s="34"/>
      <c r="P905" s="34"/>
      <c r="Q905" s="34"/>
      <c r="R905" s="34"/>
      <c r="S905" s="34"/>
      <c r="T905" s="34"/>
      <c r="U905" s="34"/>
      <c r="V905" s="126"/>
      <c r="W905" s="34"/>
      <c r="X905" s="126"/>
      <c r="Y905" s="34"/>
      <c r="Z905" s="34"/>
      <c r="AA905" s="34"/>
      <c r="AB905" s="34"/>
      <c r="AC905" s="34"/>
      <c r="AD905" s="34"/>
      <c r="AE905" s="34"/>
      <c r="AF905" s="34"/>
      <c r="AG905" s="34"/>
      <c r="AH905" s="34"/>
      <c r="AI905" s="34"/>
      <c r="AJ905" s="34"/>
      <c r="AK905" s="34"/>
      <c r="AL905" s="34"/>
      <c r="AM905" s="34"/>
      <c r="AN905" s="34"/>
      <c r="AO905" s="34"/>
    </row>
    <row r="906">
      <c r="A906" s="34"/>
      <c r="B906" s="126"/>
      <c r="C906" s="34"/>
      <c r="D906" s="34"/>
      <c r="E906" s="34"/>
      <c r="F906" s="34"/>
      <c r="G906" s="126"/>
      <c r="H906" s="34"/>
      <c r="I906" s="34"/>
      <c r="J906" s="34"/>
      <c r="K906" s="34"/>
      <c r="L906" s="34"/>
      <c r="M906" s="126"/>
      <c r="N906" s="34"/>
      <c r="O906" s="34"/>
      <c r="P906" s="34"/>
      <c r="Q906" s="34"/>
      <c r="R906" s="34"/>
      <c r="S906" s="34"/>
      <c r="T906" s="34"/>
      <c r="U906" s="34"/>
      <c r="V906" s="126"/>
      <c r="W906" s="34"/>
      <c r="X906" s="126"/>
      <c r="Y906" s="34"/>
      <c r="Z906" s="34"/>
      <c r="AA906" s="34"/>
      <c r="AB906" s="34"/>
      <c r="AC906" s="34"/>
      <c r="AD906" s="34"/>
      <c r="AE906" s="34"/>
      <c r="AF906" s="34"/>
      <c r="AG906" s="34"/>
      <c r="AH906" s="34"/>
      <c r="AI906" s="34"/>
      <c r="AJ906" s="34"/>
      <c r="AK906" s="34"/>
      <c r="AL906" s="34"/>
      <c r="AM906" s="34"/>
      <c r="AN906" s="34"/>
      <c r="AO906" s="34"/>
    </row>
    <row r="907">
      <c r="A907" s="34"/>
      <c r="B907" s="126"/>
      <c r="C907" s="34"/>
      <c r="D907" s="34"/>
      <c r="E907" s="34"/>
      <c r="F907" s="34"/>
      <c r="G907" s="126"/>
      <c r="H907" s="34"/>
      <c r="I907" s="34"/>
      <c r="J907" s="34"/>
      <c r="K907" s="34"/>
      <c r="L907" s="34"/>
      <c r="M907" s="126"/>
      <c r="N907" s="34"/>
      <c r="O907" s="34"/>
      <c r="P907" s="34"/>
      <c r="Q907" s="34"/>
      <c r="R907" s="34"/>
      <c r="S907" s="34"/>
      <c r="T907" s="34"/>
      <c r="U907" s="34"/>
      <c r="V907" s="126"/>
      <c r="W907" s="34"/>
      <c r="X907" s="126"/>
      <c r="Y907" s="34"/>
      <c r="Z907" s="34"/>
      <c r="AA907" s="34"/>
      <c r="AB907" s="34"/>
      <c r="AC907" s="34"/>
      <c r="AD907" s="34"/>
      <c r="AE907" s="34"/>
      <c r="AF907" s="34"/>
      <c r="AG907" s="34"/>
      <c r="AH907" s="34"/>
      <c r="AI907" s="34"/>
      <c r="AJ907" s="34"/>
      <c r="AK907" s="34"/>
      <c r="AL907" s="34"/>
      <c r="AM907" s="34"/>
      <c r="AN907" s="34"/>
      <c r="AO907" s="34"/>
    </row>
    <row r="908">
      <c r="A908" s="34"/>
      <c r="B908" s="126"/>
      <c r="C908" s="34"/>
      <c r="D908" s="34"/>
      <c r="E908" s="34"/>
      <c r="F908" s="34"/>
      <c r="G908" s="126"/>
      <c r="H908" s="34"/>
      <c r="I908" s="34"/>
      <c r="J908" s="34"/>
      <c r="K908" s="34"/>
      <c r="L908" s="34"/>
      <c r="M908" s="126"/>
      <c r="N908" s="34"/>
      <c r="O908" s="34"/>
      <c r="P908" s="34"/>
      <c r="Q908" s="34"/>
      <c r="R908" s="34"/>
      <c r="S908" s="34"/>
      <c r="T908" s="34"/>
      <c r="U908" s="34"/>
      <c r="V908" s="126"/>
      <c r="W908" s="34"/>
      <c r="X908" s="126"/>
      <c r="Y908" s="34"/>
      <c r="Z908" s="34"/>
      <c r="AA908" s="34"/>
      <c r="AB908" s="34"/>
      <c r="AC908" s="34"/>
      <c r="AD908" s="34"/>
      <c r="AE908" s="34"/>
      <c r="AF908" s="34"/>
      <c r="AG908" s="34"/>
      <c r="AH908" s="34"/>
      <c r="AI908" s="34"/>
      <c r="AJ908" s="34"/>
      <c r="AK908" s="34"/>
      <c r="AL908" s="34"/>
      <c r="AM908" s="34"/>
      <c r="AN908" s="34"/>
      <c r="AO908" s="34"/>
    </row>
    <row r="909">
      <c r="A909" s="34"/>
      <c r="B909" s="126"/>
      <c r="C909" s="34"/>
      <c r="D909" s="34"/>
      <c r="E909" s="34"/>
      <c r="F909" s="34"/>
      <c r="G909" s="126"/>
      <c r="H909" s="34"/>
      <c r="I909" s="34"/>
      <c r="J909" s="34"/>
      <c r="K909" s="34"/>
      <c r="L909" s="34"/>
      <c r="M909" s="126"/>
      <c r="N909" s="34"/>
      <c r="O909" s="34"/>
      <c r="P909" s="34"/>
      <c r="Q909" s="34"/>
      <c r="R909" s="34"/>
      <c r="S909" s="34"/>
      <c r="T909" s="34"/>
      <c r="U909" s="34"/>
      <c r="V909" s="126"/>
      <c r="W909" s="34"/>
      <c r="X909" s="126"/>
      <c r="Y909" s="34"/>
      <c r="Z909" s="34"/>
      <c r="AA909" s="34"/>
      <c r="AB909" s="34"/>
      <c r="AC909" s="34"/>
      <c r="AD909" s="34"/>
      <c r="AE909" s="34"/>
      <c r="AF909" s="34"/>
      <c r="AG909" s="34"/>
      <c r="AH909" s="34"/>
      <c r="AI909" s="34"/>
      <c r="AJ909" s="34"/>
      <c r="AK909" s="34"/>
      <c r="AL909" s="34"/>
      <c r="AM909" s="34"/>
      <c r="AN909" s="34"/>
      <c r="AO909" s="34"/>
    </row>
    <row r="910">
      <c r="A910" s="34"/>
      <c r="B910" s="126"/>
      <c r="C910" s="34"/>
      <c r="D910" s="34"/>
      <c r="E910" s="34"/>
      <c r="F910" s="34"/>
      <c r="G910" s="126"/>
      <c r="H910" s="34"/>
      <c r="I910" s="34"/>
      <c r="J910" s="34"/>
      <c r="K910" s="34"/>
      <c r="L910" s="34"/>
      <c r="M910" s="126"/>
      <c r="N910" s="34"/>
      <c r="O910" s="34"/>
      <c r="P910" s="34"/>
      <c r="Q910" s="34"/>
      <c r="R910" s="34"/>
      <c r="S910" s="34"/>
      <c r="T910" s="34"/>
      <c r="U910" s="34"/>
      <c r="V910" s="126"/>
      <c r="W910" s="34"/>
      <c r="X910" s="126"/>
      <c r="Y910" s="34"/>
      <c r="Z910" s="34"/>
      <c r="AA910" s="34"/>
      <c r="AB910" s="34"/>
      <c r="AC910" s="34"/>
      <c r="AD910" s="34"/>
      <c r="AE910" s="34"/>
      <c r="AF910" s="34"/>
      <c r="AG910" s="34"/>
      <c r="AH910" s="34"/>
      <c r="AI910" s="34"/>
      <c r="AJ910" s="34"/>
      <c r="AK910" s="34"/>
      <c r="AL910" s="34"/>
      <c r="AM910" s="34"/>
      <c r="AN910" s="34"/>
      <c r="AO910" s="34"/>
    </row>
    <row r="911">
      <c r="A911" s="34"/>
      <c r="B911" s="126"/>
      <c r="C911" s="34"/>
      <c r="D911" s="34"/>
      <c r="E911" s="34"/>
      <c r="F911" s="34"/>
      <c r="G911" s="126"/>
      <c r="H911" s="34"/>
      <c r="I911" s="34"/>
      <c r="J911" s="34"/>
      <c r="K911" s="34"/>
      <c r="L911" s="34"/>
      <c r="M911" s="126"/>
      <c r="N911" s="34"/>
      <c r="O911" s="34"/>
      <c r="P911" s="34"/>
      <c r="Q911" s="34"/>
      <c r="R911" s="34"/>
      <c r="S911" s="34"/>
      <c r="T911" s="34"/>
      <c r="U911" s="34"/>
      <c r="V911" s="126"/>
      <c r="W911" s="34"/>
      <c r="X911" s="126"/>
      <c r="Y911" s="34"/>
      <c r="Z911" s="34"/>
      <c r="AA911" s="34"/>
      <c r="AB911" s="34"/>
      <c r="AC911" s="34"/>
      <c r="AD911" s="34"/>
      <c r="AE911" s="34"/>
      <c r="AF911" s="34"/>
      <c r="AG911" s="34"/>
      <c r="AH911" s="34"/>
      <c r="AI911" s="34"/>
      <c r="AJ911" s="34"/>
      <c r="AK911" s="34"/>
      <c r="AL911" s="34"/>
      <c r="AM911" s="34"/>
      <c r="AN911" s="34"/>
      <c r="AO911" s="34"/>
    </row>
    <row r="912">
      <c r="A912" s="34"/>
      <c r="B912" s="126"/>
      <c r="C912" s="34"/>
      <c r="D912" s="34"/>
      <c r="E912" s="34"/>
      <c r="F912" s="34"/>
      <c r="G912" s="126"/>
      <c r="H912" s="34"/>
      <c r="I912" s="34"/>
      <c r="J912" s="34"/>
      <c r="K912" s="34"/>
      <c r="L912" s="34"/>
      <c r="M912" s="126"/>
      <c r="N912" s="34"/>
      <c r="O912" s="34"/>
      <c r="P912" s="34"/>
      <c r="Q912" s="34"/>
      <c r="R912" s="34"/>
      <c r="S912" s="34"/>
      <c r="T912" s="34"/>
      <c r="U912" s="34"/>
      <c r="V912" s="126"/>
      <c r="W912" s="34"/>
      <c r="X912" s="126"/>
      <c r="Y912" s="34"/>
      <c r="Z912" s="34"/>
      <c r="AA912" s="34"/>
      <c r="AB912" s="34"/>
      <c r="AC912" s="34"/>
      <c r="AD912" s="34"/>
      <c r="AE912" s="34"/>
      <c r="AF912" s="34"/>
      <c r="AG912" s="34"/>
      <c r="AH912" s="34"/>
      <c r="AI912" s="34"/>
      <c r="AJ912" s="34"/>
      <c r="AK912" s="34"/>
      <c r="AL912" s="34"/>
      <c r="AM912" s="34"/>
      <c r="AN912" s="34"/>
      <c r="AO912" s="34"/>
    </row>
    <row r="913">
      <c r="A913" s="34"/>
      <c r="B913" s="126"/>
      <c r="C913" s="34"/>
      <c r="D913" s="34"/>
      <c r="E913" s="34"/>
      <c r="F913" s="34"/>
      <c r="G913" s="126"/>
      <c r="H913" s="34"/>
      <c r="I913" s="34"/>
      <c r="J913" s="34"/>
      <c r="K913" s="34"/>
      <c r="L913" s="34"/>
      <c r="M913" s="126"/>
      <c r="N913" s="34"/>
      <c r="O913" s="34"/>
      <c r="P913" s="34"/>
      <c r="Q913" s="34"/>
      <c r="R913" s="34"/>
      <c r="S913" s="34"/>
      <c r="T913" s="34"/>
      <c r="U913" s="34"/>
      <c r="V913" s="126"/>
      <c r="W913" s="34"/>
      <c r="X913" s="126"/>
      <c r="Y913" s="34"/>
      <c r="Z913" s="34"/>
      <c r="AA913" s="34"/>
      <c r="AB913" s="34"/>
      <c r="AC913" s="34"/>
      <c r="AD913" s="34"/>
      <c r="AE913" s="34"/>
      <c r="AF913" s="34"/>
      <c r="AG913" s="34"/>
      <c r="AH913" s="34"/>
      <c r="AI913" s="34"/>
      <c r="AJ913" s="34"/>
      <c r="AK913" s="34"/>
      <c r="AL913" s="34"/>
      <c r="AM913" s="34"/>
      <c r="AN913" s="34"/>
      <c r="AO913" s="34"/>
    </row>
    <row r="914">
      <c r="A914" s="34"/>
      <c r="B914" s="126"/>
      <c r="C914" s="34"/>
      <c r="D914" s="34"/>
      <c r="E914" s="34"/>
      <c r="F914" s="34"/>
      <c r="G914" s="126"/>
      <c r="H914" s="34"/>
      <c r="I914" s="34"/>
      <c r="J914" s="34"/>
      <c r="K914" s="34"/>
      <c r="L914" s="34"/>
      <c r="M914" s="126"/>
      <c r="N914" s="34"/>
      <c r="O914" s="34"/>
      <c r="P914" s="34"/>
      <c r="Q914" s="34"/>
      <c r="R914" s="34"/>
      <c r="S914" s="34"/>
      <c r="T914" s="34"/>
      <c r="U914" s="34"/>
      <c r="V914" s="126"/>
      <c r="W914" s="34"/>
      <c r="X914" s="126"/>
      <c r="Y914" s="34"/>
      <c r="Z914" s="34"/>
      <c r="AA914" s="34"/>
      <c r="AB914" s="34"/>
      <c r="AC914" s="34"/>
      <c r="AD914" s="34"/>
      <c r="AE914" s="34"/>
      <c r="AF914" s="34"/>
      <c r="AG914" s="34"/>
      <c r="AH914" s="34"/>
      <c r="AI914" s="34"/>
      <c r="AJ914" s="34"/>
      <c r="AK914" s="34"/>
      <c r="AL914" s="34"/>
      <c r="AM914" s="34"/>
      <c r="AN914" s="34"/>
      <c r="AO914" s="34"/>
    </row>
    <row r="915">
      <c r="A915" s="34"/>
      <c r="B915" s="126"/>
      <c r="C915" s="34"/>
      <c r="D915" s="34"/>
      <c r="E915" s="34"/>
      <c r="F915" s="34"/>
      <c r="G915" s="126"/>
      <c r="H915" s="34"/>
      <c r="I915" s="34"/>
      <c r="J915" s="34"/>
      <c r="K915" s="34"/>
      <c r="L915" s="34"/>
      <c r="M915" s="126"/>
      <c r="N915" s="34"/>
      <c r="O915" s="34"/>
      <c r="P915" s="34"/>
      <c r="Q915" s="34"/>
      <c r="R915" s="34"/>
      <c r="S915" s="34"/>
      <c r="T915" s="34"/>
      <c r="U915" s="34"/>
      <c r="V915" s="126"/>
      <c r="W915" s="34"/>
      <c r="X915" s="126"/>
      <c r="Y915" s="34"/>
      <c r="Z915" s="34"/>
      <c r="AA915" s="34"/>
      <c r="AB915" s="34"/>
      <c r="AC915" s="34"/>
      <c r="AD915" s="34"/>
      <c r="AE915" s="34"/>
      <c r="AF915" s="34"/>
      <c r="AG915" s="34"/>
      <c r="AH915" s="34"/>
      <c r="AI915" s="34"/>
      <c r="AJ915" s="34"/>
      <c r="AK915" s="34"/>
      <c r="AL915" s="34"/>
      <c r="AM915" s="34"/>
      <c r="AN915" s="34"/>
      <c r="AO915" s="34"/>
    </row>
    <row r="916">
      <c r="A916" s="34"/>
      <c r="B916" s="126"/>
      <c r="C916" s="34"/>
      <c r="D916" s="34"/>
      <c r="E916" s="34"/>
      <c r="F916" s="34"/>
      <c r="G916" s="126"/>
      <c r="H916" s="34"/>
      <c r="I916" s="34"/>
      <c r="J916" s="34"/>
      <c r="K916" s="34"/>
      <c r="L916" s="34"/>
      <c r="M916" s="126"/>
      <c r="N916" s="34"/>
      <c r="O916" s="34"/>
      <c r="P916" s="34"/>
      <c r="Q916" s="34"/>
      <c r="R916" s="34"/>
      <c r="S916" s="34"/>
      <c r="T916" s="34"/>
      <c r="U916" s="34"/>
      <c r="V916" s="126"/>
      <c r="W916" s="34"/>
      <c r="X916" s="126"/>
      <c r="Y916" s="34"/>
      <c r="Z916" s="34"/>
      <c r="AA916" s="34"/>
      <c r="AB916" s="34"/>
      <c r="AC916" s="34"/>
      <c r="AD916" s="34"/>
      <c r="AE916" s="34"/>
      <c r="AF916" s="34"/>
      <c r="AG916" s="34"/>
      <c r="AH916" s="34"/>
      <c r="AI916" s="34"/>
      <c r="AJ916" s="34"/>
      <c r="AK916" s="34"/>
      <c r="AL916" s="34"/>
      <c r="AM916" s="34"/>
      <c r="AN916" s="34"/>
      <c r="AO916" s="34"/>
    </row>
    <row r="917">
      <c r="A917" s="34"/>
      <c r="B917" s="126"/>
      <c r="C917" s="34"/>
      <c r="D917" s="34"/>
      <c r="E917" s="34"/>
      <c r="F917" s="34"/>
      <c r="G917" s="126"/>
      <c r="H917" s="34"/>
      <c r="I917" s="34"/>
      <c r="J917" s="34"/>
      <c r="K917" s="34"/>
      <c r="L917" s="34"/>
      <c r="M917" s="126"/>
      <c r="N917" s="34"/>
      <c r="O917" s="34"/>
      <c r="P917" s="34"/>
      <c r="Q917" s="34"/>
      <c r="R917" s="34"/>
      <c r="S917" s="34"/>
      <c r="T917" s="34"/>
      <c r="U917" s="34"/>
      <c r="V917" s="126"/>
      <c r="W917" s="34"/>
      <c r="X917" s="126"/>
      <c r="Y917" s="34"/>
      <c r="Z917" s="34"/>
      <c r="AA917" s="34"/>
      <c r="AB917" s="34"/>
      <c r="AC917" s="34"/>
      <c r="AD917" s="34"/>
      <c r="AE917" s="34"/>
      <c r="AF917" s="34"/>
      <c r="AG917" s="34"/>
      <c r="AH917" s="34"/>
      <c r="AI917" s="34"/>
      <c r="AJ917" s="34"/>
      <c r="AK917" s="34"/>
      <c r="AL917" s="34"/>
      <c r="AM917" s="34"/>
      <c r="AN917" s="34"/>
      <c r="AO917" s="34"/>
    </row>
    <row r="918">
      <c r="A918" s="34"/>
      <c r="B918" s="126"/>
      <c r="C918" s="34"/>
      <c r="D918" s="34"/>
      <c r="E918" s="34"/>
      <c r="F918" s="34"/>
      <c r="G918" s="126"/>
      <c r="H918" s="34"/>
      <c r="I918" s="34"/>
      <c r="J918" s="34"/>
      <c r="K918" s="34"/>
      <c r="L918" s="34"/>
      <c r="M918" s="126"/>
      <c r="N918" s="34"/>
      <c r="O918" s="34"/>
      <c r="P918" s="34"/>
      <c r="Q918" s="34"/>
      <c r="R918" s="34"/>
      <c r="S918" s="34"/>
      <c r="T918" s="34"/>
      <c r="U918" s="34"/>
      <c r="V918" s="126"/>
      <c r="W918" s="34"/>
      <c r="X918" s="126"/>
      <c r="Y918" s="34"/>
      <c r="Z918" s="34"/>
      <c r="AA918" s="34"/>
      <c r="AB918" s="34"/>
      <c r="AC918" s="34"/>
      <c r="AD918" s="34"/>
      <c r="AE918" s="34"/>
      <c r="AF918" s="34"/>
      <c r="AG918" s="34"/>
      <c r="AH918" s="34"/>
      <c r="AI918" s="34"/>
      <c r="AJ918" s="34"/>
      <c r="AK918" s="34"/>
      <c r="AL918" s="34"/>
      <c r="AM918" s="34"/>
      <c r="AN918" s="34"/>
      <c r="AO918" s="34"/>
    </row>
    <row r="919">
      <c r="A919" s="34"/>
      <c r="B919" s="126"/>
      <c r="C919" s="34"/>
      <c r="D919" s="34"/>
      <c r="E919" s="34"/>
      <c r="F919" s="34"/>
      <c r="G919" s="126"/>
      <c r="H919" s="34"/>
      <c r="I919" s="34"/>
      <c r="J919" s="34"/>
      <c r="K919" s="34"/>
      <c r="L919" s="34"/>
      <c r="M919" s="126"/>
      <c r="N919" s="34"/>
      <c r="O919" s="34"/>
      <c r="P919" s="34"/>
      <c r="Q919" s="34"/>
      <c r="R919" s="34"/>
      <c r="S919" s="34"/>
      <c r="T919" s="34"/>
      <c r="U919" s="34"/>
      <c r="V919" s="126"/>
      <c r="W919" s="34"/>
      <c r="X919" s="126"/>
      <c r="Y919" s="34"/>
      <c r="Z919" s="34"/>
      <c r="AA919" s="34"/>
      <c r="AB919" s="34"/>
      <c r="AC919" s="34"/>
      <c r="AD919" s="34"/>
      <c r="AE919" s="34"/>
      <c r="AF919" s="34"/>
      <c r="AG919" s="34"/>
      <c r="AH919" s="34"/>
      <c r="AI919" s="34"/>
      <c r="AJ919" s="34"/>
      <c r="AK919" s="34"/>
      <c r="AL919" s="34"/>
      <c r="AM919" s="34"/>
      <c r="AN919" s="34"/>
      <c r="AO919" s="34"/>
    </row>
    <row r="920">
      <c r="A920" s="34"/>
      <c r="B920" s="126"/>
      <c r="C920" s="34"/>
      <c r="D920" s="34"/>
      <c r="E920" s="34"/>
      <c r="F920" s="34"/>
      <c r="G920" s="126"/>
      <c r="H920" s="34"/>
      <c r="I920" s="34"/>
      <c r="J920" s="34"/>
      <c r="K920" s="34"/>
      <c r="L920" s="34"/>
      <c r="M920" s="126"/>
      <c r="N920" s="34"/>
      <c r="O920" s="34"/>
      <c r="P920" s="34"/>
      <c r="Q920" s="34"/>
      <c r="R920" s="34"/>
      <c r="S920" s="34"/>
      <c r="T920" s="34"/>
      <c r="U920" s="34"/>
      <c r="V920" s="126"/>
      <c r="W920" s="34"/>
      <c r="X920" s="126"/>
      <c r="Y920" s="34"/>
      <c r="Z920" s="34"/>
      <c r="AA920" s="34"/>
      <c r="AB920" s="34"/>
      <c r="AC920" s="34"/>
      <c r="AD920" s="34"/>
      <c r="AE920" s="34"/>
      <c r="AF920" s="34"/>
      <c r="AG920" s="34"/>
      <c r="AH920" s="34"/>
      <c r="AI920" s="34"/>
      <c r="AJ920" s="34"/>
      <c r="AK920" s="34"/>
      <c r="AL920" s="34"/>
      <c r="AM920" s="34"/>
      <c r="AN920" s="34"/>
      <c r="AO920" s="34"/>
    </row>
    <row r="921">
      <c r="A921" s="34"/>
      <c r="B921" s="126"/>
      <c r="C921" s="34"/>
      <c r="D921" s="34"/>
      <c r="E921" s="34"/>
      <c r="F921" s="34"/>
      <c r="G921" s="126"/>
      <c r="H921" s="34"/>
      <c r="I921" s="34"/>
      <c r="J921" s="34"/>
      <c r="K921" s="34"/>
      <c r="L921" s="34"/>
      <c r="M921" s="126"/>
      <c r="N921" s="34"/>
      <c r="O921" s="34"/>
      <c r="P921" s="34"/>
      <c r="Q921" s="34"/>
      <c r="R921" s="34"/>
      <c r="S921" s="34"/>
      <c r="T921" s="34"/>
      <c r="U921" s="34"/>
      <c r="V921" s="126"/>
      <c r="W921" s="34"/>
      <c r="X921" s="126"/>
      <c r="Y921" s="34"/>
      <c r="Z921" s="34"/>
      <c r="AA921" s="34"/>
      <c r="AB921" s="34"/>
      <c r="AC921" s="34"/>
      <c r="AD921" s="34"/>
      <c r="AE921" s="34"/>
      <c r="AF921" s="34"/>
      <c r="AG921" s="34"/>
      <c r="AH921" s="34"/>
      <c r="AI921" s="34"/>
      <c r="AJ921" s="34"/>
      <c r="AK921" s="34"/>
      <c r="AL921" s="34"/>
      <c r="AM921" s="34"/>
      <c r="AN921" s="34"/>
      <c r="AO921" s="34"/>
    </row>
    <row r="922">
      <c r="A922" s="34"/>
      <c r="B922" s="126"/>
      <c r="C922" s="34"/>
      <c r="D922" s="34"/>
      <c r="E922" s="34"/>
      <c r="F922" s="34"/>
      <c r="G922" s="126"/>
      <c r="H922" s="34"/>
      <c r="I922" s="34"/>
      <c r="J922" s="34"/>
      <c r="K922" s="34"/>
      <c r="L922" s="34"/>
      <c r="M922" s="126"/>
      <c r="N922" s="34"/>
      <c r="O922" s="34"/>
      <c r="P922" s="34"/>
      <c r="Q922" s="34"/>
      <c r="R922" s="34"/>
      <c r="S922" s="34"/>
      <c r="T922" s="34"/>
      <c r="U922" s="34"/>
      <c r="V922" s="126"/>
      <c r="W922" s="34"/>
      <c r="X922" s="126"/>
      <c r="Y922" s="34"/>
      <c r="Z922" s="34"/>
      <c r="AA922" s="34"/>
      <c r="AB922" s="34"/>
      <c r="AC922" s="34"/>
      <c r="AD922" s="34"/>
      <c r="AE922" s="34"/>
      <c r="AF922" s="34"/>
      <c r="AG922" s="34"/>
      <c r="AH922" s="34"/>
      <c r="AI922" s="34"/>
      <c r="AJ922" s="34"/>
      <c r="AK922" s="34"/>
      <c r="AL922" s="34"/>
      <c r="AM922" s="34"/>
      <c r="AN922" s="34"/>
      <c r="AO922" s="34"/>
    </row>
    <row r="923">
      <c r="A923" s="34"/>
      <c r="B923" s="126"/>
      <c r="C923" s="34"/>
      <c r="D923" s="34"/>
      <c r="E923" s="34"/>
      <c r="F923" s="34"/>
      <c r="G923" s="126"/>
      <c r="H923" s="34"/>
      <c r="I923" s="34"/>
      <c r="J923" s="34"/>
      <c r="K923" s="34"/>
      <c r="L923" s="34"/>
      <c r="M923" s="126"/>
      <c r="N923" s="34"/>
      <c r="O923" s="34"/>
      <c r="P923" s="34"/>
      <c r="Q923" s="34"/>
      <c r="R923" s="34"/>
      <c r="S923" s="34"/>
      <c r="T923" s="34"/>
      <c r="U923" s="34"/>
      <c r="V923" s="126"/>
      <c r="W923" s="34"/>
      <c r="X923" s="126"/>
      <c r="Y923" s="34"/>
      <c r="Z923" s="34"/>
      <c r="AA923" s="34"/>
      <c r="AB923" s="34"/>
      <c r="AC923" s="34"/>
      <c r="AD923" s="34"/>
      <c r="AE923" s="34"/>
      <c r="AF923" s="34"/>
      <c r="AG923" s="34"/>
      <c r="AH923" s="34"/>
      <c r="AI923" s="34"/>
      <c r="AJ923" s="34"/>
      <c r="AK923" s="34"/>
      <c r="AL923" s="34"/>
      <c r="AM923" s="34"/>
      <c r="AN923" s="34"/>
      <c r="AO923" s="34"/>
    </row>
    <row r="924">
      <c r="A924" s="34"/>
      <c r="B924" s="126"/>
      <c r="C924" s="34"/>
      <c r="D924" s="34"/>
      <c r="E924" s="34"/>
      <c r="F924" s="34"/>
      <c r="G924" s="126"/>
      <c r="H924" s="34"/>
      <c r="I924" s="34"/>
      <c r="J924" s="34"/>
      <c r="K924" s="34"/>
      <c r="L924" s="34"/>
      <c r="M924" s="126"/>
      <c r="N924" s="34"/>
      <c r="O924" s="34"/>
      <c r="P924" s="34"/>
      <c r="Q924" s="34"/>
      <c r="R924" s="34"/>
      <c r="S924" s="34"/>
      <c r="T924" s="34"/>
      <c r="U924" s="34"/>
      <c r="V924" s="126"/>
      <c r="W924" s="34"/>
      <c r="X924" s="126"/>
      <c r="Y924" s="34"/>
      <c r="Z924" s="34"/>
      <c r="AA924" s="34"/>
      <c r="AB924" s="34"/>
      <c r="AC924" s="34"/>
      <c r="AD924" s="34"/>
      <c r="AE924" s="34"/>
      <c r="AF924" s="34"/>
      <c r="AG924" s="34"/>
      <c r="AH924" s="34"/>
      <c r="AI924" s="34"/>
      <c r="AJ924" s="34"/>
      <c r="AK924" s="34"/>
      <c r="AL924" s="34"/>
      <c r="AM924" s="34"/>
      <c r="AN924" s="34"/>
      <c r="AO924" s="34"/>
    </row>
    <row r="925">
      <c r="A925" s="34"/>
      <c r="B925" s="126"/>
      <c r="C925" s="34"/>
      <c r="D925" s="34"/>
      <c r="E925" s="34"/>
      <c r="F925" s="34"/>
      <c r="G925" s="126"/>
      <c r="H925" s="34"/>
      <c r="I925" s="34"/>
      <c r="J925" s="34"/>
      <c r="K925" s="34"/>
      <c r="L925" s="34"/>
      <c r="M925" s="126"/>
      <c r="N925" s="34"/>
      <c r="O925" s="34"/>
      <c r="P925" s="34"/>
      <c r="Q925" s="34"/>
      <c r="R925" s="34"/>
      <c r="S925" s="34"/>
      <c r="T925" s="34"/>
      <c r="U925" s="34"/>
      <c r="V925" s="126"/>
      <c r="W925" s="34"/>
      <c r="X925" s="126"/>
      <c r="Y925" s="34"/>
      <c r="Z925" s="34"/>
      <c r="AA925" s="34"/>
      <c r="AB925" s="34"/>
      <c r="AC925" s="34"/>
      <c r="AD925" s="34"/>
      <c r="AE925" s="34"/>
      <c r="AF925" s="34"/>
      <c r="AG925" s="34"/>
      <c r="AH925" s="34"/>
      <c r="AI925" s="34"/>
      <c r="AJ925" s="34"/>
      <c r="AK925" s="34"/>
      <c r="AL925" s="34"/>
      <c r="AM925" s="34"/>
      <c r="AN925" s="34"/>
      <c r="AO925" s="34"/>
    </row>
    <row r="926">
      <c r="A926" s="34"/>
      <c r="B926" s="126"/>
      <c r="C926" s="34"/>
      <c r="D926" s="34"/>
      <c r="E926" s="34"/>
      <c r="F926" s="34"/>
      <c r="G926" s="126"/>
      <c r="H926" s="34"/>
      <c r="I926" s="34"/>
      <c r="J926" s="34"/>
      <c r="K926" s="34"/>
      <c r="L926" s="34"/>
      <c r="M926" s="126"/>
      <c r="N926" s="34"/>
      <c r="O926" s="34"/>
      <c r="P926" s="34"/>
      <c r="Q926" s="34"/>
      <c r="R926" s="34"/>
      <c r="S926" s="34"/>
      <c r="T926" s="34"/>
      <c r="U926" s="34"/>
      <c r="V926" s="126"/>
      <c r="W926" s="34"/>
      <c r="X926" s="126"/>
      <c r="Y926" s="34"/>
      <c r="Z926" s="34"/>
      <c r="AA926" s="34"/>
      <c r="AB926" s="34"/>
      <c r="AC926" s="34"/>
      <c r="AD926" s="34"/>
      <c r="AE926" s="34"/>
      <c r="AF926" s="34"/>
      <c r="AG926" s="34"/>
      <c r="AH926" s="34"/>
      <c r="AI926" s="34"/>
      <c r="AJ926" s="34"/>
      <c r="AK926" s="34"/>
      <c r="AL926" s="34"/>
      <c r="AM926" s="34"/>
      <c r="AN926" s="34"/>
      <c r="AO926" s="34"/>
    </row>
    <row r="927">
      <c r="A927" s="34"/>
      <c r="B927" s="126"/>
      <c r="C927" s="34"/>
      <c r="D927" s="34"/>
      <c r="E927" s="34"/>
      <c r="F927" s="34"/>
      <c r="G927" s="126"/>
      <c r="H927" s="34"/>
      <c r="I927" s="34"/>
      <c r="J927" s="34"/>
      <c r="K927" s="34"/>
      <c r="L927" s="34"/>
      <c r="M927" s="126"/>
      <c r="N927" s="34"/>
      <c r="O927" s="34"/>
      <c r="P927" s="34"/>
      <c r="Q927" s="34"/>
      <c r="R927" s="34"/>
      <c r="S927" s="34"/>
      <c r="T927" s="34"/>
      <c r="U927" s="34"/>
      <c r="V927" s="126"/>
      <c r="W927" s="34"/>
      <c r="X927" s="126"/>
      <c r="Y927" s="34"/>
      <c r="Z927" s="34"/>
      <c r="AA927" s="34"/>
      <c r="AB927" s="34"/>
      <c r="AC927" s="34"/>
      <c r="AD927" s="34"/>
      <c r="AE927" s="34"/>
      <c r="AF927" s="34"/>
      <c r="AG927" s="34"/>
      <c r="AH927" s="34"/>
      <c r="AI927" s="34"/>
      <c r="AJ927" s="34"/>
      <c r="AK927" s="34"/>
      <c r="AL927" s="34"/>
      <c r="AM927" s="34"/>
      <c r="AN927" s="34"/>
      <c r="AO927" s="34"/>
    </row>
    <row r="928">
      <c r="A928" s="34"/>
      <c r="B928" s="126"/>
      <c r="C928" s="34"/>
      <c r="D928" s="34"/>
      <c r="E928" s="34"/>
      <c r="F928" s="34"/>
      <c r="G928" s="126"/>
      <c r="H928" s="34"/>
      <c r="I928" s="34"/>
      <c r="J928" s="34"/>
      <c r="K928" s="34"/>
      <c r="L928" s="34"/>
      <c r="M928" s="126"/>
      <c r="N928" s="34"/>
      <c r="O928" s="34"/>
      <c r="P928" s="34"/>
      <c r="Q928" s="34"/>
      <c r="R928" s="34"/>
      <c r="S928" s="34"/>
      <c r="T928" s="34"/>
      <c r="U928" s="34"/>
      <c r="V928" s="126"/>
      <c r="W928" s="34"/>
      <c r="X928" s="126"/>
      <c r="Y928" s="34"/>
      <c r="Z928" s="34"/>
      <c r="AA928" s="34"/>
      <c r="AB928" s="34"/>
      <c r="AC928" s="34"/>
      <c r="AD928" s="34"/>
      <c r="AE928" s="34"/>
      <c r="AF928" s="34"/>
      <c r="AG928" s="34"/>
      <c r="AH928" s="34"/>
      <c r="AI928" s="34"/>
      <c r="AJ928" s="34"/>
      <c r="AK928" s="34"/>
      <c r="AL928" s="34"/>
      <c r="AM928" s="34"/>
      <c r="AN928" s="34"/>
      <c r="AO928" s="34"/>
    </row>
    <row r="929">
      <c r="A929" s="34"/>
      <c r="B929" s="126"/>
      <c r="C929" s="34"/>
      <c r="D929" s="34"/>
      <c r="E929" s="34"/>
      <c r="F929" s="34"/>
      <c r="G929" s="126"/>
      <c r="H929" s="34"/>
      <c r="I929" s="34"/>
      <c r="J929" s="34"/>
      <c r="K929" s="34"/>
      <c r="L929" s="34"/>
      <c r="M929" s="126"/>
      <c r="N929" s="34"/>
      <c r="O929" s="34"/>
      <c r="P929" s="34"/>
      <c r="Q929" s="34"/>
      <c r="R929" s="34"/>
      <c r="S929" s="34"/>
      <c r="T929" s="34"/>
      <c r="U929" s="34"/>
      <c r="V929" s="126"/>
      <c r="W929" s="34"/>
      <c r="X929" s="126"/>
      <c r="Y929" s="34"/>
      <c r="Z929" s="34"/>
      <c r="AA929" s="34"/>
      <c r="AB929" s="34"/>
      <c r="AC929" s="34"/>
      <c r="AD929" s="34"/>
      <c r="AE929" s="34"/>
      <c r="AF929" s="34"/>
      <c r="AG929" s="34"/>
      <c r="AH929" s="34"/>
      <c r="AI929" s="34"/>
      <c r="AJ929" s="34"/>
      <c r="AK929" s="34"/>
      <c r="AL929" s="34"/>
      <c r="AM929" s="34"/>
      <c r="AN929" s="34"/>
      <c r="AO929" s="34"/>
    </row>
    <row r="930">
      <c r="A930" s="34"/>
      <c r="B930" s="126"/>
      <c r="C930" s="34"/>
      <c r="D930" s="34"/>
      <c r="E930" s="34"/>
      <c r="F930" s="34"/>
      <c r="G930" s="126"/>
      <c r="H930" s="34"/>
      <c r="I930" s="34"/>
      <c r="J930" s="34"/>
      <c r="K930" s="34"/>
      <c r="L930" s="34"/>
      <c r="M930" s="126"/>
      <c r="N930" s="34"/>
      <c r="O930" s="34"/>
      <c r="P930" s="34"/>
      <c r="Q930" s="34"/>
      <c r="R930" s="34"/>
      <c r="S930" s="34"/>
      <c r="T930" s="34"/>
      <c r="U930" s="34"/>
      <c r="V930" s="126"/>
      <c r="W930" s="34"/>
      <c r="X930" s="126"/>
      <c r="Y930" s="34"/>
      <c r="Z930" s="34"/>
      <c r="AA930" s="34"/>
      <c r="AB930" s="34"/>
      <c r="AC930" s="34"/>
      <c r="AD930" s="34"/>
      <c r="AE930" s="34"/>
      <c r="AF930" s="34"/>
      <c r="AG930" s="34"/>
      <c r="AH930" s="34"/>
      <c r="AI930" s="34"/>
      <c r="AJ930" s="34"/>
      <c r="AK930" s="34"/>
      <c r="AL930" s="34"/>
      <c r="AM930" s="34"/>
      <c r="AN930" s="34"/>
      <c r="AO930" s="34"/>
    </row>
    <row r="931">
      <c r="A931" s="34"/>
      <c r="B931" s="126"/>
      <c r="C931" s="34"/>
      <c r="D931" s="34"/>
      <c r="E931" s="34"/>
      <c r="F931" s="34"/>
      <c r="G931" s="126"/>
      <c r="H931" s="34"/>
      <c r="I931" s="34"/>
      <c r="J931" s="34"/>
      <c r="K931" s="34"/>
      <c r="L931" s="34"/>
      <c r="M931" s="126"/>
      <c r="N931" s="34"/>
      <c r="O931" s="34"/>
      <c r="P931" s="34"/>
      <c r="Q931" s="34"/>
      <c r="R931" s="34"/>
      <c r="S931" s="34"/>
      <c r="T931" s="34"/>
      <c r="U931" s="34"/>
      <c r="V931" s="126"/>
      <c r="W931" s="34"/>
      <c r="X931" s="126"/>
      <c r="Y931" s="34"/>
      <c r="Z931" s="34"/>
      <c r="AA931" s="34"/>
      <c r="AB931" s="34"/>
      <c r="AC931" s="34"/>
      <c r="AD931" s="34"/>
      <c r="AE931" s="34"/>
      <c r="AF931" s="34"/>
      <c r="AG931" s="34"/>
      <c r="AH931" s="34"/>
      <c r="AI931" s="34"/>
      <c r="AJ931" s="34"/>
      <c r="AK931" s="34"/>
      <c r="AL931" s="34"/>
      <c r="AM931" s="34"/>
      <c r="AN931" s="34"/>
      <c r="AO931" s="34"/>
    </row>
    <row r="932">
      <c r="A932" s="34"/>
      <c r="B932" s="126"/>
      <c r="C932" s="34"/>
      <c r="D932" s="34"/>
      <c r="E932" s="34"/>
      <c r="F932" s="34"/>
      <c r="G932" s="126"/>
      <c r="H932" s="34"/>
      <c r="I932" s="34"/>
      <c r="J932" s="34"/>
      <c r="K932" s="34"/>
      <c r="L932" s="34"/>
      <c r="M932" s="126"/>
      <c r="N932" s="34"/>
      <c r="O932" s="34"/>
      <c r="P932" s="34"/>
      <c r="Q932" s="34"/>
      <c r="R932" s="34"/>
      <c r="S932" s="34"/>
      <c r="T932" s="34"/>
      <c r="U932" s="34"/>
      <c r="V932" s="126"/>
      <c r="W932" s="34"/>
      <c r="X932" s="126"/>
      <c r="Y932" s="34"/>
      <c r="Z932" s="34"/>
      <c r="AA932" s="34"/>
      <c r="AB932" s="34"/>
      <c r="AC932" s="34"/>
      <c r="AD932" s="34"/>
      <c r="AE932" s="34"/>
      <c r="AF932" s="34"/>
      <c r="AG932" s="34"/>
      <c r="AH932" s="34"/>
      <c r="AI932" s="34"/>
      <c r="AJ932" s="34"/>
      <c r="AK932" s="34"/>
      <c r="AL932" s="34"/>
      <c r="AM932" s="34"/>
      <c r="AN932" s="34"/>
      <c r="AO932" s="34"/>
    </row>
    <row r="933">
      <c r="A933" s="34"/>
      <c r="B933" s="126"/>
      <c r="C933" s="34"/>
      <c r="D933" s="34"/>
      <c r="E933" s="34"/>
      <c r="F933" s="34"/>
      <c r="G933" s="126"/>
      <c r="H933" s="34"/>
      <c r="I933" s="34"/>
      <c r="J933" s="34"/>
      <c r="K933" s="34"/>
      <c r="L933" s="34"/>
      <c r="M933" s="126"/>
      <c r="N933" s="34"/>
      <c r="O933" s="34"/>
      <c r="P933" s="34"/>
      <c r="Q933" s="34"/>
      <c r="R933" s="34"/>
      <c r="S933" s="34"/>
      <c r="T933" s="34"/>
      <c r="U933" s="34"/>
      <c r="V933" s="126"/>
      <c r="W933" s="34"/>
      <c r="X933" s="126"/>
      <c r="Y933" s="34"/>
      <c r="Z933" s="34"/>
      <c r="AA933" s="34"/>
      <c r="AB933" s="34"/>
      <c r="AC933" s="34"/>
      <c r="AD933" s="34"/>
      <c r="AE933" s="34"/>
      <c r="AF933" s="34"/>
      <c r="AG933" s="34"/>
      <c r="AH933" s="34"/>
      <c r="AI933" s="34"/>
      <c r="AJ933" s="34"/>
      <c r="AK933" s="34"/>
      <c r="AL933" s="34"/>
      <c r="AM933" s="34"/>
      <c r="AN933" s="34"/>
      <c r="AO933" s="34"/>
    </row>
    <row r="934">
      <c r="A934" s="34"/>
      <c r="B934" s="126"/>
      <c r="C934" s="34"/>
      <c r="D934" s="34"/>
      <c r="E934" s="34"/>
      <c r="F934" s="34"/>
      <c r="G934" s="126"/>
      <c r="H934" s="34"/>
      <c r="I934" s="34"/>
      <c r="J934" s="34"/>
      <c r="K934" s="34"/>
      <c r="L934" s="34"/>
      <c r="M934" s="126"/>
      <c r="N934" s="34"/>
      <c r="O934" s="34"/>
      <c r="P934" s="34"/>
      <c r="Q934" s="34"/>
      <c r="R934" s="34"/>
      <c r="S934" s="34"/>
      <c r="T934" s="34"/>
      <c r="U934" s="34"/>
      <c r="V934" s="126"/>
      <c r="W934" s="34"/>
      <c r="X934" s="126"/>
      <c r="Y934" s="34"/>
      <c r="Z934" s="34"/>
      <c r="AA934" s="34"/>
      <c r="AB934" s="34"/>
      <c r="AC934" s="34"/>
      <c r="AD934" s="34"/>
      <c r="AE934" s="34"/>
      <c r="AF934" s="34"/>
      <c r="AG934" s="34"/>
      <c r="AH934" s="34"/>
      <c r="AI934" s="34"/>
      <c r="AJ934" s="34"/>
      <c r="AK934" s="34"/>
      <c r="AL934" s="34"/>
      <c r="AM934" s="34"/>
      <c r="AN934" s="34"/>
      <c r="AO934" s="34"/>
    </row>
    <row r="935">
      <c r="A935" s="34"/>
      <c r="B935" s="126"/>
      <c r="C935" s="34"/>
      <c r="D935" s="34"/>
      <c r="E935" s="34"/>
      <c r="F935" s="34"/>
      <c r="G935" s="126"/>
      <c r="H935" s="34"/>
      <c r="I935" s="34"/>
      <c r="J935" s="34"/>
      <c r="K935" s="34"/>
      <c r="L935" s="34"/>
      <c r="M935" s="126"/>
      <c r="N935" s="34"/>
      <c r="O935" s="34"/>
      <c r="P935" s="34"/>
      <c r="Q935" s="34"/>
      <c r="R935" s="34"/>
      <c r="S935" s="34"/>
      <c r="T935" s="34"/>
      <c r="U935" s="34"/>
      <c r="V935" s="126"/>
      <c r="W935" s="34"/>
      <c r="X935" s="126"/>
      <c r="Y935" s="34"/>
      <c r="Z935" s="34"/>
      <c r="AA935" s="34"/>
      <c r="AB935" s="34"/>
      <c r="AC935" s="34"/>
      <c r="AD935" s="34"/>
      <c r="AE935" s="34"/>
      <c r="AF935" s="34"/>
      <c r="AG935" s="34"/>
      <c r="AH935" s="34"/>
      <c r="AI935" s="34"/>
      <c r="AJ935" s="34"/>
      <c r="AK935" s="34"/>
      <c r="AL935" s="34"/>
      <c r="AM935" s="34"/>
      <c r="AN935" s="34"/>
      <c r="AO935" s="34"/>
    </row>
    <row r="936">
      <c r="A936" s="34"/>
      <c r="B936" s="126"/>
      <c r="C936" s="34"/>
      <c r="D936" s="34"/>
      <c r="E936" s="34"/>
      <c r="F936" s="34"/>
      <c r="G936" s="126"/>
      <c r="H936" s="34"/>
      <c r="I936" s="34"/>
      <c r="J936" s="34"/>
      <c r="K936" s="34"/>
      <c r="L936" s="34"/>
      <c r="M936" s="126"/>
      <c r="N936" s="34"/>
      <c r="O936" s="34"/>
      <c r="P936" s="34"/>
      <c r="Q936" s="34"/>
      <c r="R936" s="34"/>
      <c r="S936" s="34"/>
      <c r="T936" s="34"/>
      <c r="U936" s="34"/>
      <c r="V936" s="126"/>
      <c r="W936" s="34"/>
      <c r="X936" s="126"/>
      <c r="Y936" s="34"/>
      <c r="Z936" s="34"/>
      <c r="AA936" s="34"/>
      <c r="AB936" s="34"/>
      <c r="AC936" s="34"/>
      <c r="AD936" s="34"/>
      <c r="AE936" s="34"/>
      <c r="AF936" s="34"/>
      <c r="AG936" s="34"/>
      <c r="AH936" s="34"/>
      <c r="AI936" s="34"/>
      <c r="AJ936" s="34"/>
      <c r="AK936" s="34"/>
      <c r="AL936" s="34"/>
      <c r="AM936" s="34"/>
      <c r="AN936" s="34"/>
      <c r="AO936" s="34"/>
    </row>
    <row r="937">
      <c r="A937" s="34"/>
      <c r="B937" s="126"/>
      <c r="C937" s="34"/>
      <c r="D937" s="34"/>
      <c r="E937" s="34"/>
      <c r="F937" s="34"/>
      <c r="G937" s="126"/>
      <c r="H937" s="34"/>
      <c r="I937" s="34"/>
      <c r="J937" s="34"/>
      <c r="K937" s="34"/>
      <c r="L937" s="34"/>
      <c r="M937" s="126"/>
      <c r="N937" s="34"/>
      <c r="O937" s="34"/>
      <c r="P937" s="34"/>
      <c r="Q937" s="34"/>
      <c r="R937" s="34"/>
      <c r="S937" s="34"/>
      <c r="T937" s="34"/>
      <c r="U937" s="34"/>
      <c r="V937" s="126"/>
      <c r="W937" s="34"/>
      <c r="X937" s="126"/>
      <c r="Y937" s="34"/>
      <c r="Z937" s="34"/>
      <c r="AA937" s="34"/>
      <c r="AB937" s="34"/>
      <c r="AC937" s="34"/>
      <c r="AD937" s="34"/>
      <c r="AE937" s="34"/>
      <c r="AF937" s="34"/>
      <c r="AG937" s="34"/>
      <c r="AH937" s="34"/>
      <c r="AI937" s="34"/>
      <c r="AJ937" s="34"/>
      <c r="AK937" s="34"/>
      <c r="AL937" s="34"/>
      <c r="AM937" s="34"/>
      <c r="AN937" s="34"/>
      <c r="AO937" s="34"/>
    </row>
    <row r="938">
      <c r="A938" s="34"/>
      <c r="B938" s="126"/>
      <c r="C938" s="34"/>
      <c r="D938" s="34"/>
      <c r="E938" s="34"/>
      <c r="F938" s="34"/>
      <c r="G938" s="126"/>
      <c r="H938" s="34"/>
      <c r="I938" s="34"/>
      <c r="J938" s="34"/>
      <c r="K938" s="34"/>
      <c r="L938" s="34"/>
      <c r="M938" s="126"/>
      <c r="N938" s="34"/>
      <c r="O938" s="34"/>
      <c r="P938" s="34"/>
      <c r="Q938" s="34"/>
      <c r="R938" s="34"/>
      <c r="S938" s="34"/>
      <c r="T938" s="34"/>
      <c r="U938" s="34"/>
      <c r="V938" s="126"/>
      <c r="W938" s="34"/>
      <c r="X938" s="126"/>
      <c r="Y938" s="34"/>
      <c r="Z938" s="34"/>
      <c r="AA938" s="34"/>
      <c r="AB938" s="34"/>
      <c r="AC938" s="34"/>
      <c r="AD938" s="34"/>
      <c r="AE938" s="34"/>
      <c r="AF938" s="34"/>
      <c r="AG938" s="34"/>
      <c r="AH938" s="34"/>
      <c r="AI938" s="34"/>
      <c r="AJ938" s="34"/>
      <c r="AK938" s="34"/>
      <c r="AL938" s="34"/>
      <c r="AM938" s="34"/>
      <c r="AN938" s="34"/>
      <c r="AO938" s="34"/>
    </row>
    <row r="939">
      <c r="A939" s="34"/>
      <c r="B939" s="126"/>
      <c r="C939" s="34"/>
      <c r="D939" s="34"/>
      <c r="E939" s="34"/>
      <c r="F939" s="34"/>
      <c r="G939" s="126"/>
      <c r="H939" s="34"/>
      <c r="I939" s="34"/>
      <c r="J939" s="34"/>
      <c r="K939" s="34"/>
      <c r="L939" s="34"/>
      <c r="M939" s="126"/>
      <c r="N939" s="34"/>
      <c r="O939" s="34"/>
      <c r="P939" s="34"/>
      <c r="Q939" s="34"/>
      <c r="R939" s="34"/>
      <c r="S939" s="34"/>
      <c r="T939" s="34"/>
      <c r="U939" s="34"/>
      <c r="V939" s="126"/>
      <c r="W939" s="34"/>
      <c r="X939" s="126"/>
      <c r="Y939" s="34"/>
      <c r="Z939" s="34"/>
      <c r="AA939" s="34"/>
      <c r="AB939" s="34"/>
      <c r="AC939" s="34"/>
      <c r="AD939" s="34"/>
      <c r="AE939" s="34"/>
      <c r="AF939" s="34"/>
      <c r="AG939" s="34"/>
      <c r="AH939" s="34"/>
      <c r="AI939" s="34"/>
      <c r="AJ939" s="34"/>
      <c r="AK939" s="34"/>
      <c r="AL939" s="34"/>
      <c r="AM939" s="34"/>
      <c r="AN939" s="34"/>
      <c r="AO939" s="34"/>
    </row>
    <row r="940">
      <c r="A940" s="34"/>
      <c r="B940" s="126"/>
      <c r="C940" s="34"/>
      <c r="D940" s="34"/>
      <c r="E940" s="34"/>
      <c r="F940" s="34"/>
      <c r="G940" s="126"/>
      <c r="H940" s="34"/>
      <c r="I940" s="34"/>
      <c r="J940" s="34"/>
      <c r="K940" s="34"/>
      <c r="L940" s="34"/>
      <c r="M940" s="126"/>
      <c r="N940" s="34"/>
      <c r="O940" s="34"/>
      <c r="P940" s="34"/>
      <c r="Q940" s="34"/>
      <c r="R940" s="34"/>
      <c r="S940" s="34"/>
      <c r="T940" s="34"/>
      <c r="U940" s="34"/>
      <c r="V940" s="126"/>
      <c r="W940" s="34"/>
      <c r="X940" s="126"/>
      <c r="Y940" s="34"/>
      <c r="Z940" s="34"/>
      <c r="AA940" s="34"/>
      <c r="AB940" s="34"/>
      <c r="AC940" s="34"/>
      <c r="AD940" s="34"/>
      <c r="AE940" s="34"/>
      <c r="AF940" s="34"/>
      <c r="AG940" s="34"/>
      <c r="AH940" s="34"/>
      <c r="AI940" s="34"/>
      <c r="AJ940" s="34"/>
      <c r="AK940" s="34"/>
      <c r="AL940" s="34"/>
      <c r="AM940" s="34"/>
      <c r="AN940" s="34"/>
      <c r="AO940" s="34"/>
    </row>
    <row r="941">
      <c r="A941" s="34"/>
      <c r="B941" s="126"/>
      <c r="C941" s="34"/>
      <c r="D941" s="34"/>
      <c r="E941" s="34"/>
      <c r="F941" s="34"/>
      <c r="G941" s="126"/>
      <c r="H941" s="34"/>
      <c r="I941" s="34"/>
      <c r="J941" s="34"/>
      <c r="K941" s="34"/>
      <c r="L941" s="34"/>
      <c r="M941" s="126"/>
      <c r="N941" s="34"/>
      <c r="O941" s="34"/>
      <c r="P941" s="34"/>
      <c r="Q941" s="34"/>
      <c r="R941" s="34"/>
      <c r="S941" s="34"/>
      <c r="T941" s="34"/>
      <c r="U941" s="34"/>
      <c r="V941" s="126"/>
      <c r="W941" s="34"/>
      <c r="X941" s="126"/>
      <c r="Y941" s="34"/>
      <c r="Z941" s="34"/>
      <c r="AA941" s="34"/>
      <c r="AB941" s="34"/>
      <c r="AC941" s="34"/>
      <c r="AD941" s="34"/>
      <c r="AE941" s="34"/>
      <c r="AF941" s="34"/>
      <c r="AG941" s="34"/>
      <c r="AH941" s="34"/>
      <c r="AI941" s="34"/>
      <c r="AJ941" s="34"/>
      <c r="AK941" s="34"/>
      <c r="AL941" s="34"/>
      <c r="AM941" s="34"/>
      <c r="AN941" s="34"/>
      <c r="AO941" s="34"/>
    </row>
    <row r="942">
      <c r="A942" s="34"/>
      <c r="B942" s="126"/>
      <c r="C942" s="34"/>
      <c r="D942" s="34"/>
      <c r="E942" s="34"/>
      <c r="F942" s="34"/>
      <c r="G942" s="126"/>
      <c r="H942" s="34"/>
      <c r="I942" s="34"/>
      <c r="J942" s="34"/>
      <c r="K942" s="34"/>
      <c r="L942" s="34"/>
      <c r="M942" s="126"/>
      <c r="N942" s="34"/>
      <c r="O942" s="34"/>
      <c r="P942" s="34"/>
      <c r="Q942" s="34"/>
      <c r="R942" s="34"/>
      <c r="S942" s="34"/>
      <c r="T942" s="34"/>
      <c r="U942" s="34"/>
      <c r="V942" s="126"/>
      <c r="W942" s="34"/>
      <c r="X942" s="126"/>
      <c r="Y942" s="34"/>
      <c r="Z942" s="34"/>
      <c r="AA942" s="34"/>
      <c r="AB942" s="34"/>
      <c r="AC942" s="34"/>
      <c r="AD942" s="34"/>
      <c r="AE942" s="34"/>
      <c r="AF942" s="34"/>
      <c r="AG942" s="34"/>
      <c r="AH942" s="34"/>
      <c r="AI942" s="34"/>
      <c r="AJ942" s="34"/>
      <c r="AK942" s="34"/>
      <c r="AL942" s="34"/>
      <c r="AM942" s="34"/>
      <c r="AN942" s="34"/>
      <c r="AO942" s="34"/>
    </row>
    <row r="943">
      <c r="A943" s="34"/>
      <c r="B943" s="126"/>
      <c r="C943" s="34"/>
      <c r="D943" s="34"/>
      <c r="E943" s="34"/>
      <c r="F943" s="34"/>
      <c r="G943" s="126"/>
      <c r="H943" s="34"/>
      <c r="I943" s="34"/>
      <c r="J943" s="34"/>
      <c r="K943" s="34"/>
      <c r="L943" s="34"/>
      <c r="M943" s="126"/>
      <c r="N943" s="34"/>
      <c r="O943" s="34"/>
      <c r="P943" s="34"/>
      <c r="Q943" s="34"/>
      <c r="R943" s="34"/>
      <c r="S943" s="34"/>
      <c r="T943" s="34"/>
      <c r="U943" s="34"/>
      <c r="V943" s="126"/>
      <c r="W943" s="34"/>
      <c r="X943" s="126"/>
      <c r="Y943" s="34"/>
      <c r="Z943" s="34"/>
      <c r="AA943" s="34"/>
      <c r="AB943" s="34"/>
      <c r="AC943" s="34"/>
      <c r="AD943" s="34"/>
      <c r="AE943" s="34"/>
      <c r="AF943" s="34"/>
      <c r="AG943" s="34"/>
      <c r="AH943" s="34"/>
      <c r="AI943" s="34"/>
      <c r="AJ943" s="34"/>
      <c r="AK943" s="34"/>
      <c r="AL943" s="34"/>
      <c r="AM943" s="34"/>
      <c r="AN943" s="34"/>
      <c r="AO943" s="34"/>
    </row>
    <row r="944">
      <c r="A944" s="34"/>
      <c r="B944" s="126"/>
      <c r="C944" s="34"/>
      <c r="D944" s="34"/>
      <c r="E944" s="34"/>
      <c r="F944" s="34"/>
      <c r="G944" s="126"/>
      <c r="H944" s="34"/>
      <c r="I944" s="34"/>
      <c r="J944" s="34"/>
      <c r="K944" s="34"/>
      <c r="L944" s="34"/>
      <c r="M944" s="126"/>
      <c r="N944" s="34"/>
      <c r="O944" s="34"/>
      <c r="P944" s="34"/>
      <c r="Q944" s="34"/>
      <c r="R944" s="34"/>
      <c r="S944" s="34"/>
      <c r="T944" s="34"/>
      <c r="U944" s="34"/>
      <c r="V944" s="126"/>
      <c r="W944" s="34"/>
      <c r="X944" s="126"/>
      <c r="Y944" s="34"/>
      <c r="Z944" s="34"/>
      <c r="AA944" s="34"/>
      <c r="AB944" s="34"/>
      <c r="AC944" s="34"/>
      <c r="AD944" s="34"/>
      <c r="AE944" s="34"/>
      <c r="AF944" s="34"/>
      <c r="AG944" s="34"/>
      <c r="AH944" s="34"/>
      <c r="AI944" s="34"/>
      <c r="AJ944" s="34"/>
      <c r="AK944" s="34"/>
      <c r="AL944" s="34"/>
      <c r="AM944" s="34"/>
      <c r="AN944" s="34"/>
      <c r="AO944" s="34"/>
    </row>
    <row r="945">
      <c r="A945" s="34"/>
      <c r="B945" s="126"/>
      <c r="C945" s="34"/>
      <c r="D945" s="34"/>
      <c r="E945" s="34"/>
      <c r="F945" s="34"/>
      <c r="G945" s="126"/>
      <c r="H945" s="34"/>
      <c r="I945" s="34"/>
      <c r="J945" s="34"/>
      <c r="K945" s="34"/>
      <c r="L945" s="34"/>
      <c r="M945" s="126"/>
      <c r="N945" s="34"/>
      <c r="O945" s="34"/>
      <c r="P945" s="34"/>
      <c r="Q945" s="34"/>
      <c r="R945" s="34"/>
      <c r="S945" s="34"/>
      <c r="T945" s="34"/>
      <c r="U945" s="34"/>
      <c r="V945" s="126"/>
      <c r="W945" s="34"/>
      <c r="X945" s="126"/>
      <c r="Y945" s="34"/>
      <c r="Z945" s="34"/>
      <c r="AA945" s="34"/>
      <c r="AB945" s="34"/>
      <c r="AC945" s="34"/>
      <c r="AD945" s="34"/>
      <c r="AE945" s="34"/>
      <c r="AF945" s="34"/>
      <c r="AG945" s="34"/>
      <c r="AH945" s="34"/>
      <c r="AI945" s="34"/>
      <c r="AJ945" s="34"/>
      <c r="AK945" s="34"/>
      <c r="AL945" s="34"/>
      <c r="AM945" s="34"/>
      <c r="AN945" s="34"/>
      <c r="AO945" s="34"/>
    </row>
    <row r="946">
      <c r="A946" s="34"/>
      <c r="B946" s="126"/>
      <c r="C946" s="34"/>
      <c r="D946" s="34"/>
      <c r="E946" s="34"/>
      <c r="F946" s="34"/>
      <c r="G946" s="126"/>
      <c r="H946" s="34"/>
      <c r="I946" s="34"/>
      <c r="J946" s="34"/>
      <c r="K946" s="34"/>
      <c r="L946" s="34"/>
      <c r="M946" s="126"/>
      <c r="N946" s="34"/>
      <c r="O946" s="34"/>
      <c r="P946" s="34"/>
      <c r="Q946" s="34"/>
      <c r="R946" s="34"/>
      <c r="S946" s="34"/>
      <c r="T946" s="34"/>
      <c r="U946" s="34"/>
      <c r="V946" s="126"/>
      <c r="W946" s="34"/>
      <c r="X946" s="126"/>
      <c r="Y946" s="34"/>
      <c r="Z946" s="34"/>
      <c r="AA946" s="34"/>
      <c r="AB946" s="34"/>
      <c r="AC946" s="34"/>
      <c r="AD946" s="34"/>
      <c r="AE946" s="34"/>
      <c r="AF946" s="34"/>
      <c r="AG946" s="34"/>
      <c r="AH946" s="34"/>
      <c r="AI946" s="34"/>
      <c r="AJ946" s="34"/>
      <c r="AK946" s="34"/>
      <c r="AL946" s="34"/>
      <c r="AM946" s="34"/>
      <c r="AN946" s="34"/>
      <c r="AO946" s="34"/>
    </row>
    <row r="947">
      <c r="A947" s="34"/>
      <c r="B947" s="126"/>
      <c r="C947" s="34"/>
      <c r="D947" s="34"/>
      <c r="E947" s="34"/>
      <c r="F947" s="34"/>
      <c r="G947" s="126"/>
      <c r="H947" s="34"/>
      <c r="I947" s="34"/>
      <c r="J947" s="34"/>
      <c r="K947" s="34"/>
      <c r="L947" s="34"/>
      <c r="M947" s="126"/>
      <c r="N947" s="34"/>
      <c r="O947" s="34"/>
      <c r="P947" s="34"/>
      <c r="Q947" s="34"/>
      <c r="R947" s="34"/>
      <c r="S947" s="34"/>
      <c r="T947" s="34"/>
      <c r="U947" s="34"/>
      <c r="V947" s="126"/>
      <c r="W947" s="34"/>
      <c r="X947" s="126"/>
      <c r="Y947" s="34"/>
      <c r="Z947" s="34"/>
      <c r="AA947" s="34"/>
      <c r="AB947" s="34"/>
      <c r="AC947" s="34"/>
      <c r="AD947" s="34"/>
      <c r="AE947" s="34"/>
      <c r="AF947" s="34"/>
      <c r="AG947" s="34"/>
      <c r="AH947" s="34"/>
      <c r="AI947" s="34"/>
      <c r="AJ947" s="34"/>
      <c r="AK947" s="34"/>
      <c r="AL947" s="34"/>
      <c r="AM947" s="34"/>
      <c r="AN947" s="34"/>
      <c r="AO947" s="34"/>
    </row>
    <row r="948">
      <c r="A948" s="34"/>
      <c r="B948" s="126"/>
      <c r="C948" s="34"/>
      <c r="D948" s="34"/>
      <c r="E948" s="34"/>
      <c r="F948" s="34"/>
      <c r="G948" s="126"/>
      <c r="H948" s="34"/>
      <c r="I948" s="34"/>
      <c r="J948" s="34"/>
      <c r="K948" s="34"/>
      <c r="L948" s="34"/>
      <c r="M948" s="126"/>
      <c r="N948" s="34"/>
      <c r="O948" s="34"/>
      <c r="P948" s="34"/>
      <c r="Q948" s="34"/>
      <c r="R948" s="34"/>
      <c r="S948" s="34"/>
      <c r="T948" s="34"/>
      <c r="U948" s="34"/>
      <c r="V948" s="126"/>
      <c r="W948" s="34"/>
      <c r="X948" s="126"/>
      <c r="Y948" s="34"/>
      <c r="Z948" s="34"/>
      <c r="AA948" s="34"/>
      <c r="AB948" s="34"/>
      <c r="AC948" s="34"/>
      <c r="AD948" s="34"/>
      <c r="AE948" s="34"/>
      <c r="AF948" s="34"/>
      <c r="AG948" s="34"/>
      <c r="AH948" s="34"/>
      <c r="AI948" s="34"/>
      <c r="AJ948" s="34"/>
      <c r="AK948" s="34"/>
      <c r="AL948" s="34"/>
      <c r="AM948" s="34"/>
      <c r="AN948" s="34"/>
      <c r="AO948" s="34"/>
    </row>
    <row r="949">
      <c r="A949" s="34"/>
      <c r="B949" s="126"/>
      <c r="C949" s="34"/>
      <c r="D949" s="34"/>
      <c r="E949" s="34"/>
      <c r="F949" s="34"/>
      <c r="G949" s="126"/>
      <c r="H949" s="34"/>
      <c r="I949" s="34"/>
      <c r="J949" s="34"/>
      <c r="K949" s="34"/>
      <c r="L949" s="34"/>
      <c r="M949" s="126"/>
      <c r="N949" s="34"/>
      <c r="O949" s="34"/>
      <c r="P949" s="34"/>
      <c r="Q949" s="34"/>
      <c r="R949" s="34"/>
      <c r="S949" s="34"/>
      <c r="T949" s="34"/>
      <c r="U949" s="34"/>
      <c r="V949" s="126"/>
      <c r="W949" s="34"/>
      <c r="X949" s="126"/>
      <c r="Y949" s="34"/>
      <c r="Z949" s="34"/>
      <c r="AA949" s="34"/>
      <c r="AB949" s="34"/>
      <c r="AC949" s="34"/>
      <c r="AD949" s="34"/>
      <c r="AE949" s="34"/>
      <c r="AF949" s="34"/>
      <c r="AG949" s="34"/>
      <c r="AH949" s="34"/>
      <c r="AI949" s="34"/>
      <c r="AJ949" s="34"/>
      <c r="AK949" s="34"/>
      <c r="AL949" s="34"/>
      <c r="AM949" s="34"/>
      <c r="AN949" s="34"/>
      <c r="AO949" s="34"/>
    </row>
    <row r="950">
      <c r="A950" s="34"/>
      <c r="B950" s="126"/>
      <c r="C950" s="34"/>
      <c r="D950" s="34"/>
      <c r="E950" s="34"/>
      <c r="F950" s="34"/>
      <c r="G950" s="126"/>
      <c r="H950" s="34"/>
      <c r="I950" s="34"/>
      <c r="J950" s="34"/>
      <c r="K950" s="34"/>
      <c r="L950" s="34"/>
      <c r="M950" s="126"/>
      <c r="N950" s="34"/>
      <c r="O950" s="34"/>
      <c r="P950" s="34"/>
      <c r="Q950" s="34"/>
      <c r="R950" s="34"/>
      <c r="S950" s="34"/>
      <c r="T950" s="34"/>
      <c r="U950" s="34"/>
      <c r="V950" s="126"/>
      <c r="W950" s="34"/>
      <c r="X950" s="126"/>
      <c r="Y950" s="34"/>
      <c r="Z950" s="34"/>
      <c r="AA950" s="34"/>
      <c r="AB950" s="34"/>
      <c r="AC950" s="34"/>
      <c r="AD950" s="34"/>
      <c r="AE950" s="34"/>
      <c r="AF950" s="34"/>
      <c r="AG950" s="34"/>
      <c r="AH950" s="34"/>
      <c r="AI950" s="34"/>
      <c r="AJ950" s="34"/>
      <c r="AK950" s="34"/>
      <c r="AL950" s="34"/>
      <c r="AM950" s="34"/>
      <c r="AN950" s="34"/>
      <c r="AO950" s="34"/>
    </row>
    <row r="951">
      <c r="A951" s="34"/>
      <c r="B951" s="126"/>
      <c r="C951" s="34"/>
      <c r="D951" s="34"/>
      <c r="E951" s="34"/>
      <c r="F951" s="34"/>
      <c r="G951" s="126"/>
      <c r="H951" s="34"/>
      <c r="I951" s="34"/>
      <c r="J951" s="34"/>
      <c r="K951" s="34"/>
      <c r="L951" s="34"/>
      <c r="M951" s="126"/>
      <c r="N951" s="34"/>
      <c r="O951" s="34"/>
      <c r="P951" s="34"/>
      <c r="Q951" s="34"/>
      <c r="R951" s="34"/>
      <c r="S951" s="34"/>
      <c r="T951" s="34"/>
      <c r="U951" s="34"/>
      <c r="V951" s="126"/>
      <c r="W951" s="34"/>
      <c r="X951" s="126"/>
      <c r="Y951" s="34"/>
      <c r="Z951" s="34"/>
      <c r="AA951" s="34"/>
      <c r="AB951" s="34"/>
      <c r="AC951" s="34"/>
      <c r="AD951" s="34"/>
      <c r="AE951" s="34"/>
      <c r="AF951" s="34"/>
      <c r="AG951" s="34"/>
      <c r="AH951" s="34"/>
      <c r="AI951" s="34"/>
      <c r="AJ951" s="34"/>
      <c r="AK951" s="34"/>
      <c r="AL951" s="34"/>
      <c r="AM951" s="34"/>
      <c r="AN951" s="34"/>
      <c r="AO951" s="34"/>
    </row>
    <row r="952">
      <c r="A952" s="34"/>
      <c r="B952" s="126"/>
      <c r="C952" s="34"/>
      <c r="D952" s="34"/>
      <c r="E952" s="34"/>
      <c r="F952" s="34"/>
      <c r="G952" s="126"/>
      <c r="H952" s="34"/>
      <c r="I952" s="34"/>
      <c r="J952" s="34"/>
      <c r="K952" s="34"/>
      <c r="L952" s="34"/>
      <c r="M952" s="126"/>
      <c r="N952" s="34"/>
      <c r="O952" s="34"/>
      <c r="P952" s="34"/>
      <c r="Q952" s="34"/>
      <c r="R952" s="34"/>
      <c r="S952" s="34"/>
      <c r="T952" s="34"/>
      <c r="U952" s="34"/>
      <c r="V952" s="126"/>
      <c r="W952" s="34"/>
      <c r="X952" s="126"/>
      <c r="Y952" s="34"/>
      <c r="Z952" s="34"/>
      <c r="AA952" s="34"/>
      <c r="AB952" s="34"/>
      <c r="AC952" s="34"/>
      <c r="AD952" s="34"/>
      <c r="AE952" s="34"/>
      <c r="AF952" s="34"/>
      <c r="AG952" s="34"/>
      <c r="AH952" s="34"/>
      <c r="AI952" s="34"/>
      <c r="AJ952" s="34"/>
      <c r="AK952" s="34"/>
      <c r="AL952" s="34"/>
      <c r="AM952" s="34"/>
      <c r="AN952" s="34"/>
      <c r="AO952" s="34"/>
    </row>
    <row r="953">
      <c r="A953" s="34"/>
      <c r="B953" s="126"/>
      <c r="C953" s="34"/>
      <c r="D953" s="34"/>
      <c r="E953" s="34"/>
      <c r="F953" s="34"/>
      <c r="G953" s="126"/>
      <c r="H953" s="34"/>
      <c r="I953" s="34"/>
      <c r="J953" s="34"/>
      <c r="K953" s="34"/>
      <c r="L953" s="34"/>
      <c r="M953" s="126"/>
      <c r="N953" s="34"/>
      <c r="O953" s="34"/>
      <c r="P953" s="34"/>
      <c r="Q953" s="34"/>
      <c r="R953" s="34"/>
      <c r="S953" s="34"/>
      <c r="T953" s="34"/>
      <c r="U953" s="34"/>
      <c r="V953" s="126"/>
      <c r="W953" s="34"/>
      <c r="X953" s="126"/>
      <c r="Y953" s="34"/>
      <c r="Z953" s="34"/>
      <c r="AA953" s="34"/>
      <c r="AB953" s="34"/>
      <c r="AC953" s="34"/>
      <c r="AD953" s="34"/>
      <c r="AE953" s="34"/>
      <c r="AF953" s="34"/>
      <c r="AG953" s="34"/>
      <c r="AH953" s="34"/>
      <c r="AI953" s="34"/>
      <c r="AJ953" s="34"/>
      <c r="AK953" s="34"/>
      <c r="AL953" s="34"/>
      <c r="AM953" s="34"/>
      <c r="AN953" s="34"/>
      <c r="AO953" s="34"/>
    </row>
    <row r="954">
      <c r="A954" s="34"/>
      <c r="B954" s="126"/>
      <c r="C954" s="34"/>
      <c r="D954" s="34"/>
      <c r="E954" s="34"/>
      <c r="F954" s="34"/>
      <c r="G954" s="126"/>
      <c r="H954" s="34"/>
      <c r="I954" s="34"/>
      <c r="J954" s="34"/>
      <c r="K954" s="34"/>
      <c r="L954" s="34"/>
      <c r="M954" s="126"/>
      <c r="N954" s="34"/>
      <c r="O954" s="34"/>
      <c r="P954" s="34"/>
      <c r="Q954" s="34"/>
      <c r="R954" s="34"/>
      <c r="S954" s="34"/>
      <c r="T954" s="34"/>
      <c r="U954" s="34"/>
      <c r="V954" s="126"/>
      <c r="W954" s="34"/>
      <c r="X954" s="126"/>
      <c r="Y954" s="34"/>
      <c r="Z954" s="34"/>
      <c r="AA954" s="34"/>
      <c r="AB954" s="34"/>
      <c r="AC954" s="34"/>
      <c r="AD954" s="34"/>
      <c r="AE954" s="34"/>
      <c r="AF954" s="34"/>
      <c r="AG954" s="34"/>
      <c r="AH954" s="34"/>
      <c r="AI954" s="34"/>
      <c r="AJ954" s="34"/>
      <c r="AK954" s="34"/>
      <c r="AL954" s="34"/>
      <c r="AM954" s="34"/>
      <c r="AN954" s="34"/>
      <c r="AO954" s="34"/>
    </row>
    <row r="955">
      <c r="A955" s="34"/>
      <c r="B955" s="126"/>
      <c r="C955" s="34"/>
      <c r="D955" s="34"/>
      <c r="E955" s="34"/>
      <c r="F955" s="34"/>
      <c r="G955" s="126"/>
      <c r="H955" s="34"/>
      <c r="I955" s="34"/>
      <c r="J955" s="34"/>
      <c r="K955" s="34"/>
      <c r="L955" s="34"/>
      <c r="M955" s="126"/>
      <c r="N955" s="34"/>
      <c r="O955" s="34"/>
      <c r="P955" s="34"/>
      <c r="Q955" s="34"/>
      <c r="R955" s="34"/>
      <c r="S955" s="34"/>
      <c r="T955" s="34"/>
      <c r="U955" s="34"/>
      <c r="V955" s="126"/>
      <c r="W955" s="34"/>
      <c r="X955" s="126"/>
      <c r="Y955" s="34"/>
      <c r="Z955" s="34"/>
      <c r="AA955" s="34"/>
      <c r="AB955" s="34"/>
      <c r="AC955" s="34"/>
      <c r="AD955" s="34"/>
      <c r="AE955" s="34"/>
      <c r="AF955" s="34"/>
      <c r="AG955" s="34"/>
      <c r="AH955" s="34"/>
      <c r="AI955" s="34"/>
      <c r="AJ955" s="34"/>
      <c r="AK955" s="34"/>
      <c r="AL955" s="34"/>
      <c r="AM955" s="34"/>
      <c r="AN955" s="34"/>
      <c r="AO955" s="34"/>
    </row>
    <row r="956">
      <c r="A956" s="34"/>
      <c r="B956" s="126"/>
      <c r="C956" s="34"/>
      <c r="D956" s="34"/>
      <c r="E956" s="34"/>
      <c r="F956" s="34"/>
      <c r="G956" s="126"/>
      <c r="H956" s="34"/>
      <c r="I956" s="34"/>
      <c r="J956" s="34"/>
      <c r="K956" s="34"/>
      <c r="L956" s="34"/>
      <c r="M956" s="126"/>
      <c r="N956" s="34"/>
      <c r="O956" s="34"/>
      <c r="P956" s="34"/>
      <c r="Q956" s="34"/>
      <c r="R956" s="34"/>
      <c r="S956" s="34"/>
      <c r="T956" s="34"/>
      <c r="U956" s="34"/>
      <c r="V956" s="126"/>
      <c r="W956" s="34"/>
      <c r="X956" s="126"/>
      <c r="Y956" s="34"/>
      <c r="Z956" s="34"/>
      <c r="AA956" s="34"/>
      <c r="AB956" s="34"/>
      <c r="AC956" s="34"/>
      <c r="AD956" s="34"/>
      <c r="AE956" s="34"/>
      <c r="AF956" s="34"/>
      <c r="AG956" s="34"/>
      <c r="AH956" s="34"/>
      <c r="AI956" s="34"/>
      <c r="AJ956" s="34"/>
      <c r="AK956" s="34"/>
      <c r="AL956" s="34"/>
      <c r="AM956" s="34"/>
      <c r="AN956" s="34"/>
      <c r="AO956" s="34"/>
    </row>
    <row r="957">
      <c r="A957" s="34"/>
      <c r="B957" s="126"/>
      <c r="C957" s="34"/>
      <c r="D957" s="34"/>
      <c r="E957" s="34"/>
      <c r="F957" s="34"/>
      <c r="G957" s="126"/>
      <c r="H957" s="34"/>
      <c r="I957" s="34"/>
      <c r="J957" s="34"/>
      <c r="K957" s="34"/>
      <c r="L957" s="34"/>
      <c r="M957" s="126"/>
      <c r="N957" s="34"/>
      <c r="O957" s="34"/>
      <c r="P957" s="34"/>
      <c r="Q957" s="34"/>
      <c r="R957" s="34"/>
      <c r="S957" s="34"/>
      <c r="T957" s="34"/>
      <c r="U957" s="34"/>
      <c r="V957" s="126"/>
      <c r="W957" s="34"/>
      <c r="X957" s="126"/>
      <c r="Y957" s="34"/>
      <c r="Z957" s="34"/>
      <c r="AA957" s="34"/>
      <c r="AB957" s="34"/>
      <c r="AC957" s="34"/>
      <c r="AD957" s="34"/>
      <c r="AE957" s="34"/>
      <c r="AF957" s="34"/>
      <c r="AG957" s="34"/>
      <c r="AH957" s="34"/>
      <c r="AI957" s="34"/>
      <c r="AJ957" s="34"/>
      <c r="AK957" s="34"/>
      <c r="AL957" s="34"/>
      <c r="AM957" s="34"/>
      <c r="AN957" s="34"/>
      <c r="AO957" s="34"/>
    </row>
    <row r="958">
      <c r="A958" s="34"/>
      <c r="B958" s="126"/>
      <c r="C958" s="34"/>
      <c r="D958" s="34"/>
      <c r="E958" s="34"/>
      <c r="F958" s="34"/>
      <c r="G958" s="126"/>
      <c r="H958" s="34"/>
      <c r="I958" s="34"/>
      <c r="J958" s="34"/>
      <c r="K958" s="34"/>
      <c r="L958" s="34"/>
      <c r="M958" s="126"/>
      <c r="N958" s="34"/>
      <c r="O958" s="34"/>
      <c r="P958" s="34"/>
      <c r="Q958" s="34"/>
      <c r="R958" s="34"/>
      <c r="S958" s="34"/>
      <c r="T958" s="34"/>
      <c r="U958" s="34"/>
      <c r="V958" s="126"/>
      <c r="W958" s="34"/>
      <c r="X958" s="126"/>
      <c r="Y958" s="34"/>
      <c r="Z958" s="34"/>
      <c r="AA958" s="34"/>
      <c r="AB958" s="34"/>
      <c r="AC958" s="34"/>
      <c r="AD958" s="34"/>
      <c r="AE958" s="34"/>
      <c r="AF958" s="34"/>
      <c r="AG958" s="34"/>
      <c r="AH958" s="34"/>
      <c r="AI958" s="34"/>
      <c r="AJ958" s="34"/>
      <c r="AK958" s="34"/>
      <c r="AL958" s="34"/>
      <c r="AM958" s="34"/>
      <c r="AN958" s="34"/>
      <c r="AO958" s="34"/>
    </row>
    <row r="959">
      <c r="A959" s="34"/>
      <c r="B959" s="126"/>
      <c r="C959" s="34"/>
      <c r="D959" s="34"/>
      <c r="E959" s="34"/>
      <c r="F959" s="34"/>
      <c r="G959" s="126"/>
      <c r="H959" s="34"/>
      <c r="I959" s="34"/>
      <c r="J959" s="34"/>
      <c r="K959" s="34"/>
      <c r="L959" s="34"/>
      <c r="M959" s="126"/>
      <c r="N959" s="34"/>
      <c r="O959" s="34"/>
      <c r="P959" s="34"/>
      <c r="Q959" s="34"/>
      <c r="R959" s="34"/>
      <c r="S959" s="34"/>
      <c r="T959" s="34"/>
      <c r="U959" s="34"/>
      <c r="V959" s="126"/>
      <c r="W959" s="34"/>
      <c r="X959" s="126"/>
      <c r="Y959" s="34"/>
      <c r="Z959" s="34"/>
      <c r="AA959" s="34"/>
      <c r="AB959" s="34"/>
      <c r="AC959" s="34"/>
      <c r="AD959" s="34"/>
      <c r="AE959" s="34"/>
      <c r="AF959" s="34"/>
      <c r="AG959" s="34"/>
      <c r="AH959" s="34"/>
      <c r="AI959" s="34"/>
      <c r="AJ959" s="34"/>
      <c r="AK959" s="34"/>
      <c r="AL959" s="34"/>
      <c r="AM959" s="34"/>
      <c r="AN959" s="34"/>
      <c r="AO959" s="34"/>
    </row>
    <row r="960">
      <c r="A960" s="34"/>
      <c r="B960" s="126"/>
      <c r="C960" s="34"/>
      <c r="D960" s="34"/>
      <c r="E960" s="34"/>
      <c r="F960" s="34"/>
      <c r="G960" s="126"/>
      <c r="H960" s="34"/>
      <c r="I960" s="34"/>
      <c r="J960" s="34"/>
      <c r="K960" s="34"/>
      <c r="L960" s="34"/>
      <c r="M960" s="126"/>
      <c r="N960" s="34"/>
      <c r="O960" s="34"/>
      <c r="P960" s="34"/>
      <c r="Q960" s="34"/>
      <c r="R960" s="34"/>
      <c r="S960" s="34"/>
      <c r="T960" s="34"/>
      <c r="U960" s="34"/>
      <c r="V960" s="126"/>
      <c r="W960" s="34"/>
      <c r="X960" s="126"/>
      <c r="Y960" s="34"/>
      <c r="Z960" s="34"/>
      <c r="AA960" s="34"/>
      <c r="AB960" s="34"/>
      <c r="AC960" s="34"/>
      <c r="AD960" s="34"/>
      <c r="AE960" s="34"/>
      <c r="AF960" s="34"/>
      <c r="AG960" s="34"/>
      <c r="AH960" s="34"/>
      <c r="AI960" s="34"/>
      <c r="AJ960" s="34"/>
      <c r="AK960" s="34"/>
      <c r="AL960" s="34"/>
      <c r="AM960" s="34"/>
      <c r="AN960" s="34"/>
      <c r="AO960" s="34"/>
    </row>
    <row r="961">
      <c r="A961" s="34"/>
      <c r="B961" s="126"/>
      <c r="C961" s="34"/>
      <c r="D961" s="34"/>
      <c r="E961" s="34"/>
      <c r="F961" s="34"/>
      <c r="G961" s="126"/>
      <c r="H961" s="34"/>
      <c r="I961" s="34"/>
      <c r="J961" s="34"/>
      <c r="K961" s="34"/>
      <c r="L961" s="34"/>
      <c r="M961" s="126"/>
      <c r="N961" s="34"/>
      <c r="O961" s="34"/>
      <c r="P961" s="34"/>
      <c r="Q961" s="34"/>
      <c r="R961" s="34"/>
      <c r="S961" s="34"/>
      <c r="T961" s="34"/>
      <c r="U961" s="34"/>
      <c r="V961" s="126"/>
      <c r="W961" s="34"/>
      <c r="X961" s="126"/>
      <c r="Y961" s="34"/>
      <c r="Z961" s="34"/>
      <c r="AA961" s="34"/>
      <c r="AB961" s="34"/>
      <c r="AC961" s="34"/>
      <c r="AD961" s="34"/>
      <c r="AE961" s="34"/>
      <c r="AF961" s="34"/>
      <c r="AG961" s="34"/>
      <c r="AH961" s="34"/>
      <c r="AI961" s="34"/>
      <c r="AJ961" s="34"/>
      <c r="AK961" s="34"/>
      <c r="AL961" s="34"/>
      <c r="AM961" s="34"/>
      <c r="AN961" s="34"/>
      <c r="AO961" s="34"/>
    </row>
    <row r="962">
      <c r="A962" s="34"/>
      <c r="B962" s="126"/>
      <c r="C962" s="34"/>
      <c r="D962" s="34"/>
      <c r="E962" s="34"/>
      <c r="F962" s="34"/>
      <c r="G962" s="126"/>
      <c r="H962" s="34"/>
      <c r="I962" s="34"/>
      <c r="J962" s="34"/>
      <c r="K962" s="34"/>
      <c r="L962" s="34"/>
      <c r="M962" s="126"/>
      <c r="N962" s="34"/>
      <c r="O962" s="34"/>
      <c r="P962" s="34"/>
      <c r="Q962" s="34"/>
      <c r="R962" s="34"/>
      <c r="S962" s="34"/>
      <c r="T962" s="34"/>
      <c r="U962" s="34"/>
      <c r="V962" s="126"/>
      <c r="W962" s="34"/>
      <c r="X962" s="126"/>
      <c r="Y962" s="34"/>
      <c r="Z962" s="34"/>
      <c r="AA962" s="34"/>
      <c r="AB962" s="34"/>
      <c r="AC962" s="34"/>
      <c r="AD962" s="34"/>
      <c r="AE962" s="34"/>
      <c r="AF962" s="34"/>
      <c r="AG962" s="34"/>
      <c r="AH962" s="34"/>
      <c r="AI962" s="34"/>
      <c r="AJ962" s="34"/>
      <c r="AK962" s="34"/>
      <c r="AL962" s="34"/>
      <c r="AM962" s="34"/>
      <c r="AN962" s="34"/>
      <c r="AO962" s="34"/>
    </row>
    <row r="963">
      <c r="A963" s="34"/>
      <c r="B963" s="126"/>
      <c r="C963" s="34"/>
      <c r="D963" s="34"/>
      <c r="E963" s="34"/>
      <c r="F963" s="34"/>
      <c r="G963" s="126"/>
      <c r="H963" s="34"/>
      <c r="I963" s="34"/>
      <c r="J963" s="34"/>
      <c r="K963" s="34"/>
      <c r="L963" s="34"/>
      <c r="M963" s="126"/>
      <c r="N963" s="34"/>
      <c r="O963" s="34"/>
      <c r="P963" s="34"/>
      <c r="Q963" s="34"/>
      <c r="R963" s="34"/>
      <c r="S963" s="34"/>
      <c r="T963" s="34"/>
      <c r="U963" s="34"/>
      <c r="V963" s="126"/>
      <c r="W963" s="34"/>
      <c r="X963" s="126"/>
      <c r="Y963" s="34"/>
      <c r="Z963" s="34"/>
      <c r="AA963" s="34"/>
      <c r="AB963" s="34"/>
      <c r="AC963" s="34"/>
      <c r="AD963" s="34"/>
      <c r="AE963" s="34"/>
      <c r="AF963" s="34"/>
      <c r="AG963" s="34"/>
      <c r="AH963" s="34"/>
      <c r="AI963" s="34"/>
      <c r="AJ963" s="34"/>
      <c r="AK963" s="34"/>
      <c r="AL963" s="34"/>
      <c r="AM963" s="34"/>
      <c r="AN963" s="34"/>
      <c r="AO963" s="34"/>
    </row>
    <row r="964">
      <c r="A964" s="34"/>
      <c r="B964" s="126"/>
      <c r="C964" s="34"/>
      <c r="D964" s="34"/>
      <c r="E964" s="34"/>
      <c r="F964" s="34"/>
      <c r="G964" s="126"/>
      <c r="H964" s="34"/>
      <c r="I964" s="34"/>
      <c r="J964" s="34"/>
      <c r="K964" s="34"/>
      <c r="L964" s="34"/>
      <c r="M964" s="126"/>
      <c r="N964" s="34"/>
      <c r="O964" s="34"/>
      <c r="P964" s="34"/>
      <c r="Q964" s="34"/>
      <c r="R964" s="34"/>
      <c r="S964" s="34"/>
      <c r="T964" s="34"/>
      <c r="U964" s="34"/>
      <c r="V964" s="126"/>
      <c r="W964" s="34"/>
      <c r="X964" s="126"/>
      <c r="Y964" s="34"/>
      <c r="Z964" s="34"/>
      <c r="AA964" s="34"/>
      <c r="AB964" s="34"/>
      <c r="AC964" s="34"/>
      <c r="AD964" s="34"/>
      <c r="AE964" s="34"/>
      <c r="AF964" s="34"/>
      <c r="AG964" s="34"/>
      <c r="AH964" s="34"/>
      <c r="AI964" s="34"/>
      <c r="AJ964" s="34"/>
      <c r="AK964" s="34"/>
      <c r="AL964" s="34"/>
      <c r="AM964" s="34"/>
      <c r="AN964" s="34"/>
      <c r="AO964" s="34"/>
    </row>
    <row r="965">
      <c r="A965" s="34"/>
      <c r="B965" s="126"/>
      <c r="C965" s="34"/>
      <c r="D965" s="34"/>
      <c r="E965" s="34"/>
      <c r="F965" s="34"/>
      <c r="G965" s="126"/>
      <c r="H965" s="34"/>
      <c r="I965" s="34"/>
      <c r="J965" s="34"/>
      <c r="K965" s="34"/>
      <c r="L965" s="34"/>
      <c r="M965" s="126"/>
      <c r="N965" s="34"/>
      <c r="O965" s="34"/>
      <c r="P965" s="34"/>
      <c r="Q965" s="34"/>
      <c r="R965" s="34"/>
      <c r="S965" s="34"/>
      <c r="T965" s="34"/>
      <c r="U965" s="34"/>
      <c r="V965" s="126"/>
      <c r="W965" s="34"/>
      <c r="X965" s="126"/>
      <c r="Y965" s="34"/>
      <c r="Z965" s="34"/>
      <c r="AA965" s="34"/>
      <c r="AB965" s="34"/>
      <c r="AC965" s="34"/>
      <c r="AD965" s="34"/>
      <c r="AE965" s="34"/>
      <c r="AF965" s="34"/>
      <c r="AG965" s="34"/>
      <c r="AH965" s="34"/>
      <c r="AI965" s="34"/>
      <c r="AJ965" s="34"/>
      <c r="AK965" s="34"/>
      <c r="AL965" s="34"/>
      <c r="AM965" s="34"/>
      <c r="AN965" s="34"/>
      <c r="AO965" s="34"/>
    </row>
    <row r="966">
      <c r="A966" s="34"/>
      <c r="B966" s="126"/>
      <c r="C966" s="34"/>
      <c r="D966" s="34"/>
      <c r="E966" s="34"/>
      <c r="F966" s="34"/>
      <c r="G966" s="126"/>
      <c r="H966" s="34"/>
      <c r="I966" s="34"/>
      <c r="J966" s="34"/>
      <c r="K966" s="34"/>
      <c r="L966" s="34"/>
      <c r="M966" s="126"/>
      <c r="N966" s="34"/>
      <c r="O966" s="34"/>
      <c r="P966" s="34"/>
      <c r="Q966" s="34"/>
      <c r="R966" s="34"/>
      <c r="S966" s="34"/>
      <c r="T966" s="34"/>
      <c r="U966" s="34"/>
      <c r="V966" s="126"/>
      <c r="W966" s="34"/>
      <c r="X966" s="126"/>
      <c r="Y966" s="34"/>
      <c r="Z966" s="34"/>
      <c r="AA966" s="34"/>
      <c r="AB966" s="34"/>
      <c r="AC966" s="34"/>
      <c r="AD966" s="34"/>
      <c r="AE966" s="34"/>
      <c r="AF966" s="34"/>
      <c r="AG966" s="34"/>
      <c r="AH966" s="34"/>
      <c r="AI966" s="34"/>
      <c r="AJ966" s="34"/>
      <c r="AK966" s="34"/>
      <c r="AL966" s="34"/>
      <c r="AM966" s="34"/>
      <c r="AN966" s="34"/>
      <c r="AO966" s="34"/>
    </row>
    <row r="967">
      <c r="A967" s="34"/>
      <c r="B967" s="126"/>
      <c r="C967" s="34"/>
      <c r="D967" s="34"/>
      <c r="E967" s="34"/>
      <c r="F967" s="34"/>
      <c r="G967" s="126"/>
      <c r="H967" s="34"/>
      <c r="I967" s="34"/>
      <c r="J967" s="34"/>
      <c r="K967" s="34"/>
      <c r="L967" s="34"/>
      <c r="M967" s="126"/>
      <c r="N967" s="34"/>
      <c r="O967" s="34"/>
      <c r="P967" s="34"/>
      <c r="Q967" s="34"/>
      <c r="R967" s="34"/>
      <c r="S967" s="34"/>
      <c r="T967" s="34"/>
      <c r="U967" s="34"/>
      <c r="V967" s="126"/>
      <c r="W967" s="34"/>
      <c r="X967" s="126"/>
      <c r="Y967" s="34"/>
      <c r="Z967" s="34"/>
      <c r="AA967" s="34"/>
      <c r="AB967" s="34"/>
      <c r="AC967" s="34"/>
      <c r="AD967" s="34"/>
      <c r="AE967" s="34"/>
      <c r="AF967" s="34"/>
      <c r="AG967" s="34"/>
      <c r="AH967" s="34"/>
      <c r="AI967" s="34"/>
      <c r="AJ967" s="34"/>
      <c r="AK967" s="34"/>
      <c r="AL967" s="34"/>
      <c r="AM967" s="34"/>
      <c r="AN967" s="34"/>
      <c r="AO967" s="34"/>
    </row>
    <row r="968">
      <c r="A968" s="34"/>
      <c r="B968" s="126"/>
      <c r="C968" s="34"/>
      <c r="D968" s="34"/>
      <c r="E968" s="34"/>
      <c r="F968" s="34"/>
      <c r="G968" s="126"/>
      <c r="H968" s="34"/>
      <c r="I968" s="34"/>
      <c r="J968" s="34"/>
      <c r="K968" s="34"/>
      <c r="L968" s="34"/>
      <c r="M968" s="126"/>
      <c r="N968" s="34"/>
      <c r="O968" s="34"/>
      <c r="P968" s="34"/>
      <c r="Q968" s="34"/>
      <c r="R968" s="34"/>
      <c r="S968" s="34"/>
      <c r="T968" s="34"/>
      <c r="U968" s="34"/>
      <c r="V968" s="126"/>
      <c r="W968" s="34"/>
      <c r="X968" s="126"/>
      <c r="Y968" s="34"/>
      <c r="Z968" s="34"/>
      <c r="AA968" s="34"/>
      <c r="AB968" s="34"/>
      <c r="AC968" s="34"/>
      <c r="AD968" s="34"/>
      <c r="AE968" s="34"/>
      <c r="AF968" s="34"/>
      <c r="AG968" s="34"/>
      <c r="AH968" s="34"/>
      <c r="AI968" s="34"/>
      <c r="AJ968" s="34"/>
      <c r="AK968" s="34"/>
      <c r="AL968" s="34"/>
      <c r="AM968" s="34"/>
      <c r="AN968" s="34"/>
      <c r="AO968" s="34"/>
    </row>
    <row r="969">
      <c r="A969" s="34"/>
      <c r="B969" s="126"/>
      <c r="C969" s="34"/>
      <c r="D969" s="34"/>
      <c r="E969" s="34"/>
      <c r="F969" s="34"/>
      <c r="G969" s="126"/>
      <c r="H969" s="34"/>
      <c r="I969" s="34"/>
      <c r="J969" s="34"/>
      <c r="K969" s="34"/>
      <c r="L969" s="34"/>
      <c r="M969" s="126"/>
      <c r="N969" s="34"/>
      <c r="O969" s="34"/>
      <c r="P969" s="34"/>
      <c r="Q969" s="34"/>
      <c r="R969" s="34"/>
      <c r="S969" s="34"/>
      <c r="T969" s="34"/>
      <c r="U969" s="34"/>
      <c r="V969" s="126"/>
      <c r="W969" s="34"/>
      <c r="X969" s="126"/>
      <c r="Y969" s="34"/>
      <c r="Z969" s="34"/>
      <c r="AA969" s="34"/>
      <c r="AB969" s="34"/>
      <c r="AC969" s="34"/>
      <c r="AD969" s="34"/>
      <c r="AE969" s="34"/>
      <c r="AF969" s="34"/>
      <c r="AG969" s="34"/>
      <c r="AH969" s="34"/>
      <c r="AI969" s="34"/>
      <c r="AJ969" s="34"/>
      <c r="AK969" s="34"/>
      <c r="AL969" s="34"/>
      <c r="AM969" s="34"/>
      <c r="AN969" s="34"/>
      <c r="AO969" s="34"/>
    </row>
    <row r="970">
      <c r="A970" s="34"/>
      <c r="B970" s="126"/>
      <c r="C970" s="34"/>
      <c r="D970" s="34"/>
      <c r="E970" s="34"/>
      <c r="F970" s="34"/>
      <c r="G970" s="126"/>
      <c r="H970" s="34"/>
      <c r="I970" s="34"/>
      <c r="J970" s="34"/>
      <c r="K970" s="34"/>
      <c r="L970" s="34"/>
      <c r="M970" s="126"/>
      <c r="N970" s="34"/>
      <c r="O970" s="34"/>
      <c r="P970" s="34"/>
      <c r="Q970" s="34"/>
      <c r="R970" s="34"/>
      <c r="S970" s="34"/>
      <c r="T970" s="34"/>
      <c r="U970" s="34"/>
      <c r="V970" s="126"/>
      <c r="W970" s="34"/>
      <c r="X970" s="126"/>
      <c r="Y970" s="34"/>
      <c r="Z970" s="34"/>
      <c r="AA970" s="34"/>
      <c r="AB970" s="34"/>
      <c r="AC970" s="34"/>
      <c r="AD970" s="34"/>
      <c r="AE970" s="34"/>
      <c r="AF970" s="34"/>
      <c r="AG970" s="34"/>
      <c r="AH970" s="34"/>
      <c r="AI970" s="34"/>
      <c r="AJ970" s="34"/>
      <c r="AK970" s="34"/>
      <c r="AL970" s="34"/>
      <c r="AM970" s="34"/>
      <c r="AN970" s="34"/>
      <c r="AO970" s="34"/>
    </row>
    <row r="971">
      <c r="A971" s="34"/>
      <c r="B971" s="126"/>
      <c r="C971" s="34"/>
      <c r="D971" s="34"/>
      <c r="E971" s="34"/>
      <c r="F971" s="34"/>
      <c r="G971" s="126"/>
      <c r="H971" s="34"/>
      <c r="I971" s="34"/>
      <c r="J971" s="34"/>
      <c r="K971" s="34"/>
      <c r="L971" s="34"/>
      <c r="M971" s="126"/>
      <c r="N971" s="34"/>
      <c r="O971" s="34"/>
      <c r="P971" s="34"/>
      <c r="Q971" s="34"/>
      <c r="R971" s="34"/>
      <c r="S971" s="34"/>
      <c r="T971" s="34"/>
      <c r="U971" s="34"/>
      <c r="V971" s="126"/>
      <c r="W971" s="34"/>
      <c r="X971" s="126"/>
      <c r="Y971" s="34"/>
      <c r="Z971" s="34"/>
      <c r="AA971" s="34"/>
      <c r="AB971" s="34"/>
      <c r="AC971" s="34"/>
      <c r="AD971" s="34"/>
      <c r="AE971" s="34"/>
      <c r="AF971" s="34"/>
      <c r="AG971" s="34"/>
      <c r="AH971" s="34"/>
      <c r="AI971" s="34"/>
      <c r="AJ971" s="34"/>
      <c r="AK971" s="34"/>
      <c r="AL971" s="34"/>
      <c r="AM971" s="34"/>
      <c r="AN971" s="34"/>
      <c r="AO971" s="34"/>
    </row>
    <row r="972">
      <c r="A972" s="34"/>
      <c r="B972" s="126"/>
      <c r="C972" s="34"/>
      <c r="D972" s="34"/>
      <c r="E972" s="34"/>
      <c r="F972" s="34"/>
      <c r="G972" s="126"/>
      <c r="H972" s="34"/>
      <c r="I972" s="34"/>
      <c r="J972" s="34"/>
      <c r="K972" s="34"/>
      <c r="L972" s="34"/>
      <c r="M972" s="126"/>
      <c r="N972" s="34"/>
      <c r="O972" s="34"/>
      <c r="P972" s="34"/>
      <c r="Q972" s="34"/>
      <c r="R972" s="34"/>
      <c r="S972" s="34"/>
      <c r="T972" s="34"/>
      <c r="U972" s="34"/>
      <c r="V972" s="126"/>
      <c r="W972" s="34"/>
      <c r="X972" s="126"/>
      <c r="Y972" s="34"/>
      <c r="Z972" s="34"/>
      <c r="AA972" s="34"/>
      <c r="AB972" s="34"/>
      <c r="AC972" s="34"/>
      <c r="AD972" s="34"/>
      <c r="AE972" s="34"/>
      <c r="AF972" s="34"/>
      <c r="AG972" s="34"/>
      <c r="AH972" s="34"/>
      <c r="AI972" s="34"/>
      <c r="AJ972" s="34"/>
      <c r="AK972" s="34"/>
      <c r="AL972" s="34"/>
      <c r="AM972" s="34"/>
      <c r="AN972" s="34"/>
      <c r="AO972" s="34"/>
    </row>
    <row r="973">
      <c r="A973" s="34"/>
      <c r="B973" s="126"/>
      <c r="C973" s="34"/>
      <c r="D973" s="34"/>
      <c r="E973" s="34"/>
      <c r="F973" s="34"/>
      <c r="G973" s="126"/>
      <c r="H973" s="34"/>
      <c r="I973" s="34"/>
      <c r="J973" s="34"/>
      <c r="K973" s="34"/>
      <c r="L973" s="34"/>
      <c r="M973" s="126"/>
      <c r="N973" s="34"/>
      <c r="O973" s="34"/>
      <c r="P973" s="34"/>
      <c r="Q973" s="34"/>
      <c r="R973" s="34"/>
      <c r="S973" s="34"/>
      <c r="T973" s="34"/>
      <c r="U973" s="34"/>
      <c r="V973" s="126"/>
      <c r="W973" s="34"/>
      <c r="X973" s="126"/>
      <c r="Y973" s="34"/>
      <c r="Z973" s="34"/>
      <c r="AA973" s="34"/>
      <c r="AB973" s="34"/>
      <c r="AC973" s="34"/>
      <c r="AD973" s="34"/>
      <c r="AE973" s="34"/>
      <c r="AF973" s="34"/>
      <c r="AG973" s="34"/>
      <c r="AH973" s="34"/>
      <c r="AI973" s="34"/>
      <c r="AJ973" s="34"/>
      <c r="AK973" s="34"/>
      <c r="AL973" s="34"/>
      <c r="AM973" s="34"/>
      <c r="AN973" s="34"/>
      <c r="AO973" s="34"/>
    </row>
    <row r="974">
      <c r="A974" s="34"/>
      <c r="B974" s="126"/>
      <c r="C974" s="34"/>
      <c r="D974" s="34"/>
      <c r="E974" s="34"/>
      <c r="F974" s="34"/>
      <c r="G974" s="126"/>
      <c r="H974" s="34"/>
      <c r="I974" s="34"/>
      <c r="J974" s="34"/>
      <c r="K974" s="34"/>
      <c r="L974" s="34"/>
      <c r="M974" s="126"/>
      <c r="N974" s="34"/>
      <c r="O974" s="34"/>
      <c r="P974" s="34"/>
      <c r="Q974" s="34"/>
      <c r="R974" s="34"/>
      <c r="S974" s="34"/>
      <c r="T974" s="34"/>
      <c r="U974" s="34"/>
      <c r="V974" s="126"/>
      <c r="W974" s="34"/>
      <c r="X974" s="126"/>
      <c r="Y974" s="34"/>
      <c r="Z974" s="34"/>
      <c r="AA974" s="34"/>
      <c r="AB974" s="34"/>
      <c r="AC974" s="34"/>
      <c r="AD974" s="34"/>
      <c r="AE974" s="34"/>
      <c r="AF974" s="34"/>
      <c r="AG974" s="34"/>
      <c r="AH974" s="34"/>
      <c r="AI974" s="34"/>
      <c r="AJ974" s="34"/>
      <c r="AK974" s="34"/>
      <c r="AL974" s="34"/>
      <c r="AM974" s="34"/>
      <c r="AN974" s="34"/>
      <c r="AO974" s="34"/>
    </row>
    <row r="975">
      <c r="A975" s="34"/>
      <c r="B975" s="126"/>
      <c r="C975" s="34"/>
      <c r="D975" s="34"/>
      <c r="E975" s="34"/>
      <c r="F975" s="34"/>
      <c r="G975" s="126"/>
      <c r="H975" s="34"/>
      <c r="I975" s="34"/>
      <c r="J975" s="34"/>
      <c r="K975" s="34"/>
      <c r="L975" s="34"/>
      <c r="M975" s="126"/>
      <c r="N975" s="34"/>
      <c r="O975" s="34"/>
      <c r="P975" s="34"/>
      <c r="Q975" s="34"/>
      <c r="R975" s="34"/>
      <c r="S975" s="34"/>
      <c r="T975" s="34"/>
      <c r="U975" s="34"/>
      <c r="V975" s="126"/>
      <c r="W975" s="34"/>
      <c r="X975" s="126"/>
      <c r="Y975" s="34"/>
      <c r="Z975" s="34"/>
      <c r="AA975" s="34"/>
      <c r="AB975" s="34"/>
      <c r="AC975" s="34"/>
      <c r="AD975" s="34"/>
      <c r="AE975" s="34"/>
      <c r="AF975" s="34"/>
      <c r="AG975" s="34"/>
      <c r="AH975" s="34"/>
      <c r="AI975" s="34"/>
      <c r="AJ975" s="34"/>
      <c r="AK975" s="34"/>
      <c r="AL975" s="34"/>
      <c r="AM975" s="34"/>
      <c r="AN975" s="34"/>
      <c r="AO975" s="34"/>
    </row>
    <row r="976">
      <c r="A976" s="34"/>
      <c r="B976" s="126"/>
      <c r="C976" s="34"/>
      <c r="D976" s="34"/>
      <c r="E976" s="34"/>
      <c r="F976" s="34"/>
      <c r="G976" s="126"/>
      <c r="H976" s="34"/>
      <c r="I976" s="34"/>
      <c r="J976" s="34"/>
      <c r="K976" s="34"/>
      <c r="L976" s="34"/>
      <c r="M976" s="126"/>
      <c r="N976" s="34"/>
      <c r="O976" s="34"/>
      <c r="P976" s="34"/>
      <c r="Q976" s="34"/>
      <c r="R976" s="34"/>
      <c r="S976" s="34"/>
      <c r="T976" s="34"/>
      <c r="U976" s="34"/>
      <c r="V976" s="126"/>
      <c r="W976" s="34"/>
      <c r="X976" s="126"/>
      <c r="Y976" s="34"/>
      <c r="Z976" s="34"/>
      <c r="AA976" s="34"/>
      <c r="AB976" s="34"/>
      <c r="AC976" s="34"/>
      <c r="AD976" s="34"/>
      <c r="AE976" s="34"/>
      <c r="AF976" s="34"/>
      <c r="AG976" s="34"/>
      <c r="AH976" s="34"/>
      <c r="AI976" s="34"/>
      <c r="AJ976" s="34"/>
      <c r="AK976" s="34"/>
      <c r="AL976" s="34"/>
      <c r="AM976" s="34"/>
      <c r="AN976" s="34"/>
      <c r="AO976" s="34"/>
    </row>
    <row r="977">
      <c r="A977" s="34"/>
      <c r="B977" s="126"/>
      <c r="C977" s="34"/>
      <c r="D977" s="34"/>
      <c r="E977" s="34"/>
      <c r="F977" s="34"/>
      <c r="G977" s="126"/>
      <c r="H977" s="34"/>
      <c r="I977" s="34"/>
      <c r="J977" s="34"/>
      <c r="K977" s="34"/>
      <c r="L977" s="34"/>
      <c r="M977" s="126"/>
      <c r="N977" s="34"/>
      <c r="O977" s="34"/>
      <c r="P977" s="34"/>
      <c r="Q977" s="34"/>
      <c r="R977" s="34"/>
      <c r="S977" s="34"/>
      <c r="T977" s="34"/>
      <c r="U977" s="34"/>
      <c r="V977" s="126"/>
      <c r="W977" s="34"/>
      <c r="X977" s="126"/>
      <c r="Y977" s="34"/>
      <c r="Z977" s="34"/>
      <c r="AA977" s="34"/>
      <c r="AB977" s="34"/>
      <c r="AC977" s="34"/>
      <c r="AD977" s="34"/>
      <c r="AE977" s="34"/>
      <c r="AF977" s="34"/>
      <c r="AG977" s="34"/>
      <c r="AH977" s="34"/>
      <c r="AI977" s="34"/>
      <c r="AJ977" s="34"/>
      <c r="AK977" s="34"/>
      <c r="AL977" s="34"/>
      <c r="AM977" s="34"/>
      <c r="AN977" s="34"/>
      <c r="AO977" s="34"/>
    </row>
    <row r="978">
      <c r="A978" s="34"/>
      <c r="B978" s="126"/>
      <c r="C978" s="34"/>
      <c r="D978" s="34"/>
      <c r="E978" s="34"/>
      <c r="F978" s="34"/>
      <c r="G978" s="126"/>
      <c r="H978" s="34"/>
      <c r="I978" s="34"/>
      <c r="J978" s="34"/>
      <c r="K978" s="34"/>
      <c r="L978" s="34"/>
      <c r="M978" s="126"/>
      <c r="N978" s="34"/>
      <c r="O978" s="34"/>
      <c r="P978" s="34"/>
      <c r="Q978" s="34"/>
      <c r="R978" s="34"/>
      <c r="S978" s="34"/>
      <c r="T978" s="34"/>
      <c r="U978" s="34"/>
      <c r="V978" s="126"/>
      <c r="W978" s="34"/>
      <c r="X978" s="126"/>
      <c r="Y978" s="34"/>
      <c r="Z978" s="34"/>
      <c r="AA978" s="34"/>
      <c r="AB978" s="34"/>
      <c r="AC978" s="34"/>
      <c r="AD978" s="34"/>
      <c r="AE978" s="34"/>
      <c r="AF978" s="34"/>
      <c r="AG978" s="34"/>
      <c r="AH978" s="34"/>
      <c r="AI978" s="34"/>
      <c r="AJ978" s="34"/>
      <c r="AK978" s="34"/>
      <c r="AL978" s="34"/>
      <c r="AM978" s="34"/>
      <c r="AN978" s="34"/>
      <c r="AO978" s="34"/>
    </row>
    <row r="979">
      <c r="A979" s="34"/>
      <c r="B979" s="126"/>
      <c r="C979" s="34"/>
      <c r="D979" s="34"/>
      <c r="E979" s="34"/>
      <c r="F979" s="34"/>
      <c r="G979" s="126"/>
      <c r="H979" s="34"/>
      <c r="I979" s="34"/>
      <c r="J979" s="34"/>
      <c r="K979" s="34"/>
      <c r="L979" s="34"/>
      <c r="M979" s="126"/>
      <c r="N979" s="34"/>
      <c r="O979" s="34"/>
      <c r="P979" s="34"/>
      <c r="Q979" s="34"/>
      <c r="R979" s="34"/>
      <c r="S979" s="34"/>
      <c r="T979" s="34"/>
      <c r="U979" s="34"/>
      <c r="V979" s="126"/>
      <c r="W979" s="34"/>
      <c r="X979" s="126"/>
      <c r="Y979" s="34"/>
      <c r="Z979" s="34"/>
      <c r="AA979" s="34"/>
      <c r="AB979" s="34"/>
      <c r="AC979" s="34"/>
      <c r="AD979" s="34"/>
      <c r="AE979" s="34"/>
      <c r="AF979" s="34"/>
      <c r="AG979" s="34"/>
      <c r="AH979" s="34"/>
      <c r="AI979" s="34"/>
      <c r="AJ979" s="34"/>
      <c r="AK979" s="34"/>
      <c r="AL979" s="34"/>
      <c r="AM979" s="34"/>
      <c r="AN979" s="34"/>
      <c r="AO979" s="34"/>
    </row>
    <row r="980">
      <c r="A980" s="34"/>
      <c r="B980" s="126"/>
      <c r="C980" s="34"/>
      <c r="D980" s="34"/>
      <c r="E980" s="34"/>
      <c r="F980" s="34"/>
      <c r="G980" s="126"/>
      <c r="H980" s="34"/>
      <c r="I980" s="34"/>
      <c r="J980" s="34"/>
      <c r="K980" s="34"/>
      <c r="L980" s="34"/>
      <c r="M980" s="126"/>
      <c r="N980" s="34"/>
      <c r="O980" s="34"/>
      <c r="P980" s="34"/>
      <c r="Q980" s="34"/>
      <c r="R980" s="34"/>
      <c r="S980" s="34"/>
      <c r="T980" s="34"/>
      <c r="U980" s="34"/>
      <c r="V980" s="126"/>
      <c r="W980" s="34"/>
      <c r="X980" s="126"/>
      <c r="Y980" s="34"/>
      <c r="Z980" s="34"/>
      <c r="AA980" s="34"/>
      <c r="AB980" s="34"/>
      <c r="AC980" s="34"/>
      <c r="AD980" s="34"/>
      <c r="AE980" s="34"/>
      <c r="AF980" s="34"/>
      <c r="AG980" s="34"/>
      <c r="AH980" s="34"/>
      <c r="AI980" s="34"/>
      <c r="AJ980" s="34"/>
      <c r="AK980" s="34"/>
      <c r="AL980" s="34"/>
      <c r="AM980" s="34"/>
      <c r="AN980" s="34"/>
      <c r="AO980" s="34"/>
    </row>
    <row r="981">
      <c r="A981" s="34"/>
      <c r="B981" s="126"/>
      <c r="C981" s="34"/>
      <c r="D981" s="34"/>
      <c r="E981" s="34"/>
      <c r="F981" s="34"/>
      <c r="G981" s="126"/>
      <c r="H981" s="34"/>
      <c r="I981" s="34"/>
      <c r="J981" s="34"/>
      <c r="K981" s="34"/>
      <c r="L981" s="34"/>
      <c r="M981" s="126"/>
      <c r="N981" s="34"/>
      <c r="O981" s="34"/>
      <c r="P981" s="34"/>
      <c r="Q981" s="34"/>
      <c r="R981" s="34"/>
      <c r="S981" s="34"/>
      <c r="T981" s="34"/>
      <c r="U981" s="34"/>
      <c r="V981" s="126"/>
      <c r="W981" s="34"/>
      <c r="X981" s="126"/>
      <c r="Y981" s="34"/>
      <c r="Z981" s="34"/>
      <c r="AA981" s="34"/>
      <c r="AB981" s="34"/>
      <c r="AC981" s="34"/>
      <c r="AD981" s="34"/>
      <c r="AE981" s="34"/>
      <c r="AF981" s="34"/>
      <c r="AG981" s="34"/>
      <c r="AH981" s="34"/>
      <c r="AI981" s="34"/>
      <c r="AJ981" s="34"/>
      <c r="AK981" s="34"/>
      <c r="AL981" s="34"/>
      <c r="AM981" s="34"/>
      <c r="AN981" s="34"/>
      <c r="AO981" s="34"/>
    </row>
    <row r="982">
      <c r="A982" s="34"/>
      <c r="B982" s="126"/>
      <c r="C982" s="34"/>
      <c r="D982" s="34"/>
      <c r="E982" s="34"/>
      <c r="F982" s="34"/>
      <c r="G982" s="126"/>
      <c r="H982" s="34"/>
      <c r="I982" s="34"/>
      <c r="J982" s="34"/>
      <c r="K982" s="34"/>
      <c r="L982" s="34"/>
      <c r="M982" s="126"/>
      <c r="N982" s="34"/>
      <c r="O982" s="34"/>
      <c r="P982" s="34"/>
      <c r="Q982" s="34"/>
      <c r="R982" s="34"/>
      <c r="S982" s="34"/>
      <c r="T982" s="34"/>
      <c r="U982" s="34"/>
      <c r="V982" s="126"/>
      <c r="W982" s="34"/>
      <c r="X982" s="126"/>
      <c r="Y982" s="34"/>
      <c r="Z982" s="34"/>
      <c r="AA982" s="34"/>
      <c r="AB982" s="34"/>
      <c r="AC982" s="34"/>
      <c r="AD982" s="34"/>
      <c r="AE982" s="34"/>
      <c r="AF982" s="34"/>
      <c r="AG982" s="34"/>
      <c r="AH982" s="34"/>
      <c r="AI982" s="34"/>
      <c r="AJ982" s="34"/>
      <c r="AK982" s="34"/>
      <c r="AL982" s="34"/>
      <c r="AM982" s="34"/>
      <c r="AN982" s="34"/>
      <c r="AO982" s="34"/>
    </row>
    <row r="983">
      <c r="A983" s="34"/>
      <c r="B983" s="126"/>
      <c r="C983" s="34"/>
      <c r="D983" s="34"/>
      <c r="E983" s="34"/>
      <c r="F983" s="34"/>
      <c r="G983" s="126"/>
      <c r="H983" s="34"/>
      <c r="I983" s="34"/>
      <c r="J983" s="34"/>
      <c r="K983" s="34"/>
      <c r="L983" s="34"/>
      <c r="M983" s="126"/>
      <c r="N983" s="34"/>
      <c r="O983" s="34"/>
      <c r="P983" s="34"/>
      <c r="Q983" s="34"/>
      <c r="R983" s="34"/>
      <c r="S983" s="34"/>
      <c r="T983" s="34"/>
      <c r="U983" s="34"/>
      <c r="V983" s="126"/>
      <c r="W983" s="34"/>
      <c r="X983" s="126"/>
      <c r="Y983" s="34"/>
      <c r="Z983" s="34"/>
      <c r="AA983" s="34"/>
      <c r="AB983" s="34"/>
      <c r="AC983" s="34"/>
      <c r="AD983" s="34"/>
      <c r="AE983" s="34"/>
      <c r="AF983" s="34"/>
      <c r="AG983" s="34"/>
      <c r="AH983" s="34"/>
      <c r="AI983" s="34"/>
      <c r="AJ983" s="34"/>
      <c r="AK983" s="34"/>
      <c r="AL983" s="34"/>
      <c r="AM983" s="34"/>
      <c r="AN983" s="34"/>
      <c r="AO983" s="34"/>
    </row>
    <row r="984">
      <c r="A984" s="34"/>
      <c r="B984" s="126"/>
      <c r="C984" s="34"/>
      <c r="D984" s="34"/>
      <c r="E984" s="34"/>
      <c r="F984" s="34"/>
      <c r="G984" s="126"/>
      <c r="H984" s="34"/>
      <c r="I984" s="34"/>
      <c r="J984" s="34"/>
      <c r="K984" s="34"/>
      <c r="L984" s="34"/>
      <c r="M984" s="126"/>
      <c r="N984" s="34"/>
      <c r="O984" s="34"/>
      <c r="P984" s="34"/>
      <c r="Q984" s="34"/>
      <c r="R984" s="34"/>
      <c r="S984" s="34"/>
      <c r="T984" s="34"/>
      <c r="U984" s="34"/>
      <c r="V984" s="126"/>
      <c r="W984" s="34"/>
      <c r="X984" s="126"/>
      <c r="Y984" s="34"/>
      <c r="Z984" s="34"/>
      <c r="AA984" s="34"/>
      <c r="AB984" s="34"/>
      <c r="AC984" s="34"/>
      <c r="AD984" s="34"/>
      <c r="AE984" s="34"/>
      <c r="AF984" s="34"/>
      <c r="AG984" s="34"/>
      <c r="AH984" s="34"/>
      <c r="AI984" s="34"/>
      <c r="AJ984" s="34"/>
      <c r="AK984" s="34"/>
      <c r="AL984" s="34"/>
      <c r="AM984" s="34"/>
      <c r="AN984" s="34"/>
      <c r="AO984" s="34"/>
    </row>
    <row r="985">
      <c r="A985" s="34"/>
      <c r="B985" s="126"/>
      <c r="C985" s="34"/>
      <c r="D985" s="34"/>
      <c r="E985" s="34"/>
      <c r="F985" s="34"/>
      <c r="G985" s="126"/>
      <c r="H985" s="34"/>
      <c r="I985" s="34"/>
      <c r="J985" s="34"/>
      <c r="K985" s="34"/>
      <c r="L985" s="34"/>
      <c r="M985" s="126"/>
      <c r="N985" s="34"/>
      <c r="O985" s="34"/>
      <c r="P985" s="34"/>
      <c r="Q985" s="34"/>
      <c r="R985" s="34"/>
      <c r="S985" s="34"/>
      <c r="T985" s="34"/>
      <c r="U985" s="34"/>
      <c r="V985" s="126"/>
      <c r="W985" s="34"/>
      <c r="X985" s="126"/>
      <c r="Y985" s="34"/>
      <c r="Z985" s="34"/>
      <c r="AA985" s="34"/>
      <c r="AB985" s="34"/>
      <c r="AC985" s="34"/>
      <c r="AD985" s="34"/>
      <c r="AE985" s="34"/>
      <c r="AF985" s="34"/>
      <c r="AG985" s="34"/>
      <c r="AH985" s="34"/>
      <c r="AI985" s="34"/>
      <c r="AJ985" s="34"/>
      <c r="AK985" s="34"/>
      <c r="AL985" s="34"/>
      <c r="AM985" s="34"/>
      <c r="AN985" s="34"/>
      <c r="AO985" s="34"/>
    </row>
    <row r="986">
      <c r="A986" s="34"/>
      <c r="B986" s="126"/>
      <c r="C986" s="34"/>
      <c r="D986" s="34"/>
      <c r="E986" s="34"/>
      <c r="F986" s="34"/>
      <c r="G986" s="126"/>
      <c r="H986" s="34"/>
      <c r="I986" s="34"/>
      <c r="J986" s="34"/>
      <c r="K986" s="34"/>
      <c r="L986" s="34"/>
      <c r="M986" s="126"/>
      <c r="N986" s="34"/>
      <c r="O986" s="34"/>
      <c r="P986" s="34"/>
      <c r="Q986" s="34"/>
      <c r="R986" s="34"/>
      <c r="S986" s="34"/>
      <c r="T986" s="34"/>
      <c r="U986" s="34"/>
      <c r="V986" s="126"/>
      <c r="W986" s="34"/>
      <c r="X986" s="126"/>
      <c r="Y986" s="34"/>
      <c r="Z986" s="34"/>
      <c r="AA986" s="34"/>
      <c r="AB986" s="34"/>
      <c r="AC986" s="34"/>
      <c r="AD986" s="34"/>
      <c r="AE986" s="34"/>
      <c r="AF986" s="34"/>
      <c r="AG986" s="34"/>
      <c r="AH986" s="34"/>
      <c r="AI986" s="34"/>
      <c r="AJ986" s="34"/>
      <c r="AK986" s="34"/>
      <c r="AL986" s="34"/>
      <c r="AM986" s="34"/>
      <c r="AN986" s="34"/>
      <c r="AO986" s="34"/>
    </row>
    <row r="987">
      <c r="A987" s="34"/>
      <c r="B987" s="126"/>
      <c r="C987" s="34"/>
      <c r="D987" s="34"/>
      <c r="E987" s="34"/>
      <c r="F987" s="34"/>
      <c r="G987" s="126"/>
      <c r="H987" s="34"/>
      <c r="I987" s="34"/>
      <c r="J987" s="34"/>
      <c r="K987" s="34"/>
      <c r="L987" s="34"/>
      <c r="M987" s="126"/>
      <c r="N987" s="34"/>
      <c r="O987" s="34"/>
      <c r="P987" s="34"/>
      <c r="Q987" s="34"/>
      <c r="R987" s="34"/>
      <c r="S987" s="34"/>
      <c r="T987" s="34"/>
      <c r="U987" s="34"/>
      <c r="V987" s="126"/>
      <c r="W987" s="34"/>
      <c r="X987" s="126"/>
      <c r="Y987" s="34"/>
      <c r="Z987" s="34"/>
      <c r="AA987" s="34"/>
      <c r="AB987" s="34"/>
      <c r="AC987" s="34"/>
      <c r="AD987" s="34"/>
      <c r="AE987" s="34"/>
      <c r="AF987" s="34"/>
      <c r="AG987" s="34"/>
      <c r="AH987" s="34"/>
      <c r="AI987" s="34"/>
      <c r="AJ987" s="34"/>
      <c r="AK987" s="34"/>
      <c r="AL987" s="34"/>
      <c r="AM987" s="34"/>
      <c r="AN987" s="34"/>
      <c r="AO987" s="34"/>
    </row>
    <row r="988">
      <c r="A988" s="34"/>
      <c r="B988" s="126"/>
      <c r="C988" s="34"/>
      <c r="D988" s="34"/>
      <c r="E988" s="34"/>
      <c r="F988" s="34"/>
      <c r="G988" s="126"/>
      <c r="H988" s="34"/>
      <c r="I988" s="34"/>
      <c r="J988" s="34"/>
      <c r="K988" s="34"/>
      <c r="L988" s="34"/>
      <c r="M988" s="126"/>
      <c r="N988" s="34"/>
      <c r="O988" s="34"/>
      <c r="P988" s="34"/>
      <c r="Q988" s="34"/>
      <c r="R988" s="34"/>
      <c r="S988" s="34"/>
      <c r="T988" s="34"/>
      <c r="U988" s="34"/>
      <c r="V988" s="126"/>
      <c r="W988" s="34"/>
      <c r="X988" s="126"/>
      <c r="Y988" s="34"/>
      <c r="Z988" s="34"/>
      <c r="AA988" s="34"/>
      <c r="AB988" s="34"/>
      <c r="AC988" s="34"/>
      <c r="AD988" s="34"/>
      <c r="AE988" s="34"/>
      <c r="AF988" s="34"/>
      <c r="AG988" s="34"/>
      <c r="AH988" s="34"/>
      <c r="AI988" s="34"/>
      <c r="AJ988" s="34"/>
      <c r="AK988" s="34"/>
      <c r="AL988" s="34"/>
      <c r="AM988" s="34"/>
      <c r="AN988" s="34"/>
      <c r="AO988" s="34"/>
    </row>
    <row r="989">
      <c r="A989" s="34"/>
      <c r="B989" s="126"/>
      <c r="C989" s="34"/>
      <c r="D989" s="34"/>
      <c r="E989" s="34"/>
      <c r="F989" s="34"/>
      <c r="G989" s="126"/>
      <c r="H989" s="34"/>
      <c r="I989" s="34"/>
      <c r="J989" s="34"/>
      <c r="K989" s="34"/>
      <c r="L989" s="34"/>
      <c r="M989" s="126"/>
      <c r="N989" s="34"/>
      <c r="O989" s="34"/>
      <c r="P989" s="34"/>
      <c r="Q989" s="34"/>
      <c r="R989" s="34"/>
      <c r="S989" s="34"/>
      <c r="T989" s="34"/>
      <c r="U989" s="34"/>
      <c r="V989" s="126"/>
      <c r="W989" s="34"/>
      <c r="X989" s="126"/>
      <c r="Y989" s="34"/>
      <c r="Z989" s="34"/>
      <c r="AA989" s="34"/>
      <c r="AB989" s="34"/>
      <c r="AC989" s="34"/>
      <c r="AD989" s="34"/>
      <c r="AE989" s="34"/>
      <c r="AF989" s="34"/>
      <c r="AG989" s="34"/>
      <c r="AH989" s="34"/>
      <c r="AI989" s="34"/>
      <c r="AJ989" s="34"/>
      <c r="AK989" s="34"/>
      <c r="AL989" s="34"/>
      <c r="AM989" s="34"/>
      <c r="AN989" s="34"/>
      <c r="AO989" s="34"/>
    </row>
    <row r="990">
      <c r="A990" s="34"/>
      <c r="B990" s="126"/>
      <c r="C990" s="34"/>
      <c r="D990" s="34"/>
      <c r="E990" s="34"/>
      <c r="F990" s="34"/>
      <c r="G990" s="126"/>
      <c r="H990" s="34"/>
      <c r="I990" s="34"/>
      <c r="J990" s="34"/>
      <c r="K990" s="34"/>
      <c r="L990" s="34"/>
      <c r="M990" s="126"/>
      <c r="N990" s="34"/>
      <c r="O990" s="34"/>
      <c r="P990" s="34"/>
      <c r="Q990" s="34"/>
      <c r="R990" s="34"/>
      <c r="S990" s="34"/>
      <c r="T990" s="34"/>
      <c r="U990" s="34"/>
      <c r="V990" s="126"/>
      <c r="W990" s="34"/>
      <c r="X990" s="126"/>
      <c r="Y990" s="34"/>
      <c r="Z990" s="34"/>
      <c r="AA990" s="34"/>
      <c r="AB990" s="34"/>
      <c r="AC990" s="34"/>
      <c r="AD990" s="34"/>
      <c r="AE990" s="34"/>
      <c r="AF990" s="34"/>
      <c r="AG990" s="34"/>
      <c r="AH990" s="34"/>
      <c r="AI990" s="34"/>
      <c r="AJ990" s="34"/>
      <c r="AK990" s="34"/>
      <c r="AL990" s="34"/>
      <c r="AM990" s="34"/>
      <c r="AN990" s="34"/>
      <c r="AO990" s="34"/>
    </row>
    <row r="991">
      <c r="A991" s="34"/>
      <c r="B991" s="126"/>
      <c r="C991" s="34"/>
      <c r="D991" s="34"/>
      <c r="E991" s="34"/>
      <c r="F991" s="34"/>
      <c r="G991" s="126"/>
      <c r="H991" s="34"/>
      <c r="I991" s="34"/>
      <c r="J991" s="34"/>
      <c r="K991" s="34"/>
      <c r="L991" s="34"/>
      <c r="M991" s="126"/>
      <c r="N991" s="34"/>
      <c r="O991" s="34"/>
      <c r="P991" s="34"/>
      <c r="Q991" s="34"/>
      <c r="R991" s="34"/>
      <c r="S991" s="34"/>
      <c r="T991" s="34"/>
      <c r="U991" s="34"/>
      <c r="V991" s="126"/>
      <c r="W991" s="34"/>
      <c r="X991" s="126"/>
      <c r="Y991" s="34"/>
      <c r="Z991" s="34"/>
      <c r="AA991" s="34"/>
      <c r="AB991" s="34"/>
      <c r="AC991" s="34"/>
      <c r="AD991" s="34"/>
      <c r="AE991" s="34"/>
      <c r="AF991" s="34"/>
      <c r="AG991" s="34"/>
      <c r="AH991" s="34"/>
      <c r="AI991" s="34"/>
      <c r="AJ991" s="34"/>
      <c r="AK991" s="34"/>
      <c r="AL991" s="34"/>
      <c r="AM991" s="34"/>
      <c r="AN991" s="34"/>
      <c r="AO991" s="34"/>
    </row>
    <row r="992">
      <c r="A992" s="34"/>
      <c r="B992" s="126"/>
      <c r="C992" s="34"/>
      <c r="D992" s="34"/>
      <c r="E992" s="34"/>
      <c r="F992" s="34"/>
      <c r="G992" s="126"/>
      <c r="H992" s="34"/>
      <c r="I992" s="34"/>
      <c r="J992" s="34"/>
      <c r="K992" s="34"/>
      <c r="L992" s="34"/>
      <c r="M992" s="126"/>
      <c r="N992" s="34"/>
      <c r="O992" s="34"/>
      <c r="P992" s="34"/>
      <c r="Q992" s="34"/>
      <c r="R992" s="34"/>
      <c r="S992" s="34"/>
      <c r="T992" s="34"/>
      <c r="U992" s="34"/>
      <c r="V992" s="126"/>
      <c r="W992" s="34"/>
      <c r="X992" s="126"/>
      <c r="Y992" s="34"/>
      <c r="Z992" s="34"/>
      <c r="AA992" s="34"/>
      <c r="AB992" s="34"/>
      <c r="AC992" s="34"/>
      <c r="AD992" s="34"/>
      <c r="AE992" s="34"/>
      <c r="AF992" s="34"/>
      <c r="AG992" s="34"/>
      <c r="AH992" s="34"/>
      <c r="AI992" s="34"/>
      <c r="AJ992" s="34"/>
      <c r="AK992" s="34"/>
      <c r="AL992" s="34"/>
      <c r="AM992" s="34"/>
      <c r="AN992" s="34"/>
      <c r="AO992" s="34"/>
    </row>
    <row r="993">
      <c r="A993" s="34"/>
      <c r="B993" s="126"/>
      <c r="C993" s="34"/>
      <c r="D993" s="34"/>
      <c r="E993" s="34"/>
      <c r="F993" s="34"/>
      <c r="G993" s="126"/>
      <c r="H993" s="34"/>
      <c r="I993" s="34"/>
      <c r="J993" s="34"/>
      <c r="K993" s="34"/>
      <c r="L993" s="34"/>
      <c r="M993" s="126"/>
      <c r="N993" s="34"/>
      <c r="O993" s="34"/>
      <c r="P993" s="34"/>
      <c r="Q993" s="34"/>
      <c r="R993" s="34"/>
      <c r="S993" s="34"/>
      <c r="T993" s="34"/>
      <c r="U993" s="34"/>
      <c r="V993" s="126"/>
      <c r="W993" s="34"/>
      <c r="X993" s="126"/>
      <c r="Y993" s="34"/>
      <c r="Z993" s="34"/>
      <c r="AA993" s="34"/>
      <c r="AB993" s="34"/>
      <c r="AC993" s="34"/>
      <c r="AD993" s="34"/>
      <c r="AE993" s="34"/>
      <c r="AF993" s="34"/>
      <c r="AG993" s="34"/>
      <c r="AH993" s="34"/>
      <c r="AI993" s="34"/>
      <c r="AJ993" s="34"/>
      <c r="AK993" s="34"/>
      <c r="AL993" s="34"/>
      <c r="AM993" s="34"/>
      <c r="AN993" s="34"/>
      <c r="AO993" s="34"/>
    </row>
    <row r="994">
      <c r="A994" s="34"/>
      <c r="B994" s="126"/>
      <c r="C994" s="34"/>
      <c r="D994" s="34"/>
      <c r="E994" s="34"/>
      <c r="F994" s="34"/>
      <c r="G994" s="126"/>
      <c r="H994" s="34"/>
      <c r="I994" s="34"/>
      <c r="J994" s="34"/>
      <c r="K994" s="34"/>
      <c r="L994" s="34"/>
      <c r="M994" s="126"/>
      <c r="N994" s="34"/>
      <c r="O994" s="34"/>
      <c r="P994" s="34"/>
      <c r="Q994" s="34"/>
      <c r="R994" s="34"/>
      <c r="S994" s="34"/>
      <c r="T994" s="34"/>
      <c r="U994" s="34"/>
      <c r="V994" s="126"/>
      <c r="W994" s="34"/>
      <c r="X994" s="126"/>
      <c r="Y994" s="34"/>
      <c r="Z994" s="34"/>
      <c r="AA994" s="34"/>
      <c r="AB994" s="34"/>
      <c r="AC994" s="34"/>
      <c r="AD994" s="34"/>
      <c r="AE994" s="34"/>
      <c r="AF994" s="34"/>
      <c r="AG994" s="34"/>
      <c r="AH994" s="34"/>
      <c r="AI994" s="34"/>
      <c r="AJ994" s="34"/>
      <c r="AK994" s="34"/>
      <c r="AL994" s="34"/>
      <c r="AM994" s="34"/>
      <c r="AN994" s="34"/>
      <c r="AO994" s="34"/>
    </row>
    <row r="995">
      <c r="A995" s="34"/>
      <c r="B995" s="126"/>
      <c r="C995" s="34"/>
      <c r="D995" s="34"/>
      <c r="E995" s="34"/>
      <c r="F995" s="34"/>
      <c r="G995" s="126"/>
      <c r="H995" s="34"/>
      <c r="I995" s="34"/>
      <c r="J995" s="34"/>
      <c r="K995" s="34"/>
      <c r="L995" s="34"/>
      <c r="M995" s="126"/>
      <c r="N995" s="34"/>
      <c r="O995" s="34"/>
      <c r="P995" s="34"/>
      <c r="Q995" s="34"/>
      <c r="R995" s="34"/>
      <c r="S995" s="34"/>
      <c r="T995" s="34"/>
      <c r="U995" s="34"/>
      <c r="V995" s="126"/>
      <c r="W995" s="34"/>
      <c r="X995" s="126"/>
      <c r="Y995" s="34"/>
      <c r="Z995" s="34"/>
      <c r="AA995" s="34"/>
      <c r="AB995" s="34"/>
      <c r="AC995" s="34"/>
      <c r="AD995" s="34"/>
      <c r="AE995" s="34"/>
      <c r="AF995" s="34"/>
      <c r="AG995" s="34"/>
      <c r="AH995" s="34"/>
      <c r="AI995" s="34"/>
      <c r="AJ995" s="34"/>
      <c r="AK995" s="34"/>
      <c r="AL995" s="34"/>
      <c r="AM995" s="34"/>
      <c r="AN995" s="34"/>
      <c r="AO995" s="34"/>
    </row>
    <row r="996">
      <c r="A996" s="34"/>
      <c r="B996" s="126"/>
      <c r="C996" s="34"/>
      <c r="D996" s="34"/>
      <c r="E996" s="34"/>
      <c r="F996" s="34"/>
      <c r="G996" s="126"/>
      <c r="H996" s="34"/>
      <c r="I996" s="34"/>
      <c r="J996" s="34"/>
      <c r="K996" s="34"/>
      <c r="L996" s="34"/>
      <c r="M996" s="126"/>
      <c r="N996" s="34"/>
      <c r="O996" s="34"/>
      <c r="P996" s="34"/>
      <c r="Q996" s="34"/>
      <c r="R996" s="34"/>
      <c r="S996" s="34"/>
      <c r="T996" s="34"/>
      <c r="U996" s="34"/>
      <c r="V996" s="126"/>
      <c r="W996" s="34"/>
      <c r="X996" s="126"/>
      <c r="Y996" s="34"/>
      <c r="Z996" s="34"/>
      <c r="AA996" s="34"/>
      <c r="AB996" s="34"/>
      <c r="AC996" s="34"/>
      <c r="AD996" s="34"/>
      <c r="AE996" s="34"/>
      <c r="AF996" s="34"/>
      <c r="AG996" s="34"/>
      <c r="AH996" s="34"/>
      <c r="AI996" s="34"/>
      <c r="AJ996" s="34"/>
      <c r="AK996" s="34"/>
      <c r="AL996" s="34"/>
      <c r="AM996" s="34"/>
      <c r="AN996" s="34"/>
      <c r="AO996" s="34"/>
    </row>
    <row r="997">
      <c r="A997" s="34"/>
      <c r="B997" s="126"/>
      <c r="C997" s="34"/>
      <c r="D997" s="34"/>
      <c r="E997" s="34"/>
      <c r="F997" s="34"/>
      <c r="G997" s="126"/>
      <c r="H997" s="34"/>
      <c r="I997" s="34"/>
      <c r="J997" s="34"/>
      <c r="K997" s="34"/>
      <c r="L997" s="34"/>
      <c r="M997" s="126"/>
      <c r="N997" s="34"/>
      <c r="O997" s="34"/>
      <c r="P997" s="34"/>
      <c r="Q997" s="34"/>
      <c r="R997" s="34"/>
      <c r="S997" s="34"/>
      <c r="T997" s="34"/>
      <c r="U997" s="34"/>
      <c r="V997" s="126"/>
      <c r="W997" s="34"/>
      <c r="X997" s="126"/>
      <c r="Y997" s="34"/>
      <c r="Z997" s="34"/>
      <c r="AA997" s="34"/>
      <c r="AB997" s="34"/>
      <c r="AC997" s="34"/>
      <c r="AD997" s="34"/>
      <c r="AE997" s="34"/>
      <c r="AF997" s="34"/>
      <c r="AG997" s="34"/>
      <c r="AH997" s="34"/>
      <c r="AI997" s="34"/>
      <c r="AJ997" s="34"/>
      <c r="AK997" s="34"/>
      <c r="AL997" s="34"/>
      <c r="AM997" s="34"/>
      <c r="AN997" s="34"/>
      <c r="AO997" s="34"/>
    </row>
    <row r="998">
      <c r="A998" s="34"/>
      <c r="B998" s="126"/>
      <c r="C998" s="34"/>
      <c r="D998" s="34"/>
      <c r="E998" s="34"/>
      <c r="F998" s="34"/>
      <c r="G998" s="126"/>
      <c r="H998" s="34"/>
      <c r="I998" s="34"/>
      <c r="J998" s="34"/>
      <c r="K998" s="34"/>
      <c r="L998" s="34"/>
      <c r="M998" s="126"/>
      <c r="N998" s="34"/>
      <c r="O998" s="34"/>
      <c r="P998" s="34"/>
      <c r="Q998" s="34"/>
      <c r="R998" s="34"/>
      <c r="S998" s="34"/>
      <c r="T998" s="34"/>
      <c r="U998" s="34"/>
      <c r="V998" s="126"/>
      <c r="W998" s="34"/>
      <c r="X998" s="126"/>
      <c r="Y998" s="34"/>
      <c r="Z998" s="34"/>
      <c r="AA998" s="34"/>
      <c r="AB998" s="34"/>
      <c r="AC998" s="34"/>
      <c r="AD998" s="34"/>
      <c r="AE998" s="34"/>
      <c r="AF998" s="34"/>
      <c r="AG998" s="34"/>
      <c r="AH998" s="34"/>
      <c r="AI998" s="34"/>
      <c r="AJ998" s="34"/>
      <c r="AK998" s="34"/>
      <c r="AL998" s="34"/>
      <c r="AM998" s="34"/>
      <c r="AN998" s="34"/>
      <c r="AO998" s="34"/>
    </row>
    <row r="999">
      <c r="A999" s="34"/>
      <c r="B999" s="126"/>
      <c r="C999" s="34"/>
      <c r="D999" s="34"/>
      <c r="E999" s="34"/>
      <c r="F999" s="34"/>
      <c r="G999" s="126"/>
      <c r="H999" s="34"/>
      <c r="I999" s="34"/>
      <c r="J999" s="34"/>
      <c r="K999" s="34"/>
      <c r="L999" s="34"/>
      <c r="M999" s="126"/>
      <c r="N999" s="34"/>
      <c r="O999" s="34"/>
      <c r="P999" s="34"/>
      <c r="Q999" s="34"/>
      <c r="R999" s="34"/>
      <c r="S999" s="34"/>
      <c r="T999" s="34"/>
      <c r="U999" s="34"/>
      <c r="V999" s="126"/>
      <c r="W999" s="34"/>
      <c r="X999" s="126"/>
      <c r="Y999" s="34"/>
      <c r="Z999" s="34"/>
      <c r="AA999" s="34"/>
      <c r="AB999" s="34"/>
      <c r="AC999" s="34"/>
      <c r="AD999" s="34"/>
      <c r="AE999" s="34"/>
      <c r="AF999" s="34"/>
      <c r="AG999" s="34"/>
      <c r="AH999" s="34"/>
      <c r="AI999" s="34"/>
      <c r="AJ999" s="34"/>
      <c r="AK999" s="34"/>
      <c r="AL999" s="34"/>
      <c r="AM999" s="34"/>
      <c r="AN999" s="34"/>
      <c r="AO999" s="34"/>
    </row>
    <row r="1000">
      <c r="A1000" s="34"/>
      <c r="B1000" s="126"/>
      <c r="C1000" s="34"/>
      <c r="D1000" s="34"/>
      <c r="E1000" s="34"/>
      <c r="F1000" s="34"/>
      <c r="G1000" s="126"/>
      <c r="H1000" s="34"/>
      <c r="I1000" s="34"/>
      <c r="J1000" s="34"/>
      <c r="K1000" s="34"/>
      <c r="L1000" s="34"/>
      <c r="M1000" s="126"/>
      <c r="N1000" s="34"/>
      <c r="O1000" s="34"/>
      <c r="P1000" s="34"/>
      <c r="Q1000" s="34"/>
      <c r="R1000" s="34"/>
      <c r="S1000" s="34"/>
      <c r="T1000" s="34"/>
      <c r="U1000" s="34"/>
      <c r="V1000" s="126"/>
      <c r="W1000" s="34"/>
      <c r="X1000" s="126"/>
      <c r="Y1000" s="34"/>
      <c r="Z1000" s="34"/>
      <c r="AA1000" s="34"/>
      <c r="AB1000" s="34"/>
      <c r="AC1000" s="34"/>
      <c r="AD1000" s="34"/>
      <c r="AE1000" s="34"/>
      <c r="AF1000" s="34"/>
      <c r="AG1000" s="34"/>
      <c r="AH1000" s="34"/>
      <c r="AI1000" s="34"/>
      <c r="AJ1000" s="34"/>
      <c r="AK1000" s="34"/>
      <c r="AL1000" s="34"/>
      <c r="AM1000" s="34"/>
      <c r="AN1000" s="34"/>
      <c r="AO1000" s="34"/>
    </row>
  </sheetData>
  <mergeCells count="5">
    <mergeCell ref="B1:F1"/>
    <mergeCell ref="G1:L1"/>
    <mergeCell ref="M1:U1"/>
    <mergeCell ref="V1:W1"/>
    <mergeCell ref="X1:Y1"/>
  </mergeCells>
  <dataValidations>
    <dataValidation type="list" allowBlank="1" showErrorMessage="1" sqref="B3:B10">
      <formula1>"Blog - List,Blog - ultimate guide,Blog - how to guide,Landing page"</formula1>
    </dataValidation>
    <dataValidation type="list" allowBlank="1" showErrorMessage="1" sqref="E3:E10">
      <formula1>"Top,Middle,Bottom"</formula1>
    </dataValidation>
  </dataValidations>
  <hyperlinks>
    <hyperlink r:id="rId1" ref="L3"/>
    <hyperlink r:id="rId2" ref="R3"/>
    <hyperlink r:id="rId3" ref="S3"/>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48.5"/>
    <col customWidth="1" min="5" max="5" width="12.5"/>
    <col customWidth="1" min="8" max="8" width="36.0"/>
    <col customWidth="1" min="9" max="9" width="28.88"/>
    <col customWidth="1" min="10" max="10" width="15.25"/>
    <col customWidth="1" min="13" max="13" width="16.63"/>
    <col customWidth="1" min="14" max="14" width="18.38"/>
    <col customWidth="1" min="15" max="15" width="16.88"/>
    <col customWidth="1" min="16" max="16" width="15.5"/>
    <col hidden="1" min="18" max="31" width="12.63"/>
    <col customWidth="1" min="32" max="32" width="53.75"/>
    <col customWidth="1" min="33" max="33" width="49.13"/>
    <col customWidth="1" min="34" max="35" width="62.63"/>
  </cols>
  <sheetData>
    <row r="1">
      <c r="A1" s="45" t="s">
        <v>0</v>
      </c>
      <c r="B1" s="48" t="s">
        <v>51</v>
      </c>
      <c r="C1" s="48" t="s">
        <v>10</v>
      </c>
      <c r="D1" s="45" t="s">
        <v>12</v>
      </c>
      <c r="E1" s="48" t="s">
        <v>54</v>
      </c>
      <c r="F1" s="48" t="s">
        <v>14</v>
      </c>
      <c r="G1" s="48" t="s">
        <v>15</v>
      </c>
      <c r="H1" s="50" t="s">
        <v>56</v>
      </c>
      <c r="I1" s="51" t="s">
        <v>58</v>
      </c>
      <c r="J1" s="53" t="s">
        <v>59</v>
      </c>
      <c r="K1" s="53" t="s">
        <v>60</v>
      </c>
      <c r="L1" s="51" t="s">
        <v>61</v>
      </c>
      <c r="M1" s="48" t="s">
        <v>62</v>
      </c>
      <c r="N1" s="48" t="s">
        <v>63</v>
      </c>
      <c r="O1" s="48" t="s">
        <v>64</v>
      </c>
      <c r="P1" s="48" t="s">
        <v>65</v>
      </c>
      <c r="Q1" s="53" t="s">
        <v>66</v>
      </c>
      <c r="R1" s="53" t="s">
        <v>67</v>
      </c>
      <c r="S1" s="57" t="s">
        <v>68</v>
      </c>
      <c r="T1" s="57" t="s">
        <v>69</v>
      </c>
      <c r="U1" s="57" t="s">
        <v>70</v>
      </c>
      <c r="V1" s="57" t="s">
        <v>71</v>
      </c>
      <c r="W1" s="60" t="s">
        <v>73</v>
      </c>
      <c r="X1" s="61" t="s">
        <v>75</v>
      </c>
      <c r="Y1" s="57" t="s">
        <v>77</v>
      </c>
      <c r="Z1" s="63" t="s">
        <v>78</v>
      </c>
      <c r="AA1" s="65" t="s">
        <v>79</v>
      </c>
      <c r="AB1" s="66" t="s">
        <v>80</v>
      </c>
      <c r="AC1" s="67" t="s">
        <v>82</v>
      </c>
      <c r="AD1" s="67" t="s">
        <v>84</v>
      </c>
      <c r="AE1" s="66" t="s">
        <v>85</v>
      </c>
      <c r="AF1" s="65" t="s">
        <v>87</v>
      </c>
      <c r="AG1" s="71" t="s">
        <v>89</v>
      </c>
      <c r="AH1" s="73" t="s">
        <v>67</v>
      </c>
      <c r="AI1" s="74" t="s">
        <v>68</v>
      </c>
      <c r="AJ1" s="74" t="s">
        <v>69</v>
      </c>
      <c r="AK1" s="74" t="s">
        <v>70</v>
      </c>
      <c r="AL1" s="74" t="s">
        <v>71</v>
      </c>
      <c r="AM1" s="77" t="s">
        <v>75</v>
      </c>
      <c r="AN1" s="79"/>
      <c r="AO1" s="79"/>
      <c r="AP1" s="81"/>
      <c r="AQ1" s="81"/>
      <c r="AR1" s="81"/>
      <c r="AS1" s="81"/>
      <c r="AT1" s="81"/>
      <c r="AU1" s="81"/>
      <c r="AV1" s="81"/>
      <c r="AW1" s="81"/>
      <c r="AX1" s="81"/>
      <c r="AY1" s="81"/>
    </row>
    <row r="2">
      <c r="A2" s="84" t="s">
        <v>100</v>
      </c>
      <c r="B2" s="85" t="s">
        <v>101</v>
      </c>
      <c r="C2" s="84" t="s">
        <v>103</v>
      </c>
      <c r="D2" s="84" t="s">
        <v>104</v>
      </c>
      <c r="E2" s="84" t="s">
        <v>105</v>
      </c>
      <c r="F2" s="84">
        <v>1.0</v>
      </c>
      <c r="G2" s="84" t="s">
        <v>105</v>
      </c>
      <c r="H2" s="87" t="s">
        <v>106</v>
      </c>
      <c r="I2" s="84" t="s">
        <v>107</v>
      </c>
      <c r="J2" s="84" t="s">
        <v>108</v>
      </c>
      <c r="K2" s="84">
        <v>10.0</v>
      </c>
      <c r="L2" s="84">
        <v>1700.0</v>
      </c>
      <c r="M2" s="84">
        <v>29000.0</v>
      </c>
      <c r="N2" s="84">
        <v>1700.0</v>
      </c>
      <c r="O2" s="84" t="s">
        <v>110</v>
      </c>
      <c r="P2" s="84" t="s">
        <v>112</v>
      </c>
      <c r="Q2" s="84" t="s">
        <v>113</v>
      </c>
      <c r="R2" s="91"/>
      <c r="S2" s="91"/>
      <c r="T2" s="91"/>
      <c r="U2" s="91"/>
      <c r="V2" s="91"/>
      <c r="W2" s="91"/>
      <c r="X2" s="91"/>
      <c r="Y2" s="91"/>
      <c r="Z2" s="93"/>
      <c r="AA2" s="91"/>
      <c r="AB2" s="91"/>
      <c r="AC2" s="91"/>
      <c r="AD2" s="91"/>
      <c r="AE2" s="84"/>
      <c r="AF2" s="99" t="s">
        <v>116</v>
      </c>
      <c r="AG2" s="100" t="s">
        <v>118</v>
      </c>
      <c r="AH2" s="101" t="s">
        <v>119</v>
      </c>
      <c r="AI2" s="101" t="s">
        <v>120</v>
      </c>
      <c r="AJ2" s="101" t="s">
        <v>121</v>
      </c>
      <c r="AK2" s="101" t="s">
        <v>122</v>
      </c>
      <c r="AL2" s="101" t="s">
        <v>125</v>
      </c>
      <c r="AM2" s="101" t="s">
        <v>126</v>
      </c>
      <c r="AN2" s="91"/>
      <c r="AO2" s="91"/>
      <c r="AP2" s="91"/>
      <c r="AQ2" s="91"/>
      <c r="AR2" s="91"/>
      <c r="AS2" s="91"/>
      <c r="AT2" s="91"/>
      <c r="AU2" s="91"/>
      <c r="AV2" s="91"/>
      <c r="AW2" s="91"/>
      <c r="AX2" s="91"/>
      <c r="AY2" s="91"/>
    </row>
    <row r="3">
      <c r="A3" s="84" t="s">
        <v>131</v>
      </c>
      <c r="B3" s="84"/>
      <c r="C3" s="84" t="s">
        <v>103</v>
      </c>
      <c r="D3" s="84" t="s">
        <v>104</v>
      </c>
      <c r="E3" s="84" t="s">
        <v>132</v>
      </c>
      <c r="F3" s="84">
        <v>1.0</v>
      </c>
      <c r="G3" s="84" t="s">
        <v>105</v>
      </c>
      <c r="H3" s="87" t="s">
        <v>133</v>
      </c>
      <c r="I3" s="84" t="s">
        <v>134</v>
      </c>
      <c r="J3" s="84" t="s">
        <v>108</v>
      </c>
      <c r="K3" s="84">
        <v>40.0</v>
      </c>
      <c r="L3" s="84">
        <v>1200.0</v>
      </c>
      <c r="M3" s="84">
        <v>7700.0</v>
      </c>
      <c r="N3" s="84">
        <v>20000.0</v>
      </c>
      <c r="O3" s="84" t="s">
        <v>135</v>
      </c>
      <c r="P3" s="84" t="s">
        <v>137</v>
      </c>
      <c r="Q3" s="84" t="s">
        <v>138</v>
      </c>
      <c r="R3" s="91"/>
      <c r="S3" s="91"/>
      <c r="T3" s="91"/>
      <c r="U3" s="91"/>
      <c r="V3" s="91"/>
      <c r="W3" s="91"/>
      <c r="X3" s="91"/>
      <c r="Y3" s="91"/>
      <c r="Z3" s="93"/>
      <c r="AA3" s="91"/>
      <c r="AB3" s="91"/>
      <c r="AC3" s="91"/>
      <c r="AD3" s="91"/>
      <c r="AE3" s="91"/>
      <c r="AF3" s="109" t="s">
        <v>141</v>
      </c>
      <c r="AG3" s="111" t="s">
        <v>142</v>
      </c>
      <c r="AH3" s="101" t="s">
        <v>143</v>
      </c>
      <c r="AI3" s="101" t="s">
        <v>144</v>
      </c>
      <c r="AJ3" s="101" t="s">
        <v>145</v>
      </c>
      <c r="AK3" s="101" t="s">
        <v>146</v>
      </c>
      <c r="AL3" s="101" t="s">
        <v>147</v>
      </c>
      <c r="AM3" s="101" t="s">
        <v>148</v>
      </c>
      <c r="AN3" s="91"/>
      <c r="AO3" s="91"/>
      <c r="AP3" s="91"/>
      <c r="AQ3" s="91"/>
      <c r="AR3" s="91"/>
      <c r="AS3" s="91"/>
      <c r="AT3" s="91"/>
      <c r="AU3" s="91"/>
      <c r="AV3" s="91"/>
      <c r="AW3" s="91"/>
      <c r="AX3" s="91"/>
      <c r="AY3" s="91"/>
    </row>
    <row r="4">
      <c r="A4" s="84" t="s">
        <v>149</v>
      </c>
      <c r="B4" s="84"/>
      <c r="C4" s="84" t="s">
        <v>103</v>
      </c>
      <c r="D4" s="84" t="s">
        <v>104</v>
      </c>
      <c r="E4" s="84" t="s">
        <v>132</v>
      </c>
      <c r="F4" s="84">
        <v>1.0</v>
      </c>
      <c r="G4" s="84" t="s">
        <v>105</v>
      </c>
      <c r="H4" s="87" t="s">
        <v>151</v>
      </c>
      <c r="I4" s="84" t="s">
        <v>152</v>
      </c>
      <c r="J4" s="84" t="s">
        <v>108</v>
      </c>
      <c r="K4" s="84">
        <v>42.0</v>
      </c>
      <c r="L4" s="84">
        <v>1200.0</v>
      </c>
      <c r="M4" s="84">
        <v>9200.0</v>
      </c>
      <c r="N4" s="84">
        <v>1200.0</v>
      </c>
      <c r="O4" s="84" t="s">
        <v>153</v>
      </c>
      <c r="P4" s="84" t="s">
        <v>112</v>
      </c>
      <c r="Q4" s="84" t="s">
        <v>154</v>
      </c>
      <c r="R4" s="91"/>
      <c r="S4" s="91"/>
      <c r="T4" s="91"/>
      <c r="U4" s="91"/>
      <c r="V4" s="91"/>
      <c r="W4" s="91"/>
      <c r="X4" s="91"/>
      <c r="Y4" s="91"/>
      <c r="Z4" s="93"/>
      <c r="AA4" s="91"/>
      <c r="AB4" s="91"/>
      <c r="AC4" s="91"/>
      <c r="AD4" s="91"/>
      <c r="AE4" s="91"/>
      <c r="AF4" s="109" t="s">
        <v>155</v>
      </c>
      <c r="AG4" s="111" t="s">
        <v>156</v>
      </c>
      <c r="AH4" s="101" t="s">
        <v>157</v>
      </c>
      <c r="AI4" s="101" t="s">
        <v>158</v>
      </c>
      <c r="AJ4" s="101" t="s">
        <v>159</v>
      </c>
      <c r="AK4" s="101" t="s">
        <v>160</v>
      </c>
      <c r="AL4" s="101" t="s">
        <v>161</v>
      </c>
      <c r="AM4" s="101" t="s">
        <v>162</v>
      </c>
      <c r="AN4" s="91"/>
      <c r="AO4" s="91"/>
      <c r="AP4" s="91"/>
      <c r="AQ4" s="91"/>
      <c r="AR4" s="91"/>
      <c r="AS4" s="91"/>
      <c r="AT4" s="91"/>
      <c r="AU4" s="91"/>
      <c r="AV4" s="91"/>
      <c r="AW4" s="91"/>
      <c r="AX4" s="91"/>
      <c r="AY4" s="91"/>
    </row>
    <row r="5">
      <c r="A5" s="84" t="s">
        <v>163</v>
      </c>
      <c r="B5" s="84"/>
      <c r="C5" s="84" t="s">
        <v>103</v>
      </c>
      <c r="D5" s="84" t="s">
        <v>104</v>
      </c>
      <c r="E5" s="84" t="s">
        <v>105</v>
      </c>
      <c r="F5" s="84">
        <v>1.0</v>
      </c>
      <c r="G5" s="84" t="s">
        <v>164</v>
      </c>
      <c r="H5" s="87" t="s">
        <v>165</v>
      </c>
      <c r="I5" s="84" t="s">
        <v>166</v>
      </c>
      <c r="J5" s="84" t="s">
        <v>108</v>
      </c>
      <c r="K5" s="84">
        <v>4.0</v>
      </c>
      <c r="L5" s="84">
        <v>250.0</v>
      </c>
      <c r="M5" s="84">
        <v>3600.0</v>
      </c>
      <c r="N5" s="84">
        <v>2800.0</v>
      </c>
      <c r="O5" s="84" t="s">
        <v>167</v>
      </c>
      <c r="P5" s="84" t="s">
        <v>168</v>
      </c>
      <c r="Q5" s="84" t="s">
        <v>169</v>
      </c>
      <c r="R5" s="91"/>
      <c r="S5" s="91"/>
      <c r="T5" s="91"/>
      <c r="U5" s="91"/>
      <c r="V5" s="91"/>
      <c r="W5" s="91"/>
      <c r="X5" s="91"/>
      <c r="Y5" s="91"/>
      <c r="Z5" s="93"/>
      <c r="AA5" s="91"/>
      <c r="AB5" s="91"/>
      <c r="AC5" s="91"/>
      <c r="AD5" s="91"/>
      <c r="AE5" s="84"/>
      <c r="AF5" s="109" t="s">
        <v>170</v>
      </c>
      <c r="AG5" s="111" t="s">
        <v>172</v>
      </c>
      <c r="AH5" s="101" t="s">
        <v>173</v>
      </c>
      <c r="AI5" s="101" t="s">
        <v>174</v>
      </c>
      <c r="AJ5" s="101" t="s">
        <v>175</v>
      </c>
      <c r="AK5" s="101" t="s">
        <v>176</v>
      </c>
      <c r="AL5" s="101" t="s">
        <v>177</v>
      </c>
      <c r="AM5" s="101" t="s">
        <v>178</v>
      </c>
      <c r="AN5" s="91"/>
      <c r="AO5" s="91"/>
      <c r="AP5" s="91"/>
      <c r="AQ5" s="91"/>
      <c r="AR5" s="91"/>
      <c r="AS5" s="91"/>
      <c r="AT5" s="91"/>
      <c r="AU5" s="91"/>
      <c r="AV5" s="91"/>
      <c r="AW5" s="91"/>
      <c r="AX5" s="91"/>
      <c r="AY5" s="91"/>
    </row>
    <row r="6">
      <c r="A6" s="84" t="s">
        <v>179</v>
      </c>
      <c r="B6" s="84"/>
      <c r="C6" s="84" t="s">
        <v>103</v>
      </c>
      <c r="D6" s="84" t="s">
        <v>104</v>
      </c>
      <c r="E6" s="84" t="s">
        <v>180</v>
      </c>
      <c r="F6" s="84">
        <v>1.0</v>
      </c>
      <c r="G6" s="84" t="s">
        <v>105</v>
      </c>
      <c r="H6" s="87" t="s">
        <v>181</v>
      </c>
      <c r="I6" s="84" t="s">
        <v>182</v>
      </c>
      <c r="J6" s="84" t="s">
        <v>108</v>
      </c>
      <c r="K6" s="84">
        <v>3.0</v>
      </c>
      <c r="L6" s="84">
        <v>150.0</v>
      </c>
      <c r="M6" s="84"/>
      <c r="N6" s="84">
        <v>250.0</v>
      </c>
      <c r="O6" s="84" t="s">
        <v>183</v>
      </c>
      <c r="P6" s="84" t="s">
        <v>184</v>
      </c>
      <c r="Q6" s="84" t="s">
        <v>185</v>
      </c>
      <c r="R6" s="91"/>
      <c r="S6" s="91"/>
      <c r="T6" s="91"/>
      <c r="U6" s="91"/>
      <c r="V6" s="91"/>
      <c r="W6" s="91"/>
      <c r="X6" s="91"/>
      <c r="Y6" s="91"/>
      <c r="Z6" s="93"/>
      <c r="AA6" s="91"/>
      <c r="AB6" s="91"/>
      <c r="AC6" s="91"/>
      <c r="AD6" s="91"/>
      <c r="AE6" s="84"/>
      <c r="AF6" s="109" t="s">
        <v>186</v>
      </c>
      <c r="AG6" s="111" t="s">
        <v>187</v>
      </c>
      <c r="AH6" s="101" t="s">
        <v>188</v>
      </c>
      <c r="AI6" s="101" t="s">
        <v>189</v>
      </c>
      <c r="AJ6" s="101" t="s">
        <v>190</v>
      </c>
      <c r="AK6" s="101" t="s">
        <v>191</v>
      </c>
      <c r="AL6" s="101" t="s">
        <v>192</v>
      </c>
      <c r="AM6" s="101" t="s">
        <v>193</v>
      </c>
      <c r="AN6" s="91"/>
      <c r="AO6" s="91"/>
      <c r="AP6" s="91"/>
      <c r="AQ6" s="91"/>
      <c r="AR6" s="91"/>
      <c r="AS6" s="91"/>
      <c r="AT6" s="91"/>
      <c r="AU6" s="91"/>
      <c r="AV6" s="91"/>
      <c r="AW6" s="91"/>
      <c r="AX6" s="91"/>
      <c r="AY6" s="91"/>
    </row>
    <row r="7">
      <c r="A7" s="84" t="s">
        <v>194</v>
      </c>
      <c r="B7" s="84"/>
      <c r="C7" s="84" t="s">
        <v>103</v>
      </c>
      <c r="D7" s="84" t="s">
        <v>104</v>
      </c>
      <c r="E7" s="84" t="s">
        <v>132</v>
      </c>
      <c r="F7" s="84">
        <v>2.0</v>
      </c>
      <c r="G7" s="84" t="s">
        <v>164</v>
      </c>
      <c r="H7" s="87" t="s">
        <v>195</v>
      </c>
      <c r="I7" s="84" t="s">
        <v>196</v>
      </c>
      <c r="J7" s="84" t="s">
        <v>108</v>
      </c>
      <c r="K7" s="84">
        <v>54.0</v>
      </c>
      <c r="L7" s="84">
        <v>400.0</v>
      </c>
      <c r="M7" s="84">
        <v>10000.0</v>
      </c>
      <c r="N7" s="84">
        <v>1900.0</v>
      </c>
      <c r="O7" s="84" t="s">
        <v>197</v>
      </c>
      <c r="P7" s="84" t="s">
        <v>198</v>
      </c>
      <c r="Q7" s="84" t="s">
        <v>199</v>
      </c>
      <c r="R7" s="91"/>
      <c r="S7" s="91"/>
      <c r="T7" s="91"/>
      <c r="U7" s="91"/>
      <c r="V7" s="91"/>
      <c r="W7" s="91"/>
      <c r="X7" s="91"/>
      <c r="Y7" s="91"/>
      <c r="Z7" s="93"/>
      <c r="AA7" s="91"/>
      <c r="AB7" s="91"/>
      <c r="AC7" s="91"/>
      <c r="AD7" s="91"/>
      <c r="AE7" s="91"/>
      <c r="AF7" s="109" t="s">
        <v>200</v>
      </c>
      <c r="AG7" s="111" t="s">
        <v>201</v>
      </c>
      <c r="AH7" s="101" t="s">
        <v>202</v>
      </c>
      <c r="AI7" s="101" t="s">
        <v>203</v>
      </c>
      <c r="AJ7" s="101" t="s">
        <v>204</v>
      </c>
      <c r="AK7" s="101" t="s">
        <v>205</v>
      </c>
      <c r="AL7" s="101" t="s">
        <v>206</v>
      </c>
      <c r="AM7" s="101" t="s">
        <v>207</v>
      </c>
      <c r="AN7" s="91"/>
      <c r="AO7" s="91"/>
      <c r="AP7" s="91"/>
      <c r="AQ7" s="91"/>
      <c r="AR7" s="91"/>
      <c r="AS7" s="91"/>
      <c r="AT7" s="91"/>
      <c r="AU7" s="91"/>
      <c r="AV7" s="91"/>
      <c r="AW7" s="91"/>
      <c r="AX7" s="91"/>
      <c r="AY7" s="91"/>
    </row>
    <row r="8">
      <c r="A8" s="84" t="s">
        <v>208</v>
      </c>
      <c r="B8" s="84"/>
      <c r="C8" s="84" t="s">
        <v>103</v>
      </c>
      <c r="D8" s="84" t="s">
        <v>104</v>
      </c>
      <c r="E8" s="84" t="s">
        <v>105</v>
      </c>
      <c r="F8" s="84">
        <v>2.0</v>
      </c>
      <c r="G8" s="84" t="s">
        <v>105</v>
      </c>
      <c r="H8" s="87" t="s">
        <v>209</v>
      </c>
      <c r="I8" s="84" t="s">
        <v>210</v>
      </c>
      <c r="J8" s="84" t="s">
        <v>108</v>
      </c>
      <c r="K8" s="84">
        <v>5.0</v>
      </c>
      <c r="L8" s="84">
        <v>500.0</v>
      </c>
      <c r="M8" s="84">
        <v>70.0</v>
      </c>
      <c r="N8" s="84">
        <v>700.0</v>
      </c>
      <c r="O8" s="84" t="s">
        <v>211</v>
      </c>
      <c r="P8" s="84" t="s">
        <v>212</v>
      </c>
      <c r="Q8" s="84" t="s">
        <v>213</v>
      </c>
      <c r="R8" s="91"/>
      <c r="S8" s="91"/>
      <c r="T8" s="91"/>
      <c r="U8" s="91"/>
      <c r="V8" s="91"/>
      <c r="W8" s="91"/>
      <c r="X8" s="91"/>
      <c r="Y8" s="91"/>
      <c r="Z8" s="93"/>
      <c r="AA8" s="91"/>
      <c r="AB8" s="91"/>
      <c r="AC8" s="91"/>
      <c r="AD8" s="91"/>
      <c r="AE8" s="91"/>
      <c r="AF8" s="109" t="s">
        <v>214</v>
      </c>
      <c r="AG8" s="111" t="s">
        <v>156</v>
      </c>
      <c r="AH8" s="101" t="s">
        <v>215</v>
      </c>
      <c r="AI8" s="101" t="s">
        <v>216</v>
      </c>
      <c r="AJ8" s="101" t="s">
        <v>217</v>
      </c>
      <c r="AK8" s="101" t="s">
        <v>218</v>
      </c>
      <c r="AL8" s="101" t="s">
        <v>219</v>
      </c>
      <c r="AM8" s="101" t="s">
        <v>220</v>
      </c>
      <c r="AN8" s="91"/>
      <c r="AO8" s="91"/>
      <c r="AP8" s="91"/>
      <c r="AQ8" s="91"/>
      <c r="AR8" s="91"/>
      <c r="AS8" s="91"/>
      <c r="AT8" s="91"/>
      <c r="AU8" s="91"/>
      <c r="AV8" s="91"/>
      <c r="AW8" s="91"/>
      <c r="AX8" s="91"/>
      <c r="AY8" s="91"/>
    </row>
    <row r="9">
      <c r="A9" s="84" t="s">
        <v>221</v>
      </c>
      <c r="B9" s="84"/>
      <c r="C9" s="84" t="s">
        <v>103</v>
      </c>
      <c r="D9" s="84" t="s">
        <v>104</v>
      </c>
      <c r="E9" s="84" t="s">
        <v>180</v>
      </c>
      <c r="F9" s="84">
        <v>2.0</v>
      </c>
      <c r="G9" s="84" t="s">
        <v>105</v>
      </c>
      <c r="H9" s="87" t="s">
        <v>222</v>
      </c>
      <c r="I9" s="84" t="s">
        <v>223</v>
      </c>
      <c r="J9" s="84" t="s">
        <v>108</v>
      </c>
      <c r="K9" s="84">
        <v>7.0</v>
      </c>
      <c r="L9" s="84">
        <v>150.0</v>
      </c>
      <c r="M9" s="84">
        <v>600.0</v>
      </c>
      <c r="N9" s="84">
        <v>400.0</v>
      </c>
      <c r="O9" s="84" t="s">
        <v>224</v>
      </c>
      <c r="P9" s="84" t="s">
        <v>225</v>
      </c>
      <c r="Q9" s="84" t="s">
        <v>226</v>
      </c>
      <c r="R9" s="91"/>
      <c r="S9" s="91"/>
      <c r="T9" s="91"/>
      <c r="U9" s="91"/>
      <c r="V9" s="91"/>
      <c r="W9" s="91"/>
      <c r="X9" s="91"/>
      <c r="Y9" s="91"/>
      <c r="Z9" s="93"/>
      <c r="AA9" s="91"/>
      <c r="AB9" s="91"/>
      <c r="AC9" s="91"/>
      <c r="AD9" s="91"/>
      <c r="AE9" s="91"/>
      <c r="AF9" s="109" t="s">
        <v>227</v>
      </c>
      <c r="AG9" s="111" t="s">
        <v>172</v>
      </c>
      <c r="AH9" s="101" t="s">
        <v>228</v>
      </c>
      <c r="AI9" s="101" t="s">
        <v>229</v>
      </c>
      <c r="AJ9" s="101" t="s">
        <v>230</v>
      </c>
      <c r="AK9" s="101" t="s">
        <v>231</v>
      </c>
      <c r="AL9" s="101" t="s">
        <v>232</v>
      </c>
      <c r="AM9" s="101" t="s">
        <v>233</v>
      </c>
      <c r="AN9" s="91"/>
      <c r="AO9" s="91"/>
      <c r="AP9" s="91"/>
      <c r="AQ9" s="91"/>
      <c r="AR9" s="91"/>
      <c r="AS9" s="91"/>
      <c r="AT9" s="91"/>
      <c r="AU9" s="91"/>
      <c r="AV9" s="91"/>
      <c r="AW9" s="91"/>
      <c r="AX9" s="91"/>
      <c r="AY9" s="91"/>
    </row>
    <row r="10">
      <c r="A10" s="84" t="s">
        <v>234</v>
      </c>
      <c r="B10" s="84"/>
      <c r="C10" s="84" t="s">
        <v>103</v>
      </c>
      <c r="D10" s="84" t="s">
        <v>104</v>
      </c>
      <c r="E10" s="84" t="s">
        <v>105</v>
      </c>
      <c r="F10" s="84">
        <v>2.0</v>
      </c>
      <c r="G10" s="84" t="s">
        <v>164</v>
      </c>
      <c r="H10" s="87" t="s">
        <v>235</v>
      </c>
      <c r="I10" s="84" t="s">
        <v>236</v>
      </c>
      <c r="J10" s="84" t="s">
        <v>108</v>
      </c>
      <c r="K10" s="84">
        <v>1.0</v>
      </c>
      <c r="L10" s="84">
        <v>150.0</v>
      </c>
      <c r="M10" s="84">
        <v>200.0</v>
      </c>
      <c r="N10" s="84">
        <v>500.0</v>
      </c>
      <c r="O10" s="84" t="s">
        <v>237</v>
      </c>
      <c r="P10" s="84" t="s">
        <v>238</v>
      </c>
      <c r="Q10" s="84" t="s">
        <v>239</v>
      </c>
      <c r="R10" s="91"/>
      <c r="S10" s="91"/>
      <c r="T10" s="91"/>
      <c r="U10" s="91"/>
      <c r="V10" s="91"/>
      <c r="W10" s="91"/>
      <c r="X10" s="91"/>
      <c r="Y10" s="91"/>
      <c r="Z10" s="93"/>
      <c r="AA10" s="91"/>
      <c r="AB10" s="91"/>
      <c r="AC10" s="91"/>
      <c r="AD10" s="91"/>
      <c r="AE10" s="91"/>
      <c r="AF10" s="109" t="s">
        <v>240</v>
      </c>
      <c r="AG10" s="111" t="s">
        <v>241</v>
      </c>
      <c r="AH10" s="101" t="s">
        <v>242</v>
      </c>
      <c r="AI10" s="101" t="s">
        <v>243</v>
      </c>
      <c r="AJ10" s="101" t="s">
        <v>244</v>
      </c>
      <c r="AK10" s="101" t="s">
        <v>245</v>
      </c>
      <c r="AL10" s="101" t="s">
        <v>246</v>
      </c>
      <c r="AM10" s="101" t="s">
        <v>247</v>
      </c>
      <c r="AN10" s="91"/>
      <c r="AO10" s="91"/>
      <c r="AP10" s="91"/>
      <c r="AQ10" s="91"/>
      <c r="AR10" s="91"/>
      <c r="AS10" s="91"/>
      <c r="AT10" s="91"/>
      <c r="AU10" s="91"/>
      <c r="AV10" s="91"/>
      <c r="AW10" s="91"/>
      <c r="AX10" s="91"/>
      <c r="AY10" s="91"/>
    </row>
    <row r="11">
      <c r="A11" s="84" t="s">
        <v>248</v>
      </c>
      <c r="B11" s="84"/>
      <c r="C11" s="84" t="s">
        <v>103</v>
      </c>
      <c r="D11" s="84" t="s">
        <v>104</v>
      </c>
      <c r="E11" s="84" t="s">
        <v>105</v>
      </c>
      <c r="F11" s="84">
        <v>2.0</v>
      </c>
      <c r="G11" s="84" t="s">
        <v>105</v>
      </c>
      <c r="H11" s="87" t="s">
        <v>249</v>
      </c>
      <c r="I11" s="84" t="s">
        <v>250</v>
      </c>
      <c r="J11" s="84" t="s">
        <v>108</v>
      </c>
      <c r="K11" s="84">
        <v>9.0</v>
      </c>
      <c r="L11" s="84">
        <v>100.0</v>
      </c>
      <c r="M11" s="84">
        <v>250.0</v>
      </c>
      <c r="N11" s="84">
        <v>250.0</v>
      </c>
      <c r="O11" s="84" t="s">
        <v>251</v>
      </c>
      <c r="P11" s="84" t="s">
        <v>252</v>
      </c>
      <c r="Q11" s="84" t="s">
        <v>253</v>
      </c>
      <c r="R11" s="91"/>
      <c r="S11" s="91"/>
      <c r="T11" s="91"/>
      <c r="U11" s="91"/>
      <c r="V11" s="91"/>
      <c r="W11" s="91"/>
      <c r="X11" s="91"/>
      <c r="Y11" s="91"/>
      <c r="Z11" s="93"/>
      <c r="AA11" s="91"/>
      <c r="AB11" s="91"/>
      <c r="AC11" s="91"/>
      <c r="AD11" s="91"/>
      <c r="AE11" s="91"/>
      <c r="AF11" s="109" t="s">
        <v>254</v>
      </c>
      <c r="AG11" s="111" t="s">
        <v>255</v>
      </c>
      <c r="AH11" s="101" t="s">
        <v>256</v>
      </c>
      <c r="AI11" s="101" t="s">
        <v>257</v>
      </c>
      <c r="AJ11" s="101" t="s">
        <v>258</v>
      </c>
      <c r="AK11" s="101" t="s">
        <v>259</v>
      </c>
      <c r="AL11" s="101" t="s">
        <v>260</v>
      </c>
      <c r="AM11" s="101" t="s">
        <v>261</v>
      </c>
      <c r="AN11" s="91"/>
      <c r="AO11" s="91"/>
      <c r="AP11" s="91"/>
      <c r="AQ11" s="91"/>
      <c r="AR11" s="91"/>
      <c r="AS11" s="91"/>
      <c r="AT11" s="91"/>
      <c r="AU11" s="91"/>
      <c r="AV11" s="91"/>
      <c r="AW11" s="91"/>
      <c r="AX11" s="91"/>
      <c r="AY11" s="91"/>
    </row>
    <row r="12">
      <c r="A12" s="84" t="s">
        <v>262</v>
      </c>
      <c r="B12" s="84"/>
      <c r="C12" s="84" t="s">
        <v>103</v>
      </c>
      <c r="D12" s="84" t="s">
        <v>104</v>
      </c>
      <c r="E12" s="84" t="s">
        <v>105</v>
      </c>
      <c r="F12" s="84">
        <v>2.0</v>
      </c>
      <c r="G12" s="84" t="s">
        <v>105</v>
      </c>
      <c r="H12" s="87" t="s">
        <v>263</v>
      </c>
      <c r="I12" s="84" t="s">
        <v>264</v>
      </c>
      <c r="J12" s="84" t="s">
        <v>108</v>
      </c>
      <c r="K12" s="84">
        <v>12.0</v>
      </c>
      <c r="L12" s="84">
        <v>150.0</v>
      </c>
      <c r="M12" s="84">
        <v>8200.0</v>
      </c>
      <c r="N12" s="84">
        <v>1700.0</v>
      </c>
      <c r="O12" s="84" t="s">
        <v>265</v>
      </c>
      <c r="P12" s="84" t="s">
        <v>266</v>
      </c>
      <c r="Q12" s="84" t="s">
        <v>267</v>
      </c>
      <c r="R12" s="91"/>
      <c r="S12" s="91"/>
      <c r="T12" s="91"/>
      <c r="U12" s="91"/>
      <c r="V12" s="91"/>
      <c r="W12" s="91"/>
      <c r="X12" s="91"/>
      <c r="Y12" s="91"/>
      <c r="Z12" s="93"/>
      <c r="AA12" s="91"/>
      <c r="AB12" s="91"/>
      <c r="AC12" s="91"/>
      <c r="AD12" s="91"/>
      <c r="AE12" s="91"/>
      <c r="AF12" s="109" t="s">
        <v>155</v>
      </c>
      <c r="AG12" s="111" t="s">
        <v>268</v>
      </c>
      <c r="AH12" s="101" t="s">
        <v>269</v>
      </c>
      <c r="AI12" s="101" t="s">
        <v>270</v>
      </c>
      <c r="AJ12" s="101" t="s">
        <v>271</v>
      </c>
      <c r="AK12" s="101" t="s">
        <v>272</v>
      </c>
      <c r="AL12" s="101" t="s">
        <v>273</v>
      </c>
      <c r="AM12" s="101" t="s">
        <v>274</v>
      </c>
      <c r="AN12" s="91"/>
      <c r="AO12" s="91"/>
      <c r="AP12" s="91"/>
      <c r="AQ12" s="91"/>
      <c r="AR12" s="91"/>
      <c r="AS12" s="91"/>
      <c r="AT12" s="91"/>
      <c r="AU12" s="91"/>
      <c r="AV12" s="91"/>
      <c r="AW12" s="91"/>
      <c r="AX12" s="91"/>
      <c r="AY12" s="91"/>
    </row>
    <row r="13">
      <c r="A13" s="84" t="s">
        <v>275</v>
      </c>
      <c r="B13" s="84"/>
      <c r="C13" s="84" t="s">
        <v>276</v>
      </c>
      <c r="D13" s="84" t="s">
        <v>104</v>
      </c>
      <c r="E13" s="84" t="s">
        <v>180</v>
      </c>
      <c r="F13" s="84">
        <v>2.0</v>
      </c>
      <c r="G13" s="84" t="s">
        <v>277</v>
      </c>
      <c r="H13" s="87" t="s">
        <v>278</v>
      </c>
      <c r="I13" s="84" t="s">
        <v>279</v>
      </c>
      <c r="J13" s="84" t="s">
        <v>108</v>
      </c>
      <c r="K13" s="91"/>
      <c r="L13" s="84">
        <v>20.0</v>
      </c>
      <c r="M13" s="91"/>
      <c r="N13" s="84">
        <v>150.0</v>
      </c>
      <c r="O13" s="84" t="s">
        <v>280</v>
      </c>
      <c r="P13" s="91"/>
      <c r="Q13" s="84" t="s">
        <v>281</v>
      </c>
      <c r="R13" s="91"/>
      <c r="S13" s="91"/>
      <c r="T13" s="91"/>
      <c r="U13" s="91"/>
      <c r="V13" s="91"/>
      <c r="W13" s="91"/>
      <c r="X13" s="91"/>
      <c r="Y13" s="91"/>
      <c r="Z13" s="93"/>
      <c r="AA13" s="91"/>
      <c r="AB13" s="91"/>
      <c r="AC13" s="91"/>
      <c r="AD13" s="91"/>
      <c r="AE13" s="91"/>
      <c r="AF13" s="109" t="s">
        <v>282</v>
      </c>
      <c r="AG13" s="111" t="s">
        <v>268</v>
      </c>
      <c r="AH13" s="101" t="s">
        <v>283</v>
      </c>
      <c r="AI13" s="101" t="s">
        <v>283</v>
      </c>
      <c r="AJ13" s="101" t="s">
        <v>283</v>
      </c>
      <c r="AK13" s="101" t="s">
        <v>283</v>
      </c>
      <c r="AL13" s="101" t="s">
        <v>283</v>
      </c>
      <c r="AM13" s="101" t="s">
        <v>283</v>
      </c>
      <c r="AN13" s="91"/>
      <c r="AO13" s="91"/>
      <c r="AP13" s="91"/>
      <c r="AQ13" s="91"/>
      <c r="AR13" s="91"/>
      <c r="AS13" s="91"/>
      <c r="AT13" s="91"/>
      <c r="AU13" s="91"/>
      <c r="AV13" s="91"/>
      <c r="AW13" s="91"/>
      <c r="AX13" s="91"/>
      <c r="AY13" s="91"/>
    </row>
    <row r="14">
      <c r="A14" s="84" t="s">
        <v>284</v>
      </c>
      <c r="B14" s="84"/>
      <c r="C14" s="84" t="s">
        <v>103</v>
      </c>
      <c r="D14" s="84" t="s">
        <v>104</v>
      </c>
      <c r="E14" s="84" t="s">
        <v>105</v>
      </c>
      <c r="F14" s="84">
        <v>2.0</v>
      </c>
      <c r="G14" s="84" t="s">
        <v>164</v>
      </c>
      <c r="H14" s="87" t="s">
        <v>285</v>
      </c>
      <c r="I14" s="84" t="s">
        <v>286</v>
      </c>
      <c r="J14" s="84" t="s">
        <v>108</v>
      </c>
      <c r="K14" s="84">
        <v>1.0</v>
      </c>
      <c r="L14" s="84">
        <v>40.0</v>
      </c>
      <c r="M14" s="91"/>
      <c r="N14" s="84">
        <v>400.0</v>
      </c>
      <c r="O14" s="84" t="s">
        <v>287</v>
      </c>
      <c r="P14" s="84" t="s">
        <v>288</v>
      </c>
      <c r="Q14" s="84" t="s">
        <v>289</v>
      </c>
      <c r="R14" s="91"/>
      <c r="S14" s="91"/>
      <c r="T14" s="91"/>
      <c r="U14" s="91"/>
      <c r="V14" s="91"/>
      <c r="W14" s="91"/>
      <c r="X14" s="91"/>
      <c r="Y14" s="91"/>
      <c r="Z14" s="93"/>
      <c r="AA14" s="91"/>
      <c r="AB14" s="91"/>
      <c r="AC14" s="91"/>
      <c r="AD14" s="91"/>
      <c r="AE14" s="91"/>
      <c r="AF14" s="109" t="s">
        <v>282</v>
      </c>
      <c r="AG14" s="111" t="s">
        <v>290</v>
      </c>
      <c r="AH14" s="101" t="s">
        <v>291</v>
      </c>
      <c r="AI14" s="101" t="s">
        <v>292</v>
      </c>
      <c r="AJ14" s="101" t="s">
        <v>293</v>
      </c>
      <c r="AK14" s="101" t="s">
        <v>294</v>
      </c>
      <c r="AL14" s="101" t="s">
        <v>295</v>
      </c>
      <c r="AM14" s="101" t="s">
        <v>296</v>
      </c>
      <c r="AN14" s="91"/>
      <c r="AO14" s="91"/>
      <c r="AP14" s="91"/>
      <c r="AQ14" s="91"/>
      <c r="AR14" s="91"/>
      <c r="AS14" s="91"/>
      <c r="AT14" s="91"/>
      <c r="AU14" s="91"/>
      <c r="AV14" s="91"/>
      <c r="AW14" s="91"/>
      <c r="AX14" s="91"/>
      <c r="AY14" s="91"/>
    </row>
    <row r="15">
      <c r="A15" s="84" t="s">
        <v>297</v>
      </c>
      <c r="B15" s="84"/>
      <c r="C15" s="84" t="s">
        <v>103</v>
      </c>
      <c r="D15" s="84" t="s">
        <v>104</v>
      </c>
      <c r="E15" s="84" t="s">
        <v>105</v>
      </c>
      <c r="F15" s="84">
        <v>2.0</v>
      </c>
      <c r="G15" s="84" t="s">
        <v>164</v>
      </c>
      <c r="H15" s="87" t="s">
        <v>298</v>
      </c>
      <c r="I15" s="84" t="s">
        <v>299</v>
      </c>
      <c r="J15" s="84" t="s">
        <v>108</v>
      </c>
      <c r="K15" s="84">
        <v>1.0</v>
      </c>
      <c r="L15" s="84">
        <v>600.0</v>
      </c>
      <c r="M15" s="84">
        <v>1700.0</v>
      </c>
      <c r="N15" s="84">
        <v>2100.0</v>
      </c>
      <c r="O15" s="84" t="s">
        <v>300</v>
      </c>
      <c r="P15" s="84" t="s">
        <v>301</v>
      </c>
      <c r="Q15" s="84" t="s">
        <v>302</v>
      </c>
      <c r="R15" s="91"/>
      <c r="S15" s="91"/>
      <c r="T15" s="91"/>
      <c r="U15" s="91"/>
      <c r="V15" s="91"/>
      <c r="W15" s="91"/>
      <c r="X15" s="91"/>
      <c r="Y15" s="91"/>
      <c r="Z15" s="93"/>
      <c r="AA15" s="91"/>
      <c r="AB15" s="91"/>
      <c r="AC15" s="91"/>
      <c r="AD15" s="91"/>
      <c r="AE15" s="84"/>
      <c r="AF15" s="109" t="s">
        <v>155</v>
      </c>
      <c r="AG15" s="111" t="s">
        <v>172</v>
      </c>
      <c r="AH15" s="101" t="s">
        <v>303</v>
      </c>
      <c r="AI15" s="101" t="s">
        <v>304</v>
      </c>
      <c r="AJ15" s="101" t="s">
        <v>305</v>
      </c>
      <c r="AK15" s="101" t="s">
        <v>306</v>
      </c>
      <c r="AL15" s="101" t="s">
        <v>307</v>
      </c>
      <c r="AM15" s="101" t="s">
        <v>308</v>
      </c>
      <c r="AN15" s="91"/>
      <c r="AO15" s="91"/>
      <c r="AP15" s="91"/>
      <c r="AQ15" s="91"/>
      <c r="AR15" s="91"/>
      <c r="AS15" s="91"/>
      <c r="AT15" s="91"/>
      <c r="AU15" s="91"/>
      <c r="AV15" s="91"/>
      <c r="AW15" s="91"/>
      <c r="AX15" s="91"/>
      <c r="AY15" s="91"/>
    </row>
    <row r="16">
      <c r="A16" s="84" t="s">
        <v>309</v>
      </c>
      <c r="B16" s="84"/>
      <c r="C16" s="84" t="s">
        <v>103</v>
      </c>
      <c r="D16" s="84" t="s">
        <v>104</v>
      </c>
      <c r="E16" s="84" t="s">
        <v>132</v>
      </c>
      <c r="F16" s="84">
        <v>2.0</v>
      </c>
      <c r="G16" s="84" t="s">
        <v>105</v>
      </c>
      <c r="H16" s="87" t="s">
        <v>310</v>
      </c>
      <c r="I16" s="84" t="s">
        <v>311</v>
      </c>
      <c r="J16" s="84" t="s">
        <v>108</v>
      </c>
      <c r="K16" s="84">
        <v>50.0</v>
      </c>
      <c r="L16" s="84">
        <v>90.0</v>
      </c>
      <c r="M16" s="84">
        <v>1300.0</v>
      </c>
      <c r="N16" s="84">
        <v>250.0</v>
      </c>
      <c r="O16" s="84" t="s">
        <v>312</v>
      </c>
      <c r="P16" s="84" t="s">
        <v>313</v>
      </c>
      <c r="Q16" s="84" t="s">
        <v>314</v>
      </c>
      <c r="R16" s="91"/>
      <c r="S16" s="91"/>
      <c r="T16" s="91"/>
      <c r="U16" s="91"/>
      <c r="V16" s="91"/>
      <c r="W16" s="91"/>
      <c r="X16" s="91"/>
      <c r="Y16" s="91"/>
      <c r="Z16" s="93"/>
      <c r="AA16" s="91"/>
      <c r="AB16" s="91"/>
      <c r="AC16" s="91"/>
      <c r="AD16" s="91"/>
      <c r="AE16" s="91"/>
      <c r="AF16" s="109" t="s">
        <v>315</v>
      </c>
      <c r="AG16" s="111" t="s">
        <v>316</v>
      </c>
      <c r="AH16" s="101" t="s">
        <v>317</v>
      </c>
      <c r="AI16" s="101" t="s">
        <v>318</v>
      </c>
      <c r="AJ16" s="101" t="s">
        <v>319</v>
      </c>
      <c r="AK16" s="101" t="s">
        <v>320</v>
      </c>
      <c r="AL16" s="101" t="s">
        <v>321</v>
      </c>
      <c r="AM16" s="101" t="s">
        <v>322</v>
      </c>
      <c r="AN16" s="91"/>
      <c r="AO16" s="91"/>
      <c r="AP16" s="91"/>
      <c r="AQ16" s="91"/>
      <c r="AR16" s="91"/>
      <c r="AS16" s="91"/>
      <c r="AT16" s="91"/>
      <c r="AU16" s="91"/>
      <c r="AV16" s="91"/>
      <c r="AW16" s="91"/>
      <c r="AX16" s="91"/>
      <c r="AY16" s="91"/>
    </row>
    <row r="17">
      <c r="A17" s="84" t="s">
        <v>323</v>
      </c>
      <c r="B17" s="84"/>
      <c r="C17" s="84" t="s">
        <v>103</v>
      </c>
      <c r="D17" s="84" t="s">
        <v>104</v>
      </c>
      <c r="E17" s="84" t="s">
        <v>180</v>
      </c>
      <c r="F17" s="84">
        <v>2.0</v>
      </c>
      <c r="G17" s="84" t="s">
        <v>105</v>
      </c>
      <c r="H17" s="87" t="s">
        <v>324</v>
      </c>
      <c r="I17" s="84" t="s">
        <v>325</v>
      </c>
      <c r="J17" s="84" t="s">
        <v>108</v>
      </c>
      <c r="K17" s="84">
        <v>5.0</v>
      </c>
      <c r="L17" s="84">
        <v>200.0</v>
      </c>
      <c r="M17" s="84">
        <v>100.0</v>
      </c>
      <c r="N17" s="84">
        <v>1200.0</v>
      </c>
      <c r="O17" s="84" t="s">
        <v>326</v>
      </c>
      <c r="P17" s="84" t="s">
        <v>327</v>
      </c>
      <c r="Q17" s="84" t="s">
        <v>328</v>
      </c>
      <c r="R17" s="91"/>
      <c r="S17" s="91"/>
      <c r="T17" s="91"/>
      <c r="U17" s="91"/>
      <c r="V17" s="91"/>
      <c r="W17" s="91"/>
      <c r="X17" s="91"/>
      <c r="Y17" s="91"/>
      <c r="Z17" s="93"/>
      <c r="AA17" s="91"/>
      <c r="AB17" s="91"/>
      <c r="AC17" s="91"/>
      <c r="AD17" s="91"/>
      <c r="AE17" s="91"/>
      <c r="AF17" s="109" t="s">
        <v>329</v>
      </c>
      <c r="AG17" s="111" t="s">
        <v>330</v>
      </c>
      <c r="AH17" s="101" t="s">
        <v>331</v>
      </c>
      <c r="AI17" s="101" t="s">
        <v>332</v>
      </c>
      <c r="AJ17" s="101" t="s">
        <v>333</v>
      </c>
      <c r="AK17" s="101" t="s">
        <v>334</v>
      </c>
      <c r="AL17" s="101" t="s">
        <v>335</v>
      </c>
      <c r="AM17" s="101" t="s">
        <v>336</v>
      </c>
      <c r="AN17" s="91"/>
      <c r="AO17" s="91"/>
      <c r="AP17" s="91"/>
      <c r="AQ17" s="91"/>
      <c r="AR17" s="91"/>
      <c r="AS17" s="91"/>
      <c r="AT17" s="91"/>
      <c r="AU17" s="91"/>
      <c r="AV17" s="91"/>
      <c r="AW17" s="91"/>
      <c r="AX17" s="91"/>
      <c r="AY17" s="91"/>
    </row>
    <row r="18">
      <c r="A18" s="84" t="s">
        <v>337</v>
      </c>
      <c r="B18" s="84"/>
      <c r="C18" s="84" t="s">
        <v>103</v>
      </c>
      <c r="D18" s="84" t="s">
        <v>104</v>
      </c>
      <c r="E18" s="84" t="s">
        <v>180</v>
      </c>
      <c r="F18" s="84">
        <v>2.0</v>
      </c>
      <c r="G18" s="84" t="s">
        <v>164</v>
      </c>
      <c r="H18" s="87" t="s">
        <v>338</v>
      </c>
      <c r="I18" s="84" t="s">
        <v>339</v>
      </c>
      <c r="J18" s="84" t="s">
        <v>108</v>
      </c>
      <c r="K18" s="84">
        <v>0.0</v>
      </c>
      <c r="L18" s="84">
        <v>30.0</v>
      </c>
      <c r="M18" s="84"/>
      <c r="N18" s="84">
        <v>30.0</v>
      </c>
      <c r="O18" s="84" t="s">
        <v>340</v>
      </c>
      <c r="P18" s="84"/>
      <c r="Q18" s="84" t="s">
        <v>341</v>
      </c>
      <c r="R18" s="91"/>
      <c r="S18" s="91"/>
      <c r="T18" s="91"/>
      <c r="U18" s="91"/>
      <c r="V18" s="91"/>
      <c r="W18" s="91"/>
      <c r="X18" s="91"/>
      <c r="Y18" s="91"/>
      <c r="Z18" s="93"/>
      <c r="AA18" s="91"/>
      <c r="AB18" s="91"/>
      <c r="AC18" s="91"/>
      <c r="AD18" s="91"/>
      <c r="AE18" s="84"/>
      <c r="AF18" s="109" t="s">
        <v>342</v>
      </c>
      <c r="AG18" s="111" t="s">
        <v>343</v>
      </c>
      <c r="AH18" s="101" t="s">
        <v>344</v>
      </c>
      <c r="AI18" s="101" t="s">
        <v>345</v>
      </c>
      <c r="AJ18" s="101" t="s">
        <v>346</v>
      </c>
      <c r="AK18" s="101" t="s">
        <v>347</v>
      </c>
      <c r="AL18" s="101" t="s">
        <v>348</v>
      </c>
      <c r="AM18" s="101" t="s">
        <v>349</v>
      </c>
      <c r="AN18" s="91"/>
      <c r="AO18" s="91"/>
      <c r="AP18" s="91"/>
      <c r="AQ18" s="91"/>
      <c r="AR18" s="91"/>
      <c r="AS18" s="91"/>
      <c r="AT18" s="91"/>
      <c r="AU18" s="91"/>
      <c r="AV18" s="91"/>
      <c r="AW18" s="91"/>
      <c r="AX18" s="91"/>
      <c r="AY18" s="91"/>
    </row>
    <row r="19">
      <c r="A19" s="84" t="s">
        <v>350</v>
      </c>
      <c r="B19" s="84"/>
      <c r="C19" s="84" t="s">
        <v>103</v>
      </c>
      <c r="D19" s="84" t="s">
        <v>104</v>
      </c>
      <c r="E19" s="84" t="s">
        <v>180</v>
      </c>
      <c r="F19" s="84">
        <v>2.0</v>
      </c>
      <c r="G19" s="84" t="s">
        <v>105</v>
      </c>
      <c r="H19" s="87" t="s">
        <v>351</v>
      </c>
      <c r="I19" s="84" t="s">
        <v>352</v>
      </c>
      <c r="J19" s="84" t="s">
        <v>108</v>
      </c>
      <c r="K19" s="84">
        <v>0.0</v>
      </c>
      <c r="L19" s="84">
        <v>40.0</v>
      </c>
      <c r="M19" s="91"/>
      <c r="N19" s="84">
        <v>300.0</v>
      </c>
      <c r="O19" s="84" t="s">
        <v>353</v>
      </c>
      <c r="P19" s="84" t="s">
        <v>354</v>
      </c>
      <c r="Q19" s="84" t="s">
        <v>355</v>
      </c>
      <c r="R19" s="91"/>
      <c r="S19" s="91"/>
      <c r="T19" s="91"/>
      <c r="U19" s="91"/>
      <c r="V19" s="91"/>
      <c r="W19" s="91"/>
      <c r="X19" s="91"/>
      <c r="Y19" s="91"/>
      <c r="Z19" s="93"/>
      <c r="AA19" s="91"/>
      <c r="AB19" s="91"/>
      <c r="AC19" s="91"/>
      <c r="AD19" s="91"/>
      <c r="AE19" s="91"/>
      <c r="AF19" s="109" t="s">
        <v>356</v>
      </c>
      <c r="AG19" s="111" t="s">
        <v>187</v>
      </c>
      <c r="AH19" s="101" t="s">
        <v>357</v>
      </c>
      <c r="AI19" s="101" t="s">
        <v>358</v>
      </c>
      <c r="AJ19" s="101" t="s">
        <v>359</v>
      </c>
      <c r="AK19" s="101" t="s">
        <v>360</v>
      </c>
      <c r="AL19" s="101" t="s">
        <v>361</v>
      </c>
      <c r="AM19" s="101" t="s">
        <v>362</v>
      </c>
      <c r="AN19" s="91"/>
      <c r="AO19" s="91"/>
      <c r="AP19" s="91"/>
      <c r="AQ19" s="91"/>
      <c r="AR19" s="91"/>
      <c r="AS19" s="91"/>
      <c r="AT19" s="91"/>
      <c r="AU19" s="91"/>
      <c r="AV19" s="91"/>
      <c r="AW19" s="91"/>
      <c r="AX19" s="91"/>
      <c r="AY19" s="91"/>
    </row>
    <row r="20">
      <c r="A20" s="84" t="s">
        <v>363</v>
      </c>
      <c r="B20" s="84"/>
      <c r="C20" s="84" t="s">
        <v>103</v>
      </c>
      <c r="D20" s="84" t="s">
        <v>104</v>
      </c>
      <c r="E20" s="84" t="s">
        <v>105</v>
      </c>
      <c r="F20" s="84">
        <v>3.0</v>
      </c>
      <c r="G20" s="84" t="s">
        <v>105</v>
      </c>
      <c r="H20" s="87" t="s">
        <v>364</v>
      </c>
      <c r="I20" s="84" t="s">
        <v>365</v>
      </c>
      <c r="J20" s="84" t="s">
        <v>108</v>
      </c>
      <c r="K20" s="84">
        <v>0.0</v>
      </c>
      <c r="L20" s="84">
        <v>800.0</v>
      </c>
      <c r="M20" s="84">
        <v>20.0</v>
      </c>
      <c r="N20" s="84">
        <v>3700.0</v>
      </c>
      <c r="O20" s="84" t="s">
        <v>366</v>
      </c>
      <c r="P20" s="84" t="s">
        <v>367</v>
      </c>
      <c r="Q20" s="84" t="s">
        <v>368</v>
      </c>
      <c r="R20" s="91"/>
      <c r="S20" s="91"/>
      <c r="T20" s="91"/>
      <c r="U20" s="91"/>
      <c r="V20" s="91"/>
      <c r="W20" s="91"/>
      <c r="X20" s="91"/>
      <c r="Y20" s="91"/>
      <c r="Z20" s="93"/>
      <c r="AA20" s="91"/>
      <c r="AB20" s="91"/>
      <c r="AC20" s="91"/>
      <c r="AD20" s="91"/>
      <c r="AE20" s="91"/>
      <c r="AF20" s="109" t="s">
        <v>369</v>
      </c>
      <c r="AG20" s="111" t="s">
        <v>370</v>
      </c>
      <c r="AH20" s="101" t="s">
        <v>371</v>
      </c>
      <c r="AI20" s="101" t="s">
        <v>372</v>
      </c>
      <c r="AJ20" s="101" t="s">
        <v>373</v>
      </c>
      <c r="AK20" s="101" t="s">
        <v>374</v>
      </c>
      <c r="AL20" s="101" t="s">
        <v>375</v>
      </c>
      <c r="AM20" s="101" t="s">
        <v>376</v>
      </c>
      <c r="AN20" s="91"/>
      <c r="AO20" s="91"/>
      <c r="AP20" s="91"/>
      <c r="AQ20" s="91"/>
      <c r="AR20" s="91"/>
      <c r="AS20" s="91"/>
      <c r="AT20" s="91"/>
      <c r="AU20" s="91"/>
      <c r="AV20" s="91"/>
      <c r="AW20" s="91"/>
      <c r="AX20" s="91"/>
      <c r="AY20" s="91"/>
    </row>
    <row r="21">
      <c r="A21" s="84" t="s">
        <v>377</v>
      </c>
      <c r="B21" s="84"/>
      <c r="C21" s="84" t="s">
        <v>103</v>
      </c>
      <c r="D21" s="84" t="s">
        <v>104</v>
      </c>
      <c r="E21" s="84" t="s">
        <v>180</v>
      </c>
      <c r="F21" s="84">
        <v>3.0</v>
      </c>
      <c r="G21" s="84" t="s">
        <v>164</v>
      </c>
      <c r="H21" s="87" t="s">
        <v>378</v>
      </c>
      <c r="I21" s="84" t="s">
        <v>379</v>
      </c>
      <c r="J21" s="84" t="s">
        <v>108</v>
      </c>
      <c r="K21" s="84">
        <v>1.0</v>
      </c>
      <c r="L21" s="84">
        <v>350.0</v>
      </c>
      <c r="M21" s="84">
        <v>300.0</v>
      </c>
      <c r="N21" s="84">
        <v>4800.0</v>
      </c>
      <c r="O21" s="84" t="s">
        <v>380</v>
      </c>
      <c r="P21" s="84" t="s">
        <v>379</v>
      </c>
      <c r="Q21" s="84" t="s">
        <v>381</v>
      </c>
      <c r="R21" s="91"/>
      <c r="S21" s="91"/>
      <c r="T21" s="91"/>
      <c r="U21" s="91"/>
      <c r="V21" s="91"/>
      <c r="W21" s="91"/>
      <c r="X21" s="91"/>
      <c r="Y21" s="91"/>
      <c r="Z21" s="93"/>
      <c r="AA21" s="91"/>
      <c r="AB21" s="91"/>
      <c r="AC21" s="91"/>
      <c r="AD21" s="91"/>
      <c r="AE21" s="84"/>
      <c r="AF21" s="109" t="s">
        <v>282</v>
      </c>
      <c r="AG21" s="111" t="s">
        <v>382</v>
      </c>
      <c r="AH21" s="101" t="s">
        <v>383</v>
      </c>
      <c r="AI21" s="101" t="s">
        <v>384</v>
      </c>
      <c r="AJ21" s="101" t="s">
        <v>385</v>
      </c>
      <c r="AK21" s="101" t="s">
        <v>386</v>
      </c>
      <c r="AL21" s="101" t="s">
        <v>387</v>
      </c>
      <c r="AM21" s="101" t="s">
        <v>388</v>
      </c>
      <c r="AN21" s="91"/>
      <c r="AO21" s="91"/>
      <c r="AP21" s="91"/>
      <c r="AQ21" s="91"/>
      <c r="AR21" s="91"/>
      <c r="AS21" s="91"/>
      <c r="AT21" s="91"/>
      <c r="AU21" s="91"/>
      <c r="AV21" s="91"/>
      <c r="AW21" s="91"/>
      <c r="AX21" s="91"/>
      <c r="AY21" s="91"/>
    </row>
    <row r="22">
      <c r="A22" s="84" t="s">
        <v>389</v>
      </c>
      <c r="B22" s="84"/>
      <c r="C22" s="84" t="s">
        <v>103</v>
      </c>
      <c r="D22" s="84" t="s">
        <v>104</v>
      </c>
      <c r="E22" s="84" t="s">
        <v>132</v>
      </c>
      <c r="F22" s="84">
        <v>3.0</v>
      </c>
      <c r="G22" s="84" t="s">
        <v>164</v>
      </c>
      <c r="H22" s="87" t="s">
        <v>390</v>
      </c>
      <c r="I22" s="84" t="s">
        <v>391</v>
      </c>
      <c r="J22" s="84" t="s">
        <v>108</v>
      </c>
      <c r="K22" s="84">
        <v>39.0</v>
      </c>
      <c r="L22" s="84">
        <v>200.0</v>
      </c>
      <c r="M22" s="84">
        <v>500.0</v>
      </c>
      <c r="N22" s="84">
        <v>250.0</v>
      </c>
      <c r="O22" s="84" t="s">
        <v>392</v>
      </c>
      <c r="P22" s="84" t="s">
        <v>393</v>
      </c>
      <c r="Q22" s="84" t="s">
        <v>394</v>
      </c>
      <c r="R22" s="91"/>
      <c r="S22" s="91"/>
      <c r="T22" s="91"/>
      <c r="U22" s="91"/>
      <c r="V22" s="91"/>
      <c r="W22" s="91"/>
      <c r="X22" s="91"/>
      <c r="Y22" s="91"/>
      <c r="Z22" s="93"/>
      <c r="AA22" s="91"/>
      <c r="AB22" s="91"/>
      <c r="AC22" s="91"/>
      <c r="AD22" s="91"/>
      <c r="AE22" s="84"/>
      <c r="AF22" s="109" t="s">
        <v>395</v>
      </c>
      <c r="AG22" s="111" t="s">
        <v>396</v>
      </c>
      <c r="AH22" s="101" t="s">
        <v>397</v>
      </c>
      <c r="AI22" s="101" t="s">
        <v>398</v>
      </c>
      <c r="AJ22" s="101" t="s">
        <v>399</v>
      </c>
      <c r="AK22" s="101" t="s">
        <v>400</v>
      </c>
      <c r="AL22" s="101" t="s">
        <v>401</v>
      </c>
      <c r="AM22" s="101" t="s">
        <v>402</v>
      </c>
      <c r="AN22" s="91"/>
      <c r="AO22" s="91"/>
      <c r="AP22" s="91"/>
      <c r="AQ22" s="91"/>
      <c r="AR22" s="91"/>
      <c r="AS22" s="91"/>
      <c r="AT22" s="91"/>
      <c r="AU22" s="91"/>
      <c r="AV22" s="91"/>
      <c r="AW22" s="91"/>
      <c r="AX22" s="91"/>
      <c r="AY22" s="91"/>
    </row>
    <row r="23">
      <c r="A23" s="84" t="s">
        <v>403</v>
      </c>
      <c r="B23" s="84"/>
      <c r="C23" s="84" t="s">
        <v>103</v>
      </c>
      <c r="D23" s="84" t="s">
        <v>104</v>
      </c>
      <c r="E23" s="84" t="s">
        <v>105</v>
      </c>
      <c r="F23" s="84">
        <v>3.0</v>
      </c>
      <c r="G23" s="84" t="s">
        <v>105</v>
      </c>
      <c r="H23" s="87" t="s">
        <v>404</v>
      </c>
      <c r="I23" s="84" t="s">
        <v>405</v>
      </c>
      <c r="J23" s="84" t="s">
        <v>108</v>
      </c>
      <c r="K23" s="84">
        <v>6.0</v>
      </c>
      <c r="L23" s="84">
        <v>150.0</v>
      </c>
      <c r="M23" s="84">
        <v>350.0</v>
      </c>
      <c r="N23" s="84">
        <v>2200.0</v>
      </c>
      <c r="O23" s="84" t="s">
        <v>406</v>
      </c>
      <c r="P23" s="84" t="s">
        <v>407</v>
      </c>
      <c r="Q23" s="84" t="s">
        <v>408</v>
      </c>
      <c r="R23" s="91"/>
      <c r="S23" s="91"/>
      <c r="T23" s="91"/>
      <c r="U23" s="91"/>
      <c r="V23" s="91"/>
      <c r="W23" s="91"/>
      <c r="X23" s="91"/>
      <c r="Y23" s="91"/>
      <c r="Z23" s="93"/>
      <c r="AA23" s="91"/>
      <c r="AB23" s="91"/>
      <c r="AC23" s="91"/>
      <c r="AD23" s="91"/>
      <c r="AE23" s="91"/>
      <c r="AF23" s="109" t="s">
        <v>409</v>
      </c>
      <c r="AG23" s="111" t="s">
        <v>330</v>
      </c>
      <c r="AH23" s="101" t="s">
        <v>410</v>
      </c>
      <c r="AI23" s="101" t="s">
        <v>411</v>
      </c>
      <c r="AJ23" s="101" t="s">
        <v>412</v>
      </c>
      <c r="AK23" s="101" t="s">
        <v>413</v>
      </c>
      <c r="AL23" s="101" t="s">
        <v>414</v>
      </c>
      <c r="AM23" s="101" t="s">
        <v>415</v>
      </c>
      <c r="AN23" s="91"/>
      <c r="AO23" s="91"/>
      <c r="AP23" s="91"/>
      <c r="AQ23" s="91"/>
      <c r="AR23" s="91"/>
      <c r="AS23" s="91"/>
      <c r="AT23" s="91"/>
      <c r="AU23" s="91"/>
      <c r="AV23" s="91"/>
      <c r="AW23" s="91"/>
      <c r="AX23" s="91"/>
      <c r="AY23" s="91"/>
    </row>
    <row r="24">
      <c r="A24" s="84" t="s">
        <v>416</v>
      </c>
      <c r="B24" s="84"/>
      <c r="C24" s="84" t="s">
        <v>103</v>
      </c>
      <c r="D24" s="84" t="s">
        <v>104</v>
      </c>
      <c r="E24" s="84" t="s">
        <v>180</v>
      </c>
      <c r="F24" s="84">
        <v>3.0</v>
      </c>
      <c r="G24" s="84" t="s">
        <v>105</v>
      </c>
      <c r="H24" s="87" t="s">
        <v>417</v>
      </c>
      <c r="I24" s="84" t="s">
        <v>418</v>
      </c>
      <c r="J24" s="84" t="s">
        <v>108</v>
      </c>
      <c r="K24" s="84">
        <v>3.0</v>
      </c>
      <c r="L24" s="84">
        <v>150.0</v>
      </c>
      <c r="M24" s="84">
        <v>150.0</v>
      </c>
      <c r="N24" s="84">
        <v>500.0</v>
      </c>
      <c r="O24" s="84" t="s">
        <v>419</v>
      </c>
      <c r="P24" s="84" t="s">
        <v>420</v>
      </c>
      <c r="Q24" s="84" t="s">
        <v>421</v>
      </c>
      <c r="R24" s="91"/>
      <c r="S24" s="91"/>
      <c r="T24" s="91"/>
      <c r="U24" s="91"/>
      <c r="V24" s="91"/>
      <c r="W24" s="91"/>
      <c r="X24" s="91"/>
      <c r="Y24" s="91"/>
      <c r="Z24" s="93"/>
      <c r="AA24" s="91"/>
      <c r="AB24" s="91"/>
      <c r="AC24" s="91"/>
      <c r="AD24" s="91"/>
      <c r="AE24" s="91"/>
      <c r="AF24" s="109" t="s">
        <v>422</v>
      </c>
      <c r="AG24" s="111" t="s">
        <v>423</v>
      </c>
      <c r="AH24" s="101" t="s">
        <v>424</v>
      </c>
      <c r="AI24" s="101" t="s">
        <v>425</v>
      </c>
      <c r="AJ24" s="101" t="s">
        <v>426</v>
      </c>
      <c r="AK24" s="101" t="s">
        <v>427</v>
      </c>
      <c r="AL24" s="101" t="s">
        <v>428</v>
      </c>
      <c r="AM24" s="101" t="s">
        <v>429</v>
      </c>
      <c r="AN24" s="91"/>
      <c r="AO24" s="91"/>
      <c r="AP24" s="91"/>
      <c r="AQ24" s="91"/>
      <c r="AR24" s="91"/>
      <c r="AS24" s="91"/>
      <c r="AT24" s="91"/>
      <c r="AU24" s="91"/>
      <c r="AV24" s="91"/>
      <c r="AW24" s="91"/>
      <c r="AX24" s="91"/>
      <c r="AY24" s="91"/>
    </row>
    <row r="25">
      <c r="A25" s="84" t="s">
        <v>430</v>
      </c>
      <c r="B25" s="84"/>
      <c r="C25" s="84" t="s">
        <v>103</v>
      </c>
      <c r="D25" s="84" t="s">
        <v>104</v>
      </c>
      <c r="E25" s="84" t="s">
        <v>180</v>
      </c>
      <c r="F25" s="84">
        <v>3.0</v>
      </c>
      <c r="G25" s="84" t="s">
        <v>105</v>
      </c>
      <c r="H25" s="87" t="s">
        <v>431</v>
      </c>
      <c r="I25" s="84" t="s">
        <v>432</v>
      </c>
      <c r="J25" s="84" t="s">
        <v>108</v>
      </c>
      <c r="K25" s="84">
        <v>7.0</v>
      </c>
      <c r="L25" s="84">
        <v>150.0</v>
      </c>
      <c r="M25" s="84">
        <v>700.0</v>
      </c>
      <c r="N25" s="84">
        <v>1300.0</v>
      </c>
      <c r="O25" s="84" t="s">
        <v>433</v>
      </c>
      <c r="P25" s="84" t="s">
        <v>434</v>
      </c>
      <c r="Q25" s="84" t="s">
        <v>435</v>
      </c>
      <c r="R25" s="91"/>
      <c r="S25" s="91"/>
      <c r="T25" s="91"/>
      <c r="U25" s="91"/>
      <c r="V25" s="91"/>
      <c r="W25" s="91"/>
      <c r="X25" s="91"/>
      <c r="Y25" s="91"/>
      <c r="Z25" s="93"/>
      <c r="AA25" s="91"/>
      <c r="AB25" s="91"/>
      <c r="AC25" s="91"/>
      <c r="AD25" s="91"/>
      <c r="AE25" s="91"/>
      <c r="AF25" s="109" t="s">
        <v>436</v>
      </c>
      <c r="AG25" s="111" t="s">
        <v>437</v>
      </c>
      <c r="AH25" s="101" t="s">
        <v>438</v>
      </c>
      <c r="AI25" s="101" t="s">
        <v>439</v>
      </c>
      <c r="AJ25" s="101" t="s">
        <v>440</v>
      </c>
      <c r="AK25" s="101" t="s">
        <v>441</v>
      </c>
      <c r="AL25" s="101" t="s">
        <v>442</v>
      </c>
      <c r="AM25" s="101" t="s">
        <v>443</v>
      </c>
      <c r="AN25" s="91"/>
      <c r="AO25" s="91"/>
      <c r="AP25" s="91"/>
      <c r="AQ25" s="91"/>
      <c r="AR25" s="91"/>
      <c r="AS25" s="91"/>
      <c r="AT25" s="91"/>
      <c r="AU25" s="91"/>
      <c r="AV25" s="91"/>
      <c r="AW25" s="91"/>
      <c r="AX25" s="91"/>
      <c r="AY25" s="91"/>
    </row>
    <row r="26">
      <c r="A26" s="84" t="s">
        <v>444</v>
      </c>
      <c r="B26" s="84"/>
      <c r="C26" s="84" t="s">
        <v>103</v>
      </c>
      <c r="D26" s="84" t="s">
        <v>104</v>
      </c>
      <c r="E26" s="84" t="s">
        <v>180</v>
      </c>
      <c r="F26" s="84">
        <v>3.0</v>
      </c>
      <c r="G26" s="84" t="s">
        <v>164</v>
      </c>
      <c r="H26" s="87" t="s">
        <v>445</v>
      </c>
      <c r="I26" s="84" t="s">
        <v>446</v>
      </c>
      <c r="J26" s="84" t="s">
        <v>108</v>
      </c>
      <c r="K26" s="84">
        <v>4.0</v>
      </c>
      <c r="L26" s="84">
        <v>20.0</v>
      </c>
      <c r="M26" s="91"/>
      <c r="N26" s="84">
        <v>20.0</v>
      </c>
      <c r="O26" s="84" t="s">
        <v>447</v>
      </c>
      <c r="P26" s="84" t="s">
        <v>448</v>
      </c>
      <c r="Q26" s="84" t="s">
        <v>449</v>
      </c>
      <c r="R26" s="91"/>
      <c r="S26" s="91"/>
      <c r="T26" s="91"/>
      <c r="U26" s="91"/>
      <c r="V26" s="91"/>
      <c r="W26" s="91"/>
      <c r="X26" s="91"/>
      <c r="Y26" s="91"/>
      <c r="Z26" s="93"/>
      <c r="AA26" s="91"/>
      <c r="AB26" s="91"/>
      <c r="AC26" s="91"/>
      <c r="AD26" s="91"/>
      <c r="AE26" s="91"/>
      <c r="AF26" s="109" t="s">
        <v>450</v>
      </c>
      <c r="AG26" s="111" t="s">
        <v>451</v>
      </c>
      <c r="AH26" s="101" t="s">
        <v>452</v>
      </c>
      <c r="AI26" s="101" t="s">
        <v>453</v>
      </c>
      <c r="AJ26" s="101" t="s">
        <v>454</v>
      </c>
      <c r="AK26" s="101" t="s">
        <v>455</v>
      </c>
      <c r="AL26" s="101" t="s">
        <v>456</v>
      </c>
      <c r="AM26" s="101" t="s">
        <v>457</v>
      </c>
      <c r="AN26" s="91"/>
      <c r="AO26" s="91"/>
      <c r="AP26" s="91"/>
      <c r="AQ26" s="91"/>
      <c r="AR26" s="91"/>
      <c r="AS26" s="91"/>
      <c r="AT26" s="91"/>
      <c r="AU26" s="91"/>
      <c r="AV26" s="91"/>
      <c r="AW26" s="91"/>
      <c r="AX26" s="91"/>
      <c r="AY26" s="91"/>
    </row>
    <row r="27">
      <c r="A27" s="84"/>
      <c r="B27" s="84"/>
      <c r="C27" s="84"/>
      <c r="D27" s="84"/>
      <c r="E27" s="84"/>
      <c r="F27" s="84"/>
      <c r="G27" s="84"/>
      <c r="H27" s="87"/>
      <c r="I27" s="84"/>
      <c r="J27" s="84"/>
      <c r="K27" s="84"/>
      <c r="L27" s="84"/>
      <c r="M27" s="84"/>
      <c r="N27" s="84"/>
      <c r="O27" s="84"/>
      <c r="P27" s="84"/>
      <c r="Q27" s="84"/>
      <c r="R27" s="91"/>
      <c r="S27" s="91"/>
      <c r="T27" s="91"/>
      <c r="U27" s="91"/>
      <c r="V27" s="91"/>
      <c r="W27" s="91"/>
      <c r="X27" s="91"/>
      <c r="Y27" s="91"/>
      <c r="Z27" s="93"/>
      <c r="AA27" s="91"/>
      <c r="AB27" s="91"/>
      <c r="AC27" s="91"/>
      <c r="AD27" s="91"/>
      <c r="AE27" s="84"/>
      <c r="AF27" s="128"/>
      <c r="AG27" s="93"/>
      <c r="AH27" s="91"/>
      <c r="AI27" s="91"/>
      <c r="AJ27" s="91"/>
      <c r="AK27" s="91"/>
      <c r="AL27" s="91"/>
      <c r="AM27" s="91"/>
      <c r="AN27" s="91"/>
      <c r="AO27" s="91"/>
      <c r="AP27" s="91"/>
      <c r="AQ27" s="91"/>
      <c r="AR27" s="91"/>
      <c r="AS27" s="91"/>
      <c r="AT27" s="91"/>
      <c r="AU27" s="91"/>
      <c r="AV27" s="91"/>
      <c r="AW27" s="91"/>
      <c r="AX27" s="91"/>
      <c r="AY27" s="91"/>
    </row>
    <row r="28">
      <c r="A28" s="84"/>
      <c r="B28" s="91"/>
      <c r="C28" s="91"/>
      <c r="D28" s="91"/>
      <c r="E28" s="91"/>
      <c r="F28" s="91"/>
      <c r="G28" s="91"/>
      <c r="H28" s="93"/>
      <c r="I28" s="91"/>
      <c r="J28" s="91"/>
      <c r="K28" s="91"/>
      <c r="L28" s="91"/>
      <c r="M28" s="91"/>
      <c r="N28" s="91"/>
      <c r="O28" s="91"/>
      <c r="P28" s="91"/>
      <c r="Q28" s="91"/>
      <c r="R28" s="91"/>
      <c r="S28" s="91"/>
      <c r="T28" s="91"/>
      <c r="U28" s="91"/>
      <c r="V28" s="91"/>
      <c r="W28" s="91"/>
      <c r="X28" s="91"/>
      <c r="Y28" s="91"/>
      <c r="Z28" s="93"/>
      <c r="AA28" s="91"/>
      <c r="AB28" s="91"/>
      <c r="AC28" s="91"/>
      <c r="AD28" s="91"/>
      <c r="AE28" s="91"/>
      <c r="AF28" s="128"/>
      <c r="AG28" s="93"/>
      <c r="AH28" s="91"/>
      <c r="AI28" s="91"/>
      <c r="AJ28" s="91"/>
      <c r="AK28" s="91"/>
      <c r="AL28" s="91"/>
      <c r="AM28" s="91"/>
      <c r="AN28" s="91"/>
      <c r="AO28" s="91"/>
      <c r="AP28" s="91"/>
      <c r="AQ28" s="91"/>
      <c r="AR28" s="91"/>
      <c r="AS28" s="91"/>
      <c r="AT28" s="91"/>
      <c r="AU28" s="91"/>
      <c r="AV28" s="91"/>
      <c r="AW28" s="91"/>
      <c r="AX28" s="91"/>
      <c r="AY28" s="91"/>
    </row>
    <row r="29">
      <c r="A29" s="84"/>
      <c r="B29" s="84"/>
      <c r="C29" s="84"/>
      <c r="D29" s="91"/>
      <c r="E29" s="91"/>
      <c r="F29" s="91"/>
      <c r="G29" s="91"/>
      <c r="H29" s="93"/>
      <c r="I29" s="91"/>
      <c r="J29" s="91"/>
      <c r="K29" s="91"/>
      <c r="L29" s="91"/>
      <c r="M29" s="91"/>
      <c r="N29" s="91"/>
      <c r="O29" s="91"/>
      <c r="P29" s="91"/>
      <c r="Q29" s="91"/>
      <c r="R29" s="91"/>
      <c r="S29" s="91"/>
      <c r="T29" s="91"/>
      <c r="U29" s="91"/>
      <c r="V29" s="91"/>
      <c r="W29" s="91"/>
      <c r="X29" s="91"/>
      <c r="Y29" s="91"/>
      <c r="Z29" s="93"/>
      <c r="AA29" s="91"/>
      <c r="AB29" s="91"/>
      <c r="AC29" s="91"/>
      <c r="AD29" s="91"/>
      <c r="AE29" s="91"/>
      <c r="AF29" s="128"/>
      <c r="AG29" s="93"/>
      <c r="AH29" s="91"/>
      <c r="AI29" s="91"/>
      <c r="AJ29" s="91"/>
      <c r="AK29" s="91"/>
      <c r="AL29" s="91"/>
      <c r="AM29" s="91"/>
      <c r="AN29" s="91"/>
      <c r="AO29" s="91"/>
      <c r="AP29" s="91"/>
      <c r="AQ29" s="91"/>
      <c r="AR29" s="91"/>
      <c r="AS29" s="91"/>
      <c r="AT29" s="91"/>
      <c r="AU29" s="91"/>
      <c r="AV29" s="91"/>
      <c r="AW29" s="91"/>
      <c r="AX29" s="91"/>
      <c r="AY29" s="91"/>
    </row>
    <row r="30">
      <c r="A30" s="84"/>
      <c r="B30" s="91"/>
      <c r="C30" s="91"/>
      <c r="D30" s="91"/>
      <c r="E30" s="91"/>
      <c r="F30" s="91"/>
      <c r="G30" s="91"/>
      <c r="H30" s="93"/>
      <c r="I30" s="91"/>
      <c r="J30" s="91"/>
      <c r="K30" s="91"/>
      <c r="L30" s="91"/>
      <c r="M30" s="91"/>
      <c r="N30" s="91"/>
      <c r="O30" s="91"/>
      <c r="P30" s="91"/>
      <c r="Q30" s="91"/>
      <c r="R30" s="91"/>
      <c r="S30" s="91"/>
      <c r="T30" s="91"/>
      <c r="U30" s="91"/>
      <c r="V30" s="91"/>
      <c r="W30" s="91"/>
      <c r="X30" s="91"/>
      <c r="Y30" s="91"/>
      <c r="Z30" s="93"/>
      <c r="AA30" s="91"/>
      <c r="AB30" s="91"/>
      <c r="AC30" s="91"/>
      <c r="AD30" s="91"/>
      <c r="AE30" s="91"/>
      <c r="AF30" s="128"/>
      <c r="AG30" s="93"/>
      <c r="AH30" s="91"/>
      <c r="AI30" s="91"/>
      <c r="AJ30" s="91"/>
      <c r="AK30" s="91"/>
      <c r="AL30" s="91"/>
      <c r="AM30" s="91"/>
      <c r="AN30" s="91"/>
      <c r="AO30" s="91"/>
      <c r="AP30" s="91"/>
      <c r="AQ30" s="91"/>
      <c r="AR30" s="91"/>
      <c r="AS30" s="91"/>
      <c r="AT30" s="91"/>
      <c r="AU30" s="91"/>
      <c r="AV30" s="91"/>
      <c r="AW30" s="91"/>
      <c r="AX30" s="91"/>
      <c r="AY30" s="91"/>
    </row>
    <row r="31">
      <c r="A31" s="84"/>
      <c r="B31" s="84"/>
      <c r="C31" s="84"/>
      <c r="D31" s="84"/>
      <c r="E31" s="84"/>
      <c r="F31" s="84"/>
      <c r="G31" s="84"/>
      <c r="H31" s="87"/>
      <c r="I31" s="84"/>
      <c r="J31" s="84"/>
      <c r="K31" s="84"/>
      <c r="L31" s="84"/>
      <c r="M31" s="84"/>
      <c r="N31" s="84"/>
      <c r="O31" s="84"/>
      <c r="P31" s="84"/>
      <c r="Q31" s="84"/>
      <c r="R31" s="91"/>
      <c r="S31" s="91"/>
      <c r="T31" s="91"/>
      <c r="U31" s="91"/>
      <c r="V31" s="91"/>
      <c r="W31" s="91"/>
      <c r="X31" s="91"/>
      <c r="Y31" s="91"/>
      <c r="Z31" s="93"/>
      <c r="AA31" s="91"/>
      <c r="AB31" s="91"/>
      <c r="AC31" s="91"/>
      <c r="AD31" s="91"/>
      <c r="AE31" s="84"/>
      <c r="AF31" s="128"/>
      <c r="AG31" s="93"/>
      <c r="AH31" s="91"/>
      <c r="AI31" s="91"/>
      <c r="AJ31" s="91"/>
      <c r="AK31" s="91"/>
      <c r="AL31" s="91"/>
      <c r="AM31" s="91"/>
      <c r="AN31" s="91"/>
      <c r="AO31" s="91"/>
      <c r="AP31" s="91"/>
      <c r="AQ31" s="91"/>
      <c r="AR31" s="91"/>
      <c r="AS31" s="91"/>
      <c r="AT31" s="91"/>
      <c r="AU31" s="91"/>
      <c r="AV31" s="91"/>
      <c r="AW31" s="91"/>
      <c r="AX31" s="91"/>
      <c r="AY31" s="91"/>
    </row>
    <row r="32">
      <c r="A32" s="84"/>
      <c r="B32" s="91"/>
      <c r="C32" s="91"/>
      <c r="D32" s="91"/>
      <c r="E32" s="91"/>
      <c r="F32" s="91"/>
      <c r="G32" s="91"/>
      <c r="H32" s="93"/>
      <c r="I32" s="91"/>
      <c r="J32" s="91"/>
      <c r="K32" s="91"/>
      <c r="L32" s="91"/>
      <c r="M32" s="91"/>
      <c r="N32" s="91"/>
      <c r="O32" s="91"/>
      <c r="P32" s="91"/>
      <c r="Q32" s="91"/>
      <c r="R32" s="91"/>
      <c r="S32" s="91"/>
      <c r="T32" s="91"/>
      <c r="U32" s="91"/>
      <c r="V32" s="91"/>
      <c r="W32" s="91"/>
      <c r="X32" s="91"/>
      <c r="Y32" s="91"/>
      <c r="Z32" s="93"/>
      <c r="AA32" s="91"/>
      <c r="AB32" s="91"/>
      <c r="AC32" s="91"/>
      <c r="AD32" s="91"/>
      <c r="AE32" s="91"/>
      <c r="AF32" s="128"/>
      <c r="AG32" s="93"/>
      <c r="AH32" s="91"/>
      <c r="AI32" s="91"/>
      <c r="AJ32" s="91"/>
      <c r="AK32" s="91"/>
      <c r="AL32" s="91"/>
      <c r="AM32" s="91"/>
      <c r="AN32" s="91"/>
      <c r="AO32" s="91"/>
      <c r="AP32" s="91"/>
      <c r="AQ32" s="91"/>
      <c r="AR32" s="91"/>
      <c r="AS32" s="91"/>
      <c r="AT32" s="91"/>
      <c r="AU32" s="91"/>
      <c r="AV32" s="91"/>
      <c r="AW32" s="91"/>
      <c r="AX32" s="91"/>
      <c r="AY32" s="91"/>
    </row>
    <row r="33">
      <c r="A33" s="84"/>
      <c r="B33" s="84"/>
      <c r="C33" s="84"/>
      <c r="D33" s="91"/>
      <c r="E33" s="91"/>
      <c r="F33" s="91"/>
      <c r="G33" s="91"/>
      <c r="H33" s="93"/>
      <c r="I33" s="91"/>
      <c r="J33" s="91"/>
      <c r="K33" s="91"/>
      <c r="L33" s="91"/>
      <c r="M33" s="91"/>
      <c r="N33" s="91"/>
      <c r="O33" s="91"/>
      <c r="P33" s="91"/>
      <c r="Q33" s="91"/>
      <c r="R33" s="91"/>
      <c r="S33" s="91"/>
      <c r="T33" s="91"/>
      <c r="U33" s="91"/>
      <c r="V33" s="91"/>
      <c r="W33" s="91"/>
      <c r="X33" s="91"/>
      <c r="Y33" s="91"/>
      <c r="Z33" s="93"/>
      <c r="AA33" s="91"/>
      <c r="AB33" s="91"/>
      <c r="AC33" s="91"/>
      <c r="AD33" s="91"/>
      <c r="AE33" s="91"/>
      <c r="AF33" s="128"/>
      <c r="AG33" s="93"/>
      <c r="AH33" s="91"/>
      <c r="AI33" s="91"/>
      <c r="AJ33" s="91"/>
      <c r="AK33" s="91"/>
      <c r="AL33" s="91"/>
      <c r="AM33" s="91"/>
      <c r="AN33" s="91"/>
      <c r="AO33" s="91"/>
      <c r="AP33" s="91"/>
      <c r="AQ33" s="91"/>
      <c r="AR33" s="91"/>
      <c r="AS33" s="91"/>
      <c r="AT33" s="91"/>
      <c r="AU33" s="91"/>
      <c r="AV33" s="91"/>
      <c r="AW33" s="91"/>
      <c r="AX33" s="91"/>
      <c r="AY33" s="91"/>
    </row>
    <row r="34">
      <c r="A34" s="84"/>
      <c r="B34" s="91"/>
      <c r="C34" s="91"/>
      <c r="D34" s="91"/>
      <c r="E34" s="91"/>
      <c r="F34" s="91"/>
      <c r="G34" s="91"/>
      <c r="H34" s="93"/>
      <c r="I34" s="91"/>
      <c r="J34" s="91"/>
      <c r="K34" s="91"/>
      <c r="L34" s="91"/>
      <c r="M34" s="91"/>
      <c r="N34" s="91"/>
      <c r="O34" s="91"/>
      <c r="P34" s="91"/>
      <c r="Q34" s="91"/>
      <c r="R34" s="91"/>
      <c r="S34" s="91"/>
      <c r="T34" s="91"/>
      <c r="U34" s="91"/>
      <c r="V34" s="91"/>
      <c r="W34" s="91"/>
      <c r="X34" s="91"/>
      <c r="Y34" s="91"/>
      <c r="Z34" s="93"/>
      <c r="AA34" s="91"/>
      <c r="AB34" s="91"/>
      <c r="AC34" s="91"/>
      <c r="AD34" s="91"/>
      <c r="AE34" s="91"/>
      <c r="AF34" s="128"/>
      <c r="AG34" s="93"/>
      <c r="AH34" s="91"/>
      <c r="AI34" s="91"/>
      <c r="AJ34" s="91"/>
      <c r="AK34" s="91"/>
      <c r="AL34" s="91"/>
      <c r="AM34" s="91"/>
      <c r="AN34" s="91"/>
      <c r="AO34" s="91"/>
      <c r="AP34" s="91"/>
      <c r="AQ34" s="91"/>
      <c r="AR34" s="91"/>
      <c r="AS34" s="91"/>
      <c r="AT34" s="91"/>
      <c r="AU34" s="91"/>
      <c r="AV34" s="91"/>
      <c r="AW34" s="91"/>
      <c r="AX34" s="91"/>
      <c r="AY34" s="91"/>
    </row>
    <row r="35">
      <c r="A35" s="84"/>
      <c r="B35" s="84"/>
      <c r="C35" s="84"/>
      <c r="D35" s="84"/>
      <c r="E35" s="84"/>
      <c r="F35" s="84"/>
      <c r="G35" s="84"/>
      <c r="H35" s="87"/>
      <c r="I35" s="84"/>
      <c r="J35" s="84"/>
      <c r="K35" s="84"/>
      <c r="L35" s="84"/>
      <c r="M35" s="91"/>
      <c r="N35" s="84"/>
      <c r="O35" s="84"/>
      <c r="P35" s="84"/>
      <c r="Q35" s="84"/>
      <c r="R35" s="91"/>
      <c r="S35" s="91"/>
      <c r="T35" s="91"/>
      <c r="U35" s="91"/>
      <c r="V35" s="91"/>
      <c r="W35" s="91"/>
      <c r="X35" s="91"/>
      <c r="Y35" s="91"/>
      <c r="Z35" s="93"/>
      <c r="AA35" s="91"/>
      <c r="AB35" s="91"/>
      <c r="AC35" s="91"/>
      <c r="AD35" s="91"/>
      <c r="AE35" s="84"/>
      <c r="AF35" s="128"/>
      <c r="AG35" s="93"/>
      <c r="AH35" s="91"/>
      <c r="AI35" s="91"/>
      <c r="AJ35" s="91"/>
      <c r="AK35" s="91"/>
      <c r="AL35" s="91"/>
      <c r="AM35" s="91"/>
      <c r="AN35" s="91"/>
      <c r="AO35" s="91"/>
      <c r="AP35" s="91"/>
      <c r="AQ35" s="91"/>
      <c r="AR35" s="91"/>
      <c r="AS35" s="91"/>
      <c r="AT35" s="91"/>
      <c r="AU35" s="91"/>
      <c r="AV35" s="91"/>
      <c r="AW35" s="91"/>
      <c r="AX35" s="91"/>
      <c r="AY35" s="91"/>
    </row>
    <row r="36">
      <c r="A36" s="84"/>
      <c r="B36" s="84"/>
      <c r="C36" s="84"/>
      <c r="D36" s="91"/>
      <c r="E36" s="91"/>
      <c r="F36" s="91"/>
      <c r="G36" s="91"/>
      <c r="H36" s="93"/>
      <c r="I36" s="91"/>
      <c r="J36" s="91"/>
      <c r="K36" s="91"/>
      <c r="L36" s="91"/>
      <c r="M36" s="91"/>
      <c r="N36" s="91"/>
      <c r="O36" s="91"/>
      <c r="P36" s="91"/>
      <c r="Q36" s="91"/>
      <c r="R36" s="91"/>
      <c r="S36" s="91"/>
      <c r="T36" s="91"/>
      <c r="U36" s="91"/>
      <c r="V36" s="91"/>
      <c r="W36" s="91"/>
      <c r="X36" s="91"/>
      <c r="Y36" s="91"/>
      <c r="Z36" s="93"/>
      <c r="AA36" s="91"/>
      <c r="AB36" s="91"/>
      <c r="AC36" s="91"/>
      <c r="AD36" s="91"/>
      <c r="AE36" s="91"/>
      <c r="AF36" s="128"/>
      <c r="AG36" s="93"/>
      <c r="AH36" s="91"/>
      <c r="AI36" s="91"/>
      <c r="AJ36" s="91"/>
      <c r="AK36" s="91"/>
      <c r="AL36" s="91"/>
      <c r="AM36" s="91"/>
      <c r="AN36" s="91"/>
      <c r="AO36" s="91"/>
      <c r="AP36" s="91"/>
      <c r="AQ36" s="91"/>
      <c r="AR36" s="91"/>
      <c r="AS36" s="91"/>
      <c r="AT36" s="91"/>
      <c r="AU36" s="91"/>
      <c r="AV36" s="91"/>
      <c r="AW36" s="91"/>
      <c r="AX36" s="91"/>
      <c r="AY36" s="91"/>
    </row>
    <row r="37">
      <c r="A37" s="84"/>
      <c r="B37" s="91"/>
      <c r="C37" s="91"/>
      <c r="D37" s="91"/>
      <c r="E37" s="91"/>
      <c r="F37" s="91"/>
      <c r="G37" s="91"/>
      <c r="H37" s="93"/>
      <c r="I37" s="91"/>
      <c r="J37" s="91"/>
      <c r="K37" s="91"/>
      <c r="L37" s="91"/>
      <c r="M37" s="91"/>
      <c r="N37" s="91"/>
      <c r="O37" s="91"/>
      <c r="P37" s="91"/>
      <c r="Q37" s="91"/>
      <c r="R37" s="91"/>
      <c r="S37" s="91"/>
      <c r="T37" s="91"/>
      <c r="U37" s="91"/>
      <c r="V37" s="91"/>
      <c r="W37" s="91"/>
      <c r="X37" s="91"/>
      <c r="Y37" s="91"/>
      <c r="Z37" s="93"/>
      <c r="AA37" s="91"/>
      <c r="AB37" s="91"/>
      <c r="AC37" s="91"/>
      <c r="AD37" s="91"/>
      <c r="AE37" s="91"/>
      <c r="AF37" s="128"/>
      <c r="AG37" s="93"/>
      <c r="AH37" s="91"/>
      <c r="AI37" s="91"/>
      <c r="AJ37" s="91"/>
      <c r="AK37" s="91"/>
      <c r="AL37" s="91"/>
      <c r="AM37" s="91"/>
      <c r="AN37" s="91"/>
      <c r="AO37" s="91"/>
      <c r="AP37" s="91"/>
      <c r="AQ37" s="91"/>
      <c r="AR37" s="91"/>
      <c r="AS37" s="91"/>
      <c r="AT37" s="91"/>
      <c r="AU37" s="91"/>
      <c r="AV37" s="91"/>
      <c r="AW37" s="91"/>
      <c r="AX37" s="91"/>
      <c r="AY37" s="91"/>
    </row>
    <row r="38">
      <c r="A38" s="84"/>
      <c r="B38" s="84"/>
      <c r="C38" s="84"/>
      <c r="D38" s="84"/>
      <c r="E38" s="84"/>
      <c r="F38" s="84"/>
      <c r="G38" s="84"/>
      <c r="H38" s="87"/>
      <c r="I38" s="84"/>
      <c r="J38" s="84"/>
      <c r="K38" s="84"/>
      <c r="L38" s="84"/>
      <c r="M38" s="84"/>
      <c r="N38" s="84"/>
      <c r="O38" s="84"/>
      <c r="P38" s="84"/>
      <c r="Q38" s="84"/>
      <c r="R38" s="91"/>
      <c r="S38" s="91"/>
      <c r="T38" s="91"/>
      <c r="U38" s="91"/>
      <c r="V38" s="91"/>
      <c r="W38" s="91"/>
      <c r="X38" s="91"/>
      <c r="Y38" s="91"/>
      <c r="Z38" s="93"/>
      <c r="AA38" s="91"/>
      <c r="AB38" s="91"/>
      <c r="AC38" s="91"/>
      <c r="AD38" s="91"/>
      <c r="AE38" s="84"/>
      <c r="AF38" s="128"/>
      <c r="AG38" s="93"/>
      <c r="AH38" s="91"/>
      <c r="AI38" s="91"/>
      <c r="AJ38" s="91"/>
      <c r="AK38" s="91"/>
      <c r="AL38" s="91"/>
      <c r="AM38" s="91"/>
      <c r="AN38" s="91"/>
      <c r="AO38" s="91"/>
      <c r="AP38" s="91"/>
      <c r="AQ38" s="91"/>
      <c r="AR38" s="91"/>
      <c r="AS38" s="91"/>
      <c r="AT38" s="91"/>
      <c r="AU38" s="91"/>
      <c r="AV38" s="91"/>
      <c r="AW38" s="91"/>
      <c r="AX38" s="91"/>
      <c r="AY38" s="91"/>
    </row>
    <row r="39">
      <c r="A39" s="84"/>
      <c r="B39" s="84"/>
      <c r="C39" s="84"/>
      <c r="D39" s="91"/>
      <c r="E39" s="91"/>
      <c r="F39" s="91"/>
      <c r="G39" s="91"/>
      <c r="H39" s="93"/>
      <c r="I39" s="91"/>
      <c r="J39" s="91"/>
      <c r="K39" s="91"/>
      <c r="L39" s="91"/>
      <c r="M39" s="91"/>
      <c r="N39" s="91"/>
      <c r="O39" s="91"/>
      <c r="P39" s="91"/>
      <c r="Q39" s="91"/>
      <c r="R39" s="91"/>
      <c r="S39" s="91"/>
      <c r="T39" s="91"/>
      <c r="U39" s="91"/>
      <c r="V39" s="91"/>
      <c r="W39" s="91"/>
      <c r="X39" s="91"/>
      <c r="Y39" s="91"/>
      <c r="Z39" s="93"/>
      <c r="AA39" s="91"/>
      <c r="AB39" s="91"/>
      <c r="AC39" s="91"/>
      <c r="AD39" s="91"/>
      <c r="AE39" s="91"/>
      <c r="AF39" s="128"/>
      <c r="AG39" s="93"/>
      <c r="AH39" s="91"/>
      <c r="AI39" s="91"/>
      <c r="AJ39" s="91"/>
      <c r="AK39" s="91"/>
      <c r="AL39" s="91"/>
      <c r="AM39" s="91"/>
      <c r="AN39" s="91"/>
      <c r="AO39" s="91"/>
      <c r="AP39" s="91"/>
      <c r="AQ39" s="91"/>
      <c r="AR39" s="91"/>
      <c r="AS39" s="91"/>
      <c r="AT39" s="91"/>
      <c r="AU39" s="91"/>
      <c r="AV39" s="91"/>
      <c r="AW39" s="91"/>
      <c r="AX39" s="91"/>
      <c r="AY39" s="91"/>
    </row>
    <row r="40">
      <c r="A40" s="84"/>
      <c r="B40" s="91"/>
      <c r="C40" s="91"/>
      <c r="D40" s="91"/>
      <c r="E40" s="91"/>
      <c r="F40" s="91"/>
      <c r="G40" s="91"/>
      <c r="H40" s="93"/>
      <c r="I40" s="91"/>
      <c r="J40" s="91"/>
      <c r="K40" s="91"/>
      <c r="L40" s="91"/>
      <c r="M40" s="91"/>
      <c r="N40" s="91"/>
      <c r="O40" s="91"/>
      <c r="P40" s="91"/>
      <c r="Q40" s="91"/>
      <c r="R40" s="91"/>
      <c r="S40" s="91"/>
      <c r="T40" s="91"/>
      <c r="U40" s="91"/>
      <c r="V40" s="91"/>
      <c r="W40" s="91"/>
      <c r="X40" s="91"/>
      <c r="Y40" s="91"/>
      <c r="Z40" s="93"/>
      <c r="AA40" s="91"/>
      <c r="AB40" s="91"/>
      <c r="AC40" s="91"/>
      <c r="AD40" s="91"/>
      <c r="AE40" s="91"/>
      <c r="AF40" s="128"/>
      <c r="AG40" s="93"/>
      <c r="AH40" s="91"/>
      <c r="AI40" s="91"/>
      <c r="AJ40" s="91"/>
      <c r="AK40" s="91"/>
      <c r="AL40" s="91"/>
      <c r="AM40" s="91"/>
      <c r="AN40" s="91"/>
      <c r="AO40" s="91"/>
      <c r="AP40" s="91"/>
      <c r="AQ40" s="91"/>
      <c r="AR40" s="91"/>
      <c r="AS40" s="91"/>
      <c r="AT40" s="91"/>
      <c r="AU40" s="91"/>
      <c r="AV40" s="91"/>
      <c r="AW40" s="91"/>
      <c r="AX40" s="91"/>
      <c r="AY40" s="91"/>
    </row>
    <row r="41">
      <c r="A41" s="84"/>
      <c r="B41" s="84"/>
      <c r="C41" s="84"/>
      <c r="D41" s="84"/>
      <c r="E41" s="84"/>
      <c r="F41" s="84"/>
      <c r="G41" s="84"/>
      <c r="H41" s="87"/>
      <c r="I41" s="84"/>
      <c r="J41" s="84"/>
      <c r="K41" s="84"/>
      <c r="L41" s="84"/>
      <c r="M41" s="84"/>
      <c r="N41" s="84"/>
      <c r="O41" s="84"/>
      <c r="P41" s="84"/>
      <c r="Q41" s="84"/>
      <c r="R41" s="91"/>
      <c r="S41" s="91"/>
      <c r="T41" s="91"/>
      <c r="U41" s="91"/>
      <c r="V41" s="91"/>
      <c r="W41" s="91"/>
      <c r="X41" s="91"/>
      <c r="Y41" s="91"/>
      <c r="Z41" s="93"/>
      <c r="AA41" s="91"/>
      <c r="AB41" s="91"/>
      <c r="AC41" s="91"/>
      <c r="AD41" s="91"/>
      <c r="AE41" s="84"/>
      <c r="AF41" s="128"/>
      <c r="AG41" s="93"/>
      <c r="AH41" s="91"/>
      <c r="AI41" s="91"/>
      <c r="AJ41" s="91"/>
      <c r="AK41" s="91"/>
      <c r="AL41" s="91"/>
      <c r="AM41" s="91"/>
      <c r="AN41" s="91"/>
      <c r="AO41" s="91"/>
      <c r="AP41" s="91"/>
      <c r="AQ41" s="91"/>
      <c r="AR41" s="91"/>
      <c r="AS41" s="91"/>
      <c r="AT41" s="91"/>
      <c r="AU41" s="91"/>
      <c r="AV41" s="91"/>
      <c r="AW41" s="91"/>
      <c r="AX41" s="91"/>
      <c r="AY41" s="91"/>
    </row>
    <row r="42">
      <c r="A42" s="84"/>
      <c r="B42" s="84"/>
      <c r="C42" s="84"/>
      <c r="D42" s="91"/>
      <c r="E42" s="91"/>
      <c r="F42" s="91"/>
      <c r="G42" s="91"/>
      <c r="H42" s="93"/>
      <c r="I42" s="91"/>
      <c r="J42" s="91"/>
      <c r="K42" s="91"/>
      <c r="L42" s="91"/>
      <c r="M42" s="91"/>
      <c r="N42" s="91"/>
      <c r="O42" s="91"/>
      <c r="P42" s="91"/>
      <c r="Q42" s="91"/>
      <c r="R42" s="91"/>
      <c r="S42" s="91"/>
      <c r="T42" s="91"/>
      <c r="U42" s="91"/>
      <c r="V42" s="91"/>
      <c r="W42" s="91"/>
      <c r="X42" s="91"/>
      <c r="Y42" s="91"/>
      <c r="Z42" s="93"/>
      <c r="AA42" s="91"/>
      <c r="AB42" s="91"/>
      <c r="AC42" s="91"/>
      <c r="AD42" s="91"/>
      <c r="AE42" s="91"/>
      <c r="AF42" s="128"/>
      <c r="AG42" s="93"/>
      <c r="AH42" s="91"/>
      <c r="AI42" s="91"/>
      <c r="AJ42" s="91"/>
      <c r="AK42" s="91"/>
      <c r="AL42" s="91"/>
      <c r="AM42" s="91"/>
      <c r="AN42" s="91"/>
      <c r="AO42" s="91"/>
      <c r="AP42" s="91"/>
      <c r="AQ42" s="91"/>
      <c r="AR42" s="91"/>
      <c r="AS42" s="91"/>
      <c r="AT42" s="91"/>
      <c r="AU42" s="91"/>
      <c r="AV42" s="91"/>
      <c r="AW42" s="91"/>
      <c r="AX42" s="91"/>
      <c r="AY42" s="91"/>
    </row>
    <row r="43">
      <c r="A43" s="84"/>
      <c r="B43" s="91"/>
      <c r="C43" s="91"/>
      <c r="D43" s="91"/>
      <c r="E43" s="91"/>
      <c r="F43" s="91"/>
      <c r="G43" s="91"/>
      <c r="H43" s="93"/>
      <c r="I43" s="91"/>
      <c r="J43" s="91"/>
      <c r="K43" s="91"/>
      <c r="L43" s="91"/>
      <c r="M43" s="91"/>
      <c r="N43" s="91"/>
      <c r="O43" s="91"/>
      <c r="P43" s="91"/>
      <c r="Q43" s="91"/>
      <c r="R43" s="91"/>
      <c r="S43" s="91"/>
      <c r="T43" s="91"/>
      <c r="U43" s="91"/>
      <c r="V43" s="91"/>
      <c r="W43" s="91"/>
      <c r="X43" s="91"/>
      <c r="Y43" s="91"/>
      <c r="Z43" s="93"/>
      <c r="AA43" s="91"/>
      <c r="AB43" s="91"/>
      <c r="AC43" s="91"/>
      <c r="AD43" s="91"/>
      <c r="AE43" s="91"/>
      <c r="AF43" s="128"/>
      <c r="AG43" s="93"/>
      <c r="AH43" s="91"/>
      <c r="AI43" s="91"/>
      <c r="AJ43" s="91"/>
      <c r="AK43" s="91"/>
      <c r="AL43" s="91"/>
      <c r="AM43" s="91"/>
      <c r="AN43" s="91"/>
      <c r="AO43" s="91"/>
      <c r="AP43" s="91"/>
      <c r="AQ43" s="91"/>
      <c r="AR43" s="91"/>
      <c r="AS43" s="91"/>
      <c r="AT43" s="91"/>
      <c r="AU43" s="91"/>
      <c r="AV43" s="91"/>
      <c r="AW43" s="91"/>
      <c r="AX43" s="91"/>
      <c r="AY43" s="91"/>
    </row>
    <row r="44">
      <c r="A44" s="84"/>
      <c r="B44" s="84"/>
      <c r="C44" s="84"/>
      <c r="D44" s="84"/>
      <c r="E44" s="84"/>
      <c r="F44" s="84"/>
      <c r="G44" s="84"/>
      <c r="H44" s="87"/>
      <c r="I44" s="84"/>
      <c r="J44" s="84"/>
      <c r="K44" s="84"/>
      <c r="L44" s="84"/>
      <c r="M44" s="84"/>
      <c r="N44" s="84"/>
      <c r="O44" s="84"/>
      <c r="P44" s="84"/>
      <c r="Q44" s="84"/>
      <c r="R44" s="91"/>
      <c r="S44" s="91"/>
      <c r="T44" s="91"/>
      <c r="U44" s="91"/>
      <c r="V44" s="91"/>
      <c r="W44" s="91"/>
      <c r="X44" s="91"/>
      <c r="Y44" s="91"/>
      <c r="Z44" s="93"/>
      <c r="AA44" s="91"/>
      <c r="AB44" s="91"/>
      <c r="AC44" s="91"/>
      <c r="AD44" s="91"/>
      <c r="AE44" s="84"/>
      <c r="AF44" s="128"/>
      <c r="AG44" s="93"/>
      <c r="AH44" s="91"/>
      <c r="AI44" s="91"/>
      <c r="AJ44" s="91"/>
      <c r="AK44" s="91"/>
      <c r="AL44" s="91"/>
      <c r="AM44" s="91"/>
      <c r="AN44" s="91"/>
      <c r="AO44" s="91"/>
      <c r="AP44" s="91"/>
      <c r="AQ44" s="91"/>
      <c r="AR44" s="91"/>
      <c r="AS44" s="91"/>
      <c r="AT44" s="91"/>
      <c r="AU44" s="91"/>
      <c r="AV44" s="91"/>
      <c r="AW44" s="91"/>
      <c r="AX44" s="91"/>
      <c r="AY44" s="91"/>
    </row>
    <row r="45">
      <c r="A45" s="84"/>
      <c r="B45" s="84"/>
      <c r="C45" s="84"/>
      <c r="D45" s="91"/>
      <c r="E45" s="91"/>
      <c r="F45" s="91"/>
      <c r="G45" s="91"/>
      <c r="H45" s="93"/>
      <c r="I45" s="91"/>
      <c r="J45" s="91"/>
      <c r="K45" s="91"/>
      <c r="L45" s="91"/>
      <c r="M45" s="91"/>
      <c r="N45" s="91"/>
      <c r="O45" s="91"/>
      <c r="P45" s="91"/>
      <c r="Q45" s="91"/>
      <c r="R45" s="91"/>
      <c r="S45" s="91"/>
      <c r="T45" s="91"/>
      <c r="U45" s="91"/>
      <c r="V45" s="91"/>
      <c r="W45" s="91"/>
      <c r="X45" s="91"/>
      <c r="Y45" s="91"/>
      <c r="Z45" s="93"/>
      <c r="AA45" s="91"/>
      <c r="AB45" s="91"/>
      <c r="AC45" s="91"/>
      <c r="AD45" s="91"/>
      <c r="AE45" s="91"/>
      <c r="AF45" s="128"/>
      <c r="AG45" s="93"/>
      <c r="AH45" s="91"/>
      <c r="AI45" s="91"/>
      <c r="AJ45" s="91"/>
      <c r="AK45" s="91"/>
      <c r="AL45" s="91"/>
      <c r="AM45" s="91"/>
      <c r="AN45" s="91"/>
      <c r="AO45" s="91"/>
      <c r="AP45" s="91"/>
      <c r="AQ45" s="91"/>
      <c r="AR45" s="91"/>
      <c r="AS45" s="91"/>
      <c r="AT45" s="91"/>
      <c r="AU45" s="91"/>
      <c r="AV45" s="91"/>
      <c r="AW45" s="91"/>
      <c r="AX45" s="91"/>
      <c r="AY45" s="91"/>
    </row>
    <row r="46">
      <c r="A46" s="84"/>
      <c r="B46" s="91"/>
      <c r="C46" s="91"/>
      <c r="D46" s="91"/>
      <c r="E46" s="91"/>
      <c r="F46" s="91"/>
      <c r="G46" s="91"/>
      <c r="H46" s="93"/>
      <c r="I46" s="91"/>
      <c r="J46" s="91"/>
      <c r="K46" s="91"/>
      <c r="L46" s="91"/>
      <c r="M46" s="91"/>
      <c r="N46" s="91"/>
      <c r="O46" s="91"/>
      <c r="P46" s="91"/>
      <c r="Q46" s="91"/>
      <c r="R46" s="91"/>
      <c r="S46" s="91"/>
      <c r="T46" s="91"/>
      <c r="U46" s="91"/>
      <c r="V46" s="91"/>
      <c r="W46" s="91"/>
      <c r="X46" s="91"/>
      <c r="Y46" s="91"/>
      <c r="Z46" s="93"/>
      <c r="AA46" s="91"/>
      <c r="AB46" s="91"/>
      <c r="AC46" s="91"/>
      <c r="AD46" s="91"/>
      <c r="AE46" s="91"/>
      <c r="AF46" s="128"/>
      <c r="AG46" s="93"/>
      <c r="AH46" s="91"/>
      <c r="AI46" s="91"/>
      <c r="AJ46" s="91"/>
      <c r="AK46" s="91"/>
      <c r="AL46" s="91"/>
      <c r="AM46" s="91"/>
      <c r="AN46" s="91"/>
      <c r="AO46" s="91"/>
      <c r="AP46" s="91"/>
      <c r="AQ46" s="91"/>
      <c r="AR46" s="91"/>
      <c r="AS46" s="91"/>
      <c r="AT46" s="91"/>
      <c r="AU46" s="91"/>
      <c r="AV46" s="91"/>
      <c r="AW46" s="91"/>
      <c r="AX46" s="91"/>
      <c r="AY46" s="91"/>
    </row>
    <row r="47">
      <c r="A47" s="84"/>
      <c r="B47" s="84"/>
      <c r="C47" s="84"/>
      <c r="D47" s="84"/>
      <c r="E47" s="84"/>
      <c r="F47" s="84"/>
      <c r="G47" s="84"/>
      <c r="H47" s="87"/>
      <c r="I47" s="84"/>
      <c r="J47" s="84"/>
      <c r="K47" s="91"/>
      <c r="L47" s="84"/>
      <c r="M47" s="91"/>
      <c r="N47" s="84"/>
      <c r="O47" s="84"/>
      <c r="P47" s="91"/>
      <c r="Q47" s="84"/>
      <c r="R47" s="91"/>
      <c r="S47" s="91"/>
      <c r="T47" s="91"/>
      <c r="U47" s="91"/>
      <c r="V47" s="91"/>
      <c r="W47" s="91"/>
      <c r="X47" s="91"/>
      <c r="Y47" s="91"/>
      <c r="Z47" s="93"/>
      <c r="AA47" s="91"/>
      <c r="AB47" s="91"/>
      <c r="AC47" s="91"/>
      <c r="AD47" s="91"/>
      <c r="AE47" s="84"/>
      <c r="AF47" s="128"/>
      <c r="AG47" s="93"/>
      <c r="AH47" s="91"/>
      <c r="AI47" s="91"/>
      <c r="AJ47" s="91"/>
      <c r="AK47" s="91"/>
      <c r="AL47" s="91"/>
      <c r="AM47" s="91"/>
      <c r="AN47" s="91"/>
      <c r="AO47" s="91"/>
      <c r="AP47" s="91"/>
      <c r="AQ47" s="91"/>
      <c r="AR47" s="91"/>
      <c r="AS47" s="91"/>
      <c r="AT47" s="91"/>
      <c r="AU47" s="91"/>
      <c r="AV47" s="91"/>
      <c r="AW47" s="91"/>
      <c r="AX47" s="91"/>
      <c r="AY47" s="91"/>
    </row>
    <row r="48">
      <c r="A48" s="84"/>
      <c r="B48" s="84"/>
      <c r="C48" s="84"/>
      <c r="D48" s="91"/>
      <c r="E48" s="91"/>
      <c r="F48" s="91"/>
      <c r="G48" s="91"/>
      <c r="H48" s="93"/>
      <c r="I48" s="91"/>
      <c r="J48" s="91"/>
      <c r="K48" s="91"/>
      <c r="L48" s="91"/>
      <c r="M48" s="91"/>
      <c r="N48" s="91"/>
      <c r="O48" s="91"/>
      <c r="P48" s="91"/>
      <c r="Q48" s="91"/>
      <c r="R48" s="91"/>
      <c r="S48" s="91"/>
      <c r="T48" s="91"/>
      <c r="U48" s="91"/>
      <c r="V48" s="91"/>
      <c r="W48" s="91"/>
      <c r="X48" s="91"/>
      <c r="Y48" s="91"/>
      <c r="Z48" s="93"/>
      <c r="AA48" s="91"/>
      <c r="AB48" s="91"/>
      <c r="AC48" s="91"/>
      <c r="AD48" s="91"/>
      <c r="AE48" s="91"/>
      <c r="AF48" s="128"/>
      <c r="AG48" s="93"/>
      <c r="AH48" s="91"/>
      <c r="AI48" s="91"/>
      <c r="AJ48" s="91"/>
      <c r="AK48" s="91"/>
      <c r="AL48" s="91"/>
      <c r="AM48" s="91"/>
      <c r="AN48" s="91"/>
      <c r="AO48" s="91"/>
      <c r="AP48" s="91"/>
      <c r="AQ48" s="91"/>
      <c r="AR48" s="91"/>
      <c r="AS48" s="91"/>
      <c r="AT48" s="91"/>
      <c r="AU48" s="91"/>
      <c r="AV48" s="91"/>
      <c r="AW48" s="91"/>
      <c r="AX48" s="91"/>
      <c r="AY48" s="91"/>
    </row>
    <row r="49">
      <c r="A49" s="84"/>
      <c r="B49" s="91"/>
      <c r="C49" s="91"/>
      <c r="D49" s="91"/>
      <c r="E49" s="91"/>
      <c r="F49" s="91"/>
      <c r="G49" s="91"/>
      <c r="H49" s="93"/>
      <c r="I49" s="91"/>
      <c r="J49" s="91"/>
      <c r="K49" s="91"/>
      <c r="L49" s="91"/>
      <c r="M49" s="91"/>
      <c r="N49" s="91"/>
      <c r="O49" s="91"/>
      <c r="P49" s="91"/>
      <c r="Q49" s="91"/>
      <c r="R49" s="91"/>
      <c r="S49" s="91"/>
      <c r="T49" s="91"/>
      <c r="U49" s="91"/>
      <c r="V49" s="91"/>
      <c r="W49" s="91"/>
      <c r="X49" s="91"/>
      <c r="Y49" s="91"/>
      <c r="Z49" s="93"/>
      <c r="AA49" s="91"/>
      <c r="AB49" s="91"/>
      <c r="AC49" s="91"/>
      <c r="AD49" s="91"/>
      <c r="AE49" s="91"/>
      <c r="AF49" s="128"/>
      <c r="AG49" s="93"/>
      <c r="AH49" s="91"/>
      <c r="AI49" s="91"/>
      <c r="AJ49" s="91"/>
      <c r="AK49" s="91"/>
      <c r="AL49" s="91"/>
      <c r="AM49" s="91"/>
      <c r="AN49" s="91"/>
      <c r="AO49" s="91"/>
      <c r="AP49" s="91"/>
      <c r="AQ49" s="91"/>
      <c r="AR49" s="91"/>
      <c r="AS49" s="91"/>
      <c r="AT49" s="91"/>
      <c r="AU49" s="91"/>
      <c r="AV49" s="91"/>
      <c r="AW49" s="91"/>
      <c r="AX49" s="91"/>
      <c r="AY49" s="91"/>
    </row>
    <row r="50">
      <c r="A50" s="84"/>
      <c r="B50" s="84"/>
      <c r="C50" s="84"/>
      <c r="D50" s="84"/>
      <c r="E50" s="84"/>
      <c r="F50" s="84"/>
      <c r="G50" s="84"/>
      <c r="H50" s="87"/>
      <c r="I50" s="84"/>
      <c r="J50" s="84"/>
      <c r="K50" s="84"/>
      <c r="L50" s="84"/>
      <c r="M50" s="91"/>
      <c r="N50" s="84"/>
      <c r="O50" s="84"/>
      <c r="P50" s="84"/>
      <c r="Q50" s="84"/>
      <c r="R50" s="91"/>
      <c r="S50" s="91"/>
      <c r="T50" s="91"/>
      <c r="U50" s="91"/>
      <c r="V50" s="91"/>
      <c r="W50" s="91"/>
      <c r="X50" s="91"/>
      <c r="Y50" s="91"/>
      <c r="Z50" s="93"/>
      <c r="AA50" s="91"/>
      <c r="AB50" s="91"/>
      <c r="AC50" s="91"/>
      <c r="AD50" s="91"/>
      <c r="AE50" s="84"/>
      <c r="AF50" s="128"/>
      <c r="AG50" s="93"/>
      <c r="AH50" s="91"/>
      <c r="AI50" s="91"/>
      <c r="AJ50" s="91"/>
      <c r="AK50" s="91"/>
      <c r="AL50" s="91"/>
      <c r="AM50" s="91"/>
      <c r="AN50" s="91"/>
      <c r="AO50" s="91"/>
      <c r="AP50" s="91"/>
      <c r="AQ50" s="91"/>
      <c r="AR50" s="91"/>
      <c r="AS50" s="91"/>
      <c r="AT50" s="91"/>
      <c r="AU50" s="91"/>
      <c r="AV50" s="91"/>
      <c r="AW50" s="91"/>
      <c r="AX50" s="91"/>
      <c r="AY50" s="91"/>
    </row>
    <row r="51">
      <c r="A51" s="84"/>
      <c r="B51" s="84"/>
      <c r="C51" s="84"/>
      <c r="D51" s="91"/>
      <c r="E51" s="91"/>
      <c r="F51" s="91"/>
      <c r="G51" s="91"/>
      <c r="H51" s="93"/>
      <c r="I51" s="91"/>
      <c r="J51" s="91"/>
      <c r="K51" s="91"/>
      <c r="L51" s="91"/>
      <c r="M51" s="91"/>
      <c r="N51" s="91"/>
      <c r="O51" s="91"/>
      <c r="P51" s="91"/>
      <c r="Q51" s="91"/>
      <c r="R51" s="91"/>
      <c r="S51" s="91"/>
      <c r="T51" s="91"/>
      <c r="U51" s="91"/>
      <c r="V51" s="91"/>
      <c r="W51" s="91"/>
      <c r="X51" s="91"/>
      <c r="Y51" s="91"/>
      <c r="Z51" s="93"/>
      <c r="AA51" s="91"/>
      <c r="AB51" s="91"/>
      <c r="AC51" s="91"/>
      <c r="AD51" s="91"/>
      <c r="AE51" s="91"/>
      <c r="AF51" s="128"/>
      <c r="AG51" s="93"/>
      <c r="AH51" s="91"/>
      <c r="AI51" s="91"/>
      <c r="AJ51" s="91"/>
      <c r="AK51" s="91"/>
      <c r="AL51" s="91"/>
      <c r="AM51" s="91"/>
      <c r="AN51" s="91"/>
      <c r="AO51" s="91"/>
      <c r="AP51" s="91"/>
      <c r="AQ51" s="91"/>
      <c r="AR51" s="91"/>
      <c r="AS51" s="91"/>
      <c r="AT51" s="91"/>
      <c r="AU51" s="91"/>
      <c r="AV51" s="91"/>
      <c r="AW51" s="91"/>
      <c r="AX51" s="91"/>
      <c r="AY51" s="91"/>
    </row>
    <row r="52">
      <c r="A52" s="84"/>
      <c r="B52" s="91"/>
      <c r="C52" s="91"/>
      <c r="D52" s="91"/>
      <c r="E52" s="91"/>
      <c r="F52" s="91"/>
      <c r="G52" s="91"/>
      <c r="H52" s="93"/>
      <c r="I52" s="91"/>
      <c r="J52" s="91"/>
      <c r="K52" s="91"/>
      <c r="L52" s="91"/>
      <c r="M52" s="91"/>
      <c r="N52" s="91"/>
      <c r="O52" s="91"/>
      <c r="P52" s="91"/>
      <c r="Q52" s="91"/>
      <c r="R52" s="91"/>
      <c r="S52" s="91"/>
      <c r="T52" s="91"/>
      <c r="U52" s="91"/>
      <c r="V52" s="91"/>
      <c r="W52" s="91"/>
      <c r="X52" s="91"/>
      <c r="Y52" s="91"/>
      <c r="Z52" s="93"/>
      <c r="AA52" s="91"/>
      <c r="AB52" s="91"/>
      <c r="AC52" s="91"/>
      <c r="AD52" s="91"/>
      <c r="AE52" s="91"/>
      <c r="AF52" s="128"/>
      <c r="AG52" s="93"/>
      <c r="AH52" s="91"/>
      <c r="AI52" s="91"/>
      <c r="AJ52" s="91"/>
      <c r="AK52" s="91"/>
      <c r="AL52" s="91"/>
      <c r="AM52" s="91"/>
      <c r="AN52" s="91"/>
      <c r="AO52" s="91"/>
      <c r="AP52" s="91"/>
      <c r="AQ52" s="91"/>
      <c r="AR52" s="91"/>
      <c r="AS52" s="91"/>
      <c r="AT52" s="91"/>
      <c r="AU52" s="91"/>
      <c r="AV52" s="91"/>
      <c r="AW52" s="91"/>
      <c r="AX52" s="91"/>
      <c r="AY52" s="91"/>
    </row>
    <row r="53">
      <c r="A53" s="84"/>
      <c r="B53" s="84"/>
      <c r="C53" s="84"/>
      <c r="D53" s="84"/>
      <c r="E53" s="84"/>
      <c r="F53" s="84"/>
      <c r="G53" s="84"/>
      <c r="H53" s="87"/>
      <c r="I53" s="84"/>
      <c r="J53" s="84"/>
      <c r="K53" s="84"/>
      <c r="L53" s="84"/>
      <c r="M53" s="84"/>
      <c r="N53" s="84"/>
      <c r="O53" s="84"/>
      <c r="P53" s="84"/>
      <c r="Q53" s="84"/>
      <c r="R53" s="91"/>
      <c r="S53" s="91"/>
      <c r="T53" s="91"/>
      <c r="U53" s="91"/>
      <c r="V53" s="91"/>
      <c r="W53" s="91"/>
      <c r="X53" s="91"/>
      <c r="Y53" s="91"/>
      <c r="Z53" s="93"/>
      <c r="AA53" s="91"/>
      <c r="AB53" s="91"/>
      <c r="AC53" s="91"/>
      <c r="AD53" s="91"/>
      <c r="AE53" s="84"/>
      <c r="AF53" s="128"/>
      <c r="AG53" s="93"/>
      <c r="AH53" s="91"/>
      <c r="AI53" s="91"/>
      <c r="AJ53" s="91"/>
      <c r="AK53" s="91"/>
      <c r="AL53" s="91"/>
      <c r="AM53" s="91"/>
      <c r="AN53" s="91"/>
      <c r="AO53" s="91"/>
      <c r="AP53" s="91"/>
      <c r="AQ53" s="91"/>
      <c r="AR53" s="91"/>
      <c r="AS53" s="91"/>
      <c r="AT53" s="91"/>
      <c r="AU53" s="91"/>
      <c r="AV53" s="91"/>
      <c r="AW53" s="91"/>
      <c r="AX53" s="91"/>
      <c r="AY53" s="91"/>
    </row>
    <row r="54">
      <c r="A54" s="84"/>
      <c r="B54" s="84"/>
      <c r="C54" s="84"/>
      <c r="D54" s="91"/>
      <c r="E54" s="91"/>
      <c r="F54" s="91"/>
      <c r="G54" s="91"/>
      <c r="H54" s="93"/>
      <c r="I54" s="91"/>
      <c r="J54" s="91"/>
      <c r="K54" s="91"/>
      <c r="L54" s="91"/>
      <c r="M54" s="91"/>
      <c r="N54" s="91"/>
      <c r="O54" s="91"/>
      <c r="P54" s="91"/>
      <c r="Q54" s="91"/>
      <c r="R54" s="91"/>
      <c r="S54" s="91"/>
      <c r="T54" s="91"/>
      <c r="U54" s="91"/>
      <c r="V54" s="91"/>
      <c r="W54" s="91"/>
      <c r="X54" s="91"/>
      <c r="Y54" s="91"/>
      <c r="Z54" s="93"/>
      <c r="AA54" s="91"/>
      <c r="AB54" s="91"/>
      <c r="AC54" s="91"/>
      <c r="AD54" s="91"/>
      <c r="AE54" s="91"/>
      <c r="AF54" s="128"/>
      <c r="AG54" s="93"/>
      <c r="AH54" s="91"/>
      <c r="AI54" s="91"/>
      <c r="AJ54" s="91"/>
      <c r="AK54" s="91"/>
      <c r="AL54" s="91"/>
      <c r="AM54" s="91"/>
      <c r="AN54" s="91"/>
      <c r="AO54" s="91"/>
      <c r="AP54" s="91"/>
      <c r="AQ54" s="91"/>
      <c r="AR54" s="91"/>
      <c r="AS54" s="91"/>
      <c r="AT54" s="91"/>
      <c r="AU54" s="91"/>
      <c r="AV54" s="91"/>
      <c r="AW54" s="91"/>
      <c r="AX54" s="91"/>
      <c r="AY54" s="91"/>
    </row>
    <row r="55">
      <c r="A55" s="84"/>
      <c r="B55" s="91"/>
      <c r="C55" s="91"/>
      <c r="D55" s="91"/>
      <c r="E55" s="91"/>
      <c r="F55" s="91"/>
      <c r="G55" s="91"/>
      <c r="H55" s="93"/>
      <c r="I55" s="91"/>
      <c r="J55" s="91"/>
      <c r="K55" s="91"/>
      <c r="L55" s="91"/>
      <c r="M55" s="91"/>
      <c r="N55" s="91"/>
      <c r="O55" s="91"/>
      <c r="P55" s="91"/>
      <c r="Q55" s="91"/>
      <c r="R55" s="91"/>
      <c r="S55" s="91"/>
      <c r="T55" s="91"/>
      <c r="U55" s="91"/>
      <c r="V55" s="91"/>
      <c r="W55" s="91"/>
      <c r="X55" s="91"/>
      <c r="Y55" s="91"/>
      <c r="Z55" s="93"/>
      <c r="AA55" s="91"/>
      <c r="AB55" s="91"/>
      <c r="AC55" s="91"/>
      <c r="AD55" s="91"/>
      <c r="AE55" s="91"/>
      <c r="AF55" s="128"/>
      <c r="AG55" s="93"/>
      <c r="AH55" s="91"/>
      <c r="AI55" s="91"/>
      <c r="AJ55" s="91"/>
      <c r="AK55" s="91"/>
      <c r="AL55" s="91"/>
      <c r="AM55" s="91"/>
      <c r="AN55" s="91"/>
      <c r="AO55" s="91"/>
      <c r="AP55" s="91"/>
      <c r="AQ55" s="91"/>
      <c r="AR55" s="91"/>
      <c r="AS55" s="91"/>
      <c r="AT55" s="91"/>
      <c r="AU55" s="91"/>
      <c r="AV55" s="91"/>
      <c r="AW55" s="91"/>
      <c r="AX55" s="91"/>
      <c r="AY55" s="91"/>
    </row>
    <row r="56">
      <c r="A56" s="91"/>
      <c r="B56" s="91"/>
      <c r="C56" s="91"/>
      <c r="D56" s="91"/>
      <c r="E56" s="91"/>
      <c r="F56" s="91"/>
      <c r="G56" s="91"/>
      <c r="H56" s="93"/>
      <c r="I56" s="91"/>
      <c r="J56" s="91"/>
      <c r="K56" s="91"/>
      <c r="L56" s="91"/>
      <c r="M56" s="91"/>
      <c r="N56" s="91"/>
      <c r="O56" s="91"/>
      <c r="P56" s="91"/>
      <c r="Q56" s="91"/>
      <c r="R56" s="91"/>
      <c r="S56" s="91"/>
      <c r="T56" s="91"/>
      <c r="U56" s="91"/>
      <c r="V56" s="91"/>
      <c r="W56" s="91"/>
      <c r="X56" s="91"/>
      <c r="Y56" s="91"/>
      <c r="Z56" s="93"/>
      <c r="AA56" s="91"/>
      <c r="AB56" s="91"/>
      <c r="AC56" s="91"/>
      <c r="AD56" s="91"/>
      <c r="AE56" s="91"/>
      <c r="AF56" s="128"/>
      <c r="AG56" s="93"/>
      <c r="AH56" s="91"/>
      <c r="AI56" s="91"/>
      <c r="AJ56" s="91"/>
      <c r="AK56" s="91"/>
      <c r="AL56" s="91"/>
      <c r="AM56" s="91"/>
      <c r="AN56" s="91"/>
      <c r="AO56" s="91"/>
      <c r="AP56" s="91"/>
      <c r="AQ56" s="91"/>
      <c r="AR56" s="91"/>
      <c r="AS56" s="91"/>
      <c r="AT56" s="91"/>
      <c r="AU56" s="91"/>
      <c r="AV56" s="91"/>
      <c r="AW56" s="91"/>
      <c r="AX56" s="91"/>
      <c r="AY56" s="91"/>
    </row>
    <row r="57">
      <c r="A57" s="91"/>
      <c r="B57" s="91"/>
      <c r="C57" s="91"/>
      <c r="D57" s="91"/>
      <c r="E57" s="91"/>
      <c r="F57" s="91"/>
      <c r="G57" s="91"/>
      <c r="H57" s="93"/>
      <c r="I57" s="91"/>
      <c r="J57" s="91"/>
      <c r="K57" s="91"/>
      <c r="L57" s="91"/>
      <c r="M57" s="91"/>
      <c r="N57" s="91"/>
      <c r="O57" s="91"/>
      <c r="P57" s="91"/>
      <c r="Q57" s="91"/>
      <c r="R57" s="91"/>
      <c r="S57" s="91"/>
      <c r="T57" s="91"/>
      <c r="U57" s="91"/>
      <c r="V57" s="91"/>
      <c r="W57" s="91"/>
      <c r="X57" s="91"/>
      <c r="Y57" s="91"/>
      <c r="Z57" s="93"/>
      <c r="AA57" s="91"/>
      <c r="AB57" s="91"/>
      <c r="AC57" s="91"/>
      <c r="AD57" s="91"/>
      <c r="AE57" s="91"/>
      <c r="AF57" s="128"/>
      <c r="AG57" s="93"/>
      <c r="AH57" s="91"/>
      <c r="AI57" s="91"/>
      <c r="AJ57" s="91"/>
      <c r="AK57" s="91"/>
      <c r="AL57" s="91"/>
      <c r="AM57" s="91"/>
      <c r="AN57" s="91"/>
      <c r="AO57" s="91"/>
      <c r="AP57" s="91"/>
      <c r="AQ57" s="91"/>
      <c r="AR57" s="91"/>
      <c r="AS57" s="91"/>
      <c r="AT57" s="91"/>
      <c r="AU57" s="91"/>
      <c r="AV57" s="91"/>
      <c r="AW57" s="91"/>
      <c r="AX57" s="91"/>
      <c r="AY57" s="91"/>
    </row>
    <row r="58">
      <c r="A58" s="91"/>
      <c r="B58" s="91"/>
      <c r="C58" s="91"/>
      <c r="D58" s="91"/>
      <c r="E58" s="91"/>
      <c r="F58" s="91"/>
      <c r="G58" s="91"/>
      <c r="H58" s="93"/>
      <c r="I58" s="91"/>
      <c r="J58" s="91"/>
      <c r="K58" s="91"/>
      <c r="L58" s="91"/>
      <c r="M58" s="91"/>
      <c r="N58" s="91"/>
      <c r="O58" s="91"/>
      <c r="P58" s="91"/>
      <c r="Q58" s="91"/>
      <c r="R58" s="91"/>
      <c r="S58" s="91"/>
      <c r="T58" s="91"/>
      <c r="U58" s="91"/>
      <c r="V58" s="91"/>
      <c r="W58" s="91"/>
      <c r="X58" s="91"/>
      <c r="Y58" s="91"/>
      <c r="Z58" s="93"/>
      <c r="AA58" s="91"/>
      <c r="AB58" s="91"/>
      <c r="AC58" s="91"/>
      <c r="AD58" s="91"/>
      <c r="AE58" s="91"/>
      <c r="AF58" s="128"/>
      <c r="AG58" s="93"/>
      <c r="AH58" s="91"/>
      <c r="AI58" s="91"/>
      <c r="AJ58" s="91"/>
      <c r="AK58" s="91"/>
      <c r="AL58" s="91"/>
      <c r="AM58" s="91"/>
      <c r="AN58" s="91"/>
      <c r="AO58" s="91"/>
      <c r="AP58" s="91"/>
      <c r="AQ58" s="91"/>
      <c r="AR58" s="91"/>
      <c r="AS58" s="91"/>
      <c r="AT58" s="91"/>
      <c r="AU58" s="91"/>
      <c r="AV58" s="91"/>
      <c r="AW58" s="91"/>
      <c r="AX58" s="91"/>
      <c r="AY58" s="91"/>
    </row>
    <row r="59">
      <c r="A59" s="91"/>
      <c r="B59" s="91"/>
      <c r="C59" s="91"/>
      <c r="D59" s="91"/>
      <c r="E59" s="91"/>
      <c r="F59" s="91"/>
      <c r="G59" s="91"/>
      <c r="H59" s="93"/>
      <c r="I59" s="91"/>
      <c r="J59" s="91"/>
      <c r="K59" s="91"/>
      <c r="L59" s="91"/>
      <c r="M59" s="91"/>
      <c r="N59" s="91"/>
      <c r="O59" s="91"/>
      <c r="P59" s="91"/>
      <c r="Q59" s="91"/>
      <c r="R59" s="91"/>
      <c r="S59" s="91"/>
      <c r="T59" s="91"/>
      <c r="U59" s="91"/>
      <c r="V59" s="91"/>
      <c r="W59" s="91"/>
      <c r="X59" s="91"/>
      <c r="Y59" s="91"/>
      <c r="Z59" s="93"/>
      <c r="AA59" s="91"/>
      <c r="AB59" s="91"/>
      <c r="AC59" s="91"/>
      <c r="AD59" s="91"/>
      <c r="AE59" s="91"/>
      <c r="AF59" s="128"/>
      <c r="AG59" s="93"/>
      <c r="AH59" s="91"/>
      <c r="AI59" s="91"/>
      <c r="AJ59" s="91"/>
      <c r="AK59" s="91"/>
      <c r="AL59" s="91"/>
      <c r="AM59" s="91"/>
      <c r="AN59" s="91"/>
      <c r="AO59" s="91"/>
      <c r="AP59" s="91"/>
      <c r="AQ59" s="91"/>
      <c r="AR59" s="91"/>
      <c r="AS59" s="91"/>
      <c r="AT59" s="91"/>
      <c r="AU59" s="91"/>
      <c r="AV59" s="91"/>
      <c r="AW59" s="91"/>
      <c r="AX59" s="91"/>
      <c r="AY59" s="91"/>
    </row>
    <row r="60">
      <c r="A60" s="91"/>
      <c r="B60" s="91"/>
      <c r="C60" s="91"/>
      <c r="D60" s="91"/>
      <c r="E60" s="91"/>
      <c r="F60" s="91"/>
      <c r="G60" s="91"/>
      <c r="H60" s="93"/>
      <c r="I60" s="91"/>
      <c r="J60" s="91"/>
      <c r="K60" s="91"/>
      <c r="L60" s="91"/>
      <c r="M60" s="91"/>
      <c r="N60" s="91"/>
      <c r="O60" s="91"/>
      <c r="P60" s="91"/>
      <c r="Q60" s="91"/>
      <c r="R60" s="91"/>
      <c r="S60" s="91"/>
      <c r="T60" s="91"/>
      <c r="U60" s="91"/>
      <c r="V60" s="91"/>
      <c r="W60" s="91"/>
      <c r="X60" s="91"/>
      <c r="Y60" s="91"/>
      <c r="Z60" s="93"/>
      <c r="AA60" s="91"/>
      <c r="AB60" s="91"/>
      <c r="AC60" s="91"/>
      <c r="AD60" s="91"/>
      <c r="AE60" s="91"/>
      <c r="AF60" s="128"/>
      <c r="AG60" s="93"/>
      <c r="AH60" s="91"/>
      <c r="AI60" s="91"/>
      <c r="AJ60" s="91"/>
      <c r="AK60" s="91"/>
      <c r="AL60" s="91"/>
      <c r="AM60" s="91"/>
      <c r="AN60" s="91"/>
      <c r="AO60" s="91"/>
      <c r="AP60" s="91"/>
      <c r="AQ60" s="91"/>
      <c r="AR60" s="91"/>
      <c r="AS60" s="91"/>
      <c r="AT60" s="91"/>
      <c r="AU60" s="91"/>
      <c r="AV60" s="91"/>
      <c r="AW60" s="91"/>
      <c r="AX60" s="91"/>
      <c r="AY60" s="91"/>
    </row>
    <row r="61">
      <c r="A61" s="91"/>
      <c r="B61" s="91"/>
      <c r="C61" s="91"/>
      <c r="D61" s="91"/>
      <c r="E61" s="91"/>
      <c r="F61" s="91"/>
      <c r="G61" s="91"/>
      <c r="H61" s="93"/>
      <c r="I61" s="91"/>
      <c r="J61" s="91"/>
      <c r="K61" s="91"/>
      <c r="L61" s="91"/>
      <c r="M61" s="91"/>
      <c r="N61" s="91"/>
      <c r="O61" s="91"/>
      <c r="P61" s="91"/>
      <c r="Q61" s="91"/>
      <c r="R61" s="91"/>
      <c r="S61" s="91"/>
      <c r="T61" s="91"/>
      <c r="U61" s="91"/>
      <c r="V61" s="91"/>
      <c r="W61" s="91"/>
      <c r="X61" s="91"/>
      <c r="Y61" s="91"/>
      <c r="Z61" s="93"/>
      <c r="AA61" s="91"/>
      <c r="AB61" s="91"/>
      <c r="AC61" s="91"/>
      <c r="AD61" s="91"/>
      <c r="AE61" s="91"/>
      <c r="AF61" s="128"/>
      <c r="AG61" s="93"/>
      <c r="AH61" s="91"/>
      <c r="AI61" s="91"/>
      <c r="AJ61" s="91"/>
      <c r="AK61" s="91"/>
      <c r="AL61" s="91"/>
      <c r="AM61" s="91"/>
      <c r="AN61" s="91"/>
      <c r="AO61" s="91"/>
      <c r="AP61" s="91"/>
      <c r="AQ61" s="91"/>
      <c r="AR61" s="91"/>
      <c r="AS61" s="91"/>
      <c r="AT61" s="91"/>
      <c r="AU61" s="91"/>
      <c r="AV61" s="91"/>
      <c r="AW61" s="91"/>
      <c r="AX61" s="91"/>
      <c r="AY61" s="91"/>
    </row>
    <row r="62">
      <c r="A62" s="91"/>
      <c r="B62" s="91"/>
      <c r="C62" s="91"/>
      <c r="D62" s="91"/>
      <c r="E62" s="91"/>
      <c r="F62" s="91"/>
      <c r="G62" s="91"/>
      <c r="H62" s="93"/>
      <c r="I62" s="91"/>
      <c r="J62" s="91"/>
      <c r="K62" s="91"/>
      <c r="L62" s="91"/>
      <c r="M62" s="91"/>
      <c r="N62" s="91"/>
      <c r="O62" s="91"/>
      <c r="P62" s="91"/>
      <c r="Q62" s="91"/>
      <c r="R62" s="91"/>
      <c r="S62" s="91"/>
      <c r="T62" s="91"/>
      <c r="U62" s="91"/>
      <c r="V62" s="91"/>
      <c r="W62" s="91"/>
      <c r="X62" s="91"/>
      <c r="Y62" s="91"/>
      <c r="Z62" s="93"/>
      <c r="AA62" s="91"/>
      <c r="AB62" s="91"/>
      <c r="AC62" s="91"/>
      <c r="AD62" s="91"/>
      <c r="AE62" s="91"/>
      <c r="AF62" s="128"/>
      <c r="AG62" s="93"/>
      <c r="AH62" s="91"/>
      <c r="AI62" s="91"/>
      <c r="AJ62" s="91"/>
      <c r="AK62" s="91"/>
      <c r="AL62" s="91"/>
      <c r="AM62" s="91"/>
      <c r="AN62" s="91"/>
      <c r="AO62" s="91"/>
      <c r="AP62" s="91"/>
      <c r="AQ62" s="91"/>
      <c r="AR62" s="91"/>
      <c r="AS62" s="91"/>
      <c r="AT62" s="91"/>
      <c r="AU62" s="91"/>
      <c r="AV62" s="91"/>
      <c r="AW62" s="91"/>
      <c r="AX62" s="91"/>
      <c r="AY62" s="91"/>
    </row>
    <row r="63">
      <c r="A63" s="91"/>
      <c r="B63" s="91"/>
      <c r="C63" s="91"/>
      <c r="D63" s="91"/>
      <c r="E63" s="91"/>
      <c r="F63" s="91"/>
      <c r="G63" s="91"/>
      <c r="H63" s="93"/>
      <c r="I63" s="91"/>
      <c r="J63" s="91"/>
      <c r="K63" s="91"/>
      <c r="L63" s="91"/>
      <c r="M63" s="91"/>
      <c r="N63" s="91"/>
      <c r="O63" s="91"/>
      <c r="P63" s="91"/>
      <c r="Q63" s="91"/>
      <c r="R63" s="91"/>
      <c r="S63" s="91"/>
      <c r="T63" s="91"/>
      <c r="U63" s="91"/>
      <c r="V63" s="91"/>
      <c r="W63" s="91"/>
      <c r="X63" s="91"/>
      <c r="Y63" s="91"/>
      <c r="Z63" s="93"/>
      <c r="AA63" s="91"/>
      <c r="AB63" s="91"/>
      <c r="AC63" s="91"/>
      <c r="AD63" s="91"/>
      <c r="AE63" s="91"/>
      <c r="AF63" s="128"/>
      <c r="AG63" s="93"/>
      <c r="AH63" s="91"/>
      <c r="AI63" s="91"/>
      <c r="AJ63" s="91"/>
      <c r="AK63" s="91"/>
      <c r="AL63" s="91"/>
      <c r="AM63" s="91"/>
      <c r="AN63" s="91"/>
      <c r="AO63" s="91"/>
      <c r="AP63" s="91"/>
      <c r="AQ63" s="91"/>
      <c r="AR63" s="91"/>
      <c r="AS63" s="91"/>
      <c r="AT63" s="91"/>
      <c r="AU63" s="91"/>
      <c r="AV63" s="91"/>
      <c r="AW63" s="91"/>
      <c r="AX63" s="91"/>
      <c r="AY63" s="91"/>
    </row>
    <row r="64">
      <c r="A64" s="91"/>
      <c r="B64" s="91"/>
      <c r="C64" s="91"/>
      <c r="D64" s="91"/>
      <c r="E64" s="91"/>
      <c r="F64" s="91"/>
      <c r="G64" s="91"/>
      <c r="H64" s="93"/>
      <c r="I64" s="91"/>
      <c r="J64" s="91"/>
      <c r="K64" s="91"/>
      <c r="L64" s="91"/>
      <c r="M64" s="91"/>
      <c r="N64" s="91"/>
      <c r="O64" s="91"/>
      <c r="P64" s="91"/>
      <c r="Q64" s="91"/>
      <c r="R64" s="91"/>
      <c r="S64" s="91"/>
      <c r="T64" s="91"/>
      <c r="U64" s="91"/>
      <c r="V64" s="91"/>
      <c r="W64" s="91"/>
      <c r="X64" s="91"/>
      <c r="Y64" s="91"/>
      <c r="Z64" s="93"/>
      <c r="AA64" s="91"/>
      <c r="AB64" s="91"/>
      <c r="AC64" s="91"/>
      <c r="AD64" s="91"/>
      <c r="AE64" s="91"/>
      <c r="AF64" s="128"/>
      <c r="AG64" s="93"/>
      <c r="AH64" s="91"/>
      <c r="AI64" s="91"/>
      <c r="AJ64" s="91"/>
      <c r="AK64" s="91"/>
      <c r="AL64" s="91"/>
      <c r="AM64" s="91"/>
      <c r="AN64" s="91"/>
      <c r="AO64" s="91"/>
      <c r="AP64" s="91"/>
      <c r="AQ64" s="91"/>
      <c r="AR64" s="91"/>
      <c r="AS64" s="91"/>
      <c r="AT64" s="91"/>
      <c r="AU64" s="91"/>
      <c r="AV64" s="91"/>
      <c r="AW64" s="91"/>
      <c r="AX64" s="91"/>
      <c r="AY64" s="91"/>
    </row>
    <row r="65">
      <c r="A65" s="91"/>
      <c r="B65" s="91"/>
      <c r="C65" s="91"/>
      <c r="D65" s="91"/>
      <c r="E65" s="91"/>
      <c r="F65" s="91"/>
      <c r="G65" s="91"/>
      <c r="H65" s="93"/>
      <c r="I65" s="91"/>
      <c r="J65" s="91"/>
      <c r="K65" s="91"/>
      <c r="L65" s="91"/>
      <c r="M65" s="91"/>
      <c r="N65" s="91"/>
      <c r="O65" s="91"/>
      <c r="P65" s="91"/>
      <c r="Q65" s="91"/>
      <c r="R65" s="91"/>
      <c r="S65" s="91"/>
      <c r="T65" s="91"/>
      <c r="U65" s="91"/>
      <c r="V65" s="91"/>
      <c r="W65" s="91"/>
      <c r="X65" s="91"/>
      <c r="Y65" s="91"/>
      <c r="Z65" s="93"/>
      <c r="AA65" s="91"/>
      <c r="AB65" s="91"/>
      <c r="AC65" s="91"/>
      <c r="AD65" s="91"/>
      <c r="AE65" s="91"/>
      <c r="AF65" s="128"/>
      <c r="AG65" s="93"/>
      <c r="AH65" s="91"/>
      <c r="AI65" s="91"/>
      <c r="AJ65" s="91"/>
      <c r="AK65" s="91"/>
      <c r="AL65" s="91"/>
      <c r="AM65" s="91"/>
      <c r="AN65" s="91"/>
      <c r="AO65" s="91"/>
      <c r="AP65" s="91"/>
      <c r="AQ65" s="91"/>
      <c r="AR65" s="91"/>
      <c r="AS65" s="91"/>
      <c r="AT65" s="91"/>
      <c r="AU65" s="91"/>
      <c r="AV65" s="91"/>
      <c r="AW65" s="91"/>
      <c r="AX65" s="91"/>
      <c r="AY65" s="91"/>
    </row>
    <row r="66">
      <c r="A66" s="91"/>
      <c r="B66" s="91"/>
      <c r="C66" s="91"/>
      <c r="D66" s="91"/>
      <c r="E66" s="91"/>
      <c r="F66" s="91"/>
      <c r="G66" s="91"/>
      <c r="H66" s="93"/>
      <c r="I66" s="91"/>
      <c r="J66" s="91"/>
      <c r="K66" s="91"/>
      <c r="L66" s="91"/>
      <c r="M66" s="91"/>
      <c r="N66" s="91"/>
      <c r="O66" s="91"/>
      <c r="P66" s="91"/>
      <c r="Q66" s="91"/>
      <c r="R66" s="91"/>
      <c r="S66" s="91"/>
      <c r="T66" s="91"/>
      <c r="U66" s="91"/>
      <c r="V66" s="91"/>
      <c r="W66" s="91"/>
      <c r="X66" s="91"/>
      <c r="Y66" s="91"/>
      <c r="Z66" s="93"/>
      <c r="AA66" s="91"/>
      <c r="AB66" s="91"/>
      <c r="AC66" s="91"/>
      <c r="AD66" s="91"/>
      <c r="AE66" s="91"/>
      <c r="AF66" s="128"/>
      <c r="AG66" s="93"/>
      <c r="AH66" s="91"/>
      <c r="AI66" s="91"/>
      <c r="AJ66" s="91"/>
      <c r="AK66" s="91"/>
      <c r="AL66" s="91"/>
      <c r="AM66" s="91"/>
      <c r="AN66" s="91"/>
      <c r="AO66" s="91"/>
      <c r="AP66" s="91"/>
      <c r="AQ66" s="91"/>
      <c r="AR66" s="91"/>
      <c r="AS66" s="91"/>
      <c r="AT66" s="91"/>
      <c r="AU66" s="91"/>
      <c r="AV66" s="91"/>
      <c r="AW66" s="91"/>
      <c r="AX66" s="91"/>
      <c r="AY66" s="91"/>
    </row>
    <row r="67">
      <c r="A67" s="91"/>
      <c r="B67" s="91"/>
      <c r="C67" s="91"/>
      <c r="D67" s="91"/>
      <c r="E67" s="91"/>
      <c r="F67" s="91"/>
      <c r="G67" s="91"/>
      <c r="H67" s="93"/>
      <c r="I67" s="91"/>
      <c r="J67" s="91"/>
      <c r="K67" s="91"/>
      <c r="L67" s="91"/>
      <c r="M67" s="91"/>
      <c r="N67" s="91"/>
      <c r="O67" s="91"/>
      <c r="P67" s="91"/>
      <c r="Q67" s="91"/>
      <c r="R67" s="91"/>
      <c r="S67" s="91"/>
      <c r="T67" s="91"/>
      <c r="U67" s="91"/>
      <c r="V67" s="91"/>
      <c r="W67" s="91"/>
      <c r="X67" s="91"/>
      <c r="Y67" s="91"/>
      <c r="Z67" s="93"/>
      <c r="AA67" s="91"/>
      <c r="AB67" s="91"/>
      <c r="AC67" s="91"/>
      <c r="AD67" s="91"/>
      <c r="AE67" s="91"/>
      <c r="AF67" s="128"/>
      <c r="AG67" s="93"/>
      <c r="AH67" s="91"/>
      <c r="AI67" s="91"/>
      <c r="AJ67" s="91"/>
      <c r="AK67" s="91"/>
      <c r="AL67" s="91"/>
      <c r="AM67" s="91"/>
      <c r="AN67" s="91"/>
      <c r="AO67" s="91"/>
      <c r="AP67" s="91"/>
      <c r="AQ67" s="91"/>
      <c r="AR67" s="91"/>
      <c r="AS67" s="91"/>
      <c r="AT67" s="91"/>
      <c r="AU67" s="91"/>
      <c r="AV67" s="91"/>
      <c r="AW67" s="91"/>
      <c r="AX67" s="91"/>
      <c r="AY67" s="91"/>
    </row>
    <row r="68">
      <c r="A68" s="91"/>
      <c r="B68" s="91"/>
      <c r="C68" s="91"/>
      <c r="D68" s="91"/>
      <c r="E68" s="91"/>
      <c r="F68" s="91"/>
      <c r="G68" s="91"/>
      <c r="H68" s="93"/>
      <c r="I68" s="91"/>
      <c r="J68" s="91"/>
      <c r="K68" s="91"/>
      <c r="L68" s="91"/>
      <c r="M68" s="91"/>
      <c r="N68" s="91"/>
      <c r="O68" s="91"/>
      <c r="P68" s="91"/>
      <c r="Q68" s="91"/>
      <c r="R68" s="91"/>
      <c r="S68" s="91"/>
      <c r="T68" s="91"/>
      <c r="U68" s="91"/>
      <c r="V68" s="91"/>
      <c r="W68" s="91"/>
      <c r="X68" s="91"/>
      <c r="Y68" s="91"/>
      <c r="Z68" s="93"/>
      <c r="AA68" s="91"/>
      <c r="AB68" s="91"/>
      <c r="AC68" s="91"/>
      <c r="AD68" s="91"/>
      <c r="AE68" s="91"/>
      <c r="AF68" s="128"/>
      <c r="AG68" s="93"/>
      <c r="AH68" s="91"/>
      <c r="AI68" s="91"/>
      <c r="AJ68" s="91"/>
      <c r="AK68" s="91"/>
      <c r="AL68" s="91"/>
      <c r="AM68" s="91"/>
      <c r="AN68" s="91"/>
      <c r="AO68" s="91"/>
      <c r="AP68" s="91"/>
      <c r="AQ68" s="91"/>
      <c r="AR68" s="91"/>
      <c r="AS68" s="91"/>
      <c r="AT68" s="91"/>
      <c r="AU68" s="91"/>
      <c r="AV68" s="91"/>
      <c r="AW68" s="91"/>
      <c r="AX68" s="91"/>
      <c r="AY68" s="91"/>
    </row>
    <row r="69">
      <c r="A69" s="91"/>
      <c r="B69" s="91"/>
      <c r="C69" s="91"/>
      <c r="D69" s="91"/>
      <c r="E69" s="91"/>
      <c r="F69" s="91"/>
      <c r="G69" s="91"/>
      <c r="H69" s="93"/>
      <c r="I69" s="91"/>
      <c r="J69" s="91"/>
      <c r="K69" s="91"/>
      <c r="L69" s="91"/>
      <c r="M69" s="91"/>
      <c r="N69" s="91"/>
      <c r="O69" s="91"/>
      <c r="P69" s="91"/>
      <c r="Q69" s="91"/>
      <c r="R69" s="91"/>
      <c r="S69" s="91"/>
      <c r="T69" s="91"/>
      <c r="U69" s="91"/>
      <c r="V69" s="91"/>
      <c r="W69" s="91"/>
      <c r="X69" s="91"/>
      <c r="Y69" s="91"/>
      <c r="Z69" s="93"/>
      <c r="AA69" s="91"/>
      <c r="AB69" s="91"/>
      <c r="AC69" s="91"/>
      <c r="AD69" s="91"/>
      <c r="AE69" s="91"/>
      <c r="AF69" s="128"/>
      <c r="AG69" s="93"/>
      <c r="AH69" s="91"/>
      <c r="AI69" s="91"/>
      <c r="AJ69" s="91"/>
      <c r="AK69" s="91"/>
      <c r="AL69" s="91"/>
      <c r="AM69" s="91"/>
      <c r="AN69" s="91"/>
      <c r="AO69" s="91"/>
      <c r="AP69" s="91"/>
      <c r="AQ69" s="91"/>
      <c r="AR69" s="91"/>
      <c r="AS69" s="91"/>
      <c r="AT69" s="91"/>
      <c r="AU69" s="91"/>
      <c r="AV69" s="91"/>
      <c r="AW69" s="91"/>
      <c r="AX69" s="91"/>
      <c r="AY69" s="91"/>
    </row>
    <row r="70">
      <c r="A70" s="91"/>
      <c r="B70" s="91"/>
      <c r="C70" s="91"/>
      <c r="D70" s="91"/>
      <c r="E70" s="91"/>
      <c r="F70" s="91"/>
      <c r="G70" s="91"/>
      <c r="H70" s="93"/>
      <c r="I70" s="91"/>
      <c r="J70" s="91"/>
      <c r="K70" s="91"/>
      <c r="L70" s="91"/>
      <c r="M70" s="91"/>
      <c r="N70" s="91"/>
      <c r="O70" s="91"/>
      <c r="P70" s="91"/>
      <c r="Q70" s="91"/>
      <c r="R70" s="91"/>
      <c r="S70" s="91"/>
      <c r="T70" s="91"/>
      <c r="U70" s="91"/>
      <c r="V70" s="91"/>
      <c r="W70" s="91"/>
      <c r="X70" s="91"/>
      <c r="Y70" s="91"/>
      <c r="Z70" s="93"/>
      <c r="AA70" s="91"/>
      <c r="AB70" s="91"/>
      <c r="AC70" s="91"/>
      <c r="AD70" s="91"/>
      <c r="AE70" s="91"/>
      <c r="AF70" s="128"/>
      <c r="AG70" s="93"/>
      <c r="AH70" s="91"/>
      <c r="AI70" s="91"/>
      <c r="AJ70" s="91"/>
      <c r="AK70" s="91"/>
      <c r="AL70" s="91"/>
      <c r="AM70" s="91"/>
      <c r="AN70" s="91"/>
      <c r="AO70" s="91"/>
      <c r="AP70" s="91"/>
      <c r="AQ70" s="91"/>
      <c r="AR70" s="91"/>
      <c r="AS70" s="91"/>
      <c r="AT70" s="91"/>
      <c r="AU70" s="91"/>
      <c r="AV70" s="91"/>
      <c r="AW70" s="91"/>
      <c r="AX70" s="91"/>
      <c r="AY70" s="91"/>
    </row>
    <row r="71">
      <c r="A71" s="91"/>
      <c r="B71" s="91"/>
      <c r="C71" s="91"/>
      <c r="D71" s="91"/>
      <c r="E71" s="91"/>
      <c r="F71" s="91"/>
      <c r="G71" s="91"/>
      <c r="H71" s="93"/>
      <c r="I71" s="91"/>
      <c r="J71" s="91"/>
      <c r="K71" s="91"/>
      <c r="L71" s="91"/>
      <c r="M71" s="91"/>
      <c r="N71" s="91"/>
      <c r="O71" s="91"/>
      <c r="P71" s="91"/>
      <c r="Q71" s="91"/>
      <c r="R71" s="91"/>
      <c r="S71" s="91"/>
      <c r="T71" s="91"/>
      <c r="U71" s="91"/>
      <c r="V71" s="91"/>
      <c r="W71" s="91"/>
      <c r="X71" s="91"/>
      <c r="Y71" s="91"/>
      <c r="Z71" s="93"/>
      <c r="AA71" s="91"/>
      <c r="AB71" s="91"/>
      <c r="AC71" s="91"/>
      <c r="AD71" s="91"/>
      <c r="AE71" s="91"/>
      <c r="AF71" s="128"/>
      <c r="AG71" s="93"/>
      <c r="AH71" s="91"/>
      <c r="AI71" s="91"/>
      <c r="AJ71" s="91"/>
      <c r="AK71" s="91"/>
      <c r="AL71" s="91"/>
      <c r="AM71" s="91"/>
      <c r="AN71" s="91"/>
      <c r="AO71" s="91"/>
      <c r="AP71" s="91"/>
      <c r="AQ71" s="91"/>
      <c r="AR71" s="91"/>
      <c r="AS71" s="91"/>
      <c r="AT71" s="91"/>
      <c r="AU71" s="91"/>
      <c r="AV71" s="91"/>
      <c r="AW71" s="91"/>
      <c r="AX71" s="91"/>
      <c r="AY71" s="91"/>
    </row>
    <row r="72">
      <c r="A72" s="91"/>
      <c r="B72" s="91"/>
      <c r="C72" s="91"/>
      <c r="D72" s="91"/>
      <c r="E72" s="91"/>
      <c r="F72" s="91"/>
      <c r="G72" s="91"/>
      <c r="H72" s="93"/>
      <c r="I72" s="91"/>
      <c r="J72" s="91"/>
      <c r="K72" s="91"/>
      <c r="L72" s="91"/>
      <c r="M72" s="91"/>
      <c r="N72" s="91"/>
      <c r="O72" s="91"/>
      <c r="P72" s="91"/>
      <c r="Q72" s="91"/>
      <c r="R72" s="91"/>
      <c r="S72" s="91"/>
      <c r="T72" s="91"/>
      <c r="U72" s="91"/>
      <c r="V72" s="91"/>
      <c r="W72" s="91"/>
      <c r="X72" s="91"/>
      <c r="Y72" s="91"/>
      <c r="Z72" s="93"/>
      <c r="AA72" s="91"/>
      <c r="AB72" s="91"/>
      <c r="AC72" s="91"/>
      <c r="AD72" s="91"/>
      <c r="AE72" s="91"/>
      <c r="AF72" s="128"/>
      <c r="AG72" s="93"/>
      <c r="AH72" s="91"/>
      <c r="AI72" s="91"/>
      <c r="AJ72" s="91"/>
      <c r="AK72" s="91"/>
      <c r="AL72" s="91"/>
      <c r="AM72" s="91"/>
      <c r="AN72" s="91"/>
      <c r="AO72" s="91"/>
      <c r="AP72" s="91"/>
      <c r="AQ72" s="91"/>
      <c r="AR72" s="91"/>
      <c r="AS72" s="91"/>
      <c r="AT72" s="91"/>
      <c r="AU72" s="91"/>
      <c r="AV72" s="91"/>
      <c r="AW72" s="91"/>
      <c r="AX72" s="91"/>
      <c r="AY72" s="91"/>
    </row>
    <row r="73">
      <c r="A73" s="91"/>
      <c r="B73" s="91"/>
      <c r="C73" s="91"/>
      <c r="D73" s="91"/>
      <c r="E73" s="91"/>
      <c r="F73" s="91"/>
      <c r="G73" s="91"/>
      <c r="H73" s="93"/>
      <c r="I73" s="91"/>
      <c r="J73" s="91"/>
      <c r="K73" s="91"/>
      <c r="L73" s="91"/>
      <c r="M73" s="91"/>
      <c r="N73" s="91"/>
      <c r="O73" s="91"/>
      <c r="P73" s="91"/>
      <c r="Q73" s="91"/>
      <c r="R73" s="91"/>
      <c r="S73" s="91"/>
      <c r="T73" s="91"/>
      <c r="U73" s="91"/>
      <c r="V73" s="91"/>
      <c r="W73" s="91"/>
      <c r="X73" s="91"/>
      <c r="Y73" s="91"/>
      <c r="Z73" s="93"/>
      <c r="AA73" s="91"/>
      <c r="AB73" s="91"/>
      <c r="AC73" s="91"/>
      <c r="AD73" s="91"/>
      <c r="AE73" s="91"/>
      <c r="AF73" s="128"/>
      <c r="AG73" s="93"/>
      <c r="AH73" s="91"/>
      <c r="AI73" s="91"/>
      <c r="AJ73" s="91"/>
      <c r="AK73" s="91"/>
      <c r="AL73" s="91"/>
      <c r="AM73" s="91"/>
      <c r="AN73" s="91"/>
      <c r="AO73" s="91"/>
      <c r="AP73" s="91"/>
      <c r="AQ73" s="91"/>
      <c r="AR73" s="91"/>
      <c r="AS73" s="91"/>
      <c r="AT73" s="91"/>
      <c r="AU73" s="91"/>
      <c r="AV73" s="91"/>
      <c r="AW73" s="91"/>
      <c r="AX73" s="91"/>
      <c r="AY73" s="91"/>
    </row>
    <row r="74">
      <c r="A74" s="91"/>
      <c r="B74" s="91"/>
      <c r="C74" s="91"/>
      <c r="D74" s="91"/>
      <c r="E74" s="91"/>
      <c r="F74" s="91"/>
      <c r="G74" s="91"/>
      <c r="H74" s="93"/>
      <c r="I74" s="91"/>
      <c r="J74" s="91"/>
      <c r="K74" s="91"/>
      <c r="L74" s="91"/>
      <c r="M74" s="91"/>
      <c r="N74" s="91"/>
      <c r="O74" s="91"/>
      <c r="P74" s="91"/>
      <c r="Q74" s="91"/>
      <c r="R74" s="91"/>
      <c r="S74" s="91"/>
      <c r="T74" s="91"/>
      <c r="U74" s="91"/>
      <c r="V74" s="91"/>
      <c r="W74" s="91"/>
      <c r="X74" s="91"/>
      <c r="Y74" s="91"/>
      <c r="Z74" s="93"/>
      <c r="AA74" s="91"/>
      <c r="AB74" s="91"/>
      <c r="AC74" s="91"/>
      <c r="AD74" s="91"/>
      <c r="AE74" s="91"/>
      <c r="AF74" s="128"/>
      <c r="AG74" s="93"/>
      <c r="AH74" s="91"/>
      <c r="AI74" s="91"/>
      <c r="AJ74" s="91"/>
      <c r="AK74" s="91"/>
      <c r="AL74" s="91"/>
      <c r="AM74" s="91"/>
      <c r="AN74" s="91"/>
      <c r="AO74" s="91"/>
      <c r="AP74" s="91"/>
      <c r="AQ74" s="91"/>
      <c r="AR74" s="91"/>
      <c r="AS74" s="91"/>
      <c r="AT74" s="91"/>
      <c r="AU74" s="91"/>
      <c r="AV74" s="91"/>
      <c r="AW74" s="91"/>
      <c r="AX74" s="91"/>
      <c r="AY74" s="91"/>
    </row>
    <row r="75">
      <c r="A75" s="91"/>
      <c r="B75" s="91"/>
      <c r="C75" s="91"/>
      <c r="D75" s="91"/>
      <c r="E75" s="91"/>
      <c r="F75" s="91"/>
      <c r="G75" s="91"/>
      <c r="H75" s="93"/>
      <c r="I75" s="91"/>
      <c r="J75" s="91"/>
      <c r="K75" s="91"/>
      <c r="L75" s="91"/>
      <c r="M75" s="91"/>
      <c r="N75" s="91"/>
      <c r="O75" s="91"/>
      <c r="P75" s="91"/>
      <c r="Q75" s="91"/>
      <c r="R75" s="91"/>
      <c r="S75" s="91"/>
      <c r="T75" s="91"/>
      <c r="U75" s="91"/>
      <c r="V75" s="91"/>
      <c r="W75" s="91"/>
      <c r="X75" s="91"/>
      <c r="Y75" s="91"/>
      <c r="Z75" s="93"/>
      <c r="AA75" s="91"/>
      <c r="AB75" s="91"/>
      <c r="AC75" s="91"/>
      <c r="AD75" s="91"/>
      <c r="AE75" s="91"/>
      <c r="AF75" s="128"/>
      <c r="AG75" s="93"/>
      <c r="AH75" s="91"/>
      <c r="AI75" s="91"/>
      <c r="AJ75" s="91"/>
      <c r="AK75" s="91"/>
      <c r="AL75" s="91"/>
      <c r="AM75" s="91"/>
      <c r="AN75" s="91"/>
      <c r="AO75" s="91"/>
      <c r="AP75" s="91"/>
      <c r="AQ75" s="91"/>
      <c r="AR75" s="91"/>
      <c r="AS75" s="91"/>
      <c r="AT75" s="91"/>
      <c r="AU75" s="91"/>
      <c r="AV75" s="91"/>
      <c r="AW75" s="91"/>
      <c r="AX75" s="91"/>
      <c r="AY75" s="91"/>
    </row>
    <row r="76">
      <c r="A76" s="91"/>
      <c r="B76" s="91"/>
      <c r="C76" s="91"/>
      <c r="D76" s="91"/>
      <c r="E76" s="91"/>
      <c r="F76" s="91"/>
      <c r="G76" s="91"/>
      <c r="H76" s="93"/>
      <c r="I76" s="91"/>
      <c r="J76" s="91"/>
      <c r="K76" s="91"/>
      <c r="L76" s="91"/>
      <c r="M76" s="91"/>
      <c r="N76" s="91"/>
      <c r="O76" s="91"/>
      <c r="P76" s="91"/>
      <c r="Q76" s="91"/>
      <c r="R76" s="91"/>
      <c r="S76" s="91"/>
      <c r="T76" s="91"/>
      <c r="U76" s="91"/>
      <c r="V76" s="91"/>
      <c r="W76" s="91"/>
      <c r="X76" s="91"/>
      <c r="Y76" s="91"/>
      <c r="Z76" s="93"/>
      <c r="AA76" s="91"/>
      <c r="AB76" s="91"/>
      <c r="AC76" s="91"/>
      <c r="AD76" s="91"/>
      <c r="AE76" s="91"/>
      <c r="AF76" s="128"/>
      <c r="AG76" s="93"/>
      <c r="AH76" s="91"/>
      <c r="AI76" s="91"/>
      <c r="AJ76" s="91"/>
      <c r="AK76" s="91"/>
      <c r="AL76" s="91"/>
      <c r="AM76" s="91"/>
      <c r="AN76" s="91"/>
      <c r="AO76" s="91"/>
      <c r="AP76" s="91"/>
      <c r="AQ76" s="91"/>
      <c r="AR76" s="91"/>
      <c r="AS76" s="91"/>
      <c r="AT76" s="91"/>
      <c r="AU76" s="91"/>
      <c r="AV76" s="91"/>
      <c r="AW76" s="91"/>
      <c r="AX76" s="91"/>
      <c r="AY76" s="91"/>
    </row>
    <row r="77">
      <c r="A77" s="91"/>
      <c r="B77" s="91"/>
      <c r="C77" s="91"/>
      <c r="D77" s="91"/>
      <c r="E77" s="91"/>
      <c r="F77" s="91"/>
      <c r="G77" s="91"/>
      <c r="H77" s="93"/>
      <c r="I77" s="91"/>
      <c r="J77" s="91"/>
      <c r="K77" s="91"/>
      <c r="L77" s="91"/>
      <c r="M77" s="91"/>
      <c r="N77" s="91"/>
      <c r="O77" s="91"/>
      <c r="P77" s="91"/>
      <c r="Q77" s="91"/>
      <c r="R77" s="91"/>
      <c r="S77" s="91"/>
      <c r="T77" s="91"/>
      <c r="U77" s="91"/>
      <c r="V77" s="91"/>
      <c r="W77" s="91"/>
      <c r="X77" s="91"/>
      <c r="Y77" s="91"/>
      <c r="Z77" s="93"/>
      <c r="AA77" s="91"/>
      <c r="AB77" s="91"/>
      <c r="AC77" s="91"/>
      <c r="AD77" s="91"/>
      <c r="AE77" s="91"/>
      <c r="AF77" s="128"/>
      <c r="AG77" s="93"/>
      <c r="AH77" s="91"/>
      <c r="AI77" s="91"/>
      <c r="AJ77" s="91"/>
      <c r="AK77" s="91"/>
      <c r="AL77" s="91"/>
      <c r="AM77" s="91"/>
      <c r="AN77" s="91"/>
      <c r="AO77" s="91"/>
      <c r="AP77" s="91"/>
      <c r="AQ77" s="91"/>
      <c r="AR77" s="91"/>
      <c r="AS77" s="91"/>
      <c r="AT77" s="91"/>
      <c r="AU77" s="91"/>
      <c r="AV77" s="91"/>
      <c r="AW77" s="91"/>
      <c r="AX77" s="91"/>
      <c r="AY77" s="91"/>
    </row>
    <row r="78">
      <c r="A78" s="91"/>
      <c r="B78" s="91"/>
      <c r="C78" s="91"/>
      <c r="D78" s="91"/>
      <c r="E78" s="91"/>
      <c r="F78" s="91"/>
      <c r="G78" s="91"/>
      <c r="H78" s="93"/>
      <c r="I78" s="91"/>
      <c r="J78" s="91"/>
      <c r="K78" s="91"/>
      <c r="L78" s="91"/>
      <c r="M78" s="91"/>
      <c r="N78" s="91"/>
      <c r="O78" s="91"/>
      <c r="P78" s="91"/>
      <c r="Q78" s="91"/>
      <c r="R78" s="91"/>
      <c r="S78" s="91"/>
      <c r="T78" s="91"/>
      <c r="U78" s="91"/>
      <c r="V78" s="91"/>
      <c r="W78" s="91"/>
      <c r="X78" s="91"/>
      <c r="Y78" s="91"/>
      <c r="Z78" s="93"/>
      <c r="AA78" s="91"/>
      <c r="AB78" s="91"/>
      <c r="AC78" s="91"/>
      <c r="AD78" s="91"/>
      <c r="AE78" s="91"/>
      <c r="AF78" s="128"/>
      <c r="AG78" s="93"/>
      <c r="AH78" s="91"/>
      <c r="AI78" s="91"/>
      <c r="AJ78" s="91"/>
      <c r="AK78" s="91"/>
      <c r="AL78" s="91"/>
      <c r="AM78" s="91"/>
      <c r="AN78" s="91"/>
      <c r="AO78" s="91"/>
      <c r="AP78" s="91"/>
      <c r="AQ78" s="91"/>
      <c r="AR78" s="91"/>
      <c r="AS78" s="91"/>
      <c r="AT78" s="91"/>
      <c r="AU78" s="91"/>
      <c r="AV78" s="91"/>
      <c r="AW78" s="91"/>
      <c r="AX78" s="91"/>
      <c r="AY78" s="91"/>
    </row>
    <row r="79">
      <c r="A79" s="91"/>
      <c r="B79" s="91"/>
      <c r="C79" s="91"/>
      <c r="D79" s="91"/>
      <c r="E79" s="91"/>
      <c r="F79" s="91"/>
      <c r="G79" s="91"/>
      <c r="H79" s="93"/>
      <c r="I79" s="91"/>
      <c r="J79" s="91"/>
      <c r="K79" s="91"/>
      <c r="L79" s="91"/>
      <c r="M79" s="91"/>
      <c r="N79" s="91"/>
      <c r="O79" s="91"/>
      <c r="P79" s="91"/>
      <c r="Q79" s="91"/>
      <c r="R79" s="91"/>
      <c r="S79" s="91"/>
      <c r="T79" s="91"/>
      <c r="U79" s="91"/>
      <c r="V79" s="91"/>
      <c r="W79" s="91"/>
      <c r="X79" s="91"/>
      <c r="Y79" s="91"/>
      <c r="Z79" s="93"/>
      <c r="AA79" s="91"/>
      <c r="AB79" s="91"/>
      <c r="AC79" s="91"/>
      <c r="AD79" s="91"/>
      <c r="AE79" s="91"/>
      <c r="AF79" s="128"/>
      <c r="AG79" s="93"/>
      <c r="AH79" s="91"/>
      <c r="AI79" s="91"/>
      <c r="AJ79" s="91"/>
      <c r="AK79" s="91"/>
      <c r="AL79" s="91"/>
      <c r="AM79" s="91"/>
      <c r="AN79" s="91"/>
      <c r="AO79" s="91"/>
      <c r="AP79" s="91"/>
      <c r="AQ79" s="91"/>
      <c r="AR79" s="91"/>
      <c r="AS79" s="91"/>
      <c r="AT79" s="91"/>
      <c r="AU79" s="91"/>
      <c r="AV79" s="91"/>
      <c r="AW79" s="91"/>
      <c r="AX79" s="91"/>
      <c r="AY79" s="91"/>
    </row>
    <row r="80">
      <c r="A80" s="91"/>
      <c r="B80" s="91"/>
      <c r="C80" s="91"/>
      <c r="D80" s="91"/>
      <c r="E80" s="91"/>
      <c r="F80" s="91"/>
      <c r="G80" s="91"/>
      <c r="H80" s="93"/>
      <c r="I80" s="91"/>
      <c r="J80" s="91"/>
      <c r="K80" s="91"/>
      <c r="L80" s="91"/>
      <c r="M80" s="91"/>
      <c r="N80" s="91"/>
      <c r="O80" s="91"/>
      <c r="P80" s="91"/>
      <c r="Q80" s="91"/>
      <c r="R80" s="91"/>
      <c r="S80" s="91"/>
      <c r="T80" s="91"/>
      <c r="U80" s="91"/>
      <c r="V80" s="91"/>
      <c r="W80" s="91"/>
      <c r="X80" s="91"/>
      <c r="Y80" s="91"/>
      <c r="Z80" s="93"/>
      <c r="AA80" s="91"/>
      <c r="AB80" s="91"/>
      <c r="AC80" s="91"/>
      <c r="AD80" s="91"/>
      <c r="AE80" s="91"/>
      <c r="AF80" s="128"/>
      <c r="AG80" s="93"/>
      <c r="AH80" s="91"/>
      <c r="AI80" s="91"/>
      <c r="AJ80" s="91"/>
      <c r="AK80" s="91"/>
      <c r="AL80" s="91"/>
      <c r="AM80" s="91"/>
      <c r="AN80" s="91"/>
      <c r="AO80" s="91"/>
      <c r="AP80" s="91"/>
      <c r="AQ80" s="91"/>
      <c r="AR80" s="91"/>
      <c r="AS80" s="91"/>
      <c r="AT80" s="91"/>
      <c r="AU80" s="91"/>
      <c r="AV80" s="91"/>
      <c r="AW80" s="91"/>
      <c r="AX80" s="91"/>
      <c r="AY80" s="91"/>
    </row>
    <row r="81">
      <c r="A81" s="91"/>
      <c r="B81" s="91"/>
      <c r="C81" s="91"/>
      <c r="D81" s="91"/>
      <c r="E81" s="91"/>
      <c r="F81" s="91"/>
      <c r="G81" s="91"/>
      <c r="H81" s="93"/>
      <c r="I81" s="91"/>
      <c r="J81" s="91"/>
      <c r="K81" s="91"/>
      <c r="L81" s="91"/>
      <c r="M81" s="91"/>
      <c r="N81" s="91"/>
      <c r="O81" s="91"/>
      <c r="P81" s="91"/>
      <c r="Q81" s="91"/>
      <c r="R81" s="91"/>
      <c r="S81" s="91"/>
      <c r="T81" s="91"/>
      <c r="U81" s="91"/>
      <c r="V81" s="91"/>
      <c r="W81" s="91"/>
      <c r="X81" s="91"/>
      <c r="Y81" s="91"/>
      <c r="Z81" s="93"/>
      <c r="AA81" s="91"/>
      <c r="AB81" s="91"/>
      <c r="AC81" s="91"/>
      <c r="AD81" s="91"/>
      <c r="AE81" s="91"/>
      <c r="AF81" s="128"/>
      <c r="AG81" s="93"/>
      <c r="AH81" s="91"/>
      <c r="AI81" s="91"/>
      <c r="AJ81" s="91"/>
      <c r="AK81" s="91"/>
      <c r="AL81" s="91"/>
      <c r="AM81" s="91"/>
      <c r="AN81" s="91"/>
      <c r="AO81" s="91"/>
      <c r="AP81" s="91"/>
      <c r="AQ81" s="91"/>
      <c r="AR81" s="91"/>
      <c r="AS81" s="91"/>
      <c r="AT81" s="91"/>
      <c r="AU81" s="91"/>
      <c r="AV81" s="91"/>
      <c r="AW81" s="91"/>
      <c r="AX81" s="91"/>
      <c r="AY81" s="91"/>
    </row>
    <row r="82">
      <c r="A82" s="91"/>
      <c r="B82" s="91"/>
      <c r="C82" s="91"/>
      <c r="D82" s="91"/>
      <c r="E82" s="91"/>
      <c r="F82" s="91"/>
      <c r="G82" s="91"/>
      <c r="H82" s="93"/>
      <c r="I82" s="91"/>
      <c r="J82" s="91"/>
      <c r="K82" s="91"/>
      <c r="L82" s="91"/>
      <c r="M82" s="91"/>
      <c r="N82" s="91"/>
      <c r="O82" s="91"/>
      <c r="P82" s="91"/>
      <c r="Q82" s="91"/>
      <c r="R82" s="91"/>
      <c r="S82" s="91"/>
      <c r="T82" s="91"/>
      <c r="U82" s="91"/>
      <c r="V82" s="91"/>
      <c r="W82" s="91"/>
      <c r="X82" s="91"/>
      <c r="Y82" s="91"/>
      <c r="Z82" s="93"/>
      <c r="AA82" s="91"/>
      <c r="AB82" s="91"/>
      <c r="AC82" s="91"/>
      <c r="AD82" s="91"/>
      <c r="AE82" s="91"/>
      <c r="AF82" s="128"/>
      <c r="AG82" s="93"/>
      <c r="AH82" s="91"/>
      <c r="AI82" s="91"/>
      <c r="AJ82" s="91"/>
      <c r="AK82" s="91"/>
      <c r="AL82" s="91"/>
      <c r="AM82" s="91"/>
      <c r="AN82" s="91"/>
      <c r="AO82" s="91"/>
      <c r="AP82" s="91"/>
      <c r="AQ82" s="91"/>
      <c r="AR82" s="91"/>
      <c r="AS82" s="91"/>
      <c r="AT82" s="91"/>
      <c r="AU82" s="91"/>
      <c r="AV82" s="91"/>
      <c r="AW82" s="91"/>
      <c r="AX82" s="91"/>
      <c r="AY82" s="91"/>
    </row>
    <row r="83">
      <c r="A83" s="91"/>
      <c r="B83" s="91"/>
      <c r="C83" s="91"/>
      <c r="D83" s="91"/>
      <c r="E83" s="91"/>
      <c r="F83" s="91"/>
      <c r="G83" s="91"/>
      <c r="H83" s="93"/>
      <c r="I83" s="91"/>
      <c r="J83" s="91"/>
      <c r="K83" s="91"/>
      <c r="L83" s="91"/>
      <c r="M83" s="91"/>
      <c r="N83" s="91"/>
      <c r="O83" s="91"/>
      <c r="P83" s="91"/>
      <c r="Q83" s="91"/>
      <c r="R83" s="91"/>
      <c r="S83" s="91"/>
      <c r="T83" s="91"/>
      <c r="U83" s="91"/>
      <c r="V83" s="91"/>
      <c r="W83" s="91"/>
      <c r="X83" s="91"/>
      <c r="Y83" s="91"/>
      <c r="Z83" s="93"/>
      <c r="AA83" s="91"/>
      <c r="AB83" s="91"/>
      <c r="AC83" s="91"/>
      <c r="AD83" s="91"/>
      <c r="AE83" s="91"/>
      <c r="AF83" s="128"/>
      <c r="AG83" s="93"/>
      <c r="AH83" s="91"/>
      <c r="AI83" s="91"/>
      <c r="AJ83" s="91"/>
      <c r="AK83" s="91"/>
      <c r="AL83" s="91"/>
      <c r="AM83" s="91"/>
      <c r="AN83" s="91"/>
      <c r="AO83" s="91"/>
      <c r="AP83" s="91"/>
      <c r="AQ83" s="91"/>
      <c r="AR83" s="91"/>
      <c r="AS83" s="91"/>
      <c r="AT83" s="91"/>
      <c r="AU83" s="91"/>
      <c r="AV83" s="91"/>
      <c r="AW83" s="91"/>
      <c r="AX83" s="91"/>
      <c r="AY83" s="91"/>
    </row>
    <row r="84">
      <c r="A84" s="91"/>
      <c r="B84" s="91"/>
      <c r="C84" s="91"/>
      <c r="D84" s="91"/>
      <c r="E84" s="91"/>
      <c r="F84" s="91"/>
      <c r="G84" s="91"/>
      <c r="H84" s="93"/>
      <c r="I84" s="91"/>
      <c r="J84" s="91"/>
      <c r="K84" s="91"/>
      <c r="L84" s="91"/>
      <c r="M84" s="91"/>
      <c r="N84" s="91"/>
      <c r="O84" s="91"/>
      <c r="P84" s="91"/>
      <c r="Q84" s="91"/>
      <c r="R84" s="91"/>
      <c r="S84" s="91"/>
      <c r="T84" s="91"/>
      <c r="U84" s="91"/>
      <c r="V84" s="91"/>
      <c r="W84" s="91"/>
      <c r="X84" s="91"/>
      <c r="Y84" s="91"/>
      <c r="Z84" s="93"/>
      <c r="AA84" s="91"/>
      <c r="AB84" s="91"/>
      <c r="AC84" s="91"/>
      <c r="AD84" s="91"/>
      <c r="AE84" s="91"/>
      <c r="AF84" s="128"/>
      <c r="AG84" s="93"/>
      <c r="AH84" s="91"/>
      <c r="AI84" s="91"/>
      <c r="AJ84" s="91"/>
      <c r="AK84" s="91"/>
      <c r="AL84" s="91"/>
      <c r="AM84" s="91"/>
      <c r="AN84" s="91"/>
      <c r="AO84" s="91"/>
      <c r="AP84" s="91"/>
      <c r="AQ84" s="91"/>
      <c r="AR84" s="91"/>
      <c r="AS84" s="91"/>
      <c r="AT84" s="91"/>
      <c r="AU84" s="91"/>
      <c r="AV84" s="91"/>
      <c r="AW84" s="91"/>
      <c r="AX84" s="91"/>
      <c r="AY84" s="91"/>
    </row>
    <row r="85">
      <c r="A85" s="91"/>
      <c r="B85" s="91"/>
      <c r="C85" s="91"/>
      <c r="D85" s="91"/>
      <c r="E85" s="91"/>
      <c r="F85" s="91"/>
      <c r="G85" s="91"/>
      <c r="H85" s="93"/>
      <c r="I85" s="91"/>
      <c r="J85" s="91"/>
      <c r="K85" s="91"/>
      <c r="L85" s="91"/>
      <c r="M85" s="91"/>
      <c r="N85" s="91"/>
      <c r="O85" s="91"/>
      <c r="P85" s="91"/>
      <c r="Q85" s="91"/>
      <c r="R85" s="91"/>
      <c r="S85" s="91"/>
      <c r="T85" s="91"/>
      <c r="U85" s="91"/>
      <c r="V85" s="91"/>
      <c r="W85" s="91"/>
      <c r="X85" s="91"/>
      <c r="Y85" s="91"/>
      <c r="Z85" s="93"/>
      <c r="AA85" s="91"/>
      <c r="AB85" s="91"/>
      <c r="AC85" s="91"/>
      <c r="AD85" s="91"/>
      <c r="AE85" s="91"/>
      <c r="AF85" s="128"/>
      <c r="AG85" s="93"/>
      <c r="AH85" s="91"/>
      <c r="AI85" s="91"/>
      <c r="AJ85" s="91"/>
      <c r="AK85" s="91"/>
      <c r="AL85" s="91"/>
      <c r="AM85" s="91"/>
      <c r="AN85" s="91"/>
      <c r="AO85" s="91"/>
      <c r="AP85" s="91"/>
      <c r="AQ85" s="91"/>
      <c r="AR85" s="91"/>
      <c r="AS85" s="91"/>
      <c r="AT85" s="91"/>
      <c r="AU85" s="91"/>
      <c r="AV85" s="91"/>
      <c r="AW85" s="91"/>
      <c r="AX85" s="91"/>
      <c r="AY85" s="91"/>
    </row>
    <row r="86">
      <c r="A86" s="91"/>
      <c r="B86" s="91"/>
      <c r="C86" s="91"/>
      <c r="D86" s="91"/>
      <c r="E86" s="91"/>
      <c r="F86" s="91"/>
      <c r="G86" s="91"/>
      <c r="H86" s="93"/>
      <c r="I86" s="91"/>
      <c r="J86" s="91"/>
      <c r="K86" s="91"/>
      <c r="L86" s="91"/>
      <c r="M86" s="91"/>
      <c r="N86" s="91"/>
      <c r="O86" s="91"/>
      <c r="P86" s="91"/>
      <c r="Q86" s="91"/>
      <c r="R86" s="91"/>
      <c r="S86" s="91"/>
      <c r="T86" s="91"/>
      <c r="U86" s="91"/>
      <c r="V86" s="91"/>
      <c r="W86" s="91"/>
      <c r="X86" s="91"/>
      <c r="Y86" s="91"/>
      <c r="Z86" s="93"/>
      <c r="AA86" s="91"/>
      <c r="AB86" s="91"/>
      <c r="AC86" s="91"/>
      <c r="AD86" s="91"/>
      <c r="AE86" s="91"/>
      <c r="AF86" s="128"/>
      <c r="AG86" s="93"/>
      <c r="AH86" s="91"/>
      <c r="AI86" s="91"/>
      <c r="AJ86" s="91"/>
      <c r="AK86" s="91"/>
      <c r="AL86" s="91"/>
      <c r="AM86" s="91"/>
      <c r="AN86" s="91"/>
      <c r="AO86" s="91"/>
      <c r="AP86" s="91"/>
      <c r="AQ86" s="91"/>
      <c r="AR86" s="91"/>
      <c r="AS86" s="91"/>
      <c r="AT86" s="91"/>
      <c r="AU86" s="91"/>
      <c r="AV86" s="91"/>
      <c r="AW86" s="91"/>
      <c r="AX86" s="91"/>
      <c r="AY86" s="91"/>
    </row>
    <row r="87">
      <c r="A87" s="91"/>
      <c r="B87" s="91"/>
      <c r="C87" s="91"/>
      <c r="D87" s="91"/>
      <c r="E87" s="91"/>
      <c r="F87" s="91"/>
      <c r="G87" s="91"/>
      <c r="H87" s="93"/>
      <c r="I87" s="91"/>
      <c r="J87" s="91"/>
      <c r="K87" s="91"/>
      <c r="L87" s="91"/>
      <c r="M87" s="91"/>
      <c r="N87" s="91"/>
      <c r="O87" s="91"/>
      <c r="P87" s="91"/>
      <c r="Q87" s="91"/>
      <c r="R87" s="91"/>
      <c r="S87" s="91"/>
      <c r="T87" s="91"/>
      <c r="U87" s="91"/>
      <c r="V87" s="91"/>
      <c r="W87" s="91"/>
      <c r="X87" s="91"/>
      <c r="Y87" s="91"/>
      <c r="Z87" s="93"/>
      <c r="AA87" s="91"/>
      <c r="AB87" s="91"/>
      <c r="AC87" s="91"/>
      <c r="AD87" s="91"/>
      <c r="AE87" s="91"/>
      <c r="AF87" s="128"/>
      <c r="AG87" s="93"/>
      <c r="AH87" s="91"/>
      <c r="AI87" s="91"/>
      <c r="AJ87" s="91"/>
      <c r="AK87" s="91"/>
      <c r="AL87" s="91"/>
      <c r="AM87" s="91"/>
      <c r="AN87" s="91"/>
      <c r="AO87" s="91"/>
      <c r="AP87" s="91"/>
      <c r="AQ87" s="91"/>
      <c r="AR87" s="91"/>
      <c r="AS87" s="91"/>
      <c r="AT87" s="91"/>
      <c r="AU87" s="91"/>
      <c r="AV87" s="91"/>
      <c r="AW87" s="91"/>
      <c r="AX87" s="91"/>
      <c r="AY87" s="91"/>
    </row>
    <row r="88">
      <c r="A88" s="91"/>
      <c r="B88" s="91"/>
      <c r="C88" s="91"/>
      <c r="D88" s="91"/>
      <c r="E88" s="91"/>
      <c r="F88" s="91"/>
      <c r="G88" s="91"/>
      <c r="H88" s="93"/>
      <c r="I88" s="91"/>
      <c r="J88" s="91"/>
      <c r="K88" s="91"/>
      <c r="L88" s="91"/>
      <c r="M88" s="91"/>
      <c r="N88" s="91"/>
      <c r="O88" s="91"/>
      <c r="P88" s="91"/>
      <c r="Q88" s="91"/>
      <c r="R88" s="91"/>
      <c r="S88" s="91"/>
      <c r="T88" s="91"/>
      <c r="U88" s="91"/>
      <c r="V88" s="91"/>
      <c r="W88" s="91"/>
      <c r="X88" s="91"/>
      <c r="Y88" s="91"/>
      <c r="Z88" s="93"/>
      <c r="AA88" s="91"/>
      <c r="AB88" s="91"/>
      <c r="AC88" s="91"/>
      <c r="AD88" s="91"/>
      <c r="AE88" s="91"/>
      <c r="AF88" s="128"/>
      <c r="AG88" s="93"/>
      <c r="AH88" s="91"/>
      <c r="AI88" s="91"/>
      <c r="AJ88" s="91"/>
      <c r="AK88" s="91"/>
      <c r="AL88" s="91"/>
      <c r="AM88" s="91"/>
      <c r="AN88" s="91"/>
      <c r="AO88" s="91"/>
      <c r="AP88" s="91"/>
      <c r="AQ88" s="91"/>
      <c r="AR88" s="91"/>
      <c r="AS88" s="91"/>
      <c r="AT88" s="91"/>
      <c r="AU88" s="91"/>
      <c r="AV88" s="91"/>
      <c r="AW88" s="91"/>
      <c r="AX88" s="91"/>
      <c r="AY88" s="91"/>
    </row>
    <row r="89">
      <c r="A89" s="91"/>
      <c r="B89" s="91"/>
      <c r="C89" s="91"/>
      <c r="D89" s="91"/>
      <c r="E89" s="91"/>
      <c r="F89" s="91"/>
      <c r="G89" s="91"/>
      <c r="H89" s="93"/>
      <c r="I89" s="91"/>
      <c r="J89" s="91"/>
      <c r="K89" s="91"/>
      <c r="L89" s="91"/>
      <c r="M89" s="91"/>
      <c r="N89" s="91"/>
      <c r="O89" s="91"/>
      <c r="P89" s="91"/>
      <c r="Q89" s="91"/>
      <c r="R89" s="91"/>
      <c r="S89" s="91"/>
      <c r="T89" s="91"/>
      <c r="U89" s="91"/>
      <c r="V89" s="91"/>
      <c r="W89" s="91"/>
      <c r="X89" s="91"/>
      <c r="Y89" s="91"/>
      <c r="Z89" s="93"/>
      <c r="AA89" s="91"/>
      <c r="AB89" s="91"/>
      <c r="AC89" s="91"/>
      <c r="AD89" s="91"/>
      <c r="AE89" s="91"/>
      <c r="AF89" s="128"/>
      <c r="AG89" s="93"/>
      <c r="AH89" s="91"/>
      <c r="AI89" s="91"/>
      <c r="AJ89" s="91"/>
      <c r="AK89" s="91"/>
      <c r="AL89" s="91"/>
      <c r="AM89" s="91"/>
      <c r="AN89" s="91"/>
      <c r="AO89" s="91"/>
      <c r="AP89" s="91"/>
      <c r="AQ89" s="91"/>
      <c r="AR89" s="91"/>
      <c r="AS89" s="91"/>
      <c r="AT89" s="91"/>
      <c r="AU89" s="91"/>
      <c r="AV89" s="91"/>
      <c r="AW89" s="91"/>
      <c r="AX89" s="91"/>
      <c r="AY89" s="91"/>
    </row>
    <row r="90">
      <c r="A90" s="91"/>
      <c r="B90" s="91"/>
      <c r="C90" s="91"/>
      <c r="D90" s="91"/>
      <c r="E90" s="91"/>
      <c r="F90" s="91"/>
      <c r="G90" s="91"/>
      <c r="H90" s="93"/>
      <c r="I90" s="91"/>
      <c r="J90" s="91"/>
      <c r="K90" s="91"/>
      <c r="L90" s="91"/>
      <c r="M90" s="91"/>
      <c r="N90" s="91"/>
      <c r="O90" s="91"/>
      <c r="P90" s="91"/>
      <c r="Q90" s="91"/>
      <c r="R90" s="91"/>
      <c r="S90" s="91"/>
      <c r="T90" s="91"/>
      <c r="U90" s="91"/>
      <c r="V90" s="91"/>
      <c r="W90" s="91"/>
      <c r="X90" s="91"/>
      <c r="Y90" s="91"/>
      <c r="Z90" s="93"/>
      <c r="AA90" s="91"/>
      <c r="AB90" s="91"/>
      <c r="AC90" s="91"/>
      <c r="AD90" s="91"/>
      <c r="AE90" s="91"/>
      <c r="AF90" s="128"/>
      <c r="AG90" s="93"/>
      <c r="AH90" s="91"/>
      <c r="AI90" s="91"/>
      <c r="AJ90" s="91"/>
      <c r="AK90" s="91"/>
      <c r="AL90" s="91"/>
      <c r="AM90" s="91"/>
      <c r="AN90" s="91"/>
      <c r="AO90" s="91"/>
      <c r="AP90" s="91"/>
      <c r="AQ90" s="91"/>
      <c r="AR90" s="91"/>
      <c r="AS90" s="91"/>
      <c r="AT90" s="91"/>
      <c r="AU90" s="91"/>
      <c r="AV90" s="91"/>
      <c r="AW90" s="91"/>
      <c r="AX90" s="91"/>
      <c r="AY90" s="91"/>
    </row>
    <row r="91">
      <c r="A91" s="91"/>
      <c r="B91" s="91"/>
      <c r="C91" s="91"/>
      <c r="D91" s="91"/>
      <c r="E91" s="91"/>
      <c r="F91" s="91"/>
      <c r="G91" s="91"/>
      <c r="H91" s="93"/>
      <c r="I91" s="91"/>
      <c r="J91" s="91"/>
      <c r="K91" s="91"/>
      <c r="L91" s="91"/>
      <c r="M91" s="91"/>
      <c r="N91" s="91"/>
      <c r="O91" s="91"/>
      <c r="P91" s="91"/>
      <c r="Q91" s="91"/>
      <c r="R91" s="91"/>
      <c r="S91" s="91"/>
      <c r="T91" s="91"/>
      <c r="U91" s="91"/>
      <c r="V91" s="91"/>
      <c r="W91" s="91"/>
      <c r="X91" s="91"/>
      <c r="Y91" s="91"/>
      <c r="Z91" s="93"/>
      <c r="AA91" s="91"/>
      <c r="AB91" s="91"/>
      <c r="AC91" s="91"/>
      <c r="AD91" s="91"/>
      <c r="AE91" s="91"/>
      <c r="AF91" s="128"/>
      <c r="AG91" s="93"/>
      <c r="AH91" s="91"/>
      <c r="AI91" s="91"/>
      <c r="AJ91" s="91"/>
      <c r="AK91" s="91"/>
      <c r="AL91" s="91"/>
      <c r="AM91" s="91"/>
      <c r="AN91" s="91"/>
      <c r="AO91" s="91"/>
      <c r="AP91" s="91"/>
      <c r="AQ91" s="91"/>
      <c r="AR91" s="91"/>
      <c r="AS91" s="91"/>
      <c r="AT91" s="91"/>
      <c r="AU91" s="91"/>
      <c r="AV91" s="91"/>
      <c r="AW91" s="91"/>
      <c r="AX91" s="91"/>
      <c r="AY91" s="91"/>
    </row>
    <row r="92">
      <c r="A92" s="91"/>
      <c r="B92" s="91"/>
      <c r="C92" s="91"/>
      <c r="D92" s="91"/>
      <c r="E92" s="91"/>
      <c r="F92" s="91"/>
      <c r="G92" s="91"/>
      <c r="H92" s="93"/>
      <c r="I92" s="91"/>
      <c r="J92" s="91"/>
      <c r="K92" s="91"/>
      <c r="L92" s="91"/>
      <c r="M92" s="91"/>
      <c r="N92" s="91"/>
      <c r="O92" s="91"/>
      <c r="P92" s="91"/>
      <c r="Q92" s="91"/>
      <c r="R92" s="91"/>
      <c r="S92" s="91"/>
      <c r="T92" s="91"/>
      <c r="U92" s="91"/>
      <c r="V92" s="91"/>
      <c r="W92" s="91"/>
      <c r="X92" s="91"/>
      <c r="Y92" s="91"/>
      <c r="Z92" s="93"/>
      <c r="AA92" s="91"/>
      <c r="AB92" s="91"/>
      <c r="AC92" s="91"/>
      <c r="AD92" s="91"/>
      <c r="AE92" s="91"/>
      <c r="AF92" s="128"/>
      <c r="AG92" s="93"/>
      <c r="AH92" s="91"/>
      <c r="AI92" s="91"/>
      <c r="AJ92" s="91"/>
      <c r="AK92" s="91"/>
      <c r="AL92" s="91"/>
      <c r="AM92" s="91"/>
      <c r="AN92" s="91"/>
      <c r="AO92" s="91"/>
      <c r="AP92" s="91"/>
      <c r="AQ92" s="91"/>
      <c r="AR92" s="91"/>
      <c r="AS92" s="91"/>
      <c r="AT92" s="91"/>
      <c r="AU92" s="91"/>
      <c r="AV92" s="91"/>
      <c r="AW92" s="91"/>
      <c r="AX92" s="91"/>
      <c r="AY92" s="91"/>
    </row>
    <row r="93">
      <c r="A93" s="91"/>
      <c r="B93" s="91"/>
      <c r="C93" s="91"/>
      <c r="D93" s="91"/>
      <c r="E93" s="91"/>
      <c r="F93" s="91"/>
      <c r="G93" s="91"/>
      <c r="H93" s="93"/>
      <c r="I93" s="91"/>
      <c r="J93" s="91"/>
      <c r="K93" s="91"/>
      <c r="L93" s="91"/>
      <c r="M93" s="91"/>
      <c r="N93" s="91"/>
      <c r="O93" s="91"/>
      <c r="P93" s="91"/>
      <c r="Q93" s="91"/>
      <c r="R93" s="91"/>
      <c r="S93" s="91"/>
      <c r="T93" s="91"/>
      <c r="U93" s="91"/>
      <c r="V93" s="91"/>
      <c r="W93" s="91"/>
      <c r="X93" s="91"/>
      <c r="Y93" s="91"/>
      <c r="Z93" s="93"/>
      <c r="AA93" s="91"/>
      <c r="AB93" s="91"/>
      <c r="AC93" s="91"/>
      <c r="AD93" s="91"/>
      <c r="AE93" s="91"/>
      <c r="AF93" s="128"/>
      <c r="AG93" s="93"/>
      <c r="AH93" s="91"/>
      <c r="AI93" s="91"/>
      <c r="AJ93" s="91"/>
      <c r="AK93" s="91"/>
      <c r="AL93" s="91"/>
      <c r="AM93" s="91"/>
      <c r="AN93" s="91"/>
      <c r="AO93" s="91"/>
      <c r="AP93" s="91"/>
      <c r="AQ93" s="91"/>
      <c r="AR93" s="91"/>
      <c r="AS93" s="91"/>
      <c r="AT93" s="91"/>
      <c r="AU93" s="91"/>
      <c r="AV93" s="91"/>
      <c r="AW93" s="91"/>
      <c r="AX93" s="91"/>
      <c r="AY93" s="91"/>
    </row>
    <row r="94">
      <c r="A94" s="91"/>
      <c r="B94" s="91"/>
      <c r="C94" s="91"/>
      <c r="D94" s="91"/>
      <c r="E94" s="91"/>
      <c r="F94" s="91"/>
      <c r="G94" s="91"/>
      <c r="H94" s="93"/>
      <c r="I94" s="91"/>
      <c r="J94" s="91"/>
      <c r="K94" s="91"/>
      <c r="L94" s="91"/>
      <c r="M94" s="91"/>
      <c r="N94" s="91"/>
      <c r="O94" s="91"/>
      <c r="P94" s="91"/>
      <c r="Q94" s="91"/>
      <c r="R94" s="91"/>
      <c r="S94" s="91"/>
      <c r="T94" s="91"/>
      <c r="U94" s="91"/>
      <c r="V94" s="91"/>
      <c r="W94" s="91"/>
      <c r="X94" s="91"/>
      <c r="Y94" s="91"/>
      <c r="Z94" s="93"/>
      <c r="AA94" s="91"/>
      <c r="AB94" s="91"/>
      <c r="AC94" s="91"/>
      <c r="AD94" s="91"/>
      <c r="AE94" s="91"/>
      <c r="AF94" s="128"/>
      <c r="AG94" s="93"/>
      <c r="AH94" s="91"/>
      <c r="AI94" s="91"/>
      <c r="AJ94" s="91"/>
      <c r="AK94" s="91"/>
      <c r="AL94" s="91"/>
      <c r="AM94" s="91"/>
      <c r="AN94" s="91"/>
      <c r="AO94" s="91"/>
      <c r="AP94" s="91"/>
      <c r="AQ94" s="91"/>
      <c r="AR94" s="91"/>
      <c r="AS94" s="91"/>
      <c r="AT94" s="91"/>
      <c r="AU94" s="91"/>
      <c r="AV94" s="91"/>
      <c r="AW94" s="91"/>
      <c r="AX94" s="91"/>
      <c r="AY94" s="91"/>
    </row>
    <row r="95">
      <c r="A95" s="91"/>
      <c r="B95" s="91"/>
      <c r="C95" s="91"/>
      <c r="D95" s="91"/>
      <c r="E95" s="91"/>
      <c r="F95" s="91"/>
      <c r="G95" s="91"/>
      <c r="H95" s="93"/>
      <c r="I95" s="91"/>
      <c r="J95" s="91"/>
      <c r="K95" s="91"/>
      <c r="L95" s="91"/>
      <c r="M95" s="91"/>
      <c r="N95" s="91"/>
      <c r="O95" s="91"/>
      <c r="P95" s="91"/>
      <c r="Q95" s="91"/>
      <c r="R95" s="91"/>
      <c r="S95" s="91"/>
      <c r="T95" s="91"/>
      <c r="U95" s="91"/>
      <c r="V95" s="91"/>
      <c r="W95" s="91"/>
      <c r="X95" s="91"/>
      <c r="Y95" s="91"/>
      <c r="Z95" s="93"/>
      <c r="AA95" s="91"/>
      <c r="AB95" s="91"/>
      <c r="AC95" s="91"/>
      <c r="AD95" s="91"/>
      <c r="AE95" s="91"/>
      <c r="AF95" s="128"/>
      <c r="AG95" s="93"/>
      <c r="AH95" s="91"/>
      <c r="AI95" s="91"/>
      <c r="AJ95" s="91"/>
      <c r="AK95" s="91"/>
      <c r="AL95" s="91"/>
      <c r="AM95" s="91"/>
      <c r="AN95" s="91"/>
      <c r="AO95" s="91"/>
      <c r="AP95" s="91"/>
      <c r="AQ95" s="91"/>
      <c r="AR95" s="91"/>
      <c r="AS95" s="91"/>
      <c r="AT95" s="91"/>
      <c r="AU95" s="91"/>
      <c r="AV95" s="91"/>
      <c r="AW95" s="91"/>
      <c r="AX95" s="91"/>
      <c r="AY95" s="91"/>
    </row>
    <row r="96">
      <c r="A96" s="91"/>
      <c r="B96" s="91"/>
      <c r="C96" s="91"/>
      <c r="D96" s="91"/>
      <c r="E96" s="91"/>
      <c r="F96" s="91"/>
      <c r="G96" s="91"/>
      <c r="H96" s="93"/>
      <c r="I96" s="91"/>
      <c r="J96" s="91"/>
      <c r="K96" s="91"/>
      <c r="L96" s="91"/>
      <c r="M96" s="91"/>
      <c r="N96" s="91"/>
      <c r="O96" s="91"/>
      <c r="P96" s="91"/>
      <c r="Q96" s="91"/>
      <c r="R96" s="91"/>
      <c r="S96" s="91"/>
      <c r="T96" s="91"/>
      <c r="U96" s="91"/>
      <c r="V96" s="91"/>
      <c r="W96" s="91"/>
      <c r="X96" s="91"/>
      <c r="Y96" s="91"/>
      <c r="Z96" s="93"/>
      <c r="AA96" s="91"/>
      <c r="AB96" s="91"/>
      <c r="AC96" s="91"/>
      <c r="AD96" s="91"/>
      <c r="AE96" s="91"/>
      <c r="AF96" s="128"/>
      <c r="AG96" s="93"/>
      <c r="AH96" s="91"/>
      <c r="AI96" s="91"/>
      <c r="AJ96" s="91"/>
      <c r="AK96" s="91"/>
      <c r="AL96" s="91"/>
      <c r="AM96" s="91"/>
      <c r="AN96" s="91"/>
      <c r="AO96" s="91"/>
      <c r="AP96" s="91"/>
      <c r="AQ96" s="91"/>
      <c r="AR96" s="91"/>
      <c r="AS96" s="91"/>
      <c r="AT96" s="91"/>
      <c r="AU96" s="91"/>
      <c r="AV96" s="91"/>
      <c r="AW96" s="91"/>
      <c r="AX96" s="91"/>
      <c r="AY96" s="91"/>
    </row>
    <row r="97">
      <c r="A97" s="91"/>
      <c r="B97" s="91"/>
      <c r="C97" s="91"/>
      <c r="D97" s="91"/>
      <c r="E97" s="91"/>
      <c r="F97" s="91"/>
      <c r="G97" s="91"/>
      <c r="H97" s="93"/>
      <c r="I97" s="91"/>
      <c r="J97" s="91"/>
      <c r="K97" s="91"/>
      <c r="L97" s="91"/>
      <c r="M97" s="91"/>
      <c r="N97" s="91"/>
      <c r="O97" s="91"/>
      <c r="P97" s="91"/>
      <c r="Q97" s="91"/>
      <c r="R97" s="91"/>
      <c r="S97" s="91"/>
      <c r="T97" s="91"/>
      <c r="U97" s="91"/>
      <c r="V97" s="91"/>
      <c r="W97" s="91"/>
      <c r="X97" s="91"/>
      <c r="Y97" s="91"/>
      <c r="Z97" s="93"/>
      <c r="AA97" s="91"/>
      <c r="AB97" s="91"/>
      <c r="AC97" s="91"/>
      <c r="AD97" s="91"/>
      <c r="AE97" s="91"/>
      <c r="AF97" s="128"/>
      <c r="AG97" s="93"/>
      <c r="AH97" s="91"/>
      <c r="AI97" s="91"/>
      <c r="AJ97" s="91"/>
      <c r="AK97" s="91"/>
      <c r="AL97" s="91"/>
      <c r="AM97" s="91"/>
      <c r="AN97" s="91"/>
      <c r="AO97" s="91"/>
      <c r="AP97" s="91"/>
      <c r="AQ97" s="91"/>
      <c r="AR97" s="91"/>
      <c r="AS97" s="91"/>
      <c r="AT97" s="91"/>
      <c r="AU97" s="91"/>
      <c r="AV97" s="91"/>
      <c r="AW97" s="91"/>
      <c r="AX97" s="91"/>
      <c r="AY97" s="91"/>
    </row>
    <row r="98">
      <c r="A98" s="91"/>
      <c r="B98" s="91"/>
      <c r="C98" s="91"/>
      <c r="D98" s="91"/>
      <c r="E98" s="91"/>
      <c r="F98" s="91"/>
      <c r="G98" s="91"/>
      <c r="H98" s="93"/>
      <c r="I98" s="91"/>
      <c r="J98" s="91"/>
      <c r="K98" s="91"/>
      <c r="L98" s="91"/>
      <c r="M98" s="91"/>
      <c r="N98" s="91"/>
      <c r="O98" s="91"/>
      <c r="P98" s="91"/>
      <c r="Q98" s="91"/>
      <c r="R98" s="91"/>
      <c r="S98" s="91"/>
      <c r="T98" s="91"/>
      <c r="U98" s="91"/>
      <c r="V98" s="91"/>
      <c r="W98" s="91"/>
      <c r="X98" s="91"/>
      <c r="Y98" s="91"/>
      <c r="Z98" s="93"/>
      <c r="AA98" s="91"/>
      <c r="AB98" s="91"/>
      <c r="AC98" s="91"/>
      <c r="AD98" s="91"/>
      <c r="AE98" s="91"/>
      <c r="AF98" s="128"/>
      <c r="AG98" s="93"/>
      <c r="AH98" s="91"/>
      <c r="AI98" s="91"/>
      <c r="AJ98" s="91"/>
      <c r="AK98" s="91"/>
      <c r="AL98" s="91"/>
      <c r="AM98" s="91"/>
      <c r="AN98" s="91"/>
      <c r="AO98" s="91"/>
      <c r="AP98" s="91"/>
      <c r="AQ98" s="91"/>
      <c r="AR98" s="91"/>
      <c r="AS98" s="91"/>
      <c r="AT98" s="91"/>
      <c r="AU98" s="91"/>
      <c r="AV98" s="91"/>
      <c r="AW98" s="91"/>
      <c r="AX98" s="91"/>
      <c r="AY98" s="91"/>
    </row>
    <row r="99">
      <c r="A99" s="91"/>
      <c r="B99" s="91"/>
      <c r="C99" s="91"/>
      <c r="D99" s="91"/>
      <c r="E99" s="91"/>
      <c r="F99" s="91"/>
      <c r="G99" s="91"/>
      <c r="H99" s="93"/>
      <c r="I99" s="91"/>
      <c r="J99" s="91"/>
      <c r="K99" s="91"/>
      <c r="L99" s="91"/>
      <c r="M99" s="91"/>
      <c r="N99" s="91"/>
      <c r="O99" s="91"/>
      <c r="P99" s="91"/>
      <c r="Q99" s="91"/>
      <c r="R99" s="91"/>
      <c r="S99" s="91"/>
      <c r="T99" s="91"/>
      <c r="U99" s="91"/>
      <c r="V99" s="91"/>
      <c r="W99" s="91"/>
      <c r="X99" s="91"/>
      <c r="Y99" s="91"/>
      <c r="Z99" s="93"/>
      <c r="AA99" s="91"/>
      <c r="AB99" s="91"/>
      <c r="AC99" s="91"/>
      <c r="AD99" s="91"/>
      <c r="AE99" s="91"/>
      <c r="AF99" s="128"/>
      <c r="AG99" s="93"/>
      <c r="AH99" s="91"/>
      <c r="AI99" s="91"/>
      <c r="AJ99" s="91"/>
      <c r="AK99" s="91"/>
      <c r="AL99" s="91"/>
      <c r="AM99" s="91"/>
      <c r="AN99" s="91"/>
      <c r="AO99" s="91"/>
      <c r="AP99" s="91"/>
      <c r="AQ99" s="91"/>
      <c r="AR99" s="91"/>
      <c r="AS99" s="91"/>
      <c r="AT99" s="91"/>
      <c r="AU99" s="91"/>
      <c r="AV99" s="91"/>
      <c r="AW99" s="91"/>
      <c r="AX99" s="91"/>
      <c r="AY99" s="91"/>
    </row>
    <row r="100">
      <c r="A100" s="91"/>
      <c r="B100" s="91"/>
      <c r="C100" s="91"/>
      <c r="D100" s="91"/>
      <c r="E100" s="91"/>
      <c r="F100" s="91"/>
      <c r="G100" s="91"/>
      <c r="H100" s="93"/>
      <c r="I100" s="91"/>
      <c r="J100" s="91"/>
      <c r="K100" s="91"/>
      <c r="L100" s="91"/>
      <c r="M100" s="91"/>
      <c r="N100" s="91"/>
      <c r="O100" s="91"/>
      <c r="P100" s="91"/>
      <c r="Q100" s="91"/>
      <c r="R100" s="91"/>
      <c r="S100" s="91"/>
      <c r="T100" s="91"/>
      <c r="U100" s="91"/>
      <c r="V100" s="91"/>
      <c r="W100" s="91"/>
      <c r="X100" s="91"/>
      <c r="Y100" s="91"/>
      <c r="Z100" s="93"/>
      <c r="AA100" s="91"/>
      <c r="AB100" s="91"/>
      <c r="AC100" s="91"/>
      <c r="AD100" s="91"/>
      <c r="AE100" s="91"/>
      <c r="AF100" s="128"/>
      <c r="AG100" s="93"/>
      <c r="AH100" s="91"/>
      <c r="AI100" s="91"/>
      <c r="AJ100" s="91"/>
      <c r="AK100" s="91"/>
      <c r="AL100" s="91"/>
      <c r="AM100" s="91"/>
      <c r="AN100" s="91"/>
      <c r="AO100" s="91"/>
      <c r="AP100" s="91"/>
      <c r="AQ100" s="91"/>
      <c r="AR100" s="91"/>
      <c r="AS100" s="91"/>
      <c r="AT100" s="91"/>
      <c r="AU100" s="91"/>
      <c r="AV100" s="91"/>
      <c r="AW100" s="91"/>
      <c r="AX100" s="91"/>
      <c r="AY100" s="91"/>
    </row>
    <row r="101">
      <c r="A101" s="91"/>
      <c r="B101" s="91"/>
      <c r="C101" s="91"/>
      <c r="D101" s="91"/>
      <c r="E101" s="91"/>
      <c r="F101" s="91"/>
      <c r="G101" s="91"/>
      <c r="H101" s="93"/>
      <c r="I101" s="91"/>
      <c r="J101" s="91"/>
      <c r="K101" s="91"/>
      <c r="L101" s="91"/>
      <c r="M101" s="91"/>
      <c r="N101" s="91"/>
      <c r="O101" s="91"/>
      <c r="P101" s="91"/>
      <c r="Q101" s="91"/>
      <c r="R101" s="91"/>
      <c r="S101" s="91"/>
      <c r="T101" s="91"/>
      <c r="U101" s="91"/>
      <c r="V101" s="91"/>
      <c r="W101" s="91"/>
      <c r="X101" s="91"/>
      <c r="Y101" s="91"/>
      <c r="Z101" s="93"/>
      <c r="AA101" s="91"/>
      <c r="AB101" s="91"/>
      <c r="AC101" s="91"/>
      <c r="AD101" s="91"/>
      <c r="AE101" s="91"/>
      <c r="AF101" s="128"/>
      <c r="AG101" s="93"/>
      <c r="AH101" s="91"/>
      <c r="AI101" s="91"/>
      <c r="AJ101" s="91"/>
      <c r="AK101" s="91"/>
      <c r="AL101" s="91"/>
      <c r="AM101" s="91"/>
      <c r="AN101" s="91"/>
      <c r="AO101" s="91"/>
      <c r="AP101" s="91"/>
      <c r="AQ101" s="91"/>
      <c r="AR101" s="91"/>
      <c r="AS101" s="91"/>
      <c r="AT101" s="91"/>
      <c r="AU101" s="91"/>
      <c r="AV101" s="91"/>
      <c r="AW101" s="91"/>
      <c r="AX101" s="91"/>
      <c r="AY101" s="91"/>
    </row>
    <row r="102">
      <c r="A102" s="91"/>
      <c r="B102" s="91"/>
      <c r="C102" s="91"/>
      <c r="D102" s="91"/>
      <c r="E102" s="91"/>
      <c r="F102" s="91"/>
      <c r="G102" s="91"/>
      <c r="H102" s="93"/>
      <c r="I102" s="91"/>
      <c r="J102" s="91"/>
      <c r="K102" s="91"/>
      <c r="L102" s="91"/>
      <c r="M102" s="91"/>
      <c r="N102" s="91"/>
      <c r="O102" s="91"/>
      <c r="P102" s="91"/>
      <c r="Q102" s="91"/>
      <c r="R102" s="91"/>
      <c r="S102" s="91"/>
      <c r="T102" s="91"/>
      <c r="U102" s="91"/>
      <c r="V102" s="91"/>
      <c r="W102" s="91"/>
      <c r="X102" s="91"/>
      <c r="Y102" s="91"/>
      <c r="Z102" s="93"/>
      <c r="AA102" s="91"/>
      <c r="AB102" s="91"/>
      <c r="AC102" s="91"/>
      <c r="AD102" s="91"/>
      <c r="AE102" s="91"/>
      <c r="AF102" s="128"/>
      <c r="AG102" s="93"/>
      <c r="AH102" s="91"/>
      <c r="AI102" s="91"/>
      <c r="AJ102" s="91"/>
      <c r="AK102" s="91"/>
      <c r="AL102" s="91"/>
      <c r="AM102" s="91"/>
      <c r="AN102" s="91"/>
      <c r="AO102" s="91"/>
      <c r="AP102" s="91"/>
      <c r="AQ102" s="91"/>
      <c r="AR102" s="91"/>
      <c r="AS102" s="91"/>
      <c r="AT102" s="91"/>
      <c r="AU102" s="91"/>
      <c r="AV102" s="91"/>
      <c r="AW102" s="91"/>
      <c r="AX102" s="91"/>
      <c r="AY102" s="91"/>
    </row>
    <row r="103">
      <c r="A103" s="91"/>
      <c r="B103" s="91"/>
      <c r="C103" s="91"/>
      <c r="D103" s="91"/>
      <c r="E103" s="91"/>
      <c r="F103" s="91"/>
      <c r="G103" s="91"/>
      <c r="H103" s="93"/>
      <c r="I103" s="91"/>
      <c r="J103" s="91"/>
      <c r="K103" s="91"/>
      <c r="L103" s="91"/>
      <c r="M103" s="91"/>
      <c r="N103" s="91"/>
      <c r="O103" s="91"/>
      <c r="P103" s="91"/>
      <c r="Q103" s="91"/>
      <c r="R103" s="91"/>
      <c r="S103" s="91"/>
      <c r="T103" s="91"/>
      <c r="U103" s="91"/>
      <c r="V103" s="91"/>
      <c r="W103" s="91"/>
      <c r="X103" s="91"/>
      <c r="Y103" s="91"/>
      <c r="Z103" s="93"/>
      <c r="AA103" s="91"/>
      <c r="AB103" s="91"/>
      <c r="AC103" s="91"/>
      <c r="AD103" s="91"/>
      <c r="AE103" s="91"/>
      <c r="AF103" s="128"/>
      <c r="AG103" s="93"/>
      <c r="AH103" s="91"/>
      <c r="AI103" s="91"/>
      <c r="AJ103" s="91"/>
      <c r="AK103" s="91"/>
      <c r="AL103" s="91"/>
      <c r="AM103" s="91"/>
      <c r="AN103" s="91"/>
      <c r="AO103" s="91"/>
      <c r="AP103" s="91"/>
      <c r="AQ103" s="91"/>
      <c r="AR103" s="91"/>
      <c r="AS103" s="91"/>
      <c r="AT103" s="91"/>
      <c r="AU103" s="91"/>
      <c r="AV103" s="91"/>
      <c r="AW103" s="91"/>
      <c r="AX103" s="91"/>
      <c r="AY103" s="91"/>
    </row>
    <row r="104">
      <c r="A104" s="91"/>
      <c r="B104" s="91"/>
      <c r="C104" s="91"/>
      <c r="D104" s="91"/>
      <c r="E104" s="91"/>
      <c r="F104" s="91"/>
      <c r="G104" s="91"/>
      <c r="H104" s="93"/>
      <c r="I104" s="91"/>
      <c r="J104" s="91"/>
      <c r="K104" s="91"/>
      <c r="L104" s="91"/>
      <c r="M104" s="91"/>
      <c r="N104" s="91"/>
      <c r="O104" s="91"/>
      <c r="P104" s="91"/>
      <c r="Q104" s="91"/>
      <c r="R104" s="91"/>
      <c r="S104" s="91"/>
      <c r="T104" s="91"/>
      <c r="U104" s="91"/>
      <c r="V104" s="91"/>
      <c r="W104" s="91"/>
      <c r="X104" s="91"/>
      <c r="Y104" s="91"/>
      <c r="Z104" s="93"/>
      <c r="AA104" s="91"/>
      <c r="AB104" s="91"/>
      <c r="AC104" s="91"/>
      <c r="AD104" s="91"/>
      <c r="AE104" s="91"/>
      <c r="AF104" s="128"/>
      <c r="AG104" s="93"/>
      <c r="AH104" s="91"/>
      <c r="AI104" s="91"/>
      <c r="AJ104" s="91"/>
      <c r="AK104" s="91"/>
      <c r="AL104" s="91"/>
      <c r="AM104" s="91"/>
      <c r="AN104" s="91"/>
      <c r="AO104" s="91"/>
      <c r="AP104" s="91"/>
      <c r="AQ104" s="91"/>
      <c r="AR104" s="91"/>
      <c r="AS104" s="91"/>
      <c r="AT104" s="91"/>
      <c r="AU104" s="91"/>
      <c r="AV104" s="91"/>
      <c r="AW104" s="91"/>
      <c r="AX104" s="91"/>
      <c r="AY104" s="91"/>
    </row>
    <row r="105">
      <c r="A105" s="91"/>
      <c r="B105" s="91"/>
      <c r="C105" s="91"/>
      <c r="D105" s="91"/>
      <c r="E105" s="91"/>
      <c r="F105" s="91"/>
      <c r="G105" s="91"/>
      <c r="H105" s="93"/>
      <c r="I105" s="91"/>
      <c r="J105" s="91"/>
      <c r="K105" s="91"/>
      <c r="L105" s="91"/>
      <c r="M105" s="91"/>
      <c r="N105" s="91"/>
      <c r="O105" s="91"/>
      <c r="P105" s="91"/>
      <c r="Q105" s="91"/>
      <c r="R105" s="91"/>
      <c r="S105" s="91"/>
      <c r="T105" s="91"/>
      <c r="U105" s="91"/>
      <c r="V105" s="91"/>
      <c r="W105" s="91"/>
      <c r="X105" s="91"/>
      <c r="Y105" s="91"/>
      <c r="Z105" s="93"/>
      <c r="AA105" s="91"/>
      <c r="AB105" s="91"/>
      <c r="AC105" s="91"/>
      <c r="AD105" s="91"/>
      <c r="AE105" s="91"/>
      <c r="AF105" s="128"/>
      <c r="AG105" s="93"/>
      <c r="AH105" s="91"/>
      <c r="AI105" s="91"/>
      <c r="AJ105" s="91"/>
      <c r="AK105" s="91"/>
      <c r="AL105" s="91"/>
      <c r="AM105" s="91"/>
      <c r="AN105" s="91"/>
      <c r="AO105" s="91"/>
      <c r="AP105" s="91"/>
      <c r="AQ105" s="91"/>
      <c r="AR105" s="91"/>
      <c r="AS105" s="91"/>
      <c r="AT105" s="91"/>
      <c r="AU105" s="91"/>
      <c r="AV105" s="91"/>
      <c r="AW105" s="91"/>
      <c r="AX105" s="91"/>
      <c r="AY105" s="91"/>
    </row>
    <row r="106">
      <c r="A106" s="91"/>
      <c r="B106" s="91"/>
      <c r="C106" s="91"/>
      <c r="D106" s="91"/>
      <c r="E106" s="91"/>
      <c r="F106" s="91"/>
      <c r="G106" s="91"/>
      <c r="H106" s="93"/>
      <c r="I106" s="91"/>
      <c r="J106" s="91"/>
      <c r="K106" s="91"/>
      <c r="L106" s="91"/>
      <c r="M106" s="91"/>
      <c r="N106" s="91"/>
      <c r="O106" s="91"/>
      <c r="P106" s="91"/>
      <c r="Q106" s="91"/>
      <c r="R106" s="91"/>
      <c r="S106" s="91"/>
      <c r="T106" s="91"/>
      <c r="U106" s="91"/>
      <c r="V106" s="91"/>
      <c r="W106" s="91"/>
      <c r="X106" s="91"/>
      <c r="Y106" s="91"/>
      <c r="Z106" s="93"/>
      <c r="AA106" s="91"/>
      <c r="AB106" s="91"/>
      <c r="AC106" s="91"/>
      <c r="AD106" s="91"/>
      <c r="AE106" s="91"/>
      <c r="AF106" s="128"/>
      <c r="AG106" s="93"/>
      <c r="AH106" s="91"/>
      <c r="AI106" s="91"/>
      <c r="AJ106" s="91"/>
      <c r="AK106" s="91"/>
      <c r="AL106" s="91"/>
      <c r="AM106" s="91"/>
      <c r="AN106" s="91"/>
      <c r="AO106" s="91"/>
      <c r="AP106" s="91"/>
      <c r="AQ106" s="91"/>
      <c r="AR106" s="91"/>
      <c r="AS106" s="91"/>
      <c r="AT106" s="91"/>
      <c r="AU106" s="91"/>
      <c r="AV106" s="91"/>
      <c r="AW106" s="91"/>
      <c r="AX106" s="91"/>
      <c r="AY106" s="91"/>
    </row>
    <row r="107">
      <c r="A107" s="91"/>
      <c r="B107" s="91"/>
      <c r="C107" s="91"/>
      <c r="D107" s="91"/>
      <c r="E107" s="91"/>
      <c r="F107" s="91"/>
      <c r="G107" s="91"/>
      <c r="H107" s="93"/>
      <c r="I107" s="91"/>
      <c r="J107" s="91"/>
      <c r="K107" s="91"/>
      <c r="L107" s="91"/>
      <c r="M107" s="91"/>
      <c r="N107" s="91"/>
      <c r="O107" s="91"/>
      <c r="P107" s="91"/>
      <c r="Q107" s="91"/>
      <c r="R107" s="91"/>
      <c r="S107" s="91"/>
      <c r="T107" s="91"/>
      <c r="U107" s="91"/>
      <c r="V107" s="91"/>
      <c r="W107" s="91"/>
      <c r="X107" s="91"/>
      <c r="Y107" s="91"/>
      <c r="Z107" s="93"/>
      <c r="AA107" s="91"/>
      <c r="AB107" s="91"/>
      <c r="AC107" s="91"/>
      <c r="AD107" s="91"/>
      <c r="AE107" s="91"/>
      <c r="AF107" s="128"/>
      <c r="AG107" s="93"/>
      <c r="AH107" s="91"/>
      <c r="AI107" s="91"/>
      <c r="AJ107" s="91"/>
      <c r="AK107" s="91"/>
      <c r="AL107" s="91"/>
      <c r="AM107" s="91"/>
      <c r="AN107" s="91"/>
      <c r="AO107" s="91"/>
      <c r="AP107" s="91"/>
      <c r="AQ107" s="91"/>
      <c r="AR107" s="91"/>
      <c r="AS107" s="91"/>
      <c r="AT107" s="91"/>
      <c r="AU107" s="91"/>
      <c r="AV107" s="91"/>
      <c r="AW107" s="91"/>
      <c r="AX107" s="91"/>
      <c r="AY107" s="91"/>
    </row>
    <row r="108">
      <c r="A108" s="91"/>
      <c r="B108" s="91"/>
      <c r="C108" s="91"/>
      <c r="D108" s="91"/>
      <c r="E108" s="91"/>
      <c r="F108" s="91"/>
      <c r="G108" s="91"/>
      <c r="H108" s="93"/>
      <c r="I108" s="91"/>
      <c r="J108" s="91"/>
      <c r="K108" s="91"/>
      <c r="L108" s="91"/>
      <c r="M108" s="91"/>
      <c r="N108" s="91"/>
      <c r="O108" s="91"/>
      <c r="P108" s="91"/>
      <c r="Q108" s="91"/>
      <c r="R108" s="91"/>
      <c r="S108" s="91"/>
      <c r="T108" s="91"/>
      <c r="U108" s="91"/>
      <c r="V108" s="91"/>
      <c r="W108" s="91"/>
      <c r="X108" s="91"/>
      <c r="Y108" s="91"/>
      <c r="Z108" s="93"/>
      <c r="AA108" s="91"/>
      <c r="AB108" s="91"/>
      <c r="AC108" s="91"/>
      <c r="AD108" s="91"/>
      <c r="AE108" s="91"/>
      <c r="AF108" s="128"/>
      <c r="AG108" s="93"/>
      <c r="AH108" s="91"/>
      <c r="AI108" s="91"/>
      <c r="AJ108" s="91"/>
      <c r="AK108" s="91"/>
      <c r="AL108" s="91"/>
      <c r="AM108" s="91"/>
      <c r="AN108" s="91"/>
      <c r="AO108" s="91"/>
      <c r="AP108" s="91"/>
      <c r="AQ108" s="91"/>
      <c r="AR108" s="91"/>
      <c r="AS108" s="91"/>
      <c r="AT108" s="91"/>
      <c r="AU108" s="91"/>
      <c r="AV108" s="91"/>
      <c r="AW108" s="91"/>
      <c r="AX108" s="91"/>
      <c r="AY108" s="91"/>
    </row>
    <row r="109">
      <c r="A109" s="91"/>
      <c r="B109" s="91"/>
      <c r="C109" s="91"/>
      <c r="D109" s="91"/>
      <c r="E109" s="91"/>
      <c r="F109" s="91"/>
      <c r="G109" s="91"/>
      <c r="H109" s="93"/>
      <c r="I109" s="91"/>
      <c r="J109" s="91"/>
      <c r="K109" s="91"/>
      <c r="L109" s="91"/>
      <c r="M109" s="91"/>
      <c r="N109" s="91"/>
      <c r="O109" s="91"/>
      <c r="P109" s="91"/>
      <c r="Q109" s="91"/>
      <c r="R109" s="91"/>
      <c r="S109" s="91"/>
      <c r="T109" s="91"/>
      <c r="U109" s="91"/>
      <c r="V109" s="91"/>
      <c r="W109" s="91"/>
      <c r="X109" s="91"/>
      <c r="Y109" s="91"/>
      <c r="Z109" s="93"/>
      <c r="AA109" s="91"/>
      <c r="AB109" s="91"/>
      <c r="AC109" s="91"/>
      <c r="AD109" s="91"/>
      <c r="AE109" s="91"/>
      <c r="AF109" s="128"/>
      <c r="AG109" s="93"/>
      <c r="AH109" s="91"/>
      <c r="AI109" s="91"/>
      <c r="AJ109" s="91"/>
      <c r="AK109" s="91"/>
      <c r="AL109" s="91"/>
      <c r="AM109" s="91"/>
      <c r="AN109" s="91"/>
      <c r="AO109" s="91"/>
      <c r="AP109" s="91"/>
      <c r="AQ109" s="91"/>
      <c r="AR109" s="91"/>
      <c r="AS109" s="91"/>
      <c r="AT109" s="91"/>
      <c r="AU109" s="91"/>
      <c r="AV109" s="91"/>
      <c r="AW109" s="91"/>
      <c r="AX109" s="91"/>
      <c r="AY109" s="91"/>
    </row>
    <row r="110">
      <c r="A110" s="91"/>
      <c r="B110" s="91"/>
      <c r="C110" s="91"/>
      <c r="D110" s="91"/>
      <c r="E110" s="91"/>
      <c r="F110" s="91"/>
      <c r="G110" s="91"/>
      <c r="H110" s="93"/>
      <c r="I110" s="91"/>
      <c r="J110" s="91"/>
      <c r="K110" s="91"/>
      <c r="L110" s="91"/>
      <c r="M110" s="91"/>
      <c r="N110" s="91"/>
      <c r="O110" s="91"/>
      <c r="P110" s="91"/>
      <c r="Q110" s="91"/>
      <c r="R110" s="91"/>
      <c r="S110" s="91"/>
      <c r="T110" s="91"/>
      <c r="U110" s="91"/>
      <c r="V110" s="91"/>
      <c r="W110" s="91"/>
      <c r="X110" s="91"/>
      <c r="Y110" s="91"/>
      <c r="Z110" s="93"/>
      <c r="AA110" s="91"/>
      <c r="AB110" s="91"/>
      <c r="AC110" s="91"/>
      <c r="AD110" s="91"/>
      <c r="AE110" s="91"/>
      <c r="AF110" s="128"/>
      <c r="AG110" s="93"/>
      <c r="AH110" s="91"/>
      <c r="AI110" s="91"/>
      <c r="AJ110" s="91"/>
      <c r="AK110" s="91"/>
      <c r="AL110" s="91"/>
      <c r="AM110" s="91"/>
      <c r="AN110" s="91"/>
      <c r="AO110" s="91"/>
      <c r="AP110" s="91"/>
      <c r="AQ110" s="91"/>
      <c r="AR110" s="91"/>
      <c r="AS110" s="91"/>
      <c r="AT110" s="91"/>
      <c r="AU110" s="91"/>
      <c r="AV110" s="91"/>
      <c r="AW110" s="91"/>
      <c r="AX110" s="91"/>
      <c r="AY110" s="91"/>
    </row>
    <row r="111">
      <c r="A111" s="91"/>
      <c r="B111" s="91"/>
      <c r="C111" s="91"/>
      <c r="D111" s="91"/>
      <c r="E111" s="91"/>
      <c r="F111" s="91"/>
      <c r="G111" s="91"/>
      <c r="H111" s="93"/>
      <c r="I111" s="91"/>
      <c r="J111" s="91"/>
      <c r="K111" s="91"/>
      <c r="L111" s="91"/>
      <c r="M111" s="91"/>
      <c r="N111" s="91"/>
      <c r="O111" s="91"/>
      <c r="P111" s="91"/>
      <c r="Q111" s="91"/>
      <c r="R111" s="91"/>
      <c r="S111" s="91"/>
      <c r="T111" s="91"/>
      <c r="U111" s="91"/>
      <c r="V111" s="91"/>
      <c r="W111" s="91"/>
      <c r="X111" s="91"/>
      <c r="Y111" s="91"/>
      <c r="Z111" s="93"/>
      <c r="AA111" s="91"/>
      <c r="AB111" s="91"/>
      <c r="AC111" s="91"/>
      <c r="AD111" s="91"/>
      <c r="AE111" s="91"/>
      <c r="AF111" s="128"/>
      <c r="AG111" s="93"/>
      <c r="AH111" s="91"/>
      <c r="AI111" s="91"/>
      <c r="AJ111" s="91"/>
      <c r="AK111" s="91"/>
      <c r="AL111" s="91"/>
      <c r="AM111" s="91"/>
      <c r="AN111" s="91"/>
      <c r="AO111" s="91"/>
      <c r="AP111" s="91"/>
      <c r="AQ111" s="91"/>
      <c r="AR111" s="91"/>
      <c r="AS111" s="91"/>
      <c r="AT111" s="91"/>
      <c r="AU111" s="91"/>
      <c r="AV111" s="91"/>
      <c r="AW111" s="91"/>
      <c r="AX111" s="91"/>
      <c r="AY111" s="91"/>
    </row>
    <row r="112">
      <c r="A112" s="91"/>
      <c r="B112" s="91"/>
      <c r="C112" s="91"/>
      <c r="D112" s="91"/>
      <c r="E112" s="91"/>
      <c r="F112" s="91"/>
      <c r="G112" s="91"/>
      <c r="H112" s="93"/>
      <c r="I112" s="91"/>
      <c r="J112" s="91"/>
      <c r="K112" s="91"/>
      <c r="L112" s="91"/>
      <c r="M112" s="91"/>
      <c r="N112" s="91"/>
      <c r="O112" s="91"/>
      <c r="P112" s="91"/>
      <c r="Q112" s="91"/>
      <c r="R112" s="91"/>
      <c r="S112" s="91"/>
      <c r="T112" s="91"/>
      <c r="U112" s="91"/>
      <c r="V112" s="91"/>
      <c r="W112" s="91"/>
      <c r="X112" s="91"/>
      <c r="Y112" s="91"/>
      <c r="Z112" s="93"/>
      <c r="AA112" s="91"/>
      <c r="AB112" s="91"/>
      <c r="AC112" s="91"/>
      <c r="AD112" s="91"/>
      <c r="AE112" s="91"/>
      <c r="AF112" s="128"/>
      <c r="AG112" s="93"/>
      <c r="AH112" s="91"/>
      <c r="AI112" s="91"/>
      <c r="AJ112" s="91"/>
      <c r="AK112" s="91"/>
      <c r="AL112" s="91"/>
      <c r="AM112" s="91"/>
      <c r="AN112" s="91"/>
      <c r="AO112" s="91"/>
      <c r="AP112" s="91"/>
      <c r="AQ112" s="91"/>
      <c r="AR112" s="91"/>
      <c r="AS112" s="91"/>
      <c r="AT112" s="91"/>
      <c r="AU112" s="91"/>
      <c r="AV112" s="91"/>
      <c r="AW112" s="91"/>
      <c r="AX112" s="91"/>
      <c r="AY112" s="91"/>
    </row>
    <row r="113">
      <c r="A113" s="91"/>
      <c r="B113" s="91"/>
      <c r="C113" s="91"/>
      <c r="D113" s="91"/>
      <c r="E113" s="91"/>
      <c r="F113" s="91"/>
      <c r="G113" s="91"/>
      <c r="H113" s="93"/>
      <c r="I113" s="91"/>
      <c r="J113" s="91"/>
      <c r="K113" s="91"/>
      <c r="L113" s="91"/>
      <c r="M113" s="91"/>
      <c r="N113" s="91"/>
      <c r="O113" s="91"/>
      <c r="P113" s="91"/>
      <c r="Q113" s="91"/>
      <c r="R113" s="91"/>
      <c r="S113" s="91"/>
      <c r="T113" s="91"/>
      <c r="U113" s="91"/>
      <c r="V113" s="91"/>
      <c r="W113" s="91"/>
      <c r="X113" s="91"/>
      <c r="Y113" s="91"/>
      <c r="Z113" s="93"/>
      <c r="AA113" s="91"/>
      <c r="AB113" s="91"/>
      <c r="AC113" s="91"/>
      <c r="AD113" s="91"/>
      <c r="AE113" s="91"/>
      <c r="AF113" s="128"/>
      <c r="AG113" s="93"/>
      <c r="AH113" s="91"/>
      <c r="AI113" s="91"/>
      <c r="AJ113" s="91"/>
      <c r="AK113" s="91"/>
      <c r="AL113" s="91"/>
      <c r="AM113" s="91"/>
      <c r="AN113" s="91"/>
      <c r="AO113" s="91"/>
      <c r="AP113" s="91"/>
      <c r="AQ113" s="91"/>
      <c r="AR113" s="91"/>
      <c r="AS113" s="91"/>
      <c r="AT113" s="91"/>
      <c r="AU113" s="91"/>
      <c r="AV113" s="91"/>
      <c r="AW113" s="91"/>
      <c r="AX113" s="91"/>
      <c r="AY113" s="91"/>
    </row>
    <row r="114">
      <c r="A114" s="91"/>
      <c r="B114" s="91"/>
      <c r="C114" s="91"/>
      <c r="D114" s="91"/>
      <c r="E114" s="91"/>
      <c r="F114" s="91"/>
      <c r="G114" s="91"/>
      <c r="H114" s="93"/>
      <c r="I114" s="91"/>
      <c r="J114" s="91"/>
      <c r="K114" s="91"/>
      <c r="L114" s="91"/>
      <c r="M114" s="91"/>
      <c r="N114" s="91"/>
      <c r="O114" s="91"/>
      <c r="P114" s="91"/>
      <c r="Q114" s="91"/>
      <c r="R114" s="91"/>
      <c r="S114" s="91"/>
      <c r="T114" s="91"/>
      <c r="U114" s="91"/>
      <c r="V114" s="91"/>
      <c r="W114" s="91"/>
      <c r="X114" s="91"/>
      <c r="Y114" s="91"/>
      <c r="Z114" s="93"/>
      <c r="AA114" s="91"/>
      <c r="AB114" s="91"/>
      <c r="AC114" s="91"/>
      <c r="AD114" s="91"/>
      <c r="AE114" s="91"/>
      <c r="AF114" s="128"/>
      <c r="AG114" s="93"/>
      <c r="AH114" s="91"/>
      <c r="AI114" s="91"/>
      <c r="AJ114" s="91"/>
      <c r="AK114" s="91"/>
      <c r="AL114" s="91"/>
      <c r="AM114" s="91"/>
      <c r="AN114" s="91"/>
      <c r="AO114" s="91"/>
      <c r="AP114" s="91"/>
      <c r="AQ114" s="91"/>
      <c r="AR114" s="91"/>
      <c r="AS114" s="91"/>
      <c r="AT114" s="91"/>
      <c r="AU114" s="91"/>
      <c r="AV114" s="91"/>
      <c r="AW114" s="91"/>
      <c r="AX114" s="91"/>
      <c r="AY114" s="91"/>
    </row>
    <row r="115">
      <c r="A115" s="91"/>
      <c r="B115" s="91"/>
      <c r="C115" s="91"/>
      <c r="D115" s="91"/>
      <c r="E115" s="91"/>
      <c r="F115" s="91"/>
      <c r="G115" s="91"/>
      <c r="H115" s="93"/>
      <c r="I115" s="91"/>
      <c r="J115" s="91"/>
      <c r="K115" s="91"/>
      <c r="L115" s="91"/>
      <c r="M115" s="91"/>
      <c r="N115" s="91"/>
      <c r="O115" s="91"/>
      <c r="P115" s="91"/>
      <c r="Q115" s="91"/>
      <c r="R115" s="91"/>
      <c r="S115" s="91"/>
      <c r="T115" s="91"/>
      <c r="U115" s="91"/>
      <c r="V115" s="91"/>
      <c r="W115" s="91"/>
      <c r="X115" s="91"/>
      <c r="Y115" s="91"/>
      <c r="Z115" s="93"/>
      <c r="AA115" s="91"/>
      <c r="AB115" s="91"/>
      <c r="AC115" s="91"/>
      <c r="AD115" s="91"/>
      <c r="AE115" s="91"/>
      <c r="AF115" s="128"/>
      <c r="AG115" s="93"/>
      <c r="AH115" s="91"/>
      <c r="AI115" s="91"/>
      <c r="AJ115" s="91"/>
      <c r="AK115" s="91"/>
      <c r="AL115" s="91"/>
      <c r="AM115" s="91"/>
      <c r="AN115" s="91"/>
      <c r="AO115" s="91"/>
      <c r="AP115" s="91"/>
      <c r="AQ115" s="91"/>
      <c r="AR115" s="91"/>
      <c r="AS115" s="91"/>
      <c r="AT115" s="91"/>
      <c r="AU115" s="91"/>
      <c r="AV115" s="91"/>
      <c r="AW115" s="91"/>
      <c r="AX115" s="91"/>
      <c r="AY115" s="91"/>
    </row>
    <row r="116">
      <c r="A116" s="91"/>
      <c r="B116" s="91"/>
      <c r="C116" s="91"/>
      <c r="D116" s="91"/>
      <c r="E116" s="91"/>
      <c r="F116" s="91"/>
      <c r="G116" s="91"/>
      <c r="H116" s="93"/>
      <c r="I116" s="91"/>
      <c r="J116" s="91"/>
      <c r="K116" s="91"/>
      <c r="L116" s="91"/>
      <c r="M116" s="91"/>
      <c r="N116" s="91"/>
      <c r="O116" s="91"/>
      <c r="P116" s="91"/>
      <c r="Q116" s="91"/>
      <c r="R116" s="91"/>
      <c r="S116" s="91"/>
      <c r="T116" s="91"/>
      <c r="U116" s="91"/>
      <c r="V116" s="91"/>
      <c r="W116" s="91"/>
      <c r="X116" s="91"/>
      <c r="Y116" s="91"/>
      <c r="Z116" s="93"/>
      <c r="AA116" s="91"/>
      <c r="AB116" s="91"/>
      <c r="AC116" s="91"/>
      <c r="AD116" s="91"/>
      <c r="AE116" s="91"/>
      <c r="AF116" s="128"/>
      <c r="AG116" s="93"/>
      <c r="AH116" s="91"/>
      <c r="AI116" s="91"/>
      <c r="AJ116" s="91"/>
      <c r="AK116" s="91"/>
      <c r="AL116" s="91"/>
      <c r="AM116" s="91"/>
      <c r="AN116" s="91"/>
      <c r="AO116" s="91"/>
      <c r="AP116" s="91"/>
      <c r="AQ116" s="91"/>
      <c r="AR116" s="91"/>
      <c r="AS116" s="91"/>
      <c r="AT116" s="91"/>
      <c r="AU116" s="91"/>
      <c r="AV116" s="91"/>
      <c r="AW116" s="91"/>
      <c r="AX116" s="91"/>
      <c r="AY116" s="91"/>
    </row>
    <row r="117">
      <c r="A117" s="91"/>
      <c r="B117" s="91"/>
      <c r="C117" s="91"/>
      <c r="D117" s="91"/>
      <c r="E117" s="91"/>
      <c r="F117" s="91"/>
      <c r="G117" s="91"/>
      <c r="H117" s="93"/>
      <c r="I117" s="91"/>
      <c r="J117" s="91"/>
      <c r="K117" s="91"/>
      <c r="L117" s="91"/>
      <c r="M117" s="91"/>
      <c r="N117" s="91"/>
      <c r="O117" s="91"/>
      <c r="P117" s="91"/>
      <c r="Q117" s="91"/>
      <c r="R117" s="91"/>
      <c r="S117" s="91"/>
      <c r="T117" s="91"/>
      <c r="U117" s="91"/>
      <c r="V117" s="91"/>
      <c r="W117" s="91"/>
      <c r="X117" s="91"/>
      <c r="Y117" s="91"/>
      <c r="Z117" s="93"/>
      <c r="AA117" s="91"/>
      <c r="AB117" s="91"/>
      <c r="AC117" s="91"/>
      <c r="AD117" s="91"/>
      <c r="AE117" s="91"/>
      <c r="AF117" s="128"/>
      <c r="AG117" s="93"/>
      <c r="AH117" s="91"/>
      <c r="AI117" s="91"/>
      <c r="AJ117" s="91"/>
      <c r="AK117" s="91"/>
      <c r="AL117" s="91"/>
      <c r="AM117" s="91"/>
      <c r="AN117" s="91"/>
      <c r="AO117" s="91"/>
      <c r="AP117" s="91"/>
      <c r="AQ117" s="91"/>
      <c r="AR117" s="91"/>
      <c r="AS117" s="91"/>
      <c r="AT117" s="91"/>
      <c r="AU117" s="91"/>
      <c r="AV117" s="91"/>
      <c r="AW117" s="91"/>
      <c r="AX117" s="91"/>
      <c r="AY117" s="91"/>
    </row>
    <row r="118">
      <c r="A118" s="91"/>
      <c r="B118" s="91"/>
      <c r="C118" s="91"/>
      <c r="D118" s="91"/>
      <c r="E118" s="91"/>
      <c r="F118" s="91"/>
      <c r="G118" s="91"/>
      <c r="H118" s="93"/>
      <c r="I118" s="91"/>
      <c r="J118" s="91"/>
      <c r="K118" s="91"/>
      <c r="L118" s="91"/>
      <c r="M118" s="91"/>
      <c r="N118" s="91"/>
      <c r="O118" s="91"/>
      <c r="P118" s="91"/>
      <c r="Q118" s="91"/>
      <c r="R118" s="91"/>
      <c r="S118" s="91"/>
      <c r="T118" s="91"/>
      <c r="U118" s="91"/>
      <c r="V118" s="91"/>
      <c r="W118" s="91"/>
      <c r="X118" s="91"/>
      <c r="Y118" s="91"/>
      <c r="Z118" s="93"/>
      <c r="AA118" s="91"/>
      <c r="AB118" s="91"/>
      <c r="AC118" s="91"/>
      <c r="AD118" s="91"/>
      <c r="AE118" s="91"/>
      <c r="AF118" s="128"/>
      <c r="AG118" s="93"/>
      <c r="AH118" s="91"/>
      <c r="AI118" s="91"/>
      <c r="AJ118" s="91"/>
      <c r="AK118" s="91"/>
      <c r="AL118" s="91"/>
      <c r="AM118" s="91"/>
      <c r="AN118" s="91"/>
      <c r="AO118" s="91"/>
      <c r="AP118" s="91"/>
      <c r="AQ118" s="91"/>
      <c r="AR118" s="91"/>
      <c r="AS118" s="91"/>
      <c r="AT118" s="91"/>
      <c r="AU118" s="91"/>
      <c r="AV118" s="91"/>
      <c r="AW118" s="91"/>
      <c r="AX118" s="91"/>
      <c r="AY118" s="91"/>
    </row>
    <row r="119">
      <c r="A119" s="91"/>
      <c r="B119" s="91"/>
      <c r="C119" s="91"/>
      <c r="D119" s="91"/>
      <c r="E119" s="91"/>
      <c r="F119" s="91"/>
      <c r="G119" s="91"/>
      <c r="H119" s="93"/>
      <c r="I119" s="91"/>
      <c r="J119" s="91"/>
      <c r="K119" s="91"/>
      <c r="L119" s="91"/>
      <c r="M119" s="91"/>
      <c r="N119" s="91"/>
      <c r="O119" s="91"/>
      <c r="P119" s="91"/>
      <c r="Q119" s="91"/>
      <c r="R119" s="91"/>
      <c r="S119" s="91"/>
      <c r="T119" s="91"/>
      <c r="U119" s="91"/>
      <c r="V119" s="91"/>
      <c r="W119" s="91"/>
      <c r="X119" s="91"/>
      <c r="Y119" s="91"/>
      <c r="Z119" s="93"/>
      <c r="AA119" s="91"/>
      <c r="AB119" s="91"/>
      <c r="AC119" s="91"/>
      <c r="AD119" s="91"/>
      <c r="AE119" s="91"/>
      <c r="AF119" s="128"/>
      <c r="AG119" s="93"/>
      <c r="AH119" s="91"/>
      <c r="AI119" s="91"/>
      <c r="AJ119" s="91"/>
      <c r="AK119" s="91"/>
      <c r="AL119" s="91"/>
      <c r="AM119" s="91"/>
      <c r="AN119" s="91"/>
      <c r="AO119" s="91"/>
      <c r="AP119" s="91"/>
      <c r="AQ119" s="91"/>
      <c r="AR119" s="91"/>
      <c r="AS119" s="91"/>
      <c r="AT119" s="91"/>
      <c r="AU119" s="91"/>
      <c r="AV119" s="91"/>
      <c r="AW119" s="91"/>
      <c r="AX119" s="91"/>
      <c r="AY119" s="91"/>
    </row>
    <row r="120">
      <c r="A120" s="91"/>
      <c r="B120" s="91"/>
      <c r="C120" s="91"/>
      <c r="D120" s="91"/>
      <c r="E120" s="91"/>
      <c r="F120" s="91"/>
      <c r="G120" s="91"/>
      <c r="H120" s="93"/>
      <c r="I120" s="91"/>
      <c r="J120" s="91"/>
      <c r="K120" s="91"/>
      <c r="L120" s="91"/>
      <c r="M120" s="91"/>
      <c r="N120" s="91"/>
      <c r="O120" s="91"/>
      <c r="P120" s="91"/>
      <c r="Q120" s="91"/>
      <c r="R120" s="91"/>
      <c r="S120" s="91"/>
      <c r="T120" s="91"/>
      <c r="U120" s="91"/>
      <c r="V120" s="91"/>
      <c r="W120" s="91"/>
      <c r="X120" s="91"/>
      <c r="Y120" s="91"/>
      <c r="Z120" s="93"/>
      <c r="AA120" s="91"/>
      <c r="AB120" s="91"/>
      <c r="AC120" s="91"/>
      <c r="AD120" s="91"/>
      <c r="AE120" s="91"/>
      <c r="AF120" s="128"/>
      <c r="AG120" s="93"/>
      <c r="AH120" s="91"/>
      <c r="AI120" s="91"/>
      <c r="AJ120" s="91"/>
      <c r="AK120" s="91"/>
      <c r="AL120" s="91"/>
      <c r="AM120" s="91"/>
      <c r="AN120" s="91"/>
      <c r="AO120" s="91"/>
      <c r="AP120" s="91"/>
      <c r="AQ120" s="91"/>
      <c r="AR120" s="91"/>
      <c r="AS120" s="91"/>
      <c r="AT120" s="91"/>
      <c r="AU120" s="91"/>
      <c r="AV120" s="91"/>
      <c r="AW120" s="91"/>
      <c r="AX120" s="91"/>
      <c r="AY120" s="91"/>
    </row>
    <row r="121">
      <c r="A121" s="91"/>
      <c r="B121" s="91"/>
      <c r="C121" s="91"/>
      <c r="D121" s="91"/>
      <c r="E121" s="91"/>
      <c r="F121" s="91"/>
      <c r="G121" s="91"/>
      <c r="H121" s="93"/>
      <c r="I121" s="91"/>
      <c r="J121" s="91"/>
      <c r="K121" s="91"/>
      <c r="L121" s="91"/>
      <c r="M121" s="91"/>
      <c r="N121" s="91"/>
      <c r="O121" s="91"/>
      <c r="P121" s="91"/>
      <c r="Q121" s="91"/>
      <c r="R121" s="91"/>
      <c r="S121" s="91"/>
      <c r="T121" s="91"/>
      <c r="U121" s="91"/>
      <c r="V121" s="91"/>
      <c r="W121" s="91"/>
      <c r="X121" s="91"/>
      <c r="Y121" s="91"/>
      <c r="Z121" s="93"/>
      <c r="AA121" s="91"/>
      <c r="AB121" s="91"/>
      <c r="AC121" s="91"/>
      <c r="AD121" s="91"/>
      <c r="AE121" s="91"/>
      <c r="AF121" s="128"/>
      <c r="AG121" s="93"/>
      <c r="AH121" s="91"/>
      <c r="AI121" s="91"/>
      <c r="AJ121" s="91"/>
      <c r="AK121" s="91"/>
      <c r="AL121" s="91"/>
      <c r="AM121" s="91"/>
      <c r="AN121" s="91"/>
      <c r="AO121" s="91"/>
      <c r="AP121" s="91"/>
      <c r="AQ121" s="91"/>
      <c r="AR121" s="91"/>
      <c r="AS121" s="91"/>
      <c r="AT121" s="91"/>
      <c r="AU121" s="91"/>
      <c r="AV121" s="91"/>
      <c r="AW121" s="91"/>
      <c r="AX121" s="91"/>
      <c r="AY121" s="91"/>
    </row>
    <row r="122">
      <c r="A122" s="91"/>
      <c r="B122" s="91"/>
      <c r="C122" s="91"/>
      <c r="D122" s="91"/>
      <c r="E122" s="91"/>
      <c r="F122" s="91"/>
      <c r="G122" s="91"/>
      <c r="H122" s="93"/>
      <c r="I122" s="91"/>
      <c r="J122" s="91"/>
      <c r="K122" s="91"/>
      <c r="L122" s="91"/>
      <c r="M122" s="91"/>
      <c r="N122" s="91"/>
      <c r="O122" s="91"/>
      <c r="P122" s="91"/>
      <c r="Q122" s="91"/>
      <c r="R122" s="91"/>
      <c r="S122" s="91"/>
      <c r="T122" s="91"/>
      <c r="U122" s="91"/>
      <c r="V122" s="91"/>
      <c r="W122" s="91"/>
      <c r="X122" s="91"/>
      <c r="Y122" s="91"/>
      <c r="Z122" s="93"/>
      <c r="AA122" s="91"/>
      <c r="AB122" s="91"/>
      <c r="AC122" s="91"/>
      <c r="AD122" s="91"/>
      <c r="AE122" s="91"/>
      <c r="AF122" s="128"/>
      <c r="AG122" s="93"/>
      <c r="AH122" s="91"/>
      <c r="AI122" s="91"/>
      <c r="AJ122" s="91"/>
      <c r="AK122" s="91"/>
      <c r="AL122" s="91"/>
      <c r="AM122" s="91"/>
      <c r="AN122" s="91"/>
      <c r="AO122" s="91"/>
      <c r="AP122" s="91"/>
      <c r="AQ122" s="91"/>
      <c r="AR122" s="91"/>
      <c r="AS122" s="91"/>
      <c r="AT122" s="91"/>
      <c r="AU122" s="91"/>
      <c r="AV122" s="91"/>
      <c r="AW122" s="91"/>
      <c r="AX122" s="91"/>
      <c r="AY122" s="91"/>
    </row>
    <row r="123">
      <c r="A123" s="91"/>
      <c r="B123" s="91"/>
      <c r="C123" s="91"/>
      <c r="D123" s="91"/>
      <c r="E123" s="91"/>
      <c r="F123" s="91"/>
      <c r="G123" s="91"/>
      <c r="H123" s="93"/>
      <c r="I123" s="91"/>
      <c r="J123" s="91"/>
      <c r="K123" s="91"/>
      <c r="L123" s="91"/>
      <c r="M123" s="91"/>
      <c r="N123" s="91"/>
      <c r="O123" s="91"/>
      <c r="P123" s="91"/>
      <c r="Q123" s="91"/>
      <c r="R123" s="91"/>
      <c r="S123" s="91"/>
      <c r="T123" s="91"/>
      <c r="U123" s="91"/>
      <c r="V123" s="91"/>
      <c r="W123" s="91"/>
      <c r="X123" s="91"/>
      <c r="Y123" s="91"/>
      <c r="Z123" s="93"/>
      <c r="AA123" s="91"/>
      <c r="AB123" s="91"/>
      <c r="AC123" s="91"/>
      <c r="AD123" s="91"/>
      <c r="AE123" s="91"/>
      <c r="AF123" s="128"/>
      <c r="AG123" s="93"/>
      <c r="AH123" s="91"/>
      <c r="AI123" s="91"/>
      <c r="AJ123" s="91"/>
      <c r="AK123" s="91"/>
      <c r="AL123" s="91"/>
      <c r="AM123" s="91"/>
      <c r="AN123" s="91"/>
      <c r="AO123" s="91"/>
      <c r="AP123" s="91"/>
      <c r="AQ123" s="91"/>
      <c r="AR123" s="91"/>
      <c r="AS123" s="91"/>
      <c r="AT123" s="91"/>
      <c r="AU123" s="91"/>
      <c r="AV123" s="91"/>
      <c r="AW123" s="91"/>
      <c r="AX123" s="91"/>
      <c r="AY123" s="91"/>
    </row>
    <row r="124">
      <c r="A124" s="91"/>
      <c r="B124" s="91"/>
      <c r="C124" s="91"/>
      <c r="D124" s="91"/>
      <c r="E124" s="91"/>
      <c r="F124" s="91"/>
      <c r="G124" s="91"/>
      <c r="H124" s="93"/>
      <c r="I124" s="91"/>
      <c r="J124" s="91"/>
      <c r="K124" s="91"/>
      <c r="L124" s="91"/>
      <c r="M124" s="91"/>
      <c r="N124" s="91"/>
      <c r="O124" s="91"/>
      <c r="P124" s="91"/>
      <c r="Q124" s="91"/>
      <c r="R124" s="91"/>
      <c r="S124" s="91"/>
      <c r="T124" s="91"/>
      <c r="U124" s="91"/>
      <c r="V124" s="91"/>
      <c r="W124" s="91"/>
      <c r="X124" s="91"/>
      <c r="Y124" s="91"/>
      <c r="Z124" s="93"/>
      <c r="AA124" s="91"/>
      <c r="AB124" s="91"/>
      <c r="AC124" s="91"/>
      <c r="AD124" s="91"/>
      <c r="AE124" s="91"/>
      <c r="AF124" s="128"/>
      <c r="AG124" s="93"/>
      <c r="AH124" s="91"/>
      <c r="AI124" s="91"/>
      <c r="AJ124" s="91"/>
      <c r="AK124" s="91"/>
      <c r="AL124" s="91"/>
      <c r="AM124" s="91"/>
      <c r="AN124" s="91"/>
      <c r="AO124" s="91"/>
      <c r="AP124" s="91"/>
      <c r="AQ124" s="91"/>
      <c r="AR124" s="91"/>
      <c r="AS124" s="91"/>
      <c r="AT124" s="91"/>
      <c r="AU124" s="91"/>
      <c r="AV124" s="91"/>
      <c r="AW124" s="91"/>
      <c r="AX124" s="91"/>
      <c r="AY124" s="91"/>
    </row>
    <row r="125">
      <c r="A125" s="91"/>
      <c r="B125" s="91"/>
      <c r="C125" s="91"/>
      <c r="D125" s="91"/>
      <c r="E125" s="91"/>
      <c r="F125" s="91"/>
      <c r="G125" s="91"/>
      <c r="H125" s="93"/>
      <c r="I125" s="91"/>
      <c r="J125" s="91"/>
      <c r="K125" s="91"/>
      <c r="L125" s="91"/>
      <c r="M125" s="91"/>
      <c r="N125" s="91"/>
      <c r="O125" s="91"/>
      <c r="P125" s="91"/>
      <c r="Q125" s="91"/>
      <c r="R125" s="91"/>
      <c r="S125" s="91"/>
      <c r="T125" s="91"/>
      <c r="U125" s="91"/>
      <c r="V125" s="91"/>
      <c r="W125" s="91"/>
      <c r="X125" s="91"/>
      <c r="Y125" s="91"/>
      <c r="Z125" s="93"/>
      <c r="AA125" s="91"/>
      <c r="AB125" s="91"/>
      <c r="AC125" s="91"/>
      <c r="AD125" s="91"/>
      <c r="AE125" s="91"/>
      <c r="AF125" s="128"/>
      <c r="AG125" s="93"/>
      <c r="AH125" s="91"/>
      <c r="AI125" s="91"/>
      <c r="AJ125" s="91"/>
      <c r="AK125" s="91"/>
      <c r="AL125" s="91"/>
      <c r="AM125" s="91"/>
      <c r="AN125" s="91"/>
      <c r="AO125" s="91"/>
      <c r="AP125" s="91"/>
      <c r="AQ125" s="91"/>
      <c r="AR125" s="91"/>
      <c r="AS125" s="91"/>
      <c r="AT125" s="91"/>
      <c r="AU125" s="91"/>
      <c r="AV125" s="91"/>
      <c r="AW125" s="91"/>
      <c r="AX125" s="91"/>
      <c r="AY125" s="91"/>
    </row>
    <row r="126">
      <c r="A126" s="91"/>
      <c r="B126" s="91"/>
      <c r="C126" s="91"/>
      <c r="D126" s="91"/>
      <c r="E126" s="91"/>
      <c r="F126" s="91"/>
      <c r="G126" s="91"/>
      <c r="H126" s="93"/>
      <c r="I126" s="91"/>
      <c r="J126" s="91"/>
      <c r="K126" s="91"/>
      <c r="L126" s="91"/>
      <c r="M126" s="91"/>
      <c r="N126" s="91"/>
      <c r="O126" s="91"/>
      <c r="P126" s="91"/>
      <c r="Q126" s="91"/>
      <c r="R126" s="91"/>
      <c r="S126" s="91"/>
      <c r="T126" s="91"/>
      <c r="U126" s="91"/>
      <c r="V126" s="91"/>
      <c r="W126" s="91"/>
      <c r="X126" s="91"/>
      <c r="Y126" s="91"/>
      <c r="Z126" s="93"/>
      <c r="AA126" s="91"/>
      <c r="AB126" s="91"/>
      <c r="AC126" s="91"/>
      <c r="AD126" s="91"/>
      <c r="AE126" s="91"/>
      <c r="AF126" s="128"/>
      <c r="AG126" s="93"/>
      <c r="AH126" s="91"/>
      <c r="AI126" s="91"/>
      <c r="AJ126" s="91"/>
      <c r="AK126" s="91"/>
      <c r="AL126" s="91"/>
      <c r="AM126" s="91"/>
      <c r="AN126" s="91"/>
      <c r="AO126" s="91"/>
      <c r="AP126" s="91"/>
      <c r="AQ126" s="91"/>
      <c r="AR126" s="91"/>
      <c r="AS126" s="91"/>
      <c r="AT126" s="91"/>
      <c r="AU126" s="91"/>
      <c r="AV126" s="91"/>
      <c r="AW126" s="91"/>
      <c r="AX126" s="91"/>
      <c r="AY126" s="91"/>
    </row>
    <row r="127">
      <c r="A127" s="91"/>
      <c r="B127" s="91"/>
      <c r="C127" s="91"/>
      <c r="D127" s="91"/>
      <c r="E127" s="91"/>
      <c r="F127" s="91"/>
      <c r="G127" s="91"/>
      <c r="H127" s="93"/>
      <c r="I127" s="91"/>
      <c r="J127" s="91"/>
      <c r="K127" s="91"/>
      <c r="L127" s="91"/>
      <c r="M127" s="91"/>
      <c r="N127" s="91"/>
      <c r="O127" s="91"/>
      <c r="P127" s="91"/>
      <c r="Q127" s="91"/>
      <c r="R127" s="91"/>
      <c r="S127" s="91"/>
      <c r="T127" s="91"/>
      <c r="U127" s="91"/>
      <c r="V127" s="91"/>
      <c r="W127" s="91"/>
      <c r="X127" s="91"/>
      <c r="Y127" s="91"/>
      <c r="Z127" s="93"/>
      <c r="AA127" s="91"/>
      <c r="AB127" s="91"/>
      <c r="AC127" s="91"/>
      <c r="AD127" s="91"/>
      <c r="AE127" s="91"/>
      <c r="AF127" s="128"/>
      <c r="AG127" s="93"/>
      <c r="AH127" s="91"/>
      <c r="AI127" s="91"/>
      <c r="AJ127" s="91"/>
      <c r="AK127" s="91"/>
      <c r="AL127" s="91"/>
      <c r="AM127" s="91"/>
      <c r="AN127" s="91"/>
      <c r="AO127" s="91"/>
      <c r="AP127" s="91"/>
      <c r="AQ127" s="91"/>
      <c r="AR127" s="91"/>
      <c r="AS127" s="91"/>
      <c r="AT127" s="91"/>
      <c r="AU127" s="91"/>
      <c r="AV127" s="91"/>
      <c r="AW127" s="91"/>
      <c r="AX127" s="91"/>
      <c r="AY127" s="91"/>
    </row>
    <row r="128">
      <c r="A128" s="91"/>
      <c r="B128" s="91"/>
      <c r="C128" s="91"/>
      <c r="D128" s="91"/>
      <c r="E128" s="91"/>
      <c r="F128" s="91"/>
      <c r="G128" s="91"/>
      <c r="H128" s="93"/>
      <c r="I128" s="91"/>
      <c r="J128" s="91"/>
      <c r="K128" s="91"/>
      <c r="L128" s="91"/>
      <c r="M128" s="91"/>
      <c r="N128" s="91"/>
      <c r="O128" s="91"/>
      <c r="P128" s="91"/>
      <c r="Q128" s="91"/>
      <c r="R128" s="91"/>
      <c r="S128" s="91"/>
      <c r="T128" s="91"/>
      <c r="U128" s="91"/>
      <c r="V128" s="91"/>
      <c r="W128" s="91"/>
      <c r="X128" s="91"/>
      <c r="Y128" s="91"/>
      <c r="Z128" s="93"/>
      <c r="AA128" s="91"/>
      <c r="AB128" s="91"/>
      <c r="AC128" s="91"/>
      <c r="AD128" s="91"/>
      <c r="AE128" s="91"/>
      <c r="AF128" s="128"/>
      <c r="AG128" s="93"/>
      <c r="AH128" s="91"/>
      <c r="AI128" s="91"/>
      <c r="AJ128" s="91"/>
      <c r="AK128" s="91"/>
      <c r="AL128" s="91"/>
      <c r="AM128" s="91"/>
      <c r="AN128" s="91"/>
      <c r="AO128" s="91"/>
      <c r="AP128" s="91"/>
      <c r="AQ128" s="91"/>
      <c r="AR128" s="91"/>
      <c r="AS128" s="91"/>
      <c r="AT128" s="91"/>
      <c r="AU128" s="91"/>
      <c r="AV128" s="91"/>
      <c r="AW128" s="91"/>
      <c r="AX128" s="91"/>
      <c r="AY128" s="91"/>
    </row>
    <row r="129">
      <c r="A129" s="91"/>
      <c r="B129" s="91"/>
      <c r="C129" s="91"/>
      <c r="D129" s="91"/>
      <c r="E129" s="91"/>
      <c r="F129" s="91"/>
      <c r="G129" s="91"/>
      <c r="H129" s="93"/>
      <c r="I129" s="91"/>
      <c r="J129" s="91"/>
      <c r="K129" s="91"/>
      <c r="L129" s="91"/>
      <c r="M129" s="91"/>
      <c r="N129" s="91"/>
      <c r="O129" s="91"/>
      <c r="P129" s="91"/>
      <c r="Q129" s="91"/>
      <c r="R129" s="91"/>
      <c r="S129" s="91"/>
      <c r="T129" s="91"/>
      <c r="U129" s="91"/>
      <c r="V129" s="91"/>
      <c r="W129" s="91"/>
      <c r="X129" s="91"/>
      <c r="Y129" s="91"/>
      <c r="Z129" s="93"/>
      <c r="AA129" s="91"/>
      <c r="AB129" s="91"/>
      <c r="AC129" s="91"/>
      <c r="AD129" s="91"/>
      <c r="AE129" s="91"/>
      <c r="AF129" s="128"/>
      <c r="AG129" s="93"/>
      <c r="AH129" s="91"/>
      <c r="AI129" s="91"/>
      <c r="AJ129" s="91"/>
      <c r="AK129" s="91"/>
      <c r="AL129" s="91"/>
      <c r="AM129" s="91"/>
      <c r="AN129" s="91"/>
      <c r="AO129" s="91"/>
      <c r="AP129" s="91"/>
      <c r="AQ129" s="91"/>
      <c r="AR129" s="91"/>
      <c r="AS129" s="91"/>
      <c r="AT129" s="91"/>
      <c r="AU129" s="91"/>
      <c r="AV129" s="91"/>
      <c r="AW129" s="91"/>
      <c r="AX129" s="91"/>
      <c r="AY129" s="91"/>
    </row>
    <row r="130">
      <c r="A130" s="91"/>
      <c r="B130" s="91"/>
      <c r="C130" s="91"/>
      <c r="D130" s="91"/>
      <c r="E130" s="91"/>
      <c r="F130" s="91"/>
      <c r="G130" s="91"/>
      <c r="H130" s="93"/>
      <c r="I130" s="91"/>
      <c r="J130" s="91"/>
      <c r="K130" s="91"/>
      <c r="L130" s="91"/>
      <c r="M130" s="91"/>
      <c r="N130" s="91"/>
      <c r="O130" s="91"/>
      <c r="P130" s="91"/>
      <c r="Q130" s="91"/>
      <c r="R130" s="91"/>
      <c r="S130" s="91"/>
      <c r="T130" s="91"/>
      <c r="U130" s="91"/>
      <c r="V130" s="91"/>
      <c r="W130" s="91"/>
      <c r="X130" s="91"/>
      <c r="Y130" s="91"/>
      <c r="Z130" s="93"/>
      <c r="AA130" s="91"/>
      <c r="AB130" s="91"/>
      <c r="AC130" s="91"/>
      <c r="AD130" s="91"/>
      <c r="AE130" s="91"/>
      <c r="AF130" s="128"/>
      <c r="AG130" s="93"/>
      <c r="AH130" s="91"/>
      <c r="AI130" s="91"/>
      <c r="AJ130" s="91"/>
      <c r="AK130" s="91"/>
      <c r="AL130" s="91"/>
      <c r="AM130" s="91"/>
      <c r="AN130" s="91"/>
      <c r="AO130" s="91"/>
      <c r="AP130" s="91"/>
      <c r="AQ130" s="91"/>
      <c r="AR130" s="91"/>
      <c r="AS130" s="91"/>
      <c r="AT130" s="91"/>
      <c r="AU130" s="91"/>
      <c r="AV130" s="91"/>
      <c r="AW130" s="91"/>
      <c r="AX130" s="91"/>
      <c r="AY130" s="91"/>
    </row>
    <row r="131">
      <c r="A131" s="91"/>
      <c r="B131" s="91"/>
      <c r="C131" s="91"/>
      <c r="D131" s="91"/>
      <c r="E131" s="91"/>
      <c r="F131" s="91"/>
      <c r="G131" s="91"/>
      <c r="H131" s="93"/>
      <c r="I131" s="91"/>
      <c r="J131" s="91"/>
      <c r="K131" s="91"/>
      <c r="L131" s="91"/>
      <c r="M131" s="91"/>
      <c r="N131" s="91"/>
      <c r="O131" s="91"/>
      <c r="P131" s="91"/>
      <c r="Q131" s="91"/>
      <c r="R131" s="91"/>
      <c r="S131" s="91"/>
      <c r="T131" s="91"/>
      <c r="U131" s="91"/>
      <c r="V131" s="91"/>
      <c r="W131" s="91"/>
      <c r="X131" s="91"/>
      <c r="Y131" s="91"/>
      <c r="Z131" s="93"/>
      <c r="AA131" s="91"/>
      <c r="AB131" s="91"/>
      <c r="AC131" s="91"/>
      <c r="AD131" s="91"/>
      <c r="AE131" s="91"/>
      <c r="AF131" s="128"/>
      <c r="AG131" s="93"/>
      <c r="AH131" s="91"/>
      <c r="AI131" s="91"/>
      <c r="AJ131" s="91"/>
      <c r="AK131" s="91"/>
      <c r="AL131" s="91"/>
      <c r="AM131" s="91"/>
      <c r="AN131" s="91"/>
      <c r="AO131" s="91"/>
      <c r="AP131" s="91"/>
      <c r="AQ131" s="91"/>
      <c r="AR131" s="91"/>
      <c r="AS131" s="91"/>
      <c r="AT131" s="91"/>
      <c r="AU131" s="91"/>
      <c r="AV131" s="91"/>
      <c r="AW131" s="91"/>
      <c r="AX131" s="91"/>
      <c r="AY131" s="91"/>
    </row>
    <row r="132">
      <c r="A132" s="91"/>
      <c r="B132" s="91"/>
      <c r="C132" s="91"/>
      <c r="D132" s="91"/>
      <c r="E132" s="91"/>
      <c r="F132" s="91"/>
      <c r="G132" s="91"/>
      <c r="H132" s="93"/>
      <c r="I132" s="91"/>
      <c r="J132" s="91"/>
      <c r="K132" s="91"/>
      <c r="L132" s="91"/>
      <c r="M132" s="91"/>
      <c r="N132" s="91"/>
      <c r="O132" s="91"/>
      <c r="P132" s="91"/>
      <c r="Q132" s="91"/>
      <c r="R132" s="91"/>
      <c r="S132" s="91"/>
      <c r="T132" s="91"/>
      <c r="U132" s="91"/>
      <c r="V132" s="91"/>
      <c r="W132" s="91"/>
      <c r="X132" s="91"/>
      <c r="Y132" s="91"/>
      <c r="Z132" s="93"/>
      <c r="AA132" s="91"/>
      <c r="AB132" s="91"/>
      <c r="AC132" s="91"/>
      <c r="AD132" s="91"/>
      <c r="AE132" s="91"/>
      <c r="AF132" s="128"/>
      <c r="AG132" s="93"/>
      <c r="AH132" s="91"/>
      <c r="AI132" s="91"/>
      <c r="AJ132" s="91"/>
      <c r="AK132" s="91"/>
      <c r="AL132" s="91"/>
      <c r="AM132" s="91"/>
      <c r="AN132" s="91"/>
      <c r="AO132" s="91"/>
      <c r="AP132" s="91"/>
      <c r="AQ132" s="91"/>
      <c r="AR132" s="91"/>
      <c r="AS132" s="91"/>
      <c r="AT132" s="91"/>
      <c r="AU132" s="91"/>
      <c r="AV132" s="91"/>
      <c r="AW132" s="91"/>
      <c r="AX132" s="91"/>
      <c r="AY132" s="91"/>
    </row>
    <row r="133">
      <c r="A133" s="91"/>
      <c r="B133" s="91"/>
      <c r="C133" s="91"/>
      <c r="D133" s="91"/>
      <c r="E133" s="91"/>
      <c r="F133" s="91"/>
      <c r="G133" s="91"/>
      <c r="H133" s="93"/>
      <c r="I133" s="91"/>
      <c r="J133" s="91"/>
      <c r="K133" s="91"/>
      <c r="L133" s="91"/>
      <c r="M133" s="91"/>
      <c r="N133" s="91"/>
      <c r="O133" s="91"/>
      <c r="P133" s="91"/>
      <c r="Q133" s="91"/>
      <c r="R133" s="91"/>
      <c r="S133" s="91"/>
      <c r="T133" s="91"/>
      <c r="U133" s="91"/>
      <c r="V133" s="91"/>
      <c r="W133" s="91"/>
      <c r="X133" s="91"/>
      <c r="Y133" s="91"/>
      <c r="Z133" s="93"/>
      <c r="AA133" s="91"/>
      <c r="AB133" s="91"/>
      <c r="AC133" s="91"/>
      <c r="AD133" s="91"/>
      <c r="AE133" s="91"/>
      <c r="AF133" s="128"/>
      <c r="AG133" s="93"/>
      <c r="AH133" s="91"/>
      <c r="AI133" s="91"/>
      <c r="AJ133" s="91"/>
      <c r="AK133" s="91"/>
      <c r="AL133" s="91"/>
      <c r="AM133" s="91"/>
      <c r="AN133" s="91"/>
      <c r="AO133" s="91"/>
      <c r="AP133" s="91"/>
      <c r="AQ133" s="91"/>
      <c r="AR133" s="91"/>
      <c r="AS133" s="91"/>
      <c r="AT133" s="91"/>
      <c r="AU133" s="91"/>
      <c r="AV133" s="91"/>
      <c r="AW133" s="91"/>
      <c r="AX133" s="91"/>
      <c r="AY133" s="91"/>
    </row>
    <row r="134">
      <c r="A134" s="91"/>
      <c r="B134" s="91"/>
      <c r="C134" s="91"/>
      <c r="D134" s="91"/>
      <c r="E134" s="91"/>
      <c r="F134" s="91"/>
      <c r="G134" s="91"/>
      <c r="H134" s="93"/>
      <c r="I134" s="91"/>
      <c r="J134" s="91"/>
      <c r="K134" s="91"/>
      <c r="L134" s="91"/>
      <c r="M134" s="91"/>
      <c r="N134" s="91"/>
      <c r="O134" s="91"/>
      <c r="P134" s="91"/>
      <c r="Q134" s="91"/>
      <c r="R134" s="91"/>
      <c r="S134" s="91"/>
      <c r="T134" s="91"/>
      <c r="U134" s="91"/>
      <c r="V134" s="91"/>
      <c r="W134" s="91"/>
      <c r="X134" s="91"/>
      <c r="Y134" s="91"/>
      <c r="Z134" s="93"/>
      <c r="AA134" s="91"/>
      <c r="AB134" s="91"/>
      <c r="AC134" s="91"/>
      <c r="AD134" s="91"/>
      <c r="AE134" s="91"/>
      <c r="AF134" s="128"/>
      <c r="AG134" s="93"/>
      <c r="AH134" s="91"/>
      <c r="AI134" s="91"/>
      <c r="AJ134" s="91"/>
      <c r="AK134" s="91"/>
      <c r="AL134" s="91"/>
      <c r="AM134" s="91"/>
      <c r="AN134" s="91"/>
      <c r="AO134" s="91"/>
      <c r="AP134" s="91"/>
      <c r="AQ134" s="91"/>
      <c r="AR134" s="91"/>
      <c r="AS134" s="91"/>
      <c r="AT134" s="91"/>
      <c r="AU134" s="91"/>
      <c r="AV134" s="91"/>
      <c r="AW134" s="91"/>
      <c r="AX134" s="91"/>
      <c r="AY134" s="91"/>
    </row>
    <row r="135">
      <c r="A135" s="91"/>
      <c r="B135" s="91"/>
      <c r="C135" s="91"/>
      <c r="D135" s="91"/>
      <c r="E135" s="91"/>
      <c r="F135" s="91"/>
      <c r="G135" s="91"/>
      <c r="H135" s="93"/>
      <c r="I135" s="91"/>
      <c r="J135" s="91"/>
      <c r="K135" s="91"/>
      <c r="L135" s="91"/>
      <c r="M135" s="91"/>
      <c r="N135" s="91"/>
      <c r="O135" s="91"/>
      <c r="P135" s="91"/>
      <c r="Q135" s="91"/>
      <c r="R135" s="91"/>
      <c r="S135" s="91"/>
      <c r="T135" s="91"/>
      <c r="U135" s="91"/>
      <c r="V135" s="91"/>
      <c r="W135" s="91"/>
      <c r="X135" s="91"/>
      <c r="Y135" s="91"/>
      <c r="Z135" s="93"/>
      <c r="AA135" s="91"/>
      <c r="AB135" s="91"/>
      <c r="AC135" s="91"/>
      <c r="AD135" s="91"/>
      <c r="AE135" s="91"/>
      <c r="AF135" s="128"/>
      <c r="AG135" s="93"/>
      <c r="AH135" s="91"/>
      <c r="AI135" s="91"/>
      <c r="AJ135" s="91"/>
      <c r="AK135" s="91"/>
      <c r="AL135" s="91"/>
      <c r="AM135" s="91"/>
      <c r="AN135" s="91"/>
      <c r="AO135" s="91"/>
      <c r="AP135" s="91"/>
      <c r="AQ135" s="91"/>
      <c r="AR135" s="91"/>
      <c r="AS135" s="91"/>
      <c r="AT135" s="91"/>
      <c r="AU135" s="91"/>
      <c r="AV135" s="91"/>
      <c r="AW135" s="91"/>
      <c r="AX135" s="91"/>
      <c r="AY135" s="91"/>
    </row>
    <row r="136">
      <c r="A136" s="91"/>
      <c r="B136" s="91"/>
      <c r="C136" s="91"/>
      <c r="D136" s="91"/>
      <c r="E136" s="91"/>
      <c r="F136" s="91"/>
      <c r="G136" s="91"/>
      <c r="H136" s="93"/>
      <c r="I136" s="91"/>
      <c r="J136" s="91"/>
      <c r="K136" s="91"/>
      <c r="L136" s="91"/>
      <c r="M136" s="91"/>
      <c r="N136" s="91"/>
      <c r="O136" s="91"/>
      <c r="P136" s="91"/>
      <c r="Q136" s="91"/>
      <c r="R136" s="91"/>
      <c r="S136" s="91"/>
      <c r="T136" s="91"/>
      <c r="U136" s="91"/>
      <c r="V136" s="91"/>
      <c r="W136" s="91"/>
      <c r="X136" s="91"/>
      <c r="Y136" s="91"/>
      <c r="Z136" s="93"/>
      <c r="AA136" s="91"/>
      <c r="AB136" s="91"/>
      <c r="AC136" s="91"/>
      <c r="AD136" s="91"/>
      <c r="AE136" s="91"/>
      <c r="AF136" s="128"/>
      <c r="AG136" s="93"/>
      <c r="AH136" s="91"/>
      <c r="AI136" s="91"/>
      <c r="AJ136" s="91"/>
      <c r="AK136" s="91"/>
      <c r="AL136" s="91"/>
      <c r="AM136" s="91"/>
      <c r="AN136" s="91"/>
      <c r="AO136" s="91"/>
      <c r="AP136" s="91"/>
      <c r="AQ136" s="91"/>
      <c r="AR136" s="91"/>
      <c r="AS136" s="91"/>
      <c r="AT136" s="91"/>
      <c r="AU136" s="91"/>
      <c r="AV136" s="91"/>
      <c r="AW136" s="91"/>
      <c r="AX136" s="91"/>
      <c r="AY136" s="91"/>
    </row>
    <row r="137">
      <c r="A137" s="91"/>
      <c r="B137" s="91"/>
      <c r="C137" s="91"/>
      <c r="D137" s="91"/>
      <c r="E137" s="91"/>
      <c r="F137" s="91"/>
      <c r="G137" s="91"/>
      <c r="H137" s="93"/>
      <c r="I137" s="91"/>
      <c r="J137" s="91"/>
      <c r="K137" s="91"/>
      <c r="L137" s="91"/>
      <c r="M137" s="91"/>
      <c r="N137" s="91"/>
      <c r="O137" s="91"/>
      <c r="P137" s="91"/>
      <c r="Q137" s="91"/>
      <c r="R137" s="91"/>
      <c r="S137" s="91"/>
      <c r="T137" s="91"/>
      <c r="U137" s="91"/>
      <c r="V137" s="91"/>
      <c r="W137" s="91"/>
      <c r="X137" s="91"/>
      <c r="Y137" s="91"/>
      <c r="Z137" s="93"/>
      <c r="AA137" s="91"/>
      <c r="AB137" s="91"/>
      <c r="AC137" s="91"/>
      <c r="AD137" s="91"/>
      <c r="AE137" s="91"/>
      <c r="AF137" s="128"/>
      <c r="AG137" s="93"/>
      <c r="AH137" s="91"/>
      <c r="AI137" s="91"/>
      <c r="AJ137" s="91"/>
      <c r="AK137" s="91"/>
      <c r="AL137" s="91"/>
      <c r="AM137" s="91"/>
      <c r="AN137" s="91"/>
      <c r="AO137" s="91"/>
      <c r="AP137" s="91"/>
      <c r="AQ137" s="91"/>
      <c r="AR137" s="91"/>
      <c r="AS137" s="91"/>
      <c r="AT137" s="91"/>
      <c r="AU137" s="91"/>
      <c r="AV137" s="91"/>
      <c r="AW137" s="91"/>
      <c r="AX137" s="91"/>
      <c r="AY137" s="91"/>
    </row>
    <row r="138">
      <c r="A138" s="91"/>
      <c r="B138" s="91"/>
      <c r="C138" s="91"/>
      <c r="D138" s="91"/>
      <c r="E138" s="91"/>
      <c r="F138" s="91"/>
      <c r="G138" s="91"/>
      <c r="H138" s="93"/>
      <c r="I138" s="91"/>
      <c r="J138" s="91"/>
      <c r="K138" s="91"/>
      <c r="L138" s="91"/>
      <c r="M138" s="91"/>
      <c r="N138" s="91"/>
      <c r="O138" s="91"/>
      <c r="P138" s="91"/>
      <c r="Q138" s="91"/>
      <c r="R138" s="91"/>
      <c r="S138" s="91"/>
      <c r="T138" s="91"/>
      <c r="U138" s="91"/>
      <c r="V138" s="91"/>
      <c r="W138" s="91"/>
      <c r="X138" s="91"/>
      <c r="Y138" s="91"/>
      <c r="Z138" s="93"/>
      <c r="AA138" s="91"/>
      <c r="AB138" s="91"/>
      <c r="AC138" s="91"/>
      <c r="AD138" s="91"/>
      <c r="AE138" s="91"/>
      <c r="AF138" s="128"/>
      <c r="AG138" s="93"/>
      <c r="AH138" s="91"/>
      <c r="AI138" s="91"/>
      <c r="AJ138" s="91"/>
      <c r="AK138" s="91"/>
      <c r="AL138" s="91"/>
      <c r="AM138" s="91"/>
      <c r="AN138" s="91"/>
      <c r="AO138" s="91"/>
      <c r="AP138" s="91"/>
      <c r="AQ138" s="91"/>
      <c r="AR138" s="91"/>
      <c r="AS138" s="91"/>
      <c r="AT138" s="91"/>
      <c r="AU138" s="91"/>
      <c r="AV138" s="91"/>
      <c r="AW138" s="91"/>
      <c r="AX138" s="91"/>
      <c r="AY138" s="91"/>
    </row>
    <row r="139">
      <c r="A139" s="91"/>
      <c r="B139" s="91"/>
      <c r="C139" s="91"/>
      <c r="D139" s="91"/>
      <c r="E139" s="91"/>
      <c r="F139" s="91"/>
      <c r="G139" s="91"/>
      <c r="H139" s="93"/>
      <c r="I139" s="91"/>
      <c r="J139" s="91"/>
      <c r="K139" s="91"/>
      <c r="L139" s="91"/>
      <c r="M139" s="91"/>
      <c r="N139" s="91"/>
      <c r="O139" s="91"/>
      <c r="P139" s="91"/>
      <c r="Q139" s="91"/>
      <c r="R139" s="91"/>
      <c r="S139" s="91"/>
      <c r="T139" s="91"/>
      <c r="U139" s="91"/>
      <c r="V139" s="91"/>
      <c r="W139" s="91"/>
      <c r="X139" s="91"/>
      <c r="Y139" s="91"/>
      <c r="Z139" s="93"/>
      <c r="AA139" s="91"/>
      <c r="AB139" s="91"/>
      <c r="AC139" s="91"/>
      <c r="AD139" s="91"/>
      <c r="AE139" s="91"/>
      <c r="AF139" s="128"/>
      <c r="AG139" s="93"/>
      <c r="AH139" s="91"/>
      <c r="AI139" s="91"/>
      <c r="AJ139" s="91"/>
      <c r="AK139" s="91"/>
      <c r="AL139" s="91"/>
      <c r="AM139" s="91"/>
      <c r="AN139" s="91"/>
      <c r="AO139" s="91"/>
      <c r="AP139" s="91"/>
      <c r="AQ139" s="91"/>
      <c r="AR139" s="91"/>
      <c r="AS139" s="91"/>
      <c r="AT139" s="91"/>
      <c r="AU139" s="91"/>
      <c r="AV139" s="91"/>
      <c r="AW139" s="91"/>
      <c r="AX139" s="91"/>
      <c r="AY139" s="91"/>
    </row>
    <row r="140">
      <c r="A140" s="91"/>
      <c r="B140" s="91"/>
      <c r="C140" s="91"/>
      <c r="D140" s="91"/>
      <c r="E140" s="91"/>
      <c r="F140" s="91"/>
      <c r="G140" s="91"/>
      <c r="H140" s="93"/>
      <c r="I140" s="91"/>
      <c r="J140" s="91"/>
      <c r="K140" s="91"/>
      <c r="L140" s="91"/>
      <c r="M140" s="91"/>
      <c r="N140" s="91"/>
      <c r="O140" s="91"/>
      <c r="P140" s="91"/>
      <c r="Q140" s="91"/>
      <c r="R140" s="91"/>
      <c r="S140" s="91"/>
      <c r="T140" s="91"/>
      <c r="U140" s="91"/>
      <c r="V140" s="91"/>
      <c r="W140" s="91"/>
      <c r="X140" s="91"/>
      <c r="Y140" s="91"/>
      <c r="Z140" s="93"/>
      <c r="AA140" s="91"/>
      <c r="AB140" s="91"/>
      <c r="AC140" s="91"/>
      <c r="AD140" s="91"/>
      <c r="AE140" s="91"/>
      <c r="AF140" s="128"/>
      <c r="AG140" s="93"/>
      <c r="AH140" s="91"/>
      <c r="AI140" s="91"/>
      <c r="AJ140" s="91"/>
      <c r="AK140" s="91"/>
      <c r="AL140" s="91"/>
      <c r="AM140" s="91"/>
      <c r="AN140" s="91"/>
      <c r="AO140" s="91"/>
      <c r="AP140" s="91"/>
      <c r="AQ140" s="91"/>
      <c r="AR140" s="91"/>
      <c r="AS140" s="91"/>
      <c r="AT140" s="91"/>
      <c r="AU140" s="91"/>
      <c r="AV140" s="91"/>
      <c r="AW140" s="91"/>
      <c r="AX140" s="91"/>
      <c r="AY140" s="91"/>
    </row>
    <row r="141">
      <c r="A141" s="91"/>
      <c r="B141" s="91"/>
      <c r="C141" s="91"/>
      <c r="D141" s="91"/>
      <c r="E141" s="91"/>
      <c r="F141" s="91"/>
      <c r="G141" s="91"/>
      <c r="H141" s="93"/>
      <c r="I141" s="91"/>
      <c r="J141" s="91"/>
      <c r="K141" s="91"/>
      <c r="L141" s="91"/>
      <c r="M141" s="91"/>
      <c r="N141" s="91"/>
      <c r="O141" s="91"/>
      <c r="P141" s="91"/>
      <c r="Q141" s="91"/>
      <c r="R141" s="91"/>
      <c r="S141" s="91"/>
      <c r="T141" s="91"/>
      <c r="U141" s="91"/>
      <c r="V141" s="91"/>
      <c r="W141" s="91"/>
      <c r="X141" s="91"/>
      <c r="Y141" s="91"/>
      <c r="Z141" s="93"/>
      <c r="AA141" s="91"/>
      <c r="AB141" s="91"/>
      <c r="AC141" s="91"/>
      <c r="AD141" s="91"/>
      <c r="AE141" s="91"/>
      <c r="AF141" s="128"/>
      <c r="AG141" s="93"/>
      <c r="AH141" s="91"/>
      <c r="AI141" s="91"/>
      <c r="AJ141" s="91"/>
      <c r="AK141" s="91"/>
      <c r="AL141" s="91"/>
      <c r="AM141" s="91"/>
      <c r="AN141" s="91"/>
      <c r="AO141" s="91"/>
      <c r="AP141" s="91"/>
      <c r="AQ141" s="91"/>
      <c r="AR141" s="91"/>
      <c r="AS141" s="91"/>
      <c r="AT141" s="91"/>
      <c r="AU141" s="91"/>
      <c r="AV141" s="91"/>
      <c r="AW141" s="91"/>
      <c r="AX141" s="91"/>
      <c r="AY141" s="91"/>
    </row>
    <row r="142">
      <c r="A142" s="91"/>
      <c r="B142" s="91"/>
      <c r="C142" s="91"/>
      <c r="D142" s="91"/>
      <c r="E142" s="91"/>
      <c r="F142" s="91"/>
      <c r="G142" s="91"/>
      <c r="H142" s="93"/>
      <c r="I142" s="91"/>
      <c r="J142" s="91"/>
      <c r="K142" s="91"/>
      <c r="L142" s="91"/>
      <c r="M142" s="91"/>
      <c r="N142" s="91"/>
      <c r="O142" s="91"/>
      <c r="P142" s="91"/>
      <c r="Q142" s="91"/>
      <c r="R142" s="91"/>
      <c r="S142" s="91"/>
      <c r="T142" s="91"/>
      <c r="U142" s="91"/>
      <c r="V142" s="91"/>
      <c r="W142" s="91"/>
      <c r="X142" s="91"/>
      <c r="Y142" s="91"/>
      <c r="Z142" s="93"/>
      <c r="AA142" s="91"/>
      <c r="AB142" s="91"/>
      <c r="AC142" s="91"/>
      <c r="AD142" s="91"/>
      <c r="AE142" s="91"/>
      <c r="AF142" s="128"/>
      <c r="AG142" s="93"/>
      <c r="AH142" s="91"/>
      <c r="AI142" s="91"/>
      <c r="AJ142" s="91"/>
      <c r="AK142" s="91"/>
      <c r="AL142" s="91"/>
      <c r="AM142" s="91"/>
      <c r="AN142" s="91"/>
      <c r="AO142" s="91"/>
      <c r="AP142" s="91"/>
      <c r="AQ142" s="91"/>
      <c r="AR142" s="91"/>
      <c r="AS142" s="91"/>
      <c r="AT142" s="91"/>
      <c r="AU142" s="91"/>
      <c r="AV142" s="91"/>
      <c r="AW142" s="91"/>
      <c r="AX142" s="91"/>
      <c r="AY142" s="91"/>
    </row>
    <row r="143">
      <c r="A143" s="91"/>
      <c r="B143" s="91"/>
      <c r="C143" s="91"/>
      <c r="D143" s="91"/>
      <c r="E143" s="91"/>
      <c r="F143" s="91"/>
      <c r="G143" s="91"/>
      <c r="H143" s="93"/>
      <c r="I143" s="91"/>
      <c r="J143" s="91"/>
      <c r="K143" s="91"/>
      <c r="L143" s="91"/>
      <c r="M143" s="91"/>
      <c r="N143" s="91"/>
      <c r="O143" s="91"/>
      <c r="P143" s="91"/>
      <c r="Q143" s="91"/>
      <c r="R143" s="91"/>
      <c r="S143" s="91"/>
      <c r="T143" s="91"/>
      <c r="U143" s="91"/>
      <c r="V143" s="91"/>
      <c r="W143" s="91"/>
      <c r="X143" s="91"/>
      <c r="Y143" s="91"/>
      <c r="Z143" s="93"/>
      <c r="AA143" s="91"/>
      <c r="AB143" s="91"/>
      <c r="AC143" s="91"/>
      <c r="AD143" s="91"/>
      <c r="AE143" s="91"/>
      <c r="AF143" s="128"/>
      <c r="AG143" s="93"/>
      <c r="AH143" s="91"/>
      <c r="AI143" s="91"/>
      <c r="AJ143" s="91"/>
      <c r="AK143" s="91"/>
      <c r="AL143" s="91"/>
      <c r="AM143" s="91"/>
      <c r="AN143" s="91"/>
      <c r="AO143" s="91"/>
      <c r="AP143" s="91"/>
      <c r="AQ143" s="91"/>
      <c r="AR143" s="91"/>
      <c r="AS143" s="91"/>
      <c r="AT143" s="91"/>
      <c r="AU143" s="91"/>
      <c r="AV143" s="91"/>
      <c r="AW143" s="91"/>
      <c r="AX143" s="91"/>
      <c r="AY143" s="91"/>
    </row>
    <row r="144">
      <c r="A144" s="91"/>
      <c r="B144" s="91"/>
      <c r="C144" s="91"/>
      <c r="D144" s="91"/>
      <c r="E144" s="91"/>
      <c r="F144" s="91"/>
      <c r="G144" s="91"/>
      <c r="H144" s="93"/>
      <c r="I144" s="91"/>
      <c r="J144" s="91"/>
      <c r="K144" s="91"/>
      <c r="L144" s="91"/>
      <c r="M144" s="91"/>
      <c r="N144" s="91"/>
      <c r="O144" s="91"/>
      <c r="P144" s="91"/>
      <c r="Q144" s="91"/>
      <c r="R144" s="91"/>
      <c r="S144" s="91"/>
      <c r="T144" s="91"/>
      <c r="U144" s="91"/>
      <c r="V144" s="91"/>
      <c r="W144" s="91"/>
      <c r="X144" s="91"/>
      <c r="Y144" s="91"/>
      <c r="Z144" s="93"/>
      <c r="AA144" s="91"/>
      <c r="AB144" s="91"/>
      <c r="AC144" s="91"/>
      <c r="AD144" s="91"/>
      <c r="AE144" s="91"/>
      <c r="AF144" s="128"/>
      <c r="AG144" s="93"/>
      <c r="AH144" s="91"/>
      <c r="AI144" s="91"/>
      <c r="AJ144" s="91"/>
      <c r="AK144" s="91"/>
      <c r="AL144" s="91"/>
      <c r="AM144" s="91"/>
      <c r="AN144" s="91"/>
      <c r="AO144" s="91"/>
      <c r="AP144" s="91"/>
      <c r="AQ144" s="91"/>
      <c r="AR144" s="91"/>
      <c r="AS144" s="91"/>
      <c r="AT144" s="91"/>
      <c r="AU144" s="91"/>
      <c r="AV144" s="91"/>
      <c r="AW144" s="91"/>
      <c r="AX144" s="91"/>
      <c r="AY144" s="91"/>
    </row>
    <row r="145">
      <c r="A145" s="91"/>
      <c r="B145" s="91"/>
      <c r="C145" s="91"/>
      <c r="D145" s="91"/>
      <c r="E145" s="91"/>
      <c r="F145" s="91"/>
      <c r="G145" s="91"/>
      <c r="H145" s="93"/>
      <c r="I145" s="91"/>
      <c r="J145" s="91"/>
      <c r="K145" s="91"/>
      <c r="L145" s="91"/>
      <c r="M145" s="91"/>
      <c r="N145" s="91"/>
      <c r="O145" s="91"/>
      <c r="P145" s="91"/>
      <c r="Q145" s="91"/>
      <c r="R145" s="91"/>
      <c r="S145" s="91"/>
      <c r="T145" s="91"/>
      <c r="U145" s="91"/>
      <c r="V145" s="91"/>
      <c r="W145" s="91"/>
      <c r="X145" s="91"/>
      <c r="Y145" s="91"/>
      <c r="Z145" s="93"/>
      <c r="AA145" s="91"/>
      <c r="AB145" s="91"/>
      <c r="AC145" s="91"/>
      <c r="AD145" s="91"/>
      <c r="AE145" s="91"/>
      <c r="AF145" s="128"/>
      <c r="AG145" s="93"/>
      <c r="AH145" s="91"/>
      <c r="AI145" s="91"/>
      <c r="AJ145" s="91"/>
      <c r="AK145" s="91"/>
      <c r="AL145" s="91"/>
      <c r="AM145" s="91"/>
      <c r="AN145" s="91"/>
      <c r="AO145" s="91"/>
      <c r="AP145" s="91"/>
      <c r="AQ145" s="91"/>
      <c r="AR145" s="91"/>
      <c r="AS145" s="91"/>
      <c r="AT145" s="91"/>
      <c r="AU145" s="91"/>
      <c r="AV145" s="91"/>
      <c r="AW145" s="91"/>
      <c r="AX145" s="91"/>
      <c r="AY145" s="91"/>
    </row>
    <row r="146">
      <c r="A146" s="91"/>
      <c r="B146" s="91"/>
      <c r="C146" s="91"/>
      <c r="D146" s="91"/>
      <c r="E146" s="91"/>
      <c r="F146" s="91"/>
      <c r="G146" s="91"/>
      <c r="H146" s="93"/>
      <c r="I146" s="91"/>
      <c r="J146" s="91"/>
      <c r="K146" s="91"/>
      <c r="L146" s="91"/>
      <c r="M146" s="91"/>
      <c r="N146" s="91"/>
      <c r="O146" s="91"/>
      <c r="P146" s="91"/>
      <c r="Q146" s="91"/>
      <c r="R146" s="91"/>
      <c r="S146" s="91"/>
      <c r="T146" s="91"/>
      <c r="U146" s="91"/>
      <c r="V146" s="91"/>
      <c r="W146" s="91"/>
      <c r="X146" s="91"/>
      <c r="Y146" s="91"/>
      <c r="Z146" s="93"/>
      <c r="AA146" s="91"/>
      <c r="AB146" s="91"/>
      <c r="AC146" s="91"/>
      <c r="AD146" s="91"/>
      <c r="AE146" s="91"/>
      <c r="AF146" s="128"/>
      <c r="AG146" s="93"/>
      <c r="AH146" s="91"/>
      <c r="AI146" s="91"/>
      <c r="AJ146" s="91"/>
      <c r="AK146" s="91"/>
      <c r="AL146" s="91"/>
      <c r="AM146" s="91"/>
      <c r="AN146" s="91"/>
      <c r="AO146" s="91"/>
      <c r="AP146" s="91"/>
      <c r="AQ146" s="91"/>
      <c r="AR146" s="91"/>
      <c r="AS146" s="91"/>
      <c r="AT146" s="91"/>
      <c r="AU146" s="91"/>
      <c r="AV146" s="91"/>
      <c r="AW146" s="91"/>
      <c r="AX146" s="91"/>
      <c r="AY146" s="91"/>
    </row>
    <row r="147">
      <c r="A147" s="91"/>
      <c r="B147" s="91"/>
      <c r="C147" s="91"/>
      <c r="D147" s="91"/>
      <c r="E147" s="91"/>
      <c r="F147" s="91"/>
      <c r="G147" s="91"/>
      <c r="H147" s="93"/>
      <c r="I147" s="91"/>
      <c r="J147" s="91"/>
      <c r="K147" s="91"/>
      <c r="L147" s="91"/>
      <c r="M147" s="91"/>
      <c r="N147" s="91"/>
      <c r="O147" s="91"/>
      <c r="P147" s="91"/>
      <c r="Q147" s="91"/>
      <c r="R147" s="91"/>
      <c r="S147" s="91"/>
      <c r="T147" s="91"/>
      <c r="U147" s="91"/>
      <c r="V147" s="91"/>
      <c r="W147" s="91"/>
      <c r="X147" s="91"/>
      <c r="Y147" s="91"/>
      <c r="Z147" s="93"/>
      <c r="AA147" s="91"/>
      <c r="AB147" s="91"/>
      <c r="AC147" s="91"/>
      <c r="AD147" s="91"/>
      <c r="AE147" s="91"/>
      <c r="AF147" s="128"/>
      <c r="AG147" s="93"/>
      <c r="AH147" s="91"/>
      <c r="AI147" s="91"/>
      <c r="AJ147" s="91"/>
      <c r="AK147" s="91"/>
      <c r="AL147" s="91"/>
      <c r="AM147" s="91"/>
      <c r="AN147" s="91"/>
      <c r="AO147" s="91"/>
      <c r="AP147" s="91"/>
      <c r="AQ147" s="91"/>
      <c r="AR147" s="91"/>
      <c r="AS147" s="91"/>
      <c r="AT147" s="91"/>
      <c r="AU147" s="91"/>
      <c r="AV147" s="91"/>
      <c r="AW147" s="91"/>
      <c r="AX147" s="91"/>
      <c r="AY147" s="91"/>
    </row>
    <row r="148">
      <c r="A148" s="91"/>
      <c r="B148" s="91"/>
      <c r="C148" s="91"/>
      <c r="D148" s="91"/>
      <c r="E148" s="91"/>
      <c r="F148" s="91"/>
      <c r="G148" s="91"/>
      <c r="H148" s="93"/>
      <c r="I148" s="91"/>
      <c r="J148" s="91"/>
      <c r="K148" s="91"/>
      <c r="L148" s="91"/>
      <c r="M148" s="91"/>
      <c r="N148" s="91"/>
      <c r="O148" s="91"/>
      <c r="P148" s="91"/>
      <c r="Q148" s="91"/>
      <c r="R148" s="91"/>
      <c r="S148" s="91"/>
      <c r="T148" s="91"/>
      <c r="U148" s="91"/>
      <c r="V148" s="91"/>
      <c r="W148" s="91"/>
      <c r="X148" s="91"/>
      <c r="Y148" s="91"/>
      <c r="Z148" s="93"/>
      <c r="AA148" s="91"/>
      <c r="AB148" s="91"/>
      <c r="AC148" s="91"/>
      <c r="AD148" s="91"/>
      <c r="AE148" s="91"/>
      <c r="AF148" s="128"/>
      <c r="AG148" s="93"/>
      <c r="AH148" s="91"/>
      <c r="AI148" s="91"/>
      <c r="AJ148" s="91"/>
      <c r="AK148" s="91"/>
      <c r="AL148" s="91"/>
      <c r="AM148" s="91"/>
      <c r="AN148" s="91"/>
      <c r="AO148" s="91"/>
      <c r="AP148" s="91"/>
      <c r="AQ148" s="91"/>
      <c r="AR148" s="91"/>
      <c r="AS148" s="91"/>
      <c r="AT148" s="91"/>
      <c r="AU148" s="91"/>
      <c r="AV148" s="91"/>
      <c r="AW148" s="91"/>
      <c r="AX148" s="91"/>
      <c r="AY148" s="91"/>
    </row>
    <row r="149">
      <c r="A149" s="91"/>
      <c r="B149" s="91"/>
      <c r="C149" s="91"/>
      <c r="D149" s="91"/>
      <c r="E149" s="91"/>
      <c r="F149" s="91"/>
      <c r="G149" s="91"/>
      <c r="H149" s="93"/>
      <c r="I149" s="91"/>
      <c r="J149" s="91"/>
      <c r="K149" s="91"/>
      <c r="L149" s="91"/>
      <c r="M149" s="91"/>
      <c r="N149" s="91"/>
      <c r="O149" s="91"/>
      <c r="P149" s="91"/>
      <c r="Q149" s="91"/>
      <c r="R149" s="91"/>
      <c r="S149" s="91"/>
      <c r="T149" s="91"/>
      <c r="U149" s="91"/>
      <c r="V149" s="91"/>
      <c r="W149" s="91"/>
      <c r="X149" s="91"/>
      <c r="Y149" s="91"/>
      <c r="Z149" s="93"/>
      <c r="AA149" s="91"/>
      <c r="AB149" s="91"/>
      <c r="AC149" s="91"/>
      <c r="AD149" s="91"/>
      <c r="AE149" s="91"/>
      <c r="AF149" s="128"/>
      <c r="AG149" s="93"/>
      <c r="AH149" s="91"/>
      <c r="AI149" s="91"/>
      <c r="AJ149" s="91"/>
      <c r="AK149" s="91"/>
      <c r="AL149" s="91"/>
      <c r="AM149" s="91"/>
      <c r="AN149" s="91"/>
      <c r="AO149" s="91"/>
      <c r="AP149" s="91"/>
      <c r="AQ149" s="91"/>
      <c r="AR149" s="91"/>
      <c r="AS149" s="91"/>
      <c r="AT149" s="91"/>
      <c r="AU149" s="91"/>
      <c r="AV149" s="91"/>
      <c r="AW149" s="91"/>
      <c r="AX149" s="91"/>
      <c r="AY149" s="91"/>
    </row>
    <row r="150">
      <c r="A150" s="91"/>
      <c r="B150" s="91"/>
      <c r="C150" s="91"/>
      <c r="D150" s="91"/>
      <c r="E150" s="91"/>
      <c r="F150" s="91"/>
      <c r="G150" s="91"/>
      <c r="H150" s="93"/>
      <c r="I150" s="91"/>
      <c r="J150" s="91"/>
      <c r="K150" s="91"/>
      <c r="L150" s="91"/>
      <c r="M150" s="91"/>
      <c r="N150" s="91"/>
      <c r="O150" s="91"/>
      <c r="P150" s="91"/>
      <c r="Q150" s="91"/>
      <c r="R150" s="91"/>
      <c r="S150" s="91"/>
      <c r="T150" s="91"/>
      <c r="U150" s="91"/>
      <c r="V150" s="91"/>
      <c r="W150" s="91"/>
      <c r="X150" s="91"/>
      <c r="Y150" s="91"/>
      <c r="Z150" s="93"/>
      <c r="AA150" s="91"/>
      <c r="AB150" s="91"/>
      <c r="AC150" s="91"/>
      <c r="AD150" s="91"/>
      <c r="AE150" s="91"/>
      <c r="AF150" s="128"/>
      <c r="AG150" s="93"/>
      <c r="AH150" s="91"/>
      <c r="AI150" s="91"/>
      <c r="AJ150" s="91"/>
      <c r="AK150" s="91"/>
      <c r="AL150" s="91"/>
      <c r="AM150" s="91"/>
      <c r="AN150" s="91"/>
      <c r="AO150" s="91"/>
      <c r="AP150" s="91"/>
      <c r="AQ150" s="91"/>
      <c r="AR150" s="91"/>
      <c r="AS150" s="91"/>
      <c r="AT150" s="91"/>
      <c r="AU150" s="91"/>
      <c r="AV150" s="91"/>
      <c r="AW150" s="91"/>
      <c r="AX150" s="91"/>
      <c r="AY150" s="91"/>
    </row>
    <row r="151">
      <c r="A151" s="91"/>
      <c r="B151" s="91"/>
      <c r="C151" s="91"/>
      <c r="D151" s="91"/>
      <c r="E151" s="91"/>
      <c r="F151" s="91"/>
      <c r="G151" s="91"/>
      <c r="H151" s="93"/>
      <c r="I151" s="91"/>
      <c r="J151" s="91"/>
      <c r="K151" s="91"/>
      <c r="L151" s="91"/>
      <c r="M151" s="91"/>
      <c r="N151" s="91"/>
      <c r="O151" s="91"/>
      <c r="P151" s="91"/>
      <c r="Q151" s="91"/>
      <c r="R151" s="91"/>
      <c r="S151" s="91"/>
      <c r="T151" s="91"/>
      <c r="U151" s="91"/>
      <c r="V151" s="91"/>
      <c r="W151" s="91"/>
      <c r="X151" s="91"/>
      <c r="Y151" s="91"/>
      <c r="Z151" s="93"/>
      <c r="AA151" s="91"/>
      <c r="AB151" s="91"/>
      <c r="AC151" s="91"/>
      <c r="AD151" s="91"/>
      <c r="AE151" s="91"/>
      <c r="AF151" s="128"/>
      <c r="AG151" s="93"/>
      <c r="AH151" s="91"/>
      <c r="AI151" s="91"/>
      <c r="AJ151" s="91"/>
      <c r="AK151" s="91"/>
      <c r="AL151" s="91"/>
      <c r="AM151" s="91"/>
      <c r="AN151" s="91"/>
      <c r="AO151" s="91"/>
      <c r="AP151" s="91"/>
      <c r="AQ151" s="91"/>
      <c r="AR151" s="91"/>
      <c r="AS151" s="91"/>
      <c r="AT151" s="91"/>
      <c r="AU151" s="91"/>
      <c r="AV151" s="91"/>
      <c r="AW151" s="91"/>
      <c r="AX151" s="91"/>
      <c r="AY151" s="91"/>
    </row>
    <row r="152">
      <c r="A152" s="91"/>
      <c r="B152" s="91"/>
      <c r="C152" s="91"/>
      <c r="D152" s="91"/>
      <c r="E152" s="91"/>
      <c r="F152" s="91"/>
      <c r="G152" s="91"/>
      <c r="H152" s="93"/>
      <c r="I152" s="91"/>
      <c r="J152" s="91"/>
      <c r="K152" s="91"/>
      <c r="L152" s="91"/>
      <c r="M152" s="91"/>
      <c r="N152" s="91"/>
      <c r="O152" s="91"/>
      <c r="P152" s="91"/>
      <c r="Q152" s="91"/>
      <c r="R152" s="91"/>
      <c r="S152" s="91"/>
      <c r="T152" s="91"/>
      <c r="U152" s="91"/>
      <c r="V152" s="91"/>
      <c r="W152" s="91"/>
      <c r="X152" s="91"/>
      <c r="Y152" s="91"/>
      <c r="Z152" s="93"/>
      <c r="AA152" s="91"/>
      <c r="AB152" s="91"/>
      <c r="AC152" s="91"/>
      <c r="AD152" s="91"/>
      <c r="AE152" s="91"/>
      <c r="AF152" s="128"/>
      <c r="AG152" s="93"/>
      <c r="AH152" s="91"/>
      <c r="AI152" s="91"/>
      <c r="AJ152" s="91"/>
      <c r="AK152" s="91"/>
      <c r="AL152" s="91"/>
      <c r="AM152" s="91"/>
      <c r="AN152" s="91"/>
      <c r="AO152" s="91"/>
      <c r="AP152" s="91"/>
      <c r="AQ152" s="91"/>
      <c r="AR152" s="91"/>
      <c r="AS152" s="91"/>
      <c r="AT152" s="91"/>
      <c r="AU152" s="91"/>
      <c r="AV152" s="91"/>
      <c r="AW152" s="91"/>
      <c r="AX152" s="91"/>
      <c r="AY152" s="91"/>
    </row>
    <row r="153">
      <c r="A153" s="91"/>
      <c r="B153" s="91"/>
      <c r="C153" s="91"/>
      <c r="D153" s="91"/>
      <c r="E153" s="91"/>
      <c r="F153" s="91"/>
      <c r="G153" s="91"/>
      <c r="H153" s="93"/>
      <c r="I153" s="91"/>
      <c r="J153" s="91"/>
      <c r="K153" s="91"/>
      <c r="L153" s="91"/>
      <c r="M153" s="91"/>
      <c r="N153" s="91"/>
      <c r="O153" s="91"/>
      <c r="P153" s="91"/>
      <c r="Q153" s="91"/>
      <c r="R153" s="91"/>
      <c r="S153" s="91"/>
      <c r="T153" s="91"/>
      <c r="U153" s="91"/>
      <c r="V153" s="91"/>
      <c r="W153" s="91"/>
      <c r="X153" s="91"/>
      <c r="Y153" s="91"/>
      <c r="Z153" s="93"/>
      <c r="AA153" s="91"/>
      <c r="AB153" s="91"/>
      <c r="AC153" s="91"/>
      <c r="AD153" s="91"/>
      <c r="AE153" s="91"/>
      <c r="AF153" s="128"/>
      <c r="AG153" s="93"/>
      <c r="AH153" s="91"/>
      <c r="AI153" s="91"/>
      <c r="AJ153" s="91"/>
      <c r="AK153" s="91"/>
      <c r="AL153" s="91"/>
      <c r="AM153" s="91"/>
      <c r="AN153" s="91"/>
      <c r="AO153" s="91"/>
      <c r="AP153" s="91"/>
      <c r="AQ153" s="91"/>
      <c r="AR153" s="91"/>
      <c r="AS153" s="91"/>
      <c r="AT153" s="91"/>
      <c r="AU153" s="91"/>
      <c r="AV153" s="91"/>
      <c r="AW153" s="91"/>
      <c r="AX153" s="91"/>
      <c r="AY153" s="91"/>
    </row>
    <row r="154">
      <c r="A154" s="91"/>
      <c r="B154" s="91"/>
      <c r="C154" s="91"/>
      <c r="D154" s="91"/>
      <c r="E154" s="91"/>
      <c r="F154" s="91"/>
      <c r="G154" s="91"/>
      <c r="H154" s="93"/>
      <c r="I154" s="91"/>
      <c r="J154" s="91"/>
      <c r="K154" s="91"/>
      <c r="L154" s="91"/>
      <c r="M154" s="91"/>
      <c r="N154" s="91"/>
      <c r="O154" s="91"/>
      <c r="P154" s="91"/>
      <c r="Q154" s="91"/>
      <c r="R154" s="91"/>
      <c r="S154" s="91"/>
      <c r="T154" s="91"/>
      <c r="U154" s="91"/>
      <c r="V154" s="91"/>
      <c r="W154" s="91"/>
      <c r="X154" s="91"/>
      <c r="Y154" s="91"/>
      <c r="Z154" s="93"/>
      <c r="AA154" s="91"/>
      <c r="AB154" s="91"/>
      <c r="AC154" s="91"/>
      <c r="AD154" s="91"/>
      <c r="AE154" s="91"/>
      <c r="AF154" s="128"/>
      <c r="AG154" s="93"/>
      <c r="AH154" s="91"/>
      <c r="AI154" s="91"/>
      <c r="AJ154" s="91"/>
      <c r="AK154" s="91"/>
      <c r="AL154" s="91"/>
      <c r="AM154" s="91"/>
      <c r="AN154" s="91"/>
      <c r="AO154" s="91"/>
      <c r="AP154" s="91"/>
      <c r="AQ154" s="91"/>
      <c r="AR154" s="91"/>
      <c r="AS154" s="91"/>
      <c r="AT154" s="91"/>
      <c r="AU154" s="91"/>
      <c r="AV154" s="91"/>
      <c r="AW154" s="91"/>
      <c r="AX154" s="91"/>
      <c r="AY154" s="91"/>
    </row>
    <row r="155">
      <c r="A155" s="91"/>
      <c r="B155" s="91"/>
      <c r="C155" s="91"/>
      <c r="D155" s="91"/>
      <c r="E155" s="91"/>
      <c r="F155" s="91"/>
      <c r="G155" s="91"/>
      <c r="H155" s="93"/>
      <c r="I155" s="91"/>
      <c r="J155" s="91"/>
      <c r="K155" s="91"/>
      <c r="L155" s="91"/>
      <c r="M155" s="91"/>
      <c r="N155" s="91"/>
      <c r="O155" s="91"/>
      <c r="P155" s="91"/>
      <c r="Q155" s="91"/>
      <c r="R155" s="91"/>
      <c r="S155" s="91"/>
      <c r="T155" s="91"/>
      <c r="U155" s="91"/>
      <c r="V155" s="91"/>
      <c r="W155" s="91"/>
      <c r="X155" s="91"/>
      <c r="Y155" s="91"/>
      <c r="Z155" s="93"/>
      <c r="AA155" s="91"/>
      <c r="AB155" s="91"/>
      <c r="AC155" s="91"/>
      <c r="AD155" s="91"/>
      <c r="AE155" s="91"/>
      <c r="AF155" s="128"/>
      <c r="AG155" s="93"/>
      <c r="AH155" s="91"/>
      <c r="AI155" s="91"/>
      <c r="AJ155" s="91"/>
      <c r="AK155" s="91"/>
      <c r="AL155" s="91"/>
      <c r="AM155" s="91"/>
      <c r="AN155" s="91"/>
      <c r="AO155" s="91"/>
      <c r="AP155" s="91"/>
      <c r="AQ155" s="91"/>
      <c r="AR155" s="91"/>
      <c r="AS155" s="91"/>
      <c r="AT155" s="91"/>
      <c r="AU155" s="91"/>
      <c r="AV155" s="91"/>
      <c r="AW155" s="91"/>
      <c r="AX155" s="91"/>
      <c r="AY155" s="91"/>
    </row>
    <row r="156">
      <c r="A156" s="91"/>
      <c r="B156" s="91"/>
      <c r="C156" s="91"/>
      <c r="D156" s="91"/>
      <c r="E156" s="91"/>
      <c r="F156" s="91"/>
      <c r="G156" s="91"/>
      <c r="H156" s="93"/>
      <c r="I156" s="91"/>
      <c r="J156" s="91"/>
      <c r="K156" s="91"/>
      <c r="L156" s="91"/>
      <c r="M156" s="91"/>
      <c r="N156" s="91"/>
      <c r="O156" s="91"/>
      <c r="P156" s="91"/>
      <c r="Q156" s="91"/>
      <c r="R156" s="91"/>
      <c r="S156" s="91"/>
      <c r="T156" s="91"/>
      <c r="U156" s="91"/>
      <c r="V156" s="91"/>
      <c r="W156" s="91"/>
      <c r="X156" s="91"/>
      <c r="Y156" s="91"/>
      <c r="Z156" s="93"/>
      <c r="AA156" s="91"/>
      <c r="AB156" s="91"/>
      <c r="AC156" s="91"/>
      <c r="AD156" s="91"/>
      <c r="AE156" s="91"/>
      <c r="AF156" s="128"/>
      <c r="AG156" s="93"/>
      <c r="AH156" s="91"/>
      <c r="AI156" s="91"/>
      <c r="AJ156" s="91"/>
      <c r="AK156" s="91"/>
      <c r="AL156" s="91"/>
      <c r="AM156" s="91"/>
      <c r="AN156" s="91"/>
      <c r="AO156" s="91"/>
      <c r="AP156" s="91"/>
      <c r="AQ156" s="91"/>
      <c r="AR156" s="91"/>
      <c r="AS156" s="91"/>
      <c r="AT156" s="91"/>
      <c r="AU156" s="91"/>
      <c r="AV156" s="91"/>
      <c r="AW156" s="91"/>
      <c r="AX156" s="91"/>
      <c r="AY156" s="91"/>
    </row>
    <row r="157">
      <c r="A157" s="91"/>
      <c r="B157" s="91"/>
      <c r="C157" s="91"/>
      <c r="D157" s="91"/>
      <c r="E157" s="91"/>
      <c r="F157" s="91"/>
      <c r="G157" s="91"/>
      <c r="H157" s="93"/>
      <c r="I157" s="91"/>
      <c r="J157" s="91"/>
      <c r="K157" s="91"/>
      <c r="L157" s="91"/>
      <c r="M157" s="91"/>
      <c r="N157" s="91"/>
      <c r="O157" s="91"/>
      <c r="P157" s="91"/>
      <c r="Q157" s="91"/>
      <c r="R157" s="91"/>
      <c r="S157" s="91"/>
      <c r="T157" s="91"/>
      <c r="U157" s="91"/>
      <c r="V157" s="91"/>
      <c r="W157" s="91"/>
      <c r="X157" s="91"/>
      <c r="Y157" s="91"/>
      <c r="Z157" s="93"/>
      <c r="AA157" s="91"/>
      <c r="AB157" s="91"/>
      <c r="AC157" s="91"/>
      <c r="AD157" s="91"/>
      <c r="AE157" s="91"/>
      <c r="AF157" s="128"/>
      <c r="AG157" s="93"/>
      <c r="AH157" s="91"/>
      <c r="AI157" s="91"/>
      <c r="AJ157" s="91"/>
      <c r="AK157" s="91"/>
      <c r="AL157" s="91"/>
      <c r="AM157" s="91"/>
      <c r="AN157" s="91"/>
      <c r="AO157" s="91"/>
      <c r="AP157" s="91"/>
      <c r="AQ157" s="91"/>
      <c r="AR157" s="91"/>
      <c r="AS157" s="91"/>
      <c r="AT157" s="91"/>
      <c r="AU157" s="91"/>
      <c r="AV157" s="91"/>
      <c r="AW157" s="91"/>
      <c r="AX157" s="91"/>
      <c r="AY157" s="91"/>
    </row>
    <row r="158">
      <c r="A158" s="91"/>
      <c r="B158" s="91"/>
      <c r="C158" s="91"/>
      <c r="D158" s="91"/>
      <c r="E158" s="91"/>
      <c r="F158" s="91"/>
      <c r="G158" s="91"/>
      <c r="H158" s="93"/>
      <c r="I158" s="91"/>
      <c r="J158" s="91"/>
      <c r="K158" s="91"/>
      <c r="L158" s="91"/>
      <c r="M158" s="91"/>
      <c r="N158" s="91"/>
      <c r="O158" s="91"/>
      <c r="P158" s="91"/>
      <c r="Q158" s="91"/>
      <c r="R158" s="91"/>
      <c r="S158" s="91"/>
      <c r="T158" s="91"/>
      <c r="U158" s="91"/>
      <c r="V158" s="91"/>
      <c r="W158" s="91"/>
      <c r="X158" s="91"/>
      <c r="Y158" s="91"/>
      <c r="Z158" s="93"/>
      <c r="AA158" s="91"/>
      <c r="AB158" s="91"/>
      <c r="AC158" s="91"/>
      <c r="AD158" s="91"/>
      <c r="AE158" s="91"/>
      <c r="AF158" s="128"/>
      <c r="AG158" s="93"/>
      <c r="AH158" s="91"/>
      <c r="AI158" s="91"/>
      <c r="AJ158" s="91"/>
      <c r="AK158" s="91"/>
      <c r="AL158" s="91"/>
      <c r="AM158" s="91"/>
      <c r="AN158" s="91"/>
      <c r="AO158" s="91"/>
      <c r="AP158" s="91"/>
      <c r="AQ158" s="91"/>
      <c r="AR158" s="91"/>
      <c r="AS158" s="91"/>
      <c r="AT158" s="91"/>
      <c r="AU158" s="91"/>
      <c r="AV158" s="91"/>
      <c r="AW158" s="91"/>
      <c r="AX158" s="91"/>
      <c r="AY158" s="91"/>
    </row>
    <row r="159">
      <c r="A159" s="91"/>
      <c r="B159" s="91"/>
      <c r="C159" s="91"/>
      <c r="D159" s="91"/>
      <c r="E159" s="91"/>
      <c r="F159" s="91"/>
      <c r="G159" s="91"/>
      <c r="H159" s="93"/>
      <c r="I159" s="91"/>
      <c r="J159" s="91"/>
      <c r="K159" s="91"/>
      <c r="L159" s="91"/>
      <c r="M159" s="91"/>
      <c r="N159" s="91"/>
      <c r="O159" s="91"/>
      <c r="P159" s="91"/>
      <c r="Q159" s="91"/>
      <c r="R159" s="91"/>
      <c r="S159" s="91"/>
      <c r="T159" s="91"/>
      <c r="U159" s="91"/>
      <c r="V159" s="91"/>
      <c r="W159" s="91"/>
      <c r="X159" s="91"/>
      <c r="Y159" s="91"/>
      <c r="Z159" s="93"/>
      <c r="AA159" s="91"/>
      <c r="AB159" s="91"/>
      <c r="AC159" s="91"/>
      <c r="AD159" s="91"/>
      <c r="AE159" s="91"/>
      <c r="AF159" s="128"/>
      <c r="AG159" s="93"/>
      <c r="AH159" s="91"/>
      <c r="AI159" s="91"/>
      <c r="AJ159" s="91"/>
      <c r="AK159" s="91"/>
      <c r="AL159" s="91"/>
      <c r="AM159" s="91"/>
      <c r="AN159" s="91"/>
      <c r="AO159" s="91"/>
      <c r="AP159" s="91"/>
      <c r="AQ159" s="91"/>
      <c r="AR159" s="91"/>
      <c r="AS159" s="91"/>
      <c r="AT159" s="91"/>
      <c r="AU159" s="91"/>
      <c r="AV159" s="91"/>
      <c r="AW159" s="91"/>
      <c r="AX159" s="91"/>
      <c r="AY159" s="91"/>
    </row>
    <row r="160">
      <c r="A160" s="91"/>
      <c r="B160" s="91"/>
      <c r="C160" s="91"/>
      <c r="D160" s="91"/>
      <c r="E160" s="91"/>
      <c r="F160" s="91"/>
      <c r="G160" s="91"/>
      <c r="H160" s="93"/>
      <c r="I160" s="91"/>
      <c r="J160" s="91"/>
      <c r="K160" s="91"/>
      <c r="L160" s="91"/>
      <c r="M160" s="91"/>
      <c r="N160" s="91"/>
      <c r="O160" s="91"/>
      <c r="P160" s="91"/>
      <c r="Q160" s="91"/>
      <c r="R160" s="91"/>
      <c r="S160" s="91"/>
      <c r="T160" s="91"/>
      <c r="U160" s="91"/>
      <c r="V160" s="91"/>
      <c r="W160" s="91"/>
      <c r="X160" s="91"/>
      <c r="Y160" s="91"/>
      <c r="Z160" s="93"/>
      <c r="AA160" s="91"/>
      <c r="AB160" s="91"/>
      <c r="AC160" s="91"/>
      <c r="AD160" s="91"/>
      <c r="AE160" s="91"/>
      <c r="AF160" s="128"/>
      <c r="AG160" s="93"/>
      <c r="AH160" s="91"/>
      <c r="AI160" s="91"/>
      <c r="AJ160" s="91"/>
      <c r="AK160" s="91"/>
      <c r="AL160" s="91"/>
      <c r="AM160" s="91"/>
      <c r="AN160" s="91"/>
      <c r="AO160" s="91"/>
      <c r="AP160" s="91"/>
      <c r="AQ160" s="91"/>
      <c r="AR160" s="91"/>
      <c r="AS160" s="91"/>
      <c r="AT160" s="91"/>
      <c r="AU160" s="91"/>
      <c r="AV160" s="91"/>
      <c r="AW160" s="91"/>
      <c r="AX160" s="91"/>
      <c r="AY160" s="91"/>
    </row>
    <row r="161">
      <c r="A161" s="91"/>
      <c r="B161" s="91"/>
      <c r="C161" s="91"/>
      <c r="D161" s="91"/>
      <c r="E161" s="91"/>
      <c r="F161" s="91"/>
      <c r="G161" s="91"/>
      <c r="H161" s="93"/>
      <c r="I161" s="91"/>
      <c r="J161" s="91"/>
      <c r="K161" s="91"/>
      <c r="L161" s="91"/>
      <c r="M161" s="91"/>
      <c r="N161" s="91"/>
      <c r="O161" s="91"/>
      <c r="P161" s="91"/>
      <c r="Q161" s="91"/>
      <c r="R161" s="91"/>
      <c r="S161" s="91"/>
      <c r="T161" s="91"/>
      <c r="U161" s="91"/>
      <c r="V161" s="91"/>
      <c r="W161" s="91"/>
      <c r="X161" s="91"/>
      <c r="Y161" s="91"/>
      <c r="Z161" s="93"/>
      <c r="AA161" s="91"/>
      <c r="AB161" s="91"/>
      <c r="AC161" s="91"/>
      <c r="AD161" s="91"/>
      <c r="AE161" s="91"/>
      <c r="AF161" s="128"/>
      <c r="AG161" s="93"/>
      <c r="AH161" s="91"/>
      <c r="AI161" s="91"/>
      <c r="AJ161" s="91"/>
      <c r="AK161" s="91"/>
      <c r="AL161" s="91"/>
      <c r="AM161" s="91"/>
      <c r="AN161" s="91"/>
      <c r="AO161" s="91"/>
      <c r="AP161" s="91"/>
      <c r="AQ161" s="91"/>
      <c r="AR161" s="91"/>
      <c r="AS161" s="91"/>
      <c r="AT161" s="91"/>
      <c r="AU161" s="91"/>
      <c r="AV161" s="91"/>
      <c r="AW161" s="91"/>
      <c r="AX161" s="91"/>
      <c r="AY161" s="91"/>
    </row>
    <row r="162">
      <c r="A162" s="91"/>
      <c r="B162" s="91"/>
      <c r="C162" s="91"/>
      <c r="D162" s="91"/>
      <c r="E162" s="91"/>
      <c r="F162" s="91"/>
      <c r="G162" s="91"/>
      <c r="H162" s="93"/>
      <c r="I162" s="91"/>
      <c r="J162" s="91"/>
      <c r="K162" s="91"/>
      <c r="L162" s="91"/>
      <c r="M162" s="91"/>
      <c r="N162" s="91"/>
      <c r="O162" s="91"/>
      <c r="P162" s="91"/>
      <c r="Q162" s="91"/>
      <c r="R162" s="91"/>
      <c r="S162" s="91"/>
      <c r="T162" s="91"/>
      <c r="U162" s="91"/>
      <c r="V162" s="91"/>
      <c r="W162" s="91"/>
      <c r="X162" s="91"/>
      <c r="Y162" s="91"/>
      <c r="Z162" s="93"/>
      <c r="AA162" s="91"/>
      <c r="AB162" s="91"/>
      <c r="AC162" s="91"/>
      <c r="AD162" s="91"/>
      <c r="AE162" s="91"/>
      <c r="AF162" s="128"/>
      <c r="AG162" s="93"/>
      <c r="AH162" s="91"/>
      <c r="AI162" s="91"/>
      <c r="AJ162" s="91"/>
      <c r="AK162" s="91"/>
      <c r="AL162" s="91"/>
      <c r="AM162" s="91"/>
      <c r="AN162" s="91"/>
      <c r="AO162" s="91"/>
      <c r="AP162" s="91"/>
      <c r="AQ162" s="91"/>
      <c r="AR162" s="91"/>
      <c r="AS162" s="91"/>
      <c r="AT162" s="91"/>
      <c r="AU162" s="91"/>
      <c r="AV162" s="91"/>
      <c r="AW162" s="91"/>
      <c r="AX162" s="91"/>
      <c r="AY162" s="91"/>
    </row>
    <row r="163">
      <c r="A163" s="91"/>
      <c r="B163" s="91"/>
      <c r="C163" s="91"/>
      <c r="D163" s="91"/>
      <c r="E163" s="91"/>
      <c r="F163" s="91"/>
      <c r="G163" s="91"/>
      <c r="H163" s="93"/>
      <c r="I163" s="91"/>
      <c r="J163" s="91"/>
      <c r="K163" s="91"/>
      <c r="L163" s="91"/>
      <c r="M163" s="91"/>
      <c r="N163" s="91"/>
      <c r="O163" s="91"/>
      <c r="P163" s="91"/>
      <c r="Q163" s="91"/>
      <c r="R163" s="91"/>
      <c r="S163" s="91"/>
      <c r="T163" s="91"/>
      <c r="U163" s="91"/>
      <c r="V163" s="91"/>
      <c r="W163" s="91"/>
      <c r="X163" s="91"/>
      <c r="Y163" s="91"/>
      <c r="Z163" s="93"/>
      <c r="AA163" s="91"/>
      <c r="AB163" s="91"/>
      <c r="AC163" s="91"/>
      <c r="AD163" s="91"/>
      <c r="AE163" s="91"/>
      <c r="AF163" s="128"/>
      <c r="AG163" s="93"/>
      <c r="AH163" s="91"/>
      <c r="AI163" s="91"/>
      <c r="AJ163" s="91"/>
      <c r="AK163" s="91"/>
      <c r="AL163" s="91"/>
      <c r="AM163" s="91"/>
      <c r="AN163" s="91"/>
      <c r="AO163" s="91"/>
      <c r="AP163" s="91"/>
      <c r="AQ163" s="91"/>
      <c r="AR163" s="91"/>
      <c r="AS163" s="91"/>
      <c r="AT163" s="91"/>
      <c r="AU163" s="91"/>
      <c r="AV163" s="91"/>
      <c r="AW163" s="91"/>
      <c r="AX163" s="91"/>
      <c r="AY163" s="91"/>
    </row>
    <row r="164">
      <c r="A164" s="91"/>
      <c r="B164" s="91"/>
      <c r="C164" s="91"/>
      <c r="D164" s="91"/>
      <c r="E164" s="91"/>
      <c r="F164" s="91"/>
      <c r="G164" s="91"/>
      <c r="H164" s="93"/>
      <c r="I164" s="91"/>
      <c r="J164" s="91"/>
      <c r="K164" s="91"/>
      <c r="L164" s="91"/>
      <c r="M164" s="91"/>
      <c r="N164" s="91"/>
      <c r="O164" s="91"/>
      <c r="P164" s="91"/>
      <c r="Q164" s="91"/>
      <c r="R164" s="91"/>
      <c r="S164" s="91"/>
      <c r="T164" s="91"/>
      <c r="U164" s="91"/>
      <c r="V164" s="91"/>
      <c r="W164" s="91"/>
      <c r="X164" s="91"/>
      <c r="Y164" s="91"/>
      <c r="Z164" s="93"/>
      <c r="AA164" s="91"/>
      <c r="AB164" s="91"/>
      <c r="AC164" s="91"/>
      <c r="AD164" s="91"/>
      <c r="AE164" s="91"/>
      <c r="AF164" s="128"/>
      <c r="AG164" s="93"/>
      <c r="AH164" s="91"/>
      <c r="AI164" s="91"/>
      <c r="AJ164" s="91"/>
      <c r="AK164" s="91"/>
      <c r="AL164" s="91"/>
      <c r="AM164" s="91"/>
      <c r="AN164" s="91"/>
      <c r="AO164" s="91"/>
      <c r="AP164" s="91"/>
      <c r="AQ164" s="91"/>
      <c r="AR164" s="91"/>
      <c r="AS164" s="91"/>
      <c r="AT164" s="91"/>
      <c r="AU164" s="91"/>
      <c r="AV164" s="91"/>
      <c r="AW164" s="91"/>
      <c r="AX164" s="91"/>
      <c r="AY164" s="91"/>
    </row>
    <row r="165">
      <c r="A165" s="91"/>
      <c r="B165" s="91"/>
      <c r="C165" s="91"/>
      <c r="D165" s="91"/>
      <c r="E165" s="91"/>
      <c r="F165" s="91"/>
      <c r="G165" s="91"/>
      <c r="H165" s="93"/>
      <c r="I165" s="91"/>
      <c r="J165" s="91"/>
      <c r="K165" s="91"/>
      <c r="L165" s="91"/>
      <c r="M165" s="91"/>
      <c r="N165" s="91"/>
      <c r="O165" s="91"/>
      <c r="P165" s="91"/>
      <c r="Q165" s="91"/>
      <c r="R165" s="91"/>
      <c r="S165" s="91"/>
      <c r="T165" s="91"/>
      <c r="U165" s="91"/>
      <c r="V165" s="91"/>
      <c r="W165" s="91"/>
      <c r="X165" s="91"/>
      <c r="Y165" s="91"/>
      <c r="Z165" s="93"/>
      <c r="AA165" s="91"/>
      <c r="AB165" s="91"/>
      <c r="AC165" s="91"/>
      <c r="AD165" s="91"/>
      <c r="AE165" s="91"/>
      <c r="AF165" s="128"/>
      <c r="AG165" s="93"/>
      <c r="AH165" s="91"/>
      <c r="AI165" s="91"/>
      <c r="AJ165" s="91"/>
      <c r="AK165" s="91"/>
      <c r="AL165" s="91"/>
      <c r="AM165" s="91"/>
      <c r="AN165" s="91"/>
      <c r="AO165" s="91"/>
      <c r="AP165" s="91"/>
      <c r="AQ165" s="91"/>
      <c r="AR165" s="91"/>
      <c r="AS165" s="91"/>
      <c r="AT165" s="91"/>
      <c r="AU165" s="91"/>
      <c r="AV165" s="91"/>
      <c r="AW165" s="91"/>
      <c r="AX165" s="91"/>
      <c r="AY165" s="91"/>
    </row>
    <row r="166">
      <c r="A166" s="91"/>
      <c r="B166" s="91"/>
      <c r="C166" s="91"/>
      <c r="D166" s="91"/>
      <c r="E166" s="91"/>
      <c r="F166" s="91"/>
      <c r="G166" s="91"/>
      <c r="H166" s="93"/>
      <c r="I166" s="91"/>
      <c r="J166" s="91"/>
      <c r="K166" s="91"/>
      <c r="L166" s="91"/>
      <c r="M166" s="91"/>
      <c r="N166" s="91"/>
      <c r="O166" s="91"/>
      <c r="P166" s="91"/>
      <c r="Q166" s="91"/>
      <c r="R166" s="91"/>
      <c r="S166" s="91"/>
      <c r="T166" s="91"/>
      <c r="U166" s="91"/>
      <c r="V166" s="91"/>
      <c r="W166" s="91"/>
      <c r="X166" s="91"/>
      <c r="Y166" s="91"/>
      <c r="Z166" s="93"/>
      <c r="AA166" s="91"/>
      <c r="AB166" s="91"/>
      <c r="AC166" s="91"/>
      <c r="AD166" s="91"/>
      <c r="AE166" s="91"/>
      <c r="AF166" s="128"/>
      <c r="AG166" s="93"/>
      <c r="AH166" s="91"/>
      <c r="AI166" s="91"/>
      <c r="AJ166" s="91"/>
      <c r="AK166" s="91"/>
      <c r="AL166" s="91"/>
      <c r="AM166" s="91"/>
      <c r="AN166" s="91"/>
      <c r="AO166" s="91"/>
      <c r="AP166" s="91"/>
      <c r="AQ166" s="91"/>
      <c r="AR166" s="91"/>
      <c r="AS166" s="91"/>
      <c r="AT166" s="91"/>
      <c r="AU166" s="91"/>
      <c r="AV166" s="91"/>
      <c r="AW166" s="91"/>
      <c r="AX166" s="91"/>
      <c r="AY166" s="91"/>
    </row>
    <row r="167">
      <c r="A167" s="91"/>
      <c r="B167" s="91"/>
      <c r="C167" s="91"/>
      <c r="D167" s="91"/>
      <c r="E167" s="91"/>
      <c r="F167" s="91"/>
      <c r="G167" s="91"/>
      <c r="H167" s="93"/>
      <c r="I167" s="91"/>
      <c r="J167" s="91"/>
      <c r="K167" s="91"/>
      <c r="L167" s="91"/>
      <c r="M167" s="91"/>
      <c r="N167" s="91"/>
      <c r="O167" s="91"/>
      <c r="P167" s="91"/>
      <c r="Q167" s="91"/>
      <c r="R167" s="91"/>
      <c r="S167" s="91"/>
      <c r="T167" s="91"/>
      <c r="U167" s="91"/>
      <c r="V167" s="91"/>
      <c r="W167" s="91"/>
      <c r="X167" s="91"/>
      <c r="Y167" s="91"/>
      <c r="Z167" s="93"/>
      <c r="AA167" s="91"/>
      <c r="AB167" s="91"/>
      <c r="AC167" s="91"/>
      <c r="AD167" s="91"/>
      <c r="AE167" s="91"/>
      <c r="AF167" s="128"/>
      <c r="AG167" s="93"/>
      <c r="AH167" s="91"/>
      <c r="AI167" s="91"/>
      <c r="AJ167" s="91"/>
      <c r="AK167" s="91"/>
      <c r="AL167" s="91"/>
      <c r="AM167" s="91"/>
      <c r="AN167" s="91"/>
      <c r="AO167" s="91"/>
      <c r="AP167" s="91"/>
      <c r="AQ167" s="91"/>
      <c r="AR167" s="91"/>
      <c r="AS167" s="91"/>
      <c r="AT167" s="91"/>
      <c r="AU167" s="91"/>
      <c r="AV167" s="91"/>
      <c r="AW167" s="91"/>
      <c r="AX167" s="91"/>
      <c r="AY167" s="91"/>
    </row>
    <row r="168">
      <c r="A168" s="91"/>
      <c r="B168" s="91"/>
      <c r="C168" s="91"/>
      <c r="D168" s="91"/>
      <c r="E168" s="91"/>
      <c r="F168" s="91"/>
      <c r="G168" s="91"/>
      <c r="H168" s="93"/>
      <c r="I168" s="91"/>
      <c r="J168" s="91"/>
      <c r="K168" s="91"/>
      <c r="L168" s="91"/>
      <c r="M168" s="91"/>
      <c r="N168" s="91"/>
      <c r="O168" s="91"/>
      <c r="P168" s="91"/>
      <c r="Q168" s="91"/>
      <c r="R168" s="91"/>
      <c r="S168" s="91"/>
      <c r="T168" s="91"/>
      <c r="U168" s="91"/>
      <c r="V168" s="91"/>
      <c r="W168" s="91"/>
      <c r="X168" s="91"/>
      <c r="Y168" s="91"/>
      <c r="Z168" s="93"/>
      <c r="AA168" s="91"/>
      <c r="AB168" s="91"/>
      <c r="AC168" s="91"/>
      <c r="AD168" s="91"/>
      <c r="AE168" s="91"/>
      <c r="AF168" s="128"/>
      <c r="AG168" s="93"/>
      <c r="AH168" s="91"/>
      <c r="AI168" s="91"/>
      <c r="AJ168" s="91"/>
      <c r="AK168" s="91"/>
      <c r="AL168" s="91"/>
      <c r="AM168" s="91"/>
      <c r="AN168" s="91"/>
      <c r="AO168" s="91"/>
      <c r="AP168" s="91"/>
      <c r="AQ168" s="91"/>
      <c r="AR168" s="91"/>
      <c r="AS168" s="91"/>
      <c r="AT168" s="91"/>
      <c r="AU168" s="91"/>
      <c r="AV168" s="91"/>
      <c r="AW168" s="91"/>
      <c r="AX168" s="91"/>
      <c r="AY168" s="91"/>
    </row>
    <row r="169">
      <c r="A169" s="91"/>
      <c r="B169" s="91"/>
      <c r="C169" s="91"/>
      <c r="D169" s="91"/>
      <c r="E169" s="91"/>
      <c r="F169" s="91"/>
      <c r="G169" s="91"/>
      <c r="H169" s="93"/>
      <c r="I169" s="91"/>
      <c r="J169" s="91"/>
      <c r="K169" s="91"/>
      <c r="L169" s="91"/>
      <c r="M169" s="91"/>
      <c r="N169" s="91"/>
      <c r="O169" s="91"/>
      <c r="P169" s="91"/>
      <c r="Q169" s="91"/>
      <c r="R169" s="91"/>
      <c r="S169" s="91"/>
      <c r="T169" s="91"/>
      <c r="U169" s="91"/>
      <c r="V169" s="91"/>
      <c r="W169" s="91"/>
      <c r="X169" s="91"/>
      <c r="Y169" s="91"/>
      <c r="Z169" s="93"/>
      <c r="AA169" s="91"/>
      <c r="AB169" s="91"/>
      <c r="AC169" s="91"/>
      <c r="AD169" s="91"/>
      <c r="AE169" s="91"/>
      <c r="AF169" s="128"/>
      <c r="AG169" s="93"/>
      <c r="AH169" s="91"/>
      <c r="AI169" s="91"/>
      <c r="AJ169" s="91"/>
      <c r="AK169" s="91"/>
      <c r="AL169" s="91"/>
      <c r="AM169" s="91"/>
      <c r="AN169" s="91"/>
      <c r="AO169" s="91"/>
      <c r="AP169" s="91"/>
      <c r="AQ169" s="91"/>
      <c r="AR169" s="91"/>
      <c r="AS169" s="91"/>
      <c r="AT169" s="91"/>
      <c r="AU169" s="91"/>
      <c r="AV169" s="91"/>
      <c r="AW169" s="91"/>
      <c r="AX169" s="91"/>
      <c r="AY169" s="91"/>
    </row>
    <row r="170">
      <c r="A170" s="91"/>
      <c r="B170" s="91"/>
      <c r="C170" s="91"/>
      <c r="D170" s="91"/>
      <c r="E170" s="91"/>
      <c r="F170" s="91"/>
      <c r="G170" s="91"/>
      <c r="H170" s="93"/>
      <c r="I170" s="91"/>
      <c r="J170" s="91"/>
      <c r="K170" s="91"/>
      <c r="L170" s="91"/>
      <c r="M170" s="91"/>
      <c r="N170" s="91"/>
      <c r="O170" s="91"/>
      <c r="P170" s="91"/>
      <c r="Q170" s="91"/>
      <c r="R170" s="91"/>
      <c r="S170" s="91"/>
      <c r="T170" s="91"/>
      <c r="U170" s="91"/>
      <c r="V170" s="91"/>
      <c r="W170" s="91"/>
      <c r="X170" s="91"/>
      <c r="Y170" s="91"/>
      <c r="Z170" s="93"/>
      <c r="AA170" s="91"/>
      <c r="AB170" s="91"/>
      <c r="AC170" s="91"/>
      <c r="AD170" s="91"/>
      <c r="AE170" s="91"/>
      <c r="AF170" s="128"/>
      <c r="AG170" s="93"/>
      <c r="AH170" s="91"/>
      <c r="AI170" s="91"/>
      <c r="AJ170" s="91"/>
      <c r="AK170" s="91"/>
      <c r="AL170" s="91"/>
      <c r="AM170" s="91"/>
      <c r="AN170" s="91"/>
      <c r="AO170" s="91"/>
      <c r="AP170" s="91"/>
      <c r="AQ170" s="91"/>
      <c r="AR170" s="91"/>
      <c r="AS170" s="91"/>
      <c r="AT170" s="91"/>
      <c r="AU170" s="91"/>
      <c r="AV170" s="91"/>
      <c r="AW170" s="91"/>
      <c r="AX170" s="91"/>
      <c r="AY170" s="91"/>
    </row>
    <row r="171">
      <c r="A171" s="91"/>
      <c r="B171" s="91"/>
      <c r="C171" s="91"/>
      <c r="D171" s="91"/>
      <c r="E171" s="91"/>
      <c r="F171" s="91"/>
      <c r="G171" s="91"/>
      <c r="H171" s="93"/>
      <c r="I171" s="91"/>
      <c r="J171" s="91"/>
      <c r="K171" s="91"/>
      <c r="L171" s="91"/>
      <c r="M171" s="91"/>
      <c r="N171" s="91"/>
      <c r="O171" s="91"/>
      <c r="P171" s="91"/>
      <c r="Q171" s="91"/>
      <c r="R171" s="91"/>
      <c r="S171" s="91"/>
      <c r="T171" s="91"/>
      <c r="U171" s="91"/>
      <c r="V171" s="91"/>
      <c r="W171" s="91"/>
      <c r="X171" s="91"/>
      <c r="Y171" s="91"/>
      <c r="Z171" s="93"/>
      <c r="AA171" s="91"/>
      <c r="AB171" s="91"/>
      <c r="AC171" s="91"/>
      <c r="AD171" s="91"/>
      <c r="AE171" s="91"/>
      <c r="AF171" s="128"/>
      <c r="AG171" s="93"/>
      <c r="AH171" s="91"/>
      <c r="AI171" s="91"/>
      <c r="AJ171" s="91"/>
      <c r="AK171" s="91"/>
      <c r="AL171" s="91"/>
      <c r="AM171" s="91"/>
      <c r="AN171" s="91"/>
      <c r="AO171" s="91"/>
      <c r="AP171" s="91"/>
      <c r="AQ171" s="91"/>
      <c r="AR171" s="91"/>
      <c r="AS171" s="91"/>
      <c r="AT171" s="91"/>
      <c r="AU171" s="91"/>
      <c r="AV171" s="91"/>
      <c r="AW171" s="91"/>
      <c r="AX171" s="91"/>
      <c r="AY171" s="91"/>
    </row>
    <row r="172">
      <c r="A172" s="91"/>
      <c r="B172" s="91"/>
      <c r="C172" s="91"/>
      <c r="D172" s="91"/>
      <c r="E172" s="91"/>
      <c r="F172" s="91"/>
      <c r="G172" s="91"/>
      <c r="H172" s="93"/>
      <c r="I172" s="91"/>
      <c r="J172" s="91"/>
      <c r="K172" s="91"/>
      <c r="L172" s="91"/>
      <c r="M172" s="91"/>
      <c r="N172" s="91"/>
      <c r="O172" s="91"/>
      <c r="P172" s="91"/>
      <c r="Q172" s="91"/>
      <c r="R172" s="91"/>
      <c r="S172" s="91"/>
      <c r="T172" s="91"/>
      <c r="U172" s="91"/>
      <c r="V172" s="91"/>
      <c r="W172" s="91"/>
      <c r="X172" s="91"/>
      <c r="Y172" s="91"/>
      <c r="Z172" s="93"/>
      <c r="AA172" s="91"/>
      <c r="AB172" s="91"/>
      <c r="AC172" s="91"/>
      <c r="AD172" s="91"/>
      <c r="AE172" s="91"/>
      <c r="AF172" s="128"/>
      <c r="AG172" s="93"/>
      <c r="AH172" s="91"/>
      <c r="AI172" s="91"/>
      <c r="AJ172" s="91"/>
      <c r="AK172" s="91"/>
      <c r="AL172" s="91"/>
      <c r="AM172" s="91"/>
      <c r="AN172" s="91"/>
      <c r="AO172" s="91"/>
      <c r="AP172" s="91"/>
      <c r="AQ172" s="91"/>
      <c r="AR172" s="91"/>
      <c r="AS172" s="91"/>
      <c r="AT172" s="91"/>
      <c r="AU172" s="91"/>
      <c r="AV172" s="91"/>
      <c r="AW172" s="91"/>
      <c r="AX172" s="91"/>
      <c r="AY172" s="91"/>
    </row>
    <row r="173">
      <c r="A173" s="91"/>
      <c r="B173" s="91"/>
      <c r="C173" s="91"/>
      <c r="D173" s="91"/>
      <c r="E173" s="91"/>
      <c r="F173" s="91"/>
      <c r="G173" s="91"/>
      <c r="H173" s="93"/>
      <c r="I173" s="91"/>
      <c r="J173" s="91"/>
      <c r="K173" s="91"/>
      <c r="L173" s="91"/>
      <c r="M173" s="91"/>
      <c r="N173" s="91"/>
      <c r="O173" s="91"/>
      <c r="P173" s="91"/>
      <c r="Q173" s="91"/>
      <c r="R173" s="91"/>
      <c r="S173" s="91"/>
      <c r="T173" s="91"/>
      <c r="U173" s="91"/>
      <c r="V173" s="91"/>
      <c r="W173" s="91"/>
      <c r="X173" s="91"/>
      <c r="Y173" s="91"/>
      <c r="Z173" s="93"/>
      <c r="AA173" s="91"/>
      <c r="AB173" s="91"/>
      <c r="AC173" s="91"/>
      <c r="AD173" s="91"/>
      <c r="AE173" s="91"/>
      <c r="AF173" s="128"/>
      <c r="AG173" s="93"/>
      <c r="AH173" s="91"/>
      <c r="AI173" s="91"/>
      <c r="AJ173" s="91"/>
      <c r="AK173" s="91"/>
      <c r="AL173" s="91"/>
      <c r="AM173" s="91"/>
      <c r="AN173" s="91"/>
      <c r="AO173" s="91"/>
      <c r="AP173" s="91"/>
      <c r="AQ173" s="91"/>
      <c r="AR173" s="91"/>
      <c r="AS173" s="91"/>
      <c r="AT173" s="91"/>
      <c r="AU173" s="91"/>
      <c r="AV173" s="91"/>
      <c r="AW173" s="91"/>
      <c r="AX173" s="91"/>
      <c r="AY173" s="91"/>
    </row>
    <row r="174">
      <c r="A174" s="91"/>
      <c r="B174" s="91"/>
      <c r="C174" s="91"/>
      <c r="D174" s="91"/>
      <c r="E174" s="91"/>
      <c r="F174" s="91"/>
      <c r="G174" s="91"/>
      <c r="H174" s="93"/>
      <c r="I174" s="91"/>
      <c r="J174" s="91"/>
      <c r="K174" s="91"/>
      <c r="L174" s="91"/>
      <c r="M174" s="91"/>
      <c r="N174" s="91"/>
      <c r="O174" s="91"/>
      <c r="P174" s="91"/>
      <c r="Q174" s="91"/>
      <c r="R174" s="91"/>
      <c r="S174" s="91"/>
      <c r="T174" s="91"/>
      <c r="U174" s="91"/>
      <c r="V174" s="91"/>
      <c r="W174" s="91"/>
      <c r="X174" s="91"/>
      <c r="Y174" s="91"/>
      <c r="Z174" s="93"/>
      <c r="AA174" s="91"/>
      <c r="AB174" s="91"/>
      <c r="AC174" s="91"/>
      <c r="AD174" s="91"/>
      <c r="AE174" s="91"/>
      <c r="AF174" s="128"/>
      <c r="AG174" s="93"/>
      <c r="AH174" s="91"/>
      <c r="AI174" s="91"/>
      <c r="AJ174" s="91"/>
      <c r="AK174" s="91"/>
      <c r="AL174" s="91"/>
      <c r="AM174" s="91"/>
      <c r="AN174" s="91"/>
      <c r="AO174" s="91"/>
      <c r="AP174" s="91"/>
      <c r="AQ174" s="91"/>
      <c r="AR174" s="91"/>
      <c r="AS174" s="91"/>
      <c r="AT174" s="91"/>
      <c r="AU174" s="91"/>
      <c r="AV174" s="91"/>
      <c r="AW174" s="91"/>
      <c r="AX174" s="91"/>
      <c r="AY174" s="91"/>
    </row>
    <row r="175">
      <c r="A175" s="91"/>
      <c r="B175" s="91"/>
      <c r="C175" s="91"/>
      <c r="D175" s="91"/>
      <c r="E175" s="91"/>
      <c r="F175" s="91"/>
      <c r="G175" s="91"/>
      <c r="H175" s="93"/>
      <c r="I175" s="91"/>
      <c r="J175" s="91"/>
      <c r="K175" s="91"/>
      <c r="L175" s="91"/>
      <c r="M175" s="91"/>
      <c r="N175" s="91"/>
      <c r="O175" s="91"/>
      <c r="P175" s="91"/>
      <c r="Q175" s="91"/>
      <c r="R175" s="91"/>
      <c r="S175" s="91"/>
      <c r="T175" s="91"/>
      <c r="U175" s="91"/>
      <c r="V175" s="91"/>
      <c r="W175" s="91"/>
      <c r="X175" s="91"/>
      <c r="Y175" s="91"/>
      <c r="Z175" s="93"/>
      <c r="AA175" s="91"/>
      <c r="AB175" s="91"/>
      <c r="AC175" s="91"/>
      <c r="AD175" s="91"/>
      <c r="AE175" s="91"/>
      <c r="AF175" s="128"/>
      <c r="AG175" s="93"/>
      <c r="AH175" s="91"/>
      <c r="AI175" s="91"/>
      <c r="AJ175" s="91"/>
      <c r="AK175" s="91"/>
      <c r="AL175" s="91"/>
      <c r="AM175" s="91"/>
      <c r="AN175" s="91"/>
      <c r="AO175" s="91"/>
      <c r="AP175" s="91"/>
      <c r="AQ175" s="91"/>
      <c r="AR175" s="91"/>
      <c r="AS175" s="91"/>
      <c r="AT175" s="91"/>
      <c r="AU175" s="91"/>
      <c r="AV175" s="91"/>
      <c r="AW175" s="91"/>
      <c r="AX175" s="91"/>
      <c r="AY175" s="91"/>
    </row>
    <row r="176">
      <c r="A176" s="91"/>
      <c r="B176" s="91"/>
      <c r="C176" s="91"/>
      <c r="D176" s="91"/>
      <c r="E176" s="91"/>
      <c r="F176" s="91"/>
      <c r="G176" s="91"/>
      <c r="H176" s="93"/>
      <c r="I176" s="91"/>
      <c r="J176" s="91"/>
      <c r="K176" s="91"/>
      <c r="L176" s="91"/>
      <c r="M176" s="91"/>
      <c r="N176" s="91"/>
      <c r="O176" s="91"/>
      <c r="P176" s="91"/>
      <c r="Q176" s="91"/>
      <c r="R176" s="91"/>
      <c r="S176" s="91"/>
      <c r="T176" s="91"/>
      <c r="U176" s="91"/>
      <c r="V176" s="91"/>
      <c r="W176" s="91"/>
      <c r="X176" s="91"/>
      <c r="Y176" s="91"/>
      <c r="Z176" s="93"/>
      <c r="AA176" s="91"/>
      <c r="AB176" s="91"/>
      <c r="AC176" s="91"/>
      <c r="AD176" s="91"/>
      <c r="AE176" s="91"/>
      <c r="AF176" s="128"/>
      <c r="AG176" s="93"/>
      <c r="AH176" s="91"/>
      <c r="AI176" s="91"/>
      <c r="AJ176" s="91"/>
      <c r="AK176" s="91"/>
      <c r="AL176" s="91"/>
      <c r="AM176" s="91"/>
      <c r="AN176" s="91"/>
      <c r="AO176" s="91"/>
      <c r="AP176" s="91"/>
      <c r="AQ176" s="91"/>
      <c r="AR176" s="91"/>
      <c r="AS176" s="91"/>
      <c r="AT176" s="91"/>
      <c r="AU176" s="91"/>
      <c r="AV176" s="91"/>
      <c r="AW176" s="91"/>
      <c r="AX176" s="91"/>
      <c r="AY176" s="91"/>
    </row>
    <row r="177">
      <c r="A177" s="91"/>
      <c r="B177" s="91"/>
      <c r="C177" s="91"/>
      <c r="D177" s="91"/>
      <c r="E177" s="91"/>
      <c r="F177" s="91"/>
      <c r="G177" s="91"/>
      <c r="H177" s="93"/>
      <c r="I177" s="91"/>
      <c r="J177" s="91"/>
      <c r="K177" s="91"/>
      <c r="L177" s="91"/>
      <c r="M177" s="91"/>
      <c r="N177" s="91"/>
      <c r="O177" s="91"/>
      <c r="P177" s="91"/>
      <c r="Q177" s="91"/>
      <c r="R177" s="91"/>
      <c r="S177" s="91"/>
      <c r="T177" s="91"/>
      <c r="U177" s="91"/>
      <c r="V177" s="91"/>
      <c r="W177" s="91"/>
      <c r="X177" s="91"/>
      <c r="Y177" s="91"/>
      <c r="Z177" s="93"/>
      <c r="AA177" s="91"/>
      <c r="AB177" s="91"/>
      <c r="AC177" s="91"/>
      <c r="AD177" s="91"/>
      <c r="AE177" s="91"/>
      <c r="AF177" s="128"/>
      <c r="AG177" s="93"/>
      <c r="AH177" s="91"/>
      <c r="AI177" s="91"/>
      <c r="AJ177" s="91"/>
      <c r="AK177" s="91"/>
      <c r="AL177" s="91"/>
      <c r="AM177" s="91"/>
      <c r="AN177" s="91"/>
      <c r="AO177" s="91"/>
      <c r="AP177" s="91"/>
      <c r="AQ177" s="91"/>
      <c r="AR177" s="91"/>
      <c r="AS177" s="91"/>
      <c r="AT177" s="91"/>
      <c r="AU177" s="91"/>
      <c r="AV177" s="91"/>
      <c r="AW177" s="91"/>
      <c r="AX177" s="91"/>
      <c r="AY177" s="91"/>
    </row>
    <row r="178">
      <c r="A178" s="91"/>
      <c r="B178" s="91"/>
      <c r="C178" s="91"/>
      <c r="D178" s="91"/>
      <c r="E178" s="91"/>
      <c r="F178" s="91"/>
      <c r="G178" s="91"/>
      <c r="H178" s="93"/>
      <c r="I178" s="91"/>
      <c r="J178" s="91"/>
      <c r="K178" s="91"/>
      <c r="L178" s="91"/>
      <c r="M178" s="91"/>
      <c r="N178" s="91"/>
      <c r="O178" s="91"/>
      <c r="P178" s="91"/>
      <c r="Q178" s="91"/>
      <c r="R178" s="91"/>
      <c r="S178" s="91"/>
      <c r="T178" s="91"/>
      <c r="U178" s="91"/>
      <c r="V178" s="91"/>
      <c r="W178" s="91"/>
      <c r="X178" s="91"/>
      <c r="Y178" s="91"/>
      <c r="Z178" s="93"/>
      <c r="AA178" s="91"/>
      <c r="AB178" s="91"/>
      <c r="AC178" s="91"/>
      <c r="AD178" s="91"/>
      <c r="AE178" s="91"/>
      <c r="AF178" s="128"/>
      <c r="AG178" s="93"/>
      <c r="AH178" s="91"/>
      <c r="AI178" s="91"/>
      <c r="AJ178" s="91"/>
      <c r="AK178" s="91"/>
      <c r="AL178" s="91"/>
      <c r="AM178" s="91"/>
      <c r="AN178" s="91"/>
      <c r="AO178" s="91"/>
      <c r="AP178" s="91"/>
      <c r="AQ178" s="91"/>
      <c r="AR178" s="91"/>
      <c r="AS178" s="91"/>
      <c r="AT178" s="91"/>
      <c r="AU178" s="91"/>
      <c r="AV178" s="91"/>
      <c r="AW178" s="91"/>
      <c r="AX178" s="91"/>
      <c r="AY178" s="91"/>
    </row>
    <row r="179">
      <c r="A179" s="91"/>
      <c r="B179" s="91"/>
      <c r="C179" s="91"/>
      <c r="D179" s="91"/>
      <c r="E179" s="91"/>
      <c r="F179" s="91"/>
      <c r="G179" s="91"/>
      <c r="H179" s="93"/>
      <c r="I179" s="91"/>
      <c r="J179" s="91"/>
      <c r="K179" s="91"/>
      <c r="L179" s="91"/>
      <c r="M179" s="91"/>
      <c r="N179" s="91"/>
      <c r="O179" s="91"/>
      <c r="P179" s="91"/>
      <c r="Q179" s="91"/>
      <c r="R179" s="91"/>
      <c r="S179" s="91"/>
      <c r="T179" s="91"/>
      <c r="U179" s="91"/>
      <c r="V179" s="91"/>
      <c r="W179" s="91"/>
      <c r="X179" s="91"/>
      <c r="Y179" s="91"/>
      <c r="Z179" s="93"/>
      <c r="AA179" s="91"/>
      <c r="AB179" s="91"/>
      <c r="AC179" s="91"/>
      <c r="AD179" s="91"/>
      <c r="AE179" s="91"/>
      <c r="AF179" s="128"/>
      <c r="AG179" s="93"/>
      <c r="AH179" s="91"/>
      <c r="AI179" s="91"/>
      <c r="AJ179" s="91"/>
      <c r="AK179" s="91"/>
      <c r="AL179" s="91"/>
      <c r="AM179" s="91"/>
      <c r="AN179" s="91"/>
      <c r="AO179" s="91"/>
      <c r="AP179" s="91"/>
      <c r="AQ179" s="91"/>
      <c r="AR179" s="91"/>
      <c r="AS179" s="91"/>
      <c r="AT179" s="91"/>
      <c r="AU179" s="91"/>
      <c r="AV179" s="91"/>
      <c r="AW179" s="91"/>
      <c r="AX179" s="91"/>
      <c r="AY179" s="91"/>
    </row>
    <row r="180">
      <c r="A180" s="91"/>
      <c r="B180" s="91"/>
      <c r="C180" s="91"/>
      <c r="D180" s="91"/>
      <c r="E180" s="91"/>
      <c r="F180" s="91"/>
      <c r="G180" s="91"/>
      <c r="H180" s="93"/>
      <c r="I180" s="91"/>
      <c r="J180" s="91"/>
      <c r="K180" s="91"/>
      <c r="L180" s="91"/>
      <c r="M180" s="91"/>
      <c r="N180" s="91"/>
      <c r="O180" s="91"/>
      <c r="P180" s="91"/>
      <c r="Q180" s="91"/>
      <c r="R180" s="91"/>
      <c r="S180" s="91"/>
      <c r="T180" s="91"/>
      <c r="U180" s="91"/>
      <c r="V180" s="91"/>
      <c r="W180" s="91"/>
      <c r="X180" s="91"/>
      <c r="Y180" s="91"/>
      <c r="Z180" s="93"/>
      <c r="AA180" s="91"/>
      <c r="AB180" s="91"/>
      <c r="AC180" s="91"/>
      <c r="AD180" s="91"/>
      <c r="AE180" s="91"/>
      <c r="AF180" s="128"/>
      <c r="AG180" s="93"/>
      <c r="AH180" s="91"/>
      <c r="AI180" s="91"/>
      <c r="AJ180" s="91"/>
      <c r="AK180" s="91"/>
      <c r="AL180" s="91"/>
      <c r="AM180" s="91"/>
      <c r="AN180" s="91"/>
      <c r="AO180" s="91"/>
      <c r="AP180" s="91"/>
      <c r="AQ180" s="91"/>
      <c r="AR180" s="91"/>
      <c r="AS180" s="91"/>
      <c r="AT180" s="91"/>
      <c r="AU180" s="91"/>
      <c r="AV180" s="91"/>
      <c r="AW180" s="91"/>
      <c r="AX180" s="91"/>
      <c r="AY180" s="91"/>
    </row>
    <row r="181">
      <c r="A181" s="91"/>
      <c r="B181" s="91"/>
      <c r="C181" s="91"/>
      <c r="D181" s="91"/>
      <c r="E181" s="91"/>
      <c r="F181" s="91"/>
      <c r="G181" s="91"/>
      <c r="H181" s="93"/>
      <c r="I181" s="91"/>
      <c r="J181" s="91"/>
      <c r="K181" s="91"/>
      <c r="L181" s="91"/>
      <c r="M181" s="91"/>
      <c r="N181" s="91"/>
      <c r="O181" s="91"/>
      <c r="P181" s="91"/>
      <c r="Q181" s="91"/>
      <c r="R181" s="91"/>
      <c r="S181" s="91"/>
      <c r="T181" s="91"/>
      <c r="U181" s="91"/>
      <c r="V181" s="91"/>
      <c r="W181" s="91"/>
      <c r="X181" s="91"/>
      <c r="Y181" s="91"/>
      <c r="Z181" s="93"/>
      <c r="AA181" s="91"/>
      <c r="AB181" s="91"/>
      <c r="AC181" s="91"/>
      <c r="AD181" s="91"/>
      <c r="AE181" s="91"/>
      <c r="AF181" s="128"/>
      <c r="AG181" s="93"/>
      <c r="AH181" s="91"/>
      <c r="AI181" s="91"/>
      <c r="AJ181" s="91"/>
      <c r="AK181" s="91"/>
      <c r="AL181" s="91"/>
      <c r="AM181" s="91"/>
      <c r="AN181" s="91"/>
      <c r="AO181" s="91"/>
      <c r="AP181" s="91"/>
      <c r="AQ181" s="91"/>
      <c r="AR181" s="91"/>
      <c r="AS181" s="91"/>
      <c r="AT181" s="91"/>
      <c r="AU181" s="91"/>
      <c r="AV181" s="91"/>
      <c r="AW181" s="91"/>
      <c r="AX181" s="91"/>
      <c r="AY181" s="91"/>
    </row>
    <row r="182">
      <c r="A182" s="91"/>
      <c r="B182" s="91"/>
      <c r="C182" s="91"/>
      <c r="D182" s="91"/>
      <c r="E182" s="91"/>
      <c r="F182" s="91"/>
      <c r="G182" s="91"/>
      <c r="H182" s="93"/>
      <c r="I182" s="91"/>
      <c r="J182" s="91"/>
      <c r="K182" s="91"/>
      <c r="L182" s="91"/>
      <c r="M182" s="91"/>
      <c r="N182" s="91"/>
      <c r="O182" s="91"/>
      <c r="P182" s="91"/>
      <c r="Q182" s="91"/>
      <c r="R182" s="91"/>
      <c r="S182" s="91"/>
      <c r="T182" s="91"/>
      <c r="U182" s="91"/>
      <c r="V182" s="91"/>
      <c r="W182" s="91"/>
      <c r="X182" s="91"/>
      <c r="Y182" s="91"/>
      <c r="Z182" s="93"/>
      <c r="AA182" s="91"/>
      <c r="AB182" s="91"/>
      <c r="AC182" s="91"/>
      <c r="AD182" s="91"/>
      <c r="AE182" s="91"/>
      <c r="AF182" s="128"/>
      <c r="AG182" s="93"/>
      <c r="AH182" s="91"/>
      <c r="AI182" s="91"/>
      <c r="AJ182" s="91"/>
      <c r="AK182" s="91"/>
      <c r="AL182" s="91"/>
      <c r="AM182" s="91"/>
      <c r="AN182" s="91"/>
      <c r="AO182" s="91"/>
      <c r="AP182" s="91"/>
      <c r="AQ182" s="91"/>
      <c r="AR182" s="91"/>
      <c r="AS182" s="91"/>
      <c r="AT182" s="91"/>
      <c r="AU182" s="91"/>
      <c r="AV182" s="91"/>
      <c r="AW182" s="91"/>
      <c r="AX182" s="91"/>
      <c r="AY182" s="91"/>
    </row>
    <row r="183">
      <c r="A183" s="91"/>
      <c r="B183" s="91"/>
      <c r="C183" s="91"/>
      <c r="D183" s="91"/>
      <c r="E183" s="91"/>
      <c r="F183" s="91"/>
      <c r="G183" s="91"/>
      <c r="H183" s="93"/>
      <c r="I183" s="91"/>
      <c r="J183" s="91"/>
      <c r="K183" s="91"/>
      <c r="L183" s="91"/>
      <c r="M183" s="91"/>
      <c r="N183" s="91"/>
      <c r="O183" s="91"/>
      <c r="P183" s="91"/>
      <c r="Q183" s="91"/>
      <c r="R183" s="91"/>
      <c r="S183" s="91"/>
      <c r="T183" s="91"/>
      <c r="U183" s="91"/>
      <c r="V183" s="91"/>
      <c r="W183" s="91"/>
      <c r="X183" s="91"/>
      <c r="Y183" s="91"/>
      <c r="Z183" s="93"/>
      <c r="AA183" s="91"/>
      <c r="AB183" s="91"/>
      <c r="AC183" s="91"/>
      <c r="AD183" s="91"/>
      <c r="AE183" s="91"/>
      <c r="AF183" s="128"/>
      <c r="AG183" s="93"/>
      <c r="AH183" s="91"/>
      <c r="AI183" s="91"/>
      <c r="AJ183" s="91"/>
      <c r="AK183" s="91"/>
      <c r="AL183" s="91"/>
      <c r="AM183" s="91"/>
      <c r="AN183" s="91"/>
      <c r="AO183" s="91"/>
      <c r="AP183" s="91"/>
      <c r="AQ183" s="91"/>
      <c r="AR183" s="91"/>
      <c r="AS183" s="91"/>
      <c r="AT183" s="91"/>
      <c r="AU183" s="91"/>
      <c r="AV183" s="91"/>
      <c r="AW183" s="91"/>
      <c r="AX183" s="91"/>
      <c r="AY183" s="91"/>
    </row>
    <row r="184">
      <c r="A184" s="91"/>
      <c r="B184" s="91"/>
      <c r="C184" s="91"/>
      <c r="D184" s="91"/>
      <c r="E184" s="91"/>
      <c r="F184" s="91"/>
      <c r="G184" s="91"/>
      <c r="H184" s="93"/>
      <c r="I184" s="91"/>
      <c r="J184" s="91"/>
      <c r="K184" s="91"/>
      <c r="L184" s="91"/>
      <c r="M184" s="91"/>
      <c r="N184" s="91"/>
      <c r="O184" s="91"/>
      <c r="P184" s="91"/>
      <c r="Q184" s="91"/>
      <c r="R184" s="91"/>
      <c r="S184" s="91"/>
      <c r="T184" s="91"/>
      <c r="U184" s="91"/>
      <c r="V184" s="91"/>
      <c r="W184" s="91"/>
      <c r="X184" s="91"/>
      <c r="Y184" s="91"/>
      <c r="Z184" s="93"/>
      <c r="AA184" s="91"/>
      <c r="AB184" s="91"/>
      <c r="AC184" s="91"/>
      <c r="AD184" s="91"/>
      <c r="AE184" s="91"/>
      <c r="AF184" s="128"/>
      <c r="AG184" s="93"/>
      <c r="AH184" s="91"/>
      <c r="AI184" s="91"/>
      <c r="AJ184" s="91"/>
      <c r="AK184" s="91"/>
      <c r="AL184" s="91"/>
      <c r="AM184" s="91"/>
      <c r="AN184" s="91"/>
      <c r="AO184" s="91"/>
      <c r="AP184" s="91"/>
      <c r="AQ184" s="91"/>
      <c r="AR184" s="91"/>
      <c r="AS184" s="91"/>
      <c r="AT184" s="91"/>
      <c r="AU184" s="91"/>
      <c r="AV184" s="91"/>
      <c r="AW184" s="91"/>
      <c r="AX184" s="91"/>
      <c r="AY184" s="91"/>
    </row>
    <row r="185">
      <c r="A185" s="91"/>
      <c r="B185" s="91"/>
      <c r="C185" s="91"/>
      <c r="D185" s="91"/>
      <c r="E185" s="91"/>
      <c r="F185" s="91"/>
      <c r="G185" s="91"/>
      <c r="H185" s="93"/>
      <c r="I185" s="91"/>
      <c r="J185" s="91"/>
      <c r="K185" s="91"/>
      <c r="L185" s="91"/>
      <c r="M185" s="91"/>
      <c r="N185" s="91"/>
      <c r="O185" s="91"/>
      <c r="P185" s="91"/>
      <c r="Q185" s="91"/>
      <c r="R185" s="91"/>
      <c r="S185" s="91"/>
      <c r="T185" s="91"/>
      <c r="U185" s="91"/>
      <c r="V185" s="91"/>
      <c r="W185" s="91"/>
      <c r="X185" s="91"/>
      <c r="Y185" s="91"/>
      <c r="Z185" s="93"/>
      <c r="AA185" s="91"/>
      <c r="AB185" s="91"/>
      <c r="AC185" s="91"/>
      <c r="AD185" s="91"/>
      <c r="AE185" s="91"/>
      <c r="AF185" s="128"/>
      <c r="AG185" s="93"/>
      <c r="AH185" s="91"/>
      <c r="AI185" s="91"/>
      <c r="AJ185" s="91"/>
      <c r="AK185" s="91"/>
      <c r="AL185" s="91"/>
      <c r="AM185" s="91"/>
      <c r="AN185" s="91"/>
      <c r="AO185" s="91"/>
      <c r="AP185" s="91"/>
      <c r="AQ185" s="91"/>
      <c r="AR185" s="91"/>
      <c r="AS185" s="91"/>
      <c r="AT185" s="91"/>
      <c r="AU185" s="91"/>
      <c r="AV185" s="91"/>
      <c r="AW185" s="91"/>
      <c r="AX185" s="91"/>
      <c r="AY185" s="91"/>
    </row>
    <row r="186">
      <c r="A186" s="91"/>
      <c r="B186" s="91"/>
      <c r="C186" s="91"/>
      <c r="D186" s="91"/>
      <c r="E186" s="91"/>
      <c r="F186" s="91"/>
      <c r="G186" s="91"/>
      <c r="H186" s="93"/>
      <c r="I186" s="91"/>
      <c r="J186" s="91"/>
      <c r="K186" s="91"/>
      <c r="L186" s="91"/>
      <c r="M186" s="91"/>
      <c r="N186" s="91"/>
      <c r="O186" s="91"/>
      <c r="P186" s="91"/>
      <c r="Q186" s="91"/>
      <c r="R186" s="91"/>
      <c r="S186" s="91"/>
      <c r="T186" s="91"/>
      <c r="U186" s="91"/>
      <c r="V186" s="91"/>
      <c r="W186" s="91"/>
      <c r="X186" s="91"/>
      <c r="Y186" s="91"/>
      <c r="Z186" s="93"/>
      <c r="AA186" s="91"/>
      <c r="AB186" s="91"/>
      <c r="AC186" s="91"/>
      <c r="AD186" s="91"/>
      <c r="AE186" s="91"/>
      <c r="AF186" s="128"/>
      <c r="AG186" s="93"/>
      <c r="AH186" s="91"/>
      <c r="AI186" s="91"/>
      <c r="AJ186" s="91"/>
      <c r="AK186" s="91"/>
      <c r="AL186" s="91"/>
      <c r="AM186" s="91"/>
      <c r="AN186" s="91"/>
      <c r="AO186" s="91"/>
      <c r="AP186" s="91"/>
      <c r="AQ186" s="91"/>
      <c r="AR186" s="91"/>
      <c r="AS186" s="91"/>
      <c r="AT186" s="91"/>
      <c r="AU186" s="91"/>
      <c r="AV186" s="91"/>
      <c r="AW186" s="91"/>
      <c r="AX186" s="91"/>
      <c r="AY186" s="91"/>
    </row>
    <row r="187">
      <c r="A187" s="91"/>
      <c r="B187" s="91"/>
      <c r="C187" s="91"/>
      <c r="D187" s="91"/>
      <c r="E187" s="91"/>
      <c r="F187" s="91"/>
      <c r="G187" s="91"/>
      <c r="H187" s="93"/>
      <c r="I187" s="91"/>
      <c r="J187" s="91"/>
      <c r="K187" s="91"/>
      <c r="L187" s="91"/>
      <c r="M187" s="91"/>
      <c r="N187" s="91"/>
      <c r="O187" s="91"/>
      <c r="P187" s="91"/>
      <c r="Q187" s="91"/>
      <c r="R187" s="91"/>
      <c r="S187" s="91"/>
      <c r="T187" s="91"/>
      <c r="U187" s="91"/>
      <c r="V187" s="91"/>
      <c r="W187" s="91"/>
      <c r="X187" s="91"/>
      <c r="Y187" s="91"/>
      <c r="Z187" s="93"/>
      <c r="AA187" s="91"/>
      <c r="AB187" s="91"/>
      <c r="AC187" s="91"/>
      <c r="AD187" s="91"/>
      <c r="AE187" s="91"/>
      <c r="AF187" s="128"/>
      <c r="AG187" s="93"/>
      <c r="AH187" s="91"/>
      <c r="AI187" s="91"/>
      <c r="AJ187" s="91"/>
      <c r="AK187" s="91"/>
      <c r="AL187" s="91"/>
      <c r="AM187" s="91"/>
      <c r="AN187" s="91"/>
      <c r="AO187" s="91"/>
      <c r="AP187" s="91"/>
      <c r="AQ187" s="91"/>
      <c r="AR187" s="91"/>
      <c r="AS187" s="91"/>
      <c r="AT187" s="91"/>
      <c r="AU187" s="91"/>
      <c r="AV187" s="91"/>
      <c r="AW187" s="91"/>
      <c r="AX187" s="91"/>
      <c r="AY187" s="91"/>
    </row>
    <row r="188">
      <c r="A188" s="91"/>
      <c r="B188" s="91"/>
      <c r="C188" s="91"/>
      <c r="D188" s="91"/>
      <c r="E188" s="91"/>
      <c r="F188" s="91"/>
      <c r="G188" s="91"/>
      <c r="H188" s="93"/>
      <c r="I188" s="91"/>
      <c r="J188" s="91"/>
      <c r="K188" s="91"/>
      <c r="L188" s="91"/>
      <c r="M188" s="91"/>
      <c r="N188" s="91"/>
      <c r="O188" s="91"/>
      <c r="P188" s="91"/>
      <c r="Q188" s="91"/>
      <c r="R188" s="91"/>
      <c r="S188" s="91"/>
      <c r="T188" s="91"/>
      <c r="U188" s="91"/>
      <c r="V188" s="91"/>
      <c r="W188" s="91"/>
      <c r="X188" s="91"/>
      <c r="Y188" s="91"/>
      <c r="Z188" s="93"/>
      <c r="AA188" s="91"/>
      <c r="AB188" s="91"/>
      <c r="AC188" s="91"/>
      <c r="AD188" s="91"/>
      <c r="AE188" s="91"/>
      <c r="AF188" s="128"/>
      <c r="AG188" s="93"/>
      <c r="AH188" s="91"/>
      <c r="AI188" s="91"/>
      <c r="AJ188" s="91"/>
      <c r="AK188" s="91"/>
      <c r="AL188" s="91"/>
      <c r="AM188" s="91"/>
      <c r="AN188" s="91"/>
      <c r="AO188" s="91"/>
      <c r="AP188" s="91"/>
      <c r="AQ188" s="91"/>
      <c r="AR188" s="91"/>
      <c r="AS188" s="91"/>
      <c r="AT188" s="91"/>
      <c r="AU188" s="91"/>
      <c r="AV188" s="91"/>
      <c r="AW188" s="91"/>
      <c r="AX188" s="91"/>
      <c r="AY188" s="91"/>
    </row>
    <row r="189">
      <c r="A189" s="91"/>
      <c r="B189" s="91"/>
      <c r="C189" s="91"/>
      <c r="D189" s="91"/>
      <c r="E189" s="91"/>
      <c r="F189" s="91"/>
      <c r="G189" s="91"/>
      <c r="H189" s="93"/>
      <c r="I189" s="91"/>
      <c r="J189" s="91"/>
      <c r="K189" s="91"/>
      <c r="L189" s="91"/>
      <c r="M189" s="91"/>
      <c r="N189" s="91"/>
      <c r="O189" s="91"/>
      <c r="P189" s="91"/>
      <c r="Q189" s="91"/>
      <c r="R189" s="91"/>
      <c r="S189" s="91"/>
      <c r="T189" s="91"/>
      <c r="U189" s="91"/>
      <c r="V189" s="91"/>
      <c r="W189" s="91"/>
      <c r="X189" s="91"/>
      <c r="Y189" s="91"/>
      <c r="Z189" s="93"/>
      <c r="AA189" s="91"/>
      <c r="AB189" s="91"/>
      <c r="AC189" s="91"/>
      <c r="AD189" s="91"/>
      <c r="AE189" s="91"/>
      <c r="AF189" s="128"/>
      <c r="AG189" s="93"/>
      <c r="AH189" s="91"/>
      <c r="AI189" s="91"/>
      <c r="AJ189" s="91"/>
      <c r="AK189" s="91"/>
      <c r="AL189" s="91"/>
      <c r="AM189" s="91"/>
      <c r="AN189" s="91"/>
      <c r="AO189" s="91"/>
      <c r="AP189" s="91"/>
      <c r="AQ189" s="91"/>
      <c r="AR189" s="91"/>
      <c r="AS189" s="91"/>
      <c r="AT189" s="91"/>
      <c r="AU189" s="91"/>
      <c r="AV189" s="91"/>
      <c r="AW189" s="91"/>
      <c r="AX189" s="91"/>
      <c r="AY189" s="91"/>
    </row>
    <row r="190">
      <c r="A190" s="91"/>
      <c r="B190" s="91"/>
      <c r="C190" s="91"/>
      <c r="D190" s="91"/>
      <c r="E190" s="91"/>
      <c r="F190" s="91"/>
      <c r="G190" s="91"/>
      <c r="H190" s="93"/>
      <c r="I190" s="91"/>
      <c r="J190" s="91"/>
      <c r="K190" s="91"/>
      <c r="L190" s="91"/>
      <c r="M190" s="91"/>
      <c r="N190" s="91"/>
      <c r="O190" s="91"/>
      <c r="P190" s="91"/>
      <c r="Q190" s="91"/>
      <c r="R190" s="91"/>
      <c r="S190" s="91"/>
      <c r="T190" s="91"/>
      <c r="U190" s="91"/>
      <c r="V190" s="91"/>
      <c r="W190" s="91"/>
      <c r="X190" s="91"/>
      <c r="Y190" s="91"/>
      <c r="Z190" s="93"/>
      <c r="AA190" s="91"/>
      <c r="AB190" s="91"/>
      <c r="AC190" s="91"/>
      <c r="AD190" s="91"/>
      <c r="AE190" s="91"/>
      <c r="AF190" s="128"/>
      <c r="AG190" s="93"/>
      <c r="AH190" s="91"/>
      <c r="AI190" s="91"/>
      <c r="AJ190" s="91"/>
      <c r="AK190" s="91"/>
      <c r="AL190" s="91"/>
      <c r="AM190" s="91"/>
      <c r="AN190" s="91"/>
      <c r="AO190" s="91"/>
      <c r="AP190" s="91"/>
      <c r="AQ190" s="91"/>
      <c r="AR190" s="91"/>
      <c r="AS190" s="91"/>
      <c r="AT190" s="91"/>
      <c r="AU190" s="91"/>
      <c r="AV190" s="91"/>
      <c r="AW190" s="91"/>
      <c r="AX190" s="91"/>
      <c r="AY190" s="91"/>
    </row>
    <row r="191">
      <c r="A191" s="91"/>
      <c r="B191" s="91"/>
      <c r="C191" s="91"/>
      <c r="D191" s="91"/>
      <c r="E191" s="91"/>
      <c r="F191" s="91"/>
      <c r="G191" s="91"/>
      <c r="H191" s="93"/>
      <c r="I191" s="91"/>
      <c r="J191" s="91"/>
      <c r="K191" s="91"/>
      <c r="L191" s="91"/>
      <c r="M191" s="91"/>
      <c r="N191" s="91"/>
      <c r="O191" s="91"/>
      <c r="P191" s="91"/>
      <c r="Q191" s="91"/>
      <c r="R191" s="91"/>
      <c r="S191" s="91"/>
      <c r="T191" s="91"/>
      <c r="U191" s="91"/>
      <c r="V191" s="91"/>
      <c r="W191" s="91"/>
      <c r="X191" s="91"/>
      <c r="Y191" s="91"/>
      <c r="Z191" s="93"/>
      <c r="AA191" s="91"/>
      <c r="AB191" s="91"/>
      <c r="AC191" s="91"/>
      <c r="AD191" s="91"/>
      <c r="AE191" s="91"/>
      <c r="AF191" s="128"/>
      <c r="AG191" s="93"/>
      <c r="AH191" s="91"/>
      <c r="AI191" s="91"/>
      <c r="AJ191" s="91"/>
      <c r="AK191" s="91"/>
      <c r="AL191" s="91"/>
      <c r="AM191" s="91"/>
      <c r="AN191" s="91"/>
      <c r="AO191" s="91"/>
      <c r="AP191" s="91"/>
      <c r="AQ191" s="91"/>
      <c r="AR191" s="91"/>
      <c r="AS191" s="91"/>
      <c r="AT191" s="91"/>
      <c r="AU191" s="91"/>
      <c r="AV191" s="91"/>
      <c r="AW191" s="91"/>
      <c r="AX191" s="91"/>
      <c r="AY191" s="91"/>
    </row>
    <row r="192">
      <c r="A192" s="91"/>
      <c r="B192" s="91"/>
      <c r="C192" s="91"/>
      <c r="D192" s="91"/>
      <c r="E192" s="91"/>
      <c r="F192" s="91"/>
      <c r="G192" s="91"/>
      <c r="H192" s="93"/>
      <c r="I192" s="91"/>
      <c r="J192" s="91"/>
      <c r="K192" s="91"/>
      <c r="L192" s="91"/>
      <c r="M192" s="91"/>
      <c r="N192" s="91"/>
      <c r="O192" s="91"/>
      <c r="P192" s="91"/>
      <c r="Q192" s="91"/>
      <c r="R192" s="91"/>
      <c r="S192" s="91"/>
      <c r="T192" s="91"/>
      <c r="U192" s="91"/>
      <c r="V192" s="91"/>
      <c r="W192" s="91"/>
      <c r="X192" s="91"/>
      <c r="Y192" s="91"/>
      <c r="Z192" s="93"/>
      <c r="AA192" s="91"/>
      <c r="AB192" s="91"/>
      <c r="AC192" s="91"/>
      <c r="AD192" s="91"/>
      <c r="AE192" s="91"/>
      <c r="AF192" s="128"/>
      <c r="AG192" s="93"/>
      <c r="AH192" s="91"/>
      <c r="AI192" s="91"/>
      <c r="AJ192" s="91"/>
      <c r="AK192" s="91"/>
      <c r="AL192" s="91"/>
      <c r="AM192" s="91"/>
      <c r="AN192" s="91"/>
      <c r="AO192" s="91"/>
      <c r="AP192" s="91"/>
      <c r="AQ192" s="91"/>
      <c r="AR192" s="91"/>
      <c r="AS192" s="91"/>
      <c r="AT192" s="91"/>
      <c r="AU192" s="91"/>
      <c r="AV192" s="91"/>
      <c r="AW192" s="91"/>
      <c r="AX192" s="91"/>
      <c r="AY192" s="91"/>
    </row>
    <row r="193">
      <c r="A193" s="91"/>
      <c r="B193" s="91"/>
      <c r="C193" s="91"/>
      <c r="D193" s="91"/>
      <c r="E193" s="91"/>
      <c r="F193" s="91"/>
      <c r="G193" s="91"/>
      <c r="H193" s="93"/>
      <c r="I193" s="91"/>
      <c r="J193" s="91"/>
      <c r="K193" s="91"/>
      <c r="L193" s="91"/>
      <c r="M193" s="91"/>
      <c r="N193" s="91"/>
      <c r="O193" s="91"/>
      <c r="P193" s="91"/>
      <c r="Q193" s="91"/>
      <c r="R193" s="91"/>
      <c r="S193" s="91"/>
      <c r="T193" s="91"/>
      <c r="U193" s="91"/>
      <c r="V193" s="91"/>
      <c r="W193" s="91"/>
      <c r="X193" s="91"/>
      <c r="Y193" s="91"/>
      <c r="Z193" s="93"/>
      <c r="AA193" s="91"/>
      <c r="AB193" s="91"/>
      <c r="AC193" s="91"/>
      <c r="AD193" s="91"/>
      <c r="AE193" s="91"/>
      <c r="AF193" s="128"/>
      <c r="AG193" s="93"/>
      <c r="AH193" s="91"/>
      <c r="AI193" s="91"/>
      <c r="AJ193" s="91"/>
      <c r="AK193" s="91"/>
      <c r="AL193" s="91"/>
      <c r="AM193" s="91"/>
      <c r="AN193" s="91"/>
      <c r="AO193" s="91"/>
      <c r="AP193" s="91"/>
      <c r="AQ193" s="91"/>
      <c r="AR193" s="91"/>
      <c r="AS193" s="91"/>
      <c r="AT193" s="91"/>
      <c r="AU193" s="91"/>
      <c r="AV193" s="91"/>
      <c r="AW193" s="91"/>
      <c r="AX193" s="91"/>
      <c r="AY193" s="91"/>
    </row>
    <row r="194">
      <c r="A194" s="91"/>
      <c r="B194" s="91"/>
      <c r="C194" s="91"/>
      <c r="D194" s="91"/>
      <c r="E194" s="91"/>
      <c r="F194" s="91"/>
      <c r="G194" s="91"/>
      <c r="H194" s="93"/>
      <c r="I194" s="91"/>
      <c r="J194" s="91"/>
      <c r="K194" s="91"/>
      <c r="L194" s="91"/>
      <c r="M194" s="91"/>
      <c r="N194" s="91"/>
      <c r="O194" s="91"/>
      <c r="P194" s="91"/>
      <c r="Q194" s="91"/>
      <c r="R194" s="91"/>
      <c r="S194" s="91"/>
      <c r="T194" s="91"/>
      <c r="U194" s="91"/>
      <c r="V194" s="91"/>
      <c r="W194" s="91"/>
      <c r="X194" s="91"/>
      <c r="Y194" s="91"/>
      <c r="Z194" s="93"/>
      <c r="AA194" s="91"/>
      <c r="AB194" s="91"/>
      <c r="AC194" s="91"/>
      <c r="AD194" s="91"/>
      <c r="AE194" s="91"/>
      <c r="AF194" s="128"/>
      <c r="AG194" s="93"/>
      <c r="AH194" s="91"/>
      <c r="AI194" s="91"/>
      <c r="AJ194" s="91"/>
      <c r="AK194" s="91"/>
      <c r="AL194" s="91"/>
      <c r="AM194" s="91"/>
      <c r="AN194" s="91"/>
      <c r="AO194" s="91"/>
      <c r="AP194" s="91"/>
      <c r="AQ194" s="91"/>
      <c r="AR194" s="91"/>
      <c r="AS194" s="91"/>
      <c r="AT194" s="91"/>
      <c r="AU194" s="91"/>
      <c r="AV194" s="91"/>
      <c r="AW194" s="91"/>
      <c r="AX194" s="91"/>
      <c r="AY194" s="91"/>
    </row>
    <row r="195">
      <c r="A195" s="91"/>
      <c r="B195" s="91"/>
      <c r="C195" s="91"/>
      <c r="D195" s="91"/>
      <c r="E195" s="91"/>
      <c r="F195" s="91"/>
      <c r="G195" s="91"/>
      <c r="H195" s="93"/>
      <c r="I195" s="91"/>
      <c r="J195" s="91"/>
      <c r="K195" s="91"/>
      <c r="L195" s="91"/>
      <c r="M195" s="91"/>
      <c r="N195" s="91"/>
      <c r="O195" s="91"/>
      <c r="P195" s="91"/>
      <c r="Q195" s="91"/>
      <c r="R195" s="91"/>
      <c r="S195" s="91"/>
      <c r="T195" s="91"/>
      <c r="U195" s="91"/>
      <c r="V195" s="91"/>
      <c r="W195" s="91"/>
      <c r="X195" s="91"/>
      <c r="Y195" s="91"/>
      <c r="Z195" s="93"/>
      <c r="AA195" s="91"/>
      <c r="AB195" s="91"/>
      <c r="AC195" s="91"/>
      <c r="AD195" s="91"/>
      <c r="AE195" s="91"/>
      <c r="AF195" s="128"/>
      <c r="AG195" s="93"/>
      <c r="AH195" s="91"/>
      <c r="AI195" s="91"/>
      <c r="AJ195" s="91"/>
      <c r="AK195" s="91"/>
      <c r="AL195" s="91"/>
      <c r="AM195" s="91"/>
      <c r="AN195" s="91"/>
      <c r="AO195" s="91"/>
      <c r="AP195" s="91"/>
      <c r="AQ195" s="91"/>
      <c r="AR195" s="91"/>
      <c r="AS195" s="91"/>
      <c r="AT195" s="91"/>
      <c r="AU195" s="91"/>
      <c r="AV195" s="91"/>
      <c r="AW195" s="91"/>
      <c r="AX195" s="91"/>
      <c r="AY195" s="91"/>
    </row>
    <row r="196">
      <c r="A196" s="91"/>
      <c r="B196" s="91"/>
      <c r="C196" s="91"/>
      <c r="D196" s="91"/>
      <c r="E196" s="91"/>
      <c r="F196" s="91"/>
      <c r="G196" s="91"/>
      <c r="H196" s="93"/>
      <c r="I196" s="91"/>
      <c r="J196" s="91"/>
      <c r="K196" s="91"/>
      <c r="L196" s="91"/>
      <c r="M196" s="91"/>
      <c r="N196" s="91"/>
      <c r="O196" s="91"/>
      <c r="P196" s="91"/>
      <c r="Q196" s="91"/>
      <c r="R196" s="91"/>
      <c r="S196" s="91"/>
      <c r="T196" s="91"/>
      <c r="U196" s="91"/>
      <c r="V196" s="91"/>
      <c r="W196" s="91"/>
      <c r="X196" s="91"/>
      <c r="Y196" s="91"/>
      <c r="Z196" s="93"/>
      <c r="AA196" s="91"/>
      <c r="AB196" s="91"/>
      <c r="AC196" s="91"/>
      <c r="AD196" s="91"/>
      <c r="AE196" s="91"/>
      <c r="AF196" s="128"/>
      <c r="AG196" s="93"/>
      <c r="AH196" s="91"/>
      <c r="AI196" s="91"/>
      <c r="AJ196" s="91"/>
      <c r="AK196" s="91"/>
      <c r="AL196" s="91"/>
      <c r="AM196" s="91"/>
      <c r="AN196" s="91"/>
      <c r="AO196" s="91"/>
      <c r="AP196" s="91"/>
      <c r="AQ196" s="91"/>
      <c r="AR196" s="91"/>
      <c r="AS196" s="91"/>
      <c r="AT196" s="91"/>
      <c r="AU196" s="91"/>
      <c r="AV196" s="91"/>
      <c r="AW196" s="91"/>
      <c r="AX196" s="91"/>
      <c r="AY196" s="91"/>
    </row>
    <row r="197">
      <c r="A197" s="91"/>
      <c r="B197" s="91"/>
      <c r="C197" s="91"/>
      <c r="D197" s="91"/>
      <c r="E197" s="91"/>
      <c r="F197" s="91"/>
      <c r="G197" s="91"/>
      <c r="H197" s="93"/>
      <c r="I197" s="91"/>
      <c r="J197" s="91"/>
      <c r="K197" s="91"/>
      <c r="L197" s="91"/>
      <c r="M197" s="91"/>
      <c r="N197" s="91"/>
      <c r="O197" s="91"/>
      <c r="P197" s="91"/>
      <c r="Q197" s="91"/>
      <c r="R197" s="91"/>
      <c r="S197" s="91"/>
      <c r="T197" s="91"/>
      <c r="U197" s="91"/>
      <c r="V197" s="91"/>
      <c r="W197" s="91"/>
      <c r="X197" s="91"/>
      <c r="Y197" s="91"/>
      <c r="Z197" s="93"/>
      <c r="AA197" s="91"/>
      <c r="AB197" s="91"/>
      <c r="AC197" s="91"/>
      <c r="AD197" s="91"/>
      <c r="AE197" s="91"/>
      <c r="AF197" s="128"/>
      <c r="AG197" s="93"/>
      <c r="AH197" s="91"/>
      <c r="AI197" s="91"/>
      <c r="AJ197" s="91"/>
      <c r="AK197" s="91"/>
      <c r="AL197" s="91"/>
      <c r="AM197" s="91"/>
      <c r="AN197" s="91"/>
      <c r="AO197" s="91"/>
      <c r="AP197" s="91"/>
      <c r="AQ197" s="91"/>
      <c r="AR197" s="91"/>
      <c r="AS197" s="91"/>
      <c r="AT197" s="91"/>
      <c r="AU197" s="91"/>
      <c r="AV197" s="91"/>
      <c r="AW197" s="91"/>
      <c r="AX197" s="91"/>
      <c r="AY197" s="91"/>
    </row>
    <row r="198">
      <c r="A198" s="91"/>
      <c r="B198" s="91"/>
      <c r="C198" s="91"/>
      <c r="D198" s="91"/>
      <c r="E198" s="91"/>
      <c r="F198" s="91"/>
      <c r="G198" s="91"/>
      <c r="H198" s="93"/>
      <c r="I198" s="91"/>
      <c r="J198" s="91"/>
      <c r="K198" s="91"/>
      <c r="L198" s="91"/>
      <c r="M198" s="91"/>
      <c r="N198" s="91"/>
      <c r="O198" s="91"/>
      <c r="P198" s="91"/>
      <c r="Q198" s="91"/>
      <c r="R198" s="91"/>
      <c r="S198" s="91"/>
      <c r="T198" s="91"/>
      <c r="U198" s="91"/>
      <c r="V198" s="91"/>
      <c r="W198" s="91"/>
      <c r="X198" s="91"/>
      <c r="Y198" s="91"/>
      <c r="Z198" s="93"/>
      <c r="AA198" s="91"/>
      <c r="AB198" s="91"/>
      <c r="AC198" s="91"/>
      <c r="AD198" s="91"/>
      <c r="AE198" s="91"/>
      <c r="AF198" s="128"/>
      <c r="AG198" s="93"/>
      <c r="AH198" s="91"/>
      <c r="AI198" s="91"/>
      <c r="AJ198" s="91"/>
      <c r="AK198" s="91"/>
      <c r="AL198" s="91"/>
      <c r="AM198" s="91"/>
      <c r="AN198" s="91"/>
      <c r="AO198" s="91"/>
      <c r="AP198" s="91"/>
      <c r="AQ198" s="91"/>
      <c r="AR198" s="91"/>
      <c r="AS198" s="91"/>
      <c r="AT198" s="91"/>
      <c r="AU198" s="91"/>
      <c r="AV198" s="91"/>
      <c r="AW198" s="91"/>
      <c r="AX198" s="91"/>
      <c r="AY198" s="91"/>
    </row>
    <row r="199">
      <c r="A199" s="91"/>
      <c r="B199" s="91"/>
      <c r="C199" s="91"/>
      <c r="D199" s="91"/>
      <c r="E199" s="91"/>
      <c r="F199" s="91"/>
      <c r="G199" s="91"/>
      <c r="H199" s="93"/>
      <c r="I199" s="91"/>
      <c r="J199" s="91"/>
      <c r="K199" s="91"/>
      <c r="L199" s="91"/>
      <c r="M199" s="91"/>
      <c r="N199" s="91"/>
      <c r="O199" s="91"/>
      <c r="P199" s="91"/>
      <c r="Q199" s="91"/>
      <c r="R199" s="91"/>
      <c r="S199" s="91"/>
      <c r="T199" s="91"/>
      <c r="U199" s="91"/>
      <c r="V199" s="91"/>
      <c r="W199" s="91"/>
      <c r="X199" s="91"/>
      <c r="Y199" s="91"/>
      <c r="Z199" s="93"/>
      <c r="AA199" s="91"/>
      <c r="AB199" s="91"/>
      <c r="AC199" s="91"/>
      <c r="AD199" s="91"/>
      <c r="AE199" s="91"/>
      <c r="AF199" s="128"/>
      <c r="AG199" s="93"/>
      <c r="AH199" s="91"/>
      <c r="AI199" s="91"/>
      <c r="AJ199" s="91"/>
      <c r="AK199" s="91"/>
      <c r="AL199" s="91"/>
      <c r="AM199" s="91"/>
      <c r="AN199" s="91"/>
      <c r="AO199" s="91"/>
      <c r="AP199" s="91"/>
      <c r="AQ199" s="91"/>
      <c r="AR199" s="91"/>
      <c r="AS199" s="91"/>
      <c r="AT199" s="91"/>
      <c r="AU199" s="91"/>
      <c r="AV199" s="91"/>
      <c r="AW199" s="91"/>
      <c r="AX199" s="91"/>
      <c r="AY199" s="91"/>
    </row>
    <row r="200">
      <c r="A200" s="91"/>
      <c r="B200" s="91"/>
      <c r="C200" s="91"/>
      <c r="D200" s="91"/>
      <c r="E200" s="91"/>
      <c r="F200" s="91"/>
      <c r="G200" s="91"/>
      <c r="H200" s="93"/>
      <c r="I200" s="91"/>
      <c r="J200" s="91"/>
      <c r="K200" s="91"/>
      <c r="L200" s="91"/>
      <c r="M200" s="91"/>
      <c r="N200" s="91"/>
      <c r="O200" s="91"/>
      <c r="P200" s="91"/>
      <c r="Q200" s="91"/>
      <c r="R200" s="91"/>
      <c r="S200" s="91"/>
      <c r="T200" s="91"/>
      <c r="U200" s="91"/>
      <c r="V200" s="91"/>
      <c r="W200" s="91"/>
      <c r="X200" s="91"/>
      <c r="Y200" s="91"/>
      <c r="Z200" s="93"/>
      <c r="AA200" s="91"/>
      <c r="AB200" s="91"/>
      <c r="AC200" s="91"/>
      <c r="AD200" s="91"/>
      <c r="AE200" s="91"/>
      <c r="AF200" s="128"/>
      <c r="AG200" s="93"/>
      <c r="AH200" s="91"/>
      <c r="AI200" s="91"/>
      <c r="AJ200" s="91"/>
      <c r="AK200" s="91"/>
      <c r="AL200" s="91"/>
      <c r="AM200" s="91"/>
      <c r="AN200" s="91"/>
      <c r="AO200" s="91"/>
      <c r="AP200" s="91"/>
      <c r="AQ200" s="91"/>
      <c r="AR200" s="91"/>
      <c r="AS200" s="91"/>
      <c r="AT200" s="91"/>
      <c r="AU200" s="91"/>
      <c r="AV200" s="91"/>
      <c r="AW200" s="91"/>
      <c r="AX200" s="91"/>
      <c r="AY200" s="91"/>
    </row>
    <row r="201">
      <c r="A201" s="91"/>
      <c r="B201" s="91"/>
      <c r="C201" s="91"/>
      <c r="D201" s="91"/>
      <c r="E201" s="91"/>
      <c r="F201" s="91"/>
      <c r="G201" s="91"/>
      <c r="H201" s="93"/>
      <c r="I201" s="91"/>
      <c r="J201" s="91"/>
      <c r="K201" s="91"/>
      <c r="L201" s="91"/>
      <c r="M201" s="91"/>
      <c r="N201" s="91"/>
      <c r="O201" s="91"/>
      <c r="P201" s="91"/>
      <c r="Q201" s="91"/>
      <c r="R201" s="91"/>
      <c r="S201" s="91"/>
      <c r="T201" s="91"/>
      <c r="U201" s="91"/>
      <c r="V201" s="91"/>
      <c r="W201" s="91"/>
      <c r="X201" s="91"/>
      <c r="Y201" s="91"/>
      <c r="Z201" s="93"/>
      <c r="AA201" s="91"/>
      <c r="AB201" s="91"/>
      <c r="AC201" s="91"/>
      <c r="AD201" s="91"/>
      <c r="AE201" s="91"/>
      <c r="AF201" s="128"/>
      <c r="AG201" s="93"/>
      <c r="AH201" s="91"/>
      <c r="AI201" s="91"/>
      <c r="AJ201" s="91"/>
      <c r="AK201" s="91"/>
      <c r="AL201" s="91"/>
      <c r="AM201" s="91"/>
      <c r="AN201" s="91"/>
      <c r="AO201" s="91"/>
      <c r="AP201" s="91"/>
      <c r="AQ201" s="91"/>
      <c r="AR201" s="91"/>
      <c r="AS201" s="91"/>
      <c r="AT201" s="91"/>
      <c r="AU201" s="91"/>
      <c r="AV201" s="91"/>
      <c r="AW201" s="91"/>
      <c r="AX201" s="91"/>
      <c r="AY201" s="91"/>
    </row>
    <row r="202">
      <c r="A202" s="91"/>
      <c r="B202" s="91"/>
      <c r="C202" s="91"/>
      <c r="D202" s="91"/>
      <c r="E202" s="91"/>
      <c r="F202" s="91"/>
      <c r="G202" s="91"/>
      <c r="H202" s="93"/>
      <c r="I202" s="91"/>
      <c r="J202" s="91"/>
      <c r="K202" s="91"/>
      <c r="L202" s="91"/>
      <c r="M202" s="91"/>
      <c r="N202" s="91"/>
      <c r="O202" s="91"/>
      <c r="P202" s="91"/>
      <c r="Q202" s="91"/>
      <c r="R202" s="91"/>
      <c r="S202" s="91"/>
      <c r="T202" s="91"/>
      <c r="U202" s="91"/>
      <c r="V202" s="91"/>
      <c r="W202" s="91"/>
      <c r="X202" s="91"/>
      <c r="Y202" s="91"/>
      <c r="Z202" s="93"/>
      <c r="AA202" s="91"/>
      <c r="AB202" s="91"/>
      <c r="AC202" s="91"/>
      <c r="AD202" s="91"/>
      <c r="AE202" s="91"/>
      <c r="AF202" s="128"/>
      <c r="AG202" s="93"/>
      <c r="AH202" s="91"/>
      <c r="AI202" s="91"/>
      <c r="AJ202" s="91"/>
      <c r="AK202" s="91"/>
      <c r="AL202" s="91"/>
      <c r="AM202" s="91"/>
      <c r="AN202" s="91"/>
      <c r="AO202" s="91"/>
      <c r="AP202" s="91"/>
      <c r="AQ202" s="91"/>
      <c r="AR202" s="91"/>
      <c r="AS202" s="91"/>
      <c r="AT202" s="91"/>
      <c r="AU202" s="91"/>
      <c r="AV202" s="91"/>
      <c r="AW202" s="91"/>
      <c r="AX202" s="91"/>
      <c r="AY202" s="91"/>
    </row>
    <row r="203">
      <c r="A203" s="91"/>
      <c r="B203" s="91"/>
      <c r="C203" s="91"/>
      <c r="D203" s="91"/>
      <c r="E203" s="91"/>
      <c r="F203" s="91"/>
      <c r="G203" s="91"/>
      <c r="H203" s="93"/>
      <c r="I203" s="91"/>
      <c r="J203" s="91"/>
      <c r="K203" s="91"/>
      <c r="L203" s="91"/>
      <c r="M203" s="91"/>
      <c r="N203" s="91"/>
      <c r="O203" s="91"/>
      <c r="P203" s="91"/>
      <c r="Q203" s="91"/>
      <c r="R203" s="91"/>
      <c r="S203" s="91"/>
      <c r="T203" s="91"/>
      <c r="U203" s="91"/>
      <c r="V203" s="91"/>
      <c r="W203" s="91"/>
      <c r="X203" s="91"/>
      <c r="Y203" s="91"/>
      <c r="Z203" s="93"/>
      <c r="AA203" s="91"/>
      <c r="AB203" s="91"/>
      <c r="AC203" s="91"/>
      <c r="AD203" s="91"/>
      <c r="AE203" s="91"/>
      <c r="AF203" s="128"/>
      <c r="AG203" s="93"/>
      <c r="AH203" s="91"/>
      <c r="AI203" s="91"/>
      <c r="AJ203" s="91"/>
      <c r="AK203" s="91"/>
      <c r="AL203" s="91"/>
      <c r="AM203" s="91"/>
      <c r="AN203" s="91"/>
      <c r="AO203" s="91"/>
      <c r="AP203" s="91"/>
      <c r="AQ203" s="91"/>
      <c r="AR203" s="91"/>
      <c r="AS203" s="91"/>
      <c r="AT203" s="91"/>
      <c r="AU203" s="91"/>
      <c r="AV203" s="91"/>
      <c r="AW203" s="91"/>
      <c r="AX203" s="91"/>
      <c r="AY203" s="91"/>
    </row>
    <row r="204">
      <c r="A204" s="91"/>
      <c r="B204" s="91"/>
      <c r="C204" s="91"/>
      <c r="D204" s="91"/>
      <c r="E204" s="91"/>
      <c r="F204" s="91"/>
      <c r="G204" s="91"/>
      <c r="H204" s="93"/>
      <c r="I204" s="91"/>
      <c r="J204" s="91"/>
      <c r="K204" s="91"/>
      <c r="L204" s="91"/>
      <c r="M204" s="91"/>
      <c r="N204" s="91"/>
      <c r="O204" s="91"/>
      <c r="P204" s="91"/>
      <c r="Q204" s="91"/>
      <c r="R204" s="91"/>
      <c r="S204" s="91"/>
      <c r="T204" s="91"/>
      <c r="U204" s="91"/>
      <c r="V204" s="91"/>
      <c r="W204" s="91"/>
      <c r="X204" s="91"/>
      <c r="Y204" s="91"/>
      <c r="Z204" s="93"/>
      <c r="AA204" s="91"/>
      <c r="AB204" s="91"/>
      <c r="AC204" s="91"/>
      <c r="AD204" s="91"/>
      <c r="AE204" s="91"/>
      <c r="AF204" s="128"/>
      <c r="AG204" s="93"/>
      <c r="AH204" s="91"/>
      <c r="AI204" s="91"/>
      <c r="AJ204" s="91"/>
      <c r="AK204" s="91"/>
      <c r="AL204" s="91"/>
      <c r="AM204" s="91"/>
      <c r="AN204" s="91"/>
      <c r="AO204" s="91"/>
      <c r="AP204" s="91"/>
      <c r="AQ204" s="91"/>
      <c r="AR204" s="91"/>
      <c r="AS204" s="91"/>
      <c r="AT204" s="91"/>
      <c r="AU204" s="91"/>
      <c r="AV204" s="91"/>
      <c r="AW204" s="91"/>
      <c r="AX204" s="91"/>
      <c r="AY204" s="91"/>
    </row>
    <row r="205">
      <c r="A205" s="91"/>
      <c r="B205" s="91"/>
      <c r="C205" s="91"/>
      <c r="D205" s="91"/>
      <c r="E205" s="91"/>
      <c r="F205" s="91"/>
      <c r="G205" s="91"/>
      <c r="H205" s="93"/>
      <c r="I205" s="91"/>
      <c r="J205" s="91"/>
      <c r="K205" s="91"/>
      <c r="L205" s="91"/>
      <c r="M205" s="91"/>
      <c r="N205" s="91"/>
      <c r="O205" s="91"/>
      <c r="P205" s="91"/>
      <c r="Q205" s="91"/>
      <c r="R205" s="91"/>
      <c r="S205" s="91"/>
      <c r="T205" s="91"/>
      <c r="U205" s="91"/>
      <c r="V205" s="91"/>
      <c r="W205" s="91"/>
      <c r="X205" s="91"/>
      <c r="Y205" s="91"/>
      <c r="Z205" s="93"/>
      <c r="AA205" s="91"/>
      <c r="AB205" s="91"/>
      <c r="AC205" s="91"/>
      <c r="AD205" s="91"/>
      <c r="AE205" s="91"/>
      <c r="AF205" s="128"/>
      <c r="AG205" s="93"/>
      <c r="AH205" s="91"/>
      <c r="AI205" s="91"/>
      <c r="AJ205" s="91"/>
      <c r="AK205" s="91"/>
      <c r="AL205" s="91"/>
      <c r="AM205" s="91"/>
      <c r="AN205" s="91"/>
      <c r="AO205" s="91"/>
      <c r="AP205" s="91"/>
      <c r="AQ205" s="91"/>
      <c r="AR205" s="91"/>
      <c r="AS205" s="91"/>
      <c r="AT205" s="91"/>
      <c r="AU205" s="91"/>
      <c r="AV205" s="91"/>
      <c r="AW205" s="91"/>
      <c r="AX205" s="91"/>
      <c r="AY205" s="91"/>
    </row>
    <row r="206">
      <c r="A206" s="91"/>
      <c r="B206" s="91"/>
      <c r="C206" s="91"/>
      <c r="D206" s="91"/>
      <c r="E206" s="91"/>
      <c r="F206" s="91"/>
      <c r="G206" s="91"/>
      <c r="H206" s="93"/>
      <c r="I206" s="91"/>
      <c r="J206" s="91"/>
      <c r="K206" s="91"/>
      <c r="L206" s="91"/>
      <c r="M206" s="91"/>
      <c r="N206" s="91"/>
      <c r="O206" s="91"/>
      <c r="P206" s="91"/>
      <c r="Q206" s="91"/>
      <c r="R206" s="91"/>
      <c r="S206" s="91"/>
      <c r="T206" s="91"/>
      <c r="U206" s="91"/>
      <c r="V206" s="91"/>
      <c r="W206" s="91"/>
      <c r="X206" s="91"/>
      <c r="Y206" s="91"/>
      <c r="Z206" s="93"/>
      <c r="AA206" s="91"/>
      <c r="AB206" s="91"/>
      <c r="AC206" s="91"/>
      <c r="AD206" s="91"/>
      <c r="AE206" s="91"/>
      <c r="AF206" s="128"/>
      <c r="AG206" s="93"/>
      <c r="AH206" s="91"/>
      <c r="AI206" s="91"/>
      <c r="AJ206" s="91"/>
      <c r="AK206" s="91"/>
      <c r="AL206" s="91"/>
      <c r="AM206" s="91"/>
      <c r="AN206" s="91"/>
      <c r="AO206" s="91"/>
      <c r="AP206" s="91"/>
      <c r="AQ206" s="91"/>
      <c r="AR206" s="91"/>
      <c r="AS206" s="91"/>
      <c r="AT206" s="91"/>
      <c r="AU206" s="91"/>
      <c r="AV206" s="91"/>
      <c r="AW206" s="91"/>
      <c r="AX206" s="91"/>
      <c r="AY206" s="91"/>
    </row>
    <row r="207">
      <c r="A207" s="91"/>
      <c r="B207" s="91"/>
      <c r="C207" s="91"/>
      <c r="D207" s="91"/>
      <c r="E207" s="91"/>
      <c r="F207" s="91"/>
      <c r="G207" s="91"/>
      <c r="H207" s="93"/>
      <c r="I207" s="91"/>
      <c r="J207" s="91"/>
      <c r="K207" s="91"/>
      <c r="L207" s="91"/>
      <c r="M207" s="91"/>
      <c r="N207" s="91"/>
      <c r="O207" s="91"/>
      <c r="P207" s="91"/>
      <c r="Q207" s="91"/>
      <c r="R207" s="91"/>
      <c r="S207" s="91"/>
      <c r="T207" s="91"/>
      <c r="U207" s="91"/>
      <c r="V207" s="91"/>
      <c r="W207" s="91"/>
      <c r="X207" s="91"/>
      <c r="Y207" s="91"/>
      <c r="Z207" s="93"/>
      <c r="AA207" s="91"/>
      <c r="AB207" s="91"/>
      <c r="AC207" s="91"/>
      <c r="AD207" s="91"/>
      <c r="AE207" s="91"/>
      <c r="AF207" s="128"/>
      <c r="AG207" s="93"/>
      <c r="AH207" s="91"/>
      <c r="AI207" s="91"/>
      <c r="AJ207" s="91"/>
      <c r="AK207" s="91"/>
      <c r="AL207" s="91"/>
      <c r="AM207" s="91"/>
      <c r="AN207" s="91"/>
      <c r="AO207" s="91"/>
      <c r="AP207" s="91"/>
      <c r="AQ207" s="91"/>
      <c r="AR207" s="91"/>
      <c r="AS207" s="91"/>
      <c r="AT207" s="91"/>
      <c r="AU207" s="91"/>
      <c r="AV207" s="91"/>
      <c r="AW207" s="91"/>
      <c r="AX207" s="91"/>
      <c r="AY207" s="91"/>
    </row>
    <row r="208">
      <c r="A208" s="91"/>
      <c r="B208" s="91"/>
      <c r="C208" s="91"/>
      <c r="D208" s="91"/>
      <c r="E208" s="91"/>
      <c r="F208" s="91"/>
      <c r="G208" s="91"/>
      <c r="H208" s="93"/>
      <c r="I208" s="91"/>
      <c r="J208" s="91"/>
      <c r="K208" s="91"/>
      <c r="L208" s="91"/>
      <c r="M208" s="91"/>
      <c r="N208" s="91"/>
      <c r="O208" s="91"/>
      <c r="P208" s="91"/>
      <c r="Q208" s="91"/>
      <c r="R208" s="91"/>
      <c r="S208" s="91"/>
      <c r="T208" s="91"/>
      <c r="U208" s="91"/>
      <c r="V208" s="91"/>
      <c r="W208" s="91"/>
      <c r="X208" s="91"/>
      <c r="Y208" s="91"/>
      <c r="Z208" s="93"/>
      <c r="AA208" s="91"/>
      <c r="AB208" s="91"/>
      <c r="AC208" s="91"/>
      <c r="AD208" s="91"/>
      <c r="AE208" s="91"/>
      <c r="AF208" s="128"/>
      <c r="AG208" s="93"/>
      <c r="AH208" s="91"/>
      <c r="AI208" s="91"/>
      <c r="AJ208" s="91"/>
      <c r="AK208" s="91"/>
      <c r="AL208" s="91"/>
      <c r="AM208" s="91"/>
      <c r="AN208" s="91"/>
      <c r="AO208" s="91"/>
      <c r="AP208" s="91"/>
      <c r="AQ208" s="91"/>
      <c r="AR208" s="91"/>
      <c r="AS208" s="91"/>
      <c r="AT208" s="91"/>
      <c r="AU208" s="91"/>
      <c r="AV208" s="91"/>
      <c r="AW208" s="91"/>
      <c r="AX208" s="91"/>
      <c r="AY208" s="91"/>
    </row>
    <row r="209">
      <c r="A209" s="91"/>
      <c r="B209" s="91"/>
      <c r="C209" s="91"/>
      <c r="D209" s="91"/>
      <c r="E209" s="91"/>
      <c r="F209" s="91"/>
      <c r="G209" s="91"/>
      <c r="H209" s="93"/>
      <c r="I209" s="91"/>
      <c r="J209" s="91"/>
      <c r="K209" s="91"/>
      <c r="L209" s="91"/>
      <c r="M209" s="91"/>
      <c r="N209" s="91"/>
      <c r="O209" s="91"/>
      <c r="P209" s="91"/>
      <c r="Q209" s="91"/>
      <c r="R209" s="91"/>
      <c r="S209" s="91"/>
      <c r="T209" s="91"/>
      <c r="U209" s="91"/>
      <c r="V209" s="91"/>
      <c r="W209" s="91"/>
      <c r="X209" s="91"/>
      <c r="Y209" s="91"/>
      <c r="Z209" s="93"/>
      <c r="AA209" s="91"/>
      <c r="AB209" s="91"/>
      <c r="AC209" s="91"/>
      <c r="AD209" s="91"/>
      <c r="AE209" s="91"/>
      <c r="AF209" s="128"/>
      <c r="AG209" s="93"/>
      <c r="AH209" s="91"/>
      <c r="AI209" s="91"/>
      <c r="AJ209" s="91"/>
      <c r="AK209" s="91"/>
      <c r="AL209" s="91"/>
      <c r="AM209" s="91"/>
      <c r="AN209" s="91"/>
      <c r="AO209" s="91"/>
      <c r="AP209" s="91"/>
      <c r="AQ209" s="91"/>
      <c r="AR209" s="91"/>
      <c r="AS209" s="91"/>
      <c r="AT209" s="91"/>
      <c r="AU209" s="91"/>
      <c r="AV209" s="91"/>
      <c r="AW209" s="91"/>
      <c r="AX209" s="91"/>
      <c r="AY209" s="91"/>
    </row>
    <row r="210">
      <c r="A210" s="91"/>
      <c r="B210" s="91"/>
      <c r="C210" s="91"/>
      <c r="D210" s="91"/>
      <c r="E210" s="91"/>
      <c r="F210" s="91"/>
      <c r="G210" s="91"/>
      <c r="H210" s="93"/>
      <c r="I210" s="91"/>
      <c r="J210" s="91"/>
      <c r="K210" s="91"/>
      <c r="L210" s="91"/>
      <c r="M210" s="91"/>
      <c r="N210" s="91"/>
      <c r="O210" s="91"/>
      <c r="P210" s="91"/>
      <c r="Q210" s="91"/>
      <c r="R210" s="91"/>
      <c r="S210" s="91"/>
      <c r="T210" s="91"/>
      <c r="U210" s="91"/>
      <c r="V210" s="91"/>
      <c r="W210" s="91"/>
      <c r="X210" s="91"/>
      <c r="Y210" s="91"/>
      <c r="Z210" s="93"/>
      <c r="AA210" s="91"/>
      <c r="AB210" s="91"/>
      <c r="AC210" s="91"/>
      <c r="AD210" s="91"/>
      <c r="AE210" s="91"/>
      <c r="AF210" s="128"/>
      <c r="AG210" s="93"/>
      <c r="AH210" s="91"/>
      <c r="AI210" s="91"/>
      <c r="AJ210" s="91"/>
      <c r="AK210" s="91"/>
      <c r="AL210" s="91"/>
      <c r="AM210" s="91"/>
      <c r="AN210" s="91"/>
      <c r="AO210" s="91"/>
      <c r="AP210" s="91"/>
      <c r="AQ210" s="91"/>
      <c r="AR210" s="91"/>
      <c r="AS210" s="91"/>
      <c r="AT210" s="91"/>
      <c r="AU210" s="91"/>
      <c r="AV210" s="91"/>
      <c r="AW210" s="91"/>
      <c r="AX210" s="91"/>
      <c r="AY210" s="91"/>
    </row>
    <row r="211">
      <c r="A211" s="91"/>
      <c r="B211" s="91"/>
      <c r="C211" s="91"/>
      <c r="D211" s="91"/>
      <c r="E211" s="91"/>
      <c r="F211" s="91"/>
      <c r="G211" s="91"/>
      <c r="H211" s="93"/>
      <c r="I211" s="91"/>
      <c r="J211" s="91"/>
      <c r="K211" s="91"/>
      <c r="L211" s="91"/>
      <c r="M211" s="91"/>
      <c r="N211" s="91"/>
      <c r="O211" s="91"/>
      <c r="P211" s="91"/>
      <c r="Q211" s="91"/>
      <c r="R211" s="91"/>
      <c r="S211" s="91"/>
      <c r="T211" s="91"/>
      <c r="U211" s="91"/>
      <c r="V211" s="91"/>
      <c r="W211" s="91"/>
      <c r="X211" s="91"/>
      <c r="Y211" s="91"/>
      <c r="Z211" s="93"/>
      <c r="AA211" s="91"/>
      <c r="AB211" s="91"/>
      <c r="AC211" s="91"/>
      <c r="AD211" s="91"/>
      <c r="AE211" s="91"/>
      <c r="AF211" s="128"/>
      <c r="AG211" s="93"/>
      <c r="AH211" s="91"/>
      <c r="AI211" s="91"/>
      <c r="AJ211" s="91"/>
      <c r="AK211" s="91"/>
      <c r="AL211" s="91"/>
      <c r="AM211" s="91"/>
      <c r="AN211" s="91"/>
      <c r="AO211" s="91"/>
      <c r="AP211" s="91"/>
      <c r="AQ211" s="91"/>
      <c r="AR211" s="91"/>
      <c r="AS211" s="91"/>
      <c r="AT211" s="91"/>
      <c r="AU211" s="91"/>
      <c r="AV211" s="91"/>
      <c r="AW211" s="91"/>
      <c r="AX211" s="91"/>
      <c r="AY211" s="91"/>
    </row>
    <row r="212">
      <c r="A212" s="91"/>
      <c r="B212" s="91"/>
      <c r="C212" s="91"/>
      <c r="D212" s="91"/>
      <c r="E212" s="91"/>
      <c r="F212" s="91"/>
      <c r="G212" s="91"/>
      <c r="H212" s="93"/>
      <c r="I212" s="91"/>
      <c r="J212" s="91"/>
      <c r="K212" s="91"/>
      <c r="L212" s="91"/>
      <c r="M212" s="91"/>
      <c r="N212" s="91"/>
      <c r="O212" s="91"/>
      <c r="P212" s="91"/>
      <c r="Q212" s="91"/>
      <c r="R212" s="91"/>
      <c r="S212" s="91"/>
      <c r="T212" s="91"/>
      <c r="U212" s="91"/>
      <c r="V212" s="91"/>
      <c r="W212" s="91"/>
      <c r="X212" s="91"/>
      <c r="Y212" s="91"/>
      <c r="Z212" s="93"/>
      <c r="AA212" s="91"/>
      <c r="AB212" s="91"/>
      <c r="AC212" s="91"/>
      <c r="AD212" s="91"/>
      <c r="AE212" s="91"/>
      <c r="AF212" s="128"/>
      <c r="AG212" s="93"/>
      <c r="AH212" s="91"/>
      <c r="AI212" s="91"/>
      <c r="AJ212" s="91"/>
      <c r="AK212" s="91"/>
      <c r="AL212" s="91"/>
      <c r="AM212" s="91"/>
      <c r="AN212" s="91"/>
      <c r="AO212" s="91"/>
      <c r="AP212" s="91"/>
      <c r="AQ212" s="91"/>
      <c r="AR212" s="91"/>
      <c r="AS212" s="91"/>
      <c r="AT212" s="91"/>
      <c r="AU212" s="91"/>
      <c r="AV212" s="91"/>
      <c r="AW212" s="91"/>
      <c r="AX212" s="91"/>
      <c r="AY212" s="91"/>
    </row>
    <row r="213">
      <c r="A213" s="91"/>
      <c r="B213" s="91"/>
      <c r="C213" s="91"/>
      <c r="D213" s="91"/>
      <c r="E213" s="91"/>
      <c r="F213" s="91"/>
      <c r="G213" s="91"/>
      <c r="H213" s="93"/>
      <c r="I213" s="91"/>
      <c r="J213" s="91"/>
      <c r="K213" s="91"/>
      <c r="L213" s="91"/>
      <c r="M213" s="91"/>
      <c r="N213" s="91"/>
      <c r="O213" s="91"/>
      <c r="P213" s="91"/>
      <c r="Q213" s="91"/>
      <c r="R213" s="91"/>
      <c r="S213" s="91"/>
      <c r="T213" s="91"/>
      <c r="U213" s="91"/>
      <c r="V213" s="91"/>
      <c r="W213" s="91"/>
      <c r="X213" s="91"/>
      <c r="Y213" s="91"/>
      <c r="Z213" s="93"/>
      <c r="AA213" s="91"/>
      <c r="AB213" s="91"/>
      <c r="AC213" s="91"/>
      <c r="AD213" s="91"/>
      <c r="AE213" s="91"/>
      <c r="AF213" s="128"/>
      <c r="AG213" s="93"/>
      <c r="AH213" s="91"/>
      <c r="AI213" s="91"/>
      <c r="AJ213" s="91"/>
      <c r="AK213" s="91"/>
      <c r="AL213" s="91"/>
      <c r="AM213" s="91"/>
      <c r="AN213" s="91"/>
      <c r="AO213" s="91"/>
      <c r="AP213" s="91"/>
      <c r="AQ213" s="91"/>
      <c r="AR213" s="91"/>
      <c r="AS213" s="91"/>
      <c r="AT213" s="91"/>
      <c r="AU213" s="91"/>
      <c r="AV213" s="91"/>
      <c r="AW213" s="91"/>
      <c r="AX213" s="91"/>
      <c r="AY213" s="91"/>
    </row>
    <row r="214">
      <c r="A214" s="91"/>
      <c r="B214" s="91"/>
      <c r="C214" s="91"/>
      <c r="D214" s="91"/>
      <c r="E214" s="91"/>
      <c r="F214" s="91"/>
      <c r="G214" s="91"/>
      <c r="H214" s="93"/>
      <c r="I214" s="91"/>
      <c r="J214" s="91"/>
      <c r="K214" s="91"/>
      <c r="L214" s="91"/>
      <c r="M214" s="91"/>
      <c r="N214" s="91"/>
      <c r="O214" s="91"/>
      <c r="P214" s="91"/>
      <c r="Q214" s="91"/>
      <c r="R214" s="91"/>
      <c r="S214" s="91"/>
      <c r="T214" s="91"/>
      <c r="U214" s="91"/>
      <c r="V214" s="91"/>
      <c r="W214" s="91"/>
      <c r="X214" s="91"/>
      <c r="Y214" s="91"/>
      <c r="Z214" s="93"/>
      <c r="AA214" s="91"/>
      <c r="AB214" s="91"/>
      <c r="AC214" s="91"/>
      <c r="AD214" s="91"/>
      <c r="AE214" s="91"/>
      <c r="AF214" s="128"/>
      <c r="AG214" s="93"/>
      <c r="AH214" s="91"/>
      <c r="AI214" s="91"/>
      <c r="AJ214" s="91"/>
      <c r="AK214" s="91"/>
      <c r="AL214" s="91"/>
      <c r="AM214" s="91"/>
      <c r="AN214" s="91"/>
      <c r="AO214" s="91"/>
      <c r="AP214" s="91"/>
      <c r="AQ214" s="91"/>
      <c r="AR214" s="91"/>
      <c r="AS214" s="91"/>
      <c r="AT214" s="91"/>
      <c r="AU214" s="91"/>
      <c r="AV214" s="91"/>
      <c r="AW214" s="91"/>
      <c r="AX214" s="91"/>
      <c r="AY214" s="91"/>
    </row>
    <row r="215">
      <c r="A215" s="91"/>
      <c r="B215" s="91"/>
      <c r="C215" s="91"/>
      <c r="D215" s="91"/>
      <c r="E215" s="91"/>
      <c r="F215" s="91"/>
      <c r="G215" s="91"/>
      <c r="H215" s="93"/>
      <c r="I215" s="91"/>
      <c r="J215" s="91"/>
      <c r="K215" s="91"/>
      <c r="L215" s="91"/>
      <c r="M215" s="91"/>
      <c r="N215" s="91"/>
      <c r="O215" s="91"/>
      <c r="P215" s="91"/>
      <c r="Q215" s="91"/>
      <c r="R215" s="91"/>
      <c r="S215" s="91"/>
      <c r="T215" s="91"/>
      <c r="U215" s="91"/>
      <c r="V215" s="91"/>
      <c r="W215" s="91"/>
      <c r="X215" s="91"/>
      <c r="Y215" s="91"/>
      <c r="Z215" s="93"/>
      <c r="AA215" s="91"/>
      <c r="AB215" s="91"/>
      <c r="AC215" s="91"/>
      <c r="AD215" s="91"/>
      <c r="AE215" s="91"/>
      <c r="AF215" s="128"/>
      <c r="AG215" s="93"/>
      <c r="AH215" s="91"/>
      <c r="AI215" s="91"/>
      <c r="AJ215" s="91"/>
      <c r="AK215" s="91"/>
      <c r="AL215" s="91"/>
      <c r="AM215" s="91"/>
      <c r="AN215" s="91"/>
      <c r="AO215" s="91"/>
      <c r="AP215" s="91"/>
      <c r="AQ215" s="91"/>
      <c r="AR215" s="91"/>
      <c r="AS215" s="91"/>
      <c r="AT215" s="91"/>
      <c r="AU215" s="91"/>
      <c r="AV215" s="91"/>
      <c r="AW215" s="91"/>
      <c r="AX215" s="91"/>
      <c r="AY215" s="91"/>
    </row>
    <row r="216">
      <c r="A216" s="91"/>
      <c r="B216" s="91"/>
      <c r="C216" s="91"/>
      <c r="D216" s="91"/>
      <c r="E216" s="91"/>
      <c r="F216" s="91"/>
      <c r="G216" s="91"/>
      <c r="H216" s="93"/>
      <c r="I216" s="91"/>
      <c r="J216" s="91"/>
      <c r="K216" s="91"/>
      <c r="L216" s="91"/>
      <c r="M216" s="91"/>
      <c r="N216" s="91"/>
      <c r="O216" s="91"/>
      <c r="P216" s="91"/>
      <c r="Q216" s="91"/>
      <c r="R216" s="91"/>
      <c r="S216" s="91"/>
      <c r="T216" s="91"/>
      <c r="U216" s="91"/>
      <c r="V216" s="91"/>
      <c r="W216" s="91"/>
      <c r="X216" s="91"/>
      <c r="Y216" s="91"/>
      <c r="Z216" s="93"/>
      <c r="AA216" s="91"/>
      <c r="AB216" s="91"/>
      <c r="AC216" s="91"/>
      <c r="AD216" s="91"/>
      <c r="AE216" s="91"/>
      <c r="AF216" s="128"/>
      <c r="AG216" s="93"/>
      <c r="AH216" s="91"/>
      <c r="AI216" s="91"/>
      <c r="AJ216" s="91"/>
      <c r="AK216" s="91"/>
      <c r="AL216" s="91"/>
      <c r="AM216" s="91"/>
      <c r="AN216" s="91"/>
      <c r="AO216" s="91"/>
      <c r="AP216" s="91"/>
      <c r="AQ216" s="91"/>
      <c r="AR216" s="91"/>
      <c r="AS216" s="91"/>
      <c r="AT216" s="91"/>
      <c r="AU216" s="91"/>
      <c r="AV216" s="91"/>
      <c r="AW216" s="91"/>
      <c r="AX216" s="91"/>
      <c r="AY216" s="91"/>
    </row>
    <row r="217">
      <c r="A217" s="91"/>
      <c r="B217" s="91"/>
      <c r="C217" s="91"/>
      <c r="D217" s="91"/>
      <c r="E217" s="91"/>
      <c r="F217" s="91"/>
      <c r="G217" s="91"/>
      <c r="H217" s="93"/>
      <c r="I217" s="91"/>
      <c r="J217" s="91"/>
      <c r="K217" s="91"/>
      <c r="L217" s="91"/>
      <c r="M217" s="91"/>
      <c r="N217" s="91"/>
      <c r="O217" s="91"/>
      <c r="P217" s="91"/>
      <c r="Q217" s="91"/>
      <c r="R217" s="91"/>
      <c r="S217" s="91"/>
      <c r="T217" s="91"/>
      <c r="U217" s="91"/>
      <c r="V217" s="91"/>
      <c r="W217" s="91"/>
      <c r="X217" s="91"/>
      <c r="Y217" s="91"/>
      <c r="Z217" s="93"/>
      <c r="AA217" s="91"/>
      <c r="AB217" s="91"/>
      <c r="AC217" s="91"/>
      <c r="AD217" s="91"/>
      <c r="AE217" s="91"/>
      <c r="AF217" s="128"/>
      <c r="AG217" s="93"/>
      <c r="AH217" s="91"/>
      <c r="AI217" s="91"/>
      <c r="AJ217" s="91"/>
      <c r="AK217" s="91"/>
      <c r="AL217" s="91"/>
      <c r="AM217" s="91"/>
      <c r="AN217" s="91"/>
      <c r="AO217" s="91"/>
      <c r="AP217" s="91"/>
      <c r="AQ217" s="91"/>
      <c r="AR217" s="91"/>
      <c r="AS217" s="91"/>
      <c r="AT217" s="91"/>
      <c r="AU217" s="91"/>
      <c r="AV217" s="91"/>
      <c r="AW217" s="91"/>
      <c r="AX217" s="91"/>
      <c r="AY217" s="91"/>
    </row>
    <row r="218">
      <c r="A218" s="91"/>
      <c r="B218" s="91"/>
      <c r="C218" s="91"/>
      <c r="D218" s="91"/>
      <c r="E218" s="91"/>
      <c r="F218" s="91"/>
      <c r="G218" s="91"/>
      <c r="H218" s="93"/>
      <c r="I218" s="91"/>
      <c r="J218" s="91"/>
      <c r="K218" s="91"/>
      <c r="L218" s="91"/>
      <c r="M218" s="91"/>
      <c r="N218" s="91"/>
      <c r="O218" s="91"/>
      <c r="P218" s="91"/>
      <c r="Q218" s="91"/>
      <c r="R218" s="91"/>
      <c r="S218" s="91"/>
      <c r="T218" s="91"/>
      <c r="U218" s="91"/>
      <c r="V218" s="91"/>
      <c r="W218" s="91"/>
      <c r="X218" s="91"/>
      <c r="Y218" s="91"/>
      <c r="Z218" s="93"/>
      <c r="AA218" s="91"/>
      <c r="AB218" s="91"/>
      <c r="AC218" s="91"/>
      <c r="AD218" s="91"/>
      <c r="AE218" s="91"/>
      <c r="AF218" s="128"/>
      <c r="AG218" s="93"/>
      <c r="AH218" s="91"/>
      <c r="AI218" s="91"/>
      <c r="AJ218" s="91"/>
      <c r="AK218" s="91"/>
      <c r="AL218" s="91"/>
      <c r="AM218" s="91"/>
      <c r="AN218" s="91"/>
      <c r="AO218" s="91"/>
      <c r="AP218" s="91"/>
      <c r="AQ218" s="91"/>
      <c r="AR218" s="91"/>
      <c r="AS218" s="91"/>
      <c r="AT218" s="91"/>
      <c r="AU218" s="91"/>
      <c r="AV218" s="91"/>
      <c r="AW218" s="91"/>
      <c r="AX218" s="91"/>
      <c r="AY218" s="91"/>
    </row>
    <row r="219">
      <c r="A219" s="91"/>
      <c r="B219" s="91"/>
      <c r="C219" s="91"/>
      <c r="D219" s="91"/>
      <c r="E219" s="91"/>
      <c r="F219" s="91"/>
      <c r="G219" s="91"/>
      <c r="H219" s="93"/>
      <c r="I219" s="91"/>
      <c r="J219" s="91"/>
      <c r="K219" s="91"/>
      <c r="L219" s="91"/>
      <c r="M219" s="91"/>
      <c r="N219" s="91"/>
      <c r="O219" s="91"/>
      <c r="P219" s="91"/>
      <c r="Q219" s="91"/>
      <c r="R219" s="91"/>
      <c r="S219" s="91"/>
      <c r="T219" s="91"/>
      <c r="U219" s="91"/>
      <c r="V219" s="91"/>
      <c r="W219" s="91"/>
      <c r="X219" s="91"/>
      <c r="Y219" s="91"/>
      <c r="Z219" s="93"/>
      <c r="AA219" s="91"/>
      <c r="AB219" s="91"/>
      <c r="AC219" s="91"/>
      <c r="AD219" s="91"/>
      <c r="AE219" s="91"/>
      <c r="AF219" s="128"/>
      <c r="AG219" s="93"/>
      <c r="AH219" s="91"/>
      <c r="AI219" s="91"/>
      <c r="AJ219" s="91"/>
      <c r="AK219" s="91"/>
      <c r="AL219" s="91"/>
      <c r="AM219" s="91"/>
      <c r="AN219" s="91"/>
      <c r="AO219" s="91"/>
      <c r="AP219" s="91"/>
      <c r="AQ219" s="91"/>
      <c r="AR219" s="91"/>
      <c r="AS219" s="91"/>
      <c r="AT219" s="91"/>
      <c r="AU219" s="91"/>
      <c r="AV219" s="91"/>
      <c r="AW219" s="91"/>
      <c r="AX219" s="91"/>
      <c r="AY219" s="91"/>
    </row>
    <row r="220">
      <c r="A220" s="91"/>
      <c r="B220" s="91"/>
      <c r="C220" s="91"/>
      <c r="D220" s="91"/>
      <c r="E220" s="91"/>
      <c r="F220" s="91"/>
      <c r="G220" s="91"/>
      <c r="H220" s="93"/>
      <c r="I220" s="91"/>
      <c r="J220" s="91"/>
      <c r="K220" s="91"/>
      <c r="L220" s="91"/>
      <c r="M220" s="91"/>
      <c r="N220" s="91"/>
      <c r="O220" s="91"/>
      <c r="P220" s="91"/>
      <c r="Q220" s="91"/>
      <c r="R220" s="91"/>
      <c r="S220" s="91"/>
      <c r="T220" s="91"/>
      <c r="U220" s="91"/>
      <c r="V220" s="91"/>
      <c r="W220" s="91"/>
      <c r="X220" s="91"/>
      <c r="Y220" s="91"/>
      <c r="Z220" s="93"/>
      <c r="AA220" s="91"/>
      <c r="AB220" s="91"/>
      <c r="AC220" s="91"/>
      <c r="AD220" s="91"/>
      <c r="AE220" s="91"/>
      <c r="AF220" s="128"/>
      <c r="AG220" s="93"/>
      <c r="AH220" s="91"/>
      <c r="AI220" s="91"/>
      <c r="AJ220" s="91"/>
      <c r="AK220" s="91"/>
      <c r="AL220" s="91"/>
      <c r="AM220" s="91"/>
      <c r="AN220" s="91"/>
      <c r="AO220" s="91"/>
      <c r="AP220" s="91"/>
      <c r="AQ220" s="91"/>
      <c r="AR220" s="91"/>
      <c r="AS220" s="91"/>
      <c r="AT220" s="91"/>
      <c r="AU220" s="91"/>
      <c r="AV220" s="91"/>
      <c r="AW220" s="91"/>
      <c r="AX220" s="91"/>
      <c r="AY220" s="91"/>
    </row>
    <row r="221">
      <c r="A221" s="91"/>
      <c r="B221" s="91"/>
      <c r="C221" s="91"/>
      <c r="D221" s="91"/>
      <c r="E221" s="91"/>
      <c r="F221" s="91"/>
      <c r="G221" s="91"/>
      <c r="H221" s="93"/>
      <c r="I221" s="91"/>
      <c r="J221" s="91"/>
      <c r="K221" s="91"/>
      <c r="L221" s="91"/>
      <c r="M221" s="91"/>
      <c r="N221" s="91"/>
      <c r="O221" s="91"/>
      <c r="P221" s="91"/>
      <c r="Q221" s="91"/>
      <c r="R221" s="91"/>
      <c r="S221" s="91"/>
      <c r="T221" s="91"/>
      <c r="U221" s="91"/>
      <c r="V221" s="91"/>
      <c r="W221" s="91"/>
      <c r="X221" s="91"/>
      <c r="Y221" s="91"/>
      <c r="Z221" s="93"/>
      <c r="AA221" s="91"/>
      <c r="AB221" s="91"/>
      <c r="AC221" s="91"/>
      <c r="AD221" s="91"/>
      <c r="AE221" s="91"/>
      <c r="AF221" s="128"/>
      <c r="AG221" s="93"/>
      <c r="AH221" s="91"/>
      <c r="AI221" s="91"/>
      <c r="AJ221" s="91"/>
      <c r="AK221" s="91"/>
      <c r="AL221" s="91"/>
      <c r="AM221" s="91"/>
      <c r="AN221" s="91"/>
      <c r="AO221" s="91"/>
      <c r="AP221" s="91"/>
      <c r="AQ221" s="91"/>
      <c r="AR221" s="91"/>
      <c r="AS221" s="91"/>
      <c r="AT221" s="91"/>
      <c r="AU221" s="91"/>
      <c r="AV221" s="91"/>
      <c r="AW221" s="91"/>
      <c r="AX221" s="91"/>
      <c r="AY221" s="91"/>
    </row>
    <row r="222">
      <c r="A222" s="91"/>
      <c r="B222" s="91"/>
      <c r="C222" s="91"/>
      <c r="D222" s="91"/>
      <c r="E222" s="91"/>
      <c r="F222" s="91"/>
      <c r="G222" s="91"/>
      <c r="H222" s="93"/>
      <c r="I222" s="91"/>
      <c r="J222" s="91"/>
      <c r="K222" s="91"/>
      <c r="L222" s="91"/>
      <c r="M222" s="91"/>
      <c r="N222" s="91"/>
      <c r="O222" s="91"/>
      <c r="P222" s="91"/>
      <c r="Q222" s="91"/>
      <c r="R222" s="91"/>
      <c r="S222" s="91"/>
      <c r="T222" s="91"/>
      <c r="U222" s="91"/>
      <c r="V222" s="91"/>
      <c r="W222" s="91"/>
      <c r="X222" s="91"/>
      <c r="Y222" s="91"/>
      <c r="Z222" s="93"/>
      <c r="AA222" s="91"/>
      <c r="AB222" s="91"/>
      <c r="AC222" s="91"/>
      <c r="AD222" s="91"/>
      <c r="AE222" s="91"/>
      <c r="AF222" s="128"/>
      <c r="AG222" s="93"/>
      <c r="AH222" s="91"/>
      <c r="AI222" s="91"/>
      <c r="AJ222" s="91"/>
      <c r="AK222" s="91"/>
      <c r="AL222" s="91"/>
      <c r="AM222" s="91"/>
      <c r="AN222" s="91"/>
      <c r="AO222" s="91"/>
      <c r="AP222" s="91"/>
      <c r="AQ222" s="91"/>
      <c r="AR222" s="91"/>
      <c r="AS222" s="91"/>
      <c r="AT222" s="91"/>
      <c r="AU222" s="91"/>
      <c r="AV222" s="91"/>
      <c r="AW222" s="91"/>
      <c r="AX222" s="91"/>
      <c r="AY222" s="91"/>
    </row>
    <row r="223">
      <c r="A223" s="91"/>
      <c r="B223" s="91"/>
      <c r="C223" s="91"/>
      <c r="D223" s="91"/>
      <c r="E223" s="91"/>
      <c r="F223" s="91"/>
      <c r="G223" s="91"/>
      <c r="H223" s="93"/>
      <c r="I223" s="91"/>
      <c r="J223" s="91"/>
      <c r="K223" s="91"/>
      <c r="L223" s="91"/>
      <c r="M223" s="91"/>
      <c r="N223" s="91"/>
      <c r="O223" s="91"/>
      <c r="P223" s="91"/>
      <c r="Q223" s="91"/>
      <c r="R223" s="91"/>
      <c r="S223" s="91"/>
      <c r="T223" s="91"/>
      <c r="U223" s="91"/>
      <c r="V223" s="91"/>
      <c r="W223" s="91"/>
      <c r="X223" s="91"/>
      <c r="Y223" s="91"/>
      <c r="Z223" s="93"/>
      <c r="AA223" s="91"/>
      <c r="AB223" s="91"/>
      <c r="AC223" s="91"/>
      <c r="AD223" s="91"/>
      <c r="AE223" s="91"/>
      <c r="AF223" s="128"/>
      <c r="AG223" s="93"/>
      <c r="AH223" s="91"/>
      <c r="AI223" s="91"/>
      <c r="AJ223" s="91"/>
      <c r="AK223" s="91"/>
      <c r="AL223" s="91"/>
      <c r="AM223" s="91"/>
      <c r="AN223" s="91"/>
      <c r="AO223" s="91"/>
      <c r="AP223" s="91"/>
      <c r="AQ223" s="91"/>
      <c r="AR223" s="91"/>
      <c r="AS223" s="91"/>
      <c r="AT223" s="91"/>
      <c r="AU223" s="91"/>
      <c r="AV223" s="91"/>
      <c r="AW223" s="91"/>
      <c r="AX223" s="91"/>
      <c r="AY223" s="91"/>
    </row>
    <row r="224">
      <c r="A224" s="91"/>
      <c r="B224" s="91"/>
      <c r="C224" s="91"/>
      <c r="D224" s="91"/>
      <c r="E224" s="91"/>
      <c r="F224" s="91"/>
      <c r="G224" s="91"/>
      <c r="H224" s="93"/>
      <c r="I224" s="91"/>
      <c r="J224" s="91"/>
      <c r="K224" s="91"/>
      <c r="L224" s="91"/>
      <c r="M224" s="91"/>
      <c r="N224" s="91"/>
      <c r="O224" s="91"/>
      <c r="P224" s="91"/>
      <c r="Q224" s="91"/>
      <c r="R224" s="91"/>
      <c r="S224" s="91"/>
      <c r="T224" s="91"/>
      <c r="U224" s="91"/>
      <c r="V224" s="91"/>
      <c r="W224" s="91"/>
      <c r="X224" s="91"/>
      <c r="Y224" s="91"/>
      <c r="Z224" s="93"/>
      <c r="AA224" s="91"/>
      <c r="AB224" s="91"/>
      <c r="AC224" s="91"/>
      <c r="AD224" s="91"/>
      <c r="AE224" s="91"/>
      <c r="AF224" s="128"/>
      <c r="AG224" s="93"/>
      <c r="AH224" s="91"/>
      <c r="AI224" s="91"/>
      <c r="AJ224" s="91"/>
      <c r="AK224" s="91"/>
      <c r="AL224" s="91"/>
      <c r="AM224" s="91"/>
      <c r="AN224" s="91"/>
      <c r="AO224" s="91"/>
      <c r="AP224" s="91"/>
      <c r="AQ224" s="91"/>
      <c r="AR224" s="91"/>
      <c r="AS224" s="91"/>
      <c r="AT224" s="91"/>
      <c r="AU224" s="91"/>
      <c r="AV224" s="91"/>
      <c r="AW224" s="91"/>
      <c r="AX224" s="91"/>
      <c r="AY224" s="91"/>
    </row>
    <row r="225">
      <c r="A225" s="91"/>
      <c r="B225" s="91"/>
      <c r="C225" s="91"/>
      <c r="D225" s="91"/>
      <c r="E225" s="91"/>
      <c r="F225" s="91"/>
      <c r="G225" s="91"/>
      <c r="H225" s="93"/>
      <c r="I225" s="91"/>
      <c r="J225" s="91"/>
      <c r="K225" s="91"/>
      <c r="L225" s="91"/>
      <c r="M225" s="91"/>
      <c r="N225" s="91"/>
      <c r="O225" s="91"/>
      <c r="P225" s="91"/>
      <c r="Q225" s="91"/>
      <c r="R225" s="91"/>
      <c r="S225" s="91"/>
      <c r="T225" s="91"/>
      <c r="U225" s="91"/>
      <c r="V225" s="91"/>
      <c r="W225" s="91"/>
      <c r="X225" s="91"/>
      <c r="Y225" s="91"/>
      <c r="Z225" s="93"/>
      <c r="AA225" s="91"/>
      <c r="AB225" s="91"/>
      <c r="AC225" s="91"/>
      <c r="AD225" s="91"/>
      <c r="AE225" s="91"/>
      <c r="AF225" s="128"/>
      <c r="AG225" s="93"/>
      <c r="AH225" s="91"/>
      <c r="AI225" s="91"/>
      <c r="AJ225" s="91"/>
      <c r="AK225" s="91"/>
      <c r="AL225" s="91"/>
      <c r="AM225" s="91"/>
      <c r="AN225" s="91"/>
      <c r="AO225" s="91"/>
      <c r="AP225" s="91"/>
      <c r="AQ225" s="91"/>
      <c r="AR225" s="91"/>
      <c r="AS225" s="91"/>
      <c r="AT225" s="91"/>
      <c r="AU225" s="91"/>
      <c r="AV225" s="91"/>
      <c r="AW225" s="91"/>
      <c r="AX225" s="91"/>
      <c r="AY225" s="91"/>
    </row>
    <row r="226">
      <c r="A226" s="91"/>
      <c r="B226" s="91"/>
      <c r="C226" s="91"/>
      <c r="D226" s="91"/>
      <c r="E226" s="91"/>
      <c r="F226" s="91"/>
      <c r="G226" s="91"/>
      <c r="H226" s="93"/>
      <c r="I226" s="91"/>
      <c r="J226" s="91"/>
      <c r="K226" s="91"/>
      <c r="L226" s="91"/>
      <c r="M226" s="91"/>
      <c r="N226" s="91"/>
      <c r="O226" s="91"/>
      <c r="P226" s="91"/>
      <c r="Q226" s="91"/>
      <c r="R226" s="91"/>
      <c r="S226" s="91"/>
      <c r="T226" s="91"/>
      <c r="U226" s="91"/>
      <c r="V226" s="91"/>
      <c r="W226" s="91"/>
      <c r="X226" s="91"/>
      <c r="Y226" s="91"/>
      <c r="Z226" s="93"/>
      <c r="AA226" s="91"/>
      <c r="AB226" s="91"/>
      <c r="AC226" s="91"/>
      <c r="AD226" s="91"/>
      <c r="AE226" s="91"/>
      <c r="AF226" s="128"/>
      <c r="AG226" s="93"/>
      <c r="AH226" s="91"/>
      <c r="AI226" s="91"/>
      <c r="AJ226" s="91"/>
      <c r="AK226" s="91"/>
      <c r="AL226" s="91"/>
      <c r="AM226" s="91"/>
      <c r="AN226" s="91"/>
      <c r="AO226" s="91"/>
      <c r="AP226" s="91"/>
      <c r="AQ226" s="91"/>
      <c r="AR226" s="91"/>
      <c r="AS226" s="91"/>
      <c r="AT226" s="91"/>
      <c r="AU226" s="91"/>
      <c r="AV226" s="91"/>
      <c r="AW226" s="91"/>
      <c r="AX226" s="91"/>
      <c r="AY226" s="91"/>
    </row>
    <row r="227">
      <c r="A227" s="91"/>
      <c r="B227" s="91"/>
      <c r="C227" s="91"/>
      <c r="D227" s="91"/>
      <c r="E227" s="91"/>
      <c r="F227" s="91"/>
      <c r="G227" s="91"/>
      <c r="H227" s="93"/>
      <c r="I227" s="91"/>
      <c r="J227" s="91"/>
      <c r="K227" s="91"/>
      <c r="L227" s="91"/>
      <c r="M227" s="91"/>
      <c r="N227" s="91"/>
      <c r="O227" s="91"/>
      <c r="P227" s="91"/>
      <c r="Q227" s="91"/>
      <c r="R227" s="91"/>
      <c r="S227" s="91"/>
      <c r="T227" s="91"/>
      <c r="U227" s="91"/>
      <c r="V227" s="91"/>
      <c r="W227" s="91"/>
      <c r="X227" s="91"/>
      <c r="Y227" s="91"/>
      <c r="Z227" s="93"/>
      <c r="AA227" s="91"/>
      <c r="AB227" s="91"/>
      <c r="AC227" s="91"/>
      <c r="AD227" s="91"/>
      <c r="AE227" s="91"/>
      <c r="AF227" s="128"/>
      <c r="AG227" s="93"/>
      <c r="AH227" s="91"/>
      <c r="AI227" s="91"/>
      <c r="AJ227" s="91"/>
      <c r="AK227" s="91"/>
      <c r="AL227" s="91"/>
      <c r="AM227" s="91"/>
      <c r="AN227" s="91"/>
      <c r="AO227" s="91"/>
      <c r="AP227" s="91"/>
      <c r="AQ227" s="91"/>
      <c r="AR227" s="91"/>
      <c r="AS227" s="91"/>
      <c r="AT227" s="91"/>
      <c r="AU227" s="91"/>
      <c r="AV227" s="91"/>
      <c r="AW227" s="91"/>
      <c r="AX227" s="91"/>
      <c r="AY227" s="91"/>
    </row>
    <row r="228">
      <c r="A228" s="91"/>
      <c r="B228" s="91"/>
      <c r="C228" s="91"/>
      <c r="D228" s="91"/>
      <c r="E228" s="91"/>
      <c r="F228" s="91"/>
      <c r="G228" s="91"/>
      <c r="H228" s="93"/>
      <c r="I228" s="91"/>
      <c r="J228" s="91"/>
      <c r="K228" s="91"/>
      <c r="L228" s="91"/>
      <c r="M228" s="91"/>
      <c r="N228" s="91"/>
      <c r="O228" s="91"/>
      <c r="P228" s="91"/>
      <c r="Q228" s="91"/>
      <c r="R228" s="91"/>
      <c r="S228" s="91"/>
      <c r="T228" s="91"/>
      <c r="U228" s="91"/>
      <c r="V228" s="91"/>
      <c r="W228" s="91"/>
      <c r="X228" s="91"/>
      <c r="Y228" s="91"/>
      <c r="Z228" s="93"/>
      <c r="AA228" s="91"/>
      <c r="AB228" s="91"/>
      <c r="AC228" s="91"/>
      <c r="AD228" s="91"/>
      <c r="AE228" s="91"/>
      <c r="AF228" s="128"/>
      <c r="AG228" s="93"/>
      <c r="AH228" s="91"/>
      <c r="AI228" s="91"/>
      <c r="AJ228" s="91"/>
      <c r="AK228" s="91"/>
      <c r="AL228" s="91"/>
      <c r="AM228" s="91"/>
      <c r="AN228" s="91"/>
      <c r="AO228" s="91"/>
      <c r="AP228" s="91"/>
      <c r="AQ228" s="91"/>
      <c r="AR228" s="91"/>
      <c r="AS228" s="91"/>
      <c r="AT228" s="91"/>
      <c r="AU228" s="91"/>
      <c r="AV228" s="91"/>
      <c r="AW228" s="91"/>
      <c r="AX228" s="91"/>
      <c r="AY228" s="91"/>
    </row>
    <row r="229">
      <c r="A229" s="91"/>
      <c r="B229" s="91"/>
      <c r="C229" s="91"/>
      <c r="D229" s="91"/>
      <c r="E229" s="91"/>
      <c r="F229" s="91"/>
      <c r="G229" s="91"/>
      <c r="H229" s="93"/>
      <c r="I229" s="91"/>
      <c r="J229" s="91"/>
      <c r="K229" s="91"/>
      <c r="L229" s="91"/>
      <c r="M229" s="91"/>
      <c r="N229" s="91"/>
      <c r="O229" s="91"/>
      <c r="P229" s="91"/>
      <c r="Q229" s="91"/>
      <c r="R229" s="91"/>
      <c r="S229" s="91"/>
      <c r="T229" s="91"/>
      <c r="U229" s="91"/>
      <c r="V229" s="91"/>
      <c r="W229" s="91"/>
      <c r="X229" s="91"/>
      <c r="Y229" s="91"/>
      <c r="Z229" s="93"/>
      <c r="AA229" s="91"/>
      <c r="AB229" s="91"/>
      <c r="AC229" s="91"/>
      <c r="AD229" s="91"/>
      <c r="AE229" s="91"/>
      <c r="AF229" s="128"/>
      <c r="AG229" s="93"/>
      <c r="AH229" s="91"/>
      <c r="AI229" s="91"/>
      <c r="AJ229" s="91"/>
      <c r="AK229" s="91"/>
      <c r="AL229" s="91"/>
      <c r="AM229" s="91"/>
      <c r="AN229" s="91"/>
      <c r="AO229" s="91"/>
      <c r="AP229" s="91"/>
      <c r="AQ229" s="91"/>
      <c r="AR229" s="91"/>
      <c r="AS229" s="91"/>
      <c r="AT229" s="91"/>
      <c r="AU229" s="91"/>
      <c r="AV229" s="91"/>
      <c r="AW229" s="91"/>
      <c r="AX229" s="91"/>
      <c r="AY229" s="91"/>
    </row>
    <row r="230">
      <c r="A230" s="91"/>
      <c r="B230" s="91"/>
      <c r="C230" s="91"/>
      <c r="D230" s="91"/>
      <c r="E230" s="91"/>
      <c r="F230" s="91"/>
      <c r="G230" s="91"/>
      <c r="H230" s="93"/>
      <c r="I230" s="91"/>
      <c r="J230" s="91"/>
      <c r="K230" s="91"/>
      <c r="L230" s="91"/>
      <c r="M230" s="91"/>
      <c r="N230" s="91"/>
      <c r="O230" s="91"/>
      <c r="P230" s="91"/>
      <c r="Q230" s="91"/>
      <c r="R230" s="91"/>
      <c r="S230" s="91"/>
      <c r="T230" s="91"/>
      <c r="U230" s="91"/>
      <c r="V230" s="91"/>
      <c r="W230" s="91"/>
      <c r="X230" s="91"/>
      <c r="Y230" s="91"/>
      <c r="Z230" s="93"/>
      <c r="AA230" s="91"/>
      <c r="AB230" s="91"/>
      <c r="AC230" s="91"/>
      <c r="AD230" s="91"/>
      <c r="AE230" s="91"/>
      <c r="AF230" s="128"/>
      <c r="AG230" s="93"/>
      <c r="AH230" s="91"/>
      <c r="AI230" s="91"/>
      <c r="AJ230" s="91"/>
      <c r="AK230" s="91"/>
      <c r="AL230" s="91"/>
      <c r="AM230" s="91"/>
      <c r="AN230" s="91"/>
      <c r="AO230" s="91"/>
      <c r="AP230" s="91"/>
      <c r="AQ230" s="91"/>
      <c r="AR230" s="91"/>
      <c r="AS230" s="91"/>
      <c r="AT230" s="91"/>
      <c r="AU230" s="91"/>
      <c r="AV230" s="91"/>
      <c r="AW230" s="91"/>
      <c r="AX230" s="91"/>
      <c r="AY230" s="91"/>
    </row>
    <row r="231">
      <c r="A231" s="91"/>
      <c r="B231" s="91"/>
      <c r="C231" s="91"/>
      <c r="D231" s="91"/>
      <c r="E231" s="91"/>
      <c r="F231" s="91"/>
      <c r="G231" s="91"/>
      <c r="H231" s="93"/>
      <c r="I231" s="91"/>
      <c r="J231" s="91"/>
      <c r="K231" s="91"/>
      <c r="L231" s="91"/>
      <c r="M231" s="91"/>
      <c r="N231" s="91"/>
      <c r="O231" s="91"/>
      <c r="P231" s="91"/>
      <c r="Q231" s="91"/>
      <c r="R231" s="91"/>
      <c r="S231" s="91"/>
      <c r="T231" s="91"/>
      <c r="U231" s="91"/>
      <c r="V231" s="91"/>
      <c r="W231" s="91"/>
      <c r="X231" s="91"/>
      <c r="Y231" s="91"/>
      <c r="Z231" s="93"/>
      <c r="AA231" s="91"/>
      <c r="AB231" s="91"/>
      <c r="AC231" s="91"/>
      <c r="AD231" s="91"/>
      <c r="AE231" s="91"/>
      <c r="AF231" s="128"/>
      <c r="AG231" s="93"/>
      <c r="AH231" s="91"/>
      <c r="AI231" s="91"/>
      <c r="AJ231" s="91"/>
      <c r="AK231" s="91"/>
      <c r="AL231" s="91"/>
      <c r="AM231" s="91"/>
      <c r="AN231" s="91"/>
      <c r="AO231" s="91"/>
      <c r="AP231" s="91"/>
      <c r="AQ231" s="91"/>
      <c r="AR231" s="91"/>
      <c r="AS231" s="91"/>
      <c r="AT231" s="91"/>
      <c r="AU231" s="91"/>
      <c r="AV231" s="91"/>
      <c r="AW231" s="91"/>
      <c r="AX231" s="91"/>
      <c r="AY231" s="91"/>
    </row>
    <row r="232">
      <c r="A232" s="91"/>
      <c r="B232" s="91"/>
      <c r="C232" s="91"/>
      <c r="D232" s="91"/>
      <c r="E232" s="91"/>
      <c r="F232" s="91"/>
      <c r="G232" s="91"/>
      <c r="H232" s="93"/>
      <c r="I232" s="91"/>
      <c r="J232" s="91"/>
      <c r="K232" s="91"/>
      <c r="L232" s="91"/>
      <c r="M232" s="91"/>
      <c r="N232" s="91"/>
      <c r="O232" s="91"/>
      <c r="P232" s="91"/>
      <c r="Q232" s="91"/>
      <c r="R232" s="91"/>
      <c r="S232" s="91"/>
      <c r="T232" s="91"/>
      <c r="U232" s="91"/>
      <c r="V232" s="91"/>
      <c r="W232" s="91"/>
      <c r="X232" s="91"/>
      <c r="Y232" s="91"/>
      <c r="Z232" s="93"/>
      <c r="AA232" s="91"/>
      <c r="AB232" s="91"/>
      <c r="AC232" s="91"/>
      <c r="AD232" s="91"/>
      <c r="AE232" s="91"/>
      <c r="AF232" s="128"/>
      <c r="AG232" s="93"/>
      <c r="AH232" s="91"/>
      <c r="AI232" s="91"/>
      <c r="AJ232" s="91"/>
      <c r="AK232" s="91"/>
      <c r="AL232" s="91"/>
      <c r="AM232" s="91"/>
      <c r="AN232" s="91"/>
      <c r="AO232" s="91"/>
      <c r="AP232" s="91"/>
      <c r="AQ232" s="91"/>
      <c r="AR232" s="91"/>
      <c r="AS232" s="91"/>
      <c r="AT232" s="91"/>
      <c r="AU232" s="91"/>
      <c r="AV232" s="91"/>
      <c r="AW232" s="91"/>
      <c r="AX232" s="91"/>
      <c r="AY232" s="91"/>
    </row>
    <row r="233">
      <c r="A233" s="91"/>
      <c r="B233" s="91"/>
      <c r="C233" s="91"/>
      <c r="D233" s="91"/>
      <c r="E233" s="91"/>
      <c r="F233" s="91"/>
      <c r="G233" s="91"/>
      <c r="H233" s="93"/>
      <c r="I233" s="91"/>
      <c r="J233" s="91"/>
      <c r="K233" s="91"/>
      <c r="L233" s="91"/>
      <c r="M233" s="91"/>
      <c r="N233" s="91"/>
      <c r="O233" s="91"/>
      <c r="P233" s="91"/>
      <c r="Q233" s="91"/>
      <c r="R233" s="91"/>
      <c r="S233" s="91"/>
      <c r="T233" s="91"/>
      <c r="U233" s="91"/>
      <c r="V233" s="91"/>
      <c r="W233" s="91"/>
      <c r="X233" s="91"/>
      <c r="Y233" s="91"/>
      <c r="Z233" s="93"/>
      <c r="AA233" s="91"/>
      <c r="AB233" s="91"/>
      <c r="AC233" s="91"/>
      <c r="AD233" s="91"/>
      <c r="AE233" s="91"/>
      <c r="AF233" s="128"/>
      <c r="AG233" s="93"/>
      <c r="AH233" s="91"/>
      <c r="AI233" s="91"/>
      <c r="AJ233" s="91"/>
      <c r="AK233" s="91"/>
      <c r="AL233" s="91"/>
      <c r="AM233" s="91"/>
      <c r="AN233" s="91"/>
      <c r="AO233" s="91"/>
      <c r="AP233" s="91"/>
      <c r="AQ233" s="91"/>
      <c r="AR233" s="91"/>
      <c r="AS233" s="91"/>
      <c r="AT233" s="91"/>
      <c r="AU233" s="91"/>
      <c r="AV233" s="91"/>
      <c r="AW233" s="91"/>
      <c r="AX233" s="91"/>
      <c r="AY233" s="91"/>
    </row>
    <row r="234">
      <c r="A234" s="91"/>
      <c r="B234" s="91"/>
      <c r="C234" s="91"/>
      <c r="D234" s="91"/>
      <c r="E234" s="91"/>
      <c r="F234" s="91"/>
      <c r="G234" s="91"/>
      <c r="H234" s="93"/>
      <c r="I234" s="91"/>
      <c r="J234" s="91"/>
      <c r="K234" s="91"/>
      <c r="L234" s="91"/>
      <c r="M234" s="91"/>
      <c r="N234" s="91"/>
      <c r="O234" s="91"/>
      <c r="P234" s="91"/>
      <c r="Q234" s="91"/>
      <c r="R234" s="91"/>
      <c r="S234" s="91"/>
      <c r="T234" s="91"/>
      <c r="U234" s="91"/>
      <c r="V234" s="91"/>
      <c r="W234" s="91"/>
      <c r="X234" s="91"/>
      <c r="Y234" s="91"/>
      <c r="Z234" s="93"/>
      <c r="AA234" s="91"/>
      <c r="AB234" s="91"/>
      <c r="AC234" s="91"/>
      <c r="AD234" s="91"/>
      <c r="AE234" s="91"/>
      <c r="AF234" s="128"/>
      <c r="AG234" s="93"/>
      <c r="AH234" s="91"/>
      <c r="AI234" s="91"/>
      <c r="AJ234" s="91"/>
      <c r="AK234" s="91"/>
      <c r="AL234" s="91"/>
      <c r="AM234" s="91"/>
      <c r="AN234" s="91"/>
      <c r="AO234" s="91"/>
      <c r="AP234" s="91"/>
      <c r="AQ234" s="91"/>
      <c r="AR234" s="91"/>
      <c r="AS234" s="91"/>
      <c r="AT234" s="91"/>
      <c r="AU234" s="91"/>
      <c r="AV234" s="91"/>
      <c r="AW234" s="91"/>
      <c r="AX234" s="91"/>
      <c r="AY234" s="91"/>
    </row>
    <row r="235">
      <c r="A235" s="91"/>
      <c r="B235" s="91"/>
      <c r="C235" s="91"/>
      <c r="D235" s="91"/>
      <c r="E235" s="91"/>
      <c r="F235" s="91"/>
      <c r="G235" s="91"/>
      <c r="H235" s="93"/>
      <c r="I235" s="91"/>
      <c r="J235" s="91"/>
      <c r="K235" s="91"/>
      <c r="L235" s="91"/>
      <c r="M235" s="91"/>
      <c r="N235" s="91"/>
      <c r="O235" s="91"/>
      <c r="P235" s="91"/>
      <c r="Q235" s="91"/>
      <c r="R235" s="91"/>
      <c r="S235" s="91"/>
      <c r="T235" s="91"/>
      <c r="U235" s="91"/>
      <c r="V235" s="91"/>
      <c r="W235" s="91"/>
      <c r="X235" s="91"/>
      <c r="Y235" s="91"/>
      <c r="Z235" s="93"/>
      <c r="AA235" s="91"/>
      <c r="AB235" s="91"/>
      <c r="AC235" s="91"/>
      <c r="AD235" s="91"/>
      <c r="AE235" s="91"/>
      <c r="AF235" s="128"/>
      <c r="AG235" s="93"/>
      <c r="AH235" s="91"/>
      <c r="AI235" s="91"/>
      <c r="AJ235" s="91"/>
      <c r="AK235" s="91"/>
      <c r="AL235" s="91"/>
      <c r="AM235" s="91"/>
      <c r="AN235" s="91"/>
      <c r="AO235" s="91"/>
      <c r="AP235" s="91"/>
      <c r="AQ235" s="91"/>
      <c r="AR235" s="91"/>
      <c r="AS235" s="91"/>
      <c r="AT235" s="91"/>
      <c r="AU235" s="91"/>
      <c r="AV235" s="91"/>
      <c r="AW235" s="91"/>
      <c r="AX235" s="91"/>
      <c r="AY235" s="91"/>
    </row>
    <row r="236">
      <c r="A236" s="91"/>
      <c r="B236" s="91"/>
      <c r="C236" s="91"/>
      <c r="D236" s="91"/>
      <c r="E236" s="91"/>
      <c r="F236" s="91"/>
      <c r="G236" s="91"/>
      <c r="H236" s="93"/>
      <c r="I236" s="91"/>
      <c r="J236" s="91"/>
      <c r="K236" s="91"/>
      <c r="L236" s="91"/>
      <c r="M236" s="91"/>
      <c r="N236" s="91"/>
      <c r="O236" s="91"/>
      <c r="P236" s="91"/>
      <c r="Q236" s="91"/>
      <c r="R236" s="91"/>
      <c r="S236" s="91"/>
      <c r="T236" s="91"/>
      <c r="U236" s="91"/>
      <c r="V236" s="91"/>
      <c r="W236" s="91"/>
      <c r="X236" s="91"/>
      <c r="Y236" s="91"/>
      <c r="Z236" s="93"/>
      <c r="AA236" s="91"/>
      <c r="AB236" s="91"/>
      <c r="AC236" s="91"/>
      <c r="AD236" s="91"/>
      <c r="AE236" s="91"/>
      <c r="AF236" s="128"/>
      <c r="AG236" s="93"/>
      <c r="AH236" s="91"/>
      <c r="AI236" s="91"/>
      <c r="AJ236" s="91"/>
      <c r="AK236" s="91"/>
      <c r="AL236" s="91"/>
      <c r="AM236" s="91"/>
      <c r="AN236" s="91"/>
      <c r="AO236" s="91"/>
      <c r="AP236" s="91"/>
      <c r="AQ236" s="91"/>
      <c r="AR236" s="91"/>
      <c r="AS236" s="91"/>
      <c r="AT236" s="91"/>
      <c r="AU236" s="91"/>
      <c r="AV236" s="91"/>
      <c r="AW236" s="91"/>
      <c r="AX236" s="91"/>
      <c r="AY236" s="91"/>
    </row>
    <row r="237">
      <c r="A237" s="91"/>
      <c r="B237" s="91"/>
      <c r="C237" s="91"/>
      <c r="D237" s="91"/>
      <c r="E237" s="91"/>
      <c r="F237" s="91"/>
      <c r="G237" s="91"/>
      <c r="H237" s="93"/>
      <c r="I237" s="91"/>
      <c r="J237" s="91"/>
      <c r="K237" s="91"/>
      <c r="L237" s="91"/>
      <c r="M237" s="91"/>
      <c r="N237" s="91"/>
      <c r="O237" s="91"/>
      <c r="P237" s="91"/>
      <c r="Q237" s="91"/>
      <c r="R237" s="91"/>
      <c r="S237" s="91"/>
      <c r="T237" s="91"/>
      <c r="U237" s="91"/>
      <c r="V237" s="91"/>
      <c r="W237" s="91"/>
      <c r="X237" s="91"/>
      <c r="Y237" s="91"/>
      <c r="Z237" s="93"/>
      <c r="AA237" s="91"/>
      <c r="AB237" s="91"/>
      <c r="AC237" s="91"/>
      <c r="AD237" s="91"/>
      <c r="AE237" s="91"/>
      <c r="AF237" s="128"/>
      <c r="AG237" s="93"/>
      <c r="AH237" s="91"/>
      <c r="AI237" s="91"/>
      <c r="AJ237" s="91"/>
      <c r="AK237" s="91"/>
      <c r="AL237" s="91"/>
      <c r="AM237" s="91"/>
      <c r="AN237" s="91"/>
      <c r="AO237" s="91"/>
      <c r="AP237" s="91"/>
      <c r="AQ237" s="91"/>
      <c r="AR237" s="91"/>
      <c r="AS237" s="91"/>
      <c r="AT237" s="91"/>
      <c r="AU237" s="91"/>
      <c r="AV237" s="91"/>
      <c r="AW237" s="91"/>
      <c r="AX237" s="91"/>
      <c r="AY237" s="91"/>
    </row>
    <row r="238">
      <c r="A238" s="91"/>
      <c r="B238" s="91"/>
      <c r="C238" s="91"/>
      <c r="D238" s="91"/>
      <c r="E238" s="91"/>
      <c r="F238" s="91"/>
      <c r="G238" s="91"/>
      <c r="H238" s="93"/>
      <c r="I238" s="91"/>
      <c r="J238" s="91"/>
      <c r="K238" s="91"/>
      <c r="L238" s="91"/>
      <c r="M238" s="91"/>
      <c r="N238" s="91"/>
      <c r="O238" s="91"/>
      <c r="P238" s="91"/>
      <c r="Q238" s="91"/>
      <c r="R238" s="91"/>
      <c r="S238" s="91"/>
      <c r="T238" s="91"/>
      <c r="U238" s="91"/>
      <c r="V238" s="91"/>
      <c r="W238" s="91"/>
      <c r="X238" s="91"/>
      <c r="Y238" s="91"/>
      <c r="Z238" s="93"/>
      <c r="AA238" s="91"/>
      <c r="AB238" s="91"/>
      <c r="AC238" s="91"/>
      <c r="AD238" s="91"/>
      <c r="AE238" s="91"/>
      <c r="AF238" s="128"/>
      <c r="AG238" s="93"/>
      <c r="AH238" s="91"/>
      <c r="AI238" s="91"/>
      <c r="AJ238" s="91"/>
      <c r="AK238" s="91"/>
      <c r="AL238" s="91"/>
      <c r="AM238" s="91"/>
      <c r="AN238" s="91"/>
      <c r="AO238" s="91"/>
      <c r="AP238" s="91"/>
      <c r="AQ238" s="91"/>
      <c r="AR238" s="91"/>
      <c r="AS238" s="91"/>
      <c r="AT238" s="91"/>
      <c r="AU238" s="91"/>
      <c r="AV238" s="91"/>
      <c r="AW238" s="91"/>
      <c r="AX238" s="91"/>
      <c r="AY238" s="91"/>
    </row>
    <row r="239">
      <c r="A239" s="91"/>
      <c r="B239" s="91"/>
      <c r="C239" s="91"/>
      <c r="D239" s="91"/>
      <c r="E239" s="91"/>
      <c r="F239" s="91"/>
      <c r="G239" s="91"/>
      <c r="H239" s="93"/>
      <c r="I239" s="91"/>
      <c r="J239" s="91"/>
      <c r="K239" s="91"/>
      <c r="L239" s="91"/>
      <c r="M239" s="91"/>
      <c r="N239" s="91"/>
      <c r="O239" s="91"/>
      <c r="P239" s="91"/>
      <c r="Q239" s="91"/>
      <c r="R239" s="91"/>
      <c r="S239" s="91"/>
      <c r="T239" s="91"/>
      <c r="U239" s="91"/>
      <c r="V239" s="91"/>
      <c r="W239" s="91"/>
      <c r="X239" s="91"/>
      <c r="Y239" s="91"/>
      <c r="Z239" s="93"/>
      <c r="AA239" s="91"/>
      <c r="AB239" s="91"/>
      <c r="AC239" s="91"/>
      <c r="AD239" s="91"/>
      <c r="AE239" s="91"/>
      <c r="AF239" s="128"/>
      <c r="AG239" s="93"/>
      <c r="AH239" s="91"/>
      <c r="AI239" s="91"/>
      <c r="AJ239" s="91"/>
      <c r="AK239" s="91"/>
      <c r="AL239" s="91"/>
      <c r="AM239" s="91"/>
      <c r="AN239" s="91"/>
      <c r="AO239" s="91"/>
      <c r="AP239" s="91"/>
      <c r="AQ239" s="91"/>
      <c r="AR239" s="91"/>
      <c r="AS239" s="91"/>
      <c r="AT239" s="91"/>
      <c r="AU239" s="91"/>
      <c r="AV239" s="91"/>
      <c r="AW239" s="91"/>
      <c r="AX239" s="91"/>
      <c r="AY239" s="91"/>
    </row>
    <row r="240">
      <c r="A240" s="91"/>
      <c r="B240" s="91"/>
      <c r="C240" s="91"/>
      <c r="D240" s="91"/>
      <c r="E240" s="91"/>
      <c r="F240" s="91"/>
      <c r="G240" s="91"/>
      <c r="H240" s="93"/>
      <c r="I240" s="91"/>
      <c r="J240" s="91"/>
      <c r="K240" s="91"/>
      <c r="L240" s="91"/>
      <c r="M240" s="91"/>
      <c r="N240" s="91"/>
      <c r="O240" s="91"/>
      <c r="P240" s="91"/>
      <c r="Q240" s="91"/>
      <c r="R240" s="91"/>
      <c r="S240" s="91"/>
      <c r="T240" s="91"/>
      <c r="U240" s="91"/>
      <c r="V240" s="91"/>
      <c r="W240" s="91"/>
      <c r="X240" s="91"/>
      <c r="Y240" s="91"/>
      <c r="Z240" s="93"/>
      <c r="AA240" s="91"/>
      <c r="AB240" s="91"/>
      <c r="AC240" s="91"/>
      <c r="AD240" s="91"/>
      <c r="AE240" s="91"/>
      <c r="AF240" s="128"/>
      <c r="AG240" s="93"/>
      <c r="AH240" s="91"/>
      <c r="AI240" s="91"/>
      <c r="AJ240" s="91"/>
      <c r="AK240" s="91"/>
      <c r="AL240" s="91"/>
      <c r="AM240" s="91"/>
      <c r="AN240" s="91"/>
      <c r="AO240" s="91"/>
      <c r="AP240" s="91"/>
      <c r="AQ240" s="91"/>
      <c r="AR240" s="91"/>
      <c r="AS240" s="91"/>
      <c r="AT240" s="91"/>
      <c r="AU240" s="91"/>
      <c r="AV240" s="91"/>
      <c r="AW240" s="91"/>
      <c r="AX240" s="91"/>
      <c r="AY240" s="91"/>
    </row>
    <row r="241">
      <c r="A241" s="91"/>
      <c r="B241" s="91"/>
      <c r="C241" s="91"/>
      <c r="D241" s="91"/>
      <c r="E241" s="91"/>
      <c r="F241" s="91"/>
      <c r="G241" s="91"/>
      <c r="H241" s="93"/>
      <c r="I241" s="91"/>
      <c r="J241" s="91"/>
      <c r="K241" s="91"/>
      <c r="L241" s="91"/>
      <c r="M241" s="91"/>
      <c r="N241" s="91"/>
      <c r="O241" s="91"/>
      <c r="P241" s="91"/>
      <c r="Q241" s="91"/>
      <c r="R241" s="91"/>
      <c r="S241" s="91"/>
      <c r="T241" s="91"/>
      <c r="U241" s="91"/>
      <c r="V241" s="91"/>
      <c r="W241" s="91"/>
      <c r="X241" s="91"/>
      <c r="Y241" s="91"/>
      <c r="Z241" s="93"/>
      <c r="AA241" s="91"/>
      <c r="AB241" s="91"/>
      <c r="AC241" s="91"/>
      <c r="AD241" s="91"/>
      <c r="AE241" s="91"/>
      <c r="AF241" s="128"/>
      <c r="AG241" s="93"/>
      <c r="AH241" s="91"/>
      <c r="AI241" s="91"/>
      <c r="AJ241" s="91"/>
      <c r="AK241" s="91"/>
      <c r="AL241" s="91"/>
      <c r="AM241" s="91"/>
      <c r="AN241" s="91"/>
      <c r="AO241" s="91"/>
      <c r="AP241" s="91"/>
      <c r="AQ241" s="91"/>
      <c r="AR241" s="91"/>
      <c r="AS241" s="91"/>
      <c r="AT241" s="91"/>
      <c r="AU241" s="91"/>
      <c r="AV241" s="91"/>
      <c r="AW241" s="91"/>
      <c r="AX241" s="91"/>
      <c r="AY241" s="91"/>
    </row>
    <row r="242">
      <c r="A242" s="91"/>
      <c r="B242" s="91"/>
      <c r="C242" s="91"/>
      <c r="D242" s="91"/>
      <c r="E242" s="91"/>
      <c r="F242" s="91"/>
      <c r="G242" s="91"/>
      <c r="H242" s="93"/>
      <c r="I242" s="91"/>
      <c r="J242" s="91"/>
      <c r="K242" s="91"/>
      <c r="L242" s="91"/>
      <c r="M242" s="91"/>
      <c r="N242" s="91"/>
      <c r="O242" s="91"/>
      <c r="P242" s="91"/>
      <c r="Q242" s="91"/>
      <c r="R242" s="91"/>
      <c r="S242" s="91"/>
      <c r="T242" s="91"/>
      <c r="U242" s="91"/>
      <c r="V242" s="91"/>
      <c r="W242" s="91"/>
      <c r="X242" s="91"/>
      <c r="Y242" s="91"/>
      <c r="Z242" s="93"/>
      <c r="AA242" s="91"/>
      <c r="AB242" s="91"/>
      <c r="AC242" s="91"/>
      <c r="AD242" s="91"/>
      <c r="AE242" s="91"/>
      <c r="AF242" s="128"/>
      <c r="AG242" s="93"/>
      <c r="AH242" s="91"/>
      <c r="AI242" s="91"/>
      <c r="AJ242" s="91"/>
      <c r="AK242" s="91"/>
      <c r="AL242" s="91"/>
      <c r="AM242" s="91"/>
      <c r="AN242" s="91"/>
      <c r="AO242" s="91"/>
      <c r="AP242" s="91"/>
      <c r="AQ242" s="91"/>
      <c r="AR242" s="91"/>
      <c r="AS242" s="91"/>
      <c r="AT242" s="91"/>
      <c r="AU242" s="91"/>
      <c r="AV242" s="91"/>
      <c r="AW242" s="91"/>
      <c r="AX242" s="91"/>
      <c r="AY242" s="91"/>
    </row>
    <row r="243">
      <c r="A243" s="91"/>
      <c r="B243" s="91"/>
      <c r="C243" s="91"/>
      <c r="D243" s="91"/>
      <c r="E243" s="91"/>
      <c r="F243" s="91"/>
      <c r="G243" s="91"/>
      <c r="H243" s="93"/>
      <c r="I243" s="91"/>
      <c r="J243" s="91"/>
      <c r="K243" s="91"/>
      <c r="L243" s="91"/>
      <c r="M243" s="91"/>
      <c r="N243" s="91"/>
      <c r="O243" s="91"/>
      <c r="P243" s="91"/>
      <c r="Q243" s="91"/>
      <c r="R243" s="91"/>
      <c r="S243" s="91"/>
      <c r="T243" s="91"/>
      <c r="U243" s="91"/>
      <c r="V243" s="91"/>
      <c r="W243" s="91"/>
      <c r="X243" s="91"/>
      <c r="Y243" s="91"/>
      <c r="Z243" s="93"/>
      <c r="AA243" s="91"/>
      <c r="AB243" s="91"/>
      <c r="AC243" s="91"/>
      <c r="AD243" s="91"/>
      <c r="AE243" s="91"/>
      <c r="AF243" s="128"/>
      <c r="AG243" s="93"/>
      <c r="AH243" s="91"/>
      <c r="AI243" s="91"/>
      <c r="AJ243" s="91"/>
      <c r="AK243" s="91"/>
      <c r="AL243" s="91"/>
      <c r="AM243" s="91"/>
      <c r="AN243" s="91"/>
      <c r="AO243" s="91"/>
      <c r="AP243" s="91"/>
      <c r="AQ243" s="91"/>
      <c r="AR243" s="91"/>
      <c r="AS243" s="91"/>
      <c r="AT243" s="91"/>
      <c r="AU243" s="91"/>
      <c r="AV243" s="91"/>
      <c r="AW243" s="91"/>
      <c r="AX243" s="91"/>
      <c r="AY243" s="91"/>
    </row>
    <row r="244">
      <c r="A244" s="91"/>
      <c r="B244" s="91"/>
      <c r="C244" s="91"/>
      <c r="D244" s="91"/>
      <c r="E244" s="91"/>
      <c r="F244" s="91"/>
      <c r="G244" s="91"/>
      <c r="H244" s="93"/>
      <c r="I244" s="91"/>
      <c r="J244" s="91"/>
      <c r="K244" s="91"/>
      <c r="L244" s="91"/>
      <c r="M244" s="91"/>
      <c r="N244" s="91"/>
      <c r="O244" s="91"/>
      <c r="P244" s="91"/>
      <c r="Q244" s="91"/>
      <c r="R244" s="91"/>
      <c r="S244" s="91"/>
      <c r="T244" s="91"/>
      <c r="U244" s="91"/>
      <c r="V244" s="91"/>
      <c r="W244" s="91"/>
      <c r="X244" s="91"/>
      <c r="Y244" s="91"/>
      <c r="Z244" s="93"/>
      <c r="AA244" s="91"/>
      <c r="AB244" s="91"/>
      <c r="AC244" s="91"/>
      <c r="AD244" s="91"/>
      <c r="AE244" s="91"/>
      <c r="AF244" s="128"/>
      <c r="AG244" s="93"/>
      <c r="AH244" s="91"/>
      <c r="AI244" s="91"/>
      <c r="AJ244" s="91"/>
      <c r="AK244" s="91"/>
      <c r="AL244" s="91"/>
      <c r="AM244" s="91"/>
      <c r="AN244" s="91"/>
      <c r="AO244" s="91"/>
      <c r="AP244" s="91"/>
      <c r="AQ244" s="91"/>
      <c r="AR244" s="91"/>
      <c r="AS244" s="91"/>
      <c r="AT244" s="91"/>
      <c r="AU244" s="91"/>
      <c r="AV244" s="91"/>
      <c r="AW244" s="91"/>
      <c r="AX244" s="91"/>
      <c r="AY244" s="91"/>
    </row>
    <row r="245">
      <c r="A245" s="91"/>
      <c r="B245" s="91"/>
      <c r="C245" s="91"/>
      <c r="D245" s="91"/>
      <c r="E245" s="91"/>
      <c r="F245" s="91"/>
      <c r="G245" s="91"/>
      <c r="H245" s="93"/>
      <c r="I245" s="91"/>
      <c r="J245" s="91"/>
      <c r="K245" s="91"/>
      <c r="L245" s="91"/>
      <c r="M245" s="91"/>
      <c r="N245" s="91"/>
      <c r="O245" s="91"/>
      <c r="P245" s="91"/>
      <c r="Q245" s="91"/>
      <c r="R245" s="91"/>
      <c r="S245" s="91"/>
      <c r="T245" s="91"/>
      <c r="U245" s="91"/>
      <c r="V245" s="91"/>
      <c r="W245" s="91"/>
      <c r="X245" s="91"/>
      <c r="Y245" s="91"/>
      <c r="Z245" s="93"/>
      <c r="AA245" s="91"/>
      <c r="AB245" s="91"/>
      <c r="AC245" s="91"/>
      <c r="AD245" s="91"/>
      <c r="AE245" s="91"/>
      <c r="AF245" s="128"/>
      <c r="AG245" s="93"/>
      <c r="AH245" s="91"/>
      <c r="AI245" s="91"/>
      <c r="AJ245" s="91"/>
      <c r="AK245" s="91"/>
      <c r="AL245" s="91"/>
      <c r="AM245" s="91"/>
      <c r="AN245" s="91"/>
      <c r="AO245" s="91"/>
      <c r="AP245" s="91"/>
      <c r="AQ245" s="91"/>
      <c r="AR245" s="91"/>
      <c r="AS245" s="91"/>
      <c r="AT245" s="91"/>
      <c r="AU245" s="91"/>
      <c r="AV245" s="91"/>
      <c r="AW245" s="91"/>
      <c r="AX245" s="91"/>
      <c r="AY245" s="91"/>
    </row>
    <row r="246">
      <c r="A246" s="91"/>
      <c r="B246" s="91"/>
      <c r="C246" s="91"/>
      <c r="D246" s="91"/>
      <c r="E246" s="91"/>
      <c r="F246" s="91"/>
      <c r="G246" s="91"/>
      <c r="H246" s="93"/>
      <c r="I246" s="91"/>
      <c r="J246" s="91"/>
      <c r="K246" s="91"/>
      <c r="L246" s="91"/>
      <c r="M246" s="91"/>
      <c r="N246" s="91"/>
      <c r="O246" s="91"/>
      <c r="P246" s="91"/>
      <c r="Q246" s="91"/>
      <c r="R246" s="91"/>
      <c r="S246" s="91"/>
      <c r="T246" s="91"/>
      <c r="U246" s="91"/>
      <c r="V246" s="91"/>
      <c r="W246" s="91"/>
      <c r="X246" s="91"/>
      <c r="Y246" s="91"/>
      <c r="Z246" s="93"/>
      <c r="AA246" s="91"/>
      <c r="AB246" s="91"/>
      <c r="AC246" s="91"/>
      <c r="AD246" s="91"/>
      <c r="AE246" s="91"/>
      <c r="AF246" s="128"/>
      <c r="AG246" s="93"/>
      <c r="AH246" s="91"/>
      <c r="AI246" s="91"/>
      <c r="AJ246" s="91"/>
      <c r="AK246" s="91"/>
      <c r="AL246" s="91"/>
      <c r="AM246" s="91"/>
      <c r="AN246" s="91"/>
      <c r="AO246" s="91"/>
      <c r="AP246" s="91"/>
      <c r="AQ246" s="91"/>
      <c r="AR246" s="91"/>
      <c r="AS246" s="91"/>
      <c r="AT246" s="91"/>
      <c r="AU246" s="91"/>
      <c r="AV246" s="91"/>
      <c r="AW246" s="91"/>
      <c r="AX246" s="91"/>
      <c r="AY246" s="91"/>
    </row>
    <row r="247">
      <c r="A247" s="91"/>
      <c r="B247" s="91"/>
      <c r="C247" s="91"/>
      <c r="D247" s="91"/>
      <c r="E247" s="91"/>
      <c r="F247" s="91"/>
      <c r="G247" s="91"/>
      <c r="H247" s="93"/>
      <c r="I247" s="91"/>
      <c r="J247" s="91"/>
      <c r="K247" s="91"/>
      <c r="L247" s="91"/>
      <c r="M247" s="91"/>
      <c r="N247" s="91"/>
      <c r="O247" s="91"/>
      <c r="P247" s="91"/>
      <c r="Q247" s="91"/>
      <c r="R247" s="91"/>
      <c r="S247" s="91"/>
      <c r="T247" s="91"/>
      <c r="U247" s="91"/>
      <c r="V247" s="91"/>
      <c r="W247" s="91"/>
      <c r="X247" s="91"/>
      <c r="Y247" s="91"/>
      <c r="Z247" s="93"/>
      <c r="AA247" s="91"/>
      <c r="AB247" s="91"/>
      <c r="AC247" s="91"/>
      <c r="AD247" s="91"/>
      <c r="AE247" s="91"/>
      <c r="AF247" s="128"/>
      <c r="AG247" s="93"/>
      <c r="AH247" s="91"/>
      <c r="AI247" s="91"/>
      <c r="AJ247" s="91"/>
      <c r="AK247" s="91"/>
      <c r="AL247" s="91"/>
      <c r="AM247" s="91"/>
      <c r="AN247" s="91"/>
      <c r="AO247" s="91"/>
      <c r="AP247" s="91"/>
      <c r="AQ247" s="91"/>
      <c r="AR247" s="91"/>
      <c r="AS247" s="91"/>
      <c r="AT247" s="91"/>
      <c r="AU247" s="91"/>
      <c r="AV247" s="91"/>
      <c r="AW247" s="91"/>
      <c r="AX247" s="91"/>
      <c r="AY247" s="91"/>
    </row>
    <row r="248">
      <c r="A248" s="91"/>
      <c r="B248" s="91"/>
      <c r="C248" s="91"/>
      <c r="D248" s="91"/>
      <c r="E248" s="91"/>
      <c r="F248" s="91"/>
      <c r="G248" s="91"/>
      <c r="H248" s="93"/>
      <c r="I248" s="91"/>
      <c r="J248" s="91"/>
      <c r="K248" s="91"/>
      <c r="L248" s="91"/>
      <c r="M248" s="91"/>
      <c r="N248" s="91"/>
      <c r="O248" s="91"/>
      <c r="P248" s="91"/>
      <c r="Q248" s="91"/>
      <c r="R248" s="91"/>
      <c r="S248" s="91"/>
      <c r="T248" s="91"/>
      <c r="U248" s="91"/>
      <c r="V248" s="91"/>
      <c r="W248" s="91"/>
      <c r="X248" s="91"/>
      <c r="Y248" s="91"/>
      <c r="Z248" s="93"/>
      <c r="AA248" s="91"/>
      <c r="AB248" s="91"/>
      <c r="AC248" s="91"/>
      <c r="AD248" s="91"/>
      <c r="AE248" s="91"/>
      <c r="AF248" s="128"/>
      <c r="AG248" s="93"/>
      <c r="AH248" s="91"/>
      <c r="AI248" s="91"/>
      <c r="AJ248" s="91"/>
      <c r="AK248" s="91"/>
      <c r="AL248" s="91"/>
      <c r="AM248" s="91"/>
      <c r="AN248" s="91"/>
      <c r="AO248" s="91"/>
      <c r="AP248" s="91"/>
      <c r="AQ248" s="91"/>
      <c r="AR248" s="91"/>
      <c r="AS248" s="91"/>
      <c r="AT248" s="91"/>
      <c r="AU248" s="91"/>
      <c r="AV248" s="91"/>
      <c r="AW248" s="91"/>
      <c r="AX248" s="91"/>
      <c r="AY248" s="91"/>
    </row>
    <row r="249">
      <c r="A249" s="91"/>
      <c r="B249" s="91"/>
      <c r="C249" s="91"/>
      <c r="D249" s="91"/>
      <c r="E249" s="91"/>
      <c r="F249" s="91"/>
      <c r="G249" s="91"/>
      <c r="H249" s="93"/>
      <c r="I249" s="91"/>
      <c r="J249" s="91"/>
      <c r="K249" s="91"/>
      <c r="L249" s="91"/>
      <c r="M249" s="91"/>
      <c r="N249" s="91"/>
      <c r="O249" s="91"/>
      <c r="P249" s="91"/>
      <c r="Q249" s="91"/>
      <c r="R249" s="91"/>
      <c r="S249" s="91"/>
      <c r="T249" s="91"/>
      <c r="U249" s="91"/>
      <c r="V249" s="91"/>
      <c r="W249" s="91"/>
      <c r="X249" s="91"/>
      <c r="Y249" s="91"/>
      <c r="Z249" s="93"/>
      <c r="AA249" s="91"/>
      <c r="AB249" s="91"/>
      <c r="AC249" s="91"/>
      <c r="AD249" s="91"/>
      <c r="AE249" s="91"/>
      <c r="AF249" s="128"/>
      <c r="AG249" s="93"/>
      <c r="AH249" s="91"/>
      <c r="AI249" s="91"/>
      <c r="AJ249" s="91"/>
      <c r="AK249" s="91"/>
      <c r="AL249" s="91"/>
      <c r="AM249" s="91"/>
      <c r="AN249" s="91"/>
      <c r="AO249" s="91"/>
      <c r="AP249" s="91"/>
      <c r="AQ249" s="91"/>
      <c r="AR249" s="91"/>
      <c r="AS249" s="91"/>
      <c r="AT249" s="91"/>
      <c r="AU249" s="91"/>
      <c r="AV249" s="91"/>
      <c r="AW249" s="91"/>
      <c r="AX249" s="91"/>
      <c r="AY249" s="91"/>
    </row>
    <row r="250">
      <c r="A250" s="91"/>
      <c r="B250" s="91"/>
      <c r="C250" s="91"/>
      <c r="D250" s="91"/>
      <c r="E250" s="91"/>
      <c r="F250" s="91"/>
      <c r="G250" s="91"/>
      <c r="H250" s="93"/>
      <c r="I250" s="91"/>
      <c r="J250" s="91"/>
      <c r="K250" s="91"/>
      <c r="L250" s="91"/>
      <c r="M250" s="91"/>
      <c r="N250" s="91"/>
      <c r="O250" s="91"/>
      <c r="P250" s="91"/>
      <c r="Q250" s="91"/>
      <c r="R250" s="91"/>
      <c r="S250" s="91"/>
      <c r="T250" s="91"/>
      <c r="U250" s="91"/>
      <c r="V250" s="91"/>
      <c r="W250" s="91"/>
      <c r="X250" s="91"/>
      <c r="Y250" s="91"/>
      <c r="Z250" s="93"/>
      <c r="AA250" s="91"/>
      <c r="AB250" s="91"/>
      <c r="AC250" s="91"/>
      <c r="AD250" s="91"/>
      <c r="AE250" s="91"/>
      <c r="AF250" s="128"/>
      <c r="AG250" s="93"/>
      <c r="AH250" s="91"/>
      <c r="AI250" s="91"/>
      <c r="AJ250" s="91"/>
      <c r="AK250" s="91"/>
      <c r="AL250" s="91"/>
      <c r="AM250" s="91"/>
      <c r="AN250" s="91"/>
      <c r="AO250" s="91"/>
      <c r="AP250" s="91"/>
      <c r="AQ250" s="91"/>
      <c r="AR250" s="91"/>
      <c r="AS250" s="91"/>
      <c r="AT250" s="91"/>
      <c r="AU250" s="91"/>
      <c r="AV250" s="91"/>
      <c r="AW250" s="91"/>
      <c r="AX250" s="91"/>
      <c r="AY250" s="91"/>
    </row>
    <row r="251">
      <c r="A251" s="91"/>
      <c r="B251" s="91"/>
      <c r="C251" s="91"/>
      <c r="D251" s="91"/>
      <c r="E251" s="91"/>
      <c r="F251" s="91"/>
      <c r="G251" s="91"/>
      <c r="H251" s="93"/>
      <c r="I251" s="91"/>
      <c r="J251" s="91"/>
      <c r="K251" s="91"/>
      <c r="L251" s="91"/>
      <c r="M251" s="91"/>
      <c r="N251" s="91"/>
      <c r="O251" s="91"/>
      <c r="P251" s="91"/>
      <c r="Q251" s="91"/>
      <c r="R251" s="91"/>
      <c r="S251" s="91"/>
      <c r="T251" s="91"/>
      <c r="U251" s="91"/>
      <c r="V251" s="91"/>
      <c r="W251" s="91"/>
      <c r="X251" s="91"/>
      <c r="Y251" s="91"/>
      <c r="Z251" s="93"/>
      <c r="AA251" s="91"/>
      <c r="AB251" s="91"/>
      <c r="AC251" s="91"/>
      <c r="AD251" s="91"/>
      <c r="AE251" s="91"/>
      <c r="AF251" s="128"/>
      <c r="AG251" s="93"/>
      <c r="AH251" s="91"/>
      <c r="AI251" s="91"/>
      <c r="AJ251" s="91"/>
      <c r="AK251" s="91"/>
      <c r="AL251" s="91"/>
      <c r="AM251" s="91"/>
      <c r="AN251" s="91"/>
      <c r="AO251" s="91"/>
      <c r="AP251" s="91"/>
      <c r="AQ251" s="91"/>
      <c r="AR251" s="91"/>
      <c r="AS251" s="91"/>
      <c r="AT251" s="91"/>
      <c r="AU251" s="91"/>
      <c r="AV251" s="91"/>
      <c r="AW251" s="91"/>
      <c r="AX251" s="91"/>
      <c r="AY251" s="91"/>
    </row>
    <row r="252">
      <c r="A252" s="91"/>
      <c r="B252" s="91"/>
      <c r="C252" s="91"/>
      <c r="D252" s="91"/>
      <c r="E252" s="91"/>
      <c r="F252" s="91"/>
      <c r="G252" s="91"/>
      <c r="H252" s="93"/>
      <c r="I252" s="91"/>
      <c r="J252" s="91"/>
      <c r="K252" s="91"/>
      <c r="L252" s="91"/>
      <c r="M252" s="91"/>
      <c r="N252" s="91"/>
      <c r="O252" s="91"/>
      <c r="P252" s="91"/>
      <c r="Q252" s="91"/>
      <c r="R252" s="91"/>
      <c r="S252" s="91"/>
      <c r="T252" s="91"/>
      <c r="U252" s="91"/>
      <c r="V252" s="91"/>
      <c r="W252" s="91"/>
      <c r="X252" s="91"/>
      <c r="Y252" s="91"/>
      <c r="Z252" s="93"/>
      <c r="AA252" s="91"/>
      <c r="AB252" s="91"/>
      <c r="AC252" s="91"/>
      <c r="AD252" s="91"/>
      <c r="AE252" s="91"/>
      <c r="AF252" s="128"/>
      <c r="AG252" s="93"/>
      <c r="AH252" s="91"/>
      <c r="AI252" s="91"/>
      <c r="AJ252" s="91"/>
      <c r="AK252" s="91"/>
      <c r="AL252" s="91"/>
      <c r="AM252" s="91"/>
      <c r="AN252" s="91"/>
      <c r="AO252" s="91"/>
      <c r="AP252" s="91"/>
      <c r="AQ252" s="91"/>
      <c r="AR252" s="91"/>
      <c r="AS252" s="91"/>
      <c r="AT252" s="91"/>
      <c r="AU252" s="91"/>
      <c r="AV252" s="91"/>
      <c r="AW252" s="91"/>
      <c r="AX252" s="91"/>
      <c r="AY252" s="91"/>
    </row>
    <row r="253">
      <c r="A253" s="91"/>
      <c r="B253" s="91"/>
      <c r="C253" s="91"/>
      <c r="D253" s="91"/>
      <c r="E253" s="91"/>
      <c r="F253" s="91"/>
      <c r="G253" s="91"/>
      <c r="H253" s="93"/>
      <c r="I253" s="91"/>
      <c r="J253" s="91"/>
      <c r="K253" s="91"/>
      <c r="L253" s="91"/>
      <c r="M253" s="91"/>
      <c r="N253" s="91"/>
      <c r="O253" s="91"/>
      <c r="P253" s="91"/>
      <c r="Q253" s="91"/>
      <c r="R253" s="91"/>
      <c r="S253" s="91"/>
      <c r="T253" s="91"/>
      <c r="U253" s="91"/>
      <c r="V253" s="91"/>
      <c r="W253" s="91"/>
      <c r="X253" s="91"/>
      <c r="Y253" s="91"/>
      <c r="Z253" s="93"/>
      <c r="AA253" s="91"/>
      <c r="AB253" s="91"/>
      <c r="AC253" s="91"/>
      <c r="AD253" s="91"/>
      <c r="AE253" s="91"/>
      <c r="AF253" s="128"/>
      <c r="AG253" s="93"/>
      <c r="AH253" s="91"/>
      <c r="AI253" s="91"/>
      <c r="AJ253" s="91"/>
      <c r="AK253" s="91"/>
      <c r="AL253" s="91"/>
      <c r="AM253" s="91"/>
      <c r="AN253" s="91"/>
      <c r="AO253" s="91"/>
      <c r="AP253" s="91"/>
      <c r="AQ253" s="91"/>
      <c r="AR253" s="91"/>
      <c r="AS253" s="91"/>
      <c r="AT253" s="91"/>
      <c r="AU253" s="91"/>
      <c r="AV253" s="91"/>
      <c r="AW253" s="91"/>
      <c r="AX253" s="91"/>
      <c r="AY253" s="91"/>
    </row>
    <row r="254">
      <c r="A254" s="91"/>
      <c r="B254" s="91"/>
      <c r="C254" s="91"/>
      <c r="D254" s="91"/>
      <c r="E254" s="91"/>
      <c r="F254" s="91"/>
      <c r="G254" s="91"/>
      <c r="H254" s="93"/>
      <c r="I254" s="91"/>
      <c r="J254" s="91"/>
      <c r="K254" s="91"/>
      <c r="L254" s="91"/>
      <c r="M254" s="91"/>
      <c r="N254" s="91"/>
      <c r="O254" s="91"/>
      <c r="P254" s="91"/>
      <c r="Q254" s="91"/>
      <c r="R254" s="91"/>
      <c r="S254" s="91"/>
      <c r="T254" s="91"/>
      <c r="U254" s="91"/>
      <c r="V254" s="91"/>
      <c r="W254" s="91"/>
      <c r="X254" s="91"/>
      <c r="Y254" s="91"/>
      <c r="Z254" s="93"/>
      <c r="AA254" s="91"/>
      <c r="AB254" s="91"/>
      <c r="AC254" s="91"/>
      <c r="AD254" s="91"/>
      <c r="AE254" s="91"/>
      <c r="AF254" s="128"/>
      <c r="AG254" s="93"/>
      <c r="AH254" s="91"/>
      <c r="AI254" s="91"/>
      <c r="AJ254" s="91"/>
      <c r="AK254" s="91"/>
      <c r="AL254" s="91"/>
      <c r="AM254" s="91"/>
      <c r="AN254" s="91"/>
      <c r="AO254" s="91"/>
      <c r="AP254" s="91"/>
      <c r="AQ254" s="91"/>
      <c r="AR254" s="91"/>
      <c r="AS254" s="91"/>
      <c r="AT254" s="91"/>
      <c r="AU254" s="91"/>
      <c r="AV254" s="91"/>
      <c r="AW254" s="91"/>
      <c r="AX254" s="91"/>
      <c r="AY254" s="91"/>
    </row>
    <row r="255">
      <c r="A255" s="91"/>
      <c r="B255" s="91"/>
      <c r="C255" s="91"/>
      <c r="D255" s="91"/>
      <c r="E255" s="91"/>
      <c r="F255" s="91"/>
      <c r="G255" s="91"/>
      <c r="H255" s="93"/>
      <c r="I255" s="91"/>
      <c r="J255" s="91"/>
      <c r="K255" s="91"/>
      <c r="L255" s="91"/>
      <c r="M255" s="91"/>
      <c r="N255" s="91"/>
      <c r="O255" s="91"/>
      <c r="P255" s="91"/>
      <c r="Q255" s="91"/>
      <c r="R255" s="91"/>
      <c r="S255" s="91"/>
      <c r="T255" s="91"/>
      <c r="U255" s="91"/>
      <c r="V255" s="91"/>
      <c r="W255" s="91"/>
      <c r="X255" s="91"/>
      <c r="Y255" s="91"/>
      <c r="Z255" s="93"/>
      <c r="AA255" s="91"/>
      <c r="AB255" s="91"/>
      <c r="AC255" s="91"/>
      <c r="AD255" s="91"/>
      <c r="AE255" s="91"/>
      <c r="AF255" s="128"/>
      <c r="AG255" s="93"/>
      <c r="AH255" s="91"/>
      <c r="AI255" s="91"/>
      <c r="AJ255" s="91"/>
      <c r="AK255" s="91"/>
      <c r="AL255" s="91"/>
      <c r="AM255" s="91"/>
      <c r="AN255" s="91"/>
      <c r="AO255" s="91"/>
      <c r="AP255" s="91"/>
      <c r="AQ255" s="91"/>
      <c r="AR255" s="91"/>
      <c r="AS255" s="91"/>
      <c r="AT255" s="91"/>
      <c r="AU255" s="91"/>
      <c r="AV255" s="91"/>
      <c r="AW255" s="91"/>
      <c r="AX255" s="91"/>
      <c r="AY255" s="91"/>
    </row>
    <row r="256">
      <c r="A256" s="91"/>
      <c r="B256" s="91"/>
      <c r="C256" s="91"/>
      <c r="D256" s="91"/>
      <c r="E256" s="91"/>
      <c r="F256" s="91"/>
      <c r="G256" s="91"/>
      <c r="H256" s="93"/>
      <c r="I256" s="91"/>
      <c r="J256" s="91"/>
      <c r="K256" s="91"/>
      <c r="L256" s="91"/>
      <c r="M256" s="91"/>
      <c r="N256" s="91"/>
      <c r="O256" s="91"/>
      <c r="P256" s="91"/>
      <c r="Q256" s="91"/>
      <c r="R256" s="91"/>
      <c r="S256" s="91"/>
      <c r="T256" s="91"/>
      <c r="U256" s="91"/>
      <c r="V256" s="91"/>
      <c r="W256" s="91"/>
      <c r="X256" s="91"/>
      <c r="Y256" s="91"/>
      <c r="Z256" s="93"/>
      <c r="AA256" s="91"/>
      <c r="AB256" s="91"/>
      <c r="AC256" s="91"/>
      <c r="AD256" s="91"/>
      <c r="AE256" s="91"/>
      <c r="AF256" s="128"/>
      <c r="AG256" s="93"/>
      <c r="AH256" s="91"/>
      <c r="AI256" s="91"/>
      <c r="AJ256" s="91"/>
      <c r="AK256" s="91"/>
      <c r="AL256" s="91"/>
      <c r="AM256" s="91"/>
      <c r="AN256" s="91"/>
      <c r="AO256" s="91"/>
      <c r="AP256" s="91"/>
      <c r="AQ256" s="91"/>
      <c r="AR256" s="91"/>
      <c r="AS256" s="91"/>
      <c r="AT256" s="91"/>
      <c r="AU256" s="91"/>
      <c r="AV256" s="91"/>
      <c r="AW256" s="91"/>
      <c r="AX256" s="91"/>
      <c r="AY256" s="91"/>
    </row>
    <row r="257">
      <c r="A257" s="91"/>
      <c r="B257" s="91"/>
      <c r="C257" s="91"/>
      <c r="D257" s="91"/>
      <c r="E257" s="91"/>
      <c r="F257" s="91"/>
      <c r="G257" s="91"/>
      <c r="H257" s="93"/>
      <c r="I257" s="91"/>
      <c r="J257" s="91"/>
      <c r="K257" s="91"/>
      <c r="L257" s="91"/>
      <c r="M257" s="91"/>
      <c r="N257" s="91"/>
      <c r="O257" s="91"/>
      <c r="P257" s="91"/>
      <c r="Q257" s="91"/>
      <c r="R257" s="91"/>
      <c r="S257" s="91"/>
      <c r="T257" s="91"/>
      <c r="U257" s="91"/>
      <c r="V257" s="91"/>
      <c r="W257" s="91"/>
      <c r="X257" s="91"/>
      <c r="Y257" s="91"/>
      <c r="Z257" s="93"/>
      <c r="AA257" s="91"/>
      <c r="AB257" s="91"/>
      <c r="AC257" s="91"/>
      <c r="AD257" s="91"/>
      <c r="AE257" s="91"/>
      <c r="AF257" s="128"/>
      <c r="AG257" s="93"/>
      <c r="AH257" s="91"/>
      <c r="AI257" s="91"/>
      <c r="AJ257" s="91"/>
      <c r="AK257" s="91"/>
      <c r="AL257" s="91"/>
      <c r="AM257" s="91"/>
      <c r="AN257" s="91"/>
      <c r="AO257" s="91"/>
      <c r="AP257" s="91"/>
      <c r="AQ257" s="91"/>
      <c r="AR257" s="91"/>
      <c r="AS257" s="91"/>
      <c r="AT257" s="91"/>
      <c r="AU257" s="91"/>
      <c r="AV257" s="91"/>
      <c r="AW257" s="91"/>
      <c r="AX257" s="91"/>
      <c r="AY257" s="91"/>
    </row>
    <row r="258">
      <c r="A258" s="91"/>
      <c r="B258" s="91"/>
      <c r="C258" s="91"/>
      <c r="D258" s="91"/>
      <c r="E258" s="91"/>
      <c r="F258" s="91"/>
      <c r="G258" s="91"/>
      <c r="H258" s="93"/>
      <c r="I258" s="91"/>
      <c r="J258" s="91"/>
      <c r="K258" s="91"/>
      <c r="L258" s="91"/>
      <c r="M258" s="91"/>
      <c r="N258" s="91"/>
      <c r="O258" s="91"/>
      <c r="P258" s="91"/>
      <c r="Q258" s="91"/>
      <c r="R258" s="91"/>
      <c r="S258" s="91"/>
      <c r="T258" s="91"/>
      <c r="U258" s="91"/>
      <c r="V258" s="91"/>
      <c r="W258" s="91"/>
      <c r="X258" s="91"/>
      <c r="Y258" s="91"/>
      <c r="Z258" s="93"/>
      <c r="AA258" s="91"/>
      <c r="AB258" s="91"/>
      <c r="AC258" s="91"/>
      <c r="AD258" s="91"/>
      <c r="AE258" s="91"/>
      <c r="AF258" s="128"/>
      <c r="AG258" s="93"/>
      <c r="AH258" s="91"/>
      <c r="AI258" s="91"/>
      <c r="AJ258" s="91"/>
      <c r="AK258" s="91"/>
      <c r="AL258" s="91"/>
      <c r="AM258" s="91"/>
      <c r="AN258" s="91"/>
      <c r="AO258" s="91"/>
      <c r="AP258" s="91"/>
      <c r="AQ258" s="91"/>
      <c r="AR258" s="91"/>
      <c r="AS258" s="91"/>
      <c r="AT258" s="91"/>
      <c r="AU258" s="91"/>
      <c r="AV258" s="91"/>
      <c r="AW258" s="91"/>
      <c r="AX258" s="91"/>
      <c r="AY258" s="91"/>
    </row>
    <row r="259">
      <c r="A259" s="91"/>
      <c r="B259" s="91"/>
      <c r="C259" s="91"/>
      <c r="D259" s="91"/>
      <c r="E259" s="91"/>
      <c r="F259" s="91"/>
      <c r="G259" s="91"/>
      <c r="H259" s="93"/>
      <c r="I259" s="91"/>
      <c r="J259" s="91"/>
      <c r="K259" s="91"/>
      <c r="L259" s="91"/>
      <c r="M259" s="91"/>
      <c r="N259" s="91"/>
      <c r="O259" s="91"/>
      <c r="P259" s="91"/>
      <c r="Q259" s="91"/>
      <c r="R259" s="91"/>
      <c r="S259" s="91"/>
      <c r="T259" s="91"/>
      <c r="U259" s="91"/>
      <c r="V259" s="91"/>
      <c r="W259" s="91"/>
      <c r="X259" s="91"/>
      <c r="Y259" s="91"/>
      <c r="Z259" s="93"/>
      <c r="AA259" s="91"/>
      <c r="AB259" s="91"/>
      <c r="AC259" s="91"/>
      <c r="AD259" s="91"/>
      <c r="AE259" s="91"/>
      <c r="AF259" s="128"/>
      <c r="AG259" s="93"/>
      <c r="AH259" s="91"/>
      <c r="AI259" s="91"/>
      <c r="AJ259" s="91"/>
      <c r="AK259" s="91"/>
      <c r="AL259" s="91"/>
      <c r="AM259" s="91"/>
      <c r="AN259" s="91"/>
      <c r="AO259" s="91"/>
      <c r="AP259" s="91"/>
      <c r="AQ259" s="91"/>
      <c r="AR259" s="91"/>
      <c r="AS259" s="91"/>
      <c r="AT259" s="91"/>
      <c r="AU259" s="91"/>
      <c r="AV259" s="91"/>
      <c r="AW259" s="91"/>
      <c r="AX259" s="91"/>
      <c r="AY259" s="91"/>
    </row>
    <row r="260">
      <c r="A260" s="91"/>
      <c r="B260" s="91"/>
      <c r="C260" s="91"/>
      <c r="D260" s="91"/>
      <c r="E260" s="91"/>
      <c r="F260" s="91"/>
      <c r="G260" s="91"/>
      <c r="H260" s="93"/>
      <c r="I260" s="91"/>
      <c r="J260" s="91"/>
      <c r="K260" s="91"/>
      <c r="L260" s="91"/>
      <c r="M260" s="91"/>
      <c r="N260" s="91"/>
      <c r="O260" s="91"/>
      <c r="P260" s="91"/>
      <c r="Q260" s="91"/>
      <c r="R260" s="91"/>
      <c r="S260" s="91"/>
      <c r="T260" s="91"/>
      <c r="U260" s="91"/>
      <c r="V260" s="91"/>
      <c r="W260" s="91"/>
      <c r="X260" s="91"/>
      <c r="Y260" s="91"/>
      <c r="Z260" s="93"/>
      <c r="AA260" s="91"/>
      <c r="AB260" s="91"/>
      <c r="AC260" s="91"/>
      <c r="AD260" s="91"/>
      <c r="AE260" s="91"/>
      <c r="AF260" s="128"/>
      <c r="AG260" s="93"/>
      <c r="AH260" s="91"/>
      <c r="AI260" s="91"/>
      <c r="AJ260" s="91"/>
      <c r="AK260" s="91"/>
      <c r="AL260" s="91"/>
      <c r="AM260" s="91"/>
      <c r="AN260" s="91"/>
      <c r="AO260" s="91"/>
      <c r="AP260" s="91"/>
      <c r="AQ260" s="91"/>
      <c r="AR260" s="91"/>
      <c r="AS260" s="91"/>
      <c r="AT260" s="91"/>
      <c r="AU260" s="91"/>
      <c r="AV260" s="91"/>
      <c r="AW260" s="91"/>
      <c r="AX260" s="91"/>
      <c r="AY260" s="91"/>
    </row>
    <row r="261">
      <c r="A261" s="91"/>
      <c r="B261" s="91"/>
      <c r="C261" s="91"/>
      <c r="D261" s="91"/>
      <c r="E261" s="91"/>
      <c r="F261" s="91"/>
      <c r="G261" s="91"/>
      <c r="H261" s="93"/>
      <c r="I261" s="91"/>
      <c r="J261" s="91"/>
      <c r="K261" s="91"/>
      <c r="L261" s="91"/>
      <c r="M261" s="91"/>
      <c r="N261" s="91"/>
      <c r="O261" s="91"/>
      <c r="P261" s="91"/>
      <c r="Q261" s="91"/>
      <c r="R261" s="91"/>
      <c r="S261" s="91"/>
      <c r="T261" s="91"/>
      <c r="U261" s="91"/>
      <c r="V261" s="91"/>
      <c r="W261" s="91"/>
      <c r="X261" s="91"/>
      <c r="Y261" s="91"/>
      <c r="Z261" s="93"/>
      <c r="AA261" s="91"/>
      <c r="AB261" s="91"/>
      <c r="AC261" s="91"/>
      <c r="AD261" s="91"/>
      <c r="AE261" s="91"/>
      <c r="AF261" s="128"/>
      <c r="AG261" s="93"/>
      <c r="AH261" s="91"/>
      <c r="AI261" s="91"/>
      <c r="AJ261" s="91"/>
      <c r="AK261" s="91"/>
      <c r="AL261" s="91"/>
      <c r="AM261" s="91"/>
      <c r="AN261" s="91"/>
      <c r="AO261" s="91"/>
      <c r="AP261" s="91"/>
      <c r="AQ261" s="91"/>
      <c r="AR261" s="91"/>
      <c r="AS261" s="91"/>
      <c r="AT261" s="91"/>
      <c r="AU261" s="91"/>
      <c r="AV261" s="91"/>
      <c r="AW261" s="91"/>
      <c r="AX261" s="91"/>
      <c r="AY261" s="91"/>
    </row>
    <row r="262">
      <c r="A262" s="91"/>
      <c r="B262" s="91"/>
      <c r="C262" s="91"/>
      <c r="D262" s="91"/>
      <c r="E262" s="91"/>
      <c r="F262" s="91"/>
      <c r="G262" s="91"/>
      <c r="H262" s="93"/>
      <c r="I262" s="91"/>
      <c r="J262" s="91"/>
      <c r="K262" s="91"/>
      <c r="L262" s="91"/>
      <c r="M262" s="91"/>
      <c r="N262" s="91"/>
      <c r="O262" s="91"/>
      <c r="P262" s="91"/>
      <c r="Q262" s="91"/>
      <c r="R262" s="91"/>
      <c r="S262" s="91"/>
      <c r="T262" s="91"/>
      <c r="U262" s="91"/>
      <c r="V262" s="91"/>
      <c r="W262" s="91"/>
      <c r="X262" s="91"/>
      <c r="Y262" s="91"/>
      <c r="Z262" s="93"/>
      <c r="AA262" s="91"/>
      <c r="AB262" s="91"/>
      <c r="AC262" s="91"/>
      <c r="AD262" s="91"/>
      <c r="AE262" s="91"/>
      <c r="AF262" s="128"/>
      <c r="AG262" s="93"/>
      <c r="AH262" s="91"/>
      <c r="AI262" s="91"/>
      <c r="AJ262" s="91"/>
      <c r="AK262" s="91"/>
      <c r="AL262" s="91"/>
      <c r="AM262" s="91"/>
      <c r="AN262" s="91"/>
      <c r="AO262" s="91"/>
      <c r="AP262" s="91"/>
      <c r="AQ262" s="91"/>
      <c r="AR262" s="91"/>
      <c r="AS262" s="91"/>
      <c r="AT262" s="91"/>
      <c r="AU262" s="91"/>
      <c r="AV262" s="91"/>
      <c r="AW262" s="91"/>
      <c r="AX262" s="91"/>
      <c r="AY262" s="91"/>
    </row>
    <row r="263">
      <c r="A263" s="91"/>
      <c r="B263" s="91"/>
      <c r="C263" s="91"/>
      <c r="D263" s="91"/>
      <c r="E263" s="91"/>
      <c r="F263" s="91"/>
      <c r="G263" s="91"/>
      <c r="H263" s="93"/>
      <c r="I263" s="91"/>
      <c r="J263" s="91"/>
      <c r="K263" s="91"/>
      <c r="L263" s="91"/>
      <c r="M263" s="91"/>
      <c r="N263" s="91"/>
      <c r="O263" s="91"/>
      <c r="P263" s="91"/>
      <c r="Q263" s="91"/>
      <c r="R263" s="91"/>
      <c r="S263" s="91"/>
      <c r="T263" s="91"/>
      <c r="U263" s="91"/>
      <c r="V263" s="91"/>
      <c r="W263" s="91"/>
      <c r="X263" s="91"/>
      <c r="Y263" s="91"/>
      <c r="Z263" s="93"/>
      <c r="AA263" s="91"/>
      <c r="AB263" s="91"/>
      <c r="AC263" s="91"/>
      <c r="AD263" s="91"/>
      <c r="AE263" s="91"/>
      <c r="AF263" s="128"/>
      <c r="AG263" s="93"/>
      <c r="AH263" s="91"/>
      <c r="AI263" s="91"/>
      <c r="AJ263" s="91"/>
      <c r="AK263" s="91"/>
      <c r="AL263" s="91"/>
      <c r="AM263" s="91"/>
      <c r="AN263" s="91"/>
      <c r="AO263" s="91"/>
      <c r="AP263" s="91"/>
      <c r="AQ263" s="91"/>
      <c r="AR263" s="91"/>
      <c r="AS263" s="91"/>
      <c r="AT263" s="91"/>
      <c r="AU263" s="91"/>
      <c r="AV263" s="91"/>
      <c r="AW263" s="91"/>
      <c r="AX263" s="91"/>
      <c r="AY263" s="91"/>
    </row>
    <row r="264">
      <c r="A264" s="91"/>
      <c r="B264" s="91"/>
      <c r="C264" s="91"/>
      <c r="D264" s="91"/>
      <c r="E264" s="91"/>
      <c r="F264" s="91"/>
      <c r="G264" s="91"/>
      <c r="H264" s="93"/>
      <c r="I264" s="91"/>
      <c r="J264" s="91"/>
      <c r="K264" s="91"/>
      <c r="L264" s="91"/>
      <c r="M264" s="91"/>
      <c r="N264" s="91"/>
      <c r="O264" s="91"/>
      <c r="P264" s="91"/>
      <c r="Q264" s="91"/>
      <c r="R264" s="91"/>
      <c r="S264" s="91"/>
      <c r="T264" s="91"/>
      <c r="U264" s="91"/>
      <c r="V264" s="91"/>
      <c r="W264" s="91"/>
      <c r="X264" s="91"/>
      <c r="Y264" s="91"/>
      <c r="Z264" s="93"/>
      <c r="AA264" s="91"/>
      <c r="AB264" s="91"/>
      <c r="AC264" s="91"/>
      <c r="AD264" s="91"/>
      <c r="AE264" s="91"/>
      <c r="AF264" s="128"/>
      <c r="AG264" s="93"/>
      <c r="AH264" s="91"/>
      <c r="AI264" s="91"/>
      <c r="AJ264" s="91"/>
      <c r="AK264" s="91"/>
      <c r="AL264" s="91"/>
      <c r="AM264" s="91"/>
      <c r="AN264" s="91"/>
      <c r="AO264" s="91"/>
      <c r="AP264" s="91"/>
      <c r="AQ264" s="91"/>
      <c r="AR264" s="91"/>
      <c r="AS264" s="91"/>
      <c r="AT264" s="91"/>
      <c r="AU264" s="91"/>
      <c r="AV264" s="91"/>
      <c r="AW264" s="91"/>
      <c r="AX264" s="91"/>
      <c r="AY264" s="91"/>
    </row>
    <row r="265">
      <c r="A265" s="91"/>
      <c r="B265" s="91"/>
      <c r="C265" s="91"/>
      <c r="D265" s="91"/>
      <c r="E265" s="91"/>
      <c r="F265" s="91"/>
      <c r="G265" s="91"/>
      <c r="H265" s="93"/>
      <c r="I265" s="91"/>
      <c r="J265" s="91"/>
      <c r="K265" s="91"/>
      <c r="L265" s="91"/>
      <c r="M265" s="91"/>
      <c r="N265" s="91"/>
      <c r="O265" s="91"/>
      <c r="P265" s="91"/>
      <c r="Q265" s="91"/>
      <c r="R265" s="91"/>
      <c r="S265" s="91"/>
      <c r="T265" s="91"/>
      <c r="U265" s="91"/>
      <c r="V265" s="91"/>
      <c r="W265" s="91"/>
      <c r="X265" s="91"/>
      <c r="Y265" s="91"/>
      <c r="Z265" s="93"/>
      <c r="AA265" s="91"/>
      <c r="AB265" s="91"/>
      <c r="AC265" s="91"/>
      <c r="AD265" s="91"/>
      <c r="AE265" s="91"/>
      <c r="AF265" s="128"/>
      <c r="AG265" s="93"/>
      <c r="AH265" s="91"/>
      <c r="AI265" s="91"/>
      <c r="AJ265" s="91"/>
      <c r="AK265" s="91"/>
      <c r="AL265" s="91"/>
      <c r="AM265" s="91"/>
      <c r="AN265" s="91"/>
      <c r="AO265" s="91"/>
      <c r="AP265" s="91"/>
      <c r="AQ265" s="91"/>
      <c r="AR265" s="91"/>
      <c r="AS265" s="91"/>
      <c r="AT265" s="91"/>
      <c r="AU265" s="91"/>
      <c r="AV265" s="91"/>
      <c r="AW265" s="91"/>
      <c r="AX265" s="91"/>
      <c r="AY265" s="91"/>
    </row>
    <row r="266">
      <c r="A266" s="91"/>
      <c r="B266" s="91"/>
      <c r="C266" s="91"/>
      <c r="D266" s="91"/>
      <c r="E266" s="91"/>
      <c r="F266" s="91"/>
      <c r="G266" s="91"/>
      <c r="H266" s="93"/>
      <c r="I266" s="91"/>
      <c r="J266" s="91"/>
      <c r="K266" s="91"/>
      <c r="L266" s="91"/>
      <c r="M266" s="91"/>
      <c r="N266" s="91"/>
      <c r="O266" s="91"/>
      <c r="P266" s="91"/>
      <c r="Q266" s="91"/>
      <c r="R266" s="91"/>
      <c r="S266" s="91"/>
      <c r="T266" s="91"/>
      <c r="U266" s="91"/>
      <c r="V266" s="91"/>
      <c r="W266" s="91"/>
      <c r="X266" s="91"/>
      <c r="Y266" s="91"/>
      <c r="Z266" s="93"/>
      <c r="AA266" s="91"/>
      <c r="AB266" s="91"/>
      <c r="AC266" s="91"/>
      <c r="AD266" s="91"/>
      <c r="AE266" s="91"/>
      <c r="AF266" s="128"/>
      <c r="AG266" s="93"/>
      <c r="AH266" s="91"/>
      <c r="AI266" s="91"/>
      <c r="AJ266" s="91"/>
      <c r="AK266" s="91"/>
      <c r="AL266" s="91"/>
      <c r="AM266" s="91"/>
      <c r="AN266" s="91"/>
      <c r="AO266" s="91"/>
      <c r="AP266" s="91"/>
      <c r="AQ266" s="91"/>
      <c r="AR266" s="91"/>
      <c r="AS266" s="91"/>
      <c r="AT266" s="91"/>
      <c r="AU266" s="91"/>
      <c r="AV266" s="91"/>
      <c r="AW266" s="91"/>
      <c r="AX266" s="91"/>
      <c r="AY266" s="91"/>
    </row>
    <row r="267">
      <c r="A267" s="91"/>
      <c r="B267" s="91"/>
      <c r="C267" s="91"/>
      <c r="D267" s="91"/>
      <c r="E267" s="91"/>
      <c r="F267" s="91"/>
      <c r="G267" s="91"/>
      <c r="H267" s="93"/>
      <c r="I267" s="91"/>
      <c r="J267" s="91"/>
      <c r="K267" s="91"/>
      <c r="L267" s="91"/>
      <c r="M267" s="91"/>
      <c r="N267" s="91"/>
      <c r="O267" s="91"/>
      <c r="P267" s="91"/>
      <c r="Q267" s="91"/>
      <c r="R267" s="91"/>
      <c r="S267" s="91"/>
      <c r="T267" s="91"/>
      <c r="U267" s="91"/>
      <c r="V267" s="91"/>
      <c r="W267" s="91"/>
      <c r="X267" s="91"/>
      <c r="Y267" s="91"/>
      <c r="Z267" s="93"/>
      <c r="AA267" s="91"/>
      <c r="AB267" s="91"/>
      <c r="AC267" s="91"/>
      <c r="AD267" s="91"/>
      <c r="AE267" s="91"/>
      <c r="AF267" s="128"/>
      <c r="AG267" s="93"/>
      <c r="AH267" s="91"/>
      <c r="AI267" s="91"/>
      <c r="AJ267" s="91"/>
      <c r="AK267" s="91"/>
      <c r="AL267" s="91"/>
      <c r="AM267" s="91"/>
      <c r="AN267" s="91"/>
      <c r="AO267" s="91"/>
      <c r="AP267" s="91"/>
      <c r="AQ267" s="91"/>
      <c r="AR267" s="91"/>
      <c r="AS267" s="91"/>
      <c r="AT267" s="91"/>
      <c r="AU267" s="91"/>
      <c r="AV267" s="91"/>
      <c r="AW267" s="91"/>
      <c r="AX267" s="91"/>
      <c r="AY267" s="91"/>
    </row>
    <row r="268">
      <c r="A268" s="91"/>
      <c r="B268" s="91"/>
      <c r="C268" s="91"/>
      <c r="D268" s="91"/>
      <c r="E268" s="91"/>
      <c r="F268" s="91"/>
      <c r="G268" s="91"/>
      <c r="H268" s="93"/>
      <c r="I268" s="91"/>
      <c r="J268" s="91"/>
      <c r="K268" s="91"/>
      <c r="L268" s="91"/>
      <c r="M268" s="91"/>
      <c r="N268" s="91"/>
      <c r="O268" s="91"/>
      <c r="P268" s="91"/>
      <c r="Q268" s="91"/>
      <c r="R268" s="91"/>
      <c r="S268" s="91"/>
      <c r="T268" s="91"/>
      <c r="U268" s="91"/>
      <c r="V268" s="91"/>
      <c r="W268" s="91"/>
      <c r="X268" s="91"/>
      <c r="Y268" s="91"/>
      <c r="Z268" s="93"/>
      <c r="AA268" s="91"/>
      <c r="AB268" s="91"/>
      <c r="AC268" s="91"/>
      <c r="AD268" s="91"/>
      <c r="AE268" s="91"/>
      <c r="AF268" s="128"/>
      <c r="AG268" s="93"/>
      <c r="AH268" s="91"/>
      <c r="AI268" s="91"/>
      <c r="AJ268" s="91"/>
      <c r="AK268" s="91"/>
      <c r="AL268" s="91"/>
      <c r="AM268" s="91"/>
      <c r="AN268" s="91"/>
      <c r="AO268" s="91"/>
      <c r="AP268" s="91"/>
      <c r="AQ268" s="91"/>
      <c r="AR268" s="91"/>
      <c r="AS268" s="91"/>
      <c r="AT268" s="91"/>
      <c r="AU268" s="91"/>
      <c r="AV268" s="91"/>
      <c r="AW268" s="91"/>
      <c r="AX268" s="91"/>
      <c r="AY268" s="91"/>
    </row>
    <row r="269">
      <c r="A269" s="91"/>
      <c r="B269" s="91"/>
      <c r="C269" s="91"/>
      <c r="D269" s="91"/>
      <c r="E269" s="91"/>
      <c r="F269" s="91"/>
      <c r="G269" s="91"/>
      <c r="H269" s="93"/>
      <c r="I269" s="91"/>
      <c r="J269" s="91"/>
      <c r="K269" s="91"/>
      <c r="L269" s="91"/>
      <c r="M269" s="91"/>
      <c r="N269" s="91"/>
      <c r="O269" s="91"/>
      <c r="P269" s="91"/>
      <c r="Q269" s="91"/>
      <c r="R269" s="91"/>
      <c r="S269" s="91"/>
      <c r="T269" s="91"/>
      <c r="U269" s="91"/>
      <c r="V269" s="91"/>
      <c r="W269" s="91"/>
      <c r="X269" s="91"/>
      <c r="Y269" s="91"/>
      <c r="Z269" s="93"/>
      <c r="AA269" s="91"/>
      <c r="AB269" s="91"/>
      <c r="AC269" s="91"/>
      <c r="AD269" s="91"/>
      <c r="AE269" s="91"/>
      <c r="AF269" s="128"/>
      <c r="AG269" s="93"/>
      <c r="AH269" s="91"/>
      <c r="AI269" s="91"/>
      <c r="AJ269" s="91"/>
      <c r="AK269" s="91"/>
      <c r="AL269" s="91"/>
      <c r="AM269" s="91"/>
      <c r="AN269" s="91"/>
      <c r="AO269" s="91"/>
      <c r="AP269" s="91"/>
      <c r="AQ269" s="91"/>
      <c r="AR269" s="91"/>
      <c r="AS269" s="91"/>
      <c r="AT269" s="91"/>
      <c r="AU269" s="91"/>
      <c r="AV269" s="91"/>
      <c r="AW269" s="91"/>
      <c r="AX269" s="91"/>
      <c r="AY269" s="91"/>
    </row>
    <row r="270">
      <c r="A270" s="91"/>
      <c r="B270" s="91"/>
      <c r="C270" s="91"/>
      <c r="D270" s="91"/>
      <c r="E270" s="91"/>
      <c r="F270" s="91"/>
      <c r="G270" s="91"/>
      <c r="H270" s="93"/>
      <c r="I270" s="91"/>
      <c r="J270" s="91"/>
      <c r="K270" s="91"/>
      <c r="L270" s="91"/>
      <c r="M270" s="91"/>
      <c r="N270" s="91"/>
      <c r="O270" s="91"/>
      <c r="P270" s="91"/>
      <c r="Q270" s="91"/>
      <c r="R270" s="91"/>
      <c r="S270" s="91"/>
      <c r="T270" s="91"/>
      <c r="U270" s="91"/>
      <c r="V270" s="91"/>
      <c r="W270" s="91"/>
      <c r="X270" s="91"/>
      <c r="Y270" s="91"/>
      <c r="Z270" s="93"/>
      <c r="AA270" s="91"/>
      <c r="AB270" s="91"/>
      <c r="AC270" s="91"/>
      <c r="AD270" s="91"/>
      <c r="AE270" s="91"/>
      <c r="AF270" s="128"/>
      <c r="AG270" s="93"/>
      <c r="AH270" s="91"/>
      <c r="AI270" s="91"/>
      <c r="AJ270" s="91"/>
      <c r="AK270" s="91"/>
      <c r="AL270" s="91"/>
      <c r="AM270" s="91"/>
      <c r="AN270" s="91"/>
      <c r="AO270" s="91"/>
      <c r="AP270" s="91"/>
      <c r="AQ270" s="91"/>
      <c r="AR270" s="91"/>
      <c r="AS270" s="91"/>
      <c r="AT270" s="91"/>
      <c r="AU270" s="91"/>
      <c r="AV270" s="91"/>
      <c r="AW270" s="91"/>
      <c r="AX270" s="91"/>
      <c r="AY270" s="91"/>
    </row>
    <row r="271">
      <c r="A271" s="91"/>
      <c r="B271" s="91"/>
      <c r="C271" s="91"/>
      <c r="D271" s="91"/>
      <c r="E271" s="91"/>
      <c r="F271" s="91"/>
      <c r="G271" s="91"/>
      <c r="H271" s="93"/>
      <c r="I271" s="91"/>
      <c r="J271" s="91"/>
      <c r="K271" s="91"/>
      <c r="L271" s="91"/>
      <c r="M271" s="91"/>
      <c r="N271" s="91"/>
      <c r="O271" s="91"/>
      <c r="P271" s="91"/>
      <c r="Q271" s="91"/>
      <c r="R271" s="91"/>
      <c r="S271" s="91"/>
      <c r="T271" s="91"/>
      <c r="U271" s="91"/>
      <c r="V271" s="91"/>
      <c r="W271" s="91"/>
      <c r="X271" s="91"/>
      <c r="Y271" s="91"/>
      <c r="Z271" s="93"/>
      <c r="AA271" s="91"/>
      <c r="AB271" s="91"/>
      <c r="AC271" s="91"/>
      <c r="AD271" s="91"/>
      <c r="AE271" s="91"/>
      <c r="AF271" s="128"/>
      <c r="AG271" s="93"/>
      <c r="AH271" s="91"/>
      <c r="AI271" s="91"/>
      <c r="AJ271" s="91"/>
      <c r="AK271" s="91"/>
      <c r="AL271" s="91"/>
      <c r="AM271" s="91"/>
      <c r="AN271" s="91"/>
      <c r="AO271" s="91"/>
      <c r="AP271" s="91"/>
      <c r="AQ271" s="91"/>
      <c r="AR271" s="91"/>
      <c r="AS271" s="91"/>
      <c r="AT271" s="91"/>
      <c r="AU271" s="91"/>
      <c r="AV271" s="91"/>
      <c r="AW271" s="91"/>
      <c r="AX271" s="91"/>
      <c r="AY271" s="91"/>
    </row>
    <row r="272">
      <c r="A272" s="91"/>
      <c r="B272" s="91"/>
      <c r="C272" s="91"/>
      <c r="D272" s="91"/>
      <c r="E272" s="91"/>
      <c r="F272" s="91"/>
      <c r="G272" s="91"/>
      <c r="H272" s="93"/>
      <c r="I272" s="91"/>
      <c r="J272" s="91"/>
      <c r="K272" s="91"/>
      <c r="L272" s="91"/>
      <c r="M272" s="91"/>
      <c r="N272" s="91"/>
      <c r="O272" s="91"/>
      <c r="P272" s="91"/>
      <c r="Q272" s="91"/>
      <c r="R272" s="91"/>
      <c r="S272" s="91"/>
      <c r="T272" s="91"/>
      <c r="U272" s="91"/>
      <c r="V272" s="91"/>
      <c r="W272" s="91"/>
      <c r="X272" s="91"/>
      <c r="Y272" s="91"/>
      <c r="Z272" s="93"/>
      <c r="AA272" s="91"/>
      <c r="AB272" s="91"/>
      <c r="AC272" s="91"/>
      <c r="AD272" s="91"/>
      <c r="AE272" s="91"/>
      <c r="AF272" s="128"/>
      <c r="AG272" s="93"/>
      <c r="AH272" s="91"/>
      <c r="AI272" s="91"/>
      <c r="AJ272" s="91"/>
      <c r="AK272" s="91"/>
      <c r="AL272" s="91"/>
      <c r="AM272" s="91"/>
      <c r="AN272" s="91"/>
      <c r="AO272" s="91"/>
      <c r="AP272" s="91"/>
      <c r="AQ272" s="91"/>
      <c r="AR272" s="91"/>
      <c r="AS272" s="91"/>
      <c r="AT272" s="91"/>
      <c r="AU272" s="91"/>
      <c r="AV272" s="91"/>
      <c r="AW272" s="91"/>
      <c r="AX272" s="91"/>
      <c r="AY272" s="91"/>
    </row>
    <row r="273">
      <c r="A273" s="91"/>
      <c r="B273" s="91"/>
      <c r="C273" s="91"/>
      <c r="D273" s="91"/>
      <c r="E273" s="91"/>
      <c r="F273" s="91"/>
      <c r="G273" s="91"/>
      <c r="H273" s="93"/>
      <c r="I273" s="91"/>
      <c r="J273" s="91"/>
      <c r="K273" s="91"/>
      <c r="L273" s="91"/>
      <c r="M273" s="91"/>
      <c r="N273" s="91"/>
      <c r="O273" s="91"/>
      <c r="P273" s="91"/>
      <c r="Q273" s="91"/>
      <c r="R273" s="91"/>
      <c r="S273" s="91"/>
      <c r="T273" s="91"/>
      <c r="U273" s="91"/>
      <c r="V273" s="91"/>
      <c r="W273" s="91"/>
      <c r="X273" s="91"/>
      <c r="Y273" s="91"/>
      <c r="Z273" s="93"/>
      <c r="AA273" s="91"/>
      <c r="AB273" s="91"/>
      <c r="AC273" s="91"/>
      <c r="AD273" s="91"/>
      <c r="AE273" s="91"/>
      <c r="AF273" s="128"/>
      <c r="AG273" s="93"/>
      <c r="AH273" s="91"/>
      <c r="AI273" s="91"/>
      <c r="AJ273" s="91"/>
      <c r="AK273" s="91"/>
      <c r="AL273" s="91"/>
      <c r="AM273" s="91"/>
      <c r="AN273" s="91"/>
      <c r="AO273" s="91"/>
      <c r="AP273" s="91"/>
      <c r="AQ273" s="91"/>
      <c r="AR273" s="91"/>
      <c r="AS273" s="91"/>
      <c r="AT273" s="91"/>
      <c r="AU273" s="91"/>
      <c r="AV273" s="91"/>
      <c r="AW273" s="91"/>
      <c r="AX273" s="91"/>
      <c r="AY273" s="91"/>
    </row>
    <row r="274">
      <c r="A274" s="91"/>
      <c r="B274" s="91"/>
      <c r="C274" s="91"/>
      <c r="D274" s="91"/>
      <c r="E274" s="91"/>
      <c r="F274" s="91"/>
      <c r="G274" s="91"/>
      <c r="H274" s="93"/>
      <c r="I274" s="91"/>
      <c r="J274" s="91"/>
      <c r="K274" s="91"/>
      <c r="L274" s="91"/>
      <c r="M274" s="91"/>
      <c r="N274" s="91"/>
      <c r="O274" s="91"/>
      <c r="P274" s="91"/>
      <c r="Q274" s="91"/>
      <c r="R274" s="91"/>
      <c r="S274" s="91"/>
      <c r="T274" s="91"/>
      <c r="U274" s="91"/>
      <c r="V274" s="91"/>
      <c r="W274" s="91"/>
      <c r="X274" s="91"/>
      <c r="Y274" s="91"/>
      <c r="Z274" s="93"/>
      <c r="AA274" s="91"/>
      <c r="AB274" s="91"/>
      <c r="AC274" s="91"/>
      <c r="AD274" s="91"/>
      <c r="AE274" s="91"/>
      <c r="AF274" s="128"/>
      <c r="AG274" s="93"/>
      <c r="AH274" s="91"/>
      <c r="AI274" s="91"/>
      <c r="AJ274" s="91"/>
      <c r="AK274" s="91"/>
      <c r="AL274" s="91"/>
      <c r="AM274" s="91"/>
      <c r="AN274" s="91"/>
      <c r="AO274" s="91"/>
      <c r="AP274" s="91"/>
      <c r="AQ274" s="91"/>
      <c r="AR274" s="91"/>
      <c r="AS274" s="91"/>
      <c r="AT274" s="91"/>
      <c r="AU274" s="91"/>
      <c r="AV274" s="91"/>
      <c r="AW274" s="91"/>
      <c r="AX274" s="91"/>
      <c r="AY274" s="91"/>
    </row>
    <row r="275">
      <c r="A275" s="91"/>
      <c r="B275" s="91"/>
      <c r="C275" s="91"/>
      <c r="D275" s="91"/>
      <c r="E275" s="91"/>
      <c r="F275" s="91"/>
      <c r="G275" s="91"/>
      <c r="H275" s="93"/>
      <c r="I275" s="91"/>
      <c r="J275" s="91"/>
      <c r="K275" s="91"/>
      <c r="L275" s="91"/>
      <c r="M275" s="91"/>
      <c r="N275" s="91"/>
      <c r="O275" s="91"/>
      <c r="P275" s="91"/>
      <c r="Q275" s="91"/>
      <c r="R275" s="91"/>
      <c r="S275" s="91"/>
      <c r="T275" s="91"/>
      <c r="U275" s="91"/>
      <c r="V275" s="91"/>
      <c r="W275" s="91"/>
      <c r="X275" s="91"/>
      <c r="Y275" s="91"/>
      <c r="Z275" s="93"/>
      <c r="AA275" s="91"/>
      <c r="AB275" s="91"/>
      <c r="AC275" s="91"/>
      <c r="AD275" s="91"/>
      <c r="AE275" s="91"/>
      <c r="AF275" s="128"/>
      <c r="AG275" s="93"/>
      <c r="AH275" s="91"/>
      <c r="AI275" s="91"/>
      <c r="AJ275" s="91"/>
      <c r="AK275" s="91"/>
      <c r="AL275" s="91"/>
      <c r="AM275" s="91"/>
      <c r="AN275" s="91"/>
      <c r="AO275" s="91"/>
      <c r="AP275" s="91"/>
      <c r="AQ275" s="91"/>
      <c r="AR275" s="91"/>
      <c r="AS275" s="91"/>
      <c r="AT275" s="91"/>
      <c r="AU275" s="91"/>
      <c r="AV275" s="91"/>
      <c r="AW275" s="91"/>
      <c r="AX275" s="91"/>
      <c r="AY275" s="91"/>
    </row>
    <row r="276">
      <c r="A276" s="91"/>
      <c r="B276" s="91"/>
      <c r="C276" s="91"/>
      <c r="D276" s="91"/>
      <c r="E276" s="91"/>
      <c r="F276" s="91"/>
      <c r="G276" s="91"/>
      <c r="H276" s="93"/>
      <c r="I276" s="91"/>
      <c r="J276" s="91"/>
      <c r="K276" s="91"/>
      <c r="L276" s="91"/>
      <c r="M276" s="91"/>
      <c r="N276" s="91"/>
      <c r="O276" s="91"/>
      <c r="P276" s="91"/>
      <c r="Q276" s="91"/>
      <c r="R276" s="91"/>
      <c r="S276" s="91"/>
      <c r="T276" s="91"/>
      <c r="U276" s="91"/>
      <c r="V276" s="91"/>
      <c r="W276" s="91"/>
      <c r="X276" s="91"/>
      <c r="Y276" s="91"/>
      <c r="Z276" s="93"/>
      <c r="AA276" s="91"/>
      <c r="AB276" s="91"/>
      <c r="AC276" s="91"/>
      <c r="AD276" s="91"/>
      <c r="AE276" s="91"/>
      <c r="AF276" s="128"/>
      <c r="AG276" s="93"/>
      <c r="AH276" s="91"/>
      <c r="AI276" s="91"/>
      <c r="AJ276" s="91"/>
      <c r="AK276" s="91"/>
      <c r="AL276" s="91"/>
      <c r="AM276" s="91"/>
      <c r="AN276" s="91"/>
      <c r="AO276" s="91"/>
      <c r="AP276" s="91"/>
      <c r="AQ276" s="91"/>
      <c r="AR276" s="91"/>
      <c r="AS276" s="91"/>
      <c r="AT276" s="91"/>
      <c r="AU276" s="91"/>
      <c r="AV276" s="91"/>
      <c r="AW276" s="91"/>
      <c r="AX276" s="91"/>
      <c r="AY276" s="91"/>
    </row>
    <row r="277">
      <c r="A277" s="91"/>
      <c r="B277" s="91"/>
      <c r="C277" s="91"/>
      <c r="D277" s="91"/>
      <c r="E277" s="91"/>
      <c r="F277" s="91"/>
      <c r="G277" s="91"/>
      <c r="H277" s="93"/>
      <c r="I277" s="91"/>
      <c r="J277" s="91"/>
      <c r="K277" s="91"/>
      <c r="L277" s="91"/>
      <c r="M277" s="91"/>
      <c r="N277" s="91"/>
      <c r="O277" s="91"/>
      <c r="P277" s="91"/>
      <c r="Q277" s="91"/>
      <c r="R277" s="91"/>
      <c r="S277" s="91"/>
      <c r="T277" s="91"/>
      <c r="U277" s="91"/>
      <c r="V277" s="91"/>
      <c r="W277" s="91"/>
      <c r="X277" s="91"/>
      <c r="Y277" s="91"/>
      <c r="Z277" s="93"/>
      <c r="AA277" s="91"/>
      <c r="AB277" s="91"/>
      <c r="AC277" s="91"/>
      <c r="AD277" s="91"/>
      <c r="AE277" s="91"/>
      <c r="AF277" s="128"/>
      <c r="AG277" s="93"/>
      <c r="AH277" s="91"/>
      <c r="AI277" s="91"/>
      <c r="AJ277" s="91"/>
      <c r="AK277" s="91"/>
      <c r="AL277" s="91"/>
      <c r="AM277" s="91"/>
      <c r="AN277" s="91"/>
      <c r="AO277" s="91"/>
      <c r="AP277" s="91"/>
      <c r="AQ277" s="91"/>
      <c r="AR277" s="91"/>
      <c r="AS277" s="91"/>
      <c r="AT277" s="91"/>
      <c r="AU277" s="91"/>
      <c r="AV277" s="91"/>
      <c r="AW277" s="91"/>
      <c r="AX277" s="91"/>
      <c r="AY277" s="91"/>
    </row>
    <row r="278">
      <c r="A278" s="91"/>
      <c r="B278" s="91"/>
      <c r="C278" s="91"/>
      <c r="D278" s="91"/>
      <c r="E278" s="91"/>
      <c r="F278" s="91"/>
      <c r="G278" s="91"/>
      <c r="H278" s="93"/>
      <c r="I278" s="91"/>
      <c r="J278" s="91"/>
      <c r="K278" s="91"/>
      <c r="L278" s="91"/>
      <c r="M278" s="91"/>
      <c r="N278" s="91"/>
      <c r="O278" s="91"/>
      <c r="P278" s="91"/>
      <c r="Q278" s="91"/>
      <c r="R278" s="91"/>
      <c r="S278" s="91"/>
      <c r="T278" s="91"/>
      <c r="U278" s="91"/>
      <c r="V278" s="91"/>
      <c r="W278" s="91"/>
      <c r="X278" s="91"/>
      <c r="Y278" s="91"/>
      <c r="Z278" s="93"/>
      <c r="AA278" s="91"/>
      <c r="AB278" s="91"/>
      <c r="AC278" s="91"/>
      <c r="AD278" s="91"/>
      <c r="AE278" s="91"/>
      <c r="AF278" s="128"/>
      <c r="AG278" s="93"/>
      <c r="AH278" s="91"/>
      <c r="AI278" s="91"/>
      <c r="AJ278" s="91"/>
      <c r="AK278" s="91"/>
      <c r="AL278" s="91"/>
      <c r="AM278" s="91"/>
      <c r="AN278" s="91"/>
      <c r="AO278" s="91"/>
      <c r="AP278" s="91"/>
      <c r="AQ278" s="91"/>
      <c r="AR278" s="91"/>
      <c r="AS278" s="91"/>
      <c r="AT278" s="91"/>
      <c r="AU278" s="91"/>
      <c r="AV278" s="91"/>
      <c r="AW278" s="91"/>
      <c r="AX278" s="91"/>
      <c r="AY278" s="91"/>
    </row>
    <row r="279">
      <c r="A279" s="91"/>
      <c r="B279" s="91"/>
      <c r="C279" s="91"/>
      <c r="D279" s="91"/>
      <c r="E279" s="91"/>
      <c r="F279" s="91"/>
      <c r="G279" s="91"/>
      <c r="H279" s="93"/>
      <c r="I279" s="91"/>
      <c r="J279" s="91"/>
      <c r="K279" s="91"/>
      <c r="L279" s="91"/>
      <c r="M279" s="91"/>
      <c r="N279" s="91"/>
      <c r="O279" s="91"/>
      <c r="P279" s="91"/>
      <c r="Q279" s="91"/>
      <c r="R279" s="91"/>
      <c r="S279" s="91"/>
      <c r="T279" s="91"/>
      <c r="U279" s="91"/>
      <c r="V279" s="91"/>
      <c r="W279" s="91"/>
      <c r="X279" s="91"/>
      <c r="Y279" s="91"/>
      <c r="Z279" s="93"/>
      <c r="AA279" s="91"/>
      <c r="AB279" s="91"/>
      <c r="AC279" s="91"/>
      <c r="AD279" s="91"/>
      <c r="AE279" s="91"/>
      <c r="AF279" s="128"/>
      <c r="AG279" s="93"/>
      <c r="AH279" s="91"/>
      <c r="AI279" s="91"/>
      <c r="AJ279" s="91"/>
      <c r="AK279" s="91"/>
      <c r="AL279" s="91"/>
      <c r="AM279" s="91"/>
      <c r="AN279" s="91"/>
      <c r="AO279" s="91"/>
      <c r="AP279" s="91"/>
      <c r="AQ279" s="91"/>
      <c r="AR279" s="91"/>
      <c r="AS279" s="91"/>
      <c r="AT279" s="91"/>
      <c r="AU279" s="91"/>
      <c r="AV279" s="91"/>
      <c r="AW279" s="91"/>
      <c r="AX279" s="91"/>
      <c r="AY279" s="91"/>
    </row>
    <row r="280">
      <c r="A280" s="91"/>
      <c r="B280" s="91"/>
      <c r="C280" s="91"/>
      <c r="D280" s="91"/>
      <c r="E280" s="91"/>
      <c r="F280" s="91"/>
      <c r="G280" s="91"/>
      <c r="H280" s="93"/>
      <c r="I280" s="91"/>
      <c r="J280" s="91"/>
      <c r="K280" s="91"/>
      <c r="L280" s="91"/>
      <c r="M280" s="91"/>
      <c r="N280" s="91"/>
      <c r="O280" s="91"/>
      <c r="P280" s="91"/>
      <c r="Q280" s="91"/>
      <c r="R280" s="91"/>
      <c r="S280" s="91"/>
      <c r="T280" s="91"/>
      <c r="U280" s="91"/>
      <c r="V280" s="91"/>
      <c r="W280" s="91"/>
      <c r="X280" s="91"/>
      <c r="Y280" s="91"/>
      <c r="Z280" s="93"/>
      <c r="AA280" s="91"/>
      <c r="AB280" s="91"/>
      <c r="AC280" s="91"/>
      <c r="AD280" s="91"/>
      <c r="AE280" s="91"/>
      <c r="AF280" s="128"/>
      <c r="AG280" s="93"/>
      <c r="AH280" s="91"/>
      <c r="AI280" s="91"/>
      <c r="AJ280" s="91"/>
      <c r="AK280" s="91"/>
      <c r="AL280" s="91"/>
      <c r="AM280" s="91"/>
      <c r="AN280" s="91"/>
      <c r="AO280" s="91"/>
      <c r="AP280" s="91"/>
      <c r="AQ280" s="91"/>
      <c r="AR280" s="91"/>
      <c r="AS280" s="91"/>
      <c r="AT280" s="91"/>
      <c r="AU280" s="91"/>
      <c r="AV280" s="91"/>
      <c r="AW280" s="91"/>
      <c r="AX280" s="91"/>
      <c r="AY280" s="91"/>
    </row>
    <row r="281">
      <c r="A281" s="91"/>
      <c r="B281" s="91"/>
      <c r="C281" s="91"/>
      <c r="D281" s="91"/>
      <c r="E281" s="91"/>
      <c r="F281" s="91"/>
      <c r="G281" s="91"/>
      <c r="H281" s="93"/>
      <c r="I281" s="91"/>
      <c r="J281" s="91"/>
      <c r="K281" s="91"/>
      <c r="L281" s="91"/>
      <c r="M281" s="91"/>
      <c r="N281" s="91"/>
      <c r="O281" s="91"/>
      <c r="P281" s="91"/>
      <c r="Q281" s="91"/>
      <c r="R281" s="91"/>
      <c r="S281" s="91"/>
      <c r="T281" s="91"/>
      <c r="U281" s="91"/>
      <c r="V281" s="91"/>
      <c r="W281" s="91"/>
      <c r="X281" s="91"/>
      <c r="Y281" s="91"/>
      <c r="Z281" s="93"/>
      <c r="AA281" s="91"/>
      <c r="AB281" s="91"/>
      <c r="AC281" s="91"/>
      <c r="AD281" s="91"/>
      <c r="AE281" s="91"/>
      <c r="AF281" s="128"/>
      <c r="AG281" s="93"/>
      <c r="AH281" s="91"/>
      <c r="AI281" s="91"/>
      <c r="AJ281" s="91"/>
      <c r="AK281" s="91"/>
      <c r="AL281" s="91"/>
      <c r="AM281" s="91"/>
      <c r="AN281" s="91"/>
      <c r="AO281" s="91"/>
      <c r="AP281" s="91"/>
      <c r="AQ281" s="91"/>
      <c r="AR281" s="91"/>
      <c r="AS281" s="91"/>
      <c r="AT281" s="91"/>
      <c r="AU281" s="91"/>
      <c r="AV281" s="91"/>
      <c r="AW281" s="91"/>
      <c r="AX281" s="91"/>
      <c r="AY281" s="91"/>
    </row>
    <row r="282">
      <c r="A282" s="91"/>
      <c r="B282" s="91"/>
      <c r="C282" s="91"/>
      <c r="D282" s="91"/>
      <c r="E282" s="91"/>
      <c r="F282" s="91"/>
      <c r="G282" s="91"/>
      <c r="H282" s="93"/>
      <c r="I282" s="91"/>
      <c r="J282" s="91"/>
      <c r="K282" s="91"/>
      <c r="L282" s="91"/>
      <c r="M282" s="91"/>
      <c r="N282" s="91"/>
      <c r="O282" s="91"/>
      <c r="P282" s="91"/>
      <c r="Q282" s="91"/>
      <c r="R282" s="91"/>
      <c r="S282" s="91"/>
      <c r="T282" s="91"/>
      <c r="U282" s="91"/>
      <c r="V282" s="91"/>
      <c r="W282" s="91"/>
      <c r="X282" s="91"/>
      <c r="Y282" s="91"/>
      <c r="Z282" s="93"/>
      <c r="AA282" s="91"/>
      <c r="AB282" s="91"/>
      <c r="AC282" s="91"/>
      <c r="AD282" s="91"/>
      <c r="AE282" s="91"/>
      <c r="AF282" s="128"/>
      <c r="AG282" s="93"/>
      <c r="AH282" s="91"/>
      <c r="AI282" s="91"/>
      <c r="AJ282" s="91"/>
      <c r="AK282" s="91"/>
      <c r="AL282" s="91"/>
      <c r="AM282" s="91"/>
      <c r="AN282" s="91"/>
      <c r="AO282" s="91"/>
      <c r="AP282" s="91"/>
      <c r="AQ282" s="91"/>
      <c r="AR282" s="91"/>
      <c r="AS282" s="91"/>
      <c r="AT282" s="91"/>
      <c r="AU282" s="91"/>
      <c r="AV282" s="91"/>
      <c r="AW282" s="91"/>
      <c r="AX282" s="91"/>
      <c r="AY282" s="91"/>
    </row>
    <row r="283">
      <c r="A283" s="91"/>
      <c r="B283" s="91"/>
      <c r="C283" s="91"/>
      <c r="D283" s="91"/>
      <c r="E283" s="91"/>
      <c r="F283" s="91"/>
      <c r="G283" s="91"/>
      <c r="H283" s="93"/>
      <c r="I283" s="91"/>
      <c r="J283" s="91"/>
      <c r="K283" s="91"/>
      <c r="L283" s="91"/>
      <c r="M283" s="91"/>
      <c r="N283" s="91"/>
      <c r="O283" s="91"/>
      <c r="P283" s="91"/>
      <c r="Q283" s="91"/>
      <c r="R283" s="91"/>
      <c r="S283" s="91"/>
      <c r="T283" s="91"/>
      <c r="U283" s="91"/>
      <c r="V283" s="91"/>
      <c r="W283" s="91"/>
      <c r="X283" s="91"/>
      <c r="Y283" s="91"/>
      <c r="Z283" s="93"/>
      <c r="AA283" s="91"/>
      <c r="AB283" s="91"/>
      <c r="AC283" s="91"/>
      <c r="AD283" s="91"/>
      <c r="AE283" s="91"/>
      <c r="AF283" s="128"/>
      <c r="AG283" s="93"/>
      <c r="AH283" s="91"/>
      <c r="AI283" s="91"/>
      <c r="AJ283" s="91"/>
      <c r="AK283" s="91"/>
      <c r="AL283" s="91"/>
      <c r="AM283" s="91"/>
      <c r="AN283" s="91"/>
      <c r="AO283" s="91"/>
      <c r="AP283" s="91"/>
      <c r="AQ283" s="91"/>
      <c r="AR283" s="91"/>
      <c r="AS283" s="91"/>
      <c r="AT283" s="91"/>
      <c r="AU283" s="91"/>
      <c r="AV283" s="91"/>
      <c r="AW283" s="91"/>
      <c r="AX283" s="91"/>
      <c r="AY283" s="91"/>
    </row>
    <row r="284">
      <c r="A284" s="91"/>
      <c r="B284" s="91"/>
      <c r="C284" s="91"/>
      <c r="D284" s="91"/>
      <c r="E284" s="91"/>
      <c r="F284" s="91"/>
      <c r="G284" s="91"/>
      <c r="H284" s="93"/>
      <c r="I284" s="91"/>
      <c r="J284" s="91"/>
      <c r="K284" s="91"/>
      <c r="L284" s="91"/>
      <c r="M284" s="91"/>
      <c r="N284" s="91"/>
      <c r="O284" s="91"/>
      <c r="P284" s="91"/>
      <c r="Q284" s="91"/>
      <c r="R284" s="91"/>
      <c r="S284" s="91"/>
      <c r="T284" s="91"/>
      <c r="U284" s="91"/>
      <c r="V284" s="91"/>
      <c r="W284" s="91"/>
      <c r="X284" s="91"/>
      <c r="Y284" s="91"/>
      <c r="Z284" s="93"/>
      <c r="AA284" s="91"/>
      <c r="AB284" s="91"/>
      <c r="AC284" s="91"/>
      <c r="AD284" s="91"/>
      <c r="AE284" s="91"/>
      <c r="AF284" s="128"/>
      <c r="AG284" s="93"/>
      <c r="AH284" s="91"/>
      <c r="AI284" s="91"/>
      <c r="AJ284" s="91"/>
      <c r="AK284" s="91"/>
      <c r="AL284" s="91"/>
      <c r="AM284" s="91"/>
      <c r="AN284" s="91"/>
      <c r="AO284" s="91"/>
      <c r="AP284" s="91"/>
      <c r="AQ284" s="91"/>
      <c r="AR284" s="91"/>
      <c r="AS284" s="91"/>
      <c r="AT284" s="91"/>
      <c r="AU284" s="91"/>
      <c r="AV284" s="91"/>
      <c r="AW284" s="91"/>
      <c r="AX284" s="91"/>
      <c r="AY284" s="91"/>
    </row>
    <row r="285">
      <c r="A285" s="91"/>
      <c r="B285" s="91"/>
      <c r="C285" s="91"/>
      <c r="D285" s="91"/>
      <c r="E285" s="91"/>
      <c r="F285" s="91"/>
      <c r="G285" s="91"/>
      <c r="H285" s="93"/>
      <c r="I285" s="91"/>
      <c r="J285" s="91"/>
      <c r="K285" s="91"/>
      <c r="L285" s="91"/>
      <c r="M285" s="91"/>
      <c r="N285" s="91"/>
      <c r="O285" s="91"/>
      <c r="P285" s="91"/>
      <c r="Q285" s="91"/>
      <c r="R285" s="91"/>
      <c r="S285" s="91"/>
      <c r="T285" s="91"/>
      <c r="U285" s="91"/>
      <c r="V285" s="91"/>
      <c r="W285" s="91"/>
      <c r="X285" s="91"/>
      <c r="Y285" s="91"/>
      <c r="Z285" s="93"/>
      <c r="AA285" s="91"/>
      <c r="AB285" s="91"/>
      <c r="AC285" s="91"/>
      <c r="AD285" s="91"/>
      <c r="AE285" s="91"/>
      <c r="AF285" s="128"/>
      <c r="AG285" s="93"/>
      <c r="AH285" s="91"/>
      <c r="AI285" s="91"/>
      <c r="AJ285" s="91"/>
      <c r="AK285" s="91"/>
      <c r="AL285" s="91"/>
      <c r="AM285" s="91"/>
      <c r="AN285" s="91"/>
      <c r="AO285" s="91"/>
      <c r="AP285" s="91"/>
      <c r="AQ285" s="91"/>
      <c r="AR285" s="91"/>
      <c r="AS285" s="91"/>
      <c r="AT285" s="91"/>
      <c r="AU285" s="91"/>
      <c r="AV285" s="91"/>
      <c r="AW285" s="91"/>
      <c r="AX285" s="91"/>
      <c r="AY285" s="91"/>
    </row>
    <row r="286">
      <c r="A286" s="91"/>
      <c r="B286" s="91"/>
      <c r="C286" s="91"/>
      <c r="D286" s="91"/>
      <c r="E286" s="91"/>
      <c r="F286" s="91"/>
      <c r="G286" s="91"/>
      <c r="H286" s="93"/>
      <c r="I286" s="91"/>
      <c r="J286" s="91"/>
      <c r="K286" s="91"/>
      <c r="L286" s="91"/>
      <c r="M286" s="91"/>
      <c r="N286" s="91"/>
      <c r="O286" s="91"/>
      <c r="P286" s="91"/>
      <c r="Q286" s="91"/>
      <c r="R286" s="91"/>
      <c r="S286" s="91"/>
      <c r="T286" s="91"/>
      <c r="U286" s="91"/>
      <c r="V286" s="91"/>
      <c r="W286" s="91"/>
      <c r="X286" s="91"/>
      <c r="Y286" s="91"/>
      <c r="Z286" s="93"/>
      <c r="AA286" s="91"/>
      <c r="AB286" s="91"/>
      <c r="AC286" s="91"/>
      <c r="AD286" s="91"/>
      <c r="AE286" s="91"/>
      <c r="AF286" s="128"/>
      <c r="AG286" s="93"/>
      <c r="AH286" s="91"/>
      <c r="AI286" s="91"/>
      <c r="AJ286" s="91"/>
      <c r="AK286" s="91"/>
      <c r="AL286" s="91"/>
      <c r="AM286" s="91"/>
      <c r="AN286" s="91"/>
      <c r="AO286" s="91"/>
      <c r="AP286" s="91"/>
      <c r="AQ286" s="91"/>
      <c r="AR286" s="91"/>
      <c r="AS286" s="91"/>
      <c r="AT286" s="91"/>
      <c r="AU286" s="91"/>
      <c r="AV286" s="91"/>
      <c r="AW286" s="91"/>
      <c r="AX286" s="91"/>
      <c r="AY286" s="91"/>
    </row>
    <row r="287">
      <c r="A287" s="91"/>
      <c r="B287" s="91"/>
      <c r="C287" s="91"/>
      <c r="D287" s="91"/>
      <c r="E287" s="91"/>
      <c r="F287" s="91"/>
      <c r="G287" s="91"/>
      <c r="H287" s="93"/>
      <c r="I287" s="91"/>
      <c r="J287" s="91"/>
      <c r="K287" s="91"/>
      <c r="L287" s="91"/>
      <c r="M287" s="91"/>
      <c r="N287" s="91"/>
      <c r="O287" s="91"/>
      <c r="P287" s="91"/>
      <c r="Q287" s="91"/>
      <c r="R287" s="91"/>
      <c r="S287" s="91"/>
      <c r="T287" s="91"/>
      <c r="U287" s="91"/>
      <c r="V287" s="91"/>
      <c r="W287" s="91"/>
      <c r="X287" s="91"/>
      <c r="Y287" s="91"/>
      <c r="Z287" s="93"/>
      <c r="AA287" s="91"/>
      <c r="AB287" s="91"/>
      <c r="AC287" s="91"/>
      <c r="AD287" s="91"/>
      <c r="AE287" s="91"/>
      <c r="AF287" s="128"/>
      <c r="AG287" s="93"/>
      <c r="AH287" s="91"/>
      <c r="AI287" s="91"/>
      <c r="AJ287" s="91"/>
      <c r="AK287" s="91"/>
      <c r="AL287" s="91"/>
      <c r="AM287" s="91"/>
      <c r="AN287" s="91"/>
      <c r="AO287" s="91"/>
      <c r="AP287" s="91"/>
      <c r="AQ287" s="91"/>
      <c r="AR287" s="91"/>
      <c r="AS287" s="91"/>
      <c r="AT287" s="91"/>
      <c r="AU287" s="91"/>
      <c r="AV287" s="91"/>
      <c r="AW287" s="91"/>
      <c r="AX287" s="91"/>
      <c r="AY287" s="91"/>
    </row>
    <row r="288">
      <c r="A288" s="91"/>
      <c r="B288" s="91"/>
      <c r="C288" s="91"/>
      <c r="D288" s="91"/>
      <c r="E288" s="91"/>
      <c r="F288" s="91"/>
      <c r="G288" s="91"/>
      <c r="H288" s="93"/>
      <c r="I288" s="91"/>
      <c r="J288" s="91"/>
      <c r="K288" s="91"/>
      <c r="L288" s="91"/>
      <c r="M288" s="91"/>
      <c r="N288" s="91"/>
      <c r="O288" s="91"/>
      <c r="P288" s="91"/>
      <c r="Q288" s="91"/>
      <c r="R288" s="91"/>
      <c r="S288" s="91"/>
      <c r="T288" s="91"/>
      <c r="U288" s="91"/>
      <c r="V288" s="91"/>
      <c r="W288" s="91"/>
      <c r="X288" s="91"/>
      <c r="Y288" s="91"/>
      <c r="Z288" s="93"/>
      <c r="AA288" s="91"/>
      <c r="AB288" s="91"/>
      <c r="AC288" s="91"/>
      <c r="AD288" s="91"/>
      <c r="AE288" s="91"/>
      <c r="AF288" s="128"/>
      <c r="AG288" s="93"/>
      <c r="AH288" s="91"/>
      <c r="AI288" s="91"/>
      <c r="AJ288" s="91"/>
      <c r="AK288" s="91"/>
      <c r="AL288" s="91"/>
      <c r="AM288" s="91"/>
      <c r="AN288" s="91"/>
      <c r="AO288" s="91"/>
      <c r="AP288" s="91"/>
      <c r="AQ288" s="91"/>
      <c r="AR288" s="91"/>
      <c r="AS288" s="91"/>
      <c r="AT288" s="91"/>
      <c r="AU288" s="91"/>
      <c r="AV288" s="91"/>
      <c r="AW288" s="91"/>
      <c r="AX288" s="91"/>
      <c r="AY288" s="91"/>
    </row>
    <row r="289">
      <c r="A289" s="91"/>
      <c r="B289" s="91"/>
      <c r="C289" s="91"/>
      <c r="D289" s="91"/>
      <c r="E289" s="91"/>
      <c r="F289" s="91"/>
      <c r="G289" s="91"/>
      <c r="H289" s="93"/>
      <c r="I289" s="91"/>
      <c r="J289" s="91"/>
      <c r="K289" s="91"/>
      <c r="L289" s="91"/>
      <c r="M289" s="91"/>
      <c r="N289" s="91"/>
      <c r="O289" s="91"/>
      <c r="P289" s="91"/>
      <c r="Q289" s="91"/>
      <c r="R289" s="91"/>
      <c r="S289" s="91"/>
      <c r="T289" s="91"/>
      <c r="U289" s="91"/>
      <c r="V289" s="91"/>
      <c r="W289" s="91"/>
      <c r="X289" s="91"/>
      <c r="Y289" s="91"/>
      <c r="Z289" s="93"/>
      <c r="AA289" s="91"/>
      <c r="AB289" s="91"/>
      <c r="AC289" s="91"/>
      <c r="AD289" s="91"/>
      <c r="AE289" s="91"/>
      <c r="AF289" s="128"/>
      <c r="AG289" s="93"/>
      <c r="AH289" s="91"/>
      <c r="AI289" s="91"/>
      <c r="AJ289" s="91"/>
      <c r="AK289" s="91"/>
      <c r="AL289" s="91"/>
      <c r="AM289" s="91"/>
      <c r="AN289" s="91"/>
      <c r="AO289" s="91"/>
      <c r="AP289" s="91"/>
      <c r="AQ289" s="91"/>
      <c r="AR289" s="91"/>
      <c r="AS289" s="91"/>
      <c r="AT289" s="91"/>
      <c r="AU289" s="91"/>
      <c r="AV289" s="91"/>
      <c r="AW289" s="91"/>
      <c r="AX289" s="91"/>
      <c r="AY289" s="91"/>
    </row>
    <row r="290">
      <c r="A290" s="91"/>
      <c r="B290" s="91"/>
      <c r="C290" s="91"/>
      <c r="D290" s="91"/>
      <c r="E290" s="91"/>
      <c r="F290" s="91"/>
      <c r="G290" s="91"/>
      <c r="H290" s="93"/>
      <c r="I290" s="91"/>
      <c r="J290" s="91"/>
      <c r="K290" s="91"/>
      <c r="L290" s="91"/>
      <c r="M290" s="91"/>
      <c r="N290" s="91"/>
      <c r="O290" s="91"/>
      <c r="P290" s="91"/>
      <c r="Q290" s="91"/>
      <c r="R290" s="91"/>
      <c r="S290" s="91"/>
      <c r="T290" s="91"/>
      <c r="U290" s="91"/>
      <c r="V290" s="91"/>
      <c r="W290" s="91"/>
      <c r="X290" s="91"/>
      <c r="Y290" s="91"/>
      <c r="Z290" s="93"/>
      <c r="AA290" s="91"/>
      <c r="AB290" s="91"/>
      <c r="AC290" s="91"/>
      <c r="AD290" s="91"/>
      <c r="AE290" s="91"/>
      <c r="AF290" s="128"/>
      <c r="AG290" s="93"/>
      <c r="AH290" s="91"/>
      <c r="AI290" s="91"/>
      <c r="AJ290" s="91"/>
      <c r="AK290" s="91"/>
      <c r="AL290" s="91"/>
      <c r="AM290" s="91"/>
      <c r="AN290" s="91"/>
      <c r="AO290" s="91"/>
      <c r="AP290" s="91"/>
      <c r="AQ290" s="91"/>
      <c r="AR290" s="91"/>
      <c r="AS290" s="91"/>
      <c r="AT290" s="91"/>
      <c r="AU290" s="91"/>
      <c r="AV290" s="91"/>
      <c r="AW290" s="91"/>
      <c r="AX290" s="91"/>
      <c r="AY290" s="91"/>
    </row>
    <row r="291">
      <c r="A291" s="91"/>
      <c r="B291" s="91"/>
      <c r="C291" s="91"/>
      <c r="D291" s="91"/>
      <c r="E291" s="91"/>
      <c r="F291" s="91"/>
      <c r="G291" s="91"/>
      <c r="H291" s="93"/>
      <c r="I291" s="91"/>
      <c r="J291" s="91"/>
      <c r="K291" s="91"/>
      <c r="L291" s="91"/>
      <c r="M291" s="91"/>
      <c r="N291" s="91"/>
      <c r="O291" s="91"/>
      <c r="P291" s="91"/>
      <c r="Q291" s="91"/>
      <c r="R291" s="91"/>
      <c r="S291" s="91"/>
      <c r="T291" s="91"/>
      <c r="U291" s="91"/>
      <c r="V291" s="91"/>
      <c r="W291" s="91"/>
      <c r="X291" s="91"/>
      <c r="Y291" s="91"/>
      <c r="Z291" s="93"/>
      <c r="AA291" s="91"/>
      <c r="AB291" s="91"/>
      <c r="AC291" s="91"/>
      <c r="AD291" s="91"/>
      <c r="AE291" s="91"/>
      <c r="AF291" s="128"/>
      <c r="AG291" s="93"/>
      <c r="AH291" s="91"/>
      <c r="AI291" s="91"/>
      <c r="AJ291" s="91"/>
      <c r="AK291" s="91"/>
      <c r="AL291" s="91"/>
      <c r="AM291" s="91"/>
      <c r="AN291" s="91"/>
      <c r="AO291" s="91"/>
      <c r="AP291" s="91"/>
      <c r="AQ291" s="91"/>
      <c r="AR291" s="91"/>
      <c r="AS291" s="91"/>
      <c r="AT291" s="91"/>
      <c r="AU291" s="91"/>
      <c r="AV291" s="91"/>
      <c r="AW291" s="91"/>
      <c r="AX291" s="91"/>
      <c r="AY291" s="91"/>
    </row>
    <row r="292">
      <c r="A292" s="91"/>
      <c r="B292" s="91"/>
      <c r="C292" s="91"/>
      <c r="D292" s="91"/>
      <c r="E292" s="91"/>
      <c r="F292" s="91"/>
      <c r="G292" s="91"/>
      <c r="H292" s="93"/>
      <c r="I292" s="91"/>
      <c r="J292" s="91"/>
      <c r="K292" s="91"/>
      <c r="L292" s="91"/>
      <c r="M292" s="91"/>
      <c r="N292" s="91"/>
      <c r="O292" s="91"/>
      <c r="P292" s="91"/>
      <c r="Q292" s="91"/>
      <c r="R292" s="91"/>
      <c r="S292" s="91"/>
      <c r="T292" s="91"/>
      <c r="U292" s="91"/>
      <c r="V292" s="91"/>
      <c r="W292" s="91"/>
      <c r="X292" s="91"/>
      <c r="Y292" s="91"/>
      <c r="Z292" s="93"/>
      <c r="AA292" s="91"/>
      <c r="AB292" s="91"/>
      <c r="AC292" s="91"/>
      <c r="AD292" s="91"/>
      <c r="AE292" s="91"/>
      <c r="AF292" s="128"/>
      <c r="AG292" s="93"/>
      <c r="AH292" s="91"/>
      <c r="AI292" s="91"/>
      <c r="AJ292" s="91"/>
      <c r="AK292" s="91"/>
      <c r="AL292" s="91"/>
      <c r="AM292" s="91"/>
      <c r="AN292" s="91"/>
      <c r="AO292" s="91"/>
      <c r="AP292" s="91"/>
      <c r="AQ292" s="91"/>
      <c r="AR292" s="91"/>
      <c r="AS292" s="91"/>
      <c r="AT292" s="91"/>
      <c r="AU292" s="91"/>
      <c r="AV292" s="91"/>
      <c r="AW292" s="91"/>
      <c r="AX292" s="91"/>
      <c r="AY292" s="91"/>
    </row>
    <row r="293">
      <c r="A293" s="91"/>
      <c r="B293" s="91"/>
      <c r="C293" s="91"/>
      <c r="D293" s="91"/>
      <c r="E293" s="91"/>
      <c r="F293" s="91"/>
      <c r="G293" s="91"/>
      <c r="H293" s="93"/>
      <c r="I293" s="91"/>
      <c r="J293" s="91"/>
      <c r="K293" s="91"/>
      <c r="L293" s="91"/>
      <c r="M293" s="91"/>
      <c r="N293" s="91"/>
      <c r="O293" s="91"/>
      <c r="P293" s="91"/>
      <c r="Q293" s="91"/>
      <c r="R293" s="91"/>
      <c r="S293" s="91"/>
      <c r="T293" s="91"/>
      <c r="U293" s="91"/>
      <c r="V293" s="91"/>
      <c r="W293" s="91"/>
      <c r="X293" s="91"/>
      <c r="Y293" s="91"/>
      <c r="Z293" s="93"/>
      <c r="AA293" s="91"/>
      <c r="AB293" s="91"/>
      <c r="AC293" s="91"/>
      <c r="AD293" s="91"/>
      <c r="AE293" s="91"/>
      <c r="AF293" s="128"/>
      <c r="AG293" s="93"/>
      <c r="AH293" s="91"/>
      <c r="AI293" s="91"/>
      <c r="AJ293" s="91"/>
      <c r="AK293" s="91"/>
      <c r="AL293" s="91"/>
      <c r="AM293" s="91"/>
      <c r="AN293" s="91"/>
      <c r="AO293" s="91"/>
      <c r="AP293" s="91"/>
      <c r="AQ293" s="91"/>
      <c r="AR293" s="91"/>
      <c r="AS293" s="91"/>
      <c r="AT293" s="91"/>
      <c r="AU293" s="91"/>
      <c r="AV293" s="91"/>
      <c r="AW293" s="91"/>
      <c r="AX293" s="91"/>
      <c r="AY293" s="91"/>
    </row>
    <row r="294">
      <c r="A294" s="91"/>
      <c r="B294" s="91"/>
      <c r="C294" s="91"/>
      <c r="D294" s="91"/>
      <c r="E294" s="91"/>
      <c r="F294" s="91"/>
      <c r="G294" s="91"/>
      <c r="H294" s="93"/>
      <c r="I294" s="91"/>
      <c r="J294" s="91"/>
      <c r="K294" s="91"/>
      <c r="L294" s="91"/>
      <c r="M294" s="91"/>
      <c r="N294" s="91"/>
      <c r="O294" s="91"/>
      <c r="P294" s="91"/>
      <c r="Q294" s="91"/>
      <c r="R294" s="91"/>
      <c r="S294" s="91"/>
      <c r="T294" s="91"/>
      <c r="U294" s="91"/>
      <c r="V294" s="91"/>
      <c r="W294" s="91"/>
      <c r="X294" s="91"/>
      <c r="Y294" s="91"/>
      <c r="Z294" s="93"/>
      <c r="AA294" s="91"/>
      <c r="AB294" s="91"/>
      <c r="AC294" s="91"/>
      <c r="AD294" s="91"/>
      <c r="AE294" s="91"/>
      <c r="AF294" s="128"/>
      <c r="AG294" s="93"/>
      <c r="AH294" s="91"/>
      <c r="AI294" s="91"/>
      <c r="AJ294" s="91"/>
      <c r="AK294" s="91"/>
      <c r="AL294" s="91"/>
      <c r="AM294" s="91"/>
      <c r="AN294" s="91"/>
      <c r="AO294" s="91"/>
      <c r="AP294" s="91"/>
      <c r="AQ294" s="91"/>
      <c r="AR294" s="91"/>
      <c r="AS294" s="91"/>
      <c r="AT294" s="91"/>
      <c r="AU294" s="91"/>
      <c r="AV294" s="91"/>
      <c r="AW294" s="91"/>
      <c r="AX294" s="91"/>
      <c r="AY294" s="91"/>
    </row>
    <row r="295">
      <c r="A295" s="91"/>
      <c r="B295" s="91"/>
      <c r="C295" s="91"/>
      <c r="D295" s="91"/>
      <c r="E295" s="91"/>
      <c r="F295" s="91"/>
      <c r="G295" s="91"/>
      <c r="H295" s="93"/>
      <c r="I295" s="91"/>
      <c r="J295" s="91"/>
      <c r="K295" s="91"/>
      <c r="L295" s="91"/>
      <c r="M295" s="91"/>
      <c r="N295" s="91"/>
      <c r="O295" s="91"/>
      <c r="P295" s="91"/>
      <c r="Q295" s="91"/>
      <c r="R295" s="91"/>
      <c r="S295" s="91"/>
      <c r="T295" s="91"/>
      <c r="U295" s="91"/>
      <c r="V295" s="91"/>
      <c r="W295" s="91"/>
      <c r="X295" s="91"/>
      <c r="Y295" s="91"/>
      <c r="Z295" s="93"/>
      <c r="AA295" s="91"/>
      <c r="AB295" s="91"/>
      <c r="AC295" s="91"/>
      <c r="AD295" s="91"/>
      <c r="AE295" s="91"/>
      <c r="AF295" s="128"/>
      <c r="AG295" s="93"/>
      <c r="AH295" s="91"/>
      <c r="AI295" s="91"/>
      <c r="AJ295" s="91"/>
      <c r="AK295" s="91"/>
      <c r="AL295" s="91"/>
      <c r="AM295" s="91"/>
      <c r="AN295" s="91"/>
      <c r="AO295" s="91"/>
      <c r="AP295" s="91"/>
      <c r="AQ295" s="91"/>
      <c r="AR295" s="91"/>
      <c r="AS295" s="91"/>
      <c r="AT295" s="91"/>
      <c r="AU295" s="91"/>
      <c r="AV295" s="91"/>
      <c r="AW295" s="91"/>
      <c r="AX295" s="91"/>
      <c r="AY295" s="91"/>
    </row>
    <row r="296">
      <c r="A296" s="91"/>
      <c r="B296" s="91"/>
      <c r="C296" s="91"/>
      <c r="D296" s="91"/>
      <c r="E296" s="91"/>
      <c r="F296" s="91"/>
      <c r="G296" s="91"/>
      <c r="H296" s="93"/>
      <c r="I296" s="91"/>
      <c r="J296" s="91"/>
      <c r="K296" s="91"/>
      <c r="L296" s="91"/>
      <c r="M296" s="91"/>
      <c r="N296" s="91"/>
      <c r="O296" s="91"/>
      <c r="P296" s="91"/>
      <c r="Q296" s="91"/>
      <c r="R296" s="91"/>
      <c r="S296" s="91"/>
      <c r="T296" s="91"/>
      <c r="U296" s="91"/>
      <c r="V296" s="91"/>
      <c r="W296" s="91"/>
      <c r="X296" s="91"/>
      <c r="Y296" s="91"/>
      <c r="Z296" s="93"/>
      <c r="AA296" s="91"/>
      <c r="AB296" s="91"/>
      <c r="AC296" s="91"/>
      <c r="AD296" s="91"/>
      <c r="AE296" s="91"/>
      <c r="AF296" s="128"/>
      <c r="AG296" s="93"/>
      <c r="AH296" s="91"/>
      <c r="AI296" s="91"/>
      <c r="AJ296" s="91"/>
      <c r="AK296" s="91"/>
      <c r="AL296" s="91"/>
      <c r="AM296" s="91"/>
      <c r="AN296" s="91"/>
      <c r="AO296" s="91"/>
      <c r="AP296" s="91"/>
      <c r="AQ296" s="91"/>
      <c r="AR296" s="91"/>
      <c r="AS296" s="91"/>
      <c r="AT296" s="91"/>
      <c r="AU296" s="91"/>
      <c r="AV296" s="91"/>
      <c r="AW296" s="91"/>
      <c r="AX296" s="91"/>
      <c r="AY296" s="91"/>
    </row>
    <row r="297">
      <c r="A297" s="91"/>
      <c r="B297" s="91"/>
      <c r="C297" s="91"/>
      <c r="D297" s="91"/>
      <c r="E297" s="91"/>
      <c r="F297" s="91"/>
      <c r="G297" s="91"/>
      <c r="H297" s="93"/>
      <c r="I297" s="91"/>
      <c r="J297" s="91"/>
      <c r="K297" s="91"/>
      <c r="L297" s="91"/>
      <c r="M297" s="91"/>
      <c r="N297" s="91"/>
      <c r="O297" s="91"/>
      <c r="P297" s="91"/>
      <c r="Q297" s="91"/>
      <c r="R297" s="91"/>
      <c r="S297" s="91"/>
      <c r="T297" s="91"/>
      <c r="U297" s="91"/>
      <c r="V297" s="91"/>
      <c r="W297" s="91"/>
      <c r="X297" s="91"/>
      <c r="Y297" s="91"/>
      <c r="Z297" s="93"/>
      <c r="AA297" s="91"/>
      <c r="AB297" s="91"/>
      <c r="AC297" s="91"/>
      <c r="AD297" s="91"/>
      <c r="AE297" s="91"/>
      <c r="AF297" s="128"/>
      <c r="AG297" s="93"/>
      <c r="AH297" s="91"/>
      <c r="AI297" s="91"/>
      <c r="AJ297" s="91"/>
      <c r="AK297" s="91"/>
      <c r="AL297" s="91"/>
      <c r="AM297" s="91"/>
      <c r="AN297" s="91"/>
      <c r="AO297" s="91"/>
      <c r="AP297" s="91"/>
      <c r="AQ297" s="91"/>
      <c r="AR297" s="91"/>
      <c r="AS297" s="91"/>
      <c r="AT297" s="91"/>
      <c r="AU297" s="91"/>
      <c r="AV297" s="91"/>
      <c r="AW297" s="91"/>
      <c r="AX297" s="91"/>
      <c r="AY297" s="91"/>
    </row>
    <row r="298">
      <c r="A298" s="91"/>
      <c r="B298" s="91"/>
      <c r="C298" s="91"/>
      <c r="D298" s="91"/>
      <c r="E298" s="91"/>
      <c r="F298" s="91"/>
      <c r="G298" s="91"/>
      <c r="H298" s="93"/>
      <c r="I298" s="91"/>
      <c r="J298" s="91"/>
      <c r="K298" s="91"/>
      <c r="L298" s="91"/>
      <c r="M298" s="91"/>
      <c r="N298" s="91"/>
      <c r="O298" s="91"/>
      <c r="P298" s="91"/>
      <c r="Q298" s="91"/>
      <c r="R298" s="91"/>
      <c r="S298" s="91"/>
      <c r="T298" s="91"/>
      <c r="U298" s="91"/>
      <c r="V298" s="91"/>
      <c r="W298" s="91"/>
      <c r="X298" s="91"/>
      <c r="Y298" s="91"/>
      <c r="Z298" s="93"/>
      <c r="AA298" s="91"/>
      <c r="AB298" s="91"/>
      <c r="AC298" s="91"/>
      <c r="AD298" s="91"/>
      <c r="AE298" s="91"/>
      <c r="AF298" s="128"/>
      <c r="AG298" s="93"/>
      <c r="AH298" s="91"/>
      <c r="AI298" s="91"/>
      <c r="AJ298" s="91"/>
      <c r="AK298" s="91"/>
      <c r="AL298" s="91"/>
      <c r="AM298" s="91"/>
      <c r="AN298" s="91"/>
      <c r="AO298" s="91"/>
      <c r="AP298" s="91"/>
      <c r="AQ298" s="91"/>
      <c r="AR298" s="91"/>
      <c r="AS298" s="91"/>
      <c r="AT298" s="91"/>
      <c r="AU298" s="91"/>
      <c r="AV298" s="91"/>
      <c r="AW298" s="91"/>
      <c r="AX298" s="91"/>
      <c r="AY298" s="91"/>
    </row>
    <row r="299">
      <c r="A299" s="91"/>
      <c r="B299" s="91"/>
      <c r="C299" s="91"/>
      <c r="D299" s="91"/>
      <c r="E299" s="91"/>
      <c r="F299" s="91"/>
      <c r="G299" s="91"/>
      <c r="H299" s="93"/>
      <c r="I299" s="91"/>
      <c r="J299" s="91"/>
      <c r="K299" s="91"/>
      <c r="L299" s="91"/>
      <c r="M299" s="91"/>
      <c r="N299" s="91"/>
      <c r="O299" s="91"/>
      <c r="P299" s="91"/>
      <c r="Q299" s="91"/>
      <c r="R299" s="91"/>
      <c r="S299" s="91"/>
      <c r="T299" s="91"/>
      <c r="U299" s="91"/>
      <c r="V299" s="91"/>
      <c r="W299" s="91"/>
      <c r="X299" s="91"/>
      <c r="Y299" s="91"/>
      <c r="Z299" s="93"/>
      <c r="AA299" s="91"/>
      <c r="AB299" s="91"/>
      <c r="AC299" s="91"/>
      <c r="AD299" s="91"/>
      <c r="AE299" s="91"/>
      <c r="AF299" s="128"/>
      <c r="AG299" s="93"/>
      <c r="AH299" s="91"/>
      <c r="AI299" s="91"/>
      <c r="AJ299" s="91"/>
      <c r="AK299" s="91"/>
      <c r="AL299" s="91"/>
      <c r="AM299" s="91"/>
      <c r="AN299" s="91"/>
      <c r="AO299" s="91"/>
      <c r="AP299" s="91"/>
      <c r="AQ299" s="91"/>
      <c r="AR299" s="91"/>
      <c r="AS299" s="91"/>
      <c r="AT299" s="91"/>
      <c r="AU299" s="91"/>
      <c r="AV299" s="91"/>
      <c r="AW299" s="91"/>
      <c r="AX299" s="91"/>
      <c r="AY299" s="91"/>
    </row>
    <row r="300">
      <c r="A300" s="91"/>
      <c r="B300" s="91"/>
      <c r="C300" s="91"/>
      <c r="D300" s="91"/>
      <c r="E300" s="91"/>
      <c r="F300" s="91"/>
      <c r="G300" s="91"/>
      <c r="H300" s="93"/>
      <c r="I300" s="91"/>
      <c r="J300" s="91"/>
      <c r="K300" s="91"/>
      <c r="L300" s="91"/>
      <c r="M300" s="91"/>
      <c r="N300" s="91"/>
      <c r="O300" s="91"/>
      <c r="P300" s="91"/>
      <c r="Q300" s="91"/>
      <c r="R300" s="91"/>
      <c r="S300" s="91"/>
      <c r="T300" s="91"/>
      <c r="U300" s="91"/>
      <c r="V300" s="91"/>
      <c r="W300" s="91"/>
      <c r="X300" s="91"/>
      <c r="Y300" s="91"/>
      <c r="Z300" s="93"/>
      <c r="AA300" s="91"/>
      <c r="AB300" s="91"/>
      <c r="AC300" s="91"/>
      <c r="AD300" s="91"/>
      <c r="AE300" s="91"/>
      <c r="AF300" s="128"/>
      <c r="AG300" s="93"/>
      <c r="AH300" s="91"/>
      <c r="AI300" s="91"/>
      <c r="AJ300" s="91"/>
      <c r="AK300" s="91"/>
      <c r="AL300" s="91"/>
      <c r="AM300" s="91"/>
      <c r="AN300" s="91"/>
      <c r="AO300" s="91"/>
      <c r="AP300" s="91"/>
      <c r="AQ300" s="91"/>
      <c r="AR300" s="91"/>
      <c r="AS300" s="91"/>
      <c r="AT300" s="91"/>
      <c r="AU300" s="91"/>
      <c r="AV300" s="91"/>
      <c r="AW300" s="91"/>
      <c r="AX300" s="91"/>
      <c r="AY300" s="91"/>
    </row>
    <row r="301">
      <c r="A301" s="91"/>
      <c r="B301" s="91"/>
      <c r="C301" s="91"/>
      <c r="D301" s="91"/>
      <c r="E301" s="91"/>
      <c r="F301" s="91"/>
      <c r="G301" s="91"/>
      <c r="H301" s="93"/>
      <c r="I301" s="91"/>
      <c r="J301" s="91"/>
      <c r="K301" s="91"/>
      <c r="L301" s="91"/>
      <c r="M301" s="91"/>
      <c r="N301" s="91"/>
      <c r="O301" s="91"/>
      <c r="P301" s="91"/>
      <c r="Q301" s="91"/>
      <c r="R301" s="91"/>
      <c r="S301" s="91"/>
      <c r="T301" s="91"/>
      <c r="U301" s="91"/>
      <c r="V301" s="91"/>
      <c r="W301" s="91"/>
      <c r="X301" s="91"/>
      <c r="Y301" s="91"/>
      <c r="Z301" s="93"/>
      <c r="AA301" s="91"/>
      <c r="AB301" s="91"/>
      <c r="AC301" s="91"/>
      <c r="AD301" s="91"/>
      <c r="AE301" s="91"/>
      <c r="AF301" s="128"/>
      <c r="AG301" s="93"/>
      <c r="AH301" s="91"/>
      <c r="AI301" s="91"/>
      <c r="AJ301" s="91"/>
      <c r="AK301" s="91"/>
      <c r="AL301" s="91"/>
      <c r="AM301" s="91"/>
      <c r="AN301" s="91"/>
      <c r="AO301" s="91"/>
      <c r="AP301" s="91"/>
      <c r="AQ301" s="91"/>
      <c r="AR301" s="91"/>
      <c r="AS301" s="91"/>
      <c r="AT301" s="91"/>
      <c r="AU301" s="91"/>
      <c r="AV301" s="91"/>
      <c r="AW301" s="91"/>
      <c r="AX301" s="91"/>
      <c r="AY301" s="91"/>
    </row>
    <row r="302">
      <c r="A302" s="91"/>
      <c r="B302" s="91"/>
      <c r="C302" s="91"/>
      <c r="D302" s="91"/>
      <c r="E302" s="91"/>
      <c r="F302" s="91"/>
      <c r="G302" s="91"/>
      <c r="H302" s="93"/>
      <c r="I302" s="91"/>
      <c r="J302" s="91"/>
      <c r="K302" s="91"/>
      <c r="L302" s="91"/>
      <c r="M302" s="91"/>
      <c r="N302" s="91"/>
      <c r="O302" s="91"/>
      <c r="P302" s="91"/>
      <c r="Q302" s="91"/>
      <c r="R302" s="91"/>
      <c r="S302" s="91"/>
      <c r="T302" s="91"/>
      <c r="U302" s="91"/>
      <c r="V302" s="91"/>
      <c r="W302" s="91"/>
      <c r="X302" s="91"/>
      <c r="Y302" s="91"/>
      <c r="Z302" s="93"/>
      <c r="AA302" s="91"/>
      <c r="AB302" s="91"/>
      <c r="AC302" s="91"/>
      <c r="AD302" s="91"/>
      <c r="AE302" s="91"/>
      <c r="AF302" s="128"/>
      <c r="AG302" s="93"/>
      <c r="AH302" s="91"/>
      <c r="AI302" s="91"/>
      <c r="AJ302" s="91"/>
      <c r="AK302" s="91"/>
      <c r="AL302" s="91"/>
      <c r="AM302" s="91"/>
      <c r="AN302" s="91"/>
      <c r="AO302" s="91"/>
      <c r="AP302" s="91"/>
      <c r="AQ302" s="91"/>
      <c r="AR302" s="91"/>
      <c r="AS302" s="91"/>
      <c r="AT302" s="91"/>
      <c r="AU302" s="91"/>
      <c r="AV302" s="91"/>
      <c r="AW302" s="91"/>
      <c r="AX302" s="91"/>
      <c r="AY302" s="91"/>
    </row>
    <row r="303">
      <c r="A303" s="91"/>
      <c r="B303" s="91"/>
      <c r="C303" s="91"/>
      <c r="D303" s="91"/>
      <c r="E303" s="91"/>
      <c r="F303" s="91"/>
      <c r="G303" s="91"/>
      <c r="H303" s="93"/>
      <c r="I303" s="91"/>
      <c r="J303" s="91"/>
      <c r="K303" s="91"/>
      <c r="L303" s="91"/>
      <c r="M303" s="91"/>
      <c r="N303" s="91"/>
      <c r="O303" s="91"/>
      <c r="P303" s="91"/>
      <c r="Q303" s="91"/>
      <c r="R303" s="91"/>
      <c r="S303" s="91"/>
      <c r="T303" s="91"/>
      <c r="U303" s="91"/>
      <c r="V303" s="91"/>
      <c r="W303" s="91"/>
      <c r="X303" s="91"/>
      <c r="Y303" s="91"/>
      <c r="Z303" s="93"/>
      <c r="AA303" s="91"/>
      <c r="AB303" s="91"/>
      <c r="AC303" s="91"/>
      <c r="AD303" s="91"/>
      <c r="AE303" s="91"/>
      <c r="AF303" s="128"/>
      <c r="AG303" s="93"/>
      <c r="AH303" s="91"/>
      <c r="AI303" s="91"/>
      <c r="AJ303" s="91"/>
      <c r="AK303" s="91"/>
      <c r="AL303" s="91"/>
      <c r="AM303" s="91"/>
      <c r="AN303" s="91"/>
      <c r="AO303" s="91"/>
      <c r="AP303" s="91"/>
      <c r="AQ303" s="91"/>
      <c r="AR303" s="91"/>
      <c r="AS303" s="91"/>
      <c r="AT303" s="91"/>
      <c r="AU303" s="91"/>
      <c r="AV303" s="91"/>
      <c r="AW303" s="91"/>
      <c r="AX303" s="91"/>
      <c r="AY303" s="91"/>
    </row>
    <row r="304">
      <c r="A304" s="91"/>
      <c r="B304" s="91"/>
      <c r="C304" s="91"/>
      <c r="D304" s="91"/>
      <c r="E304" s="91"/>
      <c r="F304" s="91"/>
      <c r="G304" s="91"/>
      <c r="H304" s="93"/>
      <c r="I304" s="91"/>
      <c r="J304" s="91"/>
      <c r="K304" s="91"/>
      <c r="L304" s="91"/>
      <c r="M304" s="91"/>
      <c r="N304" s="91"/>
      <c r="O304" s="91"/>
      <c r="P304" s="91"/>
      <c r="Q304" s="91"/>
      <c r="R304" s="91"/>
      <c r="S304" s="91"/>
      <c r="T304" s="91"/>
      <c r="U304" s="91"/>
      <c r="V304" s="91"/>
      <c r="W304" s="91"/>
      <c r="X304" s="91"/>
      <c r="Y304" s="91"/>
      <c r="Z304" s="93"/>
      <c r="AA304" s="91"/>
      <c r="AB304" s="91"/>
      <c r="AC304" s="91"/>
      <c r="AD304" s="91"/>
      <c r="AE304" s="91"/>
      <c r="AF304" s="128"/>
      <c r="AG304" s="93"/>
      <c r="AH304" s="91"/>
      <c r="AI304" s="91"/>
      <c r="AJ304" s="91"/>
      <c r="AK304" s="91"/>
      <c r="AL304" s="91"/>
      <c r="AM304" s="91"/>
      <c r="AN304" s="91"/>
      <c r="AO304" s="91"/>
      <c r="AP304" s="91"/>
      <c r="AQ304" s="91"/>
      <c r="AR304" s="91"/>
      <c r="AS304" s="91"/>
      <c r="AT304" s="91"/>
      <c r="AU304" s="91"/>
      <c r="AV304" s="91"/>
      <c r="AW304" s="91"/>
      <c r="AX304" s="91"/>
      <c r="AY304" s="91"/>
    </row>
    <row r="305">
      <c r="A305" s="91"/>
      <c r="B305" s="91"/>
      <c r="C305" s="91"/>
      <c r="D305" s="91"/>
      <c r="E305" s="91"/>
      <c r="F305" s="91"/>
      <c r="G305" s="91"/>
      <c r="H305" s="93"/>
      <c r="I305" s="91"/>
      <c r="J305" s="91"/>
      <c r="K305" s="91"/>
      <c r="L305" s="91"/>
      <c r="M305" s="91"/>
      <c r="N305" s="91"/>
      <c r="O305" s="91"/>
      <c r="P305" s="91"/>
      <c r="Q305" s="91"/>
      <c r="R305" s="91"/>
      <c r="S305" s="91"/>
      <c r="T305" s="91"/>
      <c r="U305" s="91"/>
      <c r="V305" s="91"/>
      <c r="W305" s="91"/>
      <c r="X305" s="91"/>
      <c r="Y305" s="91"/>
      <c r="Z305" s="93"/>
      <c r="AA305" s="91"/>
      <c r="AB305" s="91"/>
      <c r="AC305" s="91"/>
      <c r="AD305" s="91"/>
      <c r="AE305" s="91"/>
      <c r="AF305" s="128"/>
      <c r="AG305" s="93"/>
      <c r="AH305" s="91"/>
      <c r="AI305" s="91"/>
      <c r="AJ305" s="91"/>
      <c r="AK305" s="91"/>
      <c r="AL305" s="91"/>
      <c r="AM305" s="91"/>
      <c r="AN305" s="91"/>
      <c r="AO305" s="91"/>
      <c r="AP305" s="91"/>
      <c r="AQ305" s="91"/>
      <c r="AR305" s="91"/>
      <c r="AS305" s="91"/>
      <c r="AT305" s="91"/>
      <c r="AU305" s="91"/>
      <c r="AV305" s="91"/>
      <c r="AW305" s="91"/>
      <c r="AX305" s="91"/>
      <c r="AY305" s="91"/>
    </row>
    <row r="306">
      <c r="A306" s="91"/>
      <c r="B306" s="91"/>
      <c r="C306" s="91"/>
      <c r="D306" s="91"/>
      <c r="E306" s="91"/>
      <c r="F306" s="91"/>
      <c r="G306" s="91"/>
      <c r="H306" s="93"/>
      <c r="I306" s="91"/>
      <c r="J306" s="91"/>
      <c r="K306" s="91"/>
      <c r="L306" s="91"/>
      <c r="M306" s="91"/>
      <c r="N306" s="91"/>
      <c r="O306" s="91"/>
      <c r="P306" s="91"/>
      <c r="Q306" s="91"/>
      <c r="R306" s="91"/>
      <c r="S306" s="91"/>
      <c r="T306" s="91"/>
      <c r="U306" s="91"/>
      <c r="V306" s="91"/>
      <c r="W306" s="91"/>
      <c r="X306" s="91"/>
      <c r="Y306" s="91"/>
      <c r="Z306" s="93"/>
      <c r="AA306" s="91"/>
      <c r="AB306" s="91"/>
      <c r="AC306" s="91"/>
      <c r="AD306" s="91"/>
      <c r="AE306" s="91"/>
      <c r="AF306" s="128"/>
      <c r="AG306" s="93"/>
      <c r="AH306" s="91"/>
      <c r="AI306" s="91"/>
      <c r="AJ306" s="91"/>
      <c r="AK306" s="91"/>
      <c r="AL306" s="91"/>
      <c r="AM306" s="91"/>
      <c r="AN306" s="91"/>
      <c r="AO306" s="91"/>
      <c r="AP306" s="91"/>
      <c r="AQ306" s="91"/>
      <c r="AR306" s="91"/>
      <c r="AS306" s="91"/>
      <c r="AT306" s="91"/>
      <c r="AU306" s="91"/>
      <c r="AV306" s="91"/>
      <c r="AW306" s="91"/>
      <c r="AX306" s="91"/>
      <c r="AY306" s="91"/>
    </row>
    <row r="307">
      <c r="A307" s="91"/>
      <c r="B307" s="91"/>
      <c r="C307" s="91"/>
      <c r="D307" s="91"/>
      <c r="E307" s="91"/>
      <c r="F307" s="91"/>
      <c r="G307" s="91"/>
      <c r="H307" s="93"/>
      <c r="I307" s="91"/>
      <c r="J307" s="91"/>
      <c r="K307" s="91"/>
      <c r="L307" s="91"/>
      <c r="M307" s="91"/>
      <c r="N307" s="91"/>
      <c r="O307" s="91"/>
      <c r="P307" s="91"/>
      <c r="Q307" s="91"/>
      <c r="R307" s="91"/>
      <c r="S307" s="91"/>
      <c r="T307" s="91"/>
      <c r="U307" s="91"/>
      <c r="V307" s="91"/>
      <c r="W307" s="91"/>
      <c r="X307" s="91"/>
      <c r="Y307" s="91"/>
      <c r="Z307" s="93"/>
      <c r="AA307" s="91"/>
      <c r="AB307" s="91"/>
      <c r="AC307" s="91"/>
      <c r="AD307" s="91"/>
      <c r="AE307" s="91"/>
      <c r="AF307" s="128"/>
      <c r="AG307" s="93"/>
      <c r="AH307" s="91"/>
      <c r="AI307" s="91"/>
      <c r="AJ307" s="91"/>
      <c r="AK307" s="91"/>
      <c r="AL307" s="91"/>
      <c r="AM307" s="91"/>
      <c r="AN307" s="91"/>
      <c r="AO307" s="91"/>
      <c r="AP307" s="91"/>
      <c r="AQ307" s="91"/>
      <c r="AR307" s="91"/>
      <c r="AS307" s="91"/>
      <c r="AT307" s="91"/>
      <c r="AU307" s="91"/>
      <c r="AV307" s="91"/>
      <c r="AW307" s="91"/>
      <c r="AX307" s="91"/>
      <c r="AY307" s="91"/>
    </row>
    <row r="308">
      <c r="A308" s="91"/>
      <c r="B308" s="91"/>
      <c r="C308" s="91"/>
      <c r="D308" s="91"/>
      <c r="E308" s="91"/>
      <c r="F308" s="91"/>
      <c r="G308" s="91"/>
      <c r="H308" s="93"/>
      <c r="I308" s="91"/>
      <c r="J308" s="91"/>
      <c r="K308" s="91"/>
      <c r="L308" s="91"/>
      <c r="M308" s="91"/>
      <c r="N308" s="91"/>
      <c r="O308" s="91"/>
      <c r="P308" s="91"/>
      <c r="Q308" s="91"/>
      <c r="R308" s="91"/>
      <c r="S308" s="91"/>
      <c r="T308" s="91"/>
      <c r="U308" s="91"/>
      <c r="V308" s="91"/>
      <c r="W308" s="91"/>
      <c r="X308" s="91"/>
      <c r="Y308" s="91"/>
      <c r="Z308" s="93"/>
      <c r="AA308" s="91"/>
      <c r="AB308" s="91"/>
      <c r="AC308" s="91"/>
      <c r="AD308" s="91"/>
      <c r="AE308" s="91"/>
      <c r="AF308" s="128"/>
      <c r="AG308" s="93"/>
      <c r="AH308" s="91"/>
      <c r="AI308" s="91"/>
      <c r="AJ308" s="91"/>
      <c r="AK308" s="91"/>
      <c r="AL308" s="91"/>
      <c r="AM308" s="91"/>
      <c r="AN308" s="91"/>
      <c r="AO308" s="91"/>
      <c r="AP308" s="91"/>
      <c r="AQ308" s="91"/>
      <c r="AR308" s="91"/>
      <c r="AS308" s="91"/>
      <c r="AT308" s="91"/>
      <c r="AU308" s="91"/>
      <c r="AV308" s="91"/>
      <c r="AW308" s="91"/>
      <c r="AX308" s="91"/>
      <c r="AY308" s="91"/>
    </row>
    <row r="309">
      <c r="A309" s="91"/>
      <c r="B309" s="91"/>
      <c r="C309" s="91"/>
      <c r="D309" s="91"/>
      <c r="E309" s="91"/>
      <c r="F309" s="91"/>
      <c r="G309" s="91"/>
      <c r="H309" s="93"/>
      <c r="I309" s="91"/>
      <c r="J309" s="91"/>
      <c r="K309" s="91"/>
      <c r="L309" s="91"/>
      <c r="M309" s="91"/>
      <c r="N309" s="91"/>
      <c r="O309" s="91"/>
      <c r="P309" s="91"/>
      <c r="Q309" s="91"/>
      <c r="R309" s="91"/>
      <c r="S309" s="91"/>
      <c r="T309" s="91"/>
      <c r="U309" s="91"/>
      <c r="V309" s="91"/>
      <c r="W309" s="91"/>
      <c r="X309" s="91"/>
      <c r="Y309" s="91"/>
      <c r="Z309" s="93"/>
      <c r="AA309" s="91"/>
      <c r="AB309" s="91"/>
      <c r="AC309" s="91"/>
      <c r="AD309" s="91"/>
      <c r="AE309" s="91"/>
      <c r="AF309" s="128"/>
      <c r="AG309" s="93"/>
      <c r="AH309" s="91"/>
      <c r="AI309" s="91"/>
      <c r="AJ309" s="91"/>
      <c r="AK309" s="91"/>
      <c r="AL309" s="91"/>
      <c r="AM309" s="91"/>
      <c r="AN309" s="91"/>
      <c r="AO309" s="91"/>
      <c r="AP309" s="91"/>
      <c r="AQ309" s="91"/>
      <c r="AR309" s="91"/>
      <c r="AS309" s="91"/>
      <c r="AT309" s="91"/>
      <c r="AU309" s="91"/>
      <c r="AV309" s="91"/>
      <c r="AW309" s="91"/>
      <c r="AX309" s="91"/>
      <c r="AY309" s="91"/>
    </row>
    <row r="310">
      <c r="A310" s="91"/>
      <c r="B310" s="91"/>
      <c r="C310" s="91"/>
      <c r="D310" s="91"/>
      <c r="E310" s="91"/>
      <c r="F310" s="91"/>
      <c r="G310" s="91"/>
      <c r="H310" s="93"/>
      <c r="I310" s="91"/>
      <c r="J310" s="91"/>
      <c r="K310" s="91"/>
      <c r="L310" s="91"/>
      <c r="M310" s="91"/>
      <c r="N310" s="91"/>
      <c r="O310" s="91"/>
      <c r="P310" s="91"/>
      <c r="Q310" s="91"/>
      <c r="R310" s="91"/>
      <c r="S310" s="91"/>
      <c r="T310" s="91"/>
      <c r="U310" s="91"/>
      <c r="V310" s="91"/>
      <c r="W310" s="91"/>
      <c r="X310" s="91"/>
      <c r="Y310" s="91"/>
      <c r="Z310" s="93"/>
      <c r="AA310" s="91"/>
      <c r="AB310" s="91"/>
      <c r="AC310" s="91"/>
      <c r="AD310" s="91"/>
      <c r="AE310" s="91"/>
      <c r="AF310" s="128"/>
      <c r="AG310" s="93"/>
      <c r="AH310" s="91"/>
      <c r="AI310" s="91"/>
      <c r="AJ310" s="91"/>
      <c r="AK310" s="91"/>
      <c r="AL310" s="91"/>
      <c r="AM310" s="91"/>
      <c r="AN310" s="91"/>
      <c r="AO310" s="91"/>
      <c r="AP310" s="91"/>
      <c r="AQ310" s="91"/>
      <c r="AR310" s="91"/>
      <c r="AS310" s="91"/>
      <c r="AT310" s="91"/>
      <c r="AU310" s="91"/>
      <c r="AV310" s="91"/>
      <c r="AW310" s="91"/>
      <c r="AX310" s="91"/>
      <c r="AY310" s="91"/>
    </row>
    <row r="311">
      <c r="A311" s="91"/>
      <c r="B311" s="91"/>
      <c r="C311" s="91"/>
      <c r="D311" s="91"/>
      <c r="E311" s="91"/>
      <c r="F311" s="91"/>
      <c r="G311" s="91"/>
      <c r="H311" s="93"/>
      <c r="I311" s="91"/>
      <c r="J311" s="91"/>
      <c r="K311" s="91"/>
      <c r="L311" s="91"/>
      <c r="M311" s="91"/>
      <c r="N311" s="91"/>
      <c r="O311" s="91"/>
      <c r="P311" s="91"/>
      <c r="Q311" s="91"/>
      <c r="R311" s="91"/>
      <c r="S311" s="91"/>
      <c r="T311" s="91"/>
      <c r="U311" s="91"/>
      <c r="V311" s="91"/>
      <c r="W311" s="91"/>
      <c r="X311" s="91"/>
      <c r="Y311" s="91"/>
      <c r="Z311" s="93"/>
      <c r="AA311" s="91"/>
      <c r="AB311" s="91"/>
      <c r="AC311" s="91"/>
      <c r="AD311" s="91"/>
      <c r="AE311" s="91"/>
      <c r="AF311" s="128"/>
      <c r="AG311" s="93"/>
      <c r="AH311" s="91"/>
      <c r="AI311" s="91"/>
      <c r="AJ311" s="91"/>
      <c r="AK311" s="91"/>
      <c r="AL311" s="91"/>
      <c r="AM311" s="91"/>
      <c r="AN311" s="91"/>
      <c r="AO311" s="91"/>
      <c r="AP311" s="91"/>
      <c r="AQ311" s="91"/>
      <c r="AR311" s="91"/>
      <c r="AS311" s="91"/>
      <c r="AT311" s="91"/>
      <c r="AU311" s="91"/>
      <c r="AV311" s="91"/>
      <c r="AW311" s="91"/>
      <c r="AX311" s="91"/>
      <c r="AY311" s="91"/>
    </row>
    <row r="312">
      <c r="A312" s="91"/>
      <c r="B312" s="91"/>
      <c r="C312" s="91"/>
      <c r="D312" s="91"/>
      <c r="E312" s="91"/>
      <c r="F312" s="91"/>
      <c r="G312" s="91"/>
      <c r="H312" s="93"/>
      <c r="I312" s="91"/>
      <c r="J312" s="91"/>
      <c r="K312" s="91"/>
      <c r="L312" s="91"/>
      <c r="M312" s="91"/>
      <c r="N312" s="91"/>
      <c r="O312" s="91"/>
      <c r="P312" s="91"/>
      <c r="Q312" s="91"/>
      <c r="R312" s="91"/>
      <c r="S312" s="91"/>
      <c r="T312" s="91"/>
      <c r="U312" s="91"/>
      <c r="V312" s="91"/>
      <c r="W312" s="91"/>
      <c r="X312" s="91"/>
      <c r="Y312" s="91"/>
      <c r="Z312" s="93"/>
      <c r="AA312" s="91"/>
      <c r="AB312" s="91"/>
      <c r="AC312" s="91"/>
      <c r="AD312" s="91"/>
      <c r="AE312" s="91"/>
      <c r="AF312" s="128"/>
      <c r="AG312" s="93"/>
      <c r="AH312" s="91"/>
      <c r="AI312" s="91"/>
      <c r="AJ312" s="91"/>
      <c r="AK312" s="91"/>
      <c r="AL312" s="91"/>
      <c r="AM312" s="91"/>
      <c r="AN312" s="91"/>
      <c r="AO312" s="91"/>
      <c r="AP312" s="91"/>
      <c r="AQ312" s="91"/>
      <c r="AR312" s="91"/>
      <c r="AS312" s="91"/>
      <c r="AT312" s="91"/>
      <c r="AU312" s="91"/>
      <c r="AV312" s="91"/>
      <c r="AW312" s="91"/>
      <c r="AX312" s="91"/>
      <c r="AY312" s="91"/>
    </row>
    <row r="313">
      <c r="A313" s="91"/>
      <c r="B313" s="91"/>
      <c r="C313" s="91"/>
      <c r="D313" s="91"/>
      <c r="E313" s="91"/>
      <c r="F313" s="91"/>
      <c r="G313" s="91"/>
      <c r="H313" s="93"/>
      <c r="I313" s="91"/>
      <c r="J313" s="91"/>
      <c r="K313" s="91"/>
      <c r="L313" s="91"/>
      <c r="M313" s="91"/>
      <c r="N313" s="91"/>
      <c r="O313" s="91"/>
      <c r="P313" s="91"/>
      <c r="Q313" s="91"/>
      <c r="R313" s="91"/>
      <c r="S313" s="91"/>
      <c r="T313" s="91"/>
      <c r="U313" s="91"/>
      <c r="V313" s="91"/>
      <c r="W313" s="91"/>
      <c r="X313" s="91"/>
      <c r="Y313" s="91"/>
      <c r="Z313" s="93"/>
      <c r="AA313" s="91"/>
      <c r="AB313" s="91"/>
      <c r="AC313" s="91"/>
      <c r="AD313" s="91"/>
      <c r="AE313" s="91"/>
      <c r="AF313" s="128"/>
      <c r="AG313" s="93"/>
      <c r="AH313" s="91"/>
      <c r="AI313" s="91"/>
      <c r="AJ313" s="91"/>
      <c r="AK313" s="91"/>
      <c r="AL313" s="91"/>
      <c r="AM313" s="91"/>
      <c r="AN313" s="91"/>
      <c r="AO313" s="91"/>
      <c r="AP313" s="91"/>
      <c r="AQ313" s="91"/>
      <c r="AR313" s="91"/>
      <c r="AS313" s="91"/>
      <c r="AT313" s="91"/>
      <c r="AU313" s="91"/>
      <c r="AV313" s="91"/>
      <c r="AW313" s="91"/>
      <c r="AX313" s="91"/>
      <c r="AY313" s="91"/>
    </row>
    <row r="314">
      <c r="A314" s="91"/>
      <c r="B314" s="91"/>
      <c r="C314" s="91"/>
      <c r="D314" s="91"/>
      <c r="E314" s="91"/>
      <c r="F314" s="91"/>
      <c r="G314" s="91"/>
      <c r="H314" s="93"/>
      <c r="I314" s="91"/>
      <c r="J314" s="91"/>
      <c r="K314" s="91"/>
      <c r="L314" s="91"/>
      <c r="M314" s="91"/>
      <c r="N314" s="91"/>
      <c r="O314" s="91"/>
      <c r="P314" s="91"/>
      <c r="Q314" s="91"/>
      <c r="R314" s="91"/>
      <c r="S314" s="91"/>
      <c r="T314" s="91"/>
      <c r="U314" s="91"/>
      <c r="V314" s="91"/>
      <c r="W314" s="91"/>
      <c r="X314" s="91"/>
      <c r="Y314" s="91"/>
      <c r="Z314" s="93"/>
      <c r="AA314" s="91"/>
      <c r="AB314" s="91"/>
      <c r="AC314" s="91"/>
      <c r="AD314" s="91"/>
      <c r="AE314" s="91"/>
      <c r="AF314" s="128"/>
      <c r="AG314" s="93"/>
      <c r="AH314" s="91"/>
      <c r="AI314" s="91"/>
      <c r="AJ314" s="91"/>
      <c r="AK314" s="91"/>
      <c r="AL314" s="91"/>
      <c r="AM314" s="91"/>
      <c r="AN314" s="91"/>
      <c r="AO314" s="91"/>
      <c r="AP314" s="91"/>
      <c r="AQ314" s="91"/>
      <c r="AR314" s="91"/>
      <c r="AS314" s="91"/>
      <c r="AT314" s="91"/>
      <c r="AU314" s="91"/>
      <c r="AV314" s="91"/>
      <c r="AW314" s="91"/>
      <c r="AX314" s="91"/>
      <c r="AY314" s="91"/>
    </row>
    <row r="315">
      <c r="A315" s="91"/>
      <c r="B315" s="91"/>
      <c r="C315" s="91"/>
      <c r="D315" s="91"/>
      <c r="E315" s="91"/>
      <c r="F315" s="91"/>
      <c r="G315" s="91"/>
      <c r="H315" s="93"/>
      <c r="I315" s="91"/>
      <c r="J315" s="91"/>
      <c r="K315" s="91"/>
      <c r="L315" s="91"/>
      <c r="M315" s="91"/>
      <c r="N315" s="91"/>
      <c r="O315" s="91"/>
      <c r="P315" s="91"/>
      <c r="Q315" s="91"/>
      <c r="R315" s="91"/>
      <c r="S315" s="91"/>
      <c r="T315" s="91"/>
      <c r="U315" s="91"/>
      <c r="V315" s="91"/>
      <c r="W315" s="91"/>
      <c r="X315" s="91"/>
      <c r="Y315" s="91"/>
      <c r="Z315" s="93"/>
      <c r="AA315" s="91"/>
      <c r="AB315" s="91"/>
      <c r="AC315" s="91"/>
      <c r="AD315" s="91"/>
      <c r="AE315" s="91"/>
      <c r="AF315" s="128"/>
      <c r="AG315" s="93"/>
      <c r="AH315" s="91"/>
      <c r="AI315" s="91"/>
      <c r="AJ315" s="91"/>
      <c r="AK315" s="91"/>
      <c r="AL315" s="91"/>
      <c r="AM315" s="91"/>
      <c r="AN315" s="91"/>
      <c r="AO315" s="91"/>
      <c r="AP315" s="91"/>
      <c r="AQ315" s="91"/>
      <c r="AR315" s="91"/>
      <c r="AS315" s="91"/>
      <c r="AT315" s="91"/>
      <c r="AU315" s="91"/>
      <c r="AV315" s="91"/>
      <c r="AW315" s="91"/>
      <c r="AX315" s="91"/>
      <c r="AY315" s="91"/>
    </row>
    <row r="316">
      <c r="A316" s="91"/>
      <c r="B316" s="91"/>
      <c r="C316" s="91"/>
      <c r="D316" s="91"/>
      <c r="E316" s="91"/>
      <c r="F316" s="91"/>
      <c r="G316" s="91"/>
      <c r="H316" s="93"/>
      <c r="I316" s="91"/>
      <c r="J316" s="91"/>
      <c r="K316" s="91"/>
      <c r="L316" s="91"/>
      <c r="M316" s="91"/>
      <c r="N316" s="91"/>
      <c r="O316" s="91"/>
      <c r="P316" s="91"/>
      <c r="Q316" s="91"/>
      <c r="R316" s="91"/>
      <c r="S316" s="91"/>
      <c r="T316" s="91"/>
      <c r="U316" s="91"/>
      <c r="V316" s="91"/>
      <c r="W316" s="91"/>
      <c r="X316" s="91"/>
      <c r="Y316" s="91"/>
      <c r="Z316" s="93"/>
      <c r="AA316" s="91"/>
      <c r="AB316" s="91"/>
      <c r="AC316" s="91"/>
      <c r="AD316" s="91"/>
      <c r="AE316" s="91"/>
      <c r="AF316" s="128"/>
      <c r="AG316" s="93"/>
      <c r="AH316" s="91"/>
      <c r="AI316" s="91"/>
      <c r="AJ316" s="91"/>
      <c r="AK316" s="91"/>
      <c r="AL316" s="91"/>
      <c r="AM316" s="91"/>
      <c r="AN316" s="91"/>
      <c r="AO316" s="91"/>
      <c r="AP316" s="91"/>
      <c r="AQ316" s="91"/>
      <c r="AR316" s="91"/>
      <c r="AS316" s="91"/>
      <c r="AT316" s="91"/>
      <c r="AU316" s="91"/>
      <c r="AV316" s="91"/>
      <c r="AW316" s="91"/>
      <c r="AX316" s="91"/>
      <c r="AY316" s="91"/>
    </row>
    <row r="317">
      <c r="A317" s="91"/>
      <c r="B317" s="91"/>
      <c r="C317" s="91"/>
      <c r="D317" s="91"/>
      <c r="E317" s="91"/>
      <c r="F317" s="91"/>
      <c r="G317" s="91"/>
      <c r="H317" s="93"/>
      <c r="I317" s="91"/>
      <c r="J317" s="91"/>
      <c r="K317" s="91"/>
      <c r="L317" s="91"/>
      <c r="M317" s="91"/>
      <c r="N317" s="91"/>
      <c r="O317" s="91"/>
      <c r="P317" s="91"/>
      <c r="Q317" s="91"/>
      <c r="R317" s="91"/>
      <c r="S317" s="91"/>
      <c r="T317" s="91"/>
      <c r="U317" s="91"/>
      <c r="V317" s="91"/>
      <c r="W317" s="91"/>
      <c r="X317" s="91"/>
      <c r="Y317" s="91"/>
      <c r="Z317" s="93"/>
      <c r="AA317" s="91"/>
      <c r="AB317" s="91"/>
      <c r="AC317" s="91"/>
      <c r="AD317" s="91"/>
      <c r="AE317" s="91"/>
      <c r="AF317" s="128"/>
      <c r="AG317" s="93"/>
      <c r="AH317" s="91"/>
      <c r="AI317" s="91"/>
      <c r="AJ317" s="91"/>
      <c r="AK317" s="91"/>
      <c r="AL317" s="91"/>
      <c r="AM317" s="91"/>
      <c r="AN317" s="91"/>
      <c r="AO317" s="91"/>
      <c r="AP317" s="91"/>
      <c r="AQ317" s="91"/>
      <c r="AR317" s="91"/>
      <c r="AS317" s="91"/>
      <c r="AT317" s="91"/>
      <c r="AU317" s="91"/>
      <c r="AV317" s="91"/>
      <c r="AW317" s="91"/>
      <c r="AX317" s="91"/>
      <c r="AY317" s="91"/>
    </row>
    <row r="318">
      <c r="A318" s="91"/>
      <c r="B318" s="91"/>
      <c r="C318" s="91"/>
      <c r="D318" s="91"/>
      <c r="E318" s="91"/>
      <c r="F318" s="91"/>
      <c r="G318" s="91"/>
      <c r="H318" s="93"/>
      <c r="I318" s="91"/>
      <c r="J318" s="91"/>
      <c r="K318" s="91"/>
      <c r="L318" s="91"/>
      <c r="M318" s="91"/>
      <c r="N318" s="91"/>
      <c r="O318" s="91"/>
      <c r="P318" s="91"/>
      <c r="Q318" s="91"/>
      <c r="R318" s="91"/>
      <c r="S318" s="91"/>
      <c r="T318" s="91"/>
      <c r="U318" s="91"/>
      <c r="V318" s="91"/>
      <c r="W318" s="91"/>
      <c r="X318" s="91"/>
      <c r="Y318" s="91"/>
      <c r="Z318" s="93"/>
      <c r="AA318" s="91"/>
      <c r="AB318" s="91"/>
      <c r="AC318" s="91"/>
      <c r="AD318" s="91"/>
      <c r="AE318" s="91"/>
      <c r="AF318" s="128"/>
      <c r="AG318" s="93"/>
      <c r="AH318" s="91"/>
      <c r="AI318" s="91"/>
      <c r="AJ318" s="91"/>
      <c r="AK318" s="91"/>
      <c r="AL318" s="91"/>
      <c r="AM318" s="91"/>
      <c r="AN318" s="91"/>
      <c r="AO318" s="91"/>
      <c r="AP318" s="91"/>
      <c r="AQ318" s="91"/>
      <c r="AR318" s="91"/>
      <c r="AS318" s="91"/>
      <c r="AT318" s="91"/>
      <c r="AU318" s="91"/>
      <c r="AV318" s="91"/>
      <c r="AW318" s="91"/>
      <c r="AX318" s="91"/>
      <c r="AY318" s="91"/>
    </row>
    <row r="319">
      <c r="A319" s="91"/>
      <c r="B319" s="91"/>
      <c r="C319" s="91"/>
      <c r="D319" s="91"/>
      <c r="E319" s="91"/>
      <c r="F319" s="91"/>
      <c r="G319" s="91"/>
      <c r="H319" s="93"/>
      <c r="I319" s="91"/>
      <c r="J319" s="91"/>
      <c r="K319" s="91"/>
      <c r="L319" s="91"/>
      <c r="M319" s="91"/>
      <c r="N319" s="91"/>
      <c r="O319" s="91"/>
      <c r="P319" s="91"/>
      <c r="Q319" s="91"/>
      <c r="R319" s="91"/>
      <c r="S319" s="91"/>
      <c r="T319" s="91"/>
      <c r="U319" s="91"/>
      <c r="V319" s="91"/>
      <c r="W319" s="91"/>
      <c r="X319" s="91"/>
      <c r="Y319" s="91"/>
      <c r="Z319" s="93"/>
      <c r="AA319" s="91"/>
      <c r="AB319" s="91"/>
      <c r="AC319" s="91"/>
      <c r="AD319" s="91"/>
      <c r="AE319" s="91"/>
      <c r="AF319" s="128"/>
      <c r="AG319" s="93"/>
      <c r="AH319" s="91"/>
      <c r="AI319" s="91"/>
      <c r="AJ319" s="91"/>
      <c r="AK319" s="91"/>
      <c r="AL319" s="91"/>
      <c r="AM319" s="91"/>
      <c r="AN319" s="91"/>
      <c r="AO319" s="91"/>
      <c r="AP319" s="91"/>
      <c r="AQ319" s="91"/>
      <c r="AR319" s="91"/>
      <c r="AS319" s="91"/>
      <c r="AT319" s="91"/>
      <c r="AU319" s="91"/>
      <c r="AV319" s="91"/>
      <c r="AW319" s="91"/>
      <c r="AX319" s="91"/>
      <c r="AY319" s="91"/>
    </row>
    <row r="320">
      <c r="A320" s="91"/>
      <c r="B320" s="91"/>
      <c r="C320" s="91"/>
      <c r="D320" s="91"/>
      <c r="E320" s="91"/>
      <c r="F320" s="91"/>
      <c r="G320" s="91"/>
      <c r="H320" s="93"/>
      <c r="I320" s="91"/>
      <c r="J320" s="91"/>
      <c r="K320" s="91"/>
      <c r="L320" s="91"/>
      <c r="M320" s="91"/>
      <c r="N320" s="91"/>
      <c r="O320" s="91"/>
      <c r="P320" s="91"/>
      <c r="Q320" s="91"/>
      <c r="R320" s="91"/>
      <c r="S320" s="91"/>
      <c r="T320" s="91"/>
      <c r="U320" s="91"/>
      <c r="V320" s="91"/>
      <c r="W320" s="91"/>
      <c r="X320" s="91"/>
      <c r="Y320" s="91"/>
      <c r="Z320" s="93"/>
      <c r="AA320" s="91"/>
      <c r="AB320" s="91"/>
      <c r="AC320" s="91"/>
      <c r="AD320" s="91"/>
      <c r="AE320" s="91"/>
      <c r="AF320" s="128"/>
      <c r="AG320" s="93"/>
      <c r="AH320" s="91"/>
      <c r="AI320" s="91"/>
      <c r="AJ320" s="91"/>
      <c r="AK320" s="91"/>
      <c r="AL320" s="91"/>
      <c r="AM320" s="91"/>
      <c r="AN320" s="91"/>
      <c r="AO320" s="91"/>
      <c r="AP320" s="91"/>
      <c r="AQ320" s="91"/>
      <c r="AR320" s="91"/>
      <c r="AS320" s="91"/>
      <c r="AT320" s="91"/>
      <c r="AU320" s="91"/>
      <c r="AV320" s="91"/>
      <c r="AW320" s="91"/>
      <c r="AX320" s="91"/>
      <c r="AY320" s="91"/>
    </row>
    <row r="321">
      <c r="A321" s="91"/>
      <c r="B321" s="91"/>
      <c r="C321" s="91"/>
      <c r="D321" s="91"/>
      <c r="E321" s="91"/>
      <c r="F321" s="91"/>
      <c r="G321" s="91"/>
      <c r="H321" s="93"/>
      <c r="I321" s="91"/>
      <c r="J321" s="91"/>
      <c r="K321" s="91"/>
      <c r="L321" s="91"/>
      <c r="M321" s="91"/>
      <c r="N321" s="91"/>
      <c r="O321" s="91"/>
      <c r="P321" s="91"/>
      <c r="Q321" s="91"/>
      <c r="R321" s="91"/>
      <c r="S321" s="91"/>
      <c r="T321" s="91"/>
      <c r="U321" s="91"/>
      <c r="V321" s="91"/>
      <c r="W321" s="91"/>
      <c r="X321" s="91"/>
      <c r="Y321" s="91"/>
      <c r="Z321" s="93"/>
      <c r="AA321" s="91"/>
      <c r="AB321" s="91"/>
      <c r="AC321" s="91"/>
      <c r="AD321" s="91"/>
      <c r="AE321" s="91"/>
      <c r="AF321" s="128"/>
      <c r="AG321" s="93"/>
      <c r="AH321" s="91"/>
      <c r="AI321" s="91"/>
      <c r="AJ321" s="91"/>
      <c r="AK321" s="91"/>
      <c r="AL321" s="91"/>
      <c r="AM321" s="91"/>
      <c r="AN321" s="91"/>
      <c r="AO321" s="91"/>
      <c r="AP321" s="91"/>
      <c r="AQ321" s="91"/>
      <c r="AR321" s="91"/>
      <c r="AS321" s="91"/>
      <c r="AT321" s="91"/>
      <c r="AU321" s="91"/>
      <c r="AV321" s="91"/>
      <c r="AW321" s="91"/>
      <c r="AX321" s="91"/>
      <c r="AY321" s="91"/>
    </row>
    <row r="322">
      <c r="A322" s="91"/>
      <c r="B322" s="91"/>
      <c r="C322" s="91"/>
      <c r="D322" s="91"/>
      <c r="E322" s="91"/>
      <c r="F322" s="91"/>
      <c r="G322" s="91"/>
      <c r="H322" s="93"/>
      <c r="I322" s="91"/>
      <c r="J322" s="91"/>
      <c r="K322" s="91"/>
      <c r="L322" s="91"/>
      <c r="M322" s="91"/>
      <c r="N322" s="91"/>
      <c r="O322" s="91"/>
      <c r="P322" s="91"/>
      <c r="Q322" s="91"/>
      <c r="R322" s="91"/>
      <c r="S322" s="91"/>
      <c r="T322" s="91"/>
      <c r="U322" s="91"/>
      <c r="V322" s="91"/>
      <c r="W322" s="91"/>
      <c r="X322" s="91"/>
      <c r="Y322" s="91"/>
      <c r="Z322" s="93"/>
      <c r="AA322" s="91"/>
      <c r="AB322" s="91"/>
      <c r="AC322" s="91"/>
      <c r="AD322" s="91"/>
      <c r="AE322" s="91"/>
      <c r="AF322" s="128"/>
      <c r="AG322" s="93"/>
      <c r="AH322" s="91"/>
      <c r="AI322" s="91"/>
      <c r="AJ322" s="91"/>
      <c r="AK322" s="91"/>
      <c r="AL322" s="91"/>
      <c r="AM322" s="91"/>
      <c r="AN322" s="91"/>
      <c r="AO322" s="91"/>
      <c r="AP322" s="91"/>
      <c r="AQ322" s="91"/>
      <c r="AR322" s="91"/>
      <c r="AS322" s="91"/>
      <c r="AT322" s="91"/>
      <c r="AU322" s="91"/>
      <c r="AV322" s="91"/>
      <c r="AW322" s="91"/>
      <c r="AX322" s="91"/>
      <c r="AY322" s="91"/>
    </row>
    <row r="323">
      <c r="A323" s="91"/>
      <c r="B323" s="91"/>
      <c r="C323" s="91"/>
      <c r="D323" s="91"/>
      <c r="E323" s="91"/>
      <c r="F323" s="91"/>
      <c r="G323" s="91"/>
      <c r="H323" s="93"/>
      <c r="I323" s="91"/>
      <c r="J323" s="91"/>
      <c r="K323" s="91"/>
      <c r="L323" s="91"/>
      <c r="M323" s="91"/>
      <c r="N323" s="91"/>
      <c r="O323" s="91"/>
      <c r="P323" s="91"/>
      <c r="Q323" s="91"/>
      <c r="R323" s="91"/>
      <c r="S323" s="91"/>
      <c r="T323" s="91"/>
      <c r="U323" s="91"/>
      <c r="V323" s="91"/>
      <c r="W323" s="91"/>
      <c r="X323" s="91"/>
      <c r="Y323" s="91"/>
      <c r="Z323" s="93"/>
      <c r="AA323" s="91"/>
      <c r="AB323" s="91"/>
      <c r="AC323" s="91"/>
      <c r="AD323" s="91"/>
      <c r="AE323" s="91"/>
      <c r="AF323" s="128"/>
      <c r="AG323" s="93"/>
      <c r="AH323" s="91"/>
      <c r="AI323" s="91"/>
      <c r="AJ323" s="91"/>
      <c r="AK323" s="91"/>
      <c r="AL323" s="91"/>
      <c r="AM323" s="91"/>
      <c r="AN323" s="91"/>
      <c r="AO323" s="91"/>
      <c r="AP323" s="91"/>
      <c r="AQ323" s="91"/>
      <c r="AR323" s="91"/>
      <c r="AS323" s="91"/>
      <c r="AT323" s="91"/>
      <c r="AU323" s="91"/>
      <c r="AV323" s="91"/>
      <c r="AW323" s="91"/>
      <c r="AX323" s="91"/>
      <c r="AY323" s="91"/>
    </row>
    <row r="324">
      <c r="A324" s="91"/>
      <c r="B324" s="91"/>
      <c r="C324" s="91"/>
      <c r="D324" s="91"/>
      <c r="E324" s="91"/>
      <c r="F324" s="91"/>
      <c r="G324" s="91"/>
      <c r="H324" s="93"/>
      <c r="I324" s="91"/>
      <c r="J324" s="91"/>
      <c r="K324" s="91"/>
      <c r="L324" s="91"/>
      <c r="M324" s="91"/>
      <c r="N324" s="91"/>
      <c r="O324" s="91"/>
      <c r="P324" s="91"/>
      <c r="Q324" s="91"/>
      <c r="R324" s="91"/>
      <c r="S324" s="91"/>
      <c r="T324" s="91"/>
      <c r="U324" s="91"/>
      <c r="V324" s="91"/>
      <c r="W324" s="91"/>
      <c r="X324" s="91"/>
      <c r="Y324" s="91"/>
      <c r="Z324" s="93"/>
      <c r="AA324" s="91"/>
      <c r="AB324" s="91"/>
      <c r="AC324" s="91"/>
      <c r="AD324" s="91"/>
      <c r="AE324" s="91"/>
      <c r="AF324" s="128"/>
      <c r="AG324" s="93"/>
      <c r="AH324" s="91"/>
      <c r="AI324" s="91"/>
      <c r="AJ324" s="91"/>
      <c r="AK324" s="91"/>
      <c r="AL324" s="91"/>
      <c r="AM324" s="91"/>
      <c r="AN324" s="91"/>
      <c r="AO324" s="91"/>
      <c r="AP324" s="91"/>
      <c r="AQ324" s="91"/>
      <c r="AR324" s="91"/>
      <c r="AS324" s="91"/>
      <c r="AT324" s="91"/>
      <c r="AU324" s="91"/>
      <c r="AV324" s="91"/>
      <c r="AW324" s="91"/>
      <c r="AX324" s="91"/>
      <c r="AY324" s="91"/>
    </row>
    <row r="325">
      <c r="A325" s="91"/>
      <c r="B325" s="91"/>
      <c r="C325" s="91"/>
      <c r="D325" s="91"/>
      <c r="E325" s="91"/>
      <c r="F325" s="91"/>
      <c r="G325" s="91"/>
      <c r="H325" s="93"/>
      <c r="I325" s="91"/>
      <c r="J325" s="91"/>
      <c r="K325" s="91"/>
      <c r="L325" s="91"/>
      <c r="M325" s="91"/>
      <c r="N325" s="91"/>
      <c r="O325" s="91"/>
      <c r="P325" s="91"/>
      <c r="Q325" s="91"/>
      <c r="R325" s="91"/>
      <c r="S325" s="91"/>
      <c r="T325" s="91"/>
      <c r="U325" s="91"/>
      <c r="V325" s="91"/>
      <c r="W325" s="91"/>
      <c r="X325" s="91"/>
      <c r="Y325" s="91"/>
      <c r="Z325" s="93"/>
      <c r="AA325" s="91"/>
      <c r="AB325" s="91"/>
      <c r="AC325" s="91"/>
      <c r="AD325" s="91"/>
      <c r="AE325" s="91"/>
      <c r="AF325" s="128"/>
      <c r="AG325" s="93"/>
      <c r="AH325" s="91"/>
      <c r="AI325" s="91"/>
      <c r="AJ325" s="91"/>
      <c r="AK325" s="91"/>
      <c r="AL325" s="91"/>
      <c r="AM325" s="91"/>
      <c r="AN325" s="91"/>
      <c r="AO325" s="91"/>
      <c r="AP325" s="91"/>
      <c r="AQ325" s="91"/>
      <c r="AR325" s="91"/>
      <c r="AS325" s="91"/>
      <c r="AT325" s="91"/>
      <c r="AU325" s="91"/>
      <c r="AV325" s="91"/>
      <c r="AW325" s="91"/>
      <c r="AX325" s="91"/>
      <c r="AY325" s="91"/>
    </row>
    <row r="326">
      <c r="A326" s="91"/>
      <c r="B326" s="91"/>
      <c r="C326" s="91"/>
      <c r="D326" s="91"/>
      <c r="E326" s="91"/>
      <c r="F326" s="91"/>
      <c r="G326" s="91"/>
      <c r="H326" s="93"/>
      <c r="I326" s="91"/>
      <c r="J326" s="91"/>
      <c r="K326" s="91"/>
      <c r="L326" s="91"/>
      <c r="M326" s="91"/>
      <c r="N326" s="91"/>
      <c r="O326" s="91"/>
      <c r="P326" s="91"/>
      <c r="Q326" s="91"/>
      <c r="R326" s="91"/>
      <c r="S326" s="91"/>
      <c r="T326" s="91"/>
      <c r="U326" s="91"/>
      <c r="V326" s="91"/>
      <c r="W326" s="91"/>
      <c r="X326" s="91"/>
      <c r="Y326" s="91"/>
      <c r="Z326" s="93"/>
      <c r="AA326" s="91"/>
      <c r="AB326" s="91"/>
      <c r="AC326" s="91"/>
      <c r="AD326" s="91"/>
      <c r="AE326" s="91"/>
      <c r="AF326" s="128"/>
      <c r="AG326" s="93"/>
      <c r="AH326" s="91"/>
      <c r="AI326" s="91"/>
      <c r="AJ326" s="91"/>
      <c r="AK326" s="91"/>
      <c r="AL326" s="91"/>
      <c r="AM326" s="91"/>
      <c r="AN326" s="91"/>
      <c r="AO326" s="91"/>
      <c r="AP326" s="91"/>
      <c r="AQ326" s="91"/>
      <c r="AR326" s="91"/>
      <c r="AS326" s="91"/>
      <c r="AT326" s="91"/>
      <c r="AU326" s="91"/>
      <c r="AV326" s="91"/>
      <c r="AW326" s="91"/>
      <c r="AX326" s="91"/>
      <c r="AY326" s="91"/>
    </row>
    <row r="327">
      <c r="A327" s="91"/>
      <c r="B327" s="91"/>
      <c r="C327" s="91"/>
      <c r="D327" s="91"/>
      <c r="E327" s="91"/>
      <c r="F327" s="91"/>
      <c r="G327" s="91"/>
      <c r="H327" s="93"/>
      <c r="I327" s="91"/>
      <c r="J327" s="91"/>
      <c r="K327" s="91"/>
      <c r="L327" s="91"/>
      <c r="M327" s="91"/>
      <c r="N327" s="91"/>
      <c r="O327" s="91"/>
      <c r="P327" s="91"/>
      <c r="Q327" s="91"/>
      <c r="R327" s="91"/>
      <c r="S327" s="91"/>
      <c r="T327" s="91"/>
      <c r="U327" s="91"/>
      <c r="V327" s="91"/>
      <c r="W327" s="91"/>
      <c r="X327" s="91"/>
      <c r="Y327" s="91"/>
      <c r="Z327" s="93"/>
      <c r="AA327" s="91"/>
      <c r="AB327" s="91"/>
      <c r="AC327" s="91"/>
      <c r="AD327" s="91"/>
      <c r="AE327" s="91"/>
      <c r="AF327" s="128"/>
      <c r="AG327" s="93"/>
      <c r="AH327" s="91"/>
      <c r="AI327" s="91"/>
      <c r="AJ327" s="91"/>
      <c r="AK327" s="91"/>
      <c r="AL327" s="91"/>
      <c r="AM327" s="91"/>
      <c r="AN327" s="91"/>
      <c r="AO327" s="91"/>
      <c r="AP327" s="91"/>
      <c r="AQ327" s="91"/>
      <c r="AR327" s="91"/>
      <c r="AS327" s="91"/>
      <c r="AT327" s="91"/>
      <c r="AU327" s="91"/>
      <c r="AV327" s="91"/>
      <c r="AW327" s="91"/>
      <c r="AX327" s="91"/>
      <c r="AY327" s="91"/>
    </row>
    <row r="328">
      <c r="A328" s="91"/>
      <c r="B328" s="91"/>
      <c r="C328" s="91"/>
      <c r="D328" s="91"/>
      <c r="E328" s="91"/>
      <c r="F328" s="91"/>
      <c r="G328" s="91"/>
      <c r="H328" s="93"/>
      <c r="I328" s="91"/>
      <c r="J328" s="91"/>
      <c r="K328" s="91"/>
      <c r="L328" s="91"/>
      <c r="M328" s="91"/>
      <c r="N328" s="91"/>
      <c r="O328" s="91"/>
      <c r="P328" s="91"/>
      <c r="Q328" s="91"/>
      <c r="R328" s="91"/>
      <c r="S328" s="91"/>
      <c r="T328" s="91"/>
      <c r="U328" s="91"/>
      <c r="V328" s="91"/>
      <c r="W328" s="91"/>
      <c r="X328" s="91"/>
      <c r="Y328" s="91"/>
      <c r="Z328" s="93"/>
      <c r="AA328" s="91"/>
      <c r="AB328" s="91"/>
      <c r="AC328" s="91"/>
      <c r="AD328" s="91"/>
      <c r="AE328" s="91"/>
      <c r="AF328" s="128"/>
      <c r="AG328" s="93"/>
      <c r="AH328" s="91"/>
      <c r="AI328" s="91"/>
      <c r="AJ328" s="91"/>
      <c r="AK328" s="91"/>
      <c r="AL328" s="91"/>
      <c r="AM328" s="91"/>
      <c r="AN328" s="91"/>
      <c r="AO328" s="91"/>
      <c r="AP328" s="91"/>
      <c r="AQ328" s="91"/>
      <c r="AR328" s="91"/>
      <c r="AS328" s="91"/>
      <c r="AT328" s="91"/>
      <c r="AU328" s="91"/>
      <c r="AV328" s="91"/>
      <c r="AW328" s="91"/>
      <c r="AX328" s="91"/>
      <c r="AY328" s="91"/>
    </row>
    <row r="329">
      <c r="A329" s="91"/>
      <c r="B329" s="91"/>
      <c r="C329" s="91"/>
      <c r="D329" s="91"/>
      <c r="E329" s="91"/>
      <c r="F329" s="91"/>
      <c r="G329" s="91"/>
      <c r="H329" s="93"/>
      <c r="I329" s="91"/>
      <c r="J329" s="91"/>
      <c r="K329" s="91"/>
      <c r="L329" s="91"/>
      <c r="M329" s="91"/>
      <c r="N329" s="91"/>
      <c r="O329" s="91"/>
      <c r="P329" s="91"/>
      <c r="Q329" s="91"/>
      <c r="R329" s="91"/>
      <c r="S329" s="91"/>
      <c r="T329" s="91"/>
      <c r="U329" s="91"/>
      <c r="V329" s="91"/>
      <c r="W329" s="91"/>
      <c r="X329" s="91"/>
      <c r="Y329" s="91"/>
      <c r="Z329" s="93"/>
      <c r="AA329" s="91"/>
      <c r="AB329" s="91"/>
      <c r="AC329" s="91"/>
      <c r="AD329" s="91"/>
      <c r="AE329" s="91"/>
      <c r="AF329" s="128"/>
      <c r="AG329" s="93"/>
      <c r="AH329" s="91"/>
      <c r="AI329" s="91"/>
      <c r="AJ329" s="91"/>
      <c r="AK329" s="91"/>
      <c r="AL329" s="91"/>
      <c r="AM329" s="91"/>
      <c r="AN329" s="91"/>
      <c r="AO329" s="91"/>
      <c r="AP329" s="91"/>
      <c r="AQ329" s="91"/>
      <c r="AR329" s="91"/>
      <c r="AS329" s="91"/>
      <c r="AT329" s="91"/>
      <c r="AU329" s="91"/>
      <c r="AV329" s="91"/>
      <c r="AW329" s="91"/>
      <c r="AX329" s="91"/>
      <c r="AY329" s="91"/>
    </row>
    <row r="330">
      <c r="A330" s="91"/>
      <c r="B330" s="91"/>
      <c r="C330" s="91"/>
      <c r="D330" s="91"/>
      <c r="E330" s="91"/>
      <c r="F330" s="91"/>
      <c r="G330" s="91"/>
      <c r="H330" s="93"/>
      <c r="I330" s="91"/>
      <c r="J330" s="91"/>
      <c r="K330" s="91"/>
      <c r="L330" s="91"/>
      <c r="M330" s="91"/>
      <c r="N330" s="91"/>
      <c r="O330" s="91"/>
      <c r="P330" s="91"/>
      <c r="Q330" s="91"/>
      <c r="R330" s="91"/>
      <c r="S330" s="91"/>
      <c r="T330" s="91"/>
      <c r="U330" s="91"/>
      <c r="V330" s="91"/>
      <c r="W330" s="91"/>
      <c r="X330" s="91"/>
      <c r="Y330" s="91"/>
      <c r="Z330" s="93"/>
      <c r="AA330" s="91"/>
      <c r="AB330" s="91"/>
      <c r="AC330" s="91"/>
      <c r="AD330" s="91"/>
      <c r="AE330" s="91"/>
      <c r="AF330" s="128"/>
      <c r="AG330" s="93"/>
      <c r="AH330" s="91"/>
      <c r="AI330" s="91"/>
      <c r="AJ330" s="91"/>
      <c r="AK330" s="91"/>
      <c r="AL330" s="91"/>
      <c r="AM330" s="91"/>
      <c r="AN330" s="91"/>
      <c r="AO330" s="91"/>
      <c r="AP330" s="91"/>
      <c r="AQ330" s="91"/>
      <c r="AR330" s="91"/>
      <c r="AS330" s="91"/>
      <c r="AT330" s="91"/>
      <c r="AU330" s="91"/>
      <c r="AV330" s="91"/>
      <c r="AW330" s="91"/>
      <c r="AX330" s="91"/>
      <c r="AY330" s="91"/>
    </row>
    <row r="331">
      <c r="A331" s="91"/>
      <c r="B331" s="91"/>
      <c r="C331" s="91"/>
      <c r="D331" s="91"/>
      <c r="E331" s="91"/>
      <c r="F331" s="91"/>
      <c r="G331" s="91"/>
      <c r="H331" s="93"/>
      <c r="I331" s="91"/>
      <c r="J331" s="91"/>
      <c r="K331" s="91"/>
      <c r="L331" s="91"/>
      <c r="M331" s="91"/>
      <c r="N331" s="91"/>
      <c r="O331" s="91"/>
      <c r="P331" s="91"/>
      <c r="Q331" s="91"/>
      <c r="R331" s="91"/>
      <c r="S331" s="91"/>
      <c r="T331" s="91"/>
      <c r="U331" s="91"/>
      <c r="V331" s="91"/>
      <c r="W331" s="91"/>
      <c r="X331" s="91"/>
      <c r="Y331" s="91"/>
      <c r="Z331" s="93"/>
      <c r="AA331" s="91"/>
      <c r="AB331" s="91"/>
      <c r="AC331" s="91"/>
      <c r="AD331" s="91"/>
      <c r="AE331" s="91"/>
      <c r="AF331" s="128"/>
      <c r="AG331" s="93"/>
      <c r="AH331" s="91"/>
      <c r="AI331" s="91"/>
      <c r="AJ331" s="91"/>
      <c r="AK331" s="91"/>
      <c r="AL331" s="91"/>
      <c r="AM331" s="91"/>
      <c r="AN331" s="91"/>
      <c r="AO331" s="91"/>
      <c r="AP331" s="91"/>
      <c r="AQ331" s="91"/>
      <c r="AR331" s="91"/>
      <c r="AS331" s="91"/>
      <c r="AT331" s="91"/>
      <c r="AU331" s="91"/>
      <c r="AV331" s="91"/>
      <c r="AW331" s="91"/>
      <c r="AX331" s="91"/>
      <c r="AY331" s="91"/>
    </row>
    <row r="332">
      <c r="A332" s="91"/>
      <c r="B332" s="91"/>
      <c r="C332" s="91"/>
      <c r="D332" s="91"/>
      <c r="E332" s="91"/>
      <c r="F332" s="91"/>
      <c r="G332" s="91"/>
      <c r="H332" s="93"/>
      <c r="I332" s="91"/>
      <c r="J332" s="91"/>
      <c r="K332" s="91"/>
      <c r="L332" s="91"/>
      <c r="M332" s="91"/>
      <c r="N332" s="91"/>
      <c r="O332" s="91"/>
      <c r="P332" s="91"/>
      <c r="Q332" s="91"/>
      <c r="R332" s="91"/>
      <c r="S332" s="91"/>
      <c r="T332" s="91"/>
      <c r="U332" s="91"/>
      <c r="V332" s="91"/>
      <c r="W332" s="91"/>
      <c r="X332" s="91"/>
      <c r="Y332" s="91"/>
      <c r="Z332" s="93"/>
      <c r="AA332" s="91"/>
      <c r="AB332" s="91"/>
      <c r="AC332" s="91"/>
      <c r="AD332" s="91"/>
      <c r="AE332" s="91"/>
      <c r="AF332" s="128"/>
      <c r="AG332" s="93"/>
      <c r="AH332" s="91"/>
      <c r="AI332" s="91"/>
      <c r="AJ332" s="91"/>
      <c r="AK332" s="91"/>
      <c r="AL332" s="91"/>
      <c r="AM332" s="91"/>
      <c r="AN332" s="91"/>
      <c r="AO332" s="91"/>
      <c r="AP332" s="91"/>
      <c r="AQ332" s="91"/>
      <c r="AR332" s="91"/>
      <c r="AS332" s="91"/>
      <c r="AT332" s="91"/>
      <c r="AU332" s="91"/>
      <c r="AV332" s="91"/>
      <c r="AW332" s="91"/>
      <c r="AX332" s="91"/>
      <c r="AY332" s="91"/>
    </row>
    <row r="333">
      <c r="A333" s="91"/>
      <c r="B333" s="91"/>
      <c r="C333" s="91"/>
      <c r="D333" s="91"/>
      <c r="E333" s="91"/>
      <c r="F333" s="91"/>
      <c r="G333" s="91"/>
      <c r="H333" s="93"/>
      <c r="I333" s="91"/>
      <c r="J333" s="91"/>
      <c r="K333" s="91"/>
      <c r="L333" s="91"/>
      <c r="M333" s="91"/>
      <c r="N333" s="91"/>
      <c r="O333" s="91"/>
      <c r="P333" s="91"/>
      <c r="Q333" s="91"/>
      <c r="R333" s="91"/>
      <c r="S333" s="91"/>
      <c r="T333" s="91"/>
      <c r="U333" s="91"/>
      <c r="V333" s="91"/>
      <c r="W333" s="91"/>
      <c r="X333" s="91"/>
      <c r="Y333" s="91"/>
      <c r="Z333" s="93"/>
      <c r="AA333" s="91"/>
      <c r="AB333" s="91"/>
      <c r="AC333" s="91"/>
      <c r="AD333" s="91"/>
      <c r="AE333" s="91"/>
      <c r="AF333" s="128"/>
      <c r="AG333" s="93"/>
      <c r="AH333" s="91"/>
      <c r="AI333" s="91"/>
      <c r="AJ333" s="91"/>
      <c r="AK333" s="91"/>
      <c r="AL333" s="91"/>
      <c r="AM333" s="91"/>
      <c r="AN333" s="91"/>
      <c r="AO333" s="91"/>
      <c r="AP333" s="91"/>
      <c r="AQ333" s="91"/>
      <c r="AR333" s="91"/>
      <c r="AS333" s="91"/>
      <c r="AT333" s="91"/>
      <c r="AU333" s="91"/>
      <c r="AV333" s="91"/>
      <c r="AW333" s="91"/>
      <c r="AX333" s="91"/>
      <c r="AY333" s="91"/>
    </row>
    <row r="334">
      <c r="A334" s="91"/>
      <c r="B334" s="91"/>
      <c r="C334" s="91"/>
      <c r="D334" s="91"/>
      <c r="E334" s="91"/>
      <c r="F334" s="91"/>
      <c r="G334" s="91"/>
      <c r="H334" s="93"/>
      <c r="I334" s="91"/>
      <c r="J334" s="91"/>
      <c r="K334" s="91"/>
      <c r="L334" s="91"/>
      <c r="M334" s="91"/>
      <c r="N334" s="91"/>
      <c r="O334" s="91"/>
      <c r="P334" s="91"/>
      <c r="Q334" s="91"/>
      <c r="R334" s="91"/>
      <c r="S334" s="91"/>
      <c r="T334" s="91"/>
      <c r="U334" s="91"/>
      <c r="V334" s="91"/>
      <c r="W334" s="91"/>
      <c r="X334" s="91"/>
      <c r="Y334" s="91"/>
      <c r="Z334" s="93"/>
      <c r="AA334" s="91"/>
      <c r="AB334" s="91"/>
      <c r="AC334" s="91"/>
      <c r="AD334" s="91"/>
      <c r="AE334" s="91"/>
      <c r="AF334" s="128"/>
      <c r="AG334" s="93"/>
      <c r="AH334" s="91"/>
      <c r="AI334" s="91"/>
      <c r="AJ334" s="91"/>
      <c r="AK334" s="91"/>
      <c r="AL334" s="91"/>
      <c r="AM334" s="91"/>
      <c r="AN334" s="91"/>
      <c r="AO334" s="91"/>
      <c r="AP334" s="91"/>
      <c r="AQ334" s="91"/>
      <c r="AR334" s="91"/>
      <c r="AS334" s="91"/>
      <c r="AT334" s="91"/>
      <c r="AU334" s="91"/>
      <c r="AV334" s="91"/>
      <c r="AW334" s="91"/>
      <c r="AX334" s="91"/>
      <c r="AY334" s="91"/>
    </row>
    <row r="335">
      <c r="A335" s="91"/>
      <c r="B335" s="91"/>
      <c r="C335" s="91"/>
      <c r="D335" s="91"/>
      <c r="E335" s="91"/>
      <c r="F335" s="91"/>
      <c r="G335" s="91"/>
      <c r="H335" s="93"/>
      <c r="I335" s="91"/>
      <c r="J335" s="91"/>
      <c r="K335" s="91"/>
      <c r="L335" s="91"/>
      <c r="M335" s="91"/>
      <c r="N335" s="91"/>
      <c r="O335" s="91"/>
      <c r="P335" s="91"/>
      <c r="Q335" s="91"/>
      <c r="R335" s="91"/>
      <c r="S335" s="91"/>
      <c r="T335" s="91"/>
      <c r="U335" s="91"/>
      <c r="V335" s="91"/>
      <c r="W335" s="91"/>
      <c r="X335" s="91"/>
      <c r="Y335" s="91"/>
      <c r="Z335" s="93"/>
      <c r="AA335" s="91"/>
      <c r="AB335" s="91"/>
      <c r="AC335" s="91"/>
      <c r="AD335" s="91"/>
      <c r="AE335" s="91"/>
      <c r="AF335" s="128"/>
      <c r="AG335" s="93"/>
      <c r="AH335" s="91"/>
      <c r="AI335" s="91"/>
      <c r="AJ335" s="91"/>
      <c r="AK335" s="91"/>
      <c r="AL335" s="91"/>
      <c r="AM335" s="91"/>
      <c r="AN335" s="91"/>
      <c r="AO335" s="91"/>
      <c r="AP335" s="91"/>
      <c r="AQ335" s="91"/>
      <c r="AR335" s="91"/>
      <c r="AS335" s="91"/>
      <c r="AT335" s="91"/>
      <c r="AU335" s="91"/>
      <c r="AV335" s="91"/>
      <c r="AW335" s="91"/>
      <c r="AX335" s="91"/>
      <c r="AY335" s="91"/>
    </row>
    <row r="336">
      <c r="A336" s="91"/>
      <c r="B336" s="91"/>
      <c r="C336" s="91"/>
      <c r="D336" s="91"/>
      <c r="E336" s="91"/>
      <c r="F336" s="91"/>
      <c r="G336" s="91"/>
      <c r="H336" s="93"/>
      <c r="I336" s="91"/>
      <c r="J336" s="91"/>
      <c r="K336" s="91"/>
      <c r="L336" s="91"/>
      <c r="M336" s="91"/>
      <c r="N336" s="91"/>
      <c r="O336" s="91"/>
      <c r="P336" s="91"/>
      <c r="Q336" s="91"/>
      <c r="R336" s="91"/>
      <c r="S336" s="91"/>
      <c r="T336" s="91"/>
      <c r="U336" s="91"/>
      <c r="V336" s="91"/>
      <c r="W336" s="91"/>
      <c r="X336" s="91"/>
      <c r="Y336" s="91"/>
      <c r="Z336" s="93"/>
      <c r="AA336" s="91"/>
      <c r="AB336" s="91"/>
      <c r="AC336" s="91"/>
      <c r="AD336" s="91"/>
      <c r="AE336" s="91"/>
      <c r="AF336" s="128"/>
      <c r="AG336" s="93"/>
      <c r="AH336" s="91"/>
      <c r="AI336" s="91"/>
      <c r="AJ336" s="91"/>
      <c r="AK336" s="91"/>
      <c r="AL336" s="91"/>
      <c r="AM336" s="91"/>
      <c r="AN336" s="91"/>
      <c r="AO336" s="91"/>
      <c r="AP336" s="91"/>
      <c r="AQ336" s="91"/>
      <c r="AR336" s="91"/>
      <c r="AS336" s="91"/>
      <c r="AT336" s="91"/>
      <c r="AU336" s="91"/>
      <c r="AV336" s="91"/>
      <c r="AW336" s="91"/>
      <c r="AX336" s="91"/>
      <c r="AY336" s="91"/>
    </row>
    <row r="337">
      <c r="A337" s="91"/>
      <c r="B337" s="91"/>
      <c r="C337" s="91"/>
      <c r="D337" s="91"/>
      <c r="E337" s="91"/>
      <c r="F337" s="91"/>
      <c r="G337" s="91"/>
      <c r="H337" s="93"/>
      <c r="I337" s="91"/>
      <c r="J337" s="91"/>
      <c r="K337" s="91"/>
      <c r="L337" s="91"/>
      <c r="M337" s="91"/>
      <c r="N337" s="91"/>
      <c r="O337" s="91"/>
      <c r="P337" s="91"/>
      <c r="Q337" s="91"/>
      <c r="R337" s="91"/>
      <c r="S337" s="91"/>
      <c r="T337" s="91"/>
      <c r="U337" s="91"/>
      <c r="V337" s="91"/>
      <c r="W337" s="91"/>
      <c r="X337" s="91"/>
      <c r="Y337" s="91"/>
      <c r="Z337" s="93"/>
      <c r="AA337" s="91"/>
      <c r="AB337" s="91"/>
      <c r="AC337" s="91"/>
      <c r="AD337" s="91"/>
      <c r="AE337" s="91"/>
      <c r="AF337" s="128"/>
      <c r="AG337" s="93"/>
      <c r="AH337" s="91"/>
      <c r="AI337" s="91"/>
      <c r="AJ337" s="91"/>
      <c r="AK337" s="91"/>
      <c r="AL337" s="91"/>
      <c r="AM337" s="91"/>
      <c r="AN337" s="91"/>
      <c r="AO337" s="91"/>
      <c r="AP337" s="91"/>
      <c r="AQ337" s="91"/>
      <c r="AR337" s="91"/>
      <c r="AS337" s="91"/>
      <c r="AT337" s="91"/>
      <c r="AU337" s="91"/>
      <c r="AV337" s="91"/>
      <c r="AW337" s="91"/>
      <c r="AX337" s="91"/>
      <c r="AY337" s="91"/>
    </row>
    <row r="338">
      <c r="A338" s="91"/>
      <c r="B338" s="91"/>
      <c r="C338" s="91"/>
      <c r="D338" s="91"/>
      <c r="E338" s="91"/>
      <c r="F338" s="91"/>
      <c r="G338" s="91"/>
      <c r="H338" s="93"/>
      <c r="I338" s="91"/>
      <c r="J338" s="91"/>
      <c r="K338" s="91"/>
      <c r="L338" s="91"/>
      <c r="M338" s="91"/>
      <c r="N338" s="91"/>
      <c r="O338" s="91"/>
      <c r="P338" s="91"/>
      <c r="Q338" s="91"/>
      <c r="R338" s="91"/>
      <c r="S338" s="91"/>
      <c r="T338" s="91"/>
      <c r="U338" s="91"/>
      <c r="V338" s="91"/>
      <c r="W338" s="91"/>
      <c r="X338" s="91"/>
      <c r="Y338" s="91"/>
      <c r="Z338" s="93"/>
      <c r="AA338" s="91"/>
      <c r="AB338" s="91"/>
      <c r="AC338" s="91"/>
      <c r="AD338" s="91"/>
      <c r="AE338" s="91"/>
      <c r="AF338" s="128"/>
      <c r="AG338" s="93"/>
      <c r="AH338" s="91"/>
      <c r="AI338" s="91"/>
      <c r="AJ338" s="91"/>
      <c r="AK338" s="91"/>
      <c r="AL338" s="91"/>
      <c r="AM338" s="91"/>
      <c r="AN338" s="91"/>
      <c r="AO338" s="91"/>
      <c r="AP338" s="91"/>
      <c r="AQ338" s="91"/>
      <c r="AR338" s="91"/>
      <c r="AS338" s="91"/>
      <c r="AT338" s="91"/>
      <c r="AU338" s="91"/>
      <c r="AV338" s="91"/>
      <c r="AW338" s="91"/>
      <c r="AX338" s="91"/>
      <c r="AY338" s="91"/>
    </row>
    <row r="339">
      <c r="A339" s="91"/>
      <c r="B339" s="91"/>
      <c r="C339" s="91"/>
      <c r="D339" s="91"/>
      <c r="E339" s="91"/>
      <c r="F339" s="91"/>
      <c r="G339" s="91"/>
      <c r="H339" s="93"/>
      <c r="I339" s="91"/>
      <c r="J339" s="91"/>
      <c r="K339" s="91"/>
      <c r="L339" s="91"/>
      <c r="M339" s="91"/>
      <c r="N339" s="91"/>
      <c r="O339" s="91"/>
      <c r="P339" s="91"/>
      <c r="Q339" s="91"/>
      <c r="R339" s="91"/>
      <c r="S339" s="91"/>
      <c r="T339" s="91"/>
      <c r="U339" s="91"/>
      <c r="V339" s="91"/>
      <c r="W339" s="91"/>
      <c r="X339" s="91"/>
      <c r="Y339" s="91"/>
      <c r="Z339" s="93"/>
      <c r="AA339" s="91"/>
      <c r="AB339" s="91"/>
      <c r="AC339" s="91"/>
      <c r="AD339" s="91"/>
      <c r="AE339" s="91"/>
      <c r="AF339" s="128"/>
      <c r="AG339" s="93"/>
      <c r="AH339" s="91"/>
      <c r="AI339" s="91"/>
      <c r="AJ339" s="91"/>
      <c r="AK339" s="91"/>
      <c r="AL339" s="91"/>
      <c r="AM339" s="91"/>
      <c r="AN339" s="91"/>
      <c r="AO339" s="91"/>
      <c r="AP339" s="91"/>
      <c r="AQ339" s="91"/>
      <c r="AR339" s="91"/>
      <c r="AS339" s="91"/>
      <c r="AT339" s="91"/>
      <c r="AU339" s="91"/>
      <c r="AV339" s="91"/>
      <c r="AW339" s="91"/>
      <c r="AX339" s="91"/>
      <c r="AY339" s="91"/>
    </row>
    <row r="340">
      <c r="A340" s="91"/>
      <c r="B340" s="91"/>
      <c r="C340" s="91"/>
      <c r="D340" s="91"/>
      <c r="E340" s="91"/>
      <c r="F340" s="91"/>
      <c r="G340" s="91"/>
      <c r="H340" s="93"/>
      <c r="I340" s="91"/>
      <c r="J340" s="91"/>
      <c r="K340" s="91"/>
      <c r="L340" s="91"/>
      <c r="M340" s="91"/>
      <c r="N340" s="91"/>
      <c r="O340" s="91"/>
      <c r="P340" s="91"/>
      <c r="Q340" s="91"/>
      <c r="R340" s="91"/>
      <c r="S340" s="91"/>
      <c r="T340" s="91"/>
      <c r="U340" s="91"/>
      <c r="V340" s="91"/>
      <c r="W340" s="91"/>
      <c r="X340" s="91"/>
      <c r="Y340" s="91"/>
      <c r="Z340" s="93"/>
      <c r="AA340" s="91"/>
      <c r="AB340" s="91"/>
      <c r="AC340" s="91"/>
      <c r="AD340" s="91"/>
      <c r="AE340" s="91"/>
      <c r="AF340" s="128"/>
      <c r="AG340" s="93"/>
      <c r="AH340" s="91"/>
      <c r="AI340" s="91"/>
      <c r="AJ340" s="91"/>
      <c r="AK340" s="91"/>
      <c r="AL340" s="91"/>
      <c r="AM340" s="91"/>
      <c r="AN340" s="91"/>
      <c r="AO340" s="91"/>
      <c r="AP340" s="91"/>
      <c r="AQ340" s="91"/>
      <c r="AR340" s="91"/>
      <c r="AS340" s="91"/>
      <c r="AT340" s="91"/>
      <c r="AU340" s="91"/>
      <c r="AV340" s="91"/>
      <c r="AW340" s="91"/>
      <c r="AX340" s="91"/>
      <c r="AY340" s="91"/>
    </row>
    <row r="341">
      <c r="A341" s="91"/>
      <c r="B341" s="91"/>
      <c r="C341" s="91"/>
      <c r="D341" s="91"/>
      <c r="E341" s="91"/>
      <c r="F341" s="91"/>
      <c r="G341" s="91"/>
      <c r="H341" s="93"/>
      <c r="I341" s="91"/>
      <c r="J341" s="91"/>
      <c r="K341" s="91"/>
      <c r="L341" s="91"/>
      <c r="M341" s="91"/>
      <c r="N341" s="91"/>
      <c r="O341" s="91"/>
      <c r="P341" s="91"/>
      <c r="Q341" s="91"/>
      <c r="R341" s="91"/>
      <c r="S341" s="91"/>
      <c r="T341" s="91"/>
      <c r="U341" s="91"/>
      <c r="V341" s="91"/>
      <c r="W341" s="91"/>
      <c r="X341" s="91"/>
      <c r="Y341" s="91"/>
      <c r="Z341" s="93"/>
      <c r="AA341" s="91"/>
      <c r="AB341" s="91"/>
      <c r="AC341" s="91"/>
      <c r="AD341" s="91"/>
      <c r="AE341" s="91"/>
      <c r="AF341" s="128"/>
      <c r="AG341" s="93"/>
      <c r="AH341" s="91"/>
      <c r="AI341" s="91"/>
      <c r="AJ341" s="91"/>
      <c r="AK341" s="91"/>
      <c r="AL341" s="91"/>
      <c r="AM341" s="91"/>
      <c r="AN341" s="91"/>
      <c r="AO341" s="91"/>
      <c r="AP341" s="91"/>
      <c r="AQ341" s="91"/>
      <c r="AR341" s="91"/>
      <c r="AS341" s="91"/>
      <c r="AT341" s="91"/>
      <c r="AU341" s="91"/>
      <c r="AV341" s="91"/>
      <c r="AW341" s="91"/>
      <c r="AX341" s="91"/>
      <c r="AY341" s="91"/>
    </row>
    <row r="342">
      <c r="A342" s="91"/>
      <c r="B342" s="91"/>
      <c r="C342" s="91"/>
      <c r="D342" s="91"/>
      <c r="E342" s="91"/>
      <c r="F342" s="91"/>
      <c r="G342" s="91"/>
      <c r="H342" s="93"/>
      <c r="I342" s="91"/>
      <c r="J342" s="91"/>
      <c r="K342" s="91"/>
      <c r="L342" s="91"/>
      <c r="M342" s="91"/>
      <c r="N342" s="91"/>
      <c r="O342" s="91"/>
      <c r="P342" s="91"/>
      <c r="Q342" s="91"/>
      <c r="R342" s="91"/>
      <c r="S342" s="91"/>
      <c r="T342" s="91"/>
      <c r="U342" s="91"/>
      <c r="V342" s="91"/>
      <c r="W342" s="91"/>
      <c r="X342" s="91"/>
      <c r="Y342" s="91"/>
      <c r="Z342" s="93"/>
      <c r="AA342" s="91"/>
      <c r="AB342" s="91"/>
      <c r="AC342" s="91"/>
      <c r="AD342" s="91"/>
      <c r="AE342" s="91"/>
      <c r="AF342" s="128"/>
      <c r="AG342" s="93"/>
      <c r="AH342" s="91"/>
      <c r="AI342" s="91"/>
      <c r="AJ342" s="91"/>
      <c r="AK342" s="91"/>
      <c r="AL342" s="91"/>
      <c r="AM342" s="91"/>
      <c r="AN342" s="91"/>
      <c r="AO342" s="91"/>
      <c r="AP342" s="91"/>
      <c r="AQ342" s="91"/>
      <c r="AR342" s="91"/>
      <c r="AS342" s="91"/>
      <c r="AT342" s="91"/>
      <c r="AU342" s="91"/>
      <c r="AV342" s="91"/>
      <c r="AW342" s="91"/>
      <c r="AX342" s="91"/>
      <c r="AY342" s="91"/>
    </row>
    <row r="343">
      <c r="A343" s="91"/>
      <c r="B343" s="91"/>
      <c r="C343" s="91"/>
      <c r="D343" s="91"/>
      <c r="E343" s="91"/>
      <c r="F343" s="91"/>
      <c r="G343" s="91"/>
      <c r="H343" s="93"/>
      <c r="I343" s="91"/>
      <c r="J343" s="91"/>
      <c r="K343" s="91"/>
      <c r="L343" s="91"/>
      <c r="M343" s="91"/>
      <c r="N343" s="91"/>
      <c r="O343" s="91"/>
      <c r="P343" s="91"/>
      <c r="Q343" s="91"/>
      <c r="R343" s="91"/>
      <c r="S343" s="91"/>
      <c r="T343" s="91"/>
      <c r="U343" s="91"/>
      <c r="V343" s="91"/>
      <c r="W343" s="91"/>
      <c r="X343" s="91"/>
      <c r="Y343" s="91"/>
      <c r="Z343" s="93"/>
      <c r="AA343" s="91"/>
      <c r="AB343" s="91"/>
      <c r="AC343" s="91"/>
      <c r="AD343" s="91"/>
      <c r="AE343" s="91"/>
      <c r="AF343" s="128"/>
      <c r="AG343" s="93"/>
      <c r="AH343" s="91"/>
      <c r="AI343" s="91"/>
      <c r="AJ343" s="91"/>
      <c r="AK343" s="91"/>
      <c r="AL343" s="91"/>
      <c r="AM343" s="91"/>
      <c r="AN343" s="91"/>
      <c r="AO343" s="91"/>
      <c r="AP343" s="91"/>
      <c r="AQ343" s="91"/>
      <c r="AR343" s="91"/>
      <c r="AS343" s="91"/>
      <c r="AT343" s="91"/>
      <c r="AU343" s="91"/>
      <c r="AV343" s="91"/>
      <c r="AW343" s="91"/>
      <c r="AX343" s="91"/>
      <c r="AY343" s="91"/>
    </row>
    <row r="344">
      <c r="A344" s="91"/>
      <c r="B344" s="91"/>
      <c r="C344" s="91"/>
      <c r="D344" s="91"/>
      <c r="E344" s="91"/>
      <c r="F344" s="91"/>
      <c r="G344" s="91"/>
      <c r="H344" s="93"/>
      <c r="I344" s="91"/>
      <c r="J344" s="91"/>
      <c r="K344" s="91"/>
      <c r="L344" s="91"/>
      <c r="M344" s="91"/>
      <c r="N344" s="91"/>
      <c r="O344" s="91"/>
      <c r="P344" s="91"/>
      <c r="Q344" s="91"/>
      <c r="R344" s="91"/>
      <c r="S344" s="91"/>
      <c r="T344" s="91"/>
      <c r="U344" s="91"/>
      <c r="V344" s="91"/>
      <c r="W344" s="91"/>
      <c r="X344" s="91"/>
      <c r="Y344" s="91"/>
      <c r="Z344" s="93"/>
      <c r="AA344" s="91"/>
      <c r="AB344" s="91"/>
      <c r="AC344" s="91"/>
      <c r="AD344" s="91"/>
      <c r="AE344" s="91"/>
      <c r="AF344" s="128"/>
      <c r="AG344" s="93"/>
      <c r="AH344" s="91"/>
      <c r="AI344" s="91"/>
      <c r="AJ344" s="91"/>
      <c r="AK344" s="91"/>
      <c r="AL344" s="91"/>
      <c r="AM344" s="91"/>
      <c r="AN344" s="91"/>
      <c r="AO344" s="91"/>
      <c r="AP344" s="91"/>
      <c r="AQ344" s="91"/>
      <c r="AR344" s="91"/>
      <c r="AS344" s="91"/>
      <c r="AT344" s="91"/>
      <c r="AU344" s="91"/>
      <c r="AV344" s="91"/>
      <c r="AW344" s="91"/>
      <c r="AX344" s="91"/>
      <c r="AY344" s="91"/>
    </row>
    <row r="345">
      <c r="A345" s="91"/>
      <c r="B345" s="91"/>
      <c r="C345" s="91"/>
      <c r="D345" s="91"/>
      <c r="E345" s="91"/>
      <c r="F345" s="91"/>
      <c r="G345" s="91"/>
      <c r="H345" s="93"/>
      <c r="I345" s="91"/>
      <c r="J345" s="91"/>
      <c r="K345" s="91"/>
      <c r="L345" s="91"/>
      <c r="M345" s="91"/>
      <c r="N345" s="91"/>
      <c r="O345" s="91"/>
      <c r="P345" s="91"/>
      <c r="Q345" s="91"/>
      <c r="R345" s="91"/>
      <c r="S345" s="91"/>
      <c r="T345" s="91"/>
      <c r="U345" s="91"/>
      <c r="V345" s="91"/>
      <c r="W345" s="91"/>
      <c r="X345" s="91"/>
      <c r="Y345" s="91"/>
      <c r="Z345" s="93"/>
      <c r="AA345" s="91"/>
      <c r="AB345" s="91"/>
      <c r="AC345" s="91"/>
      <c r="AD345" s="91"/>
      <c r="AE345" s="91"/>
      <c r="AF345" s="128"/>
      <c r="AG345" s="93"/>
      <c r="AH345" s="91"/>
      <c r="AI345" s="91"/>
      <c r="AJ345" s="91"/>
      <c r="AK345" s="91"/>
      <c r="AL345" s="91"/>
      <c r="AM345" s="91"/>
      <c r="AN345" s="91"/>
      <c r="AO345" s="91"/>
      <c r="AP345" s="91"/>
      <c r="AQ345" s="91"/>
      <c r="AR345" s="91"/>
      <c r="AS345" s="91"/>
      <c r="AT345" s="91"/>
      <c r="AU345" s="91"/>
      <c r="AV345" s="91"/>
      <c r="AW345" s="91"/>
      <c r="AX345" s="91"/>
      <c r="AY345" s="91"/>
    </row>
    <row r="346">
      <c r="A346" s="91"/>
      <c r="B346" s="91"/>
      <c r="C346" s="91"/>
      <c r="D346" s="91"/>
      <c r="E346" s="91"/>
      <c r="F346" s="91"/>
      <c r="G346" s="91"/>
      <c r="H346" s="93"/>
      <c r="I346" s="91"/>
      <c r="J346" s="91"/>
      <c r="K346" s="91"/>
      <c r="L346" s="91"/>
      <c r="M346" s="91"/>
      <c r="N346" s="91"/>
      <c r="O346" s="91"/>
      <c r="P346" s="91"/>
      <c r="Q346" s="91"/>
      <c r="R346" s="91"/>
      <c r="S346" s="91"/>
      <c r="T346" s="91"/>
      <c r="U346" s="91"/>
      <c r="V346" s="91"/>
      <c r="W346" s="91"/>
      <c r="X346" s="91"/>
      <c r="Y346" s="91"/>
      <c r="Z346" s="93"/>
      <c r="AA346" s="91"/>
      <c r="AB346" s="91"/>
      <c r="AC346" s="91"/>
      <c r="AD346" s="91"/>
      <c r="AE346" s="91"/>
      <c r="AF346" s="128"/>
      <c r="AG346" s="93"/>
      <c r="AH346" s="91"/>
      <c r="AI346" s="91"/>
      <c r="AJ346" s="91"/>
      <c r="AK346" s="91"/>
      <c r="AL346" s="91"/>
      <c r="AM346" s="91"/>
      <c r="AN346" s="91"/>
      <c r="AO346" s="91"/>
      <c r="AP346" s="91"/>
      <c r="AQ346" s="91"/>
      <c r="AR346" s="91"/>
      <c r="AS346" s="91"/>
      <c r="AT346" s="91"/>
      <c r="AU346" s="91"/>
      <c r="AV346" s="91"/>
      <c r="AW346" s="91"/>
      <c r="AX346" s="91"/>
      <c r="AY346" s="91"/>
    </row>
    <row r="347">
      <c r="A347" s="91"/>
      <c r="B347" s="91"/>
      <c r="C347" s="91"/>
      <c r="D347" s="91"/>
      <c r="E347" s="91"/>
      <c r="F347" s="91"/>
      <c r="G347" s="91"/>
      <c r="H347" s="93"/>
      <c r="I347" s="91"/>
      <c r="J347" s="91"/>
      <c r="K347" s="91"/>
      <c r="L347" s="91"/>
      <c r="M347" s="91"/>
      <c r="N347" s="91"/>
      <c r="O347" s="91"/>
      <c r="P347" s="91"/>
      <c r="Q347" s="91"/>
      <c r="R347" s="91"/>
      <c r="S347" s="91"/>
      <c r="T347" s="91"/>
      <c r="U347" s="91"/>
      <c r="V347" s="91"/>
      <c r="W347" s="91"/>
      <c r="X347" s="91"/>
      <c r="Y347" s="91"/>
      <c r="Z347" s="93"/>
      <c r="AA347" s="91"/>
      <c r="AB347" s="91"/>
      <c r="AC347" s="91"/>
      <c r="AD347" s="91"/>
      <c r="AE347" s="91"/>
      <c r="AF347" s="128"/>
      <c r="AG347" s="93"/>
      <c r="AH347" s="91"/>
      <c r="AI347" s="91"/>
      <c r="AJ347" s="91"/>
      <c r="AK347" s="91"/>
      <c r="AL347" s="91"/>
      <c r="AM347" s="91"/>
      <c r="AN347" s="91"/>
      <c r="AO347" s="91"/>
      <c r="AP347" s="91"/>
      <c r="AQ347" s="91"/>
      <c r="AR347" s="91"/>
      <c r="AS347" s="91"/>
      <c r="AT347" s="91"/>
      <c r="AU347" s="91"/>
      <c r="AV347" s="91"/>
      <c r="AW347" s="91"/>
      <c r="AX347" s="91"/>
      <c r="AY347" s="91"/>
    </row>
    <row r="348">
      <c r="A348" s="91"/>
      <c r="B348" s="91"/>
      <c r="C348" s="91"/>
      <c r="D348" s="91"/>
      <c r="E348" s="91"/>
      <c r="F348" s="91"/>
      <c r="G348" s="91"/>
      <c r="H348" s="93"/>
      <c r="I348" s="91"/>
      <c r="J348" s="91"/>
      <c r="K348" s="91"/>
      <c r="L348" s="91"/>
      <c r="M348" s="91"/>
      <c r="N348" s="91"/>
      <c r="O348" s="91"/>
      <c r="P348" s="91"/>
      <c r="Q348" s="91"/>
      <c r="R348" s="91"/>
      <c r="S348" s="91"/>
      <c r="T348" s="91"/>
      <c r="U348" s="91"/>
      <c r="V348" s="91"/>
      <c r="W348" s="91"/>
      <c r="X348" s="91"/>
      <c r="Y348" s="91"/>
      <c r="Z348" s="93"/>
      <c r="AA348" s="91"/>
      <c r="AB348" s="91"/>
      <c r="AC348" s="91"/>
      <c r="AD348" s="91"/>
      <c r="AE348" s="91"/>
      <c r="AF348" s="128"/>
      <c r="AG348" s="93"/>
      <c r="AH348" s="91"/>
      <c r="AI348" s="91"/>
      <c r="AJ348" s="91"/>
      <c r="AK348" s="91"/>
      <c r="AL348" s="91"/>
      <c r="AM348" s="91"/>
      <c r="AN348" s="91"/>
      <c r="AO348" s="91"/>
      <c r="AP348" s="91"/>
      <c r="AQ348" s="91"/>
      <c r="AR348" s="91"/>
      <c r="AS348" s="91"/>
      <c r="AT348" s="91"/>
      <c r="AU348" s="91"/>
      <c r="AV348" s="91"/>
      <c r="AW348" s="91"/>
      <c r="AX348" s="91"/>
      <c r="AY348" s="91"/>
    </row>
    <row r="349">
      <c r="A349" s="91"/>
      <c r="B349" s="91"/>
      <c r="C349" s="91"/>
      <c r="D349" s="91"/>
      <c r="E349" s="91"/>
      <c r="F349" s="91"/>
      <c r="G349" s="91"/>
      <c r="H349" s="93"/>
      <c r="I349" s="91"/>
      <c r="J349" s="91"/>
      <c r="K349" s="91"/>
      <c r="L349" s="91"/>
      <c r="M349" s="91"/>
      <c r="N349" s="91"/>
      <c r="O349" s="91"/>
      <c r="P349" s="91"/>
      <c r="Q349" s="91"/>
      <c r="R349" s="91"/>
      <c r="S349" s="91"/>
      <c r="T349" s="91"/>
      <c r="U349" s="91"/>
      <c r="V349" s="91"/>
      <c r="W349" s="91"/>
      <c r="X349" s="91"/>
      <c r="Y349" s="91"/>
      <c r="Z349" s="93"/>
      <c r="AA349" s="91"/>
      <c r="AB349" s="91"/>
      <c r="AC349" s="91"/>
      <c r="AD349" s="91"/>
      <c r="AE349" s="91"/>
      <c r="AF349" s="128"/>
      <c r="AG349" s="93"/>
      <c r="AH349" s="91"/>
      <c r="AI349" s="91"/>
      <c r="AJ349" s="91"/>
      <c r="AK349" s="91"/>
      <c r="AL349" s="91"/>
      <c r="AM349" s="91"/>
      <c r="AN349" s="91"/>
      <c r="AO349" s="91"/>
      <c r="AP349" s="91"/>
      <c r="AQ349" s="91"/>
      <c r="AR349" s="91"/>
      <c r="AS349" s="91"/>
      <c r="AT349" s="91"/>
      <c r="AU349" s="91"/>
      <c r="AV349" s="91"/>
      <c r="AW349" s="91"/>
      <c r="AX349" s="91"/>
      <c r="AY349" s="91"/>
    </row>
    <row r="350">
      <c r="A350" s="91"/>
      <c r="B350" s="91"/>
      <c r="C350" s="91"/>
      <c r="D350" s="91"/>
      <c r="E350" s="91"/>
      <c r="F350" s="91"/>
      <c r="G350" s="91"/>
      <c r="H350" s="93"/>
      <c r="I350" s="91"/>
      <c r="J350" s="91"/>
      <c r="K350" s="91"/>
      <c r="L350" s="91"/>
      <c r="M350" s="91"/>
      <c r="N350" s="91"/>
      <c r="O350" s="91"/>
      <c r="P350" s="91"/>
      <c r="Q350" s="91"/>
      <c r="R350" s="91"/>
      <c r="S350" s="91"/>
      <c r="T350" s="91"/>
      <c r="U350" s="91"/>
      <c r="V350" s="91"/>
      <c r="W350" s="91"/>
      <c r="X350" s="91"/>
      <c r="Y350" s="91"/>
      <c r="Z350" s="93"/>
      <c r="AA350" s="91"/>
      <c r="AB350" s="91"/>
      <c r="AC350" s="91"/>
      <c r="AD350" s="91"/>
      <c r="AE350" s="91"/>
      <c r="AF350" s="128"/>
      <c r="AG350" s="93"/>
      <c r="AH350" s="91"/>
      <c r="AI350" s="91"/>
      <c r="AJ350" s="91"/>
      <c r="AK350" s="91"/>
      <c r="AL350" s="91"/>
      <c r="AM350" s="91"/>
      <c r="AN350" s="91"/>
      <c r="AO350" s="91"/>
      <c r="AP350" s="91"/>
      <c r="AQ350" s="91"/>
      <c r="AR350" s="91"/>
      <c r="AS350" s="91"/>
      <c r="AT350" s="91"/>
      <c r="AU350" s="91"/>
      <c r="AV350" s="91"/>
      <c r="AW350" s="91"/>
      <c r="AX350" s="91"/>
      <c r="AY350" s="91"/>
    </row>
    <row r="351">
      <c r="A351" s="91"/>
      <c r="B351" s="91"/>
      <c r="C351" s="91"/>
      <c r="D351" s="91"/>
      <c r="E351" s="91"/>
      <c r="F351" s="91"/>
      <c r="G351" s="91"/>
      <c r="H351" s="93"/>
      <c r="I351" s="91"/>
      <c r="J351" s="91"/>
      <c r="K351" s="91"/>
      <c r="L351" s="91"/>
      <c r="M351" s="91"/>
      <c r="N351" s="91"/>
      <c r="O351" s="91"/>
      <c r="P351" s="91"/>
      <c r="Q351" s="91"/>
      <c r="R351" s="91"/>
      <c r="S351" s="91"/>
      <c r="T351" s="91"/>
      <c r="U351" s="91"/>
      <c r="V351" s="91"/>
      <c r="W351" s="91"/>
      <c r="X351" s="91"/>
      <c r="Y351" s="91"/>
      <c r="Z351" s="93"/>
      <c r="AA351" s="91"/>
      <c r="AB351" s="91"/>
      <c r="AC351" s="91"/>
      <c r="AD351" s="91"/>
      <c r="AE351" s="91"/>
      <c r="AF351" s="128"/>
      <c r="AG351" s="93"/>
      <c r="AH351" s="91"/>
      <c r="AI351" s="91"/>
      <c r="AJ351" s="91"/>
      <c r="AK351" s="91"/>
      <c r="AL351" s="91"/>
      <c r="AM351" s="91"/>
      <c r="AN351" s="91"/>
      <c r="AO351" s="91"/>
      <c r="AP351" s="91"/>
      <c r="AQ351" s="91"/>
      <c r="AR351" s="91"/>
      <c r="AS351" s="91"/>
      <c r="AT351" s="91"/>
      <c r="AU351" s="91"/>
      <c r="AV351" s="91"/>
      <c r="AW351" s="91"/>
      <c r="AX351" s="91"/>
      <c r="AY351" s="91"/>
    </row>
    <row r="352">
      <c r="A352" s="91"/>
      <c r="B352" s="91"/>
      <c r="C352" s="91"/>
      <c r="D352" s="91"/>
      <c r="E352" s="91"/>
      <c r="F352" s="91"/>
      <c r="G352" s="91"/>
      <c r="H352" s="93"/>
      <c r="I352" s="91"/>
      <c r="J352" s="91"/>
      <c r="K352" s="91"/>
      <c r="L352" s="91"/>
      <c r="M352" s="91"/>
      <c r="N352" s="91"/>
      <c r="O352" s="91"/>
      <c r="P352" s="91"/>
      <c r="Q352" s="91"/>
      <c r="R352" s="91"/>
      <c r="S352" s="91"/>
      <c r="T352" s="91"/>
      <c r="U352" s="91"/>
      <c r="V352" s="91"/>
      <c r="W352" s="91"/>
      <c r="X352" s="91"/>
      <c r="Y352" s="91"/>
      <c r="Z352" s="93"/>
      <c r="AA352" s="91"/>
      <c r="AB352" s="91"/>
      <c r="AC352" s="91"/>
      <c r="AD352" s="91"/>
      <c r="AE352" s="91"/>
      <c r="AF352" s="128"/>
      <c r="AG352" s="93"/>
      <c r="AH352" s="91"/>
      <c r="AI352" s="91"/>
      <c r="AJ352" s="91"/>
      <c r="AK352" s="91"/>
      <c r="AL352" s="91"/>
      <c r="AM352" s="91"/>
      <c r="AN352" s="91"/>
      <c r="AO352" s="91"/>
      <c r="AP352" s="91"/>
      <c r="AQ352" s="91"/>
      <c r="AR352" s="91"/>
      <c r="AS352" s="91"/>
      <c r="AT352" s="91"/>
      <c r="AU352" s="91"/>
      <c r="AV352" s="91"/>
      <c r="AW352" s="91"/>
      <c r="AX352" s="91"/>
      <c r="AY352" s="91"/>
    </row>
    <row r="353">
      <c r="A353" s="91"/>
      <c r="B353" s="91"/>
      <c r="C353" s="91"/>
      <c r="D353" s="91"/>
      <c r="E353" s="91"/>
      <c r="F353" s="91"/>
      <c r="G353" s="91"/>
      <c r="H353" s="93"/>
      <c r="I353" s="91"/>
      <c r="J353" s="91"/>
      <c r="K353" s="91"/>
      <c r="L353" s="91"/>
      <c r="M353" s="91"/>
      <c r="N353" s="91"/>
      <c r="O353" s="91"/>
      <c r="P353" s="91"/>
      <c r="Q353" s="91"/>
      <c r="R353" s="91"/>
      <c r="S353" s="91"/>
      <c r="T353" s="91"/>
      <c r="U353" s="91"/>
      <c r="V353" s="91"/>
      <c r="W353" s="91"/>
      <c r="X353" s="91"/>
      <c r="Y353" s="91"/>
      <c r="Z353" s="93"/>
      <c r="AA353" s="91"/>
      <c r="AB353" s="91"/>
      <c r="AC353" s="91"/>
      <c r="AD353" s="91"/>
      <c r="AE353" s="91"/>
      <c r="AF353" s="128"/>
      <c r="AG353" s="93"/>
      <c r="AH353" s="91"/>
      <c r="AI353" s="91"/>
      <c r="AJ353" s="91"/>
      <c r="AK353" s="91"/>
      <c r="AL353" s="91"/>
      <c r="AM353" s="91"/>
      <c r="AN353" s="91"/>
      <c r="AO353" s="91"/>
      <c r="AP353" s="91"/>
      <c r="AQ353" s="91"/>
      <c r="AR353" s="91"/>
      <c r="AS353" s="91"/>
      <c r="AT353" s="91"/>
      <c r="AU353" s="91"/>
      <c r="AV353" s="91"/>
      <c r="AW353" s="91"/>
      <c r="AX353" s="91"/>
      <c r="AY353" s="91"/>
    </row>
    <row r="354">
      <c r="A354" s="91"/>
      <c r="B354" s="91"/>
      <c r="C354" s="91"/>
      <c r="D354" s="91"/>
      <c r="E354" s="91"/>
      <c r="F354" s="91"/>
      <c r="G354" s="91"/>
      <c r="H354" s="93"/>
      <c r="I354" s="91"/>
      <c r="J354" s="91"/>
      <c r="K354" s="91"/>
      <c r="L354" s="91"/>
      <c r="M354" s="91"/>
      <c r="N354" s="91"/>
      <c r="O354" s="91"/>
      <c r="P354" s="91"/>
      <c r="Q354" s="91"/>
      <c r="R354" s="91"/>
      <c r="S354" s="91"/>
      <c r="T354" s="91"/>
      <c r="U354" s="91"/>
      <c r="V354" s="91"/>
      <c r="W354" s="91"/>
      <c r="X354" s="91"/>
      <c r="Y354" s="91"/>
      <c r="Z354" s="93"/>
      <c r="AA354" s="91"/>
      <c r="AB354" s="91"/>
      <c r="AC354" s="91"/>
      <c r="AD354" s="91"/>
      <c r="AE354" s="91"/>
      <c r="AF354" s="128"/>
      <c r="AG354" s="93"/>
      <c r="AH354" s="91"/>
      <c r="AI354" s="91"/>
      <c r="AJ354" s="91"/>
      <c r="AK354" s="91"/>
      <c r="AL354" s="91"/>
      <c r="AM354" s="91"/>
      <c r="AN354" s="91"/>
      <c r="AO354" s="91"/>
      <c r="AP354" s="91"/>
      <c r="AQ354" s="91"/>
      <c r="AR354" s="91"/>
      <c r="AS354" s="91"/>
      <c r="AT354" s="91"/>
      <c r="AU354" s="91"/>
      <c r="AV354" s="91"/>
      <c r="AW354" s="91"/>
      <c r="AX354" s="91"/>
      <c r="AY354" s="91"/>
    </row>
    <row r="355">
      <c r="A355" s="91"/>
      <c r="B355" s="91"/>
      <c r="C355" s="91"/>
      <c r="D355" s="91"/>
      <c r="E355" s="91"/>
      <c r="F355" s="91"/>
      <c r="G355" s="91"/>
      <c r="H355" s="93"/>
      <c r="I355" s="91"/>
      <c r="J355" s="91"/>
      <c r="K355" s="91"/>
      <c r="L355" s="91"/>
      <c r="M355" s="91"/>
      <c r="N355" s="91"/>
      <c r="O355" s="91"/>
      <c r="P355" s="91"/>
      <c r="Q355" s="91"/>
      <c r="R355" s="91"/>
      <c r="S355" s="91"/>
      <c r="T355" s="91"/>
      <c r="U355" s="91"/>
      <c r="V355" s="91"/>
      <c r="W355" s="91"/>
      <c r="X355" s="91"/>
      <c r="Y355" s="91"/>
      <c r="Z355" s="93"/>
      <c r="AA355" s="91"/>
      <c r="AB355" s="91"/>
      <c r="AC355" s="91"/>
      <c r="AD355" s="91"/>
      <c r="AE355" s="91"/>
      <c r="AF355" s="128"/>
      <c r="AG355" s="93"/>
      <c r="AH355" s="91"/>
      <c r="AI355" s="91"/>
      <c r="AJ355" s="91"/>
      <c r="AK355" s="91"/>
      <c r="AL355" s="91"/>
      <c r="AM355" s="91"/>
      <c r="AN355" s="91"/>
      <c r="AO355" s="91"/>
      <c r="AP355" s="91"/>
      <c r="AQ355" s="91"/>
      <c r="AR355" s="91"/>
      <c r="AS355" s="91"/>
      <c r="AT355" s="91"/>
      <c r="AU355" s="91"/>
      <c r="AV355" s="91"/>
      <c r="AW355" s="91"/>
      <c r="AX355" s="91"/>
      <c r="AY355" s="91"/>
    </row>
    <row r="356">
      <c r="A356" s="91"/>
      <c r="B356" s="91"/>
      <c r="C356" s="91"/>
      <c r="D356" s="91"/>
      <c r="E356" s="91"/>
      <c r="F356" s="91"/>
      <c r="G356" s="91"/>
      <c r="H356" s="93"/>
      <c r="I356" s="91"/>
      <c r="J356" s="91"/>
      <c r="K356" s="91"/>
      <c r="L356" s="91"/>
      <c r="M356" s="91"/>
      <c r="N356" s="91"/>
      <c r="O356" s="91"/>
      <c r="P356" s="91"/>
      <c r="Q356" s="91"/>
      <c r="R356" s="91"/>
      <c r="S356" s="91"/>
      <c r="T356" s="91"/>
      <c r="U356" s="91"/>
      <c r="V356" s="91"/>
      <c r="W356" s="91"/>
      <c r="X356" s="91"/>
      <c r="Y356" s="91"/>
      <c r="Z356" s="93"/>
      <c r="AA356" s="91"/>
      <c r="AB356" s="91"/>
      <c r="AC356" s="91"/>
      <c r="AD356" s="91"/>
      <c r="AE356" s="91"/>
      <c r="AF356" s="128"/>
      <c r="AG356" s="93"/>
      <c r="AH356" s="91"/>
      <c r="AI356" s="91"/>
      <c r="AJ356" s="91"/>
      <c r="AK356" s="91"/>
      <c r="AL356" s="91"/>
      <c r="AM356" s="91"/>
      <c r="AN356" s="91"/>
      <c r="AO356" s="91"/>
      <c r="AP356" s="91"/>
      <c r="AQ356" s="91"/>
      <c r="AR356" s="91"/>
      <c r="AS356" s="91"/>
      <c r="AT356" s="91"/>
      <c r="AU356" s="91"/>
      <c r="AV356" s="91"/>
      <c r="AW356" s="91"/>
      <c r="AX356" s="91"/>
      <c r="AY356" s="91"/>
    </row>
    <row r="357">
      <c r="A357" s="91"/>
      <c r="B357" s="91"/>
      <c r="C357" s="91"/>
      <c r="D357" s="91"/>
      <c r="E357" s="91"/>
      <c r="F357" s="91"/>
      <c r="G357" s="91"/>
      <c r="H357" s="93"/>
      <c r="I357" s="91"/>
      <c r="J357" s="91"/>
      <c r="K357" s="91"/>
      <c r="L357" s="91"/>
      <c r="M357" s="91"/>
      <c r="N357" s="91"/>
      <c r="O357" s="91"/>
      <c r="P357" s="91"/>
      <c r="Q357" s="91"/>
      <c r="R357" s="91"/>
      <c r="S357" s="91"/>
      <c r="T357" s="91"/>
      <c r="U357" s="91"/>
      <c r="V357" s="91"/>
      <c r="W357" s="91"/>
      <c r="X357" s="91"/>
      <c r="Y357" s="91"/>
      <c r="Z357" s="93"/>
      <c r="AA357" s="91"/>
      <c r="AB357" s="91"/>
      <c r="AC357" s="91"/>
      <c r="AD357" s="91"/>
      <c r="AE357" s="91"/>
      <c r="AF357" s="128"/>
      <c r="AG357" s="93"/>
      <c r="AH357" s="91"/>
      <c r="AI357" s="91"/>
      <c r="AJ357" s="91"/>
      <c r="AK357" s="91"/>
      <c r="AL357" s="91"/>
      <c r="AM357" s="91"/>
      <c r="AN357" s="91"/>
      <c r="AO357" s="91"/>
      <c r="AP357" s="91"/>
      <c r="AQ357" s="91"/>
      <c r="AR357" s="91"/>
      <c r="AS357" s="91"/>
      <c r="AT357" s="91"/>
      <c r="AU357" s="91"/>
      <c r="AV357" s="91"/>
      <c r="AW357" s="91"/>
      <c r="AX357" s="91"/>
      <c r="AY357" s="91"/>
    </row>
    <row r="358">
      <c r="A358" s="91"/>
      <c r="B358" s="91"/>
      <c r="C358" s="91"/>
      <c r="D358" s="91"/>
      <c r="E358" s="91"/>
      <c r="F358" s="91"/>
      <c r="G358" s="91"/>
      <c r="H358" s="93"/>
      <c r="I358" s="91"/>
      <c r="J358" s="91"/>
      <c r="K358" s="91"/>
      <c r="L358" s="91"/>
      <c r="M358" s="91"/>
      <c r="N358" s="91"/>
      <c r="O358" s="91"/>
      <c r="P358" s="91"/>
      <c r="Q358" s="91"/>
      <c r="R358" s="91"/>
      <c r="S358" s="91"/>
      <c r="T358" s="91"/>
      <c r="U358" s="91"/>
      <c r="V358" s="91"/>
      <c r="W358" s="91"/>
      <c r="X358" s="91"/>
      <c r="Y358" s="91"/>
      <c r="Z358" s="93"/>
      <c r="AA358" s="91"/>
      <c r="AB358" s="91"/>
      <c r="AC358" s="91"/>
      <c r="AD358" s="91"/>
      <c r="AE358" s="91"/>
      <c r="AF358" s="128"/>
      <c r="AG358" s="93"/>
      <c r="AH358" s="91"/>
      <c r="AI358" s="91"/>
      <c r="AJ358" s="91"/>
      <c r="AK358" s="91"/>
      <c r="AL358" s="91"/>
      <c r="AM358" s="91"/>
      <c r="AN358" s="91"/>
      <c r="AO358" s="91"/>
      <c r="AP358" s="91"/>
      <c r="AQ358" s="91"/>
      <c r="AR358" s="91"/>
      <c r="AS358" s="91"/>
      <c r="AT358" s="91"/>
      <c r="AU358" s="91"/>
      <c r="AV358" s="91"/>
      <c r="AW358" s="91"/>
      <c r="AX358" s="91"/>
      <c r="AY358" s="91"/>
    </row>
    <row r="359">
      <c r="A359" s="91"/>
      <c r="B359" s="91"/>
      <c r="C359" s="91"/>
      <c r="D359" s="91"/>
      <c r="E359" s="91"/>
      <c r="F359" s="91"/>
      <c r="G359" s="91"/>
      <c r="H359" s="93"/>
      <c r="I359" s="91"/>
      <c r="J359" s="91"/>
      <c r="K359" s="91"/>
      <c r="L359" s="91"/>
      <c r="M359" s="91"/>
      <c r="N359" s="91"/>
      <c r="O359" s="91"/>
      <c r="P359" s="91"/>
      <c r="Q359" s="91"/>
      <c r="R359" s="91"/>
      <c r="S359" s="91"/>
      <c r="T359" s="91"/>
      <c r="U359" s="91"/>
      <c r="V359" s="91"/>
      <c r="W359" s="91"/>
      <c r="X359" s="91"/>
      <c r="Y359" s="91"/>
      <c r="Z359" s="93"/>
      <c r="AA359" s="91"/>
      <c r="AB359" s="91"/>
      <c r="AC359" s="91"/>
      <c r="AD359" s="91"/>
      <c r="AE359" s="91"/>
      <c r="AF359" s="128"/>
      <c r="AG359" s="93"/>
      <c r="AH359" s="91"/>
      <c r="AI359" s="91"/>
      <c r="AJ359" s="91"/>
      <c r="AK359" s="91"/>
      <c r="AL359" s="91"/>
      <c r="AM359" s="91"/>
      <c r="AN359" s="91"/>
      <c r="AO359" s="91"/>
      <c r="AP359" s="91"/>
      <c r="AQ359" s="91"/>
      <c r="AR359" s="91"/>
      <c r="AS359" s="91"/>
      <c r="AT359" s="91"/>
      <c r="AU359" s="91"/>
      <c r="AV359" s="91"/>
      <c r="AW359" s="91"/>
      <c r="AX359" s="91"/>
      <c r="AY359" s="91"/>
    </row>
    <row r="360">
      <c r="A360" s="91"/>
      <c r="B360" s="91"/>
      <c r="C360" s="91"/>
      <c r="D360" s="91"/>
      <c r="E360" s="91"/>
      <c r="F360" s="91"/>
      <c r="G360" s="91"/>
      <c r="H360" s="93"/>
      <c r="I360" s="91"/>
      <c r="J360" s="91"/>
      <c r="K360" s="91"/>
      <c r="L360" s="91"/>
      <c r="M360" s="91"/>
      <c r="N360" s="91"/>
      <c r="O360" s="91"/>
      <c r="P360" s="91"/>
      <c r="Q360" s="91"/>
      <c r="R360" s="91"/>
      <c r="S360" s="91"/>
      <c r="T360" s="91"/>
      <c r="U360" s="91"/>
      <c r="V360" s="91"/>
      <c r="W360" s="91"/>
      <c r="X360" s="91"/>
      <c r="Y360" s="91"/>
      <c r="Z360" s="93"/>
      <c r="AA360" s="91"/>
      <c r="AB360" s="91"/>
      <c r="AC360" s="91"/>
      <c r="AD360" s="91"/>
      <c r="AE360" s="91"/>
      <c r="AF360" s="128"/>
      <c r="AG360" s="93"/>
      <c r="AH360" s="91"/>
      <c r="AI360" s="91"/>
      <c r="AJ360" s="91"/>
      <c r="AK360" s="91"/>
      <c r="AL360" s="91"/>
      <c r="AM360" s="91"/>
      <c r="AN360" s="91"/>
      <c r="AO360" s="91"/>
      <c r="AP360" s="91"/>
      <c r="AQ360" s="91"/>
      <c r="AR360" s="91"/>
      <c r="AS360" s="91"/>
      <c r="AT360" s="91"/>
      <c r="AU360" s="91"/>
      <c r="AV360" s="91"/>
      <c r="AW360" s="91"/>
      <c r="AX360" s="91"/>
      <c r="AY360" s="91"/>
    </row>
    <row r="361">
      <c r="A361" s="91"/>
      <c r="B361" s="91"/>
      <c r="C361" s="91"/>
      <c r="D361" s="91"/>
      <c r="E361" s="91"/>
      <c r="F361" s="91"/>
      <c r="G361" s="91"/>
      <c r="H361" s="93"/>
      <c r="I361" s="91"/>
      <c r="J361" s="91"/>
      <c r="K361" s="91"/>
      <c r="L361" s="91"/>
      <c r="M361" s="91"/>
      <c r="N361" s="91"/>
      <c r="O361" s="91"/>
      <c r="P361" s="91"/>
      <c r="Q361" s="91"/>
      <c r="R361" s="91"/>
      <c r="S361" s="91"/>
      <c r="T361" s="91"/>
      <c r="U361" s="91"/>
      <c r="V361" s="91"/>
      <c r="W361" s="91"/>
      <c r="X361" s="91"/>
      <c r="Y361" s="91"/>
      <c r="Z361" s="93"/>
      <c r="AA361" s="91"/>
      <c r="AB361" s="91"/>
      <c r="AC361" s="91"/>
      <c r="AD361" s="91"/>
      <c r="AE361" s="91"/>
      <c r="AF361" s="128"/>
      <c r="AG361" s="93"/>
      <c r="AH361" s="91"/>
      <c r="AI361" s="91"/>
      <c r="AJ361" s="91"/>
      <c r="AK361" s="91"/>
      <c r="AL361" s="91"/>
      <c r="AM361" s="91"/>
      <c r="AN361" s="91"/>
      <c r="AO361" s="91"/>
      <c r="AP361" s="91"/>
      <c r="AQ361" s="91"/>
      <c r="AR361" s="91"/>
      <c r="AS361" s="91"/>
      <c r="AT361" s="91"/>
      <c r="AU361" s="91"/>
      <c r="AV361" s="91"/>
      <c r="AW361" s="91"/>
      <c r="AX361" s="91"/>
      <c r="AY361" s="91"/>
    </row>
    <row r="362">
      <c r="A362" s="91"/>
      <c r="B362" s="91"/>
      <c r="C362" s="91"/>
      <c r="D362" s="91"/>
      <c r="E362" s="91"/>
      <c r="F362" s="91"/>
      <c r="G362" s="91"/>
      <c r="H362" s="93"/>
      <c r="I362" s="91"/>
      <c r="J362" s="91"/>
      <c r="K362" s="91"/>
      <c r="L362" s="91"/>
      <c r="M362" s="91"/>
      <c r="N362" s="91"/>
      <c r="O362" s="91"/>
      <c r="P362" s="91"/>
      <c r="Q362" s="91"/>
      <c r="R362" s="91"/>
      <c r="S362" s="91"/>
      <c r="T362" s="91"/>
      <c r="U362" s="91"/>
      <c r="V362" s="91"/>
      <c r="W362" s="91"/>
      <c r="X362" s="91"/>
      <c r="Y362" s="91"/>
      <c r="Z362" s="93"/>
      <c r="AA362" s="91"/>
      <c r="AB362" s="91"/>
      <c r="AC362" s="91"/>
      <c r="AD362" s="91"/>
      <c r="AE362" s="91"/>
      <c r="AF362" s="128"/>
      <c r="AG362" s="93"/>
      <c r="AH362" s="91"/>
      <c r="AI362" s="91"/>
      <c r="AJ362" s="91"/>
      <c r="AK362" s="91"/>
      <c r="AL362" s="91"/>
      <c r="AM362" s="91"/>
      <c r="AN362" s="91"/>
      <c r="AO362" s="91"/>
      <c r="AP362" s="91"/>
      <c r="AQ362" s="91"/>
      <c r="AR362" s="91"/>
      <c r="AS362" s="91"/>
      <c r="AT362" s="91"/>
      <c r="AU362" s="91"/>
      <c r="AV362" s="91"/>
      <c r="AW362" s="91"/>
      <c r="AX362" s="91"/>
      <c r="AY362" s="91"/>
    </row>
    <row r="363">
      <c r="A363" s="91"/>
      <c r="B363" s="91"/>
      <c r="C363" s="91"/>
      <c r="D363" s="91"/>
      <c r="E363" s="91"/>
      <c r="F363" s="91"/>
      <c r="G363" s="91"/>
      <c r="H363" s="93"/>
      <c r="I363" s="91"/>
      <c r="J363" s="91"/>
      <c r="K363" s="91"/>
      <c r="L363" s="91"/>
      <c r="M363" s="91"/>
      <c r="N363" s="91"/>
      <c r="O363" s="91"/>
      <c r="P363" s="91"/>
      <c r="Q363" s="91"/>
      <c r="R363" s="91"/>
      <c r="S363" s="91"/>
      <c r="T363" s="91"/>
      <c r="U363" s="91"/>
      <c r="V363" s="91"/>
      <c r="W363" s="91"/>
      <c r="X363" s="91"/>
      <c r="Y363" s="91"/>
      <c r="Z363" s="93"/>
      <c r="AA363" s="91"/>
      <c r="AB363" s="91"/>
      <c r="AC363" s="91"/>
      <c r="AD363" s="91"/>
      <c r="AE363" s="91"/>
      <c r="AF363" s="128"/>
      <c r="AG363" s="93"/>
      <c r="AH363" s="91"/>
      <c r="AI363" s="91"/>
      <c r="AJ363" s="91"/>
      <c r="AK363" s="91"/>
      <c r="AL363" s="91"/>
      <c r="AM363" s="91"/>
      <c r="AN363" s="91"/>
      <c r="AO363" s="91"/>
      <c r="AP363" s="91"/>
      <c r="AQ363" s="91"/>
      <c r="AR363" s="91"/>
      <c r="AS363" s="91"/>
      <c r="AT363" s="91"/>
      <c r="AU363" s="91"/>
      <c r="AV363" s="91"/>
      <c r="AW363" s="91"/>
      <c r="AX363" s="91"/>
      <c r="AY363" s="91"/>
    </row>
    <row r="364">
      <c r="A364" s="91"/>
      <c r="B364" s="91"/>
      <c r="C364" s="91"/>
      <c r="D364" s="91"/>
      <c r="E364" s="91"/>
      <c r="F364" s="91"/>
      <c r="G364" s="91"/>
      <c r="H364" s="93"/>
      <c r="I364" s="91"/>
      <c r="J364" s="91"/>
      <c r="K364" s="91"/>
      <c r="L364" s="91"/>
      <c r="M364" s="91"/>
      <c r="N364" s="91"/>
      <c r="O364" s="91"/>
      <c r="P364" s="91"/>
      <c r="Q364" s="91"/>
      <c r="R364" s="91"/>
      <c r="S364" s="91"/>
      <c r="T364" s="91"/>
      <c r="U364" s="91"/>
      <c r="V364" s="91"/>
      <c r="W364" s="91"/>
      <c r="X364" s="91"/>
      <c r="Y364" s="91"/>
      <c r="Z364" s="93"/>
      <c r="AA364" s="91"/>
      <c r="AB364" s="91"/>
      <c r="AC364" s="91"/>
      <c r="AD364" s="91"/>
      <c r="AE364" s="91"/>
      <c r="AF364" s="128"/>
      <c r="AG364" s="93"/>
      <c r="AH364" s="91"/>
      <c r="AI364" s="91"/>
      <c r="AJ364" s="91"/>
      <c r="AK364" s="91"/>
      <c r="AL364" s="91"/>
      <c r="AM364" s="91"/>
      <c r="AN364" s="91"/>
      <c r="AO364" s="91"/>
      <c r="AP364" s="91"/>
      <c r="AQ364" s="91"/>
      <c r="AR364" s="91"/>
      <c r="AS364" s="91"/>
      <c r="AT364" s="91"/>
      <c r="AU364" s="91"/>
      <c r="AV364" s="91"/>
      <c r="AW364" s="91"/>
      <c r="AX364" s="91"/>
      <c r="AY364" s="91"/>
    </row>
    <row r="365">
      <c r="A365" s="91"/>
      <c r="B365" s="91"/>
      <c r="C365" s="91"/>
      <c r="D365" s="91"/>
      <c r="E365" s="91"/>
      <c r="F365" s="91"/>
      <c r="G365" s="91"/>
      <c r="H365" s="93"/>
      <c r="I365" s="91"/>
      <c r="J365" s="91"/>
      <c r="K365" s="91"/>
      <c r="L365" s="91"/>
      <c r="M365" s="91"/>
      <c r="N365" s="91"/>
      <c r="O365" s="91"/>
      <c r="P365" s="91"/>
      <c r="Q365" s="91"/>
      <c r="R365" s="91"/>
      <c r="S365" s="91"/>
      <c r="T365" s="91"/>
      <c r="U365" s="91"/>
      <c r="V365" s="91"/>
      <c r="W365" s="91"/>
      <c r="X365" s="91"/>
      <c r="Y365" s="91"/>
      <c r="Z365" s="93"/>
      <c r="AA365" s="91"/>
      <c r="AB365" s="91"/>
      <c r="AC365" s="91"/>
      <c r="AD365" s="91"/>
      <c r="AE365" s="91"/>
      <c r="AF365" s="128"/>
      <c r="AG365" s="93"/>
      <c r="AH365" s="91"/>
      <c r="AI365" s="91"/>
      <c r="AJ365" s="91"/>
      <c r="AK365" s="91"/>
      <c r="AL365" s="91"/>
      <c r="AM365" s="91"/>
      <c r="AN365" s="91"/>
      <c r="AO365" s="91"/>
      <c r="AP365" s="91"/>
      <c r="AQ365" s="91"/>
      <c r="AR365" s="91"/>
      <c r="AS365" s="91"/>
      <c r="AT365" s="91"/>
      <c r="AU365" s="91"/>
      <c r="AV365" s="91"/>
      <c r="AW365" s="91"/>
      <c r="AX365" s="91"/>
      <c r="AY365" s="91"/>
    </row>
    <row r="366">
      <c r="A366" s="91"/>
      <c r="B366" s="91"/>
      <c r="C366" s="91"/>
      <c r="D366" s="91"/>
      <c r="E366" s="91"/>
      <c r="F366" s="91"/>
      <c r="G366" s="91"/>
      <c r="H366" s="93"/>
      <c r="I366" s="91"/>
      <c r="J366" s="91"/>
      <c r="K366" s="91"/>
      <c r="L366" s="91"/>
      <c r="M366" s="91"/>
      <c r="N366" s="91"/>
      <c r="O366" s="91"/>
      <c r="P366" s="91"/>
      <c r="Q366" s="91"/>
      <c r="R366" s="91"/>
      <c r="S366" s="91"/>
      <c r="T366" s="91"/>
      <c r="U366" s="91"/>
      <c r="V366" s="91"/>
      <c r="W366" s="91"/>
      <c r="X366" s="91"/>
      <c r="Y366" s="91"/>
      <c r="Z366" s="93"/>
      <c r="AA366" s="91"/>
      <c r="AB366" s="91"/>
      <c r="AC366" s="91"/>
      <c r="AD366" s="91"/>
      <c r="AE366" s="91"/>
      <c r="AF366" s="128"/>
      <c r="AG366" s="93"/>
      <c r="AH366" s="91"/>
      <c r="AI366" s="91"/>
      <c r="AJ366" s="91"/>
      <c r="AK366" s="91"/>
      <c r="AL366" s="91"/>
      <c r="AM366" s="91"/>
      <c r="AN366" s="91"/>
      <c r="AO366" s="91"/>
      <c r="AP366" s="91"/>
      <c r="AQ366" s="91"/>
      <c r="AR366" s="91"/>
      <c r="AS366" s="91"/>
      <c r="AT366" s="91"/>
      <c r="AU366" s="91"/>
      <c r="AV366" s="91"/>
      <c r="AW366" s="91"/>
      <c r="AX366" s="91"/>
      <c r="AY366" s="91"/>
    </row>
    <row r="367">
      <c r="A367" s="91"/>
      <c r="B367" s="91"/>
      <c r="C367" s="91"/>
      <c r="D367" s="91"/>
      <c r="E367" s="91"/>
      <c r="F367" s="91"/>
      <c r="G367" s="91"/>
      <c r="H367" s="93"/>
      <c r="I367" s="91"/>
      <c r="J367" s="91"/>
      <c r="K367" s="91"/>
      <c r="L367" s="91"/>
      <c r="M367" s="91"/>
      <c r="N367" s="91"/>
      <c r="O367" s="91"/>
      <c r="P367" s="91"/>
      <c r="Q367" s="91"/>
      <c r="R367" s="91"/>
      <c r="S367" s="91"/>
      <c r="T367" s="91"/>
      <c r="U367" s="91"/>
      <c r="V367" s="91"/>
      <c r="W367" s="91"/>
      <c r="X367" s="91"/>
      <c r="Y367" s="91"/>
      <c r="Z367" s="93"/>
      <c r="AA367" s="91"/>
      <c r="AB367" s="91"/>
      <c r="AC367" s="91"/>
      <c r="AD367" s="91"/>
      <c r="AE367" s="91"/>
      <c r="AF367" s="128"/>
      <c r="AG367" s="93"/>
      <c r="AH367" s="91"/>
      <c r="AI367" s="91"/>
      <c r="AJ367" s="91"/>
      <c r="AK367" s="91"/>
      <c r="AL367" s="91"/>
      <c r="AM367" s="91"/>
      <c r="AN367" s="91"/>
      <c r="AO367" s="91"/>
      <c r="AP367" s="91"/>
      <c r="AQ367" s="91"/>
      <c r="AR367" s="91"/>
      <c r="AS367" s="91"/>
      <c r="AT367" s="91"/>
      <c r="AU367" s="91"/>
      <c r="AV367" s="91"/>
      <c r="AW367" s="91"/>
      <c r="AX367" s="91"/>
      <c r="AY367" s="91"/>
    </row>
    <row r="368">
      <c r="A368" s="91"/>
      <c r="B368" s="91"/>
      <c r="C368" s="91"/>
      <c r="D368" s="91"/>
      <c r="E368" s="91"/>
      <c r="F368" s="91"/>
      <c r="G368" s="91"/>
      <c r="H368" s="93"/>
      <c r="I368" s="91"/>
      <c r="J368" s="91"/>
      <c r="K368" s="91"/>
      <c r="L368" s="91"/>
      <c r="M368" s="91"/>
      <c r="N368" s="91"/>
      <c r="O368" s="91"/>
      <c r="P368" s="91"/>
      <c r="Q368" s="91"/>
      <c r="R368" s="91"/>
      <c r="S368" s="91"/>
      <c r="T368" s="91"/>
      <c r="U368" s="91"/>
      <c r="V368" s="91"/>
      <c r="W368" s="91"/>
      <c r="X368" s="91"/>
      <c r="Y368" s="91"/>
      <c r="Z368" s="93"/>
      <c r="AA368" s="91"/>
      <c r="AB368" s="91"/>
      <c r="AC368" s="91"/>
      <c r="AD368" s="91"/>
      <c r="AE368" s="91"/>
      <c r="AF368" s="128"/>
      <c r="AG368" s="93"/>
      <c r="AH368" s="91"/>
      <c r="AI368" s="91"/>
      <c r="AJ368" s="91"/>
      <c r="AK368" s="91"/>
      <c r="AL368" s="91"/>
      <c r="AM368" s="91"/>
      <c r="AN368" s="91"/>
      <c r="AO368" s="91"/>
      <c r="AP368" s="91"/>
      <c r="AQ368" s="91"/>
      <c r="AR368" s="91"/>
      <c r="AS368" s="91"/>
      <c r="AT368" s="91"/>
      <c r="AU368" s="91"/>
      <c r="AV368" s="91"/>
      <c r="AW368" s="91"/>
      <c r="AX368" s="91"/>
      <c r="AY368" s="91"/>
    </row>
    <row r="369">
      <c r="A369" s="91"/>
      <c r="B369" s="91"/>
      <c r="C369" s="91"/>
      <c r="D369" s="91"/>
      <c r="E369" s="91"/>
      <c r="F369" s="91"/>
      <c r="G369" s="91"/>
      <c r="H369" s="93"/>
      <c r="I369" s="91"/>
      <c r="J369" s="91"/>
      <c r="K369" s="91"/>
      <c r="L369" s="91"/>
      <c r="M369" s="91"/>
      <c r="N369" s="91"/>
      <c r="O369" s="91"/>
      <c r="P369" s="91"/>
      <c r="Q369" s="91"/>
      <c r="R369" s="91"/>
      <c r="S369" s="91"/>
      <c r="T369" s="91"/>
      <c r="U369" s="91"/>
      <c r="V369" s="91"/>
      <c r="W369" s="91"/>
      <c r="X369" s="91"/>
      <c r="Y369" s="91"/>
      <c r="Z369" s="93"/>
      <c r="AA369" s="91"/>
      <c r="AB369" s="91"/>
      <c r="AC369" s="91"/>
      <c r="AD369" s="91"/>
      <c r="AE369" s="91"/>
      <c r="AF369" s="128"/>
      <c r="AG369" s="93"/>
      <c r="AH369" s="91"/>
      <c r="AI369" s="91"/>
      <c r="AJ369" s="91"/>
      <c r="AK369" s="91"/>
      <c r="AL369" s="91"/>
      <c r="AM369" s="91"/>
      <c r="AN369" s="91"/>
      <c r="AO369" s="91"/>
      <c r="AP369" s="91"/>
      <c r="AQ369" s="91"/>
      <c r="AR369" s="91"/>
      <c r="AS369" s="91"/>
      <c r="AT369" s="91"/>
      <c r="AU369" s="91"/>
      <c r="AV369" s="91"/>
      <c r="AW369" s="91"/>
      <c r="AX369" s="91"/>
      <c r="AY369" s="91"/>
    </row>
    <row r="370">
      <c r="A370" s="91"/>
      <c r="B370" s="91"/>
      <c r="C370" s="91"/>
      <c r="D370" s="91"/>
      <c r="E370" s="91"/>
      <c r="F370" s="91"/>
      <c r="G370" s="91"/>
      <c r="H370" s="93"/>
      <c r="I370" s="91"/>
      <c r="J370" s="91"/>
      <c r="K370" s="91"/>
      <c r="L370" s="91"/>
      <c r="M370" s="91"/>
      <c r="N370" s="91"/>
      <c r="O370" s="91"/>
      <c r="P370" s="91"/>
      <c r="Q370" s="91"/>
      <c r="R370" s="91"/>
      <c r="S370" s="91"/>
      <c r="T370" s="91"/>
      <c r="U370" s="91"/>
      <c r="V370" s="91"/>
      <c r="W370" s="91"/>
      <c r="X370" s="91"/>
      <c r="Y370" s="91"/>
      <c r="Z370" s="93"/>
      <c r="AA370" s="91"/>
      <c r="AB370" s="91"/>
      <c r="AC370" s="91"/>
      <c r="AD370" s="91"/>
      <c r="AE370" s="91"/>
      <c r="AF370" s="128"/>
      <c r="AG370" s="93"/>
      <c r="AH370" s="91"/>
      <c r="AI370" s="91"/>
      <c r="AJ370" s="91"/>
      <c r="AK370" s="91"/>
      <c r="AL370" s="91"/>
      <c r="AM370" s="91"/>
      <c r="AN370" s="91"/>
      <c r="AO370" s="91"/>
      <c r="AP370" s="91"/>
      <c r="AQ370" s="91"/>
      <c r="AR370" s="91"/>
      <c r="AS370" s="91"/>
      <c r="AT370" s="91"/>
      <c r="AU370" s="91"/>
      <c r="AV370" s="91"/>
      <c r="AW370" s="91"/>
      <c r="AX370" s="91"/>
      <c r="AY370" s="91"/>
    </row>
    <row r="371">
      <c r="A371" s="91"/>
      <c r="B371" s="91"/>
      <c r="C371" s="91"/>
      <c r="D371" s="91"/>
      <c r="E371" s="91"/>
      <c r="F371" s="91"/>
      <c r="G371" s="91"/>
      <c r="H371" s="93"/>
      <c r="I371" s="91"/>
      <c r="J371" s="91"/>
      <c r="K371" s="91"/>
      <c r="L371" s="91"/>
      <c r="M371" s="91"/>
      <c r="N371" s="91"/>
      <c r="O371" s="91"/>
      <c r="P371" s="91"/>
      <c r="Q371" s="91"/>
      <c r="R371" s="91"/>
      <c r="S371" s="91"/>
      <c r="T371" s="91"/>
      <c r="U371" s="91"/>
      <c r="V371" s="91"/>
      <c r="W371" s="91"/>
      <c r="X371" s="91"/>
      <c r="Y371" s="91"/>
      <c r="Z371" s="93"/>
      <c r="AA371" s="91"/>
      <c r="AB371" s="91"/>
      <c r="AC371" s="91"/>
      <c r="AD371" s="91"/>
      <c r="AE371" s="91"/>
      <c r="AF371" s="128"/>
      <c r="AG371" s="93"/>
      <c r="AH371" s="91"/>
      <c r="AI371" s="91"/>
      <c r="AJ371" s="91"/>
      <c r="AK371" s="91"/>
      <c r="AL371" s="91"/>
      <c r="AM371" s="91"/>
      <c r="AN371" s="91"/>
      <c r="AO371" s="91"/>
      <c r="AP371" s="91"/>
      <c r="AQ371" s="91"/>
      <c r="AR371" s="91"/>
      <c r="AS371" s="91"/>
      <c r="AT371" s="91"/>
      <c r="AU371" s="91"/>
      <c r="AV371" s="91"/>
      <c r="AW371" s="91"/>
      <c r="AX371" s="91"/>
      <c r="AY371" s="91"/>
    </row>
    <row r="372">
      <c r="A372" s="91"/>
      <c r="B372" s="91"/>
      <c r="C372" s="91"/>
      <c r="D372" s="91"/>
      <c r="E372" s="91"/>
      <c r="F372" s="91"/>
      <c r="G372" s="91"/>
      <c r="H372" s="93"/>
      <c r="I372" s="91"/>
      <c r="J372" s="91"/>
      <c r="K372" s="91"/>
      <c r="L372" s="91"/>
      <c r="M372" s="91"/>
      <c r="N372" s="91"/>
      <c r="O372" s="91"/>
      <c r="P372" s="91"/>
      <c r="Q372" s="91"/>
      <c r="R372" s="91"/>
      <c r="S372" s="91"/>
      <c r="T372" s="91"/>
      <c r="U372" s="91"/>
      <c r="V372" s="91"/>
      <c r="W372" s="91"/>
      <c r="X372" s="91"/>
      <c r="Y372" s="91"/>
      <c r="Z372" s="93"/>
      <c r="AA372" s="91"/>
      <c r="AB372" s="91"/>
      <c r="AC372" s="91"/>
      <c r="AD372" s="91"/>
      <c r="AE372" s="91"/>
      <c r="AF372" s="128"/>
      <c r="AG372" s="93"/>
      <c r="AH372" s="91"/>
      <c r="AI372" s="91"/>
      <c r="AJ372" s="91"/>
      <c r="AK372" s="91"/>
      <c r="AL372" s="91"/>
      <c r="AM372" s="91"/>
      <c r="AN372" s="91"/>
      <c r="AO372" s="91"/>
      <c r="AP372" s="91"/>
      <c r="AQ372" s="91"/>
      <c r="AR372" s="91"/>
      <c r="AS372" s="91"/>
      <c r="AT372" s="91"/>
      <c r="AU372" s="91"/>
      <c r="AV372" s="91"/>
      <c r="AW372" s="91"/>
      <c r="AX372" s="91"/>
      <c r="AY372" s="91"/>
    </row>
    <row r="373">
      <c r="A373" s="91"/>
      <c r="B373" s="91"/>
      <c r="C373" s="91"/>
      <c r="D373" s="91"/>
      <c r="E373" s="91"/>
      <c r="F373" s="91"/>
      <c r="G373" s="91"/>
      <c r="H373" s="93"/>
      <c r="I373" s="91"/>
      <c r="J373" s="91"/>
      <c r="K373" s="91"/>
      <c r="L373" s="91"/>
      <c r="M373" s="91"/>
      <c r="N373" s="91"/>
      <c r="O373" s="91"/>
      <c r="P373" s="91"/>
      <c r="Q373" s="91"/>
      <c r="R373" s="91"/>
      <c r="S373" s="91"/>
      <c r="T373" s="91"/>
      <c r="U373" s="91"/>
      <c r="V373" s="91"/>
      <c r="W373" s="91"/>
      <c r="X373" s="91"/>
      <c r="Y373" s="91"/>
      <c r="Z373" s="93"/>
      <c r="AA373" s="91"/>
      <c r="AB373" s="91"/>
      <c r="AC373" s="91"/>
      <c r="AD373" s="91"/>
      <c r="AE373" s="91"/>
      <c r="AF373" s="128"/>
      <c r="AG373" s="93"/>
      <c r="AH373" s="91"/>
      <c r="AI373" s="91"/>
      <c r="AJ373" s="91"/>
      <c r="AK373" s="91"/>
      <c r="AL373" s="91"/>
      <c r="AM373" s="91"/>
      <c r="AN373" s="91"/>
      <c r="AO373" s="91"/>
      <c r="AP373" s="91"/>
      <c r="AQ373" s="91"/>
      <c r="AR373" s="91"/>
      <c r="AS373" s="91"/>
      <c r="AT373" s="91"/>
      <c r="AU373" s="91"/>
      <c r="AV373" s="91"/>
      <c r="AW373" s="91"/>
      <c r="AX373" s="91"/>
      <c r="AY373" s="91"/>
    </row>
    <row r="374">
      <c r="A374" s="91"/>
      <c r="B374" s="91"/>
      <c r="C374" s="91"/>
      <c r="D374" s="91"/>
      <c r="E374" s="91"/>
      <c r="F374" s="91"/>
      <c r="G374" s="91"/>
      <c r="H374" s="93"/>
      <c r="I374" s="91"/>
      <c r="J374" s="91"/>
      <c r="K374" s="91"/>
      <c r="L374" s="91"/>
      <c r="M374" s="91"/>
      <c r="N374" s="91"/>
      <c r="O374" s="91"/>
      <c r="P374" s="91"/>
      <c r="Q374" s="91"/>
      <c r="R374" s="91"/>
      <c r="S374" s="91"/>
      <c r="T374" s="91"/>
      <c r="U374" s="91"/>
      <c r="V374" s="91"/>
      <c r="W374" s="91"/>
      <c r="X374" s="91"/>
      <c r="Y374" s="91"/>
      <c r="Z374" s="93"/>
      <c r="AA374" s="91"/>
      <c r="AB374" s="91"/>
      <c r="AC374" s="91"/>
      <c r="AD374" s="91"/>
      <c r="AE374" s="91"/>
      <c r="AF374" s="128"/>
      <c r="AG374" s="93"/>
      <c r="AH374" s="91"/>
      <c r="AI374" s="91"/>
      <c r="AJ374" s="91"/>
      <c r="AK374" s="91"/>
      <c r="AL374" s="91"/>
      <c r="AM374" s="91"/>
      <c r="AN374" s="91"/>
      <c r="AO374" s="91"/>
      <c r="AP374" s="91"/>
      <c r="AQ374" s="91"/>
      <c r="AR374" s="91"/>
      <c r="AS374" s="91"/>
      <c r="AT374" s="91"/>
      <c r="AU374" s="91"/>
      <c r="AV374" s="91"/>
      <c r="AW374" s="91"/>
      <c r="AX374" s="91"/>
      <c r="AY374" s="91"/>
    </row>
    <row r="375">
      <c r="A375" s="91"/>
      <c r="B375" s="91"/>
      <c r="C375" s="91"/>
      <c r="D375" s="91"/>
      <c r="E375" s="91"/>
      <c r="F375" s="91"/>
      <c r="G375" s="91"/>
      <c r="H375" s="93"/>
      <c r="I375" s="91"/>
      <c r="J375" s="91"/>
      <c r="K375" s="91"/>
      <c r="L375" s="91"/>
      <c r="M375" s="91"/>
      <c r="N375" s="91"/>
      <c r="O375" s="91"/>
      <c r="P375" s="91"/>
      <c r="Q375" s="91"/>
      <c r="R375" s="91"/>
      <c r="S375" s="91"/>
      <c r="T375" s="91"/>
      <c r="U375" s="91"/>
      <c r="V375" s="91"/>
      <c r="W375" s="91"/>
      <c r="X375" s="91"/>
      <c r="Y375" s="91"/>
      <c r="Z375" s="93"/>
      <c r="AA375" s="91"/>
      <c r="AB375" s="91"/>
      <c r="AC375" s="91"/>
      <c r="AD375" s="91"/>
      <c r="AE375" s="91"/>
      <c r="AF375" s="128"/>
      <c r="AG375" s="93"/>
      <c r="AH375" s="91"/>
      <c r="AI375" s="91"/>
      <c r="AJ375" s="91"/>
      <c r="AK375" s="91"/>
      <c r="AL375" s="91"/>
      <c r="AM375" s="91"/>
      <c r="AN375" s="91"/>
      <c r="AO375" s="91"/>
      <c r="AP375" s="91"/>
      <c r="AQ375" s="91"/>
      <c r="AR375" s="91"/>
      <c r="AS375" s="91"/>
      <c r="AT375" s="91"/>
      <c r="AU375" s="91"/>
      <c r="AV375" s="91"/>
      <c r="AW375" s="91"/>
      <c r="AX375" s="91"/>
      <c r="AY375" s="91"/>
    </row>
    <row r="376">
      <c r="A376" s="91"/>
      <c r="B376" s="91"/>
      <c r="C376" s="91"/>
      <c r="D376" s="91"/>
      <c r="E376" s="91"/>
      <c r="F376" s="91"/>
      <c r="G376" s="91"/>
      <c r="H376" s="93"/>
      <c r="I376" s="91"/>
      <c r="J376" s="91"/>
      <c r="K376" s="91"/>
      <c r="L376" s="91"/>
      <c r="M376" s="91"/>
      <c r="N376" s="91"/>
      <c r="O376" s="91"/>
      <c r="P376" s="91"/>
      <c r="Q376" s="91"/>
      <c r="R376" s="91"/>
      <c r="S376" s="91"/>
      <c r="T376" s="91"/>
      <c r="U376" s="91"/>
      <c r="V376" s="91"/>
      <c r="W376" s="91"/>
      <c r="X376" s="91"/>
      <c r="Y376" s="91"/>
      <c r="Z376" s="93"/>
      <c r="AA376" s="91"/>
      <c r="AB376" s="91"/>
      <c r="AC376" s="91"/>
      <c r="AD376" s="91"/>
      <c r="AE376" s="91"/>
      <c r="AF376" s="128"/>
      <c r="AG376" s="93"/>
      <c r="AH376" s="91"/>
      <c r="AI376" s="91"/>
      <c r="AJ376" s="91"/>
      <c r="AK376" s="91"/>
      <c r="AL376" s="91"/>
      <c r="AM376" s="91"/>
      <c r="AN376" s="91"/>
      <c r="AO376" s="91"/>
      <c r="AP376" s="91"/>
      <c r="AQ376" s="91"/>
      <c r="AR376" s="91"/>
      <c r="AS376" s="91"/>
      <c r="AT376" s="91"/>
      <c r="AU376" s="91"/>
      <c r="AV376" s="91"/>
      <c r="AW376" s="91"/>
      <c r="AX376" s="91"/>
      <c r="AY376" s="91"/>
    </row>
    <row r="377">
      <c r="A377" s="91"/>
      <c r="B377" s="91"/>
      <c r="C377" s="91"/>
      <c r="D377" s="91"/>
      <c r="E377" s="91"/>
      <c r="F377" s="91"/>
      <c r="G377" s="91"/>
      <c r="H377" s="93"/>
      <c r="I377" s="91"/>
      <c r="J377" s="91"/>
      <c r="K377" s="91"/>
      <c r="L377" s="91"/>
      <c r="M377" s="91"/>
      <c r="N377" s="91"/>
      <c r="O377" s="91"/>
      <c r="P377" s="91"/>
      <c r="Q377" s="91"/>
      <c r="R377" s="91"/>
      <c r="S377" s="91"/>
      <c r="T377" s="91"/>
      <c r="U377" s="91"/>
      <c r="V377" s="91"/>
      <c r="W377" s="91"/>
      <c r="X377" s="91"/>
      <c r="Y377" s="91"/>
      <c r="Z377" s="93"/>
      <c r="AA377" s="91"/>
      <c r="AB377" s="91"/>
      <c r="AC377" s="91"/>
      <c r="AD377" s="91"/>
      <c r="AE377" s="91"/>
      <c r="AF377" s="128"/>
      <c r="AG377" s="93"/>
      <c r="AH377" s="91"/>
      <c r="AI377" s="91"/>
      <c r="AJ377" s="91"/>
      <c r="AK377" s="91"/>
      <c r="AL377" s="91"/>
      <c r="AM377" s="91"/>
      <c r="AN377" s="91"/>
      <c r="AO377" s="91"/>
      <c r="AP377" s="91"/>
      <c r="AQ377" s="91"/>
      <c r="AR377" s="91"/>
      <c r="AS377" s="91"/>
      <c r="AT377" s="91"/>
      <c r="AU377" s="91"/>
      <c r="AV377" s="91"/>
      <c r="AW377" s="91"/>
      <c r="AX377" s="91"/>
      <c r="AY377" s="91"/>
    </row>
    <row r="378">
      <c r="A378" s="91"/>
      <c r="B378" s="91"/>
      <c r="C378" s="91"/>
      <c r="D378" s="91"/>
      <c r="E378" s="91"/>
      <c r="F378" s="91"/>
      <c r="G378" s="91"/>
      <c r="H378" s="93"/>
      <c r="I378" s="91"/>
      <c r="J378" s="91"/>
      <c r="K378" s="91"/>
      <c r="L378" s="91"/>
      <c r="M378" s="91"/>
      <c r="N378" s="91"/>
      <c r="O378" s="91"/>
      <c r="P378" s="91"/>
      <c r="Q378" s="91"/>
      <c r="R378" s="91"/>
      <c r="S378" s="91"/>
      <c r="T378" s="91"/>
      <c r="U378" s="91"/>
      <c r="V378" s="91"/>
      <c r="W378" s="91"/>
      <c r="X378" s="91"/>
      <c r="Y378" s="91"/>
      <c r="Z378" s="93"/>
      <c r="AA378" s="91"/>
      <c r="AB378" s="91"/>
      <c r="AC378" s="91"/>
      <c r="AD378" s="91"/>
      <c r="AE378" s="91"/>
      <c r="AF378" s="128"/>
      <c r="AG378" s="93"/>
      <c r="AH378" s="91"/>
      <c r="AI378" s="91"/>
      <c r="AJ378" s="91"/>
      <c r="AK378" s="91"/>
      <c r="AL378" s="91"/>
      <c r="AM378" s="91"/>
      <c r="AN378" s="91"/>
      <c r="AO378" s="91"/>
      <c r="AP378" s="91"/>
      <c r="AQ378" s="91"/>
      <c r="AR378" s="91"/>
      <c r="AS378" s="91"/>
      <c r="AT378" s="91"/>
      <c r="AU378" s="91"/>
      <c r="AV378" s="91"/>
      <c r="AW378" s="91"/>
      <c r="AX378" s="91"/>
      <c r="AY378" s="91"/>
    </row>
    <row r="379">
      <c r="A379" s="91"/>
      <c r="B379" s="91"/>
      <c r="C379" s="91"/>
      <c r="D379" s="91"/>
      <c r="E379" s="91"/>
      <c r="F379" s="91"/>
      <c r="G379" s="91"/>
      <c r="H379" s="93"/>
      <c r="I379" s="91"/>
      <c r="J379" s="91"/>
      <c r="K379" s="91"/>
      <c r="L379" s="91"/>
      <c r="M379" s="91"/>
      <c r="N379" s="91"/>
      <c r="O379" s="91"/>
      <c r="P379" s="91"/>
      <c r="Q379" s="91"/>
      <c r="R379" s="91"/>
      <c r="S379" s="91"/>
      <c r="T379" s="91"/>
      <c r="U379" s="91"/>
      <c r="V379" s="91"/>
      <c r="W379" s="91"/>
      <c r="X379" s="91"/>
      <c r="Y379" s="91"/>
      <c r="Z379" s="93"/>
      <c r="AA379" s="91"/>
      <c r="AB379" s="91"/>
      <c r="AC379" s="91"/>
      <c r="AD379" s="91"/>
      <c r="AE379" s="91"/>
      <c r="AF379" s="128"/>
      <c r="AG379" s="93"/>
      <c r="AH379" s="91"/>
      <c r="AI379" s="91"/>
      <c r="AJ379" s="91"/>
      <c r="AK379" s="91"/>
      <c r="AL379" s="91"/>
      <c r="AM379" s="91"/>
      <c r="AN379" s="91"/>
      <c r="AO379" s="91"/>
      <c r="AP379" s="91"/>
      <c r="AQ379" s="91"/>
      <c r="AR379" s="91"/>
      <c r="AS379" s="91"/>
      <c r="AT379" s="91"/>
      <c r="AU379" s="91"/>
      <c r="AV379" s="91"/>
      <c r="AW379" s="91"/>
      <c r="AX379" s="91"/>
      <c r="AY379" s="91"/>
    </row>
    <row r="380">
      <c r="A380" s="91"/>
      <c r="B380" s="91"/>
      <c r="C380" s="91"/>
      <c r="D380" s="91"/>
      <c r="E380" s="91"/>
      <c r="F380" s="91"/>
      <c r="G380" s="91"/>
      <c r="H380" s="93"/>
      <c r="I380" s="91"/>
      <c r="J380" s="91"/>
      <c r="K380" s="91"/>
      <c r="L380" s="91"/>
      <c r="M380" s="91"/>
      <c r="N380" s="91"/>
      <c r="O380" s="91"/>
      <c r="P380" s="91"/>
      <c r="Q380" s="91"/>
      <c r="R380" s="91"/>
      <c r="S380" s="91"/>
      <c r="T380" s="91"/>
      <c r="U380" s="91"/>
      <c r="V380" s="91"/>
      <c r="W380" s="91"/>
      <c r="X380" s="91"/>
      <c r="Y380" s="91"/>
      <c r="Z380" s="93"/>
      <c r="AA380" s="91"/>
      <c r="AB380" s="91"/>
      <c r="AC380" s="91"/>
      <c r="AD380" s="91"/>
      <c r="AE380" s="91"/>
      <c r="AF380" s="128"/>
      <c r="AG380" s="93"/>
      <c r="AH380" s="91"/>
      <c r="AI380" s="91"/>
      <c r="AJ380" s="91"/>
      <c r="AK380" s="91"/>
      <c r="AL380" s="91"/>
      <c r="AM380" s="91"/>
      <c r="AN380" s="91"/>
      <c r="AO380" s="91"/>
      <c r="AP380" s="91"/>
      <c r="AQ380" s="91"/>
      <c r="AR380" s="91"/>
      <c r="AS380" s="91"/>
      <c r="AT380" s="91"/>
      <c r="AU380" s="91"/>
      <c r="AV380" s="91"/>
      <c r="AW380" s="91"/>
      <c r="AX380" s="91"/>
      <c r="AY380" s="91"/>
    </row>
    <row r="381">
      <c r="A381" s="91"/>
      <c r="B381" s="91"/>
      <c r="C381" s="91"/>
      <c r="D381" s="91"/>
      <c r="E381" s="91"/>
      <c r="F381" s="91"/>
      <c r="G381" s="91"/>
      <c r="H381" s="93"/>
      <c r="I381" s="91"/>
      <c r="J381" s="91"/>
      <c r="K381" s="91"/>
      <c r="L381" s="91"/>
      <c r="M381" s="91"/>
      <c r="N381" s="91"/>
      <c r="O381" s="91"/>
      <c r="P381" s="91"/>
      <c r="Q381" s="91"/>
      <c r="R381" s="91"/>
      <c r="S381" s="91"/>
      <c r="T381" s="91"/>
      <c r="U381" s="91"/>
      <c r="V381" s="91"/>
      <c r="W381" s="91"/>
      <c r="X381" s="91"/>
      <c r="Y381" s="91"/>
      <c r="Z381" s="93"/>
      <c r="AA381" s="91"/>
      <c r="AB381" s="91"/>
      <c r="AC381" s="91"/>
      <c r="AD381" s="91"/>
      <c r="AE381" s="91"/>
      <c r="AF381" s="128"/>
      <c r="AG381" s="93"/>
      <c r="AH381" s="91"/>
      <c r="AI381" s="91"/>
      <c r="AJ381" s="91"/>
      <c r="AK381" s="91"/>
      <c r="AL381" s="91"/>
      <c r="AM381" s="91"/>
      <c r="AN381" s="91"/>
      <c r="AO381" s="91"/>
      <c r="AP381" s="91"/>
      <c r="AQ381" s="91"/>
      <c r="AR381" s="91"/>
      <c r="AS381" s="91"/>
      <c r="AT381" s="91"/>
      <c r="AU381" s="91"/>
      <c r="AV381" s="91"/>
      <c r="AW381" s="91"/>
      <c r="AX381" s="91"/>
      <c r="AY381" s="91"/>
    </row>
    <row r="382">
      <c r="A382" s="91"/>
      <c r="B382" s="91"/>
      <c r="C382" s="91"/>
      <c r="D382" s="91"/>
      <c r="E382" s="91"/>
      <c r="F382" s="91"/>
      <c r="G382" s="91"/>
      <c r="H382" s="93"/>
      <c r="I382" s="91"/>
      <c r="J382" s="91"/>
      <c r="K382" s="91"/>
      <c r="L382" s="91"/>
      <c r="M382" s="91"/>
      <c r="N382" s="91"/>
      <c r="O382" s="91"/>
      <c r="P382" s="91"/>
      <c r="Q382" s="91"/>
      <c r="R382" s="91"/>
      <c r="S382" s="91"/>
      <c r="T382" s="91"/>
      <c r="U382" s="91"/>
      <c r="V382" s="91"/>
      <c r="W382" s="91"/>
      <c r="X382" s="91"/>
      <c r="Y382" s="91"/>
      <c r="Z382" s="93"/>
      <c r="AA382" s="91"/>
      <c r="AB382" s="91"/>
      <c r="AC382" s="91"/>
      <c r="AD382" s="91"/>
      <c r="AE382" s="91"/>
      <c r="AF382" s="128"/>
      <c r="AG382" s="93"/>
      <c r="AH382" s="91"/>
      <c r="AI382" s="91"/>
      <c r="AJ382" s="91"/>
      <c r="AK382" s="91"/>
      <c r="AL382" s="91"/>
      <c r="AM382" s="91"/>
      <c r="AN382" s="91"/>
      <c r="AO382" s="91"/>
      <c r="AP382" s="91"/>
      <c r="AQ382" s="91"/>
      <c r="AR382" s="91"/>
      <c r="AS382" s="91"/>
      <c r="AT382" s="91"/>
      <c r="AU382" s="91"/>
      <c r="AV382" s="91"/>
      <c r="AW382" s="91"/>
      <c r="AX382" s="91"/>
      <c r="AY382" s="91"/>
    </row>
    <row r="383">
      <c r="A383" s="91"/>
      <c r="B383" s="91"/>
      <c r="C383" s="91"/>
      <c r="D383" s="91"/>
      <c r="E383" s="91"/>
      <c r="F383" s="91"/>
      <c r="G383" s="91"/>
      <c r="H383" s="93"/>
      <c r="I383" s="91"/>
      <c r="J383" s="91"/>
      <c r="K383" s="91"/>
      <c r="L383" s="91"/>
      <c r="M383" s="91"/>
      <c r="N383" s="91"/>
      <c r="O383" s="91"/>
      <c r="P383" s="91"/>
      <c r="Q383" s="91"/>
      <c r="R383" s="91"/>
      <c r="S383" s="91"/>
      <c r="T383" s="91"/>
      <c r="U383" s="91"/>
      <c r="V383" s="91"/>
      <c r="W383" s="91"/>
      <c r="X383" s="91"/>
      <c r="Y383" s="91"/>
      <c r="Z383" s="93"/>
      <c r="AA383" s="91"/>
      <c r="AB383" s="91"/>
      <c r="AC383" s="91"/>
      <c r="AD383" s="91"/>
      <c r="AE383" s="91"/>
      <c r="AF383" s="128"/>
      <c r="AG383" s="93"/>
      <c r="AH383" s="91"/>
      <c r="AI383" s="91"/>
      <c r="AJ383" s="91"/>
      <c r="AK383" s="91"/>
      <c r="AL383" s="91"/>
      <c r="AM383" s="91"/>
      <c r="AN383" s="91"/>
      <c r="AO383" s="91"/>
      <c r="AP383" s="91"/>
      <c r="AQ383" s="91"/>
      <c r="AR383" s="91"/>
      <c r="AS383" s="91"/>
      <c r="AT383" s="91"/>
      <c r="AU383" s="91"/>
      <c r="AV383" s="91"/>
      <c r="AW383" s="91"/>
      <c r="AX383" s="91"/>
      <c r="AY383" s="91"/>
    </row>
    <row r="384">
      <c r="A384" s="91"/>
      <c r="B384" s="91"/>
      <c r="C384" s="91"/>
      <c r="D384" s="91"/>
      <c r="E384" s="91"/>
      <c r="F384" s="91"/>
      <c r="G384" s="91"/>
      <c r="H384" s="93"/>
      <c r="I384" s="91"/>
      <c r="J384" s="91"/>
      <c r="K384" s="91"/>
      <c r="L384" s="91"/>
      <c r="M384" s="91"/>
      <c r="N384" s="91"/>
      <c r="O384" s="91"/>
      <c r="P384" s="91"/>
      <c r="Q384" s="91"/>
      <c r="R384" s="91"/>
      <c r="S384" s="91"/>
      <c r="T384" s="91"/>
      <c r="U384" s="91"/>
      <c r="V384" s="91"/>
      <c r="W384" s="91"/>
      <c r="X384" s="91"/>
      <c r="Y384" s="91"/>
      <c r="Z384" s="93"/>
      <c r="AA384" s="91"/>
      <c r="AB384" s="91"/>
      <c r="AC384" s="91"/>
      <c r="AD384" s="91"/>
      <c r="AE384" s="91"/>
      <c r="AF384" s="128"/>
      <c r="AG384" s="93"/>
      <c r="AH384" s="91"/>
      <c r="AI384" s="91"/>
      <c r="AJ384" s="91"/>
      <c r="AK384" s="91"/>
      <c r="AL384" s="91"/>
      <c r="AM384" s="91"/>
      <c r="AN384" s="91"/>
      <c r="AO384" s="91"/>
      <c r="AP384" s="91"/>
      <c r="AQ384" s="91"/>
      <c r="AR384" s="91"/>
      <c r="AS384" s="91"/>
      <c r="AT384" s="91"/>
      <c r="AU384" s="91"/>
      <c r="AV384" s="91"/>
      <c r="AW384" s="91"/>
      <c r="AX384" s="91"/>
      <c r="AY384" s="91"/>
    </row>
    <row r="385">
      <c r="A385" s="91"/>
      <c r="B385" s="91"/>
      <c r="C385" s="91"/>
      <c r="D385" s="91"/>
      <c r="E385" s="91"/>
      <c r="F385" s="91"/>
      <c r="G385" s="91"/>
      <c r="H385" s="93"/>
      <c r="I385" s="91"/>
      <c r="J385" s="91"/>
      <c r="K385" s="91"/>
      <c r="L385" s="91"/>
      <c r="M385" s="91"/>
      <c r="N385" s="91"/>
      <c r="O385" s="91"/>
      <c r="P385" s="91"/>
      <c r="Q385" s="91"/>
      <c r="R385" s="91"/>
      <c r="S385" s="91"/>
      <c r="T385" s="91"/>
      <c r="U385" s="91"/>
      <c r="V385" s="91"/>
      <c r="W385" s="91"/>
      <c r="X385" s="91"/>
      <c r="Y385" s="91"/>
      <c r="Z385" s="93"/>
      <c r="AA385" s="91"/>
      <c r="AB385" s="91"/>
      <c r="AC385" s="91"/>
      <c r="AD385" s="91"/>
      <c r="AE385" s="91"/>
      <c r="AF385" s="128"/>
      <c r="AG385" s="93"/>
      <c r="AH385" s="91"/>
      <c r="AI385" s="91"/>
      <c r="AJ385" s="91"/>
      <c r="AK385" s="91"/>
      <c r="AL385" s="91"/>
      <c r="AM385" s="91"/>
      <c r="AN385" s="91"/>
      <c r="AO385" s="91"/>
      <c r="AP385" s="91"/>
      <c r="AQ385" s="91"/>
      <c r="AR385" s="91"/>
      <c r="AS385" s="91"/>
      <c r="AT385" s="91"/>
      <c r="AU385" s="91"/>
      <c r="AV385" s="91"/>
      <c r="AW385" s="91"/>
      <c r="AX385" s="91"/>
      <c r="AY385" s="91"/>
    </row>
    <row r="386">
      <c r="A386" s="91"/>
      <c r="B386" s="91"/>
      <c r="C386" s="91"/>
      <c r="D386" s="91"/>
      <c r="E386" s="91"/>
      <c r="F386" s="91"/>
      <c r="G386" s="91"/>
      <c r="H386" s="93"/>
      <c r="I386" s="91"/>
      <c r="J386" s="91"/>
      <c r="K386" s="91"/>
      <c r="L386" s="91"/>
      <c r="M386" s="91"/>
      <c r="N386" s="91"/>
      <c r="O386" s="91"/>
      <c r="P386" s="91"/>
      <c r="Q386" s="91"/>
      <c r="R386" s="91"/>
      <c r="S386" s="91"/>
      <c r="T386" s="91"/>
      <c r="U386" s="91"/>
      <c r="V386" s="91"/>
      <c r="W386" s="91"/>
      <c r="X386" s="91"/>
      <c r="Y386" s="91"/>
      <c r="Z386" s="93"/>
      <c r="AA386" s="91"/>
      <c r="AB386" s="91"/>
      <c r="AC386" s="91"/>
      <c r="AD386" s="91"/>
      <c r="AE386" s="91"/>
      <c r="AF386" s="128"/>
      <c r="AG386" s="93"/>
      <c r="AH386" s="91"/>
      <c r="AI386" s="91"/>
      <c r="AJ386" s="91"/>
      <c r="AK386" s="91"/>
      <c r="AL386" s="91"/>
      <c r="AM386" s="91"/>
      <c r="AN386" s="91"/>
      <c r="AO386" s="91"/>
      <c r="AP386" s="91"/>
      <c r="AQ386" s="91"/>
      <c r="AR386" s="91"/>
      <c r="AS386" s="91"/>
      <c r="AT386" s="91"/>
      <c r="AU386" s="91"/>
      <c r="AV386" s="91"/>
      <c r="AW386" s="91"/>
      <c r="AX386" s="91"/>
      <c r="AY386" s="91"/>
    </row>
    <row r="387">
      <c r="A387" s="91"/>
      <c r="B387" s="91"/>
      <c r="C387" s="91"/>
      <c r="D387" s="91"/>
      <c r="E387" s="91"/>
      <c r="F387" s="91"/>
      <c r="G387" s="91"/>
      <c r="H387" s="93"/>
      <c r="I387" s="91"/>
      <c r="J387" s="91"/>
      <c r="K387" s="91"/>
      <c r="L387" s="91"/>
      <c r="M387" s="91"/>
      <c r="N387" s="91"/>
      <c r="O387" s="91"/>
      <c r="P387" s="91"/>
      <c r="Q387" s="91"/>
      <c r="R387" s="91"/>
      <c r="S387" s="91"/>
      <c r="T387" s="91"/>
      <c r="U387" s="91"/>
      <c r="V387" s="91"/>
      <c r="W387" s="91"/>
      <c r="X387" s="91"/>
      <c r="Y387" s="91"/>
      <c r="Z387" s="93"/>
      <c r="AA387" s="91"/>
      <c r="AB387" s="91"/>
      <c r="AC387" s="91"/>
      <c r="AD387" s="91"/>
      <c r="AE387" s="91"/>
      <c r="AF387" s="128"/>
      <c r="AG387" s="93"/>
      <c r="AH387" s="91"/>
      <c r="AI387" s="91"/>
      <c r="AJ387" s="91"/>
      <c r="AK387" s="91"/>
      <c r="AL387" s="91"/>
      <c r="AM387" s="91"/>
      <c r="AN387" s="91"/>
      <c r="AO387" s="91"/>
      <c r="AP387" s="91"/>
      <c r="AQ387" s="91"/>
      <c r="AR387" s="91"/>
      <c r="AS387" s="91"/>
      <c r="AT387" s="91"/>
      <c r="AU387" s="91"/>
      <c r="AV387" s="91"/>
      <c r="AW387" s="91"/>
      <c r="AX387" s="91"/>
      <c r="AY387" s="91"/>
    </row>
    <row r="388">
      <c r="A388" s="91"/>
      <c r="B388" s="91"/>
      <c r="C388" s="91"/>
      <c r="D388" s="91"/>
      <c r="E388" s="91"/>
      <c r="F388" s="91"/>
      <c r="G388" s="91"/>
      <c r="H388" s="93"/>
      <c r="I388" s="91"/>
      <c r="J388" s="91"/>
      <c r="K388" s="91"/>
      <c r="L388" s="91"/>
      <c r="M388" s="91"/>
      <c r="N388" s="91"/>
      <c r="O388" s="91"/>
      <c r="P388" s="91"/>
      <c r="Q388" s="91"/>
      <c r="R388" s="91"/>
      <c r="S388" s="91"/>
      <c r="T388" s="91"/>
      <c r="U388" s="91"/>
      <c r="V388" s="91"/>
      <c r="W388" s="91"/>
      <c r="X388" s="91"/>
      <c r="Y388" s="91"/>
      <c r="Z388" s="93"/>
      <c r="AA388" s="91"/>
      <c r="AB388" s="91"/>
      <c r="AC388" s="91"/>
      <c r="AD388" s="91"/>
      <c r="AE388" s="91"/>
      <c r="AF388" s="128"/>
      <c r="AG388" s="93"/>
      <c r="AH388" s="91"/>
      <c r="AI388" s="91"/>
      <c r="AJ388" s="91"/>
      <c r="AK388" s="91"/>
      <c r="AL388" s="91"/>
      <c r="AM388" s="91"/>
      <c r="AN388" s="91"/>
      <c r="AO388" s="91"/>
      <c r="AP388" s="91"/>
      <c r="AQ388" s="91"/>
      <c r="AR388" s="91"/>
      <c r="AS388" s="91"/>
      <c r="AT388" s="91"/>
      <c r="AU388" s="91"/>
      <c r="AV388" s="91"/>
      <c r="AW388" s="91"/>
      <c r="AX388" s="91"/>
      <c r="AY388" s="91"/>
    </row>
    <row r="389">
      <c r="A389" s="91"/>
      <c r="B389" s="91"/>
      <c r="C389" s="91"/>
      <c r="D389" s="91"/>
      <c r="E389" s="91"/>
      <c r="F389" s="91"/>
      <c r="G389" s="91"/>
      <c r="H389" s="93"/>
      <c r="I389" s="91"/>
      <c r="J389" s="91"/>
      <c r="K389" s="91"/>
      <c r="L389" s="91"/>
      <c r="M389" s="91"/>
      <c r="N389" s="91"/>
      <c r="O389" s="91"/>
      <c r="P389" s="91"/>
      <c r="Q389" s="91"/>
      <c r="R389" s="91"/>
      <c r="S389" s="91"/>
      <c r="T389" s="91"/>
      <c r="U389" s="91"/>
      <c r="V389" s="91"/>
      <c r="W389" s="91"/>
      <c r="X389" s="91"/>
      <c r="Y389" s="91"/>
      <c r="Z389" s="93"/>
      <c r="AA389" s="91"/>
      <c r="AB389" s="91"/>
      <c r="AC389" s="91"/>
      <c r="AD389" s="91"/>
      <c r="AE389" s="91"/>
      <c r="AF389" s="128"/>
      <c r="AG389" s="93"/>
      <c r="AH389" s="91"/>
      <c r="AI389" s="91"/>
      <c r="AJ389" s="91"/>
      <c r="AK389" s="91"/>
      <c r="AL389" s="91"/>
      <c r="AM389" s="91"/>
      <c r="AN389" s="91"/>
      <c r="AO389" s="91"/>
      <c r="AP389" s="91"/>
      <c r="AQ389" s="91"/>
      <c r="AR389" s="91"/>
      <c r="AS389" s="91"/>
      <c r="AT389" s="91"/>
      <c r="AU389" s="91"/>
      <c r="AV389" s="91"/>
      <c r="AW389" s="91"/>
      <c r="AX389" s="91"/>
      <c r="AY389" s="91"/>
    </row>
    <row r="390">
      <c r="A390" s="91"/>
      <c r="B390" s="91"/>
      <c r="C390" s="91"/>
      <c r="D390" s="91"/>
      <c r="E390" s="91"/>
      <c r="F390" s="91"/>
      <c r="G390" s="91"/>
      <c r="H390" s="93"/>
      <c r="I390" s="91"/>
      <c r="J390" s="91"/>
      <c r="K390" s="91"/>
      <c r="L390" s="91"/>
      <c r="M390" s="91"/>
      <c r="N390" s="91"/>
      <c r="O390" s="91"/>
      <c r="P390" s="91"/>
      <c r="Q390" s="91"/>
      <c r="R390" s="91"/>
      <c r="S390" s="91"/>
      <c r="T390" s="91"/>
      <c r="U390" s="91"/>
      <c r="V390" s="91"/>
      <c r="W390" s="91"/>
      <c r="X390" s="91"/>
      <c r="Y390" s="91"/>
      <c r="Z390" s="93"/>
      <c r="AA390" s="91"/>
      <c r="AB390" s="91"/>
      <c r="AC390" s="91"/>
      <c r="AD390" s="91"/>
      <c r="AE390" s="91"/>
      <c r="AF390" s="128"/>
      <c r="AG390" s="93"/>
      <c r="AH390" s="91"/>
      <c r="AI390" s="91"/>
      <c r="AJ390" s="91"/>
      <c r="AK390" s="91"/>
      <c r="AL390" s="91"/>
      <c r="AM390" s="91"/>
      <c r="AN390" s="91"/>
      <c r="AO390" s="91"/>
      <c r="AP390" s="91"/>
      <c r="AQ390" s="91"/>
      <c r="AR390" s="91"/>
      <c r="AS390" s="91"/>
      <c r="AT390" s="91"/>
      <c r="AU390" s="91"/>
      <c r="AV390" s="91"/>
      <c r="AW390" s="91"/>
      <c r="AX390" s="91"/>
      <c r="AY390" s="91"/>
    </row>
    <row r="391">
      <c r="A391" s="91"/>
      <c r="B391" s="91"/>
      <c r="C391" s="91"/>
      <c r="D391" s="91"/>
      <c r="E391" s="91"/>
      <c r="F391" s="91"/>
      <c r="G391" s="91"/>
      <c r="H391" s="93"/>
      <c r="I391" s="91"/>
      <c r="J391" s="91"/>
      <c r="K391" s="91"/>
      <c r="L391" s="91"/>
      <c r="M391" s="91"/>
      <c r="N391" s="91"/>
      <c r="O391" s="91"/>
      <c r="P391" s="91"/>
      <c r="Q391" s="91"/>
      <c r="R391" s="91"/>
      <c r="S391" s="91"/>
      <c r="T391" s="91"/>
      <c r="U391" s="91"/>
      <c r="V391" s="91"/>
      <c r="W391" s="91"/>
      <c r="X391" s="91"/>
      <c r="Y391" s="91"/>
      <c r="Z391" s="93"/>
      <c r="AA391" s="91"/>
      <c r="AB391" s="91"/>
      <c r="AC391" s="91"/>
      <c r="AD391" s="91"/>
      <c r="AE391" s="91"/>
      <c r="AF391" s="128"/>
      <c r="AG391" s="93"/>
      <c r="AH391" s="91"/>
      <c r="AI391" s="91"/>
      <c r="AJ391" s="91"/>
      <c r="AK391" s="91"/>
      <c r="AL391" s="91"/>
      <c r="AM391" s="91"/>
      <c r="AN391" s="91"/>
      <c r="AO391" s="91"/>
      <c r="AP391" s="91"/>
      <c r="AQ391" s="91"/>
      <c r="AR391" s="91"/>
      <c r="AS391" s="91"/>
      <c r="AT391" s="91"/>
      <c r="AU391" s="91"/>
      <c r="AV391" s="91"/>
      <c r="AW391" s="91"/>
      <c r="AX391" s="91"/>
      <c r="AY391" s="91"/>
    </row>
    <row r="392">
      <c r="A392" s="91"/>
      <c r="B392" s="91"/>
      <c r="C392" s="91"/>
      <c r="D392" s="91"/>
      <c r="E392" s="91"/>
      <c r="F392" s="91"/>
      <c r="G392" s="91"/>
      <c r="H392" s="93"/>
      <c r="I392" s="91"/>
      <c r="J392" s="91"/>
      <c r="K392" s="91"/>
      <c r="L392" s="91"/>
      <c r="M392" s="91"/>
      <c r="N392" s="91"/>
      <c r="O392" s="91"/>
      <c r="P392" s="91"/>
      <c r="Q392" s="91"/>
      <c r="R392" s="91"/>
      <c r="S392" s="91"/>
      <c r="T392" s="91"/>
      <c r="U392" s="91"/>
      <c r="V392" s="91"/>
      <c r="W392" s="91"/>
      <c r="X392" s="91"/>
      <c r="Y392" s="91"/>
      <c r="Z392" s="93"/>
      <c r="AA392" s="91"/>
      <c r="AB392" s="91"/>
      <c r="AC392" s="91"/>
      <c r="AD392" s="91"/>
      <c r="AE392" s="91"/>
      <c r="AF392" s="128"/>
      <c r="AG392" s="93"/>
      <c r="AH392" s="91"/>
      <c r="AI392" s="91"/>
      <c r="AJ392" s="91"/>
      <c r="AK392" s="91"/>
      <c r="AL392" s="91"/>
      <c r="AM392" s="91"/>
      <c r="AN392" s="91"/>
      <c r="AO392" s="91"/>
      <c r="AP392" s="91"/>
      <c r="AQ392" s="91"/>
      <c r="AR392" s="91"/>
      <c r="AS392" s="91"/>
      <c r="AT392" s="91"/>
      <c r="AU392" s="91"/>
      <c r="AV392" s="91"/>
      <c r="AW392" s="91"/>
      <c r="AX392" s="91"/>
      <c r="AY392" s="91"/>
    </row>
    <row r="393">
      <c r="A393" s="91"/>
      <c r="B393" s="91"/>
      <c r="C393" s="91"/>
      <c r="D393" s="91"/>
      <c r="E393" s="91"/>
      <c r="F393" s="91"/>
      <c r="G393" s="91"/>
      <c r="H393" s="93"/>
      <c r="I393" s="91"/>
      <c r="J393" s="91"/>
      <c r="K393" s="91"/>
      <c r="L393" s="91"/>
      <c r="M393" s="91"/>
      <c r="N393" s="91"/>
      <c r="O393" s="91"/>
      <c r="P393" s="91"/>
      <c r="Q393" s="91"/>
      <c r="R393" s="91"/>
      <c r="S393" s="91"/>
      <c r="T393" s="91"/>
      <c r="U393" s="91"/>
      <c r="V393" s="91"/>
      <c r="W393" s="91"/>
      <c r="X393" s="91"/>
      <c r="Y393" s="91"/>
      <c r="Z393" s="93"/>
      <c r="AA393" s="91"/>
      <c r="AB393" s="91"/>
      <c r="AC393" s="91"/>
      <c r="AD393" s="91"/>
      <c r="AE393" s="91"/>
      <c r="AF393" s="128"/>
      <c r="AG393" s="93"/>
      <c r="AH393" s="91"/>
      <c r="AI393" s="91"/>
      <c r="AJ393" s="91"/>
      <c r="AK393" s="91"/>
      <c r="AL393" s="91"/>
      <c r="AM393" s="91"/>
      <c r="AN393" s="91"/>
      <c r="AO393" s="91"/>
      <c r="AP393" s="91"/>
      <c r="AQ393" s="91"/>
      <c r="AR393" s="91"/>
      <c r="AS393" s="91"/>
      <c r="AT393" s="91"/>
      <c r="AU393" s="91"/>
      <c r="AV393" s="91"/>
      <c r="AW393" s="91"/>
      <c r="AX393" s="91"/>
      <c r="AY393" s="91"/>
    </row>
    <row r="394">
      <c r="A394" s="91"/>
      <c r="B394" s="91"/>
      <c r="C394" s="91"/>
      <c r="D394" s="91"/>
      <c r="E394" s="91"/>
      <c r="F394" s="91"/>
      <c r="G394" s="91"/>
      <c r="H394" s="93"/>
      <c r="I394" s="91"/>
      <c r="J394" s="91"/>
      <c r="K394" s="91"/>
      <c r="L394" s="91"/>
      <c r="M394" s="91"/>
      <c r="N394" s="91"/>
      <c r="O394" s="91"/>
      <c r="P394" s="91"/>
      <c r="Q394" s="91"/>
      <c r="R394" s="91"/>
      <c r="S394" s="91"/>
      <c r="T394" s="91"/>
      <c r="U394" s="91"/>
      <c r="V394" s="91"/>
      <c r="W394" s="91"/>
      <c r="X394" s="91"/>
      <c r="Y394" s="91"/>
      <c r="Z394" s="93"/>
      <c r="AA394" s="91"/>
      <c r="AB394" s="91"/>
      <c r="AC394" s="91"/>
      <c r="AD394" s="91"/>
      <c r="AE394" s="91"/>
      <c r="AF394" s="128"/>
      <c r="AG394" s="93"/>
      <c r="AH394" s="91"/>
      <c r="AI394" s="91"/>
      <c r="AJ394" s="91"/>
      <c r="AK394" s="91"/>
      <c r="AL394" s="91"/>
      <c r="AM394" s="91"/>
      <c r="AN394" s="91"/>
      <c r="AO394" s="91"/>
      <c r="AP394" s="91"/>
      <c r="AQ394" s="91"/>
      <c r="AR394" s="91"/>
      <c r="AS394" s="91"/>
      <c r="AT394" s="91"/>
      <c r="AU394" s="91"/>
      <c r="AV394" s="91"/>
      <c r="AW394" s="91"/>
      <c r="AX394" s="91"/>
      <c r="AY394" s="91"/>
    </row>
    <row r="395">
      <c r="A395" s="91"/>
      <c r="B395" s="91"/>
      <c r="C395" s="91"/>
      <c r="D395" s="91"/>
      <c r="E395" s="91"/>
      <c r="F395" s="91"/>
      <c r="G395" s="91"/>
      <c r="H395" s="93"/>
      <c r="I395" s="91"/>
      <c r="J395" s="91"/>
      <c r="K395" s="91"/>
      <c r="L395" s="91"/>
      <c r="M395" s="91"/>
      <c r="N395" s="91"/>
      <c r="O395" s="91"/>
      <c r="P395" s="91"/>
      <c r="Q395" s="91"/>
      <c r="R395" s="91"/>
      <c r="S395" s="91"/>
      <c r="T395" s="91"/>
      <c r="U395" s="91"/>
      <c r="V395" s="91"/>
      <c r="W395" s="91"/>
      <c r="X395" s="91"/>
      <c r="Y395" s="91"/>
      <c r="Z395" s="93"/>
      <c r="AA395" s="91"/>
      <c r="AB395" s="91"/>
      <c r="AC395" s="91"/>
      <c r="AD395" s="91"/>
      <c r="AE395" s="91"/>
      <c r="AF395" s="128"/>
      <c r="AG395" s="93"/>
      <c r="AH395" s="91"/>
      <c r="AI395" s="91"/>
      <c r="AJ395" s="91"/>
      <c r="AK395" s="91"/>
      <c r="AL395" s="91"/>
      <c r="AM395" s="91"/>
      <c r="AN395" s="91"/>
      <c r="AO395" s="91"/>
      <c r="AP395" s="91"/>
      <c r="AQ395" s="91"/>
      <c r="AR395" s="91"/>
      <c r="AS395" s="91"/>
      <c r="AT395" s="91"/>
      <c r="AU395" s="91"/>
      <c r="AV395" s="91"/>
      <c r="AW395" s="91"/>
      <c r="AX395" s="91"/>
      <c r="AY395" s="91"/>
    </row>
    <row r="396">
      <c r="A396" s="91"/>
      <c r="B396" s="91"/>
      <c r="C396" s="91"/>
      <c r="D396" s="91"/>
      <c r="E396" s="91"/>
      <c r="F396" s="91"/>
      <c r="G396" s="91"/>
      <c r="H396" s="93"/>
      <c r="I396" s="91"/>
      <c r="J396" s="91"/>
      <c r="K396" s="91"/>
      <c r="L396" s="91"/>
      <c r="M396" s="91"/>
      <c r="N396" s="91"/>
      <c r="O396" s="91"/>
      <c r="P396" s="91"/>
      <c r="Q396" s="91"/>
      <c r="R396" s="91"/>
      <c r="S396" s="91"/>
      <c r="T396" s="91"/>
      <c r="U396" s="91"/>
      <c r="V396" s="91"/>
      <c r="W396" s="91"/>
      <c r="X396" s="91"/>
      <c r="Y396" s="91"/>
      <c r="Z396" s="93"/>
      <c r="AA396" s="91"/>
      <c r="AB396" s="91"/>
      <c r="AC396" s="91"/>
      <c r="AD396" s="91"/>
      <c r="AE396" s="91"/>
      <c r="AF396" s="128"/>
      <c r="AG396" s="93"/>
      <c r="AH396" s="91"/>
      <c r="AI396" s="91"/>
      <c r="AJ396" s="91"/>
      <c r="AK396" s="91"/>
      <c r="AL396" s="91"/>
      <c r="AM396" s="91"/>
      <c r="AN396" s="91"/>
      <c r="AO396" s="91"/>
      <c r="AP396" s="91"/>
      <c r="AQ396" s="91"/>
      <c r="AR396" s="91"/>
      <c r="AS396" s="91"/>
      <c r="AT396" s="91"/>
      <c r="AU396" s="91"/>
      <c r="AV396" s="91"/>
      <c r="AW396" s="91"/>
      <c r="AX396" s="91"/>
      <c r="AY396" s="91"/>
    </row>
    <row r="397">
      <c r="A397" s="91"/>
      <c r="B397" s="91"/>
      <c r="C397" s="91"/>
      <c r="D397" s="91"/>
      <c r="E397" s="91"/>
      <c r="F397" s="91"/>
      <c r="G397" s="91"/>
      <c r="H397" s="93"/>
      <c r="I397" s="91"/>
      <c r="J397" s="91"/>
      <c r="K397" s="91"/>
      <c r="L397" s="91"/>
      <c r="M397" s="91"/>
      <c r="N397" s="91"/>
      <c r="O397" s="91"/>
      <c r="P397" s="91"/>
      <c r="Q397" s="91"/>
      <c r="R397" s="91"/>
      <c r="S397" s="91"/>
      <c r="T397" s="91"/>
      <c r="U397" s="91"/>
      <c r="V397" s="91"/>
      <c r="W397" s="91"/>
      <c r="X397" s="91"/>
      <c r="Y397" s="91"/>
      <c r="Z397" s="93"/>
      <c r="AA397" s="91"/>
      <c r="AB397" s="91"/>
      <c r="AC397" s="91"/>
      <c r="AD397" s="91"/>
      <c r="AE397" s="91"/>
      <c r="AF397" s="128"/>
      <c r="AG397" s="93"/>
      <c r="AH397" s="91"/>
      <c r="AI397" s="91"/>
      <c r="AJ397" s="91"/>
      <c r="AK397" s="91"/>
      <c r="AL397" s="91"/>
      <c r="AM397" s="91"/>
      <c r="AN397" s="91"/>
      <c r="AO397" s="91"/>
      <c r="AP397" s="91"/>
      <c r="AQ397" s="91"/>
      <c r="AR397" s="91"/>
      <c r="AS397" s="91"/>
      <c r="AT397" s="91"/>
      <c r="AU397" s="91"/>
      <c r="AV397" s="91"/>
      <c r="AW397" s="91"/>
      <c r="AX397" s="91"/>
      <c r="AY397" s="91"/>
    </row>
    <row r="398">
      <c r="A398" s="91"/>
      <c r="B398" s="91"/>
      <c r="C398" s="91"/>
      <c r="D398" s="91"/>
      <c r="E398" s="91"/>
      <c r="F398" s="91"/>
      <c r="G398" s="91"/>
      <c r="H398" s="93"/>
      <c r="I398" s="91"/>
      <c r="J398" s="91"/>
      <c r="K398" s="91"/>
      <c r="L398" s="91"/>
      <c r="M398" s="91"/>
      <c r="N398" s="91"/>
      <c r="O398" s="91"/>
      <c r="P398" s="91"/>
      <c r="Q398" s="91"/>
      <c r="R398" s="91"/>
      <c r="S398" s="91"/>
      <c r="T398" s="91"/>
      <c r="U398" s="91"/>
      <c r="V398" s="91"/>
      <c r="W398" s="91"/>
      <c r="X398" s="91"/>
      <c r="Y398" s="91"/>
      <c r="Z398" s="93"/>
      <c r="AA398" s="91"/>
      <c r="AB398" s="91"/>
      <c r="AC398" s="91"/>
      <c r="AD398" s="91"/>
      <c r="AE398" s="91"/>
      <c r="AF398" s="128"/>
      <c r="AG398" s="93"/>
      <c r="AH398" s="91"/>
      <c r="AI398" s="91"/>
      <c r="AJ398" s="91"/>
      <c r="AK398" s="91"/>
      <c r="AL398" s="91"/>
      <c r="AM398" s="91"/>
      <c r="AN398" s="91"/>
      <c r="AO398" s="91"/>
      <c r="AP398" s="91"/>
      <c r="AQ398" s="91"/>
      <c r="AR398" s="91"/>
      <c r="AS398" s="91"/>
      <c r="AT398" s="91"/>
      <c r="AU398" s="91"/>
      <c r="AV398" s="91"/>
      <c r="AW398" s="91"/>
      <c r="AX398" s="91"/>
      <c r="AY398" s="91"/>
    </row>
    <row r="399">
      <c r="A399" s="91"/>
      <c r="B399" s="91"/>
      <c r="C399" s="91"/>
      <c r="D399" s="91"/>
      <c r="E399" s="91"/>
      <c r="F399" s="91"/>
      <c r="G399" s="91"/>
      <c r="H399" s="93"/>
      <c r="I399" s="91"/>
      <c r="J399" s="91"/>
      <c r="K399" s="91"/>
      <c r="L399" s="91"/>
      <c r="M399" s="91"/>
      <c r="N399" s="91"/>
      <c r="O399" s="91"/>
      <c r="P399" s="91"/>
      <c r="Q399" s="91"/>
      <c r="R399" s="91"/>
      <c r="S399" s="91"/>
      <c r="T399" s="91"/>
      <c r="U399" s="91"/>
      <c r="V399" s="91"/>
      <c r="W399" s="91"/>
      <c r="X399" s="91"/>
      <c r="Y399" s="91"/>
      <c r="Z399" s="93"/>
      <c r="AA399" s="91"/>
      <c r="AB399" s="91"/>
      <c r="AC399" s="91"/>
      <c r="AD399" s="91"/>
      <c r="AE399" s="91"/>
      <c r="AF399" s="128"/>
      <c r="AG399" s="93"/>
      <c r="AH399" s="91"/>
      <c r="AI399" s="91"/>
      <c r="AJ399" s="91"/>
      <c r="AK399" s="91"/>
      <c r="AL399" s="91"/>
      <c r="AM399" s="91"/>
      <c r="AN399" s="91"/>
      <c r="AO399" s="91"/>
      <c r="AP399" s="91"/>
      <c r="AQ399" s="91"/>
      <c r="AR399" s="91"/>
      <c r="AS399" s="91"/>
      <c r="AT399" s="91"/>
      <c r="AU399" s="91"/>
      <c r="AV399" s="91"/>
      <c r="AW399" s="91"/>
      <c r="AX399" s="91"/>
      <c r="AY399" s="91"/>
    </row>
    <row r="400">
      <c r="A400" s="91"/>
      <c r="B400" s="91"/>
      <c r="C400" s="91"/>
      <c r="D400" s="91"/>
      <c r="E400" s="91"/>
      <c r="F400" s="91"/>
      <c r="G400" s="91"/>
      <c r="H400" s="93"/>
      <c r="I400" s="91"/>
      <c r="J400" s="91"/>
      <c r="K400" s="91"/>
      <c r="L400" s="91"/>
      <c r="M400" s="91"/>
      <c r="N400" s="91"/>
      <c r="O400" s="91"/>
      <c r="P400" s="91"/>
      <c r="Q400" s="91"/>
      <c r="R400" s="91"/>
      <c r="S400" s="91"/>
      <c r="T400" s="91"/>
      <c r="U400" s="91"/>
      <c r="V400" s="91"/>
      <c r="W400" s="91"/>
      <c r="X400" s="91"/>
      <c r="Y400" s="91"/>
      <c r="Z400" s="93"/>
      <c r="AA400" s="91"/>
      <c r="AB400" s="91"/>
      <c r="AC400" s="91"/>
      <c r="AD400" s="91"/>
      <c r="AE400" s="91"/>
      <c r="AF400" s="128"/>
      <c r="AG400" s="93"/>
      <c r="AH400" s="91"/>
      <c r="AI400" s="91"/>
      <c r="AJ400" s="91"/>
      <c r="AK400" s="91"/>
      <c r="AL400" s="91"/>
      <c r="AM400" s="91"/>
      <c r="AN400" s="91"/>
      <c r="AO400" s="91"/>
      <c r="AP400" s="91"/>
      <c r="AQ400" s="91"/>
      <c r="AR400" s="91"/>
      <c r="AS400" s="91"/>
      <c r="AT400" s="91"/>
      <c r="AU400" s="91"/>
      <c r="AV400" s="91"/>
      <c r="AW400" s="91"/>
      <c r="AX400" s="91"/>
      <c r="AY400" s="91"/>
    </row>
    <row r="401">
      <c r="A401" s="91"/>
      <c r="B401" s="91"/>
      <c r="C401" s="91"/>
      <c r="D401" s="91"/>
      <c r="E401" s="91"/>
      <c r="F401" s="91"/>
      <c r="G401" s="91"/>
      <c r="H401" s="93"/>
      <c r="I401" s="91"/>
      <c r="J401" s="91"/>
      <c r="K401" s="91"/>
      <c r="L401" s="91"/>
      <c r="M401" s="91"/>
      <c r="N401" s="91"/>
      <c r="O401" s="91"/>
      <c r="P401" s="91"/>
      <c r="Q401" s="91"/>
      <c r="R401" s="91"/>
      <c r="S401" s="91"/>
      <c r="T401" s="91"/>
      <c r="U401" s="91"/>
      <c r="V401" s="91"/>
      <c r="W401" s="91"/>
      <c r="X401" s="91"/>
      <c r="Y401" s="91"/>
      <c r="Z401" s="93"/>
      <c r="AA401" s="91"/>
      <c r="AB401" s="91"/>
      <c r="AC401" s="91"/>
      <c r="AD401" s="91"/>
      <c r="AE401" s="91"/>
      <c r="AF401" s="128"/>
      <c r="AG401" s="93"/>
      <c r="AH401" s="91"/>
      <c r="AI401" s="91"/>
      <c r="AJ401" s="91"/>
      <c r="AK401" s="91"/>
      <c r="AL401" s="91"/>
      <c r="AM401" s="91"/>
      <c r="AN401" s="91"/>
      <c r="AO401" s="91"/>
      <c r="AP401" s="91"/>
      <c r="AQ401" s="91"/>
      <c r="AR401" s="91"/>
      <c r="AS401" s="91"/>
      <c r="AT401" s="91"/>
      <c r="AU401" s="91"/>
      <c r="AV401" s="91"/>
      <c r="AW401" s="91"/>
      <c r="AX401" s="91"/>
      <c r="AY401" s="91"/>
    </row>
    <row r="402">
      <c r="A402" s="91"/>
      <c r="B402" s="91"/>
      <c r="C402" s="91"/>
      <c r="D402" s="91"/>
      <c r="E402" s="91"/>
      <c r="F402" s="91"/>
      <c r="G402" s="91"/>
      <c r="H402" s="93"/>
      <c r="I402" s="91"/>
      <c r="J402" s="91"/>
      <c r="K402" s="91"/>
      <c r="L402" s="91"/>
      <c r="M402" s="91"/>
      <c r="N402" s="91"/>
      <c r="O402" s="91"/>
      <c r="P402" s="91"/>
      <c r="Q402" s="91"/>
      <c r="R402" s="91"/>
      <c r="S402" s="91"/>
      <c r="T402" s="91"/>
      <c r="U402" s="91"/>
      <c r="V402" s="91"/>
      <c r="W402" s="91"/>
      <c r="X402" s="91"/>
      <c r="Y402" s="91"/>
      <c r="Z402" s="93"/>
      <c r="AA402" s="91"/>
      <c r="AB402" s="91"/>
      <c r="AC402" s="91"/>
      <c r="AD402" s="91"/>
      <c r="AE402" s="91"/>
      <c r="AF402" s="128"/>
      <c r="AG402" s="93"/>
      <c r="AH402" s="91"/>
      <c r="AI402" s="91"/>
      <c r="AJ402" s="91"/>
      <c r="AK402" s="91"/>
      <c r="AL402" s="91"/>
      <c r="AM402" s="91"/>
      <c r="AN402" s="91"/>
      <c r="AO402" s="91"/>
      <c r="AP402" s="91"/>
      <c r="AQ402" s="91"/>
      <c r="AR402" s="91"/>
      <c r="AS402" s="91"/>
      <c r="AT402" s="91"/>
      <c r="AU402" s="91"/>
      <c r="AV402" s="91"/>
      <c r="AW402" s="91"/>
      <c r="AX402" s="91"/>
      <c r="AY402" s="91"/>
    </row>
    <row r="403">
      <c r="A403" s="91"/>
      <c r="B403" s="91"/>
      <c r="C403" s="91"/>
      <c r="D403" s="91"/>
      <c r="E403" s="91"/>
      <c r="F403" s="91"/>
      <c r="G403" s="91"/>
      <c r="H403" s="93"/>
      <c r="I403" s="91"/>
      <c r="J403" s="91"/>
      <c r="K403" s="91"/>
      <c r="L403" s="91"/>
      <c r="M403" s="91"/>
      <c r="N403" s="91"/>
      <c r="O403" s="91"/>
      <c r="P403" s="91"/>
      <c r="Q403" s="91"/>
      <c r="R403" s="91"/>
      <c r="S403" s="91"/>
      <c r="T403" s="91"/>
      <c r="U403" s="91"/>
      <c r="V403" s="91"/>
      <c r="W403" s="91"/>
      <c r="X403" s="91"/>
      <c r="Y403" s="91"/>
      <c r="Z403" s="93"/>
      <c r="AA403" s="91"/>
      <c r="AB403" s="91"/>
      <c r="AC403" s="91"/>
      <c r="AD403" s="91"/>
      <c r="AE403" s="91"/>
      <c r="AF403" s="128"/>
      <c r="AG403" s="93"/>
      <c r="AH403" s="91"/>
      <c r="AI403" s="91"/>
      <c r="AJ403" s="91"/>
      <c r="AK403" s="91"/>
      <c r="AL403" s="91"/>
      <c r="AM403" s="91"/>
      <c r="AN403" s="91"/>
      <c r="AO403" s="91"/>
      <c r="AP403" s="91"/>
      <c r="AQ403" s="91"/>
      <c r="AR403" s="91"/>
      <c r="AS403" s="91"/>
      <c r="AT403" s="91"/>
      <c r="AU403" s="91"/>
      <c r="AV403" s="91"/>
      <c r="AW403" s="91"/>
      <c r="AX403" s="91"/>
      <c r="AY403" s="91"/>
    </row>
    <row r="404">
      <c r="A404" s="91"/>
      <c r="B404" s="91"/>
      <c r="C404" s="91"/>
      <c r="D404" s="91"/>
      <c r="E404" s="91"/>
      <c r="F404" s="91"/>
      <c r="G404" s="91"/>
      <c r="H404" s="93"/>
      <c r="I404" s="91"/>
      <c r="J404" s="91"/>
      <c r="K404" s="91"/>
      <c r="L404" s="91"/>
      <c r="M404" s="91"/>
      <c r="N404" s="91"/>
      <c r="O404" s="91"/>
      <c r="P404" s="91"/>
      <c r="Q404" s="91"/>
      <c r="R404" s="91"/>
      <c r="S404" s="91"/>
      <c r="T404" s="91"/>
      <c r="U404" s="91"/>
      <c r="V404" s="91"/>
      <c r="W404" s="91"/>
      <c r="X404" s="91"/>
      <c r="Y404" s="91"/>
      <c r="Z404" s="93"/>
      <c r="AA404" s="91"/>
      <c r="AB404" s="91"/>
      <c r="AC404" s="91"/>
      <c r="AD404" s="91"/>
      <c r="AE404" s="91"/>
      <c r="AF404" s="128"/>
      <c r="AG404" s="93"/>
      <c r="AH404" s="91"/>
      <c r="AI404" s="91"/>
      <c r="AJ404" s="91"/>
      <c r="AK404" s="91"/>
      <c r="AL404" s="91"/>
      <c r="AM404" s="91"/>
      <c r="AN404" s="91"/>
      <c r="AO404" s="91"/>
      <c r="AP404" s="91"/>
      <c r="AQ404" s="91"/>
      <c r="AR404" s="91"/>
      <c r="AS404" s="91"/>
      <c r="AT404" s="91"/>
      <c r="AU404" s="91"/>
      <c r="AV404" s="91"/>
      <c r="AW404" s="91"/>
      <c r="AX404" s="91"/>
      <c r="AY404" s="91"/>
    </row>
    <row r="405">
      <c r="A405" s="91"/>
      <c r="B405" s="91"/>
      <c r="C405" s="91"/>
      <c r="D405" s="91"/>
      <c r="E405" s="91"/>
      <c r="F405" s="91"/>
      <c r="G405" s="91"/>
      <c r="H405" s="93"/>
      <c r="I405" s="91"/>
      <c r="J405" s="91"/>
      <c r="K405" s="91"/>
      <c r="L405" s="91"/>
      <c r="M405" s="91"/>
      <c r="N405" s="91"/>
      <c r="O405" s="91"/>
      <c r="P405" s="91"/>
      <c r="Q405" s="91"/>
      <c r="R405" s="91"/>
      <c r="S405" s="91"/>
      <c r="T405" s="91"/>
      <c r="U405" s="91"/>
      <c r="V405" s="91"/>
      <c r="W405" s="91"/>
      <c r="X405" s="91"/>
      <c r="Y405" s="91"/>
      <c r="Z405" s="93"/>
      <c r="AA405" s="91"/>
      <c r="AB405" s="91"/>
      <c r="AC405" s="91"/>
      <c r="AD405" s="91"/>
      <c r="AE405" s="91"/>
      <c r="AF405" s="128"/>
      <c r="AG405" s="93"/>
      <c r="AH405" s="91"/>
      <c r="AI405" s="91"/>
      <c r="AJ405" s="91"/>
      <c r="AK405" s="91"/>
      <c r="AL405" s="91"/>
      <c r="AM405" s="91"/>
      <c r="AN405" s="91"/>
      <c r="AO405" s="91"/>
      <c r="AP405" s="91"/>
      <c r="AQ405" s="91"/>
      <c r="AR405" s="91"/>
      <c r="AS405" s="91"/>
      <c r="AT405" s="91"/>
      <c r="AU405" s="91"/>
      <c r="AV405" s="91"/>
      <c r="AW405" s="91"/>
      <c r="AX405" s="91"/>
      <c r="AY405" s="91"/>
    </row>
    <row r="406">
      <c r="A406" s="91"/>
      <c r="B406" s="91"/>
      <c r="C406" s="91"/>
      <c r="D406" s="91"/>
      <c r="E406" s="91"/>
      <c r="F406" s="91"/>
      <c r="G406" s="91"/>
      <c r="H406" s="93"/>
      <c r="I406" s="91"/>
      <c r="J406" s="91"/>
      <c r="K406" s="91"/>
      <c r="L406" s="91"/>
      <c r="M406" s="91"/>
      <c r="N406" s="91"/>
      <c r="O406" s="91"/>
      <c r="P406" s="91"/>
      <c r="Q406" s="91"/>
      <c r="R406" s="91"/>
      <c r="S406" s="91"/>
      <c r="T406" s="91"/>
      <c r="U406" s="91"/>
      <c r="V406" s="91"/>
      <c r="W406" s="91"/>
      <c r="X406" s="91"/>
      <c r="Y406" s="91"/>
      <c r="Z406" s="93"/>
      <c r="AA406" s="91"/>
      <c r="AB406" s="91"/>
      <c r="AC406" s="91"/>
      <c r="AD406" s="91"/>
      <c r="AE406" s="91"/>
      <c r="AF406" s="128"/>
      <c r="AG406" s="93"/>
      <c r="AH406" s="91"/>
      <c r="AI406" s="91"/>
      <c r="AJ406" s="91"/>
      <c r="AK406" s="91"/>
      <c r="AL406" s="91"/>
      <c r="AM406" s="91"/>
      <c r="AN406" s="91"/>
      <c r="AO406" s="91"/>
      <c r="AP406" s="91"/>
      <c r="AQ406" s="91"/>
      <c r="AR406" s="91"/>
      <c r="AS406" s="91"/>
      <c r="AT406" s="91"/>
      <c r="AU406" s="91"/>
      <c r="AV406" s="91"/>
      <c r="AW406" s="91"/>
      <c r="AX406" s="91"/>
      <c r="AY406" s="91"/>
    </row>
    <row r="407">
      <c r="A407" s="91"/>
      <c r="B407" s="91"/>
      <c r="C407" s="91"/>
      <c r="D407" s="91"/>
      <c r="E407" s="91"/>
      <c r="F407" s="91"/>
      <c r="G407" s="91"/>
      <c r="H407" s="93"/>
      <c r="I407" s="91"/>
      <c r="J407" s="91"/>
      <c r="K407" s="91"/>
      <c r="L407" s="91"/>
      <c r="M407" s="91"/>
      <c r="N407" s="91"/>
      <c r="O407" s="91"/>
      <c r="P407" s="91"/>
      <c r="Q407" s="91"/>
      <c r="R407" s="91"/>
      <c r="S407" s="91"/>
      <c r="T407" s="91"/>
      <c r="U407" s="91"/>
      <c r="V407" s="91"/>
      <c r="W407" s="91"/>
      <c r="X407" s="91"/>
      <c r="Y407" s="91"/>
      <c r="Z407" s="93"/>
      <c r="AA407" s="91"/>
      <c r="AB407" s="91"/>
      <c r="AC407" s="91"/>
      <c r="AD407" s="91"/>
      <c r="AE407" s="91"/>
      <c r="AF407" s="128"/>
      <c r="AG407" s="93"/>
      <c r="AH407" s="91"/>
      <c r="AI407" s="91"/>
      <c r="AJ407" s="91"/>
      <c r="AK407" s="91"/>
      <c r="AL407" s="91"/>
      <c r="AM407" s="91"/>
      <c r="AN407" s="91"/>
      <c r="AO407" s="91"/>
      <c r="AP407" s="91"/>
      <c r="AQ407" s="91"/>
      <c r="AR407" s="91"/>
      <c r="AS407" s="91"/>
      <c r="AT407" s="91"/>
      <c r="AU407" s="91"/>
      <c r="AV407" s="91"/>
      <c r="AW407" s="91"/>
      <c r="AX407" s="91"/>
      <c r="AY407" s="91"/>
    </row>
    <row r="408">
      <c r="A408" s="91"/>
      <c r="B408" s="91"/>
      <c r="C408" s="91"/>
      <c r="D408" s="91"/>
      <c r="E408" s="91"/>
      <c r="F408" s="91"/>
      <c r="G408" s="91"/>
      <c r="H408" s="93"/>
      <c r="I408" s="91"/>
      <c r="J408" s="91"/>
      <c r="K408" s="91"/>
      <c r="L408" s="91"/>
      <c r="M408" s="91"/>
      <c r="N408" s="91"/>
      <c r="O408" s="91"/>
      <c r="P408" s="91"/>
      <c r="Q408" s="91"/>
      <c r="R408" s="91"/>
      <c r="S408" s="91"/>
      <c r="T408" s="91"/>
      <c r="U408" s="91"/>
      <c r="V408" s="91"/>
      <c r="W408" s="91"/>
      <c r="X408" s="91"/>
      <c r="Y408" s="91"/>
      <c r="Z408" s="93"/>
      <c r="AA408" s="91"/>
      <c r="AB408" s="91"/>
      <c r="AC408" s="91"/>
      <c r="AD408" s="91"/>
      <c r="AE408" s="91"/>
      <c r="AF408" s="128"/>
      <c r="AG408" s="93"/>
      <c r="AH408" s="91"/>
      <c r="AI408" s="91"/>
      <c r="AJ408" s="91"/>
      <c r="AK408" s="91"/>
      <c r="AL408" s="91"/>
      <c r="AM408" s="91"/>
      <c r="AN408" s="91"/>
      <c r="AO408" s="91"/>
      <c r="AP408" s="91"/>
      <c r="AQ408" s="91"/>
      <c r="AR408" s="91"/>
      <c r="AS408" s="91"/>
      <c r="AT408" s="91"/>
      <c r="AU408" s="91"/>
      <c r="AV408" s="91"/>
      <c r="AW408" s="91"/>
      <c r="AX408" s="91"/>
      <c r="AY408" s="91"/>
    </row>
    <row r="409">
      <c r="A409" s="91"/>
      <c r="B409" s="91"/>
      <c r="C409" s="91"/>
      <c r="D409" s="91"/>
      <c r="E409" s="91"/>
      <c r="F409" s="91"/>
      <c r="G409" s="91"/>
      <c r="H409" s="93"/>
      <c r="I409" s="91"/>
      <c r="J409" s="91"/>
      <c r="K409" s="91"/>
      <c r="L409" s="91"/>
      <c r="M409" s="91"/>
      <c r="N409" s="91"/>
      <c r="O409" s="91"/>
      <c r="P409" s="91"/>
      <c r="Q409" s="91"/>
      <c r="R409" s="91"/>
      <c r="S409" s="91"/>
      <c r="T409" s="91"/>
      <c r="U409" s="91"/>
      <c r="V409" s="91"/>
      <c r="W409" s="91"/>
      <c r="X409" s="91"/>
      <c r="Y409" s="91"/>
      <c r="Z409" s="93"/>
      <c r="AA409" s="91"/>
      <c r="AB409" s="91"/>
      <c r="AC409" s="91"/>
      <c r="AD409" s="91"/>
      <c r="AE409" s="91"/>
      <c r="AF409" s="128"/>
      <c r="AG409" s="93"/>
      <c r="AH409" s="91"/>
      <c r="AI409" s="91"/>
      <c r="AJ409" s="91"/>
      <c r="AK409" s="91"/>
      <c r="AL409" s="91"/>
      <c r="AM409" s="91"/>
      <c r="AN409" s="91"/>
      <c r="AO409" s="91"/>
      <c r="AP409" s="91"/>
      <c r="AQ409" s="91"/>
      <c r="AR409" s="91"/>
      <c r="AS409" s="91"/>
      <c r="AT409" s="91"/>
      <c r="AU409" s="91"/>
      <c r="AV409" s="91"/>
      <c r="AW409" s="91"/>
      <c r="AX409" s="91"/>
      <c r="AY409" s="91"/>
    </row>
    <row r="410">
      <c r="A410" s="91"/>
      <c r="B410" s="91"/>
      <c r="C410" s="91"/>
      <c r="D410" s="91"/>
      <c r="E410" s="91"/>
      <c r="F410" s="91"/>
      <c r="G410" s="91"/>
      <c r="H410" s="93"/>
      <c r="I410" s="91"/>
      <c r="J410" s="91"/>
      <c r="K410" s="91"/>
      <c r="L410" s="91"/>
      <c r="M410" s="91"/>
      <c r="N410" s="91"/>
      <c r="O410" s="91"/>
      <c r="P410" s="91"/>
      <c r="Q410" s="91"/>
      <c r="R410" s="91"/>
      <c r="S410" s="91"/>
      <c r="T410" s="91"/>
      <c r="U410" s="91"/>
      <c r="V410" s="91"/>
      <c r="W410" s="91"/>
      <c r="X410" s="91"/>
      <c r="Y410" s="91"/>
      <c r="Z410" s="93"/>
      <c r="AA410" s="91"/>
      <c r="AB410" s="91"/>
      <c r="AC410" s="91"/>
      <c r="AD410" s="91"/>
      <c r="AE410" s="91"/>
      <c r="AF410" s="128"/>
      <c r="AG410" s="93"/>
      <c r="AH410" s="91"/>
      <c r="AI410" s="91"/>
      <c r="AJ410" s="91"/>
      <c r="AK410" s="91"/>
      <c r="AL410" s="91"/>
      <c r="AM410" s="91"/>
      <c r="AN410" s="91"/>
      <c r="AO410" s="91"/>
      <c r="AP410" s="91"/>
      <c r="AQ410" s="91"/>
      <c r="AR410" s="91"/>
      <c r="AS410" s="91"/>
      <c r="AT410" s="91"/>
      <c r="AU410" s="91"/>
      <c r="AV410" s="91"/>
      <c r="AW410" s="91"/>
      <c r="AX410" s="91"/>
      <c r="AY410" s="91"/>
    </row>
    <row r="411">
      <c r="A411" s="91"/>
      <c r="B411" s="91"/>
      <c r="C411" s="91"/>
      <c r="D411" s="91"/>
      <c r="E411" s="91"/>
      <c r="F411" s="91"/>
      <c r="G411" s="91"/>
      <c r="H411" s="93"/>
      <c r="I411" s="91"/>
      <c r="J411" s="91"/>
      <c r="K411" s="91"/>
      <c r="L411" s="91"/>
      <c r="M411" s="91"/>
      <c r="N411" s="91"/>
      <c r="O411" s="91"/>
      <c r="P411" s="91"/>
      <c r="Q411" s="91"/>
      <c r="R411" s="91"/>
      <c r="S411" s="91"/>
      <c r="T411" s="91"/>
      <c r="U411" s="91"/>
      <c r="V411" s="91"/>
      <c r="W411" s="91"/>
      <c r="X411" s="91"/>
      <c r="Y411" s="91"/>
      <c r="Z411" s="93"/>
      <c r="AA411" s="91"/>
      <c r="AB411" s="91"/>
      <c r="AC411" s="91"/>
      <c r="AD411" s="91"/>
      <c r="AE411" s="91"/>
      <c r="AF411" s="128"/>
      <c r="AG411" s="93"/>
      <c r="AH411" s="91"/>
      <c r="AI411" s="91"/>
      <c r="AJ411" s="91"/>
      <c r="AK411" s="91"/>
      <c r="AL411" s="91"/>
      <c r="AM411" s="91"/>
      <c r="AN411" s="91"/>
      <c r="AO411" s="91"/>
      <c r="AP411" s="91"/>
      <c r="AQ411" s="91"/>
      <c r="AR411" s="91"/>
      <c r="AS411" s="91"/>
      <c r="AT411" s="91"/>
      <c r="AU411" s="91"/>
      <c r="AV411" s="91"/>
      <c r="AW411" s="91"/>
      <c r="AX411" s="91"/>
      <c r="AY411" s="91"/>
    </row>
    <row r="412">
      <c r="A412" s="91"/>
      <c r="B412" s="91"/>
      <c r="C412" s="91"/>
      <c r="D412" s="91"/>
      <c r="E412" s="91"/>
      <c r="F412" s="91"/>
      <c r="G412" s="91"/>
      <c r="H412" s="93"/>
      <c r="I412" s="91"/>
      <c r="J412" s="91"/>
      <c r="K412" s="91"/>
      <c r="L412" s="91"/>
      <c r="M412" s="91"/>
      <c r="N412" s="91"/>
      <c r="O412" s="91"/>
      <c r="P412" s="91"/>
      <c r="Q412" s="91"/>
      <c r="R412" s="91"/>
      <c r="S412" s="91"/>
      <c r="T412" s="91"/>
      <c r="U412" s="91"/>
      <c r="V412" s="91"/>
      <c r="W412" s="91"/>
      <c r="X412" s="91"/>
      <c r="Y412" s="91"/>
      <c r="Z412" s="93"/>
      <c r="AA412" s="91"/>
      <c r="AB412" s="91"/>
      <c r="AC412" s="91"/>
      <c r="AD412" s="91"/>
      <c r="AE412" s="91"/>
      <c r="AF412" s="128"/>
      <c r="AG412" s="93"/>
      <c r="AH412" s="91"/>
      <c r="AI412" s="91"/>
      <c r="AJ412" s="91"/>
      <c r="AK412" s="91"/>
      <c r="AL412" s="91"/>
      <c r="AM412" s="91"/>
      <c r="AN412" s="91"/>
      <c r="AO412" s="91"/>
      <c r="AP412" s="91"/>
      <c r="AQ412" s="91"/>
      <c r="AR412" s="91"/>
      <c r="AS412" s="91"/>
      <c r="AT412" s="91"/>
      <c r="AU412" s="91"/>
      <c r="AV412" s="91"/>
      <c r="AW412" s="91"/>
      <c r="AX412" s="91"/>
      <c r="AY412" s="91"/>
    </row>
    <row r="413">
      <c r="A413" s="91"/>
      <c r="B413" s="91"/>
      <c r="C413" s="91"/>
      <c r="D413" s="91"/>
      <c r="E413" s="91"/>
      <c r="F413" s="91"/>
      <c r="G413" s="91"/>
      <c r="H413" s="93"/>
      <c r="I413" s="91"/>
      <c r="J413" s="91"/>
      <c r="K413" s="91"/>
      <c r="L413" s="91"/>
      <c r="M413" s="91"/>
      <c r="N413" s="91"/>
      <c r="O413" s="91"/>
      <c r="P413" s="91"/>
      <c r="Q413" s="91"/>
      <c r="R413" s="91"/>
      <c r="S413" s="91"/>
      <c r="T413" s="91"/>
      <c r="U413" s="91"/>
      <c r="V413" s="91"/>
      <c r="W413" s="91"/>
      <c r="X413" s="91"/>
      <c r="Y413" s="91"/>
      <c r="Z413" s="93"/>
      <c r="AA413" s="91"/>
      <c r="AB413" s="91"/>
      <c r="AC413" s="91"/>
      <c r="AD413" s="91"/>
      <c r="AE413" s="91"/>
      <c r="AF413" s="128"/>
      <c r="AG413" s="93"/>
      <c r="AH413" s="91"/>
      <c r="AI413" s="91"/>
      <c r="AJ413" s="91"/>
      <c r="AK413" s="91"/>
      <c r="AL413" s="91"/>
      <c r="AM413" s="91"/>
      <c r="AN413" s="91"/>
      <c r="AO413" s="91"/>
      <c r="AP413" s="91"/>
      <c r="AQ413" s="91"/>
      <c r="AR413" s="91"/>
      <c r="AS413" s="91"/>
      <c r="AT413" s="91"/>
      <c r="AU413" s="91"/>
      <c r="AV413" s="91"/>
      <c r="AW413" s="91"/>
      <c r="AX413" s="91"/>
      <c r="AY413" s="91"/>
    </row>
    <row r="414">
      <c r="A414" s="91"/>
      <c r="B414" s="91"/>
      <c r="C414" s="91"/>
      <c r="D414" s="91"/>
      <c r="E414" s="91"/>
      <c r="F414" s="91"/>
      <c r="G414" s="91"/>
      <c r="H414" s="93"/>
      <c r="I414" s="91"/>
      <c r="J414" s="91"/>
      <c r="K414" s="91"/>
      <c r="L414" s="91"/>
      <c r="M414" s="91"/>
      <c r="N414" s="91"/>
      <c r="O414" s="91"/>
      <c r="P414" s="91"/>
      <c r="Q414" s="91"/>
      <c r="R414" s="91"/>
      <c r="S414" s="91"/>
      <c r="T414" s="91"/>
      <c r="U414" s="91"/>
      <c r="V414" s="91"/>
      <c r="W414" s="91"/>
      <c r="X414" s="91"/>
      <c r="Y414" s="91"/>
      <c r="Z414" s="93"/>
      <c r="AA414" s="91"/>
      <c r="AB414" s="91"/>
      <c r="AC414" s="91"/>
      <c r="AD414" s="91"/>
      <c r="AE414" s="91"/>
      <c r="AF414" s="128"/>
      <c r="AG414" s="93"/>
      <c r="AH414" s="91"/>
      <c r="AI414" s="91"/>
      <c r="AJ414" s="91"/>
      <c r="AK414" s="91"/>
      <c r="AL414" s="91"/>
      <c r="AM414" s="91"/>
      <c r="AN414" s="91"/>
      <c r="AO414" s="91"/>
      <c r="AP414" s="91"/>
      <c r="AQ414" s="91"/>
      <c r="AR414" s="91"/>
      <c r="AS414" s="91"/>
      <c r="AT414" s="91"/>
      <c r="AU414" s="91"/>
      <c r="AV414" s="91"/>
      <c r="AW414" s="91"/>
      <c r="AX414" s="91"/>
      <c r="AY414" s="91"/>
    </row>
    <row r="415">
      <c r="A415" s="91"/>
      <c r="B415" s="91"/>
      <c r="C415" s="91"/>
      <c r="D415" s="91"/>
      <c r="E415" s="91"/>
      <c r="F415" s="91"/>
      <c r="G415" s="91"/>
      <c r="H415" s="93"/>
      <c r="I415" s="91"/>
      <c r="J415" s="91"/>
      <c r="K415" s="91"/>
      <c r="L415" s="91"/>
      <c r="M415" s="91"/>
      <c r="N415" s="91"/>
      <c r="O415" s="91"/>
      <c r="P415" s="91"/>
      <c r="Q415" s="91"/>
      <c r="R415" s="91"/>
      <c r="S415" s="91"/>
      <c r="T415" s="91"/>
      <c r="U415" s="91"/>
      <c r="V415" s="91"/>
      <c r="W415" s="91"/>
      <c r="X415" s="91"/>
      <c r="Y415" s="91"/>
      <c r="Z415" s="93"/>
      <c r="AA415" s="91"/>
      <c r="AB415" s="91"/>
      <c r="AC415" s="91"/>
      <c r="AD415" s="91"/>
      <c r="AE415" s="91"/>
      <c r="AF415" s="128"/>
      <c r="AG415" s="93"/>
      <c r="AH415" s="91"/>
      <c r="AI415" s="91"/>
      <c r="AJ415" s="91"/>
      <c r="AK415" s="91"/>
      <c r="AL415" s="91"/>
      <c r="AM415" s="91"/>
      <c r="AN415" s="91"/>
      <c r="AO415" s="91"/>
      <c r="AP415" s="91"/>
      <c r="AQ415" s="91"/>
      <c r="AR415" s="91"/>
      <c r="AS415" s="91"/>
      <c r="AT415" s="91"/>
      <c r="AU415" s="91"/>
      <c r="AV415" s="91"/>
      <c r="AW415" s="91"/>
      <c r="AX415" s="91"/>
      <c r="AY415" s="91"/>
    </row>
    <row r="416">
      <c r="A416" s="91"/>
      <c r="B416" s="91"/>
      <c r="C416" s="91"/>
      <c r="D416" s="91"/>
      <c r="E416" s="91"/>
      <c r="F416" s="91"/>
      <c r="G416" s="91"/>
      <c r="H416" s="93"/>
      <c r="I416" s="91"/>
      <c r="J416" s="91"/>
      <c r="K416" s="91"/>
      <c r="L416" s="91"/>
      <c r="M416" s="91"/>
      <c r="N416" s="91"/>
      <c r="O416" s="91"/>
      <c r="P416" s="91"/>
      <c r="Q416" s="91"/>
      <c r="R416" s="91"/>
      <c r="S416" s="91"/>
      <c r="T416" s="91"/>
      <c r="U416" s="91"/>
      <c r="V416" s="91"/>
      <c r="W416" s="91"/>
      <c r="X416" s="91"/>
      <c r="Y416" s="91"/>
      <c r="Z416" s="93"/>
      <c r="AA416" s="91"/>
      <c r="AB416" s="91"/>
      <c r="AC416" s="91"/>
      <c r="AD416" s="91"/>
      <c r="AE416" s="91"/>
      <c r="AF416" s="128"/>
      <c r="AG416" s="93"/>
      <c r="AH416" s="91"/>
      <c r="AI416" s="91"/>
      <c r="AJ416" s="91"/>
      <c r="AK416" s="91"/>
      <c r="AL416" s="91"/>
      <c r="AM416" s="91"/>
      <c r="AN416" s="91"/>
      <c r="AO416" s="91"/>
      <c r="AP416" s="91"/>
      <c r="AQ416" s="91"/>
      <c r="AR416" s="91"/>
      <c r="AS416" s="91"/>
      <c r="AT416" s="91"/>
      <c r="AU416" s="91"/>
      <c r="AV416" s="91"/>
      <c r="AW416" s="91"/>
      <c r="AX416" s="91"/>
      <c r="AY416" s="91"/>
    </row>
    <row r="417">
      <c r="A417" s="91"/>
      <c r="B417" s="91"/>
      <c r="C417" s="91"/>
      <c r="D417" s="91"/>
      <c r="E417" s="91"/>
      <c r="F417" s="91"/>
      <c r="G417" s="91"/>
      <c r="H417" s="93"/>
      <c r="I417" s="91"/>
      <c r="J417" s="91"/>
      <c r="K417" s="91"/>
      <c r="L417" s="91"/>
      <c r="M417" s="91"/>
      <c r="N417" s="91"/>
      <c r="O417" s="91"/>
      <c r="P417" s="91"/>
      <c r="Q417" s="91"/>
      <c r="R417" s="91"/>
      <c r="S417" s="91"/>
      <c r="T417" s="91"/>
      <c r="U417" s="91"/>
      <c r="V417" s="91"/>
      <c r="W417" s="91"/>
      <c r="X417" s="91"/>
      <c r="Y417" s="91"/>
      <c r="Z417" s="93"/>
      <c r="AA417" s="91"/>
      <c r="AB417" s="91"/>
      <c r="AC417" s="91"/>
      <c r="AD417" s="91"/>
      <c r="AE417" s="91"/>
      <c r="AF417" s="128"/>
      <c r="AG417" s="93"/>
      <c r="AH417" s="91"/>
      <c r="AI417" s="91"/>
      <c r="AJ417" s="91"/>
      <c r="AK417" s="91"/>
      <c r="AL417" s="91"/>
      <c r="AM417" s="91"/>
      <c r="AN417" s="91"/>
      <c r="AO417" s="91"/>
      <c r="AP417" s="91"/>
      <c r="AQ417" s="91"/>
      <c r="AR417" s="91"/>
      <c r="AS417" s="91"/>
      <c r="AT417" s="91"/>
      <c r="AU417" s="91"/>
      <c r="AV417" s="91"/>
      <c r="AW417" s="91"/>
      <c r="AX417" s="91"/>
      <c r="AY417" s="91"/>
    </row>
    <row r="418">
      <c r="A418" s="91"/>
      <c r="B418" s="91"/>
      <c r="C418" s="91"/>
      <c r="D418" s="91"/>
      <c r="E418" s="91"/>
      <c r="F418" s="91"/>
      <c r="G418" s="91"/>
      <c r="H418" s="93"/>
      <c r="I418" s="91"/>
      <c r="J418" s="91"/>
      <c r="K418" s="91"/>
      <c r="L418" s="91"/>
      <c r="M418" s="91"/>
      <c r="N418" s="91"/>
      <c r="O418" s="91"/>
      <c r="P418" s="91"/>
      <c r="Q418" s="91"/>
      <c r="R418" s="91"/>
      <c r="S418" s="91"/>
      <c r="T418" s="91"/>
      <c r="U418" s="91"/>
      <c r="V418" s="91"/>
      <c r="W418" s="91"/>
      <c r="X418" s="91"/>
      <c r="Y418" s="91"/>
      <c r="Z418" s="93"/>
      <c r="AA418" s="91"/>
      <c r="AB418" s="91"/>
      <c r="AC418" s="91"/>
      <c r="AD418" s="91"/>
      <c r="AE418" s="91"/>
      <c r="AF418" s="128"/>
      <c r="AG418" s="93"/>
      <c r="AH418" s="91"/>
      <c r="AI418" s="91"/>
      <c r="AJ418" s="91"/>
      <c r="AK418" s="91"/>
      <c r="AL418" s="91"/>
      <c r="AM418" s="91"/>
      <c r="AN418" s="91"/>
      <c r="AO418" s="91"/>
      <c r="AP418" s="91"/>
      <c r="AQ418" s="91"/>
      <c r="AR418" s="91"/>
      <c r="AS418" s="91"/>
      <c r="AT418" s="91"/>
      <c r="AU418" s="91"/>
      <c r="AV418" s="91"/>
      <c r="AW418" s="91"/>
      <c r="AX418" s="91"/>
      <c r="AY418" s="91"/>
    </row>
    <row r="419">
      <c r="A419" s="91"/>
      <c r="B419" s="91"/>
      <c r="C419" s="91"/>
      <c r="D419" s="91"/>
      <c r="E419" s="91"/>
      <c r="F419" s="91"/>
      <c r="G419" s="91"/>
      <c r="H419" s="93"/>
      <c r="I419" s="91"/>
      <c r="J419" s="91"/>
      <c r="K419" s="91"/>
      <c r="L419" s="91"/>
      <c r="M419" s="91"/>
      <c r="N419" s="91"/>
      <c r="O419" s="91"/>
      <c r="P419" s="91"/>
      <c r="Q419" s="91"/>
      <c r="R419" s="91"/>
      <c r="S419" s="91"/>
      <c r="T419" s="91"/>
      <c r="U419" s="91"/>
      <c r="V419" s="91"/>
      <c r="W419" s="91"/>
      <c r="X419" s="91"/>
      <c r="Y419" s="91"/>
      <c r="Z419" s="93"/>
      <c r="AA419" s="91"/>
      <c r="AB419" s="91"/>
      <c r="AC419" s="91"/>
      <c r="AD419" s="91"/>
      <c r="AE419" s="91"/>
      <c r="AF419" s="128"/>
      <c r="AG419" s="93"/>
      <c r="AH419" s="91"/>
      <c r="AI419" s="91"/>
      <c r="AJ419" s="91"/>
      <c r="AK419" s="91"/>
      <c r="AL419" s="91"/>
      <c r="AM419" s="91"/>
      <c r="AN419" s="91"/>
      <c r="AO419" s="91"/>
      <c r="AP419" s="91"/>
      <c r="AQ419" s="91"/>
      <c r="AR419" s="91"/>
      <c r="AS419" s="91"/>
      <c r="AT419" s="91"/>
      <c r="AU419" s="91"/>
      <c r="AV419" s="91"/>
      <c r="AW419" s="91"/>
      <c r="AX419" s="91"/>
      <c r="AY419" s="91"/>
    </row>
    <row r="420">
      <c r="A420" s="91"/>
      <c r="B420" s="91"/>
      <c r="C420" s="91"/>
      <c r="D420" s="91"/>
      <c r="E420" s="91"/>
      <c r="F420" s="91"/>
      <c r="G420" s="91"/>
      <c r="H420" s="93"/>
      <c r="I420" s="91"/>
      <c r="J420" s="91"/>
      <c r="K420" s="91"/>
      <c r="L420" s="91"/>
      <c r="M420" s="91"/>
      <c r="N420" s="91"/>
      <c r="O420" s="91"/>
      <c r="P420" s="91"/>
      <c r="Q420" s="91"/>
      <c r="R420" s="91"/>
      <c r="S420" s="91"/>
      <c r="T420" s="91"/>
      <c r="U420" s="91"/>
      <c r="V420" s="91"/>
      <c r="W420" s="91"/>
      <c r="X420" s="91"/>
      <c r="Y420" s="91"/>
      <c r="Z420" s="93"/>
      <c r="AA420" s="91"/>
      <c r="AB420" s="91"/>
      <c r="AC420" s="91"/>
      <c r="AD420" s="91"/>
      <c r="AE420" s="91"/>
      <c r="AF420" s="128"/>
      <c r="AG420" s="93"/>
      <c r="AH420" s="91"/>
      <c r="AI420" s="91"/>
      <c r="AJ420" s="91"/>
      <c r="AK420" s="91"/>
      <c r="AL420" s="91"/>
      <c r="AM420" s="91"/>
      <c r="AN420" s="91"/>
      <c r="AO420" s="91"/>
      <c r="AP420" s="91"/>
      <c r="AQ420" s="91"/>
      <c r="AR420" s="91"/>
      <c r="AS420" s="91"/>
      <c r="AT420" s="91"/>
      <c r="AU420" s="91"/>
      <c r="AV420" s="91"/>
      <c r="AW420" s="91"/>
      <c r="AX420" s="91"/>
      <c r="AY420" s="91"/>
    </row>
    <row r="421">
      <c r="A421" s="91"/>
      <c r="B421" s="91"/>
      <c r="C421" s="91"/>
      <c r="D421" s="91"/>
      <c r="E421" s="91"/>
      <c r="F421" s="91"/>
      <c r="G421" s="91"/>
      <c r="H421" s="93"/>
      <c r="I421" s="91"/>
      <c r="J421" s="91"/>
      <c r="K421" s="91"/>
      <c r="L421" s="91"/>
      <c r="M421" s="91"/>
      <c r="N421" s="91"/>
      <c r="O421" s="91"/>
      <c r="P421" s="91"/>
      <c r="Q421" s="91"/>
      <c r="R421" s="91"/>
      <c r="S421" s="91"/>
      <c r="T421" s="91"/>
      <c r="U421" s="91"/>
      <c r="V421" s="91"/>
      <c r="W421" s="91"/>
      <c r="X421" s="91"/>
      <c r="Y421" s="91"/>
      <c r="Z421" s="93"/>
      <c r="AA421" s="91"/>
      <c r="AB421" s="91"/>
      <c r="AC421" s="91"/>
      <c r="AD421" s="91"/>
      <c r="AE421" s="91"/>
      <c r="AF421" s="128"/>
      <c r="AG421" s="93"/>
      <c r="AH421" s="91"/>
      <c r="AI421" s="91"/>
      <c r="AJ421" s="91"/>
      <c r="AK421" s="91"/>
      <c r="AL421" s="91"/>
      <c r="AM421" s="91"/>
      <c r="AN421" s="91"/>
      <c r="AO421" s="91"/>
      <c r="AP421" s="91"/>
      <c r="AQ421" s="91"/>
      <c r="AR421" s="91"/>
      <c r="AS421" s="91"/>
      <c r="AT421" s="91"/>
      <c r="AU421" s="91"/>
      <c r="AV421" s="91"/>
      <c r="AW421" s="91"/>
      <c r="AX421" s="91"/>
      <c r="AY421" s="91"/>
    </row>
    <row r="422">
      <c r="A422" s="91"/>
      <c r="B422" s="91"/>
      <c r="C422" s="91"/>
      <c r="D422" s="91"/>
      <c r="E422" s="91"/>
      <c r="F422" s="91"/>
      <c r="G422" s="91"/>
      <c r="H422" s="93"/>
      <c r="I422" s="91"/>
      <c r="J422" s="91"/>
      <c r="K422" s="91"/>
      <c r="L422" s="91"/>
      <c r="M422" s="91"/>
      <c r="N422" s="91"/>
      <c r="O422" s="91"/>
      <c r="P422" s="91"/>
      <c r="Q422" s="91"/>
      <c r="R422" s="91"/>
      <c r="S422" s="91"/>
      <c r="T422" s="91"/>
      <c r="U422" s="91"/>
      <c r="V422" s="91"/>
      <c r="W422" s="91"/>
      <c r="X422" s="91"/>
      <c r="Y422" s="91"/>
      <c r="Z422" s="93"/>
      <c r="AA422" s="91"/>
      <c r="AB422" s="91"/>
      <c r="AC422" s="91"/>
      <c r="AD422" s="91"/>
      <c r="AE422" s="91"/>
      <c r="AF422" s="128"/>
      <c r="AG422" s="93"/>
      <c r="AH422" s="91"/>
      <c r="AI422" s="91"/>
      <c r="AJ422" s="91"/>
      <c r="AK422" s="91"/>
      <c r="AL422" s="91"/>
      <c r="AM422" s="91"/>
      <c r="AN422" s="91"/>
      <c r="AO422" s="91"/>
      <c r="AP422" s="91"/>
      <c r="AQ422" s="91"/>
      <c r="AR422" s="91"/>
      <c r="AS422" s="91"/>
      <c r="AT422" s="91"/>
      <c r="AU422" s="91"/>
      <c r="AV422" s="91"/>
      <c r="AW422" s="91"/>
      <c r="AX422" s="91"/>
      <c r="AY422" s="91"/>
    </row>
    <row r="423">
      <c r="A423" s="91"/>
      <c r="B423" s="91"/>
      <c r="C423" s="91"/>
      <c r="D423" s="91"/>
      <c r="E423" s="91"/>
      <c r="F423" s="91"/>
      <c r="G423" s="91"/>
      <c r="H423" s="93"/>
      <c r="I423" s="91"/>
      <c r="J423" s="91"/>
      <c r="K423" s="91"/>
      <c r="L423" s="91"/>
      <c r="M423" s="91"/>
      <c r="N423" s="91"/>
      <c r="O423" s="91"/>
      <c r="P423" s="91"/>
      <c r="Q423" s="91"/>
      <c r="R423" s="91"/>
      <c r="S423" s="91"/>
      <c r="T423" s="91"/>
      <c r="U423" s="91"/>
      <c r="V423" s="91"/>
      <c r="W423" s="91"/>
      <c r="X423" s="91"/>
      <c r="Y423" s="91"/>
      <c r="Z423" s="93"/>
      <c r="AA423" s="91"/>
      <c r="AB423" s="91"/>
      <c r="AC423" s="91"/>
      <c r="AD423" s="91"/>
      <c r="AE423" s="91"/>
      <c r="AF423" s="128"/>
      <c r="AG423" s="93"/>
      <c r="AH423" s="91"/>
      <c r="AI423" s="91"/>
      <c r="AJ423" s="91"/>
      <c r="AK423" s="91"/>
      <c r="AL423" s="91"/>
      <c r="AM423" s="91"/>
      <c r="AN423" s="91"/>
      <c r="AO423" s="91"/>
      <c r="AP423" s="91"/>
      <c r="AQ423" s="91"/>
      <c r="AR423" s="91"/>
      <c r="AS423" s="91"/>
      <c r="AT423" s="91"/>
      <c r="AU423" s="91"/>
      <c r="AV423" s="91"/>
      <c r="AW423" s="91"/>
      <c r="AX423" s="91"/>
      <c r="AY423" s="91"/>
    </row>
    <row r="424">
      <c r="A424" s="91"/>
      <c r="B424" s="91"/>
      <c r="C424" s="91"/>
      <c r="D424" s="91"/>
      <c r="E424" s="91"/>
      <c r="F424" s="91"/>
      <c r="G424" s="91"/>
      <c r="H424" s="93"/>
      <c r="I424" s="91"/>
      <c r="J424" s="91"/>
      <c r="K424" s="91"/>
      <c r="L424" s="91"/>
      <c r="M424" s="91"/>
      <c r="N424" s="91"/>
      <c r="O424" s="91"/>
      <c r="P424" s="91"/>
      <c r="Q424" s="91"/>
      <c r="R424" s="91"/>
      <c r="S424" s="91"/>
      <c r="T424" s="91"/>
      <c r="U424" s="91"/>
      <c r="V424" s="91"/>
      <c r="W424" s="91"/>
      <c r="X424" s="91"/>
      <c r="Y424" s="91"/>
      <c r="Z424" s="93"/>
      <c r="AA424" s="91"/>
      <c r="AB424" s="91"/>
      <c r="AC424" s="91"/>
      <c r="AD424" s="91"/>
      <c r="AE424" s="91"/>
      <c r="AF424" s="128"/>
      <c r="AG424" s="93"/>
      <c r="AH424" s="91"/>
      <c r="AI424" s="91"/>
      <c r="AJ424" s="91"/>
      <c r="AK424" s="91"/>
      <c r="AL424" s="91"/>
      <c r="AM424" s="91"/>
      <c r="AN424" s="91"/>
      <c r="AO424" s="91"/>
      <c r="AP424" s="91"/>
      <c r="AQ424" s="91"/>
      <c r="AR424" s="91"/>
      <c r="AS424" s="91"/>
      <c r="AT424" s="91"/>
      <c r="AU424" s="91"/>
      <c r="AV424" s="91"/>
      <c r="AW424" s="91"/>
      <c r="AX424" s="91"/>
      <c r="AY424" s="91"/>
    </row>
    <row r="425">
      <c r="A425" s="91"/>
      <c r="B425" s="91"/>
      <c r="C425" s="91"/>
      <c r="D425" s="91"/>
      <c r="E425" s="91"/>
      <c r="F425" s="91"/>
      <c r="G425" s="91"/>
      <c r="H425" s="93"/>
      <c r="I425" s="91"/>
      <c r="J425" s="91"/>
      <c r="K425" s="91"/>
      <c r="L425" s="91"/>
      <c r="M425" s="91"/>
      <c r="N425" s="91"/>
      <c r="O425" s="91"/>
      <c r="P425" s="91"/>
      <c r="Q425" s="91"/>
      <c r="R425" s="91"/>
      <c r="S425" s="91"/>
      <c r="T425" s="91"/>
      <c r="U425" s="91"/>
      <c r="V425" s="91"/>
      <c r="W425" s="91"/>
      <c r="X425" s="91"/>
      <c r="Y425" s="91"/>
      <c r="Z425" s="93"/>
      <c r="AA425" s="91"/>
      <c r="AB425" s="91"/>
      <c r="AC425" s="91"/>
      <c r="AD425" s="91"/>
      <c r="AE425" s="91"/>
      <c r="AF425" s="128"/>
      <c r="AG425" s="93"/>
      <c r="AH425" s="91"/>
      <c r="AI425" s="91"/>
      <c r="AJ425" s="91"/>
      <c r="AK425" s="91"/>
      <c r="AL425" s="91"/>
      <c r="AM425" s="91"/>
      <c r="AN425" s="91"/>
      <c r="AO425" s="91"/>
      <c r="AP425" s="91"/>
      <c r="AQ425" s="91"/>
      <c r="AR425" s="91"/>
      <c r="AS425" s="91"/>
      <c r="AT425" s="91"/>
      <c r="AU425" s="91"/>
      <c r="AV425" s="91"/>
      <c r="AW425" s="91"/>
      <c r="AX425" s="91"/>
      <c r="AY425" s="91"/>
    </row>
    <row r="426">
      <c r="A426" s="91"/>
      <c r="B426" s="91"/>
      <c r="C426" s="91"/>
      <c r="D426" s="91"/>
      <c r="E426" s="91"/>
      <c r="F426" s="91"/>
      <c r="G426" s="91"/>
      <c r="H426" s="93"/>
      <c r="I426" s="91"/>
      <c r="J426" s="91"/>
      <c r="K426" s="91"/>
      <c r="L426" s="91"/>
      <c r="M426" s="91"/>
      <c r="N426" s="91"/>
      <c r="O426" s="91"/>
      <c r="P426" s="91"/>
      <c r="Q426" s="91"/>
      <c r="R426" s="91"/>
      <c r="S426" s="91"/>
      <c r="T426" s="91"/>
      <c r="U426" s="91"/>
      <c r="V426" s="91"/>
      <c r="W426" s="91"/>
      <c r="X426" s="91"/>
      <c r="Y426" s="91"/>
      <c r="Z426" s="93"/>
      <c r="AA426" s="91"/>
      <c r="AB426" s="91"/>
      <c r="AC426" s="91"/>
      <c r="AD426" s="91"/>
      <c r="AE426" s="91"/>
      <c r="AF426" s="128"/>
      <c r="AG426" s="93"/>
      <c r="AH426" s="91"/>
      <c r="AI426" s="91"/>
      <c r="AJ426" s="91"/>
      <c r="AK426" s="91"/>
      <c r="AL426" s="91"/>
      <c r="AM426" s="91"/>
      <c r="AN426" s="91"/>
      <c r="AO426" s="91"/>
      <c r="AP426" s="91"/>
      <c r="AQ426" s="91"/>
      <c r="AR426" s="91"/>
      <c r="AS426" s="91"/>
      <c r="AT426" s="91"/>
      <c r="AU426" s="91"/>
      <c r="AV426" s="91"/>
      <c r="AW426" s="91"/>
      <c r="AX426" s="91"/>
      <c r="AY426" s="91"/>
    </row>
    <row r="427">
      <c r="A427" s="91"/>
      <c r="B427" s="91"/>
      <c r="C427" s="91"/>
      <c r="D427" s="91"/>
      <c r="E427" s="91"/>
      <c r="F427" s="91"/>
      <c r="G427" s="91"/>
      <c r="H427" s="93"/>
      <c r="I427" s="91"/>
      <c r="J427" s="91"/>
      <c r="K427" s="91"/>
      <c r="L427" s="91"/>
      <c r="M427" s="91"/>
      <c r="N427" s="91"/>
      <c r="O427" s="91"/>
      <c r="P427" s="91"/>
      <c r="Q427" s="91"/>
      <c r="R427" s="91"/>
      <c r="S427" s="91"/>
      <c r="T427" s="91"/>
      <c r="U427" s="91"/>
      <c r="V427" s="91"/>
      <c r="W427" s="91"/>
      <c r="X427" s="91"/>
      <c r="Y427" s="91"/>
      <c r="Z427" s="93"/>
      <c r="AA427" s="91"/>
      <c r="AB427" s="91"/>
      <c r="AC427" s="91"/>
      <c r="AD427" s="91"/>
      <c r="AE427" s="91"/>
      <c r="AF427" s="128"/>
      <c r="AG427" s="93"/>
      <c r="AH427" s="91"/>
      <c r="AI427" s="91"/>
      <c r="AJ427" s="91"/>
      <c r="AK427" s="91"/>
      <c r="AL427" s="91"/>
      <c r="AM427" s="91"/>
      <c r="AN427" s="91"/>
      <c r="AO427" s="91"/>
      <c r="AP427" s="91"/>
      <c r="AQ427" s="91"/>
      <c r="AR427" s="91"/>
      <c r="AS427" s="91"/>
      <c r="AT427" s="91"/>
      <c r="AU427" s="91"/>
      <c r="AV427" s="91"/>
      <c r="AW427" s="91"/>
      <c r="AX427" s="91"/>
      <c r="AY427" s="91"/>
    </row>
    <row r="428">
      <c r="A428" s="91"/>
      <c r="B428" s="91"/>
      <c r="C428" s="91"/>
      <c r="D428" s="91"/>
      <c r="E428" s="91"/>
      <c r="F428" s="91"/>
      <c r="G428" s="91"/>
      <c r="H428" s="93"/>
      <c r="I428" s="91"/>
      <c r="J428" s="91"/>
      <c r="K428" s="91"/>
      <c r="L428" s="91"/>
      <c r="M428" s="91"/>
      <c r="N428" s="91"/>
      <c r="O428" s="91"/>
      <c r="P428" s="91"/>
      <c r="Q428" s="91"/>
      <c r="R428" s="91"/>
      <c r="S428" s="91"/>
      <c r="T428" s="91"/>
      <c r="U428" s="91"/>
      <c r="V428" s="91"/>
      <c r="W428" s="91"/>
      <c r="X428" s="91"/>
      <c r="Y428" s="91"/>
      <c r="Z428" s="93"/>
      <c r="AA428" s="91"/>
      <c r="AB428" s="91"/>
      <c r="AC428" s="91"/>
      <c r="AD428" s="91"/>
      <c r="AE428" s="91"/>
      <c r="AF428" s="128"/>
      <c r="AG428" s="93"/>
      <c r="AH428" s="91"/>
      <c r="AI428" s="91"/>
      <c r="AJ428" s="91"/>
      <c r="AK428" s="91"/>
      <c r="AL428" s="91"/>
      <c r="AM428" s="91"/>
      <c r="AN428" s="91"/>
      <c r="AO428" s="91"/>
      <c r="AP428" s="91"/>
      <c r="AQ428" s="91"/>
      <c r="AR428" s="91"/>
      <c r="AS428" s="91"/>
      <c r="AT428" s="91"/>
      <c r="AU428" s="91"/>
      <c r="AV428" s="91"/>
      <c r="AW428" s="91"/>
      <c r="AX428" s="91"/>
      <c r="AY428" s="91"/>
    </row>
    <row r="429">
      <c r="A429" s="91"/>
      <c r="B429" s="91"/>
      <c r="C429" s="91"/>
      <c r="D429" s="91"/>
      <c r="E429" s="91"/>
      <c r="F429" s="91"/>
      <c r="G429" s="91"/>
      <c r="H429" s="93"/>
      <c r="I429" s="91"/>
      <c r="J429" s="91"/>
      <c r="K429" s="91"/>
      <c r="L429" s="91"/>
      <c r="M429" s="91"/>
      <c r="N429" s="91"/>
      <c r="O429" s="91"/>
      <c r="P429" s="91"/>
      <c r="Q429" s="91"/>
      <c r="R429" s="91"/>
      <c r="S429" s="91"/>
      <c r="T429" s="91"/>
      <c r="U429" s="91"/>
      <c r="V429" s="91"/>
      <c r="W429" s="91"/>
      <c r="X429" s="91"/>
      <c r="Y429" s="91"/>
      <c r="Z429" s="93"/>
      <c r="AA429" s="91"/>
      <c r="AB429" s="91"/>
      <c r="AC429" s="91"/>
      <c r="AD429" s="91"/>
      <c r="AE429" s="91"/>
      <c r="AF429" s="128"/>
      <c r="AG429" s="93"/>
      <c r="AH429" s="91"/>
      <c r="AI429" s="91"/>
      <c r="AJ429" s="91"/>
      <c r="AK429" s="91"/>
      <c r="AL429" s="91"/>
      <c r="AM429" s="91"/>
      <c r="AN429" s="91"/>
      <c r="AO429" s="91"/>
      <c r="AP429" s="91"/>
      <c r="AQ429" s="91"/>
      <c r="AR429" s="91"/>
      <c r="AS429" s="91"/>
      <c r="AT429" s="91"/>
      <c r="AU429" s="91"/>
      <c r="AV429" s="91"/>
      <c r="AW429" s="91"/>
      <c r="AX429" s="91"/>
      <c r="AY429" s="91"/>
    </row>
    <row r="430">
      <c r="A430" s="91"/>
      <c r="B430" s="91"/>
      <c r="C430" s="91"/>
      <c r="D430" s="91"/>
      <c r="E430" s="91"/>
      <c r="F430" s="91"/>
      <c r="G430" s="91"/>
      <c r="H430" s="93"/>
      <c r="I430" s="91"/>
      <c r="J430" s="91"/>
      <c r="K430" s="91"/>
      <c r="L430" s="91"/>
      <c r="M430" s="91"/>
      <c r="N430" s="91"/>
      <c r="O430" s="91"/>
      <c r="P430" s="91"/>
      <c r="Q430" s="91"/>
      <c r="R430" s="91"/>
      <c r="S430" s="91"/>
      <c r="T430" s="91"/>
      <c r="U430" s="91"/>
      <c r="V430" s="91"/>
      <c r="W430" s="91"/>
      <c r="X430" s="91"/>
      <c r="Y430" s="91"/>
      <c r="Z430" s="93"/>
      <c r="AA430" s="91"/>
      <c r="AB430" s="91"/>
      <c r="AC430" s="91"/>
      <c r="AD430" s="91"/>
      <c r="AE430" s="91"/>
      <c r="AF430" s="128"/>
      <c r="AG430" s="93"/>
      <c r="AH430" s="91"/>
      <c r="AI430" s="91"/>
      <c r="AJ430" s="91"/>
      <c r="AK430" s="91"/>
      <c r="AL430" s="91"/>
      <c r="AM430" s="91"/>
      <c r="AN430" s="91"/>
      <c r="AO430" s="91"/>
      <c r="AP430" s="91"/>
      <c r="AQ430" s="91"/>
      <c r="AR430" s="91"/>
      <c r="AS430" s="91"/>
      <c r="AT430" s="91"/>
      <c r="AU430" s="91"/>
      <c r="AV430" s="91"/>
      <c r="AW430" s="91"/>
      <c r="AX430" s="91"/>
      <c r="AY430" s="91"/>
    </row>
    <row r="431">
      <c r="A431" s="91"/>
      <c r="B431" s="91"/>
      <c r="C431" s="91"/>
      <c r="D431" s="91"/>
      <c r="E431" s="91"/>
      <c r="F431" s="91"/>
      <c r="G431" s="91"/>
      <c r="H431" s="93"/>
      <c r="I431" s="91"/>
      <c r="J431" s="91"/>
      <c r="K431" s="91"/>
      <c r="L431" s="91"/>
      <c r="M431" s="91"/>
      <c r="N431" s="91"/>
      <c r="O431" s="91"/>
      <c r="P431" s="91"/>
      <c r="Q431" s="91"/>
      <c r="R431" s="91"/>
      <c r="S431" s="91"/>
      <c r="T431" s="91"/>
      <c r="U431" s="91"/>
      <c r="V431" s="91"/>
      <c r="W431" s="91"/>
      <c r="X431" s="91"/>
      <c r="Y431" s="91"/>
      <c r="Z431" s="93"/>
      <c r="AA431" s="91"/>
      <c r="AB431" s="91"/>
      <c r="AC431" s="91"/>
      <c r="AD431" s="91"/>
      <c r="AE431" s="91"/>
      <c r="AF431" s="128"/>
      <c r="AG431" s="93"/>
      <c r="AH431" s="91"/>
      <c r="AI431" s="91"/>
      <c r="AJ431" s="91"/>
      <c r="AK431" s="91"/>
      <c r="AL431" s="91"/>
      <c r="AM431" s="91"/>
      <c r="AN431" s="91"/>
      <c r="AO431" s="91"/>
      <c r="AP431" s="91"/>
      <c r="AQ431" s="91"/>
      <c r="AR431" s="91"/>
      <c r="AS431" s="91"/>
      <c r="AT431" s="91"/>
      <c r="AU431" s="91"/>
      <c r="AV431" s="91"/>
      <c r="AW431" s="91"/>
      <c r="AX431" s="91"/>
      <c r="AY431" s="91"/>
    </row>
    <row r="432">
      <c r="A432" s="91"/>
      <c r="B432" s="91"/>
      <c r="C432" s="91"/>
      <c r="D432" s="91"/>
      <c r="E432" s="91"/>
      <c r="F432" s="91"/>
      <c r="G432" s="91"/>
      <c r="H432" s="93"/>
      <c r="I432" s="91"/>
      <c r="J432" s="91"/>
      <c r="K432" s="91"/>
      <c r="L432" s="91"/>
      <c r="M432" s="91"/>
      <c r="N432" s="91"/>
      <c r="O432" s="91"/>
      <c r="P432" s="91"/>
      <c r="Q432" s="91"/>
      <c r="R432" s="91"/>
      <c r="S432" s="91"/>
      <c r="T432" s="91"/>
      <c r="U432" s="91"/>
      <c r="V432" s="91"/>
      <c r="W432" s="91"/>
      <c r="X432" s="91"/>
      <c r="Y432" s="91"/>
      <c r="Z432" s="93"/>
      <c r="AA432" s="91"/>
      <c r="AB432" s="91"/>
      <c r="AC432" s="91"/>
      <c r="AD432" s="91"/>
      <c r="AE432" s="91"/>
      <c r="AF432" s="128"/>
      <c r="AG432" s="93"/>
      <c r="AH432" s="91"/>
      <c r="AI432" s="91"/>
      <c r="AJ432" s="91"/>
      <c r="AK432" s="91"/>
      <c r="AL432" s="91"/>
      <c r="AM432" s="91"/>
      <c r="AN432" s="91"/>
      <c r="AO432" s="91"/>
      <c r="AP432" s="91"/>
      <c r="AQ432" s="91"/>
      <c r="AR432" s="91"/>
      <c r="AS432" s="91"/>
      <c r="AT432" s="91"/>
      <c r="AU432" s="91"/>
      <c r="AV432" s="91"/>
      <c r="AW432" s="91"/>
      <c r="AX432" s="91"/>
      <c r="AY432" s="91"/>
    </row>
    <row r="433">
      <c r="A433" s="91"/>
      <c r="B433" s="91"/>
      <c r="C433" s="91"/>
      <c r="D433" s="91"/>
      <c r="E433" s="91"/>
      <c r="F433" s="91"/>
      <c r="G433" s="91"/>
      <c r="H433" s="93"/>
      <c r="I433" s="91"/>
      <c r="J433" s="91"/>
      <c r="K433" s="91"/>
      <c r="L433" s="91"/>
      <c r="M433" s="91"/>
      <c r="N433" s="91"/>
      <c r="O433" s="91"/>
      <c r="P433" s="91"/>
      <c r="Q433" s="91"/>
      <c r="R433" s="91"/>
      <c r="S433" s="91"/>
      <c r="T433" s="91"/>
      <c r="U433" s="91"/>
      <c r="V433" s="91"/>
      <c r="W433" s="91"/>
      <c r="X433" s="91"/>
      <c r="Y433" s="91"/>
      <c r="Z433" s="93"/>
      <c r="AA433" s="91"/>
      <c r="AB433" s="91"/>
      <c r="AC433" s="91"/>
      <c r="AD433" s="91"/>
      <c r="AE433" s="91"/>
      <c r="AF433" s="128"/>
      <c r="AG433" s="93"/>
      <c r="AH433" s="91"/>
      <c r="AI433" s="91"/>
      <c r="AJ433" s="91"/>
      <c r="AK433" s="91"/>
      <c r="AL433" s="91"/>
      <c r="AM433" s="91"/>
      <c r="AN433" s="91"/>
      <c r="AO433" s="91"/>
      <c r="AP433" s="91"/>
      <c r="AQ433" s="91"/>
      <c r="AR433" s="91"/>
      <c r="AS433" s="91"/>
      <c r="AT433" s="91"/>
      <c r="AU433" s="91"/>
      <c r="AV433" s="91"/>
      <c r="AW433" s="91"/>
      <c r="AX433" s="91"/>
      <c r="AY433" s="91"/>
    </row>
    <row r="434">
      <c r="A434" s="91"/>
      <c r="B434" s="91"/>
      <c r="C434" s="91"/>
      <c r="D434" s="91"/>
      <c r="E434" s="91"/>
      <c r="F434" s="91"/>
      <c r="G434" s="91"/>
      <c r="H434" s="93"/>
      <c r="I434" s="91"/>
      <c r="J434" s="91"/>
      <c r="K434" s="91"/>
      <c r="L434" s="91"/>
      <c r="M434" s="91"/>
      <c r="N434" s="91"/>
      <c r="O434" s="91"/>
      <c r="P434" s="91"/>
      <c r="Q434" s="91"/>
      <c r="R434" s="91"/>
      <c r="S434" s="91"/>
      <c r="T434" s="91"/>
      <c r="U434" s="91"/>
      <c r="V434" s="91"/>
      <c r="W434" s="91"/>
      <c r="X434" s="91"/>
      <c r="Y434" s="91"/>
      <c r="Z434" s="93"/>
      <c r="AA434" s="91"/>
      <c r="AB434" s="91"/>
      <c r="AC434" s="91"/>
      <c r="AD434" s="91"/>
      <c r="AE434" s="91"/>
      <c r="AF434" s="128"/>
      <c r="AG434" s="93"/>
      <c r="AH434" s="91"/>
      <c r="AI434" s="91"/>
      <c r="AJ434" s="91"/>
      <c r="AK434" s="91"/>
      <c r="AL434" s="91"/>
      <c r="AM434" s="91"/>
      <c r="AN434" s="91"/>
      <c r="AO434" s="91"/>
      <c r="AP434" s="91"/>
      <c r="AQ434" s="91"/>
      <c r="AR434" s="91"/>
      <c r="AS434" s="91"/>
      <c r="AT434" s="91"/>
      <c r="AU434" s="91"/>
      <c r="AV434" s="91"/>
      <c r="AW434" s="91"/>
      <c r="AX434" s="91"/>
      <c r="AY434" s="91"/>
    </row>
    <row r="435">
      <c r="A435" s="91"/>
      <c r="B435" s="91"/>
      <c r="C435" s="91"/>
      <c r="D435" s="91"/>
      <c r="E435" s="91"/>
      <c r="F435" s="91"/>
      <c r="G435" s="91"/>
      <c r="H435" s="93"/>
      <c r="I435" s="91"/>
      <c r="J435" s="91"/>
      <c r="K435" s="91"/>
      <c r="L435" s="91"/>
      <c r="M435" s="91"/>
      <c r="N435" s="91"/>
      <c r="O435" s="91"/>
      <c r="P435" s="91"/>
      <c r="Q435" s="91"/>
      <c r="R435" s="91"/>
      <c r="S435" s="91"/>
      <c r="T435" s="91"/>
      <c r="U435" s="91"/>
      <c r="V435" s="91"/>
      <c r="W435" s="91"/>
      <c r="X435" s="91"/>
      <c r="Y435" s="91"/>
      <c r="Z435" s="93"/>
      <c r="AA435" s="91"/>
      <c r="AB435" s="91"/>
      <c r="AC435" s="91"/>
      <c r="AD435" s="91"/>
      <c r="AE435" s="91"/>
      <c r="AF435" s="128"/>
      <c r="AG435" s="93"/>
      <c r="AH435" s="91"/>
      <c r="AI435" s="91"/>
      <c r="AJ435" s="91"/>
      <c r="AK435" s="91"/>
      <c r="AL435" s="91"/>
      <c r="AM435" s="91"/>
      <c r="AN435" s="91"/>
      <c r="AO435" s="91"/>
      <c r="AP435" s="91"/>
      <c r="AQ435" s="91"/>
      <c r="AR435" s="91"/>
      <c r="AS435" s="91"/>
      <c r="AT435" s="91"/>
      <c r="AU435" s="91"/>
      <c r="AV435" s="91"/>
      <c r="AW435" s="91"/>
      <c r="AX435" s="91"/>
      <c r="AY435" s="91"/>
    </row>
    <row r="436">
      <c r="A436" s="91"/>
      <c r="B436" s="91"/>
      <c r="C436" s="91"/>
      <c r="D436" s="91"/>
      <c r="E436" s="91"/>
      <c r="F436" s="91"/>
      <c r="G436" s="91"/>
      <c r="H436" s="93"/>
      <c r="I436" s="91"/>
      <c r="J436" s="91"/>
      <c r="K436" s="91"/>
      <c r="L436" s="91"/>
      <c r="M436" s="91"/>
      <c r="N436" s="91"/>
      <c r="O436" s="91"/>
      <c r="P436" s="91"/>
      <c r="Q436" s="91"/>
      <c r="R436" s="91"/>
      <c r="S436" s="91"/>
      <c r="T436" s="91"/>
      <c r="U436" s="91"/>
      <c r="V436" s="91"/>
      <c r="W436" s="91"/>
      <c r="X436" s="91"/>
      <c r="Y436" s="91"/>
      <c r="Z436" s="93"/>
      <c r="AA436" s="91"/>
      <c r="AB436" s="91"/>
      <c r="AC436" s="91"/>
      <c r="AD436" s="91"/>
      <c r="AE436" s="91"/>
      <c r="AF436" s="128"/>
      <c r="AG436" s="93"/>
      <c r="AH436" s="91"/>
      <c r="AI436" s="91"/>
      <c r="AJ436" s="91"/>
      <c r="AK436" s="91"/>
      <c r="AL436" s="91"/>
      <c r="AM436" s="91"/>
      <c r="AN436" s="91"/>
      <c r="AO436" s="91"/>
      <c r="AP436" s="91"/>
      <c r="AQ436" s="91"/>
      <c r="AR436" s="91"/>
      <c r="AS436" s="91"/>
      <c r="AT436" s="91"/>
      <c r="AU436" s="91"/>
      <c r="AV436" s="91"/>
      <c r="AW436" s="91"/>
      <c r="AX436" s="91"/>
      <c r="AY436" s="91"/>
    </row>
    <row r="437">
      <c r="A437" s="91"/>
      <c r="B437" s="91"/>
      <c r="C437" s="91"/>
      <c r="D437" s="91"/>
      <c r="E437" s="91"/>
      <c r="F437" s="91"/>
      <c r="G437" s="91"/>
      <c r="H437" s="93"/>
      <c r="I437" s="91"/>
      <c r="J437" s="91"/>
      <c r="K437" s="91"/>
      <c r="L437" s="91"/>
      <c r="M437" s="91"/>
      <c r="N437" s="91"/>
      <c r="O437" s="91"/>
      <c r="P437" s="91"/>
      <c r="Q437" s="91"/>
      <c r="R437" s="91"/>
      <c r="S437" s="91"/>
      <c r="T437" s="91"/>
      <c r="U437" s="91"/>
      <c r="V437" s="91"/>
      <c r="W437" s="91"/>
      <c r="X437" s="91"/>
      <c r="Y437" s="91"/>
      <c r="Z437" s="93"/>
      <c r="AA437" s="91"/>
      <c r="AB437" s="91"/>
      <c r="AC437" s="91"/>
      <c r="AD437" s="91"/>
      <c r="AE437" s="91"/>
      <c r="AF437" s="128"/>
      <c r="AG437" s="93"/>
      <c r="AH437" s="91"/>
      <c r="AI437" s="91"/>
      <c r="AJ437" s="91"/>
      <c r="AK437" s="91"/>
      <c r="AL437" s="91"/>
      <c r="AM437" s="91"/>
      <c r="AN437" s="91"/>
      <c r="AO437" s="91"/>
      <c r="AP437" s="91"/>
      <c r="AQ437" s="91"/>
      <c r="AR437" s="91"/>
      <c r="AS437" s="91"/>
      <c r="AT437" s="91"/>
      <c r="AU437" s="91"/>
      <c r="AV437" s="91"/>
      <c r="AW437" s="91"/>
      <c r="AX437" s="91"/>
      <c r="AY437" s="91"/>
    </row>
    <row r="438">
      <c r="A438" s="91"/>
      <c r="B438" s="91"/>
      <c r="C438" s="91"/>
      <c r="D438" s="91"/>
      <c r="E438" s="91"/>
      <c r="F438" s="91"/>
      <c r="G438" s="91"/>
      <c r="H438" s="93"/>
      <c r="I438" s="91"/>
      <c r="J438" s="91"/>
      <c r="K438" s="91"/>
      <c r="L438" s="91"/>
      <c r="M438" s="91"/>
      <c r="N438" s="91"/>
      <c r="O438" s="91"/>
      <c r="P438" s="91"/>
      <c r="Q438" s="91"/>
      <c r="R438" s="91"/>
      <c r="S438" s="91"/>
      <c r="T438" s="91"/>
      <c r="U438" s="91"/>
      <c r="V438" s="91"/>
      <c r="W438" s="91"/>
      <c r="X438" s="91"/>
      <c r="Y438" s="91"/>
      <c r="Z438" s="93"/>
      <c r="AA438" s="91"/>
      <c r="AB438" s="91"/>
      <c r="AC438" s="91"/>
      <c r="AD438" s="91"/>
      <c r="AE438" s="91"/>
      <c r="AF438" s="128"/>
      <c r="AG438" s="93"/>
      <c r="AH438" s="91"/>
      <c r="AI438" s="91"/>
      <c r="AJ438" s="91"/>
      <c r="AK438" s="91"/>
      <c r="AL438" s="91"/>
      <c r="AM438" s="91"/>
      <c r="AN438" s="91"/>
      <c r="AO438" s="91"/>
      <c r="AP438" s="91"/>
      <c r="AQ438" s="91"/>
      <c r="AR438" s="91"/>
      <c r="AS438" s="91"/>
      <c r="AT438" s="91"/>
      <c r="AU438" s="91"/>
      <c r="AV438" s="91"/>
      <c r="AW438" s="91"/>
      <c r="AX438" s="91"/>
      <c r="AY438" s="91"/>
    </row>
    <row r="439">
      <c r="A439" s="91"/>
      <c r="B439" s="91"/>
      <c r="C439" s="91"/>
      <c r="D439" s="91"/>
      <c r="E439" s="91"/>
      <c r="F439" s="91"/>
      <c r="G439" s="91"/>
      <c r="H439" s="93"/>
      <c r="I439" s="91"/>
      <c r="J439" s="91"/>
      <c r="K439" s="91"/>
      <c r="L439" s="91"/>
      <c r="M439" s="91"/>
      <c r="N439" s="91"/>
      <c r="O439" s="91"/>
      <c r="P439" s="91"/>
      <c r="Q439" s="91"/>
      <c r="R439" s="91"/>
      <c r="S439" s="91"/>
      <c r="T439" s="91"/>
      <c r="U439" s="91"/>
      <c r="V439" s="91"/>
      <c r="W439" s="91"/>
      <c r="X439" s="91"/>
      <c r="Y439" s="91"/>
      <c r="Z439" s="93"/>
      <c r="AA439" s="91"/>
      <c r="AB439" s="91"/>
      <c r="AC439" s="91"/>
      <c r="AD439" s="91"/>
      <c r="AE439" s="91"/>
      <c r="AF439" s="128"/>
      <c r="AG439" s="93"/>
      <c r="AH439" s="91"/>
      <c r="AI439" s="91"/>
      <c r="AJ439" s="91"/>
      <c r="AK439" s="91"/>
      <c r="AL439" s="91"/>
      <c r="AM439" s="91"/>
      <c r="AN439" s="91"/>
      <c r="AO439" s="91"/>
      <c r="AP439" s="91"/>
      <c r="AQ439" s="91"/>
      <c r="AR439" s="91"/>
      <c r="AS439" s="91"/>
      <c r="AT439" s="91"/>
      <c r="AU439" s="91"/>
      <c r="AV439" s="91"/>
      <c r="AW439" s="91"/>
      <c r="AX439" s="91"/>
      <c r="AY439" s="91"/>
    </row>
    <row r="440">
      <c r="A440" s="91"/>
      <c r="B440" s="91"/>
      <c r="C440" s="91"/>
      <c r="D440" s="91"/>
      <c r="E440" s="91"/>
      <c r="F440" s="91"/>
      <c r="G440" s="91"/>
      <c r="H440" s="93"/>
      <c r="I440" s="91"/>
      <c r="J440" s="91"/>
      <c r="K440" s="91"/>
      <c r="L440" s="91"/>
      <c r="M440" s="91"/>
      <c r="N440" s="91"/>
      <c r="O440" s="91"/>
      <c r="P440" s="91"/>
      <c r="Q440" s="91"/>
      <c r="R440" s="91"/>
      <c r="S440" s="91"/>
      <c r="T440" s="91"/>
      <c r="U440" s="91"/>
      <c r="V440" s="91"/>
      <c r="W440" s="91"/>
      <c r="X440" s="91"/>
      <c r="Y440" s="91"/>
      <c r="Z440" s="93"/>
      <c r="AA440" s="91"/>
      <c r="AB440" s="91"/>
      <c r="AC440" s="91"/>
      <c r="AD440" s="91"/>
      <c r="AE440" s="91"/>
      <c r="AF440" s="128"/>
      <c r="AG440" s="93"/>
      <c r="AH440" s="91"/>
      <c r="AI440" s="91"/>
      <c r="AJ440" s="91"/>
      <c r="AK440" s="91"/>
      <c r="AL440" s="91"/>
      <c r="AM440" s="91"/>
      <c r="AN440" s="91"/>
      <c r="AO440" s="91"/>
      <c r="AP440" s="91"/>
      <c r="AQ440" s="91"/>
      <c r="AR440" s="91"/>
      <c r="AS440" s="91"/>
      <c r="AT440" s="91"/>
      <c r="AU440" s="91"/>
      <c r="AV440" s="91"/>
      <c r="AW440" s="91"/>
      <c r="AX440" s="91"/>
      <c r="AY440" s="91"/>
    </row>
    <row r="441">
      <c r="A441" s="91"/>
      <c r="B441" s="91"/>
      <c r="C441" s="91"/>
      <c r="D441" s="91"/>
      <c r="E441" s="91"/>
      <c r="F441" s="91"/>
      <c r="G441" s="91"/>
      <c r="H441" s="93"/>
      <c r="I441" s="91"/>
      <c r="J441" s="91"/>
      <c r="K441" s="91"/>
      <c r="L441" s="91"/>
      <c r="M441" s="91"/>
      <c r="N441" s="91"/>
      <c r="O441" s="91"/>
      <c r="P441" s="91"/>
      <c r="Q441" s="91"/>
      <c r="R441" s="91"/>
      <c r="S441" s="91"/>
      <c r="T441" s="91"/>
      <c r="U441" s="91"/>
      <c r="V441" s="91"/>
      <c r="W441" s="91"/>
      <c r="X441" s="91"/>
      <c r="Y441" s="91"/>
      <c r="Z441" s="93"/>
      <c r="AA441" s="91"/>
      <c r="AB441" s="91"/>
      <c r="AC441" s="91"/>
      <c r="AD441" s="91"/>
      <c r="AE441" s="91"/>
      <c r="AF441" s="128"/>
      <c r="AG441" s="93"/>
      <c r="AH441" s="91"/>
      <c r="AI441" s="91"/>
      <c r="AJ441" s="91"/>
      <c r="AK441" s="91"/>
      <c r="AL441" s="91"/>
      <c r="AM441" s="91"/>
      <c r="AN441" s="91"/>
      <c r="AO441" s="91"/>
      <c r="AP441" s="91"/>
      <c r="AQ441" s="91"/>
      <c r="AR441" s="91"/>
      <c r="AS441" s="91"/>
      <c r="AT441" s="91"/>
      <c r="AU441" s="91"/>
      <c r="AV441" s="91"/>
      <c r="AW441" s="91"/>
      <c r="AX441" s="91"/>
      <c r="AY441" s="91"/>
    </row>
    <row r="442">
      <c r="A442" s="91"/>
      <c r="B442" s="91"/>
      <c r="C442" s="91"/>
      <c r="D442" s="91"/>
      <c r="E442" s="91"/>
      <c r="F442" s="91"/>
      <c r="G442" s="91"/>
      <c r="H442" s="93"/>
      <c r="I442" s="91"/>
      <c r="J442" s="91"/>
      <c r="K442" s="91"/>
      <c r="L442" s="91"/>
      <c r="M442" s="91"/>
      <c r="N442" s="91"/>
      <c r="O442" s="91"/>
      <c r="P442" s="91"/>
      <c r="Q442" s="91"/>
      <c r="R442" s="91"/>
      <c r="S442" s="91"/>
      <c r="T442" s="91"/>
      <c r="U442" s="91"/>
      <c r="V442" s="91"/>
      <c r="W442" s="91"/>
      <c r="X442" s="91"/>
      <c r="Y442" s="91"/>
      <c r="Z442" s="93"/>
      <c r="AA442" s="91"/>
      <c r="AB442" s="91"/>
      <c r="AC442" s="91"/>
      <c r="AD442" s="91"/>
      <c r="AE442" s="91"/>
      <c r="AF442" s="128"/>
      <c r="AG442" s="93"/>
      <c r="AH442" s="91"/>
      <c r="AI442" s="91"/>
      <c r="AJ442" s="91"/>
      <c r="AK442" s="91"/>
      <c r="AL442" s="91"/>
      <c r="AM442" s="91"/>
      <c r="AN442" s="91"/>
      <c r="AO442" s="91"/>
      <c r="AP442" s="91"/>
      <c r="AQ442" s="91"/>
      <c r="AR442" s="91"/>
      <c r="AS442" s="91"/>
      <c r="AT442" s="91"/>
      <c r="AU442" s="91"/>
      <c r="AV442" s="91"/>
      <c r="AW442" s="91"/>
      <c r="AX442" s="91"/>
      <c r="AY442" s="91"/>
    </row>
    <row r="443">
      <c r="A443" s="91"/>
      <c r="B443" s="91"/>
      <c r="C443" s="91"/>
      <c r="D443" s="91"/>
      <c r="E443" s="91"/>
      <c r="F443" s="91"/>
      <c r="G443" s="91"/>
      <c r="H443" s="93"/>
      <c r="I443" s="91"/>
      <c r="J443" s="91"/>
      <c r="K443" s="91"/>
      <c r="L443" s="91"/>
      <c r="M443" s="91"/>
      <c r="N443" s="91"/>
      <c r="O443" s="91"/>
      <c r="P443" s="91"/>
      <c r="Q443" s="91"/>
      <c r="R443" s="91"/>
      <c r="S443" s="91"/>
      <c r="T443" s="91"/>
      <c r="U443" s="91"/>
      <c r="V443" s="91"/>
      <c r="W443" s="91"/>
      <c r="X443" s="91"/>
      <c r="Y443" s="91"/>
      <c r="Z443" s="93"/>
      <c r="AA443" s="91"/>
      <c r="AB443" s="91"/>
      <c r="AC443" s="91"/>
      <c r="AD443" s="91"/>
      <c r="AE443" s="91"/>
      <c r="AF443" s="128"/>
      <c r="AG443" s="93"/>
      <c r="AH443" s="91"/>
      <c r="AI443" s="91"/>
      <c r="AJ443" s="91"/>
      <c r="AK443" s="91"/>
      <c r="AL443" s="91"/>
      <c r="AM443" s="91"/>
      <c r="AN443" s="91"/>
      <c r="AO443" s="91"/>
      <c r="AP443" s="91"/>
      <c r="AQ443" s="91"/>
      <c r="AR443" s="91"/>
      <c r="AS443" s="91"/>
      <c r="AT443" s="91"/>
      <c r="AU443" s="91"/>
      <c r="AV443" s="91"/>
      <c r="AW443" s="91"/>
      <c r="AX443" s="91"/>
      <c r="AY443" s="91"/>
    </row>
    <row r="444">
      <c r="A444" s="91"/>
      <c r="B444" s="91"/>
      <c r="C444" s="91"/>
      <c r="D444" s="91"/>
      <c r="E444" s="91"/>
      <c r="F444" s="91"/>
      <c r="G444" s="91"/>
      <c r="H444" s="93"/>
      <c r="I444" s="91"/>
      <c r="J444" s="91"/>
      <c r="K444" s="91"/>
      <c r="L444" s="91"/>
      <c r="M444" s="91"/>
      <c r="N444" s="91"/>
      <c r="O444" s="91"/>
      <c r="P444" s="91"/>
      <c r="Q444" s="91"/>
      <c r="R444" s="91"/>
      <c r="S444" s="91"/>
      <c r="T444" s="91"/>
      <c r="U444" s="91"/>
      <c r="V444" s="91"/>
      <c r="W444" s="91"/>
      <c r="X444" s="91"/>
      <c r="Y444" s="91"/>
      <c r="Z444" s="93"/>
      <c r="AA444" s="91"/>
      <c r="AB444" s="91"/>
      <c r="AC444" s="91"/>
      <c r="AD444" s="91"/>
      <c r="AE444" s="91"/>
      <c r="AF444" s="128"/>
      <c r="AG444" s="93"/>
      <c r="AH444" s="91"/>
      <c r="AI444" s="91"/>
      <c r="AJ444" s="91"/>
      <c r="AK444" s="91"/>
      <c r="AL444" s="91"/>
      <c r="AM444" s="91"/>
      <c r="AN444" s="91"/>
      <c r="AO444" s="91"/>
      <c r="AP444" s="91"/>
      <c r="AQ444" s="91"/>
      <c r="AR444" s="91"/>
      <c r="AS444" s="91"/>
      <c r="AT444" s="91"/>
      <c r="AU444" s="91"/>
      <c r="AV444" s="91"/>
      <c r="AW444" s="91"/>
      <c r="AX444" s="91"/>
      <c r="AY444" s="91"/>
    </row>
    <row r="445">
      <c r="A445" s="91"/>
      <c r="B445" s="91"/>
      <c r="C445" s="91"/>
      <c r="D445" s="91"/>
      <c r="E445" s="91"/>
      <c r="F445" s="91"/>
      <c r="G445" s="91"/>
      <c r="H445" s="93"/>
      <c r="I445" s="91"/>
      <c r="J445" s="91"/>
      <c r="K445" s="91"/>
      <c r="L445" s="91"/>
      <c r="M445" s="91"/>
      <c r="N445" s="91"/>
      <c r="O445" s="91"/>
      <c r="P445" s="91"/>
      <c r="Q445" s="91"/>
      <c r="R445" s="91"/>
      <c r="S445" s="91"/>
      <c r="T445" s="91"/>
      <c r="U445" s="91"/>
      <c r="V445" s="91"/>
      <c r="W445" s="91"/>
      <c r="X445" s="91"/>
      <c r="Y445" s="91"/>
      <c r="Z445" s="93"/>
      <c r="AA445" s="91"/>
      <c r="AB445" s="91"/>
      <c r="AC445" s="91"/>
      <c r="AD445" s="91"/>
      <c r="AE445" s="91"/>
      <c r="AF445" s="128"/>
      <c r="AG445" s="93"/>
      <c r="AH445" s="91"/>
      <c r="AI445" s="91"/>
      <c r="AJ445" s="91"/>
      <c r="AK445" s="91"/>
      <c r="AL445" s="91"/>
      <c r="AM445" s="91"/>
      <c r="AN445" s="91"/>
      <c r="AO445" s="91"/>
      <c r="AP445" s="91"/>
      <c r="AQ445" s="91"/>
      <c r="AR445" s="91"/>
      <c r="AS445" s="91"/>
      <c r="AT445" s="91"/>
      <c r="AU445" s="91"/>
      <c r="AV445" s="91"/>
      <c r="AW445" s="91"/>
      <c r="AX445" s="91"/>
      <c r="AY445" s="91"/>
    </row>
    <row r="446">
      <c r="A446" s="91"/>
      <c r="B446" s="91"/>
      <c r="C446" s="91"/>
      <c r="D446" s="91"/>
      <c r="E446" s="91"/>
      <c r="F446" s="91"/>
      <c r="G446" s="91"/>
      <c r="H446" s="93"/>
      <c r="I446" s="91"/>
      <c r="J446" s="91"/>
      <c r="K446" s="91"/>
      <c r="L446" s="91"/>
      <c r="M446" s="91"/>
      <c r="N446" s="91"/>
      <c r="O446" s="91"/>
      <c r="P446" s="91"/>
      <c r="Q446" s="91"/>
      <c r="R446" s="91"/>
      <c r="S446" s="91"/>
      <c r="T446" s="91"/>
      <c r="U446" s="91"/>
      <c r="V446" s="91"/>
      <c r="W446" s="91"/>
      <c r="X446" s="91"/>
      <c r="Y446" s="91"/>
      <c r="Z446" s="93"/>
      <c r="AA446" s="91"/>
      <c r="AB446" s="91"/>
      <c r="AC446" s="91"/>
      <c r="AD446" s="91"/>
      <c r="AE446" s="91"/>
      <c r="AF446" s="128"/>
      <c r="AG446" s="93"/>
      <c r="AH446" s="91"/>
      <c r="AI446" s="91"/>
      <c r="AJ446" s="91"/>
      <c r="AK446" s="91"/>
      <c r="AL446" s="91"/>
      <c r="AM446" s="91"/>
      <c r="AN446" s="91"/>
      <c r="AO446" s="91"/>
      <c r="AP446" s="91"/>
      <c r="AQ446" s="91"/>
      <c r="AR446" s="91"/>
      <c r="AS446" s="91"/>
      <c r="AT446" s="91"/>
      <c r="AU446" s="91"/>
      <c r="AV446" s="91"/>
      <c r="AW446" s="91"/>
      <c r="AX446" s="91"/>
      <c r="AY446" s="91"/>
    </row>
    <row r="447">
      <c r="A447" s="91"/>
      <c r="B447" s="91"/>
      <c r="C447" s="91"/>
      <c r="D447" s="91"/>
      <c r="E447" s="91"/>
      <c r="F447" s="91"/>
      <c r="G447" s="91"/>
      <c r="H447" s="93"/>
      <c r="I447" s="91"/>
      <c r="J447" s="91"/>
      <c r="K447" s="91"/>
      <c r="L447" s="91"/>
      <c r="M447" s="91"/>
      <c r="N447" s="91"/>
      <c r="O447" s="91"/>
      <c r="P447" s="91"/>
      <c r="Q447" s="91"/>
      <c r="R447" s="91"/>
      <c r="S447" s="91"/>
      <c r="T447" s="91"/>
      <c r="U447" s="91"/>
      <c r="V447" s="91"/>
      <c r="W447" s="91"/>
      <c r="X447" s="91"/>
      <c r="Y447" s="91"/>
      <c r="Z447" s="93"/>
      <c r="AA447" s="91"/>
      <c r="AB447" s="91"/>
      <c r="AC447" s="91"/>
      <c r="AD447" s="91"/>
      <c r="AE447" s="91"/>
      <c r="AF447" s="128"/>
      <c r="AG447" s="93"/>
      <c r="AH447" s="91"/>
      <c r="AI447" s="91"/>
      <c r="AJ447" s="91"/>
      <c r="AK447" s="91"/>
      <c r="AL447" s="91"/>
      <c r="AM447" s="91"/>
      <c r="AN447" s="91"/>
      <c r="AO447" s="91"/>
      <c r="AP447" s="91"/>
      <c r="AQ447" s="91"/>
      <c r="AR447" s="91"/>
      <c r="AS447" s="91"/>
      <c r="AT447" s="91"/>
      <c r="AU447" s="91"/>
      <c r="AV447" s="91"/>
      <c r="AW447" s="91"/>
      <c r="AX447" s="91"/>
      <c r="AY447" s="91"/>
    </row>
    <row r="448">
      <c r="A448" s="91"/>
      <c r="B448" s="91"/>
      <c r="C448" s="91"/>
      <c r="D448" s="91"/>
      <c r="E448" s="91"/>
      <c r="F448" s="91"/>
      <c r="G448" s="91"/>
      <c r="H448" s="93"/>
      <c r="I448" s="91"/>
      <c r="J448" s="91"/>
      <c r="K448" s="91"/>
      <c r="L448" s="91"/>
      <c r="M448" s="91"/>
      <c r="N448" s="91"/>
      <c r="O448" s="91"/>
      <c r="P448" s="91"/>
      <c r="Q448" s="91"/>
      <c r="R448" s="91"/>
      <c r="S448" s="91"/>
      <c r="T448" s="91"/>
      <c r="U448" s="91"/>
      <c r="V448" s="91"/>
      <c r="W448" s="91"/>
      <c r="X448" s="91"/>
      <c r="Y448" s="91"/>
      <c r="Z448" s="93"/>
      <c r="AA448" s="91"/>
      <c r="AB448" s="91"/>
      <c r="AC448" s="91"/>
      <c r="AD448" s="91"/>
      <c r="AE448" s="91"/>
      <c r="AF448" s="128"/>
      <c r="AG448" s="93"/>
      <c r="AH448" s="91"/>
      <c r="AI448" s="91"/>
      <c r="AJ448" s="91"/>
      <c r="AK448" s="91"/>
      <c r="AL448" s="91"/>
      <c r="AM448" s="91"/>
      <c r="AN448" s="91"/>
      <c r="AO448" s="91"/>
      <c r="AP448" s="91"/>
      <c r="AQ448" s="91"/>
      <c r="AR448" s="91"/>
      <c r="AS448" s="91"/>
      <c r="AT448" s="91"/>
      <c r="AU448" s="91"/>
      <c r="AV448" s="91"/>
      <c r="AW448" s="91"/>
      <c r="AX448" s="91"/>
      <c r="AY448" s="91"/>
    </row>
    <row r="449">
      <c r="A449" s="91"/>
      <c r="B449" s="91"/>
      <c r="C449" s="91"/>
      <c r="D449" s="91"/>
      <c r="E449" s="91"/>
      <c r="F449" s="91"/>
      <c r="G449" s="91"/>
      <c r="H449" s="93"/>
      <c r="I449" s="91"/>
      <c r="J449" s="91"/>
      <c r="K449" s="91"/>
      <c r="L449" s="91"/>
      <c r="M449" s="91"/>
      <c r="N449" s="91"/>
      <c r="O449" s="91"/>
      <c r="P449" s="91"/>
      <c r="Q449" s="91"/>
      <c r="R449" s="91"/>
      <c r="S449" s="91"/>
      <c r="T449" s="91"/>
      <c r="U449" s="91"/>
      <c r="V449" s="91"/>
      <c r="W449" s="91"/>
      <c r="X449" s="91"/>
      <c r="Y449" s="91"/>
      <c r="Z449" s="93"/>
      <c r="AA449" s="91"/>
      <c r="AB449" s="91"/>
      <c r="AC449" s="91"/>
      <c r="AD449" s="91"/>
      <c r="AE449" s="91"/>
      <c r="AF449" s="128"/>
      <c r="AG449" s="93"/>
      <c r="AH449" s="91"/>
      <c r="AI449" s="91"/>
      <c r="AJ449" s="91"/>
      <c r="AK449" s="91"/>
      <c r="AL449" s="91"/>
      <c r="AM449" s="91"/>
      <c r="AN449" s="91"/>
      <c r="AO449" s="91"/>
      <c r="AP449" s="91"/>
      <c r="AQ449" s="91"/>
      <c r="AR449" s="91"/>
      <c r="AS449" s="91"/>
      <c r="AT449" s="91"/>
      <c r="AU449" s="91"/>
      <c r="AV449" s="91"/>
      <c r="AW449" s="91"/>
      <c r="AX449" s="91"/>
      <c r="AY449" s="91"/>
    </row>
    <row r="450">
      <c r="A450" s="91"/>
      <c r="B450" s="91"/>
      <c r="C450" s="91"/>
      <c r="D450" s="91"/>
      <c r="E450" s="91"/>
      <c r="F450" s="91"/>
      <c r="G450" s="91"/>
      <c r="H450" s="93"/>
      <c r="I450" s="91"/>
      <c r="J450" s="91"/>
      <c r="K450" s="91"/>
      <c r="L450" s="91"/>
      <c r="M450" s="91"/>
      <c r="N450" s="91"/>
      <c r="O450" s="91"/>
      <c r="P450" s="91"/>
      <c r="Q450" s="91"/>
      <c r="R450" s="91"/>
      <c r="S450" s="91"/>
      <c r="T450" s="91"/>
      <c r="U450" s="91"/>
      <c r="V450" s="91"/>
      <c r="W450" s="91"/>
      <c r="X450" s="91"/>
      <c r="Y450" s="91"/>
      <c r="Z450" s="93"/>
      <c r="AA450" s="91"/>
      <c r="AB450" s="91"/>
      <c r="AC450" s="91"/>
      <c r="AD450" s="91"/>
      <c r="AE450" s="91"/>
      <c r="AF450" s="128"/>
      <c r="AG450" s="93"/>
      <c r="AH450" s="91"/>
      <c r="AI450" s="91"/>
      <c r="AJ450" s="91"/>
      <c r="AK450" s="91"/>
      <c r="AL450" s="91"/>
      <c r="AM450" s="91"/>
      <c r="AN450" s="91"/>
      <c r="AO450" s="91"/>
      <c r="AP450" s="91"/>
      <c r="AQ450" s="91"/>
      <c r="AR450" s="91"/>
      <c r="AS450" s="91"/>
      <c r="AT450" s="91"/>
      <c r="AU450" s="91"/>
      <c r="AV450" s="91"/>
      <c r="AW450" s="91"/>
      <c r="AX450" s="91"/>
      <c r="AY450" s="91"/>
    </row>
    <row r="451">
      <c r="A451" s="91"/>
      <c r="B451" s="91"/>
      <c r="C451" s="91"/>
      <c r="D451" s="91"/>
      <c r="E451" s="91"/>
      <c r="F451" s="91"/>
      <c r="G451" s="91"/>
      <c r="H451" s="93"/>
      <c r="I451" s="91"/>
      <c r="J451" s="91"/>
      <c r="K451" s="91"/>
      <c r="L451" s="91"/>
      <c r="M451" s="91"/>
      <c r="N451" s="91"/>
      <c r="O451" s="91"/>
      <c r="P451" s="91"/>
      <c r="Q451" s="91"/>
      <c r="R451" s="91"/>
      <c r="S451" s="91"/>
      <c r="T451" s="91"/>
      <c r="U451" s="91"/>
      <c r="V451" s="91"/>
      <c r="W451" s="91"/>
      <c r="X451" s="91"/>
      <c r="Y451" s="91"/>
      <c r="Z451" s="93"/>
      <c r="AA451" s="91"/>
      <c r="AB451" s="91"/>
      <c r="AC451" s="91"/>
      <c r="AD451" s="91"/>
      <c r="AE451" s="91"/>
      <c r="AF451" s="128"/>
      <c r="AG451" s="93"/>
      <c r="AH451" s="91"/>
      <c r="AI451" s="91"/>
      <c r="AJ451" s="91"/>
      <c r="AK451" s="91"/>
      <c r="AL451" s="91"/>
      <c r="AM451" s="91"/>
      <c r="AN451" s="91"/>
      <c r="AO451" s="91"/>
      <c r="AP451" s="91"/>
      <c r="AQ451" s="91"/>
      <c r="AR451" s="91"/>
      <c r="AS451" s="91"/>
      <c r="AT451" s="91"/>
      <c r="AU451" s="91"/>
      <c r="AV451" s="91"/>
      <c r="AW451" s="91"/>
      <c r="AX451" s="91"/>
      <c r="AY451" s="91"/>
    </row>
    <row r="452">
      <c r="A452" s="91"/>
      <c r="B452" s="91"/>
      <c r="C452" s="91"/>
      <c r="D452" s="91"/>
      <c r="E452" s="91"/>
      <c r="F452" s="91"/>
      <c r="G452" s="91"/>
      <c r="H452" s="93"/>
      <c r="I452" s="91"/>
      <c r="J452" s="91"/>
      <c r="K452" s="91"/>
      <c r="L452" s="91"/>
      <c r="M452" s="91"/>
      <c r="N452" s="91"/>
      <c r="O452" s="91"/>
      <c r="P452" s="91"/>
      <c r="Q452" s="91"/>
      <c r="R452" s="91"/>
      <c r="S452" s="91"/>
      <c r="T452" s="91"/>
      <c r="U452" s="91"/>
      <c r="V452" s="91"/>
      <c r="W452" s="91"/>
      <c r="X452" s="91"/>
      <c r="Y452" s="91"/>
      <c r="Z452" s="93"/>
      <c r="AA452" s="91"/>
      <c r="AB452" s="91"/>
      <c r="AC452" s="91"/>
      <c r="AD452" s="91"/>
      <c r="AE452" s="91"/>
      <c r="AF452" s="128"/>
      <c r="AG452" s="93"/>
      <c r="AH452" s="91"/>
      <c r="AI452" s="91"/>
      <c r="AJ452" s="91"/>
      <c r="AK452" s="91"/>
      <c r="AL452" s="91"/>
      <c r="AM452" s="91"/>
      <c r="AN452" s="91"/>
      <c r="AO452" s="91"/>
      <c r="AP452" s="91"/>
      <c r="AQ452" s="91"/>
      <c r="AR452" s="91"/>
      <c r="AS452" s="91"/>
      <c r="AT452" s="91"/>
      <c r="AU452" s="91"/>
      <c r="AV452" s="91"/>
      <c r="AW452" s="91"/>
      <c r="AX452" s="91"/>
      <c r="AY452" s="91"/>
    </row>
    <row r="453">
      <c r="A453" s="91"/>
      <c r="B453" s="91"/>
      <c r="C453" s="91"/>
      <c r="D453" s="91"/>
      <c r="E453" s="91"/>
      <c r="F453" s="91"/>
      <c r="G453" s="91"/>
      <c r="H453" s="93"/>
      <c r="I453" s="91"/>
      <c r="J453" s="91"/>
      <c r="K453" s="91"/>
      <c r="L453" s="91"/>
      <c r="M453" s="91"/>
      <c r="N453" s="91"/>
      <c r="O453" s="91"/>
      <c r="P453" s="91"/>
      <c r="Q453" s="91"/>
      <c r="R453" s="91"/>
      <c r="S453" s="91"/>
      <c r="T453" s="91"/>
      <c r="U453" s="91"/>
      <c r="V453" s="91"/>
      <c r="W453" s="91"/>
      <c r="X453" s="91"/>
      <c r="Y453" s="91"/>
      <c r="Z453" s="93"/>
      <c r="AA453" s="91"/>
      <c r="AB453" s="91"/>
      <c r="AC453" s="91"/>
      <c r="AD453" s="91"/>
      <c r="AE453" s="91"/>
      <c r="AF453" s="128"/>
      <c r="AG453" s="93"/>
      <c r="AH453" s="91"/>
      <c r="AI453" s="91"/>
      <c r="AJ453" s="91"/>
      <c r="AK453" s="91"/>
      <c r="AL453" s="91"/>
      <c r="AM453" s="91"/>
      <c r="AN453" s="91"/>
      <c r="AO453" s="91"/>
      <c r="AP453" s="91"/>
      <c r="AQ453" s="91"/>
      <c r="AR453" s="91"/>
      <c r="AS453" s="91"/>
      <c r="AT453" s="91"/>
      <c r="AU453" s="91"/>
      <c r="AV453" s="91"/>
      <c r="AW453" s="91"/>
      <c r="AX453" s="91"/>
      <c r="AY453" s="91"/>
    </row>
    <row r="454">
      <c r="A454" s="91"/>
      <c r="B454" s="91"/>
      <c r="C454" s="91"/>
      <c r="D454" s="91"/>
      <c r="E454" s="91"/>
      <c r="F454" s="91"/>
      <c r="G454" s="91"/>
      <c r="H454" s="93"/>
      <c r="I454" s="91"/>
      <c r="J454" s="91"/>
      <c r="K454" s="91"/>
      <c r="L454" s="91"/>
      <c r="M454" s="91"/>
      <c r="N454" s="91"/>
      <c r="O454" s="91"/>
      <c r="P454" s="91"/>
      <c r="Q454" s="91"/>
      <c r="R454" s="91"/>
      <c r="S454" s="91"/>
      <c r="T454" s="91"/>
      <c r="U454" s="91"/>
      <c r="V454" s="91"/>
      <c r="W454" s="91"/>
      <c r="X454" s="91"/>
      <c r="Y454" s="91"/>
      <c r="Z454" s="93"/>
      <c r="AA454" s="91"/>
      <c r="AB454" s="91"/>
      <c r="AC454" s="91"/>
      <c r="AD454" s="91"/>
      <c r="AE454" s="91"/>
      <c r="AF454" s="128"/>
      <c r="AG454" s="93"/>
      <c r="AH454" s="91"/>
      <c r="AI454" s="91"/>
      <c r="AJ454" s="91"/>
      <c r="AK454" s="91"/>
      <c r="AL454" s="91"/>
      <c r="AM454" s="91"/>
      <c r="AN454" s="91"/>
      <c r="AO454" s="91"/>
      <c r="AP454" s="91"/>
      <c r="AQ454" s="91"/>
      <c r="AR454" s="91"/>
      <c r="AS454" s="91"/>
      <c r="AT454" s="91"/>
      <c r="AU454" s="91"/>
      <c r="AV454" s="91"/>
      <c r="AW454" s="91"/>
      <c r="AX454" s="91"/>
      <c r="AY454" s="91"/>
    </row>
    <row r="455">
      <c r="A455" s="91"/>
      <c r="B455" s="91"/>
      <c r="C455" s="91"/>
      <c r="D455" s="91"/>
      <c r="E455" s="91"/>
      <c r="F455" s="91"/>
      <c r="G455" s="91"/>
      <c r="H455" s="93"/>
      <c r="I455" s="91"/>
      <c r="J455" s="91"/>
      <c r="K455" s="91"/>
      <c r="L455" s="91"/>
      <c r="M455" s="91"/>
      <c r="N455" s="91"/>
      <c r="O455" s="91"/>
      <c r="P455" s="91"/>
      <c r="Q455" s="91"/>
      <c r="R455" s="91"/>
      <c r="S455" s="91"/>
      <c r="T455" s="91"/>
      <c r="U455" s="91"/>
      <c r="V455" s="91"/>
      <c r="W455" s="91"/>
      <c r="X455" s="91"/>
      <c r="Y455" s="91"/>
      <c r="Z455" s="93"/>
      <c r="AA455" s="91"/>
      <c r="AB455" s="91"/>
      <c r="AC455" s="91"/>
      <c r="AD455" s="91"/>
      <c r="AE455" s="91"/>
      <c r="AF455" s="128"/>
      <c r="AG455" s="93"/>
      <c r="AH455" s="91"/>
      <c r="AI455" s="91"/>
      <c r="AJ455" s="91"/>
      <c r="AK455" s="91"/>
      <c r="AL455" s="91"/>
      <c r="AM455" s="91"/>
      <c r="AN455" s="91"/>
      <c r="AO455" s="91"/>
      <c r="AP455" s="91"/>
      <c r="AQ455" s="91"/>
      <c r="AR455" s="91"/>
      <c r="AS455" s="91"/>
      <c r="AT455" s="91"/>
      <c r="AU455" s="91"/>
      <c r="AV455" s="91"/>
      <c r="AW455" s="91"/>
      <c r="AX455" s="91"/>
      <c r="AY455" s="91"/>
    </row>
    <row r="456">
      <c r="A456" s="91"/>
      <c r="B456" s="91"/>
      <c r="C456" s="91"/>
      <c r="D456" s="91"/>
      <c r="E456" s="91"/>
      <c r="F456" s="91"/>
      <c r="G456" s="91"/>
      <c r="H456" s="93"/>
      <c r="I456" s="91"/>
      <c r="J456" s="91"/>
      <c r="K456" s="91"/>
      <c r="L456" s="91"/>
      <c r="M456" s="91"/>
      <c r="N456" s="91"/>
      <c r="O456" s="91"/>
      <c r="P456" s="91"/>
      <c r="Q456" s="91"/>
      <c r="R456" s="91"/>
      <c r="S456" s="91"/>
      <c r="T456" s="91"/>
      <c r="U456" s="91"/>
      <c r="V456" s="91"/>
      <c r="W456" s="91"/>
      <c r="X456" s="91"/>
      <c r="Y456" s="91"/>
      <c r="Z456" s="93"/>
      <c r="AA456" s="91"/>
      <c r="AB456" s="91"/>
      <c r="AC456" s="91"/>
      <c r="AD456" s="91"/>
      <c r="AE456" s="91"/>
      <c r="AF456" s="128"/>
      <c r="AG456" s="93"/>
      <c r="AH456" s="91"/>
      <c r="AI456" s="91"/>
      <c r="AJ456" s="91"/>
      <c r="AK456" s="91"/>
      <c r="AL456" s="91"/>
      <c r="AM456" s="91"/>
      <c r="AN456" s="91"/>
      <c r="AO456" s="91"/>
      <c r="AP456" s="91"/>
      <c r="AQ456" s="91"/>
      <c r="AR456" s="91"/>
      <c r="AS456" s="91"/>
      <c r="AT456" s="91"/>
      <c r="AU456" s="91"/>
      <c r="AV456" s="91"/>
      <c r="AW456" s="91"/>
      <c r="AX456" s="91"/>
      <c r="AY456" s="91"/>
    </row>
    <row r="457">
      <c r="A457" s="91"/>
      <c r="B457" s="91"/>
      <c r="C457" s="91"/>
      <c r="D457" s="91"/>
      <c r="E457" s="91"/>
      <c r="F457" s="91"/>
      <c r="G457" s="91"/>
      <c r="H457" s="93"/>
      <c r="I457" s="91"/>
      <c r="J457" s="91"/>
      <c r="K457" s="91"/>
      <c r="L457" s="91"/>
      <c r="M457" s="91"/>
      <c r="N457" s="91"/>
      <c r="O457" s="91"/>
      <c r="P457" s="91"/>
      <c r="Q457" s="91"/>
      <c r="R457" s="91"/>
      <c r="S457" s="91"/>
      <c r="T457" s="91"/>
      <c r="U457" s="91"/>
      <c r="V457" s="91"/>
      <c r="W457" s="91"/>
      <c r="X457" s="91"/>
      <c r="Y457" s="91"/>
      <c r="Z457" s="93"/>
      <c r="AA457" s="91"/>
      <c r="AB457" s="91"/>
      <c r="AC457" s="91"/>
      <c r="AD457" s="91"/>
      <c r="AE457" s="91"/>
      <c r="AF457" s="128"/>
      <c r="AG457" s="93"/>
      <c r="AH457" s="91"/>
      <c r="AI457" s="91"/>
      <c r="AJ457" s="91"/>
      <c r="AK457" s="91"/>
      <c r="AL457" s="91"/>
      <c r="AM457" s="91"/>
      <c r="AN457" s="91"/>
      <c r="AO457" s="91"/>
      <c r="AP457" s="91"/>
      <c r="AQ457" s="91"/>
      <c r="AR457" s="91"/>
      <c r="AS457" s="91"/>
      <c r="AT457" s="91"/>
      <c r="AU457" s="91"/>
      <c r="AV457" s="91"/>
      <c r="AW457" s="91"/>
      <c r="AX457" s="91"/>
      <c r="AY457" s="91"/>
    </row>
    <row r="458">
      <c r="A458" s="91"/>
      <c r="B458" s="91"/>
      <c r="C458" s="91"/>
      <c r="D458" s="91"/>
      <c r="E458" s="91"/>
      <c r="F458" s="91"/>
      <c r="G458" s="91"/>
      <c r="H458" s="93"/>
      <c r="I458" s="91"/>
      <c r="J458" s="91"/>
      <c r="K458" s="91"/>
      <c r="L458" s="91"/>
      <c r="M458" s="91"/>
      <c r="N458" s="91"/>
      <c r="O458" s="91"/>
      <c r="P458" s="91"/>
      <c r="Q458" s="91"/>
      <c r="R458" s="91"/>
      <c r="S458" s="91"/>
      <c r="T458" s="91"/>
      <c r="U458" s="91"/>
      <c r="V458" s="91"/>
      <c r="W458" s="91"/>
      <c r="X458" s="91"/>
      <c r="Y458" s="91"/>
      <c r="Z458" s="93"/>
      <c r="AA458" s="91"/>
      <c r="AB458" s="91"/>
      <c r="AC458" s="91"/>
      <c r="AD458" s="91"/>
      <c r="AE458" s="91"/>
      <c r="AF458" s="128"/>
      <c r="AG458" s="93"/>
      <c r="AH458" s="91"/>
      <c r="AI458" s="91"/>
      <c r="AJ458" s="91"/>
      <c r="AK458" s="91"/>
      <c r="AL458" s="91"/>
      <c r="AM458" s="91"/>
      <c r="AN458" s="91"/>
      <c r="AO458" s="91"/>
      <c r="AP458" s="91"/>
      <c r="AQ458" s="91"/>
      <c r="AR458" s="91"/>
      <c r="AS458" s="91"/>
      <c r="AT458" s="91"/>
      <c r="AU458" s="91"/>
      <c r="AV458" s="91"/>
      <c r="AW458" s="91"/>
      <c r="AX458" s="91"/>
      <c r="AY458" s="91"/>
    </row>
    <row r="459">
      <c r="A459" s="91"/>
      <c r="B459" s="91"/>
      <c r="C459" s="91"/>
      <c r="D459" s="91"/>
      <c r="E459" s="91"/>
      <c r="F459" s="91"/>
      <c r="G459" s="91"/>
      <c r="H459" s="93"/>
      <c r="I459" s="91"/>
      <c r="J459" s="91"/>
      <c r="K459" s="91"/>
      <c r="L459" s="91"/>
      <c r="M459" s="91"/>
      <c r="N459" s="91"/>
      <c r="O459" s="91"/>
      <c r="P459" s="91"/>
      <c r="Q459" s="91"/>
      <c r="R459" s="91"/>
      <c r="S459" s="91"/>
      <c r="T459" s="91"/>
      <c r="U459" s="91"/>
      <c r="V459" s="91"/>
      <c r="W459" s="91"/>
      <c r="X459" s="91"/>
      <c r="Y459" s="91"/>
      <c r="Z459" s="93"/>
      <c r="AA459" s="91"/>
      <c r="AB459" s="91"/>
      <c r="AC459" s="91"/>
      <c r="AD459" s="91"/>
      <c r="AE459" s="91"/>
      <c r="AF459" s="128"/>
      <c r="AG459" s="93"/>
      <c r="AH459" s="91"/>
      <c r="AI459" s="91"/>
      <c r="AJ459" s="91"/>
      <c r="AK459" s="91"/>
      <c r="AL459" s="91"/>
      <c r="AM459" s="91"/>
      <c r="AN459" s="91"/>
      <c r="AO459" s="91"/>
      <c r="AP459" s="91"/>
      <c r="AQ459" s="91"/>
      <c r="AR459" s="91"/>
      <c r="AS459" s="91"/>
      <c r="AT459" s="91"/>
      <c r="AU459" s="91"/>
      <c r="AV459" s="91"/>
      <c r="AW459" s="91"/>
      <c r="AX459" s="91"/>
      <c r="AY459" s="91"/>
    </row>
    <row r="460">
      <c r="A460" s="91"/>
      <c r="B460" s="91"/>
      <c r="C460" s="91"/>
      <c r="D460" s="91"/>
      <c r="E460" s="91"/>
      <c r="F460" s="91"/>
      <c r="G460" s="91"/>
      <c r="H460" s="93"/>
      <c r="I460" s="91"/>
      <c r="J460" s="91"/>
      <c r="K460" s="91"/>
      <c r="L460" s="91"/>
      <c r="M460" s="91"/>
      <c r="N460" s="91"/>
      <c r="O460" s="91"/>
      <c r="P460" s="91"/>
      <c r="Q460" s="91"/>
      <c r="R460" s="91"/>
      <c r="S460" s="91"/>
      <c r="T460" s="91"/>
      <c r="U460" s="91"/>
      <c r="V460" s="91"/>
      <c r="W460" s="91"/>
      <c r="X460" s="91"/>
      <c r="Y460" s="91"/>
      <c r="Z460" s="93"/>
      <c r="AA460" s="91"/>
      <c r="AB460" s="91"/>
      <c r="AC460" s="91"/>
      <c r="AD460" s="91"/>
      <c r="AE460" s="91"/>
      <c r="AF460" s="128"/>
      <c r="AG460" s="93"/>
      <c r="AH460" s="91"/>
      <c r="AI460" s="91"/>
      <c r="AJ460" s="91"/>
      <c r="AK460" s="91"/>
      <c r="AL460" s="91"/>
      <c r="AM460" s="91"/>
      <c r="AN460" s="91"/>
      <c r="AO460" s="91"/>
      <c r="AP460" s="91"/>
      <c r="AQ460" s="91"/>
      <c r="AR460" s="91"/>
      <c r="AS460" s="91"/>
      <c r="AT460" s="91"/>
      <c r="AU460" s="91"/>
      <c r="AV460" s="91"/>
      <c r="AW460" s="91"/>
      <c r="AX460" s="91"/>
      <c r="AY460" s="91"/>
    </row>
    <row r="461">
      <c r="A461" s="91"/>
      <c r="B461" s="91"/>
      <c r="C461" s="91"/>
      <c r="D461" s="91"/>
      <c r="E461" s="91"/>
      <c r="F461" s="91"/>
      <c r="G461" s="91"/>
      <c r="H461" s="93"/>
      <c r="I461" s="91"/>
      <c r="J461" s="91"/>
      <c r="K461" s="91"/>
      <c r="L461" s="91"/>
      <c r="M461" s="91"/>
      <c r="N461" s="91"/>
      <c r="O461" s="91"/>
      <c r="P461" s="91"/>
      <c r="Q461" s="91"/>
      <c r="R461" s="91"/>
      <c r="S461" s="91"/>
      <c r="T461" s="91"/>
      <c r="U461" s="91"/>
      <c r="V461" s="91"/>
      <c r="W461" s="91"/>
      <c r="X461" s="91"/>
      <c r="Y461" s="91"/>
      <c r="Z461" s="93"/>
      <c r="AA461" s="91"/>
      <c r="AB461" s="91"/>
      <c r="AC461" s="91"/>
      <c r="AD461" s="91"/>
      <c r="AE461" s="91"/>
      <c r="AF461" s="128"/>
      <c r="AG461" s="93"/>
      <c r="AH461" s="91"/>
      <c r="AI461" s="91"/>
      <c r="AJ461" s="91"/>
      <c r="AK461" s="91"/>
      <c r="AL461" s="91"/>
      <c r="AM461" s="91"/>
      <c r="AN461" s="91"/>
      <c r="AO461" s="91"/>
      <c r="AP461" s="91"/>
      <c r="AQ461" s="91"/>
      <c r="AR461" s="91"/>
      <c r="AS461" s="91"/>
      <c r="AT461" s="91"/>
      <c r="AU461" s="91"/>
      <c r="AV461" s="91"/>
      <c r="AW461" s="91"/>
      <c r="AX461" s="91"/>
      <c r="AY461" s="91"/>
    </row>
    <row r="462">
      <c r="A462" s="91"/>
      <c r="B462" s="91"/>
      <c r="C462" s="91"/>
      <c r="D462" s="91"/>
      <c r="E462" s="91"/>
      <c r="F462" s="91"/>
      <c r="G462" s="91"/>
      <c r="H462" s="93"/>
      <c r="I462" s="91"/>
      <c r="J462" s="91"/>
      <c r="K462" s="91"/>
      <c r="L462" s="91"/>
      <c r="M462" s="91"/>
      <c r="N462" s="91"/>
      <c r="O462" s="91"/>
      <c r="P462" s="91"/>
      <c r="Q462" s="91"/>
      <c r="R462" s="91"/>
      <c r="S462" s="91"/>
      <c r="T462" s="91"/>
      <c r="U462" s="91"/>
      <c r="V462" s="91"/>
      <c r="W462" s="91"/>
      <c r="X462" s="91"/>
      <c r="Y462" s="91"/>
      <c r="Z462" s="93"/>
      <c r="AA462" s="91"/>
      <c r="AB462" s="91"/>
      <c r="AC462" s="91"/>
      <c r="AD462" s="91"/>
      <c r="AE462" s="91"/>
      <c r="AF462" s="128"/>
      <c r="AG462" s="93"/>
      <c r="AH462" s="91"/>
      <c r="AI462" s="91"/>
      <c r="AJ462" s="91"/>
      <c r="AK462" s="91"/>
      <c r="AL462" s="91"/>
      <c r="AM462" s="91"/>
      <c r="AN462" s="91"/>
      <c r="AO462" s="91"/>
      <c r="AP462" s="91"/>
      <c r="AQ462" s="91"/>
      <c r="AR462" s="91"/>
      <c r="AS462" s="91"/>
      <c r="AT462" s="91"/>
      <c r="AU462" s="91"/>
      <c r="AV462" s="91"/>
      <c r="AW462" s="91"/>
      <c r="AX462" s="91"/>
      <c r="AY462" s="91"/>
    </row>
    <row r="463">
      <c r="A463" s="91"/>
      <c r="B463" s="91"/>
      <c r="C463" s="91"/>
      <c r="D463" s="91"/>
      <c r="E463" s="91"/>
      <c r="F463" s="91"/>
      <c r="G463" s="91"/>
      <c r="H463" s="93"/>
      <c r="I463" s="91"/>
      <c r="J463" s="91"/>
      <c r="K463" s="91"/>
      <c r="L463" s="91"/>
      <c r="M463" s="91"/>
      <c r="N463" s="91"/>
      <c r="O463" s="91"/>
      <c r="P463" s="91"/>
      <c r="Q463" s="91"/>
      <c r="R463" s="91"/>
      <c r="S463" s="91"/>
      <c r="T463" s="91"/>
      <c r="U463" s="91"/>
      <c r="V463" s="91"/>
      <c r="W463" s="91"/>
      <c r="X463" s="91"/>
      <c r="Y463" s="91"/>
      <c r="Z463" s="93"/>
      <c r="AA463" s="91"/>
      <c r="AB463" s="91"/>
      <c r="AC463" s="91"/>
      <c r="AD463" s="91"/>
      <c r="AE463" s="91"/>
      <c r="AF463" s="128"/>
      <c r="AG463" s="93"/>
      <c r="AH463" s="91"/>
      <c r="AI463" s="91"/>
      <c r="AJ463" s="91"/>
      <c r="AK463" s="91"/>
      <c r="AL463" s="91"/>
      <c r="AM463" s="91"/>
      <c r="AN463" s="91"/>
      <c r="AO463" s="91"/>
      <c r="AP463" s="91"/>
      <c r="AQ463" s="91"/>
      <c r="AR463" s="91"/>
      <c r="AS463" s="91"/>
      <c r="AT463" s="91"/>
      <c r="AU463" s="91"/>
      <c r="AV463" s="91"/>
      <c r="AW463" s="91"/>
      <c r="AX463" s="91"/>
      <c r="AY463" s="91"/>
    </row>
    <row r="464">
      <c r="A464" s="91"/>
      <c r="B464" s="91"/>
      <c r="C464" s="91"/>
      <c r="D464" s="91"/>
      <c r="E464" s="91"/>
      <c r="F464" s="91"/>
      <c r="G464" s="91"/>
      <c r="H464" s="93"/>
      <c r="I464" s="91"/>
      <c r="J464" s="91"/>
      <c r="K464" s="91"/>
      <c r="L464" s="91"/>
      <c r="M464" s="91"/>
      <c r="N464" s="91"/>
      <c r="O464" s="91"/>
      <c r="P464" s="91"/>
      <c r="Q464" s="91"/>
      <c r="R464" s="91"/>
      <c r="S464" s="91"/>
      <c r="T464" s="91"/>
      <c r="U464" s="91"/>
      <c r="V464" s="91"/>
      <c r="W464" s="91"/>
      <c r="X464" s="91"/>
      <c r="Y464" s="91"/>
      <c r="Z464" s="93"/>
      <c r="AA464" s="91"/>
      <c r="AB464" s="91"/>
      <c r="AC464" s="91"/>
      <c r="AD464" s="91"/>
      <c r="AE464" s="91"/>
      <c r="AF464" s="128"/>
      <c r="AG464" s="93"/>
      <c r="AH464" s="91"/>
      <c r="AI464" s="91"/>
      <c r="AJ464" s="91"/>
      <c r="AK464" s="91"/>
      <c r="AL464" s="91"/>
      <c r="AM464" s="91"/>
      <c r="AN464" s="91"/>
      <c r="AO464" s="91"/>
      <c r="AP464" s="91"/>
      <c r="AQ464" s="91"/>
      <c r="AR464" s="91"/>
      <c r="AS464" s="91"/>
      <c r="AT464" s="91"/>
      <c r="AU464" s="91"/>
      <c r="AV464" s="91"/>
      <c r="AW464" s="91"/>
      <c r="AX464" s="91"/>
      <c r="AY464" s="91"/>
    </row>
    <row r="465">
      <c r="A465" s="91"/>
      <c r="B465" s="91"/>
      <c r="C465" s="91"/>
      <c r="D465" s="91"/>
      <c r="E465" s="91"/>
      <c r="F465" s="91"/>
      <c r="G465" s="91"/>
      <c r="H465" s="93"/>
      <c r="I465" s="91"/>
      <c r="J465" s="91"/>
      <c r="K465" s="91"/>
      <c r="L465" s="91"/>
      <c r="M465" s="91"/>
      <c r="N465" s="91"/>
      <c r="O465" s="91"/>
      <c r="P465" s="91"/>
      <c r="Q465" s="91"/>
      <c r="R465" s="91"/>
      <c r="S465" s="91"/>
      <c r="T465" s="91"/>
      <c r="U465" s="91"/>
      <c r="V465" s="91"/>
      <c r="W465" s="91"/>
      <c r="X465" s="91"/>
      <c r="Y465" s="91"/>
      <c r="Z465" s="93"/>
      <c r="AA465" s="91"/>
      <c r="AB465" s="91"/>
      <c r="AC465" s="91"/>
      <c r="AD465" s="91"/>
      <c r="AE465" s="91"/>
      <c r="AF465" s="128"/>
      <c r="AG465" s="93"/>
      <c r="AH465" s="91"/>
      <c r="AI465" s="91"/>
      <c r="AJ465" s="91"/>
      <c r="AK465" s="91"/>
      <c r="AL465" s="91"/>
      <c r="AM465" s="91"/>
      <c r="AN465" s="91"/>
      <c r="AO465" s="91"/>
      <c r="AP465" s="91"/>
      <c r="AQ465" s="91"/>
      <c r="AR465" s="91"/>
      <c r="AS465" s="91"/>
      <c r="AT465" s="91"/>
      <c r="AU465" s="91"/>
      <c r="AV465" s="91"/>
      <c r="AW465" s="91"/>
      <c r="AX465" s="91"/>
      <c r="AY465" s="91"/>
    </row>
    <row r="466">
      <c r="A466" s="91"/>
      <c r="B466" s="91"/>
      <c r="C466" s="91"/>
      <c r="D466" s="91"/>
      <c r="E466" s="91"/>
      <c r="F466" s="91"/>
      <c r="G466" s="91"/>
      <c r="H466" s="93"/>
      <c r="I466" s="91"/>
      <c r="J466" s="91"/>
      <c r="K466" s="91"/>
      <c r="L466" s="91"/>
      <c r="M466" s="91"/>
      <c r="N466" s="91"/>
      <c r="O466" s="91"/>
      <c r="P466" s="91"/>
      <c r="Q466" s="91"/>
      <c r="R466" s="91"/>
      <c r="S466" s="91"/>
      <c r="T466" s="91"/>
      <c r="U466" s="91"/>
      <c r="V466" s="91"/>
      <c r="W466" s="91"/>
      <c r="X466" s="91"/>
      <c r="Y466" s="91"/>
      <c r="Z466" s="93"/>
      <c r="AA466" s="91"/>
      <c r="AB466" s="91"/>
      <c r="AC466" s="91"/>
      <c r="AD466" s="91"/>
      <c r="AE466" s="91"/>
      <c r="AF466" s="128"/>
      <c r="AG466" s="93"/>
      <c r="AH466" s="91"/>
      <c r="AI466" s="91"/>
      <c r="AJ466" s="91"/>
      <c r="AK466" s="91"/>
      <c r="AL466" s="91"/>
      <c r="AM466" s="91"/>
      <c r="AN466" s="91"/>
      <c r="AO466" s="91"/>
      <c r="AP466" s="91"/>
      <c r="AQ466" s="91"/>
      <c r="AR466" s="91"/>
      <c r="AS466" s="91"/>
      <c r="AT466" s="91"/>
      <c r="AU466" s="91"/>
      <c r="AV466" s="91"/>
      <c r="AW466" s="91"/>
      <c r="AX466" s="91"/>
      <c r="AY466" s="91"/>
    </row>
    <row r="467">
      <c r="A467" s="91"/>
      <c r="B467" s="91"/>
      <c r="C467" s="91"/>
      <c r="D467" s="91"/>
      <c r="E467" s="91"/>
      <c r="F467" s="91"/>
      <c r="G467" s="91"/>
      <c r="H467" s="93"/>
      <c r="I467" s="91"/>
      <c r="J467" s="91"/>
      <c r="K467" s="91"/>
      <c r="L467" s="91"/>
      <c r="M467" s="91"/>
      <c r="N467" s="91"/>
      <c r="O467" s="91"/>
      <c r="P467" s="91"/>
      <c r="Q467" s="91"/>
      <c r="R467" s="91"/>
      <c r="S467" s="91"/>
      <c r="T467" s="91"/>
      <c r="U467" s="91"/>
      <c r="V467" s="91"/>
      <c r="W467" s="91"/>
      <c r="X467" s="91"/>
      <c r="Y467" s="91"/>
      <c r="Z467" s="93"/>
      <c r="AA467" s="91"/>
      <c r="AB467" s="91"/>
      <c r="AC467" s="91"/>
      <c r="AD467" s="91"/>
      <c r="AE467" s="91"/>
      <c r="AF467" s="128"/>
      <c r="AG467" s="93"/>
      <c r="AH467" s="91"/>
      <c r="AI467" s="91"/>
      <c r="AJ467" s="91"/>
      <c r="AK467" s="91"/>
      <c r="AL467" s="91"/>
      <c r="AM467" s="91"/>
      <c r="AN467" s="91"/>
      <c r="AO467" s="91"/>
      <c r="AP467" s="91"/>
      <c r="AQ467" s="91"/>
      <c r="AR467" s="91"/>
      <c r="AS467" s="91"/>
      <c r="AT467" s="91"/>
      <c r="AU467" s="91"/>
      <c r="AV467" s="91"/>
      <c r="AW467" s="91"/>
      <c r="AX467" s="91"/>
      <c r="AY467" s="91"/>
    </row>
    <row r="468">
      <c r="A468" s="91"/>
      <c r="B468" s="91"/>
      <c r="C468" s="91"/>
      <c r="D468" s="91"/>
      <c r="E468" s="91"/>
      <c r="F468" s="91"/>
      <c r="G468" s="91"/>
      <c r="H468" s="93"/>
      <c r="I468" s="91"/>
      <c r="J468" s="91"/>
      <c r="K468" s="91"/>
      <c r="L468" s="91"/>
      <c r="M468" s="91"/>
      <c r="N468" s="91"/>
      <c r="O468" s="91"/>
      <c r="P468" s="91"/>
      <c r="Q468" s="91"/>
      <c r="R468" s="91"/>
      <c r="S468" s="91"/>
      <c r="T468" s="91"/>
      <c r="U468" s="91"/>
      <c r="V468" s="91"/>
      <c r="W468" s="91"/>
      <c r="X468" s="91"/>
      <c r="Y468" s="91"/>
      <c r="Z468" s="93"/>
      <c r="AA468" s="91"/>
      <c r="AB468" s="91"/>
      <c r="AC468" s="91"/>
      <c r="AD468" s="91"/>
      <c r="AE468" s="91"/>
      <c r="AF468" s="128"/>
      <c r="AG468" s="93"/>
      <c r="AH468" s="91"/>
      <c r="AI468" s="91"/>
      <c r="AJ468" s="91"/>
      <c r="AK468" s="91"/>
      <c r="AL468" s="91"/>
      <c r="AM468" s="91"/>
      <c r="AN468" s="91"/>
      <c r="AO468" s="91"/>
      <c r="AP468" s="91"/>
      <c r="AQ468" s="91"/>
      <c r="AR468" s="91"/>
      <c r="AS468" s="91"/>
      <c r="AT468" s="91"/>
      <c r="AU468" s="91"/>
      <c r="AV468" s="91"/>
      <c r="AW468" s="91"/>
      <c r="AX468" s="91"/>
      <c r="AY468" s="91"/>
    </row>
    <row r="469">
      <c r="A469" s="91"/>
      <c r="B469" s="91"/>
      <c r="C469" s="91"/>
      <c r="D469" s="91"/>
      <c r="E469" s="91"/>
      <c r="F469" s="91"/>
      <c r="G469" s="91"/>
      <c r="H469" s="93"/>
      <c r="I469" s="91"/>
      <c r="J469" s="91"/>
      <c r="K469" s="91"/>
      <c r="L469" s="91"/>
      <c r="M469" s="91"/>
      <c r="N469" s="91"/>
      <c r="O469" s="91"/>
      <c r="P469" s="91"/>
      <c r="Q469" s="91"/>
      <c r="R469" s="91"/>
      <c r="S469" s="91"/>
      <c r="T469" s="91"/>
      <c r="U469" s="91"/>
      <c r="V469" s="91"/>
      <c r="W469" s="91"/>
      <c r="X469" s="91"/>
      <c r="Y469" s="91"/>
      <c r="Z469" s="93"/>
      <c r="AA469" s="91"/>
      <c r="AB469" s="91"/>
      <c r="AC469" s="91"/>
      <c r="AD469" s="91"/>
      <c r="AE469" s="91"/>
      <c r="AF469" s="128"/>
      <c r="AG469" s="93"/>
      <c r="AH469" s="91"/>
      <c r="AI469" s="91"/>
      <c r="AJ469" s="91"/>
      <c r="AK469" s="91"/>
      <c r="AL469" s="91"/>
      <c r="AM469" s="91"/>
      <c r="AN469" s="91"/>
      <c r="AO469" s="91"/>
      <c r="AP469" s="91"/>
      <c r="AQ469" s="91"/>
      <c r="AR469" s="91"/>
      <c r="AS469" s="91"/>
      <c r="AT469" s="91"/>
      <c r="AU469" s="91"/>
      <c r="AV469" s="91"/>
      <c r="AW469" s="91"/>
      <c r="AX469" s="91"/>
      <c r="AY469" s="91"/>
    </row>
    <row r="470">
      <c r="A470" s="91"/>
      <c r="B470" s="91"/>
      <c r="C470" s="91"/>
      <c r="D470" s="91"/>
      <c r="E470" s="91"/>
      <c r="F470" s="91"/>
      <c r="G470" s="91"/>
      <c r="H470" s="93"/>
      <c r="I470" s="91"/>
      <c r="J470" s="91"/>
      <c r="K470" s="91"/>
      <c r="L470" s="91"/>
      <c r="M470" s="91"/>
      <c r="N470" s="91"/>
      <c r="O470" s="91"/>
      <c r="P470" s="91"/>
      <c r="Q470" s="91"/>
      <c r="R470" s="91"/>
      <c r="S470" s="91"/>
      <c r="T470" s="91"/>
      <c r="U470" s="91"/>
      <c r="V470" s="91"/>
      <c r="W470" s="91"/>
      <c r="X470" s="91"/>
      <c r="Y470" s="91"/>
      <c r="Z470" s="93"/>
      <c r="AA470" s="91"/>
      <c r="AB470" s="91"/>
      <c r="AC470" s="91"/>
      <c r="AD470" s="91"/>
      <c r="AE470" s="91"/>
      <c r="AF470" s="128"/>
      <c r="AG470" s="93"/>
      <c r="AH470" s="91"/>
      <c r="AI470" s="91"/>
      <c r="AJ470" s="91"/>
      <c r="AK470" s="91"/>
      <c r="AL470" s="91"/>
      <c r="AM470" s="91"/>
      <c r="AN470" s="91"/>
      <c r="AO470" s="91"/>
      <c r="AP470" s="91"/>
      <c r="AQ470" s="91"/>
      <c r="AR470" s="91"/>
      <c r="AS470" s="91"/>
      <c r="AT470" s="91"/>
      <c r="AU470" s="91"/>
      <c r="AV470" s="91"/>
      <c r="AW470" s="91"/>
      <c r="AX470" s="91"/>
      <c r="AY470" s="91"/>
    </row>
    <row r="471">
      <c r="A471" s="91"/>
      <c r="B471" s="91"/>
      <c r="C471" s="91"/>
      <c r="D471" s="91"/>
      <c r="E471" s="91"/>
      <c r="F471" s="91"/>
      <c r="G471" s="91"/>
      <c r="H471" s="93"/>
      <c r="I471" s="91"/>
      <c r="J471" s="91"/>
      <c r="K471" s="91"/>
      <c r="L471" s="91"/>
      <c r="M471" s="91"/>
      <c r="N471" s="91"/>
      <c r="O471" s="91"/>
      <c r="P471" s="91"/>
      <c r="Q471" s="91"/>
      <c r="R471" s="91"/>
      <c r="S471" s="91"/>
      <c r="T471" s="91"/>
      <c r="U471" s="91"/>
      <c r="V471" s="91"/>
      <c r="W471" s="91"/>
      <c r="X471" s="91"/>
      <c r="Y471" s="91"/>
      <c r="Z471" s="93"/>
      <c r="AA471" s="91"/>
      <c r="AB471" s="91"/>
      <c r="AC471" s="91"/>
      <c r="AD471" s="91"/>
      <c r="AE471" s="91"/>
      <c r="AF471" s="128"/>
      <c r="AG471" s="93"/>
      <c r="AH471" s="91"/>
      <c r="AI471" s="91"/>
      <c r="AJ471" s="91"/>
      <c r="AK471" s="91"/>
      <c r="AL471" s="91"/>
      <c r="AM471" s="91"/>
      <c r="AN471" s="91"/>
      <c r="AO471" s="91"/>
      <c r="AP471" s="91"/>
      <c r="AQ471" s="91"/>
      <c r="AR471" s="91"/>
      <c r="AS471" s="91"/>
      <c r="AT471" s="91"/>
      <c r="AU471" s="91"/>
      <c r="AV471" s="91"/>
      <c r="AW471" s="91"/>
      <c r="AX471" s="91"/>
      <c r="AY471" s="91"/>
    </row>
    <row r="472">
      <c r="A472" s="91"/>
      <c r="B472" s="91"/>
      <c r="C472" s="91"/>
      <c r="D472" s="91"/>
      <c r="E472" s="91"/>
      <c r="F472" s="91"/>
      <c r="G472" s="91"/>
      <c r="H472" s="93"/>
      <c r="I472" s="91"/>
      <c r="J472" s="91"/>
      <c r="K472" s="91"/>
      <c r="L472" s="91"/>
      <c r="M472" s="91"/>
      <c r="N472" s="91"/>
      <c r="O472" s="91"/>
      <c r="P472" s="91"/>
      <c r="Q472" s="91"/>
      <c r="R472" s="91"/>
      <c r="S472" s="91"/>
      <c r="T472" s="91"/>
      <c r="U472" s="91"/>
      <c r="V472" s="91"/>
      <c r="W472" s="91"/>
      <c r="X472" s="91"/>
      <c r="Y472" s="91"/>
      <c r="Z472" s="93"/>
      <c r="AA472" s="91"/>
      <c r="AB472" s="91"/>
      <c r="AC472" s="91"/>
      <c r="AD472" s="91"/>
      <c r="AE472" s="91"/>
      <c r="AF472" s="128"/>
      <c r="AG472" s="93"/>
      <c r="AH472" s="91"/>
      <c r="AI472" s="91"/>
      <c r="AJ472" s="91"/>
      <c r="AK472" s="91"/>
      <c r="AL472" s="91"/>
      <c r="AM472" s="91"/>
      <c r="AN472" s="91"/>
      <c r="AO472" s="91"/>
      <c r="AP472" s="91"/>
      <c r="AQ472" s="91"/>
      <c r="AR472" s="91"/>
      <c r="AS472" s="91"/>
      <c r="AT472" s="91"/>
      <c r="AU472" s="91"/>
      <c r="AV472" s="91"/>
      <c r="AW472" s="91"/>
      <c r="AX472" s="91"/>
      <c r="AY472" s="91"/>
    </row>
    <row r="473">
      <c r="A473" s="91"/>
      <c r="B473" s="91"/>
      <c r="C473" s="91"/>
      <c r="D473" s="91"/>
      <c r="E473" s="91"/>
      <c r="F473" s="91"/>
      <c r="G473" s="91"/>
      <c r="H473" s="93"/>
      <c r="I473" s="91"/>
      <c r="J473" s="91"/>
      <c r="K473" s="91"/>
      <c r="L473" s="91"/>
      <c r="M473" s="91"/>
      <c r="N473" s="91"/>
      <c r="O473" s="91"/>
      <c r="P473" s="91"/>
      <c r="Q473" s="91"/>
      <c r="R473" s="91"/>
      <c r="S473" s="91"/>
      <c r="T473" s="91"/>
      <c r="U473" s="91"/>
      <c r="V473" s="91"/>
      <c r="W473" s="91"/>
      <c r="X473" s="91"/>
      <c r="Y473" s="91"/>
      <c r="Z473" s="93"/>
      <c r="AA473" s="91"/>
      <c r="AB473" s="91"/>
      <c r="AC473" s="91"/>
      <c r="AD473" s="91"/>
      <c r="AE473" s="91"/>
      <c r="AF473" s="128"/>
      <c r="AG473" s="93"/>
      <c r="AH473" s="91"/>
      <c r="AI473" s="91"/>
      <c r="AJ473" s="91"/>
      <c r="AK473" s="91"/>
      <c r="AL473" s="91"/>
      <c r="AM473" s="91"/>
      <c r="AN473" s="91"/>
      <c r="AO473" s="91"/>
      <c r="AP473" s="91"/>
      <c r="AQ473" s="91"/>
      <c r="AR473" s="91"/>
      <c r="AS473" s="91"/>
      <c r="AT473" s="91"/>
      <c r="AU473" s="91"/>
      <c r="AV473" s="91"/>
      <c r="AW473" s="91"/>
      <c r="AX473" s="91"/>
      <c r="AY473" s="91"/>
    </row>
    <row r="474">
      <c r="A474" s="91"/>
      <c r="B474" s="91"/>
      <c r="C474" s="91"/>
      <c r="D474" s="91"/>
      <c r="E474" s="91"/>
      <c r="F474" s="91"/>
      <c r="G474" s="91"/>
      <c r="H474" s="93"/>
      <c r="I474" s="91"/>
      <c r="J474" s="91"/>
      <c r="K474" s="91"/>
      <c r="L474" s="91"/>
      <c r="M474" s="91"/>
      <c r="N474" s="91"/>
      <c r="O474" s="91"/>
      <c r="P474" s="91"/>
      <c r="Q474" s="91"/>
      <c r="R474" s="91"/>
      <c r="S474" s="91"/>
      <c r="T474" s="91"/>
      <c r="U474" s="91"/>
      <c r="V474" s="91"/>
      <c r="W474" s="91"/>
      <c r="X474" s="91"/>
      <c r="Y474" s="91"/>
      <c r="Z474" s="93"/>
      <c r="AA474" s="91"/>
      <c r="AB474" s="91"/>
      <c r="AC474" s="91"/>
      <c r="AD474" s="91"/>
      <c r="AE474" s="91"/>
      <c r="AF474" s="128"/>
      <c r="AG474" s="93"/>
      <c r="AH474" s="91"/>
      <c r="AI474" s="91"/>
      <c r="AJ474" s="91"/>
      <c r="AK474" s="91"/>
      <c r="AL474" s="91"/>
      <c r="AM474" s="91"/>
      <c r="AN474" s="91"/>
      <c r="AO474" s="91"/>
      <c r="AP474" s="91"/>
      <c r="AQ474" s="91"/>
      <c r="AR474" s="91"/>
      <c r="AS474" s="91"/>
      <c r="AT474" s="91"/>
      <c r="AU474" s="91"/>
      <c r="AV474" s="91"/>
      <c r="AW474" s="91"/>
      <c r="AX474" s="91"/>
      <c r="AY474" s="91"/>
    </row>
    <row r="475">
      <c r="A475" s="91"/>
      <c r="B475" s="91"/>
      <c r="C475" s="91"/>
      <c r="D475" s="91"/>
      <c r="E475" s="91"/>
      <c r="F475" s="91"/>
      <c r="G475" s="91"/>
      <c r="H475" s="93"/>
      <c r="I475" s="91"/>
      <c r="J475" s="91"/>
      <c r="K475" s="91"/>
      <c r="L475" s="91"/>
      <c r="M475" s="91"/>
      <c r="N475" s="91"/>
      <c r="O475" s="91"/>
      <c r="P475" s="91"/>
      <c r="Q475" s="91"/>
      <c r="R475" s="91"/>
      <c r="S475" s="91"/>
      <c r="T475" s="91"/>
      <c r="U475" s="91"/>
      <c r="V475" s="91"/>
      <c r="W475" s="91"/>
      <c r="X475" s="91"/>
      <c r="Y475" s="91"/>
      <c r="Z475" s="93"/>
      <c r="AA475" s="91"/>
      <c r="AB475" s="91"/>
      <c r="AC475" s="91"/>
      <c r="AD475" s="91"/>
      <c r="AE475" s="91"/>
      <c r="AF475" s="128"/>
      <c r="AG475" s="93"/>
      <c r="AH475" s="91"/>
      <c r="AI475" s="91"/>
      <c r="AJ475" s="91"/>
      <c r="AK475" s="91"/>
      <c r="AL475" s="91"/>
      <c r="AM475" s="91"/>
      <c r="AN475" s="91"/>
      <c r="AO475" s="91"/>
      <c r="AP475" s="91"/>
      <c r="AQ475" s="91"/>
      <c r="AR475" s="91"/>
      <c r="AS475" s="91"/>
      <c r="AT475" s="91"/>
      <c r="AU475" s="91"/>
      <c r="AV475" s="91"/>
      <c r="AW475" s="91"/>
      <c r="AX475" s="91"/>
      <c r="AY475" s="91"/>
    </row>
    <row r="476">
      <c r="A476" s="91"/>
      <c r="B476" s="91"/>
      <c r="C476" s="91"/>
      <c r="D476" s="91"/>
      <c r="E476" s="91"/>
      <c r="F476" s="91"/>
      <c r="G476" s="91"/>
      <c r="H476" s="93"/>
      <c r="I476" s="91"/>
      <c r="J476" s="91"/>
      <c r="K476" s="91"/>
      <c r="L476" s="91"/>
      <c r="M476" s="91"/>
      <c r="N476" s="91"/>
      <c r="O476" s="91"/>
      <c r="P476" s="91"/>
      <c r="Q476" s="91"/>
      <c r="R476" s="91"/>
      <c r="S476" s="91"/>
      <c r="T476" s="91"/>
      <c r="U476" s="91"/>
      <c r="V476" s="91"/>
      <c r="W476" s="91"/>
      <c r="X476" s="91"/>
      <c r="Y476" s="91"/>
      <c r="Z476" s="93"/>
      <c r="AA476" s="91"/>
      <c r="AB476" s="91"/>
      <c r="AC476" s="91"/>
      <c r="AD476" s="91"/>
      <c r="AE476" s="91"/>
      <c r="AF476" s="128"/>
      <c r="AG476" s="93"/>
      <c r="AH476" s="91"/>
      <c r="AI476" s="91"/>
      <c r="AJ476" s="91"/>
      <c r="AK476" s="91"/>
      <c r="AL476" s="91"/>
      <c r="AM476" s="91"/>
      <c r="AN476" s="91"/>
      <c r="AO476" s="91"/>
      <c r="AP476" s="91"/>
      <c r="AQ476" s="91"/>
      <c r="AR476" s="91"/>
      <c r="AS476" s="91"/>
      <c r="AT476" s="91"/>
      <c r="AU476" s="91"/>
      <c r="AV476" s="91"/>
      <c r="AW476" s="91"/>
      <c r="AX476" s="91"/>
      <c r="AY476" s="91"/>
    </row>
    <row r="477">
      <c r="A477" s="91"/>
      <c r="B477" s="91"/>
      <c r="C477" s="91"/>
      <c r="D477" s="91"/>
      <c r="E477" s="91"/>
      <c r="F477" s="91"/>
      <c r="G477" s="91"/>
      <c r="H477" s="93"/>
      <c r="I477" s="91"/>
      <c r="J477" s="91"/>
      <c r="K477" s="91"/>
      <c r="L477" s="91"/>
      <c r="M477" s="91"/>
      <c r="N477" s="91"/>
      <c r="O477" s="91"/>
      <c r="P477" s="91"/>
      <c r="Q477" s="91"/>
      <c r="R477" s="91"/>
      <c r="S477" s="91"/>
      <c r="T477" s="91"/>
      <c r="U477" s="91"/>
      <c r="V477" s="91"/>
      <c r="W477" s="91"/>
      <c r="X477" s="91"/>
      <c r="Y477" s="91"/>
      <c r="Z477" s="93"/>
      <c r="AA477" s="91"/>
      <c r="AB477" s="91"/>
      <c r="AC477" s="91"/>
      <c r="AD477" s="91"/>
      <c r="AE477" s="91"/>
      <c r="AF477" s="128"/>
      <c r="AG477" s="93"/>
      <c r="AH477" s="91"/>
      <c r="AI477" s="91"/>
      <c r="AJ477" s="91"/>
      <c r="AK477" s="91"/>
      <c r="AL477" s="91"/>
      <c r="AM477" s="91"/>
      <c r="AN477" s="91"/>
      <c r="AO477" s="91"/>
      <c r="AP477" s="91"/>
      <c r="AQ477" s="91"/>
      <c r="AR477" s="91"/>
      <c r="AS477" s="91"/>
      <c r="AT477" s="91"/>
      <c r="AU477" s="91"/>
      <c r="AV477" s="91"/>
      <c r="AW477" s="91"/>
      <c r="AX477" s="91"/>
      <c r="AY477" s="91"/>
    </row>
    <row r="478">
      <c r="A478" s="91"/>
      <c r="B478" s="91"/>
      <c r="C478" s="91"/>
      <c r="D478" s="91"/>
      <c r="E478" s="91"/>
      <c r="F478" s="91"/>
      <c r="G478" s="91"/>
      <c r="H478" s="93"/>
      <c r="I478" s="91"/>
      <c r="J478" s="91"/>
      <c r="K478" s="91"/>
      <c r="L478" s="91"/>
      <c r="M478" s="91"/>
      <c r="N478" s="91"/>
      <c r="O478" s="91"/>
      <c r="P478" s="91"/>
      <c r="Q478" s="91"/>
      <c r="R478" s="91"/>
      <c r="S478" s="91"/>
      <c r="T478" s="91"/>
      <c r="U478" s="91"/>
      <c r="V478" s="91"/>
      <c r="W478" s="91"/>
      <c r="X478" s="91"/>
      <c r="Y478" s="91"/>
      <c r="Z478" s="93"/>
      <c r="AA478" s="91"/>
      <c r="AB478" s="91"/>
      <c r="AC478" s="91"/>
      <c r="AD478" s="91"/>
      <c r="AE478" s="91"/>
      <c r="AF478" s="128"/>
      <c r="AG478" s="93"/>
      <c r="AH478" s="91"/>
      <c r="AI478" s="91"/>
      <c r="AJ478" s="91"/>
      <c r="AK478" s="91"/>
      <c r="AL478" s="91"/>
      <c r="AM478" s="91"/>
      <c r="AN478" s="91"/>
      <c r="AO478" s="91"/>
      <c r="AP478" s="91"/>
      <c r="AQ478" s="91"/>
      <c r="AR478" s="91"/>
      <c r="AS478" s="91"/>
      <c r="AT478" s="91"/>
      <c r="AU478" s="91"/>
      <c r="AV478" s="91"/>
      <c r="AW478" s="91"/>
      <c r="AX478" s="91"/>
      <c r="AY478" s="91"/>
    </row>
    <row r="479">
      <c r="A479" s="91"/>
      <c r="B479" s="91"/>
      <c r="C479" s="91"/>
      <c r="D479" s="91"/>
      <c r="E479" s="91"/>
      <c r="F479" s="91"/>
      <c r="G479" s="91"/>
      <c r="H479" s="93"/>
      <c r="I479" s="91"/>
      <c r="J479" s="91"/>
      <c r="K479" s="91"/>
      <c r="L479" s="91"/>
      <c r="M479" s="91"/>
      <c r="N479" s="91"/>
      <c r="O479" s="91"/>
      <c r="P479" s="91"/>
      <c r="Q479" s="91"/>
      <c r="R479" s="91"/>
      <c r="S479" s="91"/>
      <c r="T479" s="91"/>
      <c r="U479" s="91"/>
      <c r="V479" s="91"/>
      <c r="W479" s="91"/>
      <c r="X479" s="91"/>
      <c r="Y479" s="91"/>
      <c r="Z479" s="93"/>
      <c r="AA479" s="91"/>
      <c r="AB479" s="91"/>
      <c r="AC479" s="91"/>
      <c r="AD479" s="91"/>
      <c r="AE479" s="91"/>
      <c r="AF479" s="128"/>
      <c r="AG479" s="93"/>
      <c r="AH479" s="91"/>
      <c r="AI479" s="91"/>
      <c r="AJ479" s="91"/>
      <c r="AK479" s="91"/>
      <c r="AL479" s="91"/>
      <c r="AM479" s="91"/>
      <c r="AN479" s="91"/>
      <c r="AO479" s="91"/>
      <c r="AP479" s="91"/>
      <c r="AQ479" s="91"/>
      <c r="AR479" s="91"/>
      <c r="AS479" s="91"/>
      <c r="AT479" s="91"/>
      <c r="AU479" s="91"/>
      <c r="AV479" s="91"/>
      <c r="AW479" s="91"/>
      <c r="AX479" s="91"/>
      <c r="AY479" s="91"/>
    </row>
    <row r="480">
      <c r="A480" s="91"/>
      <c r="B480" s="91"/>
      <c r="C480" s="91"/>
      <c r="D480" s="91"/>
      <c r="E480" s="91"/>
      <c r="F480" s="91"/>
      <c r="G480" s="91"/>
      <c r="H480" s="93"/>
      <c r="I480" s="91"/>
      <c r="J480" s="91"/>
      <c r="K480" s="91"/>
      <c r="L480" s="91"/>
      <c r="M480" s="91"/>
      <c r="N480" s="91"/>
      <c r="O480" s="91"/>
      <c r="P480" s="91"/>
      <c r="Q480" s="91"/>
      <c r="R480" s="91"/>
      <c r="S480" s="91"/>
      <c r="T480" s="91"/>
      <c r="U480" s="91"/>
      <c r="V480" s="91"/>
      <c r="W480" s="91"/>
      <c r="X480" s="91"/>
      <c r="Y480" s="91"/>
      <c r="Z480" s="93"/>
      <c r="AA480" s="91"/>
      <c r="AB480" s="91"/>
      <c r="AC480" s="91"/>
      <c r="AD480" s="91"/>
      <c r="AE480" s="91"/>
      <c r="AF480" s="128"/>
      <c r="AG480" s="93"/>
      <c r="AH480" s="91"/>
      <c r="AI480" s="91"/>
      <c r="AJ480" s="91"/>
      <c r="AK480" s="91"/>
      <c r="AL480" s="91"/>
      <c r="AM480" s="91"/>
      <c r="AN480" s="91"/>
      <c r="AO480" s="91"/>
      <c r="AP480" s="91"/>
      <c r="AQ480" s="91"/>
      <c r="AR480" s="91"/>
      <c r="AS480" s="91"/>
      <c r="AT480" s="91"/>
      <c r="AU480" s="91"/>
      <c r="AV480" s="91"/>
      <c r="AW480" s="91"/>
      <c r="AX480" s="91"/>
      <c r="AY480" s="91"/>
    </row>
    <row r="481">
      <c r="A481" s="91"/>
      <c r="B481" s="91"/>
      <c r="C481" s="91"/>
      <c r="D481" s="91"/>
      <c r="E481" s="91"/>
      <c r="F481" s="91"/>
      <c r="G481" s="91"/>
      <c r="H481" s="93"/>
      <c r="I481" s="91"/>
      <c r="J481" s="91"/>
      <c r="K481" s="91"/>
      <c r="L481" s="91"/>
      <c r="M481" s="91"/>
      <c r="N481" s="91"/>
      <c r="O481" s="91"/>
      <c r="P481" s="91"/>
      <c r="Q481" s="91"/>
      <c r="R481" s="91"/>
      <c r="S481" s="91"/>
      <c r="T481" s="91"/>
      <c r="U481" s="91"/>
      <c r="V481" s="91"/>
      <c r="W481" s="91"/>
      <c r="X481" s="91"/>
      <c r="Y481" s="91"/>
      <c r="Z481" s="93"/>
      <c r="AA481" s="91"/>
      <c r="AB481" s="91"/>
      <c r="AC481" s="91"/>
      <c r="AD481" s="91"/>
      <c r="AE481" s="91"/>
      <c r="AF481" s="128"/>
      <c r="AG481" s="93"/>
      <c r="AH481" s="91"/>
      <c r="AI481" s="91"/>
      <c r="AJ481" s="91"/>
      <c r="AK481" s="91"/>
      <c r="AL481" s="91"/>
      <c r="AM481" s="91"/>
      <c r="AN481" s="91"/>
      <c r="AO481" s="91"/>
      <c r="AP481" s="91"/>
      <c r="AQ481" s="91"/>
      <c r="AR481" s="91"/>
      <c r="AS481" s="91"/>
      <c r="AT481" s="91"/>
      <c r="AU481" s="91"/>
      <c r="AV481" s="91"/>
      <c r="AW481" s="91"/>
      <c r="AX481" s="91"/>
      <c r="AY481" s="91"/>
    </row>
    <row r="482">
      <c r="A482" s="91"/>
      <c r="B482" s="91"/>
      <c r="C482" s="91"/>
      <c r="D482" s="91"/>
      <c r="E482" s="91"/>
      <c r="F482" s="91"/>
      <c r="G482" s="91"/>
      <c r="H482" s="93"/>
      <c r="I482" s="91"/>
      <c r="J482" s="91"/>
      <c r="K482" s="91"/>
      <c r="L482" s="91"/>
      <c r="M482" s="91"/>
      <c r="N482" s="91"/>
      <c r="O482" s="91"/>
      <c r="P482" s="91"/>
      <c r="Q482" s="91"/>
      <c r="R482" s="91"/>
      <c r="S482" s="91"/>
      <c r="T482" s="91"/>
      <c r="U482" s="91"/>
      <c r="V482" s="91"/>
      <c r="W482" s="91"/>
      <c r="X482" s="91"/>
      <c r="Y482" s="91"/>
      <c r="Z482" s="93"/>
      <c r="AA482" s="91"/>
      <c r="AB482" s="91"/>
      <c r="AC482" s="91"/>
      <c r="AD482" s="91"/>
      <c r="AE482" s="91"/>
      <c r="AF482" s="128"/>
      <c r="AG482" s="93"/>
      <c r="AH482" s="91"/>
      <c r="AI482" s="91"/>
      <c r="AJ482" s="91"/>
      <c r="AK482" s="91"/>
      <c r="AL482" s="91"/>
      <c r="AM482" s="91"/>
      <c r="AN482" s="91"/>
      <c r="AO482" s="91"/>
      <c r="AP482" s="91"/>
      <c r="AQ482" s="91"/>
      <c r="AR482" s="91"/>
      <c r="AS482" s="91"/>
      <c r="AT482" s="91"/>
      <c r="AU482" s="91"/>
      <c r="AV482" s="91"/>
      <c r="AW482" s="91"/>
      <c r="AX482" s="91"/>
      <c r="AY482" s="91"/>
    </row>
    <row r="483">
      <c r="A483" s="91"/>
      <c r="B483" s="91"/>
      <c r="C483" s="91"/>
      <c r="D483" s="91"/>
      <c r="E483" s="91"/>
      <c r="F483" s="91"/>
      <c r="G483" s="91"/>
      <c r="H483" s="93"/>
      <c r="I483" s="91"/>
      <c r="J483" s="91"/>
      <c r="K483" s="91"/>
      <c r="L483" s="91"/>
      <c r="M483" s="91"/>
      <c r="N483" s="91"/>
      <c r="O483" s="91"/>
      <c r="P483" s="91"/>
      <c r="Q483" s="91"/>
      <c r="R483" s="91"/>
      <c r="S483" s="91"/>
      <c r="T483" s="91"/>
      <c r="U483" s="91"/>
      <c r="V483" s="91"/>
      <c r="W483" s="91"/>
      <c r="X483" s="91"/>
      <c r="Y483" s="91"/>
      <c r="Z483" s="93"/>
      <c r="AA483" s="91"/>
      <c r="AB483" s="91"/>
      <c r="AC483" s="91"/>
      <c r="AD483" s="91"/>
      <c r="AE483" s="91"/>
      <c r="AF483" s="128"/>
      <c r="AG483" s="93"/>
      <c r="AH483" s="91"/>
      <c r="AI483" s="91"/>
      <c r="AJ483" s="91"/>
      <c r="AK483" s="91"/>
      <c r="AL483" s="91"/>
      <c r="AM483" s="91"/>
      <c r="AN483" s="91"/>
      <c r="AO483" s="91"/>
      <c r="AP483" s="91"/>
      <c r="AQ483" s="91"/>
      <c r="AR483" s="91"/>
      <c r="AS483" s="91"/>
      <c r="AT483" s="91"/>
      <c r="AU483" s="91"/>
      <c r="AV483" s="91"/>
      <c r="AW483" s="91"/>
      <c r="AX483" s="91"/>
      <c r="AY483" s="91"/>
    </row>
    <row r="484">
      <c r="A484" s="91"/>
      <c r="B484" s="91"/>
      <c r="C484" s="91"/>
      <c r="D484" s="91"/>
      <c r="E484" s="91"/>
      <c r="F484" s="91"/>
      <c r="G484" s="91"/>
      <c r="H484" s="93"/>
      <c r="I484" s="91"/>
      <c r="J484" s="91"/>
      <c r="K484" s="91"/>
      <c r="L484" s="91"/>
      <c r="M484" s="91"/>
      <c r="N484" s="91"/>
      <c r="O484" s="91"/>
      <c r="P484" s="91"/>
      <c r="Q484" s="91"/>
      <c r="R484" s="91"/>
      <c r="S484" s="91"/>
      <c r="T484" s="91"/>
      <c r="U484" s="91"/>
      <c r="V484" s="91"/>
      <c r="W484" s="91"/>
      <c r="X484" s="91"/>
      <c r="Y484" s="91"/>
      <c r="Z484" s="93"/>
      <c r="AA484" s="91"/>
      <c r="AB484" s="91"/>
      <c r="AC484" s="91"/>
      <c r="AD484" s="91"/>
      <c r="AE484" s="91"/>
      <c r="AF484" s="128"/>
      <c r="AG484" s="93"/>
      <c r="AH484" s="91"/>
      <c r="AI484" s="91"/>
      <c r="AJ484" s="91"/>
      <c r="AK484" s="91"/>
      <c r="AL484" s="91"/>
      <c r="AM484" s="91"/>
      <c r="AN484" s="91"/>
      <c r="AO484" s="91"/>
      <c r="AP484" s="91"/>
      <c r="AQ484" s="91"/>
      <c r="AR484" s="91"/>
      <c r="AS484" s="91"/>
      <c r="AT484" s="91"/>
      <c r="AU484" s="91"/>
      <c r="AV484" s="91"/>
      <c r="AW484" s="91"/>
      <c r="AX484" s="91"/>
      <c r="AY484" s="91"/>
    </row>
    <row r="485">
      <c r="A485" s="91"/>
      <c r="B485" s="91"/>
      <c r="C485" s="91"/>
      <c r="D485" s="91"/>
      <c r="E485" s="91"/>
      <c r="F485" s="91"/>
      <c r="G485" s="91"/>
      <c r="H485" s="93"/>
      <c r="I485" s="91"/>
      <c r="J485" s="91"/>
      <c r="K485" s="91"/>
      <c r="L485" s="91"/>
      <c r="M485" s="91"/>
      <c r="N485" s="91"/>
      <c r="O485" s="91"/>
      <c r="P485" s="91"/>
      <c r="Q485" s="91"/>
      <c r="R485" s="91"/>
      <c r="S485" s="91"/>
      <c r="T485" s="91"/>
      <c r="U485" s="91"/>
      <c r="V485" s="91"/>
      <c r="W485" s="91"/>
      <c r="X485" s="91"/>
      <c r="Y485" s="91"/>
      <c r="Z485" s="93"/>
      <c r="AA485" s="91"/>
      <c r="AB485" s="91"/>
      <c r="AC485" s="91"/>
      <c r="AD485" s="91"/>
      <c r="AE485" s="91"/>
      <c r="AF485" s="128"/>
      <c r="AG485" s="93"/>
      <c r="AH485" s="91"/>
      <c r="AI485" s="91"/>
      <c r="AJ485" s="91"/>
      <c r="AK485" s="91"/>
      <c r="AL485" s="91"/>
      <c r="AM485" s="91"/>
      <c r="AN485" s="91"/>
      <c r="AO485" s="91"/>
      <c r="AP485" s="91"/>
      <c r="AQ485" s="91"/>
      <c r="AR485" s="91"/>
      <c r="AS485" s="91"/>
      <c r="AT485" s="91"/>
      <c r="AU485" s="91"/>
      <c r="AV485" s="91"/>
      <c r="AW485" s="91"/>
      <c r="AX485" s="91"/>
      <c r="AY485" s="91"/>
    </row>
    <row r="486">
      <c r="A486" s="91"/>
      <c r="B486" s="91"/>
      <c r="C486" s="91"/>
      <c r="D486" s="91"/>
      <c r="E486" s="91"/>
      <c r="F486" s="91"/>
      <c r="G486" s="91"/>
      <c r="H486" s="93"/>
      <c r="I486" s="91"/>
      <c r="J486" s="91"/>
      <c r="K486" s="91"/>
      <c r="L486" s="91"/>
      <c r="M486" s="91"/>
      <c r="N486" s="91"/>
      <c r="O486" s="91"/>
      <c r="P486" s="91"/>
      <c r="Q486" s="91"/>
      <c r="R486" s="91"/>
      <c r="S486" s="91"/>
      <c r="T486" s="91"/>
      <c r="U486" s="91"/>
      <c r="V486" s="91"/>
      <c r="W486" s="91"/>
      <c r="X486" s="91"/>
      <c r="Y486" s="91"/>
      <c r="Z486" s="93"/>
      <c r="AA486" s="91"/>
      <c r="AB486" s="91"/>
      <c r="AC486" s="91"/>
      <c r="AD486" s="91"/>
      <c r="AE486" s="91"/>
      <c r="AF486" s="128"/>
      <c r="AG486" s="93"/>
      <c r="AH486" s="91"/>
      <c r="AI486" s="91"/>
      <c r="AJ486" s="91"/>
      <c r="AK486" s="91"/>
      <c r="AL486" s="91"/>
      <c r="AM486" s="91"/>
      <c r="AN486" s="91"/>
      <c r="AO486" s="91"/>
      <c r="AP486" s="91"/>
      <c r="AQ486" s="91"/>
      <c r="AR486" s="91"/>
      <c r="AS486" s="91"/>
      <c r="AT486" s="91"/>
      <c r="AU486" s="91"/>
      <c r="AV486" s="91"/>
      <c r="AW486" s="91"/>
      <c r="AX486" s="91"/>
      <c r="AY486" s="91"/>
    </row>
    <row r="487">
      <c r="A487" s="91"/>
      <c r="B487" s="91"/>
      <c r="C487" s="91"/>
      <c r="D487" s="91"/>
      <c r="E487" s="91"/>
      <c r="F487" s="91"/>
      <c r="G487" s="91"/>
      <c r="H487" s="93"/>
      <c r="I487" s="91"/>
      <c r="J487" s="91"/>
      <c r="K487" s="91"/>
      <c r="L487" s="91"/>
      <c r="M487" s="91"/>
      <c r="N487" s="91"/>
      <c r="O487" s="91"/>
      <c r="P487" s="91"/>
      <c r="Q487" s="91"/>
      <c r="R487" s="91"/>
      <c r="S487" s="91"/>
      <c r="T487" s="91"/>
      <c r="U487" s="91"/>
      <c r="V487" s="91"/>
      <c r="W487" s="91"/>
      <c r="X487" s="91"/>
      <c r="Y487" s="91"/>
      <c r="Z487" s="93"/>
      <c r="AA487" s="91"/>
      <c r="AB487" s="91"/>
      <c r="AC487" s="91"/>
      <c r="AD487" s="91"/>
      <c r="AE487" s="91"/>
      <c r="AF487" s="128"/>
      <c r="AG487" s="93"/>
      <c r="AH487" s="91"/>
      <c r="AI487" s="91"/>
      <c r="AJ487" s="91"/>
      <c r="AK487" s="91"/>
      <c r="AL487" s="91"/>
      <c r="AM487" s="91"/>
      <c r="AN487" s="91"/>
      <c r="AO487" s="91"/>
      <c r="AP487" s="91"/>
      <c r="AQ487" s="91"/>
      <c r="AR487" s="91"/>
      <c r="AS487" s="91"/>
      <c r="AT487" s="91"/>
      <c r="AU487" s="91"/>
      <c r="AV487" s="91"/>
      <c r="AW487" s="91"/>
      <c r="AX487" s="91"/>
      <c r="AY487" s="91"/>
    </row>
    <row r="488">
      <c r="A488" s="91"/>
      <c r="B488" s="91"/>
      <c r="C488" s="91"/>
      <c r="D488" s="91"/>
      <c r="E488" s="91"/>
      <c r="F488" s="91"/>
      <c r="G488" s="91"/>
      <c r="H488" s="93"/>
      <c r="I488" s="91"/>
      <c r="J488" s="91"/>
      <c r="K488" s="91"/>
      <c r="L488" s="91"/>
      <c r="M488" s="91"/>
      <c r="N488" s="91"/>
      <c r="O488" s="91"/>
      <c r="P488" s="91"/>
      <c r="Q488" s="91"/>
      <c r="R488" s="91"/>
      <c r="S488" s="91"/>
      <c r="T488" s="91"/>
      <c r="U488" s="91"/>
      <c r="V488" s="91"/>
      <c r="W488" s="91"/>
      <c r="X488" s="91"/>
      <c r="Y488" s="91"/>
      <c r="Z488" s="93"/>
      <c r="AA488" s="91"/>
      <c r="AB488" s="91"/>
      <c r="AC488" s="91"/>
      <c r="AD488" s="91"/>
      <c r="AE488" s="91"/>
      <c r="AF488" s="128"/>
      <c r="AG488" s="93"/>
      <c r="AH488" s="91"/>
      <c r="AI488" s="91"/>
      <c r="AJ488" s="91"/>
      <c r="AK488" s="91"/>
      <c r="AL488" s="91"/>
      <c r="AM488" s="91"/>
      <c r="AN488" s="91"/>
      <c r="AO488" s="91"/>
      <c r="AP488" s="91"/>
      <c r="AQ488" s="91"/>
      <c r="AR488" s="91"/>
      <c r="AS488" s="91"/>
      <c r="AT488" s="91"/>
      <c r="AU488" s="91"/>
      <c r="AV488" s="91"/>
      <c r="AW488" s="91"/>
      <c r="AX488" s="91"/>
      <c r="AY488" s="91"/>
    </row>
    <row r="489">
      <c r="A489" s="91"/>
      <c r="B489" s="91"/>
      <c r="C489" s="91"/>
      <c r="D489" s="91"/>
      <c r="E489" s="91"/>
      <c r="F489" s="91"/>
      <c r="G489" s="91"/>
      <c r="H489" s="93"/>
      <c r="I489" s="91"/>
      <c r="J489" s="91"/>
      <c r="K489" s="91"/>
      <c r="L489" s="91"/>
      <c r="M489" s="91"/>
      <c r="N489" s="91"/>
      <c r="O489" s="91"/>
      <c r="P489" s="91"/>
      <c r="Q489" s="91"/>
      <c r="R489" s="91"/>
      <c r="S489" s="91"/>
      <c r="T489" s="91"/>
      <c r="U489" s="91"/>
      <c r="V489" s="91"/>
      <c r="W489" s="91"/>
      <c r="X489" s="91"/>
      <c r="Y489" s="91"/>
      <c r="Z489" s="93"/>
      <c r="AA489" s="91"/>
      <c r="AB489" s="91"/>
      <c r="AC489" s="91"/>
      <c r="AD489" s="91"/>
      <c r="AE489" s="91"/>
      <c r="AF489" s="128"/>
      <c r="AG489" s="93"/>
      <c r="AH489" s="91"/>
      <c r="AI489" s="91"/>
      <c r="AJ489" s="91"/>
      <c r="AK489" s="91"/>
      <c r="AL489" s="91"/>
      <c r="AM489" s="91"/>
      <c r="AN489" s="91"/>
      <c r="AO489" s="91"/>
      <c r="AP489" s="91"/>
      <c r="AQ489" s="91"/>
      <c r="AR489" s="91"/>
      <c r="AS489" s="91"/>
      <c r="AT489" s="91"/>
      <c r="AU489" s="91"/>
      <c r="AV489" s="91"/>
      <c r="AW489" s="91"/>
      <c r="AX489" s="91"/>
      <c r="AY489" s="91"/>
    </row>
    <row r="490">
      <c r="A490" s="91"/>
      <c r="B490" s="91"/>
      <c r="C490" s="91"/>
      <c r="D490" s="91"/>
      <c r="E490" s="91"/>
      <c r="F490" s="91"/>
      <c r="G490" s="91"/>
      <c r="H490" s="93"/>
      <c r="I490" s="91"/>
      <c r="J490" s="91"/>
      <c r="K490" s="91"/>
      <c r="L490" s="91"/>
      <c r="M490" s="91"/>
      <c r="N490" s="91"/>
      <c r="O490" s="91"/>
      <c r="P490" s="91"/>
      <c r="Q490" s="91"/>
      <c r="R490" s="91"/>
      <c r="S490" s="91"/>
      <c r="T490" s="91"/>
      <c r="U490" s="91"/>
      <c r="V490" s="91"/>
      <c r="W490" s="91"/>
      <c r="X490" s="91"/>
      <c r="Y490" s="91"/>
      <c r="Z490" s="93"/>
      <c r="AA490" s="91"/>
      <c r="AB490" s="91"/>
      <c r="AC490" s="91"/>
      <c r="AD490" s="91"/>
      <c r="AE490" s="91"/>
      <c r="AF490" s="128"/>
      <c r="AG490" s="93"/>
      <c r="AH490" s="91"/>
      <c r="AI490" s="91"/>
      <c r="AJ490" s="91"/>
      <c r="AK490" s="91"/>
      <c r="AL490" s="91"/>
      <c r="AM490" s="91"/>
      <c r="AN490" s="91"/>
      <c r="AO490" s="91"/>
      <c r="AP490" s="91"/>
      <c r="AQ490" s="91"/>
      <c r="AR490" s="91"/>
      <c r="AS490" s="91"/>
      <c r="AT490" s="91"/>
      <c r="AU490" s="91"/>
      <c r="AV490" s="91"/>
      <c r="AW490" s="91"/>
      <c r="AX490" s="91"/>
      <c r="AY490" s="91"/>
    </row>
    <row r="491">
      <c r="A491" s="91"/>
      <c r="B491" s="91"/>
      <c r="C491" s="91"/>
      <c r="D491" s="91"/>
      <c r="E491" s="91"/>
      <c r="F491" s="91"/>
      <c r="G491" s="91"/>
      <c r="H491" s="93"/>
      <c r="I491" s="91"/>
      <c r="J491" s="91"/>
      <c r="K491" s="91"/>
      <c r="L491" s="91"/>
      <c r="M491" s="91"/>
      <c r="N491" s="91"/>
      <c r="O491" s="91"/>
      <c r="P491" s="91"/>
      <c r="Q491" s="91"/>
      <c r="R491" s="91"/>
      <c r="S491" s="91"/>
      <c r="T491" s="91"/>
      <c r="U491" s="91"/>
      <c r="V491" s="91"/>
      <c r="W491" s="91"/>
      <c r="X491" s="91"/>
      <c r="Y491" s="91"/>
      <c r="Z491" s="93"/>
      <c r="AA491" s="91"/>
      <c r="AB491" s="91"/>
      <c r="AC491" s="91"/>
      <c r="AD491" s="91"/>
      <c r="AE491" s="91"/>
      <c r="AF491" s="128"/>
      <c r="AG491" s="93"/>
      <c r="AH491" s="91"/>
      <c r="AI491" s="91"/>
      <c r="AJ491" s="91"/>
      <c r="AK491" s="91"/>
      <c r="AL491" s="91"/>
      <c r="AM491" s="91"/>
      <c r="AN491" s="91"/>
      <c r="AO491" s="91"/>
      <c r="AP491" s="91"/>
      <c r="AQ491" s="91"/>
      <c r="AR491" s="91"/>
      <c r="AS491" s="91"/>
      <c r="AT491" s="91"/>
      <c r="AU491" s="91"/>
      <c r="AV491" s="91"/>
      <c r="AW491" s="91"/>
      <c r="AX491" s="91"/>
      <c r="AY491" s="91"/>
    </row>
    <row r="492">
      <c r="A492" s="91"/>
      <c r="B492" s="91"/>
      <c r="C492" s="91"/>
      <c r="D492" s="91"/>
      <c r="E492" s="91"/>
      <c r="F492" s="91"/>
      <c r="G492" s="91"/>
      <c r="H492" s="93"/>
      <c r="I492" s="91"/>
      <c r="J492" s="91"/>
      <c r="K492" s="91"/>
      <c r="L492" s="91"/>
      <c r="M492" s="91"/>
      <c r="N492" s="91"/>
      <c r="O492" s="91"/>
      <c r="P492" s="91"/>
      <c r="Q492" s="91"/>
      <c r="R492" s="91"/>
      <c r="S492" s="91"/>
      <c r="T492" s="91"/>
      <c r="U492" s="91"/>
      <c r="V492" s="91"/>
      <c r="W492" s="91"/>
      <c r="X492" s="91"/>
      <c r="Y492" s="91"/>
      <c r="Z492" s="93"/>
      <c r="AA492" s="91"/>
      <c r="AB492" s="91"/>
      <c r="AC492" s="91"/>
      <c r="AD492" s="91"/>
      <c r="AE492" s="91"/>
      <c r="AF492" s="128"/>
      <c r="AG492" s="93"/>
      <c r="AH492" s="91"/>
      <c r="AI492" s="91"/>
      <c r="AJ492" s="91"/>
      <c r="AK492" s="91"/>
      <c r="AL492" s="91"/>
      <c r="AM492" s="91"/>
      <c r="AN492" s="91"/>
      <c r="AO492" s="91"/>
      <c r="AP492" s="91"/>
      <c r="AQ492" s="91"/>
      <c r="AR492" s="91"/>
      <c r="AS492" s="91"/>
      <c r="AT492" s="91"/>
      <c r="AU492" s="91"/>
      <c r="AV492" s="91"/>
      <c r="AW492" s="91"/>
      <c r="AX492" s="91"/>
      <c r="AY492" s="91"/>
    </row>
    <row r="493">
      <c r="A493" s="91"/>
      <c r="B493" s="91"/>
      <c r="C493" s="91"/>
      <c r="D493" s="91"/>
      <c r="E493" s="91"/>
      <c r="F493" s="91"/>
      <c r="G493" s="91"/>
      <c r="H493" s="93"/>
      <c r="I493" s="91"/>
      <c r="J493" s="91"/>
      <c r="K493" s="91"/>
      <c r="L493" s="91"/>
      <c r="M493" s="91"/>
      <c r="N493" s="91"/>
      <c r="O493" s="91"/>
      <c r="P493" s="91"/>
      <c r="Q493" s="91"/>
      <c r="R493" s="91"/>
      <c r="S493" s="91"/>
      <c r="T493" s="91"/>
      <c r="U493" s="91"/>
      <c r="V493" s="91"/>
      <c r="W493" s="91"/>
      <c r="X493" s="91"/>
      <c r="Y493" s="91"/>
      <c r="Z493" s="93"/>
      <c r="AA493" s="91"/>
      <c r="AB493" s="91"/>
      <c r="AC493" s="91"/>
      <c r="AD493" s="91"/>
      <c r="AE493" s="91"/>
      <c r="AF493" s="128"/>
      <c r="AG493" s="93"/>
      <c r="AH493" s="91"/>
      <c r="AI493" s="91"/>
      <c r="AJ493" s="91"/>
      <c r="AK493" s="91"/>
      <c r="AL493" s="91"/>
      <c r="AM493" s="91"/>
      <c r="AN493" s="91"/>
      <c r="AO493" s="91"/>
      <c r="AP493" s="91"/>
      <c r="AQ493" s="91"/>
      <c r="AR493" s="91"/>
      <c r="AS493" s="91"/>
      <c r="AT493" s="91"/>
      <c r="AU493" s="91"/>
      <c r="AV493" s="91"/>
      <c r="AW493" s="91"/>
      <c r="AX493" s="91"/>
      <c r="AY493" s="91"/>
    </row>
    <row r="494">
      <c r="A494" s="91"/>
      <c r="B494" s="91"/>
      <c r="C494" s="91"/>
      <c r="D494" s="91"/>
      <c r="E494" s="91"/>
      <c r="F494" s="91"/>
      <c r="G494" s="91"/>
      <c r="H494" s="93"/>
      <c r="I494" s="91"/>
      <c r="J494" s="91"/>
      <c r="K494" s="91"/>
      <c r="L494" s="91"/>
      <c r="M494" s="91"/>
      <c r="N494" s="91"/>
      <c r="O494" s="91"/>
      <c r="P494" s="91"/>
      <c r="Q494" s="91"/>
      <c r="R494" s="91"/>
      <c r="S494" s="91"/>
      <c r="T494" s="91"/>
      <c r="U494" s="91"/>
      <c r="V494" s="91"/>
      <c r="W494" s="91"/>
      <c r="X494" s="91"/>
      <c r="Y494" s="91"/>
      <c r="Z494" s="93"/>
      <c r="AA494" s="91"/>
      <c r="AB494" s="91"/>
      <c r="AC494" s="91"/>
      <c r="AD494" s="91"/>
      <c r="AE494" s="91"/>
      <c r="AF494" s="128"/>
      <c r="AG494" s="93"/>
      <c r="AH494" s="91"/>
      <c r="AI494" s="91"/>
      <c r="AJ494" s="91"/>
      <c r="AK494" s="91"/>
      <c r="AL494" s="91"/>
      <c r="AM494" s="91"/>
      <c r="AN494" s="91"/>
      <c r="AO494" s="91"/>
      <c r="AP494" s="91"/>
      <c r="AQ494" s="91"/>
      <c r="AR494" s="91"/>
      <c r="AS494" s="91"/>
      <c r="AT494" s="91"/>
      <c r="AU494" s="91"/>
      <c r="AV494" s="91"/>
      <c r="AW494" s="91"/>
      <c r="AX494" s="91"/>
      <c r="AY494" s="91"/>
    </row>
    <row r="495">
      <c r="A495" s="91"/>
      <c r="B495" s="91"/>
      <c r="C495" s="91"/>
      <c r="D495" s="91"/>
      <c r="E495" s="91"/>
      <c r="F495" s="91"/>
      <c r="G495" s="91"/>
      <c r="H495" s="93"/>
      <c r="I495" s="91"/>
      <c r="J495" s="91"/>
      <c r="K495" s="91"/>
      <c r="L495" s="91"/>
      <c r="M495" s="91"/>
      <c r="N495" s="91"/>
      <c r="O495" s="91"/>
      <c r="P495" s="91"/>
      <c r="Q495" s="91"/>
      <c r="R495" s="91"/>
      <c r="S495" s="91"/>
      <c r="T495" s="91"/>
      <c r="U495" s="91"/>
      <c r="V495" s="91"/>
      <c r="W495" s="91"/>
      <c r="X495" s="91"/>
      <c r="Y495" s="91"/>
      <c r="Z495" s="93"/>
      <c r="AA495" s="91"/>
      <c r="AB495" s="91"/>
      <c r="AC495" s="91"/>
      <c r="AD495" s="91"/>
      <c r="AE495" s="91"/>
      <c r="AF495" s="128"/>
      <c r="AG495" s="93"/>
      <c r="AH495" s="91"/>
      <c r="AI495" s="91"/>
      <c r="AJ495" s="91"/>
      <c r="AK495" s="91"/>
      <c r="AL495" s="91"/>
      <c r="AM495" s="91"/>
      <c r="AN495" s="91"/>
      <c r="AO495" s="91"/>
      <c r="AP495" s="91"/>
      <c r="AQ495" s="91"/>
      <c r="AR495" s="91"/>
      <c r="AS495" s="91"/>
      <c r="AT495" s="91"/>
      <c r="AU495" s="91"/>
      <c r="AV495" s="91"/>
      <c r="AW495" s="91"/>
      <c r="AX495" s="91"/>
      <c r="AY495" s="91"/>
    </row>
    <row r="496">
      <c r="A496" s="91"/>
      <c r="B496" s="91"/>
      <c r="C496" s="91"/>
      <c r="D496" s="91"/>
      <c r="E496" s="91"/>
      <c r="F496" s="91"/>
      <c r="G496" s="91"/>
      <c r="H496" s="93"/>
      <c r="I496" s="91"/>
      <c r="J496" s="91"/>
      <c r="K496" s="91"/>
      <c r="L496" s="91"/>
      <c r="M496" s="91"/>
      <c r="N496" s="91"/>
      <c r="O496" s="91"/>
      <c r="P496" s="91"/>
      <c r="Q496" s="91"/>
      <c r="R496" s="91"/>
      <c r="S496" s="91"/>
      <c r="T496" s="91"/>
      <c r="U496" s="91"/>
      <c r="V496" s="91"/>
      <c r="W496" s="91"/>
      <c r="X496" s="91"/>
      <c r="Y496" s="91"/>
      <c r="Z496" s="93"/>
      <c r="AA496" s="91"/>
      <c r="AB496" s="91"/>
      <c r="AC496" s="91"/>
      <c r="AD496" s="91"/>
      <c r="AE496" s="91"/>
      <c r="AF496" s="128"/>
      <c r="AG496" s="93"/>
      <c r="AH496" s="91"/>
      <c r="AI496" s="91"/>
      <c r="AJ496" s="91"/>
      <c r="AK496" s="91"/>
      <c r="AL496" s="91"/>
      <c r="AM496" s="91"/>
      <c r="AN496" s="91"/>
      <c r="AO496" s="91"/>
      <c r="AP496" s="91"/>
      <c r="AQ496" s="91"/>
      <c r="AR496" s="91"/>
      <c r="AS496" s="91"/>
      <c r="AT496" s="91"/>
      <c r="AU496" s="91"/>
      <c r="AV496" s="91"/>
      <c r="AW496" s="91"/>
      <c r="AX496" s="91"/>
      <c r="AY496" s="91"/>
    </row>
    <row r="497">
      <c r="A497" s="91"/>
      <c r="B497" s="91"/>
      <c r="C497" s="91"/>
      <c r="D497" s="91"/>
      <c r="E497" s="91"/>
      <c r="F497" s="91"/>
      <c r="G497" s="91"/>
      <c r="H497" s="93"/>
      <c r="I497" s="91"/>
      <c r="J497" s="91"/>
      <c r="K497" s="91"/>
      <c r="L497" s="91"/>
      <c r="M497" s="91"/>
      <c r="N497" s="91"/>
      <c r="O497" s="91"/>
      <c r="P497" s="91"/>
      <c r="Q497" s="91"/>
      <c r="R497" s="91"/>
      <c r="S497" s="91"/>
      <c r="T497" s="91"/>
      <c r="U497" s="91"/>
      <c r="V497" s="91"/>
      <c r="W497" s="91"/>
      <c r="X497" s="91"/>
      <c r="Y497" s="91"/>
      <c r="Z497" s="93"/>
      <c r="AA497" s="91"/>
      <c r="AB497" s="91"/>
      <c r="AC497" s="91"/>
      <c r="AD497" s="91"/>
      <c r="AE497" s="91"/>
      <c r="AF497" s="128"/>
      <c r="AG497" s="93"/>
      <c r="AH497" s="91"/>
      <c r="AI497" s="91"/>
      <c r="AJ497" s="91"/>
      <c r="AK497" s="91"/>
      <c r="AL497" s="91"/>
      <c r="AM497" s="91"/>
      <c r="AN497" s="91"/>
      <c r="AO497" s="91"/>
      <c r="AP497" s="91"/>
      <c r="AQ497" s="91"/>
      <c r="AR497" s="91"/>
      <c r="AS497" s="91"/>
      <c r="AT497" s="91"/>
      <c r="AU497" s="91"/>
      <c r="AV497" s="91"/>
      <c r="AW497" s="91"/>
      <c r="AX497" s="91"/>
      <c r="AY497" s="91"/>
    </row>
    <row r="498">
      <c r="A498" s="91"/>
      <c r="B498" s="91"/>
      <c r="C498" s="91"/>
      <c r="D498" s="91"/>
      <c r="E498" s="91"/>
      <c r="F498" s="91"/>
      <c r="G498" s="91"/>
      <c r="H498" s="93"/>
      <c r="I498" s="91"/>
      <c r="J498" s="91"/>
      <c r="K498" s="91"/>
      <c r="L498" s="91"/>
      <c r="M498" s="91"/>
      <c r="N498" s="91"/>
      <c r="O498" s="91"/>
      <c r="P498" s="91"/>
      <c r="Q498" s="91"/>
      <c r="R498" s="91"/>
      <c r="S498" s="91"/>
      <c r="T498" s="91"/>
      <c r="U498" s="91"/>
      <c r="V498" s="91"/>
      <c r="W498" s="91"/>
      <c r="X498" s="91"/>
      <c r="Y498" s="91"/>
      <c r="Z498" s="93"/>
      <c r="AA498" s="91"/>
      <c r="AB498" s="91"/>
      <c r="AC498" s="91"/>
      <c r="AD498" s="91"/>
      <c r="AE498" s="91"/>
      <c r="AF498" s="128"/>
      <c r="AG498" s="93"/>
      <c r="AH498" s="91"/>
      <c r="AI498" s="91"/>
      <c r="AJ498" s="91"/>
      <c r="AK498" s="91"/>
      <c r="AL498" s="91"/>
      <c r="AM498" s="91"/>
      <c r="AN498" s="91"/>
      <c r="AO498" s="91"/>
      <c r="AP498" s="91"/>
      <c r="AQ498" s="91"/>
      <c r="AR498" s="91"/>
      <c r="AS498" s="91"/>
      <c r="AT498" s="91"/>
      <c r="AU498" s="91"/>
      <c r="AV498" s="91"/>
      <c r="AW498" s="91"/>
      <c r="AX498" s="91"/>
      <c r="AY498" s="91"/>
    </row>
    <row r="499">
      <c r="A499" s="91"/>
      <c r="B499" s="91"/>
      <c r="C499" s="91"/>
      <c r="D499" s="91"/>
      <c r="E499" s="91"/>
      <c r="F499" s="91"/>
      <c r="G499" s="91"/>
      <c r="H499" s="93"/>
      <c r="I499" s="91"/>
      <c r="J499" s="91"/>
      <c r="K499" s="91"/>
      <c r="L499" s="91"/>
      <c r="M499" s="91"/>
      <c r="N499" s="91"/>
      <c r="O499" s="91"/>
      <c r="P499" s="91"/>
      <c r="Q499" s="91"/>
      <c r="R499" s="91"/>
      <c r="S499" s="91"/>
      <c r="T499" s="91"/>
      <c r="U499" s="91"/>
      <c r="V499" s="91"/>
      <c r="W499" s="91"/>
      <c r="X499" s="91"/>
      <c r="Y499" s="91"/>
      <c r="Z499" s="93"/>
      <c r="AA499" s="91"/>
      <c r="AB499" s="91"/>
      <c r="AC499" s="91"/>
      <c r="AD499" s="91"/>
      <c r="AE499" s="91"/>
      <c r="AF499" s="128"/>
      <c r="AG499" s="93"/>
      <c r="AH499" s="91"/>
      <c r="AI499" s="91"/>
      <c r="AJ499" s="91"/>
      <c r="AK499" s="91"/>
      <c r="AL499" s="91"/>
      <c r="AM499" s="91"/>
      <c r="AN499" s="91"/>
      <c r="AO499" s="91"/>
      <c r="AP499" s="91"/>
      <c r="AQ499" s="91"/>
      <c r="AR499" s="91"/>
      <c r="AS499" s="91"/>
      <c r="AT499" s="91"/>
      <c r="AU499" s="91"/>
      <c r="AV499" s="91"/>
      <c r="AW499" s="91"/>
      <c r="AX499" s="91"/>
      <c r="AY499" s="91"/>
    </row>
    <row r="500">
      <c r="A500" s="91"/>
      <c r="B500" s="91"/>
      <c r="C500" s="91"/>
      <c r="D500" s="91"/>
      <c r="E500" s="91"/>
      <c r="F500" s="91"/>
      <c r="G500" s="91"/>
      <c r="H500" s="93"/>
      <c r="I500" s="91"/>
      <c r="J500" s="91"/>
      <c r="K500" s="91"/>
      <c r="L500" s="91"/>
      <c r="M500" s="91"/>
      <c r="N500" s="91"/>
      <c r="O500" s="91"/>
      <c r="P500" s="91"/>
      <c r="Q500" s="91"/>
      <c r="R500" s="91"/>
      <c r="S500" s="91"/>
      <c r="T500" s="91"/>
      <c r="U500" s="91"/>
      <c r="V500" s="91"/>
      <c r="W500" s="91"/>
      <c r="X500" s="91"/>
      <c r="Y500" s="91"/>
      <c r="Z500" s="93"/>
      <c r="AA500" s="91"/>
      <c r="AB500" s="91"/>
      <c r="AC500" s="91"/>
      <c r="AD500" s="91"/>
      <c r="AE500" s="91"/>
      <c r="AF500" s="128"/>
      <c r="AG500" s="93"/>
      <c r="AH500" s="91"/>
      <c r="AI500" s="91"/>
      <c r="AJ500" s="91"/>
      <c r="AK500" s="91"/>
      <c r="AL500" s="91"/>
      <c r="AM500" s="91"/>
      <c r="AN500" s="91"/>
      <c r="AO500" s="91"/>
      <c r="AP500" s="91"/>
      <c r="AQ500" s="91"/>
      <c r="AR500" s="91"/>
      <c r="AS500" s="91"/>
      <c r="AT500" s="91"/>
      <c r="AU500" s="91"/>
      <c r="AV500" s="91"/>
      <c r="AW500" s="91"/>
      <c r="AX500" s="91"/>
      <c r="AY500" s="91"/>
    </row>
    <row r="501">
      <c r="A501" s="91"/>
      <c r="B501" s="91"/>
      <c r="C501" s="91"/>
      <c r="D501" s="91"/>
      <c r="E501" s="91"/>
      <c r="F501" s="91"/>
      <c r="G501" s="91"/>
      <c r="H501" s="93"/>
      <c r="I501" s="91"/>
      <c r="J501" s="91"/>
      <c r="K501" s="91"/>
      <c r="L501" s="91"/>
      <c r="M501" s="91"/>
      <c r="N501" s="91"/>
      <c r="O501" s="91"/>
      <c r="P501" s="91"/>
      <c r="Q501" s="91"/>
      <c r="R501" s="91"/>
      <c r="S501" s="91"/>
      <c r="T501" s="91"/>
      <c r="U501" s="91"/>
      <c r="V501" s="91"/>
      <c r="W501" s="91"/>
      <c r="X501" s="91"/>
      <c r="Y501" s="91"/>
      <c r="Z501" s="93"/>
      <c r="AA501" s="91"/>
      <c r="AB501" s="91"/>
      <c r="AC501" s="91"/>
      <c r="AD501" s="91"/>
      <c r="AE501" s="91"/>
      <c r="AF501" s="128"/>
      <c r="AG501" s="93"/>
      <c r="AH501" s="91"/>
      <c r="AI501" s="91"/>
      <c r="AJ501" s="91"/>
      <c r="AK501" s="91"/>
      <c r="AL501" s="91"/>
      <c r="AM501" s="91"/>
      <c r="AN501" s="91"/>
      <c r="AO501" s="91"/>
      <c r="AP501" s="91"/>
      <c r="AQ501" s="91"/>
      <c r="AR501" s="91"/>
      <c r="AS501" s="91"/>
      <c r="AT501" s="91"/>
      <c r="AU501" s="91"/>
      <c r="AV501" s="91"/>
      <c r="AW501" s="91"/>
      <c r="AX501" s="91"/>
      <c r="AY501" s="91"/>
    </row>
    <row r="502">
      <c r="A502" s="91"/>
      <c r="B502" s="91"/>
      <c r="C502" s="91"/>
      <c r="D502" s="91"/>
      <c r="E502" s="91"/>
      <c r="F502" s="91"/>
      <c r="G502" s="91"/>
      <c r="H502" s="93"/>
      <c r="I502" s="91"/>
      <c r="J502" s="91"/>
      <c r="K502" s="91"/>
      <c r="L502" s="91"/>
      <c r="M502" s="91"/>
      <c r="N502" s="91"/>
      <c r="O502" s="91"/>
      <c r="P502" s="91"/>
      <c r="Q502" s="91"/>
      <c r="R502" s="91"/>
      <c r="S502" s="91"/>
      <c r="T502" s="91"/>
      <c r="U502" s="91"/>
      <c r="V502" s="91"/>
      <c r="W502" s="91"/>
      <c r="X502" s="91"/>
      <c r="Y502" s="91"/>
      <c r="Z502" s="93"/>
      <c r="AA502" s="91"/>
      <c r="AB502" s="91"/>
      <c r="AC502" s="91"/>
      <c r="AD502" s="91"/>
      <c r="AE502" s="91"/>
      <c r="AF502" s="128"/>
      <c r="AG502" s="93"/>
      <c r="AH502" s="91"/>
      <c r="AI502" s="91"/>
      <c r="AJ502" s="91"/>
      <c r="AK502" s="91"/>
      <c r="AL502" s="91"/>
      <c r="AM502" s="91"/>
      <c r="AN502" s="91"/>
      <c r="AO502" s="91"/>
      <c r="AP502" s="91"/>
      <c r="AQ502" s="91"/>
      <c r="AR502" s="91"/>
      <c r="AS502" s="91"/>
      <c r="AT502" s="91"/>
      <c r="AU502" s="91"/>
      <c r="AV502" s="91"/>
      <c r="AW502" s="91"/>
      <c r="AX502" s="91"/>
      <c r="AY502" s="91"/>
    </row>
    <row r="503">
      <c r="A503" s="91"/>
      <c r="B503" s="91"/>
      <c r="C503" s="91"/>
      <c r="D503" s="91"/>
      <c r="E503" s="91"/>
      <c r="F503" s="91"/>
      <c r="G503" s="91"/>
      <c r="H503" s="93"/>
      <c r="I503" s="91"/>
      <c r="J503" s="91"/>
      <c r="K503" s="91"/>
      <c r="L503" s="91"/>
      <c r="M503" s="91"/>
      <c r="N503" s="91"/>
      <c r="O503" s="91"/>
      <c r="P503" s="91"/>
      <c r="Q503" s="91"/>
      <c r="R503" s="91"/>
      <c r="S503" s="91"/>
      <c r="T503" s="91"/>
      <c r="U503" s="91"/>
      <c r="V503" s="91"/>
      <c r="W503" s="91"/>
      <c r="X503" s="91"/>
      <c r="Y503" s="91"/>
      <c r="Z503" s="93"/>
      <c r="AA503" s="91"/>
      <c r="AB503" s="91"/>
      <c r="AC503" s="91"/>
      <c r="AD503" s="91"/>
      <c r="AE503" s="91"/>
      <c r="AF503" s="128"/>
      <c r="AG503" s="93"/>
      <c r="AH503" s="91"/>
      <c r="AI503" s="91"/>
      <c r="AJ503" s="91"/>
      <c r="AK503" s="91"/>
      <c r="AL503" s="91"/>
      <c r="AM503" s="91"/>
      <c r="AN503" s="91"/>
      <c r="AO503" s="91"/>
      <c r="AP503" s="91"/>
      <c r="AQ503" s="91"/>
      <c r="AR503" s="91"/>
      <c r="AS503" s="91"/>
      <c r="AT503" s="91"/>
      <c r="AU503" s="91"/>
      <c r="AV503" s="91"/>
      <c r="AW503" s="91"/>
      <c r="AX503" s="91"/>
      <c r="AY503" s="91"/>
    </row>
    <row r="504">
      <c r="A504" s="91"/>
      <c r="B504" s="91"/>
      <c r="C504" s="91"/>
      <c r="D504" s="91"/>
      <c r="E504" s="91"/>
      <c r="F504" s="91"/>
      <c r="G504" s="91"/>
      <c r="H504" s="93"/>
      <c r="I504" s="91"/>
      <c r="J504" s="91"/>
      <c r="K504" s="91"/>
      <c r="L504" s="91"/>
      <c r="M504" s="91"/>
      <c r="N504" s="91"/>
      <c r="O504" s="91"/>
      <c r="P504" s="91"/>
      <c r="Q504" s="91"/>
      <c r="R504" s="91"/>
      <c r="S504" s="91"/>
      <c r="T504" s="91"/>
      <c r="U504" s="91"/>
      <c r="V504" s="91"/>
      <c r="W504" s="91"/>
      <c r="X504" s="91"/>
      <c r="Y504" s="91"/>
      <c r="Z504" s="93"/>
      <c r="AA504" s="91"/>
      <c r="AB504" s="91"/>
      <c r="AC504" s="91"/>
      <c r="AD504" s="91"/>
      <c r="AE504" s="91"/>
      <c r="AF504" s="128"/>
      <c r="AG504" s="93"/>
      <c r="AH504" s="91"/>
      <c r="AI504" s="91"/>
      <c r="AJ504" s="91"/>
      <c r="AK504" s="91"/>
      <c r="AL504" s="91"/>
      <c r="AM504" s="91"/>
      <c r="AN504" s="91"/>
      <c r="AO504" s="91"/>
      <c r="AP504" s="91"/>
      <c r="AQ504" s="91"/>
      <c r="AR504" s="91"/>
      <c r="AS504" s="91"/>
      <c r="AT504" s="91"/>
      <c r="AU504" s="91"/>
      <c r="AV504" s="91"/>
      <c r="AW504" s="91"/>
      <c r="AX504" s="91"/>
      <c r="AY504" s="91"/>
    </row>
    <row r="505">
      <c r="A505" s="91"/>
      <c r="B505" s="91"/>
      <c r="C505" s="91"/>
      <c r="D505" s="91"/>
      <c r="E505" s="91"/>
      <c r="F505" s="91"/>
      <c r="G505" s="91"/>
      <c r="H505" s="93"/>
      <c r="I505" s="91"/>
      <c r="J505" s="91"/>
      <c r="K505" s="91"/>
      <c r="L505" s="91"/>
      <c r="M505" s="91"/>
      <c r="N505" s="91"/>
      <c r="O505" s="91"/>
      <c r="P505" s="91"/>
      <c r="Q505" s="91"/>
      <c r="R505" s="91"/>
      <c r="S505" s="91"/>
      <c r="T505" s="91"/>
      <c r="U505" s="91"/>
      <c r="V505" s="91"/>
      <c r="W505" s="91"/>
      <c r="X505" s="91"/>
      <c r="Y505" s="91"/>
      <c r="Z505" s="93"/>
      <c r="AA505" s="91"/>
      <c r="AB505" s="91"/>
      <c r="AC505" s="91"/>
      <c r="AD505" s="91"/>
      <c r="AE505" s="91"/>
      <c r="AF505" s="128"/>
      <c r="AG505" s="93"/>
      <c r="AH505" s="91"/>
      <c r="AI505" s="91"/>
      <c r="AJ505" s="91"/>
      <c r="AK505" s="91"/>
      <c r="AL505" s="91"/>
      <c r="AM505" s="91"/>
      <c r="AN505" s="91"/>
      <c r="AO505" s="91"/>
      <c r="AP505" s="91"/>
      <c r="AQ505" s="91"/>
      <c r="AR505" s="91"/>
      <c r="AS505" s="91"/>
      <c r="AT505" s="91"/>
      <c r="AU505" s="91"/>
      <c r="AV505" s="91"/>
      <c r="AW505" s="91"/>
      <c r="AX505" s="91"/>
      <c r="AY505" s="91"/>
    </row>
    <row r="506">
      <c r="A506" s="91"/>
      <c r="B506" s="91"/>
      <c r="C506" s="91"/>
      <c r="D506" s="91"/>
      <c r="E506" s="91"/>
      <c r="F506" s="91"/>
      <c r="G506" s="91"/>
      <c r="H506" s="93"/>
      <c r="I506" s="91"/>
      <c r="J506" s="91"/>
      <c r="K506" s="91"/>
      <c r="L506" s="91"/>
      <c r="M506" s="91"/>
      <c r="N506" s="91"/>
      <c r="O506" s="91"/>
      <c r="P506" s="91"/>
      <c r="Q506" s="91"/>
      <c r="R506" s="91"/>
      <c r="S506" s="91"/>
      <c r="T506" s="91"/>
      <c r="U506" s="91"/>
      <c r="V506" s="91"/>
      <c r="W506" s="91"/>
      <c r="X506" s="91"/>
      <c r="Y506" s="91"/>
      <c r="Z506" s="93"/>
      <c r="AA506" s="91"/>
      <c r="AB506" s="91"/>
      <c r="AC506" s="91"/>
      <c r="AD506" s="91"/>
      <c r="AE506" s="91"/>
      <c r="AF506" s="128"/>
      <c r="AG506" s="93"/>
      <c r="AH506" s="91"/>
      <c r="AI506" s="91"/>
      <c r="AJ506" s="91"/>
      <c r="AK506" s="91"/>
      <c r="AL506" s="91"/>
      <c r="AM506" s="91"/>
      <c r="AN506" s="91"/>
      <c r="AO506" s="91"/>
      <c r="AP506" s="91"/>
      <c r="AQ506" s="91"/>
      <c r="AR506" s="91"/>
      <c r="AS506" s="91"/>
      <c r="AT506" s="91"/>
      <c r="AU506" s="91"/>
      <c r="AV506" s="91"/>
      <c r="AW506" s="91"/>
      <c r="AX506" s="91"/>
      <c r="AY506" s="91"/>
    </row>
    <row r="507">
      <c r="A507" s="91"/>
      <c r="B507" s="91"/>
      <c r="C507" s="91"/>
      <c r="D507" s="91"/>
      <c r="E507" s="91"/>
      <c r="F507" s="91"/>
      <c r="G507" s="91"/>
      <c r="H507" s="93"/>
      <c r="I507" s="91"/>
      <c r="J507" s="91"/>
      <c r="K507" s="91"/>
      <c r="L507" s="91"/>
      <c r="M507" s="91"/>
      <c r="N507" s="91"/>
      <c r="O507" s="91"/>
      <c r="P507" s="91"/>
      <c r="Q507" s="91"/>
      <c r="R507" s="91"/>
      <c r="S507" s="91"/>
      <c r="T507" s="91"/>
      <c r="U507" s="91"/>
      <c r="V507" s="91"/>
      <c r="W507" s="91"/>
      <c r="X507" s="91"/>
      <c r="Y507" s="91"/>
      <c r="Z507" s="93"/>
      <c r="AA507" s="91"/>
      <c r="AB507" s="91"/>
      <c r="AC507" s="91"/>
      <c r="AD507" s="91"/>
      <c r="AE507" s="91"/>
      <c r="AF507" s="128"/>
      <c r="AG507" s="93"/>
      <c r="AH507" s="91"/>
      <c r="AI507" s="91"/>
      <c r="AJ507" s="91"/>
      <c r="AK507" s="91"/>
      <c r="AL507" s="91"/>
      <c r="AM507" s="91"/>
      <c r="AN507" s="91"/>
      <c r="AO507" s="91"/>
      <c r="AP507" s="91"/>
      <c r="AQ507" s="91"/>
      <c r="AR507" s="91"/>
      <c r="AS507" s="91"/>
      <c r="AT507" s="91"/>
      <c r="AU507" s="91"/>
      <c r="AV507" s="91"/>
      <c r="AW507" s="91"/>
      <c r="AX507" s="91"/>
      <c r="AY507" s="91"/>
    </row>
    <row r="508">
      <c r="A508" s="91"/>
      <c r="B508" s="91"/>
      <c r="C508" s="91"/>
      <c r="D508" s="91"/>
      <c r="E508" s="91"/>
      <c r="F508" s="91"/>
      <c r="G508" s="91"/>
      <c r="H508" s="93"/>
      <c r="I508" s="91"/>
      <c r="J508" s="91"/>
      <c r="K508" s="91"/>
      <c r="L508" s="91"/>
      <c r="M508" s="91"/>
      <c r="N508" s="91"/>
      <c r="O508" s="91"/>
      <c r="P508" s="91"/>
      <c r="Q508" s="91"/>
      <c r="R508" s="91"/>
      <c r="S508" s="91"/>
      <c r="T508" s="91"/>
      <c r="U508" s="91"/>
      <c r="V508" s="91"/>
      <c r="W508" s="91"/>
      <c r="X508" s="91"/>
      <c r="Y508" s="91"/>
      <c r="Z508" s="93"/>
      <c r="AA508" s="91"/>
      <c r="AB508" s="91"/>
      <c r="AC508" s="91"/>
      <c r="AD508" s="91"/>
      <c r="AE508" s="91"/>
      <c r="AF508" s="128"/>
      <c r="AG508" s="93"/>
      <c r="AH508" s="91"/>
      <c r="AI508" s="91"/>
      <c r="AJ508" s="91"/>
      <c r="AK508" s="91"/>
      <c r="AL508" s="91"/>
      <c r="AM508" s="91"/>
      <c r="AN508" s="91"/>
      <c r="AO508" s="91"/>
      <c r="AP508" s="91"/>
      <c r="AQ508" s="91"/>
      <c r="AR508" s="91"/>
      <c r="AS508" s="91"/>
      <c r="AT508" s="91"/>
      <c r="AU508" s="91"/>
      <c r="AV508" s="91"/>
      <c r="AW508" s="91"/>
      <c r="AX508" s="91"/>
      <c r="AY508" s="91"/>
    </row>
    <row r="509">
      <c r="A509" s="91"/>
      <c r="B509" s="91"/>
      <c r="C509" s="91"/>
      <c r="D509" s="91"/>
      <c r="E509" s="91"/>
      <c r="F509" s="91"/>
      <c r="G509" s="91"/>
      <c r="H509" s="93"/>
      <c r="I509" s="91"/>
      <c r="J509" s="91"/>
      <c r="K509" s="91"/>
      <c r="L509" s="91"/>
      <c r="M509" s="91"/>
      <c r="N509" s="91"/>
      <c r="O509" s="91"/>
      <c r="P509" s="91"/>
      <c r="Q509" s="91"/>
      <c r="R509" s="91"/>
      <c r="S509" s="91"/>
      <c r="T509" s="91"/>
      <c r="U509" s="91"/>
      <c r="V509" s="91"/>
      <c r="W509" s="91"/>
      <c r="X509" s="91"/>
      <c r="Y509" s="91"/>
      <c r="Z509" s="93"/>
      <c r="AA509" s="91"/>
      <c r="AB509" s="91"/>
      <c r="AC509" s="91"/>
      <c r="AD509" s="91"/>
      <c r="AE509" s="91"/>
      <c r="AF509" s="128"/>
      <c r="AG509" s="93"/>
      <c r="AH509" s="91"/>
      <c r="AI509" s="91"/>
      <c r="AJ509" s="91"/>
      <c r="AK509" s="91"/>
      <c r="AL509" s="91"/>
      <c r="AM509" s="91"/>
      <c r="AN509" s="91"/>
      <c r="AO509" s="91"/>
      <c r="AP509" s="91"/>
      <c r="AQ509" s="91"/>
      <c r="AR509" s="91"/>
      <c r="AS509" s="91"/>
      <c r="AT509" s="91"/>
      <c r="AU509" s="91"/>
      <c r="AV509" s="91"/>
      <c r="AW509" s="91"/>
      <c r="AX509" s="91"/>
      <c r="AY509" s="91"/>
    </row>
    <row r="510">
      <c r="A510" s="91"/>
      <c r="B510" s="91"/>
      <c r="C510" s="91"/>
      <c r="D510" s="91"/>
      <c r="E510" s="91"/>
      <c r="F510" s="91"/>
      <c r="G510" s="91"/>
      <c r="H510" s="93"/>
      <c r="I510" s="91"/>
      <c r="J510" s="91"/>
      <c r="K510" s="91"/>
      <c r="L510" s="91"/>
      <c r="M510" s="91"/>
      <c r="N510" s="91"/>
      <c r="O510" s="91"/>
      <c r="P510" s="91"/>
      <c r="Q510" s="91"/>
      <c r="R510" s="91"/>
      <c r="S510" s="91"/>
      <c r="T510" s="91"/>
      <c r="U510" s="91"/>
      <c r="V510" s="91"/>
      <c r="W510" s="91"/>
      <c r="X510" s="91"/>
      <c r="Y510" s="91"/>
      <c r="Z510" s="93"/>
      <c r="AA510" s="91"/>
      <c r="AB510" s="91"/>
      <c r="AC510" s="91"/>
      <c r="AD510" s="91"/>
      <c r="AE510" s="91"/>
      <c r="AF510" s="128"/>
      <c r="AG510" s="93"/>
      <c r="AH510" s="91"/>
      <c r="AI510" s="91"/>
      <c r="AJ510" s="91"/>
      <c r="AK510" s="91"/>
      <c r="AL510" s="91"/>
      <c r="AM510" s="91"/>
      <c r="AN510" s="91"/>
      <c r="AO510" s="91"/>
      <c r="AP510" s="91"/>
      <c r="AQ510" s="91"/>
      <c r="AR510" s="91"/>
      <c r="AS510" s="91"/>
      <c r="AT510" s="91"/>
      <c r="AU510" s="91"/>
      <c r="AV510" s="91"/>
      <c r="AW510" s="91"/>
      <c r="AX510" s="91"/>
      <c r="AY510" s="91"/>
    </row>
    <row r="511">
      <c r="A511" s="91"/>
      <c r="B511" s="91"/>
      <c r="C511" s="91"/>
      <c r="D511" s="91"/>
      <c r="E511" s="91"/>
      <c r="F511" s="91"/>
      <c r="G511" s="91"/>
      <c r="H511" s="93"/>
      <c r="I511" s="91"/>
      <c r="J511" s="91"/>
      <c r="K511" s="91"/>
      <c r="L511" s="91"/>
      <c r="M511" s="91"/>
      <c r="N511" s="91"/>
      <c r="O511" s="91"/>
      <c r="P511" s="91"/>
      <c r="Q511" s="91"/>
      <c r="R511" s="91"/>
      <c r="S511" s="91"/>
      <c r="T511" s="91"/>
      <c r="U511" s="91"/>
      <c r="V511" s="91"/>
      <c r="W511" s="91"/>
      <c r="X511" s="91"/>
      <c r="Y511" s="91"/>
      <c r="Z511" s="93"/>
      <c r="AA511" s="91"/>
      <c r="AB511" s="91"/>
      <c r="AC511" s="91"/>
      <c r="AD511" s="91"/>
      <c r="AE511" s="91"/>
      <c r="AF511" s="128"/>
      <c r="AG511" s="93"/>
      <c r="AH511" s="91"/>
      <c r="AI511" s="91"/>
      <c r="AJ511" s="91"/>
      <c r="AK511" s="91"/>
      <c r="AL511" s="91"/>
      <c r="AM511" s="91"/>
      <c r="AN511" s="91"/>
      <c r="AO511" s="91"/>
      <c r="AP511" s="91"/>
      <c r="AQ511" s="91"/>
      <c r="AR511" s="91"/>
      <c r="AS511" s="91"/>
      <c r="AT511" s="91"/>
      <c r="AU511" s="91"/>
      <c r="AV511" s="91"/>
      <c r="AW511" s="91"/>
      <c r="AX511" s="91"/>
      <c r="AY511" s="91"/>
    </row>
    <row r="512">
      <c r="A512" s="91"/>
      <c r="B512" s="91"/>
      <c r="C512" s="91"/>
      <c r="D512" s="91"/>
      <c r="E512" s="91"/>
      <c r="F512" s="91"/>
      <c r="G512" s="91"/>
      <c r="H512" s="93"/>
      <c r="I512" s="91"/>
      <c r="J512" s="91"/>
      <c r="K512" s="91"/>
      <c r="L512" s="91"/>
      <c r="M512" s="91"/>
      <c r="N512" s="91"/>
      <c r="O512" s="91"/>
      <c r="P512" s="91"/>
      <c r="Q512" s="91"/>
      <c r="R512" s="91"/>
      <c r="S512" s="91"/>
      <c r="T512" s="91"/>
      <c r="U512" s="91"/>
      <c r="V512" s="91"/>
      <c r="W512" s="91"/>
      <c r="X512" s="91"/>
      <c r="Y512" s="91"/>
      <c r="Z512" s="93"/>
      <c r="AA512" s="91"/>
      <c r="AB512" s="91"/>
      <c r="AC512" s="91"/>
      <c r="AD512" s="91"/>
      <c r="AE512" s="91"/>
      <c r="AF512" s="128"/>
      <c r="AG512" s="93"/>
      <c r="AH512" s="91"/>
      <c r="AI512" s="91"/>
      <c r="AJ512" s="91"/>
      <c r="AK512" s="91"/>
      <c r="AL512" s="91"/>
      <c r="AM512" s="91"/>
      <c r="AN512" s="91"/>
      <c r="AO512" s="91"/>
      <c r="AP512" s="91"/>
      <c r="AQ512" s="91"/>
      <c r="AR512" s="91"/>
      <c r="AS512" s="91"/>
      <c r="AT512" s="91"/>
      <c r="AU512" s="91"/>
      <c r="AV512" s="91"/>
      <c r="AW512" s="91"/>
      <c r="AX512" s="91"/>
      <c r="AY512" s="91"/>
    </row>
    <row r="513">
      <c r="A513" s="91"/>
      <c r="B513" s="91"/>
      <c r="C513" s="91"/>
      <c r="D513" s="91"/>
      <c r="E513" s="91"/>
      <c r="F513" s="91"/>
      <c r="G513" s="91"/>
      <c r="H513" s="93"/>
      <c r="I513" s="91"/>
      <c r="J513" s="91"/>
      <c r="K513" s="91"/>
      <c r="L513" s="91"/>
      <c r="M513" s="91"/>
      <c r="N513" s="91"/>
      <c r="O513" s="91"/>
      <c r="P513" s="91"/>
      <c r="Q513" s="91"/>
      <c r="R513" s="91"/>
      <c r="S513" s="91"/>
      <c r="T513" s="91"/>
      <c r="U513" s="91"/>
      <c r="V513" s="91"/>
      <c r="W513" s="91"/>
      <c r="X513" s="91"/>
      <c r="Y513" s="91"/>
      <c r="Z513" s="93"/>
      <c r="AA513" s="91"/>
      <c r="AB513" s="91"/>
      <c r="AC513" s="91"/>
      <c r="AD513" s="91"/>
      <c r="AE513" s="91"/>
      <c r="AF513" s="128"/>
      <c r="AG513" s="93"/>
      <c r="AH513" s="91"/>
      <c r="AI513" s="91"/>
      <c r="AJ513" s="91"/>
      <c r="AK513" s="91"/>
      <c r="AL513" s="91"/>
      <c r="AM513" s="91"/>
      <c r="AN513" s="91"/>
      <c r="AO513" s="91"/>
      <c r="AP513" s="91"/>
      <c r="AQ513" s="91"/>
      <c r="AR513" s="91"/>
      <c r="AS513" s="91"/>
      <c r="AT513" s="91"/>
      <c r="AU513" s="91"/>
      <c r="AV513" s="91"/>
      <c r="AW513" s="91"/>
      <c r="AX513" s="91"/>
      <c r="AY513" s="91"/>
    </row>
    <row r="514">
      <c r="A514" s="91"/>
      <c r="B514" s="91"/>
      <c r="C514" s="91"/>
      <c r="D514" s="91"/>
      <c r="E514" s="91"/>
      <c r="F514" s="91"/>
      <c r="G514" s="91"/>
      <c r="H514" s="93"/>
      <c r="I514" s="91"/>
      <c r="J514" s="91"/>
      <c r="K514" s="91"/>
      <c r="L514" s="91"/>
      <c r="M514" s="91"/>
      <c r="N514" s="91"/>
      <c r="O514" s="91"/>
      <c r="P514" s="91"/>
      <c r="Q514" s="91"/>
      <c r="R514" s="91"/>
      <c r="S514" s="91"/>
      <c r="T514" s="91"/>
      <c r="U514" s="91"/>
      <c r="V514" s="91"/>
      <c r="W514" s="91"/>
      <c r="X514" s="91"/>
      <c r="Y514" s="91"/>
      <c r="Z514" s="93"/>
      <c r="AA514" s="91"/>
      <c r="AB514" s="91"/>
      <c r="AC514" s="91"/>
      <c r="AD514" s="91"/>
      <c r="AE514" s="91"/>
      <c r="AF514" s="128"/>
      <c r="AG514" s="93"/>
      <c r="AH514" s="91"/>
      <c r="AI514" s="91"/>
      <c r="AJ514" s="91"/>
      <c r="AK514" s="91"/>
      <c r="AL514" s="91"/>
      <c r="AM514" s="91"/>
      <c r="AN514" s="91"/>
      <c r="AO514" s="91"/>
      <c r="AP514" s="91"/>
      <c r="AQ514" s="91"/>
      <c r="AR514" s="91"/>
      <c r="AS514" s="91"/>
      <c r="AT514" s="91"/>
      <c r="AU514" s="91"/>
      <c r="AV514" s="91"/>
      <c r="AW514" s="91"/>
      <c r="AX514" s="91"/>
      <c r="AY514" s="91"/>
    </row>
    <row r="515">
      <c r="A515" s="91"/>
      <c r="B515" s="91"/>
      <c r="C515" s="91"/>
      <c r="D515" s="91"/>
      <c r="E515" s="91"/>
      <c r="F515" s="91"/>
      <c r="G515" s="91"/>
      <c r="H515" s="93"/>
      <c r="I515" s="91"/>
      <c r="J515" s="91"/>
      <c r="K515" s="91"/>
      <c r="L515" s="91"/>
      <c r="M515" s="91"/>
      <c r="N515" s="91"/>
      <c r="O515" s="91"/>
      <c r="P515" s="91"/>
      <c r="Q515" s="91"/>
      <c r="R515" s="91"/>
      <c r="S515" s="91"/>
      <c r="T515" s="91"/>
      <c r="U515" s="91"/>
      <c r="V515" s="91"/>
      <c r="W515" s="91"/>
      <c r="X515" s="91"/>
      <c r="Y515" s="91"/>
      <c r="Z515" s="93"/>
      <c r="AA515" s="91"/>
      <c r="AB515" s="91"/>
      <c r="AC515" s="91"/>
      <c r="AD515" s="91"/>
      <c r="AE515" s="91"/>
      <c r="AF515" s="128"/>
      <c r="AG515" s="93"/>
      <c r="AH515" s="91"/>
      <c r="AI515" s="91"/>
      <c r="AJ515" s="91"/>
      <c r="AK515" s="91"/>
      <c r="AL515" s="91"/>
      <c r="AM515" s="91"/>
      <c r="AN515" s="91"/>
      <c r="AO515" s="91"/>
      <c r="AP515" s="91"/>
      <c r="AQ515" s="91"/>
      <c r="AR515" s="91"/>
      <c r="AS515" s="91"/>
      <c r="AT515" s="91"/>
      <c r="AU515" s="91"/>
      <c r="AV515" s="91"/>
      <c r="AW515" s="91"/>
      <c r="AX515" s="91"/>
      <c r="AY515" s="91"/>
    </row>
    <row r="516">
      <c r="A516" s="91"/>
      <c r="B516" s="91"/>
      <c r="C516" s="91"/>
      <c r="D516" s="91"/>
      <c r="E516" s="91"/>
      <c r="F516" s="91"/>
      <c r="G516" s="91"/>
      <c r="H516" s="93"/>
      <c r="I516" s="91"/>
      <c r="J516" s="91"/>
      <c r="K516" s="91"/>
      <c r="L516" s="91"/>
      <c r="M516" s="91"/>
      <c r="N516" s="91"/>
      <c r="O516" s="91"/>
      <c r="P516" s="91"/>
      <c r="Q516" s="91"/>
      <c r="R516" s="91"/>
      <c r="S516" s="91"/>
      <c r="T516" s="91"/>
      <c r="U516" s="91"/>
      <c r="V516" s="91"/>
      <c r="W516" s="91"/>
      <c r="X516" s="91"/>
      <c r="Y516" s="91"/>
      <c r="Z516" s="93"/>
      <c r="AA516" s="91"/>
      <c r="AB516" s="91"/>
      <c r="AC516" s="91"/>
      <c r="AD516" s="91"/>
      <c r="AE516" s="91"/>
      <c r="AF516" s="128"/>
      <c r="AG516" s="93"/>
      <c r="AH516" s="91"/>
      <c r="AI516" s="91"/>
      <c r="AJ516" s="91"/>
      <c r="AK516" s="91"/>
      <c r="AL516" s="91"/>
      <c r="AM516" s="91"/>
      <c r="AN516" s="91"/>
      <c r="AO516" s="91"/>
      <c r="AP516" s="91"/>
      <c r="AQ516" s="91"/>
      <c r="AR516" s="91"/>
      <c r="AS516" s="91"/>
      <c r="AT516" s="91"/>
      <c r="AU516" s="91"/>
      <c r="AV516" s="91"/>
      <c r="AW516" s="91"/>
      <c r="AX516" s="91"/>
      <c r="AY516" s="91"/>
    </row>
    <row r="517">
      <c r="A517" s="91"/>
      <c r="B517" s="91"/>
      <c r="C517" s="91"/>
      <c r="D517" s="91"/>
      <c r="E517" s="91"/>
      <c r="F517" s="91"/>
      <c r="G517" s="91"/>
      <c r="H517" s="93"/>
      <c r="I517" s="91"/>
      <c r="J517" s="91"/>
      <c r="K517" s="91"/>
      <c r="L517" s="91"/>
      <c r="M517" s="91"/>
      <c r="N517" s="91"/>
      <c r="O517" s="91"/>
      <c r="P517" s="91"/>
      <c r="Q517" s="91"/>
      <c r="R517" s="91"/>
      <c r="S517" s="91"/>
      <c r="T517" s="91"/>
      <c r="U517" s="91"/>
      <c r="V517" s="91"/>
      <c r="W517" s="91"/>
      <c r="X517" s="91"/>
      <c r="Y517" s="91"/>
      <c r="Z517" s="93"/>
      <c r="AA517" s="91"/>
      <c r="AB517" s="91"/>
      <c r="AC517" s="91"/>
      <c r="AD517" s="91"/>
      <c r="AE517" s="91"/>
      <c r="AF517" s="128"/>
      <c r="AG517" s="93"/>
      <c r="AH517" s="91"/>
      <c r="AI517" s="91"/>
      <c r="AJ517" s="91"/>
      <c r="AK517" s="91"/>
      <c r="AL517" s="91"/>
      <c r="AM517" s="91"/>
      <c r="AN517" s="91"/>
      <c r="AO517" s="91"/>
      <c r="AP517" s="91"/>
      <c r="AQ517" s="91"/>
      <c r="AR517" s="91"/>
      <c r="AS517" s="91"/>
      <c r="AT517" s="91"/>
      <c r="AU517" s="91"/>
      <c r="AV517" s="91"/>
      <c r="AW517" s="91"/>
      <c r="AX517" s="91"/>
      <c r="AY517" s="91"/>
    </row>
    <row r="518">
      <c r="A518" s="91"/>
      <c r="B518" s="91"/>
      <c r="C518" s="91"/>
      <c r="D518" s="91"/>
      <c r="E518" s="91"/>
      <c r="F518" s="91"/>
      <c r="G518" s="91"/>
      <c r="H518" s="93"/>
      <c r="I518" s="91"/>
      <c r="J518" s="91"/>
      <c r="K518" s="91"/>
      <c r="L518" s="91"/>
      <c r="M518" s="91"/>
      <c r="N518" s="91"/>
      <c r="O518" s="91"/>
      <c r="P518" s="91"/>
      <c r="Q518" s="91"/>
      <c r="R518" s="91"/>
      <c r="S518" s="91"/>
      <c r="T518" s="91"/>
      <c r="U518" s="91"/>
      <c r="V518" s="91"/>
      <c r="W518" s="91"/>
      <c r="X518" s="91"/>
      <c r="Y518" s="91"/>
      <c r="Z518" s="93"/>
      <c r="AA518" s="91"/>
      <c r="AB518" s="91"/>
      <c r="AC518" s="91"/>
      <c r="AD518" s="91"/>
      <c r="AE518" s="91"/>
      <c r="AF518" s="128"/>
      <c r="AG518" s="93"/>
      <c r="AH518" s="91"/>
      <c r="AI518" s="91"/>
      <c r="AJ518" s="91"/>
      <c r="AK518" s="91"/>
      <c r="AL518" s="91"/>
      <c r="AM518" s="91"/>
      <c r="AN518" s="91"/>
      <c r="AO518" s="91"/>
      <c r="AP518" s="91"/>
      <c r="AQ518" s="91"/>
      <c r="AR518" s="91"/>
      <c r="AS518" s="91"/>
      <c r="AT518" s="91"/>
      <c r="AU518" s="91"/>
      <c r="AV518" s="91"/>
      <c r="AW518" s="91"/>
      <c r="AX518" s="91"/>
      <c r="AY518" s="91"/>
    </row>
    <row r="519">
      <c r="A519" s="91"/>
      <c r="B519" s="91"/>
      <c r="C519" s="91"/>
      <c r="D519" s="91"/>
      <c r="E519" s="91"/>
      <c r="F519" s="91"/>
      <c r="G519" s="91"/>
      <c r="H519" s="93"/>
      <c r="I519" s="91"/>
      <c r="J519" s="91"/>
      <c r="K519" s="91"/>
      <c r="L519" s="91"/>
      <c r="M519" s="91"/>
      <c r="N519" s="91"/>
      <c r="O519" s="91"/>
      <c r="P519" s="91"/>
      <c r="Q519" s="91"/>
      <c r="R519" s="91"/>
      <c r="S519" s="91"/>
      <c r="T519" s="91"/>
      <c r="U519" s="91"/>
      <c r="V519" s="91"/>
      <c r="W519" s="91"/>
      <c r="X519" s="91"/>
      <c r="Y519" s="91"/>
      <c r="Z519" s="93"/>
      <c r="AA519" s="91"/>
      <c r="AB519" s="91"/>
      <c r="AC519" s="91"/>
      <c r="AD519" s="91"/>
      <c r="AE519" s="91"/>
      <c r="AF519" s="128"/>
      <c r="AG519" s="93"/>
      <c r="AH519" s="91"/>
      <c r="AI519" s="91"/>
      <c r="AJ519" s="91"/>
      <c r="AK519" s="91"/>
      <c r="AL519" s="91"/>
      <c r="AM519" s="91"/>
      <c r="AN519" s="91"/>
      <c r="AO519" s="91"/>
      <c r="AP519" s="91"/>
      <c r="AQ519" s="91"/>
      <c r="AR519" s="91"/>
      <c r="AS519" s="91"/>
      <c r="AT519" s="91"/>
      <c r="AU519" s="91"/>
      <c r="AV519" s="91"/>
      <c r="AW519" s="91"/>
      <c r="AX519" s="91"/>
      <c r="AY519" s="91"/>
    </row>
    <row r="520">
      <c r="A520" s="91"/>
      <c r="B520" s="91"/>
      <c r="C520" s="91"/>
      <c r="D520" s="91"/>
      <c r="E520" s="91"/>
      <c r="F520" s="91"/>
      <c r="G520" s="91"/>
      <c r="H520" s="93"/>
      <c r="I520" s="91"/>
      <c r="J520" s="91"/>
      <c r="K520" s="91"/>
      <c r="L520" s="91"/>
      <c r="M520" s="91"/>
      <c r="N520" s="91"/>
      <c r="O520" s="91"/>
      <c r="P520" s="91"/>
      <c r="Q520" s="91"/>
      <c r="R520" s="91"/>
      <c r="S520" s="91"/>
      <c r="T520" s="91"/>
      <c r="U520" s="91"/>
      <c r="V520" s="91"/>
      <c r="W520" s="91"/>
      <c r="X520" s="91"/>
      <c r="Y520" s="91"/>
      <c r="Z520" s="93"/>
      <c r="AA520" s="91"/>
      <c r="AB520" s="91"/>
      <c r="AC520" s="91"/>
      <c r="AD520" s="91"/>
      <c r="AE520" s="91"/>
      <c r="AF520" s="128"/>
      <c r="AG520" s="93"/>
      <c r="AH520" s="91"/>
      <c r="AI520" s="91"/>
      <c r="AJ520" s="91"/>
      <c r="AK520" s="91"/>
      <c r="AL520" s="91"/>
      <c r="AM520" s="91"/>
      <c r="AN520" s="91"/>
      <c r="AO520" s="91"/>
      <c r="AP520" s="91"/>
      <c r="AQ520" s="91"/>
      <c r="AR520" s="91"/>
      <c r="AS520" s="91"/>
      <c r="AT520" s="91"/>
      <c r="AU520" s="91"/>
      <c r="AV520" s="91"/>
      <c r="AW520" s="91"/>
      <c r="AX520" s="91"/>
      <c r="AY520" s="91"/>
    </row>
    <row r="521">
      <c r="A521" s="91"/>
      <c r="B521" s="91"/>
      <c r="C521" s="91"/>
      <c r="D521" s="91"/>
      <c r="E521" s="91"/>
      <c r="F521" s="91"/>
      <c r="G521" s="91"/>
      <c r="H521" s="93"/>
      <c r="I521" s="91"/>
      <c r="J521" s="91"/>
      <c r="K521" s="91"/>
      <c r="L521" s="91"/>
      <c r="M521" s="91"/>
      <c r="N521" s="91"/>
      <c r="O521" s="91"/>
      <c r="P521" s="91"/>
      <c r="Q521" s="91"/>
      <c r="R521" s="91"/>
      <c r="S521" s="91"/>
      <c r="T521" s="91"/>
      <c r="U521" s="91"/>
      <c r="V521" s="91"/>
      <c r="W521" s="91"/>
      <c r="X521" s="91"/>
      <c r="Y521" s="91"/>
      <c r="Z521" s="93"/>
      <c r="AA521" s="91"/>
      <c r="AB521" s="91"/>
      <c r="AC521" s="91"/>
      <c r="AD521" s="91"/>
      <c r="AE521" s="91"/>
      <c r="AF521" s="128"/>
      <c r="AG521" s="93"/>
      <c r="AH521" s="91"/>
      <c r="AI521" s="91"/>
      <c r="AJ521" s="91"/>
      <c r="AK521" s="91"/>
      <c r="AL521" s="91"/>
      <c r="AM521" s="91"/>
      <c r="AN521" s="91"/>
      <c r="AO521" s="91"/>
      <c r="AP521" s="91"/>
      <c r="AQ521" s="91"/>
      <c r="AR521" s="91"/>
      <c r="AS521" s="91"/>
      <c r="AT521" s="91"/>
      <c r="AU521" s="91"/>
      <c r="AV521" s="91"/>
      <c r="AW521" s="91"/>
      <c r="AX521" s="91"/>
      <c r="AY521" s="91"/>
    </row>
    <row r="522">
      <c r="A522" s="91"/>
      <c r="B522" s="91"/>
      <c r="C522" s="91"/>
      <c r="D522" s="91"/>
      <c r="E522" s="91"/>
      <c r="F522" s="91"/>
      <c r="G522" s="91"/>
      <c r="H522" s="93"/>
      <c r="I522" s="91"/>
      <c r="J522" s="91"/>
      <c r="K522" s="91"/>
      <c r="L522" s="91"/>
      <c r="M522" s="91"/>
      <c r="N522" s="91"/>
      <c r="O522" s="91"/>
      <c r="P522" s="91"/>
      <c r="Q522" s="91"/>
      <c r="R522" s="91"/>
      <c r="S522" s="91"/>
      <c r="T522" s="91"/>
      <c r="U522" s="91"/>
      <c r="V522" s="91"/>
      <c r="W522" s="91"/>
      <c r="X522" s="91"/>
      <c r="Y522" s="91"/>
      <c r="Z522" s="93"/>
      <c r="AA522" s="91"/>
      <c r="AB522" s="91"/>
      <c r="AC522" s="91"/>
      <c r="AD522" s="91"/>
      <c r="AE522" s="91"/>
      <c r="AF522" s="128"/>
      <c r="AG522" s="93"/>
      <c r="AH522" s="91"/>
      <c r="AI522" s="91"/>
      <c r="AJ522" s="91"/>
      <c r="AK522" s="91"/>
      <c r="AL522" s="91"/>
      <c r="AM522" s="91"/>
      <c r="AN522" s="91"/>
      <c r="AO522" s="91"/>
      <c r="AP522" s="91"/>
      <c r="AQ522" s="91"/>
      <c r="AR522" s="91"/>
      <c r="AS522" s="91"/>
      <c r="AT522" s="91"/>
      <c r="AU522" s="91"/>
      <c r="AV522" s="91"/>
      <c r="AW522" s="91"/>
      <c r="AX522" s="91"/>
      <c r="AY522" s="91"/>
    </row>
    <row r="523">
      <c r="A523" s="91"/>
      <c r="B523" s="91"/>
      <c r="C523" s="91"/>
      <c r="D523" s="91"/>
      <c r="E523" s="91"/>
      <c r="F523" s="91"/>
      <c r="G523" s="91"/>
      <c r="H523" s="93"/>
      <c r="I523" s="91"/>
      <c r="J523" s="91"/>
      <c r="K523" s="91"/>
      <c r="L523" s="91"/>
      <c r="M523" s="91"/>
      <c r="N523" s="91"/>
      <c r="O523" s="91"/>
      <c r="P523" s="91"/>
      <c r="Q523" s="91"/>
      <c r="R523" s="91"/>
      <c r="S523" s="91"/>
      <c r="T523" s="91"/>
      <c r="U523" s="91"/>
      <c r="V523" s="91"/>
      <c r="W523" s="91"/>
      <c r="X523" s="91"/>
      <c r="Y523" s="91"/>
      <c r="Z523" s="93"/>
      <c r="AA523" s="91"/>
      <c r="AB523" s="91"/>
      <c r="AC523" s="91"/>
      <c r="AD523" s="91"/>
      <c r="AE523" s="91"/>
      <c r="AF523" s="128"/>
      <c r="AG523" s="93"/>
      <c r="AH523" s="91"/>
      <c r="AI523" s="91"/>
      <c r="AJ523" s="91"/>
      <c r="AK523" s="91"/>
      <c r="AL523" s="91"/>
      <c r="AM523" s="91"/>
      <c r="AN523" s="91"/>
      <c r="AO523" s="91"/>
      <c r="AP523" s="91"/>
      <c r="AQ523" s="91"/>
      <c r="AR523" s="91"/>
      <c r="AS523" s="91"/>
      <c r="AT523" s="91"/>
      <c r="AU523" s="91"/>
      <c r="AV523" s="91"/>
      <c r="AW523" s="91"/>
      <c r="AX523" s="91"/>
      <c r="AY523" s="91"/>
    </row>
    <row r="524">
      <c r="A524" s="91"/>
      <c r="B524" s="91"/>
      <c r="C524" s="91"/>
      <c r="D524" s="91"/>
      <c r="E524" s="91"/>
      <c r="F524" s="91"/>
      <c r="G524" s="91"/>
      <c r="H524" s="93"/>
      <c r="I524" s="91"/>
      <c r="J524" s="91"/>
      <c r="K524" s="91"/>
      <c r="L524" s="91"/>
      <c r="M524" s="91"/>
      <c r="N524" s="91"/>
      <c r="O524" s="91"/>
      <c r="P524" s="91"/>
      <c r="Q524" s="91"/>
      <c r="R524" s="91"/>
      <c r="S524" s="91"/>
      <c r="T524" s="91"/>
      <c r="U524" s="91"/>
      <c r="V524" s="91"/>
      <c r="W524" s="91"/>
      <c r="X524" s="91"/>
      <c r="Y524" s="91"/>
      <c r="Z524" s="93"/>
      <c r="AA524" s="91"/>
      <c r="AB524" s="91"/>
      <c r="AC524" s="91"/>
      <c r="AD524" s="91"/>
      <c r="AE524" s="91"/>
      <c r="AF524" s="128"/>
      <c r="AG524" s="93"/>
      <c r="AH524" s="91"/>
      <c r="AI524" s="91"/>
      <c r="AJ524" s="91"/>
      <c r="AK524" s="91"/>
      <c r="AL524" s="91"/>
      <c r="AM524" s="91"/>
      <c r="AN524" s="91"/>
      <c r="AO524" s="91"/>
      <c r="AP524" s="91"/>
      <c r="AQ524" s="91"/>
      <c r="AR524" s="91"/>
      <c r="AS524" s="91"/>
      <c r="AT524" s="91"/>
      <c r="AU524" s="91"/>
      <c r="AV524" s="91"/>
      <c r="AW524" s="91"/>
      <c r="AX524" s="91"/>
      <c r="AY524" s="91"/>
    </row>
    <row r="525">
      <c r="A525" s="91"/>
      <c r="B525" s="91"/>
      <c r="C525" s="91"/>
      <c r="D525" s="91"/>
      <c r="E525" s="91"/>
      <c r="F525" s="91"/>
      <c r="G525" s="91"/>
      <c r="H525" s="93"/>
      <c r="I525" s="91"/>
      <c r="J525" s="91"/>
      <c r="K525" s="91"/>
      <c r="L525" s="91"/>
      <c r="M525" s="91"/>
      <c r="N525" s="91"/>
      <c r="O525" s="91"/>
      <c r="P525" s="91"/>
      <c r="Q525" s="91"/>
      <c r="R525" s="91"/>
      <c r="S525" s="91"/>
      <c r="T525" s="91"/>
      <c r="U525" s="91"/>
      <c r="V525" s="91"/>
      <c r="W525" s="91"/>
      <c r="X525" s="91"/>
      <c r="Y525" s="91"/>
      <c r="Z525" s="93"/>
      <c r="AA525" s="91"/>
      <c r="AB525" s="91"/>
      <c r="AC525" s="91"/>
      <c r="AD525" s="91"/>
      <c r="AE525" s="91"/>
      <c r="AF525" s="128"/>
      <c r="AG525" s="93"/>
      <c r="AH525" s="91"/>
      <c r="AI525" s="91"/>
      <c r="AJ525" s="91"/>
      <c r="AK525" s="91"/>
      <c r="AL525" s="91"/>
      <c r="AM525" s="91"/>
      <c r="AN525" s="91"/>
      <c r="AO525" s="91"/>
      <c r="AP525" s="91"/>
      <c r="AQ525" s="91"/>
      <c r="AR525" s="91"/>
      <c r="AS525" s="91"/>
      <c r="AT525" s="91"/>
      <c r="AU525" s="91"/>
      <c r="AV525" s="91"/>
      <c r="AW525" s="91"/>
      <c r="AX525" s="91"/>
      <c r="AY525" s="91"/>
    </row>
    <row r="526">
      <c r="A526" s="91"/>
      <c r="B526" s="91"/>
      <c r="C526" s="91"/>
      <c r="D526" s="91"/>
      <c r="E526" s="91"/>
      <c r="F526" s="91"/>
      <c r="G526" s="91"/>
      <c r="H526" s="93"/>
      <c r="I526" s="91"/>
      <c r="J526" s="91"/>
      <c r="K526" s="91"/>
      <c r="L526" s="91"/>
      <c r="M526" s="91"/>
      <c r="N526" s="91"/>
      <c r="O526" s="91"/>
      <c r="P526" s="91"/>
      <c r="Q526" s="91"/>
      <c r="R526" s="91"/>
      <c r="S526" s="91"/>
      <c r="T526" s="91"/>
      <c r="U526" s="91"/>
      <c r="V526" s="91"/>
      <c r="W526" s="91"/>
      <c r="X526" s="91"/>
      <c r="Y526" s="91"/>
      <c r="Z526" s="93"/>
      <c r="AA526" s="91"/>
      <c r="AB526" s="91"/>
      <c r="AC526" s="91"/>
      <c r="AD526" s="91"/>
      <c r="AE526" s="91"/>
      <c r="AF526" s="128"/>
      <c r="AG526" s="93"/>
      <c r="AH526" s="91"/>
      <c r="AI526" s="91"/>
      <c r="AJ526" s="91"/>
      <c r="AK526" s="91"/>
      <c r="AL526" s="91"/>
      <c r="AM526" s="91"/>
      <c r="AN526" s="91"/>
      <c r="AO526" s="91"/>
      <c r="AP526" s="91"/>
      <c r="AQ526" s="91"/>
      <c r="AR526" s="91"/>
      <c r="AS526" s="91"/>
      <c r="AT526" s="91"/>
      <c r="AU526" s="91"/>
      <c r="AV526" s="91"/>
      <c r="AW526" s="91"/>
      <c r="AX526" s="91"/>
      <c r="AY526" s="91"/>
    </row>
    <row r="527">
      <c r="A527" s="91"/>
      <c r="B527" s="91"/>
      <c r="C527" s="91"/>
      <c r="D527" s="91"/>
      <c r="E527" s="91"/>
      <c r="F527" s="91"/>
      <c r="G527" s="91"/>
      <c r="H527" s="93"/>
      <c r="I527" s="91"/>
      <c r="J527" s="91"/>
      <c r="K527" s="91"/>
      <c r="L527" s="91"/>
      <c r="M527" s="91"/>
      <c r="N527" s="91"/>
      <c r="O527" s="91"/>
      <c r="P527" s="91"/>
      <c r="Q527" s="91"/>
      <c r="R527" s="91"/>
      <c r="S527" s="91"/>
      <c r="T527" s="91"/>
      <c r="U527" s="91"/>
      <c r="V527" s="91"/>
      <c r="W527" s="91"/>
      <c r="X527" s="91"/>
      <c r="Y527" s="91"/>
      <c r="Z527" s="93"/>
      <c r="AA527" s="91"/>
      <c r="AB527" s="91"/>
      <c r="AC527" s="91"/>
      <c r="AD527" s="91"/>
      <c r="AE527" s="91"/>
      <c r="AF527" s="128"/>
      <c r="AG527" s="93"/>
      <c r="AH527" s="91"/>
      <c r="AI527" s="91"/>
      <c r="AJ527" s="91"/>
      <c r="AK527" s="91"/>
      <c r="AL527" s="91"/>
      <c r="AM527" s="91"/>
      <c r="AN527" s="91"/>
      <c r="AO527" s="91"/>
      <c r="AP527" s="91"/>
      <c r="AQ527" s="91"/>
      <c r="AR527" s="91"/>
      <c r="AS527" s="91"/>
      <c r="AT527" s="91"/>
      <c r="AU527" s="91"/>
      <c r="AV527" s="91"/>
      <c r="AW527" s="91"/>
      <c r="AX527" s="91"/>
      <c r="AY527" s="91"/>
    </row>
    <row r="528">
      <c r="A528" s="91"/>
      <c r="B528" s="91"/>
      <c r="C528" s="91"/>
      <c r="D528" s="91"/>
      <c r="E528" s="91"/>
      <c r="F528" s="91"/>
      <c r="G528" s="91"/>
      <c r="H528" s="93"/>
      <c r="I528" s="91"/>
      <c r="J528" s="91"/>
      <c r="K528" s="91"/>
      <c r="L528" s="91"/>
      <c r="M528" s="91"/>
      <c r="N528" s="91"/>
      <c r="O528" s="91"/>
      <c r="P528" s="91"/>
      <c r="Q528" s="91"/>
      <c r="R528" s="91"/>
      <c r="S528" s="91"/>
      <c r="T528" s="91"/>
      <c r="U528" s="91"/>
      <c r="V528" s="91"/>
      <c r="W528" s="91"/>
      <c r="X528" s="91"/>
      <c r="Y528" s="91"/>
      <c r="Z528" s="93"/>
      <c r="AA528" s="91"/>
      <c r="AB528" s="91"/>
      <c r="AC528" s="91"/>
      <c r="AD528" s="91"/>
      <c r="AE528" s="91"/>
      <c r="AF528" s="128"/>
      <c r="AG528" s="93"/>
      <c r="AH528" s="91"/>
      <c r="AI528" s="91"/>
      <c r="AJ528" s="91"/>
      <c r="AK528" s="91"/>
      <c r="AL528" s="91"/>
      <c r="AM528" s="91"/>
      <c r="AN528" s="91"/>
      <c r="AO528" s="91"/>
      <c r="AP528" s="91"/>
      <c r="AQ528" s="91"/>
      <c r="AR528" s="91"/>
      <c r="AS528" s="91"/>
      <c r="AT528" s="91"/>
      <c r="AU528" s="91"/>
      <c r="AV528" s="91"/>
      <c r="AW528" s="91"/>
      <c r="AX528" s="91"/>
      <c r="AY528" s="91"/>
    </row>
    <row r="529">
      <c r="A529" s="91"/>
      <c r="B529" s="91"/>
      <c r="C529" s="91"/>
      <c r="D529" s="91"/>
      <c r="E529" s="91"/>
      <c r="F529" s="91"/>
      <c r="G529" s="91"/>
      <c r="H529" s="93"/>
      <c r="I529" s="91"/>
      <c r="J529" s="91"/>
      <c r="K529" s="91"/>
      <c r="L529" s="91"/>
      <c r="M529" s="91"/>
      <c r="N529" s="91"/>
      <c r="O529" s="91"/>
      <c r="P529" s="91"/>
      <c r="Q529" s="91"/>
      <c r="R529" s="91"/>
      <c r="S529" s="91"/>
      <c r="T529" s="91"/>
      <c r="U529" s="91"/>
      <c r="V529" s="91"/>
      <c r="W529" s="91"/>
      <c r="X529" s="91"/>
      <c r="Y529" s="91"/>
      <c r="Z529" s="93"/>
      <c r="AA529" s="91"/>
      <c r="AB529" s="91"/>
      <c r="AC529" s="91"/>
      <c r="AD529" s="91"/>
      <c r="AE529" s="91"/>
      <c r="AF529" s="128"/>
      <c r="AG529" s="93"/>
      <c r="AH529" s="91"/>
      <c r="AI529" s="91"/>
      <c r="AJ529" s="91"/>
      <c r="AK529" s="91"/>
      <c r="AL529" s="91"/>
      <c r="AM529" s="91"/>
      <c r="AN529" s="91"/>
      <c r="AO529" s="91"/>
      <c r="AP529" s="91"/>
      <c r="AQ529" s="91"/>
      <c r="AR529" s="91"/>
      <c r="AS529" s="91"/>
      <c r="AT529" s="91"/>
      <c r="AU529" s="91"/>
      <c r="AV529" s="91"/>
      <c r="AW529" s="91"/>
      <c r="AX529" s="91"/>
      <c r="AY529" s="91"/>
    </row>
    <row r="530">
      <c r="A530" s="91"/>
      <c r="B530" s="91"/>
      <c r="C530" s="91"/>
      <c r="D530" s="91"/>
      <c r="E530" s="91"/>
      <c r="F530" s="91"/>
      <c r="G530" s="91"/>
      <c r="H530" s="93"/>
      <c r="I530" s="91"/>
      <c r="J530" s="91"/>
      <c r="K530" s="91"/>
      <c r="L530" s="91"/>
      <c r="M530" s="91"/>
      <c r="N530" s="91"/>
      <c r="O530" s="91"/>
      <c r="P530" s="91"/>
      <c r="Q530" s="91"/>
      <c r="R530" s="91"/>
      <c r="S530" s="91"/>
      <c r="T530" s="91"/>
      <c r="U530" s="91"/>
      <c r="V530" s="91"/>
      <c r="W530" s="91"/>
      <c r="X530" s="91"/>
      <c r="Y530" s="91"/>
      <c r="Z530" s="93"/>
      <c r="AA530" s="91"/>
      <c r="AB530" s="91"/>
      <c r="AC530" s="91"/>
      <c r="AD530" s="91"/>
      <c r="AE530" s="91"/>
      <c r="AF530" s="128"/>
      <c r="AG530" s="93"/>
      <c r="AH530" s="91"/>
      <c r="AI530" s="91"/>
      <c r="AJ530" s="91"/>
      <c r="AK530" s="91"/>
      <c r="AL530" s="91"/>
      <c r="AM530" s="91"/>
      <c r="AN530" s="91"/>
      <c r="AO530" s="91"/>
      <c r="AP530" s="91"/>
      <c r="AQ530" s="91"/>
      <c r="AR530" s="91"/>
      <c r="AS530" s="91"/>
      <c r="AT530" s="91"/>
      <c r="AU530" s="91"/>
      <c r="AV530" s="91"/>
      <c r="AW530" s="91"/>
      <c r="AX530" s="91"/>
      <c r="AY530" s="91"/>
    </row>
    <row r="531">
      <c r="A531" s="91"/>
      <c r="B531" s="91"/>
      <c r="C531" s="91"/>
      <c r="D531" s="91"/>
      <c r="E531" s="91"/>
      <c r="F531" s="91"/>
      <c r="G531" s="91"/>
      <c r="H531" s="93"/>
      <c r="I531" s="91"/>
      <c r="J531" s="91"/>
      <c r="K531" s="91"/>
      <c r="L531" s="91"/>
      <c r="M531" s="91"/>
      <c r="N531" s="91"/>
      <c r="O531" s="91"/>
      <c r="P531" s="91"/>
      <c r="Q531" s="91"/>
      <c r="R531" s="91"/>
      <c r="S531" s="91"/>
      <c r="T531" s="91"/>
      <c r="U531" s="91"/>
      <c r="V531" s="91"/>
      <c r="W531" s="91"/>
      <c r="X531" s="91"/>
      <c r="Y531" s="91"/>
      <c r="Z531" s="93"/>
      <c r="AA531" s="91"/>
      <c r="AB531" s="91"/>
      <c r="AC531" s="91"/>
      <c r="AD531" s="91"/>
      <c r="AE531" s="91"/>
      <c r="AF531" s="128"/>
      <c r="AG531" s="93"/>
      <c r="AH531" s="91"/>
      <c r="AI531" s="91"/>
      <c r="AJ531" s="91"/>
      <c r="AK531" s="91"/>
      <c r="AL531" s="91"/>
      <c r="AM531" s="91"/>
      <c r="AN531" s="91"/>
      <c r="AO531" s="91"/>
      <c r="AP531" s="91"/>
      <c r="AQ531" s="91"/>
      <c r="AR531" s="91"/>
      <c r="AS531" s="91"/>
      <c r="AT531" s="91"/>
      <c r="AU531" s="91"/>
      <c r="AV531" s="91"/>
      <c r="AW531" s="91"/>
      <c r="AX531" s="91"/>
      <c r="AY531" s="91"/>
    </row>
    <row r="532">
      <c r="A532" s="91"/>
      <c r="B532" s="91"/>
      <c r="C532" s="91"/>
      <c r="D532" s="91"/>
      <c r="E532" s="91"/>
      <c r="F532" s="91"/>
      <c r="G532" s="91"/>
      <c r="H532" s="93"/>
      <c r="I532" s="91"/>
      <c r="J532" s="91"/>
      <c r="K532" s="91"/>
      <c r="L532" s="91"/>
      <c r="M532" s="91"/>
      <c r="N532" s="91"/>
      <c r="O532" s="91"/>
      <c r="P532" s="91"/>
      <c r="Q532" s="91"/>
      <c r="R532" s="91"/>
      <c r="S532" s="91"/>
      <c r="T532" s="91"/>
      <c r="U532" s="91"/>
      <c r="V532" s="91"/>
      <c r="W532" s="91"/>
      <c r="X532" s="91"/>
      <c r="Y532" s="91"/>
      <c r="Z532" s="93"/>
      <c r="AA532" s="91"/>
      <c r="AB532" s="91"/>
      <c r="AC532" s="91"/>
      <c r="AD532" s="91"/>
      <c r="AE532" s="91"/>
      <c r="AF532" s="128"/>
      <c r="AG532" s="93"/>
      <c r="AH532" s="91"/>
      <c r="AI532" s="91"/>
      <c r="AJ532" s="91"/>
      <c r="AK532" s="91"/>
      <c r="AL532" s="91"/>
      <c r="AM532" s="91"/>
      <c r="AN532" s="91"/>
      <c r="AO532" s="91"/>
      <c r="AP532" s="91"/>
      <c r="AQ532" s="91"/>
      <c r="AR532" s="91"/>
      <c r="AS532" s="91"/>
      <c r="AT532" s="91"/>
      <c r="AU532" s="91"/>
      <c r="AV532" s="91"/>
      <c r="AW532" s="91"/>
      <c r="AX532" s="91"/>
      <c r="AY532" s="91"/>
    </row>
    <row r="533">
      <c r="A533" s="91"/>
      <c r="B533" s="91"/>
      <c r="C533" s="91"/>
      <c r="D533" s="91"/>
      <c r="E533" s="91"/>
      <c r="F533" s="91"/>
      <c r="G533" s="91"/>
      <c r="H533" s="93"/>
      <c r="I533" s="91"/>
      <c r="J533" s="91"/>
      <c r="K533" s="91"/>
      <c r="L533" s="91"/>
      <c r="M533" s="91"/>
      <c r="N533" s="91"/>
      <c r="O533" s="91"/>
      <c r="P533" s="91"/>
      <c r="Q533" s="91"/>
      <c r="R533" s="91"/>
      <c r="S533" s="91"/>
      <c r="T533" s="91"/>
      <c r="U533" s="91"/>
      <c r="V533" s="91"/>
      <c r="W533" s="91"/>
      <c r="X533" s="91"/>
      <c r="Y533" s="91"/>
      <c r="Z533" s="93"/>
      <c r="AA533" s="91"/>
      <c r="AB533" s="91"/>
      <c r="AC533" s="91"/>
      <c r="AD533" s="91"/>
      <c r="AE533" s="91"/>
      <c r="AF533" s="128"/>
      <c r="AG533" s="93"/>
      <c r="AH533" s="91"/>
      <c r="AI533" s="91"/>
      <c r="AJ533" s="91"/>
      <c r="AK533" s="91"/>
      <c r="AL533" s="91"/>
      <c r="AM533" s="91"/>
      <c r="AN533" s="91"/>
      <c r="AO533" s="91"/>
      <c r="AP533" s="91"/>
      <c r="AQ533" s="91"/>
      <c r="AR533" s="91"/>
      <c r="AS533" s="91"/>
      <c r="AT533" s="91"/>
      <c r="AU533" s="91"/>
      <c r="AV533" s="91"/>
      <c r="AW533" s="91"/>
      <c r="AX533" s="91"/>
      <c r="AY533" s="91"/>
    </row>
    <row r="534">
      <c r="A534" s="91"/>
      <c r="B534" s="91"/>
      <c r="C534" s="91"/>
      <c r="D534" s="91"/>
      <c r="E534" s="91"/>
      <c r="F534" s="91"/>
      <c r="G534" s="91"/>
      <c r="H534" s="93"/>
      <c r="I534" s="91"/>
      <c r="J534" s="91"/>
      <c r="K534" s="91"/>
      <c r="L534" s="91"/>
      <c r="M534" s="91"/>
      <c r="N534" s="91"/>
      <c r="O534" s="91"/>
      <c r="P534" s="91"/>
      <c r="Q534" s="91"/>
      <c r="R534" s="91"/>
      <c r="S534" s="91"/>
      <c r="T534" s="91"/>
      <c r="U534" s="91"/>
      <c r="V534" s="91"/>
      <c r="W534" s="91"/>
      <c r="X534" s="91"/>
      <c r="Y534" s="91"/>
      <c r="Z534" s="93"/>
      <c r="AA534" s="91"/>
      <c r="AB534" s="91"/>
      <c r="AC534" s="91"/>
      <c r="AD534" s="91"/>
      <c r="AE534" s="91"/>
      <c r="AF534" s="128"/>
      <c r="AG534" s="93"/>
      <c r="AH534" s="91"/>
      <c r="AI534" s="91"/>
      <c r="AJ534" s="91"/>
      <c r="AK534" s="91"/>
      <c r="AL534" s="91"/>
      <c r="AM534" s="91"/>
      <c r="AN534" s="91"/>
      <c r="AO534" s="91"/>
      <c r="AP534" s="91"/>
      <c r="AQ534" s="91"/>
      <c r="AR534" s="91"/>
      <c r="AS534" s="91"/>
      <c r="AT534" s="91"/>
      <c r="AU534" s="91"/>
      <c r="AV534" s="91"/>
      <c r="AW534" s="91"/>
      <c r="AX534" s="91"/>
      <c r="AY534" s="91"/>
    </row>
    <row r="535">
      <c r="A535" s="91"/>
      <c r="B535" s="91"/>
      <c r="C535" s="91"/>
      <c r="D535" s="91"/>
      <c r="E535" s="91"/>
      <c r="F535" s="91"/>
      <c r="G535" s="91"/>
      <c r="H535" s="93"/>
      <c r="I535" s="91"/>
      <c r="J535" s="91"/>
      <c r="K535" s="91"/>
      <c r="L535" s="91"/>
      <c r="M535" s="91"/>
      <c r="N535" s="91"/>
      <c r="O535" s="91"/>
      <c r="P535" s="91"/>
      <c r="Q535" s="91"/>
      <c r="R535" s="91"/>
      <c r="S535" s="91"/>
      <c r="T535" s="91"/>
      <c r="U535" s="91"/>
      <c r="V535" s="91"/>
      <c r="W535" s="91"/>
      <c r="X535" s="91"/>
      <c r="Y535" s="91"/>
      <c r="Z535" s="93"/>
      <c r="AA535" s="91"/>
      <c r="AB535" s="91"/>
      <c r="AC535" s="91"/>
      <c r="AD535" s="91"/>
      <c r="AE535" s="91"/>
      <c r="AF535" s="128"/>
      <c r="AG535" s="93"/>
      <c r="AH535" s="91"/>
      <c r="AI535" s="91"/>
      <c r="AJ535" s="91"/>
      <c r="AK535" s="91"/>
      <c r="AL535" s="91"/>
      <c r="AM535" s="91"/>
      <c r="AN535" s="91"/>
      <c r="AO535" s="91"/>
      <c r="AP535" s="91"/>
      <c r="AQ535" s="91"/>
      <c r="AR535" s="91"/>
      <c r="AS535" s="91"/>
      <c r="AT535" s="91"/>
      <c r="AU535" s="91"/>
      <c r="AV535" s="91"/>
      <c r="AW535" s="91"/>
      <c r="AX535" s="91"/>
      <c r="AY535" s="91"/>
    </row>
    <row r="536">
      <c r="A536" s="91"/>
      <c r="B536" s="91"/>
      <c r="C536" s="91"/>
      <c r="D536" s="91"/>
      <c r="E536" s="91"/>
      <c r="F536" s="91"/>
      <c r="G536" s="91"/>
      <c r="H536" s="93"/>
      <c r="I536" s="91"/>
      <c r="J536" s="91"/>
      <c r="K536" s="91"/>
      <c r="L536" s="91"/>
      <c r="M536" s="91"/>
      <c r="N536" s="91"/>
      <c r="O536" s="91"/>
      <c r="P536" s="91"/>
      <c r="Q536" s="91"/>
      <c r="R536" s="91"/>
      <c r="S536" s="91"/>
      <c r="T536" s="91"/>
      <c r="U536" s="91"/>
      <c r="V536" s="91"/>
      <c r="W536" s="91"/>
      <c r="X536" s="91"/>
      <c r="Y536" s="91"/>
      <c r="Z536" s="93"/>
      <c r="AA536" s="91"/>
      <c r="AB536" s="91"/>
      <c r="AC536" s="91"/>
      <c r="AD536" s="91"/>
      <c r="AE536" s="91"/>
      <c r="AF536" s="128"/>
      <c r="AG536" s="93"/>
      <c r="AH536" s="91"/>
      <c r="AI536" s="91"/>
      <c r="AJ536" s="91"/>
      <c r="AK536" s="91"/>
      <c r="AL536" s="91"/>
      <c r="AM536" s="91"/>
      <c r="AN536" s="91"/>
      <c r="AO536" s="91"/>
      <c r="AP536" s="91"/>
      <c r="AQ536" s="91"/>
      <c r="AR536" s="91"/>
      <c r="AS536" s="91"/>
      <c r="AT536" s="91"/>
      <c r="AU536" s="91"/>
      <c r="AV536" s="91"/>
      <c r="AW536" s="91"/>
      <c r="AX536" s="91"/>
      <c r="AY536" s="91"/>
    </row>
    <row r="537">
      <c r="A537" s="91"/>
      <c r="B537" s="91"/>
      <c r="C537" s="91"/>
      <c r="D537" s="91"/>
      <c r="E537" s="91"/>
      <c r="F537" s="91"/>
      <c r="G537" s="91"/>
      <c r="H537" s="93"/>
      <c r="I537" s="91"/>
      <c r="J537" s="91"/>
      <c r="K537" s="91"/>
      <c r="L537" s="91"/>
      <c r="M537" s="91"/>
      <c r="N537" s="91"/>
      <c r="O537" s="91"/>
      <c r="P537" s="91"/>
      <c r="Q537" s="91"/>
      <c r="R537" s="91"/>
      <c r="S537" s="91"/>
      <c r="T537" s="91"/>
      <c r="U537" s="91"/>
      <c r="V537" s="91"/>
      <c r="W537" s="91"/>
      <c r="X537" s="91"/>
      <c r="Y537" s="91"/>
      <c r="Z537" s="93"/>
      <c r="AA537" s="91"/>
      <c r="AB537" s="91"/>
      <c r="AC537" s="91"/>
      <c r="AD537" s="91"/>
      <c r="AE537" s="91"/>
      <c r="AF537" s="128"/>
      <c r="AG537" s="93"/>
      <c r="AH537" s="91"/>
      <c r="AI537" s="91"/>
      <c r="AJ537" s="91"/>
      <c r="AK537" s="91"/>
      <c r="AL537" s="91"/>
      <c r="AM537" s="91"/>
      <c r="AN537" s="91"/>
      <c r="AO537" s="91"/>
      <c r="AP537" s="91"/>
      <c r="AQ537" s="91"/>
      <c r="AR537" s="91"/>
      <c r="AS537" s="91"/>
      <c r="AT537" s="91"/>
      <c r="AU537" s="91"/>
      <c r="AV537" s="91"/>
      <c r="AW537" s="91"/>
      <c r="AX537" s="91"/>
      <c r="AY537" s="91"/>
    </row>
    <row r="538">
      <c r="A538" s="91"/>
      <c r="B538" s="91"/>
      <c r="C538" s="91"/>
      <c r="D538" s="91"/>
      <c r="E538" s="91"/>
      <c r="F538" s="91"/>
      <c r="G538" s="91"/>
      <c r="H538" s="93"/>
      <c r="I538" s="91"/>
      <c r="J538" s="91"/>
      <c r="K538" s="91"/>
      <c r="L538" s="91"/>
      <c r="M538" s="91"/>
      <c r="N538" s="91"/>
      <c r="O538" s="91"/>
      <c r="P538" s="91"/>
      <c r="Q538" s="91"/>
      <c r="R538" s="91"/>
      <c r="S538" s="91"/>
      <c r="T538" s="91"/>
      <c r="U538" s="91"/>
      <c r="V538" s="91"/>
      <c r="W538" s="91"/>
      <c r="X538" s="91"/>
      <c r="Y538" s="91"/>
      <c r="Z538" s="93"/>
      <c r="AA538" s="91"/>
      <c r="AB538" s="91"/>
      <c r="AC538" s="91"/>
      <c r="AD538" s="91"/>
      <c r="AE538" s="91"/>
      <c r="AF538" s="128"/>
      <c r="AG538" s="93"/>
      <c r="AH538" s="91"/>
      <c r="AI538" s="91"/>
      <c r="AJ538" s="91"/>
      <c r="AK538" s="91"/>
      <c r="AL538" s="91"/>
      <c r="AM538" s="91"/>
      <c r="AN538" s="91"/>
      <c r="AO538" s="91"/>
      <c r="AP538" s="91"/>
      <c r="AQ538" s="91"/>
      <c r="AR538" s="91"/>
      <c r="AS538" s="91"/>
      <c r="AT538" s="91"/>
      <c r="AU538" s="91"/>
      <c r="AV538" s="91"/>
      <c r="AW538" s="91"/>
      <c r="AX538" s="91"/>
      <c r="AY538" s="91"/>
    </row>
    <row r="539">
      <c r="A539" s="91"/>
      <c r="B539" s="91"/>
      <c r="C539" s="91"/>
      <c r="D539" s="91"/>
      <c r="E539" s="91"/>
      <c r="F539" s="91"/>
      <c r="G539" s="91"/>
      <c r="H539" s="93"/>
      <c r="I539" s="91"/>
      <c r="J539" s="91"/>
      <c r="K539" s="91"/>
      <c r="L539" s="91"/>
      <c r="M539" s="91"/>
      <c r="N539" s="91"/>
      <c r="O539" s="91"/>
      <c r="P539" s="91"/>
      <c r="Q539" s="91"/>
      <c r="R539" s="91"/>
      <c r="S539" s="91"/>
      <c r="T539" s="91"/>
      <c r="U539" s="91"/>
      <c r="V539" s="91"/>
      <c r="W539" s="91"/>
      <c r="X539" s="91"/>
      <c r="Y539" s="91"/>
      <c r="Z539" s="93"/>
      <c r="AA539" s="91"/>
      <c r="AB539" s="91"/>
      <c r="AC539" s="91"/>
      <c r="AD539" s="91"/>
      <c r="AE539" s="91"/>
      <c r="AF539" s="128"/>
      <c r="AG539" s="93"/>
      <c r="AH539" s="91"/>
      <c r="AI539" s="91"/>
      <c r="AJ539" s="91"/>
      <c r="AK539" s="91"/>
      <c r="AL539" s="91"/>
      <c r="AM539" s="91"/>
      <c r="AN539" s="91"/>
      <c r="AO539" s="91"/>
      <c r="AP539" s="91"/>
      <c r="AQ539" s="91"/>
      <c r="AR539" s="91"/>
      <c r="AS539" s="91"/>
      <c r="AT539" s="91"/>
      <c r="AU539" s="91"/>
      <c r="AV539" s="91"/>
      <c r="AW539" s="91"/>
      <c r="AX539" s="91"/>
      <c r="AY539" s="91"/>
    </row>
    <row r="540">
      <c r="A540" s="91"/>
      <c r="B540" s="91"/>
      <c r="C540" s="91"/>
      <c r="D540" s="91"/>
      <c r="E540" s="91"/>
      <c r="F540" s="91"/>
      <c r="G540" s="91"/>
      <c r="H540" s="93"/>
      <c r="I540" s="91"/>
      <c r="J540" s="91"/>
      <c r="K540" s="91"/>
      <c r="L540" s="91"/>
      <c r="M540" s="91"/>
      <c r="N540" s="91"/>
      <c r="O540" s="91"/>
      <c r="P540" s="91"/>
      <c r="Q540" s="91"/>
      <c r="R540" s="91"/>
      <c r="S540" s="91"/>
      <c r="T540" s="91"/>
      <c r="U540" s="91"/>
      <c r="V540" s="91"/>
      <c r="W540" s="91"/>
      <c r="X540" s="91"/>
      <c r="Y540" s="91"/>
      <c r="Z540" s="93"/>
      <c r="AA540" s="91"/>
      <c r="AB540" s="91"/>
      <c r="AC540" s="91"/>
      <c r="AD540" s="91"/>
      <c r="AE540" s="91"/>
      <c r="AF540" s="128"/>
      <c r="AG540" s="93"/>
      <c r="AH540" s="91"/>
      <c r="AI540" s="91"/>
      <c r="AJ540" s="91"/>
      <c r="AK540" s="91"/>
      <c r="AL540" s="91"/>
      <c r="AM540" s="91"/>
      <c r="AN540" s="91"/>
      <c r="AO540" s="91"/>
      <c r="AP540" s="91"/>
      <c r="AQ540" s="91"/>
      <c r="AR540" s="91"/>
      <c r="AS540" s="91"/>
      <c r="AT540" s="91"/>
      <c r="AU540" s="91"/>
      <c r="AV540" s="91"/>
      <c r="AW540" s="91"/>
      <c r="AX540" s="91"/>
      <c r="AY540" s="91"/>
    </row>
    <row r="541">
      <c r="A541" s="91"/>
      <c r="B541" s="91"/>
      <c r="C541" s="91"/>
      <c r="D541" s="91"/>
      <c r="E541" s="91"/>
      <c r="F541" s="91"/>
      <c r="G541" s="91"/>
      <c r="H541" s="93"/>
      <c r="I541" s="91"/>
      <c r="J541" s="91"/>
      <c r="K541" s="91"/>
      <c r="L541" s="91"/>
      <c r="M541" s="91"/>
      <c r="N541" s="91"/>
      <c r="O541" s="91"/>
      <c r="P541" s="91"/>
      <c r="Q541" s="91"/>
      <c r="R541" s="91"/>
      <c r="S541" s="91"/>
      <c r="T541" s="91"/>
      <c r="U541" s="91"/>
      <c r="V541" s="91"/>
      <c r="W541" s="91"/>
      <c r="X541" s="91"/>
      <c r="Y541" s="91"/>
      <c r="Z541" s="93"/>
      <c r="AA541" s="91"/>
      <c r="AB541" s="91"/>
      <c r="AC541" s="91"/>
      <c r="AD541" s="91"/>
      <c r="AE541" s="91"/>
      <c r="AF541" s="128"/>
      <c r="AG541" s="93"/>
      <c r="AH541" s="91"/>
      <c r="AI541" s="91"/>
      <c r="AJ541" s="91"/>
      <c r="AK541" s="91"/>
      <c r="AL541" s="91"/>
      <c r="AM541" s="91"/>
      <c r="AN541" s="91"/>
      <c r="AO541" s="91"/>
      <c r="AP541" s="91"/>
      <c r="AQ541" s="91"/>
      <c r="AR541" s="91"/>
      <c r="AS541" s="91"/>
      <c r="AT541" s="91"/>
      <c r="AU541" s="91"/>
      <c r="AV541" s="91"/>
      <c r="AW541" s="91"/>
      <c r="AX541" s="91"/>
      <c r="AY541" s="91"/>
    </row>
    <row r="542">
      <c r="A542" s="91"/>
      <c r="B542" s="91"/>
      <c r="C542" s="91"/>
      <c r="D542" s="91"/>
      <c r="E542" s="91"/>
      <c r="F542" s="91"/>
      <c r="G542" s="91"/>
      <c r="H542" s="93"/>
      <c r="I542" s="91"/>
      <c r="J542" s="91"/>
      <c r="K542" s="91"/>
      <c r="L542" s="91"/>
      <c r="M542" s="91"/>
      <c r="N542" s="91"/>
      <c r="O542" s="91"/>
      <c r="P542" s="91"/>
      <c r="Q542" s="91"/>
      <c r="R542" s="91"/>
      <c r="S542" s="91"/>
      <c r="T542" s="91"/>
      <c r="U542" s="91"/>
      <c r="V542" s="91"/>
      <c r="W542" s="91"/>
      <c r="X542" s="91"/>
      <c r="Y542" s="91"/>
      <c r="Z542" s="93"/>
      <c r="AA542" s="91"/>
      <c r="AB542" s="91"/>
      <c r="AC542" s="91"/>
      <c r="AD542" s="91"/>
      <c r="AE542" s="91"/>
      <c r="AF542" s="128"/>
      <c r="AG542" s="93"/>
      <c r="AH542" s="91"/>
      <c r="AI542" s="91"/>
      <c r="AJ542" s="91"/>
      <c r="AK542" s="91"/>
      <c r="AL542" s="91"/>
      <c r="AM542" s="91"/>
      <c r="AN542" s="91"/>
      <c r="AO542" s="91"/>
      <c r="AP542" s="91"/>
      <c r="AQ542" s="91"/>
      <c r="AR542" s="91"/>
      <c r="AS542" s="91"/>
      <c r="AT542" s="91"/>
      <c r="AU542" s="91"/>
      <c r="AV542" s="91"/>
      <c r="AW542" s="91"/>
      <c r="AX542" s="91"/>
      <c r="AY542" s="91"/>
    </row>
    <row r="543">
      <c r="A543" s="91"/>
      <c r="B543" s="91"/>
      <c r="C543" s="91"/>
      <c r="D543" s="91"/>
      <c r="E543" s="91"/>
      <c r="F543" s="91"/>
      <c r="G543" s="91"/>
      <c r="H543" s="93"/>
      <c r="I543" s="91"/>
      <c r="J543" s="91"/>
      <c r="K543" s="91"/>
      <c r="L543" s="91"/>
      <c r="M543" s="91"/>
      <c r="N543" s="91"/>
      <c r="O543" s="91"/>
      <c r="P543" s="91"/>
      <c r="Q543" s="91"/>
      <c r="R543" s="91"/>
      <c r="S543" s="91"/>
      <c r="T543" s="91"/>
      <c r="U543" s="91"/>
      <c r="V543" s="91"/>
      <c r="W543" s="91"/>
      <c r="X543" s="91"/>
      <c r="Y543" s="91"/>
      <c r="Z543" s="93"/>
      <c r="AA543" s="91"/>
      <c r="AB543" s="91"/>
      <c r="AC543" s="91"/>
      <c r="AD543" s="91"/>
      <c r="AE543" s="91"/>
      <c r="AF543" s="128"/>
      <c r="AG543" s="93"/>
      <c r="AH543" s="91"/>
      <c r="AI543" s="91"/>
      <c r="AJ543" s="91"/>
      <c r="AK543" s="91"/>
      <c r="AL543" s="91"/>
      <c r="AM543" s="91"/>
      <c r="AN543" s="91"/>
      <c r="AO543" s="91"/>
      <c r="AP543" s="91"/>
      <c r="AQ543" s="91"/>
      <c r="AR543" s="91"/>
      <c r="AS543" s="91"/>
      <c r="AT543" s="91"/>
      <c r="AU543" s="91"/>
      <c r="AV543" s="91"/>
      <c r="AW543" s="91"/>
      <c r="AX543" s="91"/>
      <c r="AY543" s="91"/>
    </row>
    <row r="544">
      <c r="A544" s="91"/>
      <c r="B544" s="91"/>
      <c r="C544" s="91"/>
      <c r="D544" s="91"/>
      <c r="E544" s="91"/>
      <c r="F544" s="91"/>
      <c r="G544" s="91"/>
      <c r="H544" s="93"/>
      <c r="I544" s="91"/>
      <c r="J544" s="91"/>
      <c r="K544" s="91"/>
      <c r="L544" s="91"/>
      <c r="M544" s="91"/>
      <c r="N544" s="91"/>
      <c r="O544" s="91"/>
      <c r="P544" s="91"/>
      <c r="Q544" s="91"/>
      <c r="R544" s="91"/>
      <c r="S544" s="91"/>
      <c r="T544" s="91"/>
      <c r="U544" s="91"/>
      <c r="V544" s="91"/>
      <c r="W544" s="91"/>
      <c r="X544" s="91"/>
      <c r="Y544" s="91"/>
      <c r="Z544" s="93"/>
      <c r="AA544" s="91"/>
      <c r="AB544" s="91"/>
      <c r="AC544" s="91"/>
      <c r="AD544" s="91"/>
      <c r="AE544" s="91"/>
      <c r="AF544" s="128"/>
      <c r="AG544" s="93"/>
      <c r="AH544" s="91"/>
      <c r="AI544" s="91"/>
      <c r="AJ544" s="91"/>
      <c r="AK544" s="91"/>
      <c r="AL544" s="91"/>
      <c r="AM544" s="91"/>
      <c r="AN544" s="91"/>
      <c r="AO544" s="91"/>
      <c r="AP544" s="91"/>
      <c r="AQ544" s="91"/>
      <c r="AR544" s="91"/>
      <c r="AS544" s="91"/>
      <c r="AT544" s="91"/>
      <c r="AU544" s="91"/>
      <c r="AV544" s="91"/>
      <c r="AW544" s="91"/>
      <c r="AX544" s="91"/>
      <c r="AY544" s="91"/>
    </row>
    <row r="545">
      <c r="A545" s="91"/>
      <c r="B545" s="91"/>
      <c r="C545" s="91"/>
      <c r="D545" s="91"/>
      <c r="E545" s="91"/>
      <c r="F545" s="91"/>
      <c r="G545" s="91"/>
      <c r="H545" s="93"/>
      <c r="I545" s="91"/>
      <c r="J545" s="91"/>
      <c r="K545" s="91"/>
      <c r="L545" s="91"/>
      <c r="M545" s="91"/>
      <c r="N545" s="91"/>
      <c r="O545" s="91"/>
      <c r="P545" s="91"/>
      <c r="Q545" s="91"/>
      <c r="R545" s="91"/>
      <c r="S545" s="91"/>
      <c r="T545" s="91"/>
      <c r="U545" s="91"/>
      <c r="V545" s="91"/>
      <c r="W545" s="91"/>
      <c r="X545" s="91"/>
      <c r="Y545" s="91"/>
      <c r="Z545" s="93"/>
      <c r="AA545" s="91"/>
      <c r="AB545" s="91"/>
      <c r="AC545" s="91"/>
      <c r="AD545" s="91"/>
      <c r="AE545" s="91"/>
      <c r="AF545" s="128"/>
      <c r="AG545" s="93"/>
      <c r="AH545" s="91"/>
      <c r="AI545" s="91"/>
      <c r="AJ545" s="91"/>
      <c r="AK545" s="91"/>
      <c r="AL545" s="91"/>
      <c r="AM545" s="91"/>
      <c r="AN545" s="91"/>
      <c r="AO545" s="91"/>
      <c r="AP545" s="91"/>
      <c r="AQ545" s="91"/>
      <c r="AR545" s="91"/>
      <c r="AS545" s="91"/>
      <c r="AT545" s="91"/>
      <c r="AU545" s="91"/>
      <c r="AV545" s="91"/>
      <c r="AW545" s="91"/>
      <c r="AX545" s="91"/>
      <c r="AY545" s="91"/>
    </row>
    <row r="546">
      <c r="A546" s="91"/>
      <c r="B546" s="91"/>
      <c r="C546" s="91"/>
      <c r="D546" s="91"/>
      <c r="E546" s="91"/>
      <c r="F546" s="91"/>
      <c r="G546" s="91"/>
      <c r="H546" s="93"/>
      <c r="I546" s="91"/>
      <c r="J546" s="91"/>
      <c r="K546" s="91"/>
      <c r="L546" s="91"/>
      <c r="M546" s="91"/>
      <c r="N546" s="91"/>
      <c r="O546" s="91"/>
      <c r="P546" s="91"/>
      <c r="Q546" s="91"/>
      <c r="R546" s="91"/>
      <c r="S546" s="91"/>
      <c r="T546" s="91"/>
      <c r="U546" s="91"/>
      <c r="V546" s="91"/>
      <c r="W546" s="91"/>
      <c r="X546" s="91"/>
      <c r="Y546" s="91"/>
      <c r="Z546" s="93"/>
      <c r="AA546" s="91"/>
      <c r="AB546" s="91"/>
      <c r="AC546" s="91"/>
      <c r="AD546" s="91"/>
      <c r="AE546" s="91"/>
      <c r="AF546" s="128"/>
      <c r="AG546" s="93"/>
      <c r="AH546" s="91"/>
      <c r="AI546" s="91"/>
      <c r="AJ546" s="91"/>
      <c r="AK546" s="91"/>
      <c r="AL546" s="91"/>
      <c r="AM546" s="91"/>
      <c r="AN546" s="91"/>
      <c r="AO546" s="91"/>
      <c r="AP546" s="91"/>
      <c r="AQ546" s="91"/>
      <c r="AR546" s="91"/>
      <c r="AS546" s="91"/>
      <c r="AT546" s="91"/>
      <c r="AU546" s="91"/>
      <c r="AV546" s="91"/>
      <c r="AW546" s="91"/>
      <c r="AX546" s="91"/>
      <c r="AY546" s="91"/>
    </row>
    <row r="547">
      <c r="A547" s="91"/>
      <c r="B547" s="91"/>
      <c r="C547" s="91"/>
      <c r="D547" s="91"/>
      <c r="E547" s="91"/>
      <c r="F547" s="91"/>
      <c r="G547" s="91"/>
      <c r="H547" s="93"/>
      <c r="I547" s="91"/>
      <c r="J547" s="91"/>
      <c r="K547" s="91"/>
      <c r="L547" s="91"/>
      <c r="M547" s="91"/>
      <c r="N547" s="91"/>
      <c r="O547" s="91"/>
      <c r="P547" s="91"/>
      <c r="Q547" s="91"/>
      <c r="R547" s="91"/>
      <c r="S547" s="91"/>
      <c r="T547" s="91"/>
      <c r="U547" s="91"/>
      <c r="V547" s="91"/>
      <c r="W547" s="91"/>
      <c r="X547" s="91"/>
      <c r="Y547" s="91"/>
      <c r="Z547" s="93"/>
      <c r="AA547" s="91"/>
      <c r="AB547" s="91"/>
      <c r="AC547" s="91"/>
      <c r="AD547" s="91"/>
      <c r="AE547" s="91"/>
      <c r="AF547" s="128"/>
      <c r="AG547" s="93"/>
      <c r="AH547" s="91"/>
      <c r="AI547" s="91"/>
      <c r="AJ547" s="91"/>
      <c r="AK547" s="91"/>
      <c r="AL547" s="91"/>
      <c r="AM547" s="91"/>
      <c r="AN547" s="91"/>
      <c r="AO547" s="91"/>
      <c r="AP547" s="91"/>
      <c r="AQ547" s="91"/>
      <c r="AR547" s="91"/>
      <c r="AS547" s="91"/>
      <c r="AT547" s="91"/>
      <c r="AU547" s="91"/>
      <c r="AV547" s="91"/>
      <c r="AW547" s="91"/>
      <c r="AX547" s="91"/>
      <c r="AY547" s="91"/>
    </row>
    <row r="548">
      <c r="A548" s="91"/>
      <c r="B548" s="91"/>
      <c r="C548" s="91"/>
      <c r="D548" s="91"/>
      <c r="E548" s="91"/>
      <c r="F548" s="91"/>
      <c r="G548" s="91"/>
      <c r="H548" s="93"/>
      <c r="I548" s="91"/>
      <c r="J548" s="91"/>
      <c r="K548" s="91"/>
      <c r="L548" s="91"/>
      <c r="M548" s="91"/>
      <c r="N548" s="91"/>
      <c r="O548" s="91"/>
      <c r="P548" s="91"/>
      <c r="Q548" s="91"/>
      <c r="R548" s="91"/>
      <c r="S548" s="91"/>
      <c r="T548" s="91"/>
      <c r="U548" s="91"/>
      <c r="V548" s="91"/>
      <c r="W548" s="91"/>
      <c r="X548" s="91"/>
      <c r="Y548" s="91"/>
      <c r="Z548" s="93"/>
      <c r="AA548" s="91"/>
      <c r="AB548" s="91"/>
      <c r="AC548" s="91"/>
      <c r="AD548" s="91"/>
      <c r="AE548" s="91"/>
      <c r="AF548" s="128"/>
      <c r="AG548" s="93"/>
      <c r="AH548" s="91"/>
      <c r="AI548" s="91"/>
      <c r="AJ548" s="91"/>
      <c r="AK548" s="91"/>
      <c r="AL548" s="91"/>
      <c r="AM548" s="91"/>
      <c r="AN548" s="91"/>
      <c r="AO548" s="91"/>
      <c r="AP548" s="91"/>
      <c r="AQ548" s="91"/>
      <c r="AR548" s="91"/>
      <c r="AS548" s="91"/>
      <c r="AT548" s="91"/>
      <c r="AU548" s="91"/>
      <c r="AV548" s="91"/>
      <c r="AW548" s="91"/>
      <c r="AX548" s="91"/>
      <c r="AY548" s="91"/>
    </row>
    <row r="549">
      <c r="A549" s="91"/>
      <c r="B549" s="91"/>
      <c r="C549" s="91"/>
      <c r="D549" s="91"/>
      <c r="E549" s="91"/>
      <c r="F549" s="91"/>
      <c r="G549" s="91"/>
      <c r="H549" s="93"/>
      <c r="I549" s="91"/>
      <c r="J549" s="91"/>
      <c r="K549" s="91"/>
      <c r="L549" s="91"/>
      <c r="M549" s="91"/>
      <c r="N549" s="91"/>
      <c r="O549" s="91"/>
      <c r="P549" s="91"/>
      <c r="Q549" s="91"/>
      <c r="R549" s="91"/>
      <c r="S549" s="91"/>
      <c r="T549" s="91"/>
      <c r="U549" s="91"/>
      <c r="V549" s="91"/>
      <c r="W549" s="91"/>
      <c r="X549" s="91"/>
      <c r="Y549" s="91"/>
      <c r="Z549" s="93"/>
      <c r="AA549" s="91"/>
      <c r="AB549" s="91"/>
      <c r="AC549" s="91"/>
      <c r="AD549" s="91"/>
      <c r="AE549" s="91"/>
      <c r="AF549" s="128"/>
      <c r="AG549" s="93"/>
      <c r="AH549" s="91"/>
      <c r="AI549" s="91"/>
      <c r="AJ549" s="91"/>
      <c r="AK549" s="91"/>
      <c r="AL549" s="91"/>
      <c r="AM549" s="91"/>
      <c r="AN549" s="91"/>
      <c r="AO549" s="91"/>
      <c r="AP549" s="91"/>
      <c r="AQ549" s="91"/>
      <c r="AR549" s="91"/>
      <c r="AS549" s="91"/>
      <c r="AT549" s="91"/>
      <c r="AU549" s="91"/>
      <c r="AV549" s="91"/>
      <c r="AW549" s="91"/>
      <c r="AX549" s="91"/>
      <c r="AY549" s="91"/>
    </row>
    <row r="550">
      <c r="A550" s="91"/>
      <c r="B550" s="91"/>
      <c r="C550" s="91"/>
      <c r="D550" s="91"/>
      <c r="E550" s="91"/>
      <c r="F550" s="91"/>
      <c r="G550" s="91"/>
      <c r="H550" s="93"/>
      <c r="I550" s="91"/>
      <c r="J550" s="91"/>
      <c r="K550" s="91"/>
      <c r="L550" s="91"/>
      <c r="M550" s="91"/>
      <c r="N550" s="91"/>
      <c r="O550" s="91"/>
      <c r="P550" s="91"/>
      <c r="Q550" s="91"/>
      <c r="R550" s="91"/>
      <c r="S550" s="91"/>
      <c r="T550" s="91"/>
      <c r="U550" s="91"/>
      <c r="V550" s="91"/>
      <c r="W550" s="91"/>
      <c r="X550" s="91"/>
      <c r="Y550" s="91"/>
      <c r="Z550" s="93"/>
      <c r="AA550" s="91"/>
      <c r="AB550" s="91"/>
      <c r="AC550" s="91"/>
      <c r="AD550" s="91"/>
      <c r="AE550" s="91"/>
      <c r="AF550" s="128"/>
      <c r="AG550" s="93"/>
      <c r="AH550" s="91"/>
      <c r="AI550" s="91"/>
      <c r="AJ550" s="91"/>
      <c r="AK550" s="91"/>
      <c r="AL550" s="91"/>
      <c r="AM550" s="91"/>
      <c r="AN550" s="91"/>
      <c r="AO550" s="91"/>
      <c r="AP550" s="91"/>
      <c r="AQ550" s="91"/>
      <c r="AR550" s="91"/>
      <c r="AS550" s="91"/>
      <c r="AT550" s="91"/>
      <c r="AU550" s="91"/>
      <c r="AV550" s="91"/>
      <c r="AW550" s="91"/>
      <c r="AX550" s="91"/>
      <c r="AY550" s="91"/>
    </row>
    <row r="551">
      <c r="A551" s="91"/>
      <c r="B551" s="91"/>
      <c r="C551" s="91"/>
      <c r="D551" s="91"/>
      <c r="E551" s="91"/>
      <c r="F551" s="91"/>
      <c r="G551" s="91"/>
      <c r="H551" s="93"/>
      <c r="I551" s="91"/>
      <c r="J551" s="91"/>
      <c r="K551" s="91"/>
      <c r="L551" s="91"/>
      <c r="M551" s="91"/>
      <c r="N551" s="91"/>
      <c r="O551" s="91"/>
      <c r="P551" s="91"/>
      <c r="Q551" s="91"/>
      <c r="R551" s="91"/>
      <c r="S551" s="91"/>
      <c r="T551" s="91"/>
      <c r="U551" s="91"/>
      <c r="V551" s="91"/>
      <c r="W551" s="91"/>
      <c r="X551" s="91"/>
      <c r="Y551" s="91"/>
      <c r="Z551" s="93"/>
      <c r="AA551" s="91"/>
      <c r="AB551" s="91"/>
      <c r="AC551" s="91"/>
      <c r="AD551" s="91"/>
      <c r="AE551" s="91"/>
      <c r="AF551" s="128"/>
      <c r="AG551" s="93"/>
      <c r="AH551" s="91"/>
      <c r="AI551" s="91"/>
      <c r="AJ551" s="91"/>
      <c r="AK551" s="91"/>
      <c r="AL551" s="91"/>
      <c r="AM551" s="91"/>
      <c r="AN551" s="91"/>
      <c r="AO551" s="91"/>
      <c r="AP551" s="91"/>
      <c r="AQ551" s="91"/>
      <c r="AR551" s="91"/>
      <c r="AS551" s="91"/>
      <c r="AT551" s="91"/>
      <c r="AU551" s="91"/>
      <c r="AV551" s="91"/>
      <c r="AW551" s="91"/>
      <c r="AX551" s="91"/>
      <c r="AY551" s="91"/>
    </row>
    <row r="552">
      <c r="A552" s="91"/>
      <c r="B552" s="91"/>
      <c r="C552" s="91"/>
      <c r="D552" s="91"/>
      <c r="E552" s="91"/>
      <c r="F552" s="91"/>
      <c r="G552" s="91"/>
      <c r="H552" s="93"/>
      <c r="I552" s="91"/>
      <c r="J552" s="91"/>
      <c r="K552" s="91"/>
      <c r="L552" s="91"/>
      <c r="M552" s="91"/>
      <c r="N552" s="91"/>
      <c r="O552" s="91"/>
      <c r="P552" s="91"/>
      <c r="Q552" s="91"/>
      <c r="R552" s="91"/>
      <c r="S552" s="91"/>
      <c r="T552" s="91"/>
      <c r="U552" s="91"/>
      <c r="V552" s="91"/>
      <c r="W552" s="91"/>
      <c r="X552" s="91"/>
      <c r="Y552" s="91"/>
      <c r="Z552" s="93"/>
      <c r="AA552" s="91"/>
      <c r="AB552" s="91"/>
      <c r="AC552" s="91"/>
      <c r="AD552" s="91"/>
      <c r="AE552" s="91"/>
      <c r="AF552" s="128"/>
      <c r="AG552" s="93"/>
      <c r="AH552" s="91"/>
      <c r="AI552" s="91"/>
      <c r="AJ552" s="91"/>
      <c r="AK552" s="91"/>
      <c r="AL552" s="91"/>
      <c r="AM552" s="91"/>
      <c r="AN552" s="91"/>
      <c r="AO552" s="91"/>
      <c r="AP552" s="91"/>
      <c r="AQ552" s="91"/>
      <c r="AR552" s="91"/>
      <c r="AS552" s="91"/>
      <c r="AT552" s="91"/>
      <c r="AU552" s="91"/>
      <c r="AV552" s="91"/>
      <c r="AW552" s="91"/>
      <c r="AX552" s="91"/>
      <c r="AY552" s="91"/>
    </row>
    <row r="553">
      <c r="A553" s="91"/>
      <c r="B553" s="91"/>
      <c r="C553" s="91"/>
      <c r="D553" s="91"/>
      <c r="E553" s="91"/>
      <c r="F553" s="91"/>
      <c r="G553" s="91"/>
      <c r="H553" s="93"/>
      <c r="I553" s="91"/>
      <c r="J553" s="91"/>
      <c r="K553" s="91"/>
      <c r="L553" s="91"/>
      <c r="M553" s="91"/>
      <c r="N553" s="91"/>
      <c r="O553" s="91"/>
      <c r="P553" s="91"/>
      <c r="Q553" s="91"/>
      <c r="R553" s="91"/>
      <c r="S553" s="91"/>
      <c r="T553" s="91"/>
      <c r="U553" s="91"/>
      <c r="V553" s="91"/>
      <c r="W553" s="91"/>
      <c r="X553" s="91"/>
      <c r="Y553" s="91"/>
      <c r="Z553" s="93"/>
      <c r="AA553" s="91"/>
      <c r="AB553" s="91"/>
      <c r="AC553" s="91"/>
      <c r="AD553" s="91"/>
      <c r="AE553" s="91"/>
      <c r="AF553" s="128"/>
      <c r="AG553" s="93"/>
      <c r="AH553" s="91"/>
      <c r="AI553" s="91"/>
      <c r="AJ553" s="91"/>
      <c r="AK553" s="91"/>
      <c r="AL553" s="91"/>
      <c r="AM553" s="91"/>
      <c r="AN553" s="91"/>
      <c r="AO553" s="91"/>
      <c r="AP553" s="91"/>
      <c r="AQ553" s="91"/>
      <c r="AR553" s="91"/>
      <c r="AS553" s="91"/>
      <c r="AT553" s="91"/>
      <c r="AU553" s="91"/>
      <c r="AV553" s="91"/>
      <c r="AW553" s="91"/>
      <c r="AX553" s="91"/>
      <c r="AY553" s="91"/>
    </row>
    <row r="554">
      <c r="A554" s="91"/>
      <c r="B554" s="91"/>
      <c r="C554" s="91"/>
      <c r="D554" s="91"/>
      <c r="E554" s="91"/>
      <c r="F554" s="91"/>
      <c r="G554" s="91"/>
      <c r="H554" s="93"/>
      <c r="I554" s="91"/>
      <c r="J554" s="91"/>
      <c r="K554" s="91"/>
      <c r="L554" s="91"/>
      <c r="M554" s="91"/>
      <c r="N554" s="91"/>
      <c r="O554" s="91"/>
      <c r="P554" s="91"/>
      <c r="Q554" s="91"/>
      <c r="R554" s="91"/>
      <c r="S554" s="91"/>
      <c r="T554" s="91"/>
      <c r="U554" s="91"/>
      <c r="V554" s="91"/>
      <c r="W554" s="91"/>
      <c r="X554" s="91"/>
      <c r="Y554" s="91"/>
      <c r="Z554" s="93"/>
      <c r="AA554" s="91"/>
      <c r="AB554" s="91"/>
      <c r="AC554" s="91"/>
      <c r="AD554" s="91"/>
      <c r="AE554" s="91"/>
      <c r="AF554" s="128"/>
      <c r="AG554" s="93"/>
      <c r="AH554" s="91"/>
      <c r="AI554" s="91"/>
      <c r="AJ554" s="91"/>
      <c r="AK554" s="91"/>
      <c r="AL554" s="91"/>
      <c r="AM554" s="91"/>
      <c r="AN554" s="91"/>
      <c r="AO554" s="91"/>
      <c r="AP554" s="91"/>
      <c r="AQ554" s="91"/>
      <c r="AR554" s="91"/>
      <c r="AS554" s="91"/>
      <c r="AT554" s="91"/>
      <c r="AU554" s="91"/>
      <c r="AV554" s="91"/>
      <c r="AW554" s="91"/>
      <c r="AX554" s="91"/>
      <c r="AY554" s="91"/>
    </row>
    <row r="555">
      <c r="A555" s="91"/>
      <c r="B555" s="91"/>
      <c r="C555" s="91"/>
      <c r="D555" s="91"/>
      <c r="E555" s="91"/>
      <c r="F555" s="91"/>
      <c r="G555" s="91"/>
      <c r="H555" s="93"/>
      <c r="I555" s="91"/>
      <c r="J555" s="91"/>
      <c r="K555" s="91"/>
      <c r="L555" s="91"/>
      <c r="M555" s="91"/>
      <c r="N555" s="91"/>
      <c r="O555" s="91"/>
      <c r="P555" s="91"/>
      <c r="Q555" s="91"/>
      <c r="R555" s="91"/>
      <c r="S555" s="91"/>
      <c r="T555" s="91"/>
      <c r="U555" s="91"/>
      <c r="V555" s="91"/>
      <c r="W555" s="91"/>
      <c r="X555" s="91"/>
      <c r="Y555" s="91"/>
      <c r="Z555" s="93"/>
      <c r="AA555" s="91"/>
      <c r="AB555" s="91"/>
      <c r="AC555" s="91"/>
      <c r="AD555" s="91"/>
      <c r="AE555" s="91"/>
      <c r="AF555" s="128"/>
      <c r="AG555" s="93"/>
      <c r="AH555" s="91"/>
      <c r="AI555" s="91"/>
      <c r="AJ555" s="91"/>
      <c r="AK555" s="91"/>
      <c r="AL555" s="91"/>
      <c r="AM555" s="91"/>
      <c r="AN555" s="91"/>
      <c r="AO555" s="91"/>
      <c r="AP555" s="91"/>
      <c r="AQ555" s="91"/>
      <c r="AR555" s="91"/>
      <c r="AS555" s="91"/>
      <c r="AT555" s="91"/>
      <c r="AU555" s="91"/>
      <c r="AV555" s="91"/>
      <c r="AW555" s="91"/>
      <c r="AX555" s="91"/>
      <c r="AY555" s="91"/>
    </row>
    <row r="556">
      <c r="A556" s="91"/>
      <c r="B556" s="91"/>
      <c r="C556" s="91"/>
      <c r="D556" s="91"/>
      <c r="E556" s="91"/>
      <c r="F556" s="91"/>
      <c r="G556" s="91"/>
      <c r="H556" s="93"/>
      <c r="I556" s="91"/>
      <c r="J556" s="91"/>
      <c r="K556" s="91"/>
      <c r="L556" s="91"/>
      <c r="M556" s="91"/>
      <c r="N556" s="91"/>
      <c r="O556" s="91"/>
      <c r="P556" s="91"/>
      <c r="Q556" s="91"/>
      <c r="R556" s="91"/>
      <c r="S556" s="91"/>
      <c r="T556" s="91"/>
      <c r="U556" s="91"/>
      <c r="V556" s="91"/>
      <c r="W556" s="91"/>
      <c r="X556" s="91"/>
      <c r="Y556" s="91"/>
      <c r="Z556" s="93"/>
      <c r="AA556" s="91"/>
      <c r="AB556" s="91"/>
      <c r="AC556" s="91"/>
      <c r="AD556" s="91"/>
      <c r="AE556" s="91"/>
      <c r="AF556" s="128"/>
      <c r="AG556" s="93"/>
      <c r="AH556" s="91"/>
      <c r="AI556" s="91"/>
      <c r="AJ556" s="91"/>
      <c r="AK556" s="91"/>
      <c r="AL556" s="91"/>
      <c r="AM556" s="91"/>
      <c r="AN556" s="91"/>
      <c r="AO556" s="91"/>
      <c r="AP556" s="91"/>
      <c r="AQ556" s="91"/>
      <c r="AR556" s="91"/>
      <c r="AS556" s="91"/>
      <c r="AT556" s="91"/>
      <c r="AU556" s="91"/>
      <c r="AV556" s="91"/>
      <c r="AW556" s="91"/>
      <c r="AX556" s="91"/>
      <c r="AY556" s="91"/>
    </row>
    <row r="557">
      <c r="A557" s="91"/>
      <c r="B557" s="91"/>
      <c r="C557" s="91"/>
      <c r="D557" s="91"/>
      <c r="E557" s="91"/>
      <c r="F557" s="91"/>
      <c r="G557" s="91"/>
      <c r="H557" s="93"/>
      <c r="I557" s="91"/>
      <c r="J557" s="91"/>
      <c r="K557" s="91"/>
      <c r="L557" s="91"/>
      <c r="M557" s="91"/>
      <c r="N557" s="91"/>
      <c r="O557" s="91"/>
      <c r="P557" s="91"/>
      <c r="Q557" s="91"/>
      <c r="R557" s="91"/>
      <c r="S557" s="91"/>
      <c r="T557" s="91"/>
      <c r="U557" s="91"/>
      <c r="V557" s="91"/>
      <c r="W557" s="91"/>
      <c r="X557" s="91"/>
      <c r="Y557" s="91"/>
      <c r="Z557" s="93"/>
      <c r="AA557" s="91"/>
      <c r="AB557" s="91"/>
      <c r="AC557" s="91"/>
      <c r="AD557" s="91"/>
      <c r="AE557" s="91"/>
      <c r="AF557" s="128"/>
      <c r="AG557" s="93"/>
      <c r="AH557" s="91"/>
      <c r="AI557" s="91"/>
      <c r="AJ557" s="91"/>
      <c r="AK557" s="91"/>
      <c r="AL557" s="91"/>
      <c r="AM557" s="91"/>
      <c r="AN557" s="91"/>
      <c r="AO557" s="91"/>
      <c r="AP557" s="91"/>
      <c r="AQ557" s="91"/>
      <c r="AR557" s="91"/>
      <c r="AS557" s="91"/>
      <c r="AT557" s="91"/>
      <c r="AU557" s="91"/>
      <c r="AV557" s="91"/>
      <c r="AW557" s="91"/>
      <c r="AX557" s="91"/>
      <c r="AY557" s="91"/>
    </row>
    <row r="558">
      <c r="A558" s="91"/>
      <c r="B558" s="91"/>
      <c r="C558" s="91"/>
      <c r="D558" s="91"/>
      <c r="E558" s="91"/>
      <c r="F558" s="91"/>
      <c r="G558" s="91"/>
      <c r="H558" s="93"/>
      <c r="I558" s="91"/>
      <c r="J558" s="91"/>
      <c r="K558" s="91"/>
      <c r="L558" s="91"/>
      <c r="M558" s="91"/>
      <c r="N558" s="91"/>
      <c r="O558" s="91"/>
      <c r="P558" s="91"/>
      <c r="Q558" s="91"/>
      <c r="R558" s="91"/>
      <c r="S558" s="91"/>
      <c r="T558" s="91"/>
      <c r="U558" s="91"/>
      <c r="V558" s="91"/>
      <c r="W558" s="91"/>
      <c r="X558" s="91"/>
      <c r="Y558" s="91"/>
      <c r="Z558" s="93"/>
      <c r="AA558" s="91"/>
      <c r="AB558" s="91"/>
      <c r="AC558" s="91"/>
      <c r="AD558" s="91"/>
      <c r="AE558" s="91"/>
      <c r="AF558" s="128"/>
      <c r="AG558" s="93"/>
      <c r="AH558" s="91"/>
      <c r="AI558" s="91"/>
      <c r="AJ558" s="91"/>
      <c r="AK558" s="91"/>
      <c r="AL558" s="91"/>
      <c r="AM558" s="91"/>
      <c r="AN558" s="91"/>
      <c r="AO558" s="91"/>
      <c r="AP558" s="91"/>
      <c r="AQ558" s="91"/>
      <c r="AR558" s="91"/>
      <c r="AS558" s="91"/>
      <c r="AT558" s="91"/>
      <c r="AU558" s="91"/>
      <c r="AV558" s="91"/>
      <c r="AW558" s="91"/>
      <c r="AX558" s="91"/>
      <c r="AY558" s="91"/>
    </row>
    <row r="559">
      <c r="A559" s="91"/>
      <c r="B559" s="91"/>
      <c r="C559" s="91"/>
      <c r="D559" s="91"/>
      <c r="E559" s="91"/>
      <c r="F559" s="91"/>
      <c r="G559" s="91"/>
      <c r="H559" s="93"/>
      <c r="I559" s="91"/>
      <c r="J559" s="91"/>
      <c r="K559" s="91"/>
      <c r="L559" s="91"/>
      <c r="M559" s="91"/>
      <c r="N559" s="91"/>
      <c r="O559" s="91"/>
      <c r="P559" s="91"/>
      <c r="Q559" s="91"/>
      <c r="R559" s="91"/>
      <c r="S559" s="91"/>
      <c r="T559" s="91"/>
      <c r="U559" s="91"/>
      <c r="V559" s="91"/>
      <c r="W559" s="91"/>
      <c r="X559" s="91"/>
      <c r="Y559" s="91"/>
      <c r="Z559" s="93"/>
      <c r="AA559" s="91"/>
      <c r="AB559" s="91"/>
      <c r="AC559" s="91"/>
      <c r="AD559" s="91"/>
      <c r="AE559" s="91"/>
      <c r="AF559" s="128"/>
      <c r="AG559" s="93"/>
      <c r="AH559" s="91"/>
      <c r="AI559" s="91"/>
      <c r="AJ559" s="91"/>
      <c r="AK559" s="91"/>
      <c r="AL559" s="91"/>
      <c r="AM559" s="91"/>
      <c r="AN559" s="91"/>
      <c r="AO559" s="91"/>
      <c r="AP559" s="91"/>
      <c r="AQ559" s="91"/>
      <c r="AR559" s="91"/>
      <c r="AS559" s="91"/>
      <c r="AT559" s="91"/>
      <c r="AU559" s="91"/>
      <c r="AV559" s="91"/>
      <c r="AW559" s="91"/>
      <c r="AX559" s="91"/>
      <c r="AY559" s="91"/>
    </row>
    <row r="560">
      <c r="A560" s="91"/>
      <c r="B560" s="91"/>
      <c r="C560" s="91"/>
      <c r="D560" s="91"/>
      <c r="E560" s="91"/>
      <c r="F560" s="91"/>
      <c r="G560" s="91"/>
      <c r="H560" s="93"/>
      <c r="I560" s="91"/>
      <c r="J560" s="91"/>
      <c r="K560" s="91"/>
      <c r="L560" s="91"/>
      <c r="M560" s="91"/>
      <c r="N560" s="91"/>
      <c r="O560" s="91"/>
      <c r="P560" s="91"/>
      <c r="Q560" s="91"/>
      <c r="R560" s="91"/>
      <c r="S560" s="91"/>
      <c r="T560" s="91"/>
      <c r="U560" s="91"/>
      <c r="V560" s="91"/>
      <c r="W560" s="91"/>
      <c r="X560" s="91"/>
      <c r="Y560" s="91"/>
      <c r="Z560" s="93"/>
      <c r="AA560" s="91"/>
      <c r="AB560" s="91"/>
      <c r="AC560" s="91"/>
      <c r="AD560" s="91"/>
      <c r="AE560" s="91"/>
      <c r="AF560" s="128"/>
      <c r="AG560" s="93"/>
      <c r="AH560" s="91"/>
      <c r="AI560" s="91"/>
      <c r="AJ560" s="91"/>
      <c r="AK560" s="91"/>
      <c r="AL560" s="91"/>
      <c r="AM560" s="91"/>
      <c r="AN560" s="91"/>
      <c r="AO560" s="91"/>
      <c r="AP560" s="91"/>
      <c r="AQ560" s="91"/>
      <c r="AR560" s="91"/>
      <c r="AS560" s="91"/>
      <c r="AT560" s="91"/>
      <c r="AU560" s="91"/>
      <c r="AV560" s="91"/>
      <c r="AW560" s="91"/>
      <c r="AX560" s="91"/>
      <c r="AY560" s="91"/>
    </row>
    <row r="561">
      <c r="A561" s="91"/>
      <c r="B561" s="91"/>
      <c r="C561" s="91"/>
      <c r="D561" s="91"/>
      <c r="E561" s="91"/>
      <c r="F561" s="91"/>
      <c r="G561" s="91"/>
      <c r="H561" s="93"/>
      <c r="I561" s="91"/>
      <c r="J561" s="91"/>
      <c r="K561" s="91"/>
      <c r="L561" s="91"/>
      <c r="M561" s="91"/>
      <c r="N561" s="91"/>
      <c r="O561" s="91"/>
      <c r="P561" s="91"/>
      <c r="Q561" s="91"/>
      <c r="R561" s="91"/>
      <c r="S561" s="91"/>
      <c r="T561" s="91"/>
      <c r="U561" s="91"/>
      <c r="V561" s="91"/>
      <c r="W561" s="91"/>
      <c r="X561" s="91"/>
      <c r="Y561" s="91"/>
      <c r="Z561" s="93"/>
      <c r="AA561" s="91"/>
      <c r="AB561" s="91"/>
      <c r="AC561" s="91"/>
      <c r="AD561" s="91"/>
      <c r="AE561" s="91"/>
      <c r="AF561" s="128"/>
      <c r="AG561" s="93"/>
      <c r="AH561" s="91"/>
      <c r="AI561" s="91"/>
      <c r="AJ561" s="91"/>
      <c r="AK561" s="91"/>
      <c r="AL561" s="91"/>
      <c r="AM561" s="91"/>
      <c r="AN561" s="91"/>
      <c r="AO561" s="91"/>
      <c r="AP561" s="91"/>
      <c r="AQ561" s="91"/>
      <c r="AR561" s="91"/>
      <c r="AS561" s="91"/>
      <c r="AT561" s="91"/>
      <c r="AU561" s="91"/>
      <c r="AV561" s="91"/>
      <c r="AW561" s="91"/>
      <c r="AX561" s="91"/>
      <c r="AY561" s="91"/>
    </row>
    <row r="562">
      <c r="A562" s="91"/>
      <c r="B562" s="91"/>
      <c r="C562" s="91"/>
      <c r="D562" s="91"/>
      <c r="E562" s="91"/>
      <c r="F562" s="91"/>
      <c r="G562" s="91"/>
      <c r="H562" s="93"/>
      <c r="I562" s="91"/>
      <c r="J562" s="91"/>
      <c r="K562" s="91"/>
      <c r="L562" s="91"/>
      <c r="M562" s="91"/>
      <c r="N562" s="91"/>
      <c r="O562" s="91"/>
      <c r="P562" s="91"/>
      <c r="Q562" s="91"/>
      <c r="R562" s="91"/>
      <c r="S562" s="91"/>
      <c r="T562" s="91"/>
      <c r="U562" s="91"/>
      <c r="V562" s="91"/>
      <c r="W562" s="91"/>
      <c r="X562" s="91"/>
      <c r="Y562" s="91"/>
      <c r="Z562" s="93"/>
      <c r="AA562" s="91"/>
      <c r="AB562" s="91"/>
      <c r="AC562" s="91"/>
      <c r="AD562" s="91"/>
      <c r="AE562" s="91"/>
      <c r="AF562" s="128"/>
      <c r="AG562" s="93"/>
      <c r="AH562" s="91"/>
      <c r="AI562" s="91"/>
      <c r="AJ562" s="91"/>
      <c r="AK562" s="91"/>
      <c r="AL562" s="91"/>
      <c r="AM562" s="91"/>
      <c r="AN562" s="91"/>
      <c r="AO562" s="91"/>
      <c r="AP562" s="91"/>
      <c r="AQ562" s="91"/>
      <c r="AR562" s="91"/>
      <c r="AS562" s="91"/>
      <c r="AT562" s="91"/>
      <c r="AU562" s="91"/>
      <c r="AV562" s="91"/>
      <c r="AW562" s="91"/>
      <c r="AX562" s="91"/>
      <c r="AY562" s="91"/>
    </row>
    <row r="563">
      <c r="A563" s="91"/>
      <c r="B563" s="91"/>
      <c r="C563" s="91"/>
      <c r="D563" s="91"/>
      <c r="E563" s="91"/>
      <c r="F563" s="91"/>
      <c r="G563" s="91"/>
      <c r="H563" s="93"/>
      <c r="I563" s="91"/>
      <c r="J563" s="91"/>
      <c r="K563" s="91"/>
      <c r="L563" s="91"/>
      <c r="M563" s="91"/>
      <c r="N563" s="91"/>
      <c r="O563" s="91"/>
      <c r="P563" s="91"/>
      <c r="Q563" s="91"/>
      <c r="R563" s="91"/>
      <c r="S563" s="91"/>
      <c r="T563" s="91"/>
      <c r="U563" s="91"/>
      <c r="V563" s="91"/>
      <c r="W563" s="91"/>
      <c r="X563" s="91"/>
      <c r="Y563" s="91"/>
      <c r="Z563" s="93"/>
      <c r="AA563" s="91"/>
      <c r="AB563" s="91"/>
      <c r="AC563" s="91"/>
      <c r="AD563" s="91"/>
      <c r="AE563" s="91"/>
      <c r="AF563" s="128"/>
      <c r="AG563" s="93"/>
      <c r="AH563" s="91"/>
      <c r="AI563" s="91"/>
      <c r="AJ563" s="91"/>
      <c r="AK563" s="91"/>
      <c r="AL563" s="91"/>
      <c r="AM563" s="91"/>
      <c r="AN563" s="91"/>
      <c r="AO563" s="91"/>
      <c r="AP563" s="91"/>
      <c r="AQ563" s="91"/>
      <c r="AR563" s="91"/>
      <c r="AS563" s="91"/>
      <c r="AT563" s="91"/>
      <c r="AU563" s="91"/>
      <c r="AV563" s="91"/>
      <c r="AW563" s="91"/>
      <c r="AX563" s="91"/>
      <c r="AY563" s="91"/>
    </row>
    <row r="564">
      <c r="A564" s="91"/>
      <c r="B564" s="91"/>
      <c r="C564" s="91"/>
      <c r="D564" s="91"/>
      <c r="E564" s="91"/>
      <c r="F564" s="91"/>
      <c r="G564" s="91"/>
      <c r="H564" s="93"/>
      <c r="I564" s="91"/>
      <c r="J564" s="91"/>
      <c r="K564" s="91"/>
      <c r="L564" s="91"/>
      <c r="M564" s="91"/>
      <c r="N564" s="91"/>
      <c r="O564" s="91"/>
      <c r="P564" s="91"/>
      <c r="Q564" s="91"/>
      <c r="R564" s="91"/>
      <c r="S564" s="91"/>
      <c r="T564" s="91"/>
      <c r="U564" s="91"/>
      <c r="V564" s="91"/>
      <c r="W564" s="91"/>
      <c r="X564" s="91"/>
      <c r="Y564" s="91"/>
      <c r="Z564" s="93"/>
      <c r="AA564" s="91"/>
      <c r="AB564" s="91"/>
      <c r="AC564" s="91"/>
      <c r="AD564" s="91"/>
      <c r="AE564" s="91"/>
      <c r="AF564" s="128"/>
      <c r="AG564" s="93"/>
      <c r="AH564" s="91"/>
      <c r="AI564" s="91"/>
      <c r="AJ564" s="91"/>
      <c r="AK564" s="91"/>
      <c r="AL564" s="91"/>
      <c r="AM564" s="91"/>
      <c r="AN564" s="91"/>
      <c r="AO564" s="91"/>
      <c r="AP564" s="91"/>
      <c r="AQ564" s="91"/>
      <c r="AR564" s="91"/>
      <c r="AS564" s="91"/>
      <c r="AT564" s="91"/>
      <c r="AU564" s="91"/>
      <c r="AV564" s="91"/>
      <c r="AW564" s="91"/>
      <c r="AX564" s="91"/>
      <c r="AY564" s="91"/>
    </row>
    <row r="565">
      <c r="A565" s="91"/>
      <c r="B565" s="91"/>
      <c r="C565" s="91"/>
      <c r="D565" s="91"/>
      <c r="E565" s="91"/>
      <c r="F565" s="91"/>
      <c r="G565" s="91"/>
      <c r="H565" s="93"/>
      <c r="I565" s="91"/>
      <c r="J565" s="91"/>
      <c r="K565" s="91"/>
      <c r="L565" s="91"/>
      <c r="M565" s="91"/>
      <c r="N565" s="91"/>
      <c r="O565" s="91"/>
      <c r="P565" s="91"/>
      <c r="Q565" s="91"/>
      <c r="R565" s="91"/>
      <c r="S565" s="91"/>
      <c r="T565" s="91"/>
      <c r="U565" s="91"/>
      <c r="V565" s="91"/>
      <c r="W565" s="91"/>
      <c r="X565" s="91"/>
      <c r="Y565" s="91"/>
      <c r="Z565" s="93"/>
      <c r="AA565" s="91"/>
      <c r="AB565" s="91"/>
      <c r="AC565" s="91"/>
      <c r="AD565" s="91"/>
      <c r="AE565" s="91"/>
      <c r="AF565" s="128"/>
      <c r="AG565" s="93"/>
      <c r="AH565" s="91"/>
      <c r="AI565" s="91"/>
      <c r="AJ565" s="91"/>
      <c r="AK565" s="91"/>
      <c r="AL565" s="91"/>
      <c r="AM565" s="91"/>
      <c r="AN565" s="91"/>
      <c r="AO565" s="91"/>
      <c r="AP565" s="91"/>
      <c r="AQ565" s="91"/>
      <c r="AR565" s="91"/>
      <c r="AS565" s="91"/>
      <c r="AT565" s="91"/>
      <c r="AU565" s="91"/>
      <c r="AV565" s="91"/>
      <c r="AW565" s="91"/>
      <c r="AX565" s="91"/>
      <c r="AY565" s="91"/>
    </row>
    <row r="566">
      <c r="A566" s="91"/>
      <c r="B566" s="91"/>
      <c r="C566" s="91"/>
      <c r="D566" s="91"/>
      <c r="E566" s="91"/>
      <c r="F566" s="91"/>
      <c r="G566" s="91"/>
      <c r="H566" s="93"/>
      <c r="I566" s="91"/>
      <c r="J566" s="91"/>
      <c r="K566" s="91"/>
      <c r="L566" s="91"/>
      <c r="M566" s="91"/>
      <c r="N566" s="91"/>
      <c r="O566" s="91"/>
      <c r="P566" s="91"/>
      <c r="Q566" s="91"/>
      <c r="R566" s="91"/>
      <c r="S566" s="91"/>
      <c r="T566" s="91"/>
      <c r="U566" s="91"/>
      <c r="V566" s="91"/>
      <c r="W566" s="91"/>
      <c r="X566" s="91"/>
      <c r="Y566" s="91"/>
      <c r="Z566" s="93"/>
      <c r="AA566" s="91"/>
      <c r="AB566" s="91"/>
      <c r="AC566" s="91"/>
      <c r="AD566" s="91"/>
      <c r="AE566" s="91"/>
      <c r="AF566" s="128"/>
      <c r="AG566" s="93"/>
      <c r="AH566" s="91"/>
      <c r="AI566" s="91"/>
      <c r="AJ566" s="91"/>
      <c r="AK566" s="91"/>
      <c r="AL566" s="91"/>
      <c r="AM566" s="91"/>
      <c r="AN566" s="91"/>
      <c r="AO566" s="91"/>
      <c r="AP566" s="91"/>
      <c r="AQ566" s="91"/>
      <c r="AR566" s="91"/>
      <c r="AS566" s="91"/>
      <c r="AT566" s="91"/>
      <c r="AU566" s="91"/>
      <c r="AV566" s="91"/>
      <c r="AW566" s="91"/>
      <c r="AX566" s="91"/>
      <c r="AY566" s="91"/>
    </row>
    <row r="567">
      <c r="A567" s="91"/>
      <c r="B567" s="91"/>
      <c r="C567" s="91"/>
      <c r="D567" s="91"/>
      <c r="E567" s="91"/>
      <c r="F567" s="91"/>
      <c r="G567" s="91"/>
      <c r="H567" s="93"/>
      <c r="I567" s="91"/>
      <c r="J567" s="91"/>
      <c r="K567" s="91"/>
      <c r="L567" s="91"/>
      <c r="M567" s="91"/>
      <c r="N567" s="91"/>
      <c r="O567" s="91"/>
      <c r="P567" s="91"/>
      <c r="Q567" s="91"/>
      <c r="R567" s="91"/>
      <c r="S567" s="91"/>
      <c r="T567" s="91"/>
      <c r="U567" s="91"/>
      <c r="V567" s="91"/>
      <c r="W567" s="91"/>
      <c r="X567" s="91"/>
      <c r="Y567" s="91"/>
      <c r="Z567" s="93"/>
      <c r="AA567" s="91"/>
      <c r="AB567" s="91"/>
      <c r="AC567" s="91"/>
      <c r="AD567" s="91"/>
      <c r="AE567" s="91"/>
      <c r="AF567" s="128"/>
      <c r="AG567" s="93"/>
      <c r="AH567" s="91"/>
      <c r="AI567" s="91"/>
      <c r="AJ567" s="91"/>
      <c r="AK567" s="91"/>
      <c r="AL567" s="91"/>
      <c r="AM567" s="91"/>
      <c r="AN567" s="91"/>
      <c r="AO567" s="91"/>
      <c r="AP567" s="91"/>
      <c r="AQ567" s="91"/>
      <c r="AR567" s="91"/>
      <c r="AS567" s="91"/>
      <c r="AT567" s="91"/>
      <c r="AU567" s="91"/>
      <c r="AV567" s="91"/>
      <c r="AW567" s="91"/>
      <c r="AX567" s="91"/>
      <c r="AY567" s="91"/>
    </row>
    <row r="568">
      <c r="A568" s="91"/>
      <c r="B568" s="91"/>
      <c r="C568" s="91"/>
      <c r="D568" s="91"/>
      <c r="E568" s="91"/>
      <c r="F568" s="91"/>
      <c r="G568" s="91"/>
      <c r="H568" s="93"/>
      <c r="I568" s="91"/>
      <c r="J568" s="91"/>
      <c r="K568" s="91"/>
      <c r="L568" s="91"/>
      <c r="M568" s="91"/>
      <c r="N568" s="91"/>
      <c r="O568" s="91"/>
      <c r="P568" s="91"/>
      <c r="Q568" s="91"/>
      <c r="R568" s="91"/>
      <c r="S568" s="91"/>
      <c r="T568" s="91"/>
      <c r="U568" s="91"/>
      <c r="V568" s="91"/>
      <c r="W568" s="91"/>
      <c r="X568" s="91"/>
      <c r="Y568" s="91"/>
      <c r="Z568" s="93"/>
      <c r="AA568" s="91"/>
      <c r="AB568" s="91"/>
      <c r="AC568" s="91"/>
      <c r="AD568" s="91"/>
      <c r="AE568" s="91"/>
      <c r="AF568" s="128"/>
      <c r="AG568" s="93"/>
      <c r="AH568" s="91"/>
      <c r="AI568" s="91"/>
      <c r="AJ568" s="91"/>
      <c r="AK568" s="91"/>
      <c r="AL568" s="91"/>
      <c r="AM568" s="91"/>
      <c r="AN568" s="91"/>
      <c r="AO568" s="91"/>
      <c r="AP568" s="91"/>
      <c r="AQ568" s="91"/>
      <c r="AR568" s="91"/>
      <c r="AS568" s="91"/>
      <c r="AT568" s="91"/>
      <c r="AU568" s="91"/>
      <c r="AV568" s="91"/>
      <c r="AW568" s="91"/>
      <c r="AX568" s="91"/>
      <c r="AY568" s="91"/>
    </row>
    <row r="569">
      <c r="A569" s="91"/>
      <c r="B569" s="91"/>
      <c r="C569" s="91"/>
      <c r="D569" s="91"/>
      <c r="E569" s="91"/>
      <c r="F569" s="91"/>
      <c r="G569" s="91"/>
      <c r="H569" s="93"/>
      <c r="I569" s="91"/>
      <c r="J569" s="91"/>
      <c r="K569" s="91"/>
      <c r="L569" s="91"/>
      <c r="M569" s="91"/>
      <c r="N569" s="91"/>
      <c r="O569" s="91"/>
      <c r="P569" s="91"/>
      <c r="Q569" s="91"/>
      <c r="R569" s="91"/>
      <c r="S569" s="91"/>
      <c r="T569" s="91"/>
      <c r="U569" s="91"/>
      <c r="V569" s="91"/>
      <c r="W569" s="91"/>
      <c r="X569" s="91"/>
      <c r="Y569" s="91"/>
      <c r="Z569" s="93"/>
      <c r="AA569" s="91"/>
      <c r="AB569" s="91"/>
      <c r="AC569" s="91"/>
      <c r="AD569" s="91"/>
      <c r="AE569" s="91"/>
      <c r="AF569" s="128"/>
      <c r="AG569" s="93"/>
      <c r="AH569" s="91"/>
      <c r="AI569" s="91"/>
      <c r="AJ569" s="91"/>
      <c r="AK569" s="91"/>
      <c r="AL569" s="91"/>
      <c r="AM569" s="91"/>
      <c r="AN569" s="91"/>
      <c r="AO569" s="91"/>
      <c r="AP569" s="91"/>
      <c r="AQ569" s="91"/>
      <c r="AR569" s="91"/>
      <c r="AS569" s="91"/>
      <c r="AT569" s="91"/>
      <c r="AU569" s="91"/>
      <c r="AV569" s="91"/>
      <c r="AW569" s="91"/>
      <c r="AX569" s="91"/>
      <c r="AY569" s="91"/>
    </row>
    <row r="570">
      <c r="A570" s="91"/>
      <c r="B570" s="91"/>
      <c r="C570" s="91"/>
      <c r="D570" s="91"/>
      <c r="E570" s="91"/>
      <c r="F570" s="91"/>
      <c r="G570" s="91"/>
      <c r="H570" s="93"/>
      <c r="I570" s="91"/>
      <c r="J570" s="91"/>
      <c r="K570" s="91"/>
      <c r="L570" s="91"/>
      <c r="M570" s="91"/>
      <c r="N570" s="91"/>
      <c r="O570" s="91"/>
      <c r="P570" s="91"/>
      <c r="Q570" s="91"/>
      <c r="R570" s="91"/>
      <c r="S570" s="91"/>
      <c r="T570" s="91"/>
      <c r="U570" s="91"/>
      <c r="V570" s="91"/>
      <c r="W570" s="91"/>
      <c r="X570" s="91"/>
      <c r="Y570" s="91"/>
      <c r="Z570" s="93"/>
      <c r="AA570" s="91"/>
      <c r="AB570" s="91"/>
      <c r="AC570" s="91"/>
      <c r="AD570" s="91"/>
      <c r="AE570" s="91"/>
      <c r="AF570" s="128"/>
      <c r="AG570" s="93"/>
      <c r="AH570" s="91"/>
      <c r="AI570" s="91"/>
      <c r="AJ570" s="91"/>
      <c r="AK570" s="91"/>
      <c r="AL570" s="91"/>
      <c r="AM570" s="91"/>
      <c r="AN570" s="91"/>
      <c r="AO570" s="91"/>
      <c r="AP570" s="91"/>
      <c r="AQ570" s="91"/>
      <c r="AR570" s="91"/>
      <c r="AS570" s="91"/>
      <c r="AT570" s="91"/>
      <c r="AU570" s="91"/>
      <c r="AV570" s="91"/>
      <c r="AW570" s="91"/>
      <c r="AX570" s="91"/>
      <c r="AY570" s="91"/>
    </row>
    <row r="571">
      <c r="A571" s="91"/>
      <c r="B571" s="91"/>
      <c r="C571" s="91"/>
      <c r="D571" s="91"/>
      <c r="E571" s="91"/>
      <c r="F571" s="91"/>
      <c r="G571" s="91"/>
      <c r="H571" s="93"/>
      <c r="I571" s="91"/>
      <c r="J571" s="91"/>
      <c r="K571" s="91"/>
      <c r="L571" s="91"/>
      <c r="M571" s="91"/>
      <c r="N571" s="91"/>
      <c r="O571" s="91"/>
      <c r="P571" s="91"/>
      <c r="Q571" s="91"/>
      <c r="R571" s="91"/>
      <c r="S571" s="91"/>
      <c r="T571" s="91"/>
      <c r="U571" s="91"/>
      <c r="V571" s="91"/>
      <c r="W571" s="91"/>
      <c r="X571" s="91"/>
      <c r="Y571" s="91"/>
      <c r="Z571" s="93"/>
      <c r="AA571" s="91"/>
      <c r="AB571" s="91"/>
      <c r="AC571" s="91"/>
      <c r="AD571" s="91"/>
      <c r="AE571" s="91"/>
      <c r="AF571" s="128"/>
      <c r="AG571" s="93"/>
      <c r="AH571" s="91"/>
      <c r="AI571" s="91"/>
      <c r="AJ571" s="91"/>
      <c r="AK571" s="91"/>
      <c r="AL571" s="91"/>
      <c r="AM571" s="91"/>
      <c r="AN571" s="91"/>
      <c r="AO571" s="91"/>
      <c r="AP571" s="91"/>
      <c r="AQ571" s="91"/>
      <c r="AR571" s="91"/>
      <c r="AS571" s="91"/>
      <c r="AT571" s="91"/>
      <c r="AU571" s="91"/>
      <c r="AV571" s="91"/>
      <c r="AW571" s="91"/>
      <c r="AX571" s="91"/>
      <c r="AY571" s="91"/>
    </row>
    <row r="572">
      <c r="A572" s="91"/>
      <c r="B572" s="91"/>
      <c r="C572" s="91"/>
      <c r="D572" s="91"/>
      <c r="E572" s="91"/>
      <c r="F572" s="91"/>
      <c r="G572" s="91"/>
      <c r="H572" s="93"/>
      <c r="I572" s="91"/>
      <c r="J572" s="91"/>
      <c r="K572" s="91"/>
      <c r="L572" s="91"/>
      <c r="M572" s="91"/>
      <c r="N572" s="91"/>
      <c r="O572" s="91"/>
      <c r="P572" s="91"/>
      <c r="Q572" s="91"/>
      <c r="R572" s="91"/>
      <c r="S572" s="91"/>
      <c r="T572" s="91"/>
      <c r="U572" s="91"/>
      <c r="V572" s="91"/>
      <c r="W572" s="91"/>
      <c r="X572" s="91"/>
      <c r="Y572" s="91"/>
      <c r="Z572" s="93"/>
      <c r="AA572" s="91"/>
      <c r="AB572" s="91"/>
      <c r="AC572" s="91"/>
      <c r="AD572" s="91"/>
      <c r="AE572" s="91"/>
      <c r="AF572" s="128"/>
      <c r="AG572" s="93"/>
      <c r="AH572" s="91"/>
      <c r="AI572" s="91"/>
      <c r="AJ572" s="91"/>
      <c r="AK572" s="91"/>
      <c r="AL572" s="91"/>
      <c r="AM572" s="91"/>
      <c r="AN572" s="91"/>
      <c r="AO572" s="91"/>
      <c r="AP572" s="91"/>
      <c r="AQ572" s="91"/>
      <c r="AR572" s="91"/>
      <c r="AS572" s="91"/>
      <c r="AT572" s="91"/>
      <c r="AU572" s="91"/>
      <c r="AV572" s="91"/>
      <c r="AW572" s="91"/>
      <c r="AX572" s="91"/>
      <c r="AY572" s="91"/>
    </row>
    <row r="573">
      <c r="A573" s="91"/>
      <c r="B573" s="91"/>
      <c r="C573" s="91"/>
      <c r="D573" s="91"/>
      <c r="E573" s="91"/>
      <c r="F573" s="91"/>
      <c r="G573" s="91"/>
      <c r="H573" s="93"/>
      <c r="I573" s="91"/>
      <c r="J573" s="91"/>
      <c r="K573" s="91"/>
      <c r="L573" s="91"/>
      <c r="M573" s="91"/>
      <c r="N573" s="91"/>
      <c r="O573" s="91"/>
      <c r="P573" s="91"/>
      <c r="Q573" s="91"/>
      <c r="R573" s="91"/>
      <c r="S573" s="91"/>
      <c r="T573" s="91"/>
      <c r="U573" s="91"/>
      <c r="V573" s="91"/>
      <c r="W573" s="91"/>
      <c r="X573" s="91"/>
      <c r="Y573" s="91"/>
      <c r="Z573" s="93"/>
      <c r="AA573" s="91"/>
      <c r="AB573" s="91"/>
      <c r="AC573" s="91"/>
      <c r="AD573" s="91"/>
      <c r="AE573" s="91"/>
      <c r="AF573" s="128"/>
      <c r="AG573" s="93"/>
      <c r="AH573" s="91"/>
      <c r="AI573" s="91"/>
      <c r="AJ573" s="91"/>
      <c r="AK573" s="91"/>
      <c r="AL573" s="91"/>
      <c r="AM573" s="91"/>
      <c r="AN573" s="91"/>
      <c r="AO573" s="91"/>
      <c r="AP573" s="91"/>
      <c r="AQ573" s="91"/>
      <c r="AR573" s="91"/>
      <c r="AS573" s="91"/>
      <c r="AT573" s="91"/>
      <c r="AU573" s="91"/>
      <c r="AV573" s="91"/>
      <c r="AW573" s="91"/>
      <c r="AX573" s="91"/>
      <c r="AY573" s="91"/>
    </row>
    <row r="574">
      <c r="A574" s="91"/>
      <c r="B574" s="91"/>
      <c r="C574" s="91"/>
      <c r="D574" s="91"/>
      <c r="E574" s="91"/>
      <c r="F574" s="91"/>
      <c r="G574" s="91"/>
      <c r="H574" s="93"/>
      <c r="I574" s="91"/>
      <c r="J574" s="91"/>
      <c r="K574" s="91"/>
      <c r="L574" s="91"/>
      <c r="M574" s="91"/>
      <c r="N574" s="91"/>
      <c r="O574" s="91"/>
      <c r="P574" s="91"/>
      <c r="Q574" s="91"/>
      <c r="R574" s="91"/>
      <c r="S574" s="91"/>
      <c r="T574" s="91"/>
      <c r="U574" s="91"/>
      <c r="V574" s="91"/>
      <c r="W574" s="91"/>
      <c r="X574" s="91"/>
      <c r="Y574" s="91"/>
      <c r="Z574" s="93"/>
      <c r="AA574" s="91"/>
      <c r="AB574" s="91"/>
      <c r="AC574" s="91"/>
      <c r="AD574" s="91"/>
      <c r="AE574" s="91"/>
      <c r="AF574" s="128"/>
      <c r="AG574" s="93"/>
      <c r="AH574" s="91"/>
      <c r="AI574" s="91"/>
      <c r="AJ574" s="91"/>
      <c r="AK574" s="91"/>
      <c r="AL574" s="91"/>
      <c r="AM574" s="91"/>
      <c r="AN574" s="91"/>
      <c r="AO574" s="91"/>
      <c r="AP574" s="91"/>
      <c r="AQ574" s="91"/>
      <c r="AR574" s="91"/>
      <c r="AS574" s="91"/>
      <c r="AT574" s="91"/>
      <c r="AU574" s="91"/>
      <c r="AV574" s="91"/>
      <c r="AW574" s="91"/>
      <c r="AX574" s="91"/>
      <c r="AY574" s="91"/>
    </row>
    <row r="575">
      <c r="A575" s="91"/>
      <c r="B575" s="91"/>
      <c r="C575" s="91"/>
      <c r="D575" s="91"/>
      <c r="E575" s="91"/>
      <c r="F575" s="91"/>
      <c r="G575" s="91"/>
      <c r="H575" s="93"/>
      <c r="I575" s="91"/>
      <c r="J575" s="91"/>
      <c r="K575" s="91"/>
      <c r="L575" s="91"/>
      <c r="M575" s="91"/>
      <c r="N575" s="91"/>
      <c r="O575" s="91"/>
      <c r="P575" s="91"/>
      <c r="Q575" s="91"/>
      <c r="R575" s="91"/>
      <c r="S575" s="91"/>
      <c r="T575" s="91"/>
      <c r="U575" s="91"/>
      <c r="V575" s="91"/>
      <c r="W575" s="91"/>
      <c r="X575" s="91"/>
      <c r="Y575" s="91"/>
      <c r="Z575" s="93"/>
      <c r="AA575" s="91"/>
      <c r="AB575" s="91"/>
      <c r="AC575" s="91"/>
      <c r="AD575" s="91"/>
      <c r="AE575" s="91"/>
      <c r="AF575" s="128"/>
      <c r="AG575" s="93"/>
      <c r="AH575" s="91"/>
      <c r="AI575" s="91"/>
      <c r="AJ575" s="91"/>
      <c r="AK575" s="91"/>
      <c r="AL575" s="91"/>
      <c r="AM575" s="91"/>
      <c r="AN575" s="91"/>
      <c r="AO575" s="91"/>
      <c r="AP575" s="91"/>
      <c r="AQ575" s="91"/>
      <c r="AR575" s="91"/>
      <c r="AS575" s="91"/>
      <c r="AT575" s="91"/>
      <c r="AU575" s="91"/>
      <c r="AV575" s="91"/>
      <c r="AW575" s="91"/>
      <c r="AX575" s="91"/>
      <c r="AY575" s="91"/>
    </row>
    <row r="576">
      <c r="A576" s="91"/>
      <c r="B576" s="91"/>
      <c r="C576" s="91"/>
      <c r="D576" s="91"/>
      <c r="E576" s="91"/>
      <c r="F576" s="91"/>
      <c r="G576" s="91"/>
      <c r="H576" s="93"/>
      <c r="I576" s="91"/>
      <c r="J576" s="91"/>
      <c r="K576" s="91"/>
      <c r="L576" s="91"/>
      <c r="M576" s="91"/>
      <c r="N576" s="91"/>
      <c r="O576" s="91"/>
      <c r="P576" s="91"/>
      <c r="Q576" s="91"/>
      <c r="R576" s="91"/>
      <c r="S576" s="91"/>
      <c r="T576" s="91"/>
      <c r="U576" s="91"/>
      <c r="V576" s="91"/>
      <c r="W576" s="91"/>
      <c r="X576" s="91"/>
      <c r="Y576" s="91"/>
      <c r="Z576" s="93"/>
      <c r="AA576" s="91"/>
      <c r="AB576" s="91"/>
      <c r="AC576" s="91"/>
      <c r="AD576" s="91"/>
      <c r="AE576" s="91"/>
      <c r="AF576" s="128"/>
      <c r="AG576" s="93"/>
      <c r="AH576" s="91"/>
      <c r="AI576" s="91"/>
      <c r="AJ576" s="91"/>
      <c r="AK576" s="91"/>
      <c r="AL576" s="91"/>
      <c r="AM576" s="91"/>
      <c r="AN576" s="91"/>
      <c r="AO576" s="91"/>
      <c r="AP576" s="91"/>
      <c r="AQ576" s="91"/>
      <c r="AR576" s="91"/>
      <c r="AS576" s="91"/>
      <c r="AT576" s="91"/>
      <c r="AU576" s="91"/>
      <c r="AV576" s="91"/>
      <c r="AW576" s="91"/>
      <c r="AX576" s="91"/>
      <c r="AY576" s="91"/>
    </row>
    <row r="577">
      <c r="A577" s="91"/>
      <c r="B577" s="91"/>
      <c r="C577" s="91"/>
      <c r="D577" s="91"/>
      <c r="E577" s="91"/>
      <c r="F577" s="91"/>
      <c r="G577" s="91"/>
      <c r="H577" s="93"/>
      <c r="I577" s="91"/>
      <c r="J577" s="91"/>
      <c r="K577" s="91"/>
      <c r="L577" s="91"/>
      <c r="M577" s="91"/>
      <c r="N577" s="91"/>
      <c r="O577" s="91"/>
      <c r="P577" s="91"/>
      <c r="Q577" s="91"/>
      <c r="R577" s="91"/>
      <c r="S577" s="91"/>
      <c r="T577" s="91"/>
      <c r="U577" s="91"/>
      <c r="V577" s="91"/>
      <c r="W577" s="91"/>
      <c r="X577" s="91"/>
      <c r="Y577" s="91"/>
      <c r="Z577" s="93"/>
      <c r="AA577" s="91"/>
      <c r="AB577" s="91"/>
      <c r="AC577" s="91"/>
      <c r="AD577" s="91"/>
      <c r="AE577" s="91"/>
      <c r="AF577" s="128"/>
      <c r="AG577" s="93"/>
      <c r="AH577" s="91"/>
      <c r="AI577" s="91"/>
      <c r="AJ577" s="91"/>
      <c r="AK577" s="91"/>
      <c r="AL577" s="91"/>
      <c r="AM577" s="91"/>
      <c r="AN577" s="91"/>
      <c r="AO577" s="91"/>
      <c r="AP577" s="91"/>
      <c r="AQ577" s="91"/>
      <c r="AR577" s="91"/>
      <c r="AS577" s="91"/>
      <c r="AT577" s="91"/>
      <c r="AU577" s="91"/>
      <c r="AV577" s="91"/>
      <c r="AW577" s="91"/>
      <c r="AX577" s="91"/>
      <c r="AY577" s="91"/>
    </row>
    <row r="578">
      <c r="A578" s="91"/>
      <c r="B578" s="91"/>
      <c r="C578" s="91"/>
      <c r="D578" s="91"/>
      <c r="E578" s="91"/>
      <c r="F578" s="91"/>
      <c r="G578" s="91"/>
      <c r="H578" s="93"/>
      <c r="I578" s="91"/>
      <c r="J578" s="91"/>
      <c r="K578" s="91"/>
      <c r="L578" s="91"/>
      <c r="M578" s="91"/>
      <c r="N578" s="91"/>
      <c r="O578" s="91"/>
      <c r="P578" s="91"/>
      <c r="Q578" s="91"/>
      <c r="R578" s="91"/>
      <c r="S578" s="91"/>
      <c r="T578" s="91"/>
      <c r="U578" s="91"/>
      <c r="V578" s="91"/>
      <c r="W578" s="91"/>
      <c r="X578" s="91"/>
      <c r="Y578" s="91"/>
      <c r="Z578" s="93"/>
      <c r="AA578" s="91"/>
      <c r="AB578" s="91"/>
      <c r="AC578" s="91"/>
      <c r="AD578" s="91"/>
      <c r="AE578" s="91"/>
      <c r="AF578" s="128"/>
      <c r="AG578" s="93"/>
      <c r="AH578" s="91"/>
      <c r="AI578" s="91"/>
      <c r="AJ578" s="91"/>
      <c r="AK578" s="91"/>
      <c r="AL578" s="91"/>
      <c r="AM578" s="91"/>
      <c r="AN578" s="91"/>
      <c r="AO578" s="91"/>
      <c r="AP578" s="91"/>
      <c r="AQ578" s="91"/>
      <c r="AR578" s="91"/>
      <c r="AS578" s="91"/>
      <c r="AT578" s="91"/>
      <c r="AU578" s="91"/>
      <c r="AV578" s="91"/>
      <c r="AW578" s="91"/>
      <c r="AX578" s="91"/>
      <c r="AY578" s="91"/>
    </row>
    <row r="579">
      <c r="A579" s="91"/>
      <c r="B579" s="91"/>
      <c r="C579" s="91"/>
      <c r="D579" s="91"/>
      <c r="E579" s="91"/>
      <c r="F579" s="91"/>
      <c r="G579" s="91"/>
      <c r="H579" s="93"/>
      <c r="I579" s="91"/>
      <c r="J579" s="91"/>
      <c r="K579" s="91"/>
      <c r="L579" s="91"/>
      <c r="M579" s="91"/>
      <c r="N579" s="91"/>
      <c r="O579" s="91"/>
      <c r="P579" s="91"/>
      <c r="Q579" s="91"/>
      <c r="R579" s="91"/>
      <c r="S579" s="91"/>
      <c r="T579" s="91"/>
      <c r="U579" s="91"/>
      <c r="V579" s="91"/>
      <c r="W579" s="91"/>
      <c r="X579" s="91"/>
      <c r="Y579" s="91"/>
      <c r="Z579" s="93"/>
      <c r="AA579" s="91"/>
      <c r="AB579" s="91"/>
      <c r="AC579" s="91"/>
      <c r="AD579" s="91"/>
      <c r="AE579" s="91"/>
      <c r="AF579" s="128"/>
      <c r="AG579" s="93"/>
      <c r="AH579" s="91"/>
      <c r="AI579" s="91"/>
      <c r="AJ579" s="91"/>
      <c r="AK579" s="91"/>
      <c r="AL579" s="91"/>
      <c r="AM579" s="91"/>
      <c r="AN579" s="91"/>
      <c r="AO579" s="91"/>
      <c r="AP579" s="91"/>
      <c r="AQ579" s="91"/>
      <c r="AR579" s="91"/>
      <c r="AS579" s="91"/>
      <c r="AT579" s="91"/>
      <c r="AU579" s="91"/>
      <c r="AV579" s="91"/>
      <c r="AW579" s="91"/>
      <c r="AX579" s="91"/>
      <c r="AY579" s="91"/>
    </row>
    <row r="580">
      <c r="A580" s="91"/>
      <c r="B580" s="91"/>
      <c r="C580" s="91"/>
      <c r="D580" s="91"/>
      <c r="E580" s="91"/>
      <c r="F580" s="91"/>
      <c r="G580" s="91"/>
      <c r="H580" s="93"/>
      <c r="I580" s="91"/>
      <c r="J580" s="91"/>
      <c r="K580" s="91"/>
      <c r="L580" s="91"/>
      <c r="M580" s="91"/>
      <c r="N580" s="91"/>
      <c r="O580" s="91"/>
      <c r="P580" s="91"/>
      <c r="Q580" s="91"/>
      <c r="R580" s="91"/>
      <c r="S580" s="91"/>
      <c r="T580" s="91"/>
      <c r="U580" s="91"/>
      <c r="V580" s="91"/>
      <c r="W580" s="91"/>
      <c r="X580" s="91"/>
      <c r="Y580" s="91"/>
      <c r="Z580" s="93"/>
      <c r="AA580" s="91"/>
      <c r="AB580" s="91"/>
      <c r="AC580" s="91"/>
      <c r="AD580" s="91"/>
      <c r="AE580" s="91"/>
      <c r="AF580" s="128"/>
      <c r="AG580" s="93"/>
      <c r="AH580" s="91"/>
      <c r="AI580" s="91"/>
      <c r="AJ580" s="91"/>
      <c r="AK580" s="91"/>
      <c r="AL580" s="91"/>
      <c r="AM580" s="91"/>
      <c r="AN580" s="91"/>
      <c r="AO580" s="91"/>
      <c r="AP580" s="91"/>
      <c r="AQ580" s="91"/>
      <c r="AR580" s="91"/>
      <c r="AS580" s="91"/>
      <c r="AT580" s="91"/>
      <c r="AU580" s="91"/>
      <c r="AV580" s="91"/>
      <c r="AW580" s="91"/>
      <c r="AX580" s="91"/>
      <c r="AY580" s="91"/>
    </row>
    <row r="581">
      <c r="A581" s="91"/>
      <c r="B581" s="91"/>
      <c r="C581" s="91"/>
      <c r="D581" s="91"/>
      <c r="E581" s="91"/>
      <c r="F581" s="91"/>
      <c r="G581" s="91"/>
      <c r="H581" s="93"/>
      <c r="I581" s="91"/>
      <c r="J581" s="91"/>
      <c r="K581" s="91"/>
      <c r="L581" s="91"/>
      <c r="M581" s="91"/>
      <c r="N581" s="91"/>
      <c r="O581" s="91"/>
      <c r="P581" s="91"/>
      <c r="Q581" s="91"/>
      <c r="R581" s="91"/>
      <c r="S581" s="91"/>
      <c r="T581" s="91"/>
      <c r="U581" s="91"/>
      <c r="V581" s="91"/>
      <c r="W581" s="91"/>
      <c r="X581" s="91"/>
      <c r="Y581" s="91"/>
      <c r="Z581" s="93"/>
      <c r="AA581" s="91"/>
      <c r="AB581" s="91"/>
      <c r="AC581" s="91"/>
      <c r="AD581" s="91"/>
      <c r="AE581" s="91"/>
      <c r="AF581" s="128"/>
      <c r="AG581" s="93"/>
      <c r="AH581" s="91"/>
      <c r="AI581" s="91"/>
      <c r="AJ581" s="91"/>
      <c r="AK581" s="91"/>
      <c r="AL581" s="91"/>
      <c r="AM581" s="91"/>
      <c r="AN581" s="91"/>
      <c r="AO581" s="91"/>
      <c r="AP581" s="91"/>
      <c r="AQ581" s="91"/>
      <c r="AR581" s="91"/>
      <c r="AS581" s="91"/>
      <c r="AT581" s="91"/>
      <c r="AU581" s="91"/>
      <c r="AV581" s="91"/>
      <c r="AW581" s="91"/>
      <c r="AX581" s="91"/>
      <c r="AY581" s="91"/>
    </row>
    <row r="582">
      <c r="A582" s="91"/>
      <c r="B582" s="91"/>
      <c r="C582" s="91"/>
      <c r="D582" s="91"/>
      <c r="E582" s="91"/>
      <c r="F582" s="91"/>
      <c r="G582" s="91"/>
      <c r="H582" s="93"/>
      <c r="I582" s="91"/>
      <c r="J582" s="91"/>
      <c r="K582" s="91"/>
      <c r="L582" s="91"/>
      <c r="M582" s="91"/>
      <c r="N582" s="91"/>
      <c r="O582" s="91"/>
      <c r="P582" s="91"/>
      <c r="Q582" s="91"/>
      <c r="R582" s="91"/>
      <c r="S582" s="91"/>
      <c r="T582" s="91"/>
      <c r="U582" s="91"/>
      <c r="V582" s="91"/>
      <c r="W582" s="91"/>
      <c r="X582" s="91"/>
      <c r="Y582" s="91"/>
      <c r="Z582" s="93"/>
      <c r="AA582" s="91"/>
      <c r="AB582" s="91"/>
      <c r="AC582" s="91"/>
      <c r="AD582" s="91"/>
      <c r="AE582" s="91"/>
      <c r="AF582" s="128"/>
      <c r="AG582" s="93"/>
      <c r="AH582" s="91"/>
      <c r="AI582" s="91"/>
      <c r="AJ582" s="91"/>
      <c r="AK582" s="91"/>
      <c r="AL582" s="91"/>
      <c r="AM582" s="91"/>
      <c r="AN582" s="91"/>
      <c r="AO582" s="91"/>
      <c r="AP582" s="91"/>
      <c r="AQ582" s="91"/>
      <c r="AR582" s="91"/>
      <c r="AS582" s="91"/>
      <c r="AT582" s="91"/>
      <c r="AU582" s="91"/>
      <c r="AV582" s="91"/>
      <c r="AW582" s="91"/>
      <c r="AX582" s="91"/>
      <c r="AY582" s="91"/>
    </row>
    <row r="583">
      <c r="A583" s="91"/>
      <c r="B583" s="91"/>
      <c r="C583" s="91"/>
      <c r="D583" s="91"/>
      <c r="E583" s="91"/>
      <c r="F583" s="91"/>
      <c r="G583" s="91"/>
      <c r="H583" s="93"/>
      <c r="I583" s="91"/>
      <c r="J583" s="91"/>
      <c r="K583" s="91"/>
      <c r="L583" s="91"/>
      <c r="M583" s="91"/>
      <c r="N583" s="91"/>
      <c r="O583" s="91"/>
      <c r="P583" s="91"/>
      <c r="Q583" s="91"/>
      <c r="R583" s="91"/>
      <c r="S583" s="91"/>
      <c r="T583" s="91"/>
      <c r="U583" s="91"/>
      <c r="V583" s="91"/>
      <c r="W583" s="91"/>
      <c r="X583" s="91"/>
      <c r="Y583" s="91"/>
      <c r="Z583" s="93"/>
      <c r="AA583" s="91"/>
      <c r="AB583" s="91"/>
      <c r="AC583" s="91"/>
      <c r="AD583" s="91"/>
      <c r="AE583" s="91"/>
      <c r="AF583" s="128"/>
      <c r="AG583" s="93"/>
      <c r="AH583" s="91"/>
      <c r="AI583" s="91"/>
      <c r="AJ583" s="91"/>
      <c r="AK583" s="91"/>
      <c r="AL583" s="91"/>
      <c r="AM583" s="91"/>
      <c r="AN583" s="91"/>
      <c r="AO583" s="91"/>
      <c r="AP583" s="91"/>
      <c r="AQ583" s="91"/>
      <c r="AR583" s="91"/>
      <c r="AS583" s="91"/>
      <c r="AT583" s="91"/>
      <c r="AU583" s="91"/>
      <c r="AV583" s="91"/>
      <c r="AW583" s="91"/>
      <c r="AX583" s="91"/>
      <c r="AY583" s="91"/>
    </row>
    <row r="584">
      <c r="A584" s="91"/>
      <c r="B584" s="91"/>
      <c r="C584" s="91"/>
      <c r="D584" s="91"/>
      <c r="E584" s="91"/>
      <c r="F584" s="91"/>
      <c r="G584" s="91"/>
      <c r="H584" s="93"/>
      <c r="I584" s="91"/>
      <c r="J584" s="91"/>
      <c r="K584" s="91"/>
      <c r="L584" s="91"/>
      <c r="M584" s="91"/>
      <c r="N584" s="91"/>
      <c r="O584" s="91"/>
      <c r="P584" s="91"/>
      <c r="Q584" s="91"/>
      <c r="R584" s="91"/>
      <c r="S584" s="91"/>
      <c r="T584" s="91"/>
      <c r="U584" s="91"/>
      <c r="V584" s="91"/>
      <c r="W584" s="91"/>
      <c r="X584" s="91"/>
      <c r="Y584" s="91"/>
      <c r="Z584" s="93"/>
      <c r="AA584" s="91"/>
      <c r="AB584" s="91"/>
      <c r="AC584" s="91"/>
      <c r="AD584" s="91"/>
      <c r="AE584" s="91"/>
      <c r="AF584" s="128"/>
      <c r="AG584" s="93"/>
      <c r="AH584" s="91"/>
      <c r="AI584" s="91"/>
      <c r="AJ584" s="91"/>
      <c r="AK584" s="91"/>
      <c r="AL584" s="91"/>
      <c r="AM584" s="91"/>
      <c r="AN584" s="91"/>
      <c r="AO584" s="91"/>
      <c r="AP584" s="91"/>
      <c r="AQ584" s="91"/>
      <c r="AR584" s="91"/>
      <c r="AS584" s="91"/>
      <c r="AT584" s="91"/>
      <c r="AU584" s="91"/>
      <c r="AV584" s="91"/>
      <c r="AW584" s="91"/>
      <c r="AX584" s="91"/>
      <c r="AY584" s="91"/>
    </row>
    <row r="585">
      <c r="A585" s="91"/>
      <c r="B585" s="91"/>
      <c r="C585" s="91"/>
      <c r="D585" s="91"/>
      <c r="E585" s="91"/>
      <c r="F585" s="91"/>
      <c r="G585" s="91"/>
      <c r="H585" s="93"/>
      <c r="I585" s="91"/>
      <c r="J585" s="91"/>
      <c r="K585" s="91"/>
      <c r="L585" s="91"/>
      <c r="M585" s="91"/>
      <c r="N585" s="91"/>
      <c r="O585" s="91"/>
      <c r="P585" s="91"/>
      <c r="Q585" s="91"/>
      <c r="R585" s="91"/>
      <c r="S585" s="91"/>
      <c r="T585" s="91"/>
      <c r="U585" s="91"/>
      <c r="V585" s="91"/>
      <c r="W585" s="91"/>
      <c r="X585" s="91"/>
      <c r="Y585" s="91"/>
      <c r="Z585" s="93"/>
      <c r="AA585" s="91"/>
      <c r="AB585" s="91"/>
      <c r="AC585" s="91"/>
      <c r="AD585" s="91"/>
      <c r="AE585" s="91"/>
      <c r="AF585" s="128"/>
      <c r="AG585" s="93"/>
      <c r="AH585" s="91"/>
      <c r="AI585" s="91"/>
      <c r="AJ585" s="91"/>
      <c r="AK585" s="91"/>
      <c r="AL585" s="91"/>
      <c r="AM585" s="91"/>
      <c r="AN585" s="91"/>
      <c r="AO585" s="91"/>
      <c r="AP585" s="91"/>
      <c r="AQ585" s="91"/>
      <c r="AR585" s="91"/>
      <c r="AS585" s="91"/>
      <c r="AT585" s="91"/>
      <c r="AU585" s="91"/>
      <c r="AV585" s="91"/>
      <c r="AW585" s="91"/>
      <c r="AX585" s="91"/>
      <c r="AY585" s="91"/>
    </row>
    <row r="586">
      <c r="A586" s="91"/>
      <c r="B586" s="91"/>
      <c r="C586" s="91"/>
      <c r="D586" s="91"/>
      <c r="E586" s="91"/>
      <c r="F586" s="91"/>
      <c r="G586" s="91"/>
      <c r="H586" s="93"/>
      <c r="I586" s="91"/>
      <c r="J586" s="91"/>
      <c r="K586" s="91"/>
      <c r="L586" s="91"/>
      <c r="M586" s="91"/>
      <c r="N586" s="91"/>
      <c r="O586" s="91"/>
      <c r="P586" s="91"/>
      <c r="Q586" s="91"/>
      <c r="R586" s="91"/>
      <c r="S586" s="91"/>
      <c r="T586" s="91"/>
      <c r="U586" s="91"/>
      <c r="V586" s="91"/>
      <c r="W586" s="91"/>
      <c r="X586" s="91"/>
      <c r="Y586" s="91"/>
      <c r="Z586" s="93"/>
      <c r="AA586" s="91"/>
      <c r="AB586" s="91"/>
      <c r="AC586" s="91"/>
      <c r="AD586" s="91"/>
      <c r="AE586" s="91"/>
      <c r="AF586" s="128"/>
      <c r="AG586" s="93"/>
      <c r="AH586" s="91"/>
      <c r="AI586" s="91"/>
      <c r="AJ586" s="91"/>
      <c r="AK586" s="91"/>
      <c r="AL586" s="91"/>
      <c r="AM586" s="91"/>
      <c r="AN586" s="91"/>
      <c r="AO586" s="91"/>
      <c r="AP586" s="91"/>
      <c r="AQ586" s="91"/>
      <c r="AR586" s="91"/>
      <c r="AS586" s="91"/>
      <c r="AT586" s="91"/>
      <c r="AU586" s="91"/>
      <c r="AV586" s="91"/>
      <c r="AW586" s="91"/>
      <c r="AX586" s="91"/>
      <c r="AY586" s="91"/>
    </row>
    <row r="587">
      <c r="A587" s="91"/>
      <c r="B587" s="91"/>
      <c r="C587" s="91"/>
      <c r="D587" s="91"/>
      <c r="E587" s="91"/>
      <c r="F587" s="91"/>
      <c r="G587" s="91"/>
      <c r="H587" s="93"/>
      <c r="I587" s="91"/>
      <c r="J587" s="91"/>
      <c r="K587" s="91"/>
      <c r="L587" s="91"/>
      <c r="M587" s="91"/>
      <c r="N587" s="91"/>
      <c r="O587" s="91"/>
      <c r="P587" s="91"/>
      <c r="Q587" s="91"/>
      <c r="R587" s="91"/>
      <c r="S587" s="91"/>
      <c r="T587" s="91"/>
      <c r="U587" s="91"/>
      <c r="V587" s="91"/>
      <c r="W587" s="91"/>
      <c r="X587" s="91"/>
      <c r="Y587" s="91"/>
      <c r="Z587" s="93"/>
      <c r="AA587" s="91"/>
      <c r="AB587" s="91"/>
      <c r="AC587" s="91"/>
      <c r="AD587" s="91"/>
      <c r="AE587" s="91"/>
      <c r="AF587" s="128"/>
      <c r="AG587" s="93"/>
      <c r="AH587" s="91"/>
      <c r="AI587" s="91"/>
      <c r="AJ587" s="91"/>
      <c r="AK587" s="91"/>
      <c r="AL587" s="91"/>
      <c r="AM587" s="91"/>
      <c r="AN587" s="91"/>
      <c r="AO587" s="91"/>
      <c r="AP587" s="91"/>
      <c r="AQ587" s="91"/>
      <c r="AR587" s="91"/>
      <c r="AS587" s="91"/>
      <c r="AT587" s="91"/>
      <c r="AU587" s="91"/>
      <c r="AV587" s="91"/>
      <c r="AW587" s="91"/>
      <c r="AX587" s="91"/>
      <c r="AY587" s="91"/>
    </row>
    <row r="588">
      <c r="A588" s="91"/>
      <c r="B588" s="91"/>
      <c r="C588" s="91"/>
      <c r="D588" s="91"/>
      <c r="E588" s="91"/>
      <c r="F588" s="91"/>
      <c r="G588" s="91"/>
      <c r="H588" s="93"/>
      <c r="I588" s="91"/>
      <c r="J588" s="91"/>
      <c r="K588" s="91"/>
      <c r="L588" s="91"/>
      <c r="M588" s="91"/>
      <c r="N588" s="91"/>
      <c r="O588" s="91"/>
      <c r="P588" s="91"/>
      <c r="Q588" s="91"/>
      <c r="R588" s="91"/>
      <c r="S588" s="91"/>
      <c r="T588" s="91"/>
      <c r="U588" s="91"/>
      <c r="V588" s="91"/>
      <c r="W588" s="91"/>
      <c r="X588" s="91"/>
      <c r="Y588" s="91"/>
      <c r="Z588" s="93"/>
      <c r="AA588" s="91"/>
      <c r="AB588" s="91"/>
      <c r="AC588" s="91"/>
      <c r="AD588" s="91"/>
      <c r="AE588" s="91"/>
      <c r="AF588" s="128"/>
      <c r="AG588" s="93"/>
      <c r="AH588" s="91"/>
      <c r="AI588" s="91"/>
      <c r="AJ588" s="91"/>
      <c r="AK588" s="91"/>
      <c r="AL588" s="91"/>
      <c r="AM588" s="91"/>
      <c r="AN588" s="91"/>
      <c r="AO588" s="91"/>
      <c r="AP588" s="91"/>
      <c r="AQ588" s="91"/>
      <c r="AR588" s="91"/>
      <c r="AS588" s="91"/>
      <c r="AT588" s="91"/>
      <c r="AU588" s="91"/>
      <c r="AV588" s="91"/>
      <c r="AW588" s="91"/>
      <c r="AX588" s="91"/>
      <c r="AY588" s="91"/>
    </row>
    <row r="589">
      <c r="A589" s="91"/>
      <c r="B589" s="91"/>
      <c r="C589" s="91"/>
      <c r="D589" s="91"/>
      <c r="E589" s="91"/>
      <c r="F589" s="91"/>
      <c r="G589" s="91"/>
      <c r="H589" s="93"/>
      <c r="I589" s="91"/>
      <c r="J589" s="91"/>
      <c r="K589" s="91"/>
      <c r="L589" s="91"/>
      <c r="M589" s="91"/>
      <c r="N589" s="91"/>
      <c r="O589" s="91"/>
      <c r="P589" s="91"/>
      <c r="Q589" s="91"/>
      <c r="R589" s="91"/>
      <c r="S589" s="91"/>
      <c r="T589" s="91"/>
      <c r="U589" s="91"/>
      <c r="V589" s="91"/>
      <c r="W589" s="91"/>
      <c r="X589" s="91"/>
      <c r="Y589" s="91"/>
      <c r="Z589" s="93"/>
      <c r="AA589" s="91"/>
      <c r="AB589" s="91"/>
      <c r="AC589" s="91"/>
      <c r="AD589" s="91"/>
      <c r="AE589" s="91"/>
      <c r="AF589" s="128"/>
      <c r="AG589" s="93"/>
      <c r="AH589" s="91"/>
      <c r="AI589" s="91"/>
      <c r="AJ589" s="91"/>
      <c r="AK589" s="91"/>
      <c r="AL589" s="91"/>
      <c r="AM589" s="91"/>
      <c r="AN589" s="91"/>
      <c r="AO589" s="91"/>
      <c r="AP589" s="91"/>
      <c r="AQ589" s="91"/>
      <c r="AR589" s="91"/>
      <c r="AS589" s="91"/>
      <c r="AT589" s="91"/>
      <c r="AU589" s="91"/>
      <c r="AV589" s="91"/>
      <c r="AW589" s="91"/>
      <c r="AX589" s="91"/>
      <c r="AY589" s="91"/>
    </row>
    <row r="590">
      <c r="A590" s="91"/>
      <c r="B590" s="91"/>
      <c r="C590" s="91"/>
      <c r="D590" s="91"/>
      <c r="E590" s="91"/>
      <c r="F590" s="91"/>
      <c r="G590" s="91"/>
      <c r="H590" s="93"/>
      <c r="I590" s="91"/>
      <c r="J590" s="91"/>
      <c r="K590" s="91"/>
      <c r="L590" s="91"/>
      <c r="M590" s="91"/>
      <c r="N590" s="91"/>
      <c r="O590" s="91"/>
      <c r="P590" s="91"/>
      <c r="Q590" s="91"/>
      <c r="R590" s="91"/>
      <c r="S590" s="91"/>
      <c r="T590" s="91"/>
      <c r="U590" s="91"/>
      <c r="V590" s="91"/>
      <c r="W590" s="91"/>
      <c r="X590" s="91"/>
      <c r="Y590" s="91"/>
      <c r="Z590" s="93"/>
      <c r="AA590" s="91"/>
      <c r="AB590" s="91"/>
      <c r="AC590" s="91"/>
      <c r="AD590" s="91"/>
      <c r="AE590" s="91"/>
      <c r="AF590" s="128"/>
      <c r="AG590" s="93"/>
      <c r="AH590" s="91"/>
      <c r="AI590" s="91"/>
      <c r="AJ590" s="91"/>
      <c r="AK590" s="91"/>
      <c r="AL590" s="91"/>
      <c r="AM590" s="91"/>
      <c r="AN590" s="91"/>
      <c r="AO590" s="91"/>
      <c r="AP590" s="91"/>
      <c r="AQ590" s="91"/>
      <c r="AR590" s="91"/>
      <c r="AS590" s="91"/>
      <c r="AT590" s="91"/>
      <c r="AU590" s="91"/>
      <c r="AV590" s="91"/>
      <c r="AW590" s="91"/>
      <c r="AX590" s="91"/>
      <c r="AY590" s="91"/>
    </row>
    <row r="591">
      <c r="A591" s="91"/>
      <c r="B591" s="91"/>
      <c r="C591" s="91"/>
      <c r="D591" s="91"/>
      <c r="E591" s="91"/>
      <c r="F591" s="91"/>
      <c r="G591" s="91"/>
      <c r="H591" s="93"/>
      <c r="I591" s="91"/>
      <c r="J591" s="91"/>
      <c r="K591" s="91"/>
      <c r="L591" s="91"/>
      <c r="M591" s="91"/>
      <c r="N591" s="91"/>
      <c r="O591" s="91"/>
      <c r="P591" s="91"/>
      <c r="Q591" s="91"/>
      <c r="R591" s="91"/>
      <c r="S591" s="91"/>
      <c r="T591" s="91"/>
      <c r="U591" s="91"/>
      <c r="V591" s="91"/>
      <c r="W591" s="91"/>
      <c r="X591" s="91"/>
      <c r="Y591" s="91"/>
      <c r="Z591" s="93"/>
      <c r="AA591" s="91"/>
      <c r="AB591" s="91"/>
      <c r="AC591" s="91"/>
      <c r="AD591" s="91"/>
      <c r="AE591" s="91"/>
      <c r="AF591" s="128"/>
      <c r="AG591" s="93"/>
      <c r="AH591" s="91"/>
      <c r="AI591" s="91"/>
      <c r="AJ591" s="91"/>
      <c r="AK591" s="91"/>
      <c r="AL591" s="91"/>
      <c r="AM591" s="91"/>
      <c r="AN591" s="91"/>
      <c r="AO591" s="91"/>
      <c r="AP591" s="91"/>
      <c r="AQ591" s="91"/>
      <c r="AR591" s="91"/>
      <c r="AS591" s="91"/>
      <c r="AT591" s="91"/>
      <c r="AU591" s="91"/>
      <c r="AV591" s="91"/>
      <c r="AW591" s="91"/>
      <c r="AX591" s="91"/>
      <c r="AY591" s="91"/>
    </row>
    <row r="592">
      <c r="A592" s="91"/>
      <c r="B592" s="91"/>
      <c r="C592" s="91"/>
      <c r="D592" s="91"/>
      <c r="E592" s="91"/>
      <c r="F592" s="91"/>
      <c r="G592" s="91"/>
      <c r="H592" s="93"/>
      <c r="I592" s="91"/>
      <c r="J592" s="91"/>
      <c r="K592" s="91"/>
      <c r="L592" s="91"/>
      <c r="M592" s="91"/>
      <c r="N592" s="91"/>
      <c r="O592" s="91"/>
      <c r="P592" s="91"/>
      <c r="Q592" s="91"/>
      <c r="R592" s="91"/>
      <c r="S592" s="91"/>
      <c r="T592" s="91"/>
      <c r="U592" s="91"/>
      <c r="V592" s="91"/>
      <c r="W592" s="91"/>
      <c r="X592" s="91"/>
      <c r="Y592" s="91"/>
      <c r="Z592" s="93"/>
      <c r="AA592" s="91"/>
      <c r="AB592" s="91"/>
      <c r="AC592" s="91"/>
      <c r="AD592" s="91"/>
      <c r="AE592" s="91"/>
      <c r="AF592" s="128"/>
      <c r="AG592" s="93"/>
      <c r="AH592" s="91"/>
      <c r="AI592" s="91"/>
      <c r="AJ592" s="91"/>
      <c r="AK592" s="91"/>
      <c r="AL592" s="91"/>
      <c r="AM592" s="91"/>
      <c r="AN592" s="91"/>
      <c r="AO592" s="91"/>
      <c r="AP592" s="91"/>
      <c r="AQ592" s="91"/>
      <c r="AR592" s="91"/>
      <c r="AS592" s="91"/>
      <c r="AT592" s="91"/>
      <c r="AU592" s="91"/>
      <c r="AV592" s="91"/>
      <c r="AW592" s="91"/>
      <c r="AX592" s="91"/>
      <c r="AY592" s="91"/>
    </row>
    <row r="593">
      <c r="A593" s="91"/>
      <c r="B593" s="91"/>
      <c r="C593" s="91"/>
      <c r="D593" s="91"/>
      <c r="E593" s="91"/>
      <c r="F593" s="91"/>
      <c r="G593" s="91"/>
      <c r="H593" s="93"/>
      <c r="I593" s="91"/>
      <c r="J593" s="91"/>
      <c r="K593" s="91"/>
      <c r="L593" s="91"/>
      <c r="M593" s="91"/>
      <c r="N593" s="91"/>
      <c r="O593" s="91"/>
      <c r="P593" s="91"/>
      <c r="Q593" s="91"/>
      <c r="R593" s="91"/>
      <c r="S593" s="91"/>
      <c r="T593" s="91"/>
      <c r="U593" s="91"/>
      <c r="V593" s="91"/>
      <c r="W593" s="91"/>
      <c r="X593" s="91"/>
      <c r="Y593" s="91"/>
      <c r="Z593" s="93"/>
      <c r="AA593" s="91"/>
      <c r="AB593" s="91"/>
      <c r="AC593" s="91"/>
      <c r="AD593" s="91"/>
      <c r="AE593" s="91"/>
      <c r="AF593" s="128"/>
      <c r="AG593" s="93"/>
      <c r="AH593" s="91"/>
      <c r="AI593" s="91"/>
      <c r="AJ593" s="91"/>
      <c r="AK593" s="91"/>
      <c r="AL593" s="91"/>
      <c r="AM593" s="91"/>
      <c r="AN593" s="91"/>
      <c r="AO593" s="91"/>
      <c r="AP593" s="91"/>
      <c r="AQ593" s="91"/>
      <c r="AR593" s="91"/>
      <c r="AS593" s="91"/>
      <c r="AT593" s="91"/>
      <c r="AU593" s="91"/>
      <c r="AV593" s="91"/>
      <c r="AW593" s="91"/>
      <c r="AX593" s="91"/>
      <c r="AY593" s="91"/>
    </row>
    <row r="594">
      <c r="A594" s="91"/>
      <c r="B594" s="91"/>
      <c r="C594" s="91"/>
      <c r="D594" s="91"/>
      <c r="E594" s="91"/>
      <c r="F594" s="91"/>
      <c r="G594" s="91"/>
      <c r="H594" s="93"/>
      <c r="I594" s="91"/>
      <c r="J594" s="91"/>
      <c r="K594" s="91"/>
      <c r="L594" s="91"/>
      <c r="M594" s="91"/>
      <c r="N594" s="91"/>
      <c r="O594" s="91"/>
      <c r="P594" s="91"/>
      <c r="Q594" s="91"/>
      <c r="R594" s="91"/>
      <c r="S594" s="91"/>
      <c r="T594" s="91"/>
      <c r="U594" s="91"/>
      <c r="V594" s="91"/>
      <c r="W594" s="91"/>
      <c r="X594" s="91"/>
      <c r="Y594" s="91"/>
      <c r="Z594" s="93"/>
      <c r="AA594" s="91"/>
      <c r="AB594" s="91"/>
      <c r="AC594" s="91"/>
      <c r="AD594" s="91"/>
      <c r="AE594" s="91"/>
      <c r="AF594" s="128"/>
      <c r="AG594" s="93"/>
      <c r="AH594" s="91"/>
      <c r="AI594" s="91"/>
      <c r="AJ594" s="91"/>
      <c r="AK594" s="91"/>
      <c r="AL594" s="91"/>
      <c r="AM594" s="91"/>
      <c r="AN594" s="91"/>
      <c r="AO594" s="91"/>
      <c r="AP594" s="91"/>
      <c r="AQ594" s="91"/>
      <c r="AR594" s="91"/>
      <c r="AS594" s="91"/>
      <c r="AT594" s="91"/>
      <c r="AU594" s="91"/>
      <c r="AV594" s="91"/>
      <c r="AW594" s="91"/>
      <c r="AX594" s="91"/>
      <c r="AY594" s="91"/>
    </row>
    <row r="595">
      <c r="A595" s="91"/>
      <c r="B595" s="91"/>
      <c r="C595" s="91"/>
      <c r="D595" s="91"/>
      <c r="E595" s="91"/>
      <c r="F595" s="91"/>
      <c r="G595" s="91"/>
      <c r="H595" s="93"/>
      <c r="I595" s="91"/>
      <c r="J595" s="91"/>
      <c r="K595" s="91"/>
      <c r="L595" s="91"/>
      <c r="M595" s="91"/>
      <c r="N595" s="91"/>
      <c r="O595" s="91"/>
      <c r="P595" s="91"/>
      <c r="Q595" s="91"/>
      <c r="R595" s="91"/>
      <c r="S595" s="91"/>
      <c r="T595" s="91"/>
      <c r="U595" s="91"/>
      <c r="V595" s="91"/>
      <c r="W595" s="91"/>
      <c r="X595" s="91"/>
      <c r="Y595" s="91"/>
      <c r="Z595" s="93"/>
      <c r="AA595" s="91"/>
      <c r="AB595" s="91"/>
      <c r="AC595" s="91"/>
      <c r="AD595" s="91"/>
      <c r="AE595" s="91"/>
      <c r="AF595" s="128"/>
      <c r="AG595" s="93"/>
      <c r="AH595" s="91"/>
      <c r="AI595" s="91"/>
      <c r="AJ595" s="91"/>
      <c r="AK595" s="91"/>
      <c r="AL595" s="91"/>
      <c r="AM595" s="91"/>
      <c r="AN595" s="91"/>
      <c r="AO595" s="91"/>
      <c r="AP595" s="91"/>
      <c r="AQ595" s="91"/>
      <c r="AR595" s="91"/>
      <c r="AS595" s="91"/>
      <c r="AT595" s="91"/>
      <c r="AU595" s="91"/>
      <c r="AV595" s="91"/>
      <c r="AW595" s="91"/>
      <c r="AX595" s="91"/>
      <c r="AY595" s="91"/>
    </row>
    <row r="596">
      <c r="A596" s="91"/>
      <c r="B596" s="91"/>
      <c r="C596" s="91"/>
      <c r="D596" s="91"/>
      <c r="E596" s="91"/>
      <c r="F596" s="91"/>
      <c r="G596" s="91"/>
      <c r="H596" s="93"/>
      <c r="I596" s="91"/>
      <c r="J596" s="91"/>
      <c r="K596" s="91"/>
      <c r="L596" s="91"/>
      <c r="M596" s="91"/>
      <c r="N596" s="91"/>
      <c r="O596" s="91"/>
      <c r="P596" s="91"/>
      <c r="Q596" s="91"/>
      <c r="R596" s="91"/>
      <c r="S596" s="91"/>
      <c r="T596" s="91"/>
      <c r="U596" s="91"/>
      <c r="V596" s="91"/>
      <c r="W596" s="91"/>
      <c r="X596" s="91"/>
      <c r="Y596" s="91"/>
      <c r="Z596" s="93"/>
      <c r="AA596" s="91"/>
      <c r="AB596" s="91"/>
      <c r="AC596" s="91"/>
      <c r="AD596" s="91"/>
      <c r="AE596" s="91"/>
      <c r="AF596" s="128"/>
      <c r="AG596" s="93"/>
      <c r="AH596" s="91"/>
      <c r="AI596" s="91"/>
      <c r="AJ596" s="91"/>
      <c r="AK596" s="91"/>
      <c r="AL596" s="91"/>
      <c r="AM596" s="91"/>
      <c r="AN596" s="91"/>
      <c r="AO596" s="91"/>
      <c r="AP596" s="91"/>
      <c r="AQ596" s="91"/>
      <c r="AR596" s="91"/>
      <c r="AS596" s="91"/>
      <c r="AT596" s="91"/>
      <c r="AU596" s="91"/>
      <c r="AV596" s="91"/>
      <c r="AW596" s="91"/>
      <c r="AX596" s="91"/>
      <c r="AY596" s="91"/>
    </row>
    <row r="597">
      <c r="A597" s="91"/>
      <c r="B597" s="91"/>
      <c r="C597" s="91"/>
      <c r="D597" s="91"/>
      <c r="E597" s="91"/>
      <c r="F597" s="91"/>
      <c r="G597" s="91"/>
      <c r="H597" s="93"/>
      <c r="I597" s="91"/>
      <c r="J597" s="91"/>
      <c r="K597" s="91"/>
      <c r="L597" s="91"/>
      <c r="M597" s="91"/>
      <c r="N597" s="91"/>
      <c r="O597" s="91"/>
      <c r="P597" s="91"/>
      <c r="Q597" s="91"/>
      <c r="R597" s="91"/>
      <c r="S597" s="91"/>
      <c r="T597" s="91"/>
      <c r="U597" s="91"/>
      <c r="V597" s="91"/>
      <c r="W597" s="91"/>
      <c r="X597" s="91"/>
      <c r="Y597" s="91"/>
      <c r="Z597" s="93"/>
      <c r="AA597" s="91"/>
      <c r="AB597" s="91"/>
      <c r="AC597" s="91"/>
      <c r="AD597" s="91"/>
      <c r="AE597" s="91"/>
      <c r="AF597" s="128"/>
      <c r="AG597" s="93"/>
      <c r="AH597" s="91"/>
      <c r="AI597" s="91"/>
      <c r="AJ597" s="91"/>
      <c r="AK597" s="91"/>
      <c r="AL597" s="91"/>
      <c r="AM597" s="91"/>
      <c r="AN597" s="91"/>
      <c r="AO597" s="91"/>
      <c r="AP597" s="91"/>
      <c r="AQ597" s="91"/>
      <c r="AR597" s="91"/>
      <c r="AS597" s="91"/>
      <c r="AT597" s="91"/>
      <c r="AU597" s="91"/>
      <c r="AV597" s="91"/>
      <c r="AW597" s="91"/>
      <c r="AX597" s="91"/>
      <c r="AY597" s="91"/>
    </row>
    <row r="598">
      <c r="A598" s="91"/>
      <c r="B598" s="91"/>
      <c r="C598" s="91"/>
      <c r="D598" s="91"/>
      <c r="E598" s="91"/>
      <c r="F598" s="91"/>
      <c r="G598" s="91"/>
      <c r="H598" s="93"/>
      <c r="I598" s="91"/>
      <c r="J598" s="91"/>
      <c r="K598" s="91"/>
      <c r="L598" s="91"/>
      <c r="M598" s="91"/>
      <c r="N598" s="91"/>
      <c r="O598" s="91"/>
      <c r="P598" s="91"/>
      <c r="Q598" s="91"/>
      <c r="R598" s="91"/>
      <c r="S598" s="91"/>
      <c r="T598" s="91"/>
      <c r="U598" s="91"/>
      <c r="V598" s="91"/>
      <c r="W598" s="91"/>
      <c r="X598" s="91"/>
      <c r="Y598" s="91"/>
      <c r="Z598" s="93"/>
      <c r="AA598" s="91"/>
      <c r="AB598" s="91"/>
      <c r="AC598" s="91"/>
      <c r="AD598" s="91"/>
      <c r="AE598" s="91"/>
      <c r="AF598" s="128"/>
      <c r="AG598" s="93"/>
      <c r="AH598" s="91"/>
      <c r="AI598" s="91"/>
      <c r="AJ598" s="91"/>
      <c r="AK598" s="91"/>
      <c r="AL598" s="91"/>
      <c r="AM598" s="91"/>
      <c r="AN598" s="91"/>
      <c r="AO598" s="91"/>
      <c r="AP598" s="91"/>
      <c r="AQ598" s="91"/>
      <c r="AR598" s="91"/>
      <c r="AS598" s="91"/>
      <c r="AT598" s="91"/>
      <c r="AU598" s="91"/>
      <c r="AV598" s="91"/>
      <c r="AW598" s="91"/>
      <c r="AX598" s="91"/>
      <c r="AY598" s="91"/>
    </row>
    <row r="599">
      <c r="A599" s="91"/>
      <c r="B599" s="91"/>
      <c r="C599" s="91"/>
      <c r="D599" s="91"/>
      <c r="E599" s="91"/>
      <c r="F599" s="91"/>
      <c r="G599" s="91"/>
      <c r="H599" s="93"/>
      <c r="I599" s="91"/>
      <c r="J599" s="91"/>
      <c r="K599" s="91"/>
      <c r="L599" s="91"/>
      <c r="M599" s="91"/>
      <c r="N599" s="91"/>
      <c r="O599" s="91"/>
      <c r="P599" s="91"/>
      <c r="Q599" s="91"/>
      <c r="R599" s="91"/>
      <c r="S599" s="91"/>
      <c r="T599" s="91"/>
      <c r="U599" s="91"/>
      <c r="V599" s="91"/>
      <c r="W599" s="91"/>
      <c r="X599" s="91"/>
      <c r="Y599" s="91"/>
      <c r="Z599" s="93"/>
      <c r="AA599" s="91"/>
      <c r="AB599" s="91"/>
      <c r="AC599" s="91"/>
      <c r="AD599" s="91"/>
      <c r="AE599" s="91"/>
      <c r="AF599" s="128"/>
      <c r="AG599" s="93"/>
      <c r="AH599" s="91"/>
      <c r="AI599" s="91"/>
      <c r="AJ599" s="91"/>
      <c r="AK599" s="91"/>
      <c r="AL599" s="91"/>
      <c r="AM599" s="91"/>
      <c r="AN599" s="91"/>
      <c r="AO599" s="91"/>
      <c r="AP599" s="91"/>
      <c r="AQ599" s="91"/>
      <c r="AR599" s="91"/>
      <c r="AS599" s="91"/>
      <c r="AT599" s="91"/>
      <c r="AU599" s="91"/>
      <c r="AV599" s="91"/>
      <c r="AW599" s="91"/>
      <c r="AX599" s="91"/>
      <c r="AY599" s="91"/>
    </row>
    <row r="600">
      <c r="A600" s="91"/>
      <c r="B600" s="91"/>
      <c r="C600" s="91"/>
      <c r="D600" s="91"/>
      <c r="E600" s="91"/>
      <c r="F600" s="91"/>
      <c r="G600" s="91"/>
      <c r="H600" s="93"/>
      <c r="I600" s="91"/>
      <c r="J600" s="91"/>
      <c r="K600" s="91"/>
      <c r="L600" s="91"/>
      <c r="M600" s="91"/>
      <c r="N600" s="91"/>
      <c r="O600" s="91"/>
      <c r="P600" s="91"/>
      <c r="Q600" s="91"/>
      <c r="R600" s="91"/>
      <c r="S600" s="91"/>
      <c r="T600" s="91"/>
      <c r="U600" s="91"/>
      <c r="V600" s="91"/>
      <c r="W600" s="91"/>
      <c r="X600" s="91"/>
      <c r="Y600" s="91"/>
      <c r="Z600" s="93"/>
      <c r="AA600" s="91"/>
      <c r="AB600" s="91"/>
      <c r="AC600" s="91"/>
      <c r="AD600" s="91"/>
      <c r="AE600" s="91"/>
      <c r="AF600" s="128"/>
      <c r="AG600" s="93"/>
      <c r="AH600" s="91"/>
      <c r="AI600" s="91"/>
      <c r="AJ600" s="91"/>
      <c r="AK600" s="91"/>
      <c r="AL600" s="91"/>
      <c r="AM600" s="91"/>
      <c r="AN600" s="91"/>
      <c r="AO600" s="91"/>
      <c r="AP600" s="91"/>
      <c r="AQ600" s="91"/>
      <c r="AR600" s="91"/>
      <c r="AS600" s="91"/>
      <c r="AT600" s="91"/>
      <c r="AU600" s="91"/>
      <c r="AV600" s="91"/>
      <c r="AW600" s="91"/>
      <c r="AX600" s="91"/>
      <c r="AY600" s="91"/>
    </row>
    <row r="601">
      <c r="A601" s="91"/>
      <c r="B601" s="91"/>
      <c r="C601" s="91"/>
      <c r="D601" s="91"/>
      <c r="E601" s="91"/>
      <c r="F601" s="91"/>
      <c r="G601" s="91"/>
      <c r="H601" s="93"/>
      <c r="I601" s="91"/>
      <c r="J601" s="91"/>
      <c r="K601" s="91"/>
      <c r="L601" s="91"/>
      <c r="M601" s="91"/>
      <c r="N601" s="91"/>
      <c r="O601" s="91"/>
      <c r="P601" s="91"/>
      <c r="Q601" s="91"/>
      <c r="R601" s="91"/>
      <c r="S601" s="91"/>
      <c r="T601" s="91"/>
      <c r="U601" s="91"/>
      <c r="V601" s="91"/>
      <c r="W601" s="91"/>
      <c r="X601" s="91"/>
      <c r="Y601" s="91"/>
      <c r="Z601" s="93"/>
      <c r="AA601" s="91"/>
      <c r="AB601" s="91"/>
      <c r="AC601" s="91"/>
      <c r="AD601" s="91"/>
      <c r="AE601" s="91"/>
      <c r="AF601" s="128"/>
      <c r="AG601" s="93"/>
      <c r="AH601" s="91"/>
      <c r="AI601" s="91"/>
      <c r="AJ601" s="91"/>
      <c r="AK601" s="91"/>
      <c r="AL601" s="91"/>
      <c r="AM601" s="91"/>
      <c r="AN601" s="91"/>
      <c r="AO601" s="91"/>
      <c r="AP601" s="91"/>
      <c r="AQ601" s="91"/>
      <c r="AR601" s="91"/>
      <c r="AS601" s="91"/>
      <c r="AT601" s="91"/>
      <c r="AU601" s="91"/>
      <c r="AV601" s="91"/>
      <c r="AW601" s="91"/>
      <c r="AX601" s="91"/>
      <c r="AY601" s="91"/>
    </row>
    <row r="602">
      <c r="A602" s="91"/>
      <c r="B602" s="91"/>
      <c r="C602" s="91"/>
      <c r="D602" s="91"/>
      <c r="E602" s="91"/>
      <c r="F602" s="91"/>
      <c r="G602" s="91"/>
      <c r="H602" s="93"/>
      <c r="I602" s="91"/>
      <c r="J602" s="91"/>
      <c r="K602" s="91"/>
      <c r="L602" s="91"/>
      <c r="M602" s="91"/>
      <c r="N602" s="91"/>
      <c r="O602" s="91"/>
      <c r="P602" s="91"/>
      <c r="Q602" s="91"/>
      <c r="R602" s="91"/>
      <c r="S602" s="91"/>
      <c r="T602" s="91"/>
      <c r="U602" s="91"/>
      <c r="V602" s="91"/>
      <c r="W602" s="91"/>
      <c r="X602" s="91"/>
      <c r="Y602" s="91"/>
      <c r="Z602" s="93"/>
      <c r="AA602" s="91"/>
      <c r="AB602" s="91"/>
      <c r="AC602" s="91"/>
      <c r="AD602" s="91"/>
      <c r="AE602" s="91"/>
      <c r="AF602" s="128"/>
      <c r="AG602" s="93"/>
      <c r="AH602" s="91"/>
      <c r="AI602" s="91"/>
      <c r="AJ602" s="91"/>
      <c r="AK602" s="91"/>
      <c r="AL602" s="91"/>
      <c r="AM602" s="91"/>
      <c r="AN602" s="91"/>
      <c r="AO602" s="91"/>
      <c r="AP602" s="91"/>
      <c r="AQ602" s="91"/>
      <c r="AR602" s="91"/>
      <c r="AS602" s="91"/>
      <c r="AT602" s="91"/>
      <c r="AU602" s="91"/>
      <c r="AV602" s="91"/>
      <c r="AW602" s="91"/>
      <c r="AX602" s="91"/>
      <c r="AY602" s="91"/>
    </row>
    <row r="603">
      <c r="A603" s="91"/>
      <c r="B603" s="91"/>
      <c r="C603" s="91"/>
      <c r="D603" s="91"/>
      <c r="E603" s="91"/>
      <c r="F603" s="91"/>
      <c r="G603" s="91"/>
      <c r="H603" s="93"/>
      <c r="I603" s="91"/>
      <c r="J603" s="91"/>
      <c r="K603" s="91"/>
      <c r="L603" s="91"/>
      <c r="M603" s="91"/>
      <c r="N603" s="91"/>
      <c r="O603" s="91"/>
      <c r="P603" s="91"/>
      <c r="Q603" s="91"/>
      <c r="R603" s="91"/>
      <c r="S603" s="91"/>
      <c r="T603" s="91"/>
      <c r="U603" s="91"/>
      <c r="V603" s="91"/>
      <c r="W603" s="91"/>
      <c r="X603" s="91"/>
      <c r="Y603" s="91"/>
      <c r="Z603" s="93"/>
      <c r="AA603" s="91"/>
      <c r="AB603" s="91"/>
      <c r="AC603" s="91"/>
      <c r="AD603" s="91"/>
      <c r="AE603" s="91"/>
      <c r="AF603" s="128"/>
      <c r="AG603" s="93"/>
      <c r="AH603" s="91"/>
      <c r="AI603" s="91"/>
      <c r="AJ603" s="91"/>
      <c r="AK603" s="91"/>
      <c r="AL603" s="91"/>
      <c r="AM603" s="91"/>
      <c r="AN603" s="91"/>
      <c r="AO603" s="91"/>
      <c r="AP603" s="91"/>
      <c r="AQ603" s="91"/>
      <c r="AR603" s="91"/>
      <c r="AS603" s="91"/>
      <c r="AT603" s="91"/>
      <c r="AU603" s="91"/>
      <c r="AV603" s="91"/>
      <c r="AW603" s="91"/>
      <c r="AX603" s="91"/>
      <c r="AY603" s="91"/>
    </row>
    <row r="604">
      <c r="A604" s="91"/>
      <c r="B604" s="91"/>
      <c r="C604" s="91"/>
      <c r="D604" s="91"/>
      <c r="E604" s="91"/>
      <c r="F604" s="91"/>
      <c r="G604" s="91"/>
      <c r="H604" s="93"/>
      <c r="I604" s="91"/>
      <c r="J604" s="91"/>
      <c r="K604" s="91"/>
      <c r="L604" s="91"/>
      <c r="M604" s="91"/>
      <c r="N604" s="91"/>
      <c r="O604" s="91"/>
      <c r="P604" s="91"/>
      <c r="Q604" s="91"/>
      <c r="R604" s="91"/>
      <c r="S604" s="91"/>
      <c r="T604" s="91"/>
      <c r="U604" s="91"/>
      <c r="V604" s="91"/>
      <c r="W604" s="91"/>
      <c r="X604" s="91"/>
      <c r="Y604" s="91"/>
      <c r="Z604" s="93"/>
      <c r="AA604" s="91"/>
      <c r="AB604" s="91"/>
      <c r="AC604" s="91"/>
      <c r="AD604" s="91"/>
      <c r="AE604" s="91"/>
      <c r="AF604" s="128"/>
      <c r="AG604" s="93"/>
      <c r="AH604" s="91"/>
      <c r="AI604" s="91"/>
      <c r="AJ604" s="91"/>
      <c r="AK604" s="91"/>
      <c r="AL604" s="91"/>
      <c r="AM604" s="91"/>
      <c r="AN604" s="91"/>
      <c r="AO604" s="91"/>
      <c r="AP604" s="91"/>
      <c r="AQ604" s="91"/>
      <c r="AR604" s="91"/>
      <c r="AS604" s="91"/>
      <c r="AT604" s="91"/>
      <c r="AU604" s="91"/>
      <c r="AV604" s="91"/>
      <c r="AW604" s="91"/>
      <c r="AX604" s="91"/>
      <c r="AY604" s="91"/>
    </row>
    <row r="605">
      <c r="A605" s="91"/>
      <c r="B605" s="91"/>
      <c r="C605" s="91"/>
      <c r="D605" s="91"/>
      <c r="E605" s="91"/>
      <c r="F605" s="91"/>
      <c r="G605" s="91"/>
      <c r="H605" s="93"/>
      <c r="I605" s="91"/>
      <c r="J605" s="91"/>
      <c r="K605" s="91"/>
      <c r="L605" s="91"/>
      <c r="M605" s="91"/>
      <c r="N605" s="91"/>
      <c r="O605" s="91"/>
      <c r="P605" s="91"/>
      <c r="Q605" s="91"/>
      <c r="R605" s="91"/>
      <c r="S605" s="91"/>
      <c r="T605" s="91"/>
      <c r="U605" s="91"/>
      <c r="V605" s="91"/>
      <c r="W605" s="91"/>
      <c r="X605" s="91"/>
      <c r="Y605" s="91"/>
      <c r="Z605" s="93"/>
      <c r="AA605" s="91"/>
      <c r="AB605" s="91"/>
      <c r="AC605" s="91"/>
      <c r="AD605" s="91"/>
      <c r="AE605" s="91"/>
      <c r="AF605" s="128"/>
      <c r="AG605" s="93"/>
      <c r="AH605" s="91"/>
      <c r="AI605" s="91"/>
      <c r="AJ605" s="91"/>
      <c r="AK605" s="91"/>
      <c r="AL605" s="91"/>
      <c r="AM605" s="91"/>
      <c r="AN605" s="91"/>
      <c r="AO605" s="91"/>
      <c r="AP605" s="91"/>
      <c r="AQ605" s="91"/>
      <c r="AR605" s="91"/>
      <c r="AS605" s="91"/>
      <c r="AT605" s="91"/>
      <c r="AU605" s="91"/>
      <c r="AV605" s="91"/>
      <c r="AW605" s="91"/>
      <c r="AX605" s="91"/>
      <c r="AY605" s="91"/>
    </row>
    <row r="606">
      <c r="A606" s="91"/>
      <c r="B606" s="91"/>
      <c r="C606" s="91"/>
      <c r="D606" s="91"/>
      <c r="E606" s="91"/>
      <c r="F606" s="91"/>
      <c r="G606" s="91"/>
      <c r="H606" s="93"/>
      <c r="I606" s="91"/>
      <c r="J606" s="91"/>
      <c r="K606" s="91"/>
      <c r="L606" s="91"/>
      <c r="M606" s="91"/>
      <c r="N606" s="91"/>
      <c r="O606" s="91"/>
      <c r="P606" s="91"/>
      <c r="Q606" s="91"/>
      <c r="R606" s="91"/>
      <c r="S606" s="91"/>
      <c r="T606" s="91"/>
      <c r="U606" s="91"/>
      <c r="V606" s="91"/>
      <c r="W606" s="91"/>
      <c r="X606" s="91"/>
      <c r="Y606" s="91"/>
      <c r="Z606" s="93"/>
      <c r="AA606" s="91"/>
      <c r="AB606" s="91"/>
      <c r="AC606" s="91"/>
      <c r="AD606" s="91"/>
      <c r="AE606" s="91"/>
      <c r="AF606" s="128"/>
      <c r="AG606" s="93"/>
      <c r="AH606" s="91"/>
      <c r="AI606" s="91"/>
      <c r="AJ606" s="91"/>
      <c r="AK606" s="91"/>
      <c r="AL606" s="91"/>
      <c r="AM606" s="91"/>
      <c r="AN606" s="91"/>
      <c r="AO606" s="91"/>
      <c r="AP606" s="91"/>
      <c r="AQ606" s="91"/>
      <c r="AR606" s="91"/>
      <c r="AS606" s="91"/>
      <c r="AT606" s="91"/>
      <c r="AU606" s="91"/>
      <c r="AV606" s="91"/>
      <c r="AW606" s="91"/>
      <c r="AX606" s="91"/>
      <c r="AY606" s="91"/>
    </row>
    <row r="607">
      <c r="A607" s="91"/>
      <c r="B607" s="91"/>
      <c r="C607" s="91"/>
      <c r="D607" s="91"/>
      <c r="E607" s="91"/>
      <c r="F607" s="91"/>
      <c r="G607" s="91"/>
      <c r="H607" s="93"/>
      <c r="I607" s="91"/>
      <c r="J607" s="91"/>
      <c r="K607" s="91"/>
      <c r="L607" s="91"/>
      <c r="M607" s="91"/>
      <c r="N607" s="91"/>
      <c r="O607" s="91"/>
      <c r="P607" s="91"/>
      <c r="Q607" s="91"/>
      <c r="R607" s="91"/>
      <c r="S607" s="91"/>
      <c r="T607" s="91"/>
      <c r="U607" s="91"/>
      <c r="V607" s="91"/>
      <c r="W607" s="91"/>
      <c r="X607" s="91"/>
      <c r="Y607" s="91"/>
      <c r="Z607" s="93"/>
      <c r="AA607" s="91"/>
      <c r="AB607" s="91"/>
      <c r="AC607" s="91"/>
      <c r="AD607" s="91"/>
      <c r="AE607" s="91"/>
      <c r="AF607" s="128"/>
      <c r="AG607" s="93"/>
      <c r="AH607" s="91"/>
      <c r="AI607" s="91"/>
      <c r="AJ607" s="91"/>
      <c r="AK607" s="91"/>
      <c r="AL607" s="91"/>
      <c r="AM607" s="91"/>
      <c r="AN607" s="91"/>
      <c r="AO607" s="91"/>
      <c r="AP607" s="91"/>
      <c r="AQ607" s="91"/>
      <c r="AR607" s="91"/>
      <c r="AS607" s="91"/>
      <c r="AT607" s="91"/>
      <c r="AU607" s="91"/>
      <c r="AV607" s="91"/>
      <c r="AW607" s="91"/>
      <c r="AX607" s="91"/>
      <c r="AY607" s="91"/>
    </row>
    <row r="608">
      <c r="A608" s="91"/>
      <c r="B608" s="91"/>
      <c r="C608" s="91"/>
      <c r="D608" s="91"/>
      <c r="E608" s="91"/>
      <c r="F608" s="91"/>
      <c r="G608" s="91"/>
      <c r="H608" s="93"/>
      <c r="I608" s="91"/>
      <c r="J608" s="91"/>
      <c r="K608" s="91"/>
      <c r="L608" s="91"/>
      <c r="M608" s="91"/>
      <c r="N608" s="91"/>
      <c r="O608" s="91"/>
      <c r="P608" s="91"/>
      <c r="Q608" s="91"/>
      <c r="R608" s="91"/>
      <c r="S608" s="91"/>
      <c r="T608" s="91"/>
      <c r="U608" s="91"/>
      <c r="V608" s="91"/>
      <c r="W608" s="91"/>
      <c r="X608" s="91"/>
      <c r="Y608" s="91"/>
      <c r="Z608" s="93"/>
      <c r="AA608" s="91"/>
      <c r="AB608" s="91"/>
      <c r="AC608" s="91"/>
      <c r="AD608" s="91"/>
      <c r="AE608" s="91"/>
      <c r="AF608" s="128"/>
      <c r="AG608" s="93"/>
      <c r="AH608" s="91"/>
      <c r="AI608" s="91"/>
      <c r="AJ608" s="91"/>
      <c r="AK608" s="91"/>
      <c r="AL608" s="91"/>
      <c r="AM608" s="91"/>
      <c r="AN608" s="91"/>
      <c r="AO608" s="91"/>
      <c r="AP608" s="91"/>
      <c r="AQ608" s="91"/>
      <c r="AR608" s="91"/>
      <c r="AS608" s="91"/>
      <c r="AT608" s="91"/>
      <c r="AU608" s="91"/>
      <c r="AV608" s="91"/>
      <c r="AW608" s="91"/>
      <c r="AX608" s="91"/>
      <c r="AY608" s="91"/>
    </row>
    <row r="609">
      <c r="A609" s="91"/>
      <c r="B609" s="91"/>
      <c r="C609" s="91"/>
      <c r="D609" s="91"/>
      <c r="E609" s="91"/>
      <c r="F609" s="91"/>
      <c r="G609" s="91"/>
      <c r="H609" s="93"/>
      <c r="I609" s="91"/>
      <c r="J609" s="91"/>
      <c r="K609" s="91"/>
      <c r="L609" s="91"/>
      <c r="M609" s="91"/>
      <c r="N609" s="91"/>
      <c r="O609" s="91"/>
      <c r="P609" s="91"/>
      <c r="Q609" s="91"/>
      <c r="R609" s="91"/>
      <c r="S609" s="91"/>
      <c r="T609" s="91"/>
      <c r="U609" s="91"/>
      <c r="V609" s="91"/>
      <c r="W609" s="91"/>
      <c r="X609" s="91"/>
      <c r="Y609" s="91"/>
      <c r="Z609" s="93"/>
      <c r="AA609" s="91"/>
      <c r="AB609" s="91"/>
      <c r="AC609" s="91"/>
      <c r="AD609" s="91"/>
      <c r="AE609" s="91"/>
      <c r="AF609" s="128"/>
      <c r="AG609" s="93"/>
      <c r="AH609" s="91"/>
      <c r="AI609" s="91"/>
      <c r="AJ609" s="91"/>
      <c r="AK609" s="91"/>
      <c r="AL609" s="91"/>
      <c r="AM609" s="91"/>
      <c r="AN609" s="91"/>
      <c r="AO609" s="91"/>
      <c r="AP609" s="91"/>
      <c r="AQ609" s="91"/>
      <c r="AR609" s="91"/>
      <c r="AS609" s="91"/>
      <c r="AT609" s="91"/>
      <c r="AU609" s="91"/>
      <c r="AV609" s="91"/>
      <c r="AW609" s="91"/>
      <c r="AX609" s="91"/>
      <c r="AY609" s="91"/>
    </row>
    <row r="610">
      <c r="A610" s="91"/>
      <c r="B610" s="91"/>
      <c r="C610" s="91"/>
      <c r="D610" s="91"/>
      <c r="E610" s="91"/>
      <c r="F610" s="91"/>
      <c r="G610" s="91"/>
      <c r="H610" s="93"/>
      <c r="I610" s="91"/>
      <c r="J610" s="91"/>
      <c r="K610" s="91"/>
      <c r="L610" s="91"/>
      <c r="M610" s="91"/>
      <c r="N610" s="91"/>
      <c r="O610" s="91"/>
      <c r="P610" s="91"/>
      <c r="Q610" s="91"/>
      <c r="R610" s="91"/>
      <c r="S610" s="91"/>
      <c r="T610" s="91"/>
      <c r="U610" s="91"/>
      <c r="V610" s="91"/>
      <c r="W610" s="91"/>
      <c r="X610" s="91"/>
      <c r="Y610" s="91"/>
      <c r="Z610" s="93"/>
      <c r="AA610" s="91"/>
      <c r="AB610" s="91"/>
      <c r="AC610" s="91"/>
      <c r="AD610" s="91"/>
      <c r="AE610" s="91"/>
      <c r="AF610" s="128"/>
      <c r="AG610" s="93"/>
      <c r="AH610" s="91"/>
      <c r="AI610" s="91"/>
      <c r="AJ610" s="91"/>
      <c r="AK610" s="91"/>
      <c r="AL610" s="91"/>
      <c r="AM610" s="91"/>
      <c r="AN610" s="91"/>
      <c r="AO610" s="91"/>
      <c r="AP610" s="91"/>
      <c r="AQ610" s="91"/>
      <c r="AR610" s="91"/>
      <c r="AS610" s="91"/>
      <c r="AT610" s="91"/>
      <c r="AU610" s="91"/>
      <c r="AV610" s="91"/>
      <c r="AW610" s="91"/>
      <c r="AX610" s="91"/>
      <c r="AY610" s="91"/>
    </row>
    <row r="611">
      <c r="A611" s="91"/>
      <c r="B611" s="91"/>
      <c r="C611" s="91"/>
      <c r="D611" s="91"/>
      <c r="E611" s="91"/>
      <c r="F611" s="91"/>
      <c r="G611" s="91"/>
      <c r="H611" s="93"/>
      <c r="I611" s="91"/>
      <c r="J611" s="91"/>
      <c r="K611" s="91"/>
      <c r="L611" s="91"/>
      <c r="M611" s="91"/>
      <c r="N611" s="91"/>
      <c r="O611" s="91"/>
      <c r="P611" s="91"/>
      <c r="Q611" s="91"/>
      <c r="R611" s="91"/>
      <c r="S611" s="91"/>
      <c r="T611" s="91"/>
      <c r="U611" s="91"/>
      <c r="V611" s="91"/>
      <c r="W611" s="91"/>
      <c r="X611" s="91"/>
      <c r="Y611" s="91"/>
      <c r="Z611" s="93"/>
      <c r="AA611" s="91"/>
      <c r="AB611" s="91"/>
      <c r="AC611" s="91"/>
      <c r="AD611" s="91"/>
      <c r="AE611" s="91"/>
      <c r="AF611" s="128"/>
      <c r="AG611" s="93"/>
      <c r="AH611" s="91"/>
      <c r="AI611" s="91"/>
      <c r="AJ611" s="91"/>
      <c r="AK611" s="91"/>
      <c r="AL611" s="91"/>
      <c r="AM611" s="91"/>
      <c r="AN611" s="91"/>
      <c r="AO611" s="91"/>
      <c r="AP611" s="91"/>
      <c r="AQ611" s="91"/>
      <c r="AR611" s="91"/>
      <c r="AS611" s="91"/>
      <c r="AT611" s="91"/>
      <c r="AU611" s="91"/>
      <c r="AV611" s="91"/>
      <c r="AW611" s="91"/>
      <c r="AX611" s="91"/>
      <c r="AY611" s="91"/>
    </row>
    <row r="612">
      <c r="A612" s="91"/>
      <c r="B612" s="91"/>
      <c r="C612" s="91"/>
      <c r="D612" s="91"/>
      <c r="E612" s="91"/>
      <c r="F612" s="91"/>
      <c r="G612" s="91"/>
      <c r="H612" s="93"/>
      <c r="I612" s="91"/>
      <c r="J612" s="91"/>
      <c r="K612" s="91"/>
      <c r="L612" s="91"/>
      <c r="M612" s="91"/>
      <c r="N612" s="91"/>
      <c r="O612" s="91"/>
      <c r="P612" s="91"/>
      <c r="Q612" s="91"/>
      <c r="R612" s="91"/>
      <c r="S612" s="91"/>
      <c r="T612" s="91"/>
      <c r="U612" s="91"/>
      <c r="V612" s="91"/>
      <c r="W612" s="91"/>
      <c r="X612" s="91"/>
      <c r="Y612" s="91"/>
      <c r="Z612" s="93"/>
      <c r="AA612" s="91"/>
      <c r="AB612" s="91"/>
      <c r="AC612" s="91"/>
      <c r="AD612" s="91"/>
      <c r="AE612" s="91"/>
      <c r="AF612" s="128"/>
      <c r="AG612" s="93"/>
      <c r="AH612" s="91"/>
      <c r="AI612" s="91"/>
      <c r="AJ612" s="91"/>
      <c r="AK612" s="91"/>
      <c r="AL612" s="91"/>
      <c r="AM612" s="91"/>
      <c r="AN612" s="91"/>
      <c r="AO612" s="91"/>
      <c r="AP612" s="91"/>
      <c r="AQ612" s="91"/>
      <c r="AR612" s="91"/>
      <c r="AS612" s="91"/>
      <c r="AT612" s="91"/>
      <c r="AU612" s="91"/>
      <c r="AV612" s="91"/>
      <c r="AW612" s="91"/>
      <c r="AX612" s="91"/>
      <c r="AY612" s="91"/>
    </row>
    <row r="613">
      <c r="A613" s="91"/>
      <c r="B613" s="91"/>
      <c r="C613" s="91"/>
      <c r="D613" s="91"/>
      <c r="E613" s="91"/>
      <c r="F613" s="91"/>
      <c r="G613" s="91"/>
      <c r="H613" s="93"/>
      <c r="I613" s="91"/>
      <c r="J613" s="91"/>
      <c r="K613" s="91"/>
      <c r="L613" s="91"/>
      <c r="M613" s="91"/>
      <c r="N613" s="91"/>
      <c r="O613" s="91"/>
      <c r="P613" s="91"/>
      <c r="Q613" s="91"/>
      <c r="R613" s="91"/>
      <c r="S613" s="91"/>
      <c r="T613" s="91"/>
      <c r="U613" s="91"/>
      <c r="V613" s="91"/>
      <c r="W613" s="91"/>
      <c r="X613" s="91"/>
      <c r="Y613" s="91"/>
      <c r="Z613" s="93"/>
      <c r="AA613" s="91"/>
      <c r="AB613" s="91"/>
      <c r="AC613" s="91"/>
      <c r="AD613" s="91"/>
      <c r="AE613" s="91"/>
      <c r="AF613" s="128"/>
      <c r="AG613" s="93"/>
      <c r="AH613" s="91"/>
      <c r="AI613" s="91"/>
      <c r="AJ613" s="91"/>
      <c r="AK613" s="91"/>
      <c r="AL613" s="91"/>
      <c r="AM613" s="91"/>
      <c r="AN613" s="91"/>
      <c r="AO613" s="91"/>
      <c r="AP613" s="91"/>
      <c r="AQ613" s="91"/>
      <c r="AR613" s="91"/>
      <c r="AS613" s="91"/>
      <c r="AT613" s="91"/>
      <c r="AU613" s="91"/>
      <c r="AV613" s="91"/>
      <c r="AW613" s="91"/>
      <c r="AX613" s="91"/>
      <c r="AY613" s="91"/>
    </row>
    <row r="614">
      <c r="A614" s="91"/>
      <c r="B614" s="91"/>
      <c r="C614" s="91"/>
      <c r="D614" s="91"/>
      <c r="E614" s="91"/>
      <c r="F614" s="91"/>
      <c r="G614" s="91"/>
      <c r="H614" s="93"/>
      <c r="I614" s="91"/>
      <c r="J614" s="91"/>
      <c r="K614" s="91"/>
      <c r="L614" s="91"/>
      <c r="M614" s="91"/>
      <c r="N614" s="91"/>
      <c r="O614" s="91"/>
      <c r="P614" s="91"/>
      <c r="Q614" s="91"/>
      <c r="R614" s="91"/>
      <c r="S614" s="91"/>
      <c r="T614" s="91"/>
      <c r="U614" s="91"/>
      <c r="V614" s="91"/>
      <c r="W614" s="91"/>
      <c r="X614" s="91"/>
      <c r="Y614" s="91"/>
      <c r="Z614" s="93"/>
      <c r="AA614" s="91"/>
      <c r="AB614" s="91"/>
      <c r="AC614" s="91"/>
      <c r="AD614" s="91"/>
      <c r="AE614" s="91"/>
      <c r="AF614" s="128"/>
      <c r="AG614" s="93"/>
      <c r="AH614" s="91"/>
      <c r="AI614" s="91"/>
      <c r="AJ614" s="91"/>
      <c r="AK614" s="91"/>
      <c r="AL614" s="91"/>
      <c r="AM614" s="91"/>
      <c r="AN614" s="91"/>
      <c r="AO614" s="91"/>
      <c r="AP614" s="91"/>
      <c r="AQ614" s="91"/>
      <c r="AR614" s="91"/>
      <c r="AS614" s="91"/>
      <c r="AT614" s="91"/>
      <c r="AU614" s="91"/>
      <c r="AV614" s="91"/>
      <c r="AW614" s="91"/>
      <c r="AX614" s="91"/>
      <c r="AY614" s="91"/>
    </row>
    <row r="615">
      <c r="A615" s="91"/>
      <c r="B615" s="91"/>
      <c r="C615" s="91"/>
      <c r="D615" s="91"/>
      <c r="E615" s="91"/>
      <c r="F615" s="91"/>
      <c r="G615" s="91"/>
      <c r="H615" s="93"/>
      <c r="I615" s="91"/>
      <c r="J615" s="91"/>
      <c r="K615" s="91"/>
      <c r="L615" s="91"/>
      <c r="M615" s="91"/>
      <c r="N615" s="91"/>
      <c r="O615" s="91"/>
      <c r="P615" s="91"/>
      <c r="Q615" s="91"/>
      <c r="R615" s="91"/>
      <c r="S615" s="91"/>
      <c r="T615" s="91"/>
      <c r="U615" s="91"/>
      <c r="V615" s="91"/>
      <c r="W615" s="91"/>
      <c r="X615" s="91"/>
      <c r="Y615" s="91"/>
      <c r="Z615" s="93"/>
      <c r="AA615" s="91"/>
      <c r="AB615" s="91"/>
      <c r="AC615" s="91"/>
      <c r="AD615" s="91"/>
      <c r="AE615" s="91"/>
      <c r="AF615" s="128"/>
      <c r="AG615" s="93"/>
      <c r="AH615" s="91"/>
      <c r="AI615" s="91"/>
      <c r="AJ615" s="91"/>
      <c r="AK615" s="91"/>
      <c r="AL615" s="91"/>
      <c r="AM615" s="91"/>
      <c r="AN615" s="91"/>
      <c r="AO615" s="91"/>
      <c r="AP615" s="91"/>
      <c r="AQ615" s="91"/>
      <c r="AR615" s="91"/>
      <c r="AS615" s="91"/>
      <c r="AT615" s="91"/>
      <c r="AU615" s="91"/>
      <c r="AV615" s="91"/>
      <c r="AW615" s="91"/>
      <c r="AX615" s="91"/>
      <c r="AY615" s="91"/>
    </row>
    <row r="616">
      <c r="A616" s="91"/>
      <c r="B616" s="91"/>
      <c r="C616" s="91"/>
      <c r="D616" s="91"/>
      <c r="E616" s="91"/>
      <c r="F616" s="91"/>
      <c r="G616" s="91"/>
      <c r="H616" s="93"/>
      <c r="I616" s="91"/>
      <c r="J616" s="91"/>
      <c r="K616" s="91"/>
      <c r="L616" s="91"/>
      <c r="M616" s="91"/>
      <c r="N616" s="91"/>
      <c r="O616" s="91"/>
      <c r="P616" s="91"/>
      <c r="Q616" s="91"/>
      <c r="R616" s="91"/>
      <c r="S616" s="91"/>
      <c r="T616" s="91"/>
      <c r="U616" s="91"/>
      <c r="V616" s="91"/>
      <c r="W616" s="91"/>
      <c r="X616" s="91"/>
      <c r="Y616" s="91"/>
      <c r="Z616" s="93"/>
      <c r="AA616" s="91"/>
      <c r="AB616" s="91"/>
      <c r="AC616" s="91"/>
      <c r="AD616" s="91"/>
      <c r="AE616" s="91"/>
      <c r="AF616" s="128"/>
      <c r="AG616" s="93"/>
      <c r="AH616" s="91"/>
      <c r="AI616" s="91"/>
      <c r="AJ616" s="91"/>
      <c r="AK616" s="91"/>
      <c r="AL616" s="91"/>
      <c r="AM616" s="91"/>
      <c r="AN616" s="91"/>
      <c r="AO616" s="91"/>
      <c r="AP616" s="91"/>
      <c r="AQ616" s="91"/>
      <c r="AR616" s="91"/>
      <c r="AS616" s="91"/>
      <c r="AT616" s="91"/>
      <c r="AU616" s="91"/>
      <c r="AV616" s="91"/>
      <c r="AW616" s="91"/>
      <c r="AX616" s="91"/>
      <c r="AY616" s="91"/>
    </row>
    <row r="617">
      <c r="A617" s="91"/>
      <c r="B617" s="91"/>
      <c r="C617" s="91"/>
      <c r="D617" s="91"/>
      <c r="E617" s="91"/>
      <c r="F617" s="91"/>
      <c r="G617" s="91"/>
      <c r="H617" s="93"/>
      <c r="I617" s="91"/>
      <c r="J617" s="91"/>
      <c r="K617" s="91"/>
      <c r="L617" s="91"/>
      <c r="M617" s="91"/>
      <c r="N617" s="91"/>
      <c r="O617" s="91"/>
      <c r="P617" s="91"/>
      <c r="Q617" s="91"/>
      <c r="R617" s="91"/>
      <c r="S617" s="91"/>
      <c r="T617" s="91"/>
      <c r="U617" s="91"/>
      <c r="V617" s="91"/>
      <c r="W617" s="91"/>
      <c r="X617" s="91"/>
      <c r="Y617" s="91"/>
      <c r="Z617" s="93"/>
      <c r="AA617" s="91"/>
      <c r="AB617" s="91"/>
      <c r="AC617" s="91"/>
      <c r="AD617" s="91"/>
      <c r="AE617" s="91"/>
      <c r="AF617" s="128"/>
      <c r="AG617" s="93"/>
      <c r="AH617" s="91"/>
      <c r="AI617" s="91"/>
      <c r="AJ617" s="91"/>
      <c r="AK617" s="91"/>
      <c r="AL617" s="91"/>
      <c r="AM617" s="91"/>
      <c r="AN617" s="91"/>
      <c r="AO617" s="91"/>
      <c r="AP617" s="91"/>
      <c r="AQ617" s="91"/>
      <c r="AR617" s="91"/>
      <c r="AS617" s="91"/>
      <c r="AT617" s="91"/>
      <c r="AU617" s="91"/>
      <c r="AV617" s="91"/>
      <c r="AW617" s="91"/>
      <c r="AX617" s="91"/>
      <c r="AY617" s="91"/>
    </row>
    <row r="618">
      <c r="A618" s="91"/>
      <c r="B618" s="91"/>
      <c r="C618" s="91"/>
      <c r="D618" s="91"/>
      <c r="E618" s="91"/>
      <c r="F618" s="91"/>
      <c r="G618" s="91"/>
      <c r="H618" s="93"/>
      <c r="I618" s="91"/>
      <c r="J618" s="91"/>
      <c r="K618" s="91"/>
      <c r="L618" s="91"/>
      <c r="M618" s="91"/>
      <c r="N618" s="91"/>
      <c r="O618" s="91"/>
      <c r="P618" s="91"/>
      <c r="Q618" s="91"/>
      <c r="R618" s="91"/>
      <c r="S618" s="91"/>
      <c r="T618" s="91"/>
      <c r="U618" s="91"/>
      <c r="V618" s="91"/>
      <c r="W618" s="91"/>
      <c r="X618" s="91"/>
      <c r="Y618" s="91"/>
      <c r="Z618" s="93"/>
      <c r="AA618" s="91"/>
      <c r="AB618" s="91"/>
      <c r="AC618" s="91"/>
      <c r="AD618" s="91"/>
      <c r="AE618" s="91"/>
      <c r="AF618" s="128"/>
      <c r="AG618" s="93"/>
      <c r="AH618" s="91"/>
      <c r="AI618" s="91"/>
      <c r="AJ618" s="91"/>
      <c r="AK618" s="91"/>
      <c r="AL618" s="91"/>
      <c r="AM618" s="91"/>
      <c r="AN618" s="91"/>
      <c r="AO618" s="91"/>
      <c r="AP618" s="91"/>
      <c r="AQ618" s="91"/>
      <c r="AR618" s="91"/>
      <c r="AS618" s="91"/>
      <c r="AT618" s="91"/>
      <c r="AU618" s="91"/>
      <c r="AV618" s="91"/>
      <c r="AW618" s="91"/>
      <c r="AX618" s="91"/>
      <c r="AY618" s="91"/>
    </row>
    <row r="619">
      <c r="A619" s="91"/>
      <c r="B619" s="91"/>
      <c r="C619" s="91"/>
      <c r="D619" s="91"/>
      <c r="E619" s="91"/>
      <c r="F619" s="91"/>
      <c r="G619" s="91"/>
      <c r="H619" s="93"/>
      <c r="I619" s="91"/>
      <c r="J619" s="91"/>
      <c r="K619" s="91"/>
      <c r="L619" s="91"/>
      <c r="M619" s="91"/>
      <c r="N619" s="91"/>
      <c r="O619" s="91"/>
      <c r="P619" s="91"/>
      <c r="Q619" s="91"/>
      <c r="R619" s="91"/>
      <c r="S619" s="91"/>
      <c r="T619" s="91"/>
      <c r="U619" s="91"/>
      <c r="V619" s="91"/>
      <c r="W619" s="91"/>
      <c r="X619" s="91"/>
      <c r="Y619" s="91"/>
      <c r="Z619" s="93"/>
      <c r="AA619" s="91"/>
      <c r="AB619" s="91"/>
      <c r="AC619" s="91"/>
      <c r="AD619" s="91"/>
      <c r="AE619" s="91"/>
      <c r="AF619" s="128"/>
      <c r="AG619" s="93"/>
      <c r="AH619" s="91"/>
      <c r="AI619" s="91"/>
      <c r="AJ619" s="91"/>
      <c r="AK619" s="91"/>
      <c r="AL619" s="91"/>
      <c r="AM619" s="91"/>
      <c r="AN619" s="91"/>
      <c r="AO619" s="91"/>
      <c r="AP619" s="91"/>
      <c r="AQ619" s="91"/>
      <c r="AR619" s="91"/>
      <c r="AS619" s="91"/>
      <c r="AT619" s="91"/>
      <c r="AU619" s="91"/>
      <c r="AV619" s="91"/>
      <c r="AW619" s="91"/>
      <c r="AX619" s="91"/>
      <c r="AY619" s="91"/>
    </row>
    <row r="620">
      <c r="A620" s="91"/>
      <c r="B620" s="91"/>
      <c r="C620" s="91"/>
      <c r="D620" s="91"/>
      <c r="E620" s="91"/>
      <c r="F620" s="91"/>
      <c r="G620" s="91"/>
      <c r="H620" s="93"/>
      <c r="I620" s="91"/>
      <c r="J620" s="91"/>
      <c r="K620" s="91"/>
      <c r="L620" s="91"/>
      <c r="M620" s="91"/>
      <c r="N620" s="91"/>
      <c r="O620" s="91"/>
      <c r="P620" s="91"/>
      <c r="Q620" s="91"/>
      <c r="R620" s="91"/>
      <c r="S620" s="91"/>
      <c r="T620" s="91"/>
      <c r="U620" s="91"/>
      <c r="V620" s="91"/>
      <c r="W620" s="91"/>
      <c r="X620" s="91"/>
      <c r="Y620" s="91"/>
      <c r="Z620" s="93"/>
      <c r="AA620" s="91"/>
      <c r="AB620" s="91"/>
      <c r="AC620" s="91"/>
      <c r="AD620" s="91"/>
      <c r="AE620" s="91"/>
      <c r="AF620" s="128"/>
      <c r="AG620" s="93"/>
      <c r="AH620" s="91"/>
      <c r="AI620" s="91"/>
      <c r="AJ620" s="91"/>
      <c r="AK620" s="91"/>
      <c r="AL620" s="91"/>
      <c r="AM620" s="91"/>
      <c r="AN620" s="91"/>
      <c r="AO620" s="91"/>
      <c r="AP620" s="91"/>
      <c r="AQ620" s="91"/>
      <c r="AR620" s="91"/>
      <c r="AS620" s="91"/>
      <c r="AT620" s="91"/>
      <c r="AU620" s="91"/>
      <c r="AV620" s="91"/>
      <c r="AW620" s="91"/>
      <c r="AX620" s="91"/>
      <c r="AY620" s="91"/>
    </row>
    <row r="621">
      <c r="A621" s="91"/>
      <c r="B621" s="91"/>
      <c r="C621" s="91"/>
      <c r="D621" s="91"/>
      <c r="E621" s="91"/>
      <c r="F621" s="91"/>
      <c r="G621" s="91"/>
      <c r="H621" s="93"/>
      <c r="I621" s="91"/>
      <c r="J621" s="91"/>
      <c r="K621" s="91"/>
      <c r="L621" s="91"/>
      <c r="M621" s="91"/>
      <c r="N621" s="91"/>
      <c r="O621" s="91"/>
      <c r="P621" s="91"/>
      <c r="Q621" s="91"/>
      <c r="R621" s="91"/>
      <c r="S621" s="91"/>
      <c r="T621" s="91"/>
      <c r="U621" s="91"/>
      <c r="V621" s="91"/>
      <c r="W621" s="91"/>
      <c r="X621" s="91"/>
      <c r="Y621" s="91"/>
      <c r="Z621" s="93"/>
      <c r="AA621" s="91"/>
      <c r="AB621" s="91"/>
      <c r="AC621" s="91"/>
      <c r="AD621" s="91"/>
      <c r="AE621" s="91"/>
      <c r="AF621" s="128"/>
      <c r="AG621" s="93"/>
      <c r="AH621" s="91"/>
      <c r="AI621" s="91"/>
      <c r="AJ621" s="91"/>
      <c r="AK621" s="91"/>
      <c r="AL621" s="91"/>
      <c r="AM621" s="91"/>
      <c r="AN621" s="91"/>
      <c r="AO621" s="91"/>
      <c r="AP621" s="91"/>
      <c r="AQ621" s="91"/>
      <c r="AR621" s="91"/>
      <c r="AS621" s="91"/>
      <c r="AT621" s="91"/>
      <c r="AU621" s="91"/>
      <c r="AV621" s="91"/>
      <c r="AW621" s="91"/>
      <c r="AX621" s="91"/>
      <c r="AY621" s="91"/>
    </row>
    <row r="622">
      <c r="A622" s="91"/>
      <c r="B622" s="91"/>
      <c r="C622" s="91"/>
      <c r="D622" s="91"/>
      <c r="E622" s="91"/>
      <c r="F622" s="91"/>
      <c r="G622" s="91"/>
      <c r="H622" s="93"/>
      <c r="I622" s="91"/>
      <c r="J622" s="91"/>
      <c r="K622" s="91"/>
      <c r="L622" s="91"/>
      <c r="M622" s="91"/>
      <c r="N622" s="91"/>
      <c r="O622" s="91"/>
      <c r="P622" s="91"/>
      <c r="Q622" s="91"/>
      <c r="R622" s="91"/>
      <c r="S622" s="91"/>
      <c r="T622" s="91"/>
      <c r="U622" s="91"/>
      <c r="V622" s="91"/>
      <c r="W622" s="91"/>
      <c r="X622" s="91"/>
      <c r="Y622" s="91"/>
      <c r="Z622" s="93"/>
      <c r="AA622" s="91"/>
      <c r="AB622" s="91"/>
      <c r="AC622" s="91"/>
      <c r="AD622" s="91"/>
      <c r="AE622" s="91"/>
      <c r="AF622" s="128"/>
      <c r="AG622" s="93"/>
      <c r="AH622" s="91"/>
      <c r="AI622" s="91"/>
      <c r="AJ622" s="91"/>
      <c r="AK622" s="91"/>
      <c r="AL622" s="91"/>
      <c r="AM622" s="91"/>
      <c r="AN622" s="91"/>
      <c r="AO622" s="91"/>
      <c r="AP622" s="91"/>
      <c r="AQ622" s="91"/>
      <c r="AR622" s="91"/>
      <c r="AS622" s="91"/>
      <c r="AT622" s="91"/>
      <c r="AU622" s="91"/>
      <c r="AV622" s="91"/>
      <c r="AW622" s="91"/>
      <c r="AX622" s="91"/>
      <c r="AY622" s="91"/>
    </row>
    <row r="623">
      <c r="A623" s="91"/>
      <c r="B623" s="91"/>
      <c r="C623" s="91"/>
      <c r="D623" s="91"/>
      <c r="E623" s="91"/>
      <c r="F623" s="91"/>
      <c r="G623" s="91"/>
      <c r="H623" s="93"/>
      <c r="I623" s="91"/>
      <c r="J623" s="91"/>
      <c r="K623" s="91"/>
      <c r="L623" s="91"/>
      <c r="M623" s="91"/>
      <c r="N623" s="91"/>
      <c r="O623" s="91"/>
      <c r="P623" s="91"/>
      <c r="Q623" s="91"/>
      <c r="R623" s="91"/>
      <c r="S623" s="91"/>
      <c r="T623" s="91"/>
      <c r="U623" s="91"/>
      <c r="V623" s="91"/>
      <c r="W623" s="91"/>
      <c r="X623" s="91"/>
      <c r="Y623" s="91"/>
      <c r="Z623" s="93"/>
      <c r="AA623" s="91"/>
      <c r="AB623" s="91"/>
      <c r="AC623" s="91"/>
      <c r="AD623" s="91"/>
      <c r="AE623" s="91"/>
      <c r="AF623" s="128"/>
      <c r="AG623" s="93"/>
      <c r="AH623" s="91"/>
      <c r="AI623" s="91"/>
      <c r="AJ623" s="91"/>
      <c r="AK623" s="91"/>
      <c r="AL623" s="91"/>
      <c r="AM623" s="91"/>
      <c r="AN623" s="91"/>
      <c r="AO623" s="91"/>
      <c r="AP623" s="91"/>
      <c r="AQ623" s="91"/>
      <c r="AR623" s="91"/>
      <c r="AS623" s="91"/>
      <c r="AT623" s="91"/>
      <c r="AU623" s="91"/>
      <c r="AV623" s="91"/>
      <c r="AW623" s="91"/>
      <c r="AX623" s="91"/>
      <c r="AY623" s="91"/>
    </row>
    <row r="624">
      <c r="A624" s="91"/>
      <c r="B624" s="91"/>
      <c r="C624" s="91"/>
      <c r="D624" s="91"/>
      <c r="E624" s="91"/>
      <c r="F624" s="91"/>
      <c r="G624" s="91"/>
      <c r="H624" s="93"/>
      <c r="I624" s="91"/>
      <c r="J624" s="91"/>
      <c r="K624" s="91"/>
      <c r="L624" s="91"/>
      <c r="M624" s="91"/>
      <c r="N624" s="91"/>
      <c r="O624" s="91"/>
      <c r="P624" s="91"/>
      <c r="Q624" s="91"/>
      <c r="R624" s="91"/>
      <c r="S624" s="91"/>
      <c r="T624" s="91"/>
      <c r="U624" s="91"/>
      <c r="V624" s="91"/>
      <c r="W624" s="91"/>
      <c r="X624" s="91"/>
      <c r="Y624" s="91"/>
      <c r="Z624" s="93"/>
      <c r="AA624" s="91"/>
      <c r="AB624" s="91"/>
      <c r="AC624" s="91"/>
      <c r="AD624" s="91"/>
      <c r="AE624" s="91"/>
      <c r="AF624" s="128"/>
      <c r="AG624" s="93"/>
      <c r="AH624" s="91"/>
      <c r="AI624" s="91"/>
      <c r="AJ624" s="91"/>
      <c r="AK624" s="91"/>
      <c r="AL624" s="91"/>
      <c r="AM624" s="91"/>
      <c r="AN624" s="91"/>
      <c r="AO624" s="91"/>
      <c r="AP624" s="91"/>
      <c r="AQ624" s="91"/>
      <c r="AR624" s="91"/>
      <c r="AS624" s="91"/>
      <c r="AT624" s="91"/>
      <c r="AU624" s="91"/>
      <c r="AV624" s="91"/>
      <c r="AW624" s="91"/>
      <c r="AX624" s="91"/>
      <c r="AY624" s="91"/>
    </row>
    <row r="625">
      <c r="A625" s="91"/>
      <c r="B625" s="91"/>
      <c r="C625" s="91"/>
      <c r="D625" s="91"/>
      <c r="E625" s="91"/>
      <c r="F625" s="91"/>
      <c r="G625" s="91"/>
      <c r="H625" s="93"/>
      <c r="I625" s="91"/>
      <c r="J625" s="91"/>
      <c r="K625" s="91"/>
      <c r="L625" s="91"/>
      <c r="M625" s="91"/>
      <c r="N625" s="91"/>
      <c r="O625" s="91"/>
      <c r="P625" s="91"/>
      <c r="Q625" s="91"/>
      <c r="R625" s="91"/>
      <c r="S625" s="91"/>
      <c r="T625" s="91"/>
      <c r="U625" s="91"/>
      <c r="V625" s="91"/>
      <c r="W625" s="91"/>
      <c r="X625" s="91"/>
      <c r="Y625" s="91"/>
      <c r="Z625" s="93"/>
      <c r="AA625" s="91"/>
      <c r="AB625" s="91"/>
      <c r="AC625" s="91"/>
      <c r="AD625" s="91"/>
      <c r="AE625" s="91"/>
      <c r="AF625" s="128"/>
      <c r="AG625" s="93"/>
      <c r="AH625" s="91"/>
      <c r="AI625" s="91"/>
      <c r="AJ625" s="91"/>
      <c r="AK625" s="91"/>
      <c r="AL625" s="91"/>
      <c r="AM625" s="91"/>
      <c r="AN625" s="91"/>
      <c r="AO625" s="91"/>
      <c r="AP625" s="91"/>
      <c r="AQ625" s="91"/>
      <c r="AR625" s="91"/>
      <c r="AS625" s="91"/>
      <c r="AT625" s="91"/>
      <c r="AU625" s="91"/>
      <c r="AV625" s="91"/>
      <c r="AW625" s="91"/>
      <c r="AX625" s="91"/>
      <c r="AY625" s="91"/>
    </row>
    <row r="626">
      <c r="A626" s="91"/>
      <c r="B626" s="91"/>
      <c r="C626" s="91"/>
      <c r="D626" s="91"/>
      <c r="E626" s="91"/>
      <c r="F626" s="91"/>
      <c r="G626" s="91"/>
      <c r="H626" s="93"/>
      <c r="I626" s="91"/>
      <c r="J626" s="91"/>
      <c r="K626" s="91"/>
      <c r="L626" s="91"/>
      <c r="M626" s="91"/>
      <c r="N626" s="91"/>
      <c r="O626" s="91"/>
      <c r="P626" s="91"/>
      <c r="Q626" s="91"/>
      <c r="R626" s="91"/>
      <c r="S626" s="91"/>
      <c r="T626" s="91"/>
      <c r="U626" s="91"/>
      <c r="V626" s="91"/>
      <c r="W626" s="91"/>
      <c r="X626" s="91"/>
      <c r="Y626" s="91"/>
      <c r="Z626" s="93"/>
      <c r="AA626" s="91"/>
      <c r="AB626" s="91"/>
      <c r="AC626" s="91"/>
      <c r="AD626" s="91"/>
      <c r="AE626" s="91"/>
      <c r="AF626" s="128"/>
      <c r="AG626" s="93"/>
      <c r="AH626" s="91"/>
      <c r="AI626" s="91"/>
      <c r="AJ626" s="91"/>
      <c r="AK626" s="91"/>
      <c r="AL626" s="91"/>
      <c r="AM626" s="91"/>
      <c r="AN626" s="91"/>
      <c r="AO626" s="91"/>
      <c r="AP626" s="91"/>
      <c r="AQ626" s="91"/>
      <c r="AR626" s="91"/>
      <c r="AS626" s="91"/>
      <c r="AT626" s="91"/>
      <c r="AU626" s="91"/>
      <c r="AV626" s="91"/>
      <c r="AW626" s="91"/>
      <c r="AX626" s="91"/>
      <c r="AY626" s="91"/>
    </row>
    <row r="627">
      <c r="A627" s="91"/>
      <c r="B627" s="91"/>
      <c r="C627" s="91"/>
      <c r="D627" s="91"/>
      <c r="E627" s="91"/>
      <c r="F627" s="91"/>
      <c r="G627" s="91"/>
      <c r="H627" s="93"/>
      <c r="I627" s="91"/>
      <c r="J627" s="91"/>
      <c r="K627" s="91"/>
      <c r="L627" s="91"/>
      <c r="M627" s="91"/>
      <c r="N627" s="91"/>
      <c r="O627" s="91"/>
      <c r="P627" s="91"/>
      <c r="Q627" s="91"/>
      <c r="R627" s="91"/>
      <c r="S627" s="91"/>
      <c r="T627" s="91"/>
      <c r="U627" s="91"/>
      <c r="V627" s="91"/>
      <c r="W627" s="91"/>
      <c r="X627" s="91"/>
      <c r="Y627" s="91"/>
      <c r="Z627" s="93"/>
      <c r="AA627" s="91"/>
      <c r="AB627" s="91"/>
      <c r="AC627" s="91"/>
      <c r="AD627" s="91"/>
      <c r="AE627" s="91"/>
      <c r="AF627" s="128"/>
      <c r="AG627" s="93"/>
      <c r="AH627" s="91"/>
      <c r="AI627" s="91"/>
      <c r="AJ627" s="91"/>
      <c r="AK627" s="91"/>
      <c r="AL627" s="91"/>
      <c r="AM627" s="91"/>
      <c r="AN627" s="91"/>
      <c r="AO627" s="91"/>
      <c r="AP627" s="91"/>
      <c r="AQ627" s="91"/>
      <c r="AR627" s="91"/>
      <c r="AS627" s="91"/>
      <c r="AT627" s="91"/>
      <c r="AU627" s="91"/>
      <c r="AV627" s="91"/>
      <c r="AW627" s="91"/>
      <c r="AX627" s="91"/>
      <c r="AY627" s="91"/>
    </row>
    <row r="628">
      <c r="A628" s="91"/>
      <c r="B628" s="91"/>
      <c r="C628" s="91"/>
      <c r="D628" s="91"/>
      <c r="E628" s="91"/>
      <c r="F628" s="91"/>
      <c r="G628" s="91"/>
      <c r="H628" s="93"/>
      <c r="I628" s="91"/>
      <c r="J628" s="91"/>
      <c r="K628" s="91"/>
      <c r="L628" s="91"/>
      <c r="M628" s="91"/>
      <c r="N628" s="91"/>
      <c r="O628" s="91"/>
      <c r="P628" s="91"/>
      <c r="Q628" s="91"/>
      <c r="R628" s="91"/>
      <c r="S628" s="91"/>
      <c r="T628" s="91"/>
      <c r="U628" s="91"/>
      <c r="V628" s="91"/>
      <c r="W628" s="91"/>
      <c r="X628" s="91"/>
      <c r="Y628" s="91"/>
      <c r="Z628" s="93"/>
      <c r="AA628" s="91"/>
      <c r="AB628" s="91"/>
      <c r="AC628" s="91"/>
      <c r="AD628" s="91"/>
      <c r="AE628" s="91"/>
      <c r="AF628" s="128"/>
      <c r="AG628" s="93"/>
      <c r="AH628" s="91"/>
      <c r="AI628" s="91"/>
      <c r="AJ628" s="91"/>
      <c r="AK628" s="91"/>
      <c r="AL628" s="91"/>
      <c r="AM628" s="91"/>
      <c r="AN628" s="91"/>
      <c r="AO628" s="91"/>
      <c r="AP628" s="91"/>
      <c r="AQ628" s="91"/>
      <c r="AR628" s="91"/>
      <c r="AS628" s="91"/>
      <c r="AT628" s="91"/>
      <c r="AU628" s="91"/>
      <c r="AV628" s="91"/>
      <c r="AW628" s="91"/>
      <c r="AX628" s="91"/>
      <c r="AY628" s="91"/>
    </row>
    <row r="629">
      <c r="A629" s="91"/>
      <c r="B629" s="91"/>
      <c r="C629" s="91"/>
      <c r="D629" s="91"/>
      <c r="E629" s="91"/>
      <c r="F629" s="91"/>
      <c r="G629" s="91"/>
      <c r="H629" s="93"/>
      <c r="I629" s="91"/>
      <c r="J629" s="91"/>
      <c r="K629" s="91"/>
      <c r="L629" s="91"/>
      <c r="M629" s="91"/>
      <c r="N629" s="91"/>
      <c r="O629" s="91"/>
      <c r="P629" s="91"/>
      <c r="Q629" s="91"/>
      <c r="R629" s="91"/>
      <c r="S629" s="91"/>
      <c r="T629" s="91"/>
      <c r="U629" s="91"/>
      <c r="V629" s="91"/>
      <c r="W629" s="91"/>
      <c r="X629" s="91"/>
      <c r="Y629" s="91"/>
      <c r="Z629" s="93"/>
      <c r="AA629" s="91"/>
      <c r="AB629" s="91"/>
      <c r="AC629" s="91"/>
      <c r="AD629" s="91"/>
      <c r="AE629" s="91"/>
      <c r="AF629" s="128"/>
      <c r="AG629" s="93"/>
      <c r="AH629" s="91"/>
      <c r="AI629" s="91"/>
      <c r="AJ629" s="91"/>
      <c r="AK629" s="91"/>
      <c r="AL629" s="91"/>
      <c r="AM629" s="91"/>
      <c r="AN629" s="91"/>
      <c r="AO629" s="91"/>
      <c r="AP629" s="91"/>
      <c r="AQ629" s="91"/>
      <c r="AR629" s="91"/>
      <c r="AS629" s="91"/>
      <c r="AT629" s="91"/>
      <c r="AU629" s="91"/>
      <c r="AV629" s="91"/>
      <c r="AW629" s="91"/>
      <c r="AX629" s="91"/>
      <c r="AY629" s="91"/>
    </row>
    <row r="630">
      <c r="A630" s="91"/>
      <c r="B630" s="91"/>
      <c r="C630" s="91"/>
      <c r="D630" s="91"/>
      <c r="E630" s="91"/>
      <c r="F630" s="91"/>
      <c r="G630" s="91"/>
      <c r="H630" s="93"/>
      <c r="I630" s="91"/>
      <c r="J630" s="91"/>
      <c r="K630" s="91"/>
      <c r="L630" s="91"/>
      <c r="M630" s="91"/>
      <c r="N630" s="91"/>
      <c r="O630" s="91"/>
      <c r="P630" s="91"/>
      <c r="Q630" s="91"/>
      <c r="R630" s="91"/>
      <c r="S630" s="91"/>
      <c r="T630" s="91"/>
      <c r="U630" s="91"/>
      <c r="V630" s="91"/>
      <c r="W630" s="91"/>
      <c r="X630" s="91"/>
      <c r="Y630" s="91"/>
      <c r="Z630" s="93"/>
      <c r="AA630" s="91"/>
      <c r="AB630" s="91"/>
      <c r="AC630" s="91"/>
      <c r="AD630" s="91"/>
      <c r="AE630" s="91"/>
      <c r="AF630" s="128"/>
      <c r="AG630" s="93"/>
      <c r="AH630" s="91"/>
      <c r="AI630" s="91"/>
      <c r="AJ630" s="91"/>
      <c r="AK630" s="91"/>
      <c r="AL630" s="91"/>
      <c r="AM630" s="91"/>
      <c r="AN630" s="91"/>
      <c r="AO630" s="91"/>
      <c r="AP630" s="91"/>
      <c r="AQ630" s="91"/>
      <c r="AR630" s="91"/>
      <c r="AS630" s="91"/>
      <c r="AT630" s="91"/>
      <c r="AU630" s="91"/>
      <c r="AV630" s="91"/>
      <c r="AW630" s="91"/>
      <c r="AX630" s="91"/>
      <c r="AY630" s="91"/>
    </row>
    <row r="631">
      <c r="A631" s="91"/>
      <c r="B631" s="91"/>
      <c r="C631" s="91"/>
      <c r="D631" s="91"/>
      <c r="E631" s="91"/>
      <c r="F631" s="91"/>
      <c r="G631" s="91"/>
      <c r="H631" s="93"/>
      <c r="I631" s="91"/>
      <c r="J631" s="91"/>
      <c r="K631" s="91"/>
      <c r="L631" s="91"/>
      <c r="M631" s="91"/>
      <c r="N631" s="91"/>
      <c r="O631" s="91"/>
      <c r="P631" s="91"/>
      <c r="Q631" s="91"/>
      <c r="R631" s="91"/>
      <c r="S631" s="91"/>
      <c r="T631" s="91"/>
      <c r="U631" s="91"/>
      <c r="V631" s="91"/>
      <c r="W631" s="91"/>
      <c r="X631" s="91"/>
      <c r="Y631" s="91"/>
      <c r="Z631" s="93"/>
      <c r="AA631" s="91"/>
      <c r="AB631" s="91"/>
      <c r="AC631" s="91"/>
      <c r="AD631" s="91"/>
      <c r="AE631" s="91"/>
      <c r="AF631" s="128"/>
      <c r="AG631" s="93"/>
      <c r="AH631" s="91"/>
      <c r="AI631" s="91"/>
      <c r="AJ631" s="91"/>
      <c r="AK631" s="91"/>
      <c r="AL631" s="91"/>
      <c r="AM631" s="91"/>
      <c r="AN631" s="91"/>
      <c r="AO631" s="91"/>
      <c r="AP631" s="91"/>
      <c r="AQ631" s="91"/>
      <c r="AR631" s="91"/>
      <c r="AS631" s="91"/>
      <c r="AT631" s="91"/>
      <c r="AU631" s="91"/>
      <c r="AV631" s="91"/>
      <c r="AW631" s="91"/>
      <c r="AX631" s="91"/>
      <c r="AY631" s="91"/>
    </row>
    <row r="632">
      <c r="A632" s="91"/>
      <c r="B632" s="91"/>
      <c r="C632" s="91"/>
      <c r="D632" s="91"/>
      <c r="E632" s="91"/>
      <c r="F632" s="91"/>
      <c r="G632" s="91"/>
      <c r="H632" s="93"/>
      <c r="I632" s="91"/>
      <c r="J632" s="91"/>
      <c r="K632" s="91"/>
      <c r="L632" s="91"/>
      <c r="M632" s="91"/>
      <c r="N632" s="91"/>
      <c r="O632" s="91"/>
      <c r="P632" s="91"/>
      <c r="Q632" s="91"/>
      <c r="R632" s="91"/>
      <c r="S632" s="91"/>
      <c r="T632" s="91"/>
      <c r="U632" s="91"/>
      <c r="V632" s="91"/>
      <c r="W632" s="91"/>
      <c r="X632" s="91"/>
      <c r="Y632" s="91"/>
      <c r="Z632" s="93"/>
      <c r="AA632" s="91"/>
      <c r="AB632" s="91"/>
      <c r="AC632" s="91"/>
      <c r="AD632" s="91"/>
      <c r="AE632" s="91"/>
      <c r="AF632" s="128"/>
      <c r="AG632" s="93"/>
      <c r="AH632" s="91"/>
      <c r="AI632" s="91"/>
      <c r="AJ632" s="91"/>
      <c r="AK632" s="91"/>
      <c r="AL632" s="91"/>
      <c r="AM632" s="91"/>
      <c r="AN632" s="91"/>
      <c r="AO632" s="91"/>
      <c r="AP632" s="91"/>
      <c r="AQ632" s="91"/>
      <c r="AR632" s="91"/>
      <c r="AS632" s="91"/>
      <c r="AT632" s="91"/>
      <c r="AU632" s="91"/>
      <c r="AV632" s="91"/>
      <c r="AW632" s="91"/>
      <c r="AX632" s="91"/>
      <c r="AY632" s="91"/>
    </row>
    <row r="633">
      <c r="A633" s="91"/>
      <c r="B633" s="91"/>
      <c r="C633" s="91"/>
      <c r="D633" s="91"/>
      <c r="E633" s="91"/>
      <c r="F633" s="91"/>
      <c r="G633" s="91"/>
      <c r="H633" s="93"/>
      <c r="I633" s="91"/>
      <c r="J633" s="91"/>
      <c r="K633" s="91"/>
      <c r="L633" s="91"/>
      <c r="M633" s="91"/>
      <c r="N633" s="91"/>
      <c r="O633" s="91"/>
      <c r="P633" s="91"/>
      <c r="Q633" s="91"/>
      <c r="R633" s="91"/>
      <c r="S633" s="91"/>
      <c r="T633" s="91"/>
      <c r="U633" s="91"/>
      <c r="V633" s="91"/>
      <c r="W633" s="91"/>
      <c r="X633" s="91"/>
      <c r="Y633" s="91"/>
      <c r="Z633" s="93"/>
      <c r="AA633" s="91"/>
      <c r="AB633" s="91"/>
      <c r="AC633" s="91"/>
      <c r="AD633" s="91"/>
      <c r="AE633" s="91"/>
      <c r="AF633" s="128"/>
      <c r="AG633" s="93"/>
      <c r="AH633" s="91"/>
      <c r="AI633" s="91"/>
      <c r="AJ633" s="91"/>
      <c r="AK633" s="91"/>
      <c r="AL633" s="91"/>
      <c r="AM633" s="91"/>
      <c r="AN633" s="91"/>
      <c r="AO633" s="91"/>
      <c r="AP633" s="91"/>
      <c r="AQ633" s="91"/>
      <c r="AR633" s="91"/>
      <c r="AS633" s="91"/>
      <c r="AT633" s="91"/>
      <c r="AU633" s="91"/>
      <c r="AV633" s="91"/>
      <c r="AW633" s="91"/>
      <c r="AX633" s="91"/>
      <c r="AY633" s="91"/>
    </row>
    <row r="634">
      <c r="A634" s="91"/>
      <c r="B634" s="91"/>
      <c r="C634" s="91"/>
      <c r="D634" s="91"/>
      <c r="E634" s="91"/>
      <c r="F634" s="91"/>
      <c r="G634" s="91"/>
      <c r="H634" s="93"/>
      <c r="I634" s="91"/>
      <c r="J634" s="91"/>
      <c r="K634" s="91"/>
      <c r="L634" s="91"/>
      <c r="M634" s="91"/>
      <c r="N634" s="91"/>
      <c r="O634" s="91"/>
      <c r="P634" s="91"/>
      <c r="Q634" s="91"/>
      <c r="R634" s="91"/>
      <c r="S634" s="91"/>
      <c r="T634" s="91"/>
      <c r="U634" s="91"/>
      <c r="V634" s="91"/>
      <c r="W634" s="91"/>
      <c r="X634" s="91"/>
      <c r="Y634" s="91"/>
      <c r="Z634" s="93"/>
      <c r="AA634" s="91"/>
      <c r="AB634" s="91"/>
      <c r="AC634" s="91"/>
      <c r="AD634" s="91"/>
      <c r="AE634" s="91"/>
      <c r="AF634" s="128"/>
      <c r="AG634" s="93"/>
      <c r="AH634" s="91"/>
      <c r="AI634" s="91"/>
      <c r="AJ634" s="91"/>
      <c r="AK634" s="91"/>
      <c r="AL634" s="91"/>
      <c r="AM634" s="91"/>
      <c r="AN634" s="91"/>
      <c r="AO634" s="91"/>
      <c r="AP634" s="91"/>
      <c r="AQ634" s="91"/>
      <c r="AR634" s="91"/>
      <c r="AS634" s="91"/>
      <c r="AT634" s="91"/>
      <c r="AU634" s="91"/>
      <c r="AV634" s="91"/>
      <c r="AW634" s="91"/>
      <c r="AX634" s="91"/>
      <c r="AY634" s="91"/>
    </row>
    <row r="635">
      <c r="A635" s="91"/>
      <c r="B635" s="91"/>
      <c r="C635" s="91"/>
      <c r="D635" s="91"/>
      <c r="E635" s="91"/>
      <c r="F635" s="91"/>
      <c r="G635" s="91"/>
      <c r="H635" s="93"/>
      <c r="I635" s="91"/>
      <c r="J635" s="91"/>
      <c r="K635" s="91"/>
      <c r="L635" s="91"/>
      <c r="M635" s="91"/>
      <c r="N635" s="91"/>
      <c r="O635" s="91"/>
      <c r="P635" s="91"/>
      <c r="Q635" s="91"/>
      <c r="R635" s="91"/>
      <c r="S635" s="91"/>
      <c r="T635" s="91"/>
      <c r="U635" s="91"/>
      <c r="V635" s="91"/>
      <c r="W635" s="91"/>
      <c r="X635" s="91"/>
      <c r="Y635" s="91"/>
      <c r="Z635" s="93"/>
      <c r="AA635" s="91"/>
      <c r="AB635" s="91"/>
      <c r="AC635" s="91"/>
      <c r="AD635" s="91"/>
      <c r="AE635" s="91"/>
      <c r="AF635" s="128"/>
      <c r="AG635" s="93"/>
      <c r="AH635" s="91"/>
      <c r="AI635" s="91"/>
      <c r="AJ635" s="91"/>
      <c r="AK635" s="91"/>
      <c r="AL635" s="91"/>
      <c r="AM635" s="91"/>
      <c r="AN635" s="91"/>
      <c r="AO635" s="91"/>
      <c r="AP635" s="91"/>
      <c r="AQ635" s="91"/>
      <c r="AR635" s="91"/>
      <c r="AS635" s="91"/>
      <c r="AT635" s="91"/>
      <c r="AU635" s="91"/>
      <c r="AV635" s="91"/>
      <c r="AW635" s="91"/>
      <c r="AX635" s="91"/>
      <c r="AY635" s="91"/>
    </row>
    <row r="636">
      <c r="A636" s="91"/>
      <c r="B636" s="91"/>
      <c r="C636" s="91"/>
      <c r="D636" s="91"/>
      <c r="E636" s="91"/>
      <c r="F636" s="91"/>
      <c r="G636" s="91"/>
      <c r="H636" s="93"/>
      <c r="I636" s="91"/>
      <c r="J636" s="91"/>
      <c r="K636" s="91"/>
      <c r="L636" s="91"/>
      <c r="M636" s="91"/>
      <c r="N636" s="91"/>
      <c r="O636" s="91"/>
      <c r="P636" s="91"/>
      <c r="Q636" s="91"/>
      <c r="R636" s="91"/>
      <c r="S636" s="91"/>
      <c r="T636" s="91"/>
      <c r="U636" s="91"/>
      <c r="V636" s="91"/>
      <c r="W636" s="91"/>
      <c r="X636" s="91"/>
      <c r="Y636" s="91"/>
      <c r="Z636" s="93"/>
      <c r="AA636" s="91"/>
      <c r="AB636" s="91"/>
      <c r="AC636" s="91"/>
      <c r="AD636" s="91"/>
      <c r="AE636" s="91"/>
      <c r="AF636" s="128"/>
      <c r="AG636" s="93"/>
      <c r="AH636" s="91"/>
      <c r="AI636" s="91"/>
      <c r="AJ636" s="91"/>
      <c r="AK636" s="91"/>
      <c r="AL636" s="91"/>
      <c r="AM636" s="91"/>
      <c r="AN636" s="91"/>
      <c r="AO636" s="91"/>
      <c r="AP636" s="91"/>
      <c r="AQ636" s="91"/>
      <c r="AR636" s="91"/>
      <c r="AS636" s="91"/>
      <c r="AT636" s="91"/>
      <c r="AU636" s="91"/>
      <c r="AV636" s="91"/>
      <c r="AW636" s="91"/>
      <c r="AX636" s="91"/>
      <c r="AY636" s="91"/>
    </row>
    <row r="637">
      <c r="A637" s="91"/>
      <c r="B637" s="91"/>
      <c r="C637" s="91"/>
      <c r="D637" s="91"/>
      <c r="E637" s="91"/>
      <c r="F637" s="91"/>
      <c r="G637" s="91"/>
      <c r="H637" s="93"/>
      <c r="I637" s="91"/>
      <c r="J637" s="91"/>
      <c r="K637" s="91"/>
      <c r="L637" s="91"/>
      <c r="M637" s="91"/>
      <c r="N637" s="91"/>
      <c r="O637" s="91"/>
      <c r="P637" s="91"/>
      <c r="Q637" s="91"/>
      <c r="R637" s="91"/>
      <c r="S637" s="91"/>
      <c r="T637" s="91"/>
      <c r="U637" s="91"/>
      <c r="V637" s="91"/>
      <c r="W637" s="91"/>
      <c r="X637" s="91"/>
      <c r="Y637" s="91"/>
      <c r="Z637" s="93"/>
      <c r="AA637" s="91"/>
      <c r="AB637" s="91"/>
      <c r="AC637" s="91"/>
      <c r="AD637" s="91"/>
      <c r="AE637" s="91"/>
      <c r="AF637" s="128"/>
      <c r="AG637" s="93"/>
      <c r="AH637" s="91"/>
      <c r="AI637" s="91"/>
      <c r="AJ637" s="91"/>
      <c r="AK637" s="91"/>
      <c r="AL637" s="91"/>
      <c r="AM637" s="91"/>
      <c r="AN637" s="91"/>
      <c r="AO637" s="91"/>
      <c r="AP637" s="91"/>
      <c r="AQ637" s="91"/>
      <c r="AR637" s="91"/>
      <c r="AS637" s="91"/>
      <c r="AT637" s="91"/>
      <c r="AU637" s="91"/>
      <c r="AV637" s="91"/>
      <c r="AW637" s="91"/>
      <c r="AX637" s="91"/>
      <c r="AY637" s="91"/>
    </row>
    <row r="638">
      <c r="A638" s="91"/>
      <c r="B638" s="91"/>
      <c r="C638" s="91"/>
      <c r="D638" s="91"/>
      <c r="E638" s="91"/>
      <c r="F638" s="91"/>
      <c r="G638" s="91"/>
      <c r="H638" s="93"/>
      <c r="I638" s="91"/>
      <c r="J638" s="91"/>
      <c r="K638" s="91"/>
      <c r="L638" s="91"/>
      <c r="M638" s="91"/>
      <c r="N638" s="91"/>
      <c r="O638" s="91"/>
      <c r="P638" s="91"/>
      <c r="Q638" s="91"/>
      <c r="R638" s="91"/>
      <c r="S638" s="91"/>
      <c r="T638" s="91"/>
      <c r="U638" s="91"/>
      <c r="V638" s="91"/>
      <c r="W638" s="91"/>
      <c r="X638" s="91"/>
      <c r="Y638" s="91"/>
      <c r="Z638" s="93"/>
      <c r="AA638" s="91"/>
      <c r="AB638" s="91"/>
      <c r="AC638" s="91"/>
      <c r="AD638" s="91"/>
      <c r="AE638" s="91"/>
      <c r="AF638" s="128"/>
      <c r="AG638" s="93"/>
      <c r="AH638" s="91"/>
      <c r="AI638" s="91"/>
      <c r="AJ638" s="91"/>
      <c r="AK638" s="91"/>
      <c r="AL638" s="91"/>
      <c r="AM638" s="91"/>
      <c r="AN638" s="91"/>
      <c r="AO638" s="91"/>
      <c r="AP638" s="91"/>
      <c r="AQ638" s="91"/>
      <c r="AR638" s="91"/>
      <c r="AS638" s="91"/>
      <c r="AT638" s="91"/>
      <c r="AU638" s="91"/>
      <c r="AV638" s="91"/>
      <c r="AW638" s="91"/>
      <c r="AX638" s="91"/>
      <c r="AY638" s="91"/>
    </row>
    <row r="639">
      <c r="A639" s="91"/>
      <c r="B639" s="91"/>
      <c r="C639" s="91"/>
      <c r="D639" s="91"/>
      <c r="E639" s="91"/>
      <c r="F639" s="91"/>
      <c r="G639" s="91"/>
      <c r="H639" s="93"/>
      <c r="I639" s="91"/>
      <c r="J639" s="91"/>
      <c r="K639" s="91"/>
      <c r="L639" s="91"/>
      <c r="M639" s="91"/>
      <c r="N639" s="91"/>
      <c r="O639" s="91"/>
      <c r="P639" s="91"/>
      <c r="Q639" s="91"/>
      <c r="R639" s="91"/>
      <c r="S639" s="91"/>
      <c r="T639" s="91"/>
      <c r="U639" s="91"/>
      <c r="V639" s="91"/>
      <c r="W639" s="91"/>
      <c r="X639" s="91"/>
      <c r="Y639" s="91"/>
      <c r="Z639" s="93"/>
      <c r="AA639" s="91"/>
      <c r="AB639" s="91"/>
      <c r="AC639" s="91"/>
      <c r="AD639" s="91"/>
      <c r="AE639" s="91"/>
      <c r="AF639" s="128"/>
      <c r="AG639" s="93"/>
      <c r="AH639" s="91"/>
      <c r="AI639" s="91"/>
      <c r="AJ639" s="91"/>
      <c r="AK639" s="91"/>
      <c r="AL639" s="91"/>
      <c r="AM639" s="91"/>
      <c r="AN639" s="91"/>
      <c r="AO639" s="91"/>
      <c r="AP639" s="91"/>
      <c r="AQ639" s="91"/>
      <c r="AR639" s="91"/>
      <c r="AS639" s="91"/>
      <c r="AT639" s="91"/>
      <c r="AU639" s="91"/>
      <c r="AV639" s="91"/>
      <c r="AW639" s="91"/>
      <c r="AX639" s="91"/>
      <c r="AY639" s="91"/>
    </row>
    <row r="640">
      <c r="A640" s="91"/>
      <c r="B640" s="91"/>
      <c r="C640" s="91"/>
      <c r="D640" s="91"/>
      <c r="E640" s="91"/>
      <c r="F640" s="91"/>
      <c r="G640" s="91"/>
      <c r="H640" s="93"/>
      <c r="I640" s="91"/>
      <c r="J640" s="91"/>
      <c r="K640" s="91"/>
      <c r="L640" s="91"/>
      <c r="M640" s="91"/>
      <c r="N640" s="91"/>
      <c r="O640" s="91"/>
      <c r="P640" s="91"/>
      <c r="Q640" s="91"/>
      <c r="R640" s="91"/>
      <c r="S640" s="91"/>
      <c r="T640" s="91"/>
      <c r="U640" s="91"/>
      <c r="V640" s="91"/>
      <c r="W640" s="91"/>
      <c r="X640" s="91"/>
      <c r="Y640" s="91"/>
      <c r="Z640" s="93"/>
      <c r="AA640" s="91"/>
      <c r="AB640" s="91"/>
      <c r="AC640" s="91"/>
      <c r="AD640" s="91"/>
      <c r="AE640" s="91"/>
      <c r="AF640" s="128"/>
      <c r="AG640" s="93"/>
      <c r="AH640" s="91"/>
      <c r="AI640" s="91"/>
      <c r="AJ640" s="91"/>
      <c r="AK640" s="91"/>
      <c r="AL640" s="91"/>
      <c r="AM640" s="91"/>
      <c r="AN640" s="91"/>
      <c r="AO640" s="91"/>
      <c r="AP640" s="91"/>
      <c r="AQ640" s="91"/>
      <c r="AR640" s="91"/>
      <c r="AS640" s="91"/>
      <c r="AT640" s="91"/>
      <c r="AU640" s="91"/>
      <c r="AV640" s="91"/>
      <c r="AW640" s="91"/>
      <c r="AX640" s="91"/>
      <c r="AY640" s="91"/>
    </row>
    <row r="641">
      <c r="A641" s="91"/>
      <c r="B641" s="91"/>
      <c r="C641" s="91"/>
      <c r="D641" s="91"/>
      <c r="E641" s="91"/>
      <c r="F641" s="91"/>
      <c r="G641" s="91"/>
      <c r="H641" s="93"/>
      <c r="I641" s="91"/>
      <c r="J641" s="91"/>
      <c r="K641" s="91"/>
      <c r="L641" s="91"/>
      <c r="M641" s="91"/>
      <c r="N641" s="91"/>
      <c r="O641" s="91"/>
      <c r="P641" s="91"/>
      <c r="Q641" s="91"/>
      <c r="R641" s="91"/>
      <c r="S641" s="91"/>
      <c r="T641" s="91"/>
      <c r="U641" s="91"/>
      <c r="V641" s="91"/>
      <c r="W641" s="91"/>
      <c r="X641" s="91"/>
      <c r="Y641" s="91"/>
      <c r="Z641" s="93"/>
      <c r="AA641" s="91"/>
      <c r="AB641" s="91"/>
      <c r="AC641" s="91"/>
      <c r="AD641" s="91"/>
      <c r="AE641" s="91"/>
      <c r="AF641" s="128"/>
      <c r="AG641" s="93"/>
      <c r="AH641" s="91"/>
      <c r="AI641" s="91"/>
      <c r="AJ641" s="91"/>
      <c r="AK641" s="91"/>
      <c r="AL641" s="91"/>
      <c r="AM641" s="91"/>
      <c r="AN641" s="91"/>
      <c r="AO641" s="91"/>
      <c r="AP641" s="91"/>
      <c r="AQ641" s="91"/>
      <c r="AR641" s="91"/>
      <c r="AS641" s="91"/>
      <c r="AT641" s="91"/>
      <c r="AU641" s="91"/>
      <c r="AV641" s="91"/>
      <c r="AW641" s="91"/>
      <c r="AX641" s="91"/>
      <c r="AY641" s="91"/>
    </row>
    <row r="642">
      <c r="A642" s="91"/>
      <c r="B642" s="91"/>
      <c r="C642" s="91"/>
      <c r="D642" s="91"/>
      <c r="E642" s="91"/>
      <c r="F642" s="91"/>
      <c r="G642" s="91"/>
      <c r="H642" s="93"/>
      <c r="I642" s="91"/>
      <c r="J642" s="91"/>
      <c r="K642" s="91"/>
      <c r="L642" s="91"/>
      <c r="M642" s="91"/>
      <c r="N642" s="91"/>
      <c r="O642" s="91"/>
      <c r="P642" s="91"/>
      <c r="Q642" s="91"/>
      <c r="R642" s="91"/>
      <c r="S642" s="91"/>
      <c r="T642" s="91"/>
      <c r="U642" s="91"/>
      <c r="V642" s="91"/>
      <c r="W642" s="91"/>
      <c r="X642" s="91"/>
      <c r="Y642" s="91"/>
      <c r="Z642" s="93"/>
      <c r="AA642" s="91"/>
      <c r="AB642" s="91"/>
      <c r="AC642" s="91"/>
      <c r="AD642" s="91"/>
      <c r="AE642" s="91"/>
      <c r="AF642" s="128"/>
      <c r="AG642" s="93"/>
      <c r="AH642" s="91"/>
      <c r="AI642" s="91"/>
      <c r="AJ642" s="91"/>
      <c r="AK642" s="91"/>
      <c r="AL642" s="91"/>
      <c r="AM642" s="91"/>
      <c r="AN642" s="91"/>
      <c r="AO642" s="91"/>
      <c r="AP642" s="91"/>
      <c r="AQ642" s="91"/>
      <c r="AR642" s="91"/>
      <c r="AS642" s="91"/>
      <c r="AT642" s="91"/>
      <c r="AU642" s="91"/>
      <c r="AV642" s="91"/>
      <c r="AW642" s="91"/>
      <c r="AX642" s="91"/>
      <c r="AY642" s="91"/>
    </row>
    <row r="643">
      <c r="A643" s="91"/>
      <c r="B643" s="91"/>
      <c r="C643" s="91"/>
      <c r="D643" s="91"/>
      <c r="E643" s="91"/>
      <c r="F643" s="91"/>
      <c r="G643" s="91"/>
      <c r="H643" s="93"/>
      <c r="I643" s="91"/>
      <c r="J643" s="91"/>
      <c r="K643" s="91"/>
      <c r="L643" s="91"/>
      <c r="M643" s="91"/>
      <c r="N643" s="91"/>
      <c r="O643" s="91"/>
      <c r="P643" s="91"/>
      <c r="Q643" s="91"/>
      <c r="R643" s="91"/>
      <c r="S643" s="91"/>
      <c r="T643" s="91"/>
      <c r="U643" s="91"/>
      <c r="V643" s="91"/>
      <c r="W643" s="91"/>
      <c r="X643" s="91"/>
      <c r="Y643" s="91"/>
      <c r="Z643" s="93"/>
      <c r="AA643" s="91"/>
      <c r="AB643" s="91"/>
      <c r="AC643" s="91"/>
      <c r="AD643" s="91"/>
      <c r="AE643" s="91"/>
      <c r="AF643" s="128"/>
      <c r="AG643" s="93"/>
      <c r="AH643" s="91"/>
      <c r="AI643" s="91"/>
      <c r="AJ643" s="91"/>
      <c r="AK643" s="91"/>
      <c r="AL643" s="91"/>
      <c r="AM643" s="91"/>
      <c r="AN643" s="91"/>
      <c r="AO643" s="91"/>
      <c r="AP643" s="91"/>
      <c r="AQ643" s="91"/>
      <c r="AR643" s="91"/>
      <c r="AS643" s="91"/>
      <c r="AT643" s="91"/>
      <c r="AU643" s="91"/>
      <c r="AV643" s="91"/>
      <c r="AW643" s="91"/>
      <c r="AX643" s="91"/>
      <c r="AY643" s="91"/>
    </row>
    <row r="644">
      <c r="A644" s="91"/>
      <c r="B644" s="91"/>
      <c r="C644" s="91"/>
      <c r="D644" s="91"/>
      <c r="E644" s="91"/>
      <c r="F644" s="91"/>
      <c r="G644" s="91"/>
      <c r="H644" s="93"/>
      <c r="I644" s="91"/>
      <c r="J644" s="91"/>
      <c r="K644" s="91"/>
      <c r="L644" s="91"/>
      <c r="M644" s="91"/>
      <c r="N644" s="91"/>
      <c r="O644" s="91"/>
      <c r="P644" s="91"/>
      <c r="Q644" s="91"/>
      <c r="R644" s="91"/>
      <c r="S644" s="91"/>
      <c r="T644" s="91"/>
      <c r="U644" s="91"/>
      <c r="V644" s="91"/>
      <c r="W644" s="91"/>
      <c r="X644" s="91"/>
      <c r="Y644" s="91"/>
      <c r="Z644" s="93"/>
      <c r="AA644" s="91"/>
      <c r="AB644" s="91"/>
      <c r="AC644" s="91"/>
      <c r="AD644" s="91"/>
      <c r="AE644" s="91"/>
      <c r="AF644" s="128"/>
      <c r="AG644" s="93"/>
      <c r="AH644" s="91"/>
      <c r="AI644" s="91"/>
      <c r="AJ644" s="91"/>
      <c r="AK644" s="91"/>
      <c r="AL644" s="91"/>
      <c r="AM644" s="91"/>
      <c r="AN644" s="91"/>
      <c r="AO644" s="91"/>
      <c r="AP644" s="91"/>
      <c r="AQ644" s="91"/>
      <c r="AR644" s="91"/>
      <c r="AS644" s="91"/>
      <c r="AT644" s="91"/>
      <c r="AU644" s="91"/>
      <c r="AV644" s="91"/>
      <c r="AW644" s="91"/>
      <c r="AX644" s="91"/>
      <c r="AY644" s="91"/>
    </row>
    <row r="645">
      <c r="A645" s="91"/>
      <c r="B645" s="91"/>
      <c r="C645" s="91"/>
      <c r="D645" s="91"/>
      <c r="E645" s="91"/>
      <c r="F645" s="91"/>
      <c r="G645" s="91"/>
      <c r="H645" s="93"/>
      <c r="I645" s="91"/>
      <c r="J645" s="91"/>
      <c r="K645" s="91"/>
      <c r="L645" s="91"/>
      <c r="M645" s="91"/>
      <c r="N645" s="91"/>
      <c r="O645" s="91"/>
      <c r="P645" s="91"/>
      <c r="Q645" s="91"/>
      <c r="R645" s="91"/>
      <c r="S645" s="91"/>
      <c r="T645" s="91"/>
      <c r="U645" s="91"/>
      <c r="V645" s="91"/>
      <c r="W645" s="91"/>
      <c r="X645" s="91"/>
      <c r="Y645" s="91"/>
      <c r="Z645" s="93"/>
      <c r="AA645" s="91"/>
      <c r="AB645" s="91"/>
      <c r="AC645" s="91"/>
      <c r="AD645" s="91"/>
      <c r="AE645" s="91"/>
      <c r="AF645" s="128"/>
      <c r="AG645" s="93"/>
      <c r="AH645" s="91"/>
      <c r="AI645" s="91"/>
      <c r="AJ645" s="91"/>
      <c r="AK645" s="91"/>
      <c r="AL645" s="91"/>
      <c r="AM645" s="91"/>
      <c r="AN645" s="91"/>
      <c r="AO645" s="91"/>
      <c r="AP645" s="91"/>
      <c r="AQ645" s="91"/>
      <c r="AR645" s="91"/>
      <c r="AS645" s="91"/>
      <c r="AT645" s="91"/>
      <c r="AU645" s="91"/>
      <c r="AV645" s="91"/>
      <c r="AW645" s="91"/>
      <c r="AX645" s="91"/>
      <c r="AY645" s="91"/>
    </row>
    <row r="646">
      <c r="A646" s="91"/>
      <c r="B646" s="91"/>
      <c r="C646" s="91"/>
      <c r="D646" s="91"/>
      <c r="E646" s="91"/>
      <c r="F646" s="91"/>
      <c r="G646" s="91"/>
      <c r="H646" s="93"/>
      <c r="I646" s="91"/>
      <c r="J646" s="91"/>
      <c r="K646" s="91"/>
      <c r="L646" s="91"/>
      <c r="M646" s="91"/>
      <c r="N646" s="91"/>
      <c r="O646" s="91"/>
      <c r="P646" s="91"/>
      <c r="Q646" s="91"/>
      <c r="R646" s="91"/>
      <c r="S646" s="91"/>
      <c r="T646" s="91"/>
      <c r="U646" s="91"/>
      <c r="V646" s="91"/>
      <c r="W646" s="91"/>
      <c r="X646" s="91"/>
      <c r="Y646" s="91"/>
      <c r="Z646" s="93"/>
      <c r="AA646" s="91"/>
      <c r="AB646" s="91"/>
      <c r="AC646" s="91"/>
      <c r="AD646" s="91"/>
      <c r="AE646" s="91"/>
      <c r="AF646" s="128"/>
      <c r="AG646" s="93"/>
      <c r="AH646" s="91"/>
      <c r="AI646" s="91"/>
      <c r="AJ646" s="91"/>
      <c r="AK646" s="91"/>
      <c r="AL646" s="91"/>
      <c r="AM646" s="91"/>
      <c r="AN646" s="91"/>
      <c r="AO646" s="91"/>
      <c r="AP646" s="91"/>
      <c r="AQ646" s="91"/>
      <c r="AR646" s="91"/>
      <c r="AS646" s="91"/>
      <c r="AT646" s="91"/>
      <c r="AU646" s="91"/>
      <c r="AV646" s="91"/>
      <c r="AW646" s="91"/>
      <c r="AX646" s="91"/>
      <c r="AY646" s="91"/>
    </row>
    <row r="647">
      <c r="A647" s="91"/>
      <c r="B647" s="91"/>
      <c r="C647" s="91"/>
      <c r="D647" s="91"/>
      <c r="E647" s="91"/>
      <c r="F647" s="91"/>
      <c r="G647" s="91"/>
      <c r="H647" s="93"/>
      <c r="I647" s="91"/>
      <c r="J647" s="91"/>
      <c r="K647" s="91"/>
      <c r="L647" s="91"/>
      <c r="M647" s="91"/>
      <c r="N647" s="91"/>
      <c r="O647" s="91"/>
      <c r="P647" s="91"/>
      <c r="Q647" s="91"/>
      <c r="R647" s="91"/>
      <c r="S647" s="91"/>
      <c r="T647" s="91"/>
      <c r="U647" s="91"/>
      <c r="V647" s="91"/>
      <c r="W647" s="91"/>
      <c r="X647" s="91"/>
      <c r="Y647" s="91"/>
      <c r="Z647" s="93"/>
      <c r="AA647" s="91"/>
      <c r="AB647" s="91"/>
      <c r="AC647" s="91"/>
      <c r="AD647" s="91"/>
      <c r="AE647" s="91"/>
      <c r="AF647" s="128"/>
      <c r="AG647" s="93"/>
      <c r="AH647" s="91"/>
      <c r="AI647" s="91"/>
      <c r="AJ647" s="91"/>
      <c r="AK647" s="91"/>
      <c r="AL647" s="91"/>
      <c r="AM647" s="91"/>
      <c r="AN647" s="91"/>
      <c r="AO647" s="91"/>
      <c r="AP647" s="91"/>
      <c r="AQ647" s="91"/>
      <c r="AR647" s="91"/>
      <c r="AS647" s="91"/>
      <c r="AT647" s="91"/>
      <c r="AU647" s="91"/>
      <c r="AV647" s="91"/>
      <c r="AW647" s="91"/>
      <c r="AX647" s="91"/>
      <c r="AY647" s="91"/>
    </row>
    <row r="648">
      <c r="A648" s="91"/>
      <c r="B648" s="91"/>
      <c r="C648" s="91"/>
      <c r="D648" s="91"/>
      <c r="E648" s="91"/>
      <c r="F648" s="91"/>
      <c r="G648" s="91"/>
      <c r="H648" s="93"/>
      <c r="I648" s="91"/>
      <c r="J648" s="91"/>
      <c r="K648" s="91"/>
      <c r="L648" s="91"/>
      <c r="M648" s="91"/>
      <c r="N648" s="91"/>
      <c r="O648" s="91"/>
      <c r="P648" s="91"/>
      <c r="Q648" s="91"/>
      <c r="R648" s="91"/>
      <c r="S648" s="91"/>
      <c r="T648" s="91"/>
      <c r="U648" s="91"/>
      <c r="V648" s="91"/>
      <c r="W648" s="91"/>
      <c r="X648" s="91"/>
      <c r="Y648" s="91"/>
      <c r="Z648" s="93"/>
      <c r="AA648" s="91"/>
      <c r="AB648" s="91"/>
      <c r="AC648" s="91"/>
      <c r="AD648" s="91"/>
      <c r="AE648" s="91"/>
      <c r="AF648" s="128"/>
      <c r="AG648" s="93"/>
      <c r="AH648" s="91"/>
      <c r="AI648" s="91"/>
      <c r="AJ648" s="91"/>
      <c r="AK648" s="91"/>
      <c r="AL648" s="91"/>
      <c r="AM648" s="91"/>
      <c r="AN648" s="91"/>
      <c r="AO648" s="91"/>
      <c r="AP648" s="91"/>
      <c r="AQ648" s="91"/>
      <c r="AR648" s="91"/>
      <c r="AS648" s="91"/>
      <c r="AT648" s="91"/>
      <c r="AU648" s="91"/>
      <c r="AV648" s="91"/>
      <c r="AW648" s="91"/>
      <c r="AX648" s="91"/>
      <c r="AY648" s="91"/>
    </row>
    <row r="649">
      <c r="A649" s="91"/>
      <c r="B649" s="91"/>
      <c r="C649" s="91"/>
      <c r="D649" s="91"/>
      <c r="E649" s="91"/>
      <c r="F649" s="91"/>
      <c r="G649" s="91"/>
      <c r="H649" s="93"/>
      <c r="I649" s="91"/>
      <c r="J649" s="91"/>
      <c r="K649" s="91"/>
      <c r="L649" s="91"/>
      <c r="M649" s="91"/>
      <c r="N649" s="91"/>
      <c r="O649" s="91"/>
      <c r="P649" s="91"/>
      <c r="Q649" s="91"/>
      <c r="R649" s="91"/>
      <c r="S649" s="91"/>
      <c r="T649" s="91"/>
      <c r="U649" s="91"/>
      <c r="V649" s="91"/>
      <c r="W649" s="91"/>
      <c r="X649" s="91"/>
      <c r="Y649" s="91"/>
      <c r="Z649" s="93"/>
      <c r="AA649" s="91"/>
      <c r="AB649" s="91"/>
      <c r="AC649" s="91"/>
      <c r="AD649" s="91"/>
      <c r="AE649" s="91"/>
      <c r="AF649" s="128"/>
      <c r="AG649" s="93"/>
      <c r="AH649" s="91"/>
      <c r="AI649" s="91"/>
      <c r="AJ649" s="91"/>
      <c r="AK649" s="91"/>
      <c r="AL649" s="91"/>
      <c r="AM649" s="91"/>
      <c r="AN649" s="91"/>
      <c r="AO649" s="91"/>
      <c r="AP649" s="91"/>
      <c r="AQ649" s="91"/>
      <c r="AR649" s="91"/>
      <c r="AS649" s="91"/>
      <c r="AT649" s="91"/>
      <c r="AU649" s="91"/>
      <c r="AV649" s="91"/>
      <c r="AW649" s="91"/>
      <c r="AX649" s="91"/>
      <c r="AY649" s="91"/>
    </row>
    <row r="650">
      <c r="A650" s="91"/>
      <c r="B650" s="91"/>
      <c r="C650" s="91"/>
      <c r="D650" s="91"/>
      <c r="E650" s="91"/>
      <c r="F650" s="91"/>
      <c r="G650" s="91"/>
      <c r="H650" s="93"/>
      <c r="I650" s="91"/>
      <c r="J650" s="91"/>
      <c r="K650" s="91"/>
      <c r="L650" s="91"/>
      <c r="M650" s="91"/>
      <c r="N650" s="91"/>
      <c r="O650" s="91"/>
      <c r="P650" s="91"/>
      <c r="Q650" s="91"/>
      <c r="R650" s="91"/>
      <c r="S650" s="91"/>
      <c r="T650" s="91"/>
      <c r="U650" s="91"/>
      <c r="V650" s="91"/>
      <c r="W650" s="91"/>
      <c r="X650" s="91"/>
      <c r="Y650" s="91"/>
      <c r="Z650" s="93"/>
      <c r="AA650" s="91"/>
      <c r="AB650" s="91"/>
      <c r="AC650" s="91"/>
      <c r="AD650" s="91"/>
      <c r="AE650" s="91"/>
      <c r="AF650" s="128"/>
      <c r="AG650" s="93"/>
      <c r="AH650" s="91"/>
      <c r="AI650" s="91"/>
      <c r="AJ650" s="91"/>
      <c r="AK650" s="91"/>
      <c r="AL650" s="91"/>
      <c r="AM650" s="91"/>
      <c r="AN650" s="91"/>
      <c r="AO650" s="91"/>
      <c r="AP650" s="91"/>
      <c r="AQ650" s="91"/>
      <c r="AR650" s="91"/>
      <c r="AS650" s="91"/>
      <c r="AT650" s="91"/>
      <c r="AU650" s="91"/>
      <c r="AV650" s="91"/>
      <c r="AW650" s="91"/>
      <c r="AX650" s="91"/>
      <c r="AY650" s="91"/>
    </row>
    <row r="651">
      <c r="A651" s="91"/>
      <c r="B651" s="91"/>
      <c r="C651" s="91"/>
      <c r="D651" s="91"/>
      <c r="E651" s="91"/>
      <c r="F651" s="91"/>
      <c r="G651" s="91"/>
      <c r="H651" s="93"/>
      <c r="I651" s="91"/>
      <c r="J651" s="91"/>
      <c r="K651" s="91"/>
      <c r="L651" s="91"/>
      <c r="M651" s="91"/>
      <c r="N651" s="91"/>
      <c r="O651" s="91"/>
      <c r="P651" s="91"/>
      <c r="Q651" s="91"/>
      <c r="R651" s="91"/>
      <c r="S651" s="91"/>
      <c r="T651" s="91"/>
      <c r="U651" s="91"/>
      <c r="V651" s="91"/>
      <c r="W651" s="91"/>
      <c r="X651" s="91"/>
      <c r="Y651" s="91"/>
      <c r="Z651" s="93"/>
      <c r="AA651" s="91"/>
      <c r="AB651" s="91"/>
      <c r="AC651" s="91"/>
      <c r="AD651" s="91"/>
      <c r="AE651" s="91"/>
      <c r="AF651" s="128"/>
      <c r="AG651" s="93"/>
      <c r="AH651" s="91"/>
      <c r="AI651" s="91"/>
      <c r="AJ651" s="91"/>
      <c r="AK651" s="91"/>
      <c r="AL651" s="91"/>
      <c r="AM651" s="91"/>
      <c r="AN651" s="91"/>
      <c r="AO651" s="91"/>
      <c r="AP651" s="91"/>
      <c r="AQ651" s="91"/>
      <c r="AR651" s="91"/>
      <c r="AS651" s="91"/>
      <c r="AT651" s="91"/>
      <c r="AU651" s="91"/>
      <c r="AV651" s="91"/>
      <c r="AW651" s="91"/>
      <c r="AX651" s="91"/>
      <c r="AY651" s="91"/>
    </row>
    <row r="652">
      <c r="A652" s="91"/>
      <c r="B652" s="91"/>
      <c r="C652" s="91"/>
      <c r="D652" s="91"/>
      <c r="E652" s="91"/>
      <c r="F652" s="91"/>
      <c r="G652" s="91"/>
      <c r="H652" s="93"/>
      <c r="I652" s="91"/>
      <c r="J652" s="91"/>
      <c r="K652" s="91"/>
      <c r="L652" s="91"/>
      <c r="M652" s="91"/>
      <c r="N652" s="91"/>
      <c r="O652" s="91"/>
      <c r="P652" s="91"/>
      <c r="Q652" s="91"/>
      <c r="R652" s="91"/>
      <c r="S652" s="91"/>
      <c r="T652" s="91"/>
      <c r="U652" s="91"/>
      <c r="V652" s="91"/>
      <c r="W652" s="91"/>
      <c r="X652" s="91"/>
      <c r="Y652" s="91"/>
      <c r="Z652" s="93"/>
      <c r="AA652" s="91"/>
      <c r="AB652" s="91"/>
      <c r="AC652" s="91"/>
      <c r="AD652" s="91"/>
      <c r="AE652" s="91"/>
      <c r="AF652" s="128"/>
      <c r="AG652" s="93"/>
      <c r="AH652" s="91"/>
      <c r="AI652" s="91"/>
      <c r="AJ652" s="91"/>
      <c r="AK652" s="91"/>
      <c r="AL652" s="91"/>
      <c r="AM652" s="91"/>
      <c r="AN652" s="91"/>
      <c r="AO652" s="91"/>
      <c r="AP652" s="91"/>
      <c r="AQ652" s="91"/>
      <c r="AR652" s="91"/>
      <c r="AS652" s="91"/>
      <c r="AT652" s="91"/>
      <c r="AU652" s="91"/>
      <c r="AV652" s="91"/>
      <c r="AW652" s="91"/>
      <c r="AX652" s="91"/>
      <c r="AY652" s="91"/>
    </row>
    <row r="653">
      <c r="A653" s="91"/>
      <c r="B653" s="91"/>
      <c r="C653" s="91"/>
      <c r="D653" s="91"/>
      <c r="E653" s="91"/>
      <c r="F653" s="91"/>
      <c r="G653" s="91"/>
      <c r="H653" s="93"/>
      <c r="I653" s="91"/>
      <c r="J653" s="91"/>
      <c r="K653" s="91"/>
      <c r="L653" s="91"/>
      <c r="M653" s="91"/>
      <c r="N653" s="91"/>
      <c r="O653" s="91"/>
      <c r="P653" s="91"/>
      <c r="Q653" s="91"/>
      <c r="R653" s="91"/>
      <c r="S653" s="91"/>
      <c r="T653" s="91"/>
      <c r="U653" s="91"/>
      <c r="V653" s="91"/>
      <c r="W653" s="91"/>
      <c r="X653" s="91"/>
      <c r="Y653" s="91"/>
      <c r="Z653" s="93"/>
      <c r="AA653" s="91"/>
      <c r="AB653" s="91"/>
      <c r="AC653" s="91"/>
      <c r="AD653" s="91"/>
      <c r="AE653" s="91"/>
      <c r="AF653" s="128"/>
      <c r="AG653" s="93"/>
      <c r="AH653" s="91"/>
      <c r="AI653" s="91"/>
      <c r="AJ653" s="91"/>
      <c r="AK653" s="91"/>
      <c r="AL653" s="91"/>
      <c r="AM653" s="91"/>
      <c r="AN653" s="91"/>
      <c r="AO653" s="91"/>
      <c r="AP653" s="91"/>
      <c r="AQ653" s="91"/>
      <c r="AR653" s="91"/>
      <c r="AS653" s="91"/>
      <c r="AT653" s="91"/>
      <c r="AU653" s="91"/>
      <c r="AV653" s="91"/>
      <c r="AW653" s="91"/>
      <c r="AX653" s="91"/>
      <c r="AY653" s="91"/>
    </row>
    <row r="654">
      <c r="A654" s="91"/>
      <c r="B654" s="91"/>
      <c r="C654" s="91"/>
      <c r="D654" s="91"/>
      <c r="E654" s="91"/>
      <c r="F654" s="91"/>
      <c r="G654" s="91"/>
      <c r="H654" s="93"/>
      <c r="I654" s="91"/>
      <c r="J654" s="91"/>
      <c r="K654" s="91"/>
      <c r="L654" s="91"/>
      <c r="M654" s="91"/>
      <c r="N654" s="91"/>
      <c r="O654" s="91"/>
      <c r="P654" s="91"/>
      <c r="Q654" s="91"/>
      <c r="R654" s="91"/>
      <c r="S654" s="91"/>
      <c r="T654" s="91"/>
      <c r="U654" s="91"/>
      <c r="V654" s="91"/>
      <c r="W654" s="91"/>
      <c r="X654" s="91"/>
      <c r="Y654" s="91"/>
      <c r="Z654" s="93"/>
      <c r="AA654" s="91"/>
      <c r="AB654" s="91"/>
      <c r="AC654" s="91"/>
      <c r="AD654" s="91"/>
      <c r="AE654" s="91"/>
      <c r="AF654" s="128"/>
      <c r="AG654" s="93"/>
      <c r="AH654" s="91"/>
      <c r="AI654" s="91"/>
      <c r="AJ654" s="91"/>
      <c r="AK654" s="91"/>
      <c r="AL654" s="91"/>
      <c r="AM654" s="91"/>
      <c r="AN654" s="91"/>
      <c r="AO654" s="91"/>
      <c r="AP654" s="91"/>
      <c r="AQ654" s="91"/>
      <c r="AR654" s="91"/>
      <c r="AS654" s="91"/>
      <c r="AT654" s="91"/>
      <c r="AU654" s="91"/>
      <c r="AV654" s="91"/>
      <c r="AW654" s="91"/>
      <c r="AX654" s="91"/>
      <c r="AY654" s="91"/>
    </row>
    <row r="655">
      <c r="A655" s="91"/>
      <c r="B655" s="91"/>
      <c r="C655" s="91"/>
      <c r="D655" s="91"/>
      <c r="E655" s="91"/>
      <c r="F655" s="91"/>
      <c r="G655" s="91"/>
      <c r="H655" s="93"/>
      <c r="I655" s="91"/>
      <c r="J655" s="91"/>
      <c r="K655" s="91"/>
      <c r="L655" s="91"/>
      <c r="M655" s="91"/>
      <c r="N655" s="91"/>
      <c r="O655" s="91"/>
      <c r="P655" s="91"/>
      <c r="Q655" s="91"/>
      <c r="R655" s="91"/>
      <c r="S655" s="91"/>
      <c r="T655" s="91"/>
      <c r="U655" s="91"/>
      <c r="V655" s="91"/>
      <c r="W655" s="91"/>
      <c r="X655" s="91"/>
      <c r="Y655" s="91"/>
      <c r="Z655" s="93"/>
      <c r="AA655" s="91"/>
      <c r="AB655" s="91"/>
      <c r="AC655" s="91"/>
      <c r="AD655" s="91"/>
      <c r="AE655" s="91"/>
      <c r="AF655" s="128"/>
      <c r="AG655" s="93"/>
      <c r="AH655" s="91"/>
      <c r="AI655" s="91"/>
      <c r="AJ655" s="91"/>
      <c r="AK655" s="91"/>
      <c r="AL655" s="91"/>
      <c r="AM655" s="91"/>
      <c r="AN655" s="91"/>
      <c r="AO655" s="91"/>
      <c r="AP655" s="91"/>
      <c r="AQ655" s="91"/>
      <c r="AR655" s="91"/>
      <c r="AS655" s="91"/>
      <c r="AT655" s="91"/>
      <c r="AU655" s="91"/>
      <c r="AV655" s="91"/>
      <c r="AW655" s="91"/>
      <c r="AX655" s="91"/>
      <c r="AY655" s="91"/>
    </row>
    <row r="656">
      <c r="A656" s="91"/>
      <c r="B656" s="91"/>
      <c r="C656" s="91"/>
      <c r="D656" s="91"/>
      <c r="E656" s="91"/>
      <c r="F656" s="91"/>
      <c r="G656" s="91"/>
      <c r="H656" s="93"/>
      <c r="I656" s="91"/>
      <c r="J656" s="91"/>
      <c r="K656" s="91"/>
      <c r="L656" s="91"/>
      <c r="M656" s="91"/>
      <c r="N656" s="91"/>
      <c r="O656" s="91"/>
      <c r="P656" s="91"/>
      <c r="Q656" s="91"/>
      <c r="R656" s="91"/>
      <c r="S656" s="91"/>
      <c r="T656" s="91"/>
      <c r="U656" s="91"/>
      <c r="V656" s="91"/>
      <c r="W656" s="91"/>
      <c r="X656" s="91"/>
      <c r="Y656" s="91"/>
      <c r="Z656" s="93"/>
      <c r="AA656" s="91"/>
      <c r="AB656" s="91"/>
      <c r="AC656" s="91"/>
      <c r="AD656" s="91"/>
      <c r="AE656" s="91"/>
      <c r="AF656" s="128"/>
      <c r="AG656" s="93"/>
      <c r="AH656" s="91"/>
      <c r="AI656" s="91"/>
      <c r="AJ656" s="91"/>
      <c r="AK656" s="91"/>
      <c r="AL656" s="91"/>
      <c r="AM656" s="91"/>
      <c r="AN656" s="91"/>
      <c r="AO656" s="91"/>
      <c r="AP656" s="91"/>
      <c r="AQ656" s="91"/>
      <c r="AR656" s="91"/>
      <c r="AS656" s="91"/>
      <c r="AT656" s="91"/>
      <c r="AU656" s="91"/>
      <c r="AV656" s="91"/>
      <c r="AW656" s="91"/>
      <c r="AX656" s="91"/>
      <c r="AY656" s="91"/>
    </row>
    <row r="657">
      <c r="A657" s="91"/>
      <c r="B657" s="91"/>
      <c r="C657" s="91"/>
      <c r="D657" s="91"/>
      <c r="E657" s="91"/>
      <c r="F657" s="91"/>
      <c r="G657" s="91"/>
      <c r="H657" s="93"/>
      <c r="I657" s="91"/>
      <c r="J657" s="91"/>
      <c r="K657" s="91"/>
      <c r="L657" s="91"/>
      <c r="M657" s="91"/>
      <c r="N657" s="91"/>
      <c r="O657" s="91"/>
      <c r="P657" s="91"/>
      <c r="Q657" s="91"/>
      <c r="R657" s="91"/>
      <c r="S657" s="91"/>
      <c r="T657" s="91"/>
      <c r="U657" s="91"/>
      <c r="V657" s="91"/>
      <c r="W657" s="91"/>
      <c r="X657" s="91"/>
      <c r="Y657" s="91"/>
      <c r="Z657" s="93"/>
      <c r="AA657" s="91"/>
      <c r="AB657" s="91"/>
      <c r="AC657" s="91"/>
      <c r="AD657" s="91"/>
      <c r="AE657" s="91"/>
      <c r="AF657" s="128"/>
      <c r="AG657" s="93"/>
      <c r="AH657" s="91"/>
      <c r="AI657" s="91"/>
      <c r="AJ657" s="91"/>
      <c r="AK657" s="91"/>
      <c r="AL657" s="91"/>
      <c r="AM657" s="91"/>
      <c r="AN657" s="91"/>
      <c r="AO657" s="91"/>
      <c r="AP657" s="91"/>
      <c r="AQ657" s="91"/>
      <c r="AR657" s="91"/>
      <c r="AS657" s="91"/>
      <c r="AT657" s="91"/>
      <c r="AU657" s="91"/>
      <c r="AV657" s="91"/>
      <c r="AW657" s="91"/>
      <c r="AX657" s="91"/>
      <c r="AY657" s="91"/>
    </row>
    <row r="658">
      <c r="A658" s="91"/>
      <c r="B658" s="91"/>
      <c r="C658" s="91"/>
      <c r="D658" s="91"/>
      <c r="E658" s="91"/>
      <c r="F658" s="91"/>
      <c r="G658" s="91"/>
      <c r="H658" s="93"/>
      <c r="I658" s="91"/>
      <c r="J658" s="91"/>
      <c r="K658" s="91"/>
      <c r="L658" s="91"/>
      <c r="M658" s="91"/>
      <c r="N658" s="91"/>
      <c r="O658" s="91"/>
      <c r="P658" s="91"/>
      <c r="Q658" s="91"/>
      <c r="R658" s="91"/>
      <c r="S658" s="91"/>
      <c r="T658" s="91"/>
      <c r="U658" s="91"/>
      <c r="V658" s="91"/>
      <c r="W658" s="91"/>
      <c r="X658" s="91"/>
      <c r="Y658" s="91"/>
      <c r="Z658" s="93"/>
      <c r="AA658" s="91"/>
      <c r="AB658" s="91"/>
      <c r="AC658" s="91"/>
      <c r="AD658" s="91"/>
      <c r="AE658" s="91"/>
      <c r="AF658" s="128"/>
      <c r="AG658" s="93"/>
      <c r="AH658" s="91"/>
      <c r="AI658" s="91"/>
      <c r="AJ658" s="91"/>
      <c r="AK658" s="91"/>
      <c r="AL658" s="91"/>
      <c r="AM658" s="91"/>
      <c r="AN658" s="91"/>
      <c r="AO658" s="91"/>
      <c r="AP658" s="91"/>
      <c r="AQ658" s="91"/>
      <c r="AR658" s="91"/>
      <c r="AS658" s="91"/>
      <c r="AT658" s="91"/>
      <c r="AU658" s="91"/>
      <c r="AV658" s="91"/>
      <c r="AW658" s="91"/>
      <c r="AX658" s="91"/>
      <c r="AY658" s="91"/>
    </row>
    <row r="659">
      <c r="A659" s="91"/>
      <c r="B659" s="91"/>
      <c r="C659" s="91"/>
      <c r="D659" s="91"/>
      <c r="E659" s="91"/>
      <c r="F659" s="91"/>
      <c r="G659" s="91"/>
      <c r="H659" s="93"/>
      <c r="I659" s="91"/>
      <c r="J659" s="91"/>
      <c r="K659" s="91"/>
      <c r="L659" s="91"/>
      <c r="M659" s="91"/>
      <c r="N659" s="91"/>
      <c r="O659" s="91"/>
      <c r="P659" s="91"/>
      <c r="Q659" s="91"/>
      <c r="R659" s="91"/>
      <c r="S659" s="91"/>
      <c r="T659" s="91"/>
      <c r="U659" s="91"/>
      <c r="V659" s="91"/>
      <c r="W659" s="91"/>
      <c r="X659" s="91"/>
      <c r="Y659" s="91"/>
      <c r="Z659" s="93"/>
      <c r="AA659" s="91"/>
      <c r="AB659" s="91"/>
      <c r="AC659" s="91"/>
      <c r="AD659" s="91"/>
      <c r="AE659" s="91"/>
      <c r="AF659" s="128"/>
      <c r="AG659" s="93"/>
      <c r="AH659" s="91"/>
      <c r="AI659" s="91"/>
      <c r="AJ659" s="91"/>
      <c r="AK659" s="91"/>
      <c r="AL659" s="91"/>
      <c r="AM659" s="91"/>
      <c r="AN659" s="91"/>
      <c r="AO659" s="91"/>
      <c r="AP659" s="91"/>
      <c r="AQ659" s="91"/>
      <c r="AR659" s="91"/>
      <c r="AS659" s="91"/>
      <c r="AT659" s="91"/>
      <c r="AU659" s="91"/>
      <c r="AV659" s="91"/>
      <c r="AW659" s="91"/>
      <c r="AX659" s="91"/>
      <c r="AY659" s="91"/>
    </row>
    <row r="660">
      <c r="A660" s="91"/>
      <c r="B660" s="91"/>
      <c r="C660" s="91"/>
      <c r="D660" s="91"/>
      <c r="E660" s="91"/>
      <c r="F660" s="91"/>
      <c r="G660" s="91"/>
      <c r="H660" s="93"/>
      <c r="I660" s="91"/>
      <c r="J660" s="91"/>
      <c r="K660" s="91"/>
      <c r="L660" s="91"/>
      <c r="M660" s="91"/>
      <c r="N660" s="91"/>
      <c r="O660" s="91"/>
      <c r="P660" s="91"/>
      <c r="Q660" s="91"/>
      <c r="R660" s="91"/>
      <c r="S660" s="91"/>
      <c r="T660" s="91"/>
      <c r="U660" s="91"/>
      <c r="V660" s="91"/>
      <c r="W660" s="91"/>
      <c r="X660" s="91"/>
      <c r="Y660" s="91"/>
      <c r="Z660" s="93"/>
      <c r="AA660" s="91"/>
      <c r="AB660" s="91"/>
      <c r="AC660" s="91"/>
      <c r="AD660" s="91"/>
      <c r="AE660" s="91"/>
      <c r="AF660" s="128"/>
      <c r="AG660" s="93"/>
      <c r="AH660" s="91"/>
      <c r="AI660" s="91"/>
      <c r="AJ660" s="91"/>
      <c r="AK660" s="91"/>
      <c r="AL660" s="91"/>
      <c r="AM660" s="91"/>
      <c r="AN660" s="91"/>
      <c r="AO660" s="91"/>
      <c r="AP660" s="91"/>
      <c r="AQ660" s="91"/>
      <c r="AR660" s="91"/>
      <c r="AS660" s="91"/>
      <c r="AT660" s="91"/>
      <c r="AU660" s="91"/>
      <c r="AV660" s="91"/>
      <c r="AW660" s="91"/>
      <c r="AX660" s="91"/>
      <c r="AY660" s="91"/>
    </row>
    <row r="661">
      <c r="A661" s="91"/>
      <c r="B661" s="91"/>
      <c r="C661" s="91"/>
      <c r="D661" s="91"/>
      <c r="E661" s="91"/>
      <c r="F661" s="91"/>
      <c r="G661" s="91"/>
      <c r="H661" s="93"/>
      <c r="I661" s="91"/>
      <c r="J661" s="91"/>
      <c r="K661" s="91"/>
      <c r="L661" s="91"/>
      <c r="M661" s="91"/>
      <c r="N661" s="91"/>
      <c r="O661" s="91"/>
      <c r="P661" s="91"/>
      <c r="Q661" s="91"/>
      <c r="R661" s="91"/>
      <c r="S661" s="91"/>
      <c r="T661" s="91"/>
      <c r="U661" s="91"/>
      <c r="V661" s="91"/>
      <c r="W661" s="91"/>
      <c r="X661" s="91"/>
      <c r="Y661" s="91"/>
      <c r="Z661" s="93"/>
      <c r="AA661" s="91"/>
      <c r="AB661" s="91"/>
      <c r="AC661" s="91"/>
      <c r="AD661" s="91"/>
      <c r="AE661" s="91"/>
      <c r="AF661" s="128"/>
      <c r="AG661" s="93"/>
      <c r="AH661" s="91"/>
      <c r="AI661" s="91"/>
      <c r="AJ661" s="91"/>
      <c r="AK661" s="91"/>
      <c r="AL661" s="91"/>
      <c r="AM661" s="91"/>
      <c r="AN661" s="91"/>
      <c r="AO661" s="91"/>
      <c r="AP661" s="91"/>
      <c r="AQ661" s="91"/>
      <c r="AR661" s="91"/>
      <c r="AS661" s="91"/>
      <c r="AT661" s="91"/>
      <c r="AU661" s="91"/>
      <c r="AV661" s="91"/>
      <c r="AW661" s="91"/>
      <c r="AX661" s="91"/>
      <c r="AY661" s="91"/>
    </row>
    <row r="662">
      <c r="A662" s="91"/>
      <c r="B662" s="91"/>
      <c r="C662" s="91"/>
      <c r="D662" s="91"/>
      <c r="E662" s="91"/>
      <c r="F662" s="91"/>
      <c r="G662" s="91"/>
      <c r="H662" s="93"/>
      <c r="I662" s="91"/>
      <c r="J662" s="91"/>
      <c r="K662" s="91"/>
      <c r="L662" s="91"/>
      <c r="M662" s="91"/>
      <c r="N662" s="91"/>
      <c r="O662" s="91"/>
      <c r="P662" s="91"/>
      <c r="Q662" s="91"/>
      <c r="R662" s="91"/>
      <c r="S662" s="91"/>
      <c r="T662" s="91"/>
      <c r="U662" s="91"/>
      <c r="V662" s="91"/>
      <c r="W662" s="91"/>
      <c r="X662" s="91"/>
      <c r="Y662" s="91"/>
      <c r="Z662" s="93"/>
      <c r="AA662" s="91"/>
      <c r="AB662" s="91"/>
      <c r="AC662" s="91"/>
      <c r="AD662" s="91"/>
      <c r="AE662" s="91"/>
      <c r="AF662" s="128"/>
      <c r="AG662" s="93"/>
      <c r="AH662" s="91"/>
      <c r="AI662" s="91"/>
      <c r="AJ662" s="91"/>
      <c r="AK662" s="91"/>
      <c r="AL662" s="91"/>
      <c r="AM662" s="91"/>
      <c r="AN662" s="91"/>
      <c r="AO662" s="91"/>
      <c r="AP662" s="91"/>
      <c r="AQ662" s="91"/>
      <c r="AR662" s="91"/>
      <c r="AS662" s="91"/>
      <c r="AT662" s="91"/>
      <c r="AU662" s="91"/>
      <c r="AV662" s="91"/>
      <c r="AW662" s="91"/>
      <c r="AX662" s="91"/>
      <c r="AY662" s="91"/>
    </row>
    <row r="663">
      <c r="A663" s="91"/>
      <c r="B663" s="91"/>
      <c r="C663" s="91"/>
      <c r="D663" s="91"/>
      <c r="E663" s="91"/>
      <c r="F663" s="91"/>
      <c r="G663" s="91"/>
      <c r="H663" s="93"/>
      <c r="I663" s="91"/>
      <c r="J663" s="91"/>
      <c r="K663" s="91"/>
      <c r="L663" s="91"/>
      <c r="M663" s="91"/>
      <c r="N663" s="91"/>
      <c r="O663" s="91"/>
      <c r="P663" s="91"/>
      <c r="Q663" s="91"/>
      <c r="R663" s="91"/>
      <c r="S663" s="91"/>
      <c r="T663" s="91"/>
      <c r="U663" s="91"/>
      <c r="V663" s="91"/>
      <c r="W663" s="91"/>
      <c r="X663" s="91"/>
      <c r="Y663" s="91"/>
      <c r="Z663" s="93"/>
      <c r="AA663" s="91"/>
      <c r="AB663" s="91"/>
      <c r="AC663" s="91"/>
      <c r="AD663" s="91"/>
      <c r="AE663" s="91"/>
      <c r="AF663" s="128"/>
      <c r="AG663" s="93"/>
      <c r="AH663" s="91"/>
      <c r="AI663" s="91"/>
      <c r="AJ663" s="91"/>
      <c r="AK663" s="91"/>
      <c r="AL663" s="91"/>
      <c r="AM663" s="91"/>
      <c r="AN663" s="91"/>
      <c r="AO663" s="91"/>
      <c r="AP663" s="91"/>
      <c r="AQ663" s="91"/>
      <c r="AR663" s="91"/>
      <c r="AS663" s="91"/>
      <c r="AT663" s="91"/>
      <c r="AU663" s="91"/>
      <c r="AV663" s="91"/>
      <c r="AW663" s="91"/>
      <c r="AX663" s="91"/>
      <c r="AY663" s="91"/>
    </row>
    <row r="664">
      <c r="A664" s="91"/>
      <c r="B664" s="91"/>
      <c r="C664" s="91"/>
      <c r="D664" s="91"/>
      <c r="E664" s="91"/>
      <c r="F664" s="91"/>
      <c r="G664" s="91"/>
      <c r="H664" s="93"/>
      <c r="I664" s="91"/>
      <c r="J664" s="91"/>
      <c r="K664" s="91"/>
      <c r="L664" s="91"/>
      <c r="M664" s="91"/>
      <c r="N664" s="91"/>
      <c r="O664" s="91"/>
      <c r="P664" s="91"/>
      <c r="Q664" s="91"/>
      <c r="R664" s="91"/>
      <c r="S664" s="91"/>
      <c r="T664" s="91"/>
      <c r="U664" s="91"/>
      <c r="V664" s="91"/>
      <c r="W664" s="91"/>
      <c r="X664" s="91"/>
      <c r="Y664" s="91"/>
      <c r="Z664" s="93"/>
      <c r="AA664" s="91"/>
      <c r="AB664" s="91"/>
      <c r="AC664" s="91"/>
      <c r="AD664" s="91"/>
      <c r="AE664" s="91"/>
      <c r="AF664" s="128"/>
      <c r="AG664" s="93"/>
      <c r="AH664" s="91"/>
      <c r="AI664" s="91"/>
      <c r="AJ664" s="91"/>
      <c r="AK664" s="91"/>
      <c r="AL664" s="91"/>
      <c r="AM664" s="91"/>
      <c r="AN664" s="91"/>
      <c r="AO664" s="91"/>
      <c r="AP664" s="91"/>
      <c r="AQ664" s="91"/>
      <c r="AR664" s="91"/>
      <c r="AS664" s="91"/>
      <c r="AT664" s="91"/>
      <c r="AU664" s="91"/>
      <c r="AV664" s="91"/>
      <c r="AW664" s="91"/>
      <c r="AX664" s="91"/>
      <c r="AY664" s="91"/>
    </row>
    <row r="665">
      <c r="A665" s="91"/>
      <c r="B665" s="91"/>
      <c r="C665" s="91"/>
      <c r="D665" s="91"/>
      <c r="E665" s="91"/>
      <c r="F665" s="91"/>
      <c r="G665" s="91"/>
      <c r="H665" s="93"/>
      <c r="I665" s="91"/>
      <c r="J665" s="91"/>
      <c r="K665" s="91"/>
      <c r="L665" s="91"/>
      <c r="M665" s="91"/>
      <c r="N665" s="91"/>
      <c r="O665" s="91"/>
      <c r="P665" s="91"/>
      <c r="Q665" s="91"/>
      <c r="R665" s="91"/>
      <c r="S665" s="91"/>
      <c r="T665" s="91"/>
      <c r="U665" s="91"/>
      <c r="V665" s="91"/>
      <c r="W665" s="91"/>
      <c r="X665" s="91"/>
      <c r="Y665" s="91"/>
      <c r="Z665" s="93"/>
      <c r="AA665" s="91"/>
      <c r="AB665" s="91"/>
      <c r="AC665" s="91"/>
      <c r="AD665" s="91"/>
      <c r="AE665" s="91"/>
      <c r="AF665" s="128"/>
      <c r="AG665" s="93"/>
      <c r="AH665" s="91"/>
      <c r="AI665" s="91"/>
      <c r="AJ665" s="91"/>
      <c r="AK665" s="91"/>
      <c r="AL665" s="91"/>
      <c r="AM665" s="91"/>
      <c r="AN665" s="91"/>
      <c r="AO665" s="91"/>
      <c r="AP665" s="91"/>
      <c r="AQ665" s="91"/>
      <c r="AR665" s="91"/>
      <c r="AS665" s="91"/>
      <c r="AT665" s="91"/>
      <c r="AU665" s="91"/>
      <c r="AV665" s="91"/>
      <c r="AW665" s="91"/>
      <c r="AX665" s="91"/>
      <c r="AY665" s="91"/>
    </row>
    <row r="666">
      <c r="A666" s="91"/>
      <c r="B666" s="91"/>
      <c r="C666" s="91"/>
      <c r="D666" s="91"/>
      <c r="E666" s="91"/>
      <c r="F666" s="91"/>
      <c r="G666" s="91"/>
      <c r="H666" s="93"/>
      <c r="I666" s="91"/>
      <c r="J666" s="91"/>
      <c r="K666" s="91"/>
      <c r="L666" s="91"/>
      <c r="M666" s="91"/>
      <c r="N666" s="91"/>
      <c r="O666" s="91"/>
      <c r="P666" s="91"/>
      <c r="Q666" s="91"/>
      <c r="R666" s="91"/>
      <c r="S666" s="91"/>
      <c r="T666" s="91"/>
      <c r="U666" s="91"/>
      <c r="V666" s="91"/>
      <c r="W666" s="91"/>
      <c r="X666" s="91"/>
      <c r="Y666" s="91"/>
      <c r="Z666" s="93"/>
      <c r="AA666" s="91"/>
      <c r="AB666" s="91"/>
      <c r="AC666" s="91"/>
      <c r="AD666" s="91"/>
      <c r="AE666" s="91"/>
      <c r="AF666" s="128"/>
      <c r="AG666" s="93"/>
      <c r="AH666" s="91"/>
      <c r="AI666" s="91"/>
      <c r="AJ666" s="91"/>
      <c r="AK666" s="91"/>
      <c r="AL666" s="91"/>
      <c r="AM666" s="91"/>
      <c r="AN666" s="91"/>
      <c r="AO666" s="91"/>
      <c r="AP666" s="91"/>
      <c r="AQ666" s="91"/>
      <c r="AR666" s="91"/>
      <c r="AS666" s="91"/>
      <c r="AT666" s="91"/>
      <c r="AU666" s="91"/>
      <c r="AV666" s="91"/>
      <c r="AW666" s="91"/>
      <c r="AX666" s="91"/>
      <c r="AY666" s="91"/>
    </row>
    <row r="667">
      <c r="A667" s="91"/>
      <c r="B667" s="91"/>
      <c r="C667" s="91"/>
      <c r="D667" s="91"/>
      <c r="E667" s="91"/>
      <c r="F667" s="91"/>
      <c r="G667" s="91"/>
      <c r="H667" s="93"/>
      <c r="I667" s="91"/>
      <c r="J667" s="91"/>
      <c r="K667" s="91"/>
      <c r="L667" s="91"/>
      <c r="M667" s="91"/>
      <c r="N667" s="91"/>
      <c r="O667" s="91"/>
      <c r="P667" s="91"/>
      <c r="Q667" s="91"/>
      <c r="R667" s="91"/>
      <c r="S667" s="91"/>
      <c r="T667" s="91"/>
      <c r="U667" s="91"/>
      <c r="V667" s="91"/>
      <c r="W667" s="91"/>
      <c r="X667" s="91"/>
      <c r="Y667" s="91"/>
      <c r="Z667" s="93"/>
      <c r="AA667" s="91"/>
      <c r="AB667" s="91"/>
      <c r="AC667" s="91"/>
      <c r="AD667" s="91"/>
      <c r="AE667" s="91"/>
      <c r="AF667" s="128"/>
      <c r="AG667" s="93"/>
      <c r="AH667" s="91"/>
      <c r="AI667" s="91"/>
      <c r="AJ667" s="91"/>
      <c r="AK667" s="91"/>
      <c r="AL667" s="91"/>
      <c r="AM667" s="91"/>
      <c r="AN667" s="91"/>
      <c r="AO667" s="91"/>
      <c r="AP667" s="91"/>
      <c r="AQ667" s="91"/>
      <c r="AR667" s="91"/>
      <c r="AS667" s="91"/>
      <c r="AT667" s="91"/>
      <c r="AU667" s="91"/>
      <c r="AV667" s="91"/>
      <c r="AW667" s="91"/>
      <c r="AX667" s="91"/>
      <c r="AY667" s="91"/>
    </row>
    <row r="668">
      <c r="A668" s="91"/>
      <c r="B668" s="91"/>
      <c r="C668" s="91"/>
      <c r="D668" s="91"/>
      <c r="E668" s="91"/>
      <c r="F668" s="91"/>
      <c r="G668" s="91"/>
      <c r="H668" s="93"/>
      <c r="I668" s="91"/>
      <c r="J668" s="91"/>
      <c r="K668" s="91"/>
      <c r="L668" s="91"/>
      <c r="M668" s="91"/>
      <c r="N668" s="91"/>
      <c r="O668" s="91"/>
      <c r="P668" s="91"/>
      <c r="Q668" s="91"/>
      <c r="R668" s="91"/>
      <c r="S668" s="91"/>
      <c r="T668" s="91"/>
      <c r="U668" s="91"/>
      <c r="V668" s="91"/>
      <c r="W668" s="91"/>
      <c r="X668" s="91"/>
      <c r="Y668" s="91"/>
      <c r="Z668" s="93"/>
      <c r="AA668" s="91"/>
      <c r="AB668" s="91"/>
      <c r="AC668" s="91"/>
      <c r="AD668" s="91"/>
      <c r="AE668" s="91"/>
      <c r="AF668" s="128"/>
      <c r="AG668" s="93"/>
      <c r="AH668" s="91"/>
      <c r="AI668" s="91"/>
      <c r="AJ668" s="91"/>
      <c r="AK668" s="91"/>
      <c r="AL668" s="91"/>
      <c r="AM668" s="91"/>
      <c r="AN668" s="91"/>
      <c r="AO668" s="91"/>
      <c r="AP668" s="91"/>
      <c r="AQ668" s="91"/>
      <c r="AR668" s="91"/>
      <c r="AS668" s="91"/>
      <c r="AT668" s="91"/>
      <c r="AU668" s="91"/>
      <c r="AV668" s="91"/>
      <c r="AW668" s="91"/>
      <c r="AX668" s="91"/>
      <c r="AY668" s="91"/>
    </row>
    <row r="669">
      <c r="A669" s="91"/>
      <c r="B669" s="91"/>
      <c r="C669" s="91"/>
      <c r="D669" s="91"/>
      <c r="E669" s="91"/>
      <c r="F669" s="91"/>
      <c r="G669" s="91"/>
      <c r="H669" s="93"/>
      <c r="I669" s="91"/>
      <c r="J669" s="91"/>
      <c r="K669" s="91"/>
      <c r="L669" s="91"/>
      <c r="M669" s="91"/>
      <c r="N669" s="91"/>
      <c r="O669" s="91"/>
      <c r="P669" s="91"/>
      <c r="Q669" s="91"/>
      <c r="R669" s="91"/>
      <c r="S669" s="91"/>
      <c r="T669" s="91"/>
      <c r="U669" s="91"/>
      <c r="V669" s="91"/>
      <c r="W669" s="91"/>
      <c r="X669" s="91"/>
      <c r="Y669" s="91"/>
      <c r="Z669" s="93"/>
      <c r="AA669" s="91"/>
      <c r="AB669" s="91"/>
      <c r="AC669" s="91"/>
      <c r="AD669" s="91"/>
      <c r="AE669" s="91"/>
      <c r="AF669" s="128"/>
      <c r="AG669" s="93"/>
      <c r="AH669" s="91"/>
      <c r="AI669" s="91"/>
      <c r="AJ669" s="91"/>
      <c r="AK669" s="91"/>
      <c r="AL669" s="91"/>
      <c r="AM669" s="91"/>
      <c r="AN669" s="91"/>
      <c r="AO669" s="91"/>
      <c r="AP669" s="91"/>
      <c r="AQ669" s="91"/>
      <c r="AR669" s="91"/>
      <c r="AS669" s="91"/>
      <c r="AT669" s="91"/>
      <c r="AU669" s="91"/>
      <c r="AV669" s="91"/>
      <c r="AW669" s="91"/>
      <c r="AX669" s="91"/>
      <c r="AY669" s="91"/>
    </row>
    <row r="670">
      <c r="A670" s="91"/>
      <c r="B670" s="91"/>
      <c r="C670" s="91"/>
      <c r="D670" s="91"/>
      <c r="E670" s="91"/>
      <c r="F670" s="91"/>
      <c r="G670" s="91"/>
      <c r="H670" s="93"/>
      <c r="I670" s="91"/>
      <c r="J670" s="91"/>
      <c r="K670" s="91"/>
      <c r="L670" s="91"/>
      <c r="M670" s="91"/>
      <c r="N670" s="91"/>
      <c r="O670" s="91"/>
      <c r="P670" s="91"/>
      <c r="Q670" s="91"/>
      <c r="R670" s="91"/>
      <c r="S670" s="91"/>
      <c r="T670" s="91"/>
      <c r="U670" s="91"/>
      <c r="V670" s="91"/>
      <c r="W670" s="91"/>
      <c r="X670" s="91"/>
      <c r="Y670" s="91"/>
      <c r="Z670" s="93"/>
      <c r="AA670" s="91"/>
      <c r="AB670" s="91"/>
      <c r="AC670" s="91"/>
      <c r="AD670" s="91"/>
      <c r="AE670" s="91"/>
      <c r="AF670" s="128"/>
      <c r="AG670" s="93"/>
      <c r="AH670" s="91"/>
      <c r="AI670" s="91"/>
      <c r="AJ670" s="91"/>
      <c r="AK670" s="91"/>
      <c r="AL670" s="91"/>
      <c r="AM670" s="91"/>
      <c r="AN670" s="91"/>
      <c r="AO670" s="91"/>
      <c r="AP670" s="91"/>
      <c r="AQ670" s="91"/>
      <c r="AR670" s="91"/>
      <c r="AS670" s="91"/>
      <c r="AT670" s="91"/>
      <c r="AU670" s="91"/>
      <c r="AV670" s="91"/>
      <c r="AW670" s="91"/>
      <c r="AX670" s="91"/>
      <c r="AY670" s="91"/>
    </row>
    <row r="671">
      <c r="A671" s="91"/>
      <c r="B671" s="91"/>
      <c r="C671" s="91"/>
      <c r="D671" s="91"/>
      <c r="E671" s="91"/>
      <c r="F671" s="91"/>
      <c r="G671" s="91"/>
      <c r="H671" s="93"/>
      <c r="I671" s="91"/>
      <c r="J671" s="91"/>
      <c r="K671" s="91"/>
      <c r="L671" s="91"/>
      <c r="M671" s="91"/>
      <c r="N671" s="91"/>
      <c r="O671" s="91"/>
      <c r="P671" s="91"/>
      <c r="Q671" s="91"/>
      <c r="R671" s="91"/>
      <c r="S671" s="91"/>
      <c r="T671" s="91"/>
      <c r="U671" s="91"/>
      <c r="V671" s="91"/>
      <c r="W671" s="91"/>
      <c r="X671" s="91"/>
      <c r="Y671" s="91"/>
      <c r="Z671" s="93"/>
      <c r="AA671" s="91"/>
      <c r="AB671" s="91"/>
      <c r="AC671" s="91"/>
      <c r="AD671" s="91"/>
      <c r="AE671" s="91"/>
      <c r="AF671" s="128"/>
      <c r="AG671" s="93"/>
      <c r="AH671" s="91"/>
      <c r="AI671" s="91"/>
      <c r="AJ671" s="91"/>
      <c r="AK671" s="91"/>
      <c r="AL671" s="91"/>
      <c r="AM671" s="91"/>
      <c r="AN671" s="91"/>
      <c r="AO671" s="91"/>
      <c r="AP671" s="91"/>
      <c r="AQ671" s="91"/>
      <c r="AR671" s="91"/>
      <c r="AS671" s="91"/>
      <c r="AT671" s="91"/>
      <c r="AU671" s="91"/>
      <c r="AV671" s="91"/>
      <c r="AW671" s="91"/>
      <c r="AX671" s="91"/>
      <c r="AY671" s="91"/>
    </row>
    <row r="672">
      <c r="A672" s="91"/>
      <c r="B672" s="91"/>
      <c r="C672" s="91"/>
      <c r="D672" s="91"/>
      <c r="E672" s="91"/>
      <c r="F672" s="91"/>
      <c r="G672" s="91"/>
      <c r="H672" s="93"/>
      <c r="I672" s="91"/>
      <c r="J672" s="91"/>
      <c r="K672" s="91"/>
      <c r="L672" s="91"/>
      <c r="M672" s="91"/>
      <c r="N672" s="91"/>
      <c r="O672" s="91"/>
      <c r="P672" s="91"/>
      <c r="Q672" s="91"/>
      <c r="R672" s="91"/>
      <c r="S672" s="91"/>
      <c r="T672" s="91"/>
      <c r="U672" s="91"/>
      <c r="V672" s="91"/>
      <c r="W672" s="91"/>
      <c r="X672" s="91"/>
      <c r="Y672" s="91"/>
      <c r="Z672" s="93"/>
      <c r="AA672" s="91"/>
      <c r="AB672" s="91"/>
      <c r="AC672" s="91"/>
      <c r="AD672" s="91"/>
      <c r="AE672" s="91"/>
      <c r="AF672" s="128"/>
      <c r="AG672" s="93"/>
      <c r="AH672" s="91"/>
      <c r="AI672" s="91"/>
      <c r="AJ672" s="91"/>
      <c r="AK672" s="91"/>
      <c r="AL672" s="91"/>
      <c r="AM672" s="91"/>
      <c r="AN672" s="91"/>
      <c r="AO672" s="91"/>
      <c r="AP672" s="91"/>
      <c r="AQ672" s="91"/>
      <c r="AR672" s="91"/>
      <c r="AS672" s="91"/>
      <c r="AT672" s="91"/>
      <c r="AU672" s="91"/>
      <c r="AV672" s="91"/>
      <c r="AW672" s="91"/>
      <c r="AX672" s="91"/>
      <c r="AY672" s="91"/>
    </row>
    <row r="673">
      <c r="A673" s="91"/>
      <c r="B673" s="91"/>
      <c r="C673" s="91"/>
      <c r="D673" s="91"/>
      <c r="E673" s="91"/>
      <c r="F673" s="91"/>
      <c r="G673" s="91"/>
      <c r="H673" s="93"/>
      <c r="I673" s="91"/>
      <c r="J673" s="91"/>
      <c r="K673" s="91"/>
      <c r="L673" s="91"/>
      <c r="M673" s="91"/>
      <c r="N673" s="91"/>
      <c r="O673" s="91"/>
      <c r="P673" s="91"/>
      <c r="Q673" s="91"/>
      <c r="R673" s="91"/>
      <c r="S673" s="91"/>
      <c r="T673" s="91"/>
      <c r="U673" s="91"/>
      <c r="V673" s="91"/>
      <c r="W673" s="91"/>
      <c r="X673" s="91"/>
      <c r="Y673" s="91"/>
      <c r="Z673" s="93"/>
      <c r="AA673" s="91"/>
      <c r="AB673" s="91"/>
      <c r="AC673" s="91"/>
      <c r="AD673" s="91"/>
      <c r="AE673" s="91"/>
      <c r="AF673" s="128"/>
      <c r="AG673" s="93"/>
      <c r="AH673" s="91"/>
      <c r="AI673" s="91"/>
      <c r="AJ673" s="91"/>
      <c r="AK673" s="91"/>
      <c r="AL673" s="91"/>
      <c r="AM673" s="91"/>
      <c r="AN673" s="91"/>
      <c r="AO673" s="91"/>
      <c r="AP673" s="91"/>
      <c r="AQ673" s="91"/>
      <c r="AR673" s="91"/>
      <c r="AS673" s="91"/>
      <c r="AT673" s="91"/>
      <c r="AU673" s="91"/>
      <c r="AV673" s="91"/>
      <c r="AW673" s="91"/>
      <c r="AX673" s="91"/>
      <c r="AY673" s="91"/>
    </row>
    <row r="674">
      <c r="A674" s="91"/>
      <c r="B674" s="91"/>
      <c r="C674" s="91"/>
      <c r="D674" s="91"/>
      <c r="E674" s="91"/>
      <c r="F674" s="91"/>
      <c r="G674" s="91"/>
      <c r="H674" s="93"/>
      <c r="I674" s="91"/>
      <c r="J674" s="91"/>
      <c r="K674" s="91"/>
      <c r="L674" s="91"/>
      <c r="M674" s="91"/>
      <c r="N674" s="91"/>
      <c r="O674" s="91"/>
      <c r="P674" s="91"/>
      <c r="Q674" s="91"/>
      <c r="R674" s="91"/>
      <c r="S674" s="91"/>
      <c r="T674" s="91"/>
      <c r="U674" s="91"/>
      <c r="V674" s="91"/>
      <c r="W674" s="91"/>
      <c r="X674" s="91"/>
      <c r="Y674" s="91"/>
      <c r="Z674" s="93"/>
      <c r="AA674" s="91"/>
      <c r="AB674" s="91"/>
      <c r="AC674" s="91"/>
      <c r="AD674" s="91"/>
      <c r="AE674" s="91"/>
      <c r="AF674" s="128"/>
      <c r="AG674" s="93"/>
      <c r="AH674" s="91"/>
      <c r="AI674" s="91"/>
      <c r="AJ674" s="91"/>
      <c r="AK674" s="91"/>
      <c r="AL674" s="91"/>
      <c r="AM674" s="91"/>
      <c r="AN674" s="91"/>
      <c r="AO674" s="91"/>
      <c r="AP674" s="91"/>
      <c r="AQ674" s="91"/>
      <c r="AR674" s="91"/>
      <c r="AS674" s="91"/>
      <c r="AT674" s="91"/>
      <c r="AU674" s="91"/>
      <c r="AV674" s="91"/>
      <c r="AW674" s="91"/>
      <c r="AX674" s="91"/>
      <c r="AY674" s="91"/>
    </row>
    <row r="675">
      <c r="A675" s="91"/>
      <c r="B675" s="91"/>
      <c r="C675" s="91"/>
      <c r="D675" s="91"/>
      <c r="E675" s="91"/>
      <c r="F675" s="91"/>
      <c r="G675" s="91"/>
      <c r="H675" s="93"/>
      <c r="I675" s="91"/>
      <c r="J675" s="91"/>
      <c r="K675" s="91"/>
      <c r="L675" s="91"/>
      <c r="M675" s="91"/>
      <c r="N675" s="91"/>
      <c r="O675" s="91"/>
      <c r="P675" s="91"/>
      <c r="Q675" s="91"/>
      <c r="R675" s="91"/>
      <c r="S675" s="91"/>
      <c r="T675" s="91"/>
      <c r="U675" s="91"/>
      <c r="V675" s="91"/>
      <c r="W675" s="91"/>
      <c r="X675" s="91"/>
      <c r="Y675" s="91"/>
      <c r="Z675" s="93"/>
      <c r="AA675" s="91"/>
      <c r="AB675" s="91"/>
      <c r="AC675" s="91"/>
      <c r="AD675" s="91"/>
      <c r="AE675" s="91"/>
      <c r="AF675" s="128"/>
      <c r="AG675" s="93"/>
      <c r="AH675" s="91"/>
      <c r="AI675" s="91"/>
      <c r="AJ675" s="91"/>
      <c r="AK675" s="91"/>
      <c r="AL675" s="91"/>
      <c r="AM675" s="91"/>
      <c r="AN675" s="91"/>
      <c r="AO675" s="91"/>
      <c r="AP675" s="91"/>
      <c r="AQ675" s="91"/>
      <c r="AR675" s="91"/>
      <c r="AS675" s="91"/>
      <c r="AT675" s="91"/>
      <c r="AU675" s="91"/>
      <c r="AV675" s="91"/>
      <c r="AW675" s="91"/>
      <c r="AX675" s="91"/>
      <c r="AY675" s="91"/>
    </row>
    <row r="676">
      <c r="A676" s="91"/>
      <c r="B676" s="91"/>
      <c r="C676" s="91"/>
      <c r="D676" s="91"/>
      <c r="E676" s="91"/>
      <c r="F676" s="91"/>
      <c r="G676" s="91"/>
      <c r="H676" s="93"/>
      <c r="I676" s="91"/>
      <c r="J676" s="91"/>
      <c r="K676" s="91"/>
      <c r="L676" s="91"/>
      <c r="M676" s="91"/>
      <c r="N676" s="91"/>
      <c r="O676" s="91"/>
      <c r="P676" s="91"/>
      <c r="Q676" s="91"/>
      <c r="R676" s="91"/>
      <c r="S676" s="91"/>
      <c r="T676" s="91"/>
      <c r="U676" s="91"/>
      <c r="V676" s="91"/>
      <c r="W676" s="91"/>
      <c r="X676" s="91"/>
      <c r="Y676" s="91"/>
      <c r="Z676" s="93"/>
      <c r="AA676" s="91"/>
      <c r="AB676" s="91"/>
      <c r="AC676" s="91"/>
      <c r="AD676" s="91"/>
      <c r="AE676" s="91"/>
      <c r="AF676" s="128"/>
      <c r="AG676" s="93"/>
      <c r="AH676" s="91"/>
      <c r="AI676" s="91"/>
      <c r="AJ676" s="91"/>
      <c r="AK676" s="91"/>
      <c r="AL676" s="91"/>
      <c r="AM676" s="91"/>
      <c r="AN676" s="91"/>
      <c r="AO676" s="91"/>
      <c r="AP676" s="91"/>
      <c r="AQ676" s="91"/>
      <c r="AR676" s="91"/>
      <c r="AS676" s="91"/>
      <c r="AT676" s="91"/>
      <c r="AU676" s="91"/>
      <c r="AV676" s="91"/>
      <c r="AW676" s="91"/>
      <c r="AX676" s="91"/>
      <c r="AY676" s="91"/>
    </row>
    <row r="677">
      <c r="A677" s="91"/>
      <c r="B677" s="91"/>
      <c r="C677" s="91"/>
      <c r="D677" s="91"/>
      <c r="E677" s="91"/>
      <c r="F677" s="91"/>
      <c r="G677" s="91"/>
      <c r="H677" s="93"/>
      <c r="I677" s="91"/>
      <c r="J677" s="91"/>
      <c r="K677" s="91"/>
      <c r="L677" s="91"/>
      <c r="M677" s="91"/>
      <c r="N677" s="91"/>
      <c r="O677" s="91"/>
      <c r="P677" s="91"/>
      <c r="Q677" s="91"/>
      <c r="R677" s="91"/>
      <c r="S677" s="91"/>
      <c r="T677" s="91"/>
      <c r="U677" s="91"/>
      <c r="V677" s="91"/>
      <c r="W677" s="91"/>
      <c r="X677" s="91"/>
      <c r="Y677" s="91"/>
      <c r="Z677" s="93"/>
      <c r="AA677" s="91"/>
      <c r="AB677" s="91"/>
      <c r="AC677" s="91"/>
      <c r="AD677" s="91"/>
      <c r="AE677" s="91"/>
      <c r="AF677" s="128"/>
      <c r="AG677" s="93"/>
      <c r="AH677" s="91"/>
      <c r="AI677" s="91"/>
      <c r="AJ677" s="91"/>
      <c r="AK677" s="91"/>
      <c r="AL677" s="91"/>
      <c r="AM677" s="91"/>
      <c r="AN677" s="91"/>
      <c r="AO677" s="91"/>
      <c r="AP677" s="91"/>
      <c r="AQ677" s="91"/>
      <c r="AR677" s="91"/>
      <c r="AS677" s="91"/>
      <c r="AT677" s="91"/>
      <c r="AU677" s="91"/>
      <c r="AV677" s="91"/>
      <c r="AW677" s="91"/>
      <c r="AX677" s="91"/>
      <c r="AY677" s="91"/>
    </row>
    <row r="678">
      <c r="A678" s="91"/>
      <c r="B678" s="91"/>
      <c r="C678" s="91"/>
      <c r="D678" s="91"/>
      <c r="E678" s="91"/>
      <c r="F678" s="91"/>
      <c r="G678" s="91"/>
      <c r="H678" s="93"/>
      <c r="I678" s="91"/>
      <c r="J678" s="91"/>
      <c r="K678" s="91"/>
      <c r="L678" s="91"/>
      <c r="M678" s="91"/>
      <c r="N678" s="91"/>
      <c r="O678" s="91"/>
      <c r="P678" s="91"/>
      <c r="Q678" s="91"/>
      <c r="R678" s="91"/>
      <c r="S678" s="91"/>
      <c r="T678" s="91"/>
      <c r="U678" s="91"/>
      <c r="V678" s="91"/>
      <c r="W678" s="91"/>
      <c r="X678" s="91"/>
      <c r="Y678" s="91"/>
      <c r="Z678" s="93"/>
      <c r="AA678" s="91"/>
      <c r="AB678" s="91"/>
      <c r="AC678" s="91"/>
      <c r="AD678" s="91"/>
      <c r="AE678" s="91"/>
      <c r="AF678" s="128"/>
      <c r="AG678" s="93"/>
      <c r="AH678" s="91"/>
      <c r="AI678" s="91"/>
      <c r="AJ678" s="91"/>
      <c r="AK678" s="91"/>
      <c r="AL678" s="91"/>
      <c r="AM678" s="91"/>
      <c r="AN678" s="91"/>
      <c r="AO678" s="91"/>
      <c r="AP678" s="91"/>
      <c r="AQ678" s="91"/>
      <c r="AR678" s="91"/>
      <c r="AS678" s="91"/>
      <c r="AT678" s="91"/>
      <c r="AU678" s="91"/>
      <c r="AV678" s="91"/>
      <c r="AW678" s="91"/>
      <c r="AX678" s="91"/>
      <c r="AY678" s="91"/>
    </row>
    <row r="679">
      <c r="A679" s="91"/>
      <c r="B679" s="91"/>
      <c r="C679" s="91"/>
      <c r="D679" s="91"/>
      <c r="E679" s="91"/>
      <c r="F679" s="91"/>
      <c r="G679" s="91"/>
      <c r="H679" s="93"/>
      <c r="I679" s="91"/>
      <c r="J679" s="91"/>
      <c r="K679" s="91"/>
      <c r="L679" s="91"/>
      <c r="M679" s="91"/>
      <c r="N679" s="91"/>
      <c r="O679" s="91"/>
      <c r="P679" s="91"/>
      <c r="Q679" s="91"/>
      <c r="R679" s="91"/>
      <c r="S679" s="91"/>
      <c r="T679" s="91"/>
      <c r="U679" s="91"/>
      <c r="V679" s="91"/>
      <c r="W679" s="91"/>
      <c r="X679" s="91"/>
      <c r="Y679" s="91"/>
      <c r="Z679" s="93"/>
      <c r="AA679" s="91"/>
      <c r="AB679" s="91"/>
      <c r="AC679" s="91"/>
      <c r="AD679" s="91"/>
      <c r="AE679" s="91"/>
      <c r="AF679" s="128"/>
      <c r="AG679" s="93"/>
      <c r="AH679" s="91"/>
      <c r="AI679" s="91"/>
      <c r="AJ679" s="91"/>
      <c r="AK679" s="91"/>
      <c r="AL679" s="91"/>
      <c r="AM679" s="91"/>
      <c r="AN679" s="91"/>
      <c r="AO679" s="91"/>
      <c r="AP679" s="91"/>
      <c r="AQ679" s="91"/>
      <c r="AR679" s="91"/>
      <c r="AS679" s="91"/>
      <c r="AT679" s="91"/>
      <c r="AU679" s="91"/>
      <c r="AV679" s="91"/>
      <c r="AW679" s="91"/>
      <c r="AX679" s="91"/>
      <c r="AY679" s="91"/>
    </row>
    <row r="680">
      <c r="A680" s="91"/>
      <c r="B680" s="91"/>
      <c r="C680" s="91"/>
      <c r="D680" s="91"/>
      <c r="E680" s="91"/>
      <c r="F680" s="91"/>
      <c r="G680" s="91"/>
      <c r="H680" s="93"/>
      <c r="I680" s="91"/>
      <c r="J680" s="91"/>
      <c r="K680" s="91"/>
      <c r="L680" s="91"/>
      <c r="M680" s="91"/>
      <c r="N680" s="91"/>
      <c r="O680" s="91"/>
      <c r="P680" s="91"/>
      <c r="Q680" s="91"/>
      <c r="R680" s="91"/>
      <c r="S680" s="91"/>
      <c r="T680" s="91"/>
      <c r="U680" s="91"/>
      <c r="V680" s="91"/>
      <c r="W680" s="91"/>
      <c r="X680" s="91"/>
      <c r="Y680" s="91"/>
      <c r="Z680" s="93"/>
      <c r="AA680" s="91"/>
      <c r="AB680" s="91"/>
      <c r="AC680" s="91"/>
      <c r="AD680" s="91"/>
      <c r="AE680" s="91"/>
      <c r="AF680" s="128"/>
      <c r="AG680" s="93"/>
      <c r="AH680" s="91"/>
      <c r="AI680" s="91"/>
      <c r="AJ680" s="91"/>
      <c r="AK680" s="91"/>
      <c r="AL680" s="91"/>
      <c r="AM680" s="91"/>
      <c r="AN680" s="91"/>
      <c r="AO680" s="91"/>
      <c r="AP680" s="91"/>
      <c r="AQ680" s="91"/>
      <c r="AR680" s="91"/>
      <c r="AS680" s="91"/>
      <c r="AT680" s="91"/>
      <c r="AU680" s="91"/>
      <c r="AV680" s="91"/>
      <c r="AW680" s="91"/>
      <c r="AX680" s="91"/>
      <c r="AY680" s="91"/>
    </row>
    <row r="681">
      <c r="A681" s="91"/>
      <c r="B681" s="91"/>
      <c r="C681" s="91"/>
      <c r="D681" s="91"/>
      <c r="E681" s="91"/>
      <c r="F681" s="91"/>
      <c r="G681" s="91"/>
      <c r="H681" s="93"/>
      <c r="I681" s="91"/>
      <c r="J681" s="91"/>
      <c r="K681" s="91"/>
      <c r="L681" s="91"/>
      <c r="M681" s="91"/>
      <c r="N681" s="91"/>
      <c r="O681" s="91"/>
      <c r="P681" s="91"/>
      <c r="Q681" s="91"/>
      <c r="R681" s="91"/>
      <c r="S681" s="91"/>
      <c r="T681" s="91"/>
      <c r="U681" s="91"/>
      <c r="V681" s="91"/>
      <c r="W681" s="91"/>
      <c r="X681" s="91"/>
      <c r="Y681" s="91"/>
      <c r="Z681" s="93"/>
      <c r="AA681" s="91"/>
      <c r="AB681" s="91"/>
      <c r="AC681" s="91"/>
      <c r="AD681" s="91"/>
      <c r="AE681" s="91"/>
      <c r="AF681" s="128"/>
      <c r="AG681" s="93"/>
      <c r="AH681" s="91"/>
      <c r="AI681" s="91"/>
      <c r="AJ681" s="91"/>
      <c r="AK681" s="91"/>
      <c r="AL681" s="91"/>
      <c r="AM681" s="91"/>
      <c r="AN681" s="91"/>
      <c r="AO681" s="91"/>
      <c r="AP681" s="91"/>
      <c r="AQ681" s="91"/>
      <c r="AR681" s="91"/>
      <c r="AS681" s="91"/>
      <c r="AT681" s="91"/>
      <c r="AU681" s="91"/>
      <c r="AV681" s="91"/>
      <c r="AW681" s="91"/>
      <c r="AX681" s="91"/>
      <c r="AY681" s="91"/>
    </row>
    <row r="682">
      <c r="A682" s="91"/>
      <c r="B682" s="91"/>
      <c r="C682" s="91"/>
      <c r="D682" s="91"/>
      <c r="E682" s="91"/>
      <c r="F682" s="91"/>
      <c r="G682" s="91"/>
      <c r="H682" s="93"/>
      <c r="I682" s="91"/>
      <c r="J682" s="91"/>
      <c r="K682" s="91"/>
      <c r="L682" s="91"/>
      <c r="M682" s="91"/>
      <c r="N682" s="91"/>
      <c r="O682" s="91"/>
      <c r="P682" s="91"/>
      <c r="Q682" s="91"/>
      <c r="R682" s="91"/>
      <c r="S682" s="91"/>
      <c r="T682" s="91"/>
      <c r="U682" s="91"/>
      <c r="V682" s="91"/>
      <c r="W682" s="91"/>
      <c r="X682" s="91"/>
      <c r="Y682" s="91"/>
      <c r="Z682" s="93"/>
      <c r="AA682" s="91"/>
      <c r="AB682" s="91"/>
      <c r="AC682" s="91"/>
      <c r="AD682" s="91"/>
      <c r="AE682" s="91"/>
      <c r="AF682" s="128"/>
      <c r="AG682" s="93"/>
      <c r="AH682" s="91"/>
      <c r="AI682" s="91"/>
      <c r="AJ682" s="91"/>
      <c r="AK682" s="91"/>
      <c r="AL682" s="91"/>
      <c r="AM682" s="91"/>
      <c r="AN682" s="91"/>
      <c r="AO682" s="91"/>
      <c r="AP682" s="91"/>
      <c r="AQ682" s="91"/>
      <c r="AR682" s="91"/>
      <c r="AS682" s="91"/>
      <c r="AT682" s="91"/>
      <c r="AU682" s="91"/>
      <c r="AV682" s="91"/>
      <c r="AW682" s="91"/>
      <c r="AX682" s="91"/>
      <c r="AY682" s="91"/>
    </row>
    <row r="683">
      <c r="A683" s="91"/>
      <c r="B683" s="91"/>
      <c r="C683" s="91"/>
      <c r="D683" s="91"/>
      <c r="E683" s="91"/>
      <c r="F683" s="91"/>
      <c r="G683" s="91"/>
      <c r="H683" s="93"/>
      <c r="I683" s="91"/>
      <c r="J683" s="91"/>
      <c r="K683" s="91"/>
      <c r="L683" s="91"/>
      <c r="M683" s="91"/>
      <c r="N683" s="91"/>
      <c r="O683" s="91"/>
      <c r="P683" s="91"/>
      <c r="Q683" s="91"/>
      <c r="R683" s="91"/>
      <c r="S683" s="91"/>
      <c r="T683" s="91"/>
      <c r="U683" s="91"/>
      <c r="V683" s="91"/>
      <c r="W683" s="91"/>
      <c r="X683" s="91"/>
      <c r="Y683" s="91"/>
      <c r="Z683" s="93"/>
      <c r="AA683" s="91"/>
      <c r="AB683" s="91"/>
      <c r="AC683" s="91"/>
      <c r="AD683" s="91"/>
      <c r="AE683" s="91"/>
      <c r="AF683" s="128"/>
      <c r="AG683" s="93"/>
      <c r="AH683" s="91"/>
      <c r="AI683" s="91"/>
      <c r="AJ683" s="91"/>
      <c r="AK683" s="91"/>
      <c r="AL683" s="91"/>
      <c r="AM683" s="91"/>
      <c r="AN683" s="91"/>
      <c r="AO683" s="91"/>
      <c r="AP683" s="91"/>
      <c r="AQ683" s="91"/>
      <c r="AR683" s="91"/>
      <c r="AS683" s="91"/>
      <c r="AT683" s="91"/>
      <c r="AU683" s="91"/>
      <c r="AV683" s="91"/>
      <c r="AW683" s="91"/>
      <c r="AX683" s="91"/>
      <c r="AY683" s="91"/>
    </row>
    <row r="684">
      <c r="A684" s="91"/>
      <c r="B684" s="91"/>
      <c r="C684" s="91"/>
      <c r="D684" s="91"/>
      <c r="E684" s="91"/>
      <c r="F684" s="91"/>
      <c r="G684" s="91"/>
      <c r="H684" s="93"/>
      <c r="I684" s="91"/>
      <c r="J684" s="91"/>
      <c r="K684" s="91"/>
      <c r="L684" s="91"/>
      <c r="M684" s="91"/>
      <c r="N684" s="91"/>
      <c r="O684" s="91"/>
      <c r="P684" s="91"/>
      <c r="Q684" s="91"/>
      <c r="R684" s="91"/>
      <c r="S684" s="91"/>
      <c r="T684" s="91"/>
      <c r="U684" s="91"/>
      <c r="V684" s="91"/>
      <c r="W684" s="91"/>
      <c r="X684" s="91"/>
      <c r="Y684" s="91"/>
      <c r="Z684" s="93"/>
      <c r="AA684" s="91"/>
      <c r="AB684" s="91"/>
      <c r="AC684" s="91"/>
      <c r="AD684" s="91"/>
      <c r="AE684" s="91"/>
      <c r="AF684" s="128"/>
      <c r="AG684" s="93"/>
      <c r="AH684" s="91"/>
      <c r="AI684" s="91"/>
      <c r="AJ684" s="91"/>
      <c r="AK684" s="91"/>
      <c r="AL684" s="91"/>
      <c r="AM684" s="91"/>
      <c r="AN684" s="91"/>
      <c r="AO684" s="91"/>
      <c r="AP684" s="91"/>
      <c r="AQ684" s="91"/>
      <c r="AR684" s="91"/>
      <c r="AS684" s="91"/>
      <c r="AT684" s="91"/>
      <c r="AU684" s="91"/>
      <c r="AV684" s="91"/>
      <c r="AW684" s="91"/>
      <c r="AX684" s="91"/>
      <c r="AY684" s="91"/>
    </row>
    <row r="685">
      <c r="A685" s="91"/>
      <c r="B685" s="91"/>
      <c r="C685" s="91"/>
      <c r="D685" s="91"/>
      <c r="E685" s="91"/>
      <c r="F685" s="91"/>
      <c r="G685" s="91"/>
      <c r="H685" s="93"/>
      <c r="I685" s="91"/>
      <c r="J685" s="91"/>
      <c r="K685" s="91"/>
      <c r="L685" s="91"/>
      <c r="M685" s="91"/>
      <c r="N685" s="91"/>
      <c r="O685" s="91"/>
      <c r="P685" s="91"/>
      <c r="Q685" s="91"/>
      <c r="R685" s="91"/>
      <c r="S685" s="91"/>
      <c r="T685" s="91"/>
      <c r="U685" s="91"/>
      <c r="V685" s="91"/>
      <c r="W685" s="91"/>
      <c r="X685" s="91"/>
      <c r="Y685" s="91"/>
      <c r="Z685" s="93"/>
      <c r="AA685" s="91"/>
      <c r="AB685" s="91"/>
      <c r="AC685" s="91"/>
      <c r="AD685" s="91"/>
      <c r="AE685" s="91"/>
      <c r="AF685" s="128"/>
      <c r="AG685" s="93"/>
      <c r="AH685" s="91"/>
      <c r="AI685" s="91"/>
      <c r="AJ685" s="91"/>
      <c r="AK685" s="91"/>
      <c r="AL685" s="91"/>
      <c r="AM685" s="91"/>
      <c r="AN685" s="91"/>
      <c r="AO685" s="91"/>
      <c r="AP685" s="91"/>
      <c r="AQ685" s="91"/>
      <c r="AR685" s="91"/>
      <c r="AS685" s="91"/>
      <c r="AT685" s="91"/>
      <c r="AU685" s="91"/>
      <c r="AV685" s="91"/>
      <c r="AW685" s="91"/>
      <c r="AX685" s="91"/>
      <c r="AY685" s="91"/>
    </row>
    <row r="686">
      <c r="A686" s="91"/>
      <c r="B686" s="91"/>
      <c r="C686" s="91"/>
      <c r="D686" s="91"/>
      <c r="E686" s="91"/>
      <c r="F686" s="91"/>
      <c r="G686" s="91"/>
      <c r="H686" s="93"/>
      <c r="I686" s="91"/>
      <c r="J686" s="91"/>
      <c r="K686" s="91"/>
      <c r="L686" s="91"/>
      <c r="M686" s="91"/>
      <c r="N686" s="91"/>
      <c r="O686" s="91"/>
      <c r="P686" s="91"/>
      <c r="Q686" s="91"/>
      <c r="R686" s="91"/>
      <c r="S686" s="91"/>
      <c r="T686" s="91"/>
      <c r="U686" s="91"/>
      <c r="V686" s="91"/>
      <c r="W686" s="91"/>
      <c r="X686" s="91"/>
      <c r="Y686" s="91"/>
      <c r="Z686" s="93"/>
      <c r="AA686" s="91"/>
      <c r="AB686" s="91"/>
      <c r="AC686" s="91"/>
      <c r="AD686" s="91"/>
      <c r="AE686" s="91"/>
      <c r="AF686" s="128"/>
      <c r="AG686" s="93"/>
      <c r="AH686" s="91"/>
      <c r="AI686" s="91"/>
      <c r="AJ686" s="91"/>
      <c r="AK686" s="91"/>
      <c r="AL686" s="91"/>
      <c r="AM686" s="91"/>
      <c r="AN686" s="91"/>
      <c r="AO686" s="91"/>
      <c r="AP686" s="91"/>
      <c r="AQ686" s="91"/>
      <c r="AR686" s="91"/>
      <c r="AS686" s="91"/>
      <c r="AT686" s="91"/>
      <c r="AU686" s="91"/>
      <c r="AV686" s="91"/>
      <c r="AW686" s="91"/>
      <c r="AX686" s="91"/>
      <c r="AY686" s="91"/>
    </row>
    <row r="687">
      <c r="A687" s="91"/>
      <c r="B687" s="91"/>
      <c r="C687" s="91"/>
      <c r="D687" s="91"/>
      <c r="E687" s="91"/>
      <c r="F687" s="91"/>
      <c r="G687" s="91"/>
      <c r="H687" s="93"/>
      <c r="I687" s="91"/>
      <c r="J687" s="91"/>
      <c r="K687" s="91"/>
      <c r="L687" s="91"/>
      <c r="M687" s="91"/>
      <c r="N687" s="91"/>
      <c r="O687" s="91"/>
      <c r="P687" s="91"/>
      <c r="Q687" s="91"/>
      <c r="R687" s="91"/>
      <c r="S687" s="91"/>
      <c r="T687" s="91"/>
      <c r="U687" s="91"/>
      <c r="V687" s="91"/>
      <c r="W687" s="91"/>
      <c r="X687" s="91"/>
      <c r="Y687" s="91"/>
      <c r="Z687" s="93"/>
      <c r="AA687" s="91"/>
      <c r="AB687" s="91"/>
      <c r="AC687" s="91"/>
      <c r="AD687" s="91"/>
      <c r="AE687" s="91"/>
      <c r="AF687" s="128"/>
      <c r="AG687" s="93"/>
      <c r="AH687" s="91"/>
      <c r="AI687" s="91"/>
      <c r="AJ687" s="91"/>
      <c r="AK687" s="91"/>
      <c r="AL687" s="91"/>
      <c r="AM687" s="91"/>
      <c r="AN687" s="91"/>
      <c r="AO687" s="91"/>
      <c r="AP687" s="91"/>
      <c r="AQ687" s="91"/>
      <c r="AR687" s="91"/>
      <c r="AS687" s="91"/>
      <c r="AT687" s="91"/>
      <c r="AU687" s="91"/>
      <c r="AV687" s="91"/>
      <c r="AW687" s="91"/>
      <c r="AX687" s="91"/>
      <c r="AY687" s="91"/>
    </row>
    <row r="688">
      <c r="A688" s="91"/>
      <c r="B688" s="91"/>
      <c r="C688" s="91"/>
      <c r="D688" s="91"/>
      <c r="E688" s="91"/>
      <c r="F688" s="91"/>
      <c r="G688" s="91"/>
      <c r="H688" s="93"/>
      <c r="I688" s="91"/>
      <c r="J688" s="91"/>
      <c r="K688" s="91"/>
      <c r="L688" s="91"/>
      <c r="M688" s="91"/>
      <c r="N688" s="91"/>
      <c r="O688" s="91"/>
      <c r="P688" s="91"/>
      <c r="Q688" s="91"/>
      <c r="R688" s="91"/>
      <c r="S688" s="91"/>
      <c r="T688" s="91"/>
      <c r="U688" s="91"/>
      <c r="V688" s="91"/>
      <c r="W688" s="91"/>
      <c r="X688" s="91"/>
      <c r="Y688" s="91"/>
      <c r="Z688" s="93"/>
      <c r="AA688" s="91"/>
      <c r="AB688" s="91"/>
      <c r="AC688" s="91"/>
      <c r="AD688" s="91"/>
      <c r="AE688" s="91"/>
      <c r="AF688" s="128"/>
      <c r="AG688" s="93"/>
      <c r="AH688" s="91"/>
      <c r="AI688" s="91"/>
      <c r="AJ688" s="91"/>
      <c r="AK688" s="91"/>
      <c r="AL688" s="91"/>
      <c r="AM688" s="91"/>
      <c r="AN688" s="91"/>
      <c r="AO688" s="91"/>
      <c r="AP688" s="91"/>
      <c r="AQ688" s="91"/>
      <c r="AR688" s="91"/>
      <c r="AS688" s="91"/>
      <c r="AT688" s="91"/>
      <c r="AU688" s="91"/>
      <c r="AV688" s="91"/>
      <c r="AW688" s="91"/>
      <c r="AX688" s="91"/>
      <c r="AY688" s="91"/>
    </row>
    <row r="689">
      <c r="A689" s="91"/>
      <c r="B689" s="91"/>
      <c r="C689" s="91"/>
      <c r="D689" s="91"/>
      <c r="E689" s="91"/>
      <c r="F689" s="91"/>
      <c r="G689" s="91"/>
      <c r="H689" s="93"/>
      <c r="I689" s="91"/>
      <c r="J689" s="91"/>
      <c r="K689" s="91"/>
      <c r="L689" s="91"/>
      <c r="M689" s="91"/>
      <c r="N689" s="91"/>
      <c r="O689" s="91"/>
      <c r="P689" s="91"/>
      <c r="Q689" s="91"/>
      <c r="R689" s="91"/>
      <c r="S689" s="91"/>
      <c r="T689" s="91"/>
      <c r="U689" s="91"/>
      <c r="V689" s="91"/>
      <c r="W689" s="91"/>
      <c r="X689" s="91"/>
      <c r="Y689" s="91"/>
      <c r="Z689" s="93"/>
      <c r="AA689" s="91"/>
      <c r="AB689" s="91"/>
      <c r="AC689" s="91"/>
      <c r="AD689" s="91"/>
      <c r="AE689" s="91"/>
      <c r="AF689" s="128"/>
      <c r="AG689" s="93"/>
      <c r="AH689" s="91"/>
      <c r="AI689" s="91"/>
      <c r="AJ689" s="91"/>
      <c r="AK689" s="91"/>
      <c r="AL689" s="91"/>
      <c r="AM689" s="91"/>
      <c r="AN689" s="91"/>
      <c r="AO689" s="91"/>
      <c r="AP689" s="91"/>
      <c r="AQ689" s="91"/>
      <c r="AR689" s="91"/>
      <c r="AS689" s="91"/>
      <c r="AT689" s="91"/>
      <c r="AU689" s="91"/>
      <c r="AV689" s="91"/>
      <c r="AW689" s="91"/>
      <c r="AX689" s="91"/>
      <c r="AY689" s="91"/>
    </row>
    <row r="690">
      <c r="A690" s="91"/>
      <c r="B690" s="91"/>
      <c r="C690" s="91"/>
      <c r="D690" s="91"/>
      <c r="E690" s="91"/>
      <c r="F690" s="91"/>
      <c r="G690" s="91"/>
      <c r="H690" s="93"/>
      <c r="I690" s="91"/>
      <c r="J690" s="91"/>
      <c r="K690" s="91"/>
      <c r="L690" s="91"/>
      <c r="M690" s="91"/>
      <c r="N690" s="91"/>
      <c r="O690" s="91"/>
      <c r="P690" s="91"/>
      <c r="Q690" s="91"/>
      <c r="R690" s="91"/>
      <c r="S690" s="91"/>
      <c r="T690" s="91"/>
      <c r="U690" s="91"/>
      <c r="V690" s="91"/>
      <c r="W690" s="91"/>
      <c r="X690" s="91"/>
      <c r="Y690" s="91"/>
      <c r="Z690" s="93"/>
      <c r="AA690" s="91"/>
      <c r="AB690" s="91"/>
      <c r="AC690" s="91"/>
      <c r="AD690" s="91"/>
      <c r="AE690" s="91"/>
      <c r="AF690" s="128"/>
      <c r="AG690" s="93"/>
      <c r="AH690" s="91"/>
      <c r="AI690" s="91"/>
      <c r="AJ690" s="91"/>
      <c r="AK690" s="91"/>
      <c r="AL690" s="91"/>
      <c r="AM690" s="91"/>
      <c r="AN690" s="91"/>
      <c r="AO690" s="91"/>
      <c r="AP690" s="91"/>
      <c r="AQ690" s="91"/>
      <c r="AR690" s="91"/>
      <c r="AS690" s="91"/>
      <c r="AT690" s="91"/>
      <c r="AU690" s="91"/>
      <c r="AV690" s="91"/>
      <c r="AW690" s="91"/>
      <c r="AX690" s="91"/>
      <c r="AY690" s="91"/>
    </row>
    <row r="691">
      <c r="A691" s="91"/>
      <c r="B691" s="91"/>
      <c r="C691" s="91"/>
      <c r="D691" s="91"/>
      <c r="E691" s="91"/>
      <c r="F691" s="91"/>
      <c r="G691" s="91"/>
      <c r="H691" s="93"/>
      <c r="I691" s="91"/>
      <c r="J691" s="91"/>
      <c r="K691" s="91"/>
      <c r="L691" s="91"/>
      <c r="M691" s="91"/>
      <c r="N691" s="91"/>
      <c r="O691" s="91"/>
      <c r="P691" s="91"/>
      <c r="Q691" s="91"/>
      <c r="R691" s="91"/>
      <c r="S691" s="91"/>
      <c r="T691" s="91"/>
      <c r="U691" s="91"/>
      <c r="V691" s="91"/>
      <c r="W691" s="91"/>
      <c r="X691" s="91"/>
      <c r="Y691" s="91"/>
      <c r="Z691" s="93"/>
      <c r="AA691" s="91"/>
      <c r="AB691" s="91"/>
      <c r="AC691" s="91"/>
      <c r="AD691" s="91"/>
      <c r="AE691" s="91"/>
      <c r="AF691" s="128"/>
      <c r="AG691" s="93"/>
      <c r="AH691" s="91"/>
      <c r="AI691" s="91"/>
      <c r="AJ691" s="91"/>
      <c r="AK691" s="91"/>
      <c r="AL691" s="91"/>
      <c r="AM691" s="91"/>
      <c r="AN691" s="91"/>
      <c r="AO691" s="91"/>
      <c r="AP691" s="91"/>
      <c r="AQ691" s="91"/>
      <c r="AR691" s="91"/>
      <c r="AS691" s="91"/>
      <c r="AT691" s="91"/>
      <c r="AU691" s="91"/>
      <c r="AV691" s="91"/>
      <c r="AW691" s="91"/>
      <c r="AX691" s="91"/>
      <c r="AY691" s="91"/>
    </row>
    <row r="692">
      <c r="A692" s="91"/>
      <c r="B692" s="91"/>
      <c r="C692" s="91"/>
      <c r="D692" s="91"/>
      <c r="E692" s="91"/>
      <c r="F692" s="91"/>
      <c r="G692" s="91"/>
      <c r="H692" s="93"/>
      <c r="I692" s="91"/>
      <c r="J692" s="91"/>
      <c r="K692" s="91"/>
      <c r="L692" s="91"/>
      <c r="M692" s="91"/>
      <c r="N692" s="91"/>
      <c r="O692" s="91"/>
      <c r="P692" s="91"/>
      <c r="Q692" s="91"/>
      <c r="R692" s="91"/>
      <c r="S692" s="91"/>
      <c r="T692" s="91"/>
      <c r="U692" s="91"/>
      <c r="V692" s="91"/>
      <c r="W692" s="91"/>
      <c r="X692" s="91"/>
      <c r="Y692" s="91"/>
      <c r="Z692" s="93"/>
      <c r="AA692" s="91"/>
      <c r="AB692" s="91"/>
      <c r="AC692" s="91"/>
      <c r="AD692" s="91"/>
      <c r="AE692" s="91"/>
      <c r="AF692" s="128"/>
      <c r="AG692" s="93"/>
      <c r="AH692" s="91"/>
      <c r="AI692" s="91"/>
      <c r="AJ692" s="91"/>
      <c r="AK692" s="91"/>
      <c r="AL692" s="91"/>
      <c r="AM692" s="91"/>
      <c r="AN692" s="91"/>
      <c r="AO692" s="91"/>
      <c r="AP692" s="91"/>
      <c r="AQ692" s="91"/>
      <c r="AR692" s="91"/>
      <c r="AS692" s="91"/>
      <c r="AT692" s="91"/>
      <c r="AU692" s="91"/>
      <c r="AV692" s="91"/>
      <c r="AW692" s="91"/>
      <c r="AX692" s="91"/>
      <c r="AY692" s="91"/>
    </row>
    <row r="693">
      <c r="A693" s="91"/>
      <c r="B693" s="91"/>
      <c r="C693" s="91"/>
      <c r="D693" s="91"/>
      <c r="E693" s="91"/>
      <c r="F693" s="91"/>
      <c r="G693" s="91"/>
      <c r="H693" s="93"/>
      <c r="I693" s="91"/>
      <c r="J693" s="91"/>
      <c r="K693" s="91"/>
      <c r="L693" s="91"/>
      <c r="M693" s="91"/>
      <c r="N693" s="91"/>
      <c r="O693" s="91"/>
      <c r="P693" s="91"/>
      <c r="Q693" s="91"/>
      <c r="R693" s="91"/>
      <c r="S693" s="91"/>
      <c r="T693" s="91"/>
      <c r="U693" s="91"/>
      <c r="V693" s="91"/>
      <c r="W693" s="91"/>
      <c r="X693" s="91"/>
      <c r="Y693" s="91"/>
      <c r="Z693" s="93"/>
      <c r="AA693" s="91"/>
      <c r="AB693" s="91"/>
      <c r="AC693" s="91"/>
      <c r="AD693" s="91"/>
      <c r="AE693" s="91"/>
      <c r="AF693" s="128"/>
      <c r="AG693" s="93"/>
      <c r="AH693" s="91"/>
      <c r="AI693" s="91"/>
      <c r="AJ693" s="91"/>
      <c r="AK693" s="91"/>
      <c r="AL693" s="91"/>
      <c r="AM693" s="91"/>
      <c r="AN693" s="91"/>
      <c r="AO693" s="91"/>
      <c r="AP693" s="91"/>
      <c r="AQ693" s="91"/>
      <c r="AR693" s="91"/>
      <c r="AS693" s="91"/>
      <c r="AT693" s="91"/>
      <c r="AU693" s="91"/>
      <c r="AV693" s="91"/>
      <c r="AW693" s="91"/>
      <c r="AX693" s="91"/>
      <c r="AY693" s="91"/>
    </row>
    <row r="694">
      <c r="A694" s="91"/>
      <c r="B694" s="91"/>
      <c r="C694" s="91"/>
      <c r="D694" s="91"/>
      <c r="E694" s="91"/>
      <c r="F694" s="91"/>
      <c r="G694" s="91"/>
      <c r="H694" s="93"/>
      <c r="I694" s="91"/>
      <c r="J694" s="91"/>
      <c r="K694" s="91"/>
      <c r="L694" s="91"/>
      <c r="M694" s="91"/>
      <c r="N694" s="91"/>
      <c r="O694" s="91"/>
      <c r="P694" s="91"/>
      <c r="Q694" s="91"/>
      <c r="R694" s="91"/>
      <c r="S694" s="91"/>
      <c r="T694" s="91"/>
      <c r="U694" s="91"/>
      <c r="V694" s="91"/>
      <c r="W694" s="91"/>
      <c r="X694" s="91"/>
      <c r="Y694" s="91"/>
      <c r="Z694" s="93"/>
      <c r="AA694" s="91"/>
      <c r="AB694" s="91"/>
      <c r="AC694" s="91"/>
      <c r="AD694" s="91"/>
      <c r="AE694" s="91"/>
      <c r="AF694" s="128"/>
      <c r="AG694" s="93"/>
      <c r="AH694" s="91"/>
      <c r="AI694" s="91"/>
      <c r="AJ694" s="91"/>
      <c r="AK694" s="91"/>
      <c r="AL694" s="91"/>
      <c r="AM694" s="91"/>
      <c r="AN694" s="91"/>
      <c r="AO694" s="91"/>
      <c r="AP694" s="91"/>
      <c r="AQ694" s="91"/>
      <c r="AR694" s="91"/>
      <c r="AS694" s="91"/>
      <c r="AT694" s="91"/>
      <c r="AU694" s="91"/>
      <c r="AV694" s="91"/>
      <c r="AW694" s="91"/>
      <c r="AX694" s="91"/>
      <c r="AY694" s="91"/>
    </row>
    <row r="695">
      <c r="A695" s="91"/>
      <c r="B695" s="91"/>
      <c r="C695" s="91"/>
      <c r="D695" s="91"/>
      <c r="E695" s="91"/>
      <c r="F695" s="91"/>
      <c r="G695" s="91"/>
      <c r="H695" s="93"/>
      <c r="I695" s="91"/>
      <c r="J695" s="91"/>
      <c r="K695" s="91"/>
      <c r="L695" s="91"/>
      <c r="M695" s="91"/>
      <c r="N695" s="91"/>
      <c r="O695" s="91"/>
      <c r="P695" s="91"/>
      <c r="Q695" s="91"/>
      <c r="R695" s="91"/>
      <c r="S695" s="91"/>
      <c r="T695" s="91"/>
      <c r="U695" s="91"/>
      <c r="V695" s="91"/>
      <c r="W695" s="91"/>
      <c r="X695" s="91"/>
      <c r="Y695" s="91"/>
      <c r="Z695" s="93"/>
      <c r="AA695" s="91"/>
      <c r="AB695" s="91"/>
      <c r="AC695" s="91"/>
      <c r="AD695" s="91"/>
      <c r="AE695" s="91"/>
      <c r="AF695" s="128"/>
      <c r="AG695" s="93"/>
      <c r="AH695" s="91"/>
      <c r="AI695" s="91"/>
      <c r="AJ695" s="91"/>
      <c r="AK695" s="91"/>
      <c r="AL695" s="91"/>
      <c r="AM695" s="91"/>
      <c r="AN695" s="91"/>
      <c r="AO695" s="91"/>
      <c r="AP695" s="91"/>
      <c r="AQ695" s="91"/>
      <c r="AR695" s="91"/>
      <c r="AS695" s="91"/>
      <c r="AT695" s="91"/>
      <c r="AU695" s="91"/>
      <c r="AV695" s="91"/>
      <c r="AW695" s="91"/>
      <c r="AX695" s="91"/>
      <c r="AY695" s="91"/>
    </row>
    <row r="696">
      <c r="A696" s="91"/>
      <c r="B696" s="91"/>
      <c r="C696" s="91"/>
      <c r="D696" s="91"/>
      <c r="E696" s="91"/>
      <c r="F696" s="91"/>
      <c r="G696" s="91"/>
      <c r="H696" s="93"/>
      <c r="I696" s="91"/>
      <c r="J696" s="91"/>
      <c r="K696" s="91"/>
      <c r="L696" s="91"/>
      <c r="M696" s="91"/>
      <c r="N696" s="91"/>
      <c r="O696" s="91"/>
      <c r="P696" s="91"/>
      <c r="Q696" s="91"/>
      <c r="R696" s="91"/>
      <c r="S696" s="91"/>
      <c r="T696" s="91"/>
      <c r="U696" s="91"/>
      <c r="V696" s="91"/>
      <c r="W696" s="91"/>
      <c r="X696" s="91"/>
      <c r="Y696" s="91"/>
      <c r="Z696" s="93"/>
      <c r="AA696" s="91"/>
      <c r="AB696" s="91"/>
      <c r="AC696" s="91"/>
      <c r="AD696" s="91"/>
      <c r="AE696" s="91"/>
      <c r="AF696" s="128"/>
      <c r="AG696" s="93"/>
      <c r="AH696" s="91"/>
      <c r="AI696" s="91"/>
      <c r="AJ696" s="91"/>
      <c r="AK696" s="91"/>
      <c r="AL696" s="91"/>
      <c r="AM696" s="91"/>
      <c r="AN696" s="91"/>
      <c r="AO696" s="91"/>
      <c r="AP696" s="91"/>
      <c r="AQ696" s="91"/>
      <c r="AR696" s="91"/>
      <c r="AS696" s="91"/>
      <c r="AT696" s="91"/>
      <c r="AU696" s="91"/>
      <c r="AV696" s="91"/>
      <c r="AW696" s="91"/>
      <c r="AX696" s="91"/>
      <c r="AY696" s="91"/>
    </row>
    <row r="697">
      <c r="A697" s="91"/>
      <c r="B697" s="91"/>
      <c r="C697" s="91"/>
      <c r="D697" s="91"/>
      <c r="E697" s="91"/>
      <c r="F697" s="91"/>
      <c r="G697" s="91"/>
      <c r="H697" s="93"/>
      <c r="I697" s="91"/>
      <c r="J697" s="91"/>
      <c r="K697" s="91"/>
      <c r="L697" s="91"/>
      <c r="M697" s="91"/>
      <c r="N697" s="91"/>
      <c r="O697" s="91"/>
      <c r="P697" s="91"/>
      <c r="Q697" s="91"/>
      <c r="R697" s="91"/>
      <c r="S697" s="91"/>
      <c r="T697" s="91"/>
      <c r="U697" s="91"/>
      <c r="V697" s="91"/>
      <c r="W697" s="91"/>
      <c r="X697" s="91"/>
      <c r="Y697" s="91"/>
      <c r="Z697" s="93"/>
      <c r="AA697" s="91"/>
      <c r="AB697" s="91"/>
      <c r="AC697" s="91"/>
      <c r="AD697" s="91"/>
      <c r="AE697" s="91"/>
      <c r="AF697" s="128"/>
      <c r="AG697" s="93"/>
      <c r="AH697" s="91"/>
      <c r="AI697" s="91"/>
      <c r="AJ697" s="91"/>
      <c r="AK697" s="91"/>
      <c r="AL697" s="91"/>
      <c r="AM697" s="91"/>
      <c r="AN697" s="91"/>
      <c r="AO697" s="91"/>
      <c r="AP697" s="91"/>
      <c r="AQ697" s="91"/>
      <c r="AR697" s="91"/>
      <c r="AS697" s="91"/>
      <c r="AT697" s="91"/>
      <c r="AU697" s="91"/>
      <c r="AV697" s="91"/>
      <c r="AW697" s="91"/>
      <c r="AX697" s="91"/>
      <c r="AY697" s="91"/>
    </row>
    <row r="698">
      <c r="A698" s="91"/>
      <c r="B698" s="91"/>
      <c r="C698" s="91"/>
      <c r="D698" s="91"/>
      <c r="E698" s="91"/>
      <c r="F698" s="91"/>
      <c r="G698" s="91"/>
      <c r="H698" s="93"/>
      <c r="I698" s="91"/>
      <c r="J698" s="91"/>
      <c r="K698" s="91"/>
      <c r="L698" s="91"/>
      <c r="M698" s="91"/>
      <c r="N698" s="91"/>
      <c r="O698" s="91"/>
      <c r="P698" s="91"/>
      <c r="Q698" s="91"/>
      <c r="R698" s="91"/>
      <c r="S698" s="91"/>
      <c r="T698" s="91"/>
      <c r="U698" s="91"/>
      <c r="V698" s="91"/>
      <c r="W698" s="91"/>
      <c r="X698" s="91"/>
      <c r="Y698" s="91"/>
      <c r="Z698" s="93"/>
      <c r="AA698" s="91"/>
      <c r="AB698" s="91"/>
      <c r="AC698" s="91"/>
      <c r="AD698" s="91"/>
      <c r="AE698" s="91"/>
      <c r="AF698" s="128"/>
      <c r="AG698" s="93"/>
      <c r="AH698" s="91"/>
      <c r="AI698" s="91"/>
      <c r="AJ698" s="91"/>
      <c r="AK698" s="91"/>
      <c r="AL698" s="91"/>
      <c r="AM698" s="91"/>
      <c r="AN698" s="91"/>
      <c r="AO698" s="91"/>
      <c r="AP698" s="91"/>
      <c r="AQ698" s="91"/>
      <c r="AR698" s="91"/>
      <c r="AS698" s="91"/>
      <c r="AT698" s="91"/>
      <c r="AU698" s="91"/>
      <c r="AV698" s="91"/>
      <c r="AW698" s="91"/>
      <c r="AX698" s="91"/>
      <c r="AY698" s="91"/>
    </row>
    <row r="699">
      <c r="A699" s="91"/>
      <c r="B699" s="91"/>
      <c r="C699" s="91"/>
      <c r="D699" s="91"/>
      <c r="E699" s="91"/>
      <c r="F699" s="91"/>
      <c r="G699" s="91"/>
      <c r="H699" s="93"/>
      <c r="I699" s="91"/>
      <c r="J699" s="91"/>
      <c r="K699" s="91"/>
      <c r="L699" s="91"/>
      <c r="M699" s="91"/>
      <c r="N699" s="91"/>
      <c r="O699" s="91"/>
      <c r="P699" s="91"/>
      <c r="Q699" s="91"/>
      <c r="R699" s="91"/>
      <c r="S699" s="91"/>
      <c r="T699" s="91"/>
      <c r="U699" s="91"/>
      <c r="V699" s="91"/>
      <c r="W699" s="91"/>
      <c r="X699" s="91"/>
      <c r="Y699" s="91"/>
      <c r="Z699" s="93"/>
      <c r="AA699" s="91"/>
      <c r="AB699" s="91"/>
      <c r="AC699" s="91"/>
      <c r="AD699" s="91"/>
      <c r="AE699" s="91"/>
      <c r="AF699" s="128"/>
      <c r="AG699" s="93"/>
      <c r="AH699" s="91"/>
      <c r="AI699" s="91"/>
      <c r="AJ699" s="91"/>
      <c r="AK699" s="91"/>
      <c r="AL699" s="91"/>
      <c r="AM699" s="91"/>
      <c r="AN699" s="91"/>
      <c r="AO699" s="91"/>
      <c r="AP699" s="91"/>
      <c r="AQ699" s="91"/>
      <c r="AR699" s="91"/>
      <c r="AS699" s="91"/>
      <c r="AT699" s="91"/>
      <c r="AU699" s="91"/>
      <c r="AV699" s="91"/>
      <c r="AW699" s="91"/>
      <c r="AX699" s="91"/>
      <c r="AY699" s="91"/>
    </row>
    <row r="700">
      <c r="A700" s="91"/>
      <c r="B700" s="91"/>
      <c r="C700" s="91"/>
      <c r="D700" s="91"/>
      <c r="E700" s="91"/>
      <c r="F700" s="91"/>
      <c r="G700" s="91"/>
      <c r="H700" s="93"/>
      <c r="I700" s="91"/>
      <c r="J700" s="91"/>
      <c r="K700" s="91"/>
      <c r="L700" s="91"/>
      <c r="M700" s="91"/>
      <c r="N700" s="91"/>
      <c r="O700" s="91"/>
      <c r="P700" s="91"/>
      <c r="Q700" s="91"/>
      <c r="R700" s="91"/>
      <c r="S700" s="91"/>
      <c r="T700" s="91"/>
      <c r="U700" s="91"/>
      <c r="V700" s="91"/>
      <c r="W700" s="91"/>
      <c r="X700" s="91"/>
      <c r="Y700" s="91"/>
      <c r="Z700" s="93"/>
      <c r="AA700" s="91"/>
      <c r="AB700" s="91"/>
      <c r="AC700" s="91"/>
      <c r="AD700" s="91"/>
      <c r="AE700" s="91"/>
      <c r="AF700" s="128"/>
      <c r="AG700" s="93"/>
      <c r="AH700" s="91"/>
      <c r="AI700" s="91"/>
      <c r="AJ700" s="91"/>
      <c r="AK700" s="91"/>
      <c r="AL700" s="91"/>
      <c r="AM700" s="91"/>
      <c r="AN700" s="91"/>
      <c r="AO700" s="91"/>
      <c r="AP700" s="91"/>
      <c r="AQ700" s="91"/>
      <c r="AR700" s="91"/>
      <c r="AS700" s="91"/>
      <c r="AT700" s="91"/>
      <c r="AU700" s="91"/>
      <c r="AV700" s="91"/>
      <c r="AW700" s="91"/>
      <c r="AX700" s="91"/>
      <c r="AY700" s="91"/>
    </row>
    <row r="701">
      <c r="A701" s="91"/>
      <c r="B701" s="91"/>
      <c r="C701" s="91"/>
      <c r="D701" s="91"/>
      <c r="E701" s="91"/>
      <c r="F701" s="91"/>
      <c r="G701" s="91"/>
      <c r="H701" s="93"/>
      <c r="I701" s="91"/>
      <c r="J701" s="91"/>
      <c r="K701" s="91"/>
      <c r="L701" s="91"/>
      <c r="M701" s="91"/>
      <c r="N701" s="91"/>
      <c r="O701" s="91"/>
      <c r="P701" s="91"/>
      <c r="Q701" s="91"/>
      <c r="R701" s="91"/>
      <c r="S701" s="91"/>
      <c r="T701" s="91"/>
      <c r="U701" s="91"/>
      <c r="V701" s="91"/>
      <c r="W701" s="91"/>
      <c r="X701" s="91"/>
      <c r="Y701" s="91"/>
      <c r="Z701" s="93"/>
      <c r="AA701" s="91"/>
      <c r="AB701" s="91"/>
      <c r="AC701" s="91"/>
      <c r="AD701" s="91"/>
      <c r="AE701" s="91"/>
      <c r="AF701" s="128"/>
      <c r="AG701" s="93"/>
      <c r="AH701" s="91"/>
      <c r="AI701" s="91"/>
      <c r="AJ701" s="91"/>
      <c r="AK701" s="91"/>
      <c r="AL701" s="91"/>
      <c r="AM701" s="91"/>
      <c r="AN701" s="91"/>
      <c r="AO701" s="91"/>
      <c r="AP701" s="91"/>
      <c r="AQ701" s="91"/>
      <c r="AR701" s="91"/>
      <c r="AS701" s="91"/>
      <c r="AT701" s="91"/>
      <c r="AU701" s="91"/>
      <c r="AV701" s="91"/>
      <c r="AW701" s="91"/>
      <c r="AX701" s="91"/>
      <c r="AY701" s="91"/>
    </row>
    <row r="702">
      <c r="A702" s="91"/>
      <c r="B702" s="91"/>
      <c r="C702" s="91"/>
      <c r="D702" s="91"/>
      <c r="E702" s="91"/>
      <c r="F702" s="91"/>
      <c r="G702" s="91"/>
      <c r="H702" s="93"/>
      <c r="I702" s="91"/>
      <c r="J702" s="91"/>
      <c r="K702" s="91"/>
      <c r="L702" s="91"/>
      <c r="M702" s="91"/>
      <c r="N702" s="91"/>
      <c r="O702" s="91"/>
      <c r="P702" s="91"/>
      <c r="Q702" s="91"/>
      <c r="R702" s="91"/>
      <c r="S702" s="91"/>
      <c r="T702" s="91"/>
      <c r="U702" s="91"/>
      <c r="V702" s="91"/>
      <c r="W702" s="91"/>
      <c r="X702" s="91"/>
      <c r="Y702" s="91"/>
      <c r="Z702" s="93"/>
      <c r="AA702" s="91"/>
      <c r="AB702" s="91"/>
      <c r="AC702" s="91"/>
      <c r="AD702" s="91"/>
      <c r="AE702" s="91"/>
      <c r="AF702" s="128"/>
      <c r="AG702" s="93"/>
      <c r="AH702" s="91"/>
      <c r="AI702" s="91"/>
      <c r="AJ702" s="91"/>
      <c r="AK702" s="91"/>
      <c r="AL702" s="91"/>
      <c r="AM702" s="91"/>
      <c r="AN702" s="91"/>
      <c r="AO702" s="91"/>
      <c r="AP702" s="91"/>
      <c r="AQ702" s="91"/>
      <c r="AR702" s="91"/>
      <c r="AS702" s="91"/>
      <c r="AT702" s="91"/>
      <c r="AU702" s="91"/>
      <c r="AV702" s="91"/>
      <c r="AW702" s="91"/>
      <c r="AX702" s="91"/>
      <c r="AY702" s="91"/>
    </row>
    <row r="703">
      <c r="A703" s="91"/>
      <c r="B703" s="91"/>
      <c r="C703" s="91"/>
      <c r="D703" s="91"/>
      <c r="E703" s="91"/>
      <c r="F703" s="91"/>
      <c r="G703" s="91"/>
      <c r="H703" s="93"/>
      <c r="I703" s="91"/>
      <c r="J703" s="91"/>
      <c r="K703" s="91"/>
      <c r="L703" s="91"/>
      <c r="M703" s="91"/>
      <c r="N703" s="91"/>
      <c r="O703" s="91"/>
      <c r="P703" s="91"/>
      <c r="Q703" s="91"/>
      <c r="R703" s="91"/>
      <c r="S703" s="91"/>
      <c r="T703" s="91"/>
      <c r="U703" s="91"/>
      <c r="V703" s="91"/>
      <c r="W703" s="91"/>
      <c r="X703" s="91"/>
      <c r="Y703" s="91"/>
      <c r="Z703" s="93"/>
      <c r="AA703" s="91"/>
      <c r="AB703" s="91"/>
      <c r="AC703" s="91"/>
      <c r="AD703" s="91"/>
      <c r="AE703" s="91"/>
      <c r="AF703" s="128"/>
      <c r="AG703" s="93"/>
      <c r="AH703" s="91"/>
      <c r="AI703" s="91"/>
      <c r="AJ703" s="91"/>
      <c r="AK703" s="91"/>
      <c r="AL703" s="91"/>
      <c r="AM703" s="91"/>
      <c r="AN703" s="91"/>
      <c r="AO703" s="91"/>
      <c r="AP703" s="91"/>
      <c r="AQ703" s="91"/>
      <c r="AR703" s="91"/>
      <c r="AS703" s="91"/>
      <c r="AT703" s="91"/>
      <c r="AU703" s="91"/>
      <c r="AV703" s="91"/>
      <c r="AW703" s="91"/>
      <c r="AX703" s="91"/>
      <c r="AY703" s="91"/>
    </row>
    <row r="704">
      <c r="A704" s="91"/>
      <c r="B704" s="91"/>
      <c r="C704" s="91"/>
      <c r="D704" s="91"/>
      <c r="E704" s="91"/>
      <c r="F704" s="91"/>
      <c r="G704" s="91"/>
      <c r="H704" s="93"/>
      <c r="I704" s="91"/>
      <c r="J704" s="91"/>
      <c r="K704" s="91"/>
      <c r="L704" s="91"/>
      <c r="M704" s="91"/>
      <c r="N704" s="91"/>
      <c r="O704" s="91"/>
      <c r="P704" s="91"/>
      <c r="Q704" s="91"/>
      <c r="R704" s="91"/>
      <c r="S704" s="91"/>
      <c r="T704" s="91"/>
      <c r="U704" s="91"/>
      <c r="V704" s="91"/>
      <c r="W704" s="91"/>
      <c r="X704" s="91"/>
      <c r="Y704" s="91"/>
      <c r="Z704" s="93"/>
      <c r="AA704" s="91"/>
      <c r="AB704" s="91"/>
      <c r="AC704" s="91"/>
      <c r="AD704" s="91"/>
      <c r="AE704" s="91"/>
      <c r="AF704" s="128"/>
      <c r="AG704" s="93"/>
      <c r="AH704" s="91"/>
      <c r="AI704" s="91"/>
      <c r="AJ704" s="91"/>
      <c r="AK704" s="91"/>
      <c r="AL704" s="91"/>
      <c r="AM704" s="91"/>
      <c r="AN704" s="91"/>
      <c r="AO704" s="91"/>
      <c r="AP704" s="91"/>
      <c r="AQ704" s="91"/>
      <c r="AR704" s="91"/>
      <c r="AS704" s="91"/>
      <c r="AT704" s="91"/>
      <c r="AU704" s="91"/>
      <c r="AV704" s="91"/>
      <c r="AW704" s="91"/>
      <c r="AX704" s="91"/>
      <c r="AY704" s="91"/>
    </row>
    <row r="705">
      <c r="A705" s="91"/>
      <c r="B705" s="91"/>
      <c r="C705" s="91"/>
      <c r="D705" s="91"/>
      <c r="E705" s="91"/>
      <c r="F705" s="91"/>
      <c r="G705" s="91"/>
      <c r="H705" s="93"/>
      <c r="I705" s="91"/>
      <c r="J705" s="91"/>
      <c r="K705" s="91"/>
      <c r="L705" s="91"/>
      <c r="M705" s="91"/>
      <c r="N705" s="91"/>
      <c r="O705" s="91"/>
      <c r="P705" s="91"/>
      <c r="Q705" s="91"/>
      <c r="R705" s="91"/>
      <c r="S705" s="91"/>
      <c r="T705" s="91"/>
      <c r="U705" s="91"/>
      <c r="V705" s="91"/>
      <c r="W705" s="91"/>
      <c r="X705" s="91"/>
      <c r="Y705" s="91"/>
      <c r="Z705" s="93"/>
      <c r="AA705" s="91"/>
      <c r="AB705" s="91"/>
      <c r="AC705" s="91"/>
      <c r="AD705" s="91"/>
      <c r="AE705" s="91"/>
      <c r="AF705" s="128"/>
      <c r="AG705" s="93"/>
      <c r="AH705" s="91"/>
      <c r="AI705" s="91"/>
      <c r="AJ705" s="91"/>
      <c r="AK705" s="91"/>
      <c r="AL705" s="91"/>
      <c r="AM705" s="91"/>
      <c r="AN705" s="91"/>
      <c r="AO705" s="91"/>
      <c r="AP705" s="91"/>
      <c r="AQ705" s="91"/>
      <c r="AR705" s="91"/>
      <c r="AS705" s="91"/>
      <c r="AT705" s="91"/>
      <c r="AU705" s="91"/>
      <c r="AV705" s="91"/>
      <c r="AW705" s="91"/>
      <c r="AX705" s="91"/>
      <c r="AY705" s="91"/>
    </row>
    <row r="706">
      <c r="A706" s="91"/>
      <c r="B706" s="91"/>
      <c r="C706" s="91"/>
      <c r="D706" s="91"/>
      <c r="E706" s="91"/>
      <c r="F706" s="91"/>
      <c r="G706" s="91"/>
      <c r="H706" s="93"/>
      <c r="I706" s="91"/>
      <c r="J706" s="91"/>
      <c r="K706" s="91"/>
      <c r="L706" s="91"/>
      <c r="M706" s="91"/>
      <c r="N706" s="91"/>
      <c r="O706" s="91"/>
      <c r="P706" s="91"/>
      <c r="Q706" s="91"/>
      <c r="R706" s="91"/>
      <c r="S706" s="91"/>
      <c r="T706" s="91"/>
      <c r="U706" s="91"/>
      <c r="V706" s="91"/>
      <c r="W706" s="91"/>
      <c r="X706" s="91"/>
      <c r="Y706" s="91"/>
      <c r="Z706" s="93"/>
      <c r="AA706" s="91"/>
      <c r="AB706" s="91"/>
      <c r="AC706" s="91"/>
      <c r="AD706" s="91"/>
      <c r="AE706" s="91"/>
      <c r="AF706" s="128"/>
      <c r="AG706" s="93"/>
      <c r="AH706" s="91"/>
      <c r="AI706" s="91"/>
      <c r="AJ706" s="91"/>
      <c r="AK706" s="91"/>
      <c r="AL706" s="91"/>
      <c r="AM706" s="91"/>
      <c r="AN706" s="91"/>
      <c r="AO706" s="91"/>
      <c r="AP706" s="91"/>
      <c r="AQ706" s="91"/>
      <c r="AR706" s="91"/>
      <c r="AS706" s="91"/>
      <c r="AT706" s="91"/>
      <c r="AU706" s="91"/>
      <c r="AV706" s="91"/>
      <c r="AW706" s="91"/>
      <c r="AX706" s="91"/>
      <c r="AY706" s="91"/>
    </row>
    <row r="707">
      <c r="A707" s="91"/>
      <c r="B707" s="91"/>
      <c r="C707" s="91"/>
      <c r="D707" s="91"/>
      <c r="E707" s="91"/>
      <c r="F707" s="91"/>
      <c r="G707" s="91"/>
      <c r="H707" s="93"/>
      <c r="I707" s="91"/>
      <c r="J707" s="91"/>
      <c r="K707" s="91"/>
      <c r="L707" s="91"/>
      <c r="M707" s="91"/>
      <c r="N707" s="91"/>
      <c r="O707" s="91"/>
      <c r="P707" s="91"/>
      <c r="Q707" s="91"/>
      <c r="R707" s="91"/>
      <c r="S707" s="91"/>
      <c r="T707" s="91"/>
      <c r="U707" s="91"/>
      <c r="V707" s="91"/>
      <c r="W707" s="91"/>
      <c r="X707" s="91"/>
      <c r="Y707" s="91"/>
      <c r="Z707" s="93"/>
      <c r="AA707" s="91"/>
      <c r="AB707" s="91"/>
      <c r="AC707" s="91"/>
      <c r="AD707" s="91"/>
      <c r="AE707" s="91"/>
      <c r="AF707" s="128"/>
      <c r="AG707" s="93"/>
      <c r="AH707" s="91"/>
      <c r="AI707" s="91"/>
      <c r="AJ707" s="91"/>
      <c r="AK707" s="91"/>
      <c r="AL707" s="91"/>
      <c r="AM707" s="91"/>
      <c r="AN707" s="91"/>
      <c r="AO707" s="91"/>
      <c r="AP707" s="91"/>
      <c r="AQ707" s="91"/>
      <c r="AR707" s="91"/>
      <c r="AS707" s="91"/>
      <c r="AT707" s="91"/>
      <c r="AU707" s="91"/>
      <c r="AV707" s="91"/>
      <c r="AW707" s="91"/>
      <c r="AX707" s="91"/>
      <c r="AY707" s="91"/>
    </row>
    <row r="708">
      <c r="A708" s="91"/>
      <c r="B708" s="91"/>
      <c r="C708" s="91"/>
      <c r="D708" s="91"/>
      <c r="E708" s="91"/>
      <c r="F708" s="91"/>
      <c r="G708" s="91"/>
      <c r="H708" s="93"/>
      <c r="I708" s="91"/>
      <c r="J708" s="91"/>
      <c r="K708" s="91"/>
      <c r="L708" s="91"/>
      <c r="M708" s="91"/>
      <c r="N708" s="91"/>
      <c r="O708" s="91"/>
      <c r="P708" s="91"/>
      <c r="Q708" s="91"/>
      <c r="R708" s="91"/>
      <c r="S708" s="91"/>
      <c r="T708" s="91"/>
      <c r="U708" s="91"/>
      <c r="V708" s="91"/>
      <c r="W708" s="91"/>
      <c r="X708" s="91"/>
      <c r="Y708" s="91"/>
      <c r="Z708" s="93"/>
      <c r="AA708" s="91"/>
      <c r="AB708" s="91"/>
      <c r="AC708" s="91"/>
      <c r="AD708" s="91"/>
      <c r="AE708" s="91"/>
      <c r="AF708" s="128"/>
      <c r="AG708" s="93"/>
      <c r="AH708" s="91"/>
      <c r="AI708" s="91"/>
      <c r="AJ708" s="91"/>
      <c r="AK708" s="91"/>
      <c r="AL708" s="91"/>
      <c r="AM708" s="91"/>
      <c r="AN708" s="91"/>
      <c r="AO708" s="91"/>
      <c r="AP708" s="91"/>
      <c r="AQ708" s="91"/>
      <c r="AR708" s="91"/>
      <c r="AS708" s="91"/>
      <c r="AT708" s="91"/>
      <c r="AU708" s="91"/>
      <c r="AV708" s="91"/>
      <c r="AW708" s="91"/>
      <c r="AX708" s="91"/>
      <c r="AY708" s="91"/>
    </row>
    <row r="709">
      <c r="A709" s="91"/>
      <c r="B709" s="91"/>
      <c r="C709" s="91"/>
      <c r="D709" s="91"/>
      <c r="E709" s="91"/>
      <c r="F709" s="91"/>
      <c r="G709" s="91"/>
      <c r="H709" s="93"/>
      <c r="I709" s="91"/>
      <c r="J709" s="91"/>
      <c r="K709" s="91"/>
      <c r="L709" s="91"/>
      <c r="M709" s="91"/>
      <c r="N709" s="91"/>
      <c r="O709" s="91"/>
      <c r="P709" s="91"/>
      <c r="Q709" s="91"/>
      <c r="R709" s="91"/>
      <c r="S709" s="91"/>
      <c r="T709" s="91"/>
      <c r="U709" s="91"/>
      <c r="V709" s="91"/>
      <c r="W709" s="91"/>
      <c r="X709" s="91"/>
      <c r="Y709" s="91"/>
      <c r="Z709" s="93"/>
      <c r="AA709" s="91"/>
      <c r="AB709" s="91"/>
      <c r="AC709" s="91"/>
      <c r="AD709" s="91"/>
      <c r="AE709" s="91"/>
      <c r="AF709" s="128"/>
      <c r="AG709" s="93"/>
      <c r="AH709" s="91"/>
      <c r="AI709" s="91"/>
      <c r="AJ709" s="91"/>
      <c r="AK709" s="91"/>
      <c r="AL709" s="91"/>
      <c r="AM709" s="91"/>
      <c r="AN709" s="91"/>
      <c r="AO709" s="91"/>
      <c r="AP709" s="91"/>
      <c r="AQ709" s="91"/>
      <c r="AR709" s="91"/>
      <c r="AS709" s="91"/>
      <c r="AT709" s="91"/>
      <c r="AU709" s="91"/>
      <c r="AV709" s="91"/>
      <c r="AW709" s="91"/>
      <c r="AX709" s="91"/>
      <c r="AY709" s="91"/>
    </row>
    <row r="710">
      <c r="A710" s="91"/>
      <c r="B710" s="91"/>
      <c r="C710" s="91"/>
      <c r="D710" s="91"/>
      <c r="E710" s="91"/>
      <c r="F710" s="91"/>
      <c r="G710" s="91"/>
      <c r="H710" s="93"/>
      <c r="I710" s="91"/>
      <c r="J710" s="91"/>
      <c r="K710" s="91"/>
      <c r="L710" s="91"/>
      <c r="M710" s="91"/>
      <c r="N710" s="91"/>
      <c r="O710" s="91"/>
      <c r="P710" s="91"/>
      <c r="Q710" s="91"/>
      <c r="R710" s="91"/>
      <c r="S710" s="91"/>
      <c r="T710" s="91"/>
      <c r="U710" s="91"/>
      <c r="V710" s="91"/>
      <c r="W710" s="91"/>
      <c r="X710" s="91"/>
      <c r="Y710" s="91"/>
      <c r="Z710" s="93"/>
      <c r="AA710" s="91"/>
      <c r="AB710" s="91"/>
      <c r="AC710" s="91"/>
      <c r="AD710" s="91"/>
      <c r="AE710" s="91"/>
      <c r="AF710" s="128"/>
      <c r="AG710" s="93"/>
      <c r="AH710" s="91"/>
      <c r="AI710" s="91"/>
      <c r="AJ710" s="91"/>
      <c r="AK710" s="91"/>
      <c r="AL710" s="91"/>
      <c r="AM710" s="91"/>
      <c r="AN710" s="91"/>
      <c r="AO710" s="91"/>
      <c r="AP710" s="91"/>
      <c r="AQ710" s="91"/>
      <c r="AR710" s="91"/>
      <c r="AS710" s="91"/>
      <c r="AT710" s="91"/>
      <c r="AU710" s="91"/>
      <c r="AV710" s="91"/>
      <c r="AW710" s="91"/>
      <c r="AX710" s="91"/>
      <c r="AY710" s="91"/>
    </row>
    <row r="711">
      <c r="A711" s="91"/>
      <c r="B711" s="91"/>
      <c r="C711" s="91"/>
      <c r="D711" s="91"/>
      <c r="E711" s="91"/>
      <c r="F711" s="91"/>
      <c r="G711" s="91"/>
      <c r="H711" s="93"/>
      <c r="I711" s="91"/>
      <c r="J711" s="91"/>
      <c r="K711" s="91"/>
      <c r="L711" s="91"/>
      <c r="M711" s="91"/>
      <c r="N711" s="91"/>
      <c r="O711" s="91"/>
      <c r="P711" s="91"/>
      <c r="Q711" s="91"/>
      <c r="R711" s="91"/>
      <c r="S711" s="91"/>
      <c r="T711" s="91"/>
      <c r="U711" s="91"/>
      <c r="V711" s="91"/>
      <c r="W711" s="91"/>
      <c r="X711" s="91"/>
      <c r="Y711" s="91"/>
      <c r="Z711" s="93"/>
      <c r="AA711" s="91"/>
      <c r="AB711" s="91"/>
      <c r="AC711" s="91"/>
      <c r="AD711" s="91"/>
      <c r="AE711" s="91"/>
      <c r="AF711" s="128"/>
      <c r="AG711" s="93"/>
      <c r="AH711" s="91"/>
      <c r="AI711" s="91"/>
      <c r="AJ711" s="91"/>
      <c r="AK711" s="91"/>
      <c r="AL711" s="91"/>
      <c r="AM711" s="91"/>
      <c r="AN711" s="91"/>
      <c r="AO711" s="91"/>
      <c r="AP711" s="91"/>
      <c r="AQ711" s="91"/>
      <c r="AR711" s="91"/>
      <c r="AS711" s="91"/>
      <c r="AT711" s="91"/>
      <c r="AU711" s="91"/>
      <c r="AV711" s="91"/>
      <c r="AW711" s="91"/>
      <c r="AX711" s="91"/>
      <c r="AY711" s="91"/>
    </row>
    <row r="712">
      <c r="A712" s="91"/>
      <c r="B712" s="91"/>
      <c r="C712" s="91"/>
      <c r="D712" s="91"/>
      <c r="E712" s="91"/>
      <c r="F712" s="91"/>
      <c r="G712" s="91"/>
      <c r="H712" s="93"/>
      <c r="I712" s="91"/>
      <c r="J712" s="91"/>
      <c r="K712" s="91"/>
      <c r="L712" s="91"/>
      <c r="M712" s="91"/>
      <c r="N712" s="91"/>
      <c r="O712" s="91"/>
      <c r="P712" s="91"/>
      <c r="Q712" s="91"/>
      <c r="R712" s="91"/>
      <c r="S712" s="91"/>
      <c r="T712" s="91"/>
      <c r="U712" s="91"/>
      <c r="V712" s="91"/>
      <c r="W712" s="91"/>
      <c r="X712" s="91"/>
      <c r="Y712" s="91"/>
      <c r="Z712" s="93"/>
      <c r="AA712" s="91"/>
      <c r="AB712" s="91"/>
      <c r="AC712" s="91"/>
      <c r="AD712" s="91"/>
      <c r="AE712" s="91"/>
      <c r="AF712" s="128"/>
      <c r="AG712" s="93"/>
      <c r="AH712" s="91"/>
      <c r="AI712" s="91"/>
      <c r="AJ712" s="91"/>
      <c r="AK712" s="91"/>
      <c r="AL712" s="91"/>
      <c r="AM712" s="91"/>
      <c r="AN712" s="91"/>
      <c r="AO712" s="91"/>
      <c r="AP712" s="91"/>
      <c r="AQ712" s="91"/>
      <c r="AR712" s="91"/>
      <c r="AS712" s="91"/>
      <c r="AT712" s="91"/>
      <c r="AU712" s="91"/>
      <c r="AV712" s="91"/>
      <c r="AW712" s="91"/>
      <c r="AX712" s="91"/>
      <c r="AY712" s="91"/>
    </row>
    <row r="713">
      <c r="A713" s="91"/>
      <c r="B713" s="91"/>
      <c r="C713" s="91"/>
      <c r="D713" s="91"/>
      <c r="E713" s="91"/>
      <c r="F713" s="91"/>
      <c r="G713" s="91"/>
      <c r="H713" s="93"/>
      <c r="I713" s="91"/>
      <c r="J713" s="91"/>
      <c r="K713" s="91"/>
      <c r="L713" s="91"/>
      <c r="M713" s="91"/>
      <c r="N713" s="91"/>
      <c r="O713" s="91"/>
      <c r="P713" s="91"/>
      <c r="Q713" s="91"/>
      <c r="R713" s="91"/>
      <c r="S713" s="91"/>
      <c r="T713" s="91"/>
      <c r="U713" s="91"/>
      <c r="V713" s="91"/>
      <c r="W713" s="91"/>
      <c r="X713" s="91"/>
      <c r="Y713" s="91"/>
      <c r="Z713" s="93"/>
      <c r="AA713" s="91"/>
      <c r="AB713" s="91"/>
      <c r="AC713" s="91"/>
      <c r="AD713" s="91"/>
      <c r="AE713" s="91"/>
      <c r="AF713" s="128"/>
      <c r="AG713" s="93"/>
      <c r="AH713" s="91"/>
      <c r="AI713" s="91"/>
      <c r="AJ713" s="91"/>
      <c r="AK713" s="91"/>
      <c r="AL713" s="91"/>
      <c r="AM713" s="91"/>
      <c r="AN713" s="91"/>
      <c r="AO713" s="91"/>
      <c r="AP713" s="91"/>
      <c r="AQ713" s="91"/>
      <c r="AR713" s="91"/>
      <c r="AS713" s="91"/>
      <c r="AT713" s="91"/>
      <c r="AU713" s="91"/>
      <c r="AV713" s="91"/>
      <c r="AW713" s="91"/>
      <c r="AX713" s="91"/>
      <c r="AY713" s="91"/>
    </row>
    <row r="714">
      <c r="A714" s="91"/>
      <c r="B714" s="91"/>
      <c r="C714" s="91"/>
      <c r="D714" s="91"/>
      <c r="E714" s="91"/>
      <c r="F714" s="91"/>
      <c r="G714" s="91"/>
      <c r="H714" s="93"/>
      <c r="I714" s="91"/>
      <c r="J714" s="91"/>
      <c r="K714" s="91"/>
      <c r="L714" s="91"/>
      <c r="M714" s="91"/>
      <c r="N714" s="91"/>
      <c r="O714" s="91"/>
      <c r="P714" s="91"/>
      <c r="Q714" s="91"/>
      <c r="R714" s="91"/>
      <c r="S714" s="91"/>
      <c r="T714" s="91"/>
      <c r="U714" s="91"/>
      <c r="V714" s="91"/>
      <c r="W714" s="91"/>
      <c r="X714" s="91"/>
      <c r="Y714" s="91"/>
      <c r="Z714" s="93"/>
      <c r="AA714" s="91"/>
      <c r="AB714" s="91"/>
      <c r="AC714" s="91"/>
      <c r="AD714" s="91"/>
      <c r="AE714" s="91"/>
      <c r="AF714" s="128"/>
      <c r="AG714" s="93"/>
      <c r="AH714" s="91"/>
      <c r="AI714" s="91"/>
      <c r="AJ714" s="91"/>
      <c r="AK714" s="91"/>
      <c r="AL714" s="91"/>
      <c r="AM714" s="91"/>
      <c r="AN714" s="91"/>
      <c r="AO714" s="91"/>
      <c r="AP714" s="91"/>
      <c r="AQ714" s="91"/>
      <c r="AR714" s="91"/>
      <c r="AS714" s="91"/>
      <c r="AT714" s="91"/>
      <c r="AU714" s="91"/>
      <c r="AV714" s="91"/>
      <c r="AW714" s="91"/>
      <c r="AX714" s="91"/>
      <c r="AY714" s="91"/>
    </row>
    <row r="715">
      <c r="A715" s="91"/>
      <c r="B715" s="91"/>
      <c r="C715" s="91"/>
      <c r="D715" s="91"/>
      <c r="E715" s="91"/>
      <c r="F715" s="91"/>
      <c r="G715" s="91"/>
      <c r="H715" s="93"/>
      <c r="I715" s="91"/>
      <c r="J715" s="91"/>
      <c r="K715" s="91"/>
      <c r="L715" s="91"/>
      <c r="M715" s="91"/>
      <c r="N715" s="91"/>
      <c r="O715" s="91"/>
      <c r="P715" s="91"/>
      <c r="Q715" s="91"/>
      <c r="R715" s="91"/>
      <c r="S715" s="91"/>
      <c r="T715" s="91"/>
      <c r="U715" s="91"/>
      <c r="V715" s="91"/>
      <c r="W715" s="91"/>
      <c r="X715" s="91"/>
      <c r="Y715" s="91"/>
      <c r="Z715" s="93"/>
      <c r="AA715" s="91"/>
      <c r="AB715" s="91"/>
      <c r="AC715" s="91"/>
      <c r="AD715" s="91"/>
      <c r="AE715" s="91"/>
      <c r="AF715" s="128"/>
      <c r="AG715" s="93"/>
      <c r="AH715" s="91"/>
      <c r="AI715" s="91"/>
      <c r="AJ715" s="91"/>
      <c r="AK715" s="91"/>
      <c r="AL715" s="91"/>
      <c r="AM715" s="91"/>
      <c r="AN715" s="91"/>
      <c r="AO715" s="91"/>
      <c r="AP715" s="91"/>
      <c r="AQ715" s="91"/>
      <c r="AR715" s="91"/>
      <c r="AS715" s="91"/>
      <c r="AT715" s="91"/>
      <c r="AU715" s="91"/>
      <c r="AV715" s="91"/>
      <c r="AW715" s="91"/>
      <c r="AX715" s="91"/>
      <c r="AY715" s="91"/>
    </row>
    <row r="716">
      <c r="A716" s="91"/>
      <c r="B716" s="91"/>
      <c r="C716" s="91"/>
      <c r="D716" s="91"/>
      <c r="E716" s="91"/>
      <c r="F716" s="91"/>
      <c r="G716" s="91"/>
      <c r="H716" s="93"/>
      <c r="I716" s="91"/>
      <c r="J716" s="91"/>
      <c r="K716" s="91"/>
      <c r="L716" s="91"/>
      <c r="M716" s="91"/>
      <c r="N716" s="91"/>
      <c r="O716" s="91"/>
      <c r="P716" s="91"/>
      <c r="Q716" s="91"/>
      <c r="R716" s="91"/>
      <c r="S716" s="91"/>
      <c r="T716" s="91"/>
      <c r="U716" s="91"/>
      <c r="V716" s="91"/>
      <c r="W716" s="91"/>
      <c r="X716" s="91"/>
      <c r="Y716" s="91"/>
      <c r="Z716" s="93"/>
      <c r="AA716" s="91"/>
      <c r="AB716" s="91"/>
      <c r="AC716" s="91"/>
      <c r="AD716" s="91"/>
      <c r="AE716" s="91"/>
      <c r="AF716" s="128"/>
      <c r="AG716" s="93"/>
      <c r="AH716" s="91"/>
      <c r="AI716" s="91"/>
      <c r="AJ716" s="91"/>
      <c r="AK716" s="91"/>
      <c r="AL716" s="91"/>
      <c r="AM716" s="91"/>
      <c r="AN716" s="91"/>
      <c r="AO716" s="91"/>
      <c r="AP716" s="91"/>
      <c r="AQ716" s="91"/>
      <c r="AR716" s="91"/>
      <c r="AS716" s="91"/>
      <c r="AT716" s="91"/>
      <c r="AU716" s="91"/>
      <c r="AV716" s="91"/>
      <c r="AW716" s="91"/>
      <c r="AX716" s="91"/>
      <c r="AY716" s="91"/>
    </row>
    <row r="717">
      <c r="A717" s="91"/>
      <c r="B717" s="91"/>
      <c r="C717" s="91"/>
      <c r="D717" s="91"/>
      <c r="E717" s="91"/>
      <c r="F717" s="91"/>
      <c r="G717" s="91"/>
      <c r="H717" s="93"/>
      <c r="I717" s="91"/>
      <c r="J717" s="91"/>
      <c r="K717" s="91"/>
      <c r="L717" s="91"/>
      <c r="M717" s="91"/>
      <c r="N717" s="91"/>
      <c r="O717" s="91"/>
      <c r="P717" s="91"/>
      <c r="Q717" s="91"/>
      <c r="R717" s="91"/>
      <c r="S717" s="91"/>
      <c r="T717" s="91"/>
      <c r="U717" s="91"/>
      <c r="V717" s="91"/>
      <c r="W717" s="91"/>
      <c r="X717" s="91"/>
      <c r="Y717" s="91"/>
      <c r="Z717" s="93"/>
      <c r="AA717" s="91"/>
      <c r="AB717" s="91"/>
      <c r="AC717" s="91"/>
      <c r="AD717" s="91"/>
      <c r="AE717" s="91"/>
      <c r="AF717" s="128"/>
      <c r="AG717" s="93"/>
      <c r="AH717" s="91"/>
      <c r="AI717" s="91"/>
      <c r="AJ717" s="91"/>
      <c r="AK717" s="91"/>
      <c r="AL717" s="91"/>
      <c r="AM717" s="91"/>
      <c r="AN717" s="91"/>
      <c r="AO717" s="91"/>
      <c r="AP717" s="91"/>
      <c r="AQ717" s="91"/>
      <c r="AR717" s="91"/>
      <c r="AS717" s="91"/>
      <c r="AT717" s="91"/>
      <c r="AU717" s="91"/>
      <c r="AV717" s="91"/>
      <c r="AW717" s="91"/>
      <c r="AX717" s="91"/>
      <c r="AY717" s="91"/>
    </row>
    <row r="718">
      <c r="A718" s="91"/>
      <c r="B718" s="91"/>
      <c r="C718" s="91"/>
      <c r="D718" s="91"/>
      <c r="E718" s="91"/>
      <c r="F718" s="91"/>
      <c r="G718" s="91"/>
      <c r="H718" s="93"/>
      <c r="I718" s="91"/>
      <c r="J718" s="91"/>
      <c r="K718" s="91"/>
      <c r="L718" s="91"/>
      <c r="M718" s="91"/>
      <c r="N718" s="91"/>
      <c r="O718" s="91"/>
      <c r="P718" s="91"/>
      <c r="Q718" s="91"/>
      <c r="R718" s="91"/>
      <c r="S718" s="91"/>
      <c r="T718" s="91"/>
      <c r="U718" s="91"/>
      <c r="V718" s="91"/>
      <c r="W718" s="91"/>
      <c r="X718" s="91"/>
      <c r="Y718" s="91"/>
      <c r="Z718" s="93"/>
      <c r="AA718" s="91"/>
      <c r="AB718" s="91"/>
      <c r="AC718" s="91"/>
      <c r="AD718" s="91"/>
      <c r="AE718" s="91"/>
      <c r="AF718" s="128"/>
      <c r="AG718" s="93"/>
      <c r="AH718" s="91"/>
      <c r="AI718" s="91"/>
      <c r="AJ718" s="91"/>
      <c r="AK718" s="91"/>
      <c r="AL718" s="91"/>
      <c r="AM718" s="91"/>
      <c r="AN718" s="91"/>
      <c r="AO718" s="91"/>
      <c r="AP718" s="91"/>
      <c r="AQ718" s="91"/>
      <c r="AR718" s="91"/>
      <c r="AS718" s="91"/>
      <c r="AT718" s="91"/>
      <c r="AU718" s="91"/>
      <c r="AV718" s="91"/>
      <c r="AW718" s="91"/>
      <c r="AX718" s="91"/>
      <c r="AY718" s="91"/>
    </row>
    <row r="719">
      <c r="A719" s="91"/>
      <c r="B719" s="91"/>
      <c r="C719" s="91"/>
      <c r="D719" s="91"/>
      <c r="E719" s="91"/>
      <c r="F719" s="91"/>
      <c r="G719" s="91"/>
      <c r="H719" s="93"/>
      <c r="I719" s="91"/>
      <c r="J719" s="91"/>
      <c r="K719" s="91"/>
      <c r="L719" s="91"/>
      <c r="M719" s="91"/>
      <c r="N719" s="91"/>
      <c r="O719" s="91"/>
      <c r="P719" s="91"/>
      <c r="Q719" s="91"/>
      <c r="R719" s="91"/>
      <c r="S719" s="91"/>
      <c r="T719" s="91"/>
      <c r="U719" s="91"/>
      <c r="V719" s="91"/>
      <c r="W719" s="91"/>
      <c r="X719" s="91"/>
      <c r="Y719" s="91"/>
      <c r="Z719" s="93"/>
      <c r="AA719" s="91"/>
      <c r="AB719" s="91"/>
      <c r="AC719" s="91"/>
      <c r="AD719" s="91"/>
      <c r="AE719" s="91"/>
      <c r="AF719" s="128"/>
      <c r="AG719" s="93"/>
      <c r="AH719" s="91"/>
      <c r="AI719" s="91"/>
      <c r="AJ719" s="91"/>
      <c r="AK719" s="91"/>
      <c r="AL719" s="91"/>
      <c r="AM719" s="91"/>
      <c r="AN719" s="91"/>
      <c r="AO719" s="91"/>
      <c r="AP719" s="91"/>
      <c r="AQ719" s="91"/>
      <c r="AR719" s="91"/>
      <c r="AS719" s="91"/>
      <c r="AT719" s="91"/>
      <c r="AU719" s="91"/>
      <c r="AV719" s="91"/>
      <c r="AW719" s="91"/>
      <c r="AX719" s="91"/>
      <c r="AY719" s="91"/>
    </row>
    <row r="720">
      <c r="A720" s="91"/>
      <c r="B720" s="91"/>
      <c r="C720" s="91"/>
      <c r="D720" s="91"/>
      <c r="E720" s="91"/>
      <c r="F720" s="91"/>
      <c r="G720" s="91"/>
      <c r="H720" s="93"/>
      <c r="I720" s="91"/>
      <c r="J720" s="91"/>
      <c r="K720" s="91"/>
      <c r="L720" s="91"/>
      <c r="M720" s="91"/>
      <c r="N720" s="91"/>
      <c r="O720" s="91"/>
      <c r="P720" s="91"/>
      <c r="Q720" s="91"/>
      <c r="R720" s="91"/>
      <c r="S720" s="91"/>
      <c r="T720" s="91"/>
      <c r="U720" s="91"/>
      <c r="V720" s="91"/>
      <c r="W720" s="91"/>
      <c r="X720" s="91"/>
      <c r="Y720" s="91"/>
      <c r="Z720" s="93"/>
      <c r="AA720" s="91"/>
      <c r="AB720" s="91"/>
      <c r="AC720" s="91"/>
      <c r="AD720" s="91"/>
      <c r="AE720" s="91"/>
      <c r="AF720" s="128"/>
      <c r="AG720" s="93"/>
      <c r="AH720" s="91"/>
      <c r="AI720" s="91"/>
      <c r="AJ720" s="91"/>
      <c r="AK720" s="91"/>
      <c r="AL720" s="91"/>
      <c r="AM720" s="91"/>
      <c r="AN720" s="91"/>
      <c r="AO720" s="91"/>
      <c r="AP720" s="91"/>
      <c r="AQ720" s="91"/>
      <c r="AR720" s="91"/>
      <c r="AS720" s="91"/>
      <c r="AT720" s="91"/>
      <c r="AU720" s="91"/>
      <c r="AV720" s="91"/>
      <c r="AW720" s="91"/>
      <c r="AX720" s="91"/>
      <c r="AY720" s="91"/>
    </row>
    <row r="721">
      <c r="A721" s="91"/>
      <c r="B721" s="91"/>
      <c r="C721" s="91"/>
      <c r="D721" s="91"/>
      <c r="E721" s="91"/>
      <c r="F721" s="91"/>
      <c r="G721" s="91"/>
      <c r="H721" s="93"/>
      <c r="I721" s="91"/>
      <c r="J721" s="91"/>
      <c r="K721" s="91"/>
      <c r="L721" s="91"/>
      <c r="M721" s="91"/>
      <c r="N721" s="91"/>
      <c r="O721" s="91"/>
      <c r="P721" s="91"/>
      <c r="Q721" s="91"/>
      <c r="R721" s="91"/>
      <c r="S721" s="91"/>
      <c r="T721" s="91"/>
      <c r="U721" s="91"/>
      <c r="V721" s="91"/>
      <c r="W721" s="91"/>
      <c r="X721" s="91"/>
      <c r="Y721" s="91"/>
      <c r="Z721" s="93"/>
      <c r="AA721" s="91"/>
      <c r="AB721" s="91"/>
      <c r="AC721" s="91"/>
      <c r="AD721" s="91"/>
      <c r="AE721" s="91"/>
      <c r="AF721" s="128"/>
      <c r="AG721" s="93"/>
      <c r="AH721" s="91"/>
      <c r="AI721" s="91"/>
      <c r="AJ721" s="91"/>
      <c r="AK721" s="91"/>
      <c r="AL721" s="91"/>
      <c r="AM721" s="91"/>
      <c r="AN721" s="91"/>
      <c r="AO721" s="91"/>
      <c r="AP721" s="91"/>
      <c r="AQ721" s="91"/>
      <c r="AR721" s="91"/>
      <c r="AS721" s="91"/>
      <c r="AT721" s="91"/>
      <c r="AU721" s="91"/>
      <c r="AV721" s="91"/>
      <c r="AW721" s="91"/>
      <c r="AX721" s="91"/>
      <c r="AY721" s="91"/>
    </row>
    <row r="722">
      <c r="A722" s="91"/>
      <c r="B722" s="91"/>
      <c r="C722" s="91"/>
      <c r="D722" s="91"/>
      <c r="E722" s="91"/>
      <c r="F722" s="91"/>
      <c r="G722" s="91"/>
      <c r="H722" s="93"/>
      <c r="I722" s="91"/>
      <c r="J722" s="91"/>
      <c r="K722" s="91"/>
      <c r="L722" s="91"/>
      <c r="M722" s="91"/>
      <c r="N722" s="91"/>
      <c r="O722" s="91"/>
      <c r="P722" s="91"/>
      <c r="Q722" s="91"/>
      <c r="R722" s="91"/>
      <c r="S722" s="91"/>
      <c r="T722" s="91"/>
      <c r="U722" s="91"/>
      <c r="V722" s="91"/>
      <c r="W722" s="91"/>
      <c r="X722" s="91"/>
      <c r="Y722" s="91"/>
      <c r="Z722" s="93"/>
      <c r="AA722" s="91"/>
      <c r="AB722" s="91"/>
      <c r="AC722" s="91"/>
      <c r="AD722" s="91"/>
      <c r="AE722" s="91"/>
      <c r="AF722" s="128"/>
      <c r="AG722" s="93"/>
      <c r="AH722" s="91"/>
      <c r="AI722" s="91"/>
      <c r="AJ722" s="91"/>
      <c r="AK722" s="91"/>
      <c r="AL722" s="91"/>
      <c r="AM722" s="91"/>
      <c r="AN722" s="91"/>
      <c r="AO722" s="91"/>
      <c r="AP722" s="91"/>
      <c r="AQ722" s="91"/>
      <c r="AR722" s="91"/>
      <c r="AS722" s="91"/>
      <c r="AT722" s="91"/>
      <c r="AU722" s="91"/>
      <c r="AV722" s="91"/>
      <c r="AW722" s="91"/>
      <c r="AX722" s="91"/>
      <c r="AY722" s="91"/>
    </row>
    <row r="723">
      <c r="A723" s="91"/>
      <c r="B723" s="91"/>
      <c r="C723" s="91"/>
      <c r="D723" s="91"/>
      <c r="E723" s="91"/>
      <c r="F723" s="91"/>
      <c r="G723" s="91"/>
      <c r="H723" s="93"/>
      <c r="I723" s="91"/>
      <c r="J723" s="91"/>
      <c r="K723" s="91"/>
      <c r="L723" s="91"/>
      <c r="M723" s="91"/>
      <c r="N723" s="91"/>
      <c r="O723" s="91"/>
      <c r="P723" s="91"/>
      <c r="Q723" s="91"/>
      <c r="R723" s="91"/>
      <c r="S723" s="91"/>
      <c r="T723" s="91"/>
      <c r="U723" s="91"/>
      <c r="V723" s="91"/>
      <c r="W723" s="91"/>
      <c r="X723" s="91"/>
      <c r="Y723" s="91"/>
      <c r="Z723" s="93"/>
      <c r="AA723" s="91"/>
      <c r="AB723" s="91"/>
      <c r="AC723" s="91"/>
      <c r="AD723" s="91"/>
      <c r="AE723" s="91"/>
      <c r="AF723" s="128"/>
      <c r="AG723" s="93"/>
      <c r="AH723" s="91"/>
      <c r="AI723" s="91"/>
      <c r="AJ723" s="91"/>
      <c r="AK723" s="91"/>
      <c r="AL723" s="91"/>
      <c r="AM723" s="91"/>
      <c r="AN723" s="91"/>
      <c r="AO723" s="91"/>
      <c r="AP723" s="91"/>
      <c r="AQ723" s="91"/>
      <c r="AR723" s="91"/>
      <c r="AS723" s="91"/>
      <c r="AT723" s="91"/>
      <c r="AU723" s="91"/>
      <c r="AV723" s="91"/>
      <c r="AW723" s="91"/>
      <c r="AX723" s="91"/>
      <c r="AY723" s="91"/>
    </row>
    <row r="724">
      <c r="A724" s="91"/>
      <c r="B724" s="91"/>
      <c r="C724" s="91"/>
      <c r="D724" s="91"/>
      <c r="E724" s="91"/>
      <c r="F724" s="91"/>
      <c r="G724" s="91"/>
      <c r="H724" s="93"/>
      <c r="I724" s="91"/>
      <c r="J724" s="91"/>
      <c r="K724" s="91"/>
      <c r="L724" s="91"/>
      <c r="M724" s="91"/>
      <c r="N724" s="91"/>
      <c r="O724" s="91"/>
      <c r="P724" s="91"/>
      <c r="Q724" s="91"/>
      <c r="R724" s="91"/>
      <c r="S724" s="91"/>
      <c r="T724" s="91"/>
      <c r="U724" s="91"/>
      <c r="V724" s="91"/>
      <c r="W724" s="91"/>
      <c r="X724" s="91"/>
      <c r="Y724" s="91"/>
      <c r="Z724" s="93"/>
      <c r="AA724" s="91"/>
      <c r="AB724" s="91"/>
      <c r="AC724" s="91"/>
      <c r="AD724" s="91"/>
      <c r="AE724" s="91"/>
      <c r="AF724" s="128"/>
      <c r="AG724" s="93"/>
      <c r="AH724" s="91"/>
      <c r="AI724" s="91"/>
      <c r="AJ724" s="91"/>
      <c r="AK724" s="91"/>
      <c r="AL724" s="91"/>
      <c r="AM724" s="91"/>
      <c r="AN724" s="91"/>
      <c r="AO724" s="91"/>
      <c r="AP724" s="91"/>
      <c r="AQ724" s="91"/>
      <c r="AR724" s="91"/>
      <c r="AS724" s="91"/>
      <c r="AT724" s="91"/>
      <c r="AU724" s="91"/>
      <c r="AV724" s="91"/>
      <c r="AW724" s="91"/>
      <c r="AX724" s="91"/>
      <c r="AY724" s="91"/>
    </row>
    <row r="725">
      <c r="A725" s="91"/>
      <c r="B725" s="91"/>
      <c r="C725" s="91"/>
      <c r="D725" s="91"/>
      <c r="E725" s="91"/>
      <c r="F725" s="91"/>
      <c r="G725" s="91"/>
      <c r="H725" s="93"/>
      <c r="I725" s="91"/>
      <c r="J725" s="91"/>
      <c r="K725" s="91"/>
      <c r="L725" s="91"/>
      <c r="M725" s="91"/>
      <c r="N725" s="91"/>
      <c r="O725" s="91"/>
      <c r="P725" s="91"/>
      <c r="Q725" s="91"/>
      <c r="R725" s="91"/>
      <c r="S725" s="91"/>
      <c r="T725" s="91"/>
      <c r="U725" s="91"/>
      <c r="V725" s="91"/>
      <c r="W725" s="91"/>
      <c r="X725" s="91"/>
      <c r="Y725" s="91"/>
      <c r="Z725" s="93"/>
      <c r="AA725" s="91"/>
      <c r="AB725" s="91"/>
      <c r="AC725" s="91"/>
      <c r="AD725" s="91"/>
      <c r="AE725" s="91"/>
      <c r="AF725" s="128"/>
      <c r="AG725" s="93"/>
      <c r="AH725" s="91"/>
      <c r="AI725" s="91"/>
      <c r="AJ725" s="91"/>
      <c r="AK725" s="91"/>
      <c r="AL725" s="91"/>
      <c r="AM725" s="91"/>
      <c r="AN725" s="91"/>
      <c r="AO725" s="91"/>
      <c r="AP725" s="91"/>
      <c r="AQ725" s="91"/>
      <c r="AR725" s="91"/>
      <c r="AS725" s="91"/>
      <c r="AT725" s="91"/>
      <c r="AU725" s="91"/>
      <c r="AV725" s="91"/>
      <c r="AW725" s="91"/>
      <c r="AX725" s="91"/>
      <c r="AY725" s="91"/>
    </row>
    <row r="726">
      <c r="A726" s="91"/>
      <c r="B726" s="91"/>
      <c r="C726" s="91"/>
      <c r="D726" s="91"/>
      <c r="E726" s="91"/>
      <c r="F726" s="91"/>
      <c r="G726" s="91"/>
      <c r="H726" s="93"/>
      <c r="I726" s="91"/>
      <c r="J726" s="91"/>
      <c r="K726" s="91"/>
      <c r="L726" s="91"/>
      <c r="M726" s="91"/>
      <c r="N726" s="91"/>
      <c r="O726" s="91"/>
      <c r="P726" s="91"/>
      <c r="Q726" s="91"/>
      <c r="R726" s="91"/>
      <c r="S726" s="91"/>
      <c r="T726" s="91"/>
      <c r="U726" s="91"/>
      <c r="V726" s="91"/>
      <c r="W726" s="91"/>
      <c r="X726" s="91"/>
      <c r="Y726" s="91"/>
      <c r="Z726" s="93"/>
      <c r="AA726" s="91"/>
      <c r="AB726" s="91"/>
      <c r="AC726" s="91"/>
      <c r="AD726" s="91"/>
      <c r="AE726" s="91"/>
      <c r="AF726" s="128"/>
      <c r="AG726" s="93"/>
      <c r="AH726" s="91"/>
      <c r="AI726" s="91"/>
      <c r="AJ726" s="91"/>
      <c r="AK726" s="91"/>
      <c r="AL726" s="91"/>
      <c r="AM726" s="91"/>
      <c r="AN726" s="91"/>
      <c r="AO726" s="91"/>
      <c r="AP726" s="91"/>
      <c r="AQ726" s="91"/>
      <c r="AR726" s="91"/>
      <c r="AS726" s="91"/>
      <c r="AT726" s="91"/>
      <c r="AU726" s="91"/>
      <c r="AV726" s="91"/>
      <c r="AW726" s="91"/>
      <c r="AX726" s="91"/>
      <c r="AY726" s="91"/>
    </row>
    <row r="727">
      <c r="A727" s="91"/>
      <c r="B727" s="91"/>
      <c r="C727" s="91"/>
      <c r="D727" s="91"/>
      <c r="E727" s="91"/>
      <c r="F727" s="91"/>
      <c r="G727" s="91"/>
      <c r="H727" s="93"/>
      <c r="I727" s="91"/>
      <c r="J727" s="91"/>
      <c r="K727" s="91"/>
      <c r="L727" s="91"/>
      <c r="M727" s="91"/>
      <c r="N727" s="91"/>
      <c r="O727" s="91"/>
      <c r="P727" s="91"/>
      <c r="Q727" s="91"/>
      <c r="R727" s="91"/>
      <c r="S727" s="91"/>
      <c r="T727" s="91"/>
      <c r="U727" s="91"/>
      <c r="V727" s="91"/>
      <c r="W727" s="91"/>
      <c r="X727" s="91"/>
      <c r="Y727" s="91"/>
      <c r="Z727" s="93"/>
      <c r="AA727" s="91"/>
      <c r="AB727" s="91"/>
      <c r="AC727" s="91"/>
      <c r="AD727" s="91"/>
      <c r="AE727" s="91"/>
      <c r="AF727" s="128"/>
      <c r="AG727" s="93"/>
      <c r="AH727" s="91"/>
      <c r="AI727" s="91"/>
      <c r="AJ727" s="91"/>
      <c r="AK727" s="91"/>
      <c r="AL727" s="91"/>
      <c r="AM727" s="91"/>
      <c r="AN727" s="91"/>
      <c r="AO727" s="91"/>
      <c r="AP727" s="91"/>
      <c r="AQ727" s="91"/>
      <c r="AR727" s="91"/>
      <c r="AS727" s="91"/>
      <c r="AT727" s="91"/>
      <c r="AU727" s="91"/>
      <c r="AV727" s="91"/>
      <c r="AW727" s="91"/>
      <c r="AX727" s="91"/>
      <c r="AY727" s="91"/>
    </row>
    <row r="728">
      <c r="A728" s="91"/>
      <c r="B728" s="91"/>
      <c r="C728" s="91"/>
      <c r="D728" s="91"/>
      <c r="E728" s="91"/>
      <c r="F728" s="91"/>
      <c r="G728" s="91"/>
      <c r="H728" s="93"/>
      <c r="I728" s="91"/>
      <c r="J728" s="91"/>
      <c r="K728" s="91"/>
      <c r="L728" s="91"/>
      <c r="M728" s="91"/>
      <c r="N728" s="91"/>
      <c r="O728" s="91"/>
      <c r="P728" s="91"/>
      <c r="Q728" s="91"/>
      <c r="R728" s="91"/>
      <c r="S728" s="91"/>
      <c r="T728" s="91"/>
      <c r="U728" s="91"/>
      <c r="V728" s="91"/>
      <c r="W728" s="91"/>
      <c r="X728" s="91"/>
      <c r="Y728" s="91"/>
      <c r="Z728" s="93"/>
      <c r="AA728" s="91"/>
      <c r="AB728" s="91"/>
      <c r="AC728" s="91"/>
      <c r="AD728" s="91"/>
      <c r="AE728" s="91"/>
      <c r="AF728" s="128"/>
      <c r="AG728" s="93"/>
      <c r="AH728" s="91"/>
      <c r="AI728" s="91"/>
      <c r="AJ728" s="91"/>
      <c r="AK728" s="91"/>
      <c r="AL728" s="91"/>
      <c r="AM728" s="91"/>
      <c r="AN728" s="91"/>
      <c r="AO728" s="91"/>
      <c r="AP728" s="91"/>
      <c r="AQ728" s="91"/>
      <c r="AR728" s="91"/>
      <c r="AS728" s="91"/>
      <c r="AT728" s="91"/>
      <c r="AU728" s="91"/>
      <c r="AV728" s="91"/>
      <c r="AW728" s="91"/>
      <c r="AX728" s="91"/>
      <c r="AY728" s="91"/>
    </row>
    <row r="729">
      <c r="A729" s="91"/>
      <c r="B729" s="91"/>
      <c r="C729" s="91"/>
      <c r="D729" s="91"/>
      <c r="E729" s="91"/>
      <c r="F729" s="91"/>
      <c r="G729" s="91"/>
      <c r="H729" s="93"/>
      <c r="I729" s="91"/>
      <c r="J729" s="91"/>
      <c r="K729" s="91"/>
      <c r="L729" s="91"/>
      <c r="M729" s="91"/>
      <c r="N729" s="91"/>
      <c r="O729" s="91"/>
      <c r="P729" s="91"/>
      <c r="Q729" s="91"/>
      <c r="R729" s="91"/>
      <c r="S729" s="91"/>
      <c r="T729" s="91"/>
      <c r="U729" s="91"/>
      <c r="V729" s="91"/>
      <c r="W729" s="91"/>
      <c r="X729" s="91"/>
      <c r="Y729" s="91"/>
      <c r="Z729" s="93"/>
      <c r="AA729" s="91"/>
      <c r="AB729" s="91"/>
      <c r="AC729" s="91"/>
      <c r="AD729" s="91"/>
      <c r="AE729" s="91"/>
      <c r="AF729" s="128"/>
      <c r="AG729" s="93"/>
      <c r="AH729" s="91"/>
      <c r="AI729" s="91"/>
      <c r="AJ729" s="91"/>
      <c r="AK729" s="91"/>
      <c r="AL729" s="91"/>
      <c r="AM729" s="91"/>
      <c r="AN729" s="91"/>
      <c r="AO729" s="91"/>
      <c r="AP729" s="91"/>
      <c r="AQ729" s="91"/>
      <c r="AR729" s="91"/>
      <c r="AS729" s="91"/>
      <c r="AT729" s="91"/>
      <c r="AU729" s="91"/>
      <c r="AV729" s="91"/>
      <c r="AW729" s="91"/>
      <c r="AX729" s="91"/>
      <c r="AY729" s="91"/>
    </row>
    <row r="730">
      <c r="A730" s="91"/>
      <c r="B730" s="91"/>
      <c r="C730" s="91"/>
      <c r="D730" s="91"/>
      <c r="E730" s="91"/>
      <c r="F730" s="91"/>
      <c r="G730" s="91"/>
      <c r="H730" s="93"/>
      <c r="I730" s="91"/>
      <c r="J730" s="91"/>
      <c r="K730" s="91"/>
      <c r="L730" s="91"/>
      <c r="M730" s="91"/>
      <c r="N730" s="91"/>
      <c r="O730" s="91"/>
      <c r="P730" s="91"/>
      <c r="Q730" s="91"/>
      <c r="R730" s="91"/>
      <c r="S730" s="91"/>
      <c r="T730" s="91"/>
      <c r="U730" s="91"/>
      <c r="V730" s="91"/>
      <c r="W730" s="91"/>
      <c r="X730" s="91"/>
      <c r="Y730" s="91"/>
      <c r="Z730" s="93"/>
      <c r="AA730" s="91"/>
      <c r="AB730" s="91"/>
      <c r="AC730" s="91"/>
      <c r="AD730" s="91"/>
      <c r="AE730" s="91"/>
      <c r="AF730" s="128"/>
      <c r="AG730" s="93"/>
      <c r="AH730" s="91"/>
      <c r="AI730" s="91"/>
      <c r="AJ730" s="91"/>
      <c r="AK730" s="91"/>
      <c r="AL730" s="91"/>
      <c r="AM730" s="91"/>
      <c r="AN730" s="91"/>
      <c r="AO730" s="91"/>
      <c r="AP730" s="91"/>
      <c r="AQ730" s="91"/>
      <c r="AR730" s="91"/>
      <c r="AS730" s="91"/>
      <c r="AT730" s="91"/>
      <c r="AU730" s="91"/>
      <c r="AV730" s="91"/>
      <c r="AW730" s="91"/>
      <c r="AX730" s="91"/>
      <c r="AY730" s="91"/>
    </row>
    <row r="731">
      <c r="A731" s="91"/>
      <c r="B731" s="91"/>
      <c r="C731" s="91"/>
      <c r="D731" s="91"/>
      <c r="E731" s="91"/>
      <c r="F731" s="91"/>
      <c r="G731" s="91"/>
      <c r="H731" s="93"/>
      <c r="I731" s="91"/>
      <c r="J731" s="91"/>
      <c r="K731" s="91"/>
      <c r="L731" s="91"/>
      <c r="M731" s="91"/>
      <c r="N731" s="91"/>
      <c r="O731" s="91"/>
      <c r="P731" s="91"/>
      <c r="Q731" s="91"/>
      <c r="R731" s="91"/>
      <c r="S731" s="91"/>
      <c r="T731" s="91"/>
      <c r="U731" s="91"/>
      <c r="V731" s="91"/>
      <c r="W731" s="91"/>
      <c r="X731" s="91"/>
      <c r="Y731" s="91"/>
      <c r="Z731" s="93"/>
      <c r="AA731" s="91"/>
      <c r="AB731" s="91"/>
      <c r="AC731" s="91"/>
      <c r="AD731" s="91"/>
      <c r="AE731" s="91"/>
      <c r="AF731" s="128"/>
      <c r="AG731" s="93"/>
      <c r="AH731" s="91"/>
      <c r="AI731" s="91"/>
      <c r="AJ731" s="91"/>
      <c r="AK731" s="91"/>
      <c r="AL731" s="91"/>
      <c r="AM731" s="91"/>
      <c r="AN731" s="91"/>
      <c r="AO731" s="91"/>
      <c r="AP731" s="91"/>
      <c r="AQ731" s="91"/>
      <c r="AR731" s="91"/>
      <c r="AS731" s="91"/>
      <c r="AT731" s="91"/>
      <c r="AU731" s="91"/>
      <c r="AV731" s="91"/>
      <c r="AW731" s="91"/>
      <c r="AX731" s="91"/>
      <c r="AY731" s="91"/>
    </row>
    <row r="732">
      <c r="A732" s="91"/>
      <c r="B732" s="91"/>
      <c r="C732" s="91"/>
      <c r="D732" s="91"/>
      <c r="E732" s="91"/>
      <c r="F732" s="91"/>
      <c r="G732" s="91"/>
      <c r="H732" s="93"/>
      <c r="I732" s="91"/>
      <c r="J732" s="91"/>
      <c r="K732" s="91"/>
      <c r="L732" s="91"/>
      <c r="M732" s="91"/>
      <c r="N732" s="91"/>
      <c r="O732" s="91"/>
      <c r="P732" s="91"/>
      <c r="Q732" s="91"/>
      <c r="R732" s="91"/>
      <c r="S732" s="91"/>
      <c r="T732" s="91"/>
      <c r="U732" s="91"/>
      <c r="V732" s="91"/>
      <c r="W732" s="91"/>
      <c r="X732" s="91"/>
      <c r="Y732" s="91"/>
      <c r="Z732" s="93"/>
      <c r="AA732" s="91"/>
      <c r="AB732" s="91"/>
      <c r="AC732" s="91"/>
      <c r="AD732" s="91"/>
      <c r="AE732" s="91"/>
      <c r="AF732" s="128"/>
      <c r="AG732" s="93"/>
      <c r="AH732" s="91"/>
      <c r="AI732" s="91"/>
      <c r="AJ732" s="91"/>
      <c r="AK732" s="91"/>
      <c r="AL732" s="91"/>
      <c r="AM732" s="91"/>
      <c r="AN732" s="91"/>
      <c r="AO732" s="91"/>
      <c r="AP732" s="91"/>
      <c r="AQ732" s="91"/>
      <c r="AR732" s="91"/>
      <c r="AS732" s="91"/>
      <c r="AT732" s="91"/>
      <c r="AU732" s="91"/>
      <c r="AV732" s="91"/>
      <c r="AW732" s="91"/>
      <c r="AX732" s="91"/>
      <c r="AY732" s="91"/>
    </row>
    <row r="733">
      <c r="A733" s="91"/>
      <c r="B733" s="91"/>
      <c r="C733" s="91"/>
      <c r="D733" s="91"/>
      <c r="E733" s="91"/>
      <c r="F733" s="91"/>
      <c r="G733" s="91"/>
      <c r="H733" s="93"/>
      <c r="I733" s="91"/>
      <c r="J733" s="91"/>
      <c r="K733" s="91"/>
      <c r="L733" s="91"/>
      <c r="M733" s="91"/>
      <c r="N733" s="91"/>
      <c r="O733" s="91"/>
      <c r="P733" s="91"/>
      <c r="Q733" s="91"/>
      <c r="R733" s="91"/>
      <c r="S733" s="91"/>
      <c r="T733" s="91"/>
      <c r="U733" s="91"/>
      <c r="V733" s="91"/>
      <c r="W733" s="91"/>
      <c r="X733" s="91"/>
      <c r="Y733" s="91"/>
      <c r="Z733" s="93"/>
      <c r="AA733" s="91"/>
      <c r="AB733" s="91"/>
      <c r="AC733" s="91"/>
      <c r="AD733" s="91"/>
      <c r="AE733" s="91"/>
      <c r="AF733" s="128"/>
      <c r="AG733" s="93"/>
      <c r="AH733" s="91"/>
      <c r="AI733" s="91"/>
      <c r="AJ733" s="91"/>
      <c r="AK733" s="91"/>
      <c r="AL733" s="91"/>
      <c r="AM733" s="91"/>
      <c r="AN733" s="91"/>
      <c r="AO733" s="91"/>
      <c r="AP733" s="91"/>
      <c r="AQ733" s="91"/>
      <c r="AR733" s="91"/>
      <c r="AS733" s="91"/>
      <c r="AT733" s="91"/>
      <c r="AU733" s="91"/>
      <c r="AV733" s="91"/>
      <c r="AW733" s="91"/>
      <c r="AX733" s="91"/>
      <c r="AY733" s="91"/>
    </row>
    <row r="734">
      <c r="A734" s="91"/>
      <c r="B734" s="91"/>
      <c r="C734" s="91"/>
      <c r="D734" s="91"/>
      <c r="E734" s="91"/>
      <c r="F734" s="91"/>
      <c r="G734" s="91"/>
      <c r="H734" s="93"/>
      <c r="I734" s="91"/>
      <c r="J734" s="91"/>
      <c r="K734" s="91"/>
      <c r="L734" s="91"/>
      <c r="M734" s="91"/>
      <c r="N734" s="91"/>
      <c r="O734" s="91"/>
      <c r="P734" s="91"/>
      <c r="Q734" s="91"/>
      <c r="R734" s="91"/>
      <c r="S734" s="91"/>
      <c r="T734" s="91"/>
      <c r="U734" s="91"/>
      <c r="V734" s="91"/>
      <c r="W734" s="91"/>
      <c r="X734" s="91"/>
      <c r="Y734" s="91"/>
      <c r="Z734" s="93"/>
      <c r="AA734" s="91"/>
      <c r="AB734" s="91"/>
      <c r="AC734" s="91"/>
      <c r="AD734" s="91"/>
      <c r="AE734" s="91"/>
      <c r="AF734" s="128"/>
      <c r="AG734" s="93"/>
      <c r="AH734" s="91"/>
      <c r="AI734" s="91"/>
      <c r="AJ734" s="91"/>
      <c r="AK734" s="91"/>
      <c r="AL734" s="91"/>
      <c r="AM734" s="91"/>
      <c r="AN734" s="91"/>
      <c r="AO734" s="91"/>
      <c r="AP734" s="91"/>
      <c r="AQ734" s="91"/>
      <c r="AR734" s="91"/>
      <c r="AS734" s="91"/>
      <c r="AT734" s="91"/>
      <c r="AU734" s="91"/>
      <c r="AV734" s="91"/>
      <c r="AW734" s="91"/>
      <c r="AX734" s="91"/>
      <c r="AY734" s="91"/>
    </row>
    <row r="735">
      <c r="A735" s="91"/>
      <c r="B735" s="91"/>
      <c r="C735" s="91"/>
      <c r="D735" s="91"/>
      <c r="E735" s="91"/>
      <c r="F735" s="91"/>
      <c r="G735" s="91"/>
      <c r="H735" s="93"/>
      <c r="I735" s="91"/>
      <c r="J735" s="91"/>
      <c r="K735" s="91"/>
      <c r="L735" s="91"/>
      <c r="M735" s="91"/>
      <c r="N735" s="91"/>
      <c r="O735" s="91"/>
      <c r="P735" s="91"/>
      <c r="Q735" s="91"/>
      <c r="R735" s="91"/>
      <c r="S735" s="91"/>
      <c r="T735" s="91"/>
      <c r="U735" s="91"/>
      <c r="V735" s="91"/>
      <c r="W735" s="91"/>
      <c r="X735" s="91"/>
      <c r="Y735" s="91"/>
      <c r="Z735" s="93"/>
      <c r="AA735" s="91"/>
      <c r="AB735" s="91"/>
      <c r="AC735" s="91"/>
      <c r="AD735" s="91"/>
      <c r="AE735" s="91"/>
      <c r="AF735" s="128"/>
      <c r="AG735" s="93"/>
      <c r="AH735" s="91"/>
      <c r="AI735" s="91"/>
      <c r="AJ735" s="91"/>
      <c r="AK735" s="91"/>
      <c r="AL735" s="91"/>
      <c r="AM735" s="91"/>
      <c r="AN735" s="91"/>
      <c r="AO735" s="91"/>
      <c r="AP735" s="91"/>
      <c r="AQ735" s="91"/>
      <c r="AR735" s="91"/>
      <c r="AS735" s="91"/>
      <c r="AT735" s="91"/>
      <c r="AU735" s="91"/>
      <c r="AV735" s="91"/>
      <c r="AW735" s="91"/>
      <c r="AX735" s="91"/>
      <c r="AY735" s="91"/>
    </row>
    <row r="736">
      <c r="A736" s="91"/>
      <c r="B736" s="91"/>
      <c r="C736" s="91"/>
      <c r="D736" s="91"/>
      <c r="E736" s="91"/>
      <c r="F736" s="91"/>
      <c r="G736" s="91"/>
      <c r="H736" s="93"/>
      <c r="I736" s="91"/>
      <c r="J736" s="91"/>
      <c r="K736" s="91"/>
      <c r="L736" s="91"/>
      <c r="M736" s="91"/>
      <c r="N736" s="91"/>
      <c r="O736" s="91"/>
      <c r="P736" s="91"/>
      <c r="Q736" s="91"/>
      <c r="R736" s="91"/>
      <c r="S736" s="91"/>
      <c r="T736" s="91"/>
      <c r="U736" s="91"/>
      <c r="V736" s="91"/>
      <c r="W736" s="91"/>
      <c r="X736" s="91"/>
      <c r="Y736" s="91"/>
      <c r="Z736" s="93"/>
      <c r="AA736" s="91"/>
      <c r="AB736" s="91"/>
      <c r="AC736" s="91"/>
      <c r="AD736" s="91"/>
      <c r="AE736" s="91"/>
      <c r="AF736" s="128"/>
      <c r="AG736" s="93"/>
      <c r="AH736" s="91"/>
      <c r="AI736" s="91"/>
      <c r="AJ736" s="91"/>
      <c r="AK736" s="91"/>
      <c r="AL736" s="91"/>
      <c r="AM736" s="91"/>
      <c r="AN736" s="91"/>
      <c r="AO736" s="91"/>
      <c r="AP736" s="91"/>
      <c r="AQ736" s="91"/>
      <c r="AR736" s="91"/>
      <c r="AS736" s="91"/>
      <c r="AT736" s="91"/>
      <c r="AU736" s="91"/>
      <c r="AV736" s="91"/>
      <c r="AW736" s="91"/>
      <c r="AX736" s="91"/>
      <c r="AY736" s="91"/>
    </row>
    <row r="737">
      <c r="A737" s="91"/>
      <c r="B737" s="91"/>
      <c r="C737" s="91"/>
      <c r="D737" s="91"/>
      <c r="E737" s="91"/>
      <c r="F737" s="91"/>
      <c r="G737" s="91"/>
      <c r="H737" s="93"/>
      <c r="I737" s="91"/>
      <c r="J737" s="91"/>
      <c r="K737" s="91"/>
      <c r="L737" s="91"/>
      <c r="M737" s="91"/>
      <c r="N737" s="91"/>
      <c r="O737" s="91"/>
      <c r="P737" s="91"/>
      <c r="Q737" s="91"/>
      <c r="R737" s="91"/>
      <c r="S737" s="91"/>
      <c r="T737" s="91"/>
      <c r="U737" s="91"/>
      <c r="V737" s="91"/>
      <c r="W737" s="91"/>
      <c r="X737" s="91"/>
      <c r="Y737" s="91"/>
      <c r="Z737" s="93"/>
      <c r="AA737" s="91"/>
      <c r="AB737" s="91"/>
      <c r="AC737" s="91"/>
      <c r="AD737" s="91"/>
      <c r="AE737" s="91"/>
      <c r="AF737" s="128"/>
      <c r="AG737" s="93"/>
      <c r="AH737" s="91"/>
      <c r="AI737" s="91"/>
      <c r="AJ737" s="91"/>
      <c r="AK737" s="91"/>
      <c r="AL737" s="91"/>
      <c r="AM737" s="91"/>
      <c r="AN737" s="91"/>
      <c r="AO737" s="91"/>
      <c r="AP737" s="91"/>
      <c r="AQ737" s="91"/>
      <c r="AR737" s="91"/>
      <c r="AS737" s="91"/>
      <c r="AT737" s="91"/>
      <c r="AU737" s="91"/>
      <c r="AV737" s="91"/>
      <c r="AW737" s="91"/>
      <c r="AX737" s="91"/>
      <c r="AY737" s="91"/>
    </row>
    <row r="738">
      <c r="A738" s="91"/>
      <c r="B738" s="91"/>
      <c r="C738" s="91"/>
      <c r="D738" s="91"/>
      <c r="E738" s="91"/>
      <c r="F738" s="91"/>
      <c r="G738" s="91"/>
      <c r="H738" s="93"/>
      <c r="I738" s="91"/>
      <c r="J738" s="91"/>
      <c r="K738" s="91"/>
      <c r="L738" s="91"/>
      <c r="M738" s="91"/>
      <c r="N738" s="91"/>
      <c r="O738" s="91"/>
      <c r="P738" s="91"/>
      <c r="Q738" s="91"/>
      <c r="R738" s="91"/>
      <c r="S738" s="91"/>
      <c r="T738" s="91"/>
      <c r="U738" s="91"/>
      <c r="V738" s="91"/>
      <c r="W738" s="91"/>
      <c r="X738" s="91"/>
      <c r="Y738" s="91"/>
      <c r="Z738" s="93"/>
      <c r="AA738" s="91"/>
      <c r="AB738" s="91"/>
      <c r="AC738" s="91"/>
      <c r="AD738" s="91"/>
      <c r="AE738" s="91"/>
      <c r="AF738" s="128"/>
      <c r="AG738" s="93"/>
      <c r="AH738" s="91"/>
      <c r="AI738" s="91"/>
      <c r="AJ738" s="91"/>
      <c r="AK738" s="91"/>
      <c r="AL738" s="91"/>
      <c r="AM738" s="91"/>
      <c r="AN738" s="91"/>
      <c r="AO738" s="91"/>
      <c r="AP738" s="91"/>
      <c r="AQ738" s="91"/>
      <c r="AR738" s="91"/>
      <c r="AS738" s="91"/>
      <c r="AT738" s="91"/>
      <c r="AU738" s="91"/>
      <c r="AV738" s="91"/>
      <c r="AW738" s="91"/>
      <c r="AX738" s="91"/>
      <c r="AY738" s="91"/>
    </row>
    <row r="739">
      <c r="A739" s="91"/>
      <c r="B739" s="91"/>
      <c r="C739" s="91"/>
      <c r="D739" s="91"/>
      <c r="E739" s="91"/>
      <c r="F739" s="91"/>
      <c r="G739" s="91"/>
      <c r="H739" s="93"/>
      <c r="I739" s="91"/>
      <c r="J739" s="91"/>
      <c r="K739" s="91"/>
      <c r="L739" s="91"/>
      <c r="M739" s="91"/>
      <c r="N739" s="91"/>
      <c r="O739" s="91"/>
      <c r="P739" s="91"/>
      <c r="Q739" s="91"/>
      <c r="R739" s="91"/>
      <c r="S739" s="91"/>
      <c r="T739" s="91"/>
      <c r="U739" s="91"/>
      <c r="V739" s="91"/>
      <c r="W739" s="91"/>
      <c r="X739" s="91"/>
      <c r="Y739" s="91"/>
      <c r="Z739" s="93"/>
      <c r="AA739" s="91"/>
      <c r="AB739" s="91"/>
      <c r="AC739" s="91"/>
      <c r="AD739" s="91"/>
      <c r="AE739" s="91"/>
      <c r="AF739" s="128"/>
      <c r="AG739" s="93"/>
      <c r="AH739" s="91"/>
      <c r="AI739" s="91"/>
      <c r="AJ739" s="91"/>
      <c r="AK739" s="91"/>
      <c r="AL739" s="91"/>
      <c r="AM739" s="91"/>
      <c r="AN739" s="91"/>
      <c r="AO739" s="91"/>
      <c r="AP739" s="91"/>
      <c r="AQ739" s="91"/>
      <c r="AR739" s="91"/>
      <c r="AS739" s="91"/>
      <c r="AT739" s="91"/>
      <c r="AU739" s="91"/>
      <c r="AV739" s="91"/>
      <c r="AW739" s="91"/>
      <c r="AX739" s="91"/>
      <c r="AY739" s="91"/>
    </row>
    <row r="740">
      <c r="A740" s="91"/>
      <c r="B740" s="91"/>
      <c r="C740" s="91"/>
      <c r="D740" s="91"/>
      <c r="E740" s="91"/>
      <c r="F740" s="91"/>
      <c r="G740" s="91"/>
      <c r="H740" s="93"/>
      <c r="I740" s="91"/>
      <c r="J740" s="91"/>
      <c r="K740" s="91"/>
      <c r="L740" s="91"/>
      <c r="M740" s="91"/>
      <c r="N740" s="91"/>
      <c r="O740" s="91"/>
      <c r="P740" s="91"/>
      <c r="Q740" s="91"/>
      <c r="R740" s="91"/>
      <c r="S740" s="91"/>
      <c r="T740" s="91"/>
      <c r="U740" s="91"/>
      <c r="V740" s="91"/>
      <c r="W740" s="91"/>
      <c r="X740" s="91"/>
      <c r="Y740" s="91"/>
      <c r="Z740" s="93"/>
      <c r="AA740" s="91"/>
      <c r="AB740" s="91"/>
      <c r="AC740" s="91"/>
      <c r="AD740" s="91"/>
      <c r="AE740" s="91"/>
      <c r="AF740" s="128"/>
      <c r="AG740" s="93"/>
      <c r="AH740" s="91"/>
      <c r="AI740" s="91"/>
      <c r="AJ740" s="91"/>
      <c r="AK740" s="91"/>
      <c r="AL740" s="91"/>
      <c r="AM740" s="91"/>
      <c r="AN740" s="91"/>
      <c r="AO740" s="91"/>
      <c r="AP740" s="91"/>
      <c r="AQ740" s="91"/>
      <c r="AR740" s="91"/>
      <c r="AS740" s="91"/>
      <c r="AT740" s="91"/>
      <c r="AU740" s="91"/>
      <c r="AV740" s="91"/>
      <c r="AW740" s="91"/>
      <c r="AX740" s="91"/>
      <c r="AY740" s="91"/>
    </row>
    <row r="741">
      <c r="A741" s="91"/>
      <c r="B741" s="91"/>
      <c r="C741" s="91"/>
      <c r="D741" s="91"/>
      <c r="E741" s="91"/>
      <c r="F741" s="91"/>
      <c r="G741" s="91"/>
      <c r="H741" s="93"/>
      <c r="I741" s="91"/>
      <c r="J741" s="91"/>
      <c r="K741" s="91"/>
      <c r="L741" s="91"/>
      <c r="M741" s="91"/>
      <c r="N741" s="91"/>
      <c r="O741" s="91"/>
      <c r="P741" s="91"/>
      <c r="Q741" s="91"/>
      <c r="R741" s="91"/>
      <c r="S741" s="91"/>
      <c r="T741" s="91"/>
      <c r="U741" s="91"/>
      <c r="V741" s="91"/>
      <c r="W741" s="91"/>
      <c r="X741" s="91"/>
      <c r="Y741" s="91"/>
      <c r="Z741" s="93"/>
      <c r="AA741" s="91"/>
      <c r="AB741" s="91"/>
      <c r="AC741" s="91"/>
      <c r="AD741" s="91"/>
      <c r="AE741" s="91"/>
      <c r="AF741" s="128"/>
      <c r="AG741" s="93"/>
      <c r="AH741" s="91"/>
      <c r="AI741" s="91"/>
      <c r="AJ741" s="91"/>
      <c r="AK741" s="91"/>
      <c r="AL741" s="91"/>
      <c r="AM741" s="91"/>
      <c r="AN741" s="91"/>
      <c r="AO741" s="91"/>
      <c r="AP741" s="91"/>
      <c r="AQ741" s="91"/>
      <c r="AR741" s="91"/>
      <c r="AS741" s="91"/>
      <c r="AT741" s="91"/>
      <c r="AU741" s="91"/>
      <c r="AV741" s="91"/>
      <c r="AW741" s="91"/>
      <c r="AX741" s="91"/>
      <c r="AY741" s="91"/>
    </row>
    <row r="742">
      <c r="A742" s="91"/>
      <c r="B742" s="91"/>
      <c r="C742" s="91"/>
      <c r="D742" s="91"/>
      <c r="E742" s="91"/>
      <c r="F742" s="91"/>
      <c r="G742" s="91"/>
      <c r="H742" s="93"/>
      <c r="I742" s="91"/>
      <c r="J742" s="91"/>
      <c r="K742" s="91"/>
      <c r="L742" s="91"/>
      <c r="M742" s="91"/>
      <c r="N742" s="91"/>
      <c r="O742" s="91"/>
      <c r="P742" s="91"/>
      <c r="Q742" s="91"/>
      <c r="R742" s="91"/>
      <c r="S742" s="91"/>
      <c r="T742" s="91"/>
      <c r="U742" s="91"/>
      <c r="V742" s="91"/>
      <c r="W742" s="91"/>
      <c r="X742" s="91"/>
      <c r="Y742" s="91"/>
      <c r="Z742" s="93"/>
      <c r="AA742" s="91"/>
      <c r="AB742" s="91"/>
      <c r="AC742" s="91"/>
      <c r="AD742" s="91"/>
      <c r="AE742" s="91"/>
      <c r="AF742" s="128"/>
      <c r="AG742" s="93"/>
      <c r="AH742" s="91"/>
      <c r="AI742" s="91"/>
      <c r="AJ742" s="91"/>
      <c r="AK742" s="91"/>
      <c r="AL742" s="91"/>
      <c r="AM742" s="91"/>
      <c r="AN742" s="91"/>
      <c r="AO742" s="91"/>
      <c r="AP742" s="91"/>
      <c r="AQ742" s="91"/>
      <c r="AR742" s="91"/>
      <c r="AS742" s="91"/>
      <c r="AT742" s="91"/>
      <c r="AU742" s="91"/>
      <c r="AV742" s="91"/>
      <c r="AW742" s="91"/>
      <c r="AX742" s="91"/>
      <c r="AY742" s="91"/>
    </row>
    <row r="743">
      <c r="A743" s="91"/>
      <c r="B743" s="91"/>
      <c r="C743" s="91"/>
      <c r="D743" s="91"/>
      <c r="E743" s="91"/>
      <c r="F743" s="91"/>
      <c r="G743" s="91"/>
      <c r="H743" s="93"/>
      <c r="I743" s="91"/>
      <c r="J743" s="91"/>
      <c r="K743" s="91"/>
      <c r="L743" s="91"/>
      <c r="M743" s="91"/>
      <c r="N743" s="91"/>
      <c r="O743" s="91"/>
      <c r="P743" s="91"/>
      <c r="Q743" s="91"/>
      <c r="R743" s="91"/>
      <c r="S743" s="91"/>
      <c r="T743" s="91"/>
      <c r="U743" s="91"/>
      <c r="V743" s="91"/>
      <c r="W743" s="91"/>
      <c r="X743" s="91"/>
      <c r="Y743" s="91"/>
      <c r="Z743" s="93"/>
      <c r="AA743" s="91"/>
      <c r="AB743" s="91"/>
      <c r="AC743" s="91"/>
      <c r="AD743" s="91"/>
      <c r="AE743" s="91"/>
      <c r="AF743" s="128"/>
      <c r="AG743" s="93"/>
      <c r="AH743" s="91"/>
      <c r="AI743" s="91"/>
      <c r="AJ743" s="91"/>
      <c r="AK743" s="91"/>
      <c r="AL743" s="91"/>
      <c r="AM743" s="91"/>
      <c r="AN743" s="91"/>
      <c r="AO743" s="91"/>
      <c r="AP743" s="91"/>
      <c r="AQ743" s="91"/>
      <c r="AR743" s="91"/>
      <c r="AS743" s="91"/>
      <c r="AT743" s="91"/>
      <c r="AU743" s="91"/>
      <c r="AV743" s="91"/>
      <c r="AW743" s="91"/>
      <c r="AX743" s="91"/>
      <c r="AY743" s="91"/>
    </row>
    <row r="744">
      <c r="A744" s="91"/>
      <c r="B744" s="91"/>
      <c r="C744" s="91"/>
      <c r="D744" s="91"/>
      <c r="E744" s="91"/>
      <c r="F744" s="91"/>
      <c r="G744" s="91"/>
      <c r="H744" s="93"/>
      <c r="I744" s="91"/>
      <c r="J744" s="91"/>
      <c r="K744" s="91"/>
      <c r="L744" s="91"/>
      <c r="M744" s="91"/>
      <c r="N744" s="91"/>
      <c r="O744" s="91"/>
      <c r="P744" s="91"/>
      <c r="Q744" s="91"/>
      <c r="R744" s="91"/>
      <c r="S744" s="91"/>
      <c r="T744" s="91"/>
      <c r="U744" s="91"/>
      <c r="V744" s="91"/>
      <c r="W744" s="91"/>
      <c r="X744" s="91"/>
      <c r="Y744" s="91"/>
      <c r="Z744" s="93"/>
      <c r="AA744" s="91"/>
      <c r="AB744" s="91"/>
      <c r="AC744" s="91"/>
      <c r="AD744" s="91"/>
      <c r="AE744" s="91"/>
      <c r="AF744" s="128"/>
      <c r="AG744" s="93"/>
      <c r="AH744" s="91"/>
      <c r="AI744" s="91"/>
      <c r="AJ744" s="91"/>
      <c r="AK744" s="91"/>
      <c r="AL744" s="91"/>
      <c r="AM744" s="91"/>
      <c r="AN744" s="91"/>
      <c r="AO744" s="91"/>
      <c r="AP744" s="91"/>
      <c r="AQ744" s="91"/>
      <c r="AR744" s="91"/>
      <c r="AS744" s="91"/>
      <c r="AT744" s="91"/>
      <c r="AU744" s="91"/>
      <c r="AV744" s="91"/>
      <c r="AW744" s="91"/>
      <c r="AX744" s="91"/>
      <c r="AY744" s="91"/>
    </row>
    <row r="745">
      <c r="A745" s="91"/>
      <c r="B745" s="91"/>
      <c r="C745" s="91"/>
      <c r="D745" s="91"/>
      <c r="E745" s="91"/>
      <c r="F745" s="91"/>
      <c r="G745" s="91"/>
      <c r="H745" s="93"/>
      <c r="I745" s="91"/>
      <c r="J745" s="91"/>
      <c r="K745" s="91"/>
      <c r="L745" s="91"/>
      <c r="M745" s="91"/>
      <c r="N745" s="91"/>
      <c r="O745" s="91"/>
      <c r="P745" s="91"/>
      <c r="Q745" s="91"/>
      <c r="R745" s="91"/>
      <c r="S745" s="91"/>
      <c r="T745" s="91"/>
      <c r="U745" s="91"/>
      <c r="V745" s="91"/>
      <c r="W745" s="91"/>
      <c r="X745" s="91"/>
      <c r="Y745" s="91"/>
      <c r="Z745" s="93"/>
      <c r="AA745" s="91"/>
      <c r="AB745" s="91"/>
      <c r="AC745" s="91"/>
      <c r="AD745" s="91"/>
      <c r="AE745" s="91"/>
      <c r="AF745" s="128"/>
      <c r="AG745" s="93"/>
      <c r="AH745" s="91"/>
      <c r="AI745" s="91"/>
      <c r="AJ745" s="91"/>
      <c r="AK745" s="91"/>
      <c r="AL745" s="91"/>
      <c r="AM745" s="91"/>
      <c r="AN745" s="91"/>
      <c r="AO745" s="91"/>
      <c r="AP745" s="91"/>
      <c r="AQ745" s="91"/>
      <c r="AR745" s="91"/>
      <c r="AS745" s="91"/>
      <c r="AT745" s="91"/>
      <c r="AU745" s="91"/>
      <c r="AV745" s="91"/>
      <c r="AW745" s="91"/>
      <c r="AX745" s="91"/>
      <c r="AY745" s="91"/>
    </row>
    <row r="746">
      <c r="A746" s="91"/>
      <c r="B746" s="91"/>
      <c r="C746" s="91"/>
      <c r="D746" s="91"/>
      <c r="E746" s="91"/>
      <c r="F746" s="91"/>
      <c r="G746" s="91"/>
      <c r="H746" s="93"/>
      <c r="I746" s="91"/>
      <c r="J746" s="91"/>
      <c r="K746" s="91"/>
      <c r="L746" s="91"/>
      <c r="M746" s="91"/>
      <c r="N746" s="91"/>
      <c r="O746" s="91"/>
      <c r="P746" s="91"/>
      <c r="Q746" s="91"/>
      <c r="R746" s="91"/>
      <c r="S746" s="91"/>
      <c r="T746" s="91"/>
      <c r="U746" s="91"/>
      <c r="V746" s="91"/>
      <c r="W746" s="91"/>
      <c r="X746" s="91"/>
      <c r="Y746" s="91"/>
      <c r="Z746" s="93"/>
      <c r="AA746" s="91"/>
      <c r="AB746" s="91"/>
      <c r="AC746" s="91"/>
      <c r="AD746" s="91"/>
      <c r="AE746" s="91"/>
      <c r="AF746" s="128"/>
      <c r="AG746" s="93"/>
      <c r="AH746" s="91"/>
      <c r="AI746" s="91"/>
      <c r="AJ746" s="91"/>
      <c r="AK746" s="91"/>
      <c r="AL746" s="91"/>
      <c r="AM746" s="91"/>
      <c r="AN746" s="91"/>
      <c r="AO746" s="91"/>
      <c r="AP746" s="91"/>
      <c r="AQ746" s="91"/>
      <c r="AR746" s="91"/>
      <c r="AS746" s="91"/>
      <c r="AT746" s="91"/>
      <c r="AU746" s="91"/>
      <c r="AV746" s="91"/>
      <c r="AW746" s="91"/>
      <c r="AX746" s="91"/>
      <c r="AY746" s="91"/>
    </row>
    <row r="747">
      <c r="A747" s="91"/>
      <c r="B747" s="91"/>
      <c r="C747" s="91"/>
      <c r="D747" s="91"/>
      <c r="E747" s="91"/>
      <c r="F747" s="91"/>
      <c r="G747" s="91"/>
      <c r="H747" s="93"/>
      <c r="I747" s="91"/>
      <c r="J747" s="91"/>
      <c r="K747" s="91"/>
      <c r="L747" s="91"/>
      <c r="M747" s="91"/>
      <c r="N747" s="91"/>
      <c r="O747" s="91"/>
      <c r="P747" s="91"/>
      <c r="Q747" s="91"/>
      <c r="R747" s="91"/>
      <c r="S747" s="91"/>
      <c r="T747" s="91"/>
      <c r="U747" s="91"/>
      <c r="V747" s="91"/>
      <c r="W747" s="91"/>
      <c r="X747" s="91"/>
      <c r="Y747" s="91"/>
      <c r="Z747" s="93"/>
      <c r="AA747" s="91"/>
      <c r="AB747" s="91"/>
      <c r="AC747" s="91"/>
      <c r="AD747" s="91"/>
      <c r="AE747" s="91"/>
      <c r="AF747" s="128"/>
      <c r="AG747" s="93"/>
      <c r="AH747" s="91"/>
      <c r="AI747" s="91"/>
      <c r="AJ747" s="91"/>
      <c r="AK747" s="91"/>
      <c r="AL747" s="91"/>
      <c r="AM747" s="91"/>
      <c r="AN747" s="91"/>
      <c r="AO747" s="91"/>
      <c r="AP747" s="91"/>
      <c r="AQ747" s="91"/>
      <c r="AR747" s="91"/>
      <c r="AS747" s="91"/>
      <c r="AT747" s="91"/>
      <c r="AU747" s="91"/>
      <c r="AV747" s="91"/>
      <c r="AW747" s="91"/>
      <c r="AX747" s="91"/>
      <c r="AY747" s="91"/>
    </row>
    <row r="748">
      <c r="A748" s="91"/>
      <c r="B748" s="91"/>
      <c r="C748" s="91"/>
      <c r="D748" s="91"/>
      <c r="E748" s="91"/>
      <c r="F748" s="91"/>
      <c r="G748" s="91"/>
      <c r="H748" s="93"/>
      <c r="I748" s="91"/>
      <c r="J748" s="91"/>
      <c r="K748" s="91"/>
      <c r="L748" s="91"/>
      <c r="M748" s="91"/>
      <c r="N748" s="91"/>
      <c r="O748" s="91"/>
      <c r="P748" s="91"/>
      <c r="Q748" s="91"/>
      <c r="R748" s="91"/>
      <c r="S748" s="91"/>
      <c r="T748" s="91"/>
      <c r="U748" s="91"/>
      <c r="V748" s="91"/>
      <c r="W748" s="91"/>
      <c r="X748" s="91"/>
      <c r="Y748" s="91"/>
      <c r="Z748" s="93"/>
      <c r="AA748" s="91"/>
      <c r="AB748" s="91"/>
      <c r="AC748" s="91"/>
      <c r="AD748" s="91"/>
      <c r="AE748" s="91"/>
      <c r="AF748" s="128"/>
      <c r="AG748" s="93"/>
      <c r="AH748" s="91"/>
      <c r="AI748" s="91"/>
      <c r="AJ748" s="91"/>
      <c r="AK748" s="91"/>
      <c r="AL748" s="91"/>
      <c r="AM748" s="91"/>
      <c r="AN748" s="91"/>
      <c r="AO748" s="91"/>
      <c r="AP748" s="91"/>
      <c r="AQ748" s="91"/>
      <c r="AR748" s="91"/>
      <c r="AS748" s="91"/>
      <c r="AT748" s="91"/>
      <c r="AU748" s="91"/>
      <c r="AV748" s="91"/>
      <c r="AW748" s="91"/>
      <c r="AX748" s="91"/>
      <c r="AY748" s="91"/>
    </row>
    <row r="749">
      <c r="A749" s="91"/>
      <c r="B749" s="91"/>
      <c r="C749" s="91"/>
      <c r="D749" s="91"/>
      <c r="E749" s="91"/>
      <c r="F749" s="91"/>
      <c r="G749" s="91"/>
      <c r="H749" s="93"/>
      <c r="I749" s="91"/>
      <c r="J749" s="91"/>
      <c r="K749" s="91"/>
      <c r="L749" s="91"/>
      <c r="M749" s="91"/>
      <c r="N749" s="91"/>
      <c r="O749" s="91"/>
      <c r="P749" s="91"/>
      <c r="Q749" s="91"/>
      <c r="R749" s="91"/>
      <c r="S749" s="91"/>
      <c r="T749" s="91"/>
      <c r="U749" s="91"/>
      <c r="V749" s="91"/>
      <c r="W749" s="91"/>
      <c r="X749" s="91"/>
      <c r="Y749" s="91"/>
      <c r="Z749" s="93"/>
      <c r="AA749" s="91"/>
      <c r="AB749" s="91"/>
      <c r="AC749" s="91"/>
      <c r="AD749" s="91"/>
      <c r="AE749" s="91"/>
      <c r="AF749" s="128"/>
      <c r="AG749" s="93"/>
      <c r="AH749" s="91"/>
      <c r="AI749" s="91"/>
      <c r="AJ749" s="91"/>
      <c r="AK749" s="91"/>
      <c r="AL749" s="91"/>
      <c r="AM749" s="91"/>
      <c r="AN749" s="91"/>
      <c r="AO749" s="91"/>
      <c r="AP749" s="91"/>
      <c r="AQ749" s="91"/>
      <c r="AR749" s="91"/>
      <c r="AS749" s="91"/>
      <c r="AT749" s="91"/>
      <c r="AU749" s="91"/>
      <c r="AV749" s="91"/>
      <c r="AW749" s="91"/>
      <c r="AX749" s="91"/>
      <c r="AY749" s="91"/>
    </row>
    <row r="750">
      <c r="A750" s="91"/>
      <c r="B750" s="91"/>
      <c r="C750" s="91"/>
      <c r="D750" s="91"/>
      <c r="E750" s="91"/>
      <c r="F750" s="91"/>
      <c r="G750" s="91"/>
      <c r="H750" s="93"/>
      <c r="I750" s="91"/>
      <c r="J750" s="91"/>
      <c r="K750" s="91"/>
      <c r="L750" s="91"/>
      <c r="M750" s="91"/>
      <c r="N750" s="91"/>
      <c r="O750" s="91"/>
      <c r="P750" s="91"/>
      <c r="Q750" s="91"/>
      <c r="R750" s="91"/>
      <c r="S750" s="91"/>
      <c r="T750" s="91"/>
      <c r="U750" s="91"/>
      <c r="V750" s="91"/>
      <c r="W750" s="91"/>
      <c r="X750" s="91"/>
      <c r="Y750" s="91"/>
      <c r="Z750" s="93"/>
      <c r="AA750" s="91"/>
      <c r="AB750" s="91"/>
      <c r="AC750" s="91"/>
      <c r="AD750" s="91"/>
      <c r="AE750" s="91"/>
      <c r="AF750" s="128"/>
      <c r="AG750" s="93"/>
      <c r="AH750" s="91"/>
      <c r="AI750" s="91"/>
      <c r="AJ750" s="91"/>
      <c r="AK750" s="91"/>
      <c r="AL750" s="91"/>
      <c r="AM750" s="91"/>
      <c r="AN750" s="91"/>
      <c r="AO750" s="91"/>
      <c r="AP750" s="91"/>
      <c r="AQ750" s="91"/>
      <c r="AR750" s="91"/>
      <c r="AS750" s="91"/>
      <c r="AT750" s="91"/>
      <c r="AU750" s="91"/>
      <c r="AV750" s="91"/>
      <c r="AW750" s="91"/>
      <c r="AX750" s="91"/>
      <c r="AY750" s="91"/>
    </row>
    <row r="751">
      <c r="A751" s="91"/>
      <c r="B751" s="91"/>
      <c r="C751" s="91"/>
      <c r="D751" s="91"/>
      <c r="E751" s="91"/>
      <c r="F751" s="91"/>
      <c r="G751" s="91"/>
      <c r="H751" s="93"/>
      <c r="I751" s="91"/>
      <c r="J751" s="91"/>
      <c r="K751" s="91"/>
      <c r="L751" s="91"/>
      <c r="M751" s="91"/>
      <c r="N751" s="91"/>
      <c r="O751" s="91"/>
      <c r="P751" s="91"/>
      <c r="Q751" s="91"/>
      <c r="R751" s="91"/>
      <c r="S751" s="91"/>
      <c r="T751" s="91"/>
      <c r="U751" s="91"/>
      <c r="V751" s="91"/>
      <c r="W751" s="91"/>
      <c r="X751" s="91"/>
      <c r="Y751" s="91"/>
      <c r="Z751" s="93"/>
      <c r="AA751" s="91"/>
      <c r="AB751" s="91"/>
      <c r="AC751" s="91"/>
      <c r="AD751" s="91"/>
      <c r="AE751" s="91"/>
      <c r="AF751" s="128"/>
      <c r="AG751" s="93"/>
      <c r="AH751" s="91"/>
      <c r="AI751" s="91"/>
      <c r="AJ751" s="91"/>
      <c r="AK751" s="91"/>
      <c r="AL751" s="91"/>
      <c r="AM751" s="91"/>
      <c r="AN751" s="91"/>
      <c r="AO751" s="91"/>
      <c r="AP751" s="91"/>
      <c r="AQ751" s="91"/>
      <c r="AR751" s="91"/>
      <c r="AS751" s="91"/>
      <c r="AT751" s="91"/>
      <c r="AU751" s="91"/>
      <c r="AV751" s="91"/>
      <c r="AW751" s="91"/>
      <c r="AX751" s="91"/>
      <c r="AY751" s="91"/>
    </row>
    <row r="752">
      <c r="A752" s="91"/>
      <c r="B752" s="91"/>
      <c r="C752" s="91"/>
      <c r="D752" s="91"/>
      <c r="E752" s="91"/>
      <c r="F752" s="91"/>
      <c r="G752" s="91"/>
      <c r="H752" s="93"/>
      <c r="I752" s="91"/>
      <c r="J752" s="91"/>
      <c r="K752" s="91"/>
      <c r="L752" s="91"/>
      <c r="M752" s="91"/>
      <c r="N752" s="91"/>
      <c r="O752" s="91"/>
      <c r="P752" s="91"/>
      <c r="Q752" s="91"/>
      <c r="R752" s="91"/>
      <c r="S752" s="91"/>
      <c r="T752" s="91"/>
      <c r="U752" s="91"/>
      <c r="V752" s="91"/>
      <c r="W752" s="91"/>
      <c r="X752" s="91"/>
      <c r="Y752" s="91"/>
      <c r="Z752" s="93"/>
      <c r="AA752" s="91"/>
      <c r="AB752" s="91"/>
      <c r="AC752" s="91"/>
      <c r="AD752" s="91"/>
      <c r="AE752" s="91"/>
      <c r="AF752" s="128"/>
      <c r="AG752" s="93"/>
      <c r="AH752" s="91"/>
      <c r="AI752" s="91"/>
      <c r="AJ752" s="91"/>
      <c r="AK752" s="91"/>
      <c r="AL752" s="91"/>
      <c r="AM752" s="91"/>
      <c r="AN752" s="91"/>
      <c r="AO752" s="91"/>
      <c r="AP752" s="91"/>
      <c r="AQ752" s="91"/>
      <c r="AR752" s="91"/>
      <c r="AS752" s="91"/>
      <c r="AT752" s="91"/>
      <c r="AU752" s="91"/>
      <c r="AV752" s="91"/>
      <c r="AW752" s="91"/>
      <c r="AX752" s="91"/>
      <c r="AY752" s="91"/>
    </row>
    <row r="753">
      <c r="A753" s="91"/>
      <c r="B753" s="91"/>
      <c r="C753" s="91"/>
      <c r="D753" s="91"/>
      <c r="E753" s="91"/>
      <c r="F753" s="91"/>
      <c r="G753" s="91"/>
      <c r="H753" s="93"/>
      <c r="I753" s="91"/>
      <c r="J753" s="91"/>
      <c r="K753" s="91"/>
      <c r="L753" s="91"/>
      <c r="M753" s="91"/>
      <c r="N753" s="91"/>
      <c r="O753" s="91"/>
      <c r="P753" s="91"/>
      <c r="Q753" s="91"/>
      <c r="R753" s="91"/>
      <c r="S753" s="91"/>
      <c r="T753" s="91"/>
      <c r="U753" s="91"/>
      <c r="V753" s="91"/>
      <c r="W753" s="91"/>
      <c r="X753" s="91"/>
      <c r="Y753" s="91"/>
      <c r="Z753" s="93"/>
      <c r="AA753" s="91"/>
      <c r="AB753" s="91"/>
      <c r="AC753" s="91"/>
      <c r="AD753" s="91"/>
      <c r="AE753" s="91"/>
      <c r="AF753" s="128"/>
      <c r="AG753" s="93"/>
      <c r="AH753" s="91"/>
      <c r="AI753" s="91"/>
      <c r="AJ753" s="91"/>
      <c r="AK753" s="91"/>
      <c r="AL753" s="91"/>
      <c r="AM753" s="91"/>
      <c r="AN753" s="91"/>
      <c r="AO753" s="91"/>
      <c r="AP753" s="91"/>
      <c r="AQ753" s="91"/>
      <c r="AR753" s="91"/>
      <c r="AS753" s="91"/>
      <c r="AT753" s="91"/>
      <c r="AU753" s="91"/>
      <c r="AV753" s="91"/>
      <c r="AW753" s="91"/>
      <c r="AX753" s="91"/>
      <c r="AY753" s="91"/>
    </row>
    <row r="754">
      <c r="A754" s="91"/>
      <c r="B754" s="91"/>
      <c r="C754" s="91"/>
      <c r="D754" s="91"/>
      <c r="E754" s="91"/>
      <c r="F754" s="91"/>
      <c r="G754" s="91"/>
      <c r="H754" s="93"/>
      <c r="I754" s="91"/>
      <c r="J754" s="91"/>
      <c r="K754" s="91"/>
      <c r="L754" s="91"/>
      <c r="M754" s="91"/>
      <c r="N754" s="91"/>
      <c r="O754" s="91"/>
      <c r="P754" s="91"/>
      <c r="Q754" s="91"/>
      <c r="R754" s="91"/>
      <c r="S754" s="91"/>
      <c r="T754" s="91"/>
      <c r="U754" s="91"/>
      <c r="V754" s="91"/>
      <c r="W754" s="91"/>
      <c r="X754" s="91"/>
      <c r="Y754" s="91"/>
      <c r="Z754" s="93"/>
      <c r="AA754" s="91"/>
      <c r="AB754" s="91"/>
      <c r="AC754" s="91"/>
      <c r="AD754" s="91"/>
      <c r="AE754" s="91"/>
      <c r="AF754" s="128"/>
      <c r="AG754" s="93"/>
      <c r="AH754" s="91"/>
      <c r="AI754" s="91"/>
      <c r="AJ754" s="91"/>
      <c r="AK754" s="91"/>
      <c r="AL754" s="91"/>
      <c r="AM754" s="91"/>
      <c r="AN754" s="91"/>
      <c r="AO754" s="91"/>
      <c r="AP754" s="91"/>
      <c r="AQ754" s="91"/>
      <c r="AR754" s="91"/>
      <c r="AS754" s="91"/>
      <c r="AT754" s="91"/>
      <c r="AU754" s="91"/>
      <c r="AV754" s="91"/>
      <c r="AW754" s="91"/>
      <c r="AX754" s="91"/>
      <c r="AY754" s="91"/>
    </row>
    <row r="755">
      <c r="A755" s="91"/>
      <c r="B755" s="91"/>
      <c r="C755" s="91"/>
      <c r="D755" s="91"/>
      <c r="E755" s="91"/>
      <c r="F755" s="91"/>
      <c r="G755" s="91"/>
      <c r="H755" s="93"/>
      <c r="I755" s="91"/>
      <c r="J755" s="91"/>
      <c r="K755" s="91"/>
      <c r="L755" s="91"/>
      <c r="M755" s="91"/>
      <c r="N755" s="91"/>
      <c r="O755" s="91"/>
      <c r="P755" s="91"/>
      <c r="Q755" s="91"/>
      <c r="R755" s="91"/>
      <c r="S755" s="91"/>
      <c r="T755" s="91"/>
      <c r="U755" s="91"/>
      <c r="V755" s="91"/>
      <c r="W755" s="91"/>
      <c r="X755" s="91"/>
      <c r="Y755" s="91"/>
      <c r="Z755" s="93"/>
      <c r="AA755" s="91"/>
      <c r="AB755" s="91"/>
      <c r="AC755" s="91"/>
      <c r="AD755" s="91"/>
      <c r="AE755" s="91"/>
      <c r="AF755" s="128"/>
      <c r="AG755" s="93"/>
      <c r="AH755" s="91"/>
      <c r="AI755" s="91"/>
      <c r="AJ755" s="91"/>
      <c r="AK755" s="91"/>
      <c r="AL755" s="91"/>
      <c r="AM755" s="91"/>
      <c r="AN755" s="91"/>
      <c r="AO755" s="91"/>
      <c r="AP755" s="91"/>
      <c r="AQ755" s="91"/>
      <c r="AR755" s="91"/>
      <c r="AS755" s="91"/>
      <c r="AT755" s="91"/>
      <c r="AU755" s="91"/>
      <c r="AV755" s="91"/>
      <c r="AW755" s="91"/>
      <c r="AX755" s="91"/>
      <c r="AY755" s="91"/>
    </row>
    <row r="756">
      <c r="A756" s="91"/>
      <c r="B756" s="91"/>
      <c r="C756" s="91"/>
      <c r="D756" s="91"/>
      <c r="E756" s="91"/>
      <c r="F756" s="91"/>
      <c r="G756" s="91"/>
      <c r="H756" s="93"/>
      <c r="I756" s="91"/>
      <c r="J756" s="91"/>
      <c r="K756" s="91"/>
      <c r="L756" s="91"/>
      <c r="M756" s="91"/>
      <c r="N756" s="91"/>
      <c r="O756" s="91"/>
      <c r="P756" s="91"/>
      <c r="Q756" s="91"/>
      <c r="R756" s="91"/>
      <c r="S756" s="91"/>
      <c r="T756" s="91"/>
      <c r="U756" s="91"/>
      <c r="V756" s="91"/>
      <c r="W756" s="91"/>
      <c r="X756" s="91"/>
      <c r="Y756" s="91"/>
      <c r="Z756" s="93"/>
      <c r="AA756" s="91"/>
      <c r="AB756" s="91"/>
      <c r="AC756" s="91"/>
      <c r="AD756" s="91"/>
      <c r="AE756" s="91"/>
      <c r="AF756" s="128"/>
      <c r="AG756" s="93"/>
      <c r="AH756" s="91"/>
      <c r="AI756" s="91"/>
      <c r="AJ756" s="91"/>
      <c r="AK756" s="91"/>
      <c r="AL756" s="91"/>
      <c r="AM756" s="91"/>
      <c r="AN756" s="91"/>
      <c r="AO756" s="91"/>
      <c r="AP756" s="91"/>
      <c r="AQ756" s="91"/>
      <c r="AR756" s="91"/>
      <c r="AS756" s="91"/>
      <c r="AT756" s="91"/>
      <c r="AU756" s="91"/>
      <c r="AV756" s="91"/>
      <c r="AW756" s="91"/>
      <c r="AX756" s="91"/>
      <c r="AY756" s="91"/>
    </row>
    <row r="757">
      <c r="A757" s="91"/>
      <c r="B757" s="91"/>
      <c r="C757" s="91"/>
      <c r="D757" s="91"/>
      <c r="E757" s="91"/>
      <c r="F757" s="91"/>
      <c r="G757" s="91"/>
      <c r="H757" s="93"/>
      <c r="I757" s="91"/>
      <c r="J757" s="91"/>
      <c r="K757" s="91"/>
      <c r="L757" s="91"/>
      <c r="M757" s="91"/>
      <c r="N757" s="91"/>
      <c r="O757" s="91"/>
      <c r="P757" s="91"/>
      <c r="Q757" s="91"/>
      <c r="R757" s="91"/>
      <c r="S757" s="91"/>
      <c r="T757" s="91"/>
      <c r="U757" s="91"/>
      <c r="V757" s="91"/>
      <c r="W757" s="91"/>
      <c r="X757" s="91"/>
      <c r="Y757" s="91"/>
      <c r="Z757" s="93"/>
      <c r="AA757" s="91"/>
      <c r="AB757" s="91"/>
      <c r="AC757" s="91"/>
      <c r="AD757" s="91"/>
      <c r="AE757" s="91"/>
      <c r="AF757" s="128"/>
      <c r="AG757" s="93"/>
      <c r="AH757" s="91"/>
      <c r="AI757" s="91"/>
      <c r="AJ757" s="91"/>
      <c r="AK757" s="91"/>
      <c r="AL757" s="91"/>
      <c r="AM757" s="91"/>
      <c r="AN757" s="91"/>
      <c r="AO757" s="91"/>
      <c r="AP757" s="91"/>
      <c r="AQ757" s="91"/>
      <c r="AR757" s="91"/>
      <c r="AS757" s="91"/>
      <c r="AT757" s="91"/>
      <c r="AU757" s="91"/>
      <c r="AV757" s="91"/>
      <c r="AW757" s="91"/>
      <c r="AX757" s="91"/>
      <c r="AY757" s="91"/>
    </row>
    <row r="758">
      <c r="A758" s="91"/>
      <c r="B758" s="91"/>
      <c r="C758" s="91"/>
      <c r="D758" s="91"/>
      <c r="E758" s="91"/>
      <c r="F758" s="91"/>
      <c r="G758" s="91"/>
      <c r="H758" s="93"/>
      <c r="I758" s="91"/>
      <c r="J758" s="91"/>
      <c r="K758" s="91"/>
      <c r="L758" s="91"/>
      <c r="M758" s="91"/>
      <c r="N758" s="91"/>
      <c r="O758" s="91"/>
      <c r="P758" s="91"/>
      <c r="Q758" s="91"/>
      <c r="R758" s="91"/>
      <c r="S758" s="91"/>
      <c r="T758" s="91"/>
      <c r="U758" s="91"/>
      <c r="V758" s="91"/>
      <c r="W758" s="91"/>
      <c r="X758" s="91"/>
      <c r="Y758" s="91"/>
      <c r="Z758" s="93"/>
      <c r="AA758" s="91"/>
      <c r="AB758" s="91"/>
      <c r="AC758" s="91"/>
      <c r="AD758" s="91"/>
      <c r="AE758" s="91"/>
      <c r="AF758" s="128"/>
      <c r="AG758" s="93"/>
      <c r="AH758" s="91"/>
      <c r="AI758" s="91"/>
      <c r="AJ758" s="91"/>
      <c r="AK758" s="91"/>
      <c r="AL758" s="91"/>
      <c r="AM758" s="91"/>
      <c r="AN758" s="91"/>
      <c r="AO758" s="91"/>
      <c r="AP758" s="91"/>
      <c r="AQ758" s="91"/>
      <c r="AR758" s="91"/>
      <c r="AS758" s="91"/>
      <c r="AT758" s="91"/>
      <c r="AU758" s="91"/>
      <c r="AV758" s="91"/>
      <c r="AW758" s="91"/>
      <c r="AX758" s="91"/>
      <c r="AY758" s="91"/>
    </row>
    <row r="759">
      <c r="A759" s="91"/>
      <c r="B759" s="91"/>
      <c r="C759" s="91"/>
      <c r="D759" s="91"/>
      <c r="E759" s="91"/>
      <c r="F759" s="91"/>
      <c r="G759" s="91"/>
      <c r="H759" s="93"/>
      <c r="I759" s="91"/>
      <c r="J759" s="91"/>
      <c r="K759" s="91"/>
      <c r="L759" s="91"/>
      <c r="M759" s="91"/>
      <c r="N759" s="91"/>
      <c r="O759" s="91"/>
      <c r="P759" s="91"/>
      <c r="Q759" s="91"/>
      <c r="R759" s="91"/>
      <c r="S759" s="91"/>
      <c r="T759" s="91"/>
      <c r="U759" s="91"/>
      <c r="V759" s="91"/>
      <c r="W759" s="91"/>
      <c r="X759" s="91"/>
      <c r="Y759" s="91"/>
      <c r="Z759" s="93"/>
      <c r="AA759" s="91"/>
      <c r="AB759" s="91"/>
      <c r="AC759" s="91"/>
      <c r="AD759" s="91"/>
      <c r="AE759" s="91"/>
      <c r="AF759" s="128"/>
      <c r="AG759" s="93"/>
      <c r="AH759" s="91"/>
      <c r="AI759" s="91"/>
      <c r="AJ759" s="91"/>
      <c r="AK759" s="91"/>
      <c r="AL759" s="91"/>
      <c r="AM759" s="91"/>
      <c r="AN759" s="91"/>
      <c r="AO759" s="91"/>
      <c r="AP759" s="91"/>
      <c r="AQ759" s="91"/>
      <c r="AR759" s="91"/>
      <c r="AS759" s="91"/>
      <c r="AT759" s="91"/>
      <c r="AU759" s="91"/>
      <c r="AV759" s="91"/>
      <c r="AW759" s="91"/>
      <c r="AX759" s="91"/>
      <c r="AY759" s="91"/>
    </row>
    <row r="760">
      <c r="A760" s="91"/>
      <c r="B760" s="91"/>
      <c r="C760" s="91"/>
      <c r="D760" s="91"/>
      <c r="E760" s="91"/>
      <c r="F760" s="91"/>
      <c r="G760" s="91"/>
      <c r="H760" s="93"/>
      <c r="I760" s="91"/>
      <c r="J760" s="91"/>
      <c r="K760" s="91"/>
      <c r="L760" s="91"/>
      <c r="M760" s="91"/>
      <c r="N760" s="91"/>
      <c r="O760" s="91"/>
      <c r="P760" s="91"/>
      <c r="Q760" s="91"/>
      <c r="R760" s="91"/>
      <c r="S760" s="91"/>
      <c r="T760" s="91"/>
      <c r="U760" s="91"/>
      <c r="V760" s="91"/>
      <c r="W760" s="91"/>
      <c r="X760" s="91"/>
      <c r="Y760" s="91"/>
      <c r="Z760" s="93"/>
      <c r="AA760" s="91"/>
      <c r="AB760" s="91"/>
      <c r="AC760" s="91"/>
      <c r="AD760" s="91"/>
      <c r="AE760" s="91"/>
      <c r="AF760" s="128"/>
      <c r="AG760" s="93"/>
      <c r="AH760" s="91"/>
      <c r="AI760" s="91"/>
      <c r="AJ760" s="91"/>
      <c r="AK760" s="91"/>
      <c r="AL760" s="91"/>
      <c r="AM760" s="91"/>
      <c r="AN760" s="91"/>
      <c r="AO760" s="91"/>
      <c r="AP760" s="91"/>
      <c r="AQ760" s="91"/>
      <c r="AR760" s="91"/>
      <c r="AS760" s="91"/>
      <c r="AT760" s="91"/>
      <c r="AU760" s="91"/>
      <c r="AV760" s="91"/>
      <c r="AW760" s="91"/>
      <c r="AX760" s="91"/>
      <c r="AY760" s="91"/>
    </row>
    <row r="761">
      <c r="A761" s="91"/>
      <c r="B761" s="91"/>
      <c r="C761" s="91"/>
      <c r="D761" s="91"/>
      <c r="E761" s="91"/>
      <c r="F761" s="91"/>
      <c r="G761" s="91"/>
      <c r="H761" s="93"/>
      <c r="I761" s="91"/>
      <c r="J761" s="91"/>
      <c r="K761" s="91"/>
      <c r="L761" s="91"/>
      <c r="M761" s="91"/>
      <c r="N761" s="91"/>
      <c r="O761" s="91"/>
      <c r="P761" s="91"/>
      <c r="Q761" s="91"/>
      <c r="R761" s="91"/>
      <c r="S761" s="91"/>
      <c r="T761" s="91"/>
      <c r="U761" s="91"/>
      <c r="V761" s="91"/>
      <c r="W761" s="91"/>
      <c r="X761" s="91"/>
      <c r="Y761" s="91"/>
      <c r="Z761" s="93"/>
      <c r="AA761" s="91"/>
      <c r="AB761" s="91"/>
      <c r="AC761" s="91"/>
      <c r="AD761" s="91"/>
      <c r="AE761" s="91"/>
      <c r="AF761" s="128"/>
      <c r="AG761" s="93"/>
      <c r="AH761" s="91"/>
      <c r="AI761" s="91"/>
      <c r="AJ761" s="91"/>
      <c r="AK761" s="91"/>
      <c r="AL761" s="91"/>
      <c r="AM761" s="91"/>
      <c r="AN761" s="91"/>
      <c r="AO761" s="91"/>
      <c r="AP761" s="91"/>
      <c r="AQ761" s="91"/>
      <c r="AR761" s="91"/>
      <c r="AS761" s="91"/>
      <c r="AT761" s="91"/>
      <c r="AU761" s="91"/>
      <c r="AV761" s="91"/>
      <c r="AW761" s="91"/>
      <c r="AX761" s="91"/>
      <c r="AY761" s="91"/>
    </row>
    <row r="762">
      <c r="A762" s="91"/>
      <c r="B762" s="91"/>
      <c r="C762" s="91"/>
      <c r="D762" s="91"/>
      <c r="E762" s="91"/>
      <c r="F762" s="91"/>
      <c r="G762" s="91"/>
      <c r="H762" s="93"/>
      <c r="I762" s="91"/>
      <c r="J762" s="91"/>
      <c r="K762" s="91"/>
      <c r="L762" s="91"/>
      <c r="M762" s="91"/>
      <c r="N762" s="91"/>
      <c r="O762" s="91"/>
      <c r="P762" s="91"/>
      <c r="Q762" s="91"/>
      <c r="R762" s="91"/>
      <c r="S762" s="91"/>
      <c r="T762" s="91"/>
      <c r="U762" s="91"/>
      <c r="V762" s="91"/>
      <c r="W762" s="91"/>
      <c r="X762" s="91"/>
      <c r="Y762" s="91"/>
      <c r="Z762" s="93"/>
      <c r="AA762" s="91"/>
      <c r="AB762" s="91"/>
      <c r="AC762" s="91"/>
      <c r="AD762" s="91"/>
      <c r="AE762" s="91"/>
      <c r="AF762" s="128"/>
      <c r="AG762" s="93"/>
      <c r="AH762" s="91"/>
      <c r="AI762" s="91"/>
      <c r="AJ762" s="91"/>
      <c r="AK762" s="91"/>
      <c r="AL762" s="91"/>
      <c r="AM762" s="91"/>
      <c r="AN762" s="91"/>
      <c r="AO762" s="91"/>
      <c r="AP762" s="91"/>
      <c r="AQ762" s="91"/>
      <c r="AR762" s="91"/>
      <c r="AS762" s="91"/>
      <c r="AT762" s="91"/>
      <c r="AU762" s="91"/>
      <c r="AV762" s="91"/>
      <c r="AW762" s="91"/>
      <c r="AX762" s="91"/>
      <c r="AY762" s="91"/>
    </row>
    <row r="763">
      <c r="A763" s="91"/>
      <c r="B763" s="91"/>
      <c r="C763" s="91"/>
      <c r="D763" s="91"/>
      <c r="E763" s="91"/>
      <c r="F763" s="91"/>
      <c r="G763" s="91"/>
      <c r="H763" s="93"/>
      <c r="I763" s="91"/>
      <c r="J763" s="91"/>
      <c r="K763" s="91"/>
      <c r="L763" s="91"/>
      <c r="M763" s="91"/>
      <c r="N763" s="91"/>
      <c r="O763" s="91"/>
      <c r="P763" s="91"/>
      <c r="Q763" s="91"/>
      <c r="R763" s="91"/>
      <c r="S763" s="91"/>
      <c r="T763" s="91"/>
      <c r="U763" s="91"/>
      <c r="V763" s="91"/>
      <c r="W763" s="91"/>
      <c r="X763" s="91"/>
      <c r="Y763" s="91"/>
      <c r="Z763" s="93"/>
      <c r="AA763" s="91"/>
      <c r="AB763" s="91"/>
      <c r="AC763" s="91"/>
      <c r="AD763" s="91"/>
      <c r="AE763" s="91"/>
      <c r="AF763" s="128"/>
      <c r="AG763" s="93"/>
      <c r="AH763" s="91"/>
      <c r="AI763" s="91"/>
      <c r="AJ763" s="91"/>
      <c r="AK763" s="91"/>
      <c r="AL763" s="91"/>
      <c r="AM763" s="91"/>
      <c r="AN763" s="91"/>
      <c r="AO763" s="91"/>
      <c r="AP763" s="91"/>
      <c r="AQ763" s="91"/>
      <c r="AR763" s="91"/>
      <c r="AS763" s="91"/>
      <c r="AT763" s="91"/>
      <c r="AU763" s="91"/>
      <c r="AV763" s="91"/>
      <c r="AW763" s="91"/>
      <c r="AX763" s="91"/>
      <c r="AY763" s="91"/>
    </row>
    <row r="764">
      <c r="A764" s="91"/>
      <c r="B764" s="91"/>
      <c r="C764" s="91"/>
      <c r="D764" s="91"/>
      <c r="E764" s="91"/>
      <c r="F764" s="91"/>
      <c r="G764" s="91"/>
      <c r="H764" s="93"/>
      <c r="I764" s="91"/>
      <c r="J764" s="91"/>
      <c r="K764" s="91"/>
      <c r="L764" s="91"/>
      <c r="M764" s="91"/>
      <c r="N764" s="91"/>
      <c r="O764" s="91"/>
      <c r="P764" s="91"/>
      <c r="Q764" s="91"/>
      <c r="R764" s="91"/>
      <c r="S764" s="91"/>
      <c r="T764" s="91"/>
      <c r="U764" s="91"/>
      <c r="V764" s="91"/>
      <c r="W764" s="91"/>
      <c r="X764" s="91"/>
      <c r="Y764" s="91"/>
      <c r="Z764" s="93"/>
      <c r="AA764" s="91"/>
      <c r="AB764" s="91"/>
      <c r="AC764" s="91"/>
      <c r="AD764" s="91"/>
      <c r="AE764" s="91"/>
      <c r="AF764" s="128"/>
      <c r="AG764" s="93"/>
      <c r="AH764" s="91"/>
      <c r="AI764" s="91"/>
      <c r="AJ764" s="91"/>
      <c r="AK764" s="91"/>
      <c r="AL764" s="91"/>
      <c r="AM764" s="91"/>
      <c r="AN764" s="91"/>
      <c r="AO764" s="91"/>
      <c r="AP764" s="91"/>
      <c r="AQ764" s="91"/>
      <c r="AR764" s="91"/>
      <c r="AS764" s="91"/>
      <c r="AT764" s="91"/>
      <c r="AU764" s="91"/>
      <c r="AV764" s="91"/>
      <c r="AW764" s="91"/>
      <c r="AX764" s="91"/>
      <c r="AY764" s="91"/>
    </row>
    <row r="765">
      <c r="A765" s="91"/>
      <c r="B765" s="91"/>
      <c r="C765" s="91"/>
      <c r="D765" s="91"/>
      <c r="E765" s="91"/>
      <c r="F765" s="91"/>
      <c r="G765" s="91"/>
      <c r="H765" s="93"/>
      <c r="I765" s="91"/>
      <c r="J765" s="91"/>
      <c r="K765" s="91"/>
      <c r="L765" s="91"/>
      <c r="M765" s="91"/>
      <c r="N765" s="91"/>
      <c r="O765" s="91"/>
      <c r="P765" s="91"/>
      <c r="Q765" s="91"/>
      <c r="R765" s="91"/>
      <c r="S765" s="91"/>
      <c r="T765" s="91"/>
      <c r="U765" s="91"/>
      <c r="V765" s="91"/>
      <c r="W765" s="91"/>
      <c r="X765" s="91"/>
      <c r="Y765" s="91"/>
      <c r="Z765" s="93"/>
      <c r="AA765" s="91"/>
      <c r="AB765" s="91"/>
      <c r="AC765" s="91"/>
      <c r="AD765" s="91"/>
      <c r="AE765" s="91"/>
      <c r="AF765" s="128"/>
      <c r="AG765" s="93"/>
      <c r="AH765" s="91"/>
      <c r="AI765" s="91"/>
      <c r="AJ765" s="91"/>
      <c r="AK765" s="91"/>
      <c r="AL765" s="91"/>
      <c r="AM765" s="91"/>
      <c r="AN765" s="91"/>
      <c r="AO765" s="91"/>
      <c r="AP765" s="91"/>
      <c r="AQ765" s="91"/>
      <c r="AR765" s="91"/>
      <c r="AS765" s="91"/>
      <c r="AT765" s="91"/>
      <c r="AU765" s="91"/>
      <c r="AV765" s="91"/>
      <c r="AW765" s="91"/>
      <c r="AX765" s="91"/>
      <c r="AY765" s="91"/>
    </row>
    <row r="766">
      <c r="A766" s="91"/>
      <c r="B766" s="91"/>
      <c r="C766" s="91"/>
      <c r="D766" s="91"/>
      <c r="E766" s="91"/>
      <c r="F766" s="91"/>
      <c r="G766" s="91"/>
      <c r="H766" s="93"/>
      <c r="I766" s="91"/>
      <c r="J766" s="91"/>
      <c r="K766" s="91"/>
      <c r="L766" s="91"/>
      <c r="M766" s="91"/>
      <c r="N766" s="91"/>
      <c r="O766" s="91"/>
      <c r="P766" s="91"/>
      <c r="Q766" s="91"/>
      <c r="R766" s="91"/>
      <c r="S766" s="91"/>
      <c r="T766" s="91"/>
      <c r="U766" s="91"/>
      <c r="V766" s="91"/>
      <c r="W766" s="91"/>
      <c r="X766" s="91"/>
      <c r="Y766" s="91"/>
      <c r="Z766" s="93"/>
      <c r="AA766" s="91"/>
      <c r="AB766" s="91"/>
      <c r="AC766" s="91"/>
      <c r="AD766" s="91"/>
      <c r="AE766" s="91"/>
      <c r="AF766" s="128"/>
      <c r="AG766" s="93"/>
      <c r="AH766" s="91"/>
      <c r="AI766" s="91"/>
      <c r="AJ766" s="91"/>
      <c r="AK766" s="91"/>
      <c r="AL766" s="91"/>
      <c r="AM766" s="91"/>
      <c r="AN766" s="91"/>
      <c r="AO766" s="91"/>
      <c r="AP766" s="91"/>
      <c r="AQ766" s="91"/>
      <c r="AR766" s="91"/>
      <c r="AS766" s="91"/>
      <c r="AT766" s="91"/>
      <c r="AU766" s="91"/>
      <c r="AV766" s="91"/>
      <c r="AW766" s="91"/>
      <c r="AX766" s="91"/>
      <c r="AY766" s="91"/>
    </row>
    <row r="767">
      <c r="A767" s="91"/>
      <c r="B767" s="91"/>
      <c r="C767" s="91"/>
      <c r="D767" s="91"/>
      <c r="E767" s="91"/>
      <c r="F767" s="91"/>
      <c r="G767" s="91"/>
      <c r="H767" s="93"/>
      <c r="I767" s="91"/>
      <c r="J767" s="91"/>
      <c r="K767" s="91"/>
      <c r="L767" s="91"/>
      <c r="M767" s="91"/>
      <c r="N767" s="91"/>
      <c r="O767" s="91"/>
      <c r="P767" s="91"/>
      <c r="Q767" s="91"/>
      <c r="R767" s="91"/>
      <c r="S767" s="91"/>
      <c r="T767" s="91"/>
      <c r="U767" s="91"/>
      <c r="V767" s="91"/>
      <c r="W767" s="91"/>
      <c r="X767" s="91"/>
      <c r="Y767" s="91"/>
      <c r="Z767" s="93"/>
      <c r="AA767" s="91"/>
      <c r="AB767" s="91"/>
      <c r="AC767" s="91"/>
      <c r="AD767" s="91"/>
      <c r="AE767" s="91"/>
      <c r="AF767" s="128"/>
      <c r="AG767" s="93"/>
      <c r="AH767" s="91"/>
      <c r="AI767" s="91"/>
      <c r="AJ767" s="91"/>
      <c r="AK767" s="91"/>
      <c r="AL767" s="91"/>
      <c r="AM767" s="91"/>
      <c r="AN767" s="91"/>
      <c r="AO767" s="91"/>
      <c r="AP767" s="91"/>
      <c r="AQ767" s="91"/>
      <c r="AR767" s="91"/>
      <c r="AS767" s="91"/>
      <c r="AT767" s="91"/>
      <c r="AU767" s="91"/>
      <c r="AV767" s="91"/>
      <c r="AW767" s="91"/>
      <c r="AX767" s="91"/>
      <c r="AY767" s="91"/>
    </row>
    <row r="768">
      <c r="A768" s="91"/>
      <c r="B768" s="91"/>
      <c r="C768" s="91"/>
      <c r="D768" s="91"/>
      <c r="E768" s="91"/>
      <c r="F768" s="91"/>
      <c r="G768" s="91"/>
      <c r="H768" s="93"/>
      <c r="I768" s="91"/>
      <c r="J768" s="91"/>
      <c r="K768" s="91"/>
      <c r="L768" s="91"/>
      <c r="M768" s="91"/>
      <c r="N768" s="91"/>
      <c r="O768" s="91"/>
      <c r="P768" s="91"/>
      <c r="Q768" s="91"/>
      <c r="R768" s="91"/>
      <c r="S768" s="91"/>
      <c r="T768" s="91"/>
      <c r="U768" s="91"/>
      <c r="V768" s="91"/>
      <c r="W768" s="91"/>
      <c r="X768" s="91"/>
      <c r="Y768" s="91"/>
      <c r="Z768" s="93"/>
      <c r="AA768" s="91"/>
      <c r="AB768" s="91"/>
      <c r="AC768" s="91"/>
      <c r="AD768" s="91"/>
      <c r="AE768" s="91"/>
      <c r="AF768" s="128"/>
      <c r="AG768" s="93"/>
      <c r="AH768" s="91"/>
      <c r="AI768" s="91"/>
      <c r="AJ768" s="91"/>
      <c r="AK768" s="91"/>
      <c r="AL768" s="91"/>
      <c r="AM768" s="91"/>
      <c r="AN768" s="91"/>
      <c r="AO768" s="91"/>
      <c r="AP768" s="91"/>
      <c r="AQ768" s="91"/>
      <c r="AR768" s="91"/>
      <c r="AS768" s="91"/>
      <c r="AT768" s="91"/>
      <c r="AU768" s="91"/>
      <c r="AV768" s="91"/>
      <c r="AW768" s="91"/>
      <c r="AX768" s="91"/>
      <c r="AY768" s="91"/>
    </row>
    <row r="769">
      <c r="A769" s="91"/>
      <c r="B769" s="91"/>
      <c r="C769" s="91"/>
      <c r="D769" s="91"/>
      <c r="E769" s="91"/>
      <c r="F769" s="91"/>
      <c r="G769" s="91"/>
      <c r="H769" s="93"/>
      <c r="I769" s="91"/>
      <c r="J769" s="91"/>
      <c r="K769" s="91"/>
      <c r="L769" s="91"/>
      <c r="M769" s="91"/>
      <c r="N769" s="91"/>
      <c r="O769" s="91"/>
      <c r="P769" s="91"/>
      <c r="Q769" s="91"/>
      <c r="R769" s="91"/>
      <c r="S769" s="91"/>
      <c r="T769" s="91"/>
      <c r="U769" s="91"/>
      <c r="V769" s="91"/>
      <c r="W769" s="91"/>
      <c r="X769" s="91"/>
      <c r="Y769" s="91"/>
      <c r="Z769" s="93"/>
      <c r="AA769" s="91"/>
      <c r="AB769" s="91"/>
      <c r="AC769" s="91"/>
      <c r="AD769" s="91"/>
      <c r="AE769" s="91"/>
      <c r="AF769" s="128"/>
      <c r="AG769" s="93"/>
      <c r="AH769" s="91"/>
      <c r="AI769" s="91"/>
      <c r="AJ769" s="91"/>
      <c r="AK769" s="91"/>
      <c r="AL769" s="91"/>
      <c r="AM769" s="91"/>
      <c r="AN769" s="91"/>
      <c r="AO769" s="91"/>
      <c r="AP769" s="91"/>
      <c r="AQ769" s="91"/>
      <c r="AR769" s="91"/>
      <c r="AS769" s="91"/>
      <c r="AT769" s="91"/>
      <c r="AU769" s="91"/>
      <c r="AV769" s="91"/>
      <c r="AW769" s="91"/>
      <c r="AX769" s="91"/>
      <c r="AY769" s="91"/>
    </row>
    <row r="770">
      <c r="A770" s="91"/>
      <c r="B770" s="91"/>
      <c r="C770" s="91"/>
      <c r="D770" s="91"/>
      <c r="E770" s="91"/>
      <c r="F770" s="91"/>
      <c r="G770" s="91"/>
      <c r="H770" s="93"/>
      <c r="I770" s="91"/>
      <c r="J770" s="91"/>
      <c r="K770" s="91"/>
      <c r="L770" s="91"/>
      <c r="M770" s="91"/>
      <c r="N770" s="91"/>
      <c r="O770" s="91"/>
      <c r="P770" s="91"/>
      <c r="Q770" s="91"/>
      <c r="R770" s="91"/>
      <c r="S770" s="91"/>
      <c r="T770" s="91"/>
      <c r="U770" s="91"/>
      <c r="V770" s="91"/>
      <c r="W770" s="91"/>
      <c r="X770" s="91"/>
      <c r="Y770" s="91"/>
      <c r="Z770" s="93"/>
      <c r="AA770" s="91"/>
      <c r="AB770" s="91"/>
      <c r="AC770" s="91"/>
      <c r="AD770" s="91"/>
      <c r="AE770" s="91"/>
      <c r="AF770" s="128"/>
      <c r="AG770" s="93"/>
      <c r="AH770" s="91"/>
      <c r="AI770" s="91"/>
      <c r="AJ770" s="91"/>
      <c r="AK770" s="91"/>
      <c r="AL770" s="91"/>
      <c r="AM770" s="91"/>
      <c r="AN770" s="91"/>
      <c r="AO770" s="91"/>
      <c r="AP770" s="91"/>
      <c r="AQ770" s="91"/>
      <c r="AR770" s="91"/>
      <c r="AS770" s="91"/>
      <c r="AT770" s="91"/>
      <c r="AU770" s="91"/>
      <c r="AV770" s="91"/>
      <c r="AW770" s="91"/>
      <c r="AX770" s="91"/>
      <c r="AY770" s="91"/>
    </row>
    <row r="771">
      <c r="A771" s="91"/>
      <c r="B771" s="91"/>
      <c r="C771" s="91"/>
      <c r="D771" s="91"/>
      <c r="E771" s="91"/>
      <c r="F771" s="91"/>
      <c r="G771" s="91"/>
      <c r="H771" s="93"/>
      <c r="I771" s="91"/>
      <c r="J771" s="91"/>
      <c r="K771" s="91"/>
      <c r="L771" s="91"/>
      <c r="M771" s="91"/>
      <c r="N771" s="91"/>
      <c r="O771" s="91"/>
      <c r="P771" s="91"/>
      <c r="Q771" s="91"/>
      <c r="R771" s="91"/>
      <c r="S771" s="91"/>
      <c r="T771" s="91"/>
      <c r="U771" s="91"/>
      <c r="V771" s="91"/>
      <c r="W771" s="91"/>
      <c r="X771" s="91"/>
      <c r="Y771" s="91"/>
      <c r="Z771" s="93"/>
      <c r="AA771" s="91"/>
      <c r="AB771" s="91"/>
      <c r="AC771" s="91"/>
      <c r="AD771" s="91"/>
      <c r="AE771" s="91"/>
      <c r="AF771" s="128"/>
      <c r="AG771" s="93"/>
      <c r="AH771" s="91"/>
      <c r="AI771" s="91"/>
      <c r="AJ771" s="91"/>
      <c r="AK771" s="91"/>
      <c r="AL771" s="91"/>
      <c r="AM771" s="91"/>
      <c r="AN771" s="91"/>
      <c r="AO771" s="91"/>
      <c r="AP771" s="91"/>
      <c r="AQ771" s="91"/>
      <c r="AR771" s="91"/>
      <c r="AS771" s="91"/>
      <c r="AT771" s="91"/>
      <c r="AU771" s="91"/>
      <c r="AV771" s="91"/>
      <c r="AW771" s="91"/>
      <c r="AX771" s="91"/>
      <c r="AY771" s="91"/>
    </row>
    <row r="772">
      <c r="A772" s="91"/>
      <c r="B772" s="91"/>
      <c r="C772" s="91"/>
      <c r="D772" s="91"/>
      <c r="E772" s="91"/>
      <c r="F772" s="91"/>
      <c r="G772" s="91"/>
      <c r="H772" s="93"/>
      <c r="I772" s="91"/>
      <c r="J772" s="91"/>
      <c r="K772" s="91"/>
      <c r="L772" s="91"/>
      <c r="M772" s="91"/>
      <c r="N772" s="91"/>
      <c r="O772" s="91"/>
      <c r="P772" s="91"/>
      <c r="Q772" s="91"/>
      <c r="R772" s="91"/>
      <c r="S772" s="91"/>
      <c r="T772" s="91"/>
      <c r="U772" s="91"/>
      <c r="V772" s="91"/>
      <c r="W772" s="91"/>
      <c r="X772" s="91"/>
      <c r="Y772" s="91"/>
      <c r="Z772" s="93"/>
      <c r="AA772" s="91"/>
      <c r="AB772" s="91"/>
      <c r="AC772" s="91"/>
      <c r="AD772" s="91"/>
      <c r="AE772" s="91"/>
      <c r="AF772" s="128"/>
      <c r="AG772" s="93"/>
      <c r="AH772" s="91"/>
      <c r="AI772" s="91"/>
      <c r="AJ772" s="91"/>
      <c r="AK772" s="91"/>
      <c r="AL772" s="91"/>
      <c r="AM772" s="91"/>
      <c r="AN772" s="91"/>
      <c r="AO772" s="91"/>
      <c r="AP772" s="91"/>
      <c r="AQ772" s="91"/>
      <c r="AR772" s="91"/>
      <c r="AS772" s="91"/>
      <c r="AT772" s="91"/>
      <c r="AU772" s="91"/>
      <c r="AV772" s="91"/>
      <c r="AW772" s="91"/>
      <c r="AX772" s="91"/>
      <c r="AY772" s="91"/>
    </row>
    <row r="773">
      <c r="A773" s="91"/>
      <c r="B773" s="91"/>
      <c r="C773" s="91"/>
      <c r="D773" s="91"/>
      <c r="E773" s="91"/>
      <c r="F773" s="91"/>
      <c r="G773" s="91"/>
      <c r="H773" s="93"/>
      <c r="I773" s="91"/>
      <c r="J773" s="91"/>
      <c r="K773" s="91"/>
      <c r="L773" s="91"/>
      <c r="M773" s="91"/>
      <c r="N773" s="91"/>
      <c r="O773" s="91"/>
      <c r="P773" s="91"/>
      <c r="Q773" s="91"/>
      <c r="R773" s="91"/>
      <c r="S773" s="91"/>
      <c r="T773" s="91"/>
      <c r="U773" s="91"/>
      <c r="V773" s="91"/>
      <c r="W773" s="91"/>
      <c r="X773" s="91"/>
      <c r="Y773" s="91"/>
      <c r="Z773" s="93"/>
      <c r="AA773" s="91"/>
      <c r="AB773" s="91"/>
      <c r="AC773" s="91"/>
      <c r="AD773" s="91"/>
      <c r="AE773" s="91"/>
      <c r="AF773" s="128"/>
      <c r="AG773" s="93"/>
      <c r="AH773" s="91"/>
      <c r="AI773" s="91"/>
      <c r="AJ773" s="91"/>
      <c r="AK773" s="91"/>
      <c r="AL773" s="91"/>
      <c r="AM773" s="91"/>
      <c r="AN773" s="91"/>
      <c r="AO773" s="91"/>
      <c r="AP773" s="91"/>
      <c r="AQ773" s="91"/>
      <c r="AR773" s="91"/>
      <c r="AS773" s="91"/>
      <c r="AT773" s="91"/>
      <c r="AU773" s="91"/>
      <c r="AV773" s="91"/>
      <c r="AW773" s="91"/>
      <c r="AX773" s="91"/>
      <c r="AY773" s="91"/>
    </row>
    <row r="774">
      <c r="A774" s="91"/>
      <c r="B774" s="91"/>
      <c r="C774" s="91"/>
      <c r="D774" s="91"/>
      <c r="E774" s="91"/>
      <c r="F774" s="91"/>
      <c r="G774" s="91"/>
      <c r="H774" s="93"/>
      <c r="I774" s="91"/>
      <c r="J774" s="91"/>
      <c r="K774" s="91"/>
      <c r="L774" s="91"/>
      <c r="M774" s="91"/>
      <c r="N774" s="91"/>
      <c r="O774" s="91"/>
      <c r="P774" s="91"/>
      <c r="Q774" s="91"/>
      <c r="R774" s="91"/>
      <c r="S774" s="91"/>
      <c r="T774" s="91"/>
      <c r="U774" s="91"/>
      <c r="V774" s="91"/>
      <c r="W774" s="91"/>
      <c r="X774" s="91"/>
      <c r="Y774" s="91"/>
      <c r="Z774" s="93"/>
      <c r="AA774" s="91"/>
      <c r="AB774" s="91"/>
      <c r="AC774" s="91"/>
      <c r="AD774" s="91"/>
      <c r="AE774" s="91"/>
      <c r="AF774" s="128"/>
      <c r="AG774" s="93"/>
      <c r="AH774" s="91"/>
      <c r="AI774" s="91"/>
      <c r="AJ774" s="91"/>
      <c r="AK774" s="91"/>
      <c r="AL774" s="91"/>
      <c r="AM774" s="91"/>
      <c r="AN774" s="91"/>
      <c r="AO774" s="91"/>
      <c r="AP774" s="91"/>
      <c r="AQ774" s="91"/>
      <c r="AR774" s="91"/>
      <c r="AS774" s="91"/>
      <c r="AT774" s="91"/>
      <c r="AU774" s="91"/>
      <c r="AV774" s="91"/>
      <c r="AW774" s="91"/>
      <c r="AX774" s="91"/>
      <c r="AY774" s="91"/>
    </row>
    <row r="775">
      <c r="A775" s="91"/>
      <c r="B775" s="91"/>
      <c r="C775" s="91"/>
      <c r="D775" s="91"/>
      <c r="E775" s="91"/>
      <c r="F775" s="91"/>
      <c r="G775" s="91"/>
      <c r="H775" s="93"/>
      <c r="I775" s="91"/>
      <c r="J775" s="91"/>
      <c r="K775" s="91"/>
      <c r="L775" s="91"/>
      <c r="M775" s="91"/>
      <c r="N775" s="91"/>
      <c r="O775" s="91"/>
      <c r="P775" s="91"/>
      <c r="Q775" s="91"/>
      <c r="R775" s="91"/>
      <c r="S775" s="91"/>
      <c r="T775" s="91"/>
      <c r="U775" s="91"/>
      <c r="V775" s="91"/>
      <c r="W775" s="91"/>
      <c r="X775" s="91"/>
      <c r="Y775" s="91"/>
      <c r="Z775" s="93"/>
      <c r="AA775" s="91"/>
      <c r="AB775" s="91"/>
      <c r="AC775" s="91"/>
      <c r="AD775" s="91"/>
      <c r="AE775" s="91"/>
      <c r="AF775" s="128"/>
      <c r="AG775" s="93"/>
      <c r="AH775" s="91"/>
      <c r="AI775" s="91"/>
      <c r="AJ775" s="91"/>
      <c r="AK775" s="91"/>
      <c r="AL775" s="91"/>
      <c r="AM775" s="91"/>
      <c r="AN775" s="91"/>
      <c r="AO775" s="91"/>
      <c r="AP775" s="91"/>
      <c r="AQ775" s="91"/>
      <c r="AR775" s="91"/>
      <c r="AS775" s="91"/>
      <c r="AT775" s="91"/>
      <c r="AU775" s="91"/>
      <c r="AV775" s="91"/>
      <c r="AW775" s="91"/>
      <c r="AX775" s="91"/>
      <c r="AY775" s="91"/>
    </row>
    <row r="776">
      <c r="A776" s="91"/>
      <c r="B776" s="91"/>
      <c r="C776" s="91"/>
      <c r="D776" s="91"/>
      <c r="E776" s="91"/>
      <c r="F776" s="91"/>
      <c r="G776" s="91"/>
      <c r="H776" s="93"/>
      <c r="I776" s="91"/>
      <c r="J776" s="91"/>
      <c r="K776" s="91"/>
      <c r="L776" s="91"/>
      <c r="M776" s="91"/>
      <c r="N776" s="91"/>
      <c r="O776" s="91"/>
      <c r="P776" s="91"/>
      <c r="Q776" s="91"/>
      <c r="R776" s="91"/>
      <c r="S776" s="91"/>
      <c r="T776" s="91"/>
      <c r="U776" s="91"/>
      <c r="V776" s="91"/>
      <c r="W776" s="91"/>
      <c r="X776" s="91"/>
      <c r="Y776" s="91"/>
      <c r="Z776" s="93"/>
      <c r="AA776" s="91"/>
      <c r="AB776" s="91"/>
      <c r="AC776" s="91"/>
      <c r="AD776" s="91"/>
      <c r="AE776" s="91"/>
      <c r="AF776" s="128"/>
      <c r="AG776" s="93"/>
      <c r="AH776" s="91"/>
      <c r="AI776" s="91"/>
      <c r="AJ776" s="91"/>
      <c r="AK776" s="91"/>
      <c r="AL776" s="91"/>
      <c r="AM776" s="91"/>
      <c r="AN776" s="91"/>
      <c r="AO776" s="91"/>
      <c r="AP776" s="91"/>
      <c r="AQ776" s="91"/>
      <c r="AR776" s="91"/>
      <c r="AS776" s="91"/>
      <c r="AT776" s="91"/>
      <c r="AU776" s="91"/>
      <c r="AV776" s="91"/>
      <c r="AW776" s="91"/>
      <c r="AX776" s="91"/>
      <c r="AY776" s="91"/>
    </row>
    <row r="777">
      <c r="A777" s="91"/>
      <c r="B777" s="91"/>
      <c r="C777" s="91"/>
      <c r="D777" s="91"/>
      <c r="E777" s="91"/>
      <c r="F777" s="91"/>
      <c r="G777" s="91"/>
      <c r="H777" s="93"/>
      <c r="I777" s="91"/>
      <c r="J777" s="91"/>
      <c r="K777" s="91"/>
      <c r="L777" s="91"/>
      <c r="M777" s="91"/>
      <c r="N777" s="91"/>
      <c r="O777" s="91"/>
      <c r="P777" s="91"/>
      <c r="Q777" s="91"/>
      <c r="R777" s="91"/>
      <c r="S777" s="91"/>
      <c r="T777" s="91"/>
      <c r="U777" s="91"/>
      <c r="V777" s="91"/>
      <c r="W777" s="91"/>
      <c r="X777" s="91"/>
      <c r="Y777" s="91"/>
      <c r="Z777" s="93"/>
      <c r="AA777" s="91"/>
      <c r="AB777" s="91"/>
      <c r="AC777" s="91"/>
      <c r="AD777" s="91"/>
      <c r="AE777" s="91"/>
      <c r="AF777" s="128"/>
      <c r="AG777" s="93"/>
      <c r="AH777" s="91"/>
      <c r="AI777" s="91"/>
      <c r="AJ777" s="91"/>
      <c r="AK777" s="91"/>
      <c r="AL777" s="91"/>
      <c r="AM777" s="91"/>
      <c r="AN777" s="91"/>
      <c r="AO777" s="91"/>
      <c r="AP777" s="91"/>
      <c r="AQ777" s="91"/>
      <c r="AR777" s="91"/>
      <c r="AS777" s="91"/>
      <c r="AT777" s="91"/>
      <c r="AU777" s="91"/>
      <c r="AV777" s="91"/>
      <c r="AW777" s="91"/>
      <c r="AX777" s="91"/>
      <c r="AY777" s="91"/>
    </row>
    <row r="778">
      <c r="A778" s="91"/>
      <c r="B778" s="91"/>
      <c r="C778" s="91"/>
      <c r="D778" s="91"/>
      <c r="E778" s="91"/>
      <c r="F778" s="91"/>
      <c r="G778" s="91"/>
      <c r="H778" s="93"/>
      <c r="I778" s="91"/>
      <c r="J778" s="91"/>
      <c r="K778" s="91"/>
      <c r="L778" s="91"/>
      <c r="M778" s="91"/>
      <c r="N778" s="91"/>
      <c r="O778" s="91"/>
      <c r="P778" s="91"/>
      <c r="Q778" s="91"/>
      <c r="R778" s="91"/>
      <c r="S778" s="91"/>
      <c r="T778" s="91"/>
      <c r="U778" s="91"/>
      <c r="V778" s="91"/>
      <c r="W778" s="91"/>
      <c r="X778" s="91"/>
      <c r="Y778" s="91"/>
      <c r="Z778" s="93"/>
      <c r="AA778" s="91"/>
      <c r="AB778" s="91"/>
      <c r="AC778" s="91"/>
      <c r="AD778" s="91"/>
      <c r="AE778" s="91"/>
      <c r="AF778" s="128"/>
      <c r="AG778" s="93"/>
      <c r="AH778" s="91"/>
      <c r="AI778" s="91"/>
      <c r="AJ778" s="91"/>
      <c r="AK778" s="91"/>
      <c r="AL778" s="91"/>
      <c r="AM778" s="91"/>
      <c r="AN778" s="91"/>
      <c r="AO778" s="91"/>
      <c r="AP778" s="91"/>
      <c r="AQ778" s="91"/>
      <c r="AR778" s="91"/>
      <c r="AS778" s="91"/>
      <c r="AT778" s="91"/>
      <c r="AU778" s="91"/>
      <c r="AV778" s="91"/>
      <c r="AW778" s="91"/>
      <c r="AX778" s="91"/>
      <c r="AY778" s="91"/>
    </row>
    <row r="779">
      <c r="A779" s="91"/>
      <c r="B779" s="91"/>
      <c r="C779" s="91"/>
      <c r="D779" s="91"/>
      <c r="E779" s="91"/>
      <c r="F779" s="91"/>
      <c r="G779" s="91"/>
      <c r="H779" s="93"/>
      <c r="I779" s="91"/>
      <c r="J779" s="91"/>
      <c r="K779" s="91"/>
      <c r="L779" s="91"/>
      <c r="M779" s="91"/>
      <c r="N779" s="91"/>
      <c r="O779" s="91"/>
      <c r="P779" s="91"/>
      <c r="Q779" s="91"/>
      <c r="R779" s="91"/>
      <c r="S779" s="91"/>
      <c r="T779" s="91"/>
      <c r="U779" s="91"/>
      <c r="V779" s="91"/>
      <c r="W779" s="91"/>
      <c r="X779" s="91"/>
      <c r="Y779" s="91"/>
      <c r="Z779" s="93"/>
      <c r="AA779" s="91"/>
      <c r="AB779" s="91"/>
      <c r="AC779" s="91"/>
      <c r="AD779" s="91"/>
      <c r="AE779" s="91"/>
      <c r="AF779" s="128"/>
      <c r="AG779" s="93"/>
      <c r="AH779" s="91"/>
      <c r="AI779" s="91"/>
      <c r="AJ779" s="91"/>
      <c r="AK779" s="91"/>
      <c r="AL779" s="91"/>
      <c r="AM779" s="91"/>
      <c r="AN779" s="91"/>
      <c r="AO779" s="91"/>
      <c r="AP779" s="91"/>
      <c r="AQ779" s="91"/>
      <c r="AR779" s="91"/>
      <c r="AS779" s="91"/>
      <c r="AT779" s="91"/>
      <c r="AU779" s="91"/>
      <c r="AV779" s="91"/>
      <c r="AW779" s="91"/>
      <c r="AX779" s="91"/>
      <c r="AY779" s="91"/>
    </row>
    <row r="780">
      <c r="A780" s="91"/>
      <c r="B780" s="91"/>
      <c r="C780" s="91"/>
      <c r="D780" s="91"/>
      <c r="E780" s="91"/>
      <c r="F780" s="91"/>
      <c r="G780" s="91"/>
      <c r="H780" s="93"/>
      <c r="I780" s="91"/>
      <c r="J780" s="91"/>
      <c r="K780" s="91"/>
      <c r="L780" s="91"/>
      <c r="M780" s="91"/>
      <c r="N780" s="91"/>
      <c r="O780" s="91"/>
      <c r="P780" s="91"/>
      <c r="Q780" s="91"/>
      <c r="R780" s="91"/>
      <c r="S780" s="91"/>
      <c r="T780" s="91"/>
      <c r="U780" s="91"/>
      <c r="V780" s="91"/>
      <c r="W780" s="91"/>
      <c r="X780" s="91"/>
      <c r="Y780" s="91"/>
      <c r="Z780" s="93"/>
      <c r="AA780" s="91"/>
      <c r="AB780" s="91"/>
      <c r="AC780" s="91"/>
      <c r="AD780" s="91"/>
      <c r="AE780" s="91"/>
      <c r="AF780" s="128"/>
      <c r="AG780" s="93"/>
      <c r="AH780" s="91"/>
      <c r="AI780" s="91"/>
      <c r="AJ780" s="91"/>
      <c r="AK780" s="91"/>
      <c r="AL780" s="91"/>
      <c r="AM780" s="91"/>
      <c r="AN780" s="91"/>
      <c r="AO780" s="91"/>
      <c r="AP780" s="91"/>
      <c r="AQ780" s="91"/>
      <c r="AR780" s="91"/>
      <c r="AS780" s="91"/>
      <c r="AT780" s="91"/>
      <c r="AU780" s="91"/>
      <c r="AV780" s="91"/>
      <c r="AW780" s="91"/>
      <c r="AX780" s="91"/>
      <c r="AY780" s="91"/>
    </row>
    <row r="781">
      <c r="A781" s="91"/>
      <c r="B781" s="91"/>
      <c r="C781" s="91"/>
      <c r="D781" s="91"/>
      <c r="E781" s="91"/>
      <c r="F781" s="91"/>
      <c r="G781" s="91"/>
      <c r="H781" s="93"/>
      <c r="I781" s="91"/>
      <c r="J781" s="91"/>
      <c r="K781" s="91"/>
      <c r="L781" s="91"/>
      <c r="M781" s="91"/>
      <c r="N781" s="91"/>
      <c r="O781" s="91"/>
      <c r="P781" s="91"/>
      <c r="Q781" s="91"/>
      <c r="R781" s="91"/>
      <c r="S781" s="91"/>
      <c r="T781" s="91"/>
      <c r="U781" s="91"/>
      <c r="V781" s="91"/>
      <c r="W781" s="91"/>
      <c r="X781" s="91"/>
      <c r="Y781" s="91"/>
      <c r="Z781" s="93"/>
      <c r="AA781" s="91"/>
      <c r="AB781" s="91"/>
      <c r="AC781" s="91"/>
      <c r="AD781" s="91"/>
      <c r="AE781" s="91"/>
      <c r="AF781" s="128"/>
      <c r="AG781" s="93"/>
      <c r="AH781" s="91"/>
      <c r="AI781" s="91"/>
      <c r="AJ781" s="91"/>
      <c r="AK781" s="91"/>
      <c r="AL781" s="91"/>
      <c r="AM781" s="91"/>
      <c r="AN781" s="91"/>
      <c r="AO781" s="91"/>
      <c r="AP781" s="91"/>
      <c r="AQ781" s="91"/>
      <c r="AR781" s="91"/>
      <c r="AS781" s="91"/>
      <c r="AT781" s="91"/>
      <c r="AU781" s="91"/>
      <c r="AV781" s="91"/>
      <c r="AW781" s="91"/>
      <c r="AX781" s="91"/>
      <c r="AY781" s="91"/>
    </row>
    <row r="782">
      <c r="A782" s="91"/>
      <c r="B782" s="91"/>
      <c r="C782" s="91"/>
      <c r="D782" s="91"/>
      <c r="E782" s="91"/>
      <c r="F782" s="91"/>
      <c r="G782" s="91"/>
      <c r="H782" s="93"/>
      <c r="I782" s="91"/>
      <c r="J782" s="91"/>
      <c r="K782" s="91"/>
      <c r="L782" s="91"/>
      <c r="M782" s="91"/>
      <c r="N782" s="91"/>
      <c r="O782" s="91"/>
      <c r="P782" s="91"/>
      <c r="Q782" s="91"/>
      <c r="R782" s="91"/>
      <c r="S782" s="91"/>
      <c r="T782" s="91"/>
      <c r="U782" s="91"/>
      <c r="V782" s="91"/>
      <c r="W782" s="91"/>
      <c r="X782" s="91"/>
      <c r="Y782" s="91"/>
      <c r="Z782" s="93"/>
      <c r="AA782" s="91"/>
      <c r="AB782" s="91"/>
      <c r="AC782" s="91"/>
      <c r="AD782" s="91"/>
      <c r="AE782" s="91"/>
      <c r="AF782" s="128"/>
      <c r="AG782" s="93"/>
      <c r="AH782" s="91"/>
      <c r="AI782" s="91"/>
      <c r="AJ782" s="91"/>
      <c r="AK782" s="91"/>
      <c r="AL782" s="91"/>
      <c r="AM782" s="91"/>
      <c r="AN782" s="91"/>
      <c r="AO782" s="91"/>
      <c r="AP782" s="91"/>
      <c r="AQ782" s="91"/>
      <c r="AR782" s="91"/>
      <c r="AS782" s="91"/>
      <c r="AT782" s="91"/>
      <c r="AU782" s="91"/>
      <c r="AV782" s="91"/>
      <c r="AW782" s="91"/>
      <c r="AX782" s="91"/>
      <c r="AY782" s="91"/>
    </row>
    <row r="783">
      <c r="A783" s="91"/>
      <c r="B783" s="91"/>
      <c r="C783" s="91"/>
      <c r="D783" s="91"/>
      <c r="E783" s="91"/>
      <c r="F783" s="91"/>
      <c r="G783" s="91"/>
      <c r="H783" s="93"/>
      <c r="I783" s="91"/>
      <c r="J783" s="91"/>
      <c r="K783" s="91"/>
      <c r="L783" s="91"/>
      <c r="M783" s="91"/>
      <c r="N783" s="91"/>
      <c r="O783" s="91"/>
      <c r="P783" s="91"/>
      <c r="Q783" s="91"/>
      <c r="R783" s="91"/>
      <c r="S783" s="91"/>
      <c r="T783" s="91"/>
      <c r="U783" s="91"/>
      <c r="V783" s="91"/>
      <c r="W783" s="91"/>
      <c r="X783" s="91"/>
      <c r="Y783" s="91"/>
      <c r="Z783" s="93"/>
      <c r="AA783" s="91"/>
      <c r="AB783" s="91"/>
      <c r="AC783" s="91"/>
      <c r="AD783" s="91"/>
      <c r="AE783" s="91"/>
      <c r="AF783" s="128"/>
      <c r="AG783" s="93"/>
      <c r="AH783" s="91"/>
      <c r="AI783" s="91"/>
      <c r="AJ783" s="91"/>
      <c r="AK783" s="91"/>
      <c r="AL783" s="91"/>
      <c r="AM783" s="91"/>
      <c r="AN783" s="91"/>
      <c r="AO783" s="91"/>
      <c r="AP783" s="91"/>
      <c r="AQ783" s="91"/>
      <c r="AR783" s="91"/>
      <c r="AS783" s="91"/>
      <c r="AT783" s="91"/>
      <c r="AU783" s="91"/>
      <c r="AV783" s="91"/>
      <c r="AW783" s="91"/>
      <c r="AX783" s="91"/>
      <c r="AY783" s="91"/>
    </row>
    <row r="784">
      <c r="A784" s="91"/>
      <c r="B784" s="91"/>
      <c r="C784" s="91"/>
      <c r="D784" s="91"/>
      <c r="E784" s="91"/>
      <c r="F784" s="91"/>
      <c r="G784" s="91"/>
      <c r="H784" s="93"/>
      <c r="I784" s="91"/>
      <c r="J784" s="91"/>
      <c r="K784" s="91"/>
      <c r="L784" s="91"/>
      <c r="M784" s="91"/>
      <c r="N784" s="91"/>
      <c r="O784" s="91"/>
      <c r="P784" s="91"/>
      <c r="Q784" s="91"/>
      <c r="R784" s="91"/>
      <c r="S784" s="91"/>
      <c r="T784" s="91"/>
      <c r="U784" s="91"/>
      <c r="V784" s="91"/>
      <c r="W784" s="91"/>
      <c r="X784" s="91"/>
      <c r="Y784" s="91"/>
      <c r="Z784" s="93"/>
      <c r="AA784" s="91"/>
      <c r="AB784" s="91"/>
      <c r="AC784" s="91"/>
      <c r="AD784" s="91"/>
      <c r="AE784" s="91"/>
      <c r="AF784" s="128"/>
      <c r="AG784" s="93"/>
      <c r="AH784" s="91"/>
      <c r="AI784" s="91"/>
      <c r="AJ784" s="91"/>
      <c r="AK784" s="91"/>
      <c r="AL784" s="91"/>
      <c r="AM784" s="91"/>
      <c r="AN784" s="91"/>
      <c r="AO784" s="91"/>
      <c r="AP784" s="91"/>
      <c r="AQ784" s="91"/>
      <c r="AR784" s="91"/>
      <c r="AS784" s="91"/>
      <c r="AT784" s="91"/>
      <c r="AU784" s="91"/>
      <c r="AV784" s="91"/>
      <c r="AW784" s="91"/>
      <c r="AX784" s="91"/>
      <c r="AY784" s="91"/>
    </row>
    <row r="785">
      <c r="A785" s="91"/>
      <c r="B785" s="91"/>
      <c r="C785" s="91"/>
      <c r="D785" s="91"/>
      <c r="E785" s="91"/>
      <c r="F785" s="91"/>
      <c r="G785" s="91"/>
      <c r="H785" s="93"/>
      <c r="I785" s="91"/>
      <c r="J785" s="91"/>
      <c r="K785" s="91"/>
      <c r="L785" s="91"/>
      <c r="M785" s="91"/>
      <c r="N785" s="91"/>
      <c r="O785" s="91"/>
      <c r="P785" s="91"/>
      <c r="Q785" s="91"/>
      <c r="R785" s="91"/>
      <c r="S785" s="91"/>
      <c r="T785" s="91"/>
      <c r="U785" s="91"/>
      <c r="V785" s="91"/>
      <c r="W785" s="91"/>
      <c r="X785" s="91"/>
      <c r="Y785" s="91"/>
      <c r="Z785" s="93"/>
      <c r="AA785" s="91"/>
      <c r="AB785" s="91"/>
      <c r="AC785" s="91"/>
      <c r="AD785" s="91"/>
      <c r="AE785" s="91"/>
      <c r="AF785" s="128"/>
      <c r="AG785" s="93"/>
      <c r="AH785" s="91"/>
      <c r="AI785" s="91"/>
      <c r="AJ785" s="91"/>
      <c r="AK785" s="91"/>
      <c r="AL785" s="91"/>
      <c r="AM785" s="91"/>
      <c r="AN785" s="91"/>
      <c r="AO785" s="91"/>
      <c r="AP785" s="91"/>
      <c r="AQ785" s="91"/>
      <c r="AR785" s="91"/>
      <c r="AS785" s="91"/>
      <c r="AT785" s="91"/>
      <c r="AU785" s="91"/>
      <c r="AV785" s="91"/>
      <c r="AW785" s="91"/>
      <c r="AX785" s="91"/>
      <c r="AY785" s="91"/>
    </row>
    <row r="786">
      <c r="A786" s="91"/>
      <c r="B786" s="91"/>
      <c r="C786" s="91"/>
      <c r="D786" s="91"/>
      <c r="E786" s="91"/>
      <c r="F786" s="91"/>
      <c r="G786" s="91"/>
      <c r="H786" s="93"/>
      <c r="I786" s="91"/>
      <c r="J786" s="91"/>
      <c r="K786" s="91"/>
      <c r="L786" s="91"/>
      <c r="M786" s="91"/>
      <c r="N786" s="91"/>
      <c r="O786" s="91"/>
      <c r="P786" s="91"/>
      <c r="Q786" s="91"/>
      <c r="R786" s="91"/>
      <c r="S786" s="91"/>
      <c r="T786" s="91"/>
      <c r="U786" s="91"/>
      <c r="V786" s="91"/>
      <c r="W786" s="91"/>
      <c r="X786" s="91"/>
      <c r="Y786" s="91"/>
      <c r="Z786" s="93"/>
      <c r="AA786" s="91"/>
      <c r="AB786" s="91"/>
      <c r="AC786" s="91"/>
      <c r="AD786" s="91"/>
      <c r="AE786" s="91"/>
      <c r="AF786" s="128"/>
      <c r="AG786" s="93"/>
      <c r="AH786" s="91"/>
      <c r="AI786" s="91"/>
      <c r="AJ786" s="91"/>
      <c r="AK786" s="91"/>
      <c r="AL786" s="91"/>
      <c r="AM786" s="91"/>
      <c r="AN786" s="91"/>
      <c r="AO786" s="91"/>
      <c r="AP786" s="91"/>
      <c r="AQ786" s="91"/>
      <c r="AR786" s="91"/>
      <c r="AS786" s="91"/>
      <c r="AT786" s="91"/>
      <c r="AU786" s="91"/>
      <c r="AV786" s="91"/>
      <c r="AW786" s="91"/>
      <c r="AX786" s="91"/>
      <c r="AY786" s="91"/>
    </row>
    <row r="787">
      <c r="A787" s="91"/>
      <c r="B787" s="91"/>
      <c r="C787" s="91"/>
      <c r="D787" s="91"/>
      <c r="E787" s="91"/>
      <c r="F787" s="91"/>
      <c r="G787" s="91"/>
      <c r="H787" s="93"/>
      <c r="I787" s="91"/>
      <c r="J787" s="91"/>
      <c r="K787" s="91"/>
      <c r="L787" s="91"/>
      <c r="M787" s="91"/>
      <c r="N787" s="91"/>
      <c r="O787" s="91"/>
      <c r="P787" s="91"/>
      <c r="Q787" s="91"/>
      <c r="R787" s="91"/>
      <c r="S787" s="91"/>
      <c r="T787" s="91"/>
      <c r="U787" s="91"/>
      <c r="V787" s="91"/>
      <c r="W787" s="91"/>
      <c r="X787" s="91"/>
      <c r="Y787" s="91"/>
      <c r="Z787" s="93"/>
      <c r="AA787" s="91"/>
      <c r="AB787" s="91"/>
      <c r="AC787" s="91"/>
      <c r="AD787" s="91"/>
      <c r="AE787" s="91"/>
      <c r="AF787" s="128"/>
      <c r="AG787" s="93"/>
      <c r="AH787" s="91"/>
      <c r="AI787" s="91"/>
      <c r="AJ787" s="91"/>
      <c r="AK787" s="91"/>
      <c r="AL787" s="91"/>
      <c r="AM787" s="91"/>
      <c r="AN787" s="91"/>
      <c r="AO787" s="91"/>
      <c r="AP787" s="91"/>
      <c r="AQ787" s="91"/>
      <c r="AR787" s="91"/>
      <c r="AS787" s="91"/>
      <c r="AT787" s="91"/>
      <c r="AU787" s="91"/>
      <c r="AV787" s="91"/>
      <c r="AW787" s="91"/>
      <c r="AX787" s="91"/>
      <c r="AY787" s="91"/>
    </row>
    <row r="788">
      <c r="A788" s="91"/>
      <c r="B788" s="91"/>
      <c r="C788" s="91"/>
      <c r="D788" s="91"/>
      <c r="E788" s="91"/>
      <c r="F788" s="91"/>
      <c r="G788" s="91"/>
      <c r="H788" s="93"/>
      <c r="I788" s="91"/>
      <c r="J788" s="91"/>
      <c r="K788" s="91"/>
      <c r="L788" s="91"/>
      <c r="M788" s="91"/>
      <c r="N788" s="91"/>
      <c r="O788" s="91"/>
      <c r="P788" s="91"/>
      <c r="Q788" s="91"/>
      <c r="R788" s="91"/>
      <c r="S788" s="91"/>
      <c r="T788" s="91"/>
      <c r="U788" s="91"/>
      <c r="V788" s="91"/>
      <c r="W788" s="91"/>
      <c r="X788" s="91"/>
      <c r="Y788" s="91"/>
      <c r="Z788" s="93"/>
      <c r="AA788" s="91"/>
      <c r="AB788" s="91"/>
      <c r="AC788" s="91"/>
      <c r="AD788" s="91"/>
      <c r="AE788" s="91"/>
      <c r="AF788" s="128"/>
      <c r="AG788" s="93"/>
      <c r="AH788" s="91"/>
      <c r="AI788" s="91"/>
      <c r="AJ788" s="91"/>
      <c r="AK788" s="91"/>
      <c r="AL788" s="91"/>
      <c r="AM788" s="91"/>
      <c r="AN788" s="91"/>
      <c r="AO788" s="91"/>
      <c r="AP788" s="91"/>
      <c r="AQ788" s="91"/>
      <c r="AR788" s="91"/>
      <c r="AS788" s="91"/>
      <c r="AT788" s="91"/>
      <c r="AU788" s="91"/>
      <c r="AV788" s="91"/>
      <c r="AW788" s="91"/>
      <c r="AX788" s="91"/>
      <c r="AY788" s="91"/>
    </row>
    <row r="789">
      <c r="A789" s="91"/>
      <c r="B789" s="91"/>
      <c r="C789" s="91"/>
      <c r="D789" s="91"/>
      <c r="E789" s="91"/>
      <c r="F789" s="91"/>
      <c r="G789" s="91"/>
      <c r="H789" s="93"/>
      <c r="I789" s="91"/>
      <c r="J789" s="91"/>
      <c r="K789" s="91"/>
      <c r="L789" s="91"/>
      <c r="M789" s="91"/>
      <c r="N789" s="91"/>
      <c r="O789" s="91"/>
      <c r="P789" s="91"/>
      <c r="Q789" s="91"/>
      <c r="R789" s="91"/>
      <c r="S789" s="91"/>
      <c r="T789" s="91"/>
      <c r="U789" s="91"/>
      <c r="V789" s="91"/>
      <c r="W789" s="91"/>
      <c r="X789" s="91"/>
      <c r="Y789" s="91"/>
      <c r="Z789" s="93"/>
      <c r="AA789" s="91"/>
      <c r="AB789" s="91"/>
      <c r="AC789" s="91"/>
      <c r="AD789" s="91"/>
      <c r="AE789" s="91"/>
      <c r="AF789" s="128"/>
      <c r="AG789" s="93"/>
      <c r="AH789" s="91"/>
      <c r="AI789" s="91"/>
      <c r="AJ789" s="91"/>
      <c r="AK789" s="91"/>
      <c r="AL789" s="91"/>
      <c r="AM789" s="91"/>
      <c r="AN789" s="91"/>
      <c r="AO789" s="91"/>
      <c r="AP789" s="91"/>
      <c r="AQ789" s="91"/>
      <c r="AR789" s="91"/>
      <c r="AS789" s="91"/>
      <c r="AT789" s="91"/>
      <c r="AU789" s="91"/>
      <c r="AV789" s="91"/>
      <c r="AW789" s="91"/>
      <c r="AX789" s="91"/>
      <c r="AY789" s="91"/>
    </row>
    <row r="790">
      <c r="A790" s="91"/>
      <c r="B790" s="91"/>
      <c r="C790" s="91"/>
      <c r="D790" s="91"/>
      <c r="E790" s="91"/>
      <c r="F790" s="91"/>
      <c r="G790" s="91"/>
      <c r="H790" s="93"/>
      <c r="I790" s="91"/>
      <c r="J790" s="91"/>
      <c r="K790" s="91"/>
      <c r="L790" s="91"/>
      <c r="M790" s="91"/>
      <c r="N790" s="91"/>
      <c r="O790" s="91"/>
      <c r="P790" s="91"/>
      <c r="Q790" s="91"/>
      <c r="R790" s="91"/>
      <c r="S790" s="91"/>
      <c r="T790" s="91"/>
      <c r="U790" s="91"/>
      <c r="V790" s="91"/>
      <c r="W790" s="91"/>
      <c r="X790" s="91"/>
      <c r="Y790" s="91"/>
      <c r="Z790" s="93"/>
      <c r="AA790" s="91"/>
      <c r="AB790" s="91"/>
      <c r="AC790" s="91"/>
      <c r="AD790" s="91"/>
      <c r="AE790" s="91"/>
      <c r="AF790" s="128"/>
      <c r="AG790" s="93"/>
      <c r="AH790" s="91"/>
      <c r="AI790" s="91"/>
      <c r="AJ790" s="91"/>
      <c r="AK790" s="91"/>
      <c r="AL790" s="91"/>
      <c r="AM790" s="91"/>
      <c r="AN790" s="91"/>
      <c r="AO790" s="91"/>
      <c r="AP790" s="91"/>
      <c r="AQ790" s="91"/>
      <c r="AR790" s="91"/>
      <c r="AS790" s="91"/>
      <c r="AT790" s="91"/>
      <c r="AU790" s="91"/>
      <c r="AV790" s="91"/>
      <c r="AW790" s="91"/>
      <c r="AX790" s="91"/>
      <c r="AY790" s="91"/>
    </row>
    <row r="791">
      <c r="A791" s="91"/>
      <c r="B791" s="91"/>
      <c r="C791" s="91"/>
      <c r="D791" s="91"/>
      <c r="E791" s="91"/>
      <c r="F791" s="91"/>
      <c r="G791" s="91"/>
      <c r="H791" s="93"/>
      <c r="I791" s="91"/>
      <c r="J791" s="91"/>
      <c r="K791" s="91"/>
      <c r="L791" s="91"/>
      <c r="M791" s="91"/>
      <c r="N791" s="91"/>
      <c r="O791" s="91"/>
      <c r="P791" s="91"/>
      <c r="Q791" s="91"/>
      <c r="R791" s="91"/>
      <c r="S791" s="91"/>
      <c r="T791" s="91"/>
      <c r="U791" s="91"/>
      <c r="V791" s="91"/>
      <c r="W791" s="91"/>
      <c r="X791" s="91"/>
      <c r="Y791" s="91"/>
      <c r="Z791" s="93"/>
      <c r="AA791" s="91"/>
      <c r="AB791" s="91"/>
      <c r="AC791" s="91"/>
      <c r="AD791" s="91"/>
      <c r="AE791" s="91"/>
      <c r="AF791" s="128"/>
      <c r="AG791" s="93"/>
      <c r="AH791" s="91"/>
      <c r="AI791" s="91"/>
      <c r="AJ791" s="91"/>
      <c r="AK791" s="91"/>
      <c r="AL791" s="91"/>
      <c r="AM791" s="91"/>
      <c r="AN791" s="91"/>
      <c r="AO791" s="91"/>
      <c r="AP791" s="91"/>
      <c r="AQ791" s="91"/>
      <c r="AR791" s="91"/>
      <c r="AS791" s="91"/>
      <c r="AT791" s="91"/>
      <c r="AU791" s="91"/>
      <c r="AV791" s="91"/>
      <c r="AW791" s="91"/>
      <c r="AX791" s="91"/>
      <c r="AY791" s="91"/>
    </row>
    <row r="792">
      <c r="A792" s="91"/>
      <c r="B792" s="91"/>
      <c r="C792" s="91"/>
      <c r="D792" s="91"/>
      <c r="E792" s="91"/>
      <c r="F792" s="91"/>
      <c r="G792" s="91"/>
      <c r="H792" s="93"/>
      <c r="I792" s="91"/>
      <c r="J792" s="91"/>
      <c r="K792" s="91"/>
      <c r="L792" s="91"/>
      <c r="M792" s="91"/>
      <c r="N792" s="91"/>
      <c r="O792" s="91"/>
      <c r="P792" s="91"/>
      <c r="Q792" s="91"/>
      <c r="R792" s="91"/>
      <c r="S792" s="91"/>
      <c r="T792" s="91"/>
      <c r="U792" s="91"/>
      <c r="V792" s="91"/>
      <c r="W792" s="91"/>
      <c r="X792" s="91"/>
      <c r="Y792" s="91"/>
      <c r="Z792" s="93"/>
      <c r="AA792" s="91"/>
      <c r="AB792" s="91"/>
      <c r="AC792" s="91"/>
      <c r="AD792" s="91"/>
      <c r="AE792" s="91"/>
      <c r="AF792" s="128"/>
      <c r="AG792" s="93"/>
      <c r="AH792" s="91"/>
      <c r="AI792" s="91"/>
      <c r="AJ792" s="91"/>
      <c r="AK792" s="91"/>
      <c r="AL792" s="91"/>
      <c r="AM792" s="91"/>
      <c r="AN792" s="91"/>
      <c r="AO792" s="91"/>
      <c r="AP792" s="91"/>
      <c r="AQ792" s="91"/>
      <c r="AR792" s="91"/>
      <c r="AS792" s="91"/>
      <c r="AT792" s="91"/>
      <c r="AU792" s="91"/>
      <c r="AV792" s="91"/>
      <c r="AW792" s="91"/>
      <c r="AX792" s="91"/>
      <c r="AY792" s="91"/>
    </row>
    <row r="793">
      <c r="A793" s="91"/>
      <c r="B793" s="91"/>
      <c r="C793" s="91"/>
      <c r="D793" s="91"/>
      <c r="E793" s="91"/>
      <c r="F793" s="91"/>
      <c r="G793" s="91"/>
      <c r="H793" s="93"/>
      <c r="I793" s="91"/>
      <c r="J793" s="91"/>
      <c r="K793" s="91"/>
      <c r="L793" s="91"/>
      <c r="M793" s="91"/>
      <c r="N793" s="91"/>
      <c r="O793" s="91"/>
      <c r="P793" s="91"/>
      <c r="Q793" s="91"/>
      <c r="R793" s="91"/>
      <c r="S793" s="91"/>
      <c r="T793" s="91"/>
      <c r="U793" s="91"/>
      <c r="V793" s="91"/>
      <c r="W793" s="91"/>
      <c r="X793" s="91"/>
      <c r="Y793" s="91"/>
      <c r="Z793" s="93"/>
      <c r="AA793" s="91"/>
      <c r="AB793" s="91"/>
      <c r="AC793" s="91"/>
      <c r="AD793" s="91"/>
      <c r="AE793" s="91"/>
      <c r="AF793" s="128"/>
      <c r="AG793" s="93"/>
      <c r="AH793" s="91"/>
      <c r="AI793" s="91"/>
      <c r="AJ793" s="91"/>
      <c r="AK793" s="91"/>
      <c r="AL793" s="91"/>
      <c r="AM793" s="91"/>
      <c r="AN793" s="91"/>
      <c r="AO793" s="91"/>
      <c r="AP793" s="91"/>
      <c r="AQ793" s="91"/>
      <c r="AR793" s="91"/>
      <c r="AS793" s="91"/>
      <c r="AT793" s="91"/>
      <c r="AU793" s="91"/>
      <c r="AV793" s="91"/>
      <c r="AW793" s="91"/>
      <c r="AX793" s="91"/>
      <c r="AY793" s="91"/>
    </row>
    <row r="794">
      <c r="A794" s="91"/>
      <c r="B794" s="91"/>
      <c r="C794" s="91"/>
      <c r="D794" s="91"/>
      <c r="E794" s="91"/>
      <c r="F794" s="91"/>
      <c r="G794" s="91"/>
      <c r="H794" s="93"/>
      <c r="I794" s="91"/>
      <c r="J794" s="91"/>
      <c r="K794" s="91"/>
      <c r="L794" s="91"/>
      <c r="M794" s="91"/>
      <c r="N794" s="91"/>
      <c r="O794" s="91"/>
      <c r="P794" s="91"/>
      <c r="Q794" s="91"/>
      <c r="R794" s="91"/>
      <c r="S794" s="91"/>
      <c r="T794" s="91"/>
      <c r="U794" s="91"/>
      <c r="V794" s="91"/>
      <c r="W794" s="91"/>
      <c r="X794" s="91"/>
      <c r="Y794" s="91"/>
      <c r="Z794" s="93"/>
      <c r="AA794" s="91"/>
      <c r="AB794" s="91"/>
      <c r="AC794" s="91"/>
      <c r="AD794" s="91"/>
      <c r="AE794" s="91"/>
      <c r="AF794" s="128"/>
      <c r="AG794" s="93"/>
      <c r="AH794" s="91"/>
      <c r="AI794" s="91"/>
      <c r="AJ794" s="91"/>
      <c r="AK794" s="91"/>
      <c r="AL794" s="91"/>
      <c r="AM794" s="91"/>
      <c r="AN794" s="91"/>
      <c r="AO794" s="91"/>
      <c r="AP794" s="91"/>
      <c r="AQ794" s="91"/>
      <c r="AR794" s="91"/>
      <c r="AS794" s="91"/>
      <c r="AT794" s="91"/>
      <c r="AU794" s="91"/>
      <c r="AV794" s="91"/>
      <c r="AW794" s="91"/>
      <c r="AX794" s="91"/>
      <c r="AY794" s="91"/>
    </row>
    <row r="795">
      <c r="A795" s="91"/>
      <c r="B795" s="91"/>
      <c r="C795" s="91"/>
      <c r="D795" s="91"/>
      <c r="E795" s="91"/>
      <c r="F795" s="91"/>
      <c r="G795" s="91"/>
      <c r="H795" s="93"/>
      <c r="I795" s="91"/>
      <c r="J795" s="91"/>
      <c r="K795" s="91"/>
      <c r="L795" s="91"/>
      <c r="M795" s="91"/>
      <c r="N795" s="91"/>
      <c r="O795" s="91"/>
      <c r="P795" s="91"/>
      <c r="Q795" s="91"/>
      <c r="R795" s="91"/>
      <c r="S795" s="91"/>
      <c r="T795" s="91"/>
      <c r="U795" s="91"/>
      <c r="V795" s="91"/>
      <c r="W795" s="91"/>
      <c r="X795" s="91"/>
      <c r="Y795" s="91"/>
      <c r="Z795" s="93"/>
      <c r="AA795" s="91"/>
      <c r="AB795" s="91"/>
      <c r="AC795" s="91"/>
      <c r="AD795" s="91"/>
      <c r="AE795" s="91"/>
      <c r="AF795" s="128"/>
      <c r="AG795" s="93"/>
      <c r="AH795" s="91"/>
      <c r="AI795" s="91"/>
      <c r="AJ795" s="91"/>
      <c r="AK795" s="91"/>
      <c r="AL795" s="91"/>
      <c r="AM795" s="91"/>
      <c r="AN795" s="91"/>
      <c r="AO795" s="91"/>
      <c r="AP795" s="91"/>
      <c r="AQ795" s="91"/>
      <c r="AR795" s="91"/>
      <c r="AS795" s="91"/>
      <c r="AT795" s="91"/>
      <c r="AU795" s="91"/>
      <c r="AV795" s="91"/>
      <c r="AW795" s="91"/>
      <c r="AX795" s="91"/>
      <c r="AY795" s="91"/>
    </row>
    <row r="796">
      <c r="A796" s="91"/>
      <c r="B796" s="91"/>
      <c r="C796" s="91"/>
      <c r="D796" s="91"/>
      <c r="E796" s="91"/>
      <c r="F796" s="91"/>
      <c r="G796" s="91"/>
      <c r="H796" s="93"/>
      <c r="I796" s="91"/>
      <c r="J796" s="91"/>
      <c r="K796" s="91"/>
      <c r="L796" s="91"/>
      <c r="M796" s="91"/>
      <c r="N796" s="91"/>
      <c r="O796" s="91"/>
      <c r="P796" s="91"/>
      <c r="Q796" s="91"/>
      <c r="R796" s="91"/>
      <c r="S796" s="91"/>
      <c r="T796" s="91"/>
      <c r="U796" s="91"/>
      <c r="V796" s="91"/>
      <c r="W796" s="91"/>
      <c r="X796" s="91"/>
      <c r="Y796" s="91"/>
      <c r="Z796" s="93"/>
      <c r="AA796" s="91"/>
      <c r="AB796" s="91"/>
      <c r="AC796" s="91"/>
      <c r="AD796" s="91"/>
      <c r="AE796" s="91"/>
      <c r="AF796" s="128"/>
      <c r="AG796" s="93"/>
      <c r="AH796" s="91"/>
      <c r="AI796" s="91"/>
      <c r="AJ796" s="91"/>
      <c r="AK796" s="91"/>
      <c r="AL796" s="91"/>
      <c r="AM796" s="91"/>
      <c r="AN796" s="91"/>
      <c r="AO796" s="91"/>
      <c r="AP796" s="91"/>
      <c r="AQ796" s="91"/>
      <c r="AR796" s="91"/>
      <c r="AS796" s="91"/>
      <c r="AT796" s="91"/>
      <c r="AU796" s="91"/>
      <c r="AV796" s="91"/>
      <c r="AW796" s="91"/>
      <c r="AX796" s="91"/>
      <c r="AY796" s="91"/>
    </row>
    <row r="797">
      <c r="A797" s="91"/>
      <c r="B797" s="91"/>
      <c r="C797" s="91"/>
      <c r="D797" s="91"/>
      <c r="E797" s="91"/>
      <c r="F797" s="91"/>
      <c r="G797" s="91"/>
      <c r="H797" s="93"/>
      <c r="I797" s="91"/>
      <c r="J797" s="91"/>
      <c r="K797" s="91"/>
      <c r="L797" s="91"/>
      <c r="M797" s="91"/>
      <c r="N797" s="91"/>
      <c r="O797" s="91"/>
      <c r="P797" s="91"/>
      <c r="Q797" s="91"/>
      <c r="R797" s="91"/>
      <c r="S797" s="91"/>
      <c r="T797" s="91"/>
      <c r="U797" s="91"/>
      <c r="V797" s="91"/>
      <c r="W797" s="91"/>
      <c r="X797" s="91"/>
      <c r="Y797" s="91"/>
      <c r="Z797" s="93"/>
      <c r="AA797" s="91"/>
      <c r="AB797" s="91"/>
      <c r="AC797" s="91"/>
      <c r="AD797" s="91"/>
      <c r="AE797" s="91"/>
      <c r="AF797" s="128"/>
      <c r="AG797" s="93"/>
      <c r="AH797" s="91"/>
      <c r="AI797" s="91"/>
      <c r="AJ797" s="91"/>
      <c r="AK797" s="91"/>
      <c r="AL797" s="91"/>
      <c r="AM797" s="91"/>
      <c r="AN797" s="91"/>
      <c r="AO797" s="91"/>
      <c r="AP797" s="91"/>
      <c r="AQ797" s="91"/>
      <c r="AR797" s="91"/>
      <c r="AS797" s="91"/>
      <c r="AT797" s="91"/>
      <c r="AU797" s="91"/>
      <c r="AV797" s="91"/>
      <c r="AW797" s="91"/>
      <c r="AX797" s="91"/>
      <c r="AY797" s="91"/>
    </row>
    <row r="798">
      <c r="A798" s="91"/>
      <c r="B798" s="91"/>
      <c r="C798" s="91"/>
      <c r="D798" s="91"/>
      <c r="E798" s="91"/>
      <c r="F798" s="91"/>
      <c r="G798" s="91"/>
      <c r="H798" s="93"/>
      <c r="I798" s="91"/>
      <c r="J798" s="91"/>
      <c r="K798" s="91"/>
      <c r="L798" s="91"/>
      <c r="M798" s="91"/>
      <c r="N798" s="91"/>
      <c r="O798" s="91"/>
      <c r="P798" s="91"/>
      <c r="Q798" s="91"/>
      <c r="R798" s="91"/>
      <c r="S798" s="91"/>
      <c r="T798" s="91"/>
      <c r="U798" s="91"/>
      <c r="V798" s="91"/>
      <c r="W798" s="91"/>
      <c r="X798" s="91"/>
      <c r="Y798" s="91"/>
      <c r="Z798" s="93"/>
      <c r="AA798" s="91"/>
      <c r="AB798" s="91"/>
      <c r="AC798" s="91"/>
      <c r="AD798" s="91"/>
      <c r="AE798" s="91"/>
      <c r="AF798" s="128"/>
      <c r="AG798" s="93"/>
      <c r="AH798" s="91"/>
      <c r="AI798" s="91"/>
      <c r="AJ798" s="91"/>
      <c r="AK798" s="91"/>
      <c r="AL798" s="91"/>
      <c r="AM798" s="91"/>
      <c r="AN798" s="91"/>
      <c r="AO798" s="91"/>
      <c r="AP798" s="91"/>
      <c r="AQ798" s="91"/>
      <c r="AR798" s="91"/>
      <c r="AS798" s="91"/>
      <c r="AT798" s="91"/>
      <c r="AU798" s="91"/>
      <c r="AV798" s="91"/>
      <c r="AW798" s="91"/>
      <c r="AX798" s="91"/>
      <c r="AY798" s="91"/>
    </row>
    <row r="799">
      <c r="A799" s="91"/>
      <c r="B799" s="91"/>
      <c r="C799" s="91"/>
      <c r="D799" s="91"/>
      <c r="E799" s="91"/>
      <c r="F799" s="91"/>
      <c r="G799" s="91"/>
      <c r="H799" s="93"/>
      <c r="I799" s="91"/>
      <c r="J799" s="91"/>
      <c r="K799" s="91"/>
      <c r="L799" s="91"/>
      <c r="M799" s="91"/>
      <c r="N799" s="91"/>
      <c r="O799" s="91"/>
      <c r="P799" s="91"/>
      <c r="Q799" s="91"/>
      <c r="R799" s="91"/>
      <c r="S799" s="91"/>
      <c r="T799" s="91"/>
      <c r="U799" s="91"/>
      <c r="V799" s="91"/>
      <c r="W799" s="91"/>
      <c r="X799" s="91"/>
      <c r="Y799" s="91"/>
      <c r="Z799" s="93"/>
      <c r="AA799" s="91"/>
      <c r="AB799" s="91"/>
      <c r="AC799" s="91"/>
      <c r="AD799" s="91"/>
      <c r="AE799" s="91"/>
      <c r="AF799" s="128"/>
      <c r="AG799" s="93"/>
      <c r="AH799" s="91"/>
      <c r="AI799" s="91"/>
      <c r="AJ799" s="91"/>
      <c r="AK799" s="91"/>
      <c r="AL799" s="91"/>
      <c r="AM799" s="91"/>
      <c r="AN799" s="91"/>
      <c r="AO799" s="91"/>
      <c r="AP799" s="91"/>
      <c r="AQ799" s="91"/>
      <c r="AR799" s="91"/>
      <c r="AS799" s="91"/>
      <c r="AT799" s="91"/>
      <c r="AU799" s="91"/>
      <c r="AV799" s="91"/>
      <c r="AW799" s="91"/>
      <c r="AX799" s="91"/>
      <c r="AY799" s="91"/>
    </row>
    <row r="800">
      <c r="A800" s="91"/>
      <c r="B800" s="91"/>
      <c r="C800" s="91"/>
      <c r="D800" s="91"/>
      <c r="E800" s="91"/>
      <c r="F800" s="91"/>
      <c r="G800" s="91"/>
      <c r="H800" s="93"/>
      <c r="I800" s="91"/>
      <c r="J800" s="91"/>
      <c r="K800" s="91"/>
      <c r="L800" s="91"/>
      <c r="M800" s="91"/>
      <c r="N800" s="91"/>
      <c r="O800" s="91"/>
      <c r="P800" s="91"/>
      <c r="Q800" s="91"/>
      <c r="R800" s="91"/>
      <c r="S800" s="91"/>
      <c r="T800" s="91"/>
      <c r="U800" s="91"/>
      <c r="V800" s="91"/>
      <c r="W800" s="91"/>
      <c r="X800" s="91"/>
      <c r="Y800" s="91"/>
      <c r="Z800" s="93"/>
      <c r="AA800" s="91"/>
      <c r="AB800" s="91"/>
      <c r="AC800" s="91"/>
      <c r="AD800" s="91"/>
      <c r="AE800" s="91"/>
      <c r="AF800" s="128"/>
      <c r="AG800" s="93"/>
      <c r="AH800" s="91"/>
      <c r="AI800" s="91"/>
      <c r="AJ800" s="91"/>
      <c r="AK800" s="91"/>
      <c r="AL800" s="91"/>
      <c r="AM800" s="91"/>
      <c r="AN800" s="91"/>
      <c r="AO800" s="91"/>
      <c r="AP800" s="91"/>
      <c r="AQ800" s="91"/>
      <c r="AR800" s="91"/>
      <c r="AS800" s="91"/>
      <c r="AT800" s="91"/>
      <c r="AU800" s="91"/>
      <c r="AV800" s="91"/>
      <c r="AW800" s="91"/>
      <c r="AX800" s="91"/>
      <c r="AY800" s="91"/>
    </row>
    <row r="801">
      <c r="A801" s="91"/>
      <c r="B801" s="91"/>
      <c r="C801" s="91"/>
      <c r="D801" s="91"/>
      <c r="E801" s="91"/>
      <c r="F801" s="91"/>
      <c r="G801" s="91"/>
      <c r="H801" s="93"/>
      <c r="I801" s="91"/>
      <c r="J801" s="91"/>
      <c r="K801" s="91"/>
      <c r="L801" s="91"/>
      <c r="M801" s="91"/>
      <c r="N801" s="91"/>
      <c r="O801" s="91"/>
      <c r="P801" s="91"/>
      <c r="Q801" s="91"/>
      <c r="R801" s="91"/>
      <c r="S801" s="91"/>
      <c r="T801" s="91"/>
      <c r="U801" s="91"/>
      <c r="V801" s="91"/>
      <c r="W801" s="91"/>
      <c r="X801" s="91"/>
      <c r="Y801" s="91"/>
      <c r="Z801" s="93"/>
      <c r="AA801" s="91"/>
      <c r="AB801" s="91"/>
      <c r="AC801" s="91"/>
      <c r="AD801" s="91"/>
      <c r="AE801" s="91"/>
      <c r="AF801" s="128"/>
      <c r="AG801" s="93"/>
      <c r="AH801" s="91"/>
      <c r="AI801" s="91"/>
      <c r="AJ801" s="91"/>
      <c r="AK801" s="91"/>
      <c r="AL801" s="91"/>
      <c r="AM801" s="91"/>
      <c r="AN801" s="91"/>
      <c r="AO801" s="91"/>
      <c r="AP801" s="91"/>
      <c r="AQ801" s="91"/>
      <c r="AR801" s="91"/>
      <c r="AS801" s="91"/>
      <c r="AT801" s="91"/>
      <c r="AU801" s="91"/>
      <c r="AV801" s="91"/>
      <c r="AW801" s="91"/>
      <c r="AX801" s="91"/>
      <c r="AY801" s="91"/>
    </row>
    <row r="802">
      <c r="A802" s="91"/>
      <c r="B802" s="91"/>
      <c r="C802" s="91"/>
      <c r="D802" s="91"/>
      <c r="E802" s="91"/>
      <c r="F802" s="91"/>
      <c r="G802" s="91"/>
      <c r="H802" s="93"/>
      <c r="I802" s="91"/>
      <c r="J802" s="91"/>
      <c r="K802" s="91"/>
      <c r="L802" s="91"/>
      <c r="M802" s="91"/>
      <c r="N802" s="91"/>
      <c r="O802" s="91"/>
      <c r="P802" s="91"/>
      <c r="Q802" s="91"/>
      <c r="R802" s="91"/>
      <c r="S802" s="91"/>
      <c r="T802" s="91"/>
      <c r="U802" s="91"/>
      <c r="V802" s="91"/>
      <c r="W802" s="91"/>
      <c r="X802" s="91"/>
      <c r="Y802" s="91"/>
      <c r="Z802" s="93"/>
      <c r="AA802" s="91"/>
      <c r="AB802" s="91"/>
      <c r="AC802" s="91"/>
      <c r="AD802" s="91"/>
      <c r="AE802" s="91"/>
      <c r="AF802" s="128"/>
      <c r="AG802" s="93"/>
      <c r="AH802" s="91"/>
      <c r="AI802" s="91"/>
      <c r="AJ802" s="91"/>
      <c r="AK802" s="91"/>
      <c r="AL802" s="91"/>
      <c r="AM802" s="91"/>
      <c r="AN802" s="91"/>
      <c r="AO802" s="91"/>
      <c r="AP802" s="91"/>
      <c r="AQ802" s="91"/>
      <c r="AR802" s="91"/>
      <c r="AS802" s="91"/>
      <c r="AT802" s="91"/>
      <c r="AU802" s="91"/>
      <c r="AV802" s="91"/>
      <c r="AW802" s="91"/>
      <c r="AX802" s="91"/>
      <c r="AY802" s="91"/>
    </row>
    <row r="803">
      <c r="A803" s="91"/>
      <c r="B803" s="91"/>
      <c r="C803" s="91"/>
      <c r="D803" s="91"/>
      <c r="E803" s="91"/>
      <c r="F803" s="91"/>
      <c r="G803" s="91"/>
      <c r="H803" s="93"/>
      <c r="I803" s="91"/>
      <c r="J803" s="91"/>
      <c r="K803" s="91"/>
      <c r="L803" s="91"/>
      <c r="M803" s="91"/>
      <c r="N803" s="91"/>
      <c r="O803" s="91"/>
      <c r="P803" s="91"/>
      <c r="Q803" s="91"/>
      <c r="R803" s="91"/>
      <c r="S803" s="91"/>
      <c r="T803" s="91"/>
      <c r="U803" s="91"/>
      <c r="V803" s="91"/>
      <c r="W803" s="91"/>
      <c r="X803" s="91"/>
      <c r="Y803" s="91"/>
      <c r="Z803" s="93"/>
      <c r="AA803" s="91"/>
      <c r="AB803" s="91"/>
      <c r="AC803" s="91"/>
      <c r="AD803" s="91"/>
      <c r="AE803" s="91"/>
      <c r="AF803" s="128"/>
      <c r="AG803" s="93"/>
      <c r="AH803" s="91"/>
      <c r="AI803" s="91"/>
      <c r="AJ803" s="91"/>
      <c r="AK803" s="91"/>
      <c r="AL803" s="91"/>
      <c r="AM803" s="91"/>
      <c r="AN803" s="91"/>
      <c r="AO803" s="91"/>
      <c r="AP803" s="91"/>
      <c r="AQ803" s="91"/>
      <c r="AR803" s="91"/>
      <c r="AS803" s="91"/>
      <c r="AT803" s="91"/>
      <c r="AU803" s="91"/>
      <c r="AV803" s="91"/>
      <c r="AW803" s="91"/>
      <c r="AX803" s="91"/>
      <c r="AY803" s="91"/>
    </row>
    <row r="804">
      <c r="A804" s="91"/>
      <c r="B804" s="91"/>
      <c r="C804" s="91"/>
      <c r="D804" s="91"/>
      <c r="E804" s="91"/>
      <c r="F804" s="91"/>
      <c r="G804" s="91"/>
      <c r="H804" s="93"/>
      <c r="I804" s="91"/>
      <c r="J804" s="91"/>
      <c r="K804" s="91"/>
      <c r="L804" s="91"/>
      <c r="M804" s="91"/>
      <c r="N804" s="91"/>
      <c r="O804" s="91"/>
      <c r="P804" s="91"/>
      <c r="Q804" s="91"/>
      <c r="R804" s="91"/>
      <c r="S804" s="91"/>
      <c r="T804" s="91"/>
      <c r="U804" s="91"/>
      <c r="V804" s="91"/>
      <c r="W804" s="91"/>
      <c r="X804" s="91"/>
      <c r="Y804" s="91"/>
      <c r="Z804" s="93"/>
      <c r="AA804" s="91"/>
      <c r="AB804" s="91"/>
      <c r="AC804" s="91"/>
      <c r="AD804" s="91"/>
      <c r="AE804" s="91"/>
      <c r="AF804" s="128"/>
      <c r="AG804" s="93"/>
      <c r="AH804" s="91"/>
      <c r="AI804" s="91"/>
      <c r="AJ804" s="91"/>
      <c r="AK804" s="91"/>
      <c r="AL804" s="91"/>
      <c r="AM804" s="91"/>
      <c r="AN804" s="91"/>
      <c r="AO804" s="91"/>
      <c r="AP804" s="91"/>
      <c r="AQ804" s="91"/>
      <c r="AR804" s="91"/>
      <c r="AS804" s="91"/>
      <c r="AT804" s="91"/>
      <c r="AU804" s="91"/>
      <c r="AV804" s="91"/>
      <c r="AW804" s="91"/>
      <c r="AX804" s="91"/>
      <c r="AY804" s="91"/>
    </row>
    <row r="805">
      <c r="A805" s="91"/>
      <c r="B805" s="91"/>
      <c r="C805" s="91"/>
      <c r="D805" s="91"/>
      <c r="E805" s="91"/>
      <c r="F805" s="91"/>
      <c r="G805" s="91"/>
      <c r="H805" s="93"/>
      <c r="I805" s="91"/>
      <c r="J805" s="91"/>
      <c r="K805" s="91"/>
      <c r="L805" s="91"/>
      <c r="M805" s="91"/>
      <c r="N805" s="91"/>
      <c r="O805" s="91"/>
      <c r="P805" s="91"/>
      <c r="Q805" s="91"/>
      <c r="R805" s="91"/>
      <c r="S805" s="91"/>
      <c r="T805" s="91"/>
      <c r="U805" s="91"/>
      <c r="V805" s="91"/>
      <c r="W805" s="91"/>
      <c r="X805" s="91"/>
      <c r="Y805" s="91"/>
      <c r="Z805" s="93"/>
      <c r="AA805" s="91"/>
      <c r="AB805" s="91"/>
      <c r="AC805" s="91"/>
      <c r="AD805" s="91"/>
      <c r="AE805" s="91"/>
      <c r="AF805" s="128"/>
      <c r="AG805" s="93"/>
      <c r="AH805" s="91"/>
      <c r="AI805" s="91"/>
      <c r="AJ805" s="91"/>
      <c r="AK805" s="91"/>
      <c r="AL805" s="91"/>
      <c r="AM805" s="91"/>
      <c r="AN805" s="91"/>
      <c r="AO805" s="91"/>
      <c r="AP805" s="91"/>
      <c r="AQ805" s="91"/>
      <c r="AR805" s="91"/>
      <c r="AS805" s="91"/>
      <c r="AT805" s="91"/>
      <c r="AU805" s="91"/>
      <c r="AV805" s="91"/>
      <c r="AW805" s="91"/>
      <c r="AX805" s="91"/>
      <c r="AY805" s="91"/>
    </row>
    <row r="806">
      <c r="A806" s="91"/>
      <c r="B806" s="91"/>
      <c r="C806" s="91"/>
      <c r="D806" s="91"/>
      <c r="E806" s="91"/>
      <c r="F806" s="91"/>
      <c r="G806" s="91"/>
      <c r="H806" s="93"/>
      <c r="I806" s="91"/>
      <c r="J806" s="91"/>
      <c r="K806" s="91"/>
      <c r="L806" s="91"/>
      <c r="M806" s="91"/>
      <c r="N806" s="91"/>
      <c r="O806" s="91"/>
      <c r="P806" s="91"/>
      <c r="Q806" s="91"/>
      <c r="R806" s="91"/>
      <c r="S806" s="91"/>
      <c r="T806" s="91"/>
      <c r="U806" s="91"/>
      <c r="V806" s="91"/>
      <c r="W806" s="91"/>
      <c r="X806" s="91"/>
      <c r="Y806" s="91"/>
      <c r="Z806" s="93"/>
      <c r="AA806" s="91"/>
      <c r="AB806" s="91"/>
      <c r="AC806" s="91"/>
      <c r="AD806" s="91"/>
      <c r="AE806" s="91"/>
      <c r="AF806" s="128"/>
      <c r="AG806" s="93"/>
      <c r="AH806" s="91"/>
      <c r="AI806" s="91"/>
      <c r="AJ806" s="91"/>
      <c r="AK806" s="91"/>
      <c r="AL806" s="91"/>
      <c r="AM806" s="91"/>
      <c r="AN806" s="91"/>
      <c r="AO806" s="91"/>
      <c r="AP806" s="91"/>
      <c r="AQ806" s="91"/>
      <c r="AR806" s="91"/>
      <c r="AS806" s="91"/>
      <c r="AT806" s="91"/>
      <c r="AU806" s="91"/>
      <c r="AV806" s="91"/>
      <c r="AW806" s="91"/>
      <c r="AX806" s="91"/>
      <c r="AY806" s="91"/>
    </row>
    <row r="807">
      <c r="A807" s="91"/>
      <c r="B807" s="91"/>
      <c r="C807" s="91"/>
      <c r="D807" s="91"/>
      <c r="E807" s="91"/>
      <c r="F807" s="91"/>
      <c r="G807" s="91"/>
      <c r="H807" s="93"/>
      <c r="I807" s="91"/>
      <c r="J807" s="91"/>
      <c r="K807" s="91"/>
      <c r="L807" s="91"/>
      <c r="M807" s="91"/>
      <c r="N807" s="91"/>
      <c r="O807" s="91"/>
      <c r="P807" s="91"/>
      <c r="Q807" s="91"/>
      <c r="R807" s="91"/>
      <c r="S807" s="91"/>
      <c r="T807" s="91"/>
      <c r="U807" s="91"/>
      <c r="V807" s="91"/>
      <c r="W807" s="91"/>
      <c r="X807" s="91"/>
      <c r="Y807" s="91"/>
      <c r="Z807" s="93"/>
      <c r="AA807" s="91"/>
      <c r="AB807" s="91"/>
      <c r="AC807" s="91"/>
      <c r="AD807" s="91"/>
      <c r="AE807" s="91"/>
      <c r="AF807" s="128"/>
      <c r="AG807" s="93"/>
      <c r="AH807" s="91"/>
      <c r="AI807" s="91"/>
      <c r="AJ807" s="91"/>
      <c r="AK807" s="91"/>
      <c r="AL807" s="91"/>
      <c r="AM807" s="91"/>
      <c r="AN807" s="91"/>
      <c r="AO807" s="91"/>
      <c r="AP807" s="91"/>
      <c r="AQ807" s="91"/>
      <c r="AR807" s="91"/>
      <c r="AS807" s="91"/>
      <c r="AT807" s="91"/>
      <c r="AU807" s="91"/>
      <c r="AV807" s="91"/>
      <c r="AW807" s="91"/>
      <c r="AX807" s="91"/>
      <c r="AY807" s="91"/>
    </row>
    <row r="808">
      <c r="A808" s="91"/>
      <c r="B808" s="91"/>
      <c r="C808" s="91"/>
      <c r="D808" s="91"/>
      <c r="E808" s="91"/>
      <c r="F808" s="91"/>
      <c r="G808" s="91"/>
      <c r="H808" s="93"/>
      <c r="I808" s="91"/>
      <c r="J808" s="91"/>
      <c r="K808" s="91"/>
      <c r="L808" s="91"/>
      <c r="M808" s="91"/>
      <c r="N808" s="91"/>
      <c r="O808" s="91"/>
      <c r="P808" s="91"/>
      <c r="Q808" s="91"/>
      <c r="R808" s="91"/>
      <c r="S808" s="91"/>
      <c r="T808" s="91"/>
      <c r="U808" s="91"/>
      <c r="V808" s="91"/>
      <c r="W808" s="91"/>
      <c r="X808" s="91"/>
      <c r="Y808" s="91"/>
      <c r="Z808" s="93"/>
      <c r="AA808" s="91"/>
      <c r="AB808" s="91"/>
      <c r="AC808" s="91"/>
      <c r="AD808" s="91"/>
      <c r="AE808" s="91"/>
      <c r="AF808" s="128"/>
      <c r="AG808" s="93"/>
      <c r="AH808" s="91"/>
      <c r="AI808" s="91"/>
      <c r="AJ808" s="91"/>
      <c r="AK808" s="91"/>
      <c r="AL808" s="91"/>
      <c r="AM808" s="91"/>
      <c r="AN808" s="91"/>
      <c r="AO808" s="91"/>
      <c r="AP808" s="91"/>
      <c r="AQ808" s="91"/>
      <c r="AR808" s="91"/>
      <c r="AS808" s="91"/>
      <c r="AT808" s="91"/>
      <c r="AU808" s="91"/>
      <c r="AV808" s="91"/>
      <c r="AW808" s="91"/>
      <c r="AX808" s="91"/>
      <c r="AY808" s="91"/>
    </row>
    <row r="809">
      <c r="A809" s="91"/>
      <c r="B809" s="91"/>
      <c r="C809" s="91"/>
      <c r="D809" s="91"/>
      <c r="E809" s="91"/>
      <c r="F809" s="91"/>
      <c r="G809" s="91"/>
      <c r="H809" s="93"/>
      <c r="I809" s="91"/>
      <c r="J809" s="91"/>
      <c r="K809" s="91"/>
      <c r="L809" s="91"/>
      <c r="M809" s="91"/>
      <c r="N809" s="91"/>
      <c r="O809" s="91"/>
      <c r="P809" s="91"/>
      <c r="Q809" s="91"/>
      <c r="R809" s="91"/>
      <c r="S809" s="91"/>
      <c r="T809" s="91"/>
      <c r="U809" s="91"/>
      <c r="V809" s="91"/>
      <c r="W809" s="91"/>
      <c r="X809" s="91"/>
      <c r="Y809" s="91"/>
      <c r="Z809" s="93"/>
      <c r="AA809" s="91"/>
      <c r="AB809" s="91"/>
      <c r="AC809" s="91"/>
      <c r="AD809" s="91"/>
      <c r="AE809" s="91"/>
      <c r="AF809" s="128"/>
      <c r="AG809" s="93"/>
      <c r="AH809" s="91"/>
      <c r="AI809" s="91"/>
      <c r="AJ809" s="91"/>
      <c r="AK809" s="91"/>
      <c r="AL809" s="91"/>
      <c r="AM809" s="91"/>
      <c r="AN809" s="91"/>
      <c r="AO809" s="91"/>
      <c r="AP809" s="91"/>
      <c r="AQ809" s="91"/>
      <c r="AR809" s="91"/>
      <c r="AS809" s="91"/>
      <c r="AT809" s="91"/>
      <c r="AU809" s="91"/>
      <c r="AV809" s="91"/>
      <c r="AW809" s="91"/>
      <c r="AX809" s="91"/>
      <c r="AY809" s="91"/>
    </row>
    <row r="810">
      <c r="A810" s="91"/>
      <c r="B810" s="91"/>
      <c r="C810" s="91"/>
      <c r="D810" s="91"/>
      <c r="E810" s="91"/>
      <c r="F810" s="91"/>
      <c r="G810" s="91"/>
      <c r="H810" s="93"/>
      <c r="I810" s="91"/>
      <c r="J810" s="91"/>
      <c r="K810" s="91"/>
      <c r="L810" s="91"/>
      <c r="M810" s="91"/>
      <c r="N810" s="91"/>
      <c r="O810" s="91"/>
      <c r="P810" s="91"/>
      <c r="Q810" s="91"/>
      <c r="R810" s="91"/>
      <c r="S810" s="91"/>
      <c r="T810" s="91"/>
      <c r="U810" s="91"/>
      <c r="V810" s="91"/>
      <c r="W810" s="91"/>
      <c r="X810" s="91"/>
      <c r="Y810" s="91"/>
      <c r="Z810" s="93"/>
      <c r="AA810" s="91"/>
      <c r="AB810" s="91"/>
      <c r="AC810" s="91"/>
      <c r="AD810" s="91"/>
      <c r="AE810" s="91"/>
      <c r="AF810" s="128"/>
      <c r="AG810" s="93"/>
      <c r="AH810" s="91"/>
      <c r="AI810" s="91"/>
      <c r="AJ810" s="91"/>
      <c r="AK810" s="91"/>
      <c r="AL810" s="91"/>
      <c r="AM810" s="91"/>
      <c r="AN810" s="91"/>
      <c r="AO810" s="91"/>
      <c r="AP810" s="91"/>
      <c r="AQ810" s="91"/>
      <c r="AR810" s="91"/>
      <c r="AS810" s="91"/>
      <c r="AT810" s="91"/>
      <c r="AU810" s="91"/>
      <c r="AV810" s="91"/>
      <c r="AW810" s="91"/>
      <c r="AX810" s="91"/>
      <c r="AY810" s="91"/>
    </row>
    <row r="811">
      <c r="A811" s="91"/>
      <c r="B811" s="91"/>
      <c r="C811" s="91"/>
      <c r="D811" s="91"/>
      <c r="E811" s="91"/>
      <c r="F811" s="91"/>
      <c r="G811" s="91"/>
      <c r="H811" s="93"/>
      <c r="I811" s="91"/>
      <c r="J811" s="91"/>
      <c r="K811" s="91"/>
      <c r="L811" s="91"/>
      <c r="M811" s="91"/>
      <c r="N811" s="91"/>
      <c r="O811" s="91"/>
      <c r="P811" s="91"/>
      <c r="Q811" s="91"/>
      <c r="R811" s="91"/>
      <c r="S811" s="91"/>
      <c r="T811" s="91"/>
      <c r="U811" s="91"/>
      <c r="V811" s="91"/>
      <c r="W811" s="91"/>
      <c r="X811" s="91"/>
      <c r="Y811" s="91"/>
      <c r="Z811" s="93"/>
      <c r="AA811" s="91"/>
      <c r="AB811" s="91"/>
      <c r="AC811" s="91"/>
      <c r="AD811" s="91"/>
      <c r="AE811" s="91"/>
      <c r="AF811" s="128"/>
      <c r="AG811" s="93"/>
      <c r="AH811" s="91"/>
      <c r="AI811" s="91"/>
      <c r="AJ811" s="91"/>
      <c r="AK811" s="91"/>
      <c r="AL811" s="91"/>
      <c r="AM811" s="91"/>
      <c r="AN811" s="91"/>
      <c r="AO811" s="91"/>
      <c r="AP811" s="91"/>
      <c r="AQ811" s="91"/>
      <c r="AR811" s="91"/>
      <c r="AS811" s="91"/>
      <c r="AT811" s="91"/>
      <c r="AU811" s="91"/>
      <c r="AV811" s="91"/>
      <c r="AW811" s="91"/>
      <c r="AX811" s="91"/>
      <c r="AY811" s="91"/>
    </row>
    <row r="812">
      <c r="A812" s="91"/>
      <c r="B812" s="91"/>
      <c r="C812" s="91"/>
      <c r="D812" s="91"/>
      <c r="E812" s="91"/>
      <c r="F812" s="91"/>
      <c r="G812" s="91"/>
      <c r="H812" s="93"/>
      <c r="I812" s="91"/>
      <c r="J812" s="91"/>
      <c r="K812" s="91"/>
      <c r="L812" s="91"/>
      <c r="M812" s="91"/>
      <c r="N812" s="91"/>
      <c r="O812" s="91"/>
      <c r="P812" s="91"/>
      <c r="Q812" s="91"/>
      <c r="R812" s="91"/>
      <c r="S812" s="91"/>
      <c r="T812" s="91"/>
      <c r="U812" s="91"/>
      <c r="V812" s="91"/>
      <c r="W812" s="91"/>
      <c r="X812" s="91"/>
      <c r="Y812" s="91"/>
      <c r="Z812" s="93"/>
      <c r="AA812" s="91"/>
      <c r="AB812" s="91"/>
      <c r="AC812" s="91"/>
      <c r="AD812" s="91"/>
      <c r="AE812" s="91"/>
      <c r="AF812" s="128"/>
      <c r="AG812" s="93"/>
      <c r="AH812" s="91"/>
      <c r="AI812" s="91"/>
      <c r="AJ812" s="91"/>
      <c r="AK812" s="91"/>
      <c r="AL812" s="91"/>
      <c r="AM812" s="91"/>
      <c r="AN812" s="91"/>
      <c r="AO812" s="91"/>
      <c r="AP812" s="91"/>
      <c r="AQ812" s="91"/>
      <c r="AR812" s="91"/>
      <c r="AS812" s="91"/>
      <c r="AT812" s="91"/>
      <c r="AU812" s="91"/>
      <c r="AV812" s="91"/>
      <c r="AW812" s="91"/>
      <c r="AX812" s="91"/>
      <c r="AY812" s="91"/>
    </row>
    <row r="813">
      <c r="A813" s="91"/>
      <c r="B813" s="91"/>
      <c r="C813" s="91"/>
      <c r="D813" s="91"/>
      <c r="E813" s="91"/>
      <c r="F813" s="91"/>
      <c r="G813" s="91"/>
      <c r="H813" s="93"/>
      <c r="I813" s="91"/>
      <c r="J813" s="91"/>
      <c r="K813" s="91"/>
      <c r="L813" s="91"/>
      <c r="M813" s="91"/>
      <c r="N813" s="91"/>
      <c r="O813" s="91"/>
      <c r="P813" s="91"/>
      <c r="Q813" s="91"/>
      <c r="R813" s="91"/>
      <c r="S813" s="91"/>
      <c r="T813" s="91"/>
      <c r="U813" s="91"/>
      <c r="V813" s="91"/>
      <c r="W813" s="91"/>
      <c r="X813" s="91"/>
      <c r="Y813" s="91"/>
      <c r="Z813" s="93"/>
      <c r="AA813" s="91"/>
      <c r="AB813" s="91"/>
      <c r="AC813" s="91"/>
      <c r="AD813" s="91"/>
      <c r="AE813" s="91"/>
      <c r="AF813" s="128"/>
      <c r="AG813" s="93"/>
      <c r="AH813" s="91"/>
      <c r="AI813" s="91"/>
      <c r="AJ813" s="91"/>
      <c r="AK813" s="91"/>
      <c r="AL813" s="91"/>
      <c r="AM813" s="91"/>
      <c r="AN813" s="91"/>
      <c r="AO813" s="91"/>
      <c r="AP813" s="91"/>
      <c r="AQ813" s="91"/>
      <c r="AR813" s="91"/>
      <c r="AS813" s="91"/>
      <c r="AT813" s="91"/>
      <c r="AU813" s="91"/>
      <c r="AV813" s="91"/>
      <c r="AW813" s="91"/>
      <c r="AX813" s="91"/>
      <c r="AY813" s="91"/>
    </row>
    <row r="814">
      <c r="A814" s="91"/>
      <c r="B814" s="91"/>
      <c r="C814" s="91"/>
      <c r="D814" s="91"/>
      <c r="E814" s="91"/>
      <c r="F814" s="91"/>
      <c r="G814" s="91"/>
      <c r="H814" s="93"/>
      <c r="I814" s="91"/>
      <c r="J814" s="91"/>
      <c r="K814" s="91"/>
      <c r="L814" s="91"/>
      <c r="M814" s="91"/>
      <c r="N814" s="91"/>
      <c r="O814" s="91"/>
      <c r="P814" s="91"/>
      <c r="Q814" s="91"/>
      <c r="R814" s="91"/>
      <c r="S814" s="91"/>
      <c r="T814" s="91"/>
      <c r="U814" s="91"/>
      <c r="V814" s="91"/>
      <c r="W814" s="91"/>
      <c r="X814" s="91"/>
      <c r="Y814" s="91"/>
      <c r="Z814" s="93"/>
      <c r="AA814" s="91"/>
      <c r="AB814" s="91"/>
      <c r="AC814" s="91"/>
      <c r="AD814" s="91"/>
      <c r="AE814" s="91"/>
      <c r="AF814" s="128"/>
      <c r="AG814" s="93"/>
      <c r="AH814" s="91"/>
      <c r="AI814" s="91"/>
      <c r="AJ814" s="91"/>
      <c r="AK814" s="91"/>
      <c r="AL814" s="91"/>
      <c r="AM814" s="91"/>
      <c r="AN814" s="91"/>
      <c r="AO814" s="91"/>
      <c r="AP814" s="91"/>
      <c r="AQ814" s="91"/>
      <c r="AR814" s="91"/>
      <c r="AS814" s="91"/>
      <c r="AT814" s="91"/>
      <c r="AU814" s="91"/>
      <c r="AV814" s="91"/>
      <c r="AW814" s="91"/>
      <c r="AX814" s="91"/>
      <c r="AY814" s="91"/>
    </row>
    <row r="815">
      <c r="A815" s="91"/>
      <c r="B815" s="91"/>
      <c r="C815" s="91"/>
      <c r="D815" s="91"/>
      <c r="E815" s="91"/>
      <c r="F815" s="91"/>
      <c r="G815" s="91"/>
      <c r="H815" s="93"/>
      <c r="I815" s="91"/>
      <c r="J815" s="91"/>
      <c r="K815" s="91"/>
      <c r="L815" s="91"/>
      <c r="M815" s="91"/>
      <c r="N815" s="91"/>
      <c r="O815" s="91"/>
      <c r="P815" s="91"/>
      <c r="Q815" s="91"/>
      <c r="R815" s="91"/>
      <c r="S815" s="91"/>
      <c r="T815" s="91"/>
      <c r="U815" s="91"/>
      <c r="V815" s="91"/>
      <c r="W815" s="91"/>
      <c r="X815" s="91"/>
      <c r="Y815" s="91"/>
      <c r="Z815" s="93"/>
      <c r="AA815" s="91"/>
      <c r="AB815" s="91"/>
      <c r="AC815" s="91"/>
      <c r="AD815" s="91"/>
      <c r="AE815" s="91"/>
      <c r="AF815" s="128"/>
      <c r="AG815" s="93"/>
      <c r="AH815" s="91"/>
      <c r="AI815" s="91"/>
      <c r="AJ815" s="91"/>
      <c r="AK815" s="91"/>
      <c r="AL815" s="91"/>
      <c r="AM815" s="91"/>
      <c r="AN815" s="91"/>
      <c r="AO815" s="91"/>
      <c r="AP815" s="91"/>
      <c r="AQ815" s="91"/>
      <c r="AR815" s="91"/>
      <c r="AS815" s="91"/>
      <c r="AT815" s="91"/>
      <c r="AU815" s="91"/>
      <c r="AV815" s="91"/>
      <c r="AW815" s="91"/>
      <c r="AX815" s="91"/>
      <c r="AY815" s="91"/>
    </row>
    <row r="816">
      <c r="A816" s="91"/>
      <c r="B816" s="91"/>
      <c r="C816" s="91"/>
      <c r="D816" s="91"/>
      <c r="E816" s="91"/>
      <c r="F816" s="91"/>
      <c r="G816" s="91"/>
      <c r="H816" s="93"/>
      <c r="I816" s="91"/>
      <c r="J816" s="91"/>
      <c r="K816" s="91"/>
      <c r="L816" s="91"/>
      <c r="M816" s="91"/>
      <c r="N816" s="91"/>
      <c r="O816" s="91"/>
      <c r="P816" s="91"/>
      <c r="Q816" s="91"/>
      <c r="R816" s="91"/>
      <c r="S816" s="91"/>
      <c r="T816" s="91"/>
      <c r="U816" s="91"/>
      <c r="V816" s="91"/>
      <c r="W816" s="91"/>
      <c r="X816" s="91"/>
      <c r="Y816" s="91"/>
      <c r="Z816" s="93"/>
      <c r="AA816" s="91"/>
      <c r="AB816" s="91"/>
      <c r="AC816" s="91"/>
      <c r="AD816" s="91"/>
      <c r="AE816" s="91"/>
      <c r="AF816" s="128"/>
      <c r="AG816" s="93"/>
      <c r="AH816" s="91"/>
      <c r="AI816" s="91"/>
      <c r="AJ816" s="91"/>
      <c r="AK816" s="91"/>
      <c r="AL816" s="91"/>
      <c r="AM816" s="91"/>
      <c r="AN816" s="91"/>
      <c r="AO816" s="91"/>
      <c r="AP816" s="91"/>
      <c r="AQ816" s="91"/>
      <c r="AR816" s="91"/>
      <c r="AS816" s="91"/>
      <c r="AT816" s="91"/>
      <c r="AU816" s="91"/>
      <c r="AV816" s="91"/>
      <c r="AW816" s="91"/>
      <c r="AX816" s="91"/>
      <c r="AY816" s="91"/>
    </row>
    <row r="817">
      <c r="A817" s="91"/>
      <c r="B817" s="91"/>
      <c r="C817" s="91"/>
      <c r="D817" s="91"/>
      <c r="E817" s="91"/>
      <c r="F817" s="91"/>
      <c r="G817" s="91"/>
      <c r="H817" s="93"/>
      <c r="I817" s="91"/>
      <c r="J817" s="91"/>
      <c r="K817" s="91"/>
      <c r="L817" s="91"/>
      <c r="M817" s="91"/>
      <c r="N817" s="91"/>
      <c r="O817" s="91"/>
      <c r="P817" s="91"/>
      <c r="Q817" s="91"/>
      <c r="R817" s="91"/>
      <c r="S817" s="91"/>
      <c r="T817" s="91"/>
      <c r="U817" s="91"/>
      <c r="V817" s="91"/>
      <c r="W817" s="91"/>
      <c r="X817" s="91"/>
      <c r="Y817" s="91"/>
      <c r="Z817" s="93"/>
      <c r="AA817" s="91"/>
      <c r="AB817" s="91"/>
      <c r="AC817" s="91"/>
      <c r="AD817" s="91"/>
      <c r="AE817" s="91"/>
      <c r="AF817" s="128"/>
      <c r="AG817" s="93"/>
      <c r="AH817" s="91"/>
      <c r="AI817" s="91"/>
      <c r="AJ817" s="91"/>
      <c r="AK817" s="91"/>
      <c r="AL817" s="91"/>
      <c r="AM817" s="91"/>
      <c r="AN817" s="91"/>
      <c r="AO817" s="91"/>
      <c r="AP817" s="91"/>
      <c r="AQ817" s="91"/>
      <c r="AR817" s="91"/>
      <c r="AS817" s="91"/>
      <c r="AT817" s="91"/>
      <c r="AU817" s="91"/>
      <c r="AV817" s="91"/>
      <c r="AW817" s="91"/>
      <c r="AX817" s="91"/>
      <c r="AY817" s="91"/>
    </row>
    <row r="818">
      <c r="A818" s="91"/>
      <c r="B818" s="91"/>
      <c r="C818" s="91"/>
      <c r="D818" s="91"/>
      <c r="E818" s="91"/>
      <c r="F818" s="91"/>
      <c r="G818" s="91"/>
      <c r="H818" s="93"/>
      <c r="I818" s="91"/>
      <c r="J818" s="91"/>
      <c r="K818" s="91"/>
      <c r="L818" s="91"/>
      <c r="M818" s="91"/>
      <c r="N818" s="91"/>
      <c r="O818" s="91"/>
      <c r="P818" s="91"/>
      <c r="Q818" s="91"/>
      <c r="R818" s="91"/>
      <c r="S818" s="91"/>
      <c r="T818" s="91"/>
      <c r="U818" s="91"/>
      <c r="V818" s="91"/>
      <c r="W818" s="91"/>
      <c r="X818" s="91"/>
      <c r="Y818" s="91"/>
      <c r="Z818" s="93"/>
      <c r="AA818" s="91"/>
      <c r="AB818" s="91"/>
      <c r="AC818" s="91"/>
      <c r="AD818" s="91"/>
      <c r="AE818" s="91"/>
      <c r="AF818" s="128"/>
      <c r="AG818" s="93"/>
      <c r="AH818" s="91"/>
      <c r="AI818" s="91"/>
      <c r="AJ818" s="91"/>
      <c r="AK818" s="91"/>
      <c r="AL818" s="91"/>
      <c r="AM818" s="91"/>
      <c r="AN818" s="91"/>
      <c r="AO818" s="91"/>
      <c r="AP818" s="91"/>
      <c r="AQ818" s="91"/>
      <c r="AR818" s="91"/>
      <c r="AS818" s="91"/>
      <c r="AT818" s="91"/>
      <c r="AU818" s="91"/>
      <c r="AV818" s="91"/>
      <c r="AW818" s="91"/>
      <c r="AX818" s="91"/>
      <c r="AY818" s="91"/>
    </row>
    <row r="819">
      <c r="A819" s="91"/>
      <c r="B819" s="91"/>
      <c r="C819" s="91"/>
      <c r="D819" s="91"/>
      <c r="E819" s="91"/>
      <c r="F819" s="91"/>
      <c r="G819" s="91"/>
      <c r="H819" s="93"/>
      <c r="I819" s="91"/>
      <c r="J819" s="91"/>
      <c r="K819" s="91"/>
      <c r="L819" s="91"/>
      <c r="M819" s="91"/>
      <c r="N819" s="91"/>
      <c r="O819" s="91"/>
      <c r="P819" s="91"/>
      <c r="Q819" s="91"/>
      <c r="R819" s="91"/>
      <c r="S819" s="91"/>
      <c r="T819" s="91"/>
      <c r="U819" s="91"/>
      <c r="V819" s="91"/>
      <c r="W819" s="91"/>
      <c r="X819" s="91"/>
      <c r="Y819" s="91"/>
      <c r="Z819" s="93"/>
      <c r="AA819" s="91"/>
      <c r="AB819" s="91"/>
      <c r="AC819" s="91"/>
      <c r="AD819" s="91"/>
      <c r="AE819" s="91"/>
      <c r="AF819" s="128"/>
      <c r="AG819" s="93"/>
      <c r="AH819" s="91"/>
      <c r="AI819" s="91"/>
      <c r="AJ819" s="91"/>
      <c r="AK819" s="91"/>
      <c r="AL819" s="91"/>
      <c r="AM819" s="91"/>
      <c r="AN819" s="91"/>
      <c r="AO819" s="91"/>
      <c r="AP819" s="91"/>
      <c r="AQ819" s="91"/>
      <c r="AR819" s="91"/>
      <c r="AS819" s="91"/>
      <c r="AT819" s="91"/>
      <c r="AU819" s="91"/>
      <c r="AV819" s="91"/>
      <c r="AW819" s="91"/>
      <c r="AX819" s="91"/>
      <c r="AY819" s="91"/>
    </row>
    <row r="820">
      <c r="A820" s="91"/>
      <c r="B820" s="91"/>
      <c r="C820" s="91"/>
      <c r="D820" s="91"/>
      <c r="E820" s="91"/>
      <c r="F820" s="91"/>
      <c r="G820" s="91"/>
      <c r="H820" s="93"/>
      <c r="I820" s="91"/>
      <c r="J820" s="91"/>
      <c r="K820" s="91"/>
      <c r="L820" s="91"/>
      <c r="M820" s="91"/>
      <c r="N820" s="91"/>
      <c r="O820" s="91"/>
      <c r="P820" s="91"/>
      <c r="Q820" s="91"/>
      <c r="R820" s="91"/>
      <c r="S820" s="91"/>
      <c r="T820" s="91"/>
      <c r="U820" s="91"/>
      <c r="V820" s="91"/>
      <c r="W820" s="91"/>
      <c r="X820" s="91"/>
      <c r="Y820" s="91"/>
      <c r="Z820" s="93"/>
      <c r="AA820" s="91"/>
      <c r="AB820" s="91"/>
      <c r="AC820" s="91"/>
      <c r="AD820" s="91"/>
      <c r="AE820" s="91"/>
      <c r="AF820" s="128"/>
      <c r="AG820" s="93"/>
      <c r="AH820" s="91"/>
      <c r="AI820" s="91"/>
      <c r="AJ820" s="91"/>
      <c r="AK820" s="91"/>
      <c r="AL820" s="91"/>
      <c r="AM820" s="91"/>
      <c r="AN820" s="91"/>
      <c r="AO820" s="91"/>
      <c r="AP820" s="91"/>
      <c r="AQ820" s="91"/>
      <c r="AR820" s="91"/>
      <c r="AS820" s="91"/>
      <c r="AT820" s="91"/>
      <c r="AU820" s="91"/>
      <c r="AV820" s="91"/>
      <c r="AW820" s="91"/>
      <c r="AX820" s="91"/>
      <c r="AY820" s="91"/>
    </row>
    <row r="821">
      <c r="A821" s="91"/>
      <c r="B821" s="91"/>
      <c r="C821" s="91"/>
      <c r="D821" s="91"/>
      <c r="E821" s="91"/>
      <c r="F821" s="91"/>
      <c r="G821" s="91"/>
      <c r="H821" s="93"/>
      <c r="I821" s="91"/>
      <c r="J821" s="91"/>
      <c r="K821" s="91"/>
      <c r="L821" s="91"/>
      <c r="M821" s="91"/>
      <c r="N821" s="91"/>
      <c r="O821" s="91"/>
      <c r="P821" s="91"/>
      <c r="Q821" s="91"/>
      <c r="R821" s="91"/>
      <c r="S821" s="91"/>
      <c r="T821" s="91"/>
      <c r="U821" s="91"/>
      <c r="V821" s="91"/>
      <c r="W821" s="91"/>
      <c r="X821" s="91"/>
      <c r="Y821" s="91"/>
      <c r="Z821" s="93"/>
      <c r="AA821" s="91"/>
      <c r="AB821" s="91"/>
      <c r="AC821" s="91"/>
      <c r="AD821" s="91"/>
      <c r="AE821" s="91"/>
      <c r="AF821" s="128"/>
      <c r="AG821" s="93"/>
      <c r="AH821" s="91"/>
      <c r="AI821" s="91"/>
      <c r="AJ821" s="91"/>
      <c r="AK821" s="91"/>
      <c r="AL821" s="91"/>
      <c r="AM821" s="91"/>
      <c r="AN821" s="91"/>
      <c r="AO821" s="91"/>
      <c r="AP821" s="91"/>
      <c r="AQ821" s="91"/>
      <c r="AR821" s="91"/>
      <c r="AS821" s="91"/>
      <c r="AT821" s="91"/>
      <c r="AU821" s="91"/>
      <c r="AV821" s="91"/>
      <c r="AW821" s="91"/>
      <c r="AX821" s="91"/>
      <c r="AY821" s="91"/>
    </row>
    <row r="822">
      <c r="A822" s="91"/>
      <c r="B822" s="91"/>
      <c r="C822" s="91"/>
      <c r="D822" s="91"/>
      <c r="E822" s="91"/>
      <c r="F822" s="91"/>
      <c r="G822" s="91"/>
      <c r="H822" s="93"/>
      <c r="I822" s="91"/>
      <c r="J822" s="91"/>
      <c r="K822" s="91"/>
      <c r="L822" s="91"/>
      <c r="M822" s="91"/>
      <c r="N822" s="91"/>
      <c r="O822" s="91"/>
      <c r="P822" s="91"/>
      <c r="Q822" s="91"/>
      <c r="R822" s="91"/>
      <c r="S822" s="91"/>
      <c r="T822" s="91"/>
      <c r="U822" s="91"/>
      <c r="V822" s="91"/>
      <c r="W822" s="91"/>
      <c r="X822" s="91"/>
      <c r="Y822" s="91"/>
      <c r="Z822" s="93"/>
      <c r="AA822" s="91"/>
      <c r="AB822" s="91"/>
      <c r="AC822" s="91"/>
      <c r="AD822" s="91"/>
      <c r="AE822" s="91"/>
      <c r="AF822" s="128"/>
      <c r="AG822" s="93"/>
      <c r="AH822" s="91"/>
      <c r="AI822" s="91"/>
      <c r="AJ822" s="91"/>
      <c r="AK822" s="91"/>
      <c r="AL822" s="91"/>
      <c r="AM822" s="91"/>
      <c r="AN822" s="91"/>
      <c r="AO822" s="91"/>
      <c r="AP822" s="91"/>
      <c r="AQ822" s="91"/>
      <c r="AR822" s="91"/>
      <c r="AS822" s="91"/>
      <c r="AT822" s="91"/>
      <c r="AU822" s="91"/>
      <c r="AV822" s="91"/>
      <c r="AW822" s="91"/>
      <c r="AX822" s="91"/>
      <c r="AY822" s="91"/>
    </row>
    <row r="823">
      <c r="A823" s="91"/>
      <c r="B823" s="91"/>
      <c r="C823" s="91"/>
      <c r="D823" s="91"/>
      <c r="E823" s="91"/>
      <c r="F823" s="91"/>
      <c r="G823" s="91"/>
      <c r="H823" s="93"/>
      <c r="I823" s="91"/>
      <c r="J823" s="91"/>
      <c r="K823" s="91"/>
      <c r="L823" s="91"/>
      <c r="M823" s="91"/>
      <c r="N823" s="91"/>
      <c r="O823" s="91"/>
      <c r="P823" s="91"/>
      <c r="Q823" s="91"/>
      <c r="R823" s="91"/>
      <c r="S823" s="91"/>
      <c r="T823" s="91"/>
      <c r="U823" s="91"/>
      <c r="V823" s="91"/>
      <c r="W823" s="91"/>
      <c r="X823" s="91"/>
      <c r="Y823" s="91"/>
      <c r="Z823" s="93"/>
      <c r="AA823" s="91"/>
      <c r="AB823" s="91"/>
      <c r="AC823" s="91"/>
      <c r="AD823" s="91"/>
      <c r="AE823" s="91"/>
      <c r="AF823" s="128"/>
      <c r="AG823" s="93"/>
      <c r="AH823" s="91"/>
      <c r="AI823" s="91"/>
      <c r="AJ823" s="91"/>
      <c r="AK823" s="91"/>
      <c r="AL823" s="91"/>
      <c r="AM823" s="91"/>
      <c r="AN823" s="91"/>
      <c r="AO823" s="91"/>
      <c r="AP823" s="91"/>
      <c r="AQ823" s="91"/>
      <c r="AR823" s="91"/>
      <c r="AS823" s="91"/>
      <c r="AT823" s="91"/>
      <c r="AU823" s="91"/>
      <c r="AV823" s="91"/>
      <c r="AW823" s="91"/>
      <c r="AX823" s="91"/>
      <c r="AY823" s="91"/>
    </row>
    <row r="824">
      <c r="A824" s="91"/>
      <c r="B824" s="91"/>
      <c r="C824" s="91"/>
      <c r="D824" s="91"/>
      <c r="E824" s="91"/>
      <c r="F824" s="91"/>
      <c r="G824" s="91"/>
      <c r="H824" s="93"/>
      <c r="I824" s="91"/>
      <c r="J824" s="91"/>
      <c r="K824" s="91"/>
      <c r="L824" s="91"/>
      <c r="M824" s="91"/>
      <c r="N824" s="91"/>
      <c r="O824" s="91"/>
      <c r="P824" s="91"/>
      <c r="Q824" s="91"/>
      <c r="R824" s="91"/>
      <c r="S824" s="91"/>
      <c r="T824" s="91"/>
      <c r="U824" s="91"/>
      <c r="V824" s="91"/>
      <c r="W824" s="91"/>
      <c r="X824" s="91"/>
      <c r="Y824" s="91"/>
      <c r="Z824" s="93"/>
      <c r="AA824" s="91"/>
      <c r="AB824" s="91"/>
      <c r="AC824" s="91"/>
      <c r="AD824" s="91"/>
      <c r="AE824" s="91"/>
      <c r="AF824" s="128"/>
      <c r="AG824" s="93"/>
      <c r="AH824" s="91"/>
      <c r="AI824" s="91"/>
      <c r="AJ824" s="91"/>
      <c r="AK824" s="91"/>
      <c r="AL824" s="91"/>
      <c r="AM824" s="91"/>
      <c r="AN824" s="91"/>
      <c r="AO824" s="91"/>
      <c r="AP824" s="91"/>
      <c r="AQ824" s="91"/>
      <c r="AR824" s="91"/>
      <c r="AS824" s="91"/>
      <c r="AT824" s="91"/>
      <c r="AU824" s="91"/>
      <c r="AV824" s="91"/>
      <c r="AW824" s="91"/>
      <c r="AX824" s="91"/>
      <c r="AY824" s="91"/>
    </row>
    <row r="825">
      <c r="A825" s="91"/>
      <c r="B825" s="91"/>
      <c r="C825" s="91"/>
      <c r="D825" s="91"/>
      <c r="E825" s="91"/>
      <c r="F825" s="91"/>
      <c r="G825" s="91"/>
      <c r="H825" s="93"/>
      <c r="I825" s="91"/>
      <c r="J825" s="91"/>
      <c r="K825" s="91"/>
      <c r="L825" s="91"/>
      <c r="M825" s="91"/>
      <c r="N825" s="91"/>
      <c r="O825" s="91"/>
      <c r="P825" s="91"/>
      <c r="Q825" s="91"/>
      <c r="R825" s="91"/>
      <c r="S825" s="91"/>
      <c r="T825" s="91"/>
      <c r="U825" s="91"/>
      <c r="V825" s="91"/>
      <c r="W825" s="91"/>
      <c r="X825" s="91"/>
      <c r="Y825" s="91"/>
      <c r="Z825" s="93"/>
      <c r="AA825" s="91"/>
      <c r="AB825" s="91"/>
      <c r="AC825" s="91"/>
      <c r="AD825" s="91"/>
      <c r="AE825" s="91"/>
      <c r="AF825" s="128"/>
      <c r="AG825" s="93"/>
      <c r="AH825" s="91"/>
      <c r="AI825" s="91"/>
      <c r="AJ825" s="91"/>
      <c r="AK825" s="91"/>
      <c r="AL825" s="91"/>
      <c r="AM825" s="91"/>
      <c r="AN825" s="91"/>
      <c r="AO825" s="91"/>
      <c r="AP825" s="91"/>
      <c r="AQ825" s="91"/>
      <c r="AR825" s="91"/>
      <c r="AS825" s="91"/>
      <c r="AT825" s="91"/>
      <c r="AU825" s="91"/>
      <c r="AV825" s="91"/>
      <c r="AW825" s="91"/>
      <c r="AX825" s="91"/>
      <c r="AY825" s="91"/>
    </row>
    <row r="826">
      <c r="A826" s="91"/>
      <c r="B826" s="91"/>
      <c r="C826" s="91"/>
      <c r="D826" s="91"/>
      <c r="E826" s="91"/>
      <c r="F826" s="91"/>
      <c r="G826" s="91"/>
      <c r="H826" s="93"/>
      <c r="I826" s="91"/>
      <c r="J826" s="91"/>
      <c r="K826" s="91"/>
      <c r="L826" s="91"/>
      <c r="M826" s="91"/>
      <c r="N826" s="91"/>
      <c r="O826" s="91"/>
      <c r="P826" s="91"/>
      <c r="Q826" s="91"/>
      <c r="R826" s="91"/>
      <c r="S826" s="91"/>
      <c r="T826" s="91"/>
      <c r="U826" s="91"/>
      <c r="V826" s="91"/>
      <c r="W826" s="91"/>
      <c r="X826" s="91"/>
      <c r="Y826" s="91"/>
      <c r="Z826" s="93"/>
      <c r="AA826" s="91"/>
      <c r="AB826" s="91"/>
      <c r="AC826" s="91"/>
      <c r="AD826" s="91"/>
      <c r="AE826" s="91"/>
      <c r="AF826" s="128"/>
      <c r="AG826" s="93"/>
      <c r="AH826" s="91"/>
      <c r="AI826" s="91"/>
      <c r="AJ826" s="91"/>
      <c r="AK826" s="91"/>
      <c r="AL826" s="91"/>
      <c r="AM826" s="91"/>
      <c r="AN826" s="91"/>
      <c r="AO826" s="91"/>
      <c r="AP826" s="91"/>
      <c r="AQ826" s="91"/>
      <c r="AR826" s="91"/>
      <c r="AS826" s="91"/>
      <c r="AT826" s="91"/>
      <c r="AU826" s="91"/>
      <c r="AV826" s="91"/>
      <c r="AW826" s="91"/>
      <c r="AX826" s="91"/>
      <c r="AY826" s="91"/>
    </row>
    <row r="827">
      <c r="A827" s="91"/>
      <c r="B827" s="91"/>
      <c r="C827" s="91"/>
      <c r="D827" s="91"/>
      <c r="E827" s="91"/>
      <c r="F827" s="91"/>
      <c r="G827" s="91"/>
      <c r="H827" s="93"/>
      <c r="I827" s="91"/>
      <c r="J827" s="91"/>
      <c r="K827" s="91"/>
      <c r="L827" s="91"/>
      <c r="M827" s="91"/>
      <c r="N827" s="91"/>
      <c r="O827" s="91"/>
      <c r="P827" s="91"/>
      <c r="Q827" s="91"/>
      <c r="R827" s="91"/>
      <c r="S827" s="91"/>
      <c r="T827" s="91"/>
      <c r="U827" s="91"/>
      <c r="V827" s="91"/>
      <c r="W827" s="91"/>
      <c r="X827" s="91"/>
      <c r="Y827" s="91"/>
      <c r="Z827" s="93"/>
      <c r="AA827" s="91"/>
      <c r="AB827" s="91"/>
      <c r="AC827" s="91"/>
      <c r="AD827" s="91"/>
      <c r="AE827" s="91"/>
      <c r="AF827" s="128"/>
      <c r="AG827" s="93"/>
      <c r="AH827" s="91"/>
      <c r="AI827" s="91"/>
      <c r="AJ827" s="91"/>
      <c r="AK827" s="91"/>
      <c r="AL827" s="91"/>
      <c r="AM827" s="91"/>
      <c r="AN827" s="91"/>
      <c r="AO827" s="91"/>
      <c r="AP827" s="91"/>
      <c r="AQ827" s="91"/>
      <c r="AR827" s="91"/>
      <c r="AS827" s="91"/>
      <c r="AT827" s="91"/>
      <c r="AU827" s="91"/>
      <c r="AV827" s="91"/>
      <c r="AW827" s="91"/>
      <c r="AX827" s="91"/>
      <c r="AY827" s="91"/>
    </row>
    <row r="828">
      <c r="A828" s="91"/>
      <c r="B828" s="91"/>
      <c r="C828" s="91"/>
      <c r="D828" s="91"/>
      <c r="E828" s="91"/>
      <c r="F828" s="91"/>
      <c r="G828" s="91"/>
      <c r="H828" s="93"/>
      <c r="I828" s="91"/>
      <c r="J828" s="91"/>
      <c r="K828" s="91"/>
      <c r="L828" s="91"/>
      <c r="M828" s="91"/>
      <c r="N828" s="91"/>
      <c r="O828" s="91"/>
      <c r="P828" s="91"/>
      <c r="Q828" s="91"/>
      <c r="R828" s="91"/>
      <c r="S828" s="91"/>
      <c r="T828" s="91"/>
      <c r="U828" s="91"/>
      <c r="V828" s="91"/>
      <c r="W828" s="91"/>
      <c r="X828" s="91"/>
      <c r="Y828" s="91"/>
      <c r="Z828" s="93"/>
      <c r="AA828" s="91"/>
      <c r="AB828" s="91"/>
      <c r="AC828" s="91"/>
      <c r="AD828" s="91"/>
      <c r="AE828" s="91"/>
      <c r="AF828" s="128"/>
      <c r="AG828" s="93"/>
      <c r="AH828" s="91"/>
      <c r="AI828" s="91"/>
      <c r="AJ828" s="91"/>
      <c r="AK828" s="91"/>
      <c r="AL828" s="91"/>
      <c r="AM828" s="91"/>
      <c r="AN828" s="91"/>
      <c r="AO828" s="91"/>
      <c r="AP828" s="91"/>
      <c r="AQ828" s="91"/>
      <c r="AR828" s="91"/>
      <c r="AS828" s="91"/>
      <c r="AT828" s="91"/>
      <c r="AU828" s="91"/>
      <c r="AV828" s="91"/>
      <c r="AW828" s="91"/>
      <c r="AX828" s="91"/>
      <c r="AY828" s="91"/>
    </row>
    <row r="829">
      <c r="A829" s="91"/>
      <c r="B829" s="91"/>
      <c r="C829" s="91"/>
      <c r="D829" s="91"/>
      <c r="E829" s="91"/>
      <c r="F829" s="91"/>
      <c r="G829" s="91"/>
      <c r="H829" s="93"/>
      <c r="I829" s="91"/>
      <c r="J829" s="91"/>
      <c r="K829" s="91"/>
      <c r="L829" s="91"/>
      <c r="M829" s="91"/>
      <c r="N829" s="91"/>
      <c r="O829" s="91"/>
      <c r="P829" s="91"/>
      <c r="Q829" s="91"/>
      <c r="R829" s="91"/>
      <c r="S829" s="91"/>
      <c r="T829" s="91"/>
      <c r="U829" s="91"/>
      <c r="V829" s="91"/>
      <c r="W829" s="91"/>
      <c r="X829" s="91"/>
      <c r="Y829" s="91"/>
      <c r="Z829" s="93"/>
      <c r="AA829" s="91"/>
      <c r="AB829" s="91"/>
      <c r="AC829" s="91"/>
      <c r="AD829" s="91"/>
      <c r="AE829" s="91"/>
      <c r="AF829" s="128"/>
      <c r="AG829" s="93"/>
      <c r="AH829" s="91"/>
      <c r="AI829" s="91"/>
      <c r="AJ829" s="91"/>
      <c r="AK829" s="91"/>
      <c r="AL829" s="91"/>
      <c r="AM829" s="91"/>
      <c r="AN829" s="91"/>
      <c r="AO829" s="91"/>
      <c r="AP829" s="91"/>
      <c r="AQ829" s="91"/>
      <c r="AR829" s="91"/>
      <c r="AS829" s="91"/>
      <c r="AT829" s="91"/>
      <c r="AU829" s="91"/>
      <c r="AV829" s="91"/>
      <c r="AW829" s="91"/>
      <c r="AX829" s="91"/>
      <c r="AY829" s="91"/>
    </row>
    <row r="830">
      <c r="A830" s="91"/>
      <c r="B830" s="91"/>
      <c r="C830" s="91"/>
      <c r="D830" s="91"/>
      <c r="E830" s="91"/>
      <c r="F830" s="91"/>
      <c r="G830" s="91"/>
      <c r="H830" s="93"/>
      <c r="I830" s="91"/>
      <c r="J830" s="91"/>
      <c r="K830" s="91"/>
      <c r="L830" s="91"/>
      <c r="M830" s="91"/>
      <c r="N830" s="91"/>
      <c r="O830" s="91"/>
      <c r="P830" s="91"/>
      <c r="Q830" s="91"/>
      <c r="R830" s="91"/>
      <c r="S830" s="91"/>
      <c r="T830" s="91"/>
      <c r="U830" s="91"/>
      <c r="V830" s="91"/>
      <c r="W830" s="91"/>
      <c r="X830" s="91"/>
      <c r="Y830" s="91"/>
      <c r="Z830" s="93"/>
      <c r="AA830" s="91"/>
      <c r="AB830" s="91"/>
      <c r="AC830" s="91"/>
      <c r="AD830" s="91"/>
      <c r="AE830" s="91"/>
      <c r="AF830" s="128"/>
      <c r="AG830" s="93"/>
      <c r="AH830" s="91"/>
      <c r="AI830" s="91"/>
      <c r="AJ830" s="91"/>
      <c r="AK830" s="91"/>
      <c r="AL830" s="91"/>
      <c r="AM830" s="91"/>
      <c r="AN830" s="91"/>
      <c r="AO830" s="91"/>
      <c r="AP830" s="91"/>
      <c r="AQ830" s="91"/>
      <c r="AR830" s="91"/>
      <c r="AS830" s="91"/>
      <c r="AT830" s="91"/>
      <c r="AU830" s="91"/>
      <c r="AV830" s="91"/>
      <c r="AW830" s="91"/>
      <c r="AX830" s="91"/>
      <c r="AY830" s="91"/>
    </row>
    <row r="831">
      <c r="A831" s="91"/>
      <c r="B831" s="91"/>
      <c r="C831" s="91"/>
      <c r="D831" s="91"/>
      <c r="E831" s="91"/>
      <c r="F831" s="91"/>
      <c r="G831" s="91"/>
      <c r="H831" s="93"/>
      <c r="I831" s="91"/>
      <c r="J831" s="91"/>
      <c r="K831" s="91"/>
      <c r="L831" s="91"/>
      <c r="M831" s="91"/>
      <c r="N831" s="91"/>
      <c r="O831" s="91"/>
      <c r="P831" s="91"/>
      <c r="Q831" s="91"/>
      <c r="R831" s="91"/>
      <c r="S831" s="91"/>
      <c r="T831" s="91"/>
      <c r="U831" s="91"/>
      <c r="V831" s="91"/>
      <c r="W831" s="91"/>
      <c r="X831" s="91"/>
      <c r="Y831" s="91"/>
      <c r="Z831" s="93"/>
      <c r="AA831" s="91"/>
      <c r="AB831" s="91"/>
      <c r="AC831" s="91"/>
      <c r="AD831" s="91"/>
      <c r="AE831" s="91"/>
      <c r="AF831" s="128"/>
      <c r="AG831" s="93"/>
      <c r="AH831" s="91"/>
      <c r="AI831" s="91"/>
      <c r="AJ831" s="91"/>
      <c r="AK831" s="91"/>
      <c r="AL831" s="91"/>
      <c r="AM831" s="91"/>
      <c r="AN831" s="91"/>
      <c r="AO831" s="91"/>
      <c r="AP831" s="91"/>
      <c r="AQ831" s="91"/>
      <c r="AR831" s="91"/>
      <c r="AS831" s="91"/>
      <c r="AT831" s="91"/>
      <c r="AU831" s="91"/>
      <c r="AV831" s="91"/>
      <c r="AW831" s="91"/>
      <c r="AX831" s="91"/>
      <c r="AY831" s="91"/>
    </row>
    <row r="832">
      <c r="A832" s="91"/>
      <c r="B832" s="91"/>
      <c r="C832" s="91"/>
      <c r="D832" s="91"/>
      <c r="E832" s="91"/>
      <c r="F832" s="91"/>
      <c r="G832" s="91"/>
      <c r="H832" s="93"/>
      <c r="I832" s="91"/>
      <c r="J832" s="91"/>
      <c r="K832" s="91"/>
      <c r="L832" s="91"/>
      <c r="M832" s="91"/>
      <c r="N832" s="91"/>
      <c r="O832" s="91"/>
      <c r="P832" s="91"/>
      <c r="Q832" s="91"/>
      <c r="R832" s="91"/>
      <c r="S832" s="91"/>
      <c r="T832" s="91"/>
      <c r="U832" s="91"/>
      <c r="V832" s="91"/>
      <c r="W832" s="91"/>
      <c r="X832" s="91"/>
      <c r="Y832" s="91"/>
      <c r="Z832" s="93"/>
      <c r="AA832" s="91"/>
      <c r="AB832" s="91"/>
      <c r="AC832" s="91"/>
      <c r="AD832" s="91"/>
      <c r="AE832" s="91"/>
      <c r="AF832" s="128"/>
      <c r="AG832" s="93"/>
      <c r="AH832" s="91"/>
      <c r="AI832" s="91"/>
      <c r="AJ832" s="91"/>
      <c r="AK832" s="91"/>
      <c r="AL832" s="91"/>
      <c r="AM832" s="91"/>
      <c r="AN832" s="91"/>
      <c r="AO832" s="91"/>
      <c r="AP832" s="91"/>
      <c r="AQ832" s="91"/>
      <c r="AR832" s="91"/>
      <c r="AS832" s="91"/>
      <c r="AT832" s="91"/>
      <c r="AU832" s="91"/>
      <c r="AV832" s="91"/>
      <c r="AW832" s="91"/>
      <c r="AX832" s="91"/>
      <c r="AY832" s="91"/>
    </row>
    <row r="833">
      <c r="A833" s="91"/>
      <c r="B833" s="91"/>
      <c r="C833" s="91"/>
      <c r="D833" s="91"/>
      <c r="E833" s="91"/>
      <c r="F833" s="91"/>
      <c r="G833" s="91"/>
      <c r="H833" s="93"/>
      <c r="I833" s="91"/>
      <c r="J833" s="91"/>
      <c r="K833" s="91"/>
      <c r="L833" s="91"/>
      <c r="M833" s="91"/>
      <c r="N833" s="91"/>
      <c r="O833" s="91"/>
      <c r="P833" s="91"/>
      <c r="Q833" s="91"/>
      <c r="R833" s="91"/>
      <c r="S833" s="91"/>
      <c r="T833" s="91"/>
      <c r="U833" s="91"/>
      <c r="V833" s="91"/>
      <c r="W833" s="91"/>
      <c r="X833" s="91"/>
      <c r="Y833" s="91"/>
      <c r="Z833" s="93"/>
      <c r="AA833" s="91"/>
      <c r="AB833" s="91"/>
      <c r="AC833" s="91"/>
      <c r="AD833" s="91"/>
      <c r="AE833" s="91"/>
      <c r="AF833" s="128"/>
      <c r="AG833" s="93"/>
      <c r="AH833" s="91"/>
      <c r="AI833" s="91"/>
      <c r="AJ833" s="91"/>
      <c r="AK833" s="91"/>
      <c r="AL833" s="91"/>
      <c r="AM833" s="91"/>
      <c r="AN833" s="91"/>
      <c r="AO833" s="91"/>
      <c r="AP833" s="91"/>
      <c r="AQ833" s="91"/>
      <c r="AR833" s="91"/>
      <c r="AS833" s="91"/>
      <c r="AT833" s="91"/>
      <c r="AU833" s="91"/>
      <c r="AV833" s="91"/>
      <c r="AW833" s="91"/>
      <c r="AX833" s="91"/>
      <c r="AY833" s="91"/>
    </row>
    <row r="834">
      <c r="A834" s="91"/>
      <c r="B834" s="91"/>
      <c r="C834" s="91"/>
      <c r="D834" s="91"/>
      <c r="E834" s="91"/>
      <c r="F834" s="91"/>
      <c r="G834" s="91"/>
      <c r="H834" s="93"/>
      <c r="I834" s="91"/>
      <c r="J834" s="91"/>
      <c r="K834" s="91"/>
      <c r="L834" s="91"/>
      <c r="M834" s="91"/>
      <c r="N834" s="91"/>
      <c r="O834" s="91"/>
      <c r="P834" s="91"/>
      <c r="Q834" s="91"/>
      <c r="R834" s="91"/>
      <c r="S834" s="91"/>
      <c r="T834" s="91"/>
      <c r="U834" s="91"/>
      <c r="V834" s="91"/>
      <c r="W834" s="91"/>
      <c r="X834" s="91"/>
      <c r="Y834" s="91"/>
      <c r="Z834" s="93"/>
      <c r="AA834" s="91"/>
      <c r="AB834" s="91"/>
      <c r="AC834" s="91"/>
      <c r="AD834" s="91"/>
      <c r="AE834" s="91"/>
      <c r="AF834" s="128"/>
      <c r="AG834" s="93"/>
      <c r="AH834" s="91"/>
      <c r="AI834" s="91"/>
      <c r="AJ834" s="91"/>
      <c r="AK834" s="91"/>
      <c r="AL834" s="91"/>
      <c r="AM834" s="91"/>
      <c r="AN834" s="91"/>
      <c r="AO834" s="91"/>
      <c r="AP834" s="91"/>
      <c r="AQ834" s="91"/>
      <c r="AR834" s="91"/>
      <c r="AS834" s="91"/>
      <c r="AT834" s="91"/>
      <c r="AU834" s="91"/>
      <c r="AV834" s="91"/>
      <c r="AW834" s="91"/>
      <c r="AX834" s="91"/>
      <c r="AY834" s="91"/>
    </row>
    <row r="835">
      <c r="A835" s="91"/>
      <c r="B835" s="91"/>
      <c r="C835" s="91"/>
      <c r="D835" s="91"/>
      <c r="E835" s="91"/>
      <c r="F835" s="91"/>
      <c r="G835" s="91"/>
      <c r="H835" s="93"/>
      <c r="I835" s="91"/>
      <c r="J835" s="91"/>
      <c r="K835" s="91"/>
      <c r="L835" s="91"/>
      <c r="M835" s="91"/>
      <c r="N835" s="91"/>
      <c r="O835" s="91"/>
      <c r="P835" s="91"/>
      <c r="Q835" s="91"/>
      <c r="R835" s="91"/>
      <c r="S835" s="91"/>
      <c r="T835" s="91"/>
      <c r="U835" s="91"/>
      <c r="V835" s="91"/>
      <c r="W835" s="91"/>
      <c r="X835" s="91"/>
      <c r="Y835" s="91"/>
      <c r="Z835" s="93"/>
      <c r="AA835" s="91"/>
      <c r="AB835" s="91"/>
      <c r="AC835" s="91"/>
      <c r="AD835" s="91"/>
      <c r="AE835" s="91"/>
      <c r="AF835" s="128"/>
      <c r="AG835" s="93"/>
      <c r="AH835" s="91"/>
      <c r="AI835" s="91"/>
      <c r="AJ835" s="91"/>
      <c r="AK835" s="91"/>
      <c r="AL835" s="91"/>
      <c r="AM835" s="91"/>
      <c r="AN835" s="91"/>
      <c r="AO835" s="91"/>
      <c r="AP835" s="91"/>
      <c r="AQ835" s="91"/>
      <c r="AR835" s="91"/>
      <c r="AS835" s="91"/>
      <c r="AT835" s="91"/>
      <c r="AU835" s="91"/>
      <c r="AV835" s="91"/>
      <c r="AW835" s="91"/>
      <c r="AX835" s="91"/>
      <c r="AY835" s="91"/>
    </row>
    <row r="836">
      <c r="A836" s="91"/>
      <c r="B836" s="91"/>
      <c r="C836" s="91"/>
      <c r="D836" s="91"/>
      <c r="E836" s="91"/>
      <c r="F836" s="91"/>
      <c r="G836" s="91"/>
      <c r="H836" s="93"/>
      <c r="I836" s="91"/>
      <c r="J836" s="91"/>
      <c r="K836" s="91"/>
      <c r="L836" s="91"/>
      <c r="M836" s="91"/>
      <c r="N836" s="91"/>
      <c r="O836" s="91"/>
      <c r="P836" s="91"/>
      <c r="Q836" s="91"/>
      <c r="R836" s="91"/>
      <c r="S836" s="91"/>
      <c r="T836" s="91"/>
      <c r="U836" s="91"/>
      <c r="V836" s="91"/>
      <c r="W836" s="91"/>
      <c r="X836" s="91"/>
      <c r="Y836" s="91"/>
      <c r="Z836" s="93"/>
      <c r="AA836" s="91"/>
      <c r="AB836" s="91"/>
      <c r="AC836" s="91"/>
      <c r="AD836" s="91"/>
      <c r="AE836" s="91"/>
      <c r="AF836" s="128"/>
      <c r="AG836" s="93"/>
      <c r="AH836" s="91"/>
      <c r="AI836" s="91"/>
      <c r="AJ836" s="91"/>
      <c r="AK836" s="91"/>
      <c r="AL836" s="91"/>
      <c r="AM836" s="91"/>
      <c r="AN836" s="91"/>
      <c r="AO836" s="91"/>
      <c r="AP836" s="91"/>
      <c r="AQ836" s="91"/>
      <c r="AR836" s="91"/>
      <c r="AS836" s="91"/>
      <c r="AT836" s="91"/>
      <c r="AU836" s="91"/>
      <c r="AV836" s="91"/>
      <c r="AW836" s="91"/>
      <c r="AX836" s="91"/>
      <c r="AY836" s="91"/>
    </row>
    <row r="837">
      <c r="A837" s="91"/>
      <c r="B837" s="91"/>
      <c r="C837" s="91"/>
      <c r="D837" s="91"/>
      <c r="E837" s="91"/>
      <c r="F837" s="91"/>
      <c r="G837" s="91"/>
      <c r="H837" s="93"/>
      <c r="I837" s="91"/>
      <c r="J837" s="91"/>
      <c r="K837" s="91"/>
      <c r="L837" s="91"/>
      <c r="M837" s="91"/>
      <c r="N837" s="91"/>
      <c r="O837" s="91"/>
      <c r="P837" s="91"/>
      <c r="Q837" s="91"/>
      <c r="R837" s="91"/>
      <c r="S837" s="91"/>
      <c r="T837" s="91"/>
      <c r="U837" s="91"/>
      <c r="V837" s="91"/>
      <c r="W837" s="91"/>
      <c r="X837" s="91"/>
      <c r="Y837" s="91"/>
      <c r="Z837" s="93"/>
      <c r="AA837" s="91"/>
      <c r="AB837" s="91"/>
      <c r="AC837" s="91"/>
      <c r="AD837" s="91"/>
      <c r="AE837" s="91"/>
      <c r="AF837" s="128"/>
      <c r="AG837" s="93"/>
      <c r="AH837" s="91"/>
      <c r="AI837" s="91"/>
      <c r="AJ837" s="91"/>
      <c r="AK837" s="91"/>
      <c r="AL837" s="91"/>
      <c r="AM837" s="91"/>
      <c r="AN837" s="91"/>
      <c r="AO837" s="91"/>
      <c r="AP837" s="91"/>
      <c r="AQ837" s="91"/>
      <c r="AR837" s="91"/>
      <c r="AS837" s="91"/>
      <c r="AT837" s="91"/>
      <c r="AU837" s="91"/>
      <c r="AV837" s="91"/>
      <c r="AW837" s="91"/>
      <c r="AX837" s="91"/>
      <c r="AY837" s="91"/>
    </row>
    <row r="838">
      <c r="A838" s="91"/>
      <c r="B838" s="91"/>
      <c r="C838" s="91"/>
      <c r="D838" s="91"/>
      <c r="E838" s="91"/>
      <c r="F838" s="91"/>
      <c r="G838" s="91"/>
      <c r="H838" s="93"/>
      <c r="I838" s="91"/>
      <c r="J838" s="91"/>
      <c r="K838" s="91"/>
      <c r="L838" s="91"/>
      <c r="M838" s="91"/>
      <c r="N838" s="91"/>
      <c r="O838" s="91"/>
      <c r="P838" s="91"/>
      <c r="Q838" s="91"/>
      <c r="R838" s="91"/>
      <c r="S838" s="91"/>
      <c r="T838" s="91"/>
      <c r="U838" s="91"/>
      <c r="V838" s="91"/>
      <c r="W838" s="91"/>
      <c r="X838" s="91"/>
      <c r="Y838" s="91"/>
      <c r="Z838" s="93"/>
      <c r="AA838" s="91"/>
      <c r="AB838" s="91"/>
      <c r="AC838" s="91"/>
      <c r="AD838" s="91"/>
      <c r="AE838" s="91"/>
      <c r="AF838" s="128"/>
      <c r="AG838" s="93"/>
      <c r="AH838" s="91"/>
      <c r="AI838" s="91"/>
      <c r="AJ838" s="91"/>
      <c r="AK838" s="91"/>
      <c r="AL838" s="91"/>
      <c r="AM838" s="91"/>
      <c r="AN838" s="91"/>
      <c r="AO838" s="91"/>
      <c r="AP838" s="91"/>
      <c r="AQ838" s="91"/>
      <c r="AR838" s="91"/>
      <c r="AS838" s="91"/>
      <c r="AT838" s="91"/>
      <c r="AU838" s="91"/>
      <c r="AV838" s="91"/>
      <c r="AW838" s="91"/>
      <c r="AX838" s="91"/>
      <c r="AY838" s="91"/>
    </row>
    <row r="839">
      <c r="A839" s="91"/>
      <c r="B839" s="91"/>
      <c r="C839" s="91"/>
      <c r="D839" s="91"/>
      <c r="E839" s="91"/>
      <c r="F839" s="91"/>
      <c r="G839" s="91"/>
      <c r="H839" s="93"/>
      <c r="I839" s="91"/>
      <c r="J839" s="91"/>
      <c r="K839" s="91"/>
      <c r="L839" s="91"/>
      <c r="M839" s="91"/>
      <c r="N839" s="91"/>
      <c r="O839" s="91"/>
      <c r="P839" s="91"/>
      <c r="Q839" s="91"/>
      <c r="R839" s="91"/>
      <c r="S839" s="91"/>
      <c r="T839" s="91"/>
      <c r="U839" s="91"/>
      <c r="V839" s="91"/>
      <c r="W839" s="91"/>
      <c r="X839" s="91"/>
      <c r="Y839" s="91"/>
      <c r="Z839" s="93"/>
      <c r="AA839" s="91"/>
      <c r="AB839" s="91"/>
      <c r="AC839" s="91"/>
      <c r="AD839" s="91"/>
      <c r="AE839" s="91"/>
      <c r="AF839" s="128"/>
      <c r="AG839" s="93"/>
      <c r="AH839" s="91"/>
      <c r="AI839" s="91"/>
      <c r="AJ839" s="91"/>
      <c r="AK839" s="91"/>
      <c r="AL839" s="91"/>
      <c r="AM839" s="91"/>
      <c r="AN839" s="91"/>
      <c r="AO839" s="91"/>
      <c r="AP839" s="91"/>
      <c r="AQ839" s="91"/>
      <c r="AR839" s="91"/>
      <c r="AS839" s="91"/>
      <c r="AT839" s="91"/>
      <c r="AU839" s="91"/>
      <c r="AV839" s="91"/>
      <c r="AW839" s="91"/>
      <c r="AX839" s="91"/>
      <c r="AY839" s="91"/>
    </row>
    <row r="840">
      <c r="A840" s="91"/>
      <c r="B840" s="91"/>
      <c r="C840" s="91"/>
      <c r="D840" s="91"/>
      <c r="E840" s="91"/>
      <c r="F840" s="91"/>
      <c r="G840" s="91"/>
      <c r="H840" s="93"/>
      <c r="I840" s="91"/>
      <c r="J840" s="91"/>
      <c r="K840" s="91"/>
      <c r="L840" s="91"/>
      <c r="M840" s="91"/>
      <c r="N840" s="91"/>
      <c r="O840" s="91"/>
      <c r="P840" s="91"/>
      <c r="Q840" s="91"/>
      <c r="R840" s="91"/>
      <c r="S840" s="91"/>
      <c r="T840" s="91"/>
      <c r="U840" s="91"/>
      <c r="V840" s="91"/>
      <c r="W840" s="91"/>
      <c r="X840" s="91"/>
      <c r="Y840" s="91"/>
      <c r="Z840" s="93"/>
      <c r="AA840" s="91"/>
      <c r="AB840" s="91"/>
      <c r="AC840" s="91"/>
      <c r="AD840" s="91"/>
      <c r="AE840" s="91"/>
      <c r="AF840" s="128"/>
      <c r="AG840" s="93"/>
      <c r="AH840" s="91"/>
      <c r="AI840" s="91"/>
      <c r="AJ840" s="91"/>
      <c r="AK840" s="91"/>
      <c r="AL840" s="91"/>
      <c r="AM840" s="91"/>
      <c r="AN840" s="91"/>
      <c r="AO840" s="91"/>
      <c r="AP840" s="91"/>
      <c r="AQ840" s="91"/>
      <c r="AR840" s="91"/>
      <c r="AS840" s="91"/>
      <c r="AT840" s="91"/>
      <c r="AU840" s="91"/>
      <c r="AV840" s="91"/>
      <c r="AW840" s="91"/>
      <c r="AX840" s="91"/>
      <c r="AY840" s="91"/>
    </row>
    <row r="841">
      <c r="A841" s="91"/>
      <c r="B841" s="91"/>
      <c r="C841" s="91"/>
      <c r="D841" s="91"/>
      <c r="E841" s="91"/>
      <c r="F841" s="91"/>
      <c r="G841" s="91"/>
      <c r="H841" s="93"/>
      <c r="I841" s="91"/>
      <c r="J841" s="91"/>
      <c r="K841" s="91"/>
      <c r="L841" s="91"/>
      <c r="M841" s="91"/>
      <c r="N841" s="91"/>
      <c r="O841" s="91"/>
      <c r="P841" s="91"/>
      <c r="Q841" s="91"/>
      <c r="R841" s="91"/>
      <c r="S841" s="91"/>
      <c r="T841" s="91"/>
      <c r="U841" s="91"/>
      <c r="V841" s="91"/>
      <c r="W841" s="91"/>
      <c r="X841" s="91"/>
      <c r="Y841" s="91"/>
      <c r="Z841" s="93"/>
      <c r="AA841" s="91"/>
      <c r="AB841" s="91"/>
      <c r="AC841" s="91"/>
      <c r="AD841" s="91"/>
      <c r="AE841" s="91"/>
      <c r="AF841" s="128"/>
      <c r="AG841" s="93"/>
      <c r="AH841" s="91"/>
      <c r="AI841" s="91"/>
      <c r="AJ841" s="91"/>
      <c r="AK841" s="91"/>
      <c r="AL841" s="91"/>
      <c r="AM841" s="91"/>
      <c r="AN841" s="91"/>
      <c r="AO841" s="91"/>
      <c r="AP841" s="91"/>
      <c r="AQ841" s="91"/>
      <c r="AR841" s="91"/>
      <c r="AS841" s="91"/>
      <c r="AT841" s="91"/>
      <c r="AU841" s="91"/>
      <c r="AV841" s="91"/>
      <c r="AW841" s="91"/>
      <c r="AX841" s="91"/>
      <c r="AY841" s="91"/>
    </row>
    <row r="842">
      <c r="A842" s="91"/>
      <c r="B842" s="91"/>
      <c r="C842" s="91"/>
      <c r="D842" s="91"/>
      <c r="E842" s="91"/>
      <c r="F842" s="91"/>
      <c r="G842" s="91"/>
      <c r="H842" s="93"/>
      <c r="I842" s="91"/>
      <c r="J842" s="91"/>
      <c r="K842" s="91"/>
      <c r="L842" s="91"/>
      <c r="M842" s="91"/>
      <c r="N842" s="91"/>
      <c r="O842" s="91"/>
      <c r="P842" s="91"/>
      <c r="Q842" s="91"/>
      <c r="R842" s="91"/>
      <c r="S842" s="91"/>
      <c r="T842" s="91"/>
      <c r="U842" s="91"/>
      <c r="V842" s="91"/>
      <c r="W842" s="91"/>
      <c r="X842" s="91"/>
      <c r="Y842" s="91"/>
      <c r="Z842" s="93"/>
      <c r="AA842" s="91"/>
      <c r="AB842" s="91"/>
      <c r="AC842" s="91"/>
      <c r="AD842" s="91"/>
      <c r="AE842" s="91"/>
      <c r="AF842" s="128"/>
      <c r="AG842" s="93"/>
      <c r="AH842" s="91"/>
      <c r="AI842" s="91"/>
      <c r="AJ842" s="91"/>
      <c r="AK842" s="91"/>
      <c r="AL842" s="91"/>
      <c r="AM842" s="91"/>
      <c r="AN842" s="91"/>
      <c r="AO842" s="91"/>
      <c r="AP842" s="91"/>
      <c r="AQ842" s="91"/>
      <c r="AR842" s="91"/>
      <c r="AS842" s="91"/>
      <c r="AT842" s="91"/>
      <c r="AU842" s="91"/>
      <c r="AV842" s="91"/>
      <c r="AW842" s="91"/>
      <c r="AX842" s="91"/>
      <c r="AY842" s="91"/>
    </row>
    <row r="843">
      <c r="A843" s="91"/>
      <c r="B843" s="91"/>
      <c r="C843" s="91"/>
      <c r="D843" s="91"/>
      <c r="E843" s="91"/>
      <c r="F843" s="91"/>
      <c r="G843" s="91"/>
      <c r="H843" s="93"/>
      <c r="I843" s="91"/>
      <c r="J843" s="91"/>
      <c r="K843" s="91"/>
      <c r="L843" s="91"/>
      <c r="M843" s="91"/>
      <c r="N843" s="91"/>
      <c r="O843" s="91"/>
      <c r="P843" s="91"/>
      <c r="Q843" s="91"/>
      <c r="R843" s="91"/>
      <c r="S843" s="91"/>
      <c r="T843" s="91"/>
      <c r="U843" s="91"/>
      <c r="V843" s="91"/>
      <c r="W843" s="91"/>
      <c r="X843" s="91"/>
      <c r="Y843" s="91"/>
      <c r="Z843" s="93"/>
      <c r="AA843" s="91"/>
      <c r="AB843" s="91"/>
      <c r="AC843" s="91"/>
      <c r="AD843" s="91"/>
      <c r="AE843" s="91"/>
      <c r="AF843" s="128"/>
      <c r="AG843" s="93"/>
      <c r="AH843" s="91"/>
      <c r="AI843" s="91"/>
      <c r="AJ843" s="91"/>
      <c r="AK843" s="91"/>
      <c r="AL843" s="91"/>
      <c r="AM843" s="91"/>
      <c r="AN843" s="91"/>
      <c r="AO843" s="91"/>
      <c r="AP843" s="91"/>
      <c r="AQ843" s="91"/>
      <c r="AR843" s="91"/>
      <c r="AS843" s="91"/>
      <c r="AT843" s="91"/>
      <c r="AU843" s="91"/>
      <c r="AV843" s="91"/>
      <c r="AW843" s="91"/>
      <c r="AX843" s="91"/>
      <c r="AY843" s="91"/>
    </row>
    <row r="844">
      <c r="A844" s="91"/>
      <c r="B844" s="91"/>
      <c r="C844" s="91"/>
      <c r="D844" s="91"/>
      <c r="E844" s="91"/>
      <c r="F844" s="91"/>
      <c r="G844" s="91"/>
      <c r="H844" s="93"/>
      <c r="I844" s="91"/>
      <c r="J844" s="91"/>
      <c r="K844" s="91"/>
      <c r="L844" s="91"/>
      <c r="M844" s="91"/>
      <c r="N844" s="91"/>
      <c r="O844" s="91"/>
      <c r="P844" s="91"/>
      <c r="Q844" s="91"/>
      <c r="R844" s="91"/>
      <c r="S844" s="91"/>
      <c r="T844" s="91"/>
      <c r="U844" s="91"/>
      <c r="V844" s="91"/>
      <c r="W844" s="91"/>
      <c r="X844" s="91"/>
      <c r="Y844" s="91"/>
      <c r="Z844" s="93"/>
      <c r="AA844" s="91"/>
      <c r="AB844" s="91"/>
      <c r="AC844" s="91"/>
      <c r="AD844" s="91"/>
      <c r="AE844" s="91"/>
      <c r="AF844" s="128"/>
      <c r="AG844" s="93"/>
      <c r="AH844" s="91"/>
      <c r="AI844" s="91"/>
      <c r="AJ844" s="91"/>
      <c r="AK844" s="91"/>
      <c r="AL844" s="91"/>
      <c r="AM844" s="91"/>
      <c r="AN844" s="91"/>
      <c r="AO844" s="91"/>
      <c r="AP844" s="91"/>
      <c r="AQ844" s="91"/>
      <c r="AR844" s="91"/>
      <c r="AS844" s="91"/>
      <c r="AT844" s="91"/>
      <c r="AU844" s="91"/>
      <c r="AV844" s="91"/>
      <c r="AW844" s="91"/>
      <c r="AX844" s="91"/>
      <c r="AY844" s="91"/>
    </row>
    <row r="845">
      <c r="A845" s="91"/>
      <c r="B845" s="91"/>
      <c r="C845" s="91"/>
      <c r="D845" s="91"/>
      <c r="E845" s="91"/>
      <c r="F845" s="91"/>
      <c r="G845" s="91"/>
      <c r="H845" s="93"/>
      <c r="I845" s="91"/>
      <c r="J845" s="91"/>
      <c r="K845" s="91"/>
      <c r="L845" s="91"/>
      <c r="M845" s="91"/>
      <c r="N845" s="91"/>
      <c r="O845" s="91"/>
      <c r="P845" s="91"/>
      <c r="Q845" s="91"/>
      <c r="R845" s="91"/>
      <c r="S845" s="91"/>
      <c r="T845" s="91"/>
      <c r="U845" s="91"/>
      <c r="V845" s="91"/>
      <c r="W845" s="91"/>
      <c r="X845" s="91"/>
      <c r="Y845" s="91"/>
      <c r="Z845" s="93"/>
      <c r="AA845" s="91"/>
      <c r="AB845" s="91"/>
      <c r="AC845" s="91"/>
      <c r="AD845" s="91"/>
      <c r="AE845" s="91"/>
      <c r="AF845" s="128"/>
      <c r="AG845" s="93"/>
      <c r="AH845" s="91"/>
      <c r="AI845" s="91"/>
      <c r="AJ845" s="91"/>
      <c r="AK845" s="91"/>
      <c r="AL845" s="91"/>
      <c r="AM845" s="91"/>
      <c r="AN845" s="91"/>
      <c r="AO845" s="91"/>
      <c r="AP845" s="91"/>
      <c r="AQ845" s="91"/>
      <c r="AR845" s="91"/>
      <c r="AS845" s="91"/>
      <c r="AT845" s="91"/>
      <c r="AU845" s="91"/>
      <c r="AV845" s="91"/>
      <c r="AW845" s="91"/>
      <c r="AX845" s="91"/>
      <c r="AY845" s="91"/>
    </row>
    <row r="846">
      <c r="A846" s="91"/>
      <c r="B846" s="91"/>
      <c r="C846" s="91"/>
      <c r="D846" s="91"/>
      <c r="E846" s="91"/>
      <c r="F846" s="91"/>
      <c r="G846" s="91"/>
      <c r="H846" s="93"/>
      <c r="I846" s="91"/>
      <c r="J846" s="91"/>
      <c r="K846" s="91"/>
      <c r="L846" s="91"/>
      <c r="M846" s="91"/>
      <c r="N846" s="91"/>
      <c r="O846" s="91"/>
      <c r="P846" s="91"/>
      <c r="Q846" s="91"/>
      <c r="R846" s="91"/>
      <c r="S846" s="91"/>
      <c r="T846" s="91"/>
      <c r="U846" s="91"/>
      <c r="V846" s="91"/>
      <c r="W846" s="91"/>
      <c r="X846" s="91"/>
      <c r="Y846" s="91"/>
      <c r="Z846" s="93"/>
      <c r="AA846" s="91"/>
      <c r="AB846" s="91"/>
      <c r="AC846" s="91"/>
      <c r="AD846" s="91"/>
      <c r="AE846" s="91"/>
      <c r="AF846" s="128"/>
      <c r="AG846" s="93"/>
      <c r="AH846" s="91"/>
      <c r="AI846" s="91"/>
      <c r="AJ846" s="91"/>
      <c r="AK846" s="91"/>
      <c r="AL846" s="91"/>
      <c r="AM846" s="91"/>
      <c r="AN846" s="91"/>
      <c r="AO846" s="91"/>
      <c r="AP846" s="91"/>
      <c r="AQ846" s="91"/>
      <c r="AR846" s="91"/>
      <c r="AS846" s="91"/>
      <c r="AT846" s="91"/>
      <c r="AU846" s="91"/>
      <c r="AV846" s="91"/>
      <c r="AW846" s="91"/>
      <c r="AX846" s="91"/>
      <c r="AY846" s="91"/>
    </row>
    <row r="847">
      <c r="A847" s="91"/>
      <c r="B847" s="91"/>
      <c r="C847" s="91"/>
      <c r="D847" s="91"/>
      <c r="E847" s="91"/>
      <c r="F847" s="91"/>
      <c r="G847" s="91"/>
      <c r="H847" s="93"/>
      <c r="I847" s="91"/>
      <c r="J847" s="91"/>
      <c r="K847" s="91"/>
      <c r="L847" s="91"/>
      <c r="M847" s="91"/>
      <c r="N847" s="91"/>
      <c r="O847" s="91"/>
      <c r="P847" s="91"/>
      <c r="Q847" s="91"/>
      <c r="R847" s="91"/>
      <c r="S847" s="91"/>
      <c r="T847" s="91"/>
      <c r="U847" s="91"/>
      <c r="V847" s="91"/>
      <c r="W847" s="91"/>
      <c r="X847" s="91"/>
      <c r="Y847" s="91"/>
      <c r="Z847" s="93"/>
      <c r="AA847" s="91"/>
      <c r="AB847" s="91"/>
      <c r="AC847" s="91"/>
      <c r="AD847" s="91"/>
      <c r="AE847" s="91"/>
      <c r="AF847" s="128"/>
      <c r="AG847" s="93"/>
      <c r="AH847" s="91"/>
      <c r="AI847" s="91"/>
      <c r="AJ847" s="91"/>
      <c r="AK847" s="91"/>
      <c r="AL847" s="91"/>
      <c r="AM847" s="91"/>
      <c r="AN847" s="91"/>
      <c r="AO847" s="91"/>
      <c r="AP847" s="91"/>
      <c r="AQ847" s="91"/>
      <c r="AR847" s="91"/>
      <c r="AS847" s="91"/>
      <c r="AT847" s="91"/>
      <c r="AU847" s="91"/>
      <c r="AV847" s="91"/>
      <c r="AW847" s="91"/>
      <c r="AX847" s="91"/>
      <c r="AY847" s="91"/>
    </row>
    <row r="848">
      <c r="A848" s="91"/>
      <c r="B848" s="91"/>
      <c r="C848" s="91"/>
      <c r="D848" s="91"/>
      <c r="E848" s="91"/>
      <c r="F848" s="91"/>
      <c r="G848" s="91"/>
      <c r="H848" s="93"/>
      <c r="I848" s="91"/>
      <c r="J848" s="91"/>
      <c r="K848" s="91"/>
      <c r="L848" s="91"/>
      <c r="M848" s="91"/>
      <c r="N848" s="91"/>
      <c r="O848" s="91"/>
      <c r="P848" s="91"/>
      <c r="Q848" s="91"/>
      <c r="R848" s="91"/>
      <c r="S848" s="91"/>
      <c r="T848" s="91"/>
      <c r="U848" s="91"/>
      <c r="V848" s="91"/>
      <c r="W848" s="91"/>
      <c r="X848" s="91"/>
      <c r="Y848" s="91"/>
      <c r="Z848" s="93"/>
      <c r="AA848" s="91"/>
      <c r="AB848" s="91"/>
      <c r="AC848" s="91"/>
      <c r="AD848" s="91"/>
      <c r="AE848" s="91"/>
      <c r="AF848" s="128"/>
      <c r="AG848" s="93"/>
      <c r="AH848" s="91"/>
      <c r="AI848" s="91"/>
      <c r="AJ848" s="91"/>
      <c r="AK848" s="91"/>
      <c r="AL848" s="91"/>
      <c r="AM848" s="91"/>
      <c r="AN848" s="91"/>
      <c r="AO848" s="91"/>
      <c r="AP848" s="91"/>
      <c r="AQ848" s="91"/>
      <c r="AR848" s="91"/>
      <c r="AS848" s="91"/>
      <c r="AT848" s="91"/>
      <c r="AU848" s="91"/>
      <c r="AV848" s="91"/>
      <c r="AW848" s="91"/>
      <c r="AX848" s="91"/>
      <c r="AY848" s="91"/>
    </row>
    <row r="849">
      <c r="A849" s="91"/>
      <c r="B849" s="91"/>
      <c r="C849" s="91"/>
      <c r="D849" s="91"/>
      <c r="E849" s="91"/>
      <c r="F849" s="91"/>
      <c r="G849" s="91"/>
      <c r="H849" s="93"/>
      <c r="I849" s="91"/>
      <c r="J849" s="91"/>
      <c r="K849" s="91"/>
      <c r="L849" s="91"/>
      <c r="M849" s="91"/>
      <c r="N849" s="91"/>
      <c r="O849" s="91"/>
      <c r="P849" s="91"/>
      <c r="Q849" s="91"/>
      <c r="R849" s="91"/>
      <c r="S849" s="91"/>
      <c r="T849" s="91"/>
      <c r="U849" s="91"/>
      <c r="V849" s="91"/>
      <c r="W849" s="91"/>
      <c r="X849" s="91"/>
      <c r="Y849" s="91"/>
      <c r="Z849" s="93"/>
      <c r="AA849" s="91"/>
      <c r="AB849" s="91"/>
      <c r="AC849" s="91"/>
      <c r="AD849" s="91"/>
      <c r="AE849" s="91"/>
      <c r="AF849" s="128"/>
      <c r="AG849" s="93"/>
      <c r="AH849" s="91"/>
      <c r="AI849" s="91"/>
      <c r="AJ849" s="91"/>
      <c r="AK849" s="91"/>
      <c r="AL849" s="91"/>
      <c r="AM849" s="91"/>
      <c r="AN849" s="91"/>
      <c r="AO849" s="91"/>
      <c r="AP849" s="91"/>
      <c r="AQ849" s="91"/>
      <c r="AR849" s="91"/>
      <c r="AS849" s="91"/>
      <c r="AT849" s="91"/>
      <c r="AU849" s="91"/>
      <c r="AV849" s="91"/>
      <c r="AW849" s="91"/>
      <c r="AX849" s="91"/>
      <c r="AY849" s="91"/>
    </row>
    <row r="850">
      <c r="A850" s="91"/>
      <c r="B850" s="91"/>
      <c r="C850" s="91"/>
      <c r="D850" s="91"/>
      <c r="E850" s="91"/>
      <c r="F850" s="91"/>
      <c r="G850" s="91"/>
      <c r="H850" s="93"/>
      <c r="I850" s="91"/>
      <c r="J850" s="91"/>
      <c r="K850" s="91"/>
      <c r="L850" s="91"/>
      <c r="M850" s="91"/>
      <c r="N850" s="91"/>
      <c r="O850" s="91"/>
      <c r="P850" s="91"/>
      <c r="Q850" s="91"/>
      <c r="R850" s="91"/>
      <c r="S850" s="91"/>
      <c r="T850" s="91"/>
      <c r="U850" s="91"/>
      <c r="V850" s="91"/>
      <c r="W850" s="91"/>
      <c r="X850" s="91"/>
      <c r="Y850" s="91"/>
      <c r="Z850" s="93"/>
      <c r="AA850" s="91"/>
      <c r="AB850" s="91"/>
      <c r="AC850" s="91"/>
      <c r="AD850" s="91"/>
      <c r="AE850" s="91"/>
      <c r="AF850" s="128"/>
      <c r="AG850" s="93"/>
      <c r="AH850" s="91"/>
      <c r="AI850" s="91"/>
      <c r="AJ850" s="91"/>
      <c r="AK850" s="91"/>
      <c r="AL850" s="91"/>
      <c r="AM850" s="91"/>
      <c r="AN850" s="91"/>
      <c r="AO850" s="91"/>
      <c r="AP850" s="91"/>
      <c r="AQ850" s="91"/>
      <c r="AR850" s="91"/>
      <c r="AS850" s="91"/>
      <c r="AT850" s="91"/>
      <c r="AU850" s="91"/>
      <c r="AV850" s="91"/>
      <c r="AW850" s="91"/>
      <c r="AX850" s="91"/>
      <c r="AY850" s="91"/>
    </row>
    <row r="851">
      <c r="A851" s="91"/>
      <c r="B851" s="91"/>
      <c r="C851" s="91"/>
      <c r="D851" s="91"/>
      <c r="E851" s="91"/>
      <c r="F851" s="91"/>
      <c r="G851" s="91"/>
      <c r="H851" s="93"/>
      <c r="I851" s="91"/>
      <c r="J851" s="91"/>
      <c r="K851" s="91"/>
      <c r="L851" s="91"/>
      <c r="M851" s="91"/>
      <c r="N851" s="91"/>
      <c r="O851" s="91"/>
      <c r="P851" s="91"/>
      <c r="Q851" s="91"/>
      <c r="R851" s="91"/>
      <c r="S851" s="91"/>
      <c r="T851" s="91"/>
      <c r="U851" s="91"/>
      <c r="V851" s="91"/>
      <c r="W851" s="91"/>
      <c r="X851" s="91"/>
      <c r="Y851" s="91"/>
      <c r="Z851" s="93"/>
      <c r="AA851" s="91"/>
      <c r="AB851" s="91"/>
      <c r="AC851" s="91"/>
      <c r="AD851" s="91"/>
      <c r="AE851" s="91"/>
      <c r="AF851" s="128"/>
      <c r="AG851" s="93"/>
      <c r="AH851" s="91"/>
      <c r="AI851" s="91"/>
      <c r="AJ851" s="91"/>
      <c r="AK851" s="91"/>
      <c r="AL851" s="91"/>
      <c r="AM851" s="91"/>
      <c r="AN851" s="91"/>
      <c r="AO851" s="91"/>
      <c r="AP851" s="91"/>
      <c r="AQ851" s="91"/>
      <c r="AR851" s="91"/>
      <c r="AS851" s="91"/>
      <c r="AT851" s="91"/>
      <c r="AU851" s="91"/>
      <c r="AV851" s="91"/>
      <c r="AW851" s="91"/>
      <c r="AX851" s="91"/>
      <c r="AY851" s="91"/>
    </row>
    <row r="852">
      <c r="A852" s="91"/>
      <c r="B852" s="91"/>
      <c r="C852" s="91"/>
      <c r="D852" s="91"/>
      <c r="E852" s="91"/>
      <c r="F852" s="91"/>
      <c r="G852" s="91"/>
      <c r="H852" s="93"/>
      <c r="I852" s="91"/>
      <c r="J852" s="91"/>
      <c r="K852" s="91"/>
      <c r="L852" s="91"/>
      <c r="M852" s="91"/>
      <c r="N852" s="91"/>
      <c r="O852" s="91"/>
      <c r="P852" s="91"/>
      <c r="Q852" s="91"/>
      <c r="R852" s="91"/>
      <c r="S852" s="91"/>
      <c r="T852" s="91"/>
      <c r="U852" s="91"/>
      <c r="V852" s="91"/>
      <c r="W852" s="91"/>
      <c r="X852" s="91"/>
      <c r="Y852" s="91"/>
      <c r="Z852" s="93"/>
      <c r="AA852" s="91"/>
      <c r="AB852" s="91"/>
      <c r="AC852" s="91"/>
      <c r="AD852" s="91"/>
      <c r="AE852" s="91"/>
      <c r="AF852" s="128"/>
      <c r="AG852" s="93"/>
      <c r="AH852" s="91"/>
      <c r="AI852" s="91"/>
      <c r="AJ852" s="91"/>
      <c r="AK852" s="91"/>
      <c r="AL852" s="91"/>
      <c r="AM852" s="91"/>
      <c r="AN852" s="91"/>
      <c r="AO852" s="91"/>
      <c r="AP852" s="91"/>
      <c r="AQ852" s="91"/>
      <c r="AR852" s="91"/>
      <c r="AS852" s="91"/>
      <c r="AT852" s="91"/>
      <c r="AU852" s="91"/>
      <c r="AV852" s="91"/>
      <c r="AW852" s="91"/>
      <c r="AX852" s="91"/>
      <c r="AY852" s="91"/>
    </row>
    <row r="853">
      <c r="A853" s="91"/>
      <c r="B853" s="91"/>
      <c r="C853" s="91"/>
      <c r="D853" s="91"/>
      <c r="E853" s="91"/>
      <c r="F853" s="91"/>
      <c r="G853" s="91"/>
      <c r="H853" s="93"/>
      <c r="I853" s="91"/>
      <c r="J853" s="91"/>
      <c r="K853" s="91"/>
      <c r="L853" s="91"/>
      <c r="M853" s="91"/>
      <c r="N853" s="91"/>
      <c r="O853" s="91"/>
      <c r="P853" s="91"/>
      <c r="Q853" s="91"/>
      <c r="R853" s="91"/>
      <c r="S853" s="91"/>
      <c r="T853" s="91"/>
      <c r="U853" s="91"/>
      <c r="V853" s="91"/>
      <c r="W853" s="91"/>
      <c r="X853" s="91"/>
      <c r="Y853" s="91"/>
      <c r="Z853" s="93"/>
      <c r="AA853" s="91"/>
      <c r="AB853" s="91"/>
      <c r="AC853" s="91"/>
      <c r="AD853" s="91"/>
      <c r="AE853" s="91"/>
      <c r="AF853" s="128"/>
      <c r="AG853" s="93"/>
      <c r="AH853" s="91"/>
      <c r="AI853" s="91"/>
      <c r="AJ853" s="91"/>
      <c r="AK853" s="91"/>
      <c r="AL853" s="91"/>
      <c r="AM853" s="91"/>
      <c r="AN853" s="91"/>
      <c r="AO853" s="91"/>
      <c r="AP853" s="91"/>
      <c r="AQ853" s="91"/>
      <c r="AR853" s="91"/>
      <c r="AS853" s="91"/>
      <c r="AT853" s="91"/>
      <c r="AU853" s="91"/>
      <c r="AV853" s="91"/>
      <c r="AW853" s="91"/>
      <c r="AX853" s="91"/>
      <c r="AY853" s="91"/>
    </row>
    <row r="854">
      <c r="A854" s="91"/>
      <c r="B854" s="91"/>
      <c r="C854" s="91"/>
      <c r="D854" s="91"/>
      <c r="E854" s="91"/>
      <c r="F854" s="91"/>
      <c r="G854" s="91"/>
      <c r="H854" s="93"/>
      <c r="I854" s="91"/>
      <c r="J854" s="91"/>
      <c r="K854" s="91"/>
      <c r="L854" s="91"/>
      <c r="M854" s="91"/>
      <c r="N854" s="91"/>
      <c r="O854" s="91"/>
      <c r="P854" s="91"/>
      <c r="Q854" s="91"/>
      <c r="R854" s="91"/>
      <c r="S854" s="91"/>
      <c r="T854" s="91"/>
      <c r="U854" s="91"/>
      <c r="V854" s="91"/>
      <c r="W854" s="91"/>
      <c r="X854" s="91"/>
      <c r="Y854" s="91"/>
      <c r="Z854" s="93"/>
      <c r="AA854" s="91"/>
      <c r="AB854" s="91"/>
      <c r="AC854" s="91"/>
      <c r="AD854" s="91"/>
      <c r="AE854" s="91"/>
      <c r="AF854" s="128"/>
      <c r="AG854" s="93"/>
      <c r="AH854" s="91"/>
      <c r="AI854" s="91"/>
      <c r="AJ854" s="91"/>
      <c r="AK854" s="91"/>
      <c r="AL854" s="91"/>
      <c r="AM854" s="91"/>
      <c r="AN854" s="91"/>
      <c r="AO854" s="91"/>
      <c r="AP854" s="91"/>
      <c r="AQ854" s="91"/>
      <c r="AR854" s="91"/>
      <c r="AS854" s="91"/>
      <c r="AT854" s="91"/>
      <c r="AU854" s="91"/>
      <c r="AV854" s="91"/>
      <c r="AW854" s="91"/>
      <c r="AX854" s="91"/>
      <c r="AY854" s="91"/>
    </row>
    <row r="855">
      <c r="A855" s="91"/>
      <c r="B855" s="91"/>
      <c r="C855" s="91"/>
      <c r="D855" s="91"/>
      <c r="E855" s="91"/>
      <c r="F855" s="91"/>
      <c r="G855" s="91"/>
      <c r="H855" s="93"/>
      <c r="I855" s="91"/>
      <c r="J855" s="91"/>
      <c r="K855" s="91"/>
      <c r="L855" s="91"/>
      <c r="M855" s="91"/>
      <c r="N855" s="91"/>
      <c r="O855" s="91"/>
      <c r="P855" s="91"/>
      <c r="Q855" s="91"/>
      <c r="R855" s="91"/>
      <c r="S855" s="91"/>
      <c r="T855" s="91"/>
      <c r="U855" s="91"/>
      <c r="V855" s="91"/>
      <c r="W855" s="91"/>
      <c r="X855" s="91"/>
      <c r="Y855" s="91"/>
      <c r="Z855" s="93"/>
      <c r="AA855" s="91"/>
      <c r="AB855" s="91"/>
      <c r="AC855" s="91"/>
      <c r="AD855" s="91"/>
      <c r="AE855" s="91"/>
      <c r="AF855" s="128"/>
      <c r="AG855" s="93"/>
      <c r="AH855" s="91"/>
      <c r="AI855" s="91"/>
      <c r="AJ855" s="91"/>
      <c r="AK855" s="91"/>
      <c r="AL855" s="91"/>
      <c r="AM855" s="91"/>
      <c r="AN855" s="91"/>
      <c r="AO855" s="91"/>
      <c r="AP855" s="91"/>
      <c r="AQ855" s="91"/>
      <c r="AR855" s="91"/>
      <c r="AS855" s="91"/>
      <c r="AT855" s="91"/>
      <c r="AU855" s="91"/>
      <c r="AV855" s="91"/>
      <c r="AW855" s="91"/>
      <c r="AX855" s="91"/>
      <c r="AY855" s="91"/>
    </row>
    <row r="856">
      <c r="A856" s="91"/>
      <c r="B856" s="91"/>
      <c r="C856" s="91"/>
      <c r="D856" s="91"/>
      <c r="E856" s="91"/>
      <c r="F856" s="91"/>
      <c r="G856" s="91"/>
      <c r="H856" s="93"/>
      <c r="I856" s="91"/>
      <c r="J856" s="91"/>
      <c r="K856" s="91"/>
      <c r="L856" s="91"/>
      <c r="M856" s="91"/>
      <c r="N856" s="91"/>
      <c r="O856" s="91"/>
      <c r="P856" s="91"/>
      <c r="Q856" s="91"/>
      <c r="R856" s="91"/>
      <c r="S856" s="91"/>
      <c r="T856" s="91"/>
      <c r="U856" s="91"/>
      <c r="V856" s="91"/>
      <c r="W856" s="91"/>
      <c r="X856" s="91"/>
      <c r="Y856" s="91"/>
      <c r="Z856" s="93"/>
      <c r="AA856" s="91"/>
      <c r="AB856" s="91"/>
      <c r="AC856" s="91"/>
      <c r="AD856" s="91"/>
      <c r="AE856" s="91"/>
      <c r="AF856" s="128"/>
      <c r="AG856" s="93"/>
      <c r="AH856" s="91"/>
      <c r="AI856" s="91"/>
      <c r="AJ856" s="91"/>
      <c r="AK856" s="91"/>
      <c r="AL856" s="91"/>
      <c r="AM856" s="91"/>
      <c r="AN856" s="91"/>
      <c r="AO856" s="91"/>
      <c r="AP856" s="91"/>
      <c r="AQ856" s="91"/>
      <c r="AR856" s="91"/>
      <c r="AS856" s="91"/>
      <c r="AT856" s="91"/>
      <c r="AU856" s="91"/>
      <c r="AV856" s="91"/>
      <c r="AW856" s="91"/>
      <c r="AX856" s="91"/>
      <c r="AY856" s="91"/>
    </row>
    <row r="857">
      <c r="A857" s="91"/>
      <c r="B857" s="91"/>
      <c r="C857" s="91"/>
      <c r="D857" s="91"/>
      <c r="E857" s="91"/>
      <c r="F857" s="91"/>
      <c r="G857" s="91"/>
      <c r="H857" s="93"/>
      <c r="I857" s="91"/>
      <c r="J857" s="91"/>
      <c r="K857" s="91"/>
      <c r="L857" s="91"/>
      <c r="M857" s="91"/>
      <c r="N857" s="91"/>
      <c r="O857" s="91"/>
      <c r="P857" s="91"/>
      <c r="Q857" s="91"/>
      <c r="R857" s="91"/>
      <c r="S857" s="91"/>
      <c r="T857" s="91"/>
      <c r="U857" s="91"/>
      <c r="V857" s="91"/>
      <c r="W857" s="91"/>
      <c r="X857" s="91"/>
      <c r="Y857" s="91"/>
      <c r="Z857" s="93"/>
      <c r="AA857" s="91"/>
      <c r="AB857" s="91"/>
      <c r="AC857" s="91"/>
      <c r="AD857" s="91"/>
      <c r="AE857" s="91"/>
      <c r="AF857" s="128"/>
      <c r="AG857" s="93"/>
      <c r="AH857" s="91"/>
      <c r="AI857" s="91"/>
      <c r="AJ857" s="91"/>
      <c r="AK857" s="91"/>
      <c r="AL857" s="91"/>
      <c r="AM857" s="91"/>
      <c r="AN857" s="91"/>
      <c r="AO857" s="91"/>
      <c r="AP857" s="91"/>
      <c r="AQ857" s="91"/>
      <c r="AR857" s="91"/>
      <c r="AS857" s="91"/>
      <c r="AT857" s="91"/>
      <c r="AU857" s="91"/>
      <c r="AV857" s="91"/>
      <c r="AW857" s="91"/>
      <c r="AX857" s="91"/>
      <c r="AY857" s="91"/>
    </row>
    <row r="858">
      <c r="A858" s="91"/>
      <c r="B858" s="91"/>
      <c r="C858" s="91"/>
      <c r="D858" s="91"/>
      <c r="E858" s="91"/>
      <c r="F858" s="91"/>
      <c r="G858" s="91"/>
      <c r="H858" s="93"/>
      <c r="I858" s="91"/>
      <c r="J858" s="91"/>
      <c r="K858" s="91"/>
      <c r="L858" s="91"/>
      <c r="M858" s="91"/>
      <c r="N858" s="91"/>
      <c r="O858" s="91"/>
      <c r="P858" s="91"/>
      <c r="Q858" s="91"/>
      <c r="R858" s="91"/>
      <c r="S858" s="91"/>
      <c r="T858" s="91"/>
      <c r="U858" s="91"/>
      <c r="V858" s="91"/>
      <c r="W858" s="91"/>
      <c r="X858" s="91"/>
      <c r="Y858" s="91"/>
      <c r="Z858" s="93"/>
      <c r="AA858" s="91"/>
      <c r="AB858" s="91"/>
      <c r="AC858" s="91"/>
      <c r="AD858" s="91"/>
      <c r="AE858" s="91"/>
      <c r="AF858" s="128"/>
      <c r="AG858" s="93"/>
      <c r="AH858" s="91"/>
      <c r="AI858" s="91"/>
      <c r="AJ858" s="91"/>
      <c r="AK858" s="91"/>
      <c r="AL858" s="91"/>
      <c r="AM858" s="91"/>
      <c r="AN858" s="91"/>
      <c r="AO858" s="91"/>
      <c r="AP858" s="91"/>
      <c r="AQ858" s="91"/>
      <c r="AR858" s="91"/>
      <c r="AS858" s="91"/>
      <c r="AT858" s="91"/>
      <c r="AU858" s="91"/>
      <c r="AV858" s="91"/>
      <c r="AW858" s="91"/>
      <c r="AX858" s="91"/>
      <c r="AY858" s="91"/>
    </row>
    <row r="859">
      <c r="A859" s="91"/>
      <c r="B859" s="91"/>
      <c r="C859" s="91"/>
      <c r="D859" s="91"/>
      <c r="E859" s="91"/>
      <c r="F859" s="91"/>
      <c r="G859" s="91"/>
      <c r="H859" s="93"/>
      <c r="I859" s="91"/>
      <c r="J859" s="91"/>
      <c r="K859" s="91"/>
      <c r="L859" s="91"/>
      <c r="M859" s="91"/>
      <c r="N859" s="91"/>
      <c r="O859" s="91"/>
      <c r="P859" s="91"/>
      <c r="Q859" s="91"/>
      <c r="R859" s="91"/>
      <c r="S859" s="91"/>
      <c r="T859" s="91"/>
      <c r="U859" s="91"/>
      <c r="V859" s="91"/>
      <c r="W859" s="91"/>
      <c r="X859" s="91"/>
      <c r="Y859" s="91"/>
      <c r="Z859" s="93"/>
      <c r="AA859" s="91"/>
      <c r="AB859" s="91"/>
      <c r="AC859" s="91"/>
      <c r="AD859" s="91"/>
      <c r="AE859" s="91"/>
      <c r="AF859" s="128"/>
      <c r="AG859" s="93"/>
      <c r="AH859" s="91"/>
      <c r="AI859" s="91"/>
      <c r="AJ859" s="91"/>
      <c r="AK859" s="91"/>
      <c r="AL859" s="91"/>
      <c r="AM859" s="91"/>
      <c r="AN859" s="91"/>
      <c r="AO859" s="91"/>
      <c r="AP859" s="91"/>
      <c r="AQ859" s="91"/>
      <c r="AR859" s="91"/>
      <c r="AS859" s="91"/>
      <c r="AT859" s="91"/>
      <c r="AU859" s="91"/>
      <c r="AV859" s="91"/>
      <c r="AW859" s="91"/>
      <c r="AX859" s="91"/>
      <c r="AY859" s="91"/>
    </row>
    <row r="860">
      <c r="A860" s="91"/>
      <c r="B860" s="91"/>
      <c r="C860" s="91"/>
      <c r="D860" s="91"/>
      <c r="E860" s="91"/>
      <c r="F860" s="91"/>
      <c r="G860" s="91"/>
      <c r="H860" s="93"/>
      <c r="I860" s="91"/>
      <c r="J860" s="91"/>
      <c r="K860" s="91"/>
      <c r="L860" s="91"/>
      <c r="M860" s="91"/>
      <c r="N860" s="91"/>
      <c r="O860" s="91"/>
      <c r="P860" s="91"/>
      <c r="Q860" s="91"/>
      <c r="R860" s="91"/>
      <c r="S860" s="91"/>
      <c r="T860" s="91"/>
      <c r="U860" s="91"/>
      <c r="V860" s="91"/>
      <c r="W860" s="91"/>
      <c r="X860" s="91"/>
      <c r="Y860" s="91"/>
      <c r="Z860" s="93"/>
      <c r="AA860" s="91"/>
      <c r="AB860" s="91"/>
      <c r="AC860" s="91"/>
      <c r="AD860" s="91"/>
      <c r="AE860" s="91"/>
      <c r="AF860" s="128"/>
      <c r="AG860" s="93"/>
      <c r="AH860" s="91"/>
      <c r="AI860" s="91"/>
      <c r="AJ860" s="91"/>
      <c r="AK860" s="91"/>
      <c r="AL860" s="91"/>
      <c r="AM860" s="91"/>
      <c r="AN860" s="91"/>
      <c r="AO860" s="91"/>
      <c r="AP860" s="91"/>
      <c r="AQ860" s="91"/>
      <c r="AR860" s="91"/>
      <c r="AS860" s="91"/>
      <c r="AT860" s="91"/>
      <c r="AU860" s="91"/>
      <c r="AV860" s="91"/>
      <c r="AW860" s="91"/>
      <c r="AX860" s="91"/>
      <c r="AY860" s="91"/>
    </row>
    <row r="861">
      <c r="A861" s="91"/>
      <c r="B861" s="91"/>
      <c r="C861" s="91"/>
      <c r="D861" s="91"/>
      <c r="E861" s="91"/>
      <c r="F861" s="91"/>
      <c r="G861" s="91"/>
      <c r="H861" s="93"/>
      <c r="I861" s="91"/>
      <c r="J861" s="91"/>
      <c r="K861" s="91"/>
      <c r="L861" s="91"/>
      <c r="M861" s="91"/>
      <c r="N861" s="91"/>
      <c r="O861" s="91"/>
      <c r="P861" s="91"/>
      <c r="Q861" s="91"/>
      <c r="R861" s="91"/>
      <c r="S861" s="91"/>
      <c r="T861" s="91"/>
      <c r="U861" s="91"/>
      <c r="V861" s="91"/>
      <c r="W861" s="91"/>
      <c r="X861" s="91"/>
      <c r="Y861" s="91"/>
      <c r="Z861" s="93"/>
      <c r="AA861" s="91"/>
      <c r="AB861" s="91"/>
      <c r="AC861" s="91"/>
      <c r="AD861" s="91"/>
      <c r="AE861" s="91"/>
      <c r="AF861" s="128"/>
      <c r="AG861" s="93"/>
      <c r="AH861" s="91"/>
      <c r="AI861" s="91"/>
      <c r="AJ861" s="91"/>
      <c r="AK861" s="91"/>
      <c r="AL861" s="91"/>
      <c r="AM861" s="91"/>
      <c r="AN861" s="91"/>
      <c r="AO861" s="91"/>
      <c r="AP861" s="91"/>
      <c r="AQ861" s="91"/>
      <c r="AR861" s="91"/>
      <c r="AS861" s="91"/>
      <c r="AT861" s="91"/>
      <c r="AU861" s="91"/>
      <c r="AV861" s="91"/>
      <c r="AW861" s="91"/>
      <c r="AX861" s="91"/>
      <c r="AY861" s="91"/>
    </row>
    <row r="862">
      <c r="A862" s="91"/>
      <c r="B862" s="91"/>
      <c r="C862" s="91"/>
      <c r="D862" s="91"/>
      <c r="E862" s="91"/>
      <c r="F862" s="91"/>
      <c r="G862" s="91"/>
      <c r="H862" s="93"/>
      <c r="I862" s="91"/>
      <c r="J862" s="91"/>
      <c r="K862" s="91"/>
      <c r="L862" s="91"/>
      <c r="M862" s="91"/>
      <c r="N862" s="91"/>
      <c r="O862" s="91"/>
      <c r="P862" s="91"/>
      <c r="Q862" s="91"/>
      <c r="R862" s="91"/>
      <c r="S862" s="91"/>
      <c r="T862" s="91"/>
      <c r="U862" s="91"/>
      <c r="V862" s="91"/>
      <c r="W862" s="91"/>
      <c r="X862" s="91"/>
      <c r="Y862" s="91"/>
      <c r="Z862" s="93"/>
      <c r="AA862" s="91"/>
      <c r="AB862" s="91"/>
      <c r="AC862" s="91"/>
      <c r="AD862" s="91"/>
      <c r="AE862" s="91"/>
      <c r="AF862" s="128"/>
      <c r="AG862" s="93"/>
      <c r="AH862" s="91"/>
      <c r="AI862" s="91"/>
      <c r="AJ862" s="91"/>
      <c r="AK862" s="91"/>
      <c r="AL862" s="91"/>
      <c r="AM862" s="91"/>
      <c r="AN862" s="91"/>
      <c r="AO862" s="91"/>
      <c r="AP862" s="91"/>
      <c r="AQ862" s="91"/>
      <c r="AR862" s="91"/>
      <c r="AS862" s="91"/>
      <c r="AT862" s="91"/>
      <c r="AU862" s="91"/>
      <c r="AV862" s="91"/>
      <c r="AW862" s="91"/>
      <c r="AX862" s="91"/>
      <c r="AY862" s="91"/>
    </row>
    <row r="863">
      <c r="A863" s="91"/>
      <c r="B863" s="91"/>
      <c r="C863" s="91"/>
      <c r="D863" s="91"/>
      <c r="E863" s="91"/>
      <c r="F863" s="91"/>
      <c r="G863" s="91"/>
      <c r="H863" s="93"/>
      <c r="I863" s="91"/>
      <c r="J863" s="91"/>
      <c r="K863" s="91"/>
      <c r="L863" s="91"/>
      <c r="M863" s="91"/>
      <c r="N863" s="91"/>
      <c r="O863" s="91"/>
      <c r="P863" s="91"/>
      <c r="Q863" s="91"/>
      <c r="R863" s="91"/>
      <c r="S863" s="91"/>
      <c r="T863" s="91"/>
      <c r="U863" s="91"/>
      <c r="V863" s="91"/>
      <c r="W863" s="91"/>
      <c r="X863" s="91"/>
      <c r="Y863" s="91"/>
      <c r="Z863" s="93"/>
      <c r="AA863" s="91"/>
      <c r="AB863" s="91"/>
      <c r="AC863" s="91"/>
      <c r="AD863" s="91"/>
      <c r="AE863" s="91"/>
      <c r="AF863" s="128"/>
      <c r="AG863" s="93"/>
      <c r="AH863" s="91"/>
      <c r="AI863" s="91"/>
      <c r="AJ863" s="91"/>
      <c r="AK863" s="91"/>
      <c r="AL863" s="91"/>
      <c r="AM863" s="91"/>
      <c r="AN863" s="91"/>
      <c r="AO863" s="91"/>
      <c r="AP863" s="91"/>
      <c r="AQ863" s="91"/>
      <c r="AR863" s="91"/>
      <c r="AS863" s="91"/>
      <c r="AT863" s="91"/>
      <c r="AU863" s="91"/>
      <c r="AV863" s="91"/>
      <c r="AW863" s="91"/>
      <c r="AX863" s="91"/>
      <c r="AY863" s="91"/>
    </row>
    <row r="864">
      <c r="A864" s="91"/>
      <c r="B864" s="91"/>
      <c r="C864" s="91"/>
      <c r="D864" s="91"/>
      <c r="E864" s="91"/>
      <c r="F864" s="91"/>
      <c r="G864" s="91"/>
      <c r="H864" s="93"/>
      <c r="I864" s="91"/>
      <c r="J864" s="91"/>
      <c r="K864" s="91"/>
      <c r="L864" s="91"/>
      <c r="M864" s="91"/>
      <c r="N864" s="91"/>
      <c r="O864" s="91"/>
      <c r="P864" s="91"/>
      <c r="Q864" s="91"/>
      <c r="R864" s="91"/>
      <c r="S864" s="91"/>
      <c r="T864" s="91"/>
      <c r="U864" s="91"/>
      <c r="V864" s="91"/>
      <c r="W864" s="91"/>
      <c r="X864" s="91"/>
      <c r="Y864" s="91"/>
      <c r="Z864" s="93"/>
      <c r="AA864" s="91"/>
      <c r="AB864" s="91"/>
      <c r="AC864" s="91"/>
      <c r="AD864" s="91"/>
      <c r="AE864" s="91"/>
      <c r="AF864" s="128"/>
      <c r="AG864" s="93"/>
      <c r="AH864" s="91"/>
      <c r="AI864" s="91"/>
      <c r="AJ864" s="91"/>
      <c r="AK864" s="91"/>
      <c r="AL864" s="91"/>
      <c r="AM864" s="91"/>
      <c r="AN864" s="91"/>
      <c r="AO864" s="91"/>
      <c r="AP864" s="91"/>
      <c r="AQ864" s="91"/>
      <c r="AR864" s="91"/>
      <c r="AS864" s="91"/>
      <c r="AT864" s="91"/>
      <c r="AU864" s="91"/>
      <c r="AV864" s="91"/>
      <c r="AW864" s="91"/>
      <c r="AX864" s="91"/>
      <c r="AY864" s="91"/>
    </row>
    <row r="865">
      <c r="A865" s="91"/>
      <c r="B865" s="91"/>
      <c r="C865" s="91"/>
      <c r="D865" s="91"/>
      <c r="E865" s="91"/>
      <c r="F865" s="91"/>
      <c r="G865" s="91"/>
      <c r="H865" s="93"/>
      <c r="I865" s="91"/>
      <c r="J865" s="91"/>
      <c r="K865" s="91"/>
      <c r="L865" s="91"/>
      <c r="M865" s="91"/>
      <c r="N865" s="91"/>
      <c r="O865" s="91"/>
      <c r="P865" s="91"/>
      <c r="Q865" s="91"/>
      <c r="R865" s="91"/>
      <c r="S865" s="91"/>
      <c r="T865" s="91"/>
      <c r="U865" s="91"/>
      <c r="V865" s="91"/>
      <c r="W865" s="91"/>
      <c r="X865" s="91"/>
      <c r="Y865" s="91"/>
      <c r="Z865" s="93"/>
      <c r="AA865" s="91"/>
      <c r="AB865" s="91"/>
      <c r="AC865" s="91"/>
      <c r="AD865" s="91"/>
      <c r="AE865" s="91"/>
      <c r="AF865" s="128"/>
      <c r="AG865" s="93"/>
      <c r="AH865" s="91"/>
      <c r="AI865" s="91"/>
      <c r="AJ865" s="91"/>
      <c r="AK865" s="91"/>
      <c r="AL865" s="91"/>
      <c r="AM865" s="91"/>
      <c r="AN865" s="91"/>
      <c r="AO865" s="91"/>
      <c r="AP865" s="91"/>
      <c r="AQ865" s="91"/>
      <c r="AR865" s="91"/>
      <c r="AS865" s="91"/>
      <c r="AT865" s="91"/>
      <c r="AU865" s="91"/>
      <c r="AV865" s="91"/>
      <c r="AW865" s="91"/>
      <c r="AX865" s="91"/>
      <c r="AY865" s="91"/>
    </row>
    <row r="866">
      <c r="A866" s="91"/>
      <c r="B866" s="91"/>
      <c r="C866" s="91"/>
      <c r="D866" s="91"/>
      <c r="E866" s="91"/>
      <c r="F866" s="91"/>
      <c r="G866" s="91"/>
      <c r="H866" s="93"/>
      <c r="I866" s="91"/>
      <c r="J866" s="91"/>
      <c r="K866" s="91"/>
      <c r="L866" s="91"/>
      <c r="M866" s="91"/>
      <c r="N866" s="91"/>
      <c r="O866" s="91"/>
      <c r="P866" s="91"/>
      <c r="Q866" s="91"/>
      <c r="R866" s="91"/>
      <c r="S866" s="91"/>
      <c r="T866" s="91"/>
      <c r="U866" s="91"/>
      <c r="V866" s="91"/>
      <c r="W866" s="91"/>
      <c r="X866" s="91"/>
      <c r="Y866" s="91"/>
      <c r="Z866" s="93"/>
      <c r="AA866" s="91"/>
      <c r="AB866" s="91"/>
      <c r="AC866" s="91"/>
      <c r="AD866" s="91"/>
      <c r="AE866" s="91"/>
      <c r="AF866" s="128"/>
      <c r="AG866" s="93"/>
      <c r="AH866" s="91"/>
      <c r="AI866" s="91"/>
      <c r="AJ866" s="91"/>
      <c r="AK866" s="91"/>
      <c r="AL866" s="91"/>
      <c r="AM866" s="91"/>
      <c r="AN866" s="91"/>
      <c r="AO866" s="91"/>
      <c r="AP866" s="91"/>
      <c r="AQ866" s="91"/>
      <c r="AR866" s="91"/>
      <c r="AS866" s="91"/>
      <c r="AT866" s="91"/>
      <c r="AU866" s="91"/>
      <c r="AV866" s="91"/>
      <c r="AW866" s="91"/>
      <c r="AX866" s="91"/>
      <c r="AY866" s="91"/>
    </row>
    <row r="867">
      <c r="A867" s="91"/>
      <c r="B867" s="91"/>
      <c r="C867" s="91"/>
      <c r="D867" s="91"/>
      <c r="E867" s="91"/>
      <c r="F867" s="91"/>
      <c r="G867" s="91"/>
      <c r="H867" s="93"/>
      <c r="I867" s="91"/>
      <c r="J867" s="91"/>
      <c r="K867" s="91"/>
      <c r="L867" s="91"/>
      <c r="M867" s="91"/>
      <c r="N867" s="91"/>
      <c r="O867" s="91"/>
      <c r="P867" s="91"/>
      <c r="Q867" s="91"/>
      <c r="R867" s="91"/>
      <c r="S867" s="91"/>
      <c r="T867" s="91"/>
      <c r="U867" s="91"/>
      <c r="V867" s="91"/>
      <c r="W867" s="91"/>
      <c r="X867" s="91"/>
      <c r="Y867" s="91"/>
      <c r="Z867" s="93"/>
      <c r="AA867" s="91"/>
      <c r="AB867" s="91"/>
      <c r="AC867" s="91"/>
      <c r="AD867" s="91"/>
      <c r="AE867" s="91"/>
      <c r="AF867" s="128"/>
      <c r="AG867" s="93"/>
      <c r="AH867" s="91"/>
      <c r="AI867" s="91"/>
      <c r="AJ867" s="91"/>
      <c r="AK867" s="91"/>
      <c r="AL867" s="91"/>
      <c r="AM867" s="91"/>
      <c r="AN867" s="91"/>
      <c r="AO867" s="91"/>
      <c r="AP867" s="91"/>
      <c r="AQ867" s="91"/>
      <c r="AR867" s="91"/>
      <c r="AS867" s="91"/>
      <c r="AT867" s="91"/>
      <c r="AU867" s="91"/>
      <c r="AV867" s="91"/>
      <c r="AW867" s="91"/>
      <c r="AX867" s="91"/>
      <c r="AY867" s="91"/>
    </row>
    <row r="868">
      <c r="A868" s="91"/>
      <c r="B868" s="91"/>
      <c r="C868" s="91"/>
      <c r="D868" s="91"/>
      <c r="E868" s="91"/>
      <c r="F868" s="91"/>
      <c r="G868" s="91"/>
      <c r="H868" s="93"/>
      <c r="I868" s="91"/>
      <c r="J868" s="91"/>
      <c r="K868" s="91"/>
      <c r="L868" s="91"/>
      <c r="M868" s="91"/>
      <c r="N868" s="91"/>
      <c r="O868" s="91"/>
      <c r="P868" s="91"/>
      <c r="Q868" s="91"/>
      <c r="R868" s="91"/>
      <c r="S868" s="91"/>
      <c r="T868" s="91"/>
      <c r="U868" s="91"/>
      <c r="V868" s="91"/>
      <c r="W868" s="91"/>
      <c r="X868" s="91"/>
      <c r="Y868" s="91"/>
      <c r="Z868" s="93"/>
      <c r="AA868" s="91"/>
      <c r="AB868" s="91"/>
      <c r="AC868" s="91"/>
      <c r="AD868" s="91"/>
      <c r="AE868" s="91"/>
      <c r="AF868" s="128"/>
      <c r="AG868" s="93"/>
      <c r="AH868" s="91"/>
      <c r="AI868" s="91"/>
      <c r="AJ868" s="91"/>
      <c r="AK868" s="91"/>
      <c r="AL868" s="91"/>
      <c r="AM868" s="91"/>
      <c r="AN868" s="91"/>
      <c r="AO868" s="91"/>
      <c r="AP868" s="91"/>
      <c r="AQ868" s="91"/>
      <c r="AR868" s="91"/>
      <c r="AS868" s="91"/>
      <c r="AT868" s="91"/>
      <c r="AU868" s="91"/>
      <c r="AV868" s="91"/>
      <c r="AW868" s="91"/>
      <c r="AX868" s="91"/>
      <c r="AY868" s="91"/>
    </row>
    <row r="869">
      <c r="A869" s="91"/>
      <c r="B869" s="91"/>
      <c r="C869" s="91"/>
      <c r="D869" s="91"/>
      <c r="E869" s="91"/>
      <c r="F869" s="91"/>
      <c r="G869" s="91"/>
      <c r="H869" s="93"/>
      <c r="I869" s="91"/>
      <c r="J869" s="91"/>
      <c r="K869" s="91"/>
      <c r="L869" s="91"/>
      <c r="M869" s="91"/>
      <c r="N869" s="91"/>
      <c r="O869" s="91"/>
      <c r="P869" s="91"/>
      <c r="Q869" s="91"/>
      <c r="R869" s="91"/>
      <c r="S869" s="91"/>
      <c r="T869" s="91"/>
      <c r="U869" s="91"/>
      <c r="V869" s="91"/>
      <c r="W869" s="91"/>
      <c r="X869" s="91"/>
      <c r="Y869" s="91"/>
      <c r="Z869" s="93"/>
      <c r="AA869" s="91"/>
      <c r="AB869" s="91"/>
      <c r="AC869" s="91"/>
      <c r="AD869" s="91"/>
      <c r="AE869" s="91"/>
      <c r="AF869" s="128"/>
      <c r="AG869" s="93"/>
      <c r="AH869" s="91"/>
      <c r="AI869" s="91"/>
      <c r="AJ869" s="91"/>
      <c r="AK869" s="91"/>
      <c r="AL869" s="91"/>
      <c r="AM869" s="91"/>
      <c r="AN869" s="91"/>
      <c r="AO869" s="91"/>
      <c r="AP869" s="91"/>
      <c r="AQ869" s="91"/>
      <c r="AR869" s="91"/>
      <c r="AS869" s="91"/>
      <c r="AT869" s="91"/>
      <c r="AU869" s="91"/>
      <c r="AV869" s="91"/>
      <c r="AW869" s="91"/>
      <c r="AX869" s="91"/>
      <c r="AY869" s="91"/>
    </row>
    <row r="870">
      <c r="A870" s="91"/>
      <c r="B870" s="91"/>
      <c r="C870" s="91"/>
      <c r="D870" s="91"/>
      <c r="E870" s="91"/>
      <c r="F870" s="91"/>
      <c r="G870" s="91"/>
      <c r="H870" s="93"/>
      <c r="I870" s="91"/>
      <c r="J870" s="91"/>
      <c r="K870" s="91"/>
      <c r="L870" s="91"/>
      <c r="M870" s="91"/>
      <c r="N870" s="91"/>
      <c r="O870" s="91"/>
      <c r="P870" s="91"/>
      <c r="Q870" s="91"/>
      <c r="R870" s="91"/>
      <c r="S870" s="91"/>
      <c r="T870" s="91"/>
      <c r="U870" s="91"/>
      <c r="V870" s="91"/>
      <c r="W870" s="91"/>
      <c r="X870" s="91"/>
      <c r="Y870" s="91"/>
      <c r="Z870" s="93"/>
      <c r="AA870" s="91"/>
      <c r="AB870" s="91"/>
      <c r="AC870" s="91"/>
      <c r="AD870" s="91"/>
      <c r="AE870" s="91"/>
      <c r="AF870" s="128"/>
      <c r="AG870" s="93"/>
      <c r="AH870" s="91"/>
      <c r="AI870" s="91"/>
      <c r="AJ870" s="91"/>
      <c r="AK870" s="91"/>
      <c r="AL870" s="91"/>
      <c r="AM870" s="91"/>
      <c r="AN870" s="91"/>
      <c r="AO870" s="91"/>
      <c r="AP870" s="91"/>
      <c r="AQ870" s="91"/>
      <c r="AR870" s="91"/>
      <c r="AS870" s="91"/>
      <c r="AT870" s="91"/>
      <c r="AU870" s="91"/>
      <c r="AV870" s="91"/>
      <c r="AW870" s="91"/>
      <c r="AX870" s="91"/>
      <c r="AY870" s="91"/>
    </row>
    <row r="871">
      <c r="A871" s="91"/>
      <c r="B871" s="91"/>
      <c r="C871" s="91"/>
      <c r="D871" s="91"/>
      <c r="E871" s="91"/>
      <c r="F871" s="91"/>
      <c r="G871" s="91"/>
      <c r="H871" s="93"/>
      <c r="I871" s="91"/>
      <c r="J871" s="91"/>
      <c r="K871" s="91"/>
      <c r="L871" s="91"/>
      <c r="M871" s="91"/>
      <c r="N871" s="91"/>
      <c r="O871" s="91"/>
      <c r="P871" s="91"/>
      <c r="Q871" s="91"/>
      <c r="R871" s="91"/>
      <c r="S871" s="91"/>
      <c r="T871" s="91"/>
      <c r="U871" s="91"/>
      <c r="V871" s="91"/>
      <c r="W871" s="91"/>
      <c r="X871" s="91"/>
      <c r="Y871" s="91"/>
      <c r="Z871" s="93"/>
      <c r="AA871" s="91"/>
      <c r="AB871" s="91"/>
      <c r="AC871" s="91"/>
      <c r="AD871" s="91"/>
      <c r="AE871" s="91"/>
      <c r="AF871" s="128"/>
      <c r="AG871" s="93"/>
      <c r="AH871" s="91"/>
      <c r="AI871" s="91"/>
      <c r="AJ871" s="91"/>
      <c r="AK871" s="91"/>
      <c r="AL871" s="91"/>
      <c r="AM871" s="91"/>
      <c r="AN871" s="91"/>
      <c r="AO871" s="91"/>
      <c r="AP871" s="91"/>
      <c r="AQ871" s="91"/>
      <c r="AR871" s="91"/>
      <c r="AS871" s="91"/>
      <c r="AT871" s="91"/>
      <c r="AU871" s="91"/>
      <c r="AV871" s="91"/>
      <c r="AW871" s="91"/>
      <c r="AX871" s="91"/>
      <c r="AY871" s="91"/>
    </row>
    <row r="872">
      <c r="A872" s="91"/>
      <c r="B872" s="91"/>
      <c r="C872" s="91"/>
      <c r="D872" s="91"/>
      <c r="E872" s="91"/>
      <c r="F872" s="91"/>
      <c r="G872" s="91"/>
      <c r="H872" s="93"/>
      <c r="I872" s="91"/>
      <c r="J872" s="91"/>
      <c r="K872" s="91"/>
      <c r="L872" s="91"/>
      <c r="M872" s="91"/>
      <c r="N872" s="91"/>
      <c r="O872" s="91"/>
      <c r="P872" s="91"/>
      <c r="Q872" s="91"/>
      <c r="R872" s="91"/>
      <c r="S872" s="91"/>
      <c r="T872" s="91"/>
      <c r="U872" s="91"/>
      <c r="V872" s="91"/>
      <c r="W872" s="91"/>
      <c r="X872" s="91"/>
      <c r="Y872" s="91"/>
      <c r="Z872" s="93"/>
      <c r="AA872" s="91"/>
      <c r="AB872" s="91"/>
      <c r="AC872" s="91"/>
      <c r="AD872" s="91"/>
      <c r="AE872" s="91"/>
      <c r="AF872" s="128"/>
      <c r="AG872" s="93"/>
      <c r="AH872" s="91"/>
      <c r="AI872" s="91"/>
      <c r="AJ872" s="91"/>
      <c r="AK872" s="91"/>
      <c r="AL872" s="91"/>
      <c r="AM872" s="91"/>
      <c r="AN872" s="91"/>
      <c r="AO872" s="91"/>
      <c r="AP872" s="91"/>
      <c r="AQ872" s="91"/>
      <c r="AR872" s="91"/>
      <c r="AS872" s="91"/>
      <c r="AT872" s="91"/>
      <c r="AU872" s="91"/>
      <c r="AV872" s="91"/>
      <c r="AW872" s="91"/>
      <c r="AX872" s="91"/>
      <c r="AY872" s="91"/>
    </row>
    <row r="873">
      <c r="A873" s="91"/>
      <c r="B873" s="91"/>
      <c r="C873" s="91"/>
      <c r="D873" s="91"/>
      <c r="E873" s="91"/>
      <c r="F873" s="91"/>
      <c r="G873" s="91"/>
      <c r="H873" s="93"/>
      <c r="I873" s="91"/>
      <c r="J873" s="91"/>
      <c r="K873" s="91"/>
      <c r="L873" s="91"/>
      <c r="M873" s="91"/>
      <c r="N873" s="91"/>
      <c r="O873" s="91"/>
      <c r="P873" s="91"/>
      <c r="Q873" s="91"/>
      <c r="R873" s="91"/>
      <c r="S873" s="91"/>
      <c r="T873" s="91"/>
      <c r="U873" s="91"/>
      <c r="V873" s="91"/>
      <c r="W873" s="91"/>
      <c r="X873" s="91"/>
      <c r="Y873" s="91"/>
      <c r="Z873" s="93"/>
      <c r="AA873" s="91"/>
      <c r="AB873" s="91"/>
      <c r="AC873" s="91"/>
      <c r="AD873" s="91"/>
      <c r="AE873" s="91"/>
      <c r="AF873" s="128"/>
      <c r="AG873" s="93"/>
      <c r="AH873" s="91"/>
      <c r="AI873" s="91"/>
      <c r="AJ873" s="91"/>
      <c r="AK873" s="91"/>
      <c r="AL873" s="91"/>
      <c r="AM873" s="91"/>
      <c r="AN873" s="91"/>
      <c r="AO873" s="91"/>
      <c r="AP873" s="91"/>
      <c r="AQ873" s="91"/>
      <c r="AR873" s="91"/>
      <c r="AS873" s="91"/>
      <c r="AT873" s="91"/>
      <c r="AU873" s="91"/>
      <c r="AV873" s="91"/>
      <c r="AW873" s="91"/>
      <c r="AX873" s="91"/>
      <c r="AY873" s="91"/>
    </row>
    <row r="874">
      <c r="A874" s="91"/>
      <c r="B874" s="91"/>
      <c r="C874" s="91"/>
      <c r="D874" s="91"/>
      <c r="E874" s="91"/>
      <c r="F874" s="91"/>
      <c r="G874" s="91"/>
      <c r="H874" s="93"/>
      <c r="I874" s="91"/>
      <c r="J874" s="91"/>
      <c r="K874" s="91"/>
      <c r="L874" s="91"/>
      <c r="M874" s="91"/>
      <c r="N874" s="91"/>
      <c r="O874" s="91"/>
      <c r="P874" s="91"/>
      <c r="Q874" s="91"/>
      <c r="R874" s="91"/>
      <c r="S874" s="91"/>
      <c r="T874" s="91"/>
      <c r="U874" s="91"/>
      <c r="V874" s="91"/>
      <c r="W874" s="91"/>
      <c r="X874" s="91"/>
      <c r="Y874" s="91"/>
      <c r="Z874" s="93"/>
      <c r="AA874" s="91"/>
      <c r="AB874" s="91"/>
      <c r="AC874" s="91"/>
      <c r="AD874" s="91"/>
      <c r="AE874" s="91"/>
      <c r="AF874" s="128"/>
      <c r="AG874" s="93"/>
      <c r="AH874" s="91"/>
      <c r="AI874" s="91"/>
      <c r="AJ874" s="91"/>
      <c r="AK874" s="91"/>
      <c r="AL874" s="91"/>
      <c r="AM874" s="91"/>
      <c r="AN874" s="91"/>
      <c r="AO874" s="91"/>
      <c r="AP874" s="91"/>
      <c r="AQ874" s="91"/>
      <c r="AR874" s="91"/>
      <c r="AS874" s="91"/>
      <c r="AT874" s="91"/>
      <c r="AU874" s="91"/>
      <c r="AV874" s="91"/>
      <c r="AW874" s="91"/>
      <c r="AX874" s="91"/>
      <c r="AY874" s="91"/>
    </row>
    <row r="875">
      <c r="A875" s="91"/>
      <c r="B875" s="91"/>
      <c r="C875" s="91"/>
      <c r="D875" s="91"/>
      <c r="E875" s="91"/>
      <c r="F875" s="91"/>
      <c r="G875" s="91"/>
      <c r="H875" s="93"/>
      <c r="I875" s="91"/>
      <c r="J875" s="91"/>
      <c r="K875" s="91"/>
      <c r="L875" s="91"/>
      <c r="M875" s="91"/>
      <c r="N875" s="91"/>
      <c r="O875" s="91"/>
      <c r="P875" s="91"/>
      <c r="Q875" s="91"/>
      <c r="R875" s="91"/>
      <c r="S875" s="91"/>
      <c r="T875" s="91"/>
      <c r="U875" s="91"/>
      <c r="V875" s="91"/>
      <c r="W875" s="91"/>
      <c r="X875" s="91"/>
      <c r="Y875" s="91"/>
      <c r="Z875" s="93"/>
      <c r="AA875" s="91"/>
      <c r="AB875" s="91"/>
      <c r="AC875" s="91"/>
      <c r="AD875" s="91"/>
      <c r="AE875" s="91"/>
      <c r="AF875" s="128"/>
      <c r="AG875" s="93"/>
      <c r="AH875" s="91"/>
      <c r="AI875" s="91"/>
      <c r="AJ875" s="91"/>
      <c r="AK875" s="91"/>
      <c r="AL875" s="91"/>
      <c r="AM875" s="91"/>
      <c r="AN875" s="91"/>
      <c r="AO875" s="91"/>
      <c r="AP875" s="91"/>
      <c r="AQ875" s="91"/>
      <c r="AR875" s="91"/>
      <c r="AS875" s="91"/>
      <c r="AT875" s="91"/>
      <c r="AU875" s="91"/>
      <c r="AV875" s="91"/>
      <c r="AW875" s="91"/>
      <c r="AX875" s="91"/>
      <c r="AY875" s="91"/>
    </row>
    <row r="876">
      <c r="A876" s="91"/>
      <c r="B876" s="91"/>
      <c r="C876" s="91"/>
      <c r="D876" s="91"/>
      <c r="E876" s="91"/>
      <c r="F876" s="91"/>
      <c r="G876" s="91"/>
      <c r="H876" s="93"/>
      <c r="I876" s="91"/>
      <c r="J876" s="91"/>
      <c r="K876" s="91"/>
      <c r="L876" s="91"/>
      <c r="M876" s="91"/>
      <c r="N876" s="91"/>
      <c r="O876" s="91"/>
      <c r="P876" s="91"/>
      <c r="Q876" s="91"/>
      <c r="R876" s="91"/>
      <c r="S876" s="91"/>
      <c r="T876" s="91"/>
      <c r="U876" s="91"/>
      <c r="V876" s="91"/>
      <c r="W876" s="91"/>
      <c r="X876" s="91"/>
      <c r="Y876" s="91"/>
      <c r="Z876" s="93"/>
      <c r="AA876" s="91"/>
      <c r="AB876" s="91"/>
      <c r="AC876" s="91"/>
      <c r="AD876" s="91"/>
      <c r="AE876" s="91"/>
      <c r="AF876" s="128"/>
      <c r="AG876" s="93"/>
      <c r="AH876" s="91"/>
      <c r="AI876" s="91"/>
      <c r="AJ876" s="91"/>
      <c r="AK876" s="91"/>
      <c r="AL876" s="91"/>
      <c r="AM876" s="91"/>
      <c r="AN876" s="91"/>
      <c r="AO876" s="91"/>
      <c r="AP876" s="91"/>
      <c r="AQ876" s="91"/>
      <c r="AR876" s="91"/>
      <c r="AS876" s="91"/>
      <c r="AT876" s="91"/>
      <c r="AU876" s="91"/>
      <c r="AV876" s="91"/>
      <c r="AW876" s="91"/>
      <c r="AX876" s="91"/>
      <c r="AY876" s="91"/>
    </row>
    <row r="877">
      <c r="A877" s="91"/>
      <c r="B877" s="91"/>
      <c r="C877" s="91"/>
      <c r="D877" s="91"/>
      <c r="E877" s="91"/>
      <c r="F877" s="91"/>
      <c r="G877" s="91"/>
      <c r="H877" s="93"/>
      <c r="I877" s="91"/>
      <c r="J877" s="91"/>
      <c r="K877" s="91"/>
      <c r="L877" s="91"/>
      <c r="M877" s="91"/>
      <c r="N877" s="91"/>
      <c r="O877" s="91"/>
      <c r="P877" s="91"/>
      <c r="Q877" s="91"/>
      <c r="R877" s="91"/>
      <c r="S877" s="91"/>
      <c r="T877" s="91"/>
      <c r="U877" s="91"/>
      <c r="V877" s="91"/>
      <c r="W877" s="91"/>
      <c r="X877" s="91"/>
      <c r="Y877" s="91"/>
      <c r="Z877" s="93"/>
      <c r="AA877" s="91"/>
      <c r="AB877" s="91"/>
      <c r="AC877" s="91"/>
      <c r="AD877" s="91"/>
      <c r="AE877" s="91"/>
      <c r="AF877" s="128"/>
      <c r="AG877" s="93"/>
      <c r="AH877" s="91"/>
      <c r="AI877" s="91"/>
      <c r="AJ877" s="91"/>
      <c r="AK877" s="91"/>
      <c r="AL877" s="91"/>
      <c r="AM877" s="91"/>
      <c r="AN877" s="91"/>
      <c r="AO877" s="91"/>
      <c r="AP877" s="91"/>
      <c r="AQ877" s="91"/>
      <c r="AR877" s="91"/>
      <c r="AS877" s="91"/>
      <c r="AT877" s="91"/>
      <c r="AU877" s="91"/>
      <c r="AV877" s="91"/>
      <c r="AW877" s="91"/>
      <c r="AX877" s="91"/>
      <c r="AY877" s="91"/>
    </row>
    <row r="878">
      <c r="A878" s="91"/>
      <c r="B878" s="91"/>
      <c r="C878" s="91"/>
      <c r="D878" s="91"/>
      <c r="E878" s="91"/>
      <c r="F878" s="91"/>
      <c r="G878" s="91"/>
      <c r="H878" s="93"/>
      <c r="I878" s="91"/>
      <c r="J878" s="91"/>
      <c r="K878" s="91"/>
      <c r="L878" s="91"/>
      <c r="M878" s="91"/>
      <c r="N878" s="91"/>
      <c r="O878" s="91"/>
      <c r="P878" s="91"/>
      <c r="Q878" s="91"/>
      <c r="R878" s="91"/>
      <c r="S878" s="91"/>
      <c r="T878" s="91"/>
      <c r="U878" s="91"/>
      <c r="V878" s="91"/>
      <c r="W878" s="91"/>
      <c r="X878" s="91"/>
      <c r="Y878" s="91"/>
      <c r="Z878" s="93"/>
      <c r="AA878" s="91"/>
      <c r="AB878" s="91"/>
      <c r="AC878" s="91"/>
      <c r="AD878" s="91"/>
      <c r="AE878" s="91"/>
      <c r="AF878" s="128"/>
      <c r="AG878" s="93"/>
      <c r="AH878" s="91"/>
      <c r="AI878" s="91"/>
      <c r="AJ878" s="91"/>
      <c r="AK878" s="91"/>
      <c r="AL878" s="91"/>
      <c r="AM878" s="91"/>
      <c r="AN878" s="91"/>
      <c r="AO878" s="91"/>
      <c r="AP878" s="91"/>
      <c r="AQ878" s="91"/>
      <c r="AR878" s="91"/>
      <c r="AS878" s="91"/>
      <c r="AT878" s="91"/>
      <c r="AU878" s="91"/>
      <c r="AV878" s="91"/>
      <c r="AW878" s="91"/>
      <c r="AX878" s="91"/>
      <c r="AY878" s="91"/>
    </row>
    <row r="879">
      <c r="A879" s="91"/>
      <c r="B879" s="91"/>
      <c r="C879" s="91"/>
      <c r="D879" s="91"/>
      <c r="E879" s="91"/>
      <c r="F879" s="91"/>
      <c r="G879" s="91"/>
      <c r="H879" s="93"/>
      <c r="I879" s="91"/>
      <c r="J879" s="91"/>
      <c r="K879" s="91"/>
      <c r="L879" s="91"/>
      <c r="M879" s="91"/>
      <c r="N879" s="91"/>
      <c r="O879" s="91"/>
      <c r="P879" s="91"/>
      <c r="Q879" s="91"/>
      <c r="R879" s="91"/>
      <c r="S879" s="91"/>
      <c r="T879" s="91"/>
      <c r="U879" s="91"/>
      <c r="V879" s="91"/>
      <c r="W879" s="91"/>
      <c r="X879" s="91"/>
      <c r="Y879" s="91"/>
      <c r="Z879" s="93"/>
      <c r="AA879" s="91"/>
      <c r="AB879" s="91"/>
      <c r="AC879" s="91"/>
      <c r="AD879" s="91"/>
      <c r="AE879" s="91"/>
      <c r="AF879" s="128"/>
      <c r="AG879" s="93"/>
      <c r="AH879" s="91"/>
      <c r="AI879" s="91"/>
      <c r="AJ879" s="91"/>
      <c r="AK879" s="91"/>
      <c r="AL879" s="91"/>
      <c r="AM879" s="91"/>
      <c r="AN879" s="91"/>
      <c r="AO879" s="91"/>
      <c r="AP879" s="91"/>
      <c r="AQ879" s="91"/>
      <c r="AR879" s="91"/>
      <c r="AS879" s="91"/>
      <c r="AT879" s="91"/>
      <c r="AU879" s="91"/>
      <c r="AV879" s="91"/>
      <c r="AW879" s="91"/>
      <c r="AX879" s="91"/>
      <c r="AY879" s="91"/>
    </row>
    <row r="880">
      <c r="A880" s="91"/>
      <c r="B880" s="91"/>
      <c r="C880" s="91"/>
      <c r="D880" s="91"/>
      <c r="E880" s="91"/>
      <c r="F880" s="91"/>
      <c r="G880" s="91"/>
      <c r="H880" s="93"/>
      <c r="I880" s="91"/>
      <c r="J880" s="91"/>
      <c r="K880" s="91"/>
      <c r="L880" s="91"/>
      <c r="M880" s="91"/>
      <c r="N880" s="91"/>
      <c r="O880" s="91"/>
      <c r="P880" s="91"/>
      <c r="Q880" s="91"/>
      <c r="R880" s="91"/>
      <c r="S880" s="91"/>
      <c r="T880" s="91"/>
      <c r="U880" s="91"/>
      <c r="V880" s="91"/>
      <c r="W880" s="91"/>
      <c r="X880" s="91"/>
      <c r="Y880" s="91"/>
      <c r="Z880" s="93"/>
      <c r="AA880" s="91"/>
      <c r="AB880" s="91"/>
      <c r="AC880" s="91"/>
      <c r="AD880" s="91"/>
      <c r="AE880" s="91"/>
      <c r="AF880" s="128"/>
      <c r="AG880" s="93"/>
      <c r="AH880" s="91"/>
      <c r="AI880" s="91"/>
      <c r="AJ880" s="91"/>
      <c r="AK880" s="91"/>
      <c r="AL880" s="91"/>
      <c r="AM880" s="91"/>
      <c r="AN880" s="91"/>
      <c r="AO880" s="91"/>
      <c r="AP880" s="91"/>
      <c r="AQ880" s="91"/>
      <c r="AR880" s="91"/>
      <c r="AS880" s="91"/>
      <c r="AT880" s="91"/>
      <c r="AU880" s="91"/>
      <c r="AV880" s="91"/>
      <c r="AW880" s="91"/>
      <c r="AX880" s="91"/>
      <c r="AY880" s="91"/>
    </row>
    <row r="881">
      <c r="A881" s="91"/>
      <c r="B881" s="91"/>
      <c r="C881" s="91"/>
      <c r="D881" s="91"/>
      <c r="E881" s="91"/>
      <c r="F881" s="91"/>
      <c r="G881" s="91"/>
      <c r="H881" s="93"/>
      <c r="I881" s="91"/>
      <c r="J881" s="91"/>
      <c r="K881" s="91"/>
      <c r="L881" s="91"/>
      <c r="M881" s="91"/>
      <c r="N881" s="91"/>
      <c r="O881" s="91"/>
      <c r="P881" s="91"/>
      <c r="Q881" s="91"/>
      <c r="R881" s="91"/>
      <c r="S881" s="91"/>
      <c r="T881" s="91"/>
      <c r="U881" s="91"/>
      <c r="V881" s="91"/>
      <c r="W881" s="91"/>
      <c r="X881" s="91"/>
      <c r="Y881" s="91"/>
      <c r="Z881" s="93"/>
      <c r="AA881" s="91"/>
      <c r="AB881" s="91"/>
      <c r="AC881" s="91"/>
      <c r="AD881" s="91"/>
      <c r="AE881" s="91"/>
      <c r="AF881" s="128"/>
      <c r="AG881" s="93"/>
      <c r="AH881" s="91"/>
      <c r="AI881" s="91"/>
      <c r="AJ881" s="91"/>
      <c r="AK881" s="91"/>
      <c r="AL881" s="91"/>
      <c r="AM881" s="91"/>
      <c r="AN881" s="91"/>
      <c r="AO881" s="91"/>
      <c r="AP881" s="91"/>
      <c r="AQ881" s="91"/>
      <c r="AR881" s="91"/>
      <c r="AS881" s="91"/>
      <c r="AT881" s="91"/>
      <c r="AU881" s="91"/>
      <c r="AV881" s="91"/>
      <c r="AW881" s="91"/>
      <c r="AX881" s="91"/>
      <c r="AY881" s="91"/>
    </row>
    <row r="882">
      <c r="A882" s="91"/>
      <c r="B882" s="91"/>
      <c r="C882" s="91"/>
      <c r="D882" s="91"/>
      <c r="E882" s="91"/>
      <c r="F882" s="91"/>
      <c r="G882" s="91"/>
      <c r="H882" s="93"/>
      <c r="I882" s="91"/>
      <c r="J882" s="91"/>
      <c r="K882" s="91"/>
      <c r="L882" s="91"/>
      <c r="M882" s="91"/>
      <c r="N882" s="91"/>
      <c r="O882" s="91"/>
      <c r="P882" s="91"/>
      <c r="Q882" s="91"/>
      <c r="R882" s="91"/>
      <c r="S882" s="91"/>
      <c r="T882" s="91"/>
      <c r="U882" s="91"/>
      <c r="V882" s="91"/>
      <c r="W882" s="91"/>
      <c r="X882" s="91"/>
      <c r="Y882" s="91"/>
      <c r="Z882" s="93"/>
      <c r="AA882" s="91"/>
      <c r="AB882" s="91"/>
      <c r="AC882" s="91"/>
      <c r="AD882" s="91"/>
      <c r="AE882" s="91"/>
      <c r="AF882" s="128"/>
      <c r="AG882" s="93"/>
      <c r="AH882" s="91"/>
      <c r="AI882" s="91"/>
      <c r="AJ882" s="91"/>
      <c r="AK882" s="91"/>
      <c r="AL882" s="91"/>
      <c r="AM882" s="91"/>
      <c r="AN882" s="91"/>
      <c r="AO882" s="91"/>
      <c r="AP882" s="91"/>
      <c r="AQ882" s="91"/>
      <c r="AR882" s="91"/>
      <c r="AS882" s="91"/>
      <c r="AT882" s="91"/>
      <c r="AU882" s="91"/>
      <c r="AV882" s="91"/>
      <c r="AW882" s="91"/>
      <c r="AX882" s="91"/>
      <c r="AY882" s="91"/>
    </row>
    <row r="883">
      <c r="A883" s="91"/>
      <c r="B883" s="91"/>
      <c r="C883" s="91"/>
      <c r="D883" s="91"/>
      <c r="E883" s="91"/>
      <c r="F883" s="91"/>
      <c r="G883" s="91"/>
      <c r="H883" s="93"/>
      <c r="I883" s="91"/>
      <c r="J883" s="91"/>
      <c r="K883" s="91"/>
      <c r="L883" s="91"/>
      <c r="M883" s="91"/>
      <c r="N883" s="91"/>
      <c r="O883" s="91"/>
      <c r="P883" s="91"/>
      <c r="Q883" s="91"/>
      <c r="R883" s="91"/>
      <c r="S883" s="91"/>
      <c r="T883" s="91"/>
      <c r="U883" s="91"/>
      <c r="V883" s="91"/>
      <c r="W883" s="91"/>
      <c r="X883" s="91"/>
      <c r="Y883" s="91"/>
      <c r="Z883" s="93"/>
      <c r="AA883" s="91"/>
      <c r="AB883" s="91"/>
      <c r="AC883" s="91"/>
      <c r="AD883" s="91"/>
      <c r="AE883" s="91"/>
      <c r="AF883" s="128"/>
      <c r="AG883" s="93"/>
      <c r="AH883" s="91"/>
      <c r="AI883" s="91"/>
      <c r="AJ883" s="91"/>
      <c r="AK883" s="91"/>
      <c r="AL883" s="91"/>
      <c r="AM883" s="91"/>
      <c r="AN883" s="91"/>
      <c r="AO883" s="91"/>
      <c r="AP883" s="91"/>
      <c r="AQ883" s="91"/>
      <c r="AR883" s="91"/>
      <c r="AS883" s="91"/>
      <c r="AT883" s="91"/>
      <c r="AU883" s="91"/>
      <c r="AV883" s="91"/>
      <c r="AW883" s="91"/>
      <c r="AX883" s="91"/>
      <c r="AY883" s="91"/>
    </row>
    <row r="884">
      <c r="A884" s="91"/>
      <c r="B884" s="91"/>
      <c r="C884" s="91"/>
      <c r="D884" s="91"/>
      <c r="E884" s="91"/>
      <c r="F884" s="91"/>
      <c r="G884" s="91"/>
      <c r="H884" s="93"/>
      <c r="I884" s="91"/>
      <c r="J884" s="91"/>
      <c r="K884" s="91"/>
      <c r="L884" s="91"/>
      <c r="M884" s="91"/>
      <c r="N884" s="91"/>
      <c r="O884" s="91"/>
      <c r="P884" s="91"/>
      <c r="Q884" s="91"/>
      <c r="R884" s="91"/>
      <c r="S884" s="91"/>
      <c r="T884" s="91"/>
      <c r="U884" s="91"/>
      <c r="V884" s="91"/>
      <c r="W884" s="91"/>
      <c r="X884" s="91"/>
      <c r="Y884" s="91"/>
      <c r="Z884" s="93"/>
      <c r="AA884" s="91"/>
      <c r="AB884" s="91"/>
      <c r="AC884" s="91"/>
      <c r="AD884" s="91"/>
      <c r="AE884" s="91"/>
      <c r="AF884" s="128"/>
      <c r="AG884" s="93"/>
      <c r="AH884" s="91"/>
      <c r="AI884" s="91"/>
      <c r="AJ884" s="91"/>
      <c r="AK884" s="91"/>
      <c r="AL884" s="91"/>
      <c r="AM884" s="91"/>
      <c r="AN884" s="91"/>
      <c r="AO884" s="91"/>
      <c r="AP884" s="91"/>
      <c r="AQ884" s="91"/>
      <c r="AR884" s="91"/>
      <c r="AS884" s="91"/>
      <c r="AT884" s="91"/>
      <c r="AU884" s="91"/>
      <c r="AV884" s="91"/>
      <c r="AW884" s="91"/>
      <c r="AX884" s="91"/>
      <c r="AY884" s="91"/>
    </row>
    <row r="885">
      <c r="A885" s="91"/>
      <c r="B885" s="91"/>
      <c r="C885" s="91"/>
      <c r="D885" s="91"/>
      <c r="E885" s="91"/>
      <c r="F885" s="91"/>
      <c r="G885" s="91"/>
      <c r="H885" s="93"/>
      <c r="I885" s="91"/>
      <c r="J885" s="91"/>
      <c r="K885" s="91"/>
      <c r="L885" s="91"/>
      <c r="M885" s="91"/>
      <c r="N885" s="91"/>
      <c r="O885" s="91"/>
      <c r="P885" s="91"/>
      <c r="Q885" s="91"/>
      <c r="R885" s="91"/>
      <c r="S885" s="91"/>
      <c r="T885" s="91"/>
      <c r="U885" s="91"/>
      <c r="V885" s="91"/>
      <c r="W885" s="91"/>
      <c r="X885" s="91"/>
      <c r="Y885" s="91"/>
      <c r="Z885" s="93"/>
      <c r="AA885" s="91"/>
      <c r="AB885" s="91"/>
      <c r="AC885" s="91"/>
      <c r="AD885" s="91"/>
      <c r="AE885" s="91"/>
      <c r="AF885" s="128"/>
      <c r="AG885" s="93"/>
      <c r="AH885" s="91"/>
      <c r="AI885" s="91"/>
      <c r="AJ885" s="91"/>
      <c r="AK885" s="91"/>
      <c r="AL885" s="91"/>
      <c r="AM885" s="91"/>
      <c r="AN885" s="91"/>
      <c r="AO885" s="91"/>
      <c r="AP885" s="91"/>
      <c r="AQ885" s="91"/>
      <c r="AR885" s="91"/>
      <c r="AS885" s="91"/>
      <c r="AT885" s="91"/>
      <c r="AU885" s="91"/>
      <c r="AV885" s="91"/>
      <c r="AW885" s="91"/>
      <c r="AX885" s="91"/>
      <c r="AY885" s="91"/>
    </row>
    <row r="886">
      <c r="A886" s="91"/>
      <c r="B886" s="91"/>
      <c r="C886" s="91"/>
      <c r="D886" s="91"/>
      <c r="E886" s="91"/>
      <c r="F886" s="91"/>
      <c r="G886" s="91"/>
      <c r="H886" s="93"/>
      <c r="I886" s="91"/>
      <c r="J886" s="91"/>
      <c r="K886" s="91"/>
      <c r="L886" s="91"/>
      <c r="M886" s="91"/>
      <c r="N886" s="91"/>
      <c r="O886" s="91"/>
      <c r="P886" s="91"/>
      <c r="Q886" s="91"/>
      <c r="R886" s="91"/>
      <c r="S886" s="91"/>
      <c r="T886" s="91"/>
      <c r="U886" s="91"/>
      <c r="V886" s="91"/>
      <c r="W886" s="91"/>
      <c r="X886" s="91"/>
      <c r="Y886" s="91"/>
      <c r="Z886" s="93"/>
      <c r="AA886" s="91"/>
      <c r="AB886" s="91"/>
      <c r="AC886" s="91"/>
      <c r="AD886" s="91"/>
      <c r="AE886" s="91"/>
      <c r="AF886" s="128"/>
      <c r="AG886" s="93"/>
      <c r="AH886" s="91"/>
      <c r="AI886" s="91"/>
      <c r="AJ886" s="91"/>
      <c r="AK886" s="91"/>
      <c r="AL886" s="91"/>
      <c r="AM886" s="91"/>
      <c r="AN886" s="91"/>
      <c r="AO886" s="91"/>
      <c r="AP886" s="91"/>
      <c r="AQ886" s="91"/>
      <c r="AR886" s="91"/>
      <c r="AS886" s="91"/>
      <c r="AT886" s="91"/>
      <c r="AU886" s="91"/>
      <c r="AV886" s="91"/>
      <c r="AW886" s="91"/>
      <c r="AX886" s="91"/>
      <c r="AY886" s="91"/>
    </row>
    <row r="887">
      <c r="A887" s="91"/>
      <c r="B887" s="91"/>
      <c r="C887" s="91"/>
      <c r="D887" s="91"/>
      <c r="E887" s="91"/>
      <c r="F887" s="91"/>
      <c r="G887" s="91"/>
      <c r="H887" s="93"/>
      <c r="I887" s="91"/>
      <c r="J887" s="91"/>
      <c r="K887" s="91"/>
      <c r="L887" s="91"/>
      <c r="M887" s="91"/>
      <c r="N887" s="91"/>
      <c r="O887" s="91"/>
      <c r="P887" s="91"/>
      <c r="Q887" s="91"/>
      <c r="R887" s="91"/>
      <c r="S887" s="91"/>
      <c r="T887" s="91"/>
      <c r="U887" s="91"/>
      <c r="V887" s="91"/>
      <c r="W887" s="91"/>
      <c r="X887" s="91"/>
      <c r="Y887" s="91"/>
      <c r="Z887" s="93"/>
      <c r="AA887" s="91"/>
      <c r="AB887" s="91"/>
      <c r="AC887" s="91"/>
      <c r="AD887" s="91"/>
      <c r="AE887" s="91"/>
      <c r="AF887" s="128"/>
      <c r="AG887" s="93"/>
      <c r="AH887" s="91"/>
      <c r="AI887" s="91"/>
      <c r="AJ887" s="91"/>
      <c r="AK887" s="91"/>
      <c r="AL887" s="91"/>
      <c r="AM887" s="91"/>
      <c r="AN887" s="91"/>
      <c r="AO887" s="91"/>
      <c r="AP887" s="91"/>
      <c r="AQ887" s="91"/>
      <c r="AR887" s="91"/>
      <c r="AS887" s="91"/>
      <c r="AT887" s="91"/>
      <c r="AU887" s="91"/>
      <c r="AV887" s="91"/>
      <c r="AW887" s="91"/>
      <c r="AX887" s="91"/>
      <c r="AY887" s="91"/>
    </row>
    <row r="888">
      <c r="A888" s="91"/>
      <c r="B888" s="91"/>
      <c r="C888" s="91"/>
      <c r="D888" s="91"/>
      <c r="E888" s="91"/>
      <c r="F888" s="91"/>
      <c r="G888" s="91"/>
      <c r="H888" s="93"/>
      <c r="I888" s="91"/>
      <c r="J888" s="91"/>
      <c r="K888" s="91"/>
      <c r="L888" s="91"/>
      <c r="M888" s="91"/>
      <c r="N888" s="91"/>
      <c r="O888" s="91"/>
      <c r="P888" s="91"/>
      <c r="Q888" s="91"/>
      <c r="R888" s="91"/>
      <c r="S888" s="91"/>
      <c r="T888" s="91"/>
      <c r="U888" s="91"/>
      <c r="V888" s="91"/>
      <c r="W888" s="91"/>
      <c r="X888" s="91"/>
      <c r="Y888" s="91"/>
      <c r="Z888" s="93"/>
      <c r="AA888" s="91"/>
      <c r="AB888" s="91"/>
      <c r="AC888" s="91"/>
      <c r="AD888" s="91"/>
      <c r="AE888" s="91"/>
      <c r="AF888" s="128"/>
      <c r="AG888" s="93"/>
      <c r="AH888" s="91"/>
      <c r="AI888" s="91"/>
      <c r="AJ888" s="91"/>
      <c r="AK888" s="91"/>
      <c r="AL888" s="91"/>
      <c r="AM888" s="91"/>
      <c r="AN888" s="91"/>
      <c r="AO888" s="91"/>
      <c r="AP888" s="91"/>
      <c r="AQ888" s="91"/>
      <c r="AR888" s="91"/>
      <c r="AS888" s="91"/>
      <c r="AT888" s="91"/>
      <c r="AU888" s="91"/>
      <c r="AV888" s="91"/>
      <c r="AW888" s="91"/>
      <c r="AX888" s="91"/>
      <c r="AY888" s="91"/>
    </row>
    <row r="889">
      <c r="A889" s="91"/>
      <c r="B889" s="91"/>
      <c r="C889" s="91"/>
      <c r="D889" s="91"/>
      <c r="E889" s="91"/>
      <c r="F889" s="91"/>
      <c r="G889" s="91"/>
      <c r="H889" s="93"/>
      <c r="I889" s="91"/>
      <c r="J889" s="91"/>
      <c r="K889" s="91"/>
      <c r="L889" s="91"/>
      <c r="M889" s="91"/>
      <c r="N889" s="91"/>
      <c r="O889" s="91"/>
      <c r="P889" s="91"/>
      <c r="Q889" s="91"/>
      <c r="R889" s="91"/>
      <c r="S889" s="91"/>
      <c r="T889" s="91"/>
      <c r="U889" s="91"/>
      <c r="V889" s="91"/>
      <c r="W889" s="91"/>
      <c r="X889" s="91"/>
      <c r="Y889" s="91"/>
      <c r="Z889" s="93"/>
      <c r="AA889" s="91"/>
      <c r="AB889" s="91"/>
      <c r="AC889" s="91"/>
      <c r="AD889" s="91"/>
      <c r="AE889" s="91"/>
      <c r="AF889" s="128"/>
      <c r="AG889" s="93"/>
      <c r="AH889" s="91"/>
      <c r="AI889" s="91"/>
      <c r="AJ889" s="91"/>
      <c r="AK889" s="91"/>
      <c r="AL889" s="91"/>
      <c r="AM889" s="91"/>
      <c r="AN889" s="91"/>
      <c r="AO889" s="91"/>
      <c r="AP889" s="91"/>
      <c r="AQ889" s="91"/>
      <c r="AR889" s="91"/>
      <c r="AS889" s="91"/>
      <c r="AT889" s="91"/>
      <c r="AU889" s="91"/>
      <c r="AV889" s="91"/>
      <c r="AW889" s="91"/>
      <c r="AX889" s="91"/>
      <c r="AY889" s="91"/>
    </row>
    <row r="890">
      <c r="A890" s="91"/>
      <c r="B890" s="91"/>
      <c r="C890" s="91"/>
      <c r="D890" s="91"/>
      <c r="E890" s="91"/>
      <c r="F890" s="91"/>
      <c r="G890" s="91"/>
      <c r="H890" s="93"/>
      <c r="I890" s="91"/>
      <c r="J890" s="91"/>
      <c r="K890" s="91"/>
      <c r="L890" s="91"/>
      <c r="M890" s="91"/>
      <c r="N890" s="91"/>
      <c r="O890" s="91"/>
      <c r="P890" s="91"/>
      <c r="Q890" s="91"/>
      <c r="R890" s="91"/>
      <c r="S890" s="91"/>
      <c r="T890" s="91"/>
      <c r="U890" s="91"/>
      <c r="V890" s="91"/>
      <c r="W890" s="91"/>
      <c r="X890" s="91"/>
      <c r="Y890" s="91"/>
      <c r="Z890" s="93"/>
      <c r="AA890" s="91"/>
      <c r="AB890" s="91"/>
      <c r="AC890" s="91"/>
      <c r="AD890" s="91"/>
      <c r="AE890" s="91"/>
      <c r="AF890" s="128"/>
      <c r="AG890" s="93"/>
      <c r="AH890" s="91"/>
      <c r="AI890" s="91"/>
      <c r="AJ890" s="91"/>
      <c r="AK890" s="91"/>
      <c r="AL890" s="91"/>
      <c r="AM890" s="91"/>
      <c r="AN890" s="91"/>
      <c r="AO890" s="91"/>
      <c r="AP890" s="91"/>
      <c r="AQ890" s="91"/>
      <c r="AR890" s="91"/>
      <c r="AS890" s="91"/>
      <c r="AT890" s="91"/>
      <c r="AU890" s="91"/>
      <c r="AV890" s="91"/>
      <c r="AW890" s="91"/>
      <c r="AX890" s="91"/>
      <c r="AY890" s="91"/>
    </row>
    <row r="891">
      <c r="A891" s="91"/>
      <c r="B891" s="91"/>
      <c r="C891" s="91"/>
      <c r="D891" s="91"/>
      <c r="E891" s="91"/>
      <c r="F891" s="91"/>
      <c r="G891" s="91"/>
      <c r="H891" s="93"/>
      <c r="I891" s="91"/>
      <c r="J891" s="91"/>
      <c r="K891" s="91"/>
      <c r="L891" s="91"/>
      <c r="M891" s="91"/>
      <c r="N891" s="91"/>
      <c r="O891" s="91"/>
      <c r="P891" s="91"/>
      <c r="Q891" s="91"/>
      <c r="R891" s="91"/>
      <c r="S891" s="91"/>
      <c r="T891" s="91"/>
      <c r="U891" s="91"/>
      <c r="V891" s="91"/>
      <c r="W891" s="91"/>
      <c r="X891" s="91"/>
      <c r="Y891" s="91"/>
      <c r="Z891" s="93"/>
      <c r="AA891" s="91"/>
      <c r="AB891" s="91"/>
      <c r="AC891" s="91"/>
      <c r="AD891" s="91"/>
      <c r="AE891" s="91"/>
      <c r="AF891" s="128"/>
      <c r="AG891" s="93"/>
      <c r="AH891" s="91"/>
      <c r="AI891" s="91"/>
      <c r="AJ891" s="91"/>
      <c r="AK891" s="91"/>
      <c r="AL891" s="91"/>
      <c r="AM891" s="91"/>
      <c r="AN891" s="91"/>
      <c r="AO891" s="91"/>
      <c r="AP891" s="91"/>
      <c r="AQ891" s="91"/>
      <c r="AR891" s="91"/>
      <c r="AS891" s="91"/>
      <c r="AT891" s="91"/>
      <c r="AU891" s="91"/>
      <c r="AV891" s="91"/>
      <c r="AW891" s="91"/>
      <c r="AX891" s="91"/>
      <c r="AY891" s="91"/>
    </row>
    <row r="892">
      <c r="A892" s="91"/>
      <c r="B892" s="91"/>
      <c r="C892" s="91"/>
      <c r="D892" s="91"/>
      <c r="E892" s="91"/>
      <c r="F892" s="91"/>
      <c r="G892" s="91"/>
      <c r="H892" s="93"/>
      <c r="I892" s="91"/>
      <c r="J892" s="91"/>
      <c r="K892" s="91"/>
      <c r="L892" s="91"/>
      <c r="M892" s="91"/>
      <c r="N892" s="91"/>
      <c r="O892" s="91"/>
      <c r="P892" s="91"/>
      <c r="Q892" s="91"/>
      <c r="R892" s="91"/>
      <c r="S892" s="91"/>
      <c r="T892" s="91"/>
      <c r="U892" s="91"/>
      <c r="V892" s="91"/>
      <c r="W892" s="91"/>
      <c r="X892" s="91"/>
      <c r="Y892" s="91"/>
      <c r="Z892" s="93"/>
      <c r="AA892" s="91"/>
      <c r="AB892" s="91"/>
      <c r="AC892" s="91"/>
      <c r="AD892" s="91"/>
      <c r="AE892" s="91"/>
      <c r="AF892" s="128"/>
      <c r="AG892" s="93"/>
      <c r="AH892" s="91"/>
      <c r="AI892" s="91"/>
      <c r="AJ892" s="91"/>
      <c r="AK892" s="91"/>
      <c r="AL892" s="91"/>
      <c r="AM892" s="91"/>
      <c r="AN892" s="91"/>
      <c r="AO892" s="91"/>
      <c r="AP892" s="91"/>
      <c r="AQ892" s="91"/>
      <c r="AR892" s="91"/>
      <c r="AS892" s="91"/>
      <c r="AT892" s="91"/>
      <c r="AU892" s="91"/>
      <c r="AV892" s="91"/>
      <c r="AW892" s="91"/>
      <c r="AX892" s="91"/>
      <c r="AY892" s="91"/>
    </row>
    <row r="893">
      <c r="A893" s="91"/>
      <c r="B893" s="91"/>
      <c r="C893" s="91"/>
      <c r="D893" s="91"/>
      <c r="E893" s="91"/>
      <c r="F893" s="91"/>
      <c r="G893" s="91"/>
      <c r="H893" s="93"/>
      <c r="I893" s="91"/>
      <c r="J893" s="91"/>
      <c r="K893" s="91"/>
      <c r="L893" s="91"/>
      <c r="M893" s="91"/>
      <c r="N893" s="91"/>
      <c r="O893" s="91"/>
      <c r="P893" s="91"/>
      <c r="Q893" s="91"/>
      <c r="R893" s="91"/>
      <c r="S893" s="91"/>
      <c r="T893" s="91"/>
      <c r="U893" s="91"/>
      <c r="V893" s="91"/>
      <c r="W893" s="91"/>
      <c r="X893" s="91"/>
      <c r="Y893" s="91"/>
      <c r="Z893" s="93"/>
      <c r="AA893" s="91"/>
      <c r="AB893" s="91"/>
      <c r="AC893" s="91"/>
      <c r="AD893" s="91"/>
      <c r="AE893" s="91"/>
      <c r="AF893" s="128"/>
      <c r="AG893" s="93"/>
      <c r="AH893" s="91"/>
      <c r="AI893" s="91"/>
      <c r="AJ893" s="91"/>
      <c r="AK893" s="91"/>
      <c r="AL893" s="91"/>
      <c r="AM893" s="91"/>
      <c r="AN893" s="91"/>
      <c r="AO893" s="91"/>
      <c r="AP893" s="91"/>
      <c r="AQ893" s="91"/>
      <c r="AR893" s="91"/>
      <c r="AS893" s="91"/>
      <c r="AT893" s="91"/>
      <c r="AU893" s="91"/>
      <c r="AV893" s="91"/>
      <c r="AW893" s="91"/>
      <c r="AX893" s="91"/>
      <c r="AY893" s="91"/>
    </row>
    <row r="894">
      <c r="A894" s="91"/>
      <c r="B894" s="91"/>
      <c r="C894" s="91"/>
      <c r="D894" s="91"/>
      <c r="E894" s="91"/>
      <c r="F894" s="91"/>
      <c r="G894" s="91"/>
      <c r="H894" s="93"/>
      <c r="I894" s="91"/>
      <c r="J894" s="91"/>
      <c r="K894" s="91"/>
      <c r="L894" s="91"/>
      <c r="M894" s="91"/>
      <c r="N894" s="91"/>
      <c r="O894" s="91"/>
      <c r="P894" s="91"/>
      <c r="Q894" s="91"/>
      <c r="R894" s="91"/>
      <c r="S894" s="91"/>
      <c r="T894" s="91"/>
      <c r="U894" s="91"/>
      <c r="V894" s="91"/>
      <c r="W894" s="91"/>
      <c r="X894" s="91"/>
      <c r="Y894" s="91"/>
      <c r="Z894" s="93"/>
      <c r="AA894" s="91"/>
      <c r="AB894" s="91"/>
      <c r="AC894" s="91"/>
      <c r="AD894" s="91"/>
      <c r="AE894" s="91"/>
      <c r="AF894" s="128"/>
      <c r="AG894" s="93"/>
      <c r="AH894" s="91"/>
      <c r="AI894" s="91"/>
      <c r="AJ894" s="91"/>
      <c r="AK894" s="91"/>
      <c r="AL894" s="91"/>
      <c r="AM894" s="91"/>
      <c r="AN894" s="91"/>
      <c r="AO894" s="91"/>
      <c r="AP894" s="91"/>
      <c r="AQ894" s="91"/>
      <c r="AR894" s="91"/>
      <c r="AS894" s="91"/>
      <c r="AT894" s="91"/>
      <c r="AU894" s="91"/>
      <c r="AV894" s="91"/>
      <c r="AW894" s="91"/>
      <c r="AX894" s="91"/>
      <c r="AY894" s="91"/>
    </row>
    <row r="895">
      <c r="A895" s="91"/>
      <c r="B895" s="91"/>
      <c r="C895" s="91"/>
      <c r="D895" s="91"/>
      <c r="E895" s="91"/>
      <c r="F895" s="91"/>
      <c r="G895" s="91"/>
      <c r="H895" s="93"/>
      <c r="I895" s="91"/>
      <c r="J895" s="91"/>
      <c r="K895" s="91"/>
      <c r="L895" s="91"/>
      <c r="M895" s="91"/>
      <c r="N895" s="91"/>
      <c r="O895" s="91"/>
      <c r="P895" s="91"/>
      <c r="Q895" s="91"/>
      <c r="R895" s="91"/>
      <c r="S895" s="91"/>
      <c r="T895" s="91"/>
      <c r="U895" s="91"/>
      <c r="V895" s="91"/>
      <c r="W895" s="91"/>
      <c r="X895" s="91"/>
      <c r="Y895" s="91"/>
      <c r="Z895" s="93"/>
      <c r="AA895" s="91"/>
      <c r="AB895" s="91"/>
      <c r="AC895" s="91"/>
      <c r="AD895" s="91"/>
      <c r="AE895" s="91"/>
      <c r="AF895" s="128"/>
      <c r="AG895" s="93"/>
      <c r="AH895" s="91"/>
      <c r="AI895" s="91"/>
      <c r="AJ895" s="91"/>
      <c r="AK895" s="91"/>
      <c r="AL895" s="91"/>
      <c r="AM895" s="91"/>
      <c r="AN895" s="91"/>
      <c r="AO895" s="91"/>
      <c r="AP895" s="91"/>
      <c r="AQ895" s="91"/>
      <c r="AR895" s="91"/>
      <c r="AS895" s="91"/>
      <c r="AT895" s="91"/>
      <c r="AU895" s="91"/>
      <c r="AV895" s="91"/>
      <c r="AW895" s="91"/>
      <c r="AX895" s="91"/>
      <c r="AY895" s="91"/>
    </row>
    <row r="896">
      <c r="A896" s="91"/>
      <c r="B896" s="91"/>
      <c r="C896" s="91"/>
      <c r="D896" s="91"/>
      <c r="E896" s="91"/>
      <c r="F896" s="91"/>
      <c r="G896" s="91"/>
      <c r="H896" s="93"/>
      <c r="I896" s="91"/>
      <c r="J896" s="91"/>
      <c r="K896" s="91"/>
      <c r="L896" s="91"/>
      <c r="M896" s="91"/>
      <c r="N896" s="91"/>
      <c r="O896" s="91"/>
      <c r="P896" s="91"/>
      <c r="Q896" s="91"/>
      <c r="R896" s="91"/>
      <c r="S896" s="91"/>
      <c r="T896" s="91"/>
      <c r="U896" s="91"/>
      <c r="V896" s="91"/>
      <c r="W896" s="91"/>
      <c r="X896" s="91"/>
      <c r="Y896" s="91"/>
      <c r="Z896" s="93"/>
      <c r="AA896" s="91"/>
      <c r="AB896" s="91"/>
      <c r="AC896" s="91"/>
      <c r="AD896" s="91"/>
      <c r="AE896" s="91"/>
      <c r="AF896" s="128"/>
      <c r="AG896" s="93"/>
      <c r="AH896" s="91"/>
      <c r="AI896" s="91"/>
      <c r="AJ896" s="91"/>
      <c r="AK896" s="91"/>
      <c r="AL896" s="91"/>
      <c r="AM896" s="91"/>
      <c r="AN896" s="91"/>
      <c r="AO896" s="91"/>
      <c r="AP896" s="91"/>
      <c r="AQ896" s="91"/>
      <c r="AR896" s="91"/>
      <c r="AS896" s="91"/>
      <c r="AT896" s="91"/>
      <c r="AU896" s="91"/>
      <c r="AV896" s="91"/>
      <c r="AW896" s="91"/>
      <c r="AX896" s="91"/>
      <c r="AY896" s="91"/>
    </row>
    <row r="897">
      <c r="A897" s="91"/>
      <c r="B897" s="91"/>
      <c r="C897" s="91"/>
      <c r="D897" s="91"/>
      <c r="E897" s="91"/>
      <c r="F897" s="91"/>
      <c r="G897" s="91"/>
      <c r="H897" s="93"/>
      <c r="I897" s="91"/>
      <c r="J897" s="91"/>
      <c r="K897" s="91"/>
      <c r="L897" s="91"/>
      <c r="M897" s="91"/>
      <c r="N897" s="91"/>
      <c r="O897" s="91"/>
      <c r="P897" s="91"/>
      <c r="Q897" s="91"/>
      <c r="R897" s="91"/>
      <c r="S897" s="91"/>
      <c r="T897" s="91"/>
      <c r="U897" s="91"/>
      <c r="V897" s="91"/>
      <c r="W897" s="91"/>
      <c r="X897" s="91"/>
      <c r="Y897" s="91"/>
      <c r="Z897" s="93"/>
      <c r="AA897" s="91"/>
      <c r="AB897" s="91"/>
      <c r="AC897" s="91"/>
      <c r="AD897" s="91"/>
      <c r="AE897" s="91"/>
      <c r="AF897" s="128"/>
      <c r="AG897" s="93"/>
      <c r="AH897" s="91"/>
      <c r="AI897" s="91"/>
      <c r="AJ897" s="91"/>
      <c r="AK897" s="91"/>
      <c r="AL897" s="91"/>
      <c r="AM897" s="91"/>
      <c r="AN897" s="91"/>
      <c r="AO897" s="91"/>
      <c r="AP897" s="91"/>
      <c r="AQ897" s="91"/>
      <c r="AR897" s="91"/>
      <c r="AS897" s="91"/>
      <c r="AT897" s="91"/>
      <c r="AU897" s="91"/>
      <c r="AV897" s="91"/>
      <c r="AW897" s="91"/>
      <c r="AX897" s="91"/>
      <c r="AY897" s="91"/>
    </row>
    <row r="898">
      <c r="A898" s="91"/>
      <c r="B898" s="91"/>
      <c r="C898" s="91"/>
      <c r="D898" s="91"/>
      <c r="E898" s="91"/>
      <c r="F898" s="91"/>
      <c r="G898" s="91"/>
      <c r="H898" s="93"/>
      <c r="I898" s="91"/>
      <c r="J898" s="91"/>
      <c r="K898" s="91"/>
      <c r="L898" s="91"/>
      <c r="M898" s="91"/>
      <c r="N898" s="91"/>
      <c r="O898" s="91"/>
      <c r="P898" s="91"/>
      <c r="Q898" s="91"/>
      <c r="R898" s="91"/>
      <c r="S898" s="91"/>
      <c r="T898" s="91"/>
      <c r="U898" s="91"/>
      <c r="V898" s="91"/>
      <c r="W898" s="91"/>
      <c r="X898" s="91"/>
      <c r="Y898" s="91"/>
      <c r="Z898" s="93"/>
      <c r="AA898" s="91"/>
      <c r="AB898" s="91"/>
      <c r="AC898" s="91"/>
      <c r="AD898" s="91"/>
      <c r="AE898" s="91"/>
      <c r="AF898" s="128"/>
      <c r="AG898" s="93"/>
      <c r="AH898" s="91"/>
      <c r="AI898" s="91"/>
      <c r="AJ898" s="91"/>
      <c r="AK898" s="91"/>
      <c r="AL898" s="91"/>
      <c r="AM898" s="91"/>
      <c r="AN898" s="91"/>
      <c r="AO898" s="91"/>
      <c r="AP898" s="91"/>
      <c r="AQ898" s="91"/>
      <c r="AR898" s="91"/>
      <c r="AS898" s="91"/>
      <c r="AT898" s="91"/>
      <c r="AU898" s="91"/>
      <c r="AV898" s="91"/>
      <c r="AW898" s="91"/>
      <c r="AX898" s="91"/>
      <c r="AY898" s="91"/>
    </row>
    <row r="899">
      <c r="A899" s="91"/>
      <c r="B899" s="91"/>
      <c r="C899" s="91"/>
      <c r="D899" s="91"/>
      <c r="E899" s="91"/>
      <c r="F899" s="91"/>
      <c r="G899" s="91"/>
      <c r="H899" s="93"/>
      <c r="I899" s="91"/>
      <c r="J899" s="91"/>
      <c r="K899" s="91"/>
      <c r="L899" s="91"/>
      <c r="M899" s="91"/>
      <c r="N899" s="91"/>
      <c r="O899" s="91"/>
      <c r="P899" s="91"/>
      <c r="Q899" s="91"/>
      <c r="R899" s="91"/>
      <c r="S899" s="91"/>
      <c r="T899" s="91"/>
      <c r="U899" s="91"/>
      <c r="V899" s="91"/>
      <c r="W899" s="91"/>
      <c r="X899" s="91"/>
      <c r="Y899" s="91"/>
      <c r="Z899" s="93"/>
      <c r="AA899" s="91"/>
      <c r="AB899" s="91"/>
      <c r="AC899" s="91"/>
      <c r="AD899" s="91"/>
      <c r="AE899" s="91"/>
      <c r="AF899" s="128"/>
      <c r="AG899" s="93"/>
      <c r="AH899" s="91"/>
      <c r="AI899" s="91"/>
      <c r="AJ899" s="91"/>
      <c r="AK899" s="91"/>
      <c r="AL899" s="91"/>
      <c r="AM899" s="91"/>
      <c r="AN899" s="91"/>
      <c r="AO899" s="91"/>
      <c r="AP899" s="91"/>
      <c r="AQ899" s="91"/>
      <c r="AR899" s="91"/>
      <c r="AS899" s="91"/>
      <c r="AT899" s="91"/>
      <c r="AU899" s="91"/>
      <c r="AV899" s="91"/>
      <c r="AW899" s="91"/>
      <c r="AX899" s="91"/>
      <c r="AY899" s="91"/>
    </row>
    <row r="900">
      <c r="A900" s="91"/>
      <c r="B900" s="91"/>
      <c r="C900" s="91"/>
      <c r="D900" s="91"/>
      <c r="E900" s="91"/>
      <c r="F900" s="91"/>
      <c r="G900" s="91"/>
      <c r="H900" s="93"/>
      <c r="I900" s="91"/>
      <c r="J900" s="91"/>
      <c r="K900" s="91"/>
      <c r="L900" s="91"/>
      <c r="M900" s="91"/>
      <c r="N900" s="91"/>
      <c r="O900" s="91"/>
      <c r="P900" s="91"/>
      <c r="Q900" s="91"/>
      <c r="R900" s="91"/>
      <c r="S900" s="91"/>
      <c r="T900" s="91"/>
      <c r="U900" s="91"/>
      <c r="V900" s="91"/>
      <c r="W900" s="91"/>
      <c r="X900" s="91"/>
      <c r="Y900" s="91"/>
      <c r="Z900" s="93"/>
      <c r="AA900" s="91"/>
      <c r="AB900" s="91"/>
      <c r="AC900" s="91"/>
      <c r="AD900" s="91"/>
      <c r="AE900" s="91"/>
      <c r="AF900" s="128"/>
      <c r="AG900" s="93"/>
      <c r="AH900" s="91"/>
      <c r="AI900" s="91"/>
      <c r="AJ900" s="91"/>
      <c r="AK900" s="91"/>
      <c r="AL900" s="91"/>
      <c r="AM900" s="91"/>
      <c r="AN900" s="91"/>
      <c r="AO900" s="91"/>
      <c r="AP900" s="91"/>
      <c r="AQ900" s="91"/>
      <c r="AR900" s="91"/>
      <c r="AS900" s="91"/>
      <c r="AT900" s="91"/>
      <c r="AU900" s="91"/>
      <c r="AV900" s="91"/>
      <c r="AW900" s="91"/>
      <c r="AX900" s="91"/>
      <c r="AY900" s="91"/>
    </row>
    <row r="901">
      <c r="A901" s="91"/>
      <c r="B901" s="91"/>
      <c r="C901" s="91"/>
      <c r="D901" s="91"/>
      <c r="E901" s="91"/>
      <c r="F901" s="91"/>
      <c r="G901" s="91"/>
      <c r="H901" s="93"/>
      <c r="I901" s="91"/>
      <c r="J901" s="91"/>
      <c r="K901" s="91"/>
      <c r="L901" s="91"/>
      <c r="M901" s="91"/>
      <c r="N901" s="91"/>
      <c r="O901" s="91"/>
      <c r="P901" s="91"/>
      <c r="Q901" s="91"/>
      <c r="R901" s="91"/>
      <c r="S901" s="91"/>
      <c r="T901" s="91"/>
      <c r="U901" s="91"/>
      <c r="V901" s="91"/>
      <c r="W901" s="91"/>
      <c r="X901" s="91"/>
      <c r="Y901" s="91"/>
      <c r="Z901" s="93"/>
      <c r="AA901" s="91"/>
      <c r="AB901" s="91"/>
      <c r="AC901" s="91"/>
      <c r="AD901" s="91"/>
      <c r="AE901" s="91"/>
      <c r="AF901" s="128"/>
      <c r="AG901" s="93"/>
      <c r="AH901" s="91"/>
      <c r="AI901" s="91"/>
      <c r="AJ901" s="91"/>
      <c r="AK901" s="91"/>
      <c r="AL901" s="91"/>
      <c r="AM901" s="91"/>
      <c r="AN901" s="91"/>
      <c r="AO901" s="91"/>
      <c r="AP901" s="91"/>
      <c r="AQ901" s="91"/>
      <c r="AR901" s="91"/>
      <c r="AS901" s="91"/>
      <c r="AT901" s="91"/>
      <c r="AU901" s="91"/>
      <c r="AV901" s="91"/>
      <c r="AW901" s="91"/>
      <c r="AX901" s="91"/>
      <c r="AY901" s="91"/>
    </row>
    <row r="902">
      <c r="A902" s="91"/>
      <c r="B902" s="91"/>
      <c r="C902" s="91"/>
      <c r="D902" s="91"/>
      <c r="E902" s="91"/>
      <c r="F902" s="91"/>
      <c r="G902" s="91"/>
      <c r="H902" s="93"/>
      <c r="I902" s="91"/>
      <c r="J902" s="91"/>
      <c r="K902" s="91"/>
      <c r="L902" s="91"/>
      <c r="M902" s="91"/>
      <c r="N902" s="91"/>
      <c r="O902" s="91"/>
      <c r="P902" s="91"/>
      <c r="Q902" s="91"/>
      <c r="R902" s="91"/>
      <c r="S902" s="91"/>
      <c r="T902" s="91"/>
      <c r="U902" s="91"/>
      <c r="V902" s="91"/>
      <c r="W902" s="91"/>
      <c r="X902" s="91"/>
      <c r="Y902" s="91"/>
      <c r="Z902" s="93"/>
      <c r="AA902" s="91"/>
      <c r="AB902" s="91"/>
      <c r="AC902" s="91"/>
      <c r="AD902" s="91"/>
      <c r="AE902" s="91"/>
      <c r="AF902" s="128"/>
      <c r="AG902" s="93"/>
      <c r="AH902" s="91"/>
      <c r="AI902" s="91"/>
      <c r="AJ902" s="91"/>
      <c r="AK902" s="91"/>
      <c r="AL902" s="91"/>
      <c r="AM902" s="91"/>
      <c r="AN902" s="91"/>
      <c r="AO902" s="91"/>
      <c r="AP902" s="91"/>
      <c r="AQ902" s="91"/>
      <c r="AR902" s="91"/>
      <c r="AS902" s="91"/>
      <c r="AT902" s="91"/>
      <c r="AU902" s="91"/>
      <c r="AV902" s="91"/>
      <c r="AW902" s="91"/>
      <c r="AX902" s="91"/>
      <c r="AY902" s="91"/>
    </row>
    <row r="903">
      <c r="A903" s="91"/>
      <c r="B903" s="91"/>
      <c r="C903" s="91"/>
      <c r="D903" s="91"/>
      <c r="E903" s="91"/>
      <c r="F903" s="91"/>
      <c r="G903" s="91"/>
      <c r="H903" s="93"/>
      <c r="I903" s="91"/>
      <c r="J903" s="91"/>
      <c r="K903" s="91"/>
      <c r="L903" s="91"/>
      <c r="M903" s="91"/>
      <c r="N903" s="91"/>
      <c r="O903" s="91"/>
      <c r="P903" s="91"/>
      <c r="Q903" s="91"/>
      <c r="R903" s="91"/>
      <c r="S903" s="91"/>
      <c r="T903" s="91"/>
      <c r="U903" s="91"/>
      <c r="V903" s="91"/>
      <c r="W903" s="91"/>
      <c r="X903" s="91"/>
      <c r="Y903" s="91"/>
      <c r="Z903" s="93"/>
      <c r="AA903" s="91"/>
      <c r="AB903" s="91"/>
      <c r="AC903" s="91"/>
      <c r="AD903" s="91"/>
      <c r="AE903" s="91"/>
      <c r="AF903" s="128"/>
      <c r="AG903" s="93"/>
      <c r="AH903" s="91"/>
      <c r="AI903" s="91"/>
      <c r="AJ903" s="91"/>
      <c r="AK903" s="91"/>
      <c r="AL903" s="91"/>
      <c r="AM903" s="91"/>
      <c r="AN903" s="91"/>
      <c r="AO903" s="91"/>
      <c r="AP903" s="91"/>
      <c r="AQ903" s="91"/>
      <c r="AR903" s="91"/>
      <c r="AS903" s="91"/>
      <c r="AT903" s="91"/>
      <c r="AU903" s="91"/>
      <c r="AV903" s="91"/>
      <c r="AW903" s="91"/>
      <c r="AX903" s="91"/>
      <c r="AY903" s="91"/>
    </row>
    <row r="904">
      <c r="A904" s="91"/>
      <c r="B904" s="91"/>
      <c r="C904" s="91"/>
      <c r="D904" s="91"/>
      <c r="E904" s="91"/>
      <c r="F904" s="91"/>
      <c r="G904" s="91"/>
      <c r="H904" s="93"/>
      <c r="I904" s="91"/>
      <c r="J904" s="91"/>
      <c r="K904" s="91"/>
      <c r="L904" s="91"/>
      <c r="M904" s="91"/>
      <c r="N904" s="91"/>
      <c r="O904" s="91"/>
      <c r="P904" s="91"/>
      <c r="Q904" s="91"/>
      <c r="R904" s="91"/>
      <c r="S904" s="91"/>
      <c r="T904" s="91"/>
      <c r="U904" s="91"/>
      <c r="V904" s="91"/>
      <c r="W904" s="91"/>
      <c r="X904" s="91"/>
      <c r="Y904" s="91"/>
      <c r="Z904" s="93"/>
      <c r="AA904" s="91"/>
      <c r="AB904" s="91"/>
      <c r="AC904" s="91"/>
      <c r="AD904" s="91"/>
      <c r="AE904" s="91"/>
      <c r="AF904" s="128"/>
      <c r="AG904" s="93"/>
      <c r="AH904" s="91"/>
      <c r="AI904" s="91"/>
      <c r="AJ904" s="91"/>
      <c r="AK904" s="91"/>
      <c r="AL904" s="91"/>
      <c r="AM904" s="91"/>
      <c r="AN904" s="91"/>
      <c r="AO904" s="91"/>
      <c r="AP904" s="91"/>
      <c r="AQ904" s="91"/>
      <c r="AR904" s="91"/>
      <c r="AS904" s="91"/>
      <c r="AT904" s="91"/>
      <c r="AU904" s="91"/>
      <c r="AV904" s="91"/>
      <c r="AW904" s="91"/>
      <c r="AX904" s="91"/>
      <c r="AY904" s="91"/>
    </row>
    <row r="905">
      <c r="A905" s="91"/>
      <c r="B905" s="91"/>
      <c r="C905" s="91"/>
      <c r="D905" s="91"/>
      <c r="E905" s="91"/>
      <c r="F905" s="91"/>
      <c r="G905" s="91"/>
      <c r="H905" s="93"/>
      <c r="I905" s="91"/>
      <c r="J905" s="91"/>
      <c r="K905" s="91"/>
      <c r="L905" s="91"/>
      <c r="M905" s="91"/>
      <c r="N905" s="91"/>
      <c r="O905" s="91"/>
      <c r="P905" s="91"/>
      <c r="Q905" s="91"/>
      <c r="R905" s="91"/>
      <c r="S905" s="91"/>
      <c r="T905" s="91"/>
      <c r="U905" s="91"/>
      <c r="V905" s="91"/>
      <c r="W905" s="91"/>
      <c r="X905" s="91"/>
      <c r="Y905" s="91"/>
      <c r="Z905" s="93"/>
      <c r="AA905" s="91"/>
      <c r="AB905" s="91"/>
      <c r="AC905" s="91"/>
      <c r="AD905" s="91"/>
      <c r="AE905" s="91"/>
      <c r="AF905" s="128"/>
      <c r="AG905" s="93"/>
      <c r="AH905" s="91"/>
      <c r="AI905" s="91"/>
      <c r="AJ905" s="91"/>
      <c r="AK905" s="91"/>
      <c r="AL905" s="91"/>
      <c r="AM905" s="91"/>
      <c r="AN905" s="91"/>
      <c r="AO905" s="91"/>
      <c r="AP905" s="91"/>
      <c r="AQ905" s="91"/>
      <c r="AR905" s="91"/>
      <c r="AS905" s="91"/>
      <c r="AT905" s="91"/>
      <c r="AU905" s="91"/>
      <c r="AV905" s="91"/>
      <c r="AW905" s="91"/>
      <c r="AX905" s="91"/>
      <c r="AY905" s="91"/>
    </row>
    <row r="906">
      <c r="A906" s="91"/>
      <c r="B906" s="91"/>
      <c r="C906" s="91"/>
      <c r="D906" s="91"/>
      <c r="E906" s="91"/>
      <c r="F906" s="91"/>
      <c r="G906" s="91"/>
      <c r="H906" s="93"/>
      <c r="I906" s="91"/>
      <c r="J906" s="91"/>
      <c r="K906" s="91"/>
      <c r="L906" s="91"/>
      <c r="M906" s="91"/>
      <c r="N906" s="91"/>
      <c r="O906" s="91"/>
      <c r="P906" s="91"/>
      <c r="Q906" s="91"/>
      <c r="R906" s="91"/>
      <c r="S906" s="91"/>
      <c r="T906" s="91"/>
      <c r="U906" s="91"/>
      <c r="V906" s="91"/>
      <c r="W906" s="91"/>
      <c r="X906" s="91"/>
      <c r="Y906" s="91"/>
      <c r="Z906" s="93"/>
      <c r="AA906" s="91"/>
      <c r="AB906" s="91"/>
      <c r="AC906" s="91"/>
      <c r="AD906" s="91"/>
      <c r="AE906" s="91"/>
      <c r="AF906" s="128"/>
      <c r="AG906" s="93"/>
      <c r="AH906" s="91"/>
      <c r="AI906" s="91"/>
      <c r="AJ906" s="91"/>
      <c r="AK906" s="91"/>
      <c r="AL906" s="91"/>
      <c r="AM906" s="91"/>
      <c r="AN906" s="91"/>
      <c r="AO906" s="91"/>
      <c r="AP906" s="91"/>
      <c r="AQ906" s="91"/>
      <c r="AR906" s="91"/>
      <c r="AS906" s="91"/>
      <c r="AT906" s="91"/>
      <c r="AU906" s="91"/>
      <c r="AV906" s="91"/>
      <c r="AW906" s="91"/>
      <c r="AX906" s="91"/>
      <c r="AY906" s="91"/>
    </row>
    <row r="907">
      <c r="A907" s="91"/>
      <c r="B907" s="91"/>
      <c r="C907" s="91"/>
      <c r="D907" s="91"/>
      <c r="E907" s="91"/>
      <c r="F907" s="91"/>
      <c r="G907" s="91"/>
      <c r="H907" s="93"/>
      <c r="I907" s="91"/>
      <c r="J907" s="91"/>
      <c r="K907" s="91"/>
      <c r="L907" s="91"/>
      <c r="M907" s="91"/>
      <c r="N907" s="91"/>
      <c r="O907" s="91"/>
      <c r="P907" s="91"/>
      <c r="Q907" s="91"/>
      <c r="R907" s="91"/>
      <c r="S907" s="91"/>
      <c r="T907" s="91"/>
      <c r="U907" s="91"/>
      <c r="V907" s="91"/>
      <c r="W907" s="91"/>
      <c r="X907" s="91"/>
      <c r="Y907" s="91"/>
      <c r="Z907" s="93"/>
      <c r="AA907" s="91"/>
      <c r="AB907" s="91"/>
      <c r="AC907" s="91"/>
      <c r="AD907" s="91"/>
      <c r="AE907" s="91"/>
      <c r="AF907" s="128"/>
      <c r="AG907" s="93"/>
      <c r="AH907" s="91"/>
      <c r="AI907" s="91"/>
      <c r="AJ907" s="91"/>
      <c r="AK907" s="91"/>
      <c r="AL907" s="91"/>
      <c r="AM907" s="91"/>
      <c r="AN907" s="91"/>
      <c r="AO907" s="91"/>
      <c r="AP907" s="91"/>
      <c r="AQ907" s="91"/>
      <c r="AR907" s="91"/>
      <c r="AS907" s="91"/>
      <c r="AT907" s="91"/>
      <c r="AU907" s="91"/>
      <c r="AV907" s="91"/>
      <c r="AW907" s="91"/>
      <c r="AX907" s="91"/>
      <c r="AY907" s="91"/>
    </row>
    <row r="908">
      <c r="A908" s="91"/>
      <c r="B908" s="91"/>
      <c r="C908" s="91"/>
      <c r="D908" s="91"/>
      <c r="E908" s="91"/>
      <c r="F908" s="91"/>
      <c r="G908" s="91"/>
      <c r="H908" s="93"/>
      <c r="I908" s="91"/>
      <c r="J908" s="91"/>
      <c r="K908" s="91"/>
      <c r="L908" s="91"/>
      <c r="M908" s="91"/>
      <c r="N908" s="91"/>
      <c r="O908" s="91"/>
      <c r="P908" s="91"/>
      <c r="Q908" s="91"/>
      <c r="R908" s="91"/>
      <c r="S908" s="91"/>
      <c r="T908" s="91"/>
      <c r="U908" s="91"/>
      <c r="V908" s="91"/>
      <c r="W908" s="91"/>
      <c r="X908" s="91"/>
      <c r="Y908" s="91"/>
      <c r="Z908" s="93"/>
      <c r="AA908" s="91"/>
      <c r="AB908" s="91"/>
      <c r="AC908" s="91"/>
      <c r="AD908" s="91"/>
      <c r="AE908" s="91"/>
      <c r="AF908" s="128"/>
      <c r="AG908" s="93"/>
      <c r="AH908" s="91"/>
      <c r="AI908" s="91"/>
      <c r="AJ908" s="91"/>
      <c r="AK908" s="91"/>
      <c r="AL908" s="91"/>
      <c r="AM908" s="91"/>
      <c r="AN908" s="91"/>
      <c r="AO908" s="91"/>
      <c r="AP908" s="91"/>
      <c r="AQ908" s="91"/>
      <c r="AR908" s="91"/>
      <c r="AS908" s="91"/>
      <c r="AT908" s="91"/>
      <c r="AU908" s="91"/>
      <c r="AV908" s="91"/>
      <c r="AW908" s="91"/>
      <c r="AX908" s="91"/>
      <c r="AY908" s="91"/>
    </row>
    <row r="909">
      <c r="A909" s="91"/>
      <c r="B909" s="91"/>
      <c r="C909" s="91"/>
      <c r="D909" s="91"/>
      <c r="E909" s="91"/>
      <c r="F909" s="91"/>
      <c r="G909" s="91"/>
      <c r="H909" s="93"/>
      <c r="I909" s="91"/>
      <c r="J909" s="91"/>
      <c r="K909" s="91"/>
      <c r="L909" s="91"/>
      <c r="M909" s="91"/>
      <c r="N909" s="91"/>
      <c r="O909" s="91"/>
      <c r="P909" s="91"/>
      <c r="Q909" s="91"/>
      <c r="R909" s="91"/>
      <c r="S909" s="91"/>
      <c r="T909" s="91"/>
      <c r="U909" s="91"/>
      <c r="V909" s="91"/>
      <c r="W909" s="91"/>
      <c r="X909" s="91"/>
      <c r="Y909" s="91"/>
      <c r="Z909" s="93"/>
      <c r="AA909" s="91"/>
      <c r="AB909" s="91"/>
      <c r="AC909" s="91"/>
      <c r="AD909" s="91"/>
      <c r="AE909" s="91"/>
      <c r="AF909" s="128"/>
      <c r="AG909" s="93"/>
      <c r="AH909" s="91"/>
      <c r="AI909" s="91"/>
      <c r="AJ909" s="91"/>
      <c r="AK909" s="91"/>
      <c r="AL909" s="91"/>
      <c r="AM909" s="91"/>
      <c r="AN909" s="91"/>
      <c r="AO909" s="91"/>
      <c r="AP909" s="91"/>
      <c r="AQ909" s="91"/>
      <c r="AR909" s="91"/>
      <c r="AS909" s="91"/>
      <c r="AT909" s="91"/>
      <c r="AU909" s="91"/>
      <c r="AV909" s="91"/>
      <c r="AW909" s="91"/>
      <c r="AX909" s="91"/>
      <c r="AY909" s="91"/>
    </row>
    <row r="910">
      <c r="A910" s="91"/>
      <c r="B910" s="91"/>
      <c r="C910" s="91"/>
      <c r="D910" s="91"/>
      <c r="E910" s="91"/>
      <c r="F910" s="91"/>
      <c r="G910" s="91"/>
      <c r="H910" s="93"/>
      <c r="I910" s="91"/>
      <c r="J910" s="91"/>
      <c r="K910" s="91"/>
      <c r="L910" s="91"/>
      <c r="M910" s="91"/>
      <c r="N910" s="91"/>
      <c r="O910" s="91"/>
      <c r="P910" s="91"/>
      <c r="Q910" s="91"/>
      <c r="R910" s="91"/>
      <c r="S910" s="91"/>
      <c r="T910" s="91"/>
      <c r="U910" s="91"/>
      <c r="V910" s="91"/>
      <c r="W910" s="91"/>
      <c r="X910" s="91"/>
      <c r="Y910" s="91"/>
      <c r="Z910" s="93"/>
      <c r="AA910" s="91"/>
      <c r="AB910" s="91"/>
      <c r="AC910" s="91"/>
      <c r="AD910" s="91"/>
      <c r="AE910" s="91"/>
      <c r="AF910" s="128"/>
      <c r="AG910" s="93"/>
      <c r="AH910" s="91"/>
      <c r="AI910" s="91"/>
      <c r="AJ910" s="91"/>
      <c r="AK910" s="91"/>
      <c r="AL910" s="91"/>
      <c r="AM910" s="91"/>
      <c r="AN910" s="91"/>
      <c r="AO910" s="91"/>
      <c r="AP910" s="91"/>
      <c r="AQ910" s="91"/>
      <c r="AR910" s="91"/>
      <c r="AS910" s="91"/>
      <c r="AT910" s="91"/>
      <c r="AU910" s="91"/>
      <c r="AV910" s="91"/>
      <c r="AW910" s="91"/>
      <c r="AX910" s="91"/>
      <c r="AY910" s="91"/>
    </row>
    <row r="911">
      <c r="A911" s="91"/>
      <c r="B911" s="91"/>
      <c r="C911" s="91"/>
      <c r="D911" s="91"/>
      <c r="E911" s="91"/>
      <c r="F911" s="91"/>
      <c r="G911" s="91"/>
      <c r="H911" s="93"/>
      <c r="I911" s="91"/>
      <c r="J911" s="91"/>
      <c r="K911" s="91"/>
      <c r="L911" s="91"/>
      <c r="M911" s="91"/>
      <c r="N911" s="91"/>
      <c r="O911" s="91"/>
      <c r="P911" s="91"/>
      <c r="Q911" s="91"/>
      <c r="R911" s="91"/>
      <c r="S911" s="91"/>
      <c r="T911" s="91"/>
      <c r="U911" s="91"/>
      <c r="V911" s="91"/>
      <c r="W911" s="91"/>
      <c r="X911" s="91"/>
      <c r="Y911" s="91"/>
      <c r="Z911" s="93"/>
      <c r="AA911" s="91"/>
      <c r="AB911" s="91"/>
      <c r="AC911" s="91"/>
      <c r="AD911" s="91"/>
      <c r="AE911" s="91"/>
      <c r="AF911" s="128"/>
      <c r="AG911" s="93"/>
      <c r="AH911" s="91"/>
      <c r="AI911" s="91"/>
      <c r="AJ911" s="91"/>
      <c r="AK911" s="91"/>
      <c r="AL911" s="91"/>
      <c r="AM911" s="91"/>
      <c r="AN911" s="91"/>
      <c r="AO911" s="91"/>
      <c r="AP911" s="91"/>
      <c r="AQ911" s="91"/>
      <c r="AR911" s="91"/>
      <c r="AS911" s="91"/>
      <c r="AT911" s="91"/>
      <c r="AU911" s="91"/>
      <c r="AV911" s="91"/>
      <c r="AW911" s="91"/>
      <c r="AX911" s="91"/>
      <c r="AY911" s="91"/>
    </row>
    <row r="912">
      <c r="A912" s="91"/>
      <c r="B912" s="91"/>
      <c r="C912" s="91"/>
      <c r="D912" s="91"/>
      <c r="E912" s="91"/>
      <c r="F912" s="91"/>
      <c r="G912" s="91"/>
      <c r="H912" s="93"/>
      <c r="I912" s="91"/>
      <c r="J912" s="91"/>
      <c r="K912" s="91"/>
      <c r="L912" s="91"/>
      <c r="M912" s="91"/>
      <c r="N912" s="91"/>
      <c r="O912" s="91"/>
      <c r="P912" s="91"/>
      <c r="Q912" s="91"/>
      <c r="R912" s="91"/>
      <c r="S912" s="91"/>
      <c r="T912" s="91"/>
      <c r="U912" s="91"/>
      <c r="V912" s="91"/>
      <c r="W912" s="91"/>
      <c r="X912" s="91"/>
      <c r="Y912" s="91"/>
      <c r="Z912" s="93"/>
      <c r="AA912" s="91"/>
      <c r="AB912" s="91"/>
      <c r="AC912" s="91"/>
      <c r="AD912" s="91"/>
      <c r="AE912" s="91"/>
      <c r="AF912" s="128"/>
      <c r="AG912" s="93"/>
      <c r="AH912" s="91"/>
      <c r="AI912" s="91"/>
      <c r="AJ912" s="91"/>
      <c r="AK912" s="91"/>
      <c r="AL912" s="91"/>
      <c r="AM912" s="91"/>
      <c r="AN912" s="91"/>
      <c r="AO912" s="91"/>
      <c r="AP912" s="91"/>
      <c r="AQ912" s="91"/>
      <c r="AR912" s="91"/>
      <c r="AS912" s="91"/>
      <c r="AT912" s="91"/>
      <c r="AU912" s="91"/>
      <c r="AV912" s="91"/>
      <c r="AW912" s="91"/>
      <c r="AX912" s="91"/>
      <c r="AY912" s="91"/>
    </row>
    <row r="913">
      <c r="A913" s="91"/>
      <c r="B913" s="91"/>
      <c r="C913" s="91"/>
      <c r="D913" s="91"/>
      <c r="E913" s="91"/>
      <c r="F913" s="91"/>
      <c r="G913" s="91"/>
      <c r="H913" s="93"/>
      <c r="I913" s="91"/>
      <c r="J913" s="91"/>
      <c r="K913" s="91"/>
      <c r="L913" s="91"/>
      <c r="M913" s="91"/>
      <c r="N913" s="91"/>
      <c r="O913" s="91"/>
      <c r="P913" s="91"/>
      <c r="Q913" s="91"/>
      <c r="R913" s="91"/>
      <c r="S913" s="91"/>
      <c r="T913" s="91"/>
      <c r="U913" s="91"/>
      <c r="V913" s="91"/>
      <c r="W913" s="91"/>
      <c r="X913" s="91"/>
      <c r="Y913" s="91"/>
      <c r="Z913" s="93"/>
      <c r="AA913" s="91"/>
      <c r="AB913" s="91"/>
      <c r="AC913" s="91"/>
      <c r="AD913" s="91"/>
      <c r="AE913" s="91"/>
      <c r="AF913" s="128"/>
      <c r="AG913" s="93"/>
      <c r="AH913" s="91"/>
      <c r="AI913" s="91"/>
      <c r="AJ913" s="91"/>
      <c r="AK913" s="91"/>
      <c r="AL913" s="91"/>
      <c r="AM913" s="91"/>
      <c r="AN913" s="91"/>
      <c r="AO913" s="91"/>
      <c r="AP913" s="91"/>
      <c r="AQ913" s="91"/>
      <c r="AR913" s="91"/>
      <c r="AS913" s="91"/>
      <c r="AT913" s="91"/>
      <c r="AU913" s="91"/>
      <c r="AV913" s="91"/>
      <c r="AW913" s="91"/>
      <c r="AX913" s="91"/>
      <c r="AY913" s="91"/>
    </row>
    <row r="914">
      <c r="A914" s="91"/>
      <c r="B914" s="91"/>
      <c r="C914" s="91"/>
      <c r="D914" s="91"/>
      <c r="E914" s="91"/>
      <c r="F914" s="91"/>
      <c r="G914" s="91"/>
      <c r="H914" s="93"/>
      <c r="I914" s="91"/>
      <c r="J914" s="91"/>
      <c r="K914" s="91"/>
      <c r="L914" s="91"/>
      <c r="M914" s="91"/>
      <c r="N914" s="91"/>
      <c r="O914" s="91"/>
      <c r="P914" s="91"/>
      <c r="Q914" s="91"/>
      <c r="R914" s="91"/>
      <c r="S914" s="91"/>
      <c r="T914" s="91"/>
      <c r="U914" s="91"/>
      <c r="V914" s="91"/>
      <c r="W914" s="91"/>
      <c r="X914" s="91"/>
      <c r="Y914" s="91"/>
      <c r="Z914" s="93"/>
      <c r="AA914" s="91"/>
      <c r="AB914" s="91"/>
      <c r="AC914" s="91"/>
      <c r="AD914" s="91"/>
      <c r="AE914" s="91"/>
      <c r="AF914" s="128"/>
      <c r="AG914" s="93"/>
      <c r="AH914" s="91"/>
      <c r="AI914" s="91"/>
      <c r="AJ914" s="91"/>
      <c r="AK914" s="91"/>
      <c r="AL914" s="91"/>
      <c r="AM914" s="91"/>
      <c r="AN914" s="91"/>
      <c r="AO914" s="91"/>
      <c r="AP914" s="91"/>
      <c r="AQ914" s="91"/>
      <c r="AR914" s="91"/>
      <c r="AS914" s="91"/>
      <c r="AT914" s="91"/>
      <c r="AU914" s="91"/>
      <c r="AV914" s="91"/>
      <c r="AW914" s="91"/>
      <c r="AX914" s="91"/>
      <c r="AY914" s="91"/>
    </row>
    <row r="915">
      <c r="A915" s="91"/>
      <c r="B915" s="91"/>
      <c r="C915" s="91"/>
      <c r="D915" s="91"/>
      <c r="E915" s="91"/>
      <c r="F915" s="91"/>
      <c r="G915" s="91"/>
      <c r="H915" s="93"/>
      <c r="I915" s="91"/>
      <c r="J915" s="91"/>
      <c r="K915" s="91"/>
      <c r="L915" s="91"/>
      <c r="M915" s="91"/>
      <c r="N915" s="91"/>
      <c r="O915" s="91"/>
      <c r="P915" s="91"/>
      <c r="Q915" s="91"/>
      <c r="R915" s="91"/>
      <c r="S915" s="91"/>
      <c r="T915" s="91"/>
      <c r="U915" s="91"/>
      <c r="V915" s="91"/>
      <c r="W915" s="91"/>
      <c r="X915" s="91"/>
      <c r="Y915" s="91"/>
      <c r="Z915" s="93"/>
      <c r="AA915" s="91"/>
      <c r="AB915" s="91"/>
      <c r="AC915" s="91"/>
      <c r="AD915" s="91"/>
      <c r="AE915" s="91"/>
      <c r="AF915" s="128"/>
      <c r="AG915" s="93"/>
      <c r="AH915" s="91"/>
      <c r="AI915" s="91"/>
      <c r="AJ915" s="91"/>
      <c r="AK915" s="91"/>
      <c r="AL915" s="91"/>
      <c r="AM915" s="91"/>
      <c r="AN915" s="91"/>
      <c r="AO915" s="91"/>
      <c r="AP915" s="91"/>
      <c r="AQ915" s="91"/>
      <c r="AR915" s="91"/>
      <c r="AS915" s="91"/>
      <c r="AT915" s="91"/>
      <c r="AU915" s="91"/>
      <c r="AV915" s="91"/>
      <c r="AW915" s="91"/>
      <c r="AX915" s="91"/>
      <c r="AY915" s="91"/>
    </row>
    <row r="916">
      <c r="A916" s="91"/>
      <c r="B916" s="91"/>
      <c r="C916" s="91"/>
      <c r="D916" s="91"/>
      <c r="E916" s="91"/>
      <c r="F916" s="91"/>
      <c r="G916" s="91"/>
      <c r="H916" s="93"/>
      <c r="I916" s="91"/>
      <c r="J916" s="91"/>
      <c r="K916" s="91"/>
      <c r="L916" s="91"/>
      <c r="M916" s="91"/>
      <c r="N916" s="91"/>
      <c r="O916" s="91"/>
      <c r="P916" s="91"/>
      <c r="Q916" s="91"/>
      <c r="R916" s="91"/>
      <c r="S916" s="91"/>
      <c r="T916" s="91"/>
      <c r="U916" s="91"/>
      <c r="V916" s="91"/>
      <c r="W916" s="91"/>
      <c r="X916" s="91"/>
      <c r="Y916" s="91"/>
      <c r="Z916" s="93"/>
      <c r="AA916" s="91"/>
      <c r="AB916" s="91"/>
      <c r="AC916" s="91"/>
      <c r="AD916" s="91"/>
      <c r="AE916" s="91"/>
      <c r="AF916" s="128"/>
      <c r="AG916" s="93"/>
      <c r="AH916" s="91"/>
      <c r="AI916" s="91"/>
      <c r="AJ916" s="91"/>
      <c r="AK916" s="91"/>
      <c r="AL916" s="91"/>
      <c r="AM916" s="91"/>
      <c r="AN916" s="91"/>
      <c r="AO916" s="91"/>
      <c r="AP916" s="91"/>
      <c r="AQ916" s="91"/>
      <c r="AR916" s="91"/>
      <c r="AS916" s="91"/>
      <c r="AT916" s="91"/>
      <c r="AU916" s="91"/>
      <c r="AV916" s="91"/>
      <c r="AW916" s="91"/>
      <c r="AX916" s="91"/>
      <c r="AY916" s="91"/>
    </row>
    <row r="917">
      <c r="A917" s="91"/>
      <c r="B917" s="91"/>
      <c r="C917" s="91"/>
      <c r="D917" s="91"/>
      <c r="E917" s="91"/>
      <c r="F917" s="91"/>
      <c r="G917" s="91"/>
      <c r="H917" s="93"/>
      <c r="I917" s="91"/>
      <c r="J917" s="91"/>
      <c r="K917" s="91"/>
      <c r="L917" s="91"/>
      <c r="M917" s="91"/>
      <c r="N917" s="91"/>
      <c r="O917" s="91"/>
      <c r="P917" s="91"/>
      <c r="Q917" s="91"/>
      <c r="R917" s="91"/>
      <c r="S917" s="91"/>
      <c r="T917" s="91"/>
      <c r="U917" s="91"/>
      <c r="V917" s="91"/>
      <c r="W917" s="91"/>
      <c r="X917" s="91"/>
      <c r="Y917" s="91"/>
      <c r="Z917" s="93"/>
      <c r="AA917" s="91"/>
      <c r="AB917" s="91"/>
      <c r="AC917" s="91"/>
      <c r="AD917" s="91"/>
      <c r="AE917" s="91"/>
      <c r="AF917" s="128"/>
      <c r="AG917" s="93"/>
      <c r="AH917" s="91"/>
      <c r="AI917" s="91"/>
      <c r="AJ917" s="91"/>
      <c r="AK917" s="91"/>
      <c r="AL917" s="91"/>
      <c r="AM917" s="91"/>
      <c r="AN917" s="91"/>
      <c r="AO917" s="91"/>
      <c r="AP917" s="91"/>
      <c r="AQ917" s="91"/>
      <c r="AR917" s="91"/>
      <c r="AS917" s="91"/>
      <c r="AT917" s="91"/>
      <c r="AU917" s="91"/>
      <c r="AV917" s="91"/>
      <c r="AW917" s="91"/>
      <c r="AX917" s="91"/>
      <c r="AY917" s="91"/>
    </row>
    <row r="918">
      <c r="A918" s="91"/>
      <c r="B918" s="91"/>
      <c r="C918" s="91"/>
      <c r="D918" s="91"/>
      <c r="E918" s="91"/>
      <c r="F918" s="91"/>
      <c r="G918" s="91"/>
      <c r="H918" s="93"/>
      <c r="I918" s="91"/>
      <c r="J918" s="91"/>
      <c r="K918" s="91"/>
      <c r="L918" s="91"/>
      <c r="M918" s="91"/>
      <c r="N918" s="91"/>
      <c r="O918" s="91"/>
      <c r="P918" s="91"/>
      <c r="Q918" s="91"/>
      <c r="R918" s="91"/>
      <c r="S918" s="91"/>
      <c r="T918" s="91"/>
      <c r="U918" s="91"/>
      <c r="V918" s="91"/>
      <c r="W918" s="91"/>
      <c r="X918" s="91"/>
      <c r="Y918" s="91"/>
      <c r="Z918" s="93"/>
      <c r="AA918" s="91"/>
      <c r="AB918" s="91"/>
      <c r="AC918" s="91"/>
      <c r="AD918" s="91"/>
      <c r="AE918" s="91"/>
      <c r="AF918" s="128"/>
      <c r="AG918" s="93"/>
      <c r="AH918" s="91"/>
      <c r="AI918" s="91"/>
      <c r="AJ918" s="91"/>
      <c r="AK918" s="91"/>
      <c r="AL918" s="91"/>
      <c r="AM918" s="91"/>
      <c r="AN918" s="91"/>
      <c r="AO918" s="91"/>
      <c r="AP918" s="91"/>
      <c r="AQ918" s="91"/>
      <c r="AR918" s="91"/>
      <c r="AS918" s="91"/>
      <c r="AT918" s="91"/>
      <c r="AU918" s="91"/>
      <c r="AV918" s="91"/>
      <c r="AW918" s="91"/>
      <c r="AX918" s="91"/>
      <c r="AY918" s="91"/>
    </row>
    <row r="919">
      <c r="A919" s="91"/>
      <c r="B919" s="91"/>
      <c r="C919" s="91"/>
      <c r="D919" s="91"/>
      <c r="E919" s="91"/>
      <c r="F919" s="91"/>
      <c r="G919" s="91"/>
      <c r="H919" s="93"/>
      <c r="I919" s="91"/>
      <c r="J919" s="91"/>
      <c r="K919" s="91"/>
      <c r="L919" s="91"/>
      <c r="M919" s="91"/>
      <c r="N919" s="91"/>
      <c r="O919" s="91"/>
      <c r="P919" s="91"/>
      <c r="Q919" s="91"/>
      <c r="R919" s="91"/>
      <c r="S919" s="91"/>
      <c r="T919" s="91"/>
      <c r="U919" s="91"/>
      <c r="V919" s="91"/>
      <c r="W919" s="91"/>
      <c r="X919" s="91"/>
      <c r="Y919" s="91"/>
      <c r="Z919" s="93"/>
      <c r="AA919" s="91"/>
      <c r="AB919" s="91"/>
      <c r="AC919" s="91"/>
      <c r="AD919" s="91"/>
      <c r="AE919" s="91"/>
      <c r="AF919" s="128"/>
      <c r="AG919" s="93"/>
      <c r="AH919" s="91"/>
      <c r="AI919" s="91"/>
      <c r="AJ919" s="91"/>
      <c r="AK919" s="91"/>
      <c r="AL919" s="91"/>
      <c r="AM919" s="91"/>
      <c r="AN919" s="91"/>
      <c r="AO919" s="91"/>
      <c r="AP919" s="91"/>
      <c r="AQ919" s="91"/>
      <c r="AR919" s="91"/>
      <c r="AS919" s="91"/>
      <c r="AT919" s="91"/>
      <c r="AU919" s="91"/>
      <c r="AV919" s="91"/>
      <c r="AW919" s="91"/>
      <c r="AX919" s="91"/>
      <c r="AY919" s="91"/>
    </row>
    <row r="920">
      <c r="A920" s="91"/>
      <c r="B920" s="91"/>
      <c r="C920" s="91"/>
      <c r="D920" s="91"/>
      <c r="E920" s="91"/>
      <c r="F920" s="91"/>
      <c r="G920" s="91"/>
      <c r="H920" s="93"/>
      <c r="I920" s="91"/>
      <c r="J920" s="91"/>
      <c r="K920" s="91"/>
      <c r="L920" s="91"/>
      <c r="M920" s="91"/>
      <c r="N920" s="91"/>
      <c r="O920" s="91"/>
      <c r="P920" s="91"/>
      <c r="Q920" s="91"/>
      <c r="R920" s="91"/>
      <c r="S920" s="91"/>
      <c r="T920" s="91"/>
      <c r="U920" s="91"/>
      <c r="V920" s="91"/>
      <c r="W920" s="91"/>
      <c r="X920" s="91"/>
      <c r="Y920" s="91"/>
      <c r="Z920" s="93"/>
      <c r="AA920" s="91"/>
      <c r="AB920" s="91"/>
      <c r="AC920" s="91"/>
      <c r="AD920" s="91"/>
      <c r="AE920" s="91"/>
      <c r="AF920" s="128"/>
      <c r="AG920" s="93"/>
      <c r="AH920" s="91"/>
      <c r="AI920" s="91"/>
      <c r="AJ920" s="91"/>
      <c r="AK920" s="91"/>
      <c r="AL920" s="91"/>
      <c r="AM920" s="91"/>
      <c r="AN920" s="91"/>
      <c r="AO920" s="91"/>
      <c r="AP920" s="91"/>
      <c r="AQ920" s="91"/>
      <c r="AR920" s="91"/>
      <c r="AS920" s="91"/>
      <c r="AT920" s="91"/>
      <c r="AU920" s="91"/>
      <c r="AV920" s="91"/>
      <c r="AW920" s="91"/>
      <c r="AX920" s="91"/>
      <c r="AY920" s="91"/>
    </row>
    <row r="921">
      <c r="A921" s="91"/>
      <c r="B921" s="91"/>
      <c r="C921" s="91"/>
      <c r="D921" s="91"/>
      <c r="E921" s="91"/>
      <c r="F921" s="91"/>
      <c r="G921" s="91"/>
      <c r="H921" s="93"/>
      <c r="I921" s="91"/>
      <c r="J921" s="91"/>
      <c r="K921" s="91"/>
      <c r="L921" s="91"/>
      <c r="M921" s="91"/>
      <c r="N921" s="91"/>
      <c r="O921" s="91"/>
      <c r="P921" s="91"/>
      <c r="Q921" s="91"/>
      <c r="R921" s="91"/>
      <c r="S921" s="91"/>
      <c r="T921" s="91"/>
      <c r="U921" s="91"/>
      <c r="V921" s="91"/>
      <c r="W921" s="91"/>
      <c r="X921" s="91"/>
      <c r="Y921" s="91"/>
      <c r="Z921" s="93"/>
      <c r="AA921" s="91"/>
      <c r="AB921" s="91"/>
      <c r="AC921" s="91"/>
      <c r="AD921" s="91"/>
      <c r="AE921" s="91"/>
      <c r="AF921" s="128"/>
      <c r="AG921" s="93"/>
      <c r="AH921" s="91"/>
      <c r="AI921" s="91"/>
      <c r="AJ921" s="91"/>
      <c r="AK921" s="91"/>
      <c r="AL921" s="91"/>
      <c r="AM921" s="91"/>
      <c r="AN921" s="91"/>
      <c r="AO921" s="91"/>
      <c r="AP921" s="91"/>
      <c r="AQ921" s="91"/>
      <c r="AR921" s="91"/>
      <c r="AS921" s="91"/>
      <c r="AT921" s="91"/>
      <c r="AU921" s="91"/>
      <c r="AV921" s="91"/>
      <c r="AW921" s="91"/>
      <c r="AX921" s="91"/>
      <c r="AY921" s="91"/>
    </row>
    <row r="922">
      <c r="A922" s="91"/>
      <c r="B922" s="91"/>
      <c r="C922" s="91"/>
      <c r="D922" s="91"/>
      <c r="E922" s="91"/>
      <c r="F922" s="91"/>
      <c r="G922" s="91"/>
      <c r="H922" s="93"/>
      <c r="I922" s="91"/>
      <c r="J922" s="91"/>
      <c r="K922" s="91"/>
      <c r="L922" s="91"/>
      <c r="M922" s="91"/>
      <c r="N922" s="91"/>
      <c r="O922" s="91"/>
      <c r="P922" s="91"/>
      <c r="Q922" s="91"/>
      <c r="R922" s="91"/>
      <c r="S922" s="91"/>
      <c r="T922" s="91"/>
      <c r="U922" s="91"/>
      <c r="V922" s="91"/>
      <c r="W922" s="91"/>
      <c r="X922" s="91"/>
      <c r="Y922" s="91"/>
      <c r="Z922" s="93"/>
      <c r="AA922" s="91"/>
      <c r="AB922" s="91"/>
      <c r="AC922" s="91"/>
      <c r="AD922" s="91"/>
      <c r="AE922" s="91"/>
      <c r="AF922" s="128"/>
      <c r="AG922" s="93"/>
      <c r="AH922" s="91"/>
      <c r="AI922" s="91"/>
      <c r="AJ922" s="91"/>
      <c r="AK922" s="91"/>
      <c r="AL922" s="91"/>
      <c r="AM922" s="91"/>
      <c r="AN922" s="91"/>
      <c r="AO922" s="91"/>
      <c r="AP922" s="91"/>
      <c r="AQ922" s="91"/>
      <c r="AR922" s="91"/>
      <c r="AS922" s="91"/>
      <c r="AT922" s="91"/>
      <c r="AU922" s="91"/>
      <c r="AV922" s="91"/>
      <c r="AW922" s="91"/>
      <c r="AX922" s="91"/>
      <c r="AY922" s="91"/>
    </row>
    <row r="923">
      <c r="A923" s="91"/>
      <c r="B923" s="91"/>
      <c r="C923" s="91"/>
      <c r="D923" s="91"/>
      <c r="E923" s="91"/>
      <c r="F923" s="91"/>
      <c r="G923" s="91"/>
      <c r="H923" s="93"/>
      <c r="I923" s="91"/>
      <c r="J923" s="91"/>
      <c r="K923" s="91"/>
      <c r="L923" s="91"/>
      <c r="M923" s="91"/>
      <c r="N923" s="91"/>
      <c r="O923" s="91"/>
      <c r="P923" s="91"/>
      <c r="Q923" s="91"/>
      <c r="R923" s="91"/>
      <c r="S923" s="91"/>
      <c r="T923" s="91"/>
      <c r="U923" s="91"/>
      <c r="V923" s="91"/>
      <c r="W923" s="91"/>
      <c r="X923" s="91"/>
      <c r="Y923" s="91"/>
      <c r="Z923" s="93"/>
      <c r="AA923" s="91"/>
      <c r="AB923" s="91"/>
      <c r="AC923" s="91"/>
      <c r="AD923" s="91"/>
      <c r="AE923" s="91"/>
      <c r="AF923" s="128"/>
      <c r="AG923" s="93"/>
      <c r="AH923" s="91"/>
      <c r="AI923" s="91"/>
      <c r="AJ923" s="91"/>
      <c r="AK923" s="91"/>
      <c r="AL923" s="91"/>
      <c r="AM923" s="91"/>
      <c r="AN923" s="91"/>
      <c r="AO923" s="91"/>
      <c r="AP923" s="91"/>
      <c r="AQ923" s="91"/>
      <c r="AR923" s="91"/>
      <c r="AS923" s="91"/>
      <c r="AT923" s="91"/>
      <c r="AU923" s="91"/>
      <c r="AV923" s="91"/>
      <c r="AW923" s="91"/>
      <c r="AX923" s="91"/>
      <c r="AY923" s="91"/>
    </row>
    <row r="924">
      <c r="A924" s="91"/>
      <c r="B924" s="91"/>
      <c r="C924" s="91"/>
      <c r="D924" s="91"/>
      <c r="E924" s="91"/>
      <c r="F924" s="91"/>
      <c r="G924" s="91"/>
      <c r="H924" s="93"/>
      <c r="I924" s="91"/>
      <c r="J924" s="91"/>
      <c r="K924" s="91"/>
      <c r="L924" s="91"/>
      <c r="M924" s="91"/>
      <c r="N924" s="91"/>
      <c r="O924" s="91"/>
      <c r="P924" s="91"/>
      <c r="Q924" s="91"/>
      <c r="R924" s="91"/>
      <c r="S924" s="91"/>
      <c r="T924" s="91"/>
      <c r="U924" s="91"/>
      <c r="V924" s="91"/>
      <c r="W924" s="91"/>
      <c r="X924" s="91"/>
      <c r="Y924" s="91"/>
      <c r="Z924" s="93"/>
      <c r="AA924" s="91"/>
      <c r="AB924" s="91"/>
      <c r="AC924" s="91"/>
      <c r="AD924" s="91"/>
      <c r="AE924" s="91"/>
      <c r="AF924" s="128"/>
      <c r="AG924" s="93"/>
      <c r="AH924" s="91"/>
      <c r="AI924" s="91"/>
      <c r="AJ924" s="91"/>
      <c r="AK924" s="91"/>
      <c r="AL924" s="91"/>
      <c r="AM924" s="91"/>
      <c r="AN924" s="91"/>
      <c r="AO924" s="91"/>
      <c r="AP924" s="91"/>
      <c r="AQ924" s="91"/>
      <c r="AR924" s="91"/>
      <c r="AS924" s="91"/>
      <c r="AT924" s="91"/>
      <c r="AU924" s="91"/>
      <c r="AV924" s="91"/>
      <c r="AW924" s="91"/>
      <c r="AX924" s="91"/>
      <c r="AY924" s="91"/>
    </row>
    <row r="925">
      <c r="A925" s="91"/>
      <c r="B925" s="91"/>
      <c r="C925" s="91"/>
      <c r="D925" s="91"/>
      <c r="E925" s="91"/>
      <c r="F925" s="91"/>
      <c r="G925" s="91"/>
      <c r="H925" s="93"/>
      <c r="I925" s="91"/>
      <c r="J925" s="91"/>
      <c r="K925" s="91"/>
      <c r="L925" s="91"/>
      <c r="M925" s="91"/>
      <c r="N925" s="91"/>
      <c r="O925" s="91"/>
      <c r="P925" s="91"/>
      <c r="Q925" s="91"/>
      <c r="R925" s="91"/>
      <c r="S925" s="91"/>
      <c r="T925" s="91"/>
      <c r="U925" s="91"/>
      <c r="V925" s="91"/>
      <c r="W925" s="91"/>
      <c r="X925" s="91"/>
      <c r="Y925" s="91"/>
      <c r="Z925" s="93"/>
      <c r="AA925" s="91"/>
      <c r="AB925" s="91"/>
      <c r="AC925" s="91"/>
      <c r="AD925" s="91"/>
      <c r="AE925" s="91"/>
      <c r="AF925" s="128"/>
      <c r="AG925" s="93"/>
      <c r="AH925" s="91"/>
      <c r="AI925" s="91"/>
      <c r="AJ925" s="91"/>
      <c r="AK925" s="91"/>
      <c r="AL925" s="91"/>
      <c r="AM925" s="91"/>
      <c r="AN925" s="91"/>
      <c r="AO925" s="91"/>
      <c r="AP925" s="91"/>
      <c r="AQ925" s="91"/>
      <c r="AR925" s="91"/>
      <c r="AS925" s="91"/>
      <c r="AT925" s="91"/>
      <c r="AU925" s="91"/>
      <c r="AV925" s="91"/>
      <c r="AW925" s="91"/>
      <c r="AX925" s="91"/>
      <c r="AY925" s="91"/>
    </row>
    <row r="926">
      <c r="A926" s="91"/>
      <c r="B926" s="91"/>
      <c r="C926" s="91"/>
      <c r="D926" s="91"/>
      <c r="E926" s="91"/>
      <c r="F926" s="91"/>
      <c r="G926" s="91"/>
      <c r="H926" s="93"/>
      <c r="I926" s="91"/>
      <c r="J926" s="91"/>
      <c r="K926" s="91"/>
      <c r="L926" s="91"/>
      <c r="M926" s="91"/>
      <c r="N926" s="91"/>
      <c r="O926" s="91"/>
      <c r="P926" s="91"/>
      <c r="Q926" s="91"/>
      <c r="R926" s="91"/>
      <c r="S926" s="91"/>
      <c r="T926" s="91"/>
      <c r="U926" s="91"/>
      <c r="V926" s="91"/>
      <c r="W926" s="91"/>
      <c r="X926" s="91"/>
      <c r="Y926" s="91"/>
      <c r="Z926" s="93"/>
      <c r="AA926" s="91"/>
      <c r="AB926" s="91"/>
      <c r="AC926" s="91"/>
      <c r="AD926" s="91"/>
      <c r="AE926" s="91"/>
      <c r="AF926" s="128"/>
      <c r="AG926" s="93"/>
      <c r="AH926" s="91"/>
      <c r="AI926" s="91"/>
      <c r="AJ926" s="91"/>
      <c r="AK926" s="91"/>
      <c r="AL926" s="91"/>
      <c r="AM926" s="91"/>
      <c r="AN926" s="91"/>
      <c r="AO926" s="91"/>
      <c r="AP926" s="91"/>
      <c r="AQ926" s="91"/>
      <c r="AR926" s="91"/>
      <c r="AS926" s="91"/>
      <c r="AT926" s="91"/>
      <c r="AU926" s="91"/>
      <c r="AV926" s="91"/>
      <c r="AW926" s="91"/>
      <c r="AX926" s="91"/>
      <c r="AY926" s="91"/>
    </row>
    <row r="927">
      <c r="A927" s="91"/>
      <c r="B927" s="91"/>
      <c r="C927" s="91"/>
      <c r="D927" s="91"/>
      <c r="E927" s="91"/>
      <c r="F927" s="91"/>
      <c r="G927" s="91"/>
      <c r="H927" s="93"/>
      <c r="I927" s="91"/>
      <c r="J927" s="91"/>
      <c r="K927" s="91"/>
      <c r="L927" s="91"/>
      <c r="M927" s="91"/>
      <c r="N927" s="91"/>
      <c r="O927" s="91"/>
      <c r="P927" s="91"/>
      <c r="Q927" s="91"/>
      <c r="R927" s="91"/>
      <c r="S927" s="91"/>
      <c r="T927" s="91"/>
      <c r="U927" s="91"/>
      <c r="V927" s="91"/>
      <c r="W927" s="91"/>
      <c r="X927" s="91"/>
      <c r="Y927" s="91"/>
      <c r="Z927" s="93"/>
      <c r="AA927" s="91"/>
      <c r="AB927" s="91"/>
      <c r="AC927" s="91"/>
      <c r="AD927" s="91"/>
      <c r="AE927" s="91"/>
      <c r="AF927" s="128"/>
      <c r="AG927" s="93"/>
      <c r="AH927" s="91"/>
      <c r="AI927" s="91"/>
      <c r="AJ927" s="91"/>
      <c r="AK927" s="91"/>
      <c r="AL927" s="91"/>
      <c r="AM927" s="91"/>
      <c r="AN927" s="91"/>
      <c r="AO927" s="91"/>
      <c r="AP927" s="91"/>
      <c r="AQ927" s="91"/>
      <c r="AR927" s="91"/>
      <c r="AS927" s="91"/>
      <c r="AT927" s="91"/>
      <c r="AU927" s="91"/>
      <c r="AV927" s="91"/>
      <c r="AW927" s="91"/>
      <c r="AX927" s="91"/>
      <c r="AY927" s="91"/>
    </row>
    <row r="928">
      <c r="A928" s="91"/>
      <c r="B928" s="91"/>
      <c r="C928" s="91"/>
      <c r="D928" s="91"/>
      <c r="E928" s="91"/>
      <c r="F928" s="91"/>
      <c r="G928" s="91"/>
      <c r="H928" s="93"/>
      <c r="I928" s="91"/>
      <c r="J928" s="91"/>
      <c r="K928" s="91"/>
      <c r="L928" s="91"/>
      <c r="M928" s="91"/>
      <c r="N928" s="91"/>
      <c r="O928" s="91"/>
      <c r="P928" s="91"/>
      <c r="Q928" s="91"/>
      <c r="R928" s="91"/>
      <c r="S928" s="91"/>
      <c r="T928" s="91"/>
      <c r="U928" s="91"/>
      <c r="V928" s="91"/>
      <c r="W928" s="91"/>
      <c r="X928" s="91"/>
      <c r="Y928" s="91"/>
      <c r="Z928" s="93"/>
      <c r="AA928" s="91"/>
      <c r="AB928" s="91"/>
      <c r="AC928" s="91"/>
      <c r="AD928" s="91"/>
      <c r="AE928" s="91"/>
      <c r="AF928" s="128"/>
      <c r="AG928" s="93"/>
      <c r="AH928" s="91"/>
      <c r="AI928" s="91"/>
      <c r="AJ928" s="91"/>
      <c r="AK928" s="91"/>
      <c r="AL928" s="91"/>
      <c r="AM928" s="91"/>
      <c r="AN928" s="91"/>
      <c r="AO928" s="91"/>
      <c r="AP928" s="91"/>
      <c r="AQ928" s="91"/>
      <c r="AR928" s="91"/>
      <c r="AS928" s="91"/>
      <c r="AT928" s="91"/>
      <c r="AU928" s="91"/>
      <c r="AV928" s="91"/>
      <c r="AW928" s="91"/>
      <c r="AX928" s="91"/>
      <c r="AY928" s="91"/>
    </row>
    <row r="929">
      <c r="A929" s="91"/>
      <c r="B929" s="91"/>
      <c r="C929" s="91"/>
      <c r="D929" s="91"/>
      <c r="E929" s="91"/>
      <c r="F929" s="91"/>
      <c r="G929" s="91"/>
      <c r="H929" s="93"/>
      <c r="I929" s="91"/>
      <c r="J929" s="91"/>
      <c r="K929" s="91"/>
      <c r="L929" s="91"/>
      <c r="M929" s="91"/>
      <c r="N929" s="91"/>
      <c r="O929" s="91"/>
      <c r="P929" s="91"/>
      <c r="Q929" s="91"/>
      <c r="R929" s="91"/>
      <c r="S929" s="91"/>
      <c r="T929" s="91"/>
      <c r="U929" s="91"/>
      <c r="V929" s="91"/>
      <c r="W929" s="91"/>
      <c r="X929" s="91"/>
      <c r="Y929" s="91"/>
      <c r="Z929" s="93"/>
      <c r="AA929" s="91"/>
      <c r="AB929" s="91"/>
      <c r="AC929" s="91"/>
      <c r="AD929" s="91"/>
      <c r="AE929" s="91"/>
      <c r="AF929" s="128"/>
      <c r="AG929" s="93"/>
      <c r="AH929" s="91"/>
      <c r="AI929" s="91"/>
      <c r="AJ929" s="91"/>
      <c r="AK929" s="91"/>
      <c r="AL929" s="91"/>
      <c r="AM929" s="91"/>
      <c r="AN929" s="91"/>
      <c r="AO929" s="91"/>
      <c r="AP929" s="91"/>
      <c r="AQ929" s="91"/>
      <c r="AR929" s="91"/>
      <c r="AS929" s="91"/>
      <c r="AT929" s="91"/>
      <c r="AU929" s="91"/>
      <c r="AV929" s="91"/>
      <c r="AW929" s="91"/>
      <c r="AX929" s="91"/>
      <c r="AY929" s="91"/>
    </row>
    <row r="930">
      <c r="A930" s="91"/>
      <c r="B930" s="91"/>
      <c r="C930" s="91"/>
      <c r="D930" s="91"/>
      <c r="E930" s="91"/>
      <c r="F930" s="91"/>
      <c r="G930" s="91"/>
      <c r="H930" s="93"/>
      <c r="I930" s="91"/>
      <c r="J930" s="91"/>
      <c r="K930" s="91"/>
      <c r="L930" s="91"/>
      <c r="M930" s="91"/>
      <c r="N930" s="91"/>
      <c r="O930" s="91"/>
      <c r="P930" s="91"/>
      <c r="Q930" s="91"/>
      <c r="R930" s="91"/>
      <c r="S930" s="91"/>
      <c r="T930" s="91"/>
      <c r="U930" s="91"/>
      <c r="V930" s="91"/>
      <c r="W930" s="91"/>
      <c r="X930" s="91"/>
      <c r="Y930" s="91"/>
      <c r="Z930" s="93"/>
      <c r="AA930" s="91"/>
      <c r="AB930" s="91"/>
      <c r="AC930" s="91"/>
      <c r="AD930" s="91"/>
      <c r="AE930" s="91"/>
      <c r="AF930" s="128"/>
      <c r="AG930" s="93"/>
      <c r="AH930" s="91"/>
      <c r="AI930" s="91"/>
      <c r="AJ930" s="91"/>
      <c r="AK930" s="91"/>
      <c r="AL930" s="91"/>
      <c r="AM930" s="91"/>
      <c r="AN930" s="91"/>
      <c r="AO930" s="91"/>
      <c r="AP930" s="91"/>
      <c r="AQ930" s="91"/>
      <c r="AR930" s="91"/>
      <c r="AS930" s="91"/>
      <c r="AT930" s="91"/>
      <c r="AU930" s="91"/>
      <c r="AV930" s="91"/>
      <c r="AW930" s="91"/>
      <c r="AX930" s="91"/>
      <c r="AY930" s="91"/>
    </row>
    <row r="931">
      <c r="A931" s="91"/>
      <c r="B931" s="91"/>
      <c r="C931" s="91"/>
      <c r="D931" s="91"/>
      <c r="E931" s="91"/>
      <c r="F931" s="91"/>
      <c r="G931" s="91"/>
      <c r="H931" s="93"/>
      <c r="I931" s="91"/>
      <c r="J931" s="91"/>
      <c r="K931" s="91"/>
      <c r="L931" s="91"/>
      <c r="M931" s="91"/>
      <c r="N931" s="91"/>
      <c r="O931" s="91"/>
      <c r="P931" s="91"/>
      <c r="Q931" s="91"/>
      <c r="R931" s="91"/>
      <c r="S931" s="91"/>
      <c r="T931" s="91"/>
      <c r="U931" s="91"/>
      <c r="V931" s="91"/>
      <c r="W931" s="91"/>
      <c r="X931" s="91"/>
      <c r="Y931" s="91"/>
      <c r="Z931" s="93"/>
      <c r="AA931" s="91"/>
      <c r="AB931" s="91"/>
      <c r="AC931" s="91"/>
      <c r="AD931" s="91"/>
      <c r="AE931" s="91"/>
      <c r="AF931" s="128"/>
      <c r="AG931" s="93"/>
      <c r="AH931" s="91"/>
      <c r="AI931" s="91"/>
      <c r="AJ931" s="91"/>
      <c r="AK931" s="91"/>
      <c r="AL931" s="91"/>
      <c r="AM931" s="91"/>
      <c r="AN931" s="91"/>
      <c r="AO931" s="91"/>
      <c r="AP931" s="91"/>
      <c r="AQ931" s="91"/>
      <c r="AR931" s="91"/>
      <c r="AS931" s="91"/>
      <c r="AT931" s="91"/>
      <c r="AU931" s="91"/>
      <c r="AV931" s="91"/>
      <c r="AW931" s="91"/>
      <c r="AX931" s="91"/>
      <c r="AY931" s="91"/>
    </row>
    <row r="932">
      <c r="A932" s="91"/>
      <c r="B932" s="91"/>
      <c r="C932" s="91"/>
      <c r="D932" s="91"/>
      <c r="E932" s="91"/>
      <c r="F932" s="91"/>
      <c r="G932" s="91"/>
      <c r="H932" s="93"/>
      <c r="I932" s="91"/>
      <c r="J932" s="91"/>
      <c r="K932" s="91"/>
      <c r="L932" s="91"/>
      <c r="M932" s="91"/>
      <c r="N932" s="91"/>
      <c r="O932" s="91"/>
      <c r="P932" s="91"/>
      <c r="Q932" s="91"/>
      <c r="R932" s="91"/>
      <c r="S932" s="91"/>
      <c r="T932" s="91"/>
      <c r="U932" s="91"/>
      <c r="V932" s="91"/>
      <c r="W932" s="91"/>
      <c r="X932" s="91"/>
      <c r="Y932" s="91"/>
      <c r="Z932" s="93"/>
      <c r="AA932" s="91"/>
      <c r="AB932" s="91"/>
      <c r="AC932" s="91"/>
      <c r="AD932" s="91"/>
      <c r="AE932" s="91"/>
      <c r="AF932" s="128"/>
      <c r="AG932" s="93"/>
      <c r="AH932" s="91"/>
      <c r="AI932" s="91"/>
      <c r="AJ932" s="91"/>
      <c r="AK932" s="91"/>
      <c r="AL932" s="91"/>
      <c r="AM932" s="91"/>
      <c r="AN932" s="91"/>
      <c r="AO932" s="91"/>
      <c r="AP932" s="91"/>
      <c r="AQ932" s="91"/>
      <c r="AR932" s="91"/>
      <c r="AS932" s="91"/>
      <c r="AT932" s="91"/>
      <c r="AU932" s="91"/>
      <c r="AV932" s="91"/>
      <c r="AW932" s="91"/>
      <c r="AX932" s="91"/>
      <c r="AY932" s="91"/>
    </row>
    <row r="933">
      <c r="A933" s="91"/>
      <c r="B933" s="91"/>
      <c r="C933" s="91"/>
      <c r="D933" s="91"/>
      <c r="E933" s="91"/>
      <c r="F933" s="91"/>
      <c r="G933" s="91"/>
      <c r="H933" s="93"/>
      <c r="I933" s="91"/>
      <c r="J933" s="91"/>
      <c r="K933" s="91"/>
      <c r="L933" s="91"/>
      <c r="M933" s="91"/>
      <c r="N933" s="91"/>
      <c r="O933" s="91"/>
      <c r="P933" s="91"/>
      <c r="Q933" s="91"/>
      <c r="R933" s="91"/>
      <c r="S933" s="91"/>
      <c r="T933" s="91"/>
      <c r="U933" s="91"/>
      <c r="V933" s="91"/>
      <c r="W933" s="91"/>
      <c r="X933" s="91"/>
      <c r="Y933" s="91"/>
      <c r="Z933" s="93"/>
      <c r="AA933" s="91"/>
      <c r="AB933" s="91"/>
      <c r="AC933" s="91"/>
      <c r="AD933" s="91"/>
      <c r="AE933" s="91"/>
      <c r="AF933" s="128"/>
      <c r="AG933" s="93"/>
      <c r="AH933" s="91"/>
      <c r="AI933" s="91"/>
      <c r="AJ933" s="91"/>
      <c r="AK933" s="91"/>
      <c r="AL933" s="91"/>
      <c r="AM933" s="91"/>
      <c r="AN933" s="91"/>
      <c r="AO933" s="91"/>
      <c r="AP933" s="91"/>
      <c r="AQ933" s="91"/>
      <c r="AR933" s="91"/>
      <c r="AS933" s="91"/>
      <c r="AT933" s="91"/>
      <c r="AU933" s="91"/>
      <c r="AV933" s="91"/>
      <c r="AW933" s="91"/>
      <c r="AX933" s="91"/>
      <c r="AY933" s="91"/>
    </row>
    <row r="934">
      <c r="A934" s="91"/>
      <c r="B934" s="91"/>
      <c r="C934" s="91"/>
      <c r="D934" s="91"/>
      <c r="E934" s="91"/>
      <c r="F934" s="91"/>
      <c r="G934" s="91"/>
      <c r="H934" s="93"/>
      <c r="I934" s="91"/>
      <c r="J934" s="91"/>
      <c r="K934" s="91"/>
      <c r="L934" s="91"/>
      <c r="M934" s="91"/>
      <c r="N934" s="91"/>
      <c r="O934" s="91"/>
      <c r="P934" s="91"/>
      <c r="Q934" s="91"/>
      <c r="R934" s="91"/>
      <c r="S934" s="91"/>
      <c r="T934" s="91"/>
      <c r="U934" s="91"/>
      <c r="V934" s="91"/>
      <c r="W934" s="91"/>
      <c r="X934" s="91"/>
      <c r="Y934" s="91"/>
      <c r="Z934" s="93"/>
      <c r="AA934" s="91"/>
      <c r="AB934" s="91"/>
      <c r="AC934" s="91"/>
      <c r="AD934" s="91"/>
      <c r="AE934" s="91"/>
      <c r="AF934" s="128"/>
      <c r="AG934" s="93"/>
      <c r="AH934" s="91"/>
      <c r="AI934" s="91"/>
      <c r="AJ934" s="91"/>
      <c r="AK934" s="91"/>
      <c r="AL934" s="91"/>
      <c r="AM934" s="91"/>
      <c r="AN934" s="91"/>
      <c r="AO934" s="91"/>
      <c r="AP934" s="91"/>
      <c r="AQ934" s="91"/>
      <c r="AR934" s="91"/>
      <c r="AS934" s="91"/>
      <c r="AT934" s="91"/>
      <c r="AU934" s="91"/>
      <c r="AV934" s="91"/>
      <c r="AW934" s="91"/>
      <c r="AX934" s="91"/>
      <c r="AY934" s="91"/>
    </row>
    <row r="935">
      <c r="A935" s="91"/>
      <c r="B935" s="91"/>
      <c r="C935" s="91"/>
      <c r="D935" s="91"/>
      <c r="E935" s="91"/>
      <c r="F935" s="91"/>
      <c r="G935" s="91"/>
      <c r="H935" s="93"/>
      <c r="I935" s="91"/>
      <c r="J935" s="91"/>
      <c r="K935" s="91"/>
      <c r="L935" s="91"/>
      <c r="M935" s="91"/>
      <c r="N935" s="91"/>
      <c r="O935" s="91"/>
      <c r="P935" s="91"/>
      <c r="Q935" s="91"/>
      <c r="R935" s="91"/>
      <c r="S935" s="91"/>
      <c r="T935" s="91"/>
      <c r="U935" s="91"/>
      <c r="V935" s="91"/>
      <c r="W935" s="91"/>
      <c r="X935" s="91"/>
      <c r="Y935" s="91"/>
      <c r="Z935" s="93"/>
      <c r="AA935" s="91"/>
      <c r="AB935" s="91"/>
      <c r="AC935" s="91"/>
      <c r="AD935" s="91"/>
      <c r="AE935" s="91"/>
      <c r="AF935" s="128"/>
      <c r="AG935" s="93"/>
      <c r="AH935" s="91"/>
      <c r="AI935" s="91"/>
      <c r="AJ935" s="91"/>
      <c r="AK935" s="91"/>
      <c r="AL935" s="91"/>
      <c r="AM935" s="91"/>
      <c r="AN935" s="91"/>
      <c r="AO935" s="91"/>
      <c r="AP935" s="91"/>
      <c r="AQ935" s="91"/>
      <c r="AR935" s="91"/>
      <c r="AS935" s="91"/>
      <c r="AT935" s="91"/>
      <c r="AU935" s="91"/>
      <c r="AV935" s="91"/>
      <c r="AW935" s="91"/>
      <c r="AX935" s="91"/>
      <c r="AY935" s="91"/>
    </row>
    <row r="936">
      <c r="A936" s="91"/>
      <c r="B936" s="91"/>
      <c r="C936" s="91"/>
      <c r="D936" s="91"/>
      <c r="E936" s="91"/>
      <c r="F936" s="91"/>
      <c r="G936" s="91"/>
      <c r="H936" s="93"/>
      <c r="I936" s="91"/>
      <c r="J936" s="91"/>
      <c r="K936" s="91"/>
      <c r="L936" s="91"/>
      <c r="M936" s="91"/>
      <c r="N936" s="91"/>
      <c r="O936" s="91"/>
      <c r="P936" s="91"/>
      <c r="Q936" s="91"/>
      <c r="R936" s="91"/>
      <c r="S936" s="91"/>
      <c r="T936" s="91"/>
      <c r="U936" s="91"/>
      <c r="V936" s="91"/>
      <c r="W936" s="91"/>
      <c r="X936" s="91"/>
      <c r="Y936" s="91"/>
      <c r="Z936" s="93"/>
      <c r="AA936" s="91"/>
      <c r="AB936" s="91"/>
      <c r="AC936" s="91"/>
      <c r="AD936" s="91"/>
      <c r="AE936" s="91"/>
      <c r="AF936" s="128"/>
      <c r="AG936" s="93"/>
      <c r="AH936" s="91"/>
      <c r="AI936" s="91"/>
      <c r="AJ936" s="91"/>
      <c r="AK936" s="91"/>
      <c r="AL936" s="91"/>
      <c r="AM936" s="91"/>
      <c r="AN936" s="91"/>
      <c r="AO936" s="91"/>
      <c r="AP936" s="91"/>
      <c r="AQ936" s="91"/>
      <c r="AR936" s="91"/>
      <c r="AS936" s="91"/>
      <c r="AT936" s="91"/>
      <c r="AU936" s="91"/>
      <c r="AV936" s="91"/>
      <c r="AW936" s="91"/>
      <c r="AX936" s="91"/>
      <c r="AY936" s="91"/>
    </row>
    <row r="937">
      <c r="A937" s="91"/>
      <c r="B937" s="91"/>
      <c r="C937" s="91"/>
      <c r="D937" s="91"/>
      <c r="E937" s="91"/>
      <c r="F937" s="91"/>
      <c r="G937" s="91"/>
      <c r="H937" s="93"/>
      <c r="I937" s="91"/>
      <c r="J937" s="91"/>
      <c r="K937" s="91"/>
      <c r="L937" s="91"/>
      <c r="M937" s="91"/>
      <c r="N937" s="91"/>
      <c r="O937" s="91"/>
      <c r="P937" s="91"/>
      <c r="Q937" s="91"/>
      <c r="R937" s="91"/>
      <c r="S937" s="91"/>
      <c r="T937" s="91"/>
      <c r="U937" s="91"/>
      <c r="V937" s="91"/>
      <c r="W937" s="91"/>
      <c r="X937" s="91"/>
      <c r="Y937" s="91"/>
      <c r="Z937" s="93"/>
      <c r="AA937" s="91"/>
      <c r="AB937" s="91"/>
      <c r="AC937" s="91"/>
      <c r="AD937" s="91"/>
      <c r="AE937" s="91"/>
      <c r="AF937" s="128"/>
      <c r="AG937" s="93"/>
      <c r="AH937" s="91"/>
      <c r="AI937" s="91"/>
      <c r="AJ937" s="91"/>
      <c r="AK937" s="91"/>
      <c r="AL937" s="91"/>
      <c r="AM937" s="91"/>
      <c r="AN937" s="91"/>
      <c r="AO937" s="91"/>
      <c r="AP937" s="91"/>
      <c r="AQ937" s="91"/>
      <c r="AR937" s="91"/>
      <c r="AS937" s="91"/>
      <c r="AT937" s="91"/>
      <c r="AU937" s="91"/>
      <c r="AV937" s="91"/>
      <c r="AW937" s="91"/>
      <c r="AX937" s="91"/>
      <c r="AY937" s="91"/>
    </row>
    <row r="938">
      <c r="A938" s="91"/>
      <c r="B938" s="91"/>
      <c r="C938" s="91"/>
      <c r="D938" s="91"/>
      <c r="E938" s="91"/>
      <c r="F938" s="91"/>
      <c r="G938" s="91"/>
      <c r="H938" s="93"/>
      <c r="I938" s="91"/>
      <c r="J938" s="91"/>
      <c r="K938" s="91"/>
      <c r="L938" s="91"/>
      <c r="M938" s="91"/>
      <c r="N938" s="91"/>
      <c r="O938" s="91"/>
      <c r="P938" s="91"/>
      <c r="Q938" s="91"/>
      <c r="R938" s="91"/>
      <c r="S938" s="91"/>
      <c r="T938" s="91"/>
      <c r="U938" s="91"/>
      <c r="V938" s="91"/>
      <c r="W938" s="91"/>
      <c r="X938" s="91"/>
      <c r="Y938" s="91"/>
      <c r="Z938" s="93"/>
      <c r="AA938" s="91"/>
      <c r="AB938" s="91"/>
      <c r="AC938" s="91"/>
      <c r="AD938" s="91"/>
      <c r="AE938" s="91"/>
      <c r="AF938" s="128"/>
      <c r="AG938" s="93"/>
      <c r="AH938" s="91"/>
      <c r="AI938" s="91"/>
      <c r="AJ938" s="91"/>
      <c r="AK938" s="91"/>
      <c r="AL938" s="91"/>
      <c r="AM938" s="91"/>
      <c r="AN938" s="91"/>
      <c r="AO938" s="91"/>
      <c r="AP938" s="91"/>
      <c r="AQ938" s="91"/>
      <c r="AR938" s="91"/>
      <c r="AS938" s="91"/>
      <c r="AT938" s="91"/>
      <c r="AU938" s="91"/>
      <c r="AV938" s="91"/>
      <c r="AW938" s="91"/>
      <c r="AX938" s="91"/>
      <c r="AY938" s="91"/>
    </row>
    <row r="939">
      <c r="A939" s="91"/>
      <c r="B939" s="91"/>
      <c r="C939" s="91"/>
      <c r="D939" s="91"/>
      <c r="E939" s="91"/>
      <c r="F939" s="91"/>
      <c r="G939" s="91"/>
      <c r="H939" s="93"/>
      <c r="I939" s="91"/>
      <c r="J939" s="91"/>
      <c r="K939" s="91"/>
      <c r="L939" s="91"/>
      <c r="M939" s="91"/>
      <c r="N939" s="91"/>
      <c r="O939" s="91"/>
      <c r="P939" s="91"/>
      <c r="Q939" s="91"/>
      <c r="R939" s="91"/>
      <c r="S939" s="91"/>
      <c r="T939" s="91"/>
      <c r="U939" s="91"/>
      <c r="V939" s="91"/>
      <c r="W939" s="91"/>
      <c r="X939" s="91"/>
      <c r="Y939" s="91"/>
      <c r="Z939" s="93"/>
      <c r="AA939" s="91"/>
      <c r="AB939" s="91"/>
      <c r="AC939" s="91"/>
      <c r="AD939" s="91"/>
      <c r="AE939" s="91"/>
      <c r="AF939" s="128"/>
      <c r="AG939" s="93"/>
      <c r="AH939" s="91"/>
      <c r="AI939" s="91"/>
      <c r="AJ939" s="91"/>
      <c r="AK939" s="91"/>
      <c r="AL939" s="91"/>
      <c r="AM939" s="91"/>
      <c r="AN939" s="91"/>
      <c r="AO939" s="91"/>
      <c r="AP939" s="91"/>
      <c r="AQ939" s="91"/>
      <c r="AR939" s="91"/>
      <c r="AS939" s="91"/>
      <c r="AT939" s="91"/>
      <c r="AU939" s="91"/>
      <c r="AV939" s="91"/>
      <c r="AW939" s="91"/>
      <c r="AX939" s="91"/>
      <c r="AY939" s="91"/>
    </row>
    <row r="940">
      <c r="A940" s="91"/>
      <c r="B940" s="91"/>
      <c r="C940" s="91"/>
      <c r="D940" s="91"/>
      <c r="E940" s="91"/>
      <c r="F940" s="91"/>
      <c r="G940" s="91"/>
      <c r="H940" s="93"/>
      <c r="I940" s="91"/>
      <c r="J940" s="91"/>
      <c r="K940" s="91"/>
      <c r="L940" s="91"/>
      <c r="M940" s="91"/>
      <c r="N940" s="91"/>
      <c r="O940" s="91"/>
      <c r="P940" s="91"/>
      <c r="Q940" s="91"/>
      <c r="R940" s="91"/>
      <c r="S940" s="91"/>
      <c r="T940" s="91"/>
      <c r="U940" s="91"/>
      <c r="V940" s="91"/>
      <c r="W940" s="91"/>
      <c r="X940" s="91"/>
      <c r="Y940" s="91"/>
      <c r="Z940" s="93"/>
      <c r="AA940" s="91"/>
      <c r="AB940" s="91"/>
      <c r="AC940" s="91"/>
      <c r="AD940" s="91"/>
      <c r="AE940" s="91"/>
      <c r="AF940" s="128"/>
      <c r="AG940" s="93"/>
      <c r="AH940" s="91"/>
      <c r="AI940" s="91"/>
      <c r="AJ940" s="91"/>
      <c r="AK940" s="91"/>
      <c r="AL940" s="91"/>
      <c r="AM940" s="91"/>
      <c r="AN940" s="91"/>
      <c r="AO940" s="91"/>
      <c r="AP940" s="91"/>
      <c r="AQ940" s="91"/>
      <c r="AR940" s="91"/>
      <c r="AS940" s="91"/>
      <c r="AT940" s="91"/>
      <c r="AU940" s="91"/>
      <c r="AV940" s="91"/>
      <c r="AW940" s="91"/>
      <c r="AX940" s="91"/>
      <c r="AY940" s="91"/>
    </row>
    <row r="941">
      <c r="A941" s="91"/>
      <c r="B941" s="91"/>
      <c r="C941" s="91"/>
      <c r="D941" s="91"/>
      <c r="E941" s="91"/>
      <c r="F941" s="91"/>
      <c r="G941" s="91"/>
      <c r="H941" s="93"/>
      <c r="I941" s="91"/>
      <c r="J941" s="91"/>
      <c r="K941" s="91"/>
      <c r="L941" s="91"/>
      <c r="M941" s="91"/>
      <c r="N941" s="91"/>
      <c r="O941" s="91"/>
      <c r="P941" s="91"/>
      <c r="Q941" s="91"/>
      <c r="R941" s="91"/>
      <c r="S941" s="91"/>
      <c r="T941" s="91"/>
      <c r="U941" s="91"/>
      <c r="V941" s="91"/>
      <c r="W941" s="91"/>
      <c r="X941" s="91"/>
      <c r="Y941" s="91"/>
      <c r="Z941" s="93"/>
      <c r="AA941" s="91"/>
      <c r="AB941" s="91"/>
      <c r="AC941" s="91"/>
      <c r="AD941" s="91"/>
      <c r="AE941" s="91"/>
      <c r="AF941" s="128"/>
      <c r="AG941" s="93"/>
      <c r="AH941" s="91"/>
      <c r="AI941" s="91"/>
      <c r="AJ941" s="91"/>
      <c r="AK941" s="91"/>
      <c r="AL941" s="91"/>
      <c r="AM941" s="91"/>
      <c r="AN941" s="91"/>
      <c r="AO941" s="91"/>
      <c r="AP941" s="91"/>
      <c r="AQ941" s="91"/>
      <c r="AR941" s="91"/>
      <c r="AS941" s="91"/>
      <c r="AT941" s="91"/>
      <c r="AU941" s="91"/>
      <c r="AV941" s="91"/>
      <c r="AW941" s="91"/>
      <c r="AX941" s="91"/>
      <c r="AY941" s="91"/>
    </row>
    <row r="942">
      <c r="A942" s="91"/>
      <c r="B942" s="91"/>
      <c r="C942" s="91"/>
      <c r="D942" s="91"/>
      <c r="E942" s="91"/>
      <c r="F942" s="91"/>
      <c r="G942" s="91"/>
      <c r="H942" s="93"/>
      <c r="I942" s="91"/>
      <c r="J942" s="91"/>
      <c r="K942" s="91"/>
      <c r="L942" s="91"/>
      <c r="M942" s="91"/>
      <c r="N942" s="91"/>
      <c r="O942" s="91"/>
      <c r="P942" s="91"/>
      <c r="Q942" s="91"/>
      <c r="R942" s="91"/>
      <c r="S942" s="91"/>
      <c r="T942" s="91"/>
      <c r="U942" s="91"/>
      <c r="V942" s="91"/>
      <c r="W942" s="91"/>
      <c r="X942" s="91"/>
      <c r="Y942" s="91"/>
      <c r="Z942" s="93"/>
      <c r="AA942" s="91"/>
      <c r="AB942" s="91"/>
      <c r="AC942" s="91"/>
      <c r="AD942" s="91"/>
      <c r="AE942" s="91"/>
      <c r="AF942" s="128"/>
      <c r="AG942" s="93"/>
      <c r="AH942" s="91"/>
      <c r="AI942" s="91"/>
      <c r="AJ942" s="91"/>
      <c r="AK942" s="91"/>
      <c r="AL942" s="91"/>
      <c r="AM942" s="91"/>
      <c r="AN942" s="91"/>
      <c r="AO942" s="91"/>
      <c r="AP942" s="91"/>
      <c r="AQ942" s="91"/>
      <c r="AR942" s="91"/>
      <c r="AS942" s="91"/>
      <c r="AT942" s="91"/>
      <c r="AU942" s="91"/>
      <c r="AV942" s="91"/>
      <c r="AW942" s="91"/>
      <c r="AX942" s="91"/>
      <c r="AY942" s="91"/>
    </row>
    <row r="943">
      <c r="A943" s="91"/>
      <c r="B943" s="91"/>
      <c r="C943" s="91"/>
      <c r="D943" s="91"/>
      <c r="E943" s="91"/>
      <c r="F943" s="91"/>
      <c r="G943" s="91"/>
      <c r="H943" s="93"/>
      <c r="I943" s="91"/>
      <c r="J943" s="91"/>
      <c r="K943" s="91"/>
      <c r="L943" s="91"/>
      <c r="M943" s="91"/>
      <c r="N943" s="91"/>
      <c r="O943" s="91"/>
      <c r="P943" s="91"/>
      <c r="Q943" s="91"/>
      <c r="R943" s="91"/>
      <c r="S943" s="91"/>
      <c r="T943" s="91"/>
      <c r="U943" s="91"/>
      <c r="V943" s="91"/>
      <c r="W943" s="91"/>
      <c r="X943" s="91"/>
      <c r="Y943" s="91"/>
      <c r="Z943" s="93"/>
      <c r="AA943" s="91"/>
      <c r="AB943" s="91"/>
      <c r="AC943" s="91"/>
      <c r="AD943" s="91"/>
      <c r="AE943" s="91"/>
      <c r="AF943" s="128"/>
      <c r="AG943" s="93"/>
      <c r="AH943" s="91"/>
      <c r="AI943" s="91"/>
      <c r="AJ943" s="91"/>
      <c r="AK943" s="91"/>
      <c r="AL943" s="91"/>
      <c r="AM943" s="91"/>
      <c r="AN943" s="91"/>
      <c r="AO943" s="91"/>
      <c r="AP943" s="91"/>
      <c r="AQ943" s="91"/>
      <c r="AR943" s="91"/>
      <c r="AS943" s="91"/>
      <c r="AT943" s="91"/>
      <c r="AU943" s="91"/>
      <c r="AV943" s="91"/>
      <c r="AW943" s="91"/>
      <c r="AX943" s="91"/>
      <c r="AY943" s="91"/>
    </row>
    <row r="944">
      <c r="A944" s="91"/>
      <c r="B944" s="91"/>
      <c r="C944" s="91"/>
      <c r="D944" s="91"/>
      <c r="E944" s="91"/>
      <c r="F944" s="91"/>
      <c r="G944" s="91"/>
      <c r="H944" s="93"/>
      <c r="I944" s="91"/>
      <c r="J944" s="91"/>
      <c r="K944" s="91"/>
      <c r="L944" s="91"/>
      <c r="M944" s="91"/>
      <c r="N944" s="91"/>
      <c r="O944" s="91"/>
      <c r="P944" s="91"/>
      <c r="Q944" s="91"/>
      <c r="R944" s="91"/>
      <c r="S944" s="91"/>
      <c r="T944" s="91"/>
      <c r="U944" s="91"/>
      <c r="V944" s="91"/>
      <c r="W944" s="91"/>
      <c r="X944" s="91"/>
      <c r="Y944" s="91"/>
      <c r="Z944" s="93"/>
      <c r="AA944" s="91"/>
      <c r="AB944" s="91"/>
      <c r="AC944" s="91"/>
      <c r="AD944" s="91"/>
      <c r="AE944" s="91"/>
      <c r="AF944" s="128"/>
      <c r="AG944" s="93"/>
      <c r="AH944" s="91"/>
      <c r="AI944" s="91"/>
      <c r="AJ944" s="91"/>
      <c r="AK944" s="91"/>
      <c r="AL944" s="91"/>
      <c r="AM944" s="91"/>
      <c r="AN944" s="91"/>
      <c r="AO944" s="91"/>
      <c r="AP944" s="91"/>
      <c r="AQ944" s="91"/>
      <c r="AR944" s="91"/>
      <c r="AS944" s="91"/>
      <c r="AT944" s="91"/>
      <c r="AU944" s="91"/>
      <c r="AV944" s="91"/>
      <c r="AW944" s="91"/>
      <c r="AX944" s="91"/>
      <c r="AY944" s="91"/>
    </row>
    <row r="945">
      <c r="A945" s="91"/>
      <c r="B945" s="91"/>
      <c r="C945" s="91"/>
      <c r="D945" s="91"/>
      <c r="E945" s="91"/>
      <c r="F945" s="91"/>
      <c r="G945" s="91"/>
      <c r="H945" s="93"/>
      <c r="I945" s="91"/>
      <c r="J945" s="91"/>
      <c r="K945" s="91"/>
      <c r="L945" s="91"/>
      <c r="M945" s="91"/>
      <c r="N945" s="91"/>
      <c r="O945" s="91"/>
      <c r="P945" s="91"/>
      <c r="Q945" s="91"/>
      <c r="R945" s="91"/>
      <c r="S945" s="91"/>
      <c r="T945" s="91"/>
      <c r="U945" s="91"/>
      <c r="V945" s="91"/>
      <c r="W945" s="91"/>
      <c r="X945" s="91"/>
      <c r="Y945" s="91"/>
      <c r="Z945" s="93"/>
      <c r="AA945" s="91"/>
      <c r="AB945" s="91"/>
      <c r="AC945" s="91"/>
      <c r="AD945" s="91"/>
      <c r="AE945" s="91"/>
      <c r="AF945" s="128"/>
      <c r="AG945" s="93"/>
      <c r="AH945" s="91"/>
      <c r="AI945" s="91"/>
      <c r="AJ945" s="91"/>
      <c r="AK945" s="91"/>
      <c r="AL945" s="91"/>
      <c r="AM945" s="91"/>
      <c r="AN945" s="91"/>
      <c r="AO945" s="91"/>
      <c r="AP945" s="91"/>
      <c r="AQ945" s="91"/>
      <c r="AR945" s="91"/>
      <c r="AS945" s="91"/>
      <c r="AT945" s="91"/>
      <c r="AU945" s="91"/>
      <c r="AV945" s="91"/>
      <c r="AW945" s="91"/>
      <c r="AX945" s="91"/>
      <c r="AY945" s="91"/>
    </row>
    <row r="946">
      <c r="A946" s="91"/>
      <c r="B946" s="91"/>
      <c r="C946" s="91"/>
      <c r="D946" s="91"/>
      <c r="E946" s="91"/>
      <c r="F946" s="91"/>
      <c r="G946" s="91"/>
      <c r="H946" s="93"/>
      <c r="I946" s="91"/>
      <c r="J946" s="91"/>
      <c r="K946" s="91"/>
      <c r="L946" s="91"/>
      <c r="M946" s="91"/>
      <c r="N946" s="91"/>
      <c r="O946" s="91"/>
      <c r="P946" s="91"/>
      <c r="Q946" s="91"/>
      <c r="R946" s="91"/>
      <c r="S946" s="91"/>
      <c r="T946" s="91"/>
      <c r="U946" s="91"/>
      <c r="V946" s="91"/>
      <c r="W946" s="91"/>
      <c r="X946" s="91"/>
      <c r="Y946" s="91"/>
      <c r="Z946" s="93"/>
      <c r="AA946" s="91"/>
      <c r="AB946" s="91"/>
      <c r="AC946" s="91"/>
      <c r="AD946" s="91"/>
      <c r="AE946" s="91"/>
      <c r="AF946" s="128"/>
      <c r="AG946" s="93"/>
      <c r="AH946" s="91"/>
      <c r="AI946" s="91"/>
      <c r="AJ946" s="91"/>
      <c r="AK946" s="91"/>
      <c r="AL946" s="91"/>
      <c r="AM946" s="91"/>
      <c r="AN946" s="91"/>
      <c r="AO946" s="91"/>
      <c r="AP946" s="91"/>
      <c r="AQ946" s="91"/>
      <c r="AR946" s="91"/>
      <c r="AS946" s="91"/>
      <c r="AT946" s="91"/>
      <c r="AU946" s="91"/>
      <c r="AV946" s="91"/>
      <c r="AW946" s="91"/>
      <c r="AX946" s="91"/>
      <c r="AY946" s="91"/>
    </row>
    <row r="947">
      <c r="A947" s="91"/>
      <c r="B947" s="91"/>
      <c r="C947" s="91"/>
      <c r="D947" s="91"/>
      <c r="E947" s="91"/>
      <c r="F947" s="91"/>
      <c r="G947" s="91"/>
      <c r="H947" s="93"/>
      <c r="I947" s="91"/>
      <c r="J947" s="91"/>
      <c r="K947" s="91"/>
      <c r="L947" s="91"/>
      <c r="M947" s="91"/>
      <c r="N947" s="91"/>
      <c r="O947" s="91"/>
      <c r="P947" s="91"/>
      <c r="Q947" s="91"/>
      <c r="R947" s="91"/>
      <c r="S947" s="91"/>
      <c r="T947" s="91"/>
      <c r="U947" s="91"/>
      <c r="V947" s="91"/>
      <c r="W947" s="91"/>
      <c r="X947" s="91"/>
      <c r="Y947" s="91"/>
      <c r="Z947" s="93"/>
      <c r="AA947" s="91"/>
      <c r="AB947" s="91"/>
      <c r="AC947" s="91"/>
      <c r="AD947" s="91"/>
      <c r="AE947" s="91"/>
      <c r="AF947" s="128"/>
      <c r="AG947" s="93"/>
      <c r="AH947" s="91"/>
      <c r="AI947" s="91"/>
      <c r="AJ947" s="91"/>
      <c r="AK947" s="91"/>
      <c r="AL947" s="91"/>
      <c r="AM947" s="91"/>
      <c r="AN947" s="91"/>
      <c r="AO947" s="91"/>
      <c r="AP947" s="91"/>
      <c r="AQ947" s="91"/>
      <c r="AR947" s="91"/>
      <c r="AS947" s="91"/>
      <c r="AT947" s="91"/>
      <c r="AU947" s="91"/>
      <c r="AV947" s="91"/>
      <c r="AW947" s="91"/>
      <c r="AX947" s="91"/>
      <c r="AY947" s="91"/>
    </row>
    <row r="948">
      <c r="A948" s="91"/>
      <c r="B948" s="91"/>
      <c r="C948" s="91"/>
      <c r="D948" s="91"/>
      <c r="E948" s="91"/>
      <c r="F948" s="91"/>
      <c r="G948" s="91"/>
      <c r="H948" s="93"/>
      <c r="I948" s="91"/>
      <c r="J948" s="91"/>
      <c r="K948" s="91"/>
      <c r="L948" s="91"/>
      <c r="M948" s="91"/>
      <c r="N948" s="91"/>
      <c r="O948" s="91"/>
      <c r="P948" s="91"/>
      <c r="Q948" s="91"/>
      <c r="R948" s="91"/>
      <c r="S948" s="91"/>
      <c r="T948" s="91"/>
      <c r="U948" s="91"/>
      <c r="V948" s="91"/>
      <c r="W948" s="91"/>
      <c r="X948" s="91"/>
      <c r="Y948" s="91"/>
      <c r="Z948" s="93"/>
      <c r="AA948" s="91"/>
      <c r="AB948" s="91"/>
      <c r="AC948" s="91"/>
      <c r="AD948" s="91"/>
      <c r="AE948" s="91"/>
      <c r="AF948" s="128"/>
      <c r="AG948" s="93"/>
      <c r="AH948" s="91"/>
      <c r="AI948" s="91"/>
      <c r="AJ948" s="91"/>
      <c r="AK948" s="91"/>
      <c r="AL948" s="91"/>
      <c r="AM948" s="91"/>
      <c r="AN948" s="91"/>
      <c r="AO948" s="91"/>
      <c r="AP948" s="91"/>
      <c r="AQ948" s="91"/>
      <c r="AR948" s="91"/>
      <c r="AS948" s="91"/>
      <c r="AT948" s="91"/>
      <c r="AU948" s="91"/>
      <c r="AV948" s="91"/>
      <c r="AW948" s="91"/>
      <c r="AX948" s="91"/>
      <c r="AY948" s="91"/>
    </row>
    <row r="949">
      <c r="A949" s="91"/>
      <c r="B949" s="91"/>
      <c r="C949" s="91"/>
      <c r="D949" s="91"/>
      <c r="E949" s="91"/>
      <c r="F949" s="91"/>
      <c r="G949" s="91"/>
      <c r="H949" s="93"/>
      <c r="I949" s="91"/>
      <c r="J949" s="91"/>
      <c r="K949" s="91"/>
      <c r="L949" s="91"/>
      <c r="M949" s="91"/>
      <c r="N949" s="91"/>
      <c r="O949" s="91"/>
      <c r="P949" s="91"/>
      <c r="Q949" s="91"/>
      <c r="R949" s="91"/>
      <c r="S949" s="91"/>
      <c r="T949" s="91"/>
      <c r="U949" s="91"/>
      <c r="V949" s="91"/>
      <c r="W949" s="91"/>
      <c r="X949" s="91"/>
      <c r="Y949" s="91"/>
      <c r="Z949" s="93"/>
      <c r="AA949" s="91"/>
      <c r="AB949" s="91"/>
      <c r="AC949" s="91"/>
      <c r="AD949" s="91"/>
      <c r="AE949" s="91"/>
      <c r="AF949" s="128"/>
      <c r="AG949" s="93"/>
      <c r="AH949" s="91"/>
      <c r="AI949" s="91"/>
      <c r="AJ949" s="91"/>
      <c r="AK949" s="91"/>
      <c r="AL949" s="91"/>
      <c r="AM949" s="91"/>
      <c r="AN949" s="91"/>
      <c r="AO949" s="91"/>
      <c r="AP949" s="91"/>
      <c r="AQ949" s="91"/>
      <c r="AR949" s="91"/>
      <c r="AS949" s="91"/>
      <c r="AT949" s="91"/>
      <c r="AU949" s="91"/>
      <c r="AV949" s="91"/>
      <c r="AW949" s="91"/>
      <c r="AX949" s="91"/>
      <c r="AY949" s="91"/>
    </row>
    <row r="950">
      <c r="A950" s="91"/>
      <c r="B950" s="91"/>
      <c r="C950" s="91"/>
      <c r="D950" s="91"/>
      <c r="E950" s="91"/>
      <c r="F950" s="91"/>
      <c r="G950" s="91"/>
      <c r="H950" s="93"/>
      <c r="I950" s="91"/>
      <c r="J950" s="91"/>
      <c r="K950" s="91"/>
      <c r="L950" s="91"/>
      <c r="M950" s="91"/>
      <c r="N950" s="91"/>
      <c r="O950" s="91"/>
      <c r="P950" s="91"/>
      <c r="Q950" s="91"/>
      <c r="R950" s="91"/>
      <c r="S950" s="91"/>
      <c r="T950" s="91"/>
      <c r="U950" s="91"/>
      <c r="V950" s="91"/>
      <c r="W950" s="91"/>
      <c r="X950" s="91"/>
      <c r="Y950" s="91"/>
      <c r="Z950" s="93"/>
      <c r="AA950" s="91"/>
      <c r="AB950" s="91"/>
      <c r="AC950" s="91"/>
      <c r="AD950" s="91"/>
      <c r="AE950" s="91"/>
      <c r="AF950" s="128"/>
      <c r="AG950" s="93"/>
      <c r="AH950" s="91"/>
      <c r="AI950" s="91"/>
      <c r="AJ950" s="91"/>
      <c r="AK950" s="91"/>
      <c r="AL950" s="91"/>
      <c r="AM950" s="91"/>
      <c r="AN950" s="91"/>
      <c r="AO950" s="91"/>
      <c r="AP950" s="91"/>
      <c r="AQ950" s="91"/>
      <c r="AR950" s="91"/>
      <c r="AS950" s="91"/>
      <c r="AT950" s="91"/>
      <c r="AU950" s="91"/>
      <c r="AV950" s="91"/>
      <c r="AW950" s="91"/>
      <c r="AX950" s="91"/>
      <c r="AY950" s="91"/>
    </row>
    <row r="951">
      <c r="A951" s="91"/>
      <c r="B951" s="91"/>
      <c r="C951" s="91"/>
      <c r="D951" s="91"/>
      <c r="E951" s="91"/>
      <c r="F951" s="91"/>
      <c r="G951" s="91"/>
      <c r="H951" s="93"/>
      <c r="I951" s="91"/>
      <c r="J951" s="91"/>
      <c r="K951" s="91"/>
      <c r="L951" s="91"/>
      <c r="M951" s="91"/>
      <c r="N951" s="91"/>
      <c r="O951" s="91"/>
      <c r="P951" s="91"/>
      <c r="Q951" s="91"/>
      <c r="R951" s="91"/>
      <c r="S951" s="91"/>
      <c r="T951" s="91"/>
      <c r="U951" s="91"/>
      <c r="V951" s="91"/>
      <c r="W951" s="91"/>
      <c r="X951" s="91"/>
      <c r="Y951" s="91"/>
      <c r="Z951" s="93"/>
      <c r="AA951" s="91"/>
      <c r="AB951" s="91"/>
      <c r="AC951" s="91"/>
      <c r="AD951" s="91"/>
      <c r="AE951" s="91"/>
      <c r="AF951" s="128"/>
      <c r="AG951" s="93"/>
      <c r="AH951" s="91"/>
      <c r="AI951" s="91"/>
      <c r="AJ951" s="91"/>
      <c r="AK951" s="91"/>
      <c r="AL951" s="91"/>
      <c r="AM951" s="91"/>
      <c r="AN951" s="91"/>
      <c r="AO951" s="91"/>
      <c r="AP951" s="91"/>
      <c r="AQ951" s="91"/>
      <c r="AR951" s="91"/>
      <c r="AS951" s="91"/>
      <c r="AT951" s="91"/>
      <c r="AU951" s="91"/>
      <c r="AV951" s="91"/>
      <c r="AW951" s="91"/>
      <c r="AX951" s="91"/>
      <c r="AY951" s="91"/>
    </row>
    <row r="952">
      <c r="A952" s="91"/>
      <c r="B952" s="91"/>
      <c r="C952" s="91"/>
      <c r="D952" s="91"/>
      <c r="E952" s="91"/>
      <c r="F952" s="91"/>
      <c r="G952" s="91"/>
      <c r="H952" s="93"/>
      <c r="I952" s="91"/>
      <c r="J952" s="91"/>
      <c r="K952" s="91"/>
      <c r="L952" s="91"/>
      <c r="M952" s="91"/>
      <c r="N952" s="91"/>
      <c r="O952" s="91"/>
      <c r="P952" s="91"/>
      <c r="Q952" s="91"/>
      <c r="R952" s="91"/>
      <c r="S952" s="91"/>
      <c r="T952" s="91"/>
      <c r="U952" s="91"/>
      <c r="V952" s="91"/>
      <c r="W952" s="91"/>
      <c r="X952" s="91"/>
      <c r="Y952" s="91"/>
      <c r="Z952" s="93"/>
      <c r="AA952" s="91"/>
      <c r="AB952" s="91"/>
      <c r="AC952" s="91"/>
      <c r="AD952" s="91"/>
      <c r="AE952" s="91"/>
      <c r="AF952" s="128"/>
      <c r="AG952" s="93"/>
      <c r="AH952" s="91"/>
      <c r="AI952" s="91"/>
      <c r="AJ952" s="91"/>
      <c r="AK952" s="91"/>
      <c r="AL952" s="91"/>
      <c r="AM952" s="91"/>
      <c r="AN952" s="91"/>
      <c r="AO952" s="91"/>
      <c r="AP952" s="91"/>
      <c r="AQ952" s="91"/>
      <c r="AR952" s="91"/>
      <c r="AS952" s="91"/>
      <c r="AT952" s="91"/>
      <c r="AU952" s="91"/>
      <c r="AV952" s="91"/>
      <c r="AW952" s="91"/>
      <c r="AX952" s="91"/>
      <c r="AY952" s="91"/>
    </row>
    <row r="953">
      <c r="A953" s="91"/>
      <c r="B953" s="91"/>
      <c r="C953" s="91"/>
      <c r="D953" s="91"/>
      <c r="E953" s="91"/>
      <c r="F953" s="91"/>
      <c r="G953" s="91"/>
      <c r="H953" s="93"/>
      <c r="I953" s="91"/>
      <c r="J953" s="91"/>
      <c r="K953" s="91"/>
      <c r="L953" s="91"/>
      <c r="M953" s="91"/>
      <c r="N953" s="91"/>
      <c r="O953" s="91"/>
      <c r="P953" s="91"/>
      <c r="Q953" s="91"/>
      <c r="R953" s="91"/>
      <c r="S953" s="91"/>
      <c r="T953" s="91"/>
      <c r="U953" s="91"/>
      <c r="V953" s="91"/>
      <c r="W953" s="91"/>
      <c r="X953" s="91"/>
      <c r="Y953" s="91"/>
      <c r="Z953" s="93"/>
      <c r="AA953" s="91"/>
      <c r="AB953" s="91"/>
      <c r="AC953" s="91"/>
      <c r="AD953" s="91"/>
      <c r="AE953" s="91"/>
      <c r="AF953" s="128"/>
      <c r="AG953" s="93"/>
      <c r="AH953" s="91"/>
      <c r="AI953" s="91"/>
      <c r="AJ953" s="91"/>
      <c r="AK953" s="91"/>
      <c r="AL953" s="91"/>
      <c r="AM953" s="91"/>
      <c r="AN953" s="91"/>
      <c r="AO953" s="91"/>
      <c r="AP953" s="91"/>
      <c r="AQ953" s="91"/>
      <c r="AR953" s="91"/>
      <c r="AS953" s="91"/>
      <c r="AT953" s="91"/>
      <c r="AU953" s="91"/>
      <c r="AV953" s="91"/>
      <c r="AW953" s="91"/>
      <c r="AX953" s="91"/>
      <c r="AY953" s="91"/>
    </row>
    <row r="954">
      <c r="A954" s="91"/>
      <c r="B954" s="91"/>
      <c r="C954" s="91"/>
      <c r="D954" s="91"/>
      <c r="E954" s="91"/>
      <c r="F954" s="91"/>
      <c r="G954" s="91"/>
      <c r="H954" s="93"/>
      <c r="I954" s="91"/>
      <c r="J954" s="91"/>
      <c r="K954" s="91"/>
      <c r="L954" s="91"/>
      <c r="M954" s="91"/>
      <c r="N954" s="91"/>
      <c r="O954" s="91"/>
      <c r="P954" s="91"/>
      <c r="Q954" s="91"/>
      <c r="R954" s="91"/>
      <c r="S954" s="91"/>
      <c r="T954" s="91"/>
      <c r="U954" s="91"/>
      <c r="V954" s="91"/>
      <c r="W954" s="91"/>
      <c r="X954" s="91"/>
      <c r="Y954" s="91"/>
      <c r="Z954" s="93"/>
      <c r="AA954" s="91"/>
      <c r="AB954" s="91"/>
      <c r="AC954" s="91"/>
      <c r="AD954" s="91"/>
      <c r="AE954" s="91"/>
      <c r="AF954" s="128"/>
      <c r="AG954" s="93"/>
      <c r="AH954" s="91"/>
      <c r="AI954" s="91"/>
      <c r="AJ954" s="91"/>
      <c r="AK954" s="91"/>
      <c r="AL954" s="91"/>
      <c r="AM954" s="91"/>
      <c r="AN954" s="91"/>
      <c r="AO954" s="91"/>
      <c r="AP954" s="91"/>
      <c r="AQ954" s="91"/>
      <c r="AR954" s="91"/>
      <c r="AS954" s="91"/>
      <c r="AT954" s="91"/>
      <c r="AU954" s="91"/>
      <c r="AV954" s="91"/>
      <c r="AW954" s="91"/>
      <c r="AX954" s="91"/>
      <c r="AY954" s="91"/>
    </row>
    <row r="955">
      <c r="A955" s="91"/>
      <c r="B955" s="91"/>
      <c r="C955" s="91"/>
      <c r="D955" s="91"/>
      <c r="E955" s="91"/>
      <c r="F955" s="91"/>
      <c r="G955" s="91"/>
      <c r="H955" s="93"/>
      <c r="I955" s="91"/>
      <c r="J955" s="91"/>
      <c r="K955" s="91"/>
      <c r="L955" s="91"/>
      <c r="M955" s="91"/>
      <c r="N955" s="91"/>
      <c r="O955" s="91"/>
      <c r="P955" s="91"/>
      <c r="Q955" s="91"/>
      <c r="R955" s="91"/>
      <c r="S955" s="91"/>
      <c r="T955" s="91"/>
      <c r="U955" s="91"/>
      <c r="V955" s="91"/>
      <c r="W955" s="91"/>
      <c r="X955" s="91"/>
      <c r="Y955" s="91"/>
      <c r="Z955" s="93"/>
      <c r="AA955" s="91"/>
      <c r="AB955" s="91"/>
      <c r="AC955" s="91"/>
      <c r="AD955" s="91"/>
      <c r="AE955" s="91"/>
      <c r="AF955" s="128"/>
      <c r="AG955" s="93"/>
      <c r="AH955" s="91"/>
      <c r="AI955" s="91"/>
      <c r="AJ955" s="91"/>
      <c r="AK955" s="91"/>
      <c r="AL955" s="91"/>
      <c r="AM955" s="91"/>
      <c r="AN955" s="91"/>
      <c r="AO955" s="91"/>
      <c r="AP955" s="91"/>
      <c r="AQ955" s="91"/>
      <c r="AR955" s="91"/>
      <c r="AS955" s="91"/>
      <c r="AT955" s="91"/>
      <c r="AU955" s="91"/>
      <c r="AV955" s="91"/>
      <c r="AW955" s="91"/>
      <c r="AX955" s="91"/>
      <c r="AY955" s="91"/>
    </row>
    <row r="956">
      <c r="A956" s="91"/>
      <c r="B956" s="91"/>
      <c r="C956" s="91"/>
      <c r="D956" s="91"/>
      <c r="E956" s="91"/>
      <c r="F956" s="91"/>
      <c r="G956" s="91"/>
      <c r="H956" s="93"/>
      <c r="I956" s="91"/>
      <c r="J956" s="91"/>
      <c r="K956" s="91"/>
      <c r="L956" s="91"/>
      <c r="M956" s="91"/>
      <c r="N956" s="91"/>
      <c r="O956" s="91"/>
      <c r="P956" s="91"/>
      <c r="Q956" s="91"/>
      <c r="R956" s="91"/>
      <c r="S956" s="91"/>
      <c r="T956" s="91"/>
      <c r="U956" s="91"/>
      <c r="V956" s="91"/>
      <c r="W956" s="91"/>
      <c r="X956" s="91"/>
      <c r="Y956" s="91"/>
      <c r="Z956" s="93"/>
      <c r="AA956" s="91"/>
      <c r="AB956" s="91"/>
      <c r="AC956" s="91"/>
      <c r="AD956" s="91"/>
      <c r="AE956" s="91"/>
      <c r="AF956" s="128"/>
      <c r="AG956" s="93"/>
      <c r="AH956" s="91"/>
      <c r="AI956" s="91"/>
      <c r="AJ956" s="91"/>
      <c r="AK956" s="91"/>
      <c r="AL956" s="91"/>
      <c r="AM956" s="91"/>
      <c r="AN956" s="91"/>
      <c r="AO956" s="91"/>
      <c r="AP956" s="91"/>
      <c r="AQ956" s="91"/>
      <c r="AR956" s="91"/>
      <c r="AS956" s="91"/>
      <c r="AT956" s="91"/>
      <c r="AU956" s="91"/>
      <c r="AV956" s="91"/>
      <c r="AW956" s="91"/>
      <c r="AX956" s="91"/>
      <c r="AY956" s="91"/>
    </row>
    <row r="957">
      <c r="A957" s="91"/>
      <c r="B957" s="91"/>
      <c r="C957" s="91"/>
      <c r="D957" s="91"/>
      <c r="E957" s="91"/>
      <c r="F957" s="91"/>
      <c r="G957" s="91"/>
      <c r="H957" s="93"/>
      <c r="I957" s="91"/>
      <c r="J957" s="91"/>
      <c r="K957" s="91"/>
      <c r="L957" s="91"/>
      <c r="M957" s="91"/>
      <c r="N957" s="91"/>
      <c r="O957" s="91"/>
      <c r="P957" s="91"/>
      <c r="Q957" s="91"/>
      <c r="R957" s="91"/>
      <c r="S957" s="91"/>
      <c r="T957" s="91"/>
      <c r="U957" s="91"/>
      <c r="V957" s="91"/>
      <c r="W957" s="91"/>
      <c r="X957" s="91"/>
      <c r="Y957" s="91"/>
      <c r="Z957" s="93"/>
      <c r="AA957" s="91"/>
      <c r="AB957" s="91"/>
      <c r="AC957" s="91"/>
      <c r="AD957" s="91"/>
      <c r="AE957" s="91"/>
      <c r="AF957" s="128"/>
      <c r="AG957" s="93"/>
      <c r="AH957" s="91"/>
      <c r="AI957" s="91"/>
      <c r="AJ957" s="91"/>
      <c r="AK957" s="91"/>
      <c r="AL957" s="91"/>
      <c r="AM957" s="91"/>
      <c r="AN957" s="91"/>
      <c r="AO957" s="91"/>
      <c r="AP957" s="91"/>
      <c r="AQ957" s="91"/>
      <c r="AR957" s="91"/>
      <c r="AS957" s="91"/>
      <c r="AT957" s="91"/>
      <c r="AU957" s="91"/>
      <c r="AV957" s="91"/>
      <c r="AW957" s="91"/>
      <c r="AX957" s="91"/>
      <c r="AY957" s="91"/>
    </row>
    <row r="958">
      <c r="A958" s="91"/>
      <c r="B958" s="91"/>
      <c r="C958" s="91"/>
      <c r="D958" s="91"/>
      <c r="E958" s="91"/>
      <c r="F958" s="91"/>
      <c r="G958" s="91"/>
      <c r="H958" s="93"/>
      <c r="I958" s="91"/>
      <c r="J958" s="91"/>
      <c r="K958" s="91"/>
      <c r="L958" s="91"/>
      <c r="M958" s="91"/>
      <c r="N958" s="91"/>
      <c r="O958" s="91"/>
      <c r="P958" s="91"/>
      <c r="Q958" s="91"/>
      <c r="R958" s="91"/>
      <c r="S958" s="91"/>
      <c r="T958" s="91"/>
      <c r="U958" s="91"/>
      <c r="V958" s="91"/>
      <c r="W958" s="91"/>
      <c r="X958" s="91"/>
      <c r="Y958" s="91"/>
      <c r="Z958" s="93"/>
      <c r="AA958" s="91"/>
      <c r="AB958" s="91"/>
      <c r="AC958" s="91"/>
      <c r="AD958" s="91"/>
      <c r="AE958" s="91"/>
      <c r="AF958" s="128"/>
      <c r="AG958" s="93"/>
      <c r="AH958" s="91"/>
      <c r="AI958" s="91"/>
      <c r="AJ958" s="91"/>
      <c r="AK958" s="91"/>
      <c r="AL958" s="91"/>
      <c r="AM958" s="91"/>
      <c r="AN958" s="91"/>
      <c r="AO958" s="91"/>
      <c r="AP958" s="91"/>
      <c r="AQ958" s="91"/>
      <c r="AR958" s="91"/>
      <c r="AS958" s="91"/>
      <c r="AT958" s="91"/>
      <c r="AU958" s="91"/>
      <c r="AV958" s="91"/>
      <c r="AW958" s="91"/>
      <c r="AX958" s="91"/>
      <c r="AY958" s="91"/>
    </row>
    <row r="959">
      <c r="A959" s="91"/>
      <c r="B959" s="91"/>
      <c r="C959" s="91"/>
      <c r="D959" s="91"/>
      <c r="E959" s="91"/>
      <c r="F959" s="91"/>
      <c r="G959" s="91"/>
      <c r="H959" s="93"/>
      <c r="I959" s="91"/>
      <c r="J959" s="91"/>
      <c r="K959" s="91"/>
      <c r="L959" s="91"/>
      <c r="M959" s="91"/>
      <c r="N959" s="91"/>
      <c r="O959" s="91"/>
      <c r="P959" s="91"/>
      <c r="Q959" s="91"/>
      <c r="R959" s="91"/>
      <c r="S959" s="91"/>
      <c r="T959" s="91"/>
      <c r="U959" s="91"/>
      <c r="V959" s="91"/>
      <c r="W959" s="91"/>
      <c r="X959" s="91"/>
      <c r="Y959" s="91"/>
      <c r="Z959" s="93"/>
      <c r="AA959" s="91"/>
      <c r="AB959" s="91"/>
      <c r="AC959" s="91"/>
      <c r="AD959" s="91"/>
      <c r="AE959" s="91"/>
      <c r="AF959" s="128"/>
      <c r="AG959" s="93"/>
      <c r="AH959" s="91"/>
      <c r="AI959" s="91"/>
      <c r="AJ959" s="91"/>
      <c r="AK959" s="91"/>
      <c r="AL959" s="91"/>
      <c r="AM959" s="91"/>
      <c r="AN959" s="91"/>
      <c r="AO959" s="91"/>
      <c r="AP959" s="91"/>
      <c r="AQ959" s="91"/>
      <c r="AR959" s="91"/>
      <c r="AS959" s="91"/>
      <c r="AT959" s="91"/>
      <c r="AU959" s="91"/>
      <c r="AV959" s="91"/>
      <c r="AW959" s="91"/>
      <c r="AX959" s="91"/>
      <c r="AY959" s="91"/>
    </row>
    <row r="960">
      <c r="A960" s="91"/>
      <c r="B960" s="91"/>
      <c r="C960" s="91"/>
      <c r="D960" s="91"/>
      <c r="E960" s="91"/>
      <c r="F960" s="91"/>
      <c r="G960" s="91"/>
      <c r="H960" s="93"/>
      <c r="I960" s="91"/>
      <c r="J960" s="91"/>
      <c r="K960" s="91"/>
      <c r="L960" s="91"/>
      <c r="M960" s="91"/>
      <c r="N960" s="91"/>
      <c r="O960" s="91"/>
      <c r="P960" s="91"/>
      <c r="Q960" s="91"/>
      <c r="R960" s="91"/>
      <c r="S960" s="91"/>
      <c r="T960" s="91"/>
      <c r="U960" s="91"/>
      <c r="V960" s="91"/>
      <c r="W960" s="91"/>
      <c r="X960" s="91"/>
      <c r="Y960" s="91"/>
      <c r="Z960" s="93"/>
      <c r="AA960" s="91"/>
      <c r="AB960" s="91"/>
      <c r="AC960" s="91"/>
      <c r="AD960" s="91"/>
      <c r="AE960" s="91"/>
      <c r="AF960" s="128"/>
      <c r="AG960" s="93"/>
      <c r="AH960" s="91"/>
      <c r="AI960" s="91"/>
      <c r="AJ960" s="91"/>
      <c r="AK960" s="91"/>
      <c r="AL960" s="91"/>
      <c r="AM960" s="91"/>
      <c r="AN960" s="91"/>
      <c r="AO960" s="91"/>
      <c r="AP960" s="91"/>
      <c r="AQ960" s="91"/>
      <c r="AR960" s="91"/>
      <c r="AS960" s="91"/>
      <c r="AT960" s="91"/>
      <c r="AU960" s="91"/>
      <c r="AV960" s="91"/>
      <c r="AW960" s="91"/>
      <c r="AX960" s="91"/>
      <c r="AY960" s="91"/>
    </row>
    <row r="961">
      <c r="A961" s="91"/>
      <c r="B961" s="91"/>
      <c r="C961" s="91"/>
      <c r="D961" s="91"/>
      <c r="E961" s="91"/>
      <c r="F961" s="91"/>
      <c r="G961" s="91"/>
      <c r="H961" s="93"/>
      <c r="I961" s="91"/>
      <c r="J961" s="91"/>
      <c r="K961" s="91"/>
      <c r="L961" s="91"/>
      <c r="M961" s="91"/>
      <c r="N961" s="91"/>
      <c r="O961" s="91"/>
      <c r="P961" s="91"/>
      <c r="Q961" s="91"/>
      <c r="R961" s="91"/>
      <c r="S961" s="91"/>
      <c r="T961" s="91"/>
      <c r="U961" s="91"/>
      <c r="V961" s="91"/>
      <c r="W961" s="91"/>
      <c r="X961" s="91"/>
      <c r="Y961" s="91"/>
      <c r="Z961" s="93"/>
      <c r="AA961" s="91"/>
      <c r="AB961" s="91"/>
      <c r="AC961" s="91"/>
      <c r="AD961" s="91"/>
      <c r="AE961" s="91"/>
      <c r="AF961" s="128"/>
      <c r="AG961" s="93"/>
      <c r="AH961" s="91"/>
      <c r="AI961" s="91"/>
      <c r="AJ961" s="91"/>
      <c r="AK961" s="91"/>
      <c r="AL961" s="91"/>
      <c r="AM961" s="91"/>
      <c r="AN961" s="91"/>
      <c r="AO961" s="91"/>
      <c r="AP961" s="91"/>
      <c r="AQ961" s="91"/>
      <c r="AR961" s="91"/>
      <c r="AS961" s="91"/>
      <c r="AT961" s="91"/>
      <c r="AU961" s="91"/>
      <c r="AV961" s="91"/>
      <c r="AW961" s="91"/>
      <c r="AX961" s="91"/>
      <c r="AY961" s="91"/>
    </row>
    <row r="962">
      <c r="A962" s="91"/>
      <c r="B962" s="91"/>
      <c r="C962" s="91"/>
      <c r="D962" s="91"/>
      <c r="E962" s="91"/>
      <c r="F962" s="91"/>
      <c r="G962" s="91"/>
      <c r="H962" s="93"/>
      <c r="I962" s="91"/>
      <c r="J962" s="91"/>
      <c r="K962" s="91"/>
      <c r="L962" s="91"/>
      <c r="M962" s="91"/>
      <c r="N962" s="91"/>
      <c r="O962" s="91"/>
      <c r="P962" s="91"/>
      <c r="Q962" s="91"/>
      <c r="R962" s="91"/>
      <c r="S962" s="91"/>
      <c r="T962" s="91"/>
      <c r="U962" s="91"/>
      <c r="V962" s="91"/>
      <c r="W962" s="91"/>
      <c r="X962" s="91"/>
      <c r="Y962" s="91"/>
      <c r="Z962" s="93"/>
      <c r="AA962" s="91"/>
      <c r="AB962" s="91"/>
      <c r="AC962" s="91"/>
      <c r="AD962" s="91"/>
      <c r="AE962" s="91"/>
      <c r="AF962" s="128"/>
      <c r="AG962" s="93"/>
      <c r="AH962" s="91"/>
      <c r="AI962" s="91"/>
      <c r="AJ962" s="91"/>
      <c r="AK962" s="91"/>
      <c r="AL962" s="91"/>
      <c r="AM962" s="91"/>
      <c r="AN962" s="91"/>
      <c r="AO962" s="91"/>
      <c r="AP962" s="91"/>
      <c r="AQ962" s="91"/>
      <c r="AR962" s="91"/>
      <c r="AS962" s="91"/>
      <c r="AT962" s="91"/>
      <c r="AU962" s="91"/>
      <c r="AV962" s="91"/>
      <c r="AW962" s="91"/>
      <c r="AX962" s="91"/>
      <c r="AY962" s="91"/>
    </row>
    <row r="963">
      <c r="A963" s="91"/>
      <c r="B963" s="91"/>
      <c r="C963" s="91"/>
      <c r="D963" s="91"/>
      <c r="E963" s="91"/>
      <c r="F963" s="91"/>
      <c r="G963" s="91"/>
      <c r="H963" s="93"/>
      <c r="I963" s="91"/>
      <c r="J963" s="91"/>
      <c r="K963" s="91"/>
      <c r="L963" s="91"/>
      <c r="M963" s="91"/>
      <c r="N963" s="91"/>
      <c r="O963" s="91"/>
      <c r="P963" s="91"/>
      <c r="Q963" s="91"/>
      <c r="R963" s="91"/>
      <c r="S963" s="91"/>
      <c r="T963" s="91"/>
      <c r="U963" s="91"/>
      <c r="V963" s="91"/>
      <c r="W963" s="91"/>
      <c r="X963" s="91"/>
      <c r="Y963" s="91"/>
      <c r="Z963" s="93"/>
      <c r="AA963" s="91"/>
      <c r="AB963" s="91"/>
      <c r="AC963" s="91"/>
      <c r="AD963" s="91"/>
      <c r="AE963" s="91"/>
      <c r="AF963" s="128"/>
      <c r="AG963" s="93"/>
      <c r="AH963" s="91"/>
      <c r="AI963" s="91"/>
      <c r="AJ963" s="91"/>
      <c r="AK963" s="91"/>
      <c r="AL963" s="91"/>
      <c r="AM963" s="91"/>
      <c r="AN963" s="91"/>
      <c r="AO963" s="91"/>
      <c r="AP963" s="91"/>
      <c r="AQ963" s="91"/>
      <c r="AR963" s="91"/>
      <c r="AS963" s="91"/>
      <c r="AT963" s="91"/>
      <c r="AU963" s="91"/>
      <c r="AV963" s="91"/>
      <c r="AW963" s="91"/>
      <c r="AX963" s="91"/>
      <c r="AY963" s="91"/>
    </row>
    <row r="964">
      <c r="A964" s="91"/>
      <c r="B964" s="91"/>
      <c r="C964" s="91"/>
      <c r="D964" s="91"/>
      <c r="E964" s="91"/>
      <c r="F964" s="91"/>
      <c r="G964" s="91"/>
      <c r="H964" s="93"/>
      <c r="I964" s="91"/>
      <c r="J964" s="91"/>
      <c r="K964" s="91"/>
      <c r="L964" s="91"/>
      <c r="M964" s="91"/>
      <c r="N964" s="91"/>
      <c r="O964" s="91"/>
      <c r="P964" s="91"/>
      <c r="Q964" s="91"/>
      <c r="R964" s="91"/>
      <c r="S964" s="91"/>
      <c r="T964" s="91"/>
      <c r="U964" s="91"/>
      <c r="V964" s="91"/>
      <c r="W964" s="91"/>
      <c r="X964" s="91"/>
      <c r="Y964" s="91"/>
      <c r="Z964" s="93"/>
      <c r="AA964" s="91"/>
      <c r="AB964" s="91"/>
      <c r="AC964" s="91"/>
      <c r="AD964" s="91"/>
      <c r="AE964" s="91"/>
      <c r="AF964" s="128"/>
      <c r="AG964" s="93"/>
      <c r="AH964" s="91"/>
      <c r="AI964" s="91"/>
      <c r="AJ964" s="91"/>
      <c r="AK964" s="91"/>
      <c r="AL964" s="91"/>
      <c r="AM964" s="91"/>
      <c r="AN964" s="91"/>
      <c r="AO964" s="91"/>
      <c r="AP964" s="91"/>
      <c r="AQ964" s="91"/>
      <c r="AR964" s="91"/>
      <c r="AS964" s="91"/>
      <c r="AT964" s="91"/>
      <c r="AU964" s="91"/>
      <c r="AV964" s="91"/>
      <c r="AW964" s="91"/>
      <c r="AX964" s="91"/>
      <c r="AY964" s="91"/>
    </row>
    <row r="965">
      <c r="A965" s="91"/>
      <c r="B965" s="91"/>
      <c r="C965" s="91"/>
      <c r="D965" s="91"/>
      <c r="E965" s="91"/>
      <c r="F965" s="91"/>
      <c r="G965" s="91"/>
      <c r="H965" s="93"/>
      <c r="I965" s="91"/>
      <c r="J965" s="91"/>
      <c r="K965" s="91"/>
      <c r="L965" s="91"/>
      <c r="M965" s="91"/>
      <c r="N965" s="91"/>
      <c r="O965" s="91"/>
      <c r="P965" s="91"/>
      <c r="Q965" s="91"/>
      <c r="R965" s="91"/>
      <c r="S965" s="91"/>
      <c r="T965" s="91"/>
      <c r="U965" s="91"/>
      <c r="V965" s="91"/>
      <c r="W965" s="91"/>
      <c r="X965" s="91"/>
      <c r="Y965" s="91"/>
      <c r="Z965" s="93"/>
      <c r="AA965" s="91"/>
      <c r="AB965" s="91"/>
      <c r="AC965" s="91"/>
      <c r="AD965" s="91"/>
      <c r="AE965" s="91"/>
      <c r="AF965" s="128"/>
      <c r="AG965" s="93"/>
      <c r="AH965" s="91"/>
      <c r="AI965" s="91"/>
      <c r="AJ965" s="91"/>
      <c r="AK965" s="91"/>
      <c r="AL965" s="91"/>
      <c r="AM965" s="91"/>
      <c r="AN965" s="91"/>
      <c r="AO965" s="91"/>
      <c r="AP965" s="91"/>
      <c r="AQ965" s="91"/>
      <c r="AR965" s="91"/>
      <c r="AS965" s="91"/>
      <c r="AT965" s="91"/>
      <c r="AU965" s="91"/>
      <c r="AV965" s="91"/>
      <c r="AW965" s="91"/>
      <c r="AX965" s="91"/>
      <c r="AY965" s="91"/>
    </row>
    <row r="966">
      <c r="A966" s="91"/>
      <c r="B966" s="91"/>
      <c r="C966" s="91"/>
      <c r="D966" s="91"/>
      <c r="E966" s="91"/>
      <c r="F966" s="91"/>
      <c r="G966" s="91"/>
      <c r="H966" s="93"/>
      <c r="I966" s="91"/>
      <c r="J966" s="91"/>
      <c r="K966" s="91"/>
      <c r="L966" s="91"/>
      <c r="M966" s="91"/>
      <c r="N966" s="91"/>
      <c r="O966" s="91"/>
      <c r="P966" s="91"/>
      <c r="Q966" s="91"/>
      <c r="R966" s="91"/>
      <c r="S966" s="91"/>
      <c r="T966" s="91"/>
      <c r="U966" s="91"/>
      <c r="V966" s="91"/>
      <c r="W966" s="91"/>
      <c r="X966" s="91"/>
      <c r="Y966" s="91"/>
      <c r="Z966" s="93"/>
      <c r="AA966" s="91"/>
      <c r="AB966" s="91"/>
      <c r="AC966" s="91"/>
      <c r="AD966" s="91"/>
      <c r="AE966" s="91"/>
      <c r="AF966" s="128"/>
      <c r="AG966" s="93"/>
      <c r="AH966" s="91"/>
      <c r="AI966" s="91"/>
      <c r="AJ966" s="91"/>
      <c r="AK966" s="91"/>
      <c r="AL966" s="91"/>
      <c r="AM966" s="91"/>
      <c r="AN966" s="91"/>
      <c r="AO966" s="91"/>
      <c r="AP966" s="91"/>
      <c r="AQ966" s="91"/>
      <c r="AR966" s="91"/>
      <c r="AS966" s="91"/>
      <c r="AT966" s="91"/>
      <c r="AU966" s="91"/>
      <c r="AV966" s="91"/>
      <c r="AW966" s="91"/>
      <c r="AX966" s="91"/>
      <c r="AY966" s="91"/>
    </row>
    <row r="967">
      <c r="A967" s="91"/>
      <c r="B967" s="91"/>
      <c r="C967" s="91"/>
      <c r="D967" s="91"/>
      <c r="E967" s="91"/>
      <c r="F967" s="91"/>
      <c r="G967" s="91"/>
      <c r="H967" s="93"/>
      <c r="I967" s="91"/>
      <c r="J967" s="91"/>
      <c r="K967" s="91"/>
      <c r="L967" s="91"/>
      <c r="M967" s="91"/>
      <c r="N967" s="91"/>
      <c r="O967" s="91"/>
      <c r="P967" s="91"/>
      <c r="Q967" s="91"/>
      <c r="R967" s="91"/>
      <c r="S967" s="91"/>
      <c r="T967" s="91"/>
      <c r="U967" s="91"/>
      <c r="V967" s="91"/>
      <c r="W967" s="91"/>
      <c r="X967" s="91"/>
      <c r="Y967" s="91"/>
      <c r="Z967" s="93"/>
      <c r="AA967" s="91"/>
      <c r="AB967" s="91"/>
      <c r="AC967" s="91"/>
      <c r="AD967" s="91"/>
      <c r="AE967" s="91"/>
      <c r="AF967" s="128"/>
      <c r="AG967" s="93"/>
      <c r="AH967" s="91"/>
      <c r="AI967" s="91"/>
      <c r="AJ967" s="91"/>
      <c r="AK967" s="91"/>
      <c r="AL967" s="91"/>
      <c r="AM967" s="91"/>
      <c r="AN967" s="91"/>
      <c r="AO967" s="91"/>
      <c r="AP967" s="91"/>
      <c r="AQ967" s="91"/>
      <c r="AR967" s="91"/>
      <c r="AS967" s="91"/>
      <c r="AT967" s="91"/>
      <c r="AU967" s="91"/>
      <c r="AV967" s="91"/>
      <c r="AW967" s="91"/>
      <c r="AX967" s="91"/>
      <c r="AY967" s="91"/>
    </row>
    <row r="968">
      <c r="A968" s="91"/>
      <c r="B968" s="91"/>
      <c r="C968" s="91"/>
      <c r="D968" s="91"/>
      <c r="E968" s="91"/>
      <c r="F968" s="91"/>
      <c r="G968" s="91"/>
      <c r="H968" s="93"/>
      <c r="I968" s="91"/>
      <c r="J968" s="91"/>
      <c r="K968" s="91"/>
      <c r="L968" s="91"/>
      <c r="M968" s="91"/>
      <c r="N968" s="91"/>
      <c r="O968" s="91"/>
      <c r="P968" s="91"/>
      <c r="Q968" s="91"/>
      <c r="R968" s="91"/>
      <c r="S968" s="91"/>
      <c r="T968" s="91"/>
      <c r="U968" s="91"/>
      <c r="V968" s="91"/>
      <c r="W968" s="91"/>
      <c r="X968" s="91"/>
      <c r="Y968" s="91"/>
      <c r="Z968" s="93"/>
      <c r="AA968" s="91"/>
      <c r="AB968" s="91"/>
      <c r="AC968" s="91"/>
      <c r="AD968" s="91"/>
      <c r="AE968" s="91"/>
      <c r="AF968" s="128"/>
      <c r="AG968" s="93"/>
      <c r="AH968" s="91"/>
      <c r="AI968" s="91"/>
      <c r="AJ968" s="91"/>
      <c r="AK968" s="91"/>
      <c r="AL968" s="91"/>
      <c r="AM968" s="91"/>
      <c r="AN968" s="91"/>
      <c r="AO968" s="91"/>
      <c r="AP968" s="91"/>
      <c r="AQ968" s="91"/>
      <c r="AR968" s="91"/>
      <c r="AS968" s="91"/>
      <c r="AT968" s="91"/>
      <c r="AU968" s="91"/>
      <c r="AV968" s="91"/>
      <c r="AW968" s="91"/>
      <c r="AX968" s="91"/>
      <c r="AY968" s="91"/>
    </row>
    <row r="969">
      <c r="A969" s="91"/>
      <c r="B969" s="91"/>
      <c r="C969" s="91"/>
      <c r="D969" s="91"/>
      <c r="E969" s="91"/>
      <c r="F969" s="91"/>
      <c r="G969" s="91"/>
      <c r="H969" s="93"/>
      <c r="I969" s="91"/>
      <c r="J969" s="91"/>
      <c r="K969" s="91"/>
      <c r="L969" s="91"/>
      <c r="M969" s="91"/>
      <c r="N969" s="91"/>
      <c r="O969" s="91"/>
      <c r="P969" s="91"/>
      <c r="Q969" s="91"/>
      <c r="R969" s="91"/>
      <c r="S969" s="91"/>
      <c r="T969" s="91"/>
      <c r="U969" s="91"/>
      <c r="V969" s="91"/>
      <c r="W969" s="91"/>
      <c r="X969" s="91"/>
      <c r="Y969" s="91"/>
      <c r="Z969" s="93"/>
      <c r="AA969" s="91"/>
      <c r="AB969" s="91"/>
      <c r="AC969" s="91"/>
      <c r="AD969" s="91"/>
      <c r="AE969" s="91"/>
      <c r="AF969" s="128"/>
      <c r="AG969" s="93"/>
      <c r="AH969" s="91"/>
      <c r="AI969" s="91"/>
      <c r="AJ969" s="91"/>
      <c r="AK969" s="91"/>
      <c r="AL969" s="91"/>
      <c r="AM969" s="91"/>
      <c r="AN969" s="91"/>
      <c r="AO969" s="91"/>
      <c r="AP969" s="91"/>
      <c r="AQ969" s="91"/>
      <c r="AR969" s="91"/>
      <c r="AS969" s="91"/>
      <c r="AT969" s="91"/>
      <c r="AU969" s="91"/>
      <c r="AV969" s="91"/>
      <c r="AW969" s="91"/>
      <c r="AX969" s="91"/>
      <c r="AY969" s="91"/>
    </row>
    <row r="970">
      <c r="A970" s="91"/>
      <c r="B970" s="91"/>
      <c r="C970" s="91"/>
      <c r="D970" s="91"/>
      <c r="E970" s="91"/>
      <c r="F970" s="91"/>
      <c r="G970" s="91"/>
      <c r="H970" s="93"/>
      <c r="I970" s="91"/>
      <c r="J970" s="91"/>
      <c r="K970" s="91"/>
      <c r="L970" s="91"/>
      <c r="M970" s="91"/>
      <c r="N970" s="91"/>
      <c r="O970" s="91"/>
      <c r="P970" s="91"/>
      <c r="Q970" s="91"/>
      <c r="R970" s="91"/>
      <c r="S970" s="91"/>
      <c r="T970" s="91"/>
      <c r="U970" s="91"/>
      <c r="V970" s="91"/>
      <c r="W970" s="91"/>
      <c r="X970" s="91"/>
      <c r="Y970" s="91"/>
      <c r="Z970" s="93"/>
      <c r="AA970" s="91"/>
      <c r="AB970" s="91"/>
      <c r="AC970" s="91"/>
      <c r="AD970" s="91"/>
      <c r="AE970" s="91"/>
      <c r="AF970" s="128"/>
      <c r="AG970" s="93"/>
      <c r="AH970" s="91"/>
      <c r="AI970" s="91"/>
      <c r="AJ970" s="91"/>
      <c r="AK970" s="91"/>
      <c r="AL970" s="91"/>
      <c r="AM970" s="91"/>
      <c r="AN970" s="91"/>
      <c r="AO970" s="91"/>
      <c r="AP970" s="91"/>
      <c r="AQ970" s="91"/>
      <c r="AR970" s="91"/>
      <c r="AS970" s="91"/>
      <c r="AT970" s="91"/>
      <c r="AU970" s="91"/>
      <c r="AV970" s="91"/>
      <c r="AW970" s="91"/>
      <c r="AX970" s="91"/>
      <c r="AY970" s="91"/>
    </row>
    <row r="971">
      <c r="A971" s="91"/>
      <c r="B971" s="91"/>
      <c r="C971" s="91"/>
      <c r="D971" s="91"/>
      <c r="E971" s="91"/>
      <c r="F971" s="91"/>
      <c r="G971" s="91"/>
      <c r="H971" s="93"/>
      <c r="I971" s="91"/>
      <c r="J971" s="91"/>
      <c r="K971" s="91"/>
      <c r="L971" s="91"/>
      <c r="M971" s="91"/>
      <c r="N971" s="91"/>
      <c r="O971" s="91"/>
      <c r="P971" s="91"/>
      <c r="Q971" s="91"/>
      <c r="R971" s="91"/>
      <c r="S971" s="91"/>
      <c r="T971" s="91"/>
      <c r="U971" s="91"/>
      <c r="V971" s="91"/>
      <c r="W971" s="91"/>
      <c r="X971" s="91"/>
      <c r="Y971" s="91"/>
      <c r="Z971" s="93"/>
      <c r="AA971" s="91"/>
      <c r="AB971" s="91"/>
      <c r="AC971" s="91"/>
      <c r="AD971" s="91"/>
      <c r="AE971" s="91"/>
      <c r="AF971" s="128"/>
      <c r="AG971" s="93"/>
      <c r="AH971" s="91"/>
      <c r="AI971" s="91"/>
      <c r="AJ971" s="91"/>
      <c r="AK971" s="91"/>
      <c r="AL971" s="91"/>
      <c r="AM971" s="91"/>
      <c r="AN971" s="91"/>
      <c r="AO971" s="91"/>
      <c r="AP971" s="91"/>
      <c r="AQ971" s="91"/>
      <c r="AR971" s="91"/>
      <c r="AS971" s="91"/>
      <c r="AT971" s="91"/>
      <c r="AU971" s="91"/>
      <c r="AV971" s="91"/>
      <c r="AW971" s="91"/>
      <c r="AX971" s="91"/>
      <c r="AY971" s="91"/>
    </row>
    <row r="972">
      <c r="A972" s="91"/>
      <c r="B972" s="91"/>
      <c r="C972" s="91"/>
      <c r="D972" s="91"/>
      <c r="E972" s="91"/>
      <c r="F972" s="91"/>
      <c r="G972" s="91"/>
      <c r="H972" s="93"/>
      <c r="I972" s="91"/>
      <c r="J972" s="91"/>
      <c r="K972" s="91"/>
      <c r="L972" s="91"/>
      <c r="M972" s="91"/>
      <c r="N972" s="91"/>
      <c r="O972" s="91"/>
      <c r="P972" s="91"/>
      <c r="Q972" s="91"/>
      <c r="R972" s="91"/>
      <c r="S972" s="91"/>
      <c r="T972" s="91"/>
      <c r="U972" s="91"/>
      <c r="V972" s="91"/>
      <c r="W972" s="91"/>
      <c r="X972" s="91"/>
      <c r="Y972" s="91"/>
      <c r="Z972" s="93"/>
      <c r="AA972" s="91"/>
      <c r="AB972" s="91"/>
      <c r="AC972" s="91"/>
      <c r="AD972" s="91"/>
      <c r="AE972" s="91"/>
      <c r="AF972" s="128"/>
      <c r="AG972" s="93"/>
      <c r="AH972" s="91"/>
      <c r="AI972" s="91"/>
      <c r="AJ972" s="91"/>
      <c r="AK972" s="91"/>
      <c r="AL972" s="91"/>
      <c r="AM972" s="91"/>
      <c r="AN972" s="91"/>
      <c r="AO972" s="91"/>
      <c r="AP972" s="91"/>
      <c r="AQ972" s="91"/>
      <c r="AR972" s="91"/>
      <c r="AS972" s="91"/>
      <c r="AT972" s="91"/>
      <c r="AU972" s="91"/>
      <c r="AV972" s="91"/>
      <c r="AW972" s="91"/>
      <c r="AX972" s="91"/>
      <c r="AY972" s="91"/>
    </row>
    <row r="973">
      <c r="A973" s="91"/>
      <c r="B973" s="91"/>
      <c r="C973" s="91"/>
      <c r="D973" s="91"/>
      <c r="E973" s="91"/>
      <c r="F973" s="91"/>
      <c r="G973" s="91"/>
      <c r="H973" s="93"/>
      <c r="I973" s="91"/>
      <c r="J973" s="91"/>
      <c r="K973" s="91"/>
      <c r="L973" s="91"/>
      <c r="M973" s="91"/>
      <c r="N973" s="91"/>
      <c r="O973" s="91"/>
      <c r="P973" s="91"/>
      <c r="Q973" s="91"/>
      <c r="R973" s="91"/>
      <c r="S973" s="91"/>
      <c r="T973" s="91"/>
      <c r="U973" s="91"/>
      <c r="V973" s="91"/>
      <c r="W973" s="91"/>
      <c r="X973" s="91"/>
      <c r="Y973" s="91"/>
      <c r="Z973" s="93"/>
      <c r="AA973" s="91"/>
      <c r="AB973" s="91"/>
      <c r="AC973" s="91"/>
      <c r="AD973" s="91"/>
      <c r="AE973" s="91"/>
      <c r="AF973" s="128"/>
      <c r="AG973" s="93"/>
      <c r="AH973" s="91"/>
      <c r="AI973" s="91"/>
      <c r="AJ973" s="91"/>
      <c r="AK973" s="91"/>
      <c r="AL973" s="91"/>
      <c r="AM973" s="91"/>
      <c r="AN973" s="91"/>
      <c r="AO973" s="91"/>
      <c r="AP973" s="91"/>
      <c r="AQ973" s="91"/>
      <c r="AR973" s="91"/>
      <c r="AS973" s="91"/>
      <c r="AT973" s="91"/>
      <c r="AU973" s="91"/>
      <c r="AV973" s="91"/>
      <c r="AW973" s="91"/>
      <c r="AX973" s="91"/>
      <c r="AY973" s="91"/>
    </row>
    <row r="974">
      <c r="A974" s="91"/>
      <c r="B974" s="91"/>
      <c r="C974" s="91"/>
      <c r="D974" s="91"/>
      <c r="E974" s="91"/>
      <c r="F974" s="91"/>
      <c r="G974" s="91"/>
      <c r="H974" s="93"/>
      <c r="I974" s="91"/>
      <c r="J974" s="91"/>
      <c r="K974" s="91"/>
      <c r="L974" s="91"/>
      <c r="M974" s="91"/>
      <c r="N974" s="91"/>
      <c r="O974" s="91"/>
      <c r="P974" s="91"/>
      <c r="Q974" s="91"/>
      <c r="R974" s="91"/>
      <c r="S974" s="91"/>
      <c r="T974" s="91"/>
      <c r="U974" s="91"/>
      <c r="V974" s="91"/>
      <c r="W974" s="91"/>
      <c r="X974" s="91"/>
      <c r="Y974" s="91"/>
      <c r="Z974" s="93"/>
      <c r="AA974" s="91"/>
      <c r="AB974" s="91"/>
      <c r="AC974" s="91"/>
      <c r="AD974" s="91"/>
      <c r="AE974" s="91"/>
      <c r="AF974" s="128"/>
      <c r="AG974" s="93"/>
      <c r="AH974" s="91"/>
      <c r="AI974" s="91"/>
      <c r="AJ974" s="91"/>
      <c r="AK974" s="91"/>
      <c r="AL974" s="91"/>
      <c r="AM974" s="91"/>
      <c r="AN974" s="91"/>
      <c r="AO974" s="91"/>
      <c r="AP974" s="91"/>
      <c r="AQ974" s="91"/>
      <c r="AR974" s="91"/>
      <c r="AS974" s="91"/>
      <c r="AT974" s="91"/>
      <c r="AU974" s="91"/>
      <c r="AV974" s="91"/>
      <c r="AW974" s="91"/>
      <c r="AX974" s="91"/>
      <c r="AY974" s="91"/>
    </row>
    <row r="975">
      <c r="A975" s="91"/>
      <c r="B975" s="91"/>
      <c r="C975" s="91"/>
      <c r="D975" s="91"/>
      <c r="E975" s="91"/>
      <c r="F975" s="91"/>
      <c r="G975" s="91"/>
      <c r="H975" s="93"/>
      <c r="I975" s="91"/>
      <c r="J975" s="91"/>
      <c r="K975" s="91"/>
      <c r="L975" s="91"/>
      <c r="M975" s="91"/>
      <c r="N975" s="91"/>
      <c r="O975" s="91"/>
      <c r="P975" s="91"/>
      <c r="Q975" s="91"/>
      <c r="R975" s="91"/>
      <c r="S975" s="91"/>
      <c r="T975" s="91"/>
      <c r="U975" s="91"/>
      <c r="V975" s="91"/>
      <c r="W975" s="91"/>
      <c r="X975" s="91"/>
      <c r="Y975" s="91"/>
      <c r="Z975" s="93"/>
      <c r="AA975" s="91"/>
      <c r="AB975" s="91"/>
      <c r="AC975" s="91"/>
      <c r="AD975" s="91"/>
      <c r="AE975" s="91"/>
      <c r="AF975" s="128"/>
      <c r="AG975" s="93"/>
      <c r="AH975" s="91"/>
      <c r="AI975" s="91"/>
      <c r="AJ975" s="91"/>
      <c r="AK975" s="91"/>
      <c r="AL975" s="91"/>
      <c r="AM975" s="91"/>
      <c r="AN975" s="91"/>
      <c r="AO975" s="91"/>
      <c r="AP975" s="91"/>
      <c r="AQ975" s="91"/>
      <c r="AR975" s="91"/>
      <c r="AS975" s="91"/>
      <c r="AT975" s="91"/>
      <c r="AU975" s="91"/>
      <c r="AV975" s="91"/>
      <c r="AW975" s="91"/>
      <c r="AX975" s="91"/>
      <c r="AY975" s="91"/>
    </row>
    <row r="976">
      <c r="A976" s="91"/>
      <c r="B976" s="91"/>
      <c r="C976" s="91"/>
      <c r="D976" s="91"/>
      <c r="E976" s="91"/>
      <c r="F976" s="91"/>
      <c r="G976" s="91"/>
      <c r="H976" s="93"/>
      <c r="I976" s="91"/>
      <c r="J976" s="91"/>
      <c r="K976" s="91"/>
      <c r="L976" s="91"/>
      <c r="M976" s="91"/>
      <c r="N976" s="91"/>
      <c r="O976" s="91"/>
      <c r="P976" s="91"/>
      <c r="Q976" s="91"/>
      <c r="R976" s="91"/>
      <c r="S976" s="91"/>
      <c r="T976" s="91"/>
      <c r="U976" s="91"/>
      <c r="V976" s="91"/>
      <c r="W976" s="91"/>
      <c r="X976" s="91"/>
      <c r="Y976" s="91"/>
      <c r="Z976" s="93"/>
      <c r="AA976" s="91"/>
      <c r="AB976" s="91"/>
      <c r="AC976" s="91"/>
      <c r="AD976" s="91"/>
      <c r="AE976" s="91"/>
      <c r="AF976" s="128"/>
      <c r="AG976" s="93"/>
      <c r="AH976" s="91"/>
      <c r="AI976" s="91"/>
      <c r="AJ976" s="91"/>
      <c r="AK976" s="91"/>
      <c r="AL976" s="91"/>
      <c r="AM976" s="91"/>
      <c r="AN976" s="91"/>
      <c r="AO976" s="91"/>
      <c r="AP976" s="91"/>
      <c r="AQ976" s="91"/>
      <c r="AR976" s="91"/>
      <c r="AS976" s="91"/>
      <c r="AT976" s="91"/>
      <c r="AU976" s="91"/>
      <c r="AV976" s="91"/>
      <c r="AW976" s="91"/>
      <c r="AX976" s="91"/>
      <c r="AY976" s="91"/>
    </row>
    <row r="977">
      <c r="A977" s="91"/>
      <c r="B977" s="91"/>
      <c r="C977" s="91"/>
      <c r="D977" s="91"/>
      <c r="E977" s="91"/>
      <c r="F977" s="91"/>
      <c r="G977" s="91"/>
      <c r="H977" s="93"/>
      <c r="I977" s="91"/>
      <c r="J977" s="91"/>
      <c r="K977" s="91"/>
      <c r="L977" s="91"/>
      <c r="M977" s="91"/>
      <c r="N977" s="91"/>
      <c r="O977" s="91"/>
      <c r="P977" s="91"/>
      <c r="Q977" s="91"/>
      <c r="R977" s="91"/>
      <c r="S977" s="91"/>
      <c r="T977" s="91"/>
      <c r="U977" s="91"/>
      <c r="V977" s="91"/>
      <c r="W977" s="91"/>
      <c r="X977" s="91"/>
      <c r="Y977" s="91"/>
      <c r="Z977" s="93"/>
      <c r="AA977" s="91"/>
      <c r="AB977" s="91"/>
      <c r="AC977" s="91"/>
      <c r="AD977" s="91"/>
      <c r="AE977" s="91"/>
      <c r="AF977" s="128"/>
      <c r="AG977" s="93"/>
      <c r="AH977" s="91"/>
      <c r="AI977" s="91"/>
      <c r="AJ977" s="91"/>
      <c r="AK977" s="91"/>
      <c r="AL977" s="91"/>
      <c r="AM977" s="91"/>
      <c r="AN977" s="91"/>
      <c r="AO977" s="91"/>
      <c r="AP977" s="91"/>
      <c r="AQ977" s="91"/>
      <c r="AR977" s="91"/>
      <c r="AS977" s="91"/>
      <c r="AT977" s="91"/>
      <c r="AU977" s="91"/>
      <c r="AV977" s="91"/>
      <c r="AW977" s="91"/>
      <c r="AX977" s="91"/>
      <c r="AY977" s="91"/>
    </row>
    <row r="978">
      <c r="A978" s="91"/>
      <c r="B978" s="91"/>
      <c r="C978" s="91"/>
      <c r="D978" s="91"/>
      <c r="E978" s="91"/>
      <c r="F978" s="91"/>
      <c r="G978" s="91"/>
      <c r="H978" s="93"/>
      <c r="I978" s="91"/>
      <c r="J978" s="91"/>
      <c r="K978" s="91"/>
      <c r="L978" s="91"/>
      <c r="M978" s="91"/>
      <c r="N978" s="91"/>
      <c r="O978" s="91"/>
      <c r="P978" s="91"/>
      <c r="Q978" s="91"/>
      <c r="R978" s="91"/>
      <c r="S978" s="91"/>
      <c r="T978" s="91"/>
      <c r="U978" s="91"/>
      <c r="V978" s="91"/>
      <c r="W978" s="91"/>
      <c r="X978" s="91"/>
      <c r="Y978" s="91"/>
      <c r="Z978" s="93"/>
      <c r="AA978" s="91"/>
      <c r="AB978" s="91"/>
      <c r="AC978" s="91"/>
      <c r="AD978" s="91"/>
      <c r="AE978" s="91"/>
      <c r="AF978" s="128"/>
      <c r="AG978" s="93"/>
      <c r="AH978" s="91"/>
      <c r="AI978" s="91"/>
      <c r="AJ978" s="91"/>
      <c r="AK978" s="91"/>
      <c r="AL978" s="91"/>
      <c r="AM978" s="91"/>
      <c r="AN978" s="91"/>
      <c r="AO978" s="91"/>
      <c r="AP978" s="91"/>
      <c r="AQ978" s="91"/>
      <c r="AR978" s="91"/>
      <c r="AS978" s="91"/>
      <c r="AT978" s="91"/>
      <c r="AU978" s="91"/>
      <c r="AV978" s="91"/>
      <c r="AW978" s="91"/>
      <c r="AX978" s="91"/>
      <c r="AY978" s="91"/>
    </row>
    <row r="979">
      <c r="A979" s="91"/>
      <c r="B979" s="91"/>
      <c r="C979" s="91"/>
      <c r="D979" s="91"/>
      <c r="E979" s="91"/>
      <c r="F979" s="91"/>
      <c r="G979" s="91"/>
      <c r="H979" s="93"/>
      <c r="I979" s="91"/>
      <c r="J979" s="91"/>
      <c r="K979" s="91"/>
      <c r="L979" s="91"/>
      <c r="M979" s="91"/>
      <c r="N979" s="91"/>
      <c r="O979" s="91"/>
      <c r="P979" s="91"/>
      <c r="Q979" s="91"/>
      <c r="R979" s="91"/>
      <c r="S979" s="91"/>
      <c r="T979" s="91"/>
      <c r="U979" s="91"/>
      <c r="V979" s="91"/>
      <c r="W979" s="91"/>
      <c r="X979" s="91"/>
      <c r="Y979" s="91"/>
      <c r="Z979" s="93"/>
      <c r="AA979" s="91"/>
      <c r="AB979" s="91"/>
      <c r="AC979" s="91"/>
      <c r="AD979" s="91"/>
      <c r="AE979" s="91"/>
      <c r="AF979" s="128"/>
      <c r="AG979" s="93"/>
      <c r="AH979" s="91"/>
      <c r="AI979" s="91"/>
      <c r="AJ979" s="91"/>
      <c r="AK979" s="91"/>
      <c r="AL979" s="91"/>
      <c r="AM979" s="91"/>
      <c r="AN979" s="91"/>
      <c r="AO979" s="91"/>
      <c r="AP979" s="91"/>
      <c r="AQ979" s="91"/>
      <c r="AR979" s="91"/>
      <c r="AS979" s="91"/>
      <c r="AT979" s="91"/>
      <c r="AU979" s="91"/>
      <c r="AV979" s="91"/>
      <c r="AW979" s="91"/>
      <c r="AX979" s="91"/>
      <c r="AY979" s="91"/>
    </row>
    <row r="980">
      <c r="A980" s="91"/>
      <c r="B980" s="91"/>
      <c r="C980" s="91"/>
      <c r="D980" s="91"/>
      <c r="E980" s="91"/>
      <c r="F980" s="91"/>
      <c r="G980" s="91"/>
      <c r="H980" s="93"/>
      <c r="I980" s="91"/>
      <c r="J980" s="91"/>
      <c r="K980" s="91"/>
      <c r="L980" s="91"/>
      <c r="M980" s="91"/>
      <c r="N980" s="91"/>
      <c r="O980" s="91"/>
      <c r="P980" s="91"/>
      <c r="Q980" s="91"/>
      <c r="R980" s="91"/>
      <c r="S980" s="91"/>
      <c r="T980" s="91"/>
      <c r="U980" s="91"/>
      <c r="V980" s="91"/>
      <c r="W980" s="91"/>
      <c r="X980" s="91"/>
      <c r="Y980" s="91"/>
      <c r="Z980" s="93"/>
      <c r="AA980" s="91"/>
      <c r="AB980" s="91"/>
      <c r="AC980" s="91"/>
      <c r="AD980" s="91"/>
      <c r="AE980" s="91"/>
      <c r="AF980" s="128"/>
      <c r="AG980" s="93"/>
      <c r="AH980" s="91"/>
      <c r="AI980" s="91"/>
      <c r="AJ980" s="91"/>
      <c r="AK980" s="91"/>
      <c r="AL980" s="91"/>
      <c r="AM980" s="91"/>
      <c r="AN980" s="91"/>
      <c r="AO980" s="91"/>
      <c r="AP980" s="91"/>
      <c r="AQ980" s="91"/>
      <c r="AR980" s="91"/>
      <c r="AS980" s="91"/>
      <c r="AT980" s="91"/>
      <c r="AU980" s="91"/>
      <c r="AV980" s="91"/>
      <c r="AW980" s="91"/>
      <c r="AX980" s="91"/>
      <c r="AY980" s="91"/>
    </row>
    <row r="981">
      <c r="A981" s="91"/>
      <c r="B981" s="91"/>
      <c r="C981" s="91"/>
      <c r="D981" s="91"/>
      <c r="E981" s="91"/>
      <c r="F981" s="91"/>
      <c r="G981" s="91"/>
      <c r="H981" s="93"/>
      <c r="I981" s="91"/>
      <c r="J981" s="91"/>
      <c r="K981" s="91"/>
      <c r="L981" s="91"/>
      <c r="M981" s="91"/>
      <c r="N981" s="91"/>
      <c r="O981" s="91"/>
      <c r="P981" s="91"/>
      <c r="Q981" s="91"/>
      <c r="R981" s="91"/>
      <c r="S981" s="91"/>
      <c r="T981" s="91"/>
      <c r="U981" s="91"/>
      <c r="V981" s="91"/>
      <c r="W981" s="91"/>
      <c r="X981" s="91"/>
      <c r="Y981" s="91"/>
      <c r="Z981" s="93"/>
      <c r="AA981" s="91"/>
      <c r="AB981" s="91"/>
      <c r="AC981" s="91"/>
      <c r="AD981" s="91"/>
      <c r="AE981" s="91"/>
      <c r="AF981" s="128"/>
      <c r="AG981" s="93"/>
      <c r="AH981" s="91"/>
      <c r="AI981" s="91"/>
      <c r="AJ981" s="91"/>
      <c r="AK981" s="91"/>
      <c r="AL981" s="91"/>
      <c r="AM981" s="91"/>
      <c r="AN981" s="91"/>
      <c r="AO981" s="91"/>
      <c r="AP981" s="91"/>
      <c r="AQ981" s="91"/>
      <c r="AR981" s="91"/>
      <c r="AS981" s="91"/>
      <c r="AT981" s="91"/>
      <c r="AU981" s="91"/>
      <c r="AV981" s="91"/>
      <c r="AW981" s="91"/>
      <c r="AX981" s="91"/>
      <c r="AY981" s="91"/>
    </row>
    <row r="982">
      <c r="A982" s="91"/>
      <c r="B982" s="91"/>
      <c r="C982" s="91"/>
      <c r="D982" s="91"/>
      <c r="E982" s="91"/>
      <c r="F982" s="91"/>
      <c r="G982" s="91"/>
      <c r="H982" s="93"/>
      <c r="I982" s="91"/>
      <c r="J982" s="91"/>
      <c r="K982" s="91"/>
      <c r="L982" s="91"/>
      <c r="M982" s="91"/>
      <c r="N982" s="91"/>
      <c r="O982" s="91"/>
      <c r="P982" s="91"/>
      <c r="Q982" s="91"/>
      <c r="R982" s="91"/>
      <c r="S982" s="91"/>
      <c r="T982" s="91"/>
      <c r="U982" s="91"/>
      <c r="V982" s="91"/>
      <c r="W982" s="91"/>
      <c r="X982" s="91"/>
      <c r="Y982" s="91"/>
      <c r="Z982" s="93"/>
      <c r="AA982" s="91"/>
      <c r="AB982" s="91"/>
      <c r="AC982" s="91"/>
      <c r="AD982" s="91"/>
      <c r="AE982" s="91"/>
      <c r="AF982" s="128"/>
      <c r="AG982" s="93"/>
      <c r="AH982" s="91"/>
      <c r="AI982" s="91"/>
      <c r="AJ982" s="91"/>
      <c r="AK982" s="91"/>
      <c r="AL982" s="91"/>
      <c r="AM982" s="91"/>
      <c r="AN982" s="91"/>
      <c r="AO982" s="91"/>
      <c r="AP982" s="91"/>
      <c r="AQ982" s="91"/>
      <c r="AR982" s="91"/>
      <c r="AS982" s="91"/>
      <c r="AT982" s="91"/>
      <c r="AU982" s="91"/>
      <c r="AV982" s="91"/>
      <c r="AW982" s="91"/>
      <c r="AX982" s="91"/>
      <c r="AY982" s="91"/>
    </row>
    <row r="983">
      <c r="A983" s="91"/>
      <c r="B983" s="91"/>
      <c r="C983" s="91"/>
      <c r="D983" s="91"/>
      <c r="E983" s="91"/>
      <c r="F983" s="91"/>
      <c r="G983" s="91"/>
      <c r="H983" s="93"/>
      <c r="I983" s="91"/>
      <c r="J983" s="91"/>
      <c r="K983" s="91"/>
      <c r="L983" s="91"/>
      <c r="M983" s="91"/>
      <c r="N983" s="91"/>
      <c r="O983" s="91"/>
      <c r="P983" s="91"/>
      <c r="Q983" s="91"/>
      <c r="R983" s="91"/>
      <c r="S983" s="91"/>
      <c r="T983" s="91"/>
      <c r="U983" s="91"/>
      <c r="V983" s="91"/>
      <c r="W983" s="91"/>
      <c r="X983" s="91"/>
      <c r="Y983" s="91"/>
      <c r="Z983" s="93"/>
      <c r="AA983" s="91"/>
      <c r="AB983" s="91"/>
      <c r="AC983" s="91"/>
      <c r="AD983" s="91"/>
      <c r="AE983" s="91"/>
      <c r="AF983" s="128"/>
      <c r="AG983" s="93"/>
      <c r="AH983" s="91"/>
      <c r="AI983" s="91"/>
      <c r="AJ983" s="91"/>
      <c r="AK983" s="91"/>
      <c r="AL983" s="91"/>
      <c r="AM983" s="91"/>
      <c r="AN983" s="91"/>
      <c r="AO983" s="91"/>
      <c r="AP983" s="91"/>
      <c r="AQ983" s="91"/>
      <c r="AR983" s="91"/>
      <c r="AS983" s="91"/>
      <c r="AT983" s="91"/>
      <c r="AU983" s="91"/>
      <c r="AV983" s="91"/>
      <c r="AW983" s="91"/>
      <c r="AX983" s="91"/>
      <c r="AY983" s="91"/>
    </row>
    <row r="984">
      <c r="A984" s="91"/>
      <c r="B984" s="91"/>
      <c r="C984" s="91"/>
      <c r="D984" s="91"/>
      <c r="E984" s="91"/>
      <c r="F984" s="91"/>
      <c r="G984" s="91"/>
      <c r="H984" s="93"/>
      <c r="I984" s="91"/>
      <c r="J984" s="91"/>
      <c r="K984" s="91"/>
      <c r="L984" s="91"/>
      <c r="M984" s="91"/>
      <c r="N984" s="91"/>
      <c r="O984" s="91"/>
      <c r="P984" s="91"/>
      <c r="Q984" s="91"/>
      <c r="R984" s="91"/>
      <c r="S984" s="91"/>
      <c r="T984" s="91"/>
      <c r="U984" s="91"/>
      <c r="V984" s="91"/>
      <c r="W984" s="91"/>
      <c r="X984" s="91"/>
      <c r="Y984" s="91"/>
      <c r="Z984" s="93"/>
      <c r="AA984" s="91"/>
      <c r="AB984" s="91"/>
      <c r="AC984" s="91"/>
      <c r="AD984" s="91"/>
      <c r="AE984" s="91"/>
      <c r="AF984" s="128"/>
      <c r="AG984" s="93"/>
      <c r="AH984" s="91"/>
      <c r="AI984" s="91"/>
      <c r="AJ984" s="91"/>
      <c r="AK984" s="91"/>
      <c r="AL984" s="91"/>
      <c r="AM984" s="91"/>
      <c r="AN984" s="91"/>
      <c r="AO984" s="91"/>
      <c r="AP984" s="91"/>
      <c r="AQ984" s="91"/>
      <c r="AR984" s="91"/>
      <c r="AS984" s="91"/>
      <c r="AT984" s="91"/>
      <c r="AU984" s="91"/>
      <c r="AV984" s="91"/>
      <c r="AW984" s="91"/>
      <c r="AX984" s="91"/>
      <c r="AY984" s="91"/>
    </row>
    <row r="985">
      <c r="A985" s="91"/>
      <c r="B985" s="91"/>
      <c r="C985" s="91"/>
      <c r="D985" s="91"/>
      <c r="E985" s="91"/>
      <c r="F985" s="91"/>
      <c r="G985" s="91"/>
      <c r="H985" s="93"/>
      <c r="I985" s="91"/>
      <c r="J985" s="91"/>
      <c r="K985" s="91"/>
      <c r="L985" s="91"/>
      <c r="M985" s="91"/>
      <c r="N985" s="91"/>
      <c r="O985" s="91"/>
      <c r="P985" s="91"/>
      <c r="Q985" s="91"/>
      <c r="R985" s="91"/>
      <c r="S985" s="91"/>
      <c r="T985" s="91"/>
      <c r="U985" s="91"/>
      <c r="V985" s="91"/>
      <c r="W985" s="91"/>
      <c r="X985" s="91"/>
      <c r="Y985" s="91"/>
      <c r="Z985" s="93"/>
      <c r="AA985" s="91"/>
      <c r="AB985" s="91"/>
      <c r="AC985" s="91"/>
      <c r="AD985" s="91"/>
      <c r="AE985" s="91"/>
      <c r="AF985" s="128"/>
      <c r="AG985" s="93"/>
      <c r="AH985" s="91"/>
      <c r="AI985" s="91"/>
      <c r="AJ985" s="91"/>
      <c r="AK985" s="91"/>
      <c r="AL985" s="91"/>
      <c r="AM985" s="91"/>
      <c r="AN985" s="91"/>
      <c r="AO985" s="91"/>
      <c r="AP985" s="91"/>
      <c r="AQ985" s="91"/>
      <c r="AR985" s="91"/>
      <c r="AS985" s="91"/>
      <c r="AT985" s="91"/>
      <c r="AU985" s="91"/>
      <c r="AV985" s="91"/>
      <c r="AW985" s="91"/>
      <c r="AX985" s="91"/>
      <c r="AY985" s="91"/>
    </row>
    <row r="986">
      <c r="A986" s="91"/>
      <c r="B986" s="91"/>
      <c r="C986" s="91"/>
      <c r="D986" s="91"/>
      <c r="E986" s="91"/>
      <c r="F986" s="91"/>
      <c r="G986" s="91"/>
      <c r="H986" s="93"/>
      <c r="I986" s="91"/>
      <c r="J986" s="91"/>
      <c r="K986" s="91"/>
      <c r="L986" s="91"/>
      <c r="M986" s="91"/>
      <c r="N986" s="91"/>
      <c r="O986" s="91"/>
      <c r="P986" s="91"/>
      <c r="Q986" s="91"/>
      <c r="R986" s="91"/>
      <c r="S986" s="91"/>
      <c r="T986" s="91"/>
      <c r="U986" s="91"/>
      <c r="V986" s="91"/>
      <c r="W986" s="91"/>
      <c r="X986" s="91"/>
      <c r="Y986" s="91"/>
      <c r="Z986" s="93"/>
      <c r="AA986" s="91"/>
      <c r="AB986" s="91"/>
      <c r="AC986" s="91"/>
      <c r="AD986" s="91"/>
      <c r="AE986" s="91"/>
      <c r="AF986" s="128"/>
      <c r="AG986" s="93"/>
      <c r="AH986" s="91"/>
      <c r="AI986" s="91"/>
      <c r="AJ986" s="91"/>
      <c r="AK986" s="91"/>
      <c r="AL986" s="91"/>
      <c r="AM986" s="91"/>
      <c r="AN986" s="91"/>
      <c r="AO986" s="91"/>
      <c r="AP986" s="91"/>
      <c r="AQ986" s="91"/>
      <c r="AR986" s="91"/>
      <c r="AS986" s="91"/>
      <c r="AT986" s="91"/>
      <c r="AU986" s="91"/>
      <c r="AV986" s="91"/>
      <c r="AW986" s="91"/>
      <c r="AX986" s="91"/>
      <c r="AY986" s="91"/>
    </row>
    <row r="987">
      <c r="A987" s="91"/>
      <c r="B987" s="91"/>
      <c r="C987" s="91"/>
      <c r="D987" s="91"/>
      <c r="E987" s="91"/>
      <c r="F987" s="91"/>
      <c r="G987" s="91"/>
      <c r="H987" s="93"/>
      <c r="I987" s="91"/>
      <c r="J987" s="91"/>
      <c r="K987" s="91"/>
      <c r="L987" s="91"/>
      <c r="M987" s="91"/>
      <c r="N987" s="91"/>
      <c r="O987" s="91"/>
      <c r="P987" s="91"/>
      <c r="Q987" s="91"/>
      <c r="R987" s="91"/>
      <c r="S987" s="91"/>
      <c r="T987" s="91"/>
      <c r="U987" s="91"/>
      <c r="V987" s="91"/>
      <c r="W987" s="91"/>
      <c r="X987" s="91"/>
      <c r="Y987" s="91"/>
      <c r="Z987" s="93"/>
      <c r="AA987" s="91"/>
      <c r="AB987" s="91"/>
      <c r="AC987" s="91"/>
      <c r="AD987" s="91"/>
      <c r="AE987" s="91"/>
      <c r="AF987" s="128"/>
      <c r="AG987" s="93"/>
      <c r="AH987" s="91"/>
      <c r="AI987" s="91"/>
      <c r="AJ987" s="91"/>
      <c r="AK987" s="91"/>
      <c r="AL987" s="91"/>
      <c r="AM987" s="91"/>
      <c r="AN987" s="91"/>
      <c r="AO987" s="91"/>
      <c r="AP987" s="91"/>
      <c r="AQ987" s="91"/>
      <c r="AR987" s="91"/>
      <c r="AS987" s="91"/>
      <c r="AT987" s="91"/>
      <c r="AU987" s="91"/>
      <c r="AV987" s="91"/>
      <c r="AW987" s="91"/>
      <c r="AX987" s="91"/>
      <c r="AY987" s="91"/>
    </row>
    <row r="988">
      <c r="A988" s="91"/>
      <c r="B988" s="91"/>
      <c r="C988" s="91"/>
      <c r="D988" s="91"/>
      <c r="E988" s="91"/>
      <c r="F988" s="91"/>
      <c r="G988" s="91"/>
      <c r="H988" s="93"/>
      <c r="I988" s="91"/>
      <c r="J988" s="91"/>
      <c r="K988" s="91"/>
      <c r="L988" s="91"/>
      <c r="M988" s="91"/>
      <c r="N988" s="91"/>
      <c r="O988" s="91"/>
      <c r="P988" s="91"/>
      <c r="Q988" s="91"/>
      <c r="R988" s="91"/>
      <c r="S988" s="91"/>
      <c r="T988" s="91"/>
      <c r="U988" s="91"/>
      <c r="V988" s="91"/>
      <c r="W988" s="91"/>
      <c r="X988" s="91"/>
      <c r="Y988" s="91"/>
      <c r="Z988" s="93"/>
      <c r="AA988" s="91"/>
      <c r="AB988" s="91"/>
      <c r="AC988" s="91"/>
      <c r="AD988" s="91"/>
      <c r="AE988" s="91"/>
      <c r="AF988" s="128"/>
      <c r="AG988" s="93"/>
      <c r="AH988" s="91"/>
      <c r="AI988" s="91"/>
      <c r="AJ988" s="91"/>
      <c r="AK988" s="91"/>
      <c r="AL988" s="91"/>
      <c r="AM988" s="91"/>
      <c r="AN988" s="91"/>
      <c r="AO988" s="91"/>
      <c r="AP988" s="91"/>
      <c r="AQ988" s="91"/>
      <c r="AR988" s="91"/>
      <c r="AS988" s="91"/>
      <c r="AT988" s="91"/>
      <c r="AU988" s="91"/>
      <c r="AV988" s="91"/>
      <c r="AW988" s="91"/>
      <c r="AX988" s="91"/>
      <c r="AY988" s="91"/>
    </row>
    <row r="989">
      <c r="A989" s="91"/>
      <c r="B989" s="91"/>
      <c r="C989" s="91"/>
      <c r="D989" s="91"/>
      <c r="E989" s="91"/>
      <c r="F989" s="91"/>
      <c r="G989" s="91"/>
      <c r="H989" s="93"/>
      <c r="I989" s="91"/>
      <c r="J989" s="91"/>
      <c r="K989" s="91"/>
      <c r="L989" s="91"/>
      <c r="M989" s="91"/>
      <c r="N989" s="91"/>
      <c r="O989" s="91"/>
      <c r="P989" s="91"/>
      <c r="Q989" s="91"/>
      <c r="R989" s="91"/>
      <c r="S989" s="91"/>
      <c r="T989" s="91"/>
      <c r="U989" s="91"/>
      <c r="V989" s="91"/>
      <c r="W989" s="91"/>
      <c r="X989" s="91"/>
      <c r="Y989" s="91"/>
      <c r="Z989" s="93"/>
      <c r="AA989" s="91"/>
      <c r="AB989" s="91"/>
      <c r="AC989" s="91"/>
      <c r="AD989" s="91"/>
      <c r="AE989" s="91"/>
      <c r="AF989" s="128"/>
      <c r="AG989" s="93"/>
      <c r="AH989" s="91"/>
      <c r="AI989" s="91"/>
      <c r="AJ989" s="91"/>
      <c r="AK989" s="91"/>
      <c r="AL989" s="91"/>
      <c r="AM989" s="91"/>
      <c r="AN989" s="91"/>
      <c r="AO989" s="91"/>
      <c r="AP989" s="91"/>
      <c r="AQ989" s="91"/>
      <c r="AR989" s="91"/>
      <c r="AS989" s="91"/>
      <c r="AT989" s="91"/>
      <c r="AU989" s="91"/>
      <c r="AV989" s="91"/>
      <c r="AW989" s="91"/>
      <c r="AX989" s="91"/>
      <c r="AY989" s="91"/>
    </row>
    <row r="990">
      <c r="A990" s="91"/>
      <c r="B990" s="91"/>
      <c r="C990" s="91"/>
      <c r="D990" s="91"/>
      <c r="E990" s="91"/>
      <c r="F990" s="91"/>
      <c r="G990" s="91"/>
      <c r="H990" s="93"/>
      <c r="I990" s="91"/>
      <c r="J990" s="91"/>
      <c r="K990" s="91"/>
      <c r="L990" s="91"/>
      <c r="M990" s="91"/>
      <c r="N990" s="91"/>
      <c r="O990" s="91"/>
      <c r="P990" s="91"/>
      <c r="Q990" s="91"/>
      <c r="R990" s="91"/>
      <c r="S990" s="91"/>
      <c r="T990" s="91"/>
      <c r="U990" s="91"/>
      <c r="V990" s="91"/>
      <c r="W990" s="91"/>
      <c r="X990" s="91"/>
      <c r="Y990" s="91"/>
      <c r="Z990" s="93"/>
      <c r="AA990" s="91"/>
      <c r="AB990" s="91"/>
      <c r="AC990" s="91"/>
      <c r="AD990" s="91"/>
      <c r="AE990" s="91"/>
      <c r="AF990" s="128"/>
      <c r="AG990" s="93"/>
      <c r="AH990" s="91"/>
      <c r="AI990" s="91"/>
      <c r="AJ990" s="91"/>
      <c r="AK990" s="91"/>
      <c r="AL990" s="91"/>
      <c r="AM990" s="91"/>
      <c r="AN990" s="91"/>
      <c r="AO990" s="91"/>
      <c r="AP990" s="91"/>
      <c r="AQ990" s="91"/>
      <c r="AR990" s="91"/>
      <c r="AS990" s="91"/>
      <c r="AT990" s="91"/>
      <c r="AU990" s="91"/>
      <c r="AV990" s="91"/>
      <c r="AW990" s="91"/>
      <c r="AX990" s="91"/>
      <c r="AY990" s="91"/>
    </row>
    <row r="991">
      <c r="A991" s="91"/>
      <c r="B991" s="91"/>
      <c r="C991" s="91"/>
      <c r="D991" s="91"/>
      <c r="E991" s="91"/>
      <c r="F991" s="91"/>
      <c r="G991" s="91"/>
      <c r="H991" s="93"/>
      <c r="I991" s="91"/>
      <c r="J991" s="91"/>
      <c r="K991" s="91"/>
      <c r="L991" s="91"/>
      <c r="M991" s="91"/>
      <c r="N991" s="91"/>
      <c r="O991" s="91"/>
      <c r="P991" s="91"/>
      <c r="Q991" s="91"/>
      <c r="R991" s="91"/>
      <c r="S991" s="91"/>
      <c r="T991" s="91"/>
      <c r="U991" s="91"/>
      <c r="V991" s="91"/>
      <c r="W991" s="91"/>
      <c r="X991" s="91"/>
      <c r="Y991" s="91"/>
      <c r="Z991" s="93"/>
      <c r="AA991" s="91"/>
      <c r="AB991" s="91"/>
      <c r="AC991" s="91"/>
      <c r="AD991" s="91"/>
      <c r="AE991" s="91"/>
      <c r="AF991" s="128"/>
      <c r="AG991" s="93"/>
      <c r="AH991" s="91"/>
      <c r="AI991" s="91"/>
      <c r="AJ991" s="91"/>
      <c r="AK991" s="91"/>
      <c r="AL991" s="91"/>
      <c r="AM991" s="91"/>
      <c r="AN991" s="91"/>
      <c r="AO991" s="91"/>
      <c r="AP991" s="91"/>
      <c r="AQ991" s="91"/>
      <c r="AR991" s="91"/>
      <c r="AS991" s="91"/>
      <c r="AT991" s="91"/>
      <c r="AU991" s="91"/>
      <c r="AV991" s="91"/>
      <c r="AW991" s="91"/>
      <c r="AX991" s="91"/>
      <c r="AY991" s="91"/>
    </row>
    <row r="992">
      <c r="A992" s="91"/>
      <c r="B992" s="91"/>
      <c r="C992" s="91"/>
      <c r="D992" s="91"/>
      <c r="E992" s="91"/>
      <c r="F992" s="91"/>
      <c r="G992" s="91"/>
      <c r="H992" s="93"/>
      <c r="I992" s="91"/>
      <c r="J992" s="91"/>
      <c r="K992" s="91"/>
      <c r="L992" s="91"/>
      <c r="M992" s="91"/>
      <c r="N992" s="91"/>
      <c r="O992" s="91"/>
      <c r="P992" s="91"/>
      <c r="Q992" s="91"/>
      <c r="R992" s="91"/>
      <c r="S992" s="91"/>
      <c r="T992" s="91"/>
      <c r="U992" s="91"/>
      <c r="V992" s="91"/>
      <c r="W992" s="91"/>
      <c r="X992" s="91"/>
      <c r="Y992" s="91"/>
      <c r="Z992" s="93"/>
      <c r="AA992" s="91"/>
      <c r="AB992" s="91"/>
      <c r="AC992" s="91"/>
      <c r="AD992" s="91"/>
      <c r="AE992" s="91"/>
      <c r="AF992" s="128"/>
      <c r="AG992" s="93"/>
      <c r="AH992" s="91"/>
      <c r="AI992" s="91"/>
      <c r="AJ992" s="91"/>
      <c r="AK992" s="91"/>
      <c r="AL992" s="91"/>
      <c r="AM992" s="91"/>
      <c r="AN992" s="91"/>
      <c r="AO992" s="91"/>
      <c r="AP992" s="91"/>
      <c r="AQ992" s="91"/>
      <c r="AR992" s="91"/>
      <c r="AS992" s="91"/>
      <c r="AT992" s="91"/>
      <c r="AU992" s="91"/>
      <c r="AV992" s="91"/>
      <c r="AW992" s="91"/>
      <c r="AX992" s="91"/>
      <c r="AY992" s="91"/>
    </row>
    <row r="993">
      <c r="A993" s="91"/>
      <c r="B993" s="91"/>
      <c r="C993" s="91"/>
      <c r="D993" s="91"/>
      <c r="E993" s="91"/>
      <c r="F993" s="91"/>
      <c r="G993" s="91"/>
      <c r="H993" s="93"/>
      <c r="I993" s="91"/>
      <c r="J993" s="91"/>
      <c r="K993" s="91"/>
      <c r="L993" s="91"/>
      <c r="M993" s="91"/>
      <c r="N993" s="91"/>
      <c r="O993" s="91"/>
      <c r="P993" s="91"/>
      <c r="Q993" s="91"/>
      <c r="R993" s="91"/>
      <c r="S993" s="91"/>
      <c r="T993" s="91"/>
      <c r="U993" s="91"/>
      <c r="V993" s="91"/>
      <c r="W993" s="91"/>
      <c r="X993" s="91"/>
      <c r="Y993" s="91"/>
      <c r="Z993" s="93"/>
      <c r="AA993" s="91"/>
      <c r="AB993" s="91"/>
      <c r="AC993" s="91"/>
      <c r="AD993" s="91"/>
      <c r="AE993" s="91"/>
      <c r="AF993" s="128"/>
      <c r="AG993" s="93"/>
      <c r="AH993" s="91"/>
      <c r="AI993" s="91"/>
      <c r="AJ993" s="91"/>
      <c r="AK993" s="91"/>
      <c r="AL993" s="91"/>
      <c r="AM993" s="91"/>
      <c r="AN993" s="91"/>
      <c r="AO993" s="91"/>
      <c r="AP993" s="91"/>
      <c r="AQ993" s="91"/>
      <c r="AR993" s="91"/>
      <c r="AS993" s="91"/>
      <c r="AT993" s="91"/>
      <c r="AU993" s="91"/>
      <c r="AV993" s="91"/>
      <c r="AW993" s="91"/>
      <c r="AX993" s="91"/>
      <c r="AY993" s="91"/>
    </row>
    <row r="994">
      <c r="A994" s="91"/>
      <c r="B994" s="91"/>
      <c r="C994" s="91"/>
      <c r="D994" s="91"/>
      <c r="E994" s="91"/>
      <c r="F994" s="91"/>
      <c r="G994" s="91"/>
      <c r="H994" s="93"/>
      <c r="I994" s="91"/>
      <c r="J994" s="91"/>
      <c r="K994" s="91"/>
      <c r="L994" s="91"/>
      <c r="M994" s="91"/>
      <c r="N994" s="91"/>
      <c r="O994" s="91"/>
      <c r="P994" s="91"/>
      <c r="Q994" s="91"/>
      <c r="R994" s="91"/>
      <c r="S994" s="91"/>
      <c r="T994" s="91"/>
      <c r="U994" s="91"/>
      <c r="V994" s="91"/>
      <c r="W994" s="91"/>
      <c r="X994" s="91"/>
      <c r="Y994" s="91"/>
      <c r="Z994" s="93"/>
      <c r="AA994" s="91"/>
      <c r="AB994" s="91"/>
      <c r="AC994" s="91"/>
      <c r="AD994" s="91"/>
      <c r="AE994" s="91"/>
      <c r="AF994" s="128"/>
      <c r="AG994" s="93"/>
      <c r="AH994" s="91"/>
      <c r="AI994" s="91"/>
      <c r="AJ994" s="91"/>
      <c r="AK994" s="91"/>
      <c r="AL994" s="91"/>
      <c r="AM994" s="91"/>
      <c r="AN994" s="91"/>
      <c r="AO994" s="91"/>
      <c r="AP994" s="91"/>
      <c r="AQ994" s="91"/>
      <c r="AR994" s="91"/>
      <c r="AS994" s="91"/>
      <c r="AT994" s="91"/>
      <c r="AU994" s="91"/>
      <c r="AV994" s="91"/>
      <c r="AW994" s="91"/>
      <c r="AX994" s="91"/>
      <c r="AY994" s="91"/>
    </row>
    <row r="995">
      <c r="A995" s="91"/>
      <c r="B995" s="91"/>
      <c r="C995" s="91"/>
      <c r="D995" s="91"/>
      <c r="E995" s="91"/>
      <c r="F995" s="91"/>
      <c r="G995" s="91"/>
      <c r="H995" s="93"/>
      <c r="I995" s="91"/>
      <c r="J995" s="91"/>
      <c r="K995" s="91"/>
      <c r="L995" s="91"/>
      <c r="M995" s="91"/>
      <c r="N995" s="91"/>
      <c r="O995" s="91"/>
      <c r="P995" s="91"/>
      <c r="Q995" s="91"/>
      <c r="R995" s="91"/>
      <c r="S995" s="91"/>
      <c r="T995" s="91"/>
      <c r="U995" s="91"/>
      <c r="V995" s="91"/>
      <c r="W995" s="91"/>
      <c r="X995" s="91"/>
      <c r="Y995" s="91"/>
      <c r="Z995" s="93"/>
      <c r="AA995" s="91"/>
      <c r="AB995" s="91"/>
      <c r="AC995" s="91"/>
      <c r="AD995" s="91"/>
      <c r="AE995" s="91"/>
      <c r="AF995" s="128"/>
      <c r="AG995" s="93"/>
      <c r="AH995" s="91"/>
      <c r="AI995" s="91"/>
      <c r="AJ995" s="91"/>
      <c r="AK995" s="91"/>
      <c r="AL995" s="91"/>
      <c r="AM995" s="91"/>
      <c r="AN995" s="91"/>
      <c r="AO995" s="91"/>
      <c r="AP995" s="91"/>
      <c r="AQ995" s="91"/>
      <c r="AR995" s="91"/>
      <c r="AS995" s="91"/>
      <c r="AT995" s="91"/>
      <c r="AU995" s="91"/>
      <c r="AV995" s="91"/>
      <c r="AW995" s="91"/>
      <c r="AX995" s="91"/>
      <c r="AY995" s="91"/>
    </row>
    <row r="996">
      <c r="A996" s="91"/>
      <c r="B996" s="91"/>
      <c r="C996" s="91"/>
      <c r="D996" s="91"/>
      <c r="E996" s="91"/>
      <c r="F996" s="91"/>
      <c r="G996" s="91"/>
      <c r="H996" s="93"/>
      <c r="I996" s="91"/>
      <c r="J996" s="91"/>
      <c r="K996" s="91"/>
      <c r="L996" s="91"/>
      <c r="M996" s="91"/>
      <c r="N996" s="91"/>
      <c r="O996" s="91"/>
      <c r="P996" s="91"/>
      <c r="Q996" s="91"/>
      <c r="R996" s="91"/>
      <c r="S996" s="91"/>
      <c r="T996" s="91"/>
      <c r="U996" s="91"/>
      <c r="V996" s="91"/>
      <c r="W996" s="91"/>
      <c r="X996" s="91"/>
      <c r="Y996" s="91"/>
      <c r="Z996" s="93"/>
      <c r="AA996" s="91"/>
      <c r="AB996" s="91"/>
      <c r="AC996" s="91"/>
      <c r="AD996" s="91"/>
      <c r="AE996" s="91"/>
      <c r="AF996" s="128"/>
      <c r="AG996" s="93"/>
      <c r="AH996" s="91"/>
      <c r="AI996" s="91"/>
      <c r="AJ996" s="91"/>
      <c r="AK996" s="91"/>
      <c r="AL996" s="91"/>
      <c r="AM996" s="91"/>
      <c r="AN996" s="91"/>
      <c r="AO996" s="91"/>
      <c r="AP996" s="91"/>
      <c r="AQ996" s="91"/>
      <c r="AR996" s="91"/>
      <c r="AS996" s="91"/>
      <c r="AT996" s="91"/>
      <c r="AU996" s="91"/>
      <c r="AV996" s="91"/>
      <c r="AW996" s="91"/>
      <c r="AX996" s="91"/>
      <c r="AY996" s="91"/>
    </row>
    <row r="997">
      <c r="A997" s="91"/>
      <c r="B997" s="91"/>
      <c r="C997" s="91"/>
      <c r="D997" s="91"/>
      <c r="E997" s="91"/>
      <c r="F997" s="91"/>
      <c r="G997" s="91"/>
      <c r="H997" s="93"/>
      <c r="I997" s="91"/>
      <c r="J997" s="91"/>
      <c r="K997" s="91"/>
      <c r="L997" s="91"/>
      <c r="M997" s="91"/>
      <c r="N997" s="91"/>
      <c r="O997" s="91"/>
      <c r="P997" s="91"/>
      <c r="Q997" s="91"/>
      <c r="R997" s="91"/>
      <c r="S997" s="91"/>
      <c r="T997" s="91"/>
      <c r="U997" s="91"/>
      <c r="V997" s="91"/>
      <c r="W997" s="91"/>
      <c r="X997" s="91"/>
      <c r="Y997" s="91"/>
      <c r="Z997" s="93"/>
      <c r="AA997" s="91"/>
      <c r="AB997" s="91"/>
      <c r="AC997" s="91"/>
      <c r="AD997" s="91"/>
      <c r="AE997" s="91"/>
      <c r="AF997" s="128"/>
      <c r="AG997" s="93"/>
      <c r="AH997" s="91"/>
      <c r="AI997" s="91"/>
      <c r="AJ997" s="91"/>
      <c r="AK997" s="91"/>
      <c r="AL997" s="91"/>
      <c r="AM997" s="91"/>
      <c r="AN997" s="91"/>
      <c r="AO997" s="91"/>
      <c r="AP997" s="91"/>
      <c r="AQ997" s="91"/>
      <c r="AR997" s="91"/>
      <c r="AS997" s="91"/>
      <c r="AT997" s="91"/>
      <c r="AU997" s="91"/>
      <c r="AV997" s="91"/>
      <c r="AW997" s="91"/>
      <c r="AX997" s="91"/>
      <c r="AY997" s="91"/>
    </row>
    <row r="998">
      <c r="A998" s="91"/>
      <c r="B998" s="91"/>
      <c r="C998" s="91"/>
      <c r="D998" s="91"/>
      <c r="E998" s="91"/>
      <c r="F998" s="91"/>
      <c r="G998" s="91"/>
      <c r="H998" s="93"/>
      <c r="I998" s="91"/>
      <c r="J998" s="91"/>
      <c r="K998" s="91"/>
      <c r="L998" s="91"/>
      <c r="M998" s="91"/>
      <c r="N998" s="91"/>
      <c r="O998" s="91"/>
      <c r="P998" s="91"/>
      <c r="Q998" s="91"/>
      <c r="R998" s="91"/>
      <c r="S998" s="91"/>
      <c r="T998" s="91"/>
      <c r="U998" s="91"/>
      <c r="V998" s="91"/>
      <c r="W998" s="91"/>
      <c r="X998" s="91"/>
      <c r="Y998" s="91"/>
      <c r="Z998" s="93"/>
      <c r="AA998" s="91"/>
      <c r="AB998" s="91"/>
      <c r="AC998" s="91"/>
      <c r="AD998" s="91"/>
      <c r="AE998" s="91"/>
      <c r="AF998" s="128"/>
      <c r="AG998" s="93"/>
      <c r="AH998" s="91"/>
      <c r="AI998" s="91"/>
      <c r="AJ998" s="91"/>
      <c r="AK998" s="91"/>
      <c r="AL998" s="91"/>
      <c r="AM998" s="91"/>
      <c r="AN998" s="91"/>
      <c r="AO998" s="91"/>
      <c r="AP998" s="91"/>
      <c r="AQ998" s="91"/>
      <c r="AR998" s="91"/>
      <c r="AS998" s="91"/>
      <c r="AT998" s="91"/>
      <c r="AU998" s="91"/>
      <c r="AV998" s="91"/>
      <c r="AW998" s="91"/>
      <c r="AX998" s="91"/>
      <c r="AY998" s="91"/>
    </row>
    <row r="999">
      <c r="A999" s="91"/>
      <c r="B999" s="91"/>
      <c r="C999" s="91"/>
      <c r="D999" s="91"/>
      <c r="E999" s="91"/>
      <c r="F999" s="91"/>
      <c r="G999" s="91"/>
      <c r="H999" s="93"/>
      <c r="I999" s="91"/>
      <c r="J999" s="91"/>
      <c r="K999" s="91"/>
      <c r="L999" s="91"/>
      <c r="M999" s="91"/>
      <c r="N999" s="91"/>
      <c r="O999" s="91"/>
      <c r="P999" s="91"/>
      <c r="Q999" s="91"/>
      <c r="R999" s="91"/>
      <c r="S999" s="91"/>
      <c r="T999" s="91"/>
      <c r="U999" s="91"/>
      <c r="V999" s="91"/>
      <c r="W999" s="91"/>
      <c r="X999" s="91"/>
      <c r="Y999" s="91"/>
      <c r="Z999" s="93"/>
      <c r="AA999" s="91"/>
      <c r="AB999" s="91"/>
      <c r="AC999" s="91"/>
      <c r="AD999" s="91"/>
      <c r="AE999" s="91"/>
      <c r="AF999" s="128"/>
      <c r="AG999" s="93"/>
      <c r="AH999" s="91"/>
      <c r="AI999" s="91"/>
      <c r="AJ999" s="91"/>
      <c r="AK999" s="91"/>
      <c r="AL999" s="91"/>
      <c r="AM999" s="91"/>
      <c r="AN999" s="91"/>
      <c r="AO999" s="91"/>
      <c r="AP999" s="91"/>
      <c r="AQ999" s="91"/>
      <c r="AR999" s="91"/>
      <c r="AS999" s="91"/>
      <c r="AT999" s="91"/>
      <c r="AU999" s="91"/>
      <c r="AV999" s="91"/>
      <c r="AW999" s="91"/>
      <c r="AX999" s="91"/>
      <c r="AY999" s="91"/>
    </row>
  </sheetData>
  <autoFilter ref="$A$1:$AY$999">
    <sortState ref="A1:AY999">
      <sortCondition ref="F1:F999"/>
    </sortState>
  </autoFilter>
  <hyperlinks>
    <hyperlink r:id="rId1" ref="AF2"/>
    <hyperlink r:id="rId2" ref="AG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38"/>
  </cols>
  <sheetData>
    <row r="1">
      <c r="A1" s="129" t="s">
        <v>8</v>
      </c>
      <c r="B1" s="129" t="s">
        <v>49</v>
      </c>
      <c r="C1" s="129" t="s">
        <v>458</v>
      </c>
      <c r="D1" s="129" t="s">
        <v>459</v>
      </c>
      <c r="E1" s="129" t="s">
        <v>460</v>
      </c>
      <c r="F1" s="129" t="s">
        <v>461</v>
      </c>
      <c r="G1" s="129" t="s">
        <v>462</v>
      </c>
      <c r="H1" s="129" t="s">
        <v>463</v>
      </c>
      <c r="I1" s="129" t="s">
        <v>464</v>
      </c>
      <c r="J1" s="129" t="s">
        <v>465</v>
      </c>
      <c r="K1" s="129" t="s">
        <v>466</v>
      </c>
      <c r="L1" s="129" t="s">
        <v>467</v>
      </c>
      <c r="M1" s="129" t="s">
        <v>468</v>
      </c>
      <c r="N1" s="14"/>
      <c r="O1" s="14"/>
      <c r="P1" s="14"/>
      <c r="Q1" s="14"/>
      <c r="R1" s="14"/>
      <c r="S1" s="14"/>
      <c r="T1" s="14"/>
      <c r="U1" s="14"/>
      <c r="V1" s="14"/>
      <c r="W1" s="14"/>
    </row>
    <row r="2">
      <c r="A2" s="130" t="s">
        <v>469</v>
      </c>
      <c r="B2" s="14" t="s">
        <v>470</v>
      </c>
      <c r="C2" s="131">
        <v>54.0</v>
      </c>
      <c r="D2" s="14" t="s">
        <v>471</v>
      </c>
      <c r="E2" s="131">
        <v>146.0</v>
      </c>
      <c r="F2" s="14" t="s">
        <v>472</v>
      </c>
      <c r="G2" s="131">
        <v>20.0</v>
      </c>
      <c r="H2" s="131">
        <v>200.0</v>
      </c>
      <c r="I2" s="132" t="b">
        <v>1</v>
      </c>
      <c r="J2" s="14"/>
      <c r="K2" s="14"/>
      <c r="L2" s="14"/>
      <c r="M2" s="14"/>
      <c r="N2" s="14"/>
      <c r="O2" s="14"/>
      <c r="P2" s="14"/>
      <c r="Q2" s="14"/>
      <c r="R2" s="14"/>
      <c r="S2" s="14"/>
      <c r="T2" s="14"/>
      <c r="U2" s="14"/>
      <c r="V2" s="14"/>
      <c r="W2" s="14"/>
    </row>
    <row r="3">
      <c r="A3" s="130" t="s">
        <v>473</v>
      </c>
      <c r="B3" s="14" t="s">
        <v>474</v>
      </c>
      <c r="C3" s="131">
        <v>32.0</v>
      </c>
      <c r="D3" s="14" t="s">
        <v>475</v>
      </c>
      <c r="E3" s="131">
        <v>143.0</v>
      </c>
      <c r="F3" s="14" t="s">
        <v>476</v>
      </c>
      <c r="G3" s="131">
        <v>21.0</v>
      </c>
      <c r="H3" s="131">
        <v>200.0</v>
      </c>
      <c r="I3" s="132" t="b">
        <v>1</v>
      </c>
      <c r="J3" s="14"/>
      <c r="K3" s="14"/>
      <c r="L3" s="14"/>
      <c r="M3" s="14"/>
      <c r="N3" s="14"/>
      <c r="O3" s="14"/>
      <c r="P3" s="14"/>
      <c r="Q3" s="14"/>
      <c r="R3" s="14"/>
      <c r="S3" s="14"/>
      <c r="T3" s="14"/>
      <c r="U3" s="14"/>
      <c r="V3" s="14"/>
      <c r="W3" s="14"/>
    </row>
    <row r="4">
      <c r="A4" s="130" t="s">
        <v>477</v>
      </c>
      <c r="B4" s="14" t="s">
        <v>478</v>
      </c>
      <c r="C4" s="131">
        <v>36.0</v>
      </c>
      <c r="D4" s="14" t="s">
        <v>479</v>
      </c>
      <c r="E4" s="131">
        <v>139.0</v>
      </c>
      <c r="F4" s="14" t="s">
        <v>480</v>
      </c>
      <c r="G4" s="131">
        <v>17.0</v>
      </c>
      <c r="H4" s="131">
        <v>200.0</v>
      </c>
      <c r="I4" s="132" t="b">
        <v>1</v>
      </c>
      <c r="J4" s="14"/>
      <c r="K4" s="14"/>
      <c r="L4" s="14"/>
      <c r="M4" s="14"/>
      <c r="N4" s="14"/>
      <c r="O4" s="14"/>
      <c r="P4" s="14"/>
      <c r="Q4" s="14"/>
      <c r="R4" s="14"/>
      <c r="S4" s="14"/>
      <c r="T4" s="14"/>
      <c r="U4" s="14"/>
      <c r="V4" s="14"/>
      <c r="W4" s="14"/>
    </row>
    <row r="5">
      <c r="A5" s="130" t="s">
        <v>481</v>
      </c>
      <c r="B5" s="14" t="s">
        <v>482</v>
      </c>
      <c r="C5" s="131">
        <v>31.0</v>
      </c>
      <c r="D5" s="14" t="s">
        <v>483</v>
      </c>
      <c r="E5" s="131">
        <v>147.0</v>
      </c>
      <c r="F5" s="14" t="s">
        <v>484</v>
      </c>
      <c r="G5" s="131">
        <v>13.0</v>
      </c>
      <c r="H5" s="131">
        <v>200.0</v>
      </c>
      <c r="I5" s="132" t="b">
        <v>1</v>
      </c>
      <c r="J5" s="14"/>
      <c r="K5" s="14"/>
      <c r="L5" s="14"/>
      <c r="M5" s="14"/>
      <c r="N5" s="14"/>
      <c r="O5" s="14"/>
      <c r="P5" s="14"/>
      <c r="Q5" s="14"/>
      <c r="R5" s="14"/>
      <c r="S5" s="14"/>
      <c r="T5" s="14"/>
      <c r="U5" s="14"/>
      <c r="V5" s="14"/>
      <c r="W5" s="14"/>
    </row>
    <row r="6">
      <c r="A6" s="130" t="s">
        <v>485</v>
      </c>
      <c r="B6" s="14" t="s">
        <v>486</v>
      </c>
      <c r="C6" s="131">
        <v>19.0</v>
      </c>
      <c r="D6" s="14" t="s">
        <v>487</v>
      </c>
      <c r="E6" s="131">
        <v>125.0</v>
      </c>
      <c r="F6" s="14" t="s">
        <v>488</v>
      </c>
      <c r="G6" s="131">
        <v>8.0</v>
      </c>
      <c r="H6" s="131">
        <v>200.0</v>
      </c>
      <c r="I6" s="132" t="b">
        <v>1</v>
      </c>
      <c r="J6" s="14"/>
      <c r="K6" s="14"/>
      <c r="L6" s="14"/>
      <c r="M6" s="14"/>
      <c r="N6" s="14"/>
      <c r="O6" s="14"/>
      <c r="P6" s="14"/>
      <c r="Q6" s="14"/>
      <c r="R6" s="14"/>
      <c r="S6" s="14"/>
      <c r="T6" s="14"/>
      <c r="U6" s="14"/>
      <c r="V6" s="14"/>
      <c r="W6" s="14"/>
    </row>
    <row r="7">
      <c r="A7" s="130" t="s">
        <v>489</v>
      </c>
      <c r="B7" s="14" t="s">
        <v>490</v>
      </c>
      <c r="C7" s="131">
        <v>23.0</v>
      </c>
      <c r="D7" s="14" t="s">
        <v>491</v>
      </c>
      <c r="E7" s="131">
        <v>127.0</v>
      </c>
      <c r="F7" s="14" t="s">
        <v>492</v>
      </c>
      <c r="G7" s="131">
        <v>21.0</v>
      </c>
      <c r="H7" s="131">
        <v>200.0</v>
      </c>
      <c r="I7" s="132" t="b">
        <v>1</v>
      </c>
      <c r="J7" s="14"/>
      <c r="K7" s="14"/>
      <c r="L7" s="14"/>
      <c r="M7" s="14"/>
      <c r="N7" s="14"/>
      <c r="O7" s="14"/>
      <c r="P7" s="14"/>
      <c r="Q7" s="14"/>
      <c r="R7" s="14"/>
      <c r="S7" s="14"/>
      <c r="T7" s="14"/>
      <c r="U7" s="14"/>
      <c r="V7" s="14"/>
      <c r="W7" s="14"/>
    </row>
    <row r="8">
      <c r="A8" s="130" t="s">
        <v>493</v>
      </c>
      <c r="B8" s="14" t="s">
        <v>494</v>
      </c>
      <c r="C8" s="131">
        <v>27.0</v>
      </c>
      <c r="D8" s="14" t="s">
        <v>495</v>
      </c>
      <c r="E8" s="131">
        <v>143.0</v>
      </c>
      <c r="F8" s="14" t="s">
        <v>496</v>
      </c>
      <c r="G8" s="131">
        <v>15.0</v>
      </c>
      <c r="H8" s="131">
        <v>200.0</v>
      </c>
      <c r="I8" s="132" t="b">
        <v>1</v>
      </c>
      <c r="J8" s="14"/>
      <c r="K8" s="14"/>
      <c r="L8" s="14"/>
      <c r="M8" s="14"/>
      <c r="N8" s="14"/>
      <c r="O8" s="14"/>
      <c r="P8" s="14"/>
      <c r="Q8" s="14"/>
      <c r="R8" s="14"/>
      <c r="S8" s="14"/>
      <c r="T8" s="14"/>
      <c r="U8" s="14"/>
      <c r="V8" s="14"/>
      <c r="W8" s="14"/>
    </row>
    <row r="9">
      <c r="A9" s="130" t="s">
        <v>497</v>
      </c>
      <c r="B9" s="14" t="s">
        <v>498</v>
      </c>
      <c r="C9" s="131">
        <v>21.0</v>
      </c>
      <c r="D9" s="14" t="s">
        <v>499</v>
      </c>
      <c r="E9" s="131">
        <v>136.0</v>
      </c>
      <c r="F9" s="14" t="s">
        <v>500</v>
      </c>
      <c r="G9" s="131">
        <v>10.0</v>
      </c>
      <c r="H9" s="131">
        <v>200.0</v>
      </c>
      <c r="I9" s="132" t="b">
        <v>1</v>
      </c>
      <c r="J9" s="14"/>
      <c r="K9" s="14"/>
      <c r="L9" s="14"/>
      <c r="M9" s="14"/>
      <c r="N9" s="14"/>
      <c r="O9" s="14"/>
      <c r="P9" s="14"/>
      <c r="Q9" s="14"/>
      <c r="R9" s="14"/>
      <c r="S9" s="14"/>
      <c r="T9" s="14"/>
      <c r="U9" s="14"/>
      <c r="V9" s="14"/>
      <c r="W9" s="14"/>
    </row>
    <row r="10">
      <c r="A10" s="130" t="s">
        <v>501</v>
      </c>
      <c r="B10" s="14" t="s">
        <v>502</v>
      </c>
      <c r="C10" s="131">
        <v>21.0</v>
      </c>
      <c r="D10" s="14" t="s">
        <v>503</v>
      </c>
      <c r="E10" s="131">
        <v>140.0</v>
      </c>
      <c r="F10" s="14" t="s">
        <v>504</v>
      </c>
      <c r="G10" s="131">
        <v>10.0</v>
      </c>
      <c r="H10" s="131">
        <v>200.0</v>
      </c>
      <c r="I10" s="132" t="b">
        <v>1</v>
      </c>
      <c r="J10" s="14"/>
      <c r="K10" s="14"/>
      <c r="L10" s="14"/>
      <c r="M10" s="14"/>
      <c r="N10" s="14"/>
      <c r="O10" s="14"/>
      <c r="P10" s="14"/>
      <c r="Q10" s="14"/>
      <c r="R10" s="14"/>
      <c r="S10" s="14"/>
      <c r="T10" s="14"/>
      <c r="U10" s="14"/>
      <c r="V10" s="14"/>
      <c r="W10" s="14"/>
    </row>
    <row r="11">
      <c r="A11" s="130" t="s">
        <v>505</v>
      </c>
      <c r="B11" s="14" t="s">
        <v>506</v>
      </c>
      <c r="C11" s="131">
        <v>20.0</v>
      </c>
      <c r="D11" s="14" t="s">
        <v>507</v>
      </c>
      <c r="E11" s="131">
        <v>137.0</v>
      </c>
      <c r="F11" s="14" t="s">
        <v>508</v>
      </c>
      <c r="G11" s="131">
        <v>9.0</v>
      </c>
      <c r="H11" s="131">
        <v>200.0</v>
      </c>
      <c r="I11" s="132" t="b">
        <v>1</v>
      </c>
      <c r="J11" s="14"/>
      <c r="K11" s="14"/>
      <c r="L11" s="14"/>
      <c r="M11" s="14"/>
      <c r="N11" s="14"/>
      <c r="O11" s="14"/>
      <c r="P11" s="14"/>
      <c r="Q11" s="14"/>
      <c r="R11" s="14"/>
      <c r="S11" s="14"/>
      <c r="T11" s="14"/>
      <c r="U11" s="14"/>
      <c r="V11" s="14"/>
      <c r="W11" s="14"/>
    </row>
    <row r="12">
      <c r="A12" s="130" t="s">
        <v>509</v>
      </c>
      <c r="B12" s="14" t="s">
        <v>510</v>
      </c>
      <c r="C12" s="131">
        <v>25.0</v>
      </c>
      <c r="D12" s="14" t="s">
        <v>511</v>
      </c>
      <c r="E12" s="131">
        <v>135.0</v>
      </c>
      <c r="F12" s="14" t="s">
        <v>512</v>
      </c>
      <c r="G12" s="131">
        <v>14.0</v>
      </c>
      <c r="H12" s="131">
        <v>200.0</v>
      </c>
      <c r="I12" s="132" t="b">
        <v>1</v>
      </c>
      <c r="J12" s="14"/>
      <c r="K12" s="14"/>
      <c r="L12" s="14"/>
      <c r="M12" s="14"/>
      <c r="N12" s="14"/>
      <c r="O12" s="14"/>
      <c r="P12" s="14"/>
      <c r="Q12" s="14"/>
      <c r="R12" s="14"/>
      <c r="S12" s="14"/>
      <c r="T12" s="14"/>
      <c r="U12" s="14"/>
      <c r="V12" s="14"/>
      <c r="W12" s="14"/>
    </row>
    <row r="13">
      <c r="A13" s="130" t="s">
        <v>513</v>
      </c>
      <c r="B13" s="14" t="s">
        <v>514</v>
      </c>
      <c r="C13" s="131">
        <v>21.0</v>
      </c>
      <c r="D13" s="14" t="s">
        <v>515</v>
      </c>
      <c r="E13" s="131">
        <v>139.0</v>
      </c>
      <c r="F13" s="14" t="s">
        <v>516</v>
      </c>
      <c r="G13" s="131">
        <v>10.0</v>
      </c>
      <c r="H13" s="131">
        <v>200.0</v>
      </c>
      <c r="I13" s="132" t="b">
        <v>1</v>
      </c>
      <c r="J13" s="14"/>
      <c r="K13" s="14"/>
      <c r="L13" s="14"/>
      <c r="M13" s="14"/>
      <c r="N13" s="14"/>
      <c r="O13" s="14"/>
      <c r="P13" s="14"/>
      <c r="Q13" s="14"/>
      <c r="R13" s="14"/>
      <c r="S13" s="14"/>
      <c r="T13" s="14"/>
      <c r="U13" s="14"/>
      <c r="V13" s="14"/>
      <c r="W13" s="14"/>
    </row>
    <row r="14">
      <c r="A14" s="130" t="s">
        <v>517</v>
      </c>
      <c r="B14" s="14" t="s">
        <v>518</v>
      </c>
      <c r="C14" s="131">
        <v>21.0</v>
      </c>
      <c r="D14" s="14" t="s">
        <v>519</v>
      </c>
      <c r="E14" s="131">
        <v>139.0</v>
      </c>
      <c r="F14" s="14" t="s">
        <v>520</v>
      </c>
      <c r="G14" s="131">
        <v>10.0</v>
      </c>
      <c r="H14" s="131">
        <v>200.0</v>
      </c>
      <c r="I14" s="132" t="b">
        <v>1</v>
      </c>
      <c r="J14" s="14"/>
      <c r="K14" s="14"/>
      <c r="L14" s="14"/>
      <c r="M14" s="14"/>
      <c r="N14" s="14"/>
      <c r="O14" s="14"/>
      <c r="P14" s="14"/>
      <c r="Q14" s="14"/>
      <c r="R14" s="14"/>
      <c r="S14" s="14"/>
      <c r="T14" s="14"/>
      <c r="U14" s="14"/>
      <c r="V14" s="14"/>
      <c r="W14" s="14"/>
    </row>
    <row r="15">
      <c r="A15" s="130" t="s">
        <v>521</v>
      </c>
      <c r="B15" s="14" t="s">
        <v>522</v>
      </c>
      <c r="C15" s="131">
        <v>24.0</v>
      </c>
      <c r="D15" s="14" t="s">
        <v>523</v>
      </c>
      <c r="E15" s="131">
        <v>146.0</v>
      </c>
      <c r="F15" s="14" t="s">
        <v>524</v>
      </c>
      <c r="G15" s="131">
        <v>13.0</v>
      </c>
      <c r="H15" s="131">
        <v>200.0</v>
      </c>
      <c r="I15" s="132" t="b">
        <v>1</v>
      </c>
      <c r="J15" s="14"/>
      <c r="K15" s="14"/>
      <c r="L15" s="14"/>
      <c r="M15" s="14"/>
      <c r="N15" s="14"/>
      <c r="O15" s="14"/>
      <c r="P15" s="14"/>
      <c r="Q15" s="14"/>
      <c r="R15" s="14"/>
      <c r="S15" s="14"/>
      <c r="T15" s="14"/>
      <c r="U15" s="14"/>
      <c r="V15" s="14"/>
      <c r="W15" s="14"/>
    </row>
    <row r="16">
      <c r="A16" s="130" t="s">
        <v>525</v>
      </c>
      <c r="B16" s="14" t="s">
        <v>526</v>
      </c>
      <c r="C16" s="131">
        <v>24.0</v>
      </c>
      <c r="D16" s="14" t="s">
        <v>527</v>
      </c>
      <c r="E16" s="131">
        <v>142.0</v>
      </c>
      <c r="F16" s="14" t="s">
        <v>528</v>
      </c>
      <c r="G16" s="131">
        <v>13.0</v>
      </c>
      <c r="H16" s="131">
        <v>200.0</v>
      </c>
      <c r="I16" s="132" t="b">
        <v>1</v>
      </c>
      <c r="J16" s="14"/>
      <c r="K16" s="14"/>
      <c r="L16" s="14"/>
      <c r="M16" s="14"/>
      <c r="N16" s="14"/>
      <c r="O16" s="14"/>
      <c r="P16" s="14"/>
      <c r="Q16" s="14"/>
      <c r="R16" s="14"/>
      <c r="S16" s="14"/>
      <c r="T16" s="14"/>
      <c r="U16" s="14"/>
      <c r="V16" s="14"/>
      <c r="W16" s="14"/>
    </row>
    <row r="17">
      <c r="A17" s="130" t="s">
        <v>529</v>
      </c>
      <c r="B17" s="14" t="s">
        <v>530</v>
      </c>
      <c r="C17" s="131">
        <v>32.0</v>
      </c>
      <c r="D17" s="14" t="s">
        <v>531</v>
      </c>
      <c r="E17" s="131">
        <v>146.0</v>
      </c>
      <c r="F17" s="14" t="s">
        <v>532</v>
      </c>
      <c r="G17" s="131">
        <v>21.0</v>
      </c>
      <c r="H17" s="131">
        <v>200.0</v>
      </c>
      <c r="I17" s="132" t="b">
        <v>1</v>
      </c>
      <c r="J17" s="14"/>
      <c r="K17" s="14"/>
      <c r="L17" s="14"/>
      <c r="M17" s="14"/>
      <c r="N17" s="14"/>
      <c r="O17" s="14"/>
      <c r="P17" s="14"/>
      <c r="Q17" s="14"/>
      <c r="R17" s="14"/>
      <c r="S17" s="14"/>
      <c r="T17" s="14"/>
      <c r="U17" s="14"/>
      <c r="V17" s="14"/>
      <c r="W17" s="14"/>
    </row>
    <row r="18">
      <c r="A18" s="130" t="s">
        <v>533</v>
      </c>
      <c r="B18" s="14" t="s">
        <v>534</v>
      </c>
      <c r="C18" s="131">
        <v>21.0</v>
      </c>
      <c r="D18" s="14" t="s">
        <v>535</v>
      </c>
      <c r="E18" s="131">
        <v>139.0</v>
      </c>
      <c r="F18" s="14" t="s">
        <v>536</v>
      </c>
      <c r="G18" s="131">
        <v>10.0</v>
      </c>
      <c r="H18" s="131">
        <v>200.0</v>
      </c>
      <c r="I18" s="132" t="b">
        <v>1</v>
      </c>
      <c r="J18" s="14"/>
      <c r="K18" s="14"/>
      <c r="L18" s="14"/>
      <c r="M18" s="14"/>
      <c r="N18" s="14"/>
      <c r="O18" s="14"/>
      <c r="P18" s="14"/>
      <c r="Q18" s="14"/>
      <c r="R18" s="14"/>
      <c r="S18" s="14"/>
      <c r="T18" s="14"/>
      <c r="U18" s="14"/>
      <c r="V18" s="14"/>
      <c r="W18" s="14"/>
    </row>
    <row r="19">
      <c r="A19" s="130" t="s">
        <v>537</v>
      </c>
      <c r="B19" s="14" t="s">
        <v>538</v>
      </c>
      <c r="C19" s="131">
        <v>21.0</v>
      </c>
      <c r="D19" s="14" t="s">
        <v>539</v>
      </c>
      <c r="E19" s="131">
        <v>139.0</v>
      </c>
      <c r="F19" s="14" t="s">
        <v>540</v>
      </c>
      <c r="G19" s="131">
        <v>10.0</v>
      </c>
      <c r="H19" s="131">
        <v>200.0</v>
      </c>
      <c r="I19" s="132" t="b">
        <v>1</v>
      </c>
      <c r="J19" s="14"/>
      <c r="K19" s="14"/>
      <c r="L19" s="14"/>
      <c r="M19" s="14"/>
      <c r="N19" s="14"/>
      <c r="O19" s="14"/>
      <c r="P19" s="14"/>
      <c r="Q19" s="14"/>
      <c r="R19" s="14"/>
      <c r="S19" s="14"/>
      <c r="T19" s="14"/>
      <c r="U19" s="14"/>
      <c r="V19" s="14"/>
      <c r="W19" s="14"/>
    </row>
    <row r="20">
      <c r="A20" s="130" t="s">
        <v>541</v>
      </c>
      <c r="B20" s="14" t="s">
        <v>542</v>
      </c>
      <c r="C20" s="131">
        <v>24.0</v>
      </c>
      <c r="D20" s="14" t="s">
        <v>543</v>
      </c>
      <c r="E20" s="131">
        <v>142.0</v>
      </c>
      <c r="F20" s="14" t="s">
        <v>544</v>
      </c>
      <c r="G20" s="131">
        <v>13.0</v>
      </c>
      <c r="H20" s="131">
        <v>200.0</v>
      </c>
      <c r="I20" s="132" t="b">
        <v>1</v>
      </c>
      <c r="J20" s="14"/>
      <c r="K20" s="14"/>
      <c r="L20" s="14"/>
      <c r="M20" s="14"/>
      <c r="N20" s="14"/>
      <c r="O20" s="14"/>
      <c r="P20" s="14"/>
      <c r="Q20" s="14"/>
      <c r="R20" s="14"/>
      <c r="S20" s="14"/>
      <c r="T20" s="14"/>
      <c r="U20" s="14"/>
      <c r="V20" s="14"/>
      <c r="W20" s="14"/>
    </row>
    <row r="21">
      <c r="A21" s="130" t="s">
        <v>545</v>
      </c>
      <c r="B21" s="14" t="s">
        <v>546</v>
      </c>
      <c r="C21" s="131">
        <v>23.0</v>
      </c>
      <c r="D21" s="14" t="s">
        <v>547</v>
      </c>
      <c r="E21" s="131">
        <v>141.0</v>
      </c>
      <c r="F21" s="14" t="s">
        <v>548</v>
      </c>
      <c r="G21" s="131">
        <v>12.0</v>
      </c>
      <c r="H21" s="131">
        <v>200.0</v>
      </c>
      <c r="I21" s="132" t="b">
        <v>1</v>
      </c>
      <c r="J21" s="14"/>
      <c r="K21" s="14"/>
      <c r="L21" s="14"/>
      <c r="M21" s="14"/>
      <c r="N21" s="14"/>
      <c r="O21" s="14"/>
      <c r="P21" s="14"/>
      <c r="Q21" s="14"/>
      <c r="R21" s="14"/>
      <c r="S21" s="14"/>
      <c r="T21" s="14"/>
      <c r="U21" s="14"/>
      <c r="V21" s="14"/>
      <c r="W21" s="14"/>
    </row>
    <row r="22">
      <c r="A22" s="130" t="s">
        <v>549</v>
      </c>
      <c r="B22" s="14" t="s">
        <v>550</v>
      </c>
      <c r="C22" s="131">
        <v>25.0</v>
      </c>
      <c r="D22" s="14" t="s">
        <v>551</v>
      </c>
      <c r="E22" s="131">
        <v>123.0</v>
      </c>
      <c r="F22" s="14" t="s">
        <v>552</v>
      </c>
      <c r="G22" s="131">
        <v>14.0</v>
      </c>
      <c r="H22" s="131">
        <v>200.0</v>
      </c>
      <c r="I22" s="132" t="b">
        <v>1</v>
      </c>
      <c r="J22" s="14"/>
      <c r="K22" s="14"/>
      <c r="L22" s="14"/>
      <c r="M22" s="14"/>
      <c r="N22" s="14"/>
      <c r="O22" s="14"/>
      <c r="P22" s="14"/>
      <c r="Q22" s="14"/>
      <c r="R22" s="14"/>
      <c r="S22" s="14"/>
      <c r="T22" s="14"/>
      <c r="U22" s="14"/>
      <c r="V22" s="14"/>
      <c r="W22" s="14"/>
    </row>
    <row r="23">
      <c r="A23" s="130" t="s">
        <v>553</v>
      </c>
      <c r="B23" s="14" t="s">
        <v>554</v>
      </c>
      <c r="C23" s="131">
        <v>29.0</v>
      </c>
      <c r="D23" s="14"/>
      <c r="E23" s="14"/>
      <c r="F23" s="14" t="s">
        <v>555</v>
      </c>
      <c r="G23" s="131">
        <v>18.0</v>
      </c>
      <c r="H23" s="131">
        <v>200.0</v>
      </c>
      <c r="I23" s="132" t="b">
        <v>1</v>
      </c>
      <c r="J23" s="14"/>
      <c r="K23" s="14"/>
      <c r="L23" s="14"/>
      <c r="M23" s="14"/>
      <c r="N23" s="14"/>
      <c r="O23" s="14"/>
      <c r="P23" s="14"/>
      <c r="Q23" s="14"/>
      <c r="R23" s="14"/>
      <c r="S23" s="14"/>
      <c r="T23" s="14"/>
      <c r="U23" s="14"/>
      <c r="V23" s="14"/>
      <c r="W23" s="14"/>
    </row>
    <row r="24">
      <c r="A24" s="130" t="s">
        <v>556</v>
      </c>
      <c r="B24" s="14" t="s">
        <v>557</v>
      </c>
      <c r="C24" s="131">
        <v>27.0</v>
      </c>
      <c r="D24" s="14"/>
      <c r="E24" s="14"/>
      <c r="F24" s="14" t="s">
        <v>558</v>
      </c>
      <c r="G24" s="131">
        <v>16.0</v>
      </c>
      <c r="H24" s="131">
        <v>200.0</v>
      </c>
      <c r="I24" s="132" t="b">
        <v>1</v>
      </c>
      <c r="J24" s="14"/>
      <c r="K24" s="14"/>
      <c r="L24" s="14"/>
      <c r="M24" s="14"/>
      <c r="N24" s="14"/>
      <c r="O24" s="14"/>
      <c r="P24" s="14"/>
      <c r="Q24" s="14"/>
      <c r="R24" s="14"/>
      <c r="S24" s="14"/>
      <c r="T24" s="14"/>
      <c r="U24" s="14"/>
      <c r="V24" s="14"/>
      <c r="W24" s="14"/>
    </row>
    <row r="25">
      <c r="A25" s="130" t="s">
        <v>559</v>
      </c>
      <c r="B25" s="14" t="s">
        <v>560</v>
      </c>
      <c r="C25" s="131">
        <v>20.0</v>
      </c>
      <c r="D25" s="14" t="s">
        <v>561</v>
      </c>
      <c r="E25" s="131">
        <v>138.0</v>
      </c>
      <c r="F25" s="14" t="s">
        <v>562</v>
      </c>
      <c r="G25" s="131">
        <v>9.0</v>
      </c>
      <c r="H25" s="131">
        <v>200.0</v>
      </c>
      <c r="I25" s="132" t="b">
        <v>1</v>
      </c>
      <c r="J25" s="14"/>
      <c r="K25" s="14"/>
      <c r="L25" s="14"/>
      <c r="M25" s="14"/>
      <c r="N25" s="14"/>
      <c r="O25" s="14"/>
      <c r="P25" s="14"/>
      <c r="Q25" s="14"/>
      <c r="R25" s="14"/>
      <c r="S25" s="14"/>
      <c r="T25" s="14"/>
      <c r="U25" s="14"/>
      <c r="V25" s="14"/>
      <c r="W25" s="14"/>
    </row>
    <row r="26">
      <c r="A26" s="130" t="s">
        <v>563</v>
      </c>
      <c r="B26" s="14" t="s">
        <v>564</v>
      </c>
      <c r="C26" s="131">
        <v>34.0</v>
      </c>
      <c r="D26" s="14" t="s">
        <v>565</v>
      </c>
      <c r="E26" s="131">
        <v>156.0</v>
      </c>
      <c r="F26" s="14" t="s">
        <v>566</v>
      </c>
      <c r="G26" s="131">
        <v>27.0</v>
      </c>
      <c r="H26" s="131">
        <v>200.0</v>
      </c>
      <c r="I26" s="132" t="b">
        <v>1</v>
      </c>
      <c r="J26" s="14"/>
      <c r="K26" s="14"/>
      <c r="L26" s="14"/>
      <c r="M26" s="14"/>
      <c r="N26" s="14"/>
      <c r="O26" s="14"/>
      <c r="P26" s="14"/>
      <c r="Q26" s="14"/>
      <c r="R26" s="14"/>
      <c r="S26" s="14"/>
      <c r="T26" s="14"/>
      <c r="U26" s="14"/>
      <c r="V26" s="14"/>
      <c r="W26" s="14"/>
    </row>
    <row r="27">
      <c r="A27" s="130" t="s">
        <v>567</v>
      </c>
      <c r="B27" s="14" t="s">
        <v>568</v>
      </c>
      <c r="C27" s="131">
        <v>26.0</v>
      </c>
      <c r="D27" s="14" t="s">
        <v>569</v>
      </c>
      <c r="E27" s="131">
        <v>144.0</v>
      </c>
      <c r="F27" s="14" t="s">
        <v>570</v>
      </c>
      <c r="G27" s="131">
        <v>15.0</v>
      </c>
      <c r="H27" s="131">
        <v>200.0</v>
      </c>
      <c r="I27" s="132" t="b">
        <v>1</v>
      </c>
      <c r="J27" s="14"/>
      <c r="K27" s="14"/>
      <c r="L27" s="14"/>
      <c r="M27" s="14"/>
      <c r="N27" s="14"/>
      <c r="O27" s="14"/>
      <c r="P27" s="14"/>
      <c r="Q27" s="14"/>
      <c r="R27" s="14"/>
      <c r="S27" s="14"/>
      <c r="T27" s="14"/>
      <c r="U27" s="14"/>
      <c r="V27" s="14"/>
      <c r="W27" s="14"/>
    </row>
    <row r="28">
      <c r="A28" s="130" t="s">
        <v>571</v>
      </c>
      <c r="B28" s="14" t="s">
        <v>572</v>
      </c>
      <c r="C28" s="131">
        <v>24.0</v>
      </c>
      <c r="D28" s="14" t="s">
        <v>573</v>
      </c>
      <c r="E28" s="131">
        <v>150.0</v>
      </c>
      <c r="F28" s="14" t="s">
        <v>574</v>
      </c>
      <c r="G28" s="131">
        <v>13.0</v>
      </c>
      <c r="H28" s="131">
        <v>200.0</v>
      </c>
      <c r="I28" s="132" t="b">
        <v>1</v>
      </c>
      <c r="J28" s="14"/>
      <c r="K28" s="14"/>
      <c r="L28" s="14"/>
      <c r="M28" s="14"/>
      <c r="N28" s="14"/>
      <c r="O28" s="14"/>
      <c r="P28" s="14"/>
      <c r="Q28" s="14"/>
      <c r="R28" s="14"/>
      <c r="S28" s="14"/>
      <c r="T28" s="14"/>
      <c r="U28" s="14"/>
      <c r="V28" s="14"/>
      <c r="W28" s="14"/>
    </row>
    <row r="29">
      <c r="A29" s="130" t="s">
        <v>575</v>
      </c>
      <c r="B29" s="14" t="s">
        <v>576</v>
      </c>
      <c r="C29" s="131">
        <v>21.0</v>
      </c>
      <c r="D29" s="14" t="s">
        <v>577</v>
      </c>
      <c r="E29" s="131">
        <v>139.0</v>
      </c>
      <c r="F29" s="14" t="s">
        <v>578</v>
      </c>
      <c r="G29" s="131">
        <v>10.0</v>
      </c>
      <c r="H29" s="131">
        <v>200.0</v>
      </c>
      <c r="I29" s="132" t="b">
        <v>1</v>
      </c>
      <c r="J29" s="14"/>
      <c r="K29" s="14"/>
      <c r="L29" s="14"/>
      <c r="M29" s="14"/>
      <c r="N29" s="14"/>
      <c r="O29" s="14"/>
      <c r="P29" s="14"/>
      <c r="Q29" s="14"/>
      <c r="R29" s="14"/>
      <c r="S29" s="14"/>
      <c r="T29" s="14"/>
      <c r="U29" s="14"/>
      <c r="V29" s="14"/>
      <c r="W29" s="14"/>
    </row>
    <row r="30">
      <c r="A30" s="130" t="s">
        <v>579</v>
      </c>
      <c r="B30" s="14" t="s">
        <v>580</v>
      </c>
      <c r="C30" s="131">
        <v>21.0</v>
      </c>
      <c r="D30" s="14" t="s">
        <v>581</v>
      </c>
      <c r="E30" s="131">
        <v>139.0</v>
      </c>
      <c r="F30" s="14" t="s">
        <v>582</v>
      </c>
      <c r="G30" s="131">
        <v>10.0</v>
      </c>
      <c r="H30" s="131">
        <v>200.0</v>
      </c>
      <c r="I30" s="132" t="b">
        <v>1</v>
      </c>
      <c r="J30" s="14"/>
      <c r="K30" s="14"/>
      <c r="L30" s="14"/>
      <c r="M30" s="14"/>
      <c r="N30" s="14"/>
      <c r="O30" s="14"/>
      <c r="P30" s="14"/>
      <c r="Q30" s="14"/>
      <c r="R30" s="14"/>
      <c r="S30" s="14"/>
      <c r="T30" s="14"/>
      <c r="U30" s="14"/>
      <c r="V30" s="14"/>
      <c r="W30" s="14"/>
    </row>
    <row r="31">
      <c r="A31" s="130" t="s">
        <v>583</v>
      </c>
      <c r="B31" s="14" t="s">
        <v>584</v>
      </c>
      <c r="C31" s="131">
        <v>21.0</v>
      </c>
      <c r="D31" s="14" t="s">
        <v>585</v>
      </c>
      <c r="E31" s="131">
        <v>139.0</v>
      </c>
      <c r="F31" s="14" t="s">
        <v>586</v>
      </c>
      <c r="G31" s="131">
        <v>10.0</v>
      </c>
      <c r="H31" s="131">
        <v>200.0</v>
      </c>
      <c r="I31" s="132" t="b">
        <v>1</v>
      </c>
      <c r="J31" s="14"/>
      <c r="K31" s="14"/>
      <c r="L31" s="14"/>
      <c r="M31" s="14"/>
      <c r="N31" s="14"/>
      <c r="O31" s="14"/>
      <c r="P31" s="14"/>
      <c r="Q31" s="14"/>
      <c r="R31" s="14"/>
      <c r="S31" s="14"/>
      <c r="T31" s="14"/>
      <c r="U31" s="14"/>
      <c r="V31" s="14"/>
      <c r="W31" s="14"/>
    </row>
    <row r="32">
      <c r="A32" s="130" t="s">
        <v>587</v>
      </c>
      <c r="B32" s="14" t="s">
        <v>588</v>
      </c>
      <c r="C32" s="131">
        <v>25.0</v>
      </c>
      <c r="D32" s="14" t="s">
        <v>589</v>
      </c>
      <c r="E32" s="131">
        <v>143.0</v>
      </c>
      <c r="F32" s="14" t="s">
        <v>590</v>
      </c>
      <c r="G32" s="131">
        <v>14.0</v>
      </c>
      <c r="H32" s="131">
        <v>200.0</v>
      </c>
      <c r="I32" s="132" t="b">
        <v>1</v>
      </c>
      <c r="J32" s="14"/>
      <c r="K32" s="14"/>
      <c r="L32" s="14"/>
      <c r="M32" s="14"/>
      <c r="N32" s="14"/>
      <c r="O32" s="14"/>
      <c r="P32" s="14"/>
      <c r="Q32" s="14"/>
      <c r="R32" s="14"/>
      <c r="S32" s="14"/>
      <c r="T32" s="14"/>
      <c r="U32" s="14"/>
      <c r="V32" s="14"/>
      <c r="W32" s="14"/>
    </row>
    <row r="33">
      <c r="A33" s="130" t="s">
        <v>591</v>
      </c>
      <c r="B33" s="14" t="s">
        <v>592</v>
      </c>
      <c r="C33" s="131">
        <v>22.0</v>
      </c>
      <c r="D33" s="14" t="s">
        <v>593</v>
      </c>
      <c r="E33" s="131">
        <v>30.0</v>
      </c>
      <c r="F33" s="14" t="s">
        <v>594</v>
      </c>
      <c r="G33" s="131">
        <v>11.0</v>
      </c>
      <c r="H33" s="131">
        <v>200.0</v>
      </c>
      <c r="I33" s="132" t="b">
        <v>1</v>
      </c>
      <c r="J33" s="14"/>
      <c r="K33" s="14"/>
      <c r="L33" s="14"/>
      <c r="M33" s="14"/>
      <c r="N33" s="14"/>
      <c r="O33" s="14"/>
      <c r="P33" s="14"/>
      <c r="Q33" s="14"/>
      <c r="R33" s="14"/>
      <c r="S33" s="14"/>
      <c r="T33" s="14"/>
      <c r="U33" s="14"/>
      <c r="V33" s="14"/>
      <c r="W33" s="14"/>
    </row>
    <row r="34">
      <c r="A34" s="130" t="s">
        <v>595</v>
      </c>
      <c r="B34" s="14" t="s">
        <v>596</v>
      </c>
      <c r="C34" s="131">
        <v>24.0</v>
      </c>
      <c r="D34" s="14" t="s">
        <v>597</v>
      </c>
      <c r="E34" s="131">
        <v>142.0</v>
      </c>
      <c r="F34" s="14" t="s">
        <v>598</v>
      </c>
      <c r="G34" s="131">
        <v>13.0</v>
      </c>
      <c r="H34" s="131">
        <v>200.0</v>
      </c>
      <c r="I34" s="132" t="b">
        <v>1</v>
      </c>
      <c r="J34" s="14"/>
      <c r="K34" s="14"/>
      <c r="L34" s="14"/>
      <c r="M34" s="14"/>
      <c r="N34" s="14"/>
      <c r="O34" s="14"/>
      <c r="P34" s="14"/>
      <c r="Q34" s="14"/>
      <c r="R34" s="14"/>
      <c r="S34" s="14"/>
      <c r="T34" s="14"/>
      <c r="U34" s="14"/>
      <c r="V34" s="14"/>
      <c r="W34" s="14"/>
    </row>
    <row r="35">
      <c r="A35" s="130" t="s">
        <v>599</v>
      </c>
      <c r="B35" s="14" t="s">
        <v>600</v>
      </c>
      <c r="C35" s="131">
        <v>21.0</v>
      </c>
      <c r="D35" s="14" t="s">
        <v>601</v>
      </c>
      <c r="E35" s="131">
        <v>139.0</v>
      </c>
      <c r="F35" s="14" t="s">
        <v>602</v>
      </c>
      <c r="G35" s="131">
        <v>10.0</v>
      </c>
      <c r="H35" s="131">
        <v>200.0</v>
      </c>
      <c r="I35" s="132" t="b">
        <v>1</v>
      </c>
      <c r="J35" s="14"/>
      <c r="K35" s="14"/>
      <c r="L35" s="14"/>
      <c r="M35" s="14"/>
      <c r="N35" s="14"/>
      <c r="O35" s="14"/>
      <c r="P35" s="14"/>
      <c r="Q35" s="14"/>
      <c r="R35" s="14"/>
      <c r="S35" s="14"/>
      <c r="T35" s="14"/>
      <c r="U35" s="14"/>
      <c r="V35" s="14"/>
      <c r="W35" s="14"/>
    </row>
    <row r="36">
      <c r="A36" s="130" t="s">
        <v>603</v>
      </c>
      <c r="B36" s="14" t="s">
        <v>604</v>
      </c>
      <c r="C36" s="131">
        <v>28.0</v>
      </c>
      <c r="D36" s="14" t="s">
        <v>605</v>
      </c>
      <c r="E36" s="131">
        <v>146.0</v>
      </c>
      <c r="F36" s="14" t="s">
        <v>606</v>
      </c>
      <c r="G36" s="131">
        <v>17.0</v>
      </c>
      <c r="H36" s="131">
        <v>200.0</v>
      </c>
      <c r="I36" s="132" t="b">
        <v>1</v>
      </c>
      <c r="J36" s="14"/>
      <c r="K36" s="14"/>
      <c r="L36" s="14"/>
      <c r="M36" s="14"/>
      <c r="N36" s="14"/>
      <c r="O36" s="14"/>
      <c r="P36" s="14"/>
      <c r="Q36" s="14"/>
      <c r="R36" s="14"/>
      <c r="S36" s="14"/>
      <c r="T36" s="14"/>
      <c r="U36" s="14"/>
      <c r="V36" s="14"/>
      <c r="W36" s="14"/>
    </row>
    <row r="37">
      <c r="A37" s="130" t="s">
        <v>607</v>
      </c>
      <c r="B37" s="14" t="s">
        <v>608</v>
      </c>
      <c r="C37" s="131">
        <v>23.0</v>
      </c>
      <c r="D37" s="14" t="s">
        <v>609</v>
      </c>
      <c r="E37" s="131">
        <v>141.0</v>
      </c>
      <c r="F37" s="14" t="s">
        <v>610</v>
      </c>
      <c r="G37" s="131">
        <v>12.0</v>
      </c>
      <c r="H37" s="131">
        <v>200.0</v>
      </c>
      <c r="I37" s="132" t="b">
        <v>1</v>
      </c>
      <c r="J37" s="14"/>
      <c r="K37" s="14"/>
      <c r="L37" s="14"/>
      <c r="M37" s="14"/>
      <c r="N37" s="14"/>
      <c r="O37" s="14"/>
      <c r="P37" s="14"/>
      <c r="Q37" s="14"/>
      <c r="R37" s="14"/>
      <c r="S37" s="14"/>
      <c r="T37" s="14"/>
      <c r="U37" s="14"/>
      <c r="V37" s="14"/>
      <c r="W37" s="14"/>
    </row>
    <row r="38">
      <c r="A38" s="130" t="s">
        <v>611</v>
      </c>
      <c r="B38" s="14" t="s">
        <v>612</v>
      </c>
      <c r="C38" s="131">
        <v>27.0</v>
      </c>
      <c r="D38" s="14" t="s">
        <v>613</v>
      </c>
      <c r="E38" s="131">
        <v>145.0</v>
      </c>
      <c r="F38" s="14" t="s">
        <v>614</v>
      </c>
      <c r="G38" s="131">
        <v>16.0</v>
      </c>
      <c r="H38" s="131">
        <v>200.0</v>
      </c>
      <c r="I38" s="132" t="b">
        <v>1</v>
      </c>
      <c r="J38" s="14"/>
      <c r="K38" s="14"/>
      <c r="L38" s="14"/>
      <c r="M38" s="14"/>
      <c r="N38" s="14"/>
      <c r="O38" s="14"/>
      <c r="P38" s="14"/>
      <c r="Q38" s="14"/>
      <c r="R38" s="14"/>
      <c r="S38" s="14"/>
      <c r="T38" s="14"/>
      <c r="U38" s="14"/>
      <c r="V38" s="14"/>
      <c r="W38" s="14"/>
    </row>
    <row r="39">
      <c r="A39" s="130" t="s">
        <v>615</v>
      </c>
      <c r="B39" s="14" t="s">
        <v>616</v>
      </c>
      <c r="C39" s="131">
        <v>21.0</v>
      </c>
      <c r="D39" s="14" t="s">
        <v>617</v>
      </c>
      <c r="E39" s="131">
        <v>139.0</v>
      </c>
      <c r="F39" s="14" t="s">
        <v>618</v>
      </c>
      <c r="G39" s="131">
        <v>10.0</v>
      </c>
      <c r="H39" s="131">
        <v>200.0</v>
      </c>
      <c r="I39" s="132" t="b">
        <v>1</v>
      </c>
      <c r="J39" s="14"/>
      <c r="K39" s="14"/>
      <c r="L39" s="14"/>
      <c r="M39" s="14"/>
      <c r="N39" s="14"/>
      <c r="O39" s="14"/>
      <c r="P39" s="14"/>
      <c r="Q39" s="14"/>
      <c r="R39" s="14"/>
      <c r="S39" s="14"/>
      <c r="T39" s="14"/>
      <c r="U39" s="14"/>
      <c r="V39" s="14"/>
      <c r="W39" s="14"/>
    </row>
    <row r="40">
      <c r="A40" s="130" t="s">
        <v>619</v>
      </c>
      <c r="B40" s="14" t="s">
        <v>620</v>
      </c>
      <c r="C40" s="131">
        <v>25.0</v>
      </c>
      <c r="D40" s="14" t="s">
        <v>621</v>
      </c>
      <c r="E40" s="131">
        <v>143.0</v>
      </c>
      <c r="F40" s="14" t="s">
        <v>622</v>
      </c>
      <c r="G40" s="131">
        <v>14.0</v>
      </c>
      <c r="H40" s="131">
        <v>200.0</v>
      </c>
      <c r="I40" s="132" t="b">
        <v>1</v>
      </c>
      <c r="J40" s="14"/>
      <c r="K40" s="14"/>
      <c r="L40" s="14"/>
      <c r="M40" s="14"/>
      <c r="N40" s="14"/>
      <c r="O40" s="14"/>
      <c r="P40" s="14"/>
      <c r="Q40" s="14"/>
      <c r="R40" s="14"/>
      <c r="S40" s="14"/>
      <c r="T40" s="14"/>
      <c r="U40" s="14"/>
      <c r="V40" s="14"/>
      <c r="W40" s="14"/>
    </row>
    <row r="41">
      <c r="A41" s="130" t="s">
        <v>623</v>
      </c>
      <c r="B41" s="14" t="s">
        <v>624</v>
      </c>
      <c r="C41" s="131">
        <v>29.0</v>
      </c>
      <c r="D41" s="14" t="s">
        <v>625</v>
      </c>
      <c r="E41" s="131">
        <v>147.0</v>
      </c>
      <c r="F41" s="14" t="s">
        <v>626</v>
      </c>
      <c r="G41" s="131">
        <v>18.0</v>
      </c>
      <c r="H41" s="131">
        <v>200.0</v>
      </c>
      <c r="I41" s="132" t="b">
        <v>1</v>
      </c>
      <c r="J41" s="14"/>
      <c r="K41" s="14"/>
      <c r="L41" s="14"/>
      <c r="M41" s="14"/>
      <c r="N41" s="14"/>
      <c r="O41" s="14"/>
      <c r="P41" s="14"/>
      <c r="Q41" s="14"/>
      <c r="R41" s="14"/>
      <c r="S41" s="14"/>
      <c r="T41" s="14"/>
      <c r="U41" s="14"/>
      <c r="V41" s="14"/>
      <c r="W41" s="14"/>
    </row>
    <row r="42">
      <c r="A42" s="130" t="s">
        <v>627</v>
      </c>
      <c r="B42" s="14" t="s">
        <v>628</v>
      </c>
      <c r="C42" s="131">
        <v>18.0</v>
      </c>
      <c r="D42" s="14" t="s">
        <v>629</v>
      </c>
      <c r="E42" s="131">
        <v>135.0</v>
      </c>
      <c r="F42" s="14" t="s">
        <v>630</v>
      </c>
      <c r="G42" s="131">
        <v>13.0</v>
      </c>
      <c r="H42" s="131">
        <v>200.0</v>
      </c>
      <c r="I42" s="132" t="b">
        <v>1</v>
      </c>
      <c r="J42" s="14"/>
      <c r="K42" s="14"/>
      <c r="L42" s="14"/>
      <c r="M42" s="14"/>
      <c r="N42" s="14"/>
      <c r="O42" s="14"/>
      <c r="P42" s="14"/>
      <c r="Q42" s="14"/>
      <c r="R42" s="14"/>
      <c r="S42" s="14"/>
      <c r="T42" s="14"/>
      <c r="U42" s="14"/>
      <c r="V42" s="14"/>
      <c r="W42" s="14"/>
    </row>
    <row r="43">
      <c r="A43" s="130" t="s">
        <v>631</v>
      </c>
      <c r="B43" s="14" t="s">
        <v>632</v>
      </c>
      <c r="C43" s="131">
        <v>24.0</v>
      </c>
      <c r="D43" s="14"/>
      <c r="E43" s="14"/>
      <c r="F43" s="14" t="s">
        <v>633</v>
      </c>
      <c r="G43" s="131">
        <v>13.0</v>
      </c>
      <c r="H43" s="131">
        <v>200.0</v>
      </c>
      <c r="I43" s="132" t="b">
        <v>1</v>
      </c>
      <c r="J43" s="14"/>
      <c r="K43" s="14"/>
      <c r="L43" s="14"/>
      <c r="M43" s="14"/>
      <c r="N43" s="14"/>
      <c r="O43" s="14"/>
      <c r="P43" s="14"/>
      <c r="Q43" s="14"/>
      <c r="R43" s="14"/>
      <c r="S43" s="14"/>
      <c r="T43" s="14"/>
      <c r="U43" s="14"/>
      <c r="V43" s="14"/>
      <c r="W43" s="14"/>
    </row>
    <row r="44">
      <c r="A44" s="130" t="s">
        <v>634</v>
      </c>
      <c r="B44" s="14" t="s">
        <v>635</v>
      </c>
      <c r="C44" s="131">
        <v>101.0</v>
      </c>
      <c r="D44" s="14" t="s">
        <v>636</v>
      </c>
      <c r="E44" s="131">
        <v>155.0</v>
      </c>
      <c r="F44" s="14" t="s">
        <v>637</v>
      </c>
      <c r="G44" s="131">
        <v>90.0</v>
      </c>
      <c r="H44" s="131">
        <v>200.0</v>
      </c>
      <c r="I44" s="132" t="b">
        <v>1</v>
      </c>
      <c r="J44" s="14"/>
      <c r="K44" s="14"/>
      <c r="L44" s="14"/>
      <c r="M44" s="14"/>
      <c r="N44" s="14"/>
      <c r="O44" s="14"/>
      <c r="P44" s="14"/>
      <c r="Q44" s="14"/>
      <c r="R44" s="14"/>
      <c r="S44" s="14"/>
      <c r="T44" s="14"/>
      <c r="U44" s="14"/>
      <c r="V44" s="14"/>
      <c r="W44" s="14"/>
    </row>
    <row r="45">
      <c r="A45" s="130" t="s">
        <v>638</v>
      </c>
      <c r="B45" s="14" t="s">
        <v>639</v>
      </c>
      <c r="C45" s="131">
        <v>64.0</v>
      </c>
      <c r="D45" s="14" t="s">
        <v>640</v>
      </c>
      <c r="E45" s="131">
        <v>134.0</v>
      </c>
      <c r="F45" s="14" t="s">
        <v>641</v>
      </c>
      <c r="G45" s="131">
        <v>20.0</v>
      </c>
      <c r="H45" s="131">
        <v>200.0</v>
      </c>
      <c r="I45" s="132" t="b">
        <v>1</v>
      </c>
      <c r="J45" s="14"/>
      <c r="K45" s="14"/>
      <c r="L45" s="14"/>
      <c r="M45" s="14"/>
      <c r="N45" s="14"/>
      <c r="O45" s="14"/>
      <c r="P45" s="14"/>
      <c r="Q45" s="14"/>
      <c r="R45" s="14"/>
      <c r="S45" s="14"/>
      <c r="T45" s="14"/>
      <c r="U45" s="14"/>
      <c r="V45" s="14"/>
      <c r="W45" s="14"/>
    </row>
    <row r="46">
      <c r="A46" s="130" t="s">
        <v>642</v>
      </c>
      <c r="B46" s="14" t="s">
        <v>643</v>
      </c>
      <c r="C46" s="131">
        <v>42.0</v>
      </c>
      <c r="D46" s="14" t="s">
        <v>644</v>
      </c>
      <c r="E46" s="131">
        <v>155.0</v>
      </c>
      <c r="F46" s="14" t="s">
        <v>645</v>
      </c>
      <c r="G46" s="131">
        <v>31.0</v>
      </c>
      <c r="H46" s="131">
        <v>200.0</v>
      </c>
      <c r="I46" s="132" t="b">
        <v>1</v>
      </c>
      <c r="J46" s="14"/>
      <c r="K46" s="14"/>
      <c r="L46" s="14"/>
      <c r="M46" s="14"/>
      <c r="N46" s="14"/>
      <c r="O46" s="14"/>
      <c r="P46" s="14"/>
      <c r="Q46" s="14"/>
      <c r="R46" s="14"/>
      <c r="S46" s="14"/>
      <c r="T46" s="14"/>
      <c r="U46" s="14"/>
      <c r="V46" s="14"/>
      <c r="W46" s="14"/>
    </row>
    <row r="47">
      <c r="A47" s="130" t="s">
        <v>646</v>
      </c>
      <c r="B47" s="14" t="s">
        <v>647</v>
      </c>
      <c r="C47" s="131">
        <v>81.0</v>
      </c>
      <c r="D47" s="14" t="s">
        <v>648</v>
      </c>
      <c r="E47" s="131">
        <v>120.0</v>
      </c>
      <c r="F47" s="14" t="s">
        <v>649</v>
      </c>
      <c r="G47" s="131">
        <v>70.0</v>
      </c>
      <c r="H47" s="131">
        <v>200.0</v>
      </c>
      <c r="I47" s="132" t="b">
        <v>1</v>
      </c>
      <c r="J47" s="14"/>
      <c r="K47" s="14"/>
      <c r="L47" s="14"/>
      <c r="M47" s="14"/>
      <c r="N47" s="14"/>
      <c r="O47" s="14"/>
      <c r="P47" s="14"/>
      <c r="Q47" s="14"/>
      <c r="R47" s="14"/>
      <c r="S47" s="14"/>
      <c r="T47" s="14"/>
      <c r="U47" s="14"/>
      <c r="V47" s="14"/>
      <c r="W47" s="14"/>
    </row>
    <row r="48">
      <c r="A48" s="130" t="s">
        <v>650</v>
      </c>
      <c r="B48" s="14" t="s">
        <v>470</v>
      </c>
      <c r="C48" s="131">
        <v>54.0</v>
      </c>
      <c r="D48" s="14" t="s">
        <v>471</v>
      </c>
      <c r="E48" s="131">
        <v>146.0</v>
      </c>
      <c r="F48" s="14" t="s">
        <v>472</v>
      </c>
      <c r="G48" s="131">
        <v>20.0</v>
      </c>
      <c r="H48" s="131">
        <v>200.0</v>
      </c>
      <c r="I48" s="132" t="b">
        <v>1</v>
      </c>
      <c r="J48" s="14"/>
      <c r="K48" s="14"/>
      <c r="L48" s="14"/>
      <c r="M48" s="14"/>
      <c r="N48" s="14"/>
      <c r="O48" s="14"/>
      <c r="P48" s="14"/>
      <c r="Q48" s="14"/>
      <c r="R48" s="14"/>
      <c r="S48" s="14"/>
      <c r="T48" s="14"/>
      <c r="U48" s="14"/>
      <c r="V48" s="14"/>
      <c r="W48" s="14"/>
    </row>
    <row r="49">
      <c r="A49" s="130" t="s">
        <v>651</v>
      </c>
      <c r="B49" s="14" t="s">
        <v>616</v>
      </c>
      <c r="C49" s="131">
        <v>21.0</v>
      </c>
      <c r="D49" s="14" t="s">
        <v>617</v>
      </c>
      <c r="E49" s="131">
        <v>139.0</v>
      </c>
      <c r="F49" s="14" t="s">
        <v>618</v>
      </c>
      <c r="G49" s="131">
        <v>10.0</v>
      </c>
      <c r="H49" s="131">
        <v>200.0</v>
      </c>
      <c r="I49" s="132" t="b">
        <v>1</v>
      </c>
      <c r="J49" s="14"/>
      <c r="K49" s="14"/>
      <c r="L49" s="14"/>
      <c r="M49" s="14"/>
      <c r="N49" s="14"/>
      <c r="O49" s="14"/>
      <c r="P49" s="14"/>
      <c r="Q49" s="14"/>
      <c r="R49" s="14"/>
      <c r="S49" s="14"/>
      <c r="T49" s="14"/>
      <c r="U49" s="14"/>
      <c r="V49" s="14"/>
      <c r="W49" s="14"/>
    </row>
    <row r="50">
      <c r="A50" s="130" t="s">
        <v>652</v>
      </c>
      <c r="B50" s="14" t="s">
        <v>604</v>
      </c>
      <c r="C50" s="131">
        <v>28.0</v>
      </c>
      <c r="D50" s="14" t="s">
        <v>605</v>
      </c>
      <c r="E50" s="131">
        <v>146.0</v>
      </c>
      <c r="F50" s="14" t="s">
        <v>606</v>
      </c>
      <c r="G50" s="131">
        <v>17.0</v>
      </c>
      <c r="H50" s="131">
        <v>200.0</v>
      </c>
      <c r="I50" s="132" t="b">
        <v>1</v>
      </c>
      <c r="J50" s="14"/>
      <c r="K50" s="14"/>
      <c r="L50" s="14"/>
      <c r="M50" s="14"/>
      <c r="N50" s="14"/>
      <c r="O50" s="14"/>
      <c r="P50" s="14"/>
      <c r="Q50" s="14"/>
      <c r="R50" s="14"/>
      <c r="S50" s="14"/>
      <c r="T50" s="14"/>
      <c r="U50" s="14"/>
      <c r="V50" s="14"/>
      <c r="W50" s="14"/>
    </row>
    <row r="51">
      <c r="A51" s="130" t="s">
        <v>653</v>
      </c>
      <c r="B51" s="14" t="s">
        <v>506</v>
      </c>
      <c r="C51" s="131">
        <v>20.0</v>
      </c>
      <c r="D51" s="14" t="s">
        <v>654</v>
      </c>
      <c r="E51" s="131">
        <v>140.0</v>
      </c>
      <c r="F51" s="14" t="s">
        <v>508</v>
      </c>
      <c r="G51" s="131">
        <v>9.0</v>
      </c>
      <c r="H51" s="131">
        <v>200.0</v>
      </c>
      <c r="I51" s="132" t="b">
        <v>1</v>
      </c>
      <c r="J51" s="14"/>
      <c r="K51" s="14"/>
      <c r="L51" s="14"/>
      <c r="M51" s="14"/>
      <c r="N51" s="14"/>
      <c r="O51" s="14"/>
      <c r="P51" s="14"/>
      <c r="Q51" s="14"/>
      <c r="R51" s="14"/>
      <c r="S51" s="14"/>
      <c r="T51" s="14"/>
      <c r="U51" s="14"/>
      <c r="V51" s="14"/>
      <c r="W51" s="14"/>
    </row>
    <row r="52">
      <c r="A52" s="130" t="s">
        <v>655</v>
      </c>
      <c r="B52" s="14" t="s">
        <v>596</v>
      </c>
      <c r="C52" s="131">
        <v>24.0</v>
      </c>
      <c r="D52" s="14" t="s">
        <v>597</v>
      </c>
      <c r="E52" s="131">
        <v>142.0</v>
      </c>
      <c r="F52" s="14" t="s">
        <v>598</v>
      </c>
      <c r="G52" s="131">
        <v>13.0</v>
      </c>
      <c r="H52" s="131">
        <v>200.0</v>
      </c>
      <c r="I52" s="132" t="b">
        <v>1</v>
      </c>
      <c r="J52" s="14"/>
      <c r="K52" s="14"/>
      <c r="L52" s="14"/>
      <c r="M52" s="14"/>
      <c r="N52" s="14"/>
      <c r="O52" s="14"/>
      <c r="P52" s="14"/>
      <c r="Q52" s="14"/>
      <c r="R52" s="14"/>
      <c r="S52" s="14"/>
      <c r="T52" s="14"/>
      <c r="U52" s="14"/>
      <c r="V52" s="14"/>
      <c r="W52" s="14"/>
    </row>
    <row r="53">
      <c r="A53" s="130" t="s">
        <v>656</v>
      </c>
      <c r="B53" s="14" t="s">
        <v>572</v>
      </c>
      <c r="C53" s="131">
        <v>24.0</v>
      </c>
      <c r="D53" s="14" t="s">
        <v>573</v>
      </c>
      <c r="E53" s="131">
        <v>150.0</v>
      </c>
      <c r="F53" s="14" t="s">
        <v>574</v>
      </c>
      <c r="G53" s="131">
        <v>13.0</v>
      </c>
      <c r="H53" s="131">
        <v>200.0</v>
      </c>
      <c r="I53" s="132" t="b">
        <v>1</v>
      </c>
      <c r="J53" s="14"/>
      <c r="K53" s="14"/>
      <c r="L53" s="14"/>
      <c r="M53" s="14"/>
      <c r="N53" s="14"/>
      <c r="O53" s="14"/>
      <c r="P53" s="14"/>
      <c r="Q53" s="14"/>
      <c r="R53" s="14"/>
      <c r="S53" s="14"/>
      <c r="T53" s="14"/>
      <c r="U53" s="14"/>
      <c r="V53" s="14"/>
      <c r="W53" s="14"/>
    </row>
    <row r="54">
      <c r="A54" s="130" t="s">
        <v>657</v>
      </c>
      <c r="B54" s="14" t="s">
        <v>564</v>
      </c>
      <c r="C54" s="131">
        <v>34.0</v>
      </c>
      <c r="D54" s="14" t="s">
        <v>565</v>
      </c>
      <c r="E54" s="131">
        <v>156.0</v>
      </c>
      <c r="F54" s="14" t="s">
        <v>566</v>
      </c>
      <c r="G54" s="131">
        <v>27.0</v>
      </c>
      <c r="H54" s="131">
        <v>200.0</v>
      </c>
      <c r="I54" s="132" t="b">
        <v>1</v>
      </c>
      <c r="J54" s="14"/>
      <c r="K54" s="14"/>
      <c r="L54" s="14"/>
      <c r="M54" s="14"/>
      <c r="N54" s="14"/>
      <c r="O54" s="14"/>
      <c r="P54" s="14"/>
      <c r="Q54" s="14"/>
      <c r="R54" s="14"/>
      <c r="S54" s="14"/>
      <c r="T54" s="14"/>
      <c r="U54" s="14"/>
      <c r="V54" s="14"/>
      <c r="W54" s="14"/>
    </row>
    <row r="55">
      <c r="A55" s="130" t="s">
        <v>658</v>
      </c>
      <c r="B55" s="14" t="s">
        <v>580</v>
      </c>
      <c r="C55" s="131">
        <v>21.0</v>
      </c>
      <c r="D55" s="14" t="s">
        <v>581</v>
      </c>
      <c r="E55" s="131">
        <v>139.0</v>
      </c>
      <c r="F55" s="14" t="s">
        <v>582</v>
      </c>
      <c r="G55" s="131">
        <v>10.0</v>
      </c>
      <c r="H55" s="131">
        <v>200.0</v>
      </c>
      <c r="I55" s="132" t="b">
        <v>1</v>
      </c>
      <c r="J55" s="14"/>
      <c r="K55" s="14"/>
      <c r="L55" s="14"/>
      <c r="M55" s="14"/>
      <c r="N55" s="14"/>
      <c r="O55" s="14"/>
      <c r="P55" s="14"/>
      <c r="Q55" s="14"/>
      <c r="R55" s="14"/>
      <c r="S55" s="14"/>
      <c r="T55" s="14"/>
      <c r="U55" s="14"/>
      <c r="V55" s="14"/>
      <c r="W55" s="14"/>
    </row>
    <row r="56">
      <c r="A56" s="130" t="s">
        <v>659</v>
      </c>
      <c r="B56" s="14" t="s">
        <v>518</v>
      </c>
      <c r="C56" s="131">
        <v>21.0</v>
      </c>
      <c r="D56" s="14" t="s">
        <v>519</v>
      </c>
      <c r="E56" s="131">
        <v>139.0</v>
      </c>
      <c r="F56" s="14" t="s">
        <v>520</v>
      </c>
      <c r="G56" s="131">
        <v>10.0</v>
      </c>
      <c r="H56" s="131">
        <v>200.0</v>
      </c>
      <c r="I56" s="132" t="b">
        <v>1</v>
      </c>
      <c r="J56" s="14"/>
      <c r="K56" s="14"/>
      <c r="L56" s="14"/>
      <c r="M56" s="14"/>
      <c r="N56" s="14"/>
      <c r="O56" s="14"/>
      <c r="P56" s="14"/>
      <c r="Q56" s="14"/>
      <c r="R56" s="14"/>
      <c r="S56" s="14"/>
      <c r="T56" s="14"/>
      <c r="U56" s="14"/>
      <c r="V56" s="14"/>
      <c r="W56" s="14"/>
    </row>
    <row r="57">
      <c r="A57" s="130" t="s">
        <v>660</v>
      </c>
      <c r="B57" s="14" t="s">
        <v>554</v>
      </c>
      <c r="C57" s="131">
        <v>29.0</v>
      </c>
      <c r="D57" s="14"/>
      <c r="E57" s="14"/>
      <c r="F57" s="14" t="s">
        <v>555</v>
      </c>
      <c r="G57" s="131">
        <v>18.0</v>
      </c>
      <c r="H57" s="131">
        <v>200.0</v>
      </c>
      <c r="I57" s="132" t="b">
        <v>1</v>
      </c>
      <c r="J57" s="14"/>
      <c r="K57" s="14"/>
      <c r="L57" s="14"/>
      <c r="M57" s="14"/>
      <c r="N57" s="14"/>
      <c r="O57" s="14"/>
      <c r="P57" s="14"/>
      <c r="Q57" s="14"/>
      <c r="R57" s="14"/>
      <c r="S57" s="14"/>
      <c r="T57" s="14"/>
      <c r="U57" s="14"/>
      <c r="V57" s="14"/>
      <c r="W57" s="14"/>
    </row>
    <row r="58">
      <c r="A58" s="130" t="s">
        <v>661</v>
      </c>
      <c r="B58" s="14" t="s">
        <v>530</v>
      </c>
      <c r="C58" s="131">
        <v>32.0</v>
      </c>
      <c r="D58" s="14" t="s">
        <v>531</v>
      </c>
      <c r="E58" s="131">
        <v>146.0</v>
      </c>
      <c r="F58" s="14" t="s">
        <v>532</v>
      </c>
      <c r="G58" s="131">
        <v>21.0</v>
      </c>
      <c r="H58" s="131">
        <v>200.0</v>
      </c>
      <c r="I58" s="132" t="b">
        <v>1</v>
      </c>
      <c r="J58" s="14"/>
      <c r="K58" s="14"/>
      <c r="L58" s="14"/>
      <c r="M58" s="14"/>
      <c r="N58" s="14"/>
      <c r="O58" s="14"/>
      <c r="P58" s="14"/>
      <c r="Q58" s="14"/>
      <c r="R58" s="14"/>
      <c r="S58" s="14"/>
      <c r="T58" s="14"/>
      <c r="U58" s="14"/>
      <c r="V58" s="14"/>
      <c r="W58" s="14"/>
    </row>
    <row r="59">
      <c r="A59" s="130" t="s">
        <v>662</v>
      </c>
      <c r="B59" s="14" t="s">
        <v>498</v>
      </c>
      <c r="C59" s="131">
        <v>21.0</v>
      </c>
      <c r="D59" s="14" t="s">
        <v>499</v>
      </c>
      <c r="E59" s="131">
        <v>136.0</v>
      </c>
      <c r="F59" s="14" t="s">
        <v>500</v>
      </c>
      <c r="G59" s="131">
        <v>10.0</v>
      </c>
      <c r="H59" s="131">
        <v>200.0</v>
      </c>
      <c r="I59" s="132" t="b">
        <v>1</v>
      </c>
      <c r="J59" s="14"/>
      <c r="K59" s="14"/>
      <c r="L59" s="14"/>
      <c r="M59" s="14"/>
      <c r="N59" s="14"/>
      <c r="O59" s="14"/>
      <c r="P59" s="14"/>
      <c r="Q59" s="14"/>
      <c r="R59" s="14"/>
      <c r="S59" s="14"/>
      <c r="T59" s="14"/>
      <c r="U59" s="14"/>
      <c r="V59" s="14"/>
      <c r="W59" s="14"/>
    </row>
    <row r="60">
      <c r="A60" s="130" t="s">
        <v>663</v>
      </c>
      <c r="B60" s="14" t="s">
        <v>632</v>
      </c>
      <c r="C60" s="131">
        <v>24.0</v>
      </c>
      <c r="D60" s="14"/>
      <c r="E60" s="14"/>
      <c r="F60" s="14" t="s">
        <v>633</v>
      </c>
      <c r="G60" s="131">
        <v>13.0</v>
      </c>
      <c r="H60" s="131">
        <v>200.0</v>
      </c>
      <c r="I60" s="132" t="b">
        <v>1</v>
      </c>
      <c r="J60" s="14"/>
      <c r="K60" s="14"/>
      <c r="L60" s="14"/>
      <c r="M60" s="14"/>
      <c r="N60" s="14"/>
      <c r="O60" s="14"/>
      <c r="P60" s="14"/>
      <c r="Q60" s="14"/>
      <c r="R60" s="14"/>
      <c r="S60" s="14"/>
      <c r="T60" s="14"/>
      <c r="U60" s="14"/>
      <c r="V60" s="14"/>
      <c r="W60" s="14"/>
    </row>
    <row r="61">
      <c r="A61" s="130" t="s">
        <v>664</v>
      </c>
      <c r="B61" s="14" t="s">
        <v>588</v>
      </c>
      <c r="C61" s="131">
        <v>25.0</v>
      </c>
      <c r="D61" s="14" t="s">
        <v>589</v>
      </c>
      <c r="E61" s="131">
        <v>143.0</v>
      </c>
      <c r="F61" s="14" t="s">
        <v>590</v>
      </c>
      <c r="G61" s="131">
        <v>14.0</v>
      </c>
      <c r="H61" s="131">
        <v>200.0</v>
      </c>
      <c r="I61" s="132" t="b">
        <v>1</v>
      </c>
      <c r="J61" s="14"/>
      <c r="K61" s="14"/>
      <c r="L61" s="14"/>
      <c r="M61" s="14"/>
      <c r="N61" s="14"/>
      <c r="O61" s="14"/>
      <c r="P61" s="14"/>
      <c r="Q61" s="14"/>
      <c r="R61" s="14"/>
      <c r="S61" s="14"/>
      <c r="T61" s="14"/>
      <c r="U61" s="14"/>
      <c r="V61" s="14"/>
      <c r="W61" s="14"/>
    </row>
    <row r="62">
      <c r="A62" s="130" t="s">
        <v>665</v>
      </c>
      <c r="B62" s="14" t="s">
        <v>666</v>
      </c>
      <c r="C62" s="131">
        <v>18.0</v>
      </c>
      <c r="D62" s="14" t="s">
        <v>667</v>
      </c>
      <c r="E62" s="131">
        <v>130.0</v>
      </c>
      <c r="F62" s="14" t="s">
        <v>668</v>
      </c>
      <c r="G62" s="131">
        <v>25.0</v>
      </c>
      <c r="H62" s="131">
        <v>200.0</v>
      </c>
      <c r="I62" s="132" t="b">
        <v>1</v>
      </c>
      <c r="J62" s="14"/>
      <c r="K62" s="14"/>
      <c r="L62" s="14"/>
      <c r="M62" s="14"/>
      <c r="N62" s="14"/>
      <c r="O62" s="14"/>
      <c r="P62" s="14"/>
      <c r="Q62" s="14"/>
      <c r="R62" s="14"/>
      <c r="S62" s="14"/>
      <c r="T62" s="14"/>
      <c r="U62" s="14"/>
      <c r="V62" s="14"/>
      <c r="W62" s="14"/>
    </row>
    <row r="63">
      <c r="A63" s="130" t="s">
        <v>669</v>
      </c>
      <c r="B63" s="14" t="s">
        <v>557</v>
      </c>
      <c r="C63" s="131">
        <v>27.0</v>
      </c>
      <c r="D63" s="14"/>
      <c r="E63" s="14"/>
      <c r="F63" s="14" t="s">
        <v>558</v>
      </c>
      <c r="G63" s="131">
        <v>16.0</v>
      </c>
      <c r="H63" s="131">
        <v>200.0</v>
      </c>
      <c r="I63" s="132" t="b">
        <v>1</v>
      </c>
      <c r="J63" s="14"/>
      <c r="K63" s="14"/>
      <c r="L63" s="14"/>
      <c r="M63" s="14"/>
      <c r="N63" s="14"/>
      <c r="O63" s="14"/>
      <c r="P63" s="14"/>
      <c r="Q63" s="14"/>
      <c r="R63" s="14"/>
      <c r="S63" s="14"/>
      <c r="T63" s="14"/>
      <c r="U63" s="14"/>
      <c r="V63" s="14"/>
      <c r="W63" s="14"/>
    </row>
    <row r="64">
      <c r="A64" s="130" t="s">
        <v>670</v>
      </c>
      <c r="B64" s="14" t="s">
        <v>576</v>
      </c>
      <c r="C64" s="131">
        <v>21.0</v>
      </c>
      <c r="D64" s="14" t="s">
        <v>577</v>
      </c>
      <c r="E64" s="131">
        <v>139.0</v>
      </c>
      <c r="F64" s="14" t="s">
        <v>578</v>
      </c>
      <c r="G64" s="131">
        <v>10.0</v>
      </c>
      <c r="H64" s="131">
        <v>200.0</v>
      </c>
      <c r="I64" s="132" t="b">
        <v>1</v>
      </c>
      <c r="J64" s="14"/>
      <c r="K64" s="14"/>
      <c r="L64" s="14"/>
      <c r="M64" s="14"/>
      <c r="N64" s="14"/>
      <c r="O64" s="14"/>
      <c r="P64" s="14"/>
      <c r="Q64" s="14"/>
      <c r="R64" s="14"/>
      <c r="S64" s="14"/>
      <c r="T64" s="14"/>
      <c r="U64" s="14"/>
      <c r="V64" s="14"/>
      <c r="W64" s="14"/>
    </row>
    <row r="65">
      <c r="A65" s="130" t="s">
        <v>671</v>
      </c>
      <c r="B65" s="14" t="s">
        <v>474</v>
      </c>
      <c r="C65" s="131">
        <v>32.0</v>
      </c>
      <c r="D65" s="14" t="s">
        <v>475</v>
      </c>
      <c r="E65" s="131">
        <v>143.0</v>
      </c>
      <c r="F65" s="14" t="s">
        <v>476</v>
      </c>
      <c r="G65" s="131">
        <v>21.0</v>
      </c>
      <c r="H65" s="131">
        <v>200.0</v>
      </c>
      <c r="I65" s="132" t="b">
        <v>1</v>
      </c>
      <c r="J65" s="14"/>
      <c r="K65" s="14"/>
      <c r="L65" s="14"/>
      <c r="M65" s="14"/>
      <c r="N65" s="14"/>
      <c r="O65" s="14"/>
      <c r="P65" s="14"/>
      <c r="Q65" s="14"/>
      <c r="R65" s="14"/>
      <c r="S65" s="14"/>
      <c r="T65" s="14"/>
      <c r="U65" s="14"/>
      <c r="V65" s="14"/>
      <c r="W65" s="14"/>
    </row>
    <row r="66">
      <c r="A66" s="130" t="s">
        <v>672</v>
      </c>
      <c r="B66" s="14" t="s">
        <v>478</v>
      </c>
      <c r="C66" s="131">
        <v>36.0</v>
      </c>
      <c r="D66" s="14" t="s">
        <v>673</v>
      </c>
      <c r="E66" s="131">
        <v>140.0</v>
      </c>
      <c r="F66" s="14" t="s">
        <v>480</v>
      </c>
      <c r="G66" s="131">
        <v>17.0</v>
      </c>
      <c r="H66" s="131">
        <v>200.0</v>
      </c>
      <c r="I66" s="132" t="b">
        <v>1</v>
      </c>
      <c r="J66" s="14"/>
      <c r="K66" s="14"/>
      <c r="L66" s="14"/>
      <c r="M66" s="14"/>
      <c r="N66" s="14"/>
      <c r="O66" s="14"/>
      <c r="P66" s="14"/>
      <c r="Q66" s="14"/>
      <c r="R66" s="14"/>
      <c r="S66" s="14"/>
      <c r="T66" s="14"/>
      <c r="U66" s="14"/>
      <c r="V66" s="14"/>
      <c r="W66" s="14"/>
    </row>
    <row r="67">
      <c r="A67" s="130" t="s">
        <v>674</v>
      </c>
      <c r="B67" s="14" t="s">
        <v>580</v>
      </c>
      <c r="C67" s="131">
        <v>21.0</v>
      </c>
      <c r="D67" s="14" t="s">
        <v>581</v>
      </c>
      <c r="E67" s="131">
        <v>139.0</v>
      </c>
      <c r="F67" s="14" t="s">
        <v>582</v>
      </c>
      <c r="G67" s="131">
        <v>10.0</v>
      </c>
      <c r="H67" s="131">
        <v>200.0</v>
      </c>
      <c r="I67" s="132" t="b">
        <v>1</v>
      </c>
      <c r="J67" s="14"/>
      <c r="K67" s="14"/>
      <c r="L67" s="14"/>
      <c r="M67" s="14"/>
      <c r="N67" s="14"/>
      <c r="O67" s="14"/>
      <c r="P67" s="14"/>
      <c r="Q67" s="14"/>
      <c r="R67" s="14"/>
      <c r="S67" s="14"/>
      <c r="T67" s="14"/>
      <c r="U67" s="14"/>
      <c r="V67" s="14"/>
      <c r="W67" s="14"/>
    </row>
    <row r="68">
      <c r="A68" s="130" t="s">
        <v>675</v>
      </c>
      <c r="B68" s="14" t="s">
        <v>568</v>
      </c>
      <c r="C68" s="131">
        <v>26.0</v>
      </c>
      <c r="D68" s="14" t="s">
        <v>569</v>
      </c>
      <c r="E68" s="131">
        <v>144.0</v>
      </c>
      <c r="F68" s="14" t="s">
        <v>570</v>
      </c>
      <c r="G68" s="131">
        <v>15.0</v>
      </c>
      <c r="H68" s="131">
        <v>200.0</v>
      </c>
      <c r="I68" s="132" t="b">
        <v>1</v>
      </c>
      <c r="J68" s="14"/>
      <c r="K68" s="14"/>
      <c r="L68" s="14"/>
      <c r="M68" s="14"/>
      <c r="N68" s="14"/>
      <c r="O68" s="14"/>
      <c r="P68" s="14"/>
      <c r="Q68" s="14"/>
      <c r="R68" s="14"/>
      <c r="S68" s="14"/>
      <c r="T68" s="14"/>
      <c r="U68" s="14"/>
      <c r="V68" s="14"/>
      <c r="W68" s="14"/>
    </row>
    <row r="69">
      <c r="A69" s="130" t="s">
        <v>676</v>
      </c>
      <c r="B69" s="14" t="s">
        <v>624</v>
      </c>
      <c r="C69" s="131">
        <v>29.0</v>
      </c>
      <c r="D69" s="14" t="s">
        <v>625</v>
      </c>
      <c r="E69" s="131">
        <v>147.0</v>
      </c>
      <c r="F69" s="14" t="s">
        <v>626</v>
      </c>
      <c r="G69" s="131">
        <v>18.0</v>
      </c>
      <c r="H69" s="131">
        <v>200.0</v>
      </c>
      <c r="I69" s="132" t="b">
        <v>1</v>
      </c>
      <c r="J69" s="14"/>
      <c r="K69" s="14"/>
      <c r="L69" s="14"/>
      <c r="M69" s="14"/>
      <c r="N69" s="14"/>
      <c r="O69" s="14"/>
      <c r="P69" s="14"/>
      <c r="Q69" s="14"/>
      <c r="R69" s="14"/>
      <c r="S69" s="14"/>
      <c r="T69" s="14"/>
      <c r="U69" s="14"/>
      <c r="V69" s="14"/>
      <c r="W69" s="14"/>
    </row>
    <row r="70">
      <c r="A70" s="130" t="s">
        <v>677</v>
      </c>
      <c r="B70" s="14" t="s">
        <v>628</v>
      </c>
      <c r="C70" s="131">
        <v>18.0</v>
      </c>
      <c r="D70" s="14" t="s">
        <v>629</v>
      </c>
      <c r="E70" s="131">
        <v>135.0</v>
      </c>
      <c r="F70" s="14" t="s">
        <v>678</v>
      </c>
      <c r="G70" s="131">
        <v>18.0</v>
      </c>
      <c r="H70" s="131">
        <v>200.0</v>
      </c>
      <c r="I70" s="132" t="b">
        <v>1</v>
      </c>
      <c r="J70" s="14"/>
      <c r="K70" s="14"/>
      <c r="L70" s="14"/>
      <c r="M70" s="14"/>
      <c r="N70" s="14"/>
      <c r="O70" s="14"/>
      <c r="P70" s="14"/>
      <c r="Q70" s="14"/>
      <c r="R70" s="14"/>
      <c r="S70" s="14"/>
      <c r="T70" s="14"/>
      <c r="U70" s="14"/>
      <c r="V70" s="14"/>
      <c r="W70" s="14"/>
    </row>
    <row r="71">
      <c r="A71" s="130" t="s">
        <v>679</v>
      </c>
      <c r="B71" s="14" t="s">
        <v>580</v>
      </c>
      <c r="C71" s="131">
        <v>21.0</v>
      </c>
      <c r="D71" s="14" t="s">
        <v>581</v>
      </c>
      <c r="E71" s="131">
        <v>139.0</v>
      </c>
      <c r="F71" s="14" t="s">
        <v>582</v>
      </c>
      <c r="G71" s="131">
        <v>10.0</v>
      </c>
      <c r="H71" s="131">
        <v>200.0</v>
      </c>
      <c r="I71" s="132" t="b">
        <v>1</v>
      </c>
      <c r="J71" s="14"/>
      <c r="K71" s="14"/>
      <c r="L71" s="14"/>
      <c r="M71" s="14"/>
      <c r="N71" s="14"/>
      <c r="O71" s="14"/>
      <c r="P71" s="14"/>
      <c r="Q71" s="14"/>
      <c r="R71" s="14"/>
      <c r="S71" s="14"/>
      <c r="T71" s="14"/>
      <c r="U71" s="14"/>
      <c r="V71" s="14"/>
      <c r="W71" s="14"/>
    </row>
    <row r="72">
      <c r="A72" s="130" t="s">
        <v>680</v>
      </c>
      <c r="B72" s="14" t="s">
        <v>506</v>
      </c>
      <c r="C72" s="131">
        <v>20.0</v>
      </c>
      <c r="D72" s="14" t="s">
        <v>507</v>
      </c>
      <c r="E72" s="131">
        <v>137.0</v>
      </c>
      <c r="F72" s="14" t="s">
        <v>508</v>
      </c>
      <c r="G72" s="131">
        <v>9.0</v>
      </c>
      <c r="H72" s="131">
        <v>200.0</v>
      </c>
      <c r="I72" s="132" t="b">
        <v>1</v>
      </c>
      <c r="J72" s="14"/>
      <c r="K72" s="14"/>
      <c r="L72" s="14"/>
      <c r="M72" s="14"/>
      <c r="N72" s="14"/>
      <c r="O72" s="14"/>
      <c r="P72" s="14"/>
      <c r="Q72" s="14"/>
      <c r="R72" s="14"/>
      <c r="S72" s="14"/>
      <c r="T72" s="14"/>
      <c r="U72" s="14"/>
      <c r="V72" s="14"/>
      <c r="W72" s="14"/>
    </row>
    <row r="73">
      <c r="A73" s="130" t="s">
        <v>681</v>
      </c>
      <c r="B73" s="14" t="s">
        <v>682</v>
      </c>
      <c r="C73" s="131">
        <v>82.0</v>
      </c>
      <c r="D73" s="14" t="s">
        <v>683</v>
      </c>
      <c r="E73" s="131">
        <v>252.0</v>
      </c>
      <c r="F73" s="14" t="s">
        <v>684</v>
      </c>
      <c r="G73" s="131">
        <v>71.0</v>
      </c>
      <c r="H73" s="131">
        <v>200.0</v>
      </c>
      <c r="I73" s="132" t="b">
        <v>1</v>
      </c>
      <c r="J73" s="14"/>
      <c r="K73" s="14"/>
      <c r="L73" s="14"/>
      <c r="M73" s="14"/>
      <c r="N73" s="14"/>
      <c r="O73" s="14"/>
      <c r="P73" s="14"/>
      <c r="Q73" s="14"/>
      <c r="R73" s="14"/>
      <c r="S73" s="14"/>
      <c r="T73" s="14"/>
      <c r="U73" s="14"/>
      <c r="V73" s="14"/>
      <c r="W73" s="14"/>
    </row>
    <row r="74">
      <c r="A74" s="130" t="s">
        <v>685</v>
      </c>
      <c r="B74" s="14" t="s">
        <v>584</v>
      </c>
      <c r="C74" s="131">
        <v>21.0</v>
      </c>
      <c r="D74" s="14" t="s">
        <v>585</v>
      </c>
      <c r="E74" s="131">
        <v>139.0</v>
      </c>
      <c r="F74" s="14" t="s">
        <v>586</v>
      </c>
      <c r="G74" s="131">
        <v>10.0</v>
      </c>
      <c r="H74" s="131">
        <v>200.0</v>
      </c>
      <c r="I74" s="132" t="b">
        <v>1</v>
      </c>
      <c r="J74" s="14"/>
      <c r="K74" s="14"/>
      <c r="L74" s="14"/>
      <c r="M74" s="14"/>
      <c r="N74" s="14"/>
      <c r="O74" s="14"/>
      <c r="P74" s="14"/>
      <c r="Q74" s="14"/>
      <c r="R74" s="14"/>
      <c r="S74" s="14"/>
      <c r="T74" s="14"/>
      <c r="U74" s="14"/>
      <c r="V74" s="14"/>
      <c r="W74" s="14"/>
    </row>
    <row r="75">
      <c r="A75" s="130" t="s">
        <v>686</v>
      </c>
      <c r="B75" s="14" t="s">
        <v>584</v>
      </c>
      <c r="C75" s="131">
        <v>21.0</v>
      </c>
      <c r="D75" s="14" t="s">
        <v>585</v>
      </c>
      <c r="E75" s="131">
        <v>139.0</v>
      </c>
      <c r="F75" s="14" t="s">
        <v>586</v>
      </c>
      <c r="G75" s="131">
        <v>10.0</v>
      </c>
      <c r="H75" s="131">
        <v>200.0</v>
      </c>
      <c r="I75" s="132" t="b">
        <v>1</v>
      </c>
      <c r="J75" s="14"/>
      <c r="K75" s="14"/>
      <c r="L75" s="14"/>
      <c r="M75" s="14"/>
      <c r="N75" s="14"/>
      <c r="O75" s="14"/>
      <c r="P75" s="14"/>
      <c r="Q75" s="14"/>
      <c r="R75" s="14"/>
      <c r="S75" s="14"/>
      <c r="T75" s="14"/>
      <c r="U75" s="14"/>
      <c r="V75" s="14"/>
      <c r="W75" s="14"/>
    </row>
    <row r="76">
      <c r="A76" s="130" t="s">
        <v>687</v>
      </c>
      <c r="B76" s="14" t="s">
        <v>560</v>
      </c>
      <c r="C76" s="131">
        <v>20.0</v>
      </c>
      <c r="D76" s="14" t="s">
        <v>561</v>
      </c>
      <c r="E76" s="131">
        <v>138.0</v>
      </c>
      <c r="F76" s="14" t="s">
        <v>562</v>
      </c>
      <c r="G76" s="131">
        <v>9.0</v>
      </c>
      <c r="H76" s="131">
        <v>200.0</v>
      </c>
      <c r="I76" s="132" t="b">
        <v>1</v>
      </c>
      <c r="J76" s="14"/>
      <c r="K76" s="14"/>
      <c r="L76" s="14"/>
      <c r="M76" s="14"/>
      <c r="N76" s="14"/>
      <c r="O76" s="14"/>
      <c r="P76" s="14"/>
      <c r="Q76" s="14"/>
      <c r="R76" s="14"/>
      <c r="S76" s="14"/>
      <c r="T76" s="14"/>
      <c r="U76" s="14"/>
      <c r="V76" s="14"/>
      <c r="W76" s="14"/>
    </row>
    <row r="77">
      <c r="A77" s="130" t="s">
        <v>688</v>
      </c>
      <c r="B77" s="14" t="s">
        <v>568</v>
      </c>
      <c r="C77" s="131">
        <v>26.0</v>
      </c>
      <c r="D77" s="14" t="s">
        <v>569</v>
      </c>
      <c r="E77" s="131">
        <v>144.0</v>
      </c>
      <c r="F77" s="14" t="s">
        <v>570</v>
      </c>
      <c r="G77" s="131">
        <v>15.0</v>
      </c>
      <c r="H77" s="131">
        <v>200.0</v>
      </c>
      <c r="I77" s="132" t="b">
        <v>1</v>
      </c>
      <c r="J77" s="14"/>
      <c r="K77" s="14"/>
      <c r="L77" s="14"/>
      <c r="M77" s="14"/>
      <c r="N77" s="14"/>
      <c r="O77" s="14"/>
      <c r="P77" s="14"/>
      <c r="Q77" s="14"/>
      <c r="R77" s="14"/>
      <c r="S77" s="14"/>
      <c r="T77" s="14"/>
      <c r="U77" s="14"/>
      <c r="V77" s="14"/>
      <c r="W77" s="14"/>
    </row>
    <row r="78">
      <c r="A78" s="130" t="s">
        <v>689</v>
      </c>
      <c r="B78" s="14" t="s">
        <v>690</v>
      </c>
      <c r="C78" s="131">
        <v>20.0</v>
      </c>
      <c r="D78" s="14" t="s">
        <v>691</v>
      </c>
      <c r="E78" s="131">
        <v>129.0</v>
      </c>
      <c r="F78" s="14" t="s">
        <v>504</v>
      </c>
      <c r="G78" s="131">
        <v>10.0</v>
      </c>
      <c r="H78" s="131">
        <v>200.0</v>
      </c>
      <c r="I78" s="132" t="b">
        <v>1</v>
      </c>
      <c r="J78" s="14"/>
      <c r="K78" s="14"/>
      <c r="L78" s="14"/>
      <c r="M78" s="14"/>
      <c r="N78" s="14"/>
      <c r="O78" s="14"/>
      <c r="P78" s="14"/>
      <c r="Q78" s="14"/>
      <c r="R78" s="14"/>
      <c r="S78" s="14"/>
      <c r="T78" s="14"/>
      <c r="U78" s="14"/>
      <c r="V78" s="14"/>
      <c r="W78" s="14"/>
    </row>
    <row r="79">
      <c r="A79" s="130" t="s">
        <v>692</v>
      </c>
      <c r="B79" s="14" t="s">
        <v>482</v>
      </c>
      <c r="C79" s="131">
        <v>31.0</v>
      </c>
      <c r="D79" s="14" t="s">
        <v>483</v>
      </c>
      <c r="E79" s="131">
        <v>147.0</v>
      </c>
      <c r="F79" s="14" t="s">
        <v>484</v>
      </c>
      <c r="G79" s="131">
        <v>13.0</v>
      </c>
      <c r="H79" s="131">
        <v>200.0</v>
      </c>
      <c r="I79" s="132" t="b">
        <v>1</v>
      </c>
      <c r="J79" s="14"/>
      <c r="K79" s="14"/>
      <c r="L79" s="14"/>
      <c r="M79" s="14"/>
      <c r="N79" s="14"/>
      <c r="O79" s="14"/>
      <c r="P79" s="14"/>
      <c r="Q79" s="14"/>
      <c r="R79" s="14"/>
      <c r="S79" s="14"/>
      <c r="T79" s="14"/>
      <c r="U79" s="14"/>
      <c r="V79" s="14"/>
      <c r="W79" s="14"/>
    </row>
    <row r="80">
      <c r="A80" s="130" t="s">
        <v>693</v>
      </c>
      <c r="B80" s="14" t="s">
        <v>470</v>
      </c>
      <c r="C80" s="131">
        <v>54.0</v>
      </c>
      <c r="D80" s="14" t="s">
        <v>694</v>
      </c>
      <c r="E80" s="131">
        <v>124.0</v>
      </c>
      <c r="F80" s="14" t="s">
        <v>472</v>
      </c>
      <c r="G80" s="131">
        <v>20.0</v>
      </c>
      <c r="H80" s="131">
        <v>200.0</v>
      </c>
      <c r="I80" s="132" t="b">
        <v>1</v>
      </c>
      <c r="J80" s="14"/>
      <c r="K80" s="14"/>
      <c r="L80" s="14"/>
      <c r="M80" s="14"/>
      <c r="N80" s="14"/>
      <c r="O80" s="14"/>
      <c r="P80" s="14"/>
      <c r="Q80" s="14"/>
      <c r="R80" s="14"/>
      <c r="S80" s="14"/>
      <c r="T80" s="14"/>
      <c r="U80" s="14"/>
      <c r="V80" s="14"/>
      <c r="W80" s="14"/>
    </row>
    <row r="81">
      <c r="A81" s="130" t="s">
        <v>695</v>
      </c>
      <c r="B81" s="14" t="s">
        <v>576</v>
      </c>
      <c r="C81" s="131">
        <v>21.0</v>
      </c>
      <c r="D81" s="14" t="s">
        <v>577</v>
      </c>
      <c r="E81" s="131">
        <v>139.0</v>
      </c>
      <c r="F81" s="14" t="s">
        <v>578</v>
      </c>
      <c r="G81" s="131">
        <v>10.0</v>
      </c>
      <c r="H81" s="131">
        <v>200.0</v>
      </c>
      <c r="I81" s="132" t="b">
        <v>1</v>
      </c>
      <c r="J81" s="14"/>
      <c r="K81" s="14"/>
      <c r="L81" s="14"/>
      <c r="M81" s="14"/>
      <c r="N81" s="14"/>
      <c r="O81" s="14"/>
      <c r="P81" s="14"/>
      <c r="Q81" s="14"/>
      <c r="R81" s="14"/>
      <c r="S81" s="14"/>
      <c r="T81" s="14"/>
      <c r="U81" s="14"/>
      <c r="V81" s="14"/>
      <c r="W81" s="14"/>
    </row>
    <row r="82">
      <c r="A82" s="130" t="s">
        <v>696</v>
      </c>
      <c r="B82" s="14" t="s">
        <v>620</v>
      </c>
      <c r="C82" s="131">
        <v>25.0</v>
      </c>
      <c r="D82" s="14" t="s">
        <v>621</v>
      </c>
      <c r="E82" s="131">
        <v>143.0</v>
      </c>
      <c r="F82" s="14" t="s">
        <v>622</v>
      </c>
      <c r="G82" s="131">
        <v>14.0</v>
      </c>
      <c r="H82" s="131">
        <v>200.0</v>
      </c>
      <c r="I82" s="132" t="b">
        <v>1</v>
      </c>
      <c r="J82" s="14"/>
      <c r="K82" s="14"/>
      <c r="L82" s="14"/>
      <c r="M82" s="14"/>
      <c r="N82" s="14"/>
      <c r="O82" s="14"/>
      <c r="P82" s="14"/>
      <c r="Q82" s="14"/>
      <c r="R82" s="14"/>
      <c r="S82" s="14"/>
      <c r="T82" s="14"/>
      <c r="U82" s="14"/>
      <c r="V82" s="14"/>
      <c r="W82" s="14"/>
    </row>
    <row r="83">
      <c r="A83" s="130" t="s">
        <v>697</v>
      </c>
      <c r="B83" s="14" t="s">
        <v>564</v>
      </c>
      <c r="C83" s="131">
        <v>34.0</v>
      </c>
      <c r="D83" s="14" t="s">
        <v>565</v>
      </c>
      <c r="E83" s="131">
        <v>156.0</v>
      </c>
      <c r="F83" s="14" t="s">
        <v>566</v>
      </c>
      <c r="G83" s="131">
        <v>27.0</v>
      </c>
      <c r="H83" s="131">
        <v>200.0</v>
      </c>
      <c r="I83" s="132" t="b">
        <v>1</v>
      </c>
      <c r="J83" s="14"/>
      <c r="K83" s="14"/>
      <c r="L83" s="14"/>
      <c r="M83" s="14"/>
      <c r="N83" s="14"/>
      <c r="O83" s="14"/>
      <c r="P83" s="14"/>
      <c r="Q83" s="14"/>
      <c r="R83" s="14"/>
      <c r="S83" s="14"/>
      <c r="T83" s="14"/>
      <c r="U83" s="14"/>
      <c r="V83" s="14"/>
      <c r="W83" s="14"/>
    </row>
    <row r="84">
      <c r="A84" s="130" t="s">
        <v>698</v>
      </c>
      <c r="B84" s="14" t="s">
        <v>526</v>
      </c>
      <c r="C84" s="131">
        <v>24.0</v>
      </c>
      <c r="D84" s="14" t="s">
        <v>527</v>
      </c>
      <c r="E84" s="131">
        <v>142.0</v>
      </c>
      <c r="F84" s="14" t="s">
        <v>528</v>
      </c>
      <c r="G84" s="131">
        <v>13.0</v>
      </c>
      <c r="H84" s="131">
        <v>200.0</v>
      </c>
      <c r="I84" s="132" t="b">
        <v>1</v>
      </c>
      <c r="J84" s="14"/>
      <c r="K84" s="14"/>
      <c r="L84" s="14"/>
      <c r="M84" s="14"/>
      <c r="N84" s="14"/>
      <c r="O84" s="14"/>
      <c r="P84" s="14"/>
      <c r="Q84" s="14"/>
      <c r="R84" s="14"/>
      <c r="S84" s="14"/>
      <c r="T84" s="14"/>
      <c r="U84" s="14"/>
      <c r="V84" s="14"/>
      <c r="W84" s="14"/>
    </row>
    <row r="85">
      <c r="A85" s="130" t="s">
        <v>699</v>
      </c>
      <c r="B85" s="14" t="s">
        <v>576</v>
      </c>
      <c r="C85" s="131">
        <v>21.0</v>
      </c>
      <c r="D85" s="14" t="s">
        <v>577</v>
      </c>
      <c r="E85" s="131">
        <v>139.0</v>
      </c>
      <c r="F85" s="14" t="s">
        <v>578</v>
      </c>
      <c r="G85" s="131">
        <v>10.0</v>
      </c>
      <c r="H85" s="131">
        <v>200.0</v>
      </c>
      <c r="I85" s="132" t="b">
        <v>1</v>
      </c>
      <c r="J85" s="14"/>
      <c r="K85" s="14"/>
      <c r="L85" s="14"/>
      <c r="M85" s="14"/>
      <c r="N85" s="14"/>
      <c r="O85" s="14"/>
      <c r="P85" s="14"/>
      <c r="Q85" s="14"/>
      <c r="R85" s="14"/>
      <c r="S85" s="14"/>
      <c r="T85" s="14"/>
      <c r="U85" s="14"/>
      <c r="V85" s="14"/>
      <c r="W85" s="14"/>
    </row>
    <row r="86">
      <c r="A86" s="130" t="s">
        <v>700</v>
      </c>
      <c r="B86" s="14" t="s">
        <v>584</v>
      </c>
      <c r="C86" s="131">
        <v>21.0</v>
      </c>
      <c r="D86" s="14" t="s">
        <v>585</v>
      </c>
      <c r="E86" s="131">
        <v>139.0</v>
      </c>
      <c r="F86" s="14" t="s">
        <v>586</v>
      </c>
      <c r="G86" s="131">
        <v>10.0</v>
      </c>
      <c r="H86" s="131">
        <v>200.0</v>
      </c>
      <c r="I86" s="132" t="b">
        <v>1</v>
      </c>
      <c r="J86" s="14"/>
      <c r="K86" s="14"/>
      <c r="L86" s="14"/>
      <c r="M86" s="14"/>
      <c r="N86" s="14"/>
      <c r="O86" s="14"/>
      <c r="P86" s="14"/>
      <c r="Q86" s="14"/>
      <c r="R86" s="14"/>
      <c r="S86" s="14"/>
      <c r="T86" s="14"/>
      <c r="U86" s="14"/>
      <c r="V86" s="14"/>
      <c r="W86" s="14"/>
    </row>
    <row r="87">
      <c r="A87" s="130" t="s">
        <v>701</v>
      </c>
      <c r="B87" s="14" t="s">
        <v>702</v>
      </c>
      <c r="C87" s="131">
        <v>23.0</v>
      </c>
      <c r="D87" s="14" t="s">
        <v>703</v>
      </c>
      <c r="E87" s="131">
        <v>160.0</v>
      </c>
      <c r="F87" s="14" t="s">
        <v>704</v>
      </c>
      <c r="G87" s="131">
        <v>33.0</v>
      </c>
      <c r="H87" s="131">
        <v>200.0</v>
      </c>
      <c r="I87" s="132" t="b">
        <v>1</v>
      </c>
      <c r="J87" s="14"/>
      <c r="K87" s="14"/>
      <c r="L87" s="14"/>
      <c r="M87" s="14"/>
      <c r="N87" s="14"/>
      <c r="O87" s="14"/>
      <c r="P87" s="14"/>
      <c r="Q87" s="14"/>
      <c r="R87" s="14"/>
      <c r="S87" s="14"/>
      <c r="T87" s="14"/>
      <c r="U87" s="14"/>
      <c r="V87" s="14"/>
      <c r="W87" s="14"/>
    </row>
    <row r="88">
      <c r="A88" s="130" t="s">
        <v>705</v>
      </c>
      <c r="B88" s="14" t="s">
        <v>564</v>
      </c>
      <c r="C88" s="131">
        <v>34.0</v>
      </c>
      <c r="D88" s="14" t="s">
        <v>565</v>
      </c>
      <c r="E88" s="131">
        <v>156.0</v>
      </c>
      <c r="F88" s="14" t="s">
        <v>566</v>
      </c>
      <c r="G88" s="131">
        <v>27.0</v>
      </c>
      <c r="H88" s="131">
        <v>200.0</v>
      </c>
      <c r="I88" s="132" t="b">
        <v>1</v>
      </c>
      <c r="J88" s="14"/>
      <c r="K88" s="14"/>
      <c r="L88" s="14"/>
      <c r="M88" s="14"/>
      <c r="N88" s="14"/>
      <c r="O88" s="14"/>
      <c r="P88" s="14"/>
      <c r="Q88" s="14"/>
      <c r="R88" s="14"/>
      <c r="S88" s="14"/>
      <c r="T88" s="14"/>
      <c r="U88" s="14"/>
      <c r="V88" s="14"/>
      <c r="W88" s="14"/>
    </row>
    <row r="89">
      <c r="A89" s="130" t="s">
        <v>706</v>
      </c>
      <c r="B89" s="14" t="s">
        <v>522</v>
      </c>
      <c r="C89" s="131">
        <v>24.0</v>
      </c>
      <c r="D89" s="14" t="s">
        <v>523</v>
      </c>
      <c r="E89" s="131">
        <v>146.0</v>
      </c>
      <c r="F89" s="14" t="s">
        <v>524</v>
      </c>
      <c r="G89" s="131">
        <v>13.0</v>
      </c>
      <c r="H89" s="131">
        <v>200.0</v>
      </c>
      <c r="I89" s="132" t="b">
        <v>1</v>
      </c>
      <c r="J89" s="14"/>
      <c r="K89" s="14"/>
      <c r="L89" s="14"/>
      <c r="M89" s="14"/>
      <c r="N89" s="14"/>
      <c r="O89" s="14"/>
      <c r="P89" s="14"/>
      <c r="Q89" s="14"/>
      <c r="R89" s="14"/>
      <c r="S89" s="14"/>
      <c r="T89" s="14"/>
      <c r="U89" s="14"/>
      <c r="V89" s="14"/>
      <c r="W89" s="14"/>
    </row>
    <row r="90">
      <c r="A90" s="130" t="s">
        <v>707</v>
      </c>
      <c r="B90" s="14" t="s">
        <v>604</v>
      </c>
      <c r="C90" s="131">
        <v>28.0</v>
      </c>
      <c r="D90" s="14" t="s">
        <v>605</v>
      </c>
      <c r="E90" s="131">
        <v>146.0</v>
      </c>
      <c r="F90" s="14" t="s">
        <v>606</v>
      </c>
      <c r="G90" s="131">
        <v>17.0</v>
      </c>
      <c r="H90" s="131">
        <v>200.0</v>
      </c>
      <c r="I90" s="132" t="b">
        <v>1</v>
      </c>
      <c r="J90" s="14"/>
      <c r="K90" s="14"/>
      <c r="L90" s="14"/>
      <c r="M90" s="14"/>
      <c r="N90" s="14"/>
      <c r="O90" s="14"/>
      <c r="P90" s="14"/>
      <c r="Q90" s="14"/>
      <c r="R90" s="14"/>
      <c r="S90" s="14"/>
      <c r="T90" s="14"/>
      <c r="U90" s="14"/>
      <c r="V90" s="14"/>
      <c r="W90" s="14"/>
    </row>
    <row r="91">
      <c r="A91" s="130" t="s">
        <v>708</v>
      </c>
      <c r="B91" s="14" t="s">
        <v>576</v>
      </c>
      <c r="C91" s="131">
        <v>21.0</v>
      </c>
      <c r="D91" s="14" t="s">
        <v>577</v>
      </c>
      <c r="E91" s="131">
        <v>139.0</v>
      </c>
      <c r="F91" s="14" t="s">
        <v>578</v>
      </c>
      <c r="G91" s="131">
        <v>10.0</v>
      </c>
      <c r="H91" s="131">
        <v>200.0</v>
      </c>
      <c r="I91" s="132" t="b">
        <v>1</v>
      </c>
      <c r="J91" s="14"/>
      <c r="K91" s="14"/>
      <c r="L91" s="14"/>
      <c r="M91" s="14"/>
      <c r="N91" s="14"/>
      <c r="O91" s="14"/>
      <c r="P91" s="14"/>
      <c r="Q91" s="14"/>
      <c r="R91" s="14"/>
      <c r="S91" s="14"/>
      <c r="T91" s="14"/>
      <c r="U91" s="14"/>
      <c r="V91" s="14"/>
      <c r="W91" s="14"/>
    </row>
    <row r="92">
      <c r="A92" s="130" t="s">
        <v>709</v>
      </c>
      <c r="B92" s="14" t="s">
        <v>620</v>
      </c>
      <c r="C92" s="131">
        <v>25.0</v>
      </c>
      <c r="D92" s="14" t="s">
        <v>621</v>
      </c>
      <c r="E92" s="131">
        <v>143.0</v>
      </c>
      <c r="F92" s="14" t="s">
        <v>622</v>
      </c>
      <c r="G92" s="131">
        <v>14.0</v>
      </c>
      <c r="H92" s="131">
        <v>200.0</v>
      </c>
      <c r="I92" s="132" t="b">
        <v>1</v>
      </c>
      <c r="J92" s="14"/>
      <c r="K92" s="14"/>
      <c r="L92" s="14"/>
      <c r="M92" s="14"/>
      <c r="N92" s="14"/>
      <c r="O92" s="14"/>
      <c r="P92" s="14"/>
      <c r="Q92" s="14"/>
      <c r="R92" s="14"/>
      <c r="S92" s="14"/>
      <c r="T92" s="14"/>
      <c r="U92" s="14"/>
      <c r="V92" s="14"/>
      <c r="W92" s="14"/>
    </row>
    <row r="93">
      <c r="A93" s="130" t="s">
        <v>710</v>
      </c>
      <c r="B93" s="14" t="s">
        <v>557</v>
      </c>
      <c r="C93" s="131">
        <v>27.0</v>
      </c>
      <c r="D93" s="14"/>
      <c r="E93" s="14"/>
      <c r="F93" s="14" t="s">
        <v>558</v>
      </c>
      <c r="G93" s="131">
        <v>16.0</v>
      </c>
      <c r="H93" s="131">
        <v>200.0</v>
      </c>
      <c r="I93" s="132" t="b">
        <v>1</v>
      </c>
      <c r="J93" s="14"/>
      <c r="K93" s="14"/>
      <c r="L93" s="14"/>
      <c r="M93" s="14"/>
      <c r="N93" s="14"/>
      <c r="O93" s="14"/>
      <c r="P93" s="14"/>
      <c r="Q93" s="14"/>
      <c r="R93" s="14"/>
      <c r="S93" s="14"/>
      <c r="T93" s="14"/>
      <c r="U93" s="14"/>
      <c r="V93" s="14"/>
      <c r="W93" s="14"/>
    </row>
    <row r="94">
      <c r="A94" s="130" t="s">
        <v>711</v>
      </c>
      <c r="B94" s="14" t="s">
        <v>712</v>
      </c>
      <c r="C94" s="131">
        <v>20.0</v>
      </c>
      <c r="D94" s="14" t="s">
        <v>713</v>
      </c>
      <c r="E94" s="131">
        <v>137.0</v>
      </c>
      <c r="F94" s="14" t="s">
        <v>508</v>
      </c>
      <c r="G94" s="131">
        <v>9.0</v>
      </c>
      <c r="H94" s="131">
        <v>200.0</v>
      </c>
      <c r="I94" s="132" t="b">
        <v>1</v>
      </c>
      <c r="J94" s="14"/>
      <c r="K94" s="14"/>
      <c r="L94" s="14"/>
      <c r="M94" s="14"/>
      <c r="N94" s="14"/>
      <c r="O94" s="14"/>
      <c r="P94" s="14"/>
      <c r="Q94" s="14"/>
      <c r="R94" s="14"/>
      <c r="S94" s="14"/>
      <c r="T94" s="14"/>
      <c r="U94" s="14"/>
      <c r="V94" s="14"/>
      <c r="W94" s="14"/>
    </row>
    <row r="95">
      <c r="A95" s="130" t="s">
        <v>714</v>
      </c>
      <c r="B95" s="14" t="s">
        <v>588</v>
      </c>
      <c r="C95" s="131">
        <v>25.0</v>
      </c>
      <c r="D95" s="14" t="s">
        <v>589</v>
      </c>
      <c r="E95" s="131">
        <v>143.0</v>
      </c>
      <c r="F95" s="14" t="s">
        <v>590</v>
      </c>
      <c r="G95" s="131">
        <v>14.0</v>
      </c>
      <c r="H95" s="131">
        <v>200.0</v>
      </c>
      <c r="I95" s="132" t="b">
        <v>1</v>
      </c>
      <c r="J95" s="14"/>
      <c r="K95" s="14"/>
      <c r="L95" s="14"/>
      <c r="M95" s="14"/>
      <c r="N95" s="14"/>
      <c r="O95" s="14"/>
      <c r="P95" s="14"/>
      <c r="Q95" s="14"/>
      <c r="R95" s="14"/>
      <c r="S95" s="14"/>
      <c r="T95" s="14"/>
      <c r="U95" s="14"/>
      <c r="V95" s="14"/>
      <c r="W95" s="14"/>
    </row>
    <row r="96">
      <c r="A96" s="130" t="s">
        <v>715</v>
      </c>
      <c r="B96" s="14" t="s">
        <v>526</v>
      </c>
      <c r="C96" s="131">
        <v>24.0</v>
      </c>
      <c r="D96" s="14" t="s">
        <v>527</v>
      </c>
      <c r="E96" s="131">
        <v>142.0</v>
      </c>
      <c r="F96" s="14" t="s">
        <v>528</v>
      </c>
      <c r="G96" s="131">
        <v>13.0</v>
      </c>
      <c r="H96" s="131">
        <v>200.0</v>
      </c>
      <c r="I96" s="132" t="b">
        <v>1</v>
      </c>
      <c r="J96" s="14"/>
      <c r="K96" s="14"/>
      <c r="L96" s="14"/>
      <c r="M96" s="14"/>
      <c r="N96" s="14"/>
      <c r="O96" s="14"/>
      <c r="P96" s="14"/>
      <c r="Q96" s="14"/>
      <c r="R96" s="14"/>
      <c r="S96" s="14"/>
      <c r="T96" s="14"/>
      <c r="U96" s="14"/>
      <c r="V96" s="14"/>
      <c r="W96" s="14"/>
    </row>
    <row r="97">
      <c r="A97" s="130" t="s">
        <v>716</v>
      </c>
      <c r="B97" s="14" t="s">
        <v>557</v>
      </c>
      <c r="C97" s="131">
        <v>27.0</v>
      </c>
      <c r="D97" s="14"/>
      <c r="E97" s="14"/>
      <c r="F97" s="14" t="s">
        <v>558</v>
      </c>
      <c r="G97" s="131">
        <v>16.0</v>
      </c>
      <c r="H97" s="131">
        <v>200.0</v>
      </c>
      <c r="I97" s="132" t="b">
        <v>1</v>
      </c>
      <c r="J97" s="14"/>
      <c r="K97" s="14"/>
      <c r="L97" s="14"/>
      <c r="M97" s="14"/>
      <c r="N97" s="14"/>
      <c r="O97" s="14"/>
      <c r="P97" s="14"/>
      <c r="Q97" s="14"/>
      <c r="R97" s="14"/>
      <c r="S97" s="14"/>
      <c r="T97" s="14"/>
      <c r="U97" s="14"/>
      <c r="V97" s="14"/>
      <c r="W97" s="14"/>
    </row>
    <row r="98">
      <c r="A98" s="130" t="s">
        <v>717</v>
      </c>
      <c r="B98" s="14" t="s">
        <v>482</v>
      </c>
      <c r="C98" s="131">
        <v>31.0</v>
      </c>
      <c r="D98" s="14" t="s">
        <v>483</v>
      </c>
      <c r="E98" s="131">
        <v>147.0</v>
      </c>
      <c r="F98" s="14" t="s">
        <v>484</v>
      </c>
      <c r="G98" s="131">
        <v>13.0</v>
      </c>
      <c r="H98" s="131">
        <v>200.0</v>
      </c>
      <c r="I98" s="132" t="b">
        <v>1</v>
      </c>
      <c r="J98" s="14"/>
      <c r="K98" s="14"/>
      <c r="L98" s="14"/>
      <c r="M98" s="14"/>
      <c r="N98" s="14"/>
      <c r="O98" s="14"/>
      <c r="P98" s="14"/>
      <c r="Q98" s="14"/>
      <c r="R98" s="14"/>
      <c r="S98" s="14"/>
      <c r="T98" s="14"/>
      <c r="U98" s="14"/>
      <c r="V98" s="14"/>
      <c r="W98" s="14"/>
    </row>
    <row r="99">
      <c r="A99" s="130" t="s">
        <v>718</v>
      </c>
      <c r="B99" s="14" t="s">
        <v>557</v>
      </c>
      <c r="C99" s="131">
        <v>27.0</v>
      </c>
      <c r="D99" s="14"/>
      <c r="E99" s="14"/>
      <c r="F99" s="14" t="s">
        <v>558</v>
      </c>
      <c r="G99" s="131">
        <v>16.0</v>
      </c>
      <c r="H99" s="131">
        <v>200.0</v>
      </c>
      <c r="I99" s="132" t="b">
        <v>1</v>
      </c>
      <c r="J99" s="14"/>
      <c r="K99" s="14"/>
      <c r="L99" s="14"/>
      <c r="M99" s="14"/>
      <c r="N99" s="14"/>
      <c r="O99" s="14"/>
      <c r="P99" s="14"/>
      <c r="Q99" s="14"/>
      <c r="R99" s="14"/>
      <c r="S99" s="14"/>
      <c r="T99" s="14"/>
      <c r="U99" s="14"/>
      <c r="V99" s="14"/>
      <c r="W99" s="14"/>
    </row>
    <row r="100">
      <c r="A100" s="130" t="s">
        <v>719</v>
      </c>
      <c r="B100" s="14" t="s">
        <v>720</v>
      </c>
      <c r="C100" s="131">
        <v>24.0</v>
      </c>
      <c r="D100" s="14" t="s">
        <v>721</v>
      </c>
      <c r="E100" s="131">
        <v>130.0</v>
      </c>
      <c r="F100" s="14" t="s">
        <v>722</v>
      </c>
      <c r="G100" s="131">
        <v>14.0</v>
      </c>
      <c r="H100" s="131">
        <v>200.0</v>
      </c>
      <c r="I100" s="132" t="b">
        <v>1</v>
      </c>
      <c r="J100" s="14"/>
      <c r="K100" s="14"/>
      <c r="L100" s="14"/>
      <c r="M100" s="14"/>
      <c r="N100" s="14"/>
      <c r="O100" s="14"/>
      <c r="P100" s="14"/>
      <c r="Q100" s="14"/>
      <c r="R100" s="14"/>
      <c r="S100" s="14"/>
      <c r="T100" s="14"/>
      <c r="U100" s="14"/>
      <c r="V100" s="14"/>
      <c r="W100" s="14"/>
    </row>
    <row r="101">
      <c r="A101" s="130" t="s">
        <v>723</v>
      </c>
      <c r="B101" s="14" t="s">
        <v>724</v>
      </c>
      <c r="C101" s="131">
        <v>44.0</v>
      </c>
      <c r="D101" s="14" t="s">
        <v>725</v>
      </c>
      <c r="E101" s="131">
        <v>155.0</v>
      </c>
      <c r="F101" s="14" t="s">
        <v>726</v>
      </c>
      <c r="G101" s="131">
        <v>33.0</v>
      </c>
      <c r="H101" s="131">
        <v>200.0</v>
      </c>
      <c r="I101" s="132" t="b">
        <v>1</v>
      </c>
      <c r="J101" s="14"/>
      <c r="K101" s="14"/>
      <c r="L101" s="14"/>
      <c r="M101" s="14"/>
      <c r="N101" s="14"/>
      <c r="O101" s="14"/>
      <c r="P101" s="14"/>
      <c r="Q101" s="14"/>
      <c r="R101" s="14"/>
      <c r="S101" s="14"/>
      <c r="T101" s="14"/>
      <c r="U101" s="14"/>
      <c r="V101" s="14"/>
      <c r="W101" s="14"/>
    </row>
    <row r="102">
      <c r="A102" s="130" t="s">
        <v>727</v>
      </c>
      <c r="B102" s="14" t="s">
        <v>592</v>
      </c>
      <c r="C102" s="131">
        <v>22.0</v>
      </c>
      <c r="D102" s="14" t="s">
        <v>593</v>
      </c>
      <c r="E102" s="131">
        <v>30.0</v>
      </c>
      <c r="F102" s="14" t="s">
        <v>594</v>
      </c>
      <c r="G102" s="131">
        <v>11.0</v>
      </c>
      <c r="H102" s="131">
        <v>200.0</v>
      </c>
      <c r="I102" s="132" t="b">
        <v>1</v>
      </c>
      <c r="J102" s="14"/>
      <c r="K102" s="14"/>
      <c r="L102" s="14"/>
      <c r="M102" s="14"/>
      <c r="N102" s="14"/>
      <c r="O102" s="14"/>
      <c r="P102" s="14"/>
      <c r="Q102" s="14"/>
      <c r="R102" s="14"/>
      <c r="S102" s="14"/>
      <c r="T102" s="14"/>
      <c r="U102" s="14"/>
      <c r="V102" s="14"/>
      <c r="W102" s="14"/>
    </row>
    <row r="103">
      <c r="A103" s="130" t="s">
        <v>728</v>
      </c>
      <c r="B103" s="14" t="s">
        <v>620</v>
      </c>
      <c r="C103" s="131">
        <v>25.0</v>
      </c>
      <c r="D103" s="14" t="s">
        <v>621</v>
      </c>
      <c r="E103" s="131">
        <v>143.0</v>
      </c>
      <c r="F103" s="14" t="s">
        <v>622</v>
      </c>
      <c r="G103" s="131">
        <v>14.0</v>
      </c>
      <c r="H103" s="131">
        <v>200.0</v>
      </c>
      <c r="I103" s="132" t="b">
        <v>1</v>
      </c>
      <c r="J103" s="14"/>
      <c r="K103" s="14"/>
      <c r="L103" s="14"/>
      <c r="M103" s="14"/>
      <c r="N103" s="14"/>
      <c r="O103" s="14"/>
      <c r="P103" s="14"/>
      <c r="Q103" s="14"/>
      <c r="R103" s="14"/>
      <c r="S103" s="14"/>
      <c r="T103" s="14"/>
      <c r="U103" s="14"/>
      <c r="V103" s="14"/>
      <c r="W103" s="14"/>
    </row>
    <row r="104">
      <c r="A104" s="130" t="s">
        <v>729</v>
      </c>
      <c r="B104" s="14" t="s">
        <v>482</v>
      </c>
      <c r="C104" s="131">
        <v>31.0</v>
      </c>
      <c r="D104" s="14" t="s">
        <v>483</v>
      </c>
      <c r="E104" s="131">
        <v>147.0</v>
      </c>
      <c r="F104" s="14" t="s">
        <v>484</v>
      </c>
      <c r="G104" s="131">
        <v>13.0</v>
      </c>
      <c r="H104" s="131">
        <v>200.0</v>
      </c>
      <c r="I104" s="132" t="b">
        <v>1</v>
      </c>
      <c r="J104" s="14"/>
      <c r="K104" s="14"/>
      <c r="L104" s="14"/>
      <c r="M104" s="14"/>
      <c r="N104" s="14"/>
      <c r="O104" s="14"/>
      <c r="P104" s="14"/>
      <c r="Q104" s="14"/>
      <c r="R104" s="14"/>
      <c r="S104" s="14"/>
      <c r="T104" s="14"/>
      <c r="U104" s="14"/>
      <c r="V104" s="14"/>
      <c r="W104" s="14"/>
    </row>
    <row r="105">
      <c r="A105" s="130" t="s">
        <v>730</v>
      </c>
      <c r="B105" s="14" t="s">
        <v>550</v>
      </c>
      <c r="C105" s="131">
        <v>25.0</v>
      </c>
      <c r="D105" s="14" t="s">
        <v>551</v>
      </c>
      <c r="E105" s="131">
        <v>123.0</v>
      </c>
      <c r="F105" s="14" t="s">
        <v>552</v>
      </c>
      <c r="G105" s="131">
        <v>14.0</v>
      </c>
      <c r="H105" s="131">
        <v>200.0</v>
      </c>
      <c r="I105" s="132" t="b">
        <v>1</v>
      </c>
      <c r="J105" s="14"/>
      <c r="K105" s="14"/>
      <c r="L105" s="14"/>
      <c r="M105" s="14"/>
      <c r="N105" s="14"/>
      <c r="O105" s="14"/>
      <c r="P105" s="14"/>
      <c r="Q105" s="14"/>
      <c r="R105" s="14"/>
      <c r="S105" s="14"/>
      <c r="T105" s="14"/>
      <c r="U105" s="14"/>
      <c r="V105" s="14"/>
      <c r="W105" s="14"/>
    </row>
    <row r="106">
      <c r="A106" s="130" t="s">
        <v>731</v>
      </c>
      <c r="B106" s="14" t="s">
        <v>510</v>
      </c>
      <c r="C106" s="131">
        <v>25.0</v>
      </c>
      <c r="D106" s="14" t="s">
        <v>511</v>
      </c>
      <c r="E106" s="131">
        <v>135.0</v>
      </c>
      <c r="F106" s="14" t="s">
        <v>732</v>
      </c>
      <c r="G106" s="131">
        <v>22.0</v>
      </c>
      <c r="H106" s="131">
        <v>200.0</v>
      </c>
      <c r="I106" s="132" t="b">
        <v>1</v>
      </c>
      <c r="J106" s="14"/>
      <c r="K106" s="14"/>
      <c r="L106" s="14"/>
      <c r="M106" s="14"/>
      <c r="N106" s="14"/>
      <c r="O106" s="14"/>
      <c r="P106" s="14"/>
      <c r="Q106" s="14"/>
      <c r="R106" s="14"/>
      <c r="S106" s="14"/>
      <c r="T106" s="14"/>
      <c r="U106" s="14"/>
      <c r="V106" s="14"/>
      <c r="W106" s="14"/>
    </row>
    <row r="107">
      <c r="A107" s="130" t="s">
        <v>733</v>
      </c>
      <c r="B107" s="14" t="s">
        <v>628</v>
      </c>
      <c r="C107" s="131">
        <v>18.0</v>
      </c>
      <c r="D107" s="14" t="s">
        <v>629</v>
      </c>
      <c r="E107" s="131">
        <v>135.0</v>
      </c>
      <c r="F107" s="14" t="s">
        <v>630</v>
      </c>
      <c r="G107" s="131">
        <v>13.0</v>
      </c>
      <c r="H107" s="131">
        <v>200.0</v>
      </c>
      <c r="I107" s="132" t="b">
        <v>1</v>
      </c>
      <c r="J107" s="14"/>
      <c r="K107" s="14"/>
      <c r="L107" s="14"/>
      <c r="M107" s="14"/>
      <c r="N107" s="14"/>
      <c r="O107" s="14"/>
      <c r="P107" s="14"/>
      <c r="Q107" s="14"/>
      <c r="R107" s="14"/>
      <c r="S107" s="14"/>
      <c r="T107" s="14"/>
      <c r="U107" s="14"/>
      <c r="V107" s="14"/>
      <c r="W107" s="14"/>
    </row>
    <row r="108">
      <c r="A108" s="130" t="s">
        <v>734</v>
      </c>
      <c r="B108" s="14" t="s">
        <v>514</v>
      </c>
      <c r="C108" s="131">
        <v>21.0</v>
      </c>
      <c r="D108" s="14" t="s">
        <v>515</v>
      </c>
      <c r="E108" s="131">
        <v>139.0</v>
      </c>
      <c r="F108" s="14" t="s">
        <v>516</v>
      </c>
      <c r="G108" s="131">
        <v>10.0</v>
      </c>
      <c r="H108" s="131">
        <v>200.0</v>
      </c>
      <c r="I108" s="132" t="b">
        <v>1</v>
      </c>
      <c r="J108" s="14"/>
      <c r="K108" s="14"/>
      <c r="L108" s="14"/>
      <c r="M108" s="14"/>
      <c r="N108" s="14"/>
      <c r="O108" s="14"/>
      <c r="P108" s="14"/>
      <c r="Q108" s="14"/>
      <c r="R108" s="14"/>
      <c r="S108" s="14"/>
      <c r="T108" s="14"/>
      <c r="U108" s="14"/>
      <c r="V108" s="14"/>
      <c r="W108" s="14"/>
    </row>
    <row r="109">
      <c r="A109" s="130" t="s">
        <v>735</v>
      </c>
      <c r="B109" s="14" t="s">
        <v>628</v>
      </c>
      <c r="C109" s="131">
        <v>18.0</v>
      </c>
      <c r="D109" s="14" t="s">
        <v>629</v>
      </c>
      <c r="E109" s="131">
        <v>135.0</v>
      </c>
      <c r="F109" s="14" t="s">
        <v>736</v>
      </c>
      <c r="G109" s="131">
        <v>8.0</v>
      </c>
      <c r="H109" s="131">
        <v>200.0</v>
      </c>
      <c r="I109" s="132" t="b">
        <v>1</v>
      </c>
      <c r="J109" s="14"/>
      <c r="K109" s="14"/>
      <c r="L109" s="14"/>
      <c r="M109" s="14"/>
      <c r="N109" s="14"/>
      <c r="O109" s="14"/>
      <c r="P109" s="14"/>
      <c r="Q109" s="14"/>
      <c r="R109" s="14"/>
      <c r="S109" s="14"/>
      <c r="T109" s="14"/>
      <c r="U109" s="14"/>
      <c r="V109" s="14"/>
      <c r="W109" s="14"/>
    </row>
    <row r="110">
      <c r="A110" s="130" t="s">
        <v>737</v>
      </c>
      <c r="B110" s="14" t="s">
        <v>604</v>
      </c>
      <c r="C110" s="131">
        <v>28.0</v>
      </c>
      <c r="D110" s="14" t="s">
        <v>605</v>
      </c>
      <c r="E110" s="131">
        <v>146.0</v>
      </c>
      <c r="F110" s="14" t="s">
        <v>606</v>
      </c>
      <c r="G110" s="131">
        <v>17.0</v>
      </c>
      <c r="H110" s="131">
        <v>200.0</v>
      </c>
      <c r="I110" s="132" t="b">
        <v>1</v>
      </c>
      <c r="J110" s="14"/>
      <c r="K110" s="14"/>
      <c r="L110" s="14"/>
      <c r="M110" s="14"/>
      <c r="N110" s="14"/>
      <c r="O110" s="14"/>
      <c r="P110" s="14"/>
      <c r="Q110" s="14"/>
      <c r="R110" s="14"/>
      <c r="S110" s="14"/>
      <c r="T110" s="14"/>
      <c r="U110" s="14"/>
      <c r="V110" s="14"/>
      <c r="W110" s="14"/>
    </row>
    <row r="111">
      <c r="A111" s="130" t="s">
        <v>738</v>
      </c>
      <c r="B111" s="14" t="s">
        <v>666</v>
      </c>
      <c r="C111" s="131">
        <v>18.0</v>
      </c>
      <c r="D111" s="14" t="s">
        <v>667</v>
      </c>
      <c r="E111" s="131">
        <v>130.0</v>
      </c>
      <c r="F111" s="14" t="s">
        <v>668</v>
      </c>
      <c r="G111" s="131">
        <v>25.0</v>
      </c>
      <c r="H111" s="131">
        <v>200.0</v>
      </c>
      <c r="I111" s="132" t="b">
        <v>1</v>
      </c>
      <c r="J111" s="14"/>
      <c r="K111" s="14"/>
      <c r="L111" s="14"/>
      <c r="M111" s="14"/>
      <c r="N111" s="14"/>
      <c r="O111" s="14"/>
      <c r="P111" s="14"/>
      <c r="Q111" s="14"/>
      <c r="R111" s="14"/>
      <c r="S111" s="14"/>
      <c r="T111" s="14"/>
      <c r="U111" s="14"/>
      <c r="V111" s="14"/>
      <c r="W111" s="14"/>
    </row>
    <row r="112">
      <c r="A112" s="130" t="s">
        <v>739</v>
      </c>
      <c r="B112" s="14" t="s">
        <v>740</v>
      </c>
      <c r="C112" s="131">
        <v>31.0</v>
      </c>
      <c r="D112" s="14" t="s">
        <v>523</v>
      </c>
      <c r="E112" s="131">
        <v>146.0</v>
      </c>
      <c r="F112" s="14" t="s">
        <v>741</v>
      </c>
      <c r="G112" s="131">
        <v>20.0</v>
      </c>
      <c r="H112" s="131">
        <v>200.0</v>
      </c>
      <c r="I112" s="132" t="b">
        <v>1</v>
      </c>
      <c r="J112" s="14"/>
      <c r="K112" s="14"/>
      <c r="L112" s="14"/>
      <c r="M112" s="14"/>
      <c r="N112" s="14"/>
      <c r="O112" s="14"/>
      <c r="P112" s="14"/>
      <c r="Q112" s="14"/>
      <c r="R112" s="14"/>
      <c r="S112" s="14"/>
      <c r="T112" s="14"/>
      <c r="U112" s="14"/>
      <c r="V112" s="14"/>
      <c r="W112" s="14"/>
    </row>
    <row r="113">
      <c r="A113" s="130" t="s">
        <v>742</v>
      </c>
      <c r="B113" s="14" t="s">
        <v>600</v>
      </c>
      <c r="C113" s="131">
        <v>21.0</v>
      </c>
      <c r="D113" s="14" t="s">
        <v>601</v>
      </c>
      <c r="E113" s="131">
        <v>139.0</v>
      </c>
      <c r="F113" s="14" t="s">
        <v>602</v>
      </c>
      <c r="G113" s="131">
        <v>10.0</v>
      </c>
      <c r="H113" s="131">
        <v>200.0</v>
      </c>
      <c r="I113" s="132" t="b">
        <v>1</v>
      </c>
      <c r="J113" s="14"/>
      <c r="K113" s="14"/>
      <c r="L113" s="14"/>
      <c r="M113" s="14"/>
      <c r="N113" s="14"/>
      <c r="O113" s="14"/>
      <c r="P113" s="14"/>
      <c r="Q113" s="14"/>
      <c r="R113" s="14"/>
      <c r="S113" s="14"/>
      <c r="T113" s="14"/>
      <c r="U113" s="14"/>
      <c r="V113" s="14"/>
      <c r="W113" s="14"/>
    </row>
    <row r="114">
      <c r="A114" s="130" t="s">
        <v>743</v>
      </c>
      <c r="B114" s="14" t="s">
        <v>576</v>
      </c>
      <c r="C114" s="131">
        <v>21.0</v>
      </c>
      <c r="D114" s="14" t="s">
        <v>577</v>
      </c>
      <c r="E114" s="131">
        <v>139.0</v>
      </c>
      <c r="F114" s="14" t="s">
        <v>578</v>
      </c>
      <c r="G114" s="131">
        <v>10.0</v>
      </c>
      <c r="H114" s="131">
        <v>200.0</v>
      </c>
      <c r="I114" s="132" t="b">
        <v>1</v>
      </c>
      <c r="J114" s="14"/>
      <c r="K114" s="14"/>
      <c r="L114" s="14"/>
      <c r="M114" s="14"/>
      <c r="N114" s="14"/>
      <c r="O114" s="14"/>
      <c r="P114" s="14"/>
      <c r="Q114" s="14"/>
      <c r="R114" s="14"/>
      <c r="S114" s="14"/>
      <c r="T114" s="14"/>
      <c r="U114" s="14"/>
      <c r="V114" s="14"/>
      <c r="W114" s="14"/>
    </row>
    <row r="115">
      <c r="A115" s="130" t="s">
        <v>744</v>
      </c>
      <c r="B115" s="14" t="s">
        <v>510</v>
      </c>
      <c r="C115" s="131">
        <v>25.0</v>
      </c>
      <c r="D115" s="14" t="s">
        <v>511</v>
      </c>
      <c r="E115" s="131">
        <v>135.0</v>
      </c>
      <c r="F115" s="14" t="s">
        <v>512</v>
      </c>
      <c r="G115" s="131">
        <v>14.0</v>
      </c>
      <c r="H115" s="131">
        <v>200.0</v>
      </c>
      <c r="I115" s="132" t="b">
        <v>1</v>
      </c>
      <c r="J115" s="14"/>
      <c r="K115" s="14"/>
      <c r="L115" s="14"/>
      <c r="M115" s="14"/>
      <c r="N115" s="14"/>
      <c r="O115" s="14"/>
      <c r="P115" s="14"/>
      <c r="Q115" s="14"/>
      <c r="R115" s="14"/>
      <c r="S115" s="14"/>
      <c r="T115" s="14"/>
      <c r="U115" s="14"/>
      <c r="V115" s="14"/>
      <c r="W115" s="14"/>
    </row>
    <row r="116">
      <c r="A116" s="130" t="s">
        <v>745</v>
      </c>
      <c r="B116" s="14" t="s">
        <v>514</v>
      </c>
      <c r="C116" s="131">
        <v>21.0</v>
      </c>
      <c r="D116" s="14" t="s">
        <v>515</v>
      </c>
      <c r="E116" s="131">
        <v>139.0</v>
      </c>
      <c r="F116" s="14" t="s">
        <v>516</v>
      </c>
      <c r="G116" s="131">
        <v>10.0</v>
      </c>
      <c r="H116" s="131">
        <v>200.0</v>
      </c>
      <c r="I116" s="132" t="b">
        <v>1</v>
      </c>
      <c r="J116" s="14"/>
      <c r="K116" s="14"/>
      <c r="L116" s="14"/>
      <c r="M116" s="14"/>
      <c r="N116" s="14"/>
      <c r="O116" s="14"/>
      <c r="P116" s="14"/>
      <c r="Q116" s="14"/>
      <c r="R116" s="14"/>
      <c r="S116" s="14"/>
      <c r="T116" s="14"/>
      <c r="U116" s="14"/>
      <c r="V116" s="14"/>
      <c r="W116" s="14"/>
    </row>
    <row r="117">
      <c r="A117" s="130" t="s">
        <v>746</v>
      </c>
      <c r="B117" s="14" t="s">
        <v>620</v>
      </c>
      <c r="C117" s="131">
        <v>25.0</v>
      </c>
      <c r="D117" s="14" t="s">
        <v>621</v>
      </c>
      <c r="E117" s="131">
        <v>143.0</v>
      </c>
      <c r="F117" s="14" t="s">
        <v>622</v>
      </c>
      <c r="G117" s="131">
        <v>14.0</v>
      </c>
      <c r="H117" s="131">
        <v>200.0</v>
      </c>
      <c r="I117" s="132" t="b">
        <v>1</v>
      </c>
      <c r="J117" s="14"/>
      <c r="K117" s="14"/>
      <c r="L117" s="14"/>
      <c r="M117" s="14"/>
      <c r="N117" s="14"/>
      <c r="O117" s="14"/>
      <c r="P117" s="14"/>
      <c r="Q117" s="14"/>
      <c r="R117" s="14"/>
      <c r="S117" s="14"/>
      <c r="T117" s="14"/>
      <c r="U117" s="14"/>
      <c r="V117" s="14"/>
      <c r="W117" s="14"/>
    </row>
    <row r="118">
      <c r="A118" s="130" t="s">
        <v>747</v>
      </c>
      <c r="B118" s="14" t="s">
        <v>486</v>
      </c>
      <c r="C118" s="131">
        <v>19.0</v>
      </c>
      <c r="D118" s="14" t="s">
        <v>487</v>
      </c>
      <c r="E118" s="131">
        <v>125.0</v>
      </c>
      <c r="F118" s="14" t="s">
        <v>488</v>
      </c>
      <c r="G118" s="131">
        <v>8.0</v>
      </c>
      <c r="H118" s="131">
        <v>200.0</v>
      </c>
      <c r="I118" s="132" t="b">
        <v>1</v>
      </c>
      <c r="J118" s="14"/>
      <c r="K118" s="14"/>
      <c r="L118" s="14"/>
      <c r="M118" s="14"/>
      <c r="N118" s="14"/>
      <c r="O118" s="14"/>
      <c r="P118" s="14"/>
      <c r="Q118" s="14"/>
      <c r="R118" s="14"/>
      <c r="S118" s="14"/>
      <c r="T118" s="14"/>
      <c r="U118" s="14"/>
      <c r="V118" s="14"/>
      <c r="W118" s="14"/>
    </row>
    <row r="119">
      <c r="A119" s="130" t="s">
        <v>748</v>
      </c>
      <c r="B119" s="14" t="s">
        <v>518</v>
      </c>
      <c r="C119" s="131">
        <v>21.0</v>
      </c>
      <c r="D119" s="14" t="s">
        <v>519</v>
      </c>
      <c r="E119" s="131">
        <v>139.0</v>
      </c>
      <c r="F119" s="14" t="s">
        <v>520</v>
      </c>
      <c r="G119" s="131">
        <v>10.0</v>
      </c>
      <c r="H119" s="131">
        <v>200.0</v>
      </c>
      <c r="I119" s="132" t="b">
        <v>1</v>
      </c>
      <c r="J119" s="14"/>
      <c r="K119" s="14"/>
      <c r="L119" s="14"/>
      <c r="M119" s="14"/>
      <c r="N119" s="14"/>
      <c r="O119" s="14"/>
      <c r="P119" s="14"/>
      <c r="Q119" s="14"/>
      <c r="R119" s="14"/>
      <c r="S119" s="14"/>
      <c r="T119" s="14"/>
      <c r="U119" s="14"/>
      <c r="V119" s="14"/>
      <c r="W119" s="14"/>
    </row>
    <row r="120">
      <c r="A120" s="130" t="s">
        <v>749</v>
      </c>
      <c r="B120" s="14" t="s">
        <v>712</v>
      </c>
      <c r="C120" s="131">
        <v>20.0</v>
      </c>
      <c r="D120" s="14" t="s">
        <v>750</v>
      </c>
      <c r="E120" s="131">
        <v>140.0</v>
      </c>
      <c r="F120" s="14" t="s">
        <v>508</v>
      </c>
      <c r="G120" s="131">
        <v>9.0</v>
      </c>
      <c r="H120" s="131">
        <v>200.0</v>
      </c>
      <c r="I120" s="132" t="b">
        <v>1</v>
      </c>
      <c r="J120" s="14"/>
      <c r="K120" s="14"/>
      <c r="L120" s="14"/>
      <c r="M120" s="14"/>
      <c r="N120" s="14"/>
      <c r="O120" s="14"/>
      <c r="P120" s="14"/>
      <c r="Q120" s="14"/>
      <c r="R120" s="14"/>
      <c r="S120" s="14"/>
      <c r="T120" s="14"/>
      <c r="U120" s="14"/>
      <c r="V120" s="14"/>
      <c r="W120" s="14"/>
    </row>
    <row r="121">
      <c r="A121" s="130" t="s">
        <v>751</v>
      </c>
      <c r="B121" s="14" t="s">
        <v>522</v>
      </c>
      <c r="C121" s="131">
        <v>24.0</v>
      </c>
      <c r="D121" s="14" t="s">
        <v>523</v>
      </c>
      <c r="E121" s="131">
        <v>146.0</v>
      </c>
      <c r="F121" s="14" t="s">
        <v>524</v>
      </c>
      <c r="G121" s="131">
        <v>13.0</v>
      </c>
      <c r="H121" s="131">
        <v>200.0</v>
      </c>
      <c r="I121" s="132" t="b">
        <v>1</v>
      </c>
      <c r="J121" s="14"/>
      <c r="K121" s="14"/>
      <c r="L121" s="14"/>
      <c r="M121" s="14"/>
      <c r="N121" s="14"/>
      <c r="O121" s="14"/>
      <c r="P121" s="14"/>
      <c r="Q121" s="14"/>
      <c r="R121" s="14"/>
      <c r="S121" s="14"/>
      <c r="T121" s="14"/>
      <c r="U121" s="14"/>
      <c r="V121" s="14"/>
      <c r="W121" s="14"/>
    </row>
    <row r="122">
      <c r="A122" s="130" t="s">
        <v>752</v>
      </c>
      <c r="B122" s="14" t="s">
        <v>482</v>
      </c>
      <c r="C122" s="131">
        <v>31.0</v>
      </c>
      <c r="D122" s="14" t="s">
        <v>483</v>
      </c>
      <c r="E122" s="131">
        <v>147.0</v>
      </c>
      <c r="F122" s="14" t="s">
        <v>484</v>
      </c>
      <c r="G122" s="131">
        <v>13.0</v>
      </c>
      <c r="H122" s="131">
        <v>200.0</v>
      </c>
      <c r="I122" s="132" t="b">
        <v>1</v>
      </c>
      <c r="J122" s="14"/>
      <c r="K122" s="14"/>
      <c r="L122" s="14"/>
      <c r="M122" s="14"/>
      <c r="N122" s="14"/>
      <c r="O122" s="14"/>
      <c r="P122" s="14"/>
      <c r="Q122" s="14"/>
      <c r="R122" s="14"/>
      <c r="S122" s="14"/>
      <c r="T122" s="14"/>
      <c r="U122" s="14"/>
      <c r="V122" s="14"/>
      <c r="W122" s="14"/>
    </row>
    <row r="123">
      <c r="A123" s="130" t="s">
        <v>753</v>
      </c>
      <c r="B123" s="14" t="s">
        <v>600</v>
      </c>
      <c r="C123" s="131">
        <v>21.0</v>
      </c>
      <c r="D123" s="14" t="s">
        <v>601</v>
      </c>
      <c r="E123" s="131">
        <v>139.0</v>
      </c>
      <c r="F123" s="14" t="s">
        <v>602</v>
      </c>
      <c r="G123" s="131">
        <v>10.0</v>
      </c>
      <c r="H123" s="131">
        <v>200.0</v>
      </c>
      <c r="I123" s="132" t="b">
        <v>1</v>
      </c>
      <c r="J123" s="14"/>
      <c r="K123" s="14"/>
      <c r="L123" s="14"/>
      <c r="M123" s="14"/>
      <c r="N123" s="14"/>
      <c r="O123" s="14"/>
      <c r="P123" s="14"/>
      <c r="Q123" s="14"/>
      <c r="R123" s="14"/>
      <c r="S123" s="14"/>
      <c r="T123" s="14"/>
      <c r="U123" s="14"/>
      <c r="V123" s="14"/>
      <c r="W123" s="14"/>
    </row>
    <row r="124">
      <c r="A124" s="130" t="s">
        <v>754</v>
      </c>
      <c r="B124" s="14" t="s">
        <v>526</v>
      </c>
      <c r="C124" s="131">
        <v>24.0</v>
      </c>
      <c r="D124" s="14" t="s">
        <v>527</v>
      </c>
      <c r="E124" s="131">
        <v>142.0</v>
      </c>
      <c r="F124" s="14" t="s">
        <v>528</v>
      </c>
      <c r="G124" s="131">
        <v>13.0</v>
      </c>
      <c r="H124" s="131">
        <v>200.0</v>
      </c>
      <c r="I124" s="132" t="b">
        <v>1</v>
      </c>
      <c r="J124" s="14"/>
      <c r="K124" s="14"/>
      <c r="L124" s="14"/>
      <c r="M124" s="14"/>
      <c r="N124" s="14"/>
      <c r="O124" s="14"/>
      <c r="P124" s="14"/>
      <c r="Q124" s="14"/>
      <c r="R124" s="14"/>
      <c r="S124" s="14"/>
      <c r="T124" s="14"/>
      <c r="U124" s="14"/>
      <c r="V124" s="14"/>
      <c r="W124" s="14"/>
    </row>
    <row r="125">
      <c r="A125" s="130" t="s">
        <v>755</v>
      </c>
      <c r="B125" s="14" t="s">
        <v>510</v>
      </c>
      <c r="C125" s="131">
        <v>25.0</v>
      </c>
      <c r="D125" s="14" t="s">
        <v>511</v>
      </c>
      <c r="E125" s="131">
        <v>135.0</v>
      </c>
      <c r="F125" s="14" t="s">
        <v>512</v>
      </c>
      <c r="G125" s="131">
        <v>14.0</v>
      </c>
      <c r="H125" s="131">
        <v>200.0</v>
      </c>
      <c r="I125" s="132" t="b">
        <v>1</v>
      </c>
      <c r="J125" s="14"/>
      <c r="K125" s="14"/>
      <c r="L125" s="14"/>
      <c r="M125" s="14"/>
      <c r="N125" s="14"/>
      <c r="O125" s="14"/>
      <c r="P125" s="14"/>
      <c r="Q125" s="14"/>
      <c r="R125" s="14"/>
      <c r="S125" s="14"/>
      <c r="T125" s="14"/>
      <c r="U125" s="14"/>
      <c r="V125" s="14"/>
      <c r="W125" s="14"/>
    </row>
    <row r="126">
      <c r="A126" s="130" t="s">
        <v>756</v>
      </c>
      <c r="B126" s="14" t="s">
        <v>584</v>
      </c>
      <c r="C126" s="131">
        <v>21.0</v>
      </c>
      <c r="D126" s="14" t="s">
        <v>585</v>
      </c>
      <c r="E126" s="131">
        <v>139.0</v>
      </c>
      <c r="F126" s="14" t="s">
        <v>586</v>
      </c>
      <c r="G126" s="131">
        <v>10.0</v>
      </c>
      <c r="H126" s="131">
        <v>200.0</v>
      </c>
      <c r="I126" s="132" t="b">
        <v>1</v>
      </c>
      <c r="J126" s="14"/>
      <c r="K126" s="14"/>
      <c r="L126" s="14"/>
      <c r="M126" s="14"/>
      <c r="N126" s="14"/>
      <c r="O126" s="14"/>
      <c r="P126" s="14"/>
      <c r="Q126" s="14"/>
      <c r="R126" s="14"/>
      <c r="S126" s="14"/>
      <c r="T126" s="14"/>
      <c r="U126" s="14"/>
      <c r="V126" s="14"/>
      <c r="W126" s="14"/>
    </row>
    <row r="127">
      <c r="A127" s="130" t="s">
        <v>757</v>
      </c>
      <c r="B127" s="14" t="s">
        <v>600</v>
      </c>
      <c r="C127" s="131">
        <v>21.0</v>
      </c>
      <c r="D127" s="14" t="s">
        <v>601</v>
      </c>
      <c r="E127" s="131">
        <v>139.0</v>
      </c>
      <c r="F127" s="14" t="s">
        <v>602</v>
      </c>
      <c r="G127" s="131">
        <v>10.0</v>
      </c>
      <c r="H127" s="131">
        <v>200.0</v>
      </c>
      <c r="I127" s="132" t="b">
        <v>1</v>
      </c>
      <c r="J127" s="14"/>
      <c r="K127" s="14"/>
      <c r="L127" s="14"/>
      <c r="M127" s="14"/>
      <c r="N127" s="14"/>
      <c r="O127" s="14"/>
      <c r="P127" s="14"/>
      <c r="Q127" s="14"/>
      <c r="R127" s="14"/>
      <c r="S127" s="14"/>
      <c r="T127" s="14"/>
      <c r="U127" s="14"/>
      <c r="V127" s="14"/>
      <c r="W127" s="14"/>
    </row>
    <row r="128">
      <c r="A128" s="130" t="s">
        <v>758</v>
      </c>
      <c r="B128" s="14" t="s">
        <v>514</v>
      </c>
      <c r="C128" s="131">
        <v>21.0</v>
      </c>
      <c r="D128" s="14" t="s">
        <v>515</v>
      </c>
      <c r="E128" s="131">
        <v>139.0</v>
      </c>
      <c r="F128" s="14" t="s">
        <v>516</v>
      </c>
      <c r="G128" s="131">
        <v>10.0</v>
      </c>
      <c r="H128" s="131">
        <v>200.0</v>
      </c>
      <c r="I128" s="132" t="b">
        <v>1</v>
      </c>
      <c r="J128" s="14"/>
      <c r="K128" s="14"/>
      <c r="L128" s="14"/>
      <c r="M128" s="14"/>
      <c r="N128" s="14"/>
      <c r="O128" s="14"/>
      <c r="P128" s="14"/>
      <c r="Q128" s="14"/>
      <c r="R128" s="14"/>
      <c r="S128" s="14"/>
      <c r="T128" s="14"/>
      <c r="U128" s="14"/>
      <c r="V128" s="14"/>
      <c r="W128" s="14"/>
    </row>
    <row r="129">
      <c r="A129" s="130" t="s">
        <v>759</v>
      </c>
      <c r="B129" s="14" t="s">
        <v>588</v>
      </c>
      <c r="C129" s="131">
        <v>25.0</v>
      </c>
      <c r="D129" s="14" t="s">
        <v>589</v>
      </c>
      <c r="E129" s="131">
        <v>143.0</v>
      </c>
      <c r="F129" s="14" t="s">
        <v>590</v>
      </c>
      <c r="G129" s="131">
        <v>14.0</v>
      </c>
      <c r="H129" s="131">
        <v>200.0</v>
      </c>
      <c r="I129" s="132" t="b">
        <v>1</v>
      </c>
      <c r="J129" s="14"/>
      <c r="K129" s="14"/>
      <c r="L129" s="14"/>
      <c r="M129" s="14"/>
      <c r="N129" s="14"/>
      <c r="O129" s="14"/>
      <c r="P129" s="14"/>
      <c r="Q129" s="14"/>
      <c r="R129" s="14"/>
      <c r="S129" s="14"/>
      <c r="T129" s="14"/>
      <c r="U129" s="14"/>
      <c r="V129" s="14"/>
      <c r="W129" s="14"/>
    </row>
    <row r="130">
      <c r="A130" s="130" t="s">
        <v>760</v>
      </c>
      <c r="B130" s="14" t="s">
        <v>542</v>
      </c>
      <c r="C130" s="131">
        <v>24.0</v>
      </c>
      <c r="D130" s="14" t="s">
        <v>543</v>
      </c>
      <c r="E130" s="131">
        <v>142.0</v>
      </c>
      <c r="F130" s="14" t="s">
        <v>544</v>
      </c>
      <c r="G130" s="131">
        <v>13.0</v>
      </c>
      <c r="H130" s="131">
        <v>200.0</v>
      </c>
      <c r="I130" s="132" t="b">
        <v>1</v>
      </c>
      <c r="J130" s="14"/>
      <c r="K130" s="14"/>
      <c r="L130" s="14"/>
      <c r="M130" s="14"/>
      <c r="N130" s="14"/>
      <c r="O130" s="14"/>
      <c r="P130" s="14"/>
      <c r="Q130" s="14"/>
      <c r="R130" s="14"/>
      <c r="S130" s="14"/>
      <c r="T130" s="14"/>
      <c r="U130" s="14"/>
      <c r="V130" s="14"/>
      <c r="W130" s="14"/>
    </row>
    <row r="131">
      <c r="A131" s="130" t="s">
        <v>761</v>
      </c>
      <c r="B131" s="14" t="s">
        <v>762</v>
      </c>
      <c r="C131" s="131">
        <v>21.0</v>
      </c>
      <c r="D131" s="14" t="s">
        <v>763</v>
      </c>
      <c r="E131" s="131">
        <v>126.0</v>
      </c>
      <c r="F131" s="14" t="s">
        <v>504</v>
      </c>
      <c r="G131" s="131">
        <v>10.0</v>
      </c>
      <c r="H131" s="131">
        <v>200.0</v>
      </c>
      <c r="I131" s="132" t="b">
        <v>1</v>
      </c>
      <c r="J131" s="14"/>
      <c r="K131" s="14"/>
      <c r="L131" s="14"/>
      <c r="M131" s="14"/>
      <c r="N131" s="14"/>
      <c r="O131" s="14"/>
      <c r="P131" s="14"/>
      <c r="Q131" s="14"/>
      <c r="R131" s="14"/>
      <c r="S131" s="14"/>
      <c r="T131" s="14"/>
      <c r="U131" s="14"/>
      <c r="V131" s="14"/>
      <c r="W131" s="14"/>
    </row>
    <row r="132">
      <c r="A132" s="130" t="s">
        <v>764</v>
      </c>
      <c r="B132" s="14" t="s">
        <v>765</v>
      </c>
      <c r="C132" s="131">
        <v>28.0</v>
      </c>
      <c r="D132" s="14" t="s">
        <v>766</v>
      </c>
      <c r="E132" s="131">
        <v>130.0</v>
      </c>
      <c r="F132" s="14" t="s">
        <v>767</v>
      </c>
      <c r="G132" s="131">
        <v>15.0</v>
      </c>
      <c r="H132" s="131">
        <v>200.0</v>
      </c>
      <c r="I132" s="132" t="b">
        <v>1</v>
      </c>
      <c r="J132" s="14"/>
      <c r="K132" s="14"/>
      <c r="L132" s="14"/>
      <c r="M132" s="14"/>
      <c r="N132" s="14"/>
      <c r="O132" s="14"/>
      <c r="P132" s="14"/>
      <c r="Q132" s="14"/>
      <c r="R132" s="14"/>
      <c r="S132" s="14"/>
      <c r="T132" s="14"/>
      <c r="U132" s="14"/>
      <c r="V132" s="14"/>
      <c r="W132" s="14"/>
    </row>
    <row r="133">
      <c r="A133" s="130" t="s">
        <v>768</v>
      </c>
      <c r="B133" s="14" t="s">
        <v>474</v>
      </c>
      <c r="C133" s="131">
        <v>32.0</v>
      </c>
      <c r="D133" s="14" t="s">
        <v>475</v>
      </c>
      <c r="E133" s="131">
        <v>143.0</v>
      </c>
      <c r="F133" s="14" t="s">
        <v>476</v>
      </c>
      <c r="G133" s="131">
        <v>21.0</v>
      </c>
      <c r="H133" s="131">
        <v>200.0</v>
      </c>
      <c r="I133" s="132" t="b">
        <v>1</v>
      </c>
      <c r="J133" s="14"/>
      <c r="K133" s="14"/>
      <c r="L133" s="14"/>
      <c r="M133" s="14"/>
      <c r="N133" s="14"/>
      <c r="O133" s="14"/>
      <c r="P133" s="14"/>
      <c r="Q133" s="14"/>
      <c r="R133" s="14"/>
      <c r="S133" s="14"/>
      <c r="T133" s="14"/>
      <c r="U133" s="14"/>
      <c r="V133" s="14"/>
      <c r="W133" s="14"/>
    </row>
    <row r="134">
      <c r="A134" s="130" t="s">
        <v>769</v>
      </c>
      <c r="B134" s="14" t="s">
        <v>518</v>
      </c>
      <c r="C134" s="131">
        <v>21.0</v>
      </c>
      <c r="D134" s="14" t="s">
        <v>519</v>
      </c>
      <c r="E134" s="131">
        <v>139.0</v>
      </c>
      <c r="F134" s="14" t="s">
        <v>520</v>
      </c>
      <c r="G134" s="131">
        <v>10.0</v>
      </c>
      <c r="H134" s="131">
        <v>200.0</v>
      </c>
      <c r="I134" s="132" t="b">
        <v>1</v>
      </c>
      <c r="J134" s="14"/>
      <c r="K134" s="14"/>
      <c r="L134" s="14"/>
      <c r="M134" s="14"/>
      <c r="N134" s="14"/>
      <c r="O134" s="14"/>
      <c r="P134" s="14"/>
      <c r="Q134" s="14"/>
      <c r="R134" s="14"/>
      <c r="S134" s="14"/>
      <c r="T134" s="14"/>
      <c r="U134" s="14"/>
      <c r="V134" s="14"/>
      <c r="W134" s="14"/>
    </row>
    <row r="135">
      <c r="A135" s="130" t="s">
        <v>770</v>
      </c>
      <c r="B135" s="14" t="s">
        <v>542</v>
      </c>
      <c r="C135" s="131">
        <v>24.0</v>
      </c>
      <c r="D135" s="14" t="s">
        <v>543</v>
      </c>
      <c r="E135" s="131">
        <v>142.0</v>
      </c>
      <c r="F135" s="14" t="s">
        <v>544</v>
      </c>
      <c r="G135" s="131">
        <v>13.0</v>
      </c>
      <c r="H135" s="131">
        <v>200.0</v>
      </c>
      <c r="I135" s="132" t="b">
        <v>1</v>
      </c>
      <c r="J135" s="14"/>
      <c r="K135" s="14"/>
      <c r="L135" s="14"/>
      <c r="M135" s="14"/>
      <c r="N135" s="14"/>
      <c r="O135" s="14"/>
      <c r="P135" s="14"/>
      <c r="Q135" s="14"/>
      <c r="R135" s="14"/>
      <c r="S135" s="14"/>
      <c r="T135" s="14"/>
      <c r="U135" s="14"/>
      <c r="V135" s="14"/>
      <c r="W135" s="14"/>
    </row>
    <row r="136">
      <c r="A136" s="130" t="s">
        <v>771</v>
      </c>
      <c r="B136" s="14" t="s">
        <v>490</v>
      </c>
      <c r="C136" s="131">
        <v>23.0</v>
      </c>
      <c r="D136" s="14" t="s">
        <v>491</v>
      </c>
      <c r="E136" s="131">
        <v>127.0</v>
      </c>
      <c r="F136" s="14" t="s">
        <v>772</v>
      </c>
      <c r="G136" s="131">
        <v>24.0</v>
      </c>
      <c r="H136" s="131">
        <v>200.0</v>
      </c>
      <c r="I136" s="132" t="b">
        <v>1</v>
      </c>
      <c r="J136" s="14"/>
      <c r="K136" s="14"/>
      <c r="L136" s="14"/>
      <c r="M136" s="14"/>
      <c r="N136" s="14"/>
      <c r="O136" s="14"/>
      <c r="P136" s="14"/>
      <c r="Q136" s="14"/>
      <c r="R136" s="14"/>
      <c r="S136" s="14"/>
      <c r="T136" s="14"/>
      <c r="U136" s="14"/>
      <c r="V136" s="14"/>
      <c r="W136" s="14"/>
    </row>
    <row r="137">
      <c r="A137" s="130" t="s">
        <v>773</v>
      </c>
      <c r="B137" s="14" t="s">
        <v>592</v>
      </c>
      <c r="C137" s="131">
        <v>22.0</v>
      </c>
      <c r="D137" s="14" t="s">
        <v>593</v>
      </c>
      <c r="E137" s="131">
        <v>30.0</v>
      </c>
      <c r="F137" s="14" t="s">
        <v>594</v>
      </c>
      <c r="G137" s="131">
        <v>11.0</v>
      </c>
      <c r="H137" s="131">
        <v>200.0</v>
      </c>
      <c r="I137" s="132" t="b">
        <v>1</v>
      </c>
      <c r="J137" s="14"/>
      <c r="K137" s="14"/>
      <c r="L137" s="14"/>
      <c r="M137" s="14"/>
      <c r="N137" s="14"/>
      <c r="O137" s="14"/>
      <c r="P137" s="14"/>
      <c r="Q137" s="14"/>
      <c r="R137" s="14"/>
      <c r="S137" s="14"/>
      <c r="T137" s="14"/>
      <c r="U137" s="14"/>
      <c r="V137" s="14"/>
      <c r="W137" s="14"/>
    </row>
    <row r="138">
      <c r="A138" s="130" t="s">
        <v>774</v>
      </c>
      <c r="B138" s="14" t="s">
        <v>712</v>
      </c>
      <c r="C138" s="131">
        <v>20.0</v>
      </c>
      <c r="D138" s="14" t="s">
        <v>750</v>
      </c>
      <c r="E138" s="131">
        <v>140.0</v>
      </c>
      <c r="F138" s="14" t="s">
        <v>508</v>
      </c>
      <c r="G138" s="131">
        <v>9.0</v>
      </c>
      <c r="H138" s="131">
        <v>200.0</v>
      </c>
      <c r="I138" s="132" t="b">
        <v>1</v>
      </c>
      <c r="J138" s="14"/>
      <c r="K138" s="14"/>
      <c r="L138" s="14"/>
      <c r="M138" s="14"/>
      <c r="N138" s="14"/>
      <c r="O138" s="14"/>
      <c r="P138" s="14"/>
      <c r="Q138" s="14"/>
      <c r="R138" s="14"/>
      <c r="S138" s="14"/>
      <c r="T138" s="14"/>
      <c r="U138" s="14"/>
      <c r="V138" s="14"/>
      <c r="W138" s="14"/>
    </row>
    <row r="139">
      <c r="A139" s="130" t="s">
        <v>775</v>
      </c>
      <c r="B139" s="14" t="s">
        <v>776</v>
      </c>
      <c r="C139" s="131">
        <v>19.0</v>
      </c>
      <c r="D139" s="14" t="s">
        <v>777</v>
      </c>
      <c r="E139" s="131">
        <v>135.0</v>
      </c>
      <c r="F139" s="14" t="s">
        <v>778</v>
      </c>
      <c r="G139" s="131">
        <v>16.0</v>
      </c>
      <c r="H139" s="131">
        <v>200.0</v>
      </c>
      <c r="I139" s="132" t="b">
        <v>1</v>
      </c>
      <c r="J139" s="14"/>
      <c r="K139" s="14"/>
      <c r="L139" s="14"/>
      <c r="M139" s="14"/>
      <c r="N139" s="14"/>
      <c r="O139" s="14"/>
      <c r="P139" s="14"/>
      <c r="Q139" s="14"/>
      <c r="R139" s="14"/>
      <c r="S139" s="14"/>
      <c r="T139" s="14"/>
      <c r="U139" s="14"/>
      <c r="V139" s="14"/>
      <c r="W139" s="14"/>
    </row>
    <row r="140">
      <c r="A140" s="130" t="s">
        <v>779</v>
      </c>
      <c r="B140" s="14" t="s">
        <v>620</v>
      </c>
      <c r="C140" s="131">
        <v>25.0</v>
      </c>
      <c r="D140" s="14" t="s">
        <v>621</v>
      </c>
      <c r="E140" s="131">
        <v>143.0</v>
      </c>
      <c r="F140" s="14" t="s">
        <v>622</v>
      </c>
      <c r="G140" s="131">
        <v>14.0</v>
      </c>
      <c r="H140" s="131">
        <v>200.0</v>
      </c>
      <c r="I140" s="132" t="b">
        <v>1</v>
      </c>
      <c r="J140" s="14"/>
      <c r="K140" s="14"/>
      <c r="L140" s="14"/>
      <c r="M140" s="14"/>
      <c r="N140" s="14"/>
      <c r="O140" s="14"/>
      <c r="P140" s="14"/>
      <c r="Q140" s="14"/>
      <c r="R140" s="14"/>
      <c r="S140" s="14"/>
      <c r="T140" s="14"/>
      <c r="U140" s="14"/>
      <c r="V140" s="14"/>
      <c r="W140" s="14"/>
    </row>
    <row r="141">
      <c r="A141" s="130" t="s">
        <v>780</v>
      </c>
      <c r="B141" s="14" t="s">
        <v>580</v>
      </c>
      <c r="C141" s="131">
        <v>21.0</v>
      </c>
      <c r="D141" s="14" t="s">
        <v>581</v>
      </c>
      <c r="E141" s="131">
        <v>139.0</v>
      </c>
      <c r="F141" s="14" t="s">
        <v>582</v>
      </c>
      <c r="G141" s="131">
        <v>10.0</v>
      </c>
      <c r="H141" s="131">
        <v>200.0</v>
      </c>
      <c r="I141" s="132" t="b">
        <v>1</v>
      </c>
      <c r="J141" s="14"/>
      <c r="K141" s="14"/>
      <c r="L141" s="14"/>
      <c r="M141" s="14"/>
      <c r="N141" s="14"/>
      <c r="O141" s="14"/>
      <c r="P141" s="14"/>
      <c r="Q141" s="14"/>
      <c r="R141" s="14"/>
      <c r="S141" s="14"/>
      <c r="T141" s="14"/>
      <c r="U141" s="14"/>
      <c r="V141" s="14"/>
      <c r="W141" s="14"/>
    </row>
    <row r="142">
      <c r="A142" s="130" t="s">
        <v>781</v>
      </c>
      <c r="B142" s="14" t="s">
        <v>600</v>
      </c>
      <c r="C142" s="131">
        <v>21.0</v>
      </c>
      <c r="D142" s="14" t="s">
        <v>601</v>
      </c>
      <c r="E142" s="131">
        <v>139.0</v>
      </c>
      <c r="F142" s="14" t="s">
        <v>602</v>
      </c>
      <c r="G142" s="131">
        <v>10.0</v>
      </c>
      <c r="H142" s="131">
        <v>200.0</v>
      </c>
      <c r="I142" s="132" t="b">
        <v>1</v>
      </c>
      <c r="J142" s="14"/>
      <c r="K142" s="14"/>
      <c r="L142" s="14"/>
      <c r="M142" s="14"/>
      <c r="N142" s="14"/>
      <c r="O142" s="14"/>
      <c r="P142" s="14"/>
      <c r="Q142" s="14"/>
      <c r="R142" s="14"/>
      <c r="S142" s="14"/>
      <c r="T142" s="14"/>
      <c r="U142" s="14"/>
      <c r="V142" s="14"/>
      <c r="W142" s="14"/>
    </row>
    <row r="143">
      <c r="A143" s="130" t="s">
        <v>782</v>
      </c>
      <c r="B143" s="14" t="s">
        <v>526</v>
      </c>
      <c r="C143" s="131">
        <v>24.0</v>
      </c>
      <c r="D143" s="14" t="s">
        <v>527</v>
      </c>
      <c r="E143" s="131">
        <v>142.0</v>
      </c>
      <c r="F143" s="14" t="s">
        <v>528</v>
      </c>
      <c r="G143" s="131">
        <v>13.0</v>
      </c>
      <c r="H143" s="131">
        <v>200.0</v>
      </c>
      <c r="I143" s="132" t="b">
        <v>1</v>
      </c>
      <c r="J143" s="14"/>
      <c r="K143" s="14"/>
      <c r="L143" s="14"/>
      <c r="M143" s="14"/>
      <c r="N143" s="14"/>
      <c r="O143" s="14"/>
      <c r="P143" s="14"/>
      <c r="Q143" s="14"/>
      <c r="R143" s="14"/>
      <c r="S143" s="14"/>
      <c r="T143" s="14"/>
      <c r="U143" s="14"/>
      <c r="V143" s="14"/>
      <c r="W143" s="14"/>
    </row>
    <row r="144">
      <c r="A144" s="130" t="s">
        <v>783</v>
      </c>
      <c r="B144" s="14" t="s">
        <v>494</v>
      </c>
      <c r="C144" s="131">
        <v>27.0</v>
      </c>
      <c r="D144" s="14" t="s">
        <v>495</v>
      </c>
      <c r="E144" s="131">
        <v>143.0</v>
      </c>
      <c r="F144" s="14" t="s">
        <v>496</v>
      </c>
      <c r="G144" s="131">
        <v>15.0</v>
      </c>
      <c r="H144" s="131">
        <v>200.0</v>
      </c>
      <c r="I144" s="132" t="b">
        <v>1</v>
      </c>
      <c r="J144" s="14"/>
      <c r="K144" s="14"/>
      <c r="L144" s="14"/>
      <c r="M144" s="14"/>
      <c r="N144" s="14"/>
      <c r="O144" s="14"/>
      <c r="P144" s="14"/>
      <c r="Q144" s="14"/>
      <c r="R144" s="14"/>
      <c r="S144" s="14"/>
      <c r="T144" s="14"/>
      <c r="U144" s="14"/>
      <c r="V144" s="14"/>
      <c r="W144" s="14"/>
    </row>
    <row r="145">
      <c r="A145" s="130" t="s">
        <v>784</v>
      </c>
      <c r="B145" s="14" t="s">
        <v>785</v>
      </c>
      <c r="C145" s="131">
        <v>21.0</v>
      </c>
      <c r="D145" s="14" t="s">
        <v>786</v>
      </c>
      <c r="E145" s="131">
        <v>139.0</v>
      </c>
      <c r="F145" s="14" t="s">
        <v>787</v>
      </c>
      <c r="G145" s="131">
        <v>19.0</v>
      </c>
      <c r="H145" s="131">
        <v>200.0</v>
      </c>
      <c r="I145" s="132" t="b">
        <v>1</v>
      </c>
      <c r="J145" s="14"/>
      <c r="K145" s="14"/>
      <c r="L145" s="14"/>
      <c r="M145" s="14"/>
      <c r="N145" s="14"/>
      <c r="O145" s="14"/>
      <c r="P145" s="14"/>
      <c r="Q145" s="14"/>
      <c r="R145" s="14"/>
      <c r="S145" s="14"/>
      <c r="T145" s="14"/>
      <c r="U145" s="14"/>
      <c r="V145" s="14"/>
      <c r="W145" s="14"/>
    </row>
    <row r="146">
      <c r="A146" s="130" t="s">
        <v>788</v>
      </c>
      <c r="B146" s="14" t="s">
        <v>624</v>
      </c>
      <c r="C146" s="131">
        <v>29.0</v>
      </c>
      <c r="D146" s="14" t="s">
        <v>625</v>
      </c>
      <c r="E146" s="131">
        <v>147.0</v>
      </c>
      <c r="F146" s="14" t="s">
        <v>626</v>
      </c>
      <c r="G146" s="131">
        <v>18.0</v>
      </c>
      <c r="H146" s="131">
        <v>200.0</v>
      </c>
      <c r="I146" s="132" t="b">
        <v>1</v>
      </c>
      <c r="J146" s="14"/>
      <c r="K146" s="14"/>
      <c r="L146" s="14"/>
      <c r="M146" s="14"/>
      <c r="N146" s="14"/>
      <c r="O146" s="14"/>
      <c r="P146" s="14"/>
      <c r="Q146" s="14"/>
      <c r="R146" s="14"/>
      <c r="S146" s="14"/>
      <c r="T146" s="14"/>
      <c r="U146" s="14"/>
      <c r="V146" s="14"/>
      <c r="W146" s="14"/>
    </row>
    <row r="147">
      <c r="A147" s="130" t="s">
        <v>789</v>
      </c>
      <c r="B147" s="14" t="s">
        <v>628</v>
      </c>
      <c r="C147" s="131">
        <v>18.0</v>
      </c>
      <c r="D147" s="14" t="s">
        <v>629</v>
      </c>
      <c r="E147" s="131">
        <v>135.0</v>
      </c>
      <c r="F147" s="14" t="s">
        <v>790</v>
      </c>
      <c r="G147" s="131">
        <v>15.0</v>
      </c>
      <c r="H147" s="131">
        <v>200.0</v>
      </c>
      <c r="I147" s="132" t="b">
        <v>1</v>
      </c>
      <c r="J147" s="14"/>
      <c r="K147" s="14"/>
      <c r="L147" s="14"/>
      <c r="M147" s="14"/>
      <c r="N147" s="14"/>
      <c r="O147" s="14"/>
      <c r="P147" s="14"/>
      <c r="Q147" s="14"/>
      <c r="R147" s="14"/>
      <c r="S147" s="14"/>
      <c r="T147" s="14"/>
      <c r="U147" s="14"/>
      <c r="V147" s="14"/>
      <c r="W147" s="14"/>
    </row>
    <row r="148">
      <c r="A148" s="130" t="s">
        <v>791</v>
      </c>
      <c r="B148" s="14" t="s">
        <v>486</v>
      </c>
      <c r="C148" s="131">
        <v>19.0</v>
      </c>
      <c r="D148" s="14" t="s">
        <v>792</v>
      </c>
      <c r="E148" s="131">
        <v>124.0</v>
      </c>
      <c r="F148" s="14" t="s">
        <v>488</v>
      </c>
      <c r="G148" s="131">
        <v>8.0</v>
      </c>
      <c r="H148" s="131">
        <v>200.0</v>
      </c>
      <c r="I148" s="132" t="b">
        <v>1</v>
      </c>
      <c r="J148" s="14"/>
      <c r="K148" s="14"/>
      <c r="L148" s="14"/>
      <c r="M148" s="14"/>
      <c r="N148" s="14"/>
      <c r="O148" s="14"/>
      <c r="P148" s="14"/>
      <c r="Q148" s="14"/>
      <c r="R148" s="14"/>
      <c r="S148" s="14"/>
      <c r="T148" s="14"/>
      <c r="U148" s="14"/>
      <c r="V148" s="14"/>
      <c r="W148" s="14"/>
    </row>
    <row r="149">
      <c r="A149" s="130" t="s">
        <v>793</v>
      </c>
      <c r="B149" s="14" t="s">
        <v>588</v>
      </c>
      <c r="C149" s="131">
        <v>25.0</v>
      </c>
      <c r="D149" s="14" t="s">
        <v>589</v>
      </c>
      <c r="E149" s="131">
        <v>143.0</v>
      </c>
      <c r="F149" s="14" t="s">
        <v>590</v>
      </c>
      <c r="G149" s="131">
        <v>14.0</v>
      </c>
      <c r="H149" s="131">
        <v>200.0</v>
      </c>
      <c r="I149" s="132" t="b">
        <v>1</v>
      </c>
      <c r="J149" s="14"/>
      <c r="K149" s="14"/>
      <c r="L149" s="14"/>
      <c r="M149" s="14"/>
      <c r="N149" s="14"/>
      <c r="O149" s="14"/>
      <c r="P149" s="14"/>
      <c r="Q149" s="14"/>
      <c r="R149" s="14"/>
      <c r="S149" s="14"/>
      <c r="T149" s="14"/>
      <c r="U149" s="14"/>
      <c r="V149" s="14"/>
      <c r="W149" s="14"/>
    </row>
    <row r="150">
      <c r="A150" s="130" t="s">
        <v>794</v>
      </c>
      <c r="B150" s="14" t="s">
        <v>612</v>
      </c>
      <c r="C150" s="131">
        <v>27.0</v>
      </c>
      <c r="D150" s="14" t="s">
        <v>613</v>
      </c>
      <c r="E150" s="131">
        <v>145.0</v>
      </c>
      <c r="F150" s="14" t="s">
        <v>614</v>
      </c>
      <c r="G150" s="131">
        <v>16.0</v>
      </c>
      <c r="H150" s="131">
        <v>200.0</v>
      </c>
      <c r="I150" s="132" t="b">
        <v>1</v>
      </c>
      <c r="J150" s="14"/>
      <c r="K150" s="14"/>
      <c r="L150" s="14"/>
      <c r="M150" s="14"/>
      <c r="N150" s="14"/>
      <c r="O150" s="14"/>
      <c r="P150" s="14"/>
      <c r="Q150" s="14"/>
      <c r="R150" s="14"/>
      <c r="S150" s="14"/>
      <c r="T150" s="14"/>
      <c r="U150" s="14"/>
      <c r="V150" s="14"/>
      <c r="W150" s="14"/>
    </row>
    <row r="151">
      <c r="A151" s="130" t="s">
        <v>795</v>
      </c>
      <c r="B151" s="14" t="s">
        <v>534</v>
      </c>
      <c r="C151" s="131">
        <v>21.0</v>
      </c>
      <c r="D151" s="14" t="s">
        <v>535</v>
      </c>
      <c r="E151" s="131">
        <v>139.0</v>
      </c>
      <c r="F151" s="14" t="s">
        <v>536</v>
      </c>
      <c r="G151" s="131">
        <v>10.0</v>
      </c>
      <c r="H151" s="131">
        <v>200.0</v>
      </c>
      <c r="I151" s="132" t="b">
        <v>1</v>
      </c>
      <c r="J151" s="14"/>
      <c r="K151" s="14"/>
      <c r="L151" s="14"/>
      <c r="M151" s="14"/>
      <c r="N151" s="14"/>
      <c r="O151" s="14"/>
      <c r="P151" s="14"/>
      <c r="Q151" s="14"/>
      <c r="R151" s="14"/>
      <c r="S151" s="14"/>
      <c r="T151" s="14"/>
      <c r="U151" s="14"/>
      <c r="V151" s="14"/>
      <c r="W151" s="14"/>
    </row>
    <row r="152">
      <c r="A152" s="130" t="s">
        <v>796</v>
      </c>
      <c r="B152" s="14" t="s">
        <v>628</v>
      </c>
      <c r="C152" s="131">
        <v>18.0</v>
      </c>
      <c r="D152" s="14" t="s">
        <v>629</v>
      </c>
      <c r="E152" s="131">
        <v>135.0</v>
      </c>
      <c r="F152" s="14" t="s">
        <v>678</v>
      </c>
      <c r="G152" s="131">
        <v>18.0</v>
      </c>
      <c r="H152" s="131">
        <v>200.0</v>
      </c>
      <c r="I152" s="132" t="b">
        <v>1</v>
      </c>
      <c r="J152" s="14"/>
      <c r="K152" s="14"/>
      <c r="L152" s="14"/>
      <c r="M152" s="14"/>
      <c r="N152" s="14"/>
      <c r="O152" s="14"/>
      <c r="P152" s="14"/>
      <c r="Q152" s="14"/>
      <c r="R152" s="14"/>
      <c r="S152" s="14"/>
      <c r="T152" s="14"/>
      <c r="U152" s="14"/>
      <c r="V152" s="14"/>
      <c r="W152" s="14"/>
    </row>
    <row r="153">
      <c r="A153" s="130" t="s">
        <v>797</v>
      </c>
      <c r="B153" s="14" t="s">
        <v>534</v>
      </c>
      <c r="C153" s="131">
        <v>21.0</v>
      </c>
      <c r="D153" s="14" t="s">
        <v>535</v>
      </c>
      <c r="E153" s="131">
        <v>139.0</v>
      </c>
      <c r="F153" s="14" t="s">
        <v>536</v>
      </c>
      <c r="G153" s="131">
        <v>10.0</v>
      </c>
      <c r="H153" s="131">
        <v>200.0</v>
      </c>
      <c r="I153" s="132" t="b">
        <v>1</v>
      </c>
      <c r="J153" s="14"/>
      <c r="K153" s="14"/>
      <c r="L153" s="14"/>
      <c r="M153" s="14"/>
      <c r="N153" s="14"/>
      <c r="O153" s="14"/>
      <c r="P153" s="14"/>
      <c r="Q153" s="14"/>
      <c r="R153" s="14"/>
      <c r="S153" s="14"/>
      <c r="T153" s="14"/>
      <c r="U153" s="14"/>
      <c r="V153" s="14"/>
      <c r="W153" s="14"/>
    </row>
    <row r="154">
      <c r="A154" s="130" t="s">
        <v>798</v>
      </c>
      <c r="B154" s="14" t="s">
        <v>580</v>
      </c>
      <c r="C154" s="131">
        <v>21.0</v>
      </c>
      <c r="D154" s="14" t="s">
        <v>581</v>
      </c>
      <c r="E154" s="131">
        <v>139.0</v>
      </c>
      <c r="F154" s="14" t="s">
        <v>582</v>
      </c>
      <c r="G154" s="131">
        <v>10.0</v>
      </c>
      <c r="H154" s="131">
        <v>200.0</v>
      </c>
      <c r="I154" s="132" t="b">
        <v>1</v>
      </c>
      <c r="J154" s="14"/>
      <c r="K154" s="14"/>
      <c r="L154" s="14"/>
      <c r="M154" s="14"/>
      <c r="N154" s="14"/>
      <c r="O154" s="14"/>
      <c r="P154" s="14"/>
      <c r="Q154" s="14"/>
      <c r="R154" s="14"/>
      <c r="S154" s="14"/>
      <c r="T154" s="14"/>
      <c r="U154" s="14"/>
      <c r="V154" s="14"/>
      <c r="W154" s="14"/>
    </row>
    <row r="155">
      <c r="A155" s="130" t="s">
        <v>799</v>
      </c>
      <c r="B155" s="14" t="s">
        <v>584</v>
      </c>
      <c r="C155" s="131">
        <v>21.0</v>
      </c>
      <c r="D155" s="14" t="s">
        <v>585</v>
      </c>
      <c r="E155" s="131">
        <v>139.0</v>
      </c>
      <c r="F155" s="14" t="s">
        <v>586</v>
      </c>
      <c r="G155" s="131">
        <v>10.0</v>
      </c>
      <c r="H155" s="131">
        <v>200.0</v>
      </c>
      <c r="I155" s="132" t="b">
        <v>1</v>
      </c>
      <c r="J155" s="14"/>
      <c r="K155" s="14"/>
      <c r="L155" s="14"/>
      <c r="M155" s="14"/>
      <c r="N155" s="14"/>
      <c r="O155" s="14"/>
      <c r="P155" s="14"/>
      <c r="Q155" s="14"/>
      <c r="R155" s="14"/>
      <c r="S155" s="14"/>
      <c r="T155" s="14"/>
      <c r="U155" s="14"/>
      <c r="V155" s="14"/>
      <c r="W155" s="14"/>
    </row>
    <row r="156">
      <c r="A156" s="130" t="s">
        <v>800</v>
      </c>
      <c r="B156" s="14" t="s">
        <v>612</v>
      </c>
      <c r="C156" s="131">
        <v>27.0</v>
      </c>
      <c r="D156" s="14" t="s">
        <v>613</v>
      </c>
      <c r="E156" s="131">
        <v>145.0</v>
      </c>
      <c r="F156" s="14" t="s">
        <v>614</v>
      </c>
      <c r="G156" s="131">
        <v>16.0</v>
      </c>
      <c r="H156" s="131">
        <v>200.0</v>
      </c>
      <c r="I156" s="132" t="b">
        <v>1</v>
      </c>
      <c r="J156" s="14"/>
      <c r="K156" s="14"/>
      <c r="L156" s="14"/>
      <c r="M156" s="14"/>
      <c r="N156" s="14"/>
      <c r="O156" s="14"/>
      <c r="P156" s="14"/>
      <c r="Q156" s="14"/>
      <c r="R156" s="14"/>
      <c r="S156" s="14"/>
      <c r="T156" s="14"/>
      <c r="U156" s="14"/>
      <c r="V156" s="14"/>
      <c r="W156" s="14"/>
    </row>
    <row r="157">
      <c r="A157" s="130" t="s">
        <v>801</v>
      </c>
      <c r="B157" s="14" t="s">
        <v>568</v>
      </c>
      <c r="C157" s="131">
        <v>26.0</v>
      </c>
      <c r="D157" s="14" t="s">
        <v>569</v>
      </c>
      <c r="E157" s="131">
        <v>144.0</v>
      </c>
      <c r="F157" s="14" t="s">
        <v>570</v>
      </c>
      <c r="G157" s="131">
        <v>15.0</v>
      </c>
      <c r="H157" s="131">
        <v>200.0</v>
      </c>
      <c r="I157" s="132" t="b">
        <v>1</v>
      </c>
      <c r="J157" s="14"/>
      <c r="K157" s="14"/>
      <c r="L157" s="14"/>
      <c r="M157" s="14"/>
      <c r="N157" s="14"/>
      <c r="O157" s="14"/>
      <c r="P157" s="14"/>
      <c r="Q157" s="14"/>
      <c r="R157" s="14"/>
      <c r="S157" s="14"/>
      <c r="T157" s="14"/>
      <c r="U157" s="14"/>
      <c r="V157" s="14"/>
      <c r="W157" s="14"/>
    </row>
    <row r="158">
      <c r="A158" s="130" t="s">
        <v>802</v>
      </c>
      <c r="B158" s="14" t="s">
        <v>572</v>
      </c>
      <c r="C158" s="131">
        <v>24.0</v>
      </c>
      <c r="D158" s="14" t="s">
        <v>573</v>
      </c>
      <c r="E158" s="131">
        <v>150.0</v>
      </c>
      <c r="F158" s="14" t="s">
        <v>574</v>
      </c>
      <c r="G158" s="131">
        <v>13.0</v>
      </c>
      <c r="H158" s="131">
        <v>200.0</v>
      </c>
      <c r="I158" s="132" t="b">
        <v>1</v>
      </c>
      <c r="J158" s="14"/>
      <c r="K158" s="14"/>
      <c r="L158" s="14"/>
      <c r="M158" s="14"/>
      <c r="N158" s="14"/>
      <c r="O158" s="14"/>
      <c r="P158" s="14"/>
      <c r="Q158" s="14"/>
      <c r="R158" s="14"/>
      <c r="S158" s="14"/>
      <c r="T158" s="14"/>
      <c r="U158" s="14"/>
      <c r="V158" s="14"/>
      <c r="W158" s="14"/>
    </row>
    <row r="159">
      <c r="A159" s="130" t="s">
        <v>803</v>
      </c>
      <c r="B159" s="14" t="s">
        <v>804</v>
      </c>
      <c r="C159" s="131">
        <v>30.0</v>
      </c>
      <c r="D159" s="14" t="s">
        <v>805</v>
      </c>
      <c r="E159" s="131">
        <v>145.0</v>
      </c>
      <c r="F159" s="14" t="s">
        <v>806</v>
      </c>
      <c r="G159" s="131">
        <v>18.0</v>
      </c>
      <c r="H159" s="131">
        <v>200.0</v>
      </c>
      <c r="I159" s="132" t="b">
        <v>1</v>
      </c>
      <c r="J159" s="14"/>
      <c r="K159" s="14"/>
      <c r="L159" s="14"/>
      <c r="M159" s="14"/>
      <c r="N159" s="14"/>
      <c r="O159" s="14"/>
      <c r="P159" s="14"/>
      <c r="Q159" s="14"/>
      <c r="R159" s="14"/>
      <c r="S159" s="14"/>
      <c r="T159" s="14"/>
      <c r="U159" s="14"/>
      <c r="V159" s="14"/>
      <c r="W159" s="14"/>
    </row>
    <row r="160">
      <c r="A160" s="130" t="s">
        <v>807</v>
      </c>
      <c r="B160" s="14" t="s">
        <v>600</v>
      </c>
      <c r="C160" s="131">
        <v>21.0</v>
      </c>
      <c r="D160" s="14" t="s">
        <v>601</v>
      </c>
      <c r="E160" s="131">
        <v>139.0</v>
      </c>
      <c r="F160" s="14" t="s">
        <v>602</v>
      </c>
      <c r="G160" s="131">
        <v>10.0</v>
      </c>
      <c r="H160" s="131">
        <v>200.0</v>
      </c>
      <c r="I160" s="132" t="b">
        <v>1</v>
      </c>
      <c r="J160" s="14"/>
      <c r="K160" s="14"/>
      <c r="L160" s="14"/>
      <c r="M160" s="14"/>
      <c r="N160" s="14"/>
      <c r="O160" s="14"/>
      <c r="P160" s="14"/>
      <c r="Q160" s="14"/>
      <c r="R160" s="14"/>
      <c r="S160" s="14"/>
      <c r="T160" s="14"/>
      <c r="U160" s="14"/>
      <c r="V160" s="14"/>
      <c r="W160" s="14"/>
    </row>
    <row r="161">
      <c r="A161" s="130" t="s">
        <v>808</v>
      </c>
      <c r="B161" s="14" t="s">
        <v>482</v>
      </c>
      <c r="C161" s="131">
        <v>31.0</v>
      </c>
      <c r="D161" s="14" t="s">
        <v>483</v>
      </c>
      <c r="E161" s="131">
        <v>147.0</v>
      </c>
      <c r="F161" s="14" t="s">
        <v>484</v>
      </c>
      <c r="G161" s="131">
        <v>13.0</v>
      </c>
      <c r="H161" s="131">
        <v>200.0</v>
      </c>
      <c r="I161" s="132" t="b">
        <v>1</v>
      </c>
      <c r="J161" s="14"/>
      <c r="K161" s="14"/>
      <c r="L161" s="14"/>
      <c r="M161" s="14"/>
      <c r="N161" s="14"/>
      <c r="O161" s="14"/>
      <c r="P161" s="14"/>
      <c r="Q161" s="14"/>
      <c r="R161" s="14"/>
      <c r="S161" s="14"/>
      <c r="T161" s="14"/>
      <c r="U161" s="14"/>
      <c r="V161" s="14"/>
      <c r="W161" s="14"/>
    </row>
    <row r="162">
      <c r="A162" s="130" t="s">
        <v>809</v>
      </c>
      <c r="B162" s="14" t="s">
        <v>530</v>
      </c>
      <c r="C162" s="131">
        <v>32.0</v>
      </c>
      <c r="D162" s="14" t="s">
        <v>531</v>
      </c>
      <c r="E162" s="131">
        <v>146.0</v>
      </c>
      <c r="F162" s="14" t="s">
        <v>532</v>
      </c>
      <c r="G162" s="131">
        <v>21.0</v>
      </c>
      <c r="H162" s="131">
        <v>200.0</v>
      </c>
      <c r="I162" s="132" t="b">
        <v>1</v>
      </c>
      <c r="J162" s="14"/>
      <c r="K162" s="14"/>
      <c r="L162" s="14"/>
      <c r="M162" s="14"/>
      <c r="N162" s="14"/>
      <c r="O162" s="14"/>
      <c r="P162" s="14"/>
      <c r="Q162" s="14"/>
      <c r="R162" s="14"/>
      <c r="S162" s="14"/>
      <c r="T162" s="14"/>
      <c r="U162" s="14"/>
      <c r="V162" s="14"/>
      <c r="W162" s="14"/>
    </row>
    <row r="163">
      <c r="A163" s="130" t="s">
        <v>810</v>
      </c>
      <c r="B163" s="14" t="s">
        <v>538</v>
      </c>
      <c r="C163" s="131">
        <v>21.0</v>
      </c>
      <c r="D163" s="14" t="s">
        <v>539</v>
      </c>
      <c r="E163" s="131">
        <v>139.0</v>
      </c>
      <c r="F163" s="14" t="s">
        <v>540</v>
      </c>
      <c r="G163" s="131">
        <v>10.0</v>
      </c>
      <c r="H163" s="131">
        <v>200.0</v>
      </c>
      <c r="I163" s="132" t="b">
        <v>1</v>
      </c>
      <c r="J163" s="14"/>
      <c r="K163" s="14"/>
      <c r="L163" s="14"/>
      <c r="M163" s="14"/>
      <c r="N163" s="14"/>
      <c r="O163" s="14"/>
      <c r="P163" s="14"/>
      <c r="Q163" s="14"/>
      <c r="R163" s="14"/>
      <c r="S163" s="14"/>
      <c r="T163" s="14"/>
      <c r="U163" s="14"/>
      <c r="V163" s="14"/>
      <c r="W163" s="14"/>
    </row>
    <row r="164">
      <c r="A164" s="130" t="s">
        <v>811</v>
      </c>
      <c r="B164" s="14" t="s">
        <v>628</v>
      </c>
      <c r="C164" s="131">
        <v>18.0</v>
      </c>
      <c r="D164" s="14" t="s">
        <v>629</v>
      </c>
      <c r="E164" s="131">
        <v>135.0</v>
      </c>
      <c r="F164" s="14" t="s">
        <v>630</v>
      </c>
      <c r="G164" s="131">
        <v>13.0</v>
      </c>
      <c r="H164" s="131">
        <v>200.0</v>
      </c>
      <c r="I164" s="132" t="b">
        <v>1</v>
      </c>
      <c r="J164" s="14"/>
      <c r="K164" s="14"/>
      <c r="L164" s="14"/>
      <c r="M164" s="14"/>
      <c r="N164" s="14"/>
      <c r="O164" s="14"/>
      <c r="P164" s="14"/>
      <c r="Q164" s="14"/>
      <c r="R164" s="14"/>
      <c r="S164" s="14"/>
      <c r="T164" s="14"/>
      <c r="U164" s="14"/>
      <c r="V164" s="14"/>
      <c r="W164" s="14"/>
    </row>
    <row r="165">
      <c r="A165" s="130" t="s">
        <v>812</v>
      </c>
      <c r="B165" s="14" t="s">
        <v>628</v>
      </c>
      <c r="C165" s="131">
        <v>18.0</v>
      </c>
      <c r="D165" s="14" t="s">
        <v>629</v>
      </c>
      <c r="E165" s="131">
        <v>135.0</v>
      </c>
      <c r="F165" s="14" t="s">
        <v>630</v>
      </c>
      <c r="G165" s="131">
        <v>13.0</v>
      </c>
      <c r="H165" s="131">
        <v>200.0</v>
      </c>
      <c r="I165" s="132" t="b">
        <v>1</v>
      </c>
      <c r="J165" s="14"/>
      <c r="K165" s="14"/>
      <c r="L165" s="14"/>
      <c r="M165" s="14"/>
      <c r="N165" s="14"/>
      <c r="O165" s="14"/>
      <c r="P165" s="14"/>
      <c r="Q165" s="14"/>
      <c r="R165" s="14"/>
      <c r="S165" s="14"/>
      <c r="T165" s="14"/>
      <c r="U165" s="14"/>
      <c r="V165" s="14"/>
      <c r="W165" s="14"/>
    </row>
    <row r="166">
      <c r="A166" s="130" t="s">
        <v>813</v>
      </c>
      <c r="B166" s="14" t="s">
        <v>546</v>
      </c>
      <c r="C166" s="131">
        <v>23.0</v>
      </c>
      <c r="D166" s="14" t="s">
        <v>547</v>
      </c>
      <c r="E166" s="131">
        <v>141.0</v>
      </c>
      <c r="F166" s="14" t="s">
        <v>548</v>
      </c>
      <c r="G166" s="131">
        <v>12.0</v>
      </c>
      <c r="H166" s="131">
        <v>200.0</v>
      </c>
      <c r="I166" s="132" t="b">
        <v>1</v>
      </c>
      <c r="J166" s="14"/>
      <c r="K166" s="14"/>
      <c r="L166" s="14"/>
      <c r="M166" s="14"/>
      <c r="N166" s="14"/>
      <c r="O166" s="14"/>
      <c r="P166" s="14"/>
      <c r="Q166" s="14"/>
      <c r="R166" s="14"/>
      <c r="S166" s="14"/>
      <c r="T166" s="14"/>
      <c r="U166" s="14"/>
      <c r="V166" s="14"/>
      <c r="W166" s="14"/>
    </row>
    <row r="167">
      <c r="A167" s="130" t="s">
        <v>814</v>
      </c>
      <c r="B167" s="14" t="s">
        <v>568</v>
      </c>
      <c r="C167" s="131">
        <v>26.0</v>
      </c>
      <c r="D167" s="14" t="s">
        <v>569</v>
      </c>
      <c r="E167" s="131">
        <v>144.0</v>
      </c>
      <c r="F167" s="14" t="s">
        <v>570</v>
      </c>
      <c r="G167" s="131">
        <v>15.0</v>
      </c>
      <c r="H167" s="131">
        <v>200.0</v>
      </c>
      <c r="I167" s="132" t="b">
        <v>1</v>
      </c>
      <c r="J167" s="14"/>
      <c r="K167" s="14"/>
      <c r="L167" s="14"/>
      <c r="M167" s="14"/>
      <c r="N167" s="14"/>
      <c r="O167" s="14"/>
      <c r="P167" s="14"/>
      <c r="Q167" s="14"/>
      <c r="R167" s="14"/>
      <c r="S167" s="14"/>
      <c r="T167" s="14"/>
      <c r="U167" s="14"/>
      <c r="V167" s="14"/>
      <c r="W167" s="14"/>
    </row>
    <row r="168">
      <c r="A168" s="130" t="s">
        <v>815</v>
      </c>
      <c r="B168" s="14" t="s">
        <v>604</v>
      </c>
      <c r="C168" s="131">
        <v>28.0</v>
      </c>
      <c r="D168" s="14" t="s">
        <v>605</v>
      </c>
      <c r="E168" s="131">
        <v>146.0</v>
      </c>
      <c r="F168" s="14" t="s">
        <v>606</v>
      </c>
      <c r="G168" s="131">
        <v>17.0</v>
      </c>
      <c r="H168" s="131">
        <v>200.0</v>
      </c>
      <c r="I168" s="132" t="b">
        <v>1</v>
      </c>
      <c r="J168" s="14"/>
      <c r="K168" s="14"/>
      <c r="L168" s="14"/>
      <c r="M168" s="14"/>
      <c r="N168" s="14"/>
      <c r="O168" s="14"/>
      <c r="P168" s="14"/>
      <c r="Q168" s="14"/>
      <c r="R168" s="14"/>
      <c r="S168" s="14"/>
      <c r="T168" s="14"/>
      <c r="U168" s="14"/>
      <c r="V168" s="14"/>
      <c r="W168" s="14"/>
    </row>
    <row r="169">
      <c r="A169" s="130" t="s">
        <v>816</v>
      </c>
      <c r="B169" s="14" t="s">
        <v>494</v>
      </c>
      <c r="C169" s="131">
        <v>27.0</v>
      </c>
      <c r="D169" s="14" t="s">
        <v>495</v>
      </c>
      <c r="E169" s="131">
        <v>143.0</v>
      </c>
      <c r="F169" s="14" t="s">
        <v>496</v>
      </c>
      <c r="G169" s="131">
        <v>15.0</v>
      </c>
      <c r="H169" s="131">
        <v>200.0</v>
      </c>
      <c r="I169" s="132" t="b">
        <v>1</v>
      </c>
      <c r="J169" s="14"/>
      <c r="K169" s="14"/>
      <c r="L169" s="14"/>
      <c r="M169" s="14"/>
      <c r="N169" s="14"/>
      <c r="O169" s="14"/>
      <c r="P169" s="14"/>
      <c r="Q169" s="14"/>
      <c r="R169" s="14"/>
      <c r="S169" s="14"/>
      <c r="T169" s="14"/>
      <c r="U169" s="14"/>
      <c r="V169" s="14"/>
      <c r="W169" s="14"/>
    </row>
    <row r="170">
      <c r="A170" s="130" t="s">
        <v>817</v>
      </c>
      <c r="B170" s="14" t="s">
        <v>518</v>
      </c>
      <c r="C170" s="131">
        <v>21.0</v>
      </c>
      <c r="D170" s="14" t="s">
        <v>519</v>
      </c>
      <c r="E170" s="131">
        <v>139.0</v>
      </c>
      <c r="F170" s="14" t="s">
        <v>520</v>
      </c>
      <c r="G170" s="131">
        <v>10.0</v>
      </c>
      <c r="H170" s="131">
        <v>200.0</v>
      </c>
      <c r="I170" s="132" t="b">
        <v>1</v>
      </c>
      <c r="J170" s="14"/>
      <c r="K170" s="14"/>
      <c r="L170" s="14"/>
      <c r="M170" s="14"/>
      <c r="N170" s="14"/>
      <c r="O170" s="14"/>
      <c r="P170" s="14"/>
      <c r="Q170" s="14"/>
      <c r="R170" s="14"/>
      <c r="S170" s="14"/>
      <c r="T170" s="14"/>
      <c r="U170" s="14"/>
      <c r="V170" s="14"/>
      <c r="W170" s="14"/>
    </row>
    <row r="171">
      <c r="A171" s="130" t="s">
        <v>818</v>
      </c>
      <c r="B171" s="14" t="s">
        <v>518</v>
      </c>
      <c r="C171" s="131">
        <v>21.0</v>
      </c>
      <c r="D171" s="14" t="s">
        <v>519</v>
      </c>
      <c r="E171" s="131">
        <v>139.0</v>
      </c>
      <c r="F171" s="14" t="s">
        <v>520</v>
      </c>
      <c r="G171" s="131">
        <v>10.0</v>
      </c>
      <c r="H171" s="131">
        <v>200.0</v>
      </c>
      <c r="I171" s="132" t="b">
        <v>1</v>
      </c>
      <c r="J171" s="14"/>
      <c r="K171" s="14"/>
      <c r="L171" s="14"/>
      <c r="M171" s="14"/>
      <c r="N171" s="14"/>
      <c r="O171" s="14"/>
      <c r="P171" s="14"/>
      <c r="Q171" s="14"/>
      <c r="R171" s="14"/>
      <c r="S171" s="14"/>
      <c r="T171" s="14"/>
      <c r="U171" s="14"/>
      <c r="V171" s="14"/>
      <c r="W171" s="14"/>
    </row>
    <row r="172">
      <c r="A172" s="130" t="s">
        <v>819</v>
      </c>
      <c r="B172" s="14" t="s">
        <v>490</v>
      </c>
      <c r="C172" s="131">
        <v>23.0</v>
      </c>
      <c r="D172" s="14" t="s">
        <v>491</v>
      </c>
      <c r="E172" s="131">
        <v>127.0</v>
      </c>
      <c r="F172" s="14" t="s">
        <v>492</v>
      </c>
      <c r="G172" s="131">
        <v>21.0</v>
      </c>
      <c r="H172" s="131">
        <v>200.0</v>
      </c>
      <c r="I172" s="132" t="b">
        <v>1</v>
      </c>
      <c r="J172" s="14"/>
      <c r="K172" s="14"/>
      <c r="L172" s="14"/>
      <c r="M172" s="14"/>
      <c r="N172" s="14"/>
      <c r="O172" s="14"/>
      <c r="P172" s="14"/>
      <c r="Q172" s="14"/>
      <c r="R172" s="14"/>
      <c r="S172" s="14"/>
      <c r="T172" s="14"/>
      <c r="U172" s="14"/>
      <c r="V172" s="14"/>
      <c r="W172" s="14"/>
    </row>
    <row r="173">
      <c r="A173" s="130" t="s">
        <v>820</v>
      </c>
      <c r="B173" s="14" t="s">
        <v>592</v>
      </c>
      <c r="C173" s="131">
        <v>22.0</v>
      </c>
      <c r="D173" s="14" t="s">
        <v>593</v>
      </c>
      <c r="E173" s="131">
        <v>30.0</v>
      </c>
      <c r="F173" s="14" t="s">
        <v>594</v>
      </c>
      <c r="G173" s="131">
        <v>11.0</v>
      </c>
      <c r="H173" s="131">
        <v>200.0</v>
      </c>
      <c r="I173" s="132" t="b">
        <v>1</v>
      </c>
      <c r="J173" s="14"/>
      <c r="K173" s="14"/>
      <c r="L173" s="14"/>
      <c r="M173" s="14"/>
      <c r="N173" s="14"/>
      <c r="O173" s="14"/>
      <c r="P173" s="14"/>
      <c r="Q173" s="14"/>
      <c r="R173" s="14"/>
      <c r="S173" s="14"/>
      <c r="T173" s="14"/>
      <c r="U173" s="14"/>
      <c r="V173" s="14"/>
      <c r="W173" s="14"/>
    </row>
    <row r="174">
      <c r="A174" s="130" t="s">
        <v>821</v>
      </c>
      <c r="B174" s="14" t="s">
        <v>542</v>
      </c>
      <c r="C174" s="131">
        <v>24.0</v>
      </c>
      <c r="D174" s="14" t="s">
        <v>543</v>
      </c>
      <c r="E174" s="131">
        <v>142.0</v>
      </c>
      <c r="F174" s="14" t="s">
        <v>544</v>
      </c>
      <c r="G174" s="131">
        <v>13.0</v>
      </c>
      <c r="H174" s="131">
        <v>200.0</v>
      </c>
      <c r="I174" s="132" t="b">
        <v>1</v>
      </c>
      <c r="J174" s="14"/>
      <c r="K174" s="14"/>
      <c r="L174" s="14"/>
      <c r="M174" s="14"/>
      <c r="N174" s="14"/>
      <c r="O174" s="14"/>
      <c r="P174" s="14"/>
      <c r="Q174" s="14"/>
      <c r="R174" s="14"/>
      <c r="S174" s="14"/>
      <c r="T174" s="14"/>
      <c r="U174" s="14"/>
      <c r="V174" s="14"/>
      <c r="W174" s="14"/>
    </row>
    <row r="175">
      <c r="A175" s="130" t="s">
        <v>822</v>
      </c>
      <c r="B175" s="14" t="s">
        <v>510</v>
      </c>
      <c r="C175" s="131">
        <v>25.0</v>
      </c>
      <c r="D175" s="14" t="s">
        <v>511</v>
      </c>
      <c r="E175" s="131">
        <v>135.0</v>
      </c>
      <c r="F175" s="14" t="s">
        <v>512</v>
      </c>
      <c r="G175" s="131">
        <v>14.0</v>
      </c>
      <c r="H175" s="131">
        <v>200.0</v>
      </c>
      <c r="I175" s="132" t="b">
        <v>1</v>
      </c>
      <c r="J175" s="14"/>
      <c r="K175" s="14"/>
      <c r="L175" s="14"/>
      <c r="M175" s="14"/>
      <c r="N175" s="14"/>
      <c r="O175" s="14"/>
      <c r="P175" s="14"/>
      <c r="Q175" s="14"/>
      <c r="R175" s="14"/>
      <c r="S175" s="14"/>
      <c r="T175" s="14"/>
      <c r="U175" s="14"/>
      <c r="V175" s="14"/>
      <c r="W175" s="14"/>
    </row>
    <row r="176">
      <c r="A176" s="130" t="s">
        <v>823</v>
      </c>
      <c r="B176" s="14" t="s">
        <v>568</v>
      </c>
      <c r="C176" s="131">
        <v>26.0</v>
      </c>
      <c r="D176" s="14" t="s">
        <v>569</v>
      </c>
      <c r="E176" s="131">
        <v>144.0</v>
      </c>
      <c r="F176" s="14" t="s">
        <v>570</v>
      </c>
      <c r="G176" s="131">
        <v>15.0</v>
      </c>
      <c r="H176" s="131">
        <v>200.0</v>
      </c>
      <c r="I176" s="132" t="b">
        <v>1</v>
      </c>
      <c r="J176" s="14"/>
      <c r="K176" s="14"/>
      <c r="L176" s="14"/>
      <c r="M176" s="14"/>
      <c r="N176" s="14"/>
      <c r="O176" s="14"/>
      <c r="P176" s="14"/>
      <c r="Q176" s="14"/>
      <c r="R176" s="14"/>
      <c r="S176" s="14"/>
      <c r="T176" s="14"/>
      <c r="U176" s="14"/>
      <c r="V176" s="14"/>
      <c r="W176" s="14"/>
    </row>
    <row r="177">
      <c r="A177" s="130" t="s">
        <v>824</v>
      </c>
      <c r="B177" s="14" t="s">
        <v>616</v>
      </c>
      <c r="C177" s="131">
        <v>21.0</v>
      </c>
      <c r="D177" s="14" t="s">
        <v>617</v>
      </c>
      <c r="E177" s="131">
        <v>139.0</v>
      </c>
      <c r="F177" s="14" t="s">
        <v>618</v>
      </c>
      <c r="G177" s="131">
        <v>10.0</v>
      </c>
      <c r="H177" s="131">
        <v>200.0</v>
      </c>
      <c r="I177" s="132" t="b">
        <v>1</v>
      </c>
      <c r="J177" s="14"/>
      <c r="K177" s="14"/>
      <c r="L177" s="14"/>
      <c r="M177" s="14"/>
      <c r="N177" s="14"/>
      <c r="O177" s="14"/>
      <c r="P177" s="14"/>
      <c r="Q177" s="14"/>
      <c r="R177" s="14"/>
      <c r="S177" s="14"/>
      <c r="T177" s="14"/>
      <c r="U177" s="14"/>
      <c r="V177" s="14"/>
      <c r="W177" s="14"/>
    </row>
    <row r="178">
      <c r="A178" s="130" t="s">
        <v>825</v>
      </c>
      <c r="B178" s="14" t="s">
        <v>600</v>
      </c>
      <c r="C178" s="131">
        <v>21.0</v>
      </c>
      <c r="D178" s="14" t="s">
        <v>601</v>
      </c>
      <c r="E178" s="131">
        <v>139.0</v>
      </c>
      <c r="F178" s="14" t="s">
        <v>602</v>
      </c>
      <c r="G178" s="131">
        <v>10.0</v>
      </c>
      <c r="H178" s="131">
        <v>200.0</v>
      </c>
      <c r="I178" s="132" t="b">
        <v>1</v>
      </c>
      <c r="J178" s="14"/>
      <c r="K178" s="14"/>
      <c r="L178" s="14"/>
      <c r="M178" s="14"/>
      <c r="N178" s="14"/>
      <c r="O178" s="14"/>
      <c r="P178" s="14"/>
      <c r="Q178" s="14"/>
      <c r="R178" s="14"/>
      <c r="S178" s="14"/>
      <c r="T178" s="14"/>
      <c r="U178" s="14"/>
      <c r="V178" s="14"/>
      <c r="W178" s="14"/>
    </row>
    <row r="179">
      <c r="A179" s="130" t="s">
        <v>826</v>
      </c>
      <c r="B179" s="14" t="s">
        <v>542</v>
      </c>
      <c r="C179" s="131">
        <v>24.0</v>
      </c>
      <c r="D179" s="14" t="s">
        <v>543</v>
      </c>
      <c r="E179" s="131">
        <v>142.0</v>
      </c>
      <c r="F179" s="14" t="s">
        <v>544</v>
      </c>
      <c r="G179" s="131">
        <v>13.0</v>
      </c>
      <c r="H179" s="131">
        <v>200.0</v>
      </c>
      <c r="I179" s="132" t="b">
        <v>1</v>
      </c>
      <c r="J179" s="14"/>
      <c r="K179" s="14"/>
      <c r="L179" s="14"/>
      <c r="M179" s="14"/>
      <c r="N179" s="14"/>
      <c r="O179" s="14"/>
      <c r="P179" s="14"/>
      <c r="Q179" s="14"/>
      <c r="R179" s="14"/>
      <c r="S179" s="14"/>
      <c r="T179" s="14"/>
      <c r="U179" s="14"/>
      <c r="V179" s="14"/>
      <c r="W179" s="14"/>
    </row>
    <row r="180">
      <c r="A180" s="130" t="s">
        <v>827</v>
      </c>
      <c r="B180" s="14" t="s">
        <v>522</v>
      </c>
      <c r="C180" s="131">
        <v>24.0</v>
      </c>
      <c r="D180" s="14" t="s">
        <v>523</v>
      </c>
      <c r="E180" s="131">
        <v>146.0</v>
      </c>
      <c r="F180" s="14" t="s">
        <v>524</v>
      </c>
      <c r="G180" s="131">
        <v>13.0</v>
      </c>
      <c r="H180" s="131">
        <v>200.0</v>
      </c>
      <c r="I180" s="132" t="b">
        <v>1</v>
      </c>
      <c r="J180" s="14"/>
      <c r="K180" s="14"/>
      <c r="L180" s="14"/>
      <c r="M180" s="14"/>
      <c r="N180" s="14"/>
      <c r="O180" s="14"/>
      <c r="P180" s="14"/>
      <c r="Q180" s="14"/>
      <c r="R180" s="14"/>
      <c r="S180" s="14"/>
      <c r="T180" s="14"/>
      <c r="U180" s="14"/>
      <c r="V180" s="14"/>
      <c r="W180" s="14"/>
    </row>
    <row r="181">
      <c r="A181" s="130" t="s">
        <v>828</v>
      </c>
      <c r="B181" s="14" t="s">
        <v>554</v>
      </c>
      <c r="C181" s="131">
        <v>29.0</v>
      </c>
      <c r="D181" s="14"/>
      <c r="E181" s="14"/>
      <c r="F181" s="14" t="s">
        <v>555</v>
      </c>
      <c r="G181" s="131">
        <v>18.0</v>
      </c>
      <c r="H181" s="131">
        <v>200.0</v>
      </c>
      <c r="I181" s="132" t="b">
        <v>1</v>
      </c>
      <c r="J181" s="14"/>
      <c r="K181" s="14"/>
      <c r="L181" s="14"/>
      <c r="M181" s="14"/>
      <c r="N181" s="14"/>
      <c r="O181" s="14"/>
      <c r="P181" s="14"/>
      <c r="Q181" s="14"/>
      <c r="R181" s="14"/>
      <c r="S181" s="14"/>
      <c r="T181" s="14"/>
      <c r="U181" s="14"/>
      <c r="V181" s="14"/>
      <c r="W181" s="14"/>
    </row>
    <row r="182">
      <c r="A182" s="130" t="s">
        <v>829</v>
      </c>
      <c r="B182" s="14" t="s">
        <v>580</v>
      </c>
      <c r="C182" s="131">
        <v>21.0</v>
      </c>
      <c r="D182" s="14" t="s">
        <v>581</v>
      </c>
      <c r="E182" s="131">
        <v>139.0</v>
      </c>
      <c r="F182" s="14" t="s">
        <v>582</v>
      </c>
      <c r="G182" s="131">
        <v>10.0</v>
      </c>
      <c r="H182" s="131">
        <v>200.0</v>
      </c>
      <c r="I182" s="132" t="b">
        <v>1</v>
      </c>
      <c r="J182" s="14"/>
      <c r="K182" s="14"/>
      <c r="L182" s="14"/>
      <c r="M182" s="14"/>
      <c r="N182" s="14"/>
      <c r="O182" s="14"/>
      <c r="P182" s="14"/>
      <c r="Q182" s="14"/>
      <c r="R182" s="14"/>
      <c r="S182" s="14"/>
      <c r="T182" s="14"/>
      <c r="U182" s="14"/>
      <c r="V182" s="14"/>
      <c r="W182" s="14"/>
    </row>
    <row r="183">
      <c r="A183" s="130" t="s">
        <v>830</v>
      </c>
      <c r="B183" s="14" t="s">
        <v>596</v>
      </c>
      <c r="C183" s="131">
        <v>24.0</v>
      </c>
      <c r="D183" s="14" t="s">
        <v>597</v>
      </c>
      <c r="E183" s="131">
        <v>142.0</v>
      </c>
      <c r="F183" s="14" t="s">
        <v>598</v>
      </c>
      <c r="G183" s="131">
        <v>13.0</v>
      </c>
      <c r="H183" s="131">
        <v>200.0</v>
      </c>
      <c r="I183" s="132" t="b">
        <v>1</v>
      </c>
      <c r="J183" s="14"/>
      <c r="K183" s="14"/>
      <c r="L183" s="14"/>
      <c r="M183" s="14"/>
      <c r="N183" s="14"/>
      <c r="O183" s="14"/>
      <c r="P183" s="14"/>
      <c r="Q183" s="14"/>
      <c r="R183" s="14"/>
      <c r="S183" s="14"/>
      <c r="T183" s="14"/>
      <c r="U183" s="14"/>
      <c r="V183" s="14"/>
      <c r="W183" s="14"/>
    </row>
    <row r="184">
      <c r="A184" s="130" t="s">
        <v>831</v>
      </c>
      <c r="B184" s="14" t="s">
        <v>832</v>
      </c>
      <c r="C184" s="131">
        <v>19.0</v>
      </c>
      <c r="D184" s="14" t="s">
        <v>833</v>
      </c>
      <c r="E184" s="131">
        <v>132.0</v>
      </c>
      <c r="F184" s="14" t="s">
        <v>834</v>
      </c>
      <c r="G184" s="131">
        <v>15.0</v>
      </c>
      <c r="H184" s="131">
        <v>200.0</v>
      </c>
      <c r="I184" s="132" t="b">
        <v>1</v>
      </c>
      <c r="J184" s="14"/>
      <c r="K184" s="14"/>
      <c r="L184" s="14"/>
      <c r="M184" s="14"/>
      <c r="N184" s="14"/>
      <c r="O184" s="14"/>
      <c r="P184" s="14"/>
      <c r="Q184" s="14"/>
      <c r="R184" s="14"/>
      <c r="S184" s="14"/>
      <c r="T184" s="14"/>
      <c r="U184" s="14"/>
      <c r="V184" s="14"/>
      <c r="W184" s="14"/>
    </row>
    <row r="185">
      <c r="A185" s="130" t="s">
        <v>835</v>
      </c>
      <c r="B185" s="14" t="s">
        <v>538</v>
      </c>
      <c r="C185" s="131">
        <v>21.0</v>
      </c>
      <c r="D185" s="14" t="s">
        <v>539</v>
      </c>
      <c r="E185" s="131">
        <v>139.0</v>
      </c>
      <c r="F185" s="14" t="s">
        <v>540</v>
      </c>
      <c r="G185" s="131">
        <v>10.0</v>
      </c>
      <c r="H185" s="131">
        <v>200.0</v>
      </c>
      <c r="I185" s="132" t="b">
        <v>1</v>
      </c>
      <c r="J185" s="14"/>
      <c r="K185" s="14"/>
      <c r="L185" s="14"/>
      <c r="M185" s="14"/>
      <c r="N185" s="14"/>
      <c r="O185" s="14"/>
      <c r="P185" s="14"/>
      <c r="Q185" s="14"/>
      <c r="R185" s="14"/>
      <c r="S185" s="14"/>
      <c r="T185" s="14"/>
      <c r="U185" s="14"/>
      <c r="V185" s="14"/>
      <c r="W185" s="14"/>
    </row>
    <row r="186">
      <c r="A186" s="130" t="s">
        <v>836</v>
      </c>
      <c r="B186" s="14" t="s">
        <v>785</v>
      </c>
      <c r="C186" s="131">
        <v>21.0</v>
      </c>
      <c r="D186" s="14" t="s">
        <v>786</v>
      </c>
      <c r="E186" s="131">
        <v>139.0</v>
      </c>
      <c r="F186" s="14" t="s">
        <v>787</v>
      </c>
      <c r="G186" s="131">
        <v>19.0</v>
      </c>
      <c r="H186" s="131">
        <v>200.0</v>
      </c>
      <c r="I186" s="132" t="b">
        <v>1</v>
      </c>
      <c r="J186" s="14"/>
      <c r="K186" s="14"/>
      <c r="L186" s="14"/>
      <c r="M186" s="14"/>
      <c r="N186" s="14"/>
      <c r="O186" s="14"/>
      <c r="P186" s="14"/>
      <c r="Q186" s="14"/>
      <c r="R186" s="14"/>
      <c r="S186" s="14"/>
      <c r="T186" s="14"/>
      <c r="U186" s="14"/>
      <c r="V186" s="14"/>
      <c r="W186" s="14"/>
    </row>
    <row r="187">
      <c r="A187" s="130" t="s">
        <v>837</v>
      </c>
      <c r="B187" s="14" t="s">
        <v>546</v>
      </c>
      <c r="C187" s="131">
        <v>23.0</v>
      </c>
      <c r="D187" s="14" t="s">
        <v>547</v>
      </c>
      <c r="E187" s="131">
        <v>141.0</v>
      </c>
      <c r="F187" s="14" t="s">
        <v>548</v>
      </c>
      <c r="G187" s="131">
        <v>12.0</v>
      </c>
      <c r="H187" s="131">
        <v>200.0</v>
      </c>
      <c r="I187" s="132" t="b">
        <v>1</v>
      </c>
      <c r="J187" s="14"/>
      <c r="K187" s="14"/>
      <c r="L187" s="14"/>
      <c r="M187" s="14"/>
      <c r="N187" s="14"/>
      <c r="O187" s="14"/>
      <c r="P187" s="14"/>
      <c r="Q187" s="14"/>
      <c r="R187" s="14"/>
      <c r="S187" s="14"/>
      <c r="T187" s="14"/>
      <c r="U187" s="14"/>
      <c r="V187" s="14"/>
      <c r="W187" s="14"/>
    </row>
    <row r="188">
      <c r="A188" s="130" t="s">
        <v>838</v>
      </c>
      <c r="B188" s="14" t="s">
        <v>498</v>
      </c>
      <c r="C188" s="131">
        <v>21.0</v>
      </c>
      <c r="D188" s="14" t="s">
        <v>499</v>
      </c>
      <c r="E188" s="131">
        <v>136.0</v>
      </c>
      <c r="F188" s="14" t="s">
        <v>500</v>
      </c>
      <c r="G188" s="131">
        <v>10.0</v>
      </c>
      <c r="H188" s="131">
        <v>200.0</v>
      </c>
      <c r="I188" s="132" t="b">
        <v>1</v>
      </c>
      <c r="J188" s="14"/>
      <c r="K188" s="14"/>
      <c r="L188" s="14"/>
      <c r="M188" s="14"/>
      <c r="N188" s="14"/>
      <c r="O188" s="14"/>
      <c r="P188" s="14"/>
      <c r="Q188" s="14"/>
      <c r="R188" s="14"/>
      <c r="S188" s="14"/>
      <c r="T188" s="14"/>
      <c r="U188" s="14"/>
      <c r="V188" s="14"/>
      <c r="W188" s="14"/>
    </row>
    <row r="189">
      <c r="A189" s="130" t="s">
        <v>839</v>
      </c>
      <c r="B189" s="14" t="s">
        <v>546</v>
      </c>
      <c r="C189" s="131">
        <v>23.0</v>
      </c>
      <c r="D189" s="14" t="s">
        <v>547</v>
      </c>
      <c r="E189" s="131">
        <v>141.0</v>
      </c>
      <c r="F189" s="14" t="s">
        <v>548</v>
      </c>
      <c r="G189" s="131">
        <v>12.0</v>
      </c>
      <c r="H189" s="131">
        <v>200.0</v>
      </c>
      <c r="I189" s="132" t="b">
        <v>1</v>
      </c>
      <c r="J189" s="14"/>
      <c r="K189" s="14"/>
      <c r="L189" s="14"/>
      <c r="M189" s="14"/>
      <c r="N189" s="14"/>
      <c r="O189" s="14"/>
      <c r="P189" s="14"/>
      <c r="Q189" s="14"/>
      <c r="R189" s="14"/>
      <c r="S189" s="14"/>
      <c r="T189" s="14"/>
      <c r="U189" s="14"/>
      <c r="V189" s="14"/>
      <c r="W189" s="14"/>
    </row>
    <row r="190">
      <c r="A190" s="130" t="s">
        <v>840</v>
      </c>
      <c r="B190" s="14" t="s">
        <v>542</v>
      </c>
      <c r="C190" s="131">
        <v>24.0</v>
      </c>
      <c r="D190" s="14" t="s">
        <v>543</v>
      </c>
      <c r="E190" s="131">
        <v>142.0</v>
      </c>
      <c r="F190" s="14" t="s">
        <v>544</v>
      </c>
      <c r="G190" s="131">
        <v>13.0</v>
      </c>
      <c r="H190" s="131">
        <v>200.0</v>
      </c>
      <c r="I190" s="132" t="b">
        <v>1</v>
      </c>
      <c r="J190" s="14"/>
      <c r="K190" s="14"/>
      <c r="L190" s="14"/>
      <c r="M190" s="14"/>
      <c r="N190" s="14"/>
      <c r="O190" s="14"/>
      <c r="P190" s="14"/>
      <c r="Q190" s="14"/>
      <c r="R190" s="14"/>
      <c r="S190" s="14"/>
      <c r="T190" s="14"/>
      <c r="U190" s="14"/>
      <c r="V190" s="14"/>
      <c r="W190" s="14"/>
    </row>
    <row r="191">
      <c r="A191" s="130" t="s">
        <v>841</v>
      </c>
      <c r="B191" s="14" t="s">
        <v>632</v>
      </c>
      <c r="C191" s="131">
        <v>24.0</v>
      </c>
      <c r="D191" s="14"/>
      <c r="E191" s="14"/>
      <c r="F191" s="14" t="s">
        <v>633</v>
      </c>
      <c r="G191" s="131">
        <v>13.0</v>
      </c>
      <c r="H191" s="131">
        <v>200.0</v>
      </c>
      <c r="I191" s="132" t="b">
        <v>1</v>
      </c>
      <c r="J191" s="14"/>
      <c r="K191" s="14"/>
      <c r="L191" s="14"/>
      <c r="M191" s="14"/>
      <c r="N191" s="14"/>
      <c r="O191" s="14"/>
      <c r="P191" s="14"/>
      <c r="Q191" s="14"/>
      <c r="R191" s="14"/>
      <c r="S191" s="14"/>
      <c r="T191" s="14"/>
      <c r="U191" s="14"/>
      <c r="V191" s="14"/>
      <c r="W191" s="14"/>
    </row>
    <row r="192">
      <c r="A192" s="130" t="s">
        <v>842</v>
      </c>
      <c r="B192" s="14" t="s">
        <v>486</v>
      </c>
      <c r="C192" s="131">
        <v>19.0</v>
      </c>
      <c r="D192" s="14" t="s">
        <v>487</v>
      </c>
      <c r="E192" s="131">
        <v>125.0</v>
      </c>
      <c r="F192" s="14" t="s">
        <v>488</v>
      </c>
      <c r="G192" s="131">
        <v>8.0</v>
      </c>
      <c r="H192" s="131">
        <v>200.0</v>
      </c>
      <c r="I192" s="132" t="b">
        <v>1</v>
      </c>
      <c r="J192" s="14"/>
      <c r="K192" s="14"/>
      <c r="L192" s="14"/>
      <c r="M192" s="14"/>
      <c r="N192" s="14"/>
      <c r="O192" s="14"/>
      <c r="P192" s="14"/>
      <c r="Q192" s="14"/>
      <c r="R192" s="14"/>
      <c r="S192" s="14"/>
      <c r="T192" s="14"/>
      <c r="U192" s="14"/>
      <c r="V192" s="14"/>
      <c r="W192" s="14"/>
    </row>
    <row r="193">
      <c r="A193" s="130" t="s">
        <v>843</v>
      </c>
      <c r="B193" s="14" t="s">
        <v>542</v>
      </c>
      <c r="C193" s="131">
        <v>24.0</v>
      </c>
      <c r="D193" s="14" t="s">
        <v>543</v>
      </c>
      <c r="E193" s="131">
        <v>142.0</v>
      </c>
      <c r="F193" s="14" t="s">
        <v>544</v>
      </c>
      <c r="G193" s="131">
        <v>13.0</v>
      </c>
      <c r="H193" s="131">
        <v>200.0</v>
      </c>
      <c r="I193" s="132" t="b">
        <v>1</v>
      </c>
      <c r="J193" s="14"/>
      <c r="K193" s="14"/>
      <c r="L193" s="14"/>
      <c r="M193" s="14"/>
      <c r="N193" s="14"/>
      <c r="O193" s="14"/>
      <c r="P193" s="14"/>
      <c r="Q193" s="14"/>
      <c r="R193" s="14"/>
      <c r="S193" s="14"/>
      <c r="T193" s="14"/>
      <c r="U193" s="14"/>
      <c r="V193" s="14"/>
      <c r="W193" s="14"/>
    </row>
    <row r="194">
      <c r="A194" s="130" t="s">
        <v>844</v>
      </c>
      <c r="B194" s="14" t="s">
        <v>490</v>
      </c>
      <c r="C194" s="131">
        <v>23.0</v>
      </c>
      <c r="D194" s="14" t="s">
        <v>491</v>
      </c>
      <c r="E194" s="131">
        <v>127.0</v>
      </c>
      <c r="F194" s="14" t="s">
        <v>492</v>
      </c>
      <c r="G194" s="131">
        <v>21.0</v>
      </c>
      <c r="H194" s="131">
        <v>200.0</v>
      </c>
      <c r="I194" s="132" t="b">
        <v>1</v>
      </c>
      <c r="J194" s="14"/>
      <c r="K194" s="14"/>
      <c r="L194" s="14"/>
      <c r="M194" s="14"/>
      <c r="N194" s="14"/>
      <c r="O194" s="14"/>
      <c r="P194" s="14"/>
      <c r="Q194" s="14"/>
      <c r="R194" s="14"/>
      <c r="S194" s="14"/>
      <c r="T194" s="14"/>
      <c r="U194" s="14"/>
      <c r="V194" s="14"/>
      <c r="W194" s="14"/>
    </row>
    <row r="195">
      <c r="A195" s="130" t="s">
        <v>845</v>
      </c>
      <c r="B195" s="14" t="s">
        <v>846</v>
      </c>
      <c r="C195" s="131">
        <v>18.0</v>
      </c>
      <c r="D195" s="14" t="s">
        <v>847</v>
      </c>
      <c r="E195" s="131">
        <v>133.0</v>
      </c>
      <c r="F195" s="14" t="s">
        <v>488</v>
      </c>
      <c r="G195" s="131">
        <v>8.0</v>
      </c>
      <c r="H195" s="131">
        <v>200.0</v>
      </c>
      <c r="I195" s="132" t="b">
        <v>1</v>
      </c>
      <c r="J195" s="14"/>
      <c r="K195" s="14"/>
      <c r="L195" s="14"/>
      <c r="M195" s="14"/>
      <c r="N195" s="14"/>
      <c r="O195" s="14"/>
      <c r="P195" s="14"/>
      <c r="Q195" s="14"/>
      <c r="R195" s="14"/>
      <c r="S195" s="14"/>
      <c r="T195" s="14"/>
      <c r="U195" s="14"/>
      <c r="V195" s="14"/>
      <c r="W195" s="14"/>
    </row>
    <row r="196">
      <c r="A196" s="130" t="s">
        <v>848</v>
      </c>
      <c r="B196" s="14" t="s">
        <v>608</v>
      </c>
      <c r="C196" s="131">
        <v>23.0</v>
      </c>
      <c r="D196" s="14" t="s">
        <v>609</v>
      </c>
      <c r="E196" s="131">
        <v>141.0</v>
      </c>
      <c r="F196" s="14" t="s">
        <v>610</v>
      </c>
      <c r="G196" s="131">
        <v>12.0</v>
      </c>
      <c r="H196" s="131">
        <v>200.0</v>
      </c>
      <c r="I196" s="132" t="b">
        <v>1</v>
      </c>
      <c r="J196" s="14"/>
      <c r="K196" s="14"/>
      <c r="L196" s="14"/>
      <c r="M196" s="14"/>
      <c r="N196" s="14"/>
      <c r="O196" s="14"/>
      <c r="P196" s="14"/>
      <c r="Q196" s="14"/>
      <c r="R196" s="14"/>
      <c r="S196" s="14"/>
      <c r="T196" s="14"/>
      <c r="U196" s="14"/>
      <c r="V196" s="14"/>
      <c r="W196" s="14"/>
    </row>
    <row r="197">
      <c r="A197" s="130" t="s">
        <v>849</v>
      </c>
      <c r="B197" s="14" t="s">
        <v>584</v>
      </c>
      <c r="C197" s="131">
        <v>21.0</v>
      </c>
      <c r="D197" s="14" t="s">
        <v>585</v>
      </c>
      <c r="E197" s="131">
        <v>139.0</v>
      </c>
      <c r="F197" s="14" t="s">
        <v>586</v>
      </c>
      <c r="G197" s="131">
        <v>10.0</v>
      </c>
      <c r="H197" s="131">
        <v>200.0</v>
      </c>
      <c r="I197" s="132" t="b">
        <v>1</v>
      </c>
      <c r="J197" s="14"/>
      <c r="K197" s="14"/>
      <c r="L197" s="14"/>
      <c r="M197" s="14"/>
      <c r="N197" s="14"/>
      <c r="O197" s="14"/>
      <c r="P197" s="14"/>
      <c r="Q197" s="14"/>
      <c r="R197" s="14"/>
      <c r="S197" s="14"/>
      <c r="T197" s="14"/>
      <c r="U197" s="14"/>
      <c r="V197" s="14"/>
      <c r="W197" s="14"/>
    </row>
    <row r="198">
      <c r="A198" s="130" t="s">
        <v>850</v>
      </c>
      <c r="B198" s="14" t="s">
        <v>588</v>
      </c>
      <c r="C198" s="131">
        <v>25.0</v>
      </c>
      <c r="D198" s="14" t="s">
        <v>589</v>
      </c>
      <c r="E198" s="131">
        <v>143.0</v>
      </c>
      <c r="F198" s="14" t="s">
        <v>590</v>
      </c>
      <c r="G198" s="131">
        <v>14.0</v>
      </c>
      <c r="H198" s="131">
        <v>200.0</v>
      </c>
      <c r="I198" s="132" t="b">
        <v>1</v>
      </c>
      <c r="J198" s="14"/>
      <c r="K198" s="14"/>
      <c r="L198" s="14"/>
      <c r="M198" s="14"/>
      <c r="N198" s="14"/>
      <c r="O198" s="14"/>
      <c r="P198" s="14"/>
      <c r="Q198" s="14"/>
      <c r="R198" s="14"/>
      <c r="S198" s="14"/>
      <c r="T198" s="14"/>
      <c r="U198" s="14"/>
      <c r="V198" s="14"/>
      <c r="W198" s="14"/>
    </row>
    <row r="199">
      <c r="A199" s="130" t="s">
        <v>851</v>
      </c>
      <c r="B199" s="14" t="s">
        <v>522</v>
      </c>
      <c r="C199" s="131">
        <v>24.0</v>
      </c>
      <c r="D199" s="14" t="s">
        <v>523</v>
      </c>
      <c r="E199" s="131">
        <v>146.0</v>
      </c>
      <c r="F199" s="14" t="s">
        <v>524</v>
      </c>
      <c r="G199" s="131">
        <v>13.0</v>
      </c>
      <c r="H199" s="131">
        <v>200.0</v>
      </c>
      <c r="I199" s="132" t="b">
        <v>1</v>
      </c>
      <c r="J199" s="14"/>
      <c r="K199" s="14"/>
      <c r="L199" s="14"/>
      <c r="M199" s="14"/>
      <c r="N199" s="14"/>
      <c r="O199" s="14"/>
      <c r="P199" s="14"/>
      <c r="Q199" s="14"/>
      <c r="R199" s="14"/>
      <c r="S199" s="14"/>
      <c r="T199" s="14"/>
      <c r="U199" s="14"/>
      <c r="V199" s="14"/>
      <c r="W199" s="14"/>
    </row>
    <row r="200">
      <c r="A200" s="130" t="s">
        <v>852</v>
      </c>
      <c r="B200" s="14" t="s">
        <v>560</v>
      </c>
      <c r="C200" s="131">
        <v>20.0</v>
      </c>
      <c r="D200" s="14" t="s">
        <v>561</v>
      </c>
      <c r="E200" s="131">
        <v>138.0</v>
      </c>
      <c r="F200" s="14" t="s">
        <v>562</v>
      </c>
      <c r="G200" s="131">
        <v>9.0</v>
      </c>
      <c r="H200" s="131">
        <v>200.0</v>
      </c>
      <c r="I200" s="132" t="b">
        <v>1</v>
      </c>
      <c r="J200" s="14"/>
      <c r="K200" s="14"/>
      <c r="L200" s="14"/>
      <c r="M200" s="14"/>
      <c r="N200" s="14"/>
      <c r="O200" s="14"/>
      <c r="P200" s="14"/>
      <c r="Q200" s="14"/>
      <c r="R200" s="14"/>
      <c r="S200" s="14"/>
      <c r="T200" s="14"/>
      <c r="U200" s="14"/>
      <c r="V200" s="14"/>
      <c r="W200" s="14"/>
    </row>
    <row r="201">
      <c r="A201" s="130" t="s">
        <v>853</v>
      </c>
      <c r="B201" s="14" t="s">
        <v>554</v>
      </c>
      <c r="C201" s="131">
        <v>29.0</v>
      </c>
      <c r="D201" s="14"/>
      <c r="E201" s="14"/>
      <c r="F201" s="14" t="s">
        <v>555</v>
      </c>
      <c r="G201" s="131">
        <v>18.0</v>
      </c>
      <c r="H201" s="131">
        <v>200.0</v>
      </c>
      <c r="I201" s="132" t="b">
        <v>1</v>
      </c>
      <c r="J201" s="14"/>
      <c r="K201" s="14"/>
      <c r="L201" s="14"/>
      <c r="M201" s="14"/>
      <c r="N201" s="14"/>
      <c r="O201" s="14"/>
      <c r="P201" s="14"/>
      <c r="Q201" s="14"/>
      <c r="R201" s="14"/>
      <c r="S201" s="14"/>
      <c r="T201" s="14"/>
      <c r="U201" s="14"/>
      <c r="V201" s="14"/>
      <c r="W201" s="14"/>
    </row>
    <row r="202">
      <c r="A202" s="130" t="s">
        <v>854</v>
      </c>
      <c r="B202" s="14" t="s">
        <v>596</v>
      </c>
      <c r="C202" s="131">
        <v>24.0</v>
      </c>
      <c r="D202" s="14" t="s">
        <v>597</v>
      </c>
      <c r="E202" s="131">
        <v>142.0</v>
      </c>
      <c r="F202" s="14" t="s">
        <v>598</v>
      </c>
      <c r="G202" s="131">
        <v>13.0</v>
      </c>
      <c r="H202" s="131">
        <v>200.0</v>
      </c>
      <c r="I202" s="132" t="b">
        <v>1</v>
      </c>
      <c r="J202" s="14"/>
      <c r="K202" s="14"/>
      <c r="L202" s="14"/>
      <c r="M202" s="14"/>
      <c r="N202" s="14"/>
      <c r="O202" s="14"/>
      <c r="P202" s="14"/>
      <c r="Q202" s="14"/>
      <c r="R202" s="14"/>
      <c r="S202" s="14"/>
      <c r="T202" s="14"/>
      <c r="U202" s="14"/>
      <c r="V202" s="14"/>
      <c r="W202" s="14"/>
    </row>
    <row r="203">
      <c r="A203" s="130" t="s">
        <v>855</v>
      </c>
      <c r="B203" s="14" t="s">
        <v>592</v>
      </c>
      <c r="C203" s="131">
        <v>22.0</v>
      </c>
      <c r="D203" s="14" t="s">
        <v>593</v>
      </c>
      <c r="E203" s="131">
        <v>30.0</v>
      </c>
      <c r="F203" s="14" t="s">
        <v>856</v>
      </c>
      <c r="G203" s="131">
        <v>10.0</v>
      </c>
      <c r="H203" s="131">
        <v>200.0</v>
      </c>
      <c r="I203" s="132" t="b">
        <v>1</v>
      </c>
      <c r="J203" s="14"/>
      <c r="K203" s="14"/>
      <c r="L203" s="14"/>
      <c r="M203" s="14"/>
      <c r="N203" s="14"/>
      <c r="O203" s="14"/>
      <c r="P203" s="14"/>
      <c r="Q203" s="14"/>
      <c r="R203" s="14"/>
      <c r="S203" s="14"/>
      <c r="T203" s="14"/>
      <c r="U203" s="14"/>
      <c r="V203" s="14"/>
      <c r="W203" s="14"/>
    </row>
    <row r="204">
      <c r="A204" s="130" t="s">
        <v>857</v>
      </c>
      <c r="B204" s="14" t="s">
        <v>554</v>
      </c>
      <c r="C204" s="131">
        <v>29.0</v>
      </c>
      <c r="D204" s="14"/>
      <c r="E204" s="14"/>
      <c r="F204" s="14" t="s">
        <v>555</v>
      </c>
      <c r="G204" s="131">
        <v>18.0</v>
      </c>
      <c r="H204" s="131">
        <v>200.0</v>
      </c>
      <c r="I204" s="132" t="b">
        <v>1</v>
      </c>
      <c r="J204" s="14"/>
      <c r="K204" s="14"/>
      <c r="L204" s="14"/>
      <c r="M204" s="14"/>
      <c r="N204" s="14"/>
      <c r="O204" s="14"/>
      <c r="P204" s="14"/>
      <c r="Q204" s="14"/>
      <c r="R204" s="14"/>
      <c r="S204" s="14"/>
      <c r="T204" s="14"/>
      <c r="U204" s="14"/>
      <c r="V204" s="14"/>
      <c r="W204" s="14"/>
    </row>
    <row r="205">
      <c r="A205" s="130" t="s">
        <v>858</v>
      </c>
      <c r="B205" s="14" t="s">
        <v>518</v>
      </c>
      <c r="C205" s="131">
        <v>21.0</v>
      </c>
      <c r="D205" s="14" t="s">
        <v>519</v>
      </c>
      <c r="E205" s="131">
        <v>139.0</v>
      </c>
      <c r="F205" s="14" t="s">
        <v>520</v>
      </c>
      <c r="G205" s="131">
        <v>10.0</v>
      </c>
      <c r="H205" s="131">
        <v>200.0</v>
      </c>
      <c r="I205" s="132" t="b">
        <v>1</v>
      </c>
      <c r="J205" s="14"/>
      <c r="K205" s="14"/>
      <c r="L205" s="14"/>
      <c r="M205" s="14"/>
      <c r="N205" s="14"/>
      <c r="O205" s="14"/>
      <c r="P205" s="14"/>
      <c r="Q205" s="14"/>
      <c r="R205" s="14"/>
      <c r="S205" s="14"/>
      <c r="T205" s="14"/>
      <c r="U205" s="14"/>
      <c r="V205" s="14"/>
      <c r="W205" s="14"/>
    </row>
    <row r="206">
      <c r="A206" s="130" t="s">
        <v>859</v>
      </c>
      <c r="B206" s="14" t="s">
        <v>490</v>
      </c>
      <c r="C206" s="131">
        <v>23.0</v>
      </c>
      <c r="D206" s="14" t="s">
        <v>491</v>
      </c>
      <c r="E206" s="131">
        <v>127.0</v>
      </c>
      <c r="F206" s="14" t="s">
        <v>860</v>
      </c>
      <c r="G206" s="131">
        <v>22.0</v>
      </c>
      <c r="H206" s="131">
        <v>200.0</v>
      </c>
      <c r="I206" s="132" t="b">
        <v>1</v>
      </c>
      <c r="J206" s="14"/>
      <c r="K206" s="14"/>
      <c r="L206" s="14"/>
      <c r="M206" s="14"/>
      <c r="N206" s="14"/>
      <c r="O206" s="14"/>
      <c r="P206" s="14"/>
      <c r="Q206" s="14"/>
      <c r="R206" s="14"/>
      <c r="S206" s="14"/>
      <c r="T206" s="14"/>
      <c r="U206" s="14"/>
      <c r="V206" s="14"/>
      <c r="W206" s="14"/>
    </row>
    <row r="207">
      <c r="A207" s="130" t="s">
        <v>861</v>
      </c>
      <c r="B207" s="14" t="s">
        <v>534</v>
      </c>
      <c r="C207" s="131">
        <v>21.0</v>
      </c>
      <c r="D207" s="14" t="s">
        <v>535</v>
      </c>
      <c r="E207" s="131">
        <v>139.0</v>
      </c>
      <c r="F207" s="14" t="s">
        <v>536</v>
      </c>
      <c r="G207" s="131">
        <v>10.0</v>
      </c>
      <c r="H207" s="131">
        <v>200.0</v>
      </c>
      <c r="I207" s="132" t="b">
        <v>1</v>
      </c>
      <c r="J207" s="14"/>
      <c r="K207" s="14"/>
      <c r="L207" s="14"/>
      <c r="M207" s="14"/>
      <c r="N207" s="14"/>
      <c r="O207" s="14"/>
      <c r="P207" s="14"/>
      <c r="Q207" s="14"/>
      <c r="R207" s="14"/>
      <c r="S207" s="14"/>
      <c r="T207" s="14"/>
      <c r="U207" s="14"/>
      <c r="V207" s="14"/>
      <c r="W207" s="14"/>
    </row>
    <row r="208">
      <c r="A208" s="130" t="s">
        <v>862</v>
      </c>
      <c r="B208" s="14" t="s">
        <v>863</v>
      </c>
      <c r="C208" s="131">
        <v>30.0</v>
      </c>
      <c r="D208" s="14" t="s">
        <v>864</v>
      </c>
      <c r="E208" s="131">
        <v>136.0</v>
      </c>
      <c r="F208" s="14" t="s">
        <v>865</v>
      </c>
      <c r="G208" s="131">
        <v>20.0</v>
      </c>
      <c r="H208" s="131">
        <v>200.0</v>
      </c>
      <c r="I208" s="132" t="b">
        <v>1</v>
      </c>
      <c r="J208" s="14"/>
      <c r="K208" s="14"/>
      <c r="L208" s="14"/>
      <c r="M208" s="14"/>
      <c r="N208" s="14"/>
      <c r="O208" s="14"/>
      <c r="P208" s="14"/>
      <c r="Q208" s="14"/>
      <c r="R208" s="14"/>
      <c r="S208" s="14"/>
      <c r="T208" s="14"/>
      <c r="U208" s="14"/>
      <c r="V208" s="14"/>
      <c r="W208" s="14"/>
    </row>
    <row r="209">
      <c r="A209" s="130" t="s">
        <v>866</v>
      </c>
      <c r="B209" s="14" t="s">
        <v>518</v>
      </c>
      <c r="C209" s="131">
        <v>21.0</v>
      </c>
      <c r="D209" s="14" t="s">
        <v>519</v>
      </c>
      <c r="E209" s="131">
        <v>139.0</v>
      </c>
      <c r="F209" s="14" t="s">
        <v>520</v>
      </c>
      <c r="G209" s="131">
        <v>10.0</v>
      </c>
      <c r="H209" s="131">
        <v>200.0</v>
      </c>
      <c r="I209" s="132" t="b">
        <v>1</v>
      </c>
      <c r="J209" s="14"/>
      <c r="K209" s="14"/>
      <c r="L209" s="14"/>
      <c r="M209" s="14"/>
      <c r="N209" s="14"/>
      <c r="O209" s="14"/>
      <c r="P209" s="14"/>
      <c r="Q209" s="14"/>
      <c r="R209" s="14"/>
      <c r="S209" s="14"/>
      <c r="T209" s="14"/>
      <c r="U209" s="14"/>
      <c r="V209" s="14"/>
      <c r="W209" s="14"/>
    </row>
    <row r="210">
      <c r="A210" s="130" t="s">
        <v>867</v>
      </c>
      <c r="B210" s="14" t="s">
        <v>486</v>
      </c>
      <c r="C210" s="131">
        <v>19.0</v>
      </c>
      <c r="D210" s="14" t="s">
        <v>487</v>
      </c>
      <c r="E210" s="131">
        <v>125.0</v>
      </c>
      <c r="F210" s="14" t="s">
        <v>488</v>
      </c>
      <c r="G210" s="131">
        <v>8.0</v>
      </c>
      <c r="H210" s="131">
        <v>200.0</v>
      </c>
      <c r="I210" s="132" t="b">
        <v>1</v>
      </c>
      <c r="J210" s="14"/>
      <c r="K210" s="14"/>
      <c r="L210" s="14"/>
      <c r="M210" s="14"/>
      <c r="N210" s="14"/>
      <c r="O210" s="14"/>
      <c r="P210" s="14"/>
      <c r="Q210" s="14"/>
      <c r="R210" s="14"/>
      <c r="S210" s="14"/>
      <c r="T210" s="14"/>
      <c r="U210" s="14"/>
      <c r="V210" s="14"/>
      <c r="W210" s="14"/>
    </row>
    <row r="211">
      <c r="A211" s="130" t="s">
        <v>868</v>
      </c>
      <c r="B211" s="14" t="s">
        <v>502</v>
      </c>
      <c r="C211" s="131">
        <v>21.0</v>
      </c>
      <c r="D211" s="14" t="s">
        <v>503</v>
      </c>
      <c r="E211" s="131">
        <v>140.0</v>
      </c>
      <c r="F211" s="14" t="s">
        <v>504</v>
      </c>
      <c r="G211" s="131">
        <v>10.0</v>
      </c>
      <c r="H211" s="131">
        <v>200.0</v>
      </c>
      <c r="I211" s="132" t="b">
        <v>1</v>
      </c>
      <c r="J211" s="14"/>
      <c r="K211" s="14"/>
      <c r="L211" s="14"/>
      <c r="M211" s="14"/>
      <c r="N211" s="14"/>
      <c r="O211" s="14"/>
      <c r="P211" s="14"/>
      <c r="Q211" s="14"/>
      <c r="R211" s="14"/>
      <c r="S211" s="14"/>
      <c r="T211" s="14"/>
      <c r="U211" s="14"/>
      <c r="V211" s="14"/>
      <c r="W211" s="14"/>
    </row>
    <row r="212">
      <c r="A212" s="130" t="s">
        <v>869</v>
      </c>
      <c r="B212" s="14" t="s">
        <v>514</v>
      </c>
      <c r="C212" s="131">
        <v>21.0</v>
      </c>
      <c r="D212" s="14" t="s">
        <v>515</v>
      </c>
      <c r="E212" s="131">
        <v>139.0</v>
      </c>
      <c r="F212" s="14" t="s">
        <v>516</v>
      </c>
      <c r="G212" s="131">
        <v>10.0</v>
      </c>
      <c r="H212" s="131">
        <v>200.0</v>
      </c>
      <c r="I212" s="132" t="b">
        <v>1</v>
      </c>
      <c r="J212" s="14"/>
      <c r="K212" s="14"/>
      <c r="L212" s="14"/>
      <c r="M212" s="14"/>
      <c r="N212" s="14"/>
      <c r="O212" s="14"/>
      <c r="P212" s="14"/>
      <c r="Q212" s="14"/>
      <c r="R212" s="14"/>
      <c r="S212" s="14"/>
      <c r="T212" s="14"/>
      <c r="U212" s="14"/>
      <c r="V212" s="14"/>
      <c r="W212" s="14"/>
    </row>
    <row r="213">
      <c r="A213" s="130" t="s">
        <v>870</v>
      </c>
      <c r="B213" s="14" t="s">
        <v>538</v>
      </c>
      <c r="C213" s="131">
        <v>21.0</v>
      </c>
      <c r="D213" s="14" t="s">
        <v>539</v>
      </c>
      <c r="E213" s="131">
        <v>139.0</v>
      </c>
      <c r="F213" s="14" t="s">
        <v>540</v>
      </c>
      <c r="G213" s="131">
        <v>10.0</v>
      </c>
      <c r="H213" s="131">
        <v>200.0</v>
      </c>
      <c r="I213" s="132" t="b">
        <v>1</v>
      </c>
      <c r="J213" s="14"/>
      <c r="K213" s="14"/>
      <c r="L213" s="14"/>
      <c r="M213" s="14"/>
      <c r="N213" s="14"/>
      <c r="O213" s="14"/>
      <c r="P213" s="14"/>
      <c r="Q213" s="14"/>
      <c r="R213" s="14"/>
      <c r="S213" s="14"/>
      <c r="T213" s="14"/>
      <c r="U213" s="14"/>
      <c r="V213" s="14"/>
      <c r="W213" s="14"/>
    </row>
    <row r="214">
      <c r="A214" s="130" t="s">
        <v>871</v>
      </c>
      <c r="B214" s="14" t="s">
        <v>600</v>
      </c>
      <c r="C214" s="131">
        <v>21.0</v>
      </c>
      <c r="D214" s="14" t="s">
        <v>601</v>
      </c>
      <c r="E214" s="131">
        <v>139.0</v>
      </c>
      <c r="F214" s="14" t="s">
        <v>602</v>
      </c>
      <c r="G214" s="131">
        <v>10.0</v>
      </c>
      <c r="H214" s="131">
        <v>200.0</v>
      </c>
      <c r="I214" s="132" t="b">
        <v>1</v>
      </c>
      <c r="J214" s="14"/>
      <c r="K214" s="14"/>
      <c r="L214" s="14"/>
      <c r="M214" s="14"/>
      <c r="N214" s="14"/>
      <c r="O214" s="14"/>
      <c r="P214" s="14"/>
      <c r="Q214" s="14"/>
      <c r="R214" s="14"/>
      <c r="S214" s="14"/>
      <c r="T214" s="14"/>
      <c r="U214" s="14"/>
      <c r="V214" s="14"/>
      <c r="W214" s="14"/>
    </row>
    <row r="215">
      <c r="A215" s="130" t="s">
        <v>872</v>
      </c>
      <c r="B215" s="14" t="s">
        <v>490</v>
      </c>
      <c r="C215" s="131">
        <v>23.0</v>
      </c>
      <c r="D215" s="14" t="s">
        <v>491</v>
      </c>
      <c r="E215" s="131">
        <v>127.0</v>
      </c>
      <c r="F215" s="14" t="s">
        <v>492</v>
      </c>
      <c r="G215" s="131">
        <v>21.0</v>
      </c>
      <c r="H215" s="131">
        <v>200.0</v>
      </c>
      <c r="I215" s="132" t="b">
        <v>1</v>
      </c>
      <c r="J215" s="14"/>
      <c r="K215" s="14"/>
      <c r="L215" s="14"/>
      <c r="M215" s="14"/>
      <c r="N215" s="14"/>
      <c r="O215" s="14"/>
      <c r="P215" s="14"/>
      <c r="Q215" s="14"/>
      <c r="R215" s="14"/>
      <c r="S215" s="14"/>
      <c r="T215" s="14"/>
      <c r="U215" s="14"/>
      <c r="V215" s="14"/>
      <c r="W215" s="14"/>
    </row>
    <row r="216">
      <c r="A216" s="130" t="s">
        <v>873</v>
      </c>
      <c r="B216" s="14" t="s">
        <v>542</v>
      </c>
      <c r="C216" s="131">
        <v>24.0</v>
      </c>
      <c r="D216" s="14" t="s">
        <v>543</v>
      </c>
      <c r="E216" s="131">
        <v>142.0</v>
      </c>
      <c r="F216" s="14" t="s">
        <v>544</v>
      </c>
      <c r="G216" s="131">
        <v>13.0</v>
      </c>
      <c r="H216" s="131">
        <v>200.0</v>
      </c>
      <c r="I216" s="132" t="b">
        <v>1</v>
      </c>
      <c r="J216" s="14"/>
      <c r="K216" s="14"/>
      <c r="L216" s="14"/>
      <c r="M216" s="14"/>
      <c r="N216" s="14"/>
      <c r="O216" s="14"/>
      <c r="P216" s="14"/>
      <c r="Q216" s="14"/>
      <c r="R216" s="14"/>
      <c r="S216" s="14"/>
      <c r="T216" s="14"/>
      <c r="U216" s="14"/>
      <c r="V216" s="14"/>
      <c r="W216" s="14"/>
    </row>
    <row r="217">
      <c r="A217" s="130" t="s">
        <v>874</v>
      </c>
      <c r="B217" s="14" t="s">
        <v>712</v>
      </c>
      <c r="C217" s="131">
        <v>20.0</v>
      </c>
      <c r="D217" s="14" t="s">
        <v>713</v>
      </c>
      <c r="E217" s="131">
        <v>137.0</v>
      </c>
      <c r="F217" s="14" t="s">
        <v>508</v>
      </c>
      <c r="G217" s="131">
        <v>9.0</v>
      </c>
      <c r="H217" s="131">
        <v>200.0</v>
      </c>
      <c r="I217" s="132" t="b">
        <v>1</v>
      </c>
      <c r="J217" s="14"/>
      <c r="K217" s="14"/>
      <c r="L217" s="14"/>
      <c r="M217" s="14"/>
      <c r="N217" s="14"/>
      <c r="O217" s="14"/>
      <c r="P217" s="14"/>
      <c r="Q217" s="14"/>
      <c r="R217" s="14"/>
      <c r="S217" s="14"/>
      <c r="T217" s="14"/>
      <c r="U217" s="14"/>
      <c r="V217" s="14"/>
      <c r="W217" s="14"/>
    </row>
    <row r="218">
      <c r="A218" s="130" t="s">
        <v>875</v>
      </c>
      <c r="B218" s="14" t="s">
        <v>612</v>
      </c>
      <c r="C218" s="131">
        <v>27.0</v>
      </c>
      <c r="D218" s="14" t="s">
        <v>613</v>
      </c>
      <c r="E218" s="131">
        <v>145.0</v>
      </c>
      <c r="F218" s="14" t="s">
        <v>614</v>
      </c>
      <c r="G218" s="131">
        <v>16.0</v>
      </c>
      <c r="H218" s="131">
        <v>200.0</v>
      </c>
      <c r="I218" s="132" t="b">
        <v>1</v>
      </c>
      <c r="J218" s="14"/>
      <c r="K218" s="14"/>
      <c r="L218" s="14"/>
      <c r="M218" s="14"/>
      <c r="N218" s="14"/>
      <c r="O218" s="14"/>
      <c r="P218" s="14"/>
      <c r="Q218" s="14"/>
      <c r="R218" s="14"/>
      <c r="S218" s="14"/>
      <c r="T218" s="14"/>
      <c r="U218" s="14"/>
      <c r="V218" s="14"/>
      <c r="W218" s="14"/>
    </row>
    <row r="219">
      <c r="A219" s="130" t="s">
        <v>876</v>
      </c>
      <c r="B219" s="14" t="s">
        <v>572</v>
      </c>
      <c r="C219" s="131">
        <v>24.0</v>
      </c>
      <c r="D219" s="14" t="s">
        <v>573</v>
      </c>
      <c r="E219" s="131">
        <v>150.0</v>
      </c>
      <c r="F219" s="14" t="s">
        <v>574</v>
      </c>
      <c r="G219" s="131">
        <v>13.0</v>
      </c>
      <c r="H219" s="131">
        <v>200.0</v>
      </c>
      <c r="I219" s="132" t="b">
        <v>1</v>
      </c>
      <c r="J219" s="14"/>
      <c r="K219" s="14"/>
      <c r="L219" s="14"/>
      <c r="M219" s="14"/>
      <c r="N219" s="14"/>
      <c r="O219" s="14"/>
      <c r="P219" s="14"/>
      <c r="Q219" s="14"/>
      <c r="R219" s="14"/>
      <c r="S219" s="14"/>
      <c r="T219" s="14"/>
      <c r="U219" s="14"/>
      <c r="V219" s="14"/>
      <c r="W219" s="14"/>
    </row>
    <row r="220">
      <c r="A220" s="130" t="s">
        <v>877</v>
      </c>
      <c r="B220" s="14" t="s">
        <v>486</v>
      </c>
      <c r="C220" s="131">
        <v>19.0</v>
      </c>
      <c r="D220" s="14" t="s">
        <v>487</v>
      </c>
      <c r="E220" s="131">
        <v>125.0</v>
      </c>
      <c r="F220" s="14" t="s">
        <v>488</v>
      </c>
      <c r="G220" s="131">
        <v>8.0</v>
      </c>
      <c r="H220" s="131">
        <v>200.0</v>
      </c>
      <c r="I220" s="132" t="b">
        <v>1</v>
      </c>
      <c r="J220" s="14"/>
      <c r="K220" s="14"/>
      <c r="L220" s="14"/>
      <c r="M220" s="14"/>
      <c r="N220" s="14"/>
      <c r="O220" s="14"/>
      <c r="P220" s="14"/>
      <c r="Q220" s="14"/>
      <c r="R220" s="14"/>
      <c r="S220" s="14"/>
      <c r="T220" s="14"/>
      <c r="U220" s="14"/>
      <c r="V220" s="14"/>
      <c r="W220" s="14"/>
    </row>
    <row r="221">
      <c r="A221" s="130" t="s">
        <v>878</v>
      </c>
      <c r="B221" s="14" t="s">
        <v>612</v>
      </c>
      <c r="C221" s="131">
        <v>27.0</v>
      </c>
      <c r="D221" s="14" t="s">
        <v>613</v>
      </c>
      <c r="E221" s="131">
        <v>145.0</v>
      </c>
      <c r="F221" s="14" t="s">
        <v>614</v>
      </c>
      <c r="G221" s="131">
        <v>16.0</v>
      </c>
      <c r="H221" s="131">
        <v>200.0</v>
      </c>
      <c r="I221" s="132" t="b">
        <v>1</v>
      </c>
      <c r="J221" s="14"/>
      <c r="K221" s="14"/>
      <c r="L221" s="14"/>
      <c r="M221" s="14"/>
      <c r="N221" s="14"/>
      <c r="O221" s="14"/>
      <c r="P221" s="14"/>
      <c r="Q221" s="14"/>
      <c r="R221" s="14"/>
      <c r="S221" s="14"/>
      <c r="T221" s="14"/>
      <c r="U221" s="14"/>
      <c r="V221" s="14"/>
      <c r="W221" s="14"/>
    </row>
    <row r="222">
      <c r="A222" s="130" t="s">
        <v>879</v>
      </c>
      <c r="B222" s="14" t="s">
        <v>557</v>
      </c>
      <c r="C222" s="131">
        <v>27.0</v>
      </c>
      <c r="D222" s="14"/>
      <c r="E222" s="14"/>
      <c r="F222" s="14" t="s">
        <v>558</v>
      </c>
      <c r="G222" s="131">
        <v>16.0</v>
      </c>
      <c r="H222" s="131">
        <v>200.0</v>
      </c>
      <c r="I222" s="132" t="b">
        <v>1</v>
      </c>
      <c r="J222" s="14"/>
      <c r="K222" s="14"/>
      <c r="L222" s="14"/>
      <c r="M222" s="14"/>
      <c r="N222" s="14"/>
      <c r="O222" s="14"/>
      <c r="P222" s="14"/>
      <c r="Q222" s="14"/>
      <c r="R222" s="14"/>
      <c r="S222" s="14"/>
      <c r="T222" s="14"/>
      <c r="U222" s="14"/>
      <c r="V222" s="14"/>
      <c r="W222" s="14"/>
    </row>
    <row r="223">
      <c r="A223" s="130" t="s">
        <v>880</v>
      </c>
      <c r="B223" s="14" t="s">
        <v>490</v>
      </c>
      <c r="C223" s="131">
        <v>23.0</v>
      </c>
      <c r="D223" s="14" t="s">
        <v>491</v>
      </c>
      <c r="E223" s="131">
        <v>127.0</v>
      </c>
      <c r="F223" s="14" t="s">
        <v>492</v>
      </c>
      <c r="G223" s="131">
        <v>21.0</v>
      </c>
      <c r="H223" s="131">
        <v>200.0</v>
      </c>
      <c r="I223" s="132" t="b">
        <v>1</v>
      </c>
      <c r="J223" s="14"/>
      <c r="K223" s="14"/>
      <c r="L223" s="14"/>
      <c r="M223" s="14"/>
      <c r="N223" s="14"/>
      <c r="O223" s="14"/>
      <c r="P223" s="14"/>
      <c r="Q223" s="14"/>
      <c r="R223" s="14"/>
      <c r="S223" s="14"/>
      <c r="T223" s="14"/>
      <c r="U223" s="14"/>
      <c r="V223" s="14"/>
      <c r="W223" s="14"/>
    </row>
    <row r="224">
      <c r="A224" s="130" t="s">
        <v>881</v>
      </c>
      <c r="B224" s="14" t="s">
        <v>776</v>
      </c>
      <c r="C224" s="131">
        <v>19.0</v>
      </c>
      <c r="D224" s="14" t="s">
        <v>777</v>
      </c>
      <c r="E224" s="131">
        <v>135.0</v>
      </c>
      <c r="F224" s="14" t="s">
        <v>778</v>
      </c>
      <c r="G224" s="131">
        <v>16.0</v>
      </c>
      <c r="H224" s="131">
        <v>200.0</v>
      </c>
      <c r="I224" s="132" t="b">
        <v>1</v>
      </c>
      <c r="J224" s="14"/>
      <c r="K224" s="14"/>
      <c r="L224" s="14"/>
      <c r="M224" s="14"/>
      <c r="N224" s="14"/>
      <c r="O224" s="14"/>
      <c r="P224" s="14"/>
      <c r="Q224" s="14"/>
      <c r="R224" s="14"/>
      <c r="S224" s="14"/>
      <c r="T224" s="14"/>
      <c r="U224" s="14"/>
      <c r="V224" s="14"/>
      <c r="W224" s="14"/>
    </row>
    <row r="225">
      <c r="A225" s="130" t="s">
        <v>882</v>
      </c>
      <c r="B225" s="14" t="s">
        <v>883</v>
      </c>
      <c r="C225" s="131">
        <v>44.0</v>
      </c>
      <c r="D225" s="14" t="s">
        <v>884</v>
      </c>
      <c r="E225" s="131">
        <v>131.0</v>
      </c>
      <c r="F225" s="14" t="s">
        <v>885</v>
      </c>
      <c r="G225" s="131">
        <v>17.0</v>
      </c>
      <c r="H225" s="131">
        <v>200.0</v>
      </c>
      <c r="I225" s="132" t="b">
        <v>1</v>
      </c>
      <c r="J225" s="14"/>
      <c r="K225" s="14"/>
      <c r="L225" s="14"/>
      <c r="M225" s="14"/>
      <c r="N225" s="14"/>
      <c r="O225" s="14"/>
      <c r="P225" s="14"/>
      <c r="Q225" s="14"/>
      <c r="R225" s="14"/>
      <c r="S225" s="14"/>
      <c r="T225" s="14"/>
      <c r="U225" s="14"/>
      <c r="V225" s="14"/>
      <c r="W225" s="14"/>
    </row>
    <row r="226">
      <c r="A226" s="130" t="s">
        <v>886</v>
      </c>
      <c r="B226" s="14" t="s">
        <v>550</v>
      </c>
      <c r="C226" s="131">
        <v>25.0</v>
      </c>
      <c r="D226" s="14" t="s">
        <v>551</v>
      </c>
      <c r="E226" s="131">
        <v>123.0</v>
      </c>
      <c r="F226" s="14" t="s">
        <v>552</v>
      </c>
      <c r="G226" s="131">
        <v>14.0</v>
      </c>
      <c r="H226" s="131">
        <v>200.0</v>
      </c>
      <c r="I226" s="132" t="b">
        <v>1</v>
      </c>
      <c r="J226" s="14"/>
      <c r="K226" s="14"/>
      <c r="L226" s="14"/>
      <c r="M226" s="14"/>
      <c r="N226" s="14"/>
      <c r="O226" s="14"/>
      <c r="P226" s="14"/>
      <c r="Q226" s="14"/>
      <c r="R226" s="14"/>
      <c r="S226" s="14"/>
      <c r="T226" s="14"/>
      <c r="U226" s="14"/>
      <c r="V226" s="14"/>
      <c r="W226" s="14"/>
    </row>
    <row r="227">
      <c r="A227" s="130" t="s">
        <v>887</v>
      </c>
      <c r="B227" s="14" t="s">
        <v>510</v>
      </c>
      <c r="C227" s="131">
        <v>25.0</v>
      </c>
      <c r="D227" s="14" t="s">
        <v>511</v>
      </c>
      <c r="E227" s="131">
        <v>135.0</v>
      </c>
      <c r="F227" s="14" t="s">
        <v>512</v>
      </c>
      <c r="G227" s="131">
        <v>14.0</v>
      </c>
      <c r="H227" s="131">
        <v>200.0</v>
      </c>
      <c r="I227" s="132" t="b">
        <v>1</v>
      </c>
      <c r="J227" s="14"/>
      <c r="K227" s="14"/>
      <c r="L227" s="14"/>
      <c r="M227" s="14"/>
      <c r="N227" s="14"/>
      <c r="O227" s="14"/>
      <c r="P227" s="14"/>
      <c r="Q227" s="14"/>
      <c r="R227" s="14"/>
      <c r="S227" s="14"/>
      <c r="T227" s="14"/>
      <c r="U227" s="14"/>
      <c r="V227" s="14"/>
      <c r="W227" s="14"/>
    </row>
    <row r="228">
      <c r="A228" s="130" t="s">
        <v>888</v>
      </c>
      <c r="B228" s="14" t="s">
        <v>514</v>
      </c>
      <c r="C228" s="131">
        <v>21.0</v>
      </c>
      <c r="D228" s="14" t="s">
        <v>515</v>
      </c>
      <c r="E228" s="131">
        <v>139.0</v>
      </c>
      <c r="F228" s="14" t="s">
        <v>516</v>
      </c>
      <c r="G228" s="131">
        <v>10.0</v>
      </c>
      <c r="H228" s="131">
        <v>200.0</v>
      </c>
      <c r="I228" s="132" t="b">
        <v>1</v>
      </c>
      <c r="J228" s="14"/>
      <c r="K228" s="14"/>
      <c r="L228" s="14"/>
      <c r="M228" s="14"/>
      <c r="N228" s="14"/>
      <c r="O228" s="14"/>
      <c r="P228" s="14"/>
      <c r="Q228" s="14"/>
      <c r="R228" s="14"/>
      <c r="S228" s="14"/>
      <c r="T228" s="14"/>
      <c r="U228" s="14"/>
      <c r="V228" s="14"/>
      <c r="W228" s="14"/>
    </row>
    <row r="229">
      <c r="A229" s="130" t="s">
        <v>889</v>
      </c>
      <c r="B229" s="14" t="s">
        <v>494</v>
      </c>
      <c r="C229" s="131">
        <v>27.0</v>
      </c>
      <c r="D229" s="14" t="s">
        <v>495</v>
      </c>
      <c r="E229" s="131">
        <v>143.0</v>
      </c>
      <c r="F229" s="14" t="s">
        <v>496</v>
      </c>
      <c r="G229" s="131">
        <v>15.0</v>
      </c>
      <c r="H229" s="131">
        <v>200.0</v>
      </c>
      <c r="I229" s="132" t="b">
        <v>1</v>
      </c>
      <c r="J229" s="14"/>
      <c r="K229" s="14"/>
      <c r="L229" s="14"/>
      <c r="M229" s="14"/>
      <c r="N229" s="14"/>
      <c r="O229" s="14"/>
      <c r="P229" s="14"/>
      <c r="Q229" s="14"/>
      <c r="R229" s="14"/>
      <c r="S229" s="14"/>
      <c r="T229" s="14"/>
      <c r="U229" s="14"/>
      <c r="V229" s="14"/>
      <c r="W229" s="14"/>
    </row>
    <row r="230">
      <c r="A230" s="130" t="s">
        <v>890</v>
      </c>
      <c r="B230" s="14" t="s">
        <v>639</v>
      </c>
      <c r="C230" s="131">
        <v>64.0</v>
      </c>
      <c r="D230" s="14" t="s">
        <v>640</v>
      </c>
      <c r="E230" s="131">
        <v>134.0</v>
      </c>
      <c r="F230" s="14" t="s">
        <v>641</v>
      </c>
      <c r="G230" s="131">
        <v>20.0</v>
      </c>
      <c r="H230" s="131">
        <v>200.0</v>
      </c>
      <c r="I230" s="132" t="b">
        <v>1</v>
      </c>
      <c r="J230" s="14"/>
      <c r="K230" s="14"/>
      <c r="L230" s="14"/>
      <c r="M230" s="14"/>
      <c r="N230" s="14"/>
      <c r="O230" s="14"/>
      <c r="P230" s="14"/>
      <c r="Q230" s="14"/>
      <c r="R230" s="14"/>
      <c r="S230" s="14"/>
      <c r="T230" s="14"/>
      <c r="U230" s="14"/>
      <c r="V230" s="14"/>
      <c r="W230" s="14"/>
    </row>
    <row r="231">
      <c r="A231" s="130" t="s">
        <v>891</v>
      </c>
      <c r="B231" s="14" t="s">
        <v>892</v>
      </c>
      <c r="C231" s="131">
        <v>16.0</v>
      </c>
      <c r="D231" s="14" t="s">
        <v>893</v>
      </c>
      <c r="E231" s="131">
        <v>134.0</v>
      </c>
      <c r="F231" s="14" t="s">
        <v>894</v>
      </c>
      <c r="G231" s="131">
        <v>16.0</v>
      </c>
      <c r="H231" s="131">
        <v>200.0</v>
      </c>
      <c r="I231" s="132" t="b">
        <v>1</v>
      </c>
      <c r="J231" s="14"/>
      <c r="K231" s="14"/>
      <c r="L231" s="14"/>
      <c r="M231" s="14"/>
      <c r="N231" s="14"/>
      <c r="O231" s="14"/>
      <c r="P231" s="14"/>
      <c r="Q231" s="14"/>
      <c r="R231" s="14"/>
      <c r="S231" s="14"/>
      <c r="T231" s="14"/>
      <c r="U231" s="14"/>
      <c r="V231" s="14"/>
      <c r="W231" s="14"/>
    </row>
    <row r="232">
      <c r="A232" s="130" t="s">
        <v>895</v>
      </c>
      <c r="B232" s="14" t="s">
        <v>896</v>
      </c>
      <c r="C232" s="131">
        <v>23.0</v>
      </c>
      <c r="D232" s="14" t="s">
        <v>897</v>
      </c>
      <c r="E232" s="131">
        <v>137.0</v>
      </c>
      <c r="F232" s="14" t="s">
        <v>898</v>
      </c>
      <c r="G232" s="131">
        <v>12.0</v>
      </c>
      <c r="H232" s="131">
        <v>200.0</v>
      </c>
      <c r="I232" s="132" t="b">
        <v>1</v>
      </c>
      <c r="J232" s="14"/>
      <c r="K232" s="14"/>
      <c r="L232" s="14"/>
      <c r="M232" s="14"/>
      <c r="N232" s="14"/>
      <c r="O232" s="14"/>
      <c r="P232" s="14"/>
      <c r="Q232" s="14"/>
      <c r="R232" s="14"/>
      <c r="S232" s="14"/>
      <c r="T232" s="14"/>
      <c r="U232" s="14"/>
      <c r="V232" s="14"/>
      <c r="W232" s="14"/>
    </row>
    <row r="233">
      <c r="A233" s="130" t="s">
        <v>899</v>
      </c>
      <c r="B233" s="14" t="s">
        <v>518</v>
      </c>
      <c r="C233" s="131">
        <v>21.0</v>
      </c>
      <c r="D233" s="14" t="s">
        <v>519</v>
      </c>
      <c r="E233" s="131">
        <v>139.0</v>
      </c>
      <c r="F233" s="14" t="s">
        <v>520</v>
      </c>
      <c r="G233" s="131">
        <v>10.0</v>
      </c>
      <c r="H233" s="131">
        <v>200.0</v>
      </c>
      <c r="I233" s="132" t="b">
        <v>1</v>
      </c>
      <c r="J233" s="14"/>
      <c r="K233" s="14"/>
      <c r="L233" s="14"/>
      <c r="M233" s="14"/>
      <c r="N233" s="14"/>
      <c r="O233" s="14"/>
      <c r="P233" s="14"/>
      <c r="Q233" s="14"/>
      <c r="R233" s="14"/>
      <c r="S233" s="14"/>
      <c r="T233" s="14"/>
      <c r="U233" s="14"/>
      <c r="V233" s="14"/>
      <c r="W233" s="14"/>
    </row>
    <row r="234">
      <c r="A234" s="130" t="s">
        <v>900</v>
      </c>
      <c r="B234" s="14" t="s">
        <v>470</v>
      </c>
      <c r="C234" s="131">
        <v>54.0</v>
      </c>
      <c r="D234" s="14" t="s">
        <v>471</v>
      </c>
      <c r="E234" s="131">
        <v>146.0</v>
      </c>
      <c r="F234" s="14" t="s">
        <v>472</v>
      </c>
      <c r="G234" s="131">
        <v>20.0</v>
      </c>
      <c r="H234" s="131">
        <v>200.0</v>
      </c>
      <c r="I234" s="132" t="b">
        <v>1</v>
      </c>
      <c r="J234" s="14"/>
      <c r="K234" s="14"/>
      <c r="L234" s="14"/>
      <c r="M234" s="14"/>
      <c r="N234" s="14"/>
      <c r="O234" s="14"/>
      <c r="P234" s="14"/>
      <c r="Q234" s="14"/>
      <c r="R234" s="14"/>
      <c r="S234" s="14"/>
      <c r="T234" s="14"/>
      <c r="U234" s="14"/>
      <c r="V234" s="14"/>
      <c r="W234" s="14"/>
    </row>
    <row r="235">
      <c r="A235" s="130" t="s">
        <v>901</v>
      </c>
      <c r="B235" s="14" t="s">
        <v>628</v>
      </c>
      <c r="C235" s="131">
        <v>18.0</v>
      </c>
      <c r="D235" s="14" t="s">
        <v>629</v>
      </c>
      <c r="E235" s="131">
        <v>135.0</v>
      </c>
      <c r="F235" s="14" t="s">
        <v>630</v>
      </c>
      <c r="G235" s="131">
        <v>13.0</v>
      </c>
      <c r="H235" s="131">
        <v>200.0</v>
      </c>
      <c r="I235" s="132" t="b">
        <v>1</v>
      </c>
      <c r="J235" s="14"/>
      <c r="K235" s="14"/>
      <c r="L235" s="14"/>
      <c r="M235" s="14"/>
      <c r="N235" s="14"/>
      <c r="O235" s="14"/>
      <c r="P235" s="14"/>
      <c r="Q235" s="14"/>
      <c r="R235" s="14"/>
      <c r="S235" s="14"/>
      <c r="T235" s="14"/>
      <c r="U235" s="14"/>
      <c r="V235" s="14"/>
      <c r="W235" s="14"/>
    </row>
    <row r="236">
      <c r="A236" s="130" t="s">
        <v>902</v>
      </c>
      <c r="B236" s="14" t="s">
        <v>474</v>
      </c>
      <c r="C236" s="131">
        <v>32.0</v>
      </c>
      <c r="D236" s="14" t="s">
        <v>475</v>
      </c>
      <c r="E236" s="131">
        <v>143.0</v>
      </c>
      <c r="F236" s="14" t="s">
        <v>476</v>
      </c>
      <c r="G236" s="131">
        <v>21.0</v>
      </c>
      <c r="H236" s="131">
        <v>200.0</v>
      </c>
      <c r="I236" s="132" t="b">
        <v>1</v>
      </c>
      <c r="J236" s="14"/>
      <c r="K236" s="14"/>
      <c r="L236" s="14"/>
      <c r="M236" s="14"/>
      <c r="N236" s="14"/>
      <c r="O236" s="14"/>
      <c r="P236" s="14"/>
      <c r="Q236" s="14"/>
      <c r="R236" s="14"/>
      <c r="S236" s="14"/>
      <c r="T236" s="14"/>
      <c r="U236" s="14"/>
      <c r="V236" s="14"/>
      <c r="W236" s="14"/>
    </row>
    <row r="237">
      <c r="A237" s="130" t="s">
        <v>903</v>
      </c>
      <c r="B237" s="14" t="s">
        <v>620</v>
      </c>
      <c r="C237" s="131">
        <v>25.0</v>
      </c>
      <c r="D237" s="14" t="s">
        <v>621</v>
      </c>
      <c r="E237" s="131">
        <v>143.0</v>
      </c>
      <c r="F237" s="14" t="s">
        <v>622</v>
      </c>
      <c r="G237" s="131">
        <v>14.0</v>
      </c>
      <c r="H237" s="131">
        <v>200.0</v>
      </c>
      <c r="I237" s="132" t="b">
        <v>1</v>
      </c>
      <c r="J237" s="14"/>
      <c r="K237" s="14"/>
      <c r="L237" s="14"/>
      <c r="M237" s="14"/>
      <c r="N237" s="14"/>
      <c r="O237" s="14"/>
      <c r="P237" s="14"/>
      <c r="Q237" s="14"/>
      <c r="R237" s="14"/>
      <c r="S237" s="14"/>
      <c r="T237" s="14"/>
      <c r="U237" s="14"/>
      <c r="V237" s="14"/>
      <c r="W237" s="14"/>
    </row>
    <row r="238">
      <c r="A238" s="130" t="s">
        <v>904</v>
      </c>
      <c r="B238" s="14" t="s">
        <v>522</v>
      </c>
      <c r="C238" s="131">
        <v>24.0</v>
      </c>
      <c r="D238" s="14" t="s">
        <v>523</v>
      </c>
      <c r="E238" s="131">
        <v>146.0</v>
      </c>
      <c r="F238" s="14" t="s">
        <v>905</v>
      </c>
      <c r="G238" s="131">
        <v>6.0</v>
      </c>
      <c r="H238" s="131">
        <v>200.0</v>
      </c>
      <c r="I238" s="132" t="b">
        <v>1</v>
      </c>
      <c r="J238" s="14"/>
      <c r="K238" s="14"/>
      <c r="L238" s="14"/>
      <c r="M238" s="14"/>
      <c r="N238" s="14"/>
      <c r="O238" s="14"/>
      <c r="P238" s="14"/>
      <c r="Q238" s="14"/>
      <c r="R238" s="14"/>
      <c r="S238" s="14"/>
      <c r="T238" s="14"/>
      <c r="U238" s="14"/>
      <c r="V238" s="14"/>
      <c r="W238" s="14"/>
    </row>
    <row r="239">
      <c r="A239" s="130" t="s">
        <v>906</v>
      </c>
      <c r="B239" s="14" t="s">
        <v>612</v>
      </c>
      <c r="C239" s="131">
        <v>27.0</v>
      </c>
      <c r="D239" s="14" t="s">
        <v>613</v>
      </c>
      <c r="E239" s="131">
        <v>145.0</v>
      </c>
      <c r="F239" s="14" t="s">
        <v>614</v>
      </c>
      <c r="G239" s="131">
        <v>16.0</v>
      </c>
      <c r="H239" s="131">
        <v>200.0</v>
      </c>
      <c r="I239" s="132" t="b">
        <v>1</v>
      </c>
      <c r="J239" s="14"/>
      <c r="K239" s="14"/>
      <c r="L239" s="14"/>
      <c r="M239" s="14"/>
      <c r="N239" s="14"/>
      <c r="O239" s="14"/>
      <c r="P239" s="14"/>
      <c r="Q239" s="14"/>
      <c r="R239" s="14"/>
      <c r="S239" s="14"/>
      <c r="T239" s="14"/>
      <c r="U239" s="14"/>
      <c r="V239" s="14"/>
      <c r="W239" s="14"/>
    </row>
    <row r="240">
      <c r="A240" s="130" t="s">
        <v>907</v>
      </c>
      <c r="B240" s="14" t="s">
        <v>832</v>
      </c>
      <c r="C240" s="131">
        <v>19.0</v>
      </c>
      <c r="D240" s="14" t="s">
        <v>833</v>
      </c>
      <c r="E240" s="131">
        <v>132.0</v>
      </c>
      <c r="F240" s="14" t="s">
        <v>834</v>
      </c>
      <c r="G240" s="131">
        <v>15.0</v>
      </c>
      <c r="H240" s="131">
        <v>200.0</v>
      </c>
      <c r="I240" s="132" t="b">
        <v>1</v>
      </c>
      <c r="J240" s="14"/>
      <c r="K240" s="14"/>
      <c r="L240" s="14"/>
      <c r="M240" s="14"/>
      <c r="N240" s="14"/>
      <c r="O240" s="14"/>
      <c r="P240" s="14"/>
      <c r="Q240" s="14"/>
      <c r="R240" s="14"/>
      <c r="S240" s="14"/>
      <c r="T240" s="14"/>
      <c r="U240" s="14"/>
      <c r="V240" s="14"/>
      <c r="W240" s="14"/>
    </row>
    <row r="241">
      <c r="A241" s="130" t="s">
        <v>908</v>
      </c>
      <c r="B241" s="14" t="s">
        <v>846</v>
      </c>
      <c r="C241" s="131">
        <v>18.0</v>
      </c>
      <c r="D241" s="14" t="s">
        <v>847</v>
      </c>
      <c r="E241" s="131">
        <v>133.0</v>
      </c>
      <c r="F241" s="14" t="s">
        <v>488</v>
      </c>
      <c r="G241" s="131">
        <v>8.0</v>
      </c>
      <c r="H241" s="131">
        <v>200.0</v>
      </c>
      <c r="I241" s="132" t="b">
        <v>1</v>
      </c>
      <c r="J241" s="14"/>
      <c r="K241" s="14"/>
      <c r="L241" s="14"/>
      <c r="M241" s="14"/>
      <c r="N241" s="14"/>
      <c r="O241" s="14"/>
      <c r="P241" s="14"/>
      <c r="Q241" s="14"/>
      <c r="R241" s="14"/>
      <c r="S241" s="14"/>
      <c r="T241" s="14"/>
      <c r="U241" s="14"/>
      <c r="V241" s="14"/>
      <c r="W241" s="14"/>
    </row>
    <row r="242">
      <c r="A242" s="130" t="s">
        <v>909</v>
      </c>
      <c r="B242" s="14" t="s">
        <v>530</v>
      </c>
      <c r="C242" s="131">
        <v>32.0</v>
      </c>
      <c r="D242" s="14" t="s">
        <v>531</v>
      </c>
      <c r="E242" s="131">
        <v>146.0</v>
      </c>
      <c r="F242" s="14" t="s">
        <v>532</v>
      </c>
      <c r="G242" s="131">
        <v>21.0</v>
      </c>
      <c r="H242" s="131">
        <v>200.0</v>
      </c>
      <c r="I242" s="132" t="b">
        <v>1</v>
      </c>
      <c r="J242" s="14"/>
      <c r="K242" s="14"/>
      <c r="L242" s="14"/>
      <c r="M242" s="14"/>
      <c r="N242" s="14"/>
      <c r="O242" s="14"/>
      <c r="P242" s="14"/>
      <c r="Q242" s="14"/>
      <c r="R242" s="14"/>
      <c r="S242" s="14"/>
      <c r="T242" s="14"/>
      <c r="U242" s="14"/>
      <c r="V242" s="14"/>
      <c r="W242" s="14"/>
    </row>
    <row r="243">
      <c r="A243" s="130" t="s">
        <v>910</v>
      </c>
      <c r="B243" s="14" t="s">
        <v>526</v>
      </c>
      <c r="C243" s="131">
        <v>24.0</v>
      </c>
      <c r="D243" s="14" t="s">
        <v>527</v>
      </c>
      <c r="E243" s="131">
        <v>142.0</v>
      </c>
      <c r="F243" s="14" t="s">
        <v>528</v>
      </c>
      <c r="G243" s="131">
        <v>13.0</v>
      </c>
      <c r="H243" s="131">
        <v>200.0</v>
      </c>
      <c r="I243" s="132" t="b">
        <v>1</v>
      </c>
      <c r="J243" s="14"/>
      <c r="K243" s="14"/>
      <c r="L243" s="14"/>
      <c r="M243" s="14"/>
      <c r="N243" s="14"/>
      <c r="O243" s="14"/>
      <c r="P243" s="14"/>
      <c r="Q243" s="14"/>
      <c r="R243" s="14"/>
      <c r="S243" s="14"/>
      <c r="T243" s="14"/>
      <c r="U243" s="14"/>
      <c r="V243" s="14"/>
      <c r="W243" s="14"/>
    </row>
    <row r="244">
      <c r="A244" s="130" t="s">
        <v>911</v>
      </c>
      <c r="B244" s="14" t="s">
        <v>588</v>
      </c>
      <c r="C244" s="131">
        <v>25.0</v>
      </c>
      <c r="D244" s="14" t="s">
        <v>589</v>
      </c>
      <c r="E244" s="131">
        <v>143.0</v>
      </c>
      <c r="F244" s="14" t="s">
        <v>590</v>
      </c>
      <c r="G244" s="131">
        <v>14.0</v>
      </c>
      <c r="H244" s="131">
        <v>200.0</v>
      </c>
      <c r="I244" s="132" t="b">
        <v>1</v>
      </c>
      <c r="J244" s="14"/>
      <c r="K244" s="14"/>
      <c r="L244" s="14"/>
      <c r="M244" s="14"/>
      <c r="N244" s="14"/>
      <c r="O244" s="14"/>
      <c r="P244" s="14"/>
      <c r="Q244" s="14"/>
      <c r="R244" s="14"/>
      <c r="S244" s="14"/>
      <c r="T244" s="14"/>
      <c r="U244" s="14"/>
      <c r="V244" s="14"/>
      <c r="W244" s="14"/>
    </row>
    <row r="245">
      <c r="A245" s="130" t="s">
        <v>912</v>
      </c>
      <c r="B245" s="14" t="s">
        <v>604</v>
      </c>
      <c r="C245" s="131">
        <v>28.0</v>
      </c>
      <c r="D245" s="14" t="s">
        <v>605</v>
      </c>
      <c r="E245" s="131">
        <v>146.0</v>
      </c>
      <c r="F245" s="14" t="s">
        <v>606</v>
      </c>
      <c r="G245" s="131">
        <v>17.0</v>
      </c>
      <c r="H245" s="131">
        <v>200.0</v>
      </c>
      <c r="I245" s="132" t="b">
        <v>1</v>
      </c>
      <c r="J245" s="14"/>
      <c r="K245" s="14"/>
      <c r="L245" s="14"/>
      <c r="M245" s="14"/>
      <c r="N245" s="14"/>
      <c r="O245" s="14"/>
      <c r="P245" s="14"/>
      <c r="Q245" s="14"/>
      <c r="R245" s="14"/>
      <c r="S245" s="14"/>
      <c r="T245" s="14"/>
      <c r="U245" s="14"/>
      <c r="V245" s="14"/>
      <c r="W245" s="14"/>
    </row>
    <row r="246">
      <c r="A246" s="130" t="s">
        <v>913</v>
      </c>
      <c r="B246" s="14" t="s">
        <v>576</v>
      </c>
      <c r="C246" s="131">
        <v>21.0</v>
      </c>
      <c r="D246" s="14" t="s">
        <v>577</v>
      </c>
      <c r="E246" s="131">
        <v>139.0</v>
      </c>
      <c r="F246" s="14" t="s">
        <v>578</v>
      </c>
      <c r="G246" s="131">
        <v>10.0</v>
      </c>
      <c r="H246" s="131">
        <v>200.0</v>
      </c>
      <c r="I246" s="132" t="b">
        <v>1</v>
      </c>
      <c r="J246" s="14"/>
      <c r="K246" s="14"/>
      <c r="L246" s="14"/>
      <c r="M246" s="14"/>
      <c r="N246" s="14"/>
      <c r="O246" s="14"/>
      <c r="P246" s="14"/>
      <c r="Q246" s="14"/>
      <c r="R246" s="14"/>
      <c r="S246" s="14"/>
      <c r="T246" s="14"/>
      <c r="U246" s="14"/>
      <c r="V246" s="14"/>
      <c r="W246" s="14"/>
    </row>
    <row r="247">
      <c r="A247" s="130" t="s">
        <v>914</v>
      </c>
      <c r="B247" s="14" t="s">
        <v>560</v>
      </c>
      <c r="C247" s="131">
        <v>20.0</v>
      </c>
      <c r="D247" s="14" t="s">
        <v>561</v>
      </c>
      <c r="E247" s="131">
        <v>138.0</v>
      </c>
      <c r="F247" s="14" t="s">
        <v>562</v>
      </c>
      <c r="G247" s="131">
        <v>9.0</v>
      </c>
      <c r="H247" s="131">
        <v>200.0</v>
      </c>
      <c r="I247" s="132" t="b">
        <v>1</v>
      </c>
      <c r="J247" s="14"/>
      <c r="K247" s="14"/>
      <c r="L247" s="14"/>
      <c r="M247" s="14"/>
      <c r="N247" s="14"/>
      <c r="O247" s="14"/>
      <c r="P247" s="14"/>
      <c r="Q247" s="14"/>
      <c r="R247" s="14"/>
      <c r="S247" s="14"/>
      <c r="T247" s="14"/>
      <c r="U247" s="14"/>
      <c r="V247" s="14"/>
      <c r="W247" s="14"/>
    </row>
    <row r="248">
      <c r="A248" s="130" t="s">
        <v>915</v>
      </c>
      <c r="B248" s="14" t="s">
        <v>568</v>
      </c>
      <c r="C248" s="131">
        <v>26.0</v>
      </c>
      <c r="D248" s="14" t="s">
        <v>569</v>
      </c>
      <c r="E248" s="131">
        <v>144.0</v>
      </c>
      <c r="F248" s="14" t="s">
        <v>570</v>
      </c>
      <c r="G248" s="131">
        <v>15.0</v>
      </c>
      <c r="H248" s="131">
        <v>200.0</v>
      </c>
      <c r="I248" s="132" t="b">
        <v>1</v>
      </c>
      <c r="J248" s="14"/>
      <c r="K248" s="14"/>
      <c r="L248" s="14"/>
      <c r="M248" s="14"/>
      <c r="N248" s="14"/>
      <c r="O248" s="14"/>
      <c r="P248" s="14"/>
      <c r="Q248" s="14"/>
      <c r="R248" s="14"/>
      <c r="S248" s="14"/>
      <c r="T248" s="14"/>
      <c r="U248" s="14"/>
      <c r="V248" s="14"/>
      <c r="W248" s="14"/>
    </row>
    <row r="249">
      <c r="A249" s="130" t="s">
        <v>916</v>
      </c>
      <c r="B249" s="14" t="s">
        <v>550</v>
      </c>
      <c r="C249" s="131">
        <v>25.0</v>
      </c>
      <c r="D249" s="14" t="s">
        <v>551</v>
      </c>
      <c r="E249" s="131">
        <v>123.0</v>
      </c>
      <c r="F249" s="14" t="s">
        <v>552</v>
      </c>
      <c r="G249" s="131">
        <v>14.0</v>
      </c>
      <c r="H249" s="131">
        <v>200.0</v>
      </c>
      <c r="I249" s="132" t="b">
        <v>1</v>
      </c>
      <c r="J249" s="14"/>
      <c r="K249" s="14"/>
      <c r="L249" s="14"/>
      <c r="M249" s="14"/>
      <c r="N249" s="14"/>
      <c r="O249" s="14"/>
      <c r="P249" s="14"/>
      <c r="Q249" s="14"/>
      <c r="R249" s="14"/>
      <c r="S249" s="14"/>
      <c r="T249" s="14"/>
      <c r="U249" s="14"/>
      <c r="V249" s="14"/>
      <c r="W249" s="14"/>
    </row>
    <row r="250">
      <c r="A250" s="130" t="s">
        <v>917</v>
      </c>
      <c r="B250" s="14" t="s">
        <v>608</v>
      </c>
      <c r="C250" s="131">
        <v>23.0</v>
      </c>
      <c r="D250" s="14" t="s">
        <v>609</v>
      </c>
      <c r="E250" s="131">
        <v>141.0</v>
      </c>
      <c r="F250" s="14" t="s">
        <v>610</v>
      </c>
      <c r="G250" s="131">
        <v>12.0</v>
      </c>
      <c r="H250" s="131">
        <v>200.0</v>
      </c>
      <c r="I250" s="132" t="b">
        <v>1</v>
      </c>
      <c r="J250" s="14"/>
      <c r="K250" s="14"/>
      <c r="L250" s="14"/>
      <c r="M250" s="14"/>
      <c r="N250" s="14"/>
      <c r="O250" s="14"/>
      <c r="P250" s="14"/>
      <c r="Q250" s="14"/>
      <c r="R250" s="14"/>
      <c r="S250" s="14"/>
      <c r="T250" s="14"/>
      <c r="U250" s="14"/>
      <c r="V250" s="14"/>
      <c r="W250" s="14"/>
    </row>
    <row r="251">
      <c r="A251" s="130" t="s">
        <v>918</v>
      </c>
      <c r="B251" s="14" t="s">
        <v>542</v>
      </c>
      <c r="C251" s="131">
        <v>24.0</v>
      </c>
      <c r="D251" s="14" t="s">
        <v>543</v>
      </c>
      <c r="E251" s="131">
        <v>142.0</v>
      </c>
      <c r="F251" s="14" t="s">
        <v>544</v>
      </c>
      <c r="G251" s="131">
        <v>13.0</v>
      </c>
      <c r="H251" s="131">
        <v>200.0</v>
      </c>
      <c r="I251" s="132" t="b">
        <v>1</v>
      </c>
      <c r="J251" s="14"/>
      <c r="K251" s="14"/>
      <c r="L251" s="14"/>
      <c r="M251" s="14"/>
      <c r="N251" s="14"/>
      <c r="O251" s="14"/>
      <c r="P251" s="14"/>
      <c r="Q251" s="14"/>
      <c r="R251" s="14"/>
      <c r="S251" s="14"/>
      <c r="T251" s="14"/>
      <c r="U251" s="14"/>
      <c r="V251" s="14"/>
      <c r="W251" s="14"/>
    </row>
    <row r="252">
      <c r="A252" s="130" t="s">
        <v>919</v>
      </c>
      <c r="B252" s="14" t="s">
        <v>600</v>
      </c>
      <c r="C252" s="131">
        <v>21.0</v>
      </c>
      <c r="D252" s="14" t="s">
        <v>601</v>
      </c>
      <c r="E252" s="131">
        <v>139.0</v>
      </c>
      <c r="F252" s="14" t="s">
        <v>602</v>
      </c>
      <c r="G252" s="131">
        <v>10.0</v>
      </c>
      <c r="H252" s="131">
        <v>200.0</v>
      </c>
      <c r="I252" s="132" t="b">
        <v>1</v>
      </c>
      <c r="J252" s="14"/>
      <c r="K252" s="14"/>
      <c r="L252" s="14"/>
      <c r="M252" s="14"/>
      <c r="N252" s="14"/>
      <c r="O252" s="14"/>
      <c r="P252" s="14"/>
      <c r="Q252" s="14"/>
      <c r="R252" s="14"/>
      <c r="S252" s="14"/>
      <c r="T252" s="14"/>
      <c r="U252" s="14"/>
      <c r="V252" s="14"/>
      <c r="W252" s="14"/>
    </row>
    <row r="253">
      <c r="A253" s="130" t="s">
        <v>920</v>
      </c>
      <c r="B253" s="14" t="s">
        <v>490</v>
      </c>
      <c r="C253" s="131">
        <v>23.0</v>
      </c>
      <c r="D253" s="14" t="s">
        <v>491</v>
      </c>
      <c r="E253" s="131">
        <v>127.0</v>
      </c>
      <c r="F253" s="14" t="s">
        <v>921</v>
      </c>
      <c r="G253" s="131">
        <v>23.0</v>
      </c>
      <c r="H253" s="131">
        <v>200.0</v>
      </c>
      <c r="I253" s="132" t="b">
        <v>1</v>
      </c>
      <c r="J253" s="14"/>
      <c r="K253" s="14"/>
      <c r="L253" s="14"/>
      <c r="M253" s="14"/>
      <c r="N253" s="14"/>
      <c r="O253" s="14"/>
      <c r="P253" s="14"/>
      <c r="Q253" s="14"/>
      <c r="R253" s="14"/>
      <c r="S253" s="14"/>
      <c r="T253" s="14"/>
      <c r="U253" s="14"/>
      <c r="V253" s="14"/>
      <c r="W253" s="14"/>
    </row>
    <row r="254">
      <c r="A254" s="130" t="s">
        <v>922</v>
      </c>
      <c r="B254" s="14" t="s">
        <v>624</v>
      </c>
      <c r="C254" s="131">
        <v>29.0</v>
      </c>
      <c r="D254" s="14" t="s">
        <v>625</v>
      </c>
      <c r="E254" s="131">
        <v>147.0</v>
      </c>
      <c r="F254" s="14" t="s">
        <v>626</v>
      </c>
      <c r="G254" s="131">
        <v>18.0</v>
      </c>
      <c r="H254" s="131">
        <v>200.0</v>
      </c>
      <c r="I254" s="132" t="b">
        <v>1</v>
      </c>
      <c r="J254" s="14"/>
      <c r="K254" s="14"/>
      <c r="L254" s="14"/>
      <c r="M254" s="14"/>
      <c r="N254" s="14"/>
      <c r="O254" s="14"/>
      <c r="P254" s="14"/>
      <c r="Q254" s="14"/>
      <c r="R254" s="14"/>
      <c r="S254" s="14"/>
      <c r="T254" s="14"/>
      <c r="U254" s="14"/>
      <c r="V254" s="14"/>
      <c r="W254" s="14"/>
    </row>
    <row r="255">
      <c r="A255" s="130" t="s">
        <v>923</v>
      </c>
      <c r="B255" s="14" t="s">
        <v>494</v>
      </c>
      <c r="C255" s="131">
        <v>27.0</v>
      </c>
      <c r="D255" s="14" t="s">
        <v>495</v>
      </c>
      <c r="E255" s="131">
        <v>143.0</v>
      </c>
      <c r="F255" s="14" t="s">
        <v>496</v>
      </c>
      <c r="G255" s="131">
        <v>15.0</v>
      </c>
      <c r="H255" s="131">
        <v>200.0</v>
      </c>
      <c r="I255" s="132" t="b">
        <v>1</v>
      </c>
      <c r="J255" s="14"/>
      <c r="K255" s="14"/>
      <c r="L255" s="14"/>
      <c r="M255" s="14"/>
      <c r="N255" s="14"/>
      <c r="O255" s="14"/>
      <c r="P255" s="14"/>
      <c r="Q255" s="14"/>
      <c r="R255" s="14"/>
      <c r="S255" s="14"/>
      <c r="T255" s="14"/>
      <c r="U255" s="14"/>
      <c r="V255" s="14"/>
      <c r="W255" s="14"/>
    </row>
    <row r="256">
      <c r="A256" s="130" t="s">
        <v>924</v>
      </c>
      <c r="B256" s="14" t="s">
        <v>506</v>
      </c>
      <c r="C256" s="131">
        <v>20.0</v>
      </c>
      <c r="D256" s="14" t="s">
        <v>507</v>
      </c>
      <c r="E256" s="131">
        <v>137.0</v>
      </c>
      <c r="F256" s="14" t="s">
        <v>508</v>
      </c>
      <c r="G256" s="131">
        <v>9.0</v>
      </c>
      <c r="H256" s="131">
        <v>200.0</v>
      </c>
      <c r="I256" s="132" t="b">
        <v>1</v>
      </c>
      <c r="J256" s="14"/>
      <c r="K256" s="14"/>
      <c r="L256" s="14"/>
      <c r="M256" s="14"/>
      <c r="N256" s="14"/>
      <c r="O256" s="14"/>
      <c r="P256" s="14"/>
      <c r="Q256" s="14"/>
      <c r="R256" s="14"/>
      <c r="S256" s="14"/>
      <c r="T256" s="14"/>
      <c r="U256" s="14"/>
      <c r="V256" s="14"/>
      <c r="W256" s="14"/>
    </row>
    <row r="257">
      <c r="A257" s="130" t="s">
        <v>925</v>
      </c>
      <c r="B257" s="14" t="s">
        <v>588</v>
      </c>
      <c r="C257" s="131">
        <v>25.0</v>
      </c>
      <c r="D257" s="14" t="s">
        <v>589</v>
      </c>
      <c r="E257" s="131">
        <v>143.0</v>
      </c>
      <c r="F257" s="14" t="s">
        <v>590</v>
      </c>
      <c r="G257" s="131">
        <v>14.0</v>
      </c>
      <c r="H257" s="131">
        <v>200.0</v>
      </c>
      <c r="I257" s="132" t="b">
        <v>1</v>
      </c>
      <c r="J257" s="14"/>
      <c r="K257" s="14"/>
      <c r="L257" s="14"/>
      <c r="M257" s="14"/>
      <c r="N257" s="14"/>
      <c r="O257" s="14"/>
      <c r="P257" s="14"/>
      <c r="Q257" s="14"/>
      <c r="R257" s="14"/>
      <c r="S257" s="14"/>
      <c r="T257" s="14"/>
      <c r="U257" s="14"/>
      <c r="V257" s="14"/>
      <c r="W257" s="14"/>
    </row>
    <row r="258">
      <c r="A258" s="130" t="s">
        <v>926</v>
      </c>
      <c r="B258" s="14" t="s">
        <v>612</v>
      </c>
      <c r="C258" s="131">
        <v>27.0</v>
      </c>
      <c r="D258" s="14" t="s">
        <v>613</v>
      </c>
      <c r="E258" s="131">
        <v>145.0</v>
      </c>
      <c r="F258" s="14" t="s">
        <v>614</v>
      </c>
      <c r="G258" s="131">
        <v>16.0</v>
      </c>
      <c r="H258" s="131">
        <v>200.0</v>
      </c>
      <c r="I258" s="132" t="b">
        <v>1</v>
      </c>
      <c r="J258" s="14"/>
      <c r="K258" s="14"/>
      <c r="L258" s="14"/>
      <c r="M258" s="14"/>
      <c r="N258" s="14"/>
      <c r="O258" s="14"/>
      <c r="P258" s="14"/>
      <c r="Q258" s="14"/>
      <c r="R258" s="14"/>
      <c r="S258" s="14"/>
      <c r="T258" s="14"/>
      <c r="U258" s="14"/>
      <c r="V258" s="14"/>
      <c r="W258" s="14"/>
    </row>
    <row r="259">
      <c r="A259" s="130" t="s">
        <v>927</v>
      </c>
      <c r="B259" s="14" t="s">
        <v>928</v>
      </c>
      <c r="C259" s="131">
        <v>18.0</v>
      </c>
      <c r="D259" s="14" t="s">
        <v>929</v>
      </c>
      <c r="E259" s="131">
        <v>138.0</v>
      </c>
      <c r="F259" s="14" t="s">
        <v>488</v>
      </c>
      <c r="G259" s="131">
        <v>8.0</v>
      </c>
      <c r="H259" s="131">
        <v>200.0</v>
      </c>
      <c r="I259" s="132" t="b">
        <v>1</v>
      </c>
      <c r="J259" s="14"/>
      <c r="K259" s="14"/>
      <c r="L259" s="14"/>
      <c r="M259" s="14"/>
      <c r="N259" s="14"/>
      <c r="O259" s="14"/>
      <c r="P259" s="14"/>
      <c r="Q259" s="14"/>
      <c r="R259" s="14"/>
      <c r="S259" s="14"/>
      <c r="T259" s="14"/>
      <c r="U259" s="14"/>
      <c r="V259" s="14"/>
      <c r="W259" s="14"/>
    </row>
    <row r="260">
      <c r="A260" s="130" t="s">
        <v>930</v>
      </c>
      <c r="B260" s="14" t="s">
        <v>534</v>
      </c>
      <c r="C260" s="131">
        <v>21.0</v>
      </c>
      <c r="D260" s="14" t="s">
        <v>535</v>
      </c>
      <c r="E260" s="131">
        <v>139.0</v>
      </c>
      <c r="F260" s="14" t="s">
        <v>536</v>
      </c>
      <c r="G260" s="131">
        <v>10.0</v>
      </c>
      <c r="H260" s="131">
        <v>200.0</v>
      </c>
      <c r="I260" s="132" t="b">
        <v>1</v>
      </c>
      <c r="J260" s="14"/>
      <c r="K260" s="14"/>
      <c r="L260" s="14"/>
      <c r="M260" s="14"/>
      <c r="N260" s="14"/>
      <c r="O260" s="14"/>
      <c r="P260" s="14"/>
      <c r="Q260" s="14"/>
      <c r="R260" s="14"/>
      <c r="S260" s="14"/>
      <c r="T260" s="14"/>
      <c r="U260" s="14"/>
      <c r="V260" s="14"/>
      <c r="W260" s="14"/>
    </row>
    <row r="261">
      <c r="A261" s="130" t="s">
        <v>931</v>
      </c>
      <c r="B261" s="14" t="s">
        <v>632</v>
      </c>
      <c r="C261" s="131">
        <v>24.0</v>
      </c>
      <c r="D261" s="14"/>
      <c r="E261" s="14"/>
      <c r="F261" s="14" t="s">
        <v>633</v>
      </c>
      <c r="G261" s="131">
        <v>13.0</v>
      </c>
      <c r="H261" s="131">
        <v>200.0</v>
      </c>
      <c r="I261" s="132" t="b">
        <v>1</v>
      </c>
      <c r="J261" s="14"/>
      <c r="K261" s="14"/>
      <c r="L261" s="14"/>
      <c r="M261" s="14"/>
      <c r="N261" s="14"/>
      <c r="O261" s="14"/>
      <c r="P261" s="14"/>
      <c r="Q261" s="14"/>
      <c r="R261" s="14"/>
      <c r="S261" s="14"/>
      <c r="T261" s="14"/>
      <c r="U261" s="14"/>
      <c r="V261" s="14"/>
      <c r="W261" s="14"/>
    </row>
    <row r="262">
      <c r="A262" s="130" t="s">
        <v>932</v>
      </c>
      <c r="B262" s="14" t="s">
        <v>550</v>
      </c>
      <c r="C262" s="131">
        <v>25.0</v>
      </c>
      <c r="D262" s="14" t="s">
        <v>551</v>
      </c>
      <c r="E262" s="131">
        <v>123.0</v>
      </c>
      <c r="F262" s="14" t="s">
        <v>552</v>
      </c>
      <c r="G262" s="131">
        <v>14.0</v>
      </c>
      <c r="H262" s="131">
        <v>200.0</v>
      </c>
      <c r="I262" s="132" t="b">
        <v>1</v>
      </c>
      <c r="J262" s="14"/>
      <c r="K262" s="14"/>
      <c r="L262" s="14"/>
      <c r="M262" s="14"/>
      <c r="N262" s="14"/>
      <c r="O262" s="14"/>
      <c r="P262" s="14"/>
      <c r="Q262" s="14"/>
      <c r="R262" s="14"/>
      <c r="S262" s="14"/>
      <c r="T262" s="14"/>
      <c r="U262" s="14"/>
      <c r="V262" s="14"/>
      <c r="W262" s="14"/>
    </row>
    <row r="263">
      <c r="A263" s="130" t="s">
        <v>933</v>
      </c>
      <c r="B263" s="14" t="s">
        <v>632</v>
      </c>
      <c r="C263" s="131">
        <v>24.0</v>
      </c>
      <c r="D263" s="14"/>
      <c r="E263" s="14"/>
      <c r="F263" s="14" t="s">
        <v>633</v>
      </c>
      <c r="G263" s="131">
        <v>13.0</v>
      </c>
      <c r="H263" s="131">
        <v>200.0</v>
      </c>
      <c r="I263" s="132" t="b">
        <v>1</v>
      </c>
      <c r="J263" s="14"/>
      <c r="K263" s="14"/>
      <c r="L263" s="14"/>
      <c r="M263" s="14"/>
      <c r="N263" s="14"/>
      <c r="O263" s="14"/>
      <c r="P263" s="14"/>
      <c r="Q263" s="14"/>
      <c r="R263" s="14"/>
      <c r="S263" s="14"/>
      <c r="T263" s="14"/>
      <c r="U263" s="14"/>
      <c r="V263" s="14"/>
      <c r="W263" s="14"/>
    </row>
    <row r="264">
      <c r="A264" s="130" t="s">
        <v>934</v>
      </c>
      <c r="B264" s="14" t="s">
        <v>526</v>
      </c>
      <c r="C264" s="131">
        <v>24.0</v>
      </c>
      <c r="D264" s="14" t="s">
        <v>527</v>
      </c>
      <c r="E264" s="131">
        <v>142.0</v>
      </c>
      <c r="F264" s="14" t="s">
        <v>528</v>
      </c>
      <c r="G264" s="131">
        <v>13.0</v>
      </c>
      <c r="H264" s="131">
        <v>200.0</v>
      </c>
      <c r="I264" s="132" t="b">
        <v>1</v>
      </c>
      <c r="J264" s="14"/>
      <c r="K264" s="14"/>
      <c r="L264" s="14"/>
      <c r="M264" s="14"/>
      <c r="N264" s="14"/>
      <c r="O264" s="14"/>
      <c r="P264" s="14"/>
      <c r="Q264" s="14"/>
      <c r="R264" s="14"/>
      <c r="S264" s="14"/>
      <c r="T264" s="14"/>
      <c r="U264" s="14"/>
      <c r="V264" s="14"/>
      <c r="W264" s="14"/>
    </row>
    <row r="265">
      <c r="A265" s="130" t="s">
        <v>935</v>
      </c>
      <c r="B265" s="14" t="s">
        <v>936</v>
      </c>
      <c r="C265" s="131">
        <v>29.0</v>
      </c>
      <c r="D265" s="14" t="s">
        <v>937</v>
      </c>
      <c r="E265" s="131">
        <v>140.0</v>
      </c>
      <c r="F265" s="14" t="s">
        <v>496</v>
      </c>
      <c r="G265" s="131">
        <v>15.0</v>
      </c>
      <c r="H265" s="131">
        <v>200.0</v>
      </c>
      <c r="I265" s="132" t="b">
        <v>1</v>
      </c>
      <c r="J265" s="14"/>
      <c r="K265" s="14"/>
      <c r="L265" s="14"/>
      <c r="M265" s="14"/>
      <c r="N265" s="14"/>
      <c r="O265" s="14"/>
      <c r="P265" s="14"/>
      <c r="Q265" s="14"/>
      <c r="R265" s="14"/>
      <c r="S265" s="14"/>
      <c r="T265" s="14"/>
      <c r="U265" s="14"/>
      <c r="V265" s="14"/>
      <c r="W265" s="14"/>
    </row>
    <row r="266">
      <c r="A266" s="130" t="s">
        <v>938</v>
      </c>
      <c r="B266" s="14" t="s">
        <v>526</v>
      </c>
      <c r="C266" s="131">
        <v>24.0</v>
      </c>
      <c r="D266" s="14" t="s">
        <v>527</v>
      </c>
      <c r="E266" s="131">
        <v>142.0</v>
      </c>
      <c r="F266" s="14" t="s">
        <v>528</v>
      </c>
      <c r="G266" s="131">
        <v>13.0</v>
      </c>
      <c r="H266" s="131">
        <v>200.0</v>
      </c>
      <c r="I266" s="132" t="b">
        <v>1</v>
      </c>
      <c r="J266" s="14"/>
      <c r="K266" s="14"/>
      <c r="L266" s="14"/>
      <c r="M266" s="14"/>
      <c r="N266" s="14"/>
      <c r="O266" s="14"/>
      <c r="P266" s="14"/>
      <c r="Q266" s="14"/>
      <c r="R266" s="14"/>
      <c r="S266" s="14"/>
      <c r="T266" s="14"/>
      <c r="U266" s="14"/>
      <c r="V266" s="14"/>
      <c r="W266" s="14"/>
    </row>
    <row r="267">
      <c r="A267" s="130" t="s">
        <v>939</v>
      </c>
      <c r="B267" s="14" t="s">
        <v>526</v>
      </c>
      <c r="C267" s="131">
        <v>24.0</v>
      </c>
      <c r="D267" s="14" t="s">
        <v>527</v>
      </c>
      <c r="E267" s="131">
        <v>142.0</v>
      </c>
      <c r="F267" s="14" t="s">
        <v>528</v>
      </c>
      <c r="G267" s="131">
        <v>13.0</v>
      </c>
      <c r="H267" s="131">
        <v>200.0</v>
      </c>
      <c r="I267" s="132" t="b">
        <v>1</v>
      </c>
      <c r="J267" s="14"/>
      <c r="K267" s="14"/>
      <c r="L267" s="14"/>
      <c r="M267" s="14"/>
      <c r="N267" s="14"/>
      <c r="O267" s="14"/>
      <c r="P267" s="14"/>
      <c r="Q267" s="14"/>
      <c r="R267" s="14"/>
      <c r="S267" s="14"/>
      <c r="T267" s="14"/>
      <c r="U267" s="14"/>
      <c r="V267" s="14"/>
      <c r="W267" s="14"/>
    </row>
    <row r="268">
      <c r="A268" s="130" t="s">
        <v>940</v>
      </c>
      <c r="B268" s="14" t="s">
        <v>490</v>
      </c>
      <c r="C268" s="131">
        <v>23.0</v>
      </c>
      <c r="D268" s="14" t="s">
        <v>491</v>
      </c>
      <c r="E268" s="131">
        <v>127.0</v>
      </c>
      <c r="F268" s="14" t="s">
        <v>492</v>
      </c>
      <c r="G268" s="131">
        <v>21.0</v>
      </c>
      <c r="H268" s="131">
        <v>200.0</v>
      </c>
      <c r="I268" s="132" t="b">
        <v>1</v>
      </c>
      <c r="J268" s="14"/>
      <c r="K268" s="14"/>
      <c r="L268" s="14"/>
      <c r="M268" s="14"/>
      <c r="N268" s="14"/>
      <c r="O268" s="14"/>
      <c r="P268" s="14"/>
      <c r="Q268" s="14"/>
      <c r="R268" s="14"/>
      <c r="S268" s="14"/>
      <c r="T268" s="14"/>
      <c r="U268" s="14"/>
      <c r="V268" s="14"/>
      <c r="W268" s="14"/>
    </row>
    <row r="269">
      <c r="A269" s="130" t="s">
        <v>941</v>
      </c>
      <c r="B269" s="14" t="s">
        <v>942</v>
      </c>
      <c r="C269" s="131">
        <v>22.0</v>
      </c>
      <c r="D269" s="14" t="s">
        <v>943</v>
      </c>
      <c r="E269" s="131">
        <v>134.0</v>
      </c>
      <c r="F269" s="14" t="s">
        <v>944</v>
      </c>
      <c r="G269" s="131">
        <v>11.0</v>
      </c>
      <c r="H269" s="131">
        <v>200.0</v>
      </c>
      <c r="I269" s="132" t="b">
        <v>1</v>
      </c>
      <c r="J269" s="14"/>
      <c r="K269" s="14"/>
      <c r="L269" s="14"/>
      <c r="M269" s="14"/>
      <c r="N269" s="14"/>
      <c r="O269" s="14"/>
      <c r="P269" s="14"/>
      <c r="Q269" s="14"/>
      <c r="R269" s="14"/>
      <c r="S269" s="14"/>
      <c r="T269" s="14"/>
      <c r="U269" s="14"/>
      <c r="V269" s="14"/>
      <c r="W269" s="14"/>
    </row>
    <row r="270">
      <c r="A270" s="130" t="s">
        <v>945</v>
      </c>
      <c r="B270" s="14" t="s">
        <v>624</v>
      </c>
      <c r="C270" s="131">
        <v>29.0</v>
      </c>
      <c r="D270" s="14" t="s">
        <v>625</v>
      </c>
      <c r="E270" s="131">
        <v>147.0</v>
      </c>
      <c r="F270" s="14" t="s">
        <v>626</v>
      </c>
      <c r="G270" s="131">
        <v>18.0</v>
      </c>
      <c r="H270" s="131">
        <v>200.0</v>
      </c>
      <c r="I270" s="132" t="b">
        <v>1</v>
      </c>
      <c r="J270" s="14"/>
      <c r="K270" s="14"/>
      <c r="L270" s="14"/>
      <c r="M270" s="14"/>
      <c r="N270" s="14"/>
      <c r="O270" s="14"/>
      <c r="P270" s="14"/>
      <c r="Q270" s="14"/>
      <c r="R270" s="14"/>
      <c r="S270" s="14"/>
      <c r="T270" s="14"/>
      <c r="U270" s="14"/>
      <c r="V270" s="14"/>
      <c r="W270" s="14"/>
    </row>
    <row r="271">
      <c r="A271" s="130" t="s">
        <v>946</v>
      </c>
      <c r="B271" s="14" t="s">
        <v>478</v>
      </c>
      <c r="C271" s="131">
        <v>36.0</v>
      </c>
      <c r="D271" s="14" t="s">
        <v>479</v>
      </c>
      <c r="E271" s="131">
        <v>139.0</v>
      </c>
      <c r="F271" s="14" t="s">
        <v>480</v>
      </c>
      <c r="G271" s="131">
        <v>17.0</v>
      </c>
      <c r="H271" s="131">
        <v>200.0</v>
      </c>
      <c r="I271" s="132" t="b">
        <v>1</v>
      </c>
      <c r="J271" s="14"/>
      <c r="K271" s="14"/>
      <c r="L271" s="14"/>
      <c r="M271" s="14"/>
      <c r="N271" s="14"/>
      <c r="O271" s="14"/>
      <c r="P271" s="14"/>
      <c r="Q271" s="14"/>
      <c r="R271" s="14"/>
      <c r="S271" s="14"/>
      <c r="T271" s="14"/>
      <c r="U271" s="14"/>
      <c r="V271" s="14"/>
      <c r="W271" s="14"/>
    </row>
    <row r="272">
      <c r="A272" s="130" t="s">
        <v>947</v>
      </c>
      <c r="B272" s="14" t="s">
        <v>498</v>
      </c>
      <c r="C272" s="131">
        <v>21.0</v>
      </c>
      <c r="D272" s="14" t="s">
        <v>499</v>
      </c>
      <c r="E272" s="131">
        <v>136.0</v>
      </c>
      <c r="F272" s="14" t="s">
        <v>500</v>
      </c>
      <c r="G272" s="131">
        <v>10.0</v>
      </c>
      <c r="H272" s="131">
        <v>200.0</v>
      </c>
      <c r="I272" s="132" t="b">
        <v>1</v>
      </c>
      <c r="J272" s="14"/>
      <c r="K272" s="14"/>
      <c r="L272" s="14"/>
      <c r="M272" s="14"/>
      <c r="N272" s="14"/>
      <c r="O272" s="14"/>
      <c r="P272" s="14"/>
      <c r="Q272" s="14"/>
      <c r="R272" s="14"/>
      <c r="S272" s="14"/>
      <c r="T272" s="14"/>
      <c r="U272" s="14"/>
      <c r="V272" s="14"/>
      <c r="W272" s="14"/>
    </row>
    <row r="273">
      <c r="A273" s="130" t="s">
        <v>948</v>
      </c>
      <c r="B273" s="14" t="s">
        <v>560</v>
      </c>
      <c r="C273" s="131">
        <v>20.0</v>
      </c>
      <c r="D273" s="14" t="s">
        <v>561</v>
      </c>
      <c r="E273" s="131">
        <v>138.0</v>
      </c>
      <c r="F273" s="14" t="s">
        <v>562</v>
      </c>
      <c r="G273" s="131">
        <v>9.0</v>
      </c>
      <c r="H273" s="131">
        <v>200.0</v>
      </c>
      <c r="I273" s="132" t="b">
        <v>1</v>
      </c>
      <c r="J273" s="14"/>
      <c r="K273" s="14"/>
      <c r="L273" s="14"/>
      <c r="M273" s="14"/>
      <c r="N273" s="14"/>
      <c r="O273" s="14"/>
      <c r="P273" s="14"/>
      <c r="Q273" s="14"/>
      <c r="R273" s="14"/>
      <c r="S273" s="14"/>
      <c r="T273" s="14"/>
      <c r="U273" s="14"/>
      <c r="V273" s="14"/>
      <c r="W273" s="14"/>
    </row>
    <row r="274">
      <c r="A274" s="130" t="s">
        <v>949</v>
      </c>
      <c r="B274" s="14" t="s">
        <v>518</v>
      </c>
      <c r="C274" s="131">
        <v>21.0</v>
      </c>
      <c r="D274" s="14" t="s">
        <v>519</v>
      </c>
      <c r="E274" s="131">
        <v>139.0</v>
      </c>
      <c r="F274" s="14" t="s">
        <v>520</v>
      </c>
      <c r="G274" s="131">
        <v>10.0</v>
      </c>
      <c r="H274" s="131">
        <v>200.0</v>
      </c>
      <c r="I274" s="132" t="b">
        <v>1</v>
      </c>
      <c r="J274" s="14"/>
      <c r="K274" s="14"/>
      <c r="L274" s="14"/>
      <c r="M274" s="14"/>
      <c r="N274" s="14"/>
      <c r="O274" s="14"/>
      <c r="P274" s="14"/>
      <c r="Q274" s="14"/>
      <c r="R274" s="14"/>
      <c r="S274" s="14"/>
      <c r="T274" s="14"/>
      <c r="U274" s="14"/>
      <c r="V274" s="14"/>
      <c r="W274" s="14"/>
    </row>
    <row r="275">
      <c r="A275" s="130" t="s">
        <v>950</v>
      </c>
      <c r="B275" s="14" t="s">
        <v>534</v>
      </c>
      <c r="C275" s="131">
        <v>21.0</v>
      </c>
      <c r="D275" s="14" t="s">
        <v>535</v>
      </c>
      <c r="E275" s="131">
        <v>139.0</v>
      </c>
      <c r="F275" s="14" t="s">
        <v>536</v>
      </c>
      <c r="G275" s="131">
        <v>10.0</v>
      </c>
      <c r="H275" s="131">
        <v>200.0</v>
      </c>
      <c r="I275" s="132" t="b">
        <v>1</v>
      </c>
      <c r="J275" s="14"/>
      <c r="K275" s="14"/>
      <c r="L275" s="14"/>
      <c r="M275" s="14"/>
      <c r="N275" s="14"/>
      <c r="O275" s="14"/>
      <c r="P275" s="14"/>
      <c r="Q275" s="14"/>
      <c r="R275" s="14"/>
      <c r="S275" s="14"/>
      <c r="T275" s="14"/>
      <c r="U275" s="14"/>
      <c r="V275" s="14"/>
      <c r="W275" s="14"/>
    </row>
    <row r="276">
      <c r="A276" s="130" t="s">
        <v>951</v>
      </c>
      <c r="B276" s="14" t="s">
        <v>702</v>
      </c>
      <c r="C276" s="131">
        <v>23.0</v>
      </c>
      <c r="D276" s="14" t="s">
        <v>703</v>
      </c>
      <c r="E276" s="131">
        <v>160.0</v>
      </c>
      <c r="F276" s="14" t="s">
        <v>704</v>
      </c>
      <c r="G276" s="131">
        <v>33.0</v>
      </c>
      <c r="H276" s="131">
        <v>200.0</v>
      </c>
      <c r="I276" s="132" t="b">
        <v>1</v>
      </c>
      <c r="J276" s="14"/>
      <c r="K276" s="14"/>
      <c r="L276" s="14"/>
      <c r="M276" s="14"/>
      <c r="N276" s="14"/>
      <c r="O276" s="14"/>
      <c r="P276" s="14"/>
      <c r="Q276" s="14"/>
      <c r="R276" s="14"/>
      <c r="S276" s="14"/>
      <c r="T276" s="14"/>
      <c r="U276" s="14"/>
      <c r="V276" s="14"/>
      <c r="W276" s="14"/>
    </row>
    <row r="277">
      <c r="A277" s="130" t="s">
        <v>952</v>
      </c>
      <c r="B277" s="14" t="s">
        <v>762</v>
      </c>
      <c r="C277" s="131">
        <v>21.0</v>
      </c>
      <c r="D277" s="14" t="s">
        <v>953</v>
      </c>
      <c r="E277" s="131">
        <v>129.0</v>
      </c>
      <c r="F277" s="14" t="s">
        <v>504</v>
      </c>
      <c r="G277" s="131">
        <v>10.0</v>
      </c>
      <c r="H277" s="131">
        <v>200.0</v>
      </c>
      <c r="I277" s="132" t="b">
        <v>1</v>
      </c>
      <c r="J277" s="14"/>
      <c r="K277" s="14"/>
      <c r="L277" s="14"/>
      <c r="M277" s="14"/>
      <c r="N277" s="14"/>
      <c r="O277" s="14"/>
      <c r="P277" s="14"/>
      <c r="Q277" s="14"/>
      <c r="R277" s="14"/>
      <c r="S277" s="14"/>
      <c r="T277" s="14"/>
      <c r="U277" s="14"/>
      <c r="V277" s="14"/>
      <c r="W277" s="14"/>
    </row>
    <row r="278">
      <c r="A278" s="130" t="s">
        <v>954</v>
      </c>
      <c r="B278" s="14" t="s">
        <v>608</v>
      </c>
      <c r="C278" s="131">
        <v>23.0</v>
      </c>
      <c r="D278" s="14" t="s">
        <v>609</v>
      </c>
      <c r="E278" s="131">
        <v>141.0</v>
      </c>
      <c r="F278" s="14" t="s">
        <v>610</v>
      </c>
      <c r="G278" s="131">
        <v>12.0</v>
      </c>
      <c r="H278" s="131">
        <v>200.0</v>
      </c>
      <c r="I278" s="132" t="b">
        <v>1</v>
      </c>
      <c r="J278" s="14"/>
      <c r="K278" s="14"/>
      <c r="L278" s="14"/>
      <c r="M278" s="14"/>
      <c r="N278" s="14"/>
      <c r="O278" s="14"/>
      <c r="P278" s="14"/>
      <c r="Q278" s="14"/>
      <c r="R278" s="14"/>
      <c r="S278" s="14"/>
      <c r="T278" s="14"/>
      <c r="U278" s="14"/>
      <c r="V278" s="14"/>
      <c r="W278" s="14"/>
    </row>
    <row r="279">
      <c r="A279" s="130" t="s">
        <v>955</v>
      </c>
      <c r="B279" s="14" t="s">
        <v>596</v>
      </c>
      <c r="C279" s="131">
        <v>24.0</v>
      </c>
      <c r="D279" s="14" t="s">
        <v>597</v>
      </c>
      <c r="E279" s="131">
        <v>142.0</v>
      </c>
      <c r="F279" s="14" t="s">
        <v>598</v>
      </c>
      <c r="G279" s="131">
        <v>13.0</v>
      </c>
      <c r="H279" s="131">
        <v>200.0</v>
      </c>
      <c r="I279" s="132" t="b">
        <v>1</v>
      </c>
      <c r="J279" s="14"/>
      <c r="K279" s="14"/>
      <c r="L279" s="14"/>
      <c r="M279" s="14"/>
      <c r="N279" s="14"/>
      <c r="O279" s="14"/>
      <c r="P279" s="14"/>
      <c r="Q279" s="14"/>
      <c r="R279" s="14"/>
      <c r="S279" s="14"/>
      <c r="T279" s="14"/>
      <c r="U279" s="14"/>
      <c r="V279" s="14"/>
      <c r="W279" s="14"/>
    </row>
    <row r="280">
      <c r="A280" s="130" t="s">
        <v>956</v>
      </c>
      <c r="B280" s="14" t="s">
        <v>514</v>
      </c>
      <c r="C280" s="131">
        <v>21.0</v>
      </c>
      <c r="D280" s="14" t="s">
        <v>515</v>
      </c>
      <c r="E280" s="131">
        <v>139.0</v>
      </c>
      <c r="F280" s="14" t="s">
        <v>516</v>
      </c>
      <c r="G280" s="131">
        <v>10.0</v>
      </c>
      <c r="H280" s="131">
        <v>200.0</v>
      </c>
      <c r="I280" s="132" t="b">
        <v>1</v>
      </c>
      <c r="J280" s="14"/>
      <c r="K280" s="14"/>
      <c r="L280" s="14"/>
      <c r="M280" s="14"/>
      <c r="N280" s="14"/>
      <c r="O280" s="14"/>
      <c r="P280" s="14"/>
      <c r="Q280" s="14"/>
      <c r="R280" s="14"/>
      <c r="S280" s="14"/>
      <c r="T280" s="14"/>
      <c r="U280" s="14"/>
      <c r="V280" s="14"/>
      <c r="W280" s="14"/>
    </row>
    <row r="281">
      <c r="A281" s="130" t="s">
        <v>957</v>
      </c>
      <c r="B281" s="14" t="s">
        <v>572</v>
      </c>
      <c r="C281" s="131">
        <v>24.0</v>
      </c>
      <c r="D281" s="14" t="s">
        <v>573</v>
      </c>
      <c r="E281" s="131">
        <v>150.0</v>
      </c>
      <c r="F281" s="14" t="s">
        <v>574</v>
      </c>
      <c r="G281" s="131">
        <v>13.0</v>
      </c>
      <c r="H281" s="131">
        <v>200.0</v>
      </c>
      <c r="I281" s="132" t="b">
        <v>1</v>
      </c>
      <c r="J281" s="14"/>
      <c r="K281" s="14"/>
      <c r="L281" s="14"/>
      <c r="M281" s="14"/>
      <c r="N281" s="14"/>
      <c r="O281" s="14"/>
      <c r="P281" s="14"/>
      <c r="Q281" s="14"/>
      <c r="R281" s="14"/>
      <c r="S281" s="14"/>
      <c r="T281" s="14"/>
      <c r="U281" s="14"/>
      <c r="V281" s="14"/>
      <c r="W281" s="14"/>
    </row>
    <row r="282">
      <c r="A282" s="130" t="s">
        <v>958</v>
      </c>
      <c r="B282" s="14" t="s">
        <v>518</v>
      </c>
      <c r="C282" s="131">
        <v>21.0</v>
      </c>
      <c r="D282" s="14" t="s">
        <v>519</v>
      </c>
      <c r="E282" s="131">
        <v>139.0</v>
      </c>
      <c r="F282" s="14" t="s">
        <v>520</v>
      </c>
      <c r="G282" s="131">
        <v>10.0</v>
      </c>
      <c r="H282" s="131">
        <v>200.0</v>
      </c>
      <c r="I282" s="132" t="b">
        <v>1</v>
      </c>
      <c r="J282" s="14"/>
      <c r="K282" s="14"/>
      <c r="L282" s="14"/>
      <c r="M282" s="14"/>
      <c r="N282" s="14"/>
      <c r="O282" s="14"/>
      <c r="P282" s="14"/>
      <c r="Q282" s="14"/>
      <c r="R282" s="14"/>
      <c r="S282" s="14"/>
      <c r="T282" s="14"/>
      <c r="U282" s="14"/>
      <c r="V282" s="14"/>
      <c r="W282" s="14"/>
    </row>
    <row r="283">
      <c r="A283" s="130" t="s">
        <v>959</v>
      </c>
      <c r="B283" s="14" t="s">
        <v>608</v>
      </c>
      <c r="C283" s="131">
        <v>23.0</v>
      </c>
      <c r="D283" s="14" t="s">
        <v>609</v>
      </c>
      <c r="E283" s="131">
        <v>141.0</v>
      </c>
      <c r="F283" s="14" t="s">
        <v>610</v>
      </c>
      <c r="G283" s="131">
        <v>12.0</v>
      </c>
      <c r="H283" s="131">
        <v>200.0</v>
      </c>
      <c r="I283" s="132" t="b">
        <v>1</v>
      </c>
      <c r="J283" s="14"/>
      <c r="K283" s="14"/>
      <c r="L283" s="14"/>
      <c r="M283" s="14"/>
      <c r="N283" s="14"/>
      <c r="O283" s="14"/>
      <c r="P283" s="14"/>
      <c r="Q283" s="14"/>
      <c r="R283" s="14"/>
      <c r="S283" s="14"/>
      <c r="T283" s="14"/>
      <c r="U283" s="14"/>
      <c r="V283" s="14"/>
      <c r="W283" s="14"/>
    </row>
    <row r="284">
      <c r="A284" s="130" t="s">
        <v>960</v>
      </c>
      <c r="B284" s="14" t="s">
        <v>724</v>
      </c>
      <c r="C284" s="131">
        <v>44.0</v>
      </c>
      <c r="D284" s="14" t="s">
        <v>725</v>
      </c>
      <c r="E284" s="131">
        <v>155.0</v>
      </c>
      <c r="F284" s="14" t="s">
        <v>726</v>
      </c>
      <c r="G284" s="131">
        <v>33.0</v>
      </c>
      <c r="H284" s="131">
        <v>200.0</v>
      </c>
      <c r="I284" s="132" t="b">
        <v>1</v>
      </c>
      <c r="J284" s="14"/>
      <c r="K284" s="14"/>
      <c r="L284" s="14"/>
      <c r="M284" s="14"/>
      <c r="N284" s="14"/>
      <c r="O284" s="14"/>
      <c r="P284" s="14"/>
      <c r="Q284" s="14"/>
      <c r="R284" s="14"/>
      <c r="S284" s="14"/>
      <c r="T284" s="14"/>
      <c r="U284" s="14"/>
      <c r="V284" s="14"/>
      <c r="W284" s="14"/>
    </row>
    <row r="285">
      <c r="A285" s="130" t="s">
        <v>961</v>
      </c>
      <c r="B285" s="14" t="s">
        <v>592</v>
      </c>
      <c r="C285" s="131">
        <v>22.0</v>
      </c>
      <c r="D285" s="14" t="s">
        <v>593</v>
      </c>
      <c r="E285" s="131">
        <v>30.0</v>
      </c>
      <c r="F285" s="14" t="s">
        <v>856</v>
      </c>
      <c r="G285" s="131">
        <v>10.0</v>
      </c>
      <c r="H285" s="131">
        <v>200.0</v>
      </c>
      <c r="I285" s="132" t="b">
        <v>1</v>
      </c>
      <c r="J285" s="14"/>
      <c r="K285" s="14"/>
      <c r="L285" s="14"/>
      <c r="M285" s="14"/>
      <c r="N285" s="14"/>
      <c r="O285" s="14"/>
      <c r="P285" s="14"/>
      <c r="Q285" s="14"/>
      <c r="R285" s="14"/>
      <c r="S285" s="14"/>
      <c r="T285" s="14"/>
      <c r="U285" s="14"/>
      <c r="V285" s="14"/>
      <c r="W285" s="14"/>
    </row>
    <row r="286">
      <c r="A286" s="130" t="s">
        <v>962</v>
      </c>
      <c r="B286" s="14" t="s">
        <v>568</v>
      </c>
      <c r="C286" s="131">
        <v>26.0</v>
      </c>
      <c r="D286" s="14" t="s">
        <v>569</v>
      </c>
      <c r="E286" s="131">
        <v>144.0</v>
      </c>
      <c r="F286" s="14" t="s">
        <v>570</v>
      </c>
      <c r="G286" s="131">
        <v>15.0</v>
      </c>
      <c r="H286" s="131">
        <v>200.0</v>
      </c>
      <c r="I286" s="132" t="b">
        <v>1</v>
      </c>
      <c r="J286" s="14"/>
      <c r="K286" s="14"/>
      <c r="L286" s="14"/>
      <c r="M286" s="14"/>
      <c r="N286" s="14"/>
      <c r="O286" s="14"/>
      <c r="P286" s="14"/>
      <c r="Q286" s="14"/>
      <c r="R286" s="14"/>
      <c r="S286" s="14"/>
      <c r="T286" s="14"/>
      <c r="U286" s="14"/>
      <c r="V286" s="14"/>
      <c r="W286" s="14"/>
    </row>
    <row r="287">
      <c r="A287" s="130" t="s">
        <v>963</v>
      </c>
      <c r="B287" s="14" t="s">
        <v>474</v>
      </c>
      <c r="C287" s="131">
        <v>32.0</v>
      </c>
      <c r="D287" s="14" t="s">
        <v>475</v>
      </c>
      <c r="E287" s="131">
        <v>143.0</v>
      </c>
      <c r="F287" s="14" t="s">
        <v>476</v>
      </c>
      <c r="G287" s="131">
        <v>21.0</v>
      </c>
      <c r="H287" s="131">
        <v>200.0</v>
      </c>
      <c r="I287" s="132" t="b">
        <v>1</v>
      </c>
      <c r="J287" s="14"/>
      <c r="K287" s="14"/>
      <c r="L287" s="14"/>
      <c r="M287" s="14"/>
      <c r="N287" s="14"/>
      <c r="O287" s="14"/>
      <c r="P287" s="14"/>
      <c r="Q287" s="14"/>
      <c r="R287" s="14"/>
      <c r="S287" s="14"/>
      <c r="T287" s="14"/>
      <c r="U287" s="14"/>
      <c r="V287" s="14"/>
      <c r="W287" s="14"/>
    </row>
    <row r="288">
      <c r="A288" s="130" t="s">
        <v>964</v>
      </c>
      <c r="B288" s="14" t="s">
        <v>612</v>
      </c>
      <c r="C288" s="131">
        <v>27.0</v>
      </c>
      <c r="D288" s="14" t="s">
        <v>613</v>
      </c>
      <c r="E288" s="131">
        <v>145.0</v>
      </c>
      <c r="F288" s="14" t="s">
        <v>614</v>
      </c>
      <c r="G288" s="131">
        <v>16.0</v>
      </c>
      <c r="H288" s="131">
        <v>200.0</v>
      </c>
      <c r="I288" s="132" t="b">
        <v>1</v>
      </c>
      <c r="J288" s="14"/>
      <c r="K288" s="14"/>
      <c r="L288" s="14"/>
      <c r="M288" s="14"/>
      <c r="N288" s="14"/>
      <c r="O288" s="14"/>
      <c r="P288" s="14"/>
      <c r="Q288" s="14"/>
      <c r="R288" s="14"/>
      <c r="S288" s="14"/>
      <c r="T288" s="14"/>
      <c r="U288" s="14"/>
      <c r="V288" s="14"/>
      <c r="W288" s="14"/>
    </row>
    <row r="289">
      <c r="A289" s="130" t="s">
        <v>965</v>
      </c>
      <c r="B289" s="14" t="s">
        <v>584</v>
      </c>
      <c r="C289" s="131">
        <v>21.0</v>
      </c>
      <c r="D289" s="14" t="s">
        <v>585</v>
      </c>
      <c r="E289" s="131">
        <v>139.0</v>
      </c>
      <c r="F289" s="14" t="s">
        <v>586</v>
      </c>
      <c r="G289" s="131">
        <v>10.0</v>
      </c>
      <c r="H289" s="131">
        <v>200.0</v>
      </c>
      <c r="I289" s="132" t="b">
        <v>1</v>
      </c>
      <c r="J289" s="14"/>
      <c r="K289" s="14"/>
      <c r="L289" s="14"/>
      <c r="M289" s="14"/>
      <c r="N289" s="14"/>
      <c r="O289" s="14"/>
      <c r="P289" s="14"/>
      <c r="Q289" s="14"/>
      <c r="R289" s="14"/>
      <c r="S289" s="14"/>
      <c r="T289" s="14"/>
      <c r="U289" s="14"/>
      <c r="V289" s="14"/>
      <c r="W289" s="14"/>
    </row>
    <row r="290">
      <c r="A290" s="130" t="s">
        <v>966</v>
      </c>
      <c r="B290" s="14" t="s">
        <v>762</v>
      </c>
      <c r="C290" s="131">
        <v>21.0</v>
      </c>
      <c r="D290" s="14" t="s">
        <v>763</v>
      </c>
      <c r="E290" s="131">
        <v>126.0</v>
      </c>
      <c r="F290" s="14" t="s">
        <v>504</v>
      </c>
      <c r="G290" s="131">
        <v>10.0</v>
      </c>
      <c r="H290" s="131">
        <v>200.0</v>
      </c>
      <c r="I290" s="132" t="b">
        <v>1</v>
      </c>
      <c r="J290" s="14"/>
      <c r="K290" s="14"/>
      <c r="L290" s="14"/>
      <c r="M290" s="14"/>
      <c r="N290" s="14"/>
      <c r="O290" s="14"/>
      <c r="P290" s="14"/>
      <c r="Q290" s="14"/>
      <c r="R290" s="14"/>
      <c r="S290" s="14"/>
      <c r="T290" s="14"/>
      <c r="U290" s="14"/>
      <c r="V290" s="14"/>
      <c r="W290" s="14"/>
    </row>
    <row r="291">
      <c r="A291" s="130" t="s">
        <v>967</v>
      </c>
      <c r="B291" s="14" t="s">
        <v>557</v>
      </c>
      <c r="C291" s="131">
        <v>27.0</v>
      </c>
      <c r="D291" s="14"/>
      <c r="E291" s="14"/>
      <c r="F291" s="14" t="s">
        <v>558</v>
      </c>
      <c r="G291" s="131">
        <v>16.0</v>
      </c>
      <c r="H291" s="131">
        <v>200.0</v>
      </c>
      <c r="I291" s="132" t="b">
        <v>1</v>
      </c>
      <c r="J291" s="14"/>
      <c r="K291" s="14"/>
      <c r="L291" s="14"/>
      <c r="M291" s="14"/>
      <c r="N291" s="14"/>
      <c r="O291" s="14"/>
      <c r="P291" s="14"/>
      <c r="Q291" s="14"/>
      <c r="R291" s="14"/>
      <c r="S291" s="14"/>
      <c r="T291" s="14"/>
      <c r="U291" s="14"/>
      <c r="V291" s="14"/>
      <c r="W291" s="14"/>
    </row>
    <row r="292">
      <c r="A292" s="130" t="s">
        <v>968</v>
      </c>
      <c r="B292" s="14" t="s">
        <v>486</v>
      </c>
      <c r="C292" s="131">
        <v>19.0</v>
      </c>
      <c r="D292" s="14" t="s">
        <v>792</v>
      </c>
      <c r="E292" s="131">
        <v>124.0</v>
      </c>
      <c r="F292" s="14" t="s">
        <v>488</v>
      </c>
      <c r="G292" s="131">
        <v>8.0</v>
      </c>
      <c r="H292" s="131">
        <v>200.0</v>
      </c>
      <c r="I292" s="132" t="b">
        <v>1</v>
      </c>
      <c r="J292" s="14"/>
      <c r="K292" s="14"/>
      <c r="L292" s="14"/>
      <c r="M292" s="14"/>
      <c r="N292" s="14"/>
      <c r="O292" s="14"/>
      <c r="P292" s="14"/>
      <c r="Q292" s="14"/>
      <c r="R292" s="14"/>
      <c r="S292" s="14"/>
      <c r="T292" s="14"/>
      <c r="U292" s="14"/>
      <c r="V292" s="14"/>
      <c r="W292" s="14"/>
    </row>
    <row r="293">
      <c r="A293" s="130" t="s">
        <v>969</v>
      </c>
      <c r="B293" s="14" t="s">
        <v>600</v>
      </c>
      <c r="C293" s="131">
        <v>21.0</v>
      </c>
      <c r="D293" s="14" t="s">
        <v>601</v>
      </c>
      <c r="E293" s="131">
        <v>139.0</v>
      </c>
      <c r="F293" s="14" t="s">
        <v>602</v>
      </c>
      <c r="G293" s="131">
        <v>10.0</v>
      </c>
      <c r="H293" s="131">
        <v>200.0</v>
      </c>
      <c r="I293" s="132" t="b">
        <v>1</v>
      </c>
      <c r="J293" s="14"/>
      <c r="K293" s="14"/>
      <c r="L293" s="14"/>
      <c r="M293" s="14"/>
      <c r="N293" s="14"/>
      <c r="O293" s="14"/>
      <c r="P293" s="14"/>
      <c r="Q293" s="14"/>
      <c r="R293" s="14"/>
      <c r="S293" s="14"/>
      <c r="T293" s="14"/>
      <c r="U293" s="14"/>
      <c r="V293" s="14"/>
      <c r="W293" s="14"/>
    </row>
    <row r="294">
      <c r="A294" s="130" t="s">
        <v>970</v>
      </c>
      <c r="B294" s="14" t="s">
        <v>724</v>
      </c>
      <c r="C294" s="131">
        <v>44.0</v>
      </c>
      <c r="D294" s="14" t="s">
        <v>725</v>
      </c>
      <c r="E294" s="131">
        <v>155.0</v>
      </c>
      <c r="F294" s="14" t="s">
        <v>726</v>
      </c>
      <c r="G294" s="131">
        <v>33.0</v>
      </c>
      <c r="H294" s="131">
        <v>200.0</v>
      </c>
      <c r="I294" s="132" t="b">
        <v>1</v>
      </c>
      <c r="J294" s="14"/>
      <c r="K294" s="14"/>
      <c r="L294" s="14"/>
      <c r="M294" s="14"/>
      <c r="N294" s="14"/>
      <c r="O294" s="14"/>
      <c r="P294" s="14"/>
      <c r="Q294" s="14"/>
      <c r="R294" s="14"/>
      <c r="S294" s="14"/>
      <c r="T294" s="14"/>
      <c r="U294" s="14"/>
      <c r="V294" s="14"/>
      <c r="W294" s="14"/>
    </row>
    <row r="295">
      <c r="A295" s="130" t="s">
        <v>971</v>
      </c>
      <c r="B295" s="14" t="s">
        <v>498</v>
      </c>
      <c r="C295" s="131">
        <v>21.0</v>
      </c>
      <c r="D295" s="14" t="s">
        <v>499</v>
      </c>
      <c r="E295" s="131">
        <v>136.0</v>
      </c>
      <c r="F295" s="14" t="s">
        <v>500</v>
      </c>
      <c r="G295" s="131">
        <v>10.0</v>
      </c>
      <c r="H295" s="131">
        <v>200.0</v>
      </c>
      <c r="I295" s="132" t="b">
        <v>1</v>
      </c>
      <c r="J295" s="14"/>
      <c r="K295" s="14"/>
      <c r="L295" s="14"/>
      <c r="M295" s="14"/>
      <c r="N295" s="14"/>
      <c r="O295" s="14"/>
      <c r="P295" s="14"/>
      <c r="Q295" s="14"/>
      <c r="R295" s="14"/>
      <c r="S295" s="14"/>
      <c r="T295" s="14"/>
      <c r="U295" s="14"/>
      <c r="V295" s="14"/>
      <c r="W295" s="14"/>
    </row>
    <row r="296">
      <c r="A296" s="130" t="s">
        <v>972</v>
      </c>
      <c r="B296" s="14" t="s">
        <v>588</v>
      </c>
      <c r="C296" s="131">
        <v>25.0</v>
      </c>
      <c r="D296" s="14" t="s">
        <v>589</v>
      </c>
      <c r="E296" s="131">
        <v>143.0</v>
      </c>
      <c r="F296" s="14" t="s">
        <v>590</v>
      </c>
      <c r="G296" s="131">
        <v>14.0</v>
      </c>
      <c r="H296" s="131">
        <v>200.0</v>
      </c>
      <c r="I296" s="132" t="b">
        <v>1</v>
      </c>
      <c r="J296" s="14"/>
      <c r="K296" s="14"/>
      <c r="L296" s="14"/>
      <c r="M296" s="14"/>
      <c r="N296" s="14"/>
      <c r="O296" s="14"/>
      <c r="P296" s="14"/>
      <c r="Q296" s="14"/>
      <c r="R296" s="14"/>
      <c r="S296" s="14"/>
      <c r="T296" s="14"/>
      <c r="U296" s="14"/>
      <c r="V296" s="14"/>
      <c r="W296" s="14"/>
    </row>
    <row r="297">
      <c r="A297" s="130" t="s">
        <v>973</v>
      </c>
      <c r="B297" s="14" t="s">
        <v>557</v>
      </c>
      <c r="C297" s="131">
        <v>27.0</v>
      </c>
      <c r="D297" s="14"/>
      <c r="E297" s="14"/>
      <c r="F297" s="14" t="s">
        <v>558</v>
      </c>
      <c r="G297" s="131">
        <v>16.0</v>
      </c>
      <c r="H297" s="131">
        <v>200.0</v>
      </c>
      <c r="I297" s="132" t="b">
        <v>1</v>
      </c>
      <c r="J297" s="14"/>
      <c r="K297" s="14"/>
      <c r="L297" s="14"/>
      <c r="M297" s="14"/>
      <c r="N297" s="14"/>
      <c r="O297" s="14"/>
      <c r="P297" s="14"/>
      <c r="Q297" s="14"/>
      <c r="R297" s="14"/>
      <c r="S297" s="14"/>
      <c r="T297" s="14"/>
      <c r="U297" s="14"/>
      <c r="V297" s="14"/>
      <c r="W297" s="14"/>
    </row>
    <row r="298">
      <c r="A298" s="130" t="s">
        <v>974</v>
      </c>
      <c r="B298" s="14" t="s">
        <v>724</v>
      </c>
      <c r="C298" s="131">
        <v>44.0</v>
      </c>
      <c r="D298" s="14" t="s">
        <v>725</v>
      </c>
      <c r="E298" s="131">
        <v>155.0</v>
      </c>
      <c r="F298" s="14" t="s">
        <v>726</v>
      </c>
      <c r="G298" s="131">
        <v>33.0</v>
      </c>
      <c r="H298" s="131">
        <v>200.0</v>
      </c>
      <c r="I298" s="132" t="b">
        <v>1</v>
      </c>
      <c r="J298" s="14"/>
      <c r="K298" s="14"/>
      <c r="L298" s="14"/>
      <c r="M298" s="14"/>
      <c r="N298" s="14"/>
      <c r="O298" s="14"/>
      <c r="P298" s="14"/>
      <c r="Q298" s="14"/>
      <c r="R298" s="14"/>
      <c r="S298" s="14"/>
      <c r="T298" s="14"/>
      <c r="U298" s="14"/>
      <c r="V298" s="14"/>
      <c r="W298" s="14"/>
    </row>
    <row r="299">
      <c r="A299" s="130" t="s">
        <v>975</v>
      </c>
      <c r="B299" s="14" t="s">
        <v>616</v>
      </c>
      <c r="C299" s="131">
        <v>21.0</v>
      </c>
      <c r="D299" s="14" t="s">
        <v>617</v>
      </c>
      <c r="E299" s="131">
        <v>139.0</v>
      </c>
      <c r="F299" s="14" t="s">
        <v>618</v>
      </c>
      <c r="G299" s="131">
        <v>10.0</v>
      </c>
      <c r="H299" s="131">
        <v>200.0</v>
      </c>
      <c r="I299" s="132" t="b">
        <v>1</v>
      </c>
      <c r="J299" s="14"/>
      <c r="K299" s="14"/>
      <c r="L299" s="14"/>
      <c r="M299" s="14"/>
      <c r="N299" s="14"/>
      <c r="O299" s="14"/>
      <c r="P299" s="14"/>
      <c r="Q299" s="14"/>
      <c r="R299" s="14"/>
      <c r="S299" s="14"/>
      <c r="T299" s="14"/>
      <c r="U299" s="14"/>
      <c r="V299" s="14"/>
      <c r="W299" s="14"/>
    </row>
    <row r="300">
      <c r="A300" s="130" t="s">
        <v>976</v>
      </c>
      <c r="B300" s="14" t="s">
        <v>557</v>
      </c>
      <c r="C300" s="131">
        <v>27.0</v>
      </c>
      <c r="D300" s="14"/>
      <c r="E300" s="14"/>
      <c r="F300" s="14" t="s">
        <v>558</v>
      </c>
      <c r="G300" s="131">
        <v>16.0</v>
      </c>
      <c r="H300" s="131">
        <v>200.0</v>
      </c>
      <c r="I300" s="132" t="b">
        <v>1</v>
      </c>
      <c r="J300" s="14"/>
      <c r="K300" s="14"/>
      <c r="L300" s="14"/>
      <c r="M300" s="14"/>
      <c r="N300" s="14"/>
      <c r="O300" s="14"/>
      <c r="P300" s="14"/>
      <c r="Q300" s="14"/>
      <c r="R300" s="14"/>
      <c r="S300" s="14"/>
      <c r="T300" s="14"/>
      <c r="U300" s="14"/>
      <c r="V300" s="14"/>
      <c r="W300" s="14"/>
    </row>
    <row r="301">
      <c r="A301" s="130" t="s">
        <v>977</v>
      </c>
      <c r="B301" s="14" t="s">
        <v>498</v>
      </c>
      <c r="C301" s="131">
        <v>21.0</v>
      </c>
      <c r="D301" s="14" t="s">
        <v>499</v>
      </c>
      <c r="E301" s="131">
        <v>136.0</v>
      </c>
      <c r="F301" s="14" t="s">
        <v>500</v>
      </c>
      <c r="G301" s="131">
        <v>10.0</v>
      </c>
      <c r="H301" s="131">
        <v>200.0</v>
      </c>
      <c r="I301" s="132" t="b">
        <v>1</v>
      </c>
      <c r="J301" s="14"/>
      <c r="K301" s="14"/>
      <c r="L301" s="14"/>
      <c r="M301" s="14"/>
      <c r="N301" s="14"/>
      <c r="O301" s="14"/>
      <c r="P301" s="14"/>
      <c r="Q301" s="14"/>
      <c r="R301" s="14"/>
      <c r="S301" s="14"/>
      <c r="T301" s="14"/>
      <c r="U301" s="14"/>
      <c r="V301" s="14"/>
      <c r="W301" s="14"/>
    </row>
    <row r="302">
      <c r="A302" s="130" t="s">
        <v>978</v>
      </c>
      <c r="B302" s="14" t="s">
        <v>546</v>
      </c>
      <c r="C302" s="131">
        <v>23.0</v>
      </c>
      <c r="D302" s="14" t="s">
        <v>547</v>
      </c>
      <c r="E302" s="131">
        <v>141.0</v>
      </c>
      <c r="F302" s="14" t="s">
        <v>548</v>
      </c>
      <c r="G302" s="131">
        <v>12.0</v>
      </c>
      <c r="H302" s="131">
        <v>200.0</v>
      </c>
      <c r="I302" s="132" t="b">
        <v>1</v>
      </c>
      <c r="J302" s="14"/>
      <c r="K302" s="14"/>
      <c r="L302" s="14"/>
      <c r="M302" s="14"/>
      <c r="N302" s="14"/>
      <c r="O302" s="14"/>
      <c r="P302" s="14"/>
      <c r="Q302" s="14"/>
      <c r="R302" s="14"/>
      <c r="S302" s="14"/>
      <c r="T302" s="14"/>
      <c r="U302" s="14"/>
      <c r="V302" s="14"/>
      <c r="W302" s="14"/>
    </row>
    <row r="303">
      <c r="A303" s="130" t="s">
        <v>979</v>
      </c>
      <c r="B303" s="14" t="s">
        <v>588</v>
      </c>
      <c r="C303" s="131">
        <v>25.0</v>
      </c>
      <c r="D303" s="14" t="s">
        <v>589</v>
      </c>
      <c r="E303" s="131">
        <v>143.0</v>
      </c>
      <c r="F303" s="14" t="s">
        <v>590</v>
      </c>
      <c r="G303" s="131">
        <v>14.0</v>
      </c>
      <c r="H303" s="131">
        <v>200.0</v>
      </c>
      <c r="I303" s="132" t="b">
        <v>1</v>
      </c>
      <c r="J303" s="14"/>
      <c r="K303" s="14"/>
      <c r="L303" s="14"/>
      <c r="M303" s="14"/>
      <c r="N303" s="14"/>
      <c r="O303" s="14"/>
      <c r="P303" s="14"/>
      <c r="Q303" s="14"/>
      <c r="R303" s="14"/>
      <c r="S303" s="14"/>
      <c r="T303" s="14"/>
      <c r="U303" s="14"/>
      <c r="V303" s="14"/>
      <c r="W303" s="14"/>
    </row>
    <row r="304">
      <c r="A304" s="130" t="s">
        <v>980</v>
      </c>
      <c r="B304" s="14" t="s">
        <v>981</v>
      </c>
      <c r="C304" s="131">
        <v>31.0</v>
      </c>
      <c r="D304" s="14" t="s">
        <v>982</v>
      </c>
      <c r="E304" s="131">
        <v>141.0</v>
      </c>
      <c r="F304" s="14" t="s">
        <v>983</v>
      </c>
      <c r="G304" s="131">
        <v>19.0</v>
      </c>
      <c r="H304" s="131">
        <v>200.0</v>
      </c>
      <c r="I304" s="132" t="b">
        <v>1</v>
      </c>
      <c r="J304" s="14"/>
      <c r="K304" s="14"/>
      <c r="L304" s="14"/>
      <c r="M304" s="14"/>
      <c r="N304" s="14"/>
      <c r="O304" s="14"/>
      <c r="P304" s="14"/>
      <c r="Q304" s="14"/>
      <c r="R304" s="14"/>
      <c r="S304" s="14"/>
      <c r="T304" s="14"/>
      <c r="U304" s="14"/>
      <c r="V304" s="14"/>
      <c r="W304" s="14"/>
    </row>
    <row r="305">
      <c r="A305" s="130" t="s">
        <v>984</v>
      </c>
      <c r="B305" s="14" t="s">
        <v>592</v>
      </c>
      <c r="C305" s="131">
        <v>22.0</v>
      </c>
      <c r="D305" s="14" t="s">
        <v>593</v>
      </c>
      <c r="E305" s="131">
        <v>30.0</v>
      </c>
      <c r="F305" s="14" t="s">
        <v>594</v>
      </c>
      <c r="G305" s="131">
        <v>11.0</v>
      </c>
      <c r="H305" s="131">
        <v>200.0</v>
      </c>
      <c r="I305" s="132" t="b">
        <v>1</v>
      </c>
      <c r="J305" s="14"/>
      <c r="K305" s="14"/>
      <c r="L305" s="14"/>
      <c r="M305" s="14"/>
      <c r="N305" s="14"/>
      <c r="O305" s="14"/>
      <c r="P305" s="14"/>
      <c r="Q305" s="14"/>
      <c r="R305" s="14"/>
      <c r="S305" s="14"/>
      <c r="T305" s="14"/>
      <c r="U305" s="14"/>
      <c r="V305" s="14"/>
      <c r="W305" s="14"/>
    </row>
    <row r="306">
      <c r="A306" s="130" t="s">
        <v>985</v>
      </c>
      <c r="B306" s="14" t="s">
        <v>584</v>
      </c>
      <c r="C306" s="131">
        <v>21.0</v>
      </c>
      <c r="D306" s="14" t="s">
        <v>585</v>
      </c>
      <c r="E306" s="131">
        <v>139.0</v>
      </c>
      <c r="F306" s="14" t="s">
        <v>586</v>
      </c>
      <c r="G306" s="131">
        <v>10.0</v>
      </c>
      <c r="H306" s="131">
        <v>200.0</v>
      </c>
      <c r="I306" s="132" t="b">
        <v>1</v>
      </c>
      <c r="J306" s="14"/>
      <c r="K306" s="14"/>
      <c r="L306" s="14"/>
      <c r="M306" s="14"/>
      <c r="N306" s="14"/>
      <c r="O306" s="14"/>
      <c r="P306" s="14"/>
      <c r="Q306" s="14"/>
      <c r="R306" s="14"/>
      <c r="S306" s="14"/>
      <c r="T306" s="14"/>
      <c r="U306" s="14"/>
      <c r="V306" s="14"/>
      <c r="W306" s="14"/>
    </row>
    <row r="307">
      <c r="A307" s="130" t="s">
        <v>986</v>
      </c>
      <c r="B307" s="14" t="s">
        <v>762</v>
      </c>
      <c r="C307" s="131">
        <v>21.0</v>
      </c>
      <c r="D307" s="14" t="s">
        <v>987</v>
      </c>
      <c r="E307" s="131">
        <v>128.0</v>
      </c>
      <c r="F307" s="14" t="s">
        <v>504</v>
      </c>
      <c r="G307" s="131">
        <v>10.0</v>
      </c>
      <c r="H307" s="131">
        <v>200.0</v>
      </c>
      <c r="I307" s="132" t="b">
        <v>1</v>
      </c>
      <c r="J307" s="14"/>
      <c r="K307" s="14"/>
      <c r="L307" s="14"/>
      <c r="M307" s="14"/>
      <c r="N307" s="14"/>
      <c r="O307" s="14"/>
      <c r="P307" s="14"/>
      <c r="Q307" s="14"/>
      <c r="R307" s="14"/>
      <c r="S307" s="14"/>
      <c r="T307" s="14"/>
      <c r="U307" s="14"/>
      <c r="V307" s="14"/>
      <c r="W307" s="14"/>
    </row>
    <row r="308">
      <c r="A308" s="130" t="s">
        <v>988</v>
      </c>
      <c r="B308" s="14" t="s">
        <v>546</v>
      </c>
      <c r="C308" s="131">
        <v>23.0</v>
      </c>
      <c r="D308" s="14" t="s">
        <v>547</v>
      </c>
      <c r="E308" s="131">
        <v>141.0</v>
      </c>
      <c r="F308" s="14" t="s">
        <v>548</v>
      </c>
      <c r="G308" s="131">
        <v>12.0</v>
      </c>
      <c r="H308" s="131">
        <v>200.0</v>
      </c>
      <c r="I308" s="132" t="b">
        <v>1</v>
      </c>
      <c r="J308" s="14"/>
      <c r="K308" s="14"/>
      <c r="L308" s="14"/>
      <c r="M308" s="14"/>
      <c r="N308" s="14"/>
      <c r="O308" s="14"/>
      <c r="P308" s="14"/>
      <c r="Q308" s="14"/>
      <c r="R308" s="14"/>
      <c r="S308" s="14"/>
      <c r="T308" s="14"/>
      <c r="U308" s="14"/>
      <c r="V308" s="14"/>
      <c r="W308" s="14"/>
    </row>
    <row r="309">
      <c r="A309" s="130" t="s">
        <v>989</v>
      </c>
      <c r="B309" s="14" t="s">
        <v>470</v>
      </c>
      <c r="C309" s="131">
        <v>54.0</v>
      </c>
      <c r="D309" s="14" t="s">
        <v>471</v>
      </c>
      <c r="E309" s="131">
        <v>146.0</v>
      </c>
      <c r="F309" s="14" t="s">
        <v>472</v>
      </c>
      <c r="G309" s="131">
        <v>20.0</v>
      </c>
      <c r="H309" s="131">
        <v>200.0</v>
      </c>
      <c r="I309" s="132" t="b">
        <v>1</v>
      </c>
      <c r="J309" s="14"/>
      <c r="K309" s="14"/>
      <c r="L309" s="14"/>
      <c r="M309" s="14"/>
      <c r="N309" s="14"/>
      <c r="O309" s="14"/>
      <c r="P309" s="14"/>
      <c r="Q309" s="14"/>
      <c r="R309" s="14"/>
      <c r="S309" s="14"/>
      <c r="T309" s="14"/>
      <c r="U309" s="14"/>
      <c r="V309" s="14"/>
      <c r="W309" s="14"/>
    </row>
    <row r="310">
      <c r="A310" s="130" t="s">
        <v>990</v>
      </c>
      <c r="B310" s="14" t="s">
        <v>765</v>
      </c>
      <c r="C310" s="131">
        <v>28.0</v>
      </c>
      <c r="D310" s="14" t="s">
        <v>766</v>
      </c>
      <c r="E310" s="131">
        <v>130.0</v>
      </c>
      <c r="F310" s="14" t="s">
        <v>767</v>
      </c>
      <c r="G310" s="131">
        <v>15.0</v>
      </c>
      <c r="H310" s="131">
        <v>200.0</v>
      </c>
      <c r="I310" s="132" t="b">
        <v>1</v>
      </c>
      <c r="J310" s="14"/>
      <c r="K310" s="14"/>
      <c r="L310" s="14"/>
      <c r="M310" s="14"/>
      <c r="N310" s="14"/>
      <c r="O310" s="14"/>
      <c r="P310" s="14"/>
      <c r="Q310" s="14"/>
      <c r="R310" s="14"/>
      <c r="S310" s="14"/>
      <c r="T310" s="14"/>
      <c r="U310" s="14"/>
      <c r="V310" s="14"/>
      <c r="W310" s="14"/>
    </row>
    <row r="311">
      <c r="A311" s="130" t="s">
        <v>991</v>
      </c>
      <c r="B311" s="14" t="s">
        <v>612</v>
      </c>
      <c r="C311" s="131">
        <v>27.0</v>
      </c>
      <c r="D311" s="14" t="s">
        <v>613</v>
      </c>
      <c r="E311" s="131">
        <v>145.0</v>
      </c>
      <c r="F311" s="14" t="s">
        <v>614</v>
      </c>
      <c r="G311" s="131">
        <v>16.0</v>
      </c>
      <c r="H311" s="131">
        <v>200.0</v>
      </c>
      <c r="I311" s="132" t="b">
        <v>1</v>
      </c>
      <c r="J311" s="14"/>
      <c r="K311" s="14"/>
      <c r="L311" s="14"/>
      <c r="M311" s="14"/>
      <c r="N311" s="14"/>
      <c r="O311" s="14"/>
      <c r="P311" s="14"/>
      <c r="Q311" s="14"/>
      <c r="R311" s="14"/>
      <c r="S311" s="14"/>
      <c r="T311" s="14"/>
      <c r="U311" s="14"/>
      <c r="V311" s="14"/>
      <c r="W311" s="14"/>
    </row>
    <row r="312">
      <c r="A312" s="130" t="s">
        <v>992</v>
      </c>
      <c r="B312" s="14" t="s">
        <v>554</v>
      </c>
      <c r="C312" s="131">
        <v>29.0</v>
      </c>
      <c r="D312" s="14"/>
      <c r="E312" s="14"/>
      <c r="F312" s="14" t="s">
        <v>555</v>
      </c>
      <c r="G312" s="131">
        <v>18.0</v>
      </c>
      <c r="H312" s="131">
        <v>200.0</v>
      </c>
      <c r="I312" s="132" t="b">
        <v>1</v>
      </c>
      <c r="J312" s="14"/>
      <c r="K312" s="14"/>
      <c r="L312" s="14"/>
      <c r="M312" s="14"/>
      <c r="N312" s="14"/>
      <c r="O312" s="14"/>
      <c r="P312" s="14"/>
      <c r="Q312" s="14"/>
      <c r="R312" s="14"/>
      <c r="S312" s="14"/>
      <c r="T312" s="14"/>
      <c r="U312" s="14"/>
      <c r="V312" s="14"/>
      <c r="W312" s="14"/>
    </row>
    <row r="313">
      <c r="A313" s="130" t="s">
        <v>993</v>
      </c>
      <c r="B313" s="14" t="s">
        <v>538</v>
      </c>
      <c r="C313" s="131">
        <v>21.0</v>
      </c>
      <c r="D313" s="14" t="s">
        <v>539</v>
      </c>
      <c r="E313" s="131">
        <v>139.0</v>
      </c>
      <c r="F313" s="14" t="s">
        <v>540</v>
      </c>
      <c r="G313" s="131">
        <v>10.0</v>
      </c>
      <c r="H313" s="131">
        <v>200.0</v>
      </c>
      <c r="I313" s="132" t="b">
        <v>1</v>
      </c>
      <c r="J313" s="14"/>
      <c r="K313" s="14"/>
      <c r="L313" s="14"/>
      <c r="M313" s="14"/>
      <c r="N313" s="14"/>
      <c r="O313" s="14"/>
      <c r="P313" s="14"/>
      <c r="Q313" s="14"/>
      <c r="R313" s="14"/>
      <c r="S313" s="14"/>
      <c r="T313" s="14"/>
      <c r="U313" s="14"/>
      <c r="V313" s="14"/>
      <c r="W313" s="14"/>
    </row>
    <row r="314">
      <c r="A314" s="130" t="s">
        <v>994</v>
      </c>
      <c r="B314" s="14" t="s">
        <v>588</v>
      </c>
      <c r="C314" s="131">
        <v>25.0</v>
      </c>
      <c r="D314" s="14" t="s">
        <v>589</v>
      </c>
      <c r="E314" s="131">
        <v>143.0</v>
      </c>
      <c r="F314" s="14" t="s">
        <v>590</v>
      </c>
      <c r="G314" s="131">
        <v>14.0</v>
      </c>
      <c r="H314" s="131">
        <v>200.0</v>
      </c>
      <c r="I314" s="132" t="b">
        <v>1</v>
      </c>
      <c r="J314" s="14"/>
      <c r="K314" s="14"/>
      <c r="L314" s="14"/>
      <c r="M314" s="14"/>
      <c r="N314" s="14"/>
      <c r="O314" s="14"/>
      <c r="P314" s="14"/>
      <c r="Q314" s="14"/>
      <c r="R314" s="14"/>
      <c r="S314" s="14"/>
      <c r="T314" s="14"/>
      <c r="U314" s="14"/>
      <c r="V314" s="14"/>
      <c r="W314" s="14"/>
    </row>
    <row r="315">
      <c r="A315" s="130" t="s">
        <v>995</v>
      </c>
      <c r="B315" s="14" t="s">
        <v>554</v>
      </c>
      <c r="C315" s="131">
        <v>29.0</v>
      </c>
      <c r="D315" s="14"/>
      <c r="E315" s="14"/>
      <c r="F315" s="14" t="s">
        <v>555</v>
      </c>
      <c r="G315" s="131">
        <v>18.0</v>
      </c>
      <c r="H315" s="131">
        <v>200.0</v>
      </c>
      <c r="I315" s="132" t="b">
        <v>1</v>
      </c>
      <c r="J315" s="14"/>
      <c r="K315" s="14"/>
      <c r="L315" s="14"/>
      <c r="M315" s="14"/>
      <c r="N315" s="14"/>
      <c r="O315" s="14"/>
      <c r="P315" s="14"/>
      <c r="Q315" s="14"/>
      <c r="R315" s="14"/>
      <c r="S315" s="14"/>
      <c r="T315" s="14"/>
      <c r="U315" s="14"/>
      <c r="V315" s="14"/>
      <c r="W315" s="14"/>
    </row>
    <row r="316">
      <c r="A316" s="130" t="s">
        <v>996</v>
      </c>
      <c r="B316" s="14" t="s">
        <v>576</v>
      </c>
      <c r="C316" s="131">
        <v>21.0</v>
      </c>
      <c r="D316" s="14" t="s">
        <v>577</v>
      </c>
      <c r="E316" s="131">
        <v>139.0</v>
      </c>
      <c r="F316" s="14" t="s">
        <v>578</v>
      </c>
      <c r="G316" s="131">
        <v>10.0</v>
      </c>
      <c r="H316" s="131">
        <v>200.0</v>
      </c>
      <c r="I316" s="132" t="b">
        <v>1</v>
      </c>
      <c r="J316" s="14"/>
      <c r="K316" s="14"/>
      <c r="L316" s="14"/>
      <c r="M316" s="14"/>
      <c r="N316" s="14"/>
      <c r="O316" s="14"/>
      <c r="P316" s="14"/>
      <c r="Q316" s="14"/>
      <c r="R316" s="14"/>
      <c r="S316" s="14"/>
      <c r="T316" s="14"/>
      <c r="U316" s="14"/>
      <c r="V316" s="14"/>
      <c r="W316" s="14"/>
    </row>
    <row r="317">
      <c r="A317" s="130" t="s">
        <v>997</v>
      </c>
      <c r="B317" s="14" t="s">
        <v>628</v>
      </c>
      <c r="C317" s="131">
        <v>18.0</v>
      </c>
      <c r="D317" s="14" t="s">
        <v>629</v>
      </c>
      <c r="E317" s="131">
        <v>135.0</v>
      </c>
      <c r="F317" s="14" t="s">
        <v>630</v>
      </c>
      <c r="G317" s="131">
        <v>13.0</v>
      </c>
      <c r="H317" s="131">
        <v>200.0</v>
      </c>
      <c r="I317" s="132" t="b">
        <v>1</v>
      </c>
      <c r="J317" s="14"/>
      <c r="K317" s="14"/>
      <c r="L317" s="14"/>
      <c r="M317" s="14"/>
      <c r="N317" s="14"/>
      <c r="O317" s="14"/>
      <c r="P317" s="14"/>
      <c r="Q317" s="14"/>
      <c r="R317" s="14"/>
      <c r="S317" s="14"/>
      <c r="T317" s="14"/>
      <c r="U317" s="14"/>
      <c r="V317" s="14"/>
      <c r="W317" s="14"/>
    </row>
    <row r="318">
      <c r="A318" s="130" t="s">
        <v>998</v>
      </c>
      <c r="B318" s="14" t="s">
        <v>494</v>
      </c>
      <c r="C318" s="131">
        <v>27.0</v>
      </c>
      <c r="D318" s="14" t="s">
        <v>495</v>
      </c>
      <c r="E318" s="131">
        <v>143.0</v>
      </c>
      <c r="F318" s="14" t="s">
        <v>496</v>
      </c>
      <c r="G318" s="131">
        <v>15.0</v>
      </c>
      <c r="H318" s="131">
        <v>200.0</v>
      </c>
      <c r="I318" s="132" t="b">
        <v>1</v>
      </c>
      <c r="J318" s="14"/>
      <c r="K318" s="14"/>
      <c r="L318" s="14"/>
      <c r="M318" s="14"/>
      <c r="N318" s="14"/>
      <c r="O318" s="14"/>
      <c r="P318" s="14"/>
      <c r="Q318" s="14"/>
      <c r="R318" s="14"/>
      <c r="S318" s="14"/>
      <c r="T318" s="14"/>
      <c r="U318" s="14"/>
      <c r="V318" s="14"/>
      <c r="W318" s="14"/>
    </row>
    <row r="319">
      <c r="A319" s="130" t="s">
        <v>999</v>
      </c>
      <c r="B319" s="14" t="s">
        <v>546</v>
      </c>
      <c r="C319" s="131">
        <v>23.0</v>
      </c>
      <c r="D319" s="14" t="s">
        <v>547</v>
      </c>
      <c r="E319" s="131">
        <v>141.0</v>
      </c>
      <c r="F319" s="14" t="s">
        <v>548</v>
      </c>
      <c r="G319" s="131">
        <v>12.0</v>
      </c>
      <c r="H319" s="131">
        <v>200.0</v>
      </c>
      <c r="I319" s="132" t="b">
        <v>1</v>
      </c>
      <c r="J319" s="14"/>
      <c r="K319" s="14"/>
      <c r="L319" s="14"/>
      <c r="M319" s="14"/>
      <c r="N319" s="14"/>
      <c r="O319" s="14"/>
      <c r="P319" s="14"/>
      <c r="Q319" s="14"/>
      <c r="R319" s="14"/>
      <c r="S319" s="14"/>
      <c r="T319" s="14"/>
      <c r="U319" s="14"/>
      <c r="V319" s="14"/>
      <c r="W319" s="14"/>
    </row>
    <row r="320">
      <c r="A320" s="130" t="s">
        <v>1000</v>
      </c>
      <c r="B320" s="14" t="s">
        <v>616</v>
      </c>
      <c r="C320" s="131">
        <v>21.0</v>
      </c>
      <c r="D320" s="14" t="s">
        <v>617</v>
      </c>
      <c r="E320" s="131">
        <v>139.0</v>
      </c>
      <c r="F320" s="14" t="s">
        <v>618</v>
      </c>
      <c r="G320" s="131">
        <v>10.0</v>
      </c>
      <c r="H320" s="131">
        <v>200.0</v>
      </c>
      <c r="I320" s="132" t="b">
        <v>1</v>
      </c>
      <c r="J320" s="14"/>
      <c r="K320" s="14"/>
      <c r="L320" s="14"/>
      <c r="M320" s="14"/>
      <c r="N320" s="14"/>
      <c r="O320" s="14"/>
      <c r="P320" s="14"/>
      <c r="Q320" s="14"/>
      <c r="R320" s="14"/>
      <c r="S320" s="14"/>
      <c r="T320" s="14"/>
      <c r="U320" s="14"/>
      <c r="V320" s="14"/>
      <c r="W320" s="14"/>
    </row>
    <row r="321">
      <c r="A321" s="130" t="s">
        <v>1001</v>
      </c>
      <c r="B321" s="14" t="s">
        <v>538</v>
      </c>
      <c r="C321" s="131">
        <v>21.0</v>
      </c>
      <c r="D321" s="14" t="s">
        <v>539</v>
      </c>
      <c r="E321" s="131">
        <v>139.0</v>
      </c>
      <c r="F321" s="14" t="s">
        <v>540</v>
      </c>
      <c r="G321" s="131">
        <v>10.0</v>
      </c>
      <c r="H321" s="131">
        <v>200.0</v>
      </c>
      <c r="I321" s="132" t="b">
        <v>1</v>
      </c>
      <c r="J321" s="14"/>
      <c r="K321" s="14"/>
      <c r="L321" s="14"/>
      <c r="M321" s="14"/>
      <c r="N321" s="14"/>
      <c r="O321" s="14"/>
      <c r="P321" s="14"/>
      <c r="Q321" s="14"/>
      <c r="R321" s="14"/>
      <c r="S321" s="14"/>
      <c r="T321" s="14"/>
      <c r="U321" s="14"/>
      <c r="V321" s="14"/>
      <c r="W321" s="14"/>
    </row>
    <row r="322">
      <c r="A322" s="130" t="s">
        <v>1002</v>
      </c>
      <c r="B322" s="14" t="s">
        <v>624</v>
      </c>
      <c r="C322" s="131">
        <v>29.0</v>
      </c>
      <c r="D322" s="14" t="s">
        <v>625</v>
      </c>
      <c r="E322" s="131">
        <v>147.0</v>
      </c>
      <c r="F322" s="14" t="s">
        <v>626</v>
      </c>
      <c r="G322" s="131">
        <v>18.0</v>
      </c>
      <c r="H322" s="131">
        <v>200.0</v>
      </c>
      <c r="I322" s="132" t="b">
        <v>1</v>
      </c>
      <c r="J322" s="14"/>
      <c r="K322" s="14"/>
      <c r="L322" s="14"/>
      <c r="M322" s="14"/>
      <c r="N322" s="14"/>
      <c r="O322" s="14"/>
      <c r="P322" s="14"/>
      <c r="Q322" s="14"/>
      <c r="R322" s="14"/>
      <c r="S322" s="14"/>
      <c r="T322" s="14"/>
      <c r="U322" s="14"/>
      <c r="V322" s="14"/>
      <c r="W322" s="14"/>
    </row>
    <row r="323">
      <c r="A323" s="130" t="s">
        <v>1003</v>
      </c>
      <c r="B323" s="14" t="s">
        <v>564</v>
      </c>
      <c r="C323" s="131">
        <v>34.0</v>
      </c>
      <c r="D323" s="14" t="s">
        <v>565</v>
      </c>
      <c r="E323" s="131">
        <v>156.0</v>
      </c>
      <c r="F323" s="14" t="s">
        <v>566</v>
      </c>
      <c r="G323" s="131">
        <v>27.0</v>
      </c>
      <c r="H323" s="131">
        <v>200.0</v>
      </c>
      <c r="I323" s="132" t="b">
        <v>1</v>
      </c>
      <c r="J323" s="14"/>
      <c r="K323" s="14"/>
      <c r="L323" s="14"/>
      <c r="M323" s="14"/>
      <c r="N323" s="14"/>
      <c r="O323" s="14"/>
      <c r="P323" s="14"/>
      <c r="Q323" s="14"/>
      <c r="R323" s="14"/>
      <c r="S323" s="14"/>
      <c r="T323" s="14"/>
      <c r="U323" s="14"/>
      <c r="V323" s="14"/>
      <c r="W323" s="14"/>
    </row>
    <row r="324">
      <c r="A324" s="130" t="s">
        <v>1004</v>
      </c>
      <c r="B324" s="14" t="s">
        <v>550</v>
      </c>
      <c r="C324" s="131">
        <v>25.0</v>
      </c>
      <c r="D324" s="14" t="s">
        <v>551</v>
      </c>
      <c r="E324" s="131">
        <v>123.0</v>
      </c>
      <c r="F324" s="14" t="s">
        <v>552</v>
      </c>
      <c r="G324" s="131">
        <v>14.0</v>
      </c>
      <c r="H324" s="131">
        <v>200.0</v>
      </c>
      <c r="I324" s="132" t="b">
        <v>1</v>
      </c>
      <c r="J324" s="14"/>
      <c r="K324" s="14"/>
      <c r="L324" s="14"/>
      <c r="M324" s="14"/>
      <c r="N324" s="14"/>
      <c r="O324" s="14"/>
      <c r="P324" s="14"/>
      <c r="Q324" s="14"/>
      <c r="R324" s="14"/>
      <c r="S324" s="14"/>
      <c r="T324" s="14"/>
      <c r="U324" s="14"/>
      <c r="V324" s="14"/>
      <c r="W324" s="14"/>
    </row>
    <row r="325">
      <c r="A325" s="130" t="s">
        <v>1005</v>
      </c>
      <c r="B325" s="14" t="s">
        <v>724</v>
      </c>
      <c r="C325" s="131">
        <v>44.0</v>
      </c>
      <c r="D325" s="14" t="s">
        <v>725</v>
      </c>
      <c r="E325" s="131">
        <v>155.0</v>
      </c>
      <c r="F325" s="14" t="s">
        <v>726</v>
      </c>
      <c r="G325" s="131">
        <v>33.0</v>
      </c>
      <c r="H325" s="131">
        <v>200.0</v>
      </c>
      <c r="I325" s="132" t="b">
        <v>1</v>
      </c>
      <c r="J325" s="14"/>
      <c r="K325" s="14"/>
      <c r="L325" s="14"/>
      <c r="M325" s="14"/>
      <c r="N325" s="14"/>
      <c r="O325" s="14"/>
      <c r="P325" s="14"/>
      <c r="Q325" s="14"/>
      <c r="R325" s="14"/>
      <c r="S325" s="14"/>
      <c r="T325" s="14"/>
      <c r="U325" s="14"/>
      <c r="V325" s="14"/>
      <c r="W325" s="14"/>
    </row>
    <row r="326">
      <c r="A326" s="130" t="s">
        <v>1006</v>
      </c>
      <c r="B326" s="14" t="s">
        <v>522</v>
      </c>
      <c r="C326" s="131">
        <v>24.0</v>
      </c>
      <c r="D326" s="14" t="s">
        <v>523</v>
      </c>
      <c r="E326" s="131">
        <v>146.0</v>
      </c>
      <c r="F326" s="14" t="s">
        <v>905</v>
      </c>
      <c r="G326" s="131">
        <v>6.0</v>
      </c>
      <c r="H326" s="131">
        <v>200.0</v>
      </c>
      <c r="I326" s="132" t="b">
        <v>1</v>
      </c>
      <c r="J326" s="14"/>
      <c r="K326" s="14"/>
      <c r="L326" s="14"/>
      <c r="M326" s="14"/>
      <c r="N326" s="14"/>
      <c r="O326" s="14"/>
      <c r="P326" s="14"/>
      <c r="Q326" s="14"/>
      <c r="R326" s="14"/>
      <c r="S326" s="14"/>
      <c r="T326" s="14"/>
      <c r="U326" s="14"/>
      <c r="V326" s="14"/>
      <c r="W326" s="14"/>
    </row>
    <row r="327">
      <c r="A327" s="130" t="s">
        <v>1007</v>
      </c>
      <c r="B327" s="14" t="s">
        <v>576</v>
      </c>
      <c r="C327" s="131">
        <v>21.0</v>
      </c>
      <c r="D327" s="14" t="s">
        <v>577</v>
      </c>
      <c r="E327" s="131">
        <v>139.0</v>
      </c>
      <c r="F327" s="14" t="s">
        <v>578</v>
      </c>
      <c r="G327" s="131">
        <v>10.0</v>
      </c>
      <c r="H327" s="131">
        <v>200.0</v>
      </c>
      <c r="I327" s="132" t="b">
        <v>1</v>
      </c>
      <c r="J327" s="14"/>
      <c r="K327" s="14"/>
      <c r="L327" s="14"/>
      <c r="M327" s="14"/>
      <c r="N327" s="14"/>
      <c r="O327" s="14"/>
      <c r="P327" s="14"/>
      <c r="Q327" s="14"/>
      <c r="R327" s="14"/>
      <c r="S327" s="14"/>
      <c r="T327" s="14"/>
      <c r="U327" s="14"/>
      <c r="V327" s="14"/>
      <c r="W327" s="14"/>
    </row>
    <row r="328">
      <c r="A328" s="130" t="s">
        <v>1008</v>
      </c>
      <c r="B328" s="14" t="s">
        <v>588</v>
      </c>
      <c r="C328" s="131">
        <v>25.0</v>
      </c>
      <c r="D328" s="14" t="s">
        <v>589</v>
      </c>
      <c r="E328" s="131">
        <v>143.0</v>
      </c>
      <c r="F328" s="14" t="s">
        <v>590</v>
      </c>
      <c r="G328" s="131">
        <v>14.0</v>
      </c>
      <c r="H328" s="131">
        <v>200.0</v>
      </c>
      <c r="I328" s="132" t="b">
        <v>1</v>
      </c>
      <c r="J328" s="14"/>
      <c r="K328" s="14"/>
      <c r="L328" s="14"/>
      <c r="M328" s="14"/>
      <c r="N328" s="14"/>
      <c r="O328" s="14"/>
      <c r="P328" s="14"/>
      <c r="Q328" s="14"/>
      <c r="R328" s="14"/>
      <c r="S328" s="14"/>
      <c r="T328" s="14"/>
      <c r="U328" s="14"/>
      <c r="V328" s="14"/>
      <c r="W328" s="14"/>
    </row>
    <row r="329">
      <c r="A329" s="130" t="s">
        <v>1009</v>
      </c>
      <c r="B329" s="14" t="s">
        <v>550</v>
      </c>
      <c r="C329" s="131">
        <v>25.0</v>
      </c>
      <c r="D329" s="14" t="s">
        <v>551</v>
      </c>
      <c r="E329" s="131">
        <v>123.0</v>
      </c>
      <c r="F329" s="14" t="s">
        <v>552</v>
      </c>
      <c r="G329" s="131">
        <v>14.0</v>
      </c>
      <c r="H329" s="131">
        <v>200.0</v>
      </c>
      <c r="I329" s="132" t="b">
        <v>1</v>
      </c>
      <c r="J329" s="14"/>
      <c r="K329" s="14"/>
      <c r="L329" s="14"/>
      <c r="M329" s="14"/>
      <c r="N329" s="14"/>
      <c r="O329" s="14"/>
      <c r="P329" s="14"/>
      <c r="Q329" s="14"/>
      <c r="R329" s="14"/>
      <c r="S329" s="14"/>
      <c r="T329" s="14"/>
      <c r="U329" s="14"/>
      <c r="V329" s="14"/>
      <c r="W329" s="14"/>
    </row>
    <row r="330">
      <c r="A330" s="130" t="s">
        <v>1010</v>
      </c>
      <c r="B330" s="14" t="s">
        <v>538</v>
      </c>
      <c r="C330" s="131">
        <v>21.0</v>
      </c>
      <c r="D330" s="14" t="s">
        <v>539</v>
      </c>
      <c r="E330" s="131">
        <v>139.0</v>
      </c>
      <c r="F330" s="14" t="s">
        <v>540</v>
      </c>
      <c r="G330" s="131">
        <v>10.0</v>
      </c>
      <c r="H330" s="131">
        <v>200.0</v>
      </c>
      <c r="I330" s="132" t="b">
        <v>1</v>
      </c>
      <c r="J330" s="14"/>
      <c r="K330" s="14"/>
      <c r="L330" s="14"/>
      <c r="M330" s="14"/>
      <c r="N330" s="14"/>
      <c r="O330" s="14"/>
      <c r="P330" s="14"/>
      <c r="Q330" s="14"/>
      <c r="R330" s="14"/>
      <c r="S330" s="14"/>
      <c r="T330" s="14"/>
      <c r="U330" s="14"/>
      <c r="V330" s="14"/>
      <c r="W330" s="14"/>
    </row>
    <row r="331">
      <c r="A331" s="130" t="s">
        <v>1011</v>
      </c>
      <c r="B331" s="14" t="s">
        <v>538</v>
      </c>
      <c r="C331" s="131">
        <v>21.0</v>
      </c>
      <c r="D331" s="14" t="s">
        <v>539</v>
      </c>
      <c r="E331" s="131">
        <v>139.0</v>
      </c>
      <c r="F331" s="14" t="s">
        <v>540</v>
      </c>
      <c r="G331" s="131">
        <v>10.0</v>
      </c>
      <c r="H331" s="131">
        <v>200.0</v>
      </c>
      <c r="I331" s="132" t="b">
        <v>1</v>
      </c>
      <c r="J331" s="14"/>
      <c r="K331" s="14"/>
      <c r="L331" s="14"/>
      <c r="M331" s="14"/>
      <c r="N331" s="14"/>
      <c r="O331" s="14"/>
      <c r="P331" s="14"/>
      <c r="Q331" s="14"/>
      <c r="R331" s="14"/>
      <c r="S331" s="14"/>
      <c r="T331" s="14"/>
      <c r="U331" s="14"/>
      <c r="V331" s="14"/>
      <c r="W331" s="14"/>
    </row>
    <row r="332">
      <c r="A332" s="130" t="s">
        <v>1012</v>
      </c>
      <c r="B332" s="14" t="s">
        <v>486</v>
      </c>
      <c r="C332" s="131">
        <v>19.0</v>
      </c>
      <c r="D332" s="14" t="s">
        <v>487</v>
      </c>
      <c r="E332" s="131">
        <v>125.0</v>
      </c>
      <c r="F332" s="14" t="s">
        <v>488</v>
      </c>
      <c r="G332" s="131">
        <v>8.0</v>
      </c>
      <c r="H332" s="131">
        <v>200.0</v>
      </c>
      <c r="I332" s="132" t="b">
        <v>1</v>
      </c>
      <c r="J332" s="14"/>
      <c r="K332" s="14"/>
      <c r="L332" s="14"/>
      <c r="M332" s="14"/>
      <c r="N332" s="14"/>
      <c r="O332" s="14"/>
      <c r="P332" s="14"/>
      <c r="Q332" s="14"/>
      <c r="R332" s="14"/>
      <c r="S332" s="14"/>
      <c r="T332" s="14"/>
      <c r="U332" s="14"/>
      <c r="V332" s="14"/>
      <c r="W332" s="14"/>
    </row>
    <row r="333">
      <c r="A333" s="130" t="s">
        <v>1013</v>
      </c>
      <c r="B333" s="14" t="s">
        <v>538</v>
      </c>
      <c r="C333" s="131">
        <v>21.0</v>
      </c>
      <c r="D333" s="14" t="s">
        <v>539</v>
      </c>
      <c r="E333" s="131">
        <v>139.0</v>
      </c>
      <c r="F333" s="14" t="s">
        <v>540</v>
      </c>
      <c r="G333" s="131">
        <v>10.0</v>
      </c>
      <c r="H333" s="131">
        <v>200.0</v>
      </c>
      <c r="I333" s="132" t="b">
        <v>1</v>
      </c>
      <c r="J333" s="14"/>
      <c r="K333" s="14"/>
      <c r="L333" s="14"/>
      <c r="M333" s="14"/>
      <c r="N333" s="14"/>
      <c r="O333" s="14"/>
      <c r="P333" s="14"/>
      <c r="Q333" s="14"/>
      <c r="R333" s="14"/>
      <c r="S333" s="14"/>
      <c r="T333" s="14"/>
      <c r="U333" s="14"/>
      <c r="V333" s="14"/>
      <c r="W333" s="14"/>
    </row>
    <row r="334">
      <c r="A334" s="130" t="s">
        <v>1014</v>
      </c>
      <c r="B334" s="14" t="s">
        <v>514</v>
      </c>
      <c r="C334" s="131">
        <v>21.0</v>
      </c>
      <c r="D334" s="14" t="s">
        <v>515</v>
      </c>
      <c r="E334" s="131">
        <v>139.0</v>
      </c>
      <c r="F334" s="14" t="s">
        <v>516</v>
      </c>
      <c r="G334" s="131">
        <v>10.0</v>
      </c>
      <c r="H334" s="131">
        <v>200.0</v>
      </c>
      <c r="I334" s="132" t="b">
        <v>1</v>
      </c>
      <c r="J334" s="14"/>
      <c r="K334" s="14"/>
      <c r="L334" s="14"/>
      <c r="M334" s="14"/>
      <c r="N334" s="14"/>
      <c r="O334" s="14"/>
      <c r="P334" s="14"/>
      <c r="Q334" s="14"/>
      <c r="R334" s="14"/>
      <c r="S334" s="14"/>
      <c r="T334" s="14"/>
      <c r="U334" s="14"/>
      <c r="V334" s="14"/>
      <c r="W334" s="14"/>
    </row>
    <row r="335">
      <c r="A335" s="130" t="s">
        <v>1015</v>
      </c>
      <c r="B335" s="14" t="s">
        <v>530</v>
      </c>
      <c r="C335" s="131">
        <v>32.0</v>
      </c>
      <c r="D335" s="14" t="s">
        <v>531</v>
      </c>
      <c r="E335" s="131">
        <v>146.0</v>
      </c>
      <c r="F335" s="14" t="s">
        <v>532</v>
      </c>
      <c r="G335" s="131">
        <v>21.0</v>
      </c>
      <c r="H335" s="131">
        <v>200.0</v>
      </c>
      <c r="I335" s="132" t="b">
        <v>1</v>
      </c>
      <c r="J335" s="14"/>
      <c r="K335" s="14"/>
      <c r="L335" s="14"/>
      <c r="M335" s="14"/>
      <c r="N335" s="14"/>
      <c r="O335" s="14"/>
      <c r="P335" s="14"/>
      <c r="Q335" s="14"/>
      <c r="R335" s="14"/>
      <c r="S335" s="14"/>
      <c r="T335" s="14"/>
      <c r="U335" s="14"/>
      <c r="V335" s="14"/>
      <c r="W335" s="14"/>
    </row>
    <row r="336">
      <c r="A336" s="130" t="s">
        <v>1016</v>
      </c>
      <c r="B336" s="14" t="s">
        <v>514</v>
      </c>
      <c r="C336" s="131">
        <v>21.0</v>
      </c>
      <c r="D336" s="14" t="s">
        <v>515</v>
      </c>
      <c r="E336" s="131">
        <v>139.0</v>
      </c>
      <c r="F336" s="14" t="s">
        <v>516</v>
      </c>
      <c r="G336" s="131">
        <v>10.0</v>
      </c>
      <c r="H336" s="131">
        <v>200.0</v>
      </c>
      <c r="I336" s="132" t="b">
        <v>1</v>
      </c>
      <c r="J336" s="14"/>
      <c r="K336" s="14"/>
      <c r="L336" s="14"/>
      <c r="M336" s="14"/>
      <c r="N336" s="14"/>
      <c r="O336" s="14"/>
      <c r="P336" s="14"/>
      <c r="Q336" s="14"/>
      <c r="R336" s="14"/>
      <c r="S336" s="14"/>
      <c r="T336" s="14"/>
      <c r="U336" s="14"/>
      <c r="V336" s="14"/>
      <c r="W336" s="14"/>
    </row>
    <row r="337">
      <c r="A337" s="130" t="s">
        <v>1017</v>
      </c>
      <c r="B337" s="14" t="s">
        <v>592</v>
      </c>
      <c r="C337" s="131">
        <v>22.0</v>
      </c>
      <c r="D337" s="14" t="s">
        <v>593</v>
      </c>
      <c r="E337" s="131">
        <v>30.0</v>
      </c>
      <c r="F337" s="14" t="s">
        <v>594</v>
      </c>
      <c r="G337" s="131">
        <v>11.0</v>
      </c>
      <c r="H337" s="131">
        <v>200.0</v>
      </c>
      <c r="I337" s="132" t="b">
        <v>1</v>
      </c>
      <c r="J337" s="14"/>
      <c r="K337" s="14"/>
      <c r="L337" s="14"/>
      <c r="M337" s="14"/>
      <c r="N337" s="14"/>
      <c r="O337" s="14"/>
      <c r="P337" s="14"/>
      <c r="Q337" s="14"/>
      <c r="R337" s="14"/>
      <c r="S337" s="14"/>
      <c r="T337" s="14"/>
      <c r="U337" s="14"/>
      <c r="V337" s="14"/>
      <c r="W337" s="14"/>
    </row>
    <row r="338">
      <c r="A338" s="130" t="s">
        <v>1018</v>
      </c>
      <c r="B338" s="14" t="s">
        <v>936</v>
      </c>
      <c r="C338" s="131">
        <v>29.0</v>
      </c>
      <c r="D338" s="14" t="s">
        <v>937</v>
      </c>
      <c r="E338" s="131">
        <v>140.0</v>
      </c>
      <c r="F338" s="14" t="s">
        <v>496</v>
      </c>
      <c r="G338" s="131">
        <v>15.0</v>
      </c>
      <c r="H338" s="131">
        <v>200.0</v>
      </c>
      <c r="I338" s="132" t="b">
        <v>1</v>
      </c>
      <c r="J338" s="14"/>
      <c r="K338" s="14"/>
      <c r="L338" s="14"/>
      <c r="M338" s="14"/>
      <c r="N338" s="14"/>
      <c r="O338" s="14"/>
      <c r="P338" s="14"/>
      <c r="Q338" s="14"/>
      <c r="R338" s="14"/>
      <c r="S338" s="14"/>
      <c r="T338" s="14"/>
      <c r="U338" s="14"/>
      <c r="V338" s="14"/>
      <c r="W338" s="14"/>
    </row>
    <row r="339">
      <c r="A339" s="130" t="s">
        <v>1019</v>
      </c>
      <c r="B339" s="14" t="s">
        <v>608</v>
      </c>
      <c r="C339" s="131">
        <v>23.0</v>
      </c>
      <c r="D339" s="14" t="s">
        <v>609</v>
      </c>
      <c r="E339" s="131">
        <v>141.0</v>
      </c>
      <c r="F339" s="14" t="s">
        <v>610</v>
      </c>
      <c r="G339" s="131">
        <v>12.0</v>
      </c>
      <c r="H339" s="131">
        <v>200.0</v>
      </c>
      <c r="I339" s="132" t="b">
        <v>1</v>
      </c>
      <c r="J339" s="14"/>
      <c r="K339" s="14"/>
      <c r="L339" s="14"/>
      <c r="M339" s="14"/>
      <c r="N339" s="14"/>
      <c r="O339" s="14"/>
      <c r="P339" s="14"/>
      <c r="Q339" s="14"/>
      <c r="R339" s="14"/>
      <c r="S339" s="14"/>
      <c r="T339" s="14"/>
      <c r="U339" s="14"/>
      <c r="V339" s="14"/>
      <c r="W339" s="14"/>
    </row>
    <row r="340">
      <c r="A340" s="130" t="s">
        <v>1020</v>
      </c>
      <c r="B340" s="14" t="s">
        <v>542</v>
      </c>
      <c r="C340" s="131">
        <v>24.0</v>
      </c>
      <c r="D340" s="14" t="s">
        <v>543</v>
      </c>
      <c r="E340" s="131">
        <v>142.0</v>
      </c>
      <c r="F340" s="14" t="s">
        <v>544</v>
      </c>
      <c r="G340" s="131">
        <v>13.0</v>
      </c>
      <c r="H340" s="131">
        <v>200.0</v>
      </c>
      <c r="I340" s="132" t="b">
        <v>1</v>
      </c>
      <c r="J340" s="14"/>
      <c r="K340" s="14"/>
      <c r="L340" s="14"/>
      <c r="M340" s="14"/>
      <c r="N340" s="14"/>
      <c r="O340" s="14"/>
      <c r="P340" s="14"/>
      <c r="Q340" s="14"/>
      <c r="R340" s="14"/>
      <c r="S340" s="14"/>
      <c r="T340" s="14"/>
      <c r="U340" s="14"/>
      <c r="V340" s="14"/>
      <c r="W340" s="14"/>
    </row>
    <row r="341">
      <c r="A341" s="130" t="s">
        <v>1021</v>
      </c>
      <c r="B341" s="14" t="s">
        <v>596</v>
      </c>
      <c r="C341" s="131">
        <v>24.0</v>
      </c>
      <c r="D341" s="14" t="s">
        <v>597</v>
      </c>
      <c r="E341" s="131">
        <v>142.0</v>
      </c>
      <c r="F341" s="14" t="s">
        <v>598</v>
      </c>
      <c r="G341" s="131">
        <v>13.0</v>
      </c>
      <c r="H341" s="131">
        <v>200.0</v>
      </c>
      <c r="I341" s="132" t="b">
        <v>1</v>
      </c>
      <c r="J341" s="14"/>
      <c r="K341" s="14"/>
      <c r="L341" s="14"/>
      <c r="M341" s="14"/>
      <c r="N341" s="14"/>
      <c r="O341" s="14"/>
      <c r="P341" s="14"/>
      <c r="Q341" s="14"/>
      <c r="R341" s="14"/>
      <c r="S341" s="14"/>
      <c r="T341" s="14"/>
      <c r="U341" s="14"/>
      <c r="V341" s="14"/>
      <c r="W341" s="14"/>
    </row>
    <row r="342">
      <c r="A342" s="130" t="s">
        <v>1022</v>
      </c>
      <c r="B342" s="14" t="s">
        <v>538</v>
      </c>
      <c r="C342" s="131">
        <v>21.0</v>
      </c>
      <c r="D342" s="14" t="s">
        <v>539</v>
      </c>
      <c r="E342" s="131">
        <v>139.0</v>
      </c>
      <c r="F342" s="14" t="s">
        <v>540</v>
      </c>
      <c r="G342" s="131">
        <v>10.0</v>
      </c>
      <c r="H342" s="131">
        <v>200.0</v>
      </c>
      <c r="I342" s="132" t="b">
        <v>1</v>
      </c>
      <c r="J342" s="14"/>
      <c r="K342" s="14"/>
      <c r="L342" s="14"/>
      <c r="M342" s="14"/>
      <c r="N342" s="14"/>
      <c r="O342" s="14"/>
      <c r="P342" s="14"/>
      <c r="Q342" s="14"/>
      <c r="R342" s="14"/>
      <c r="S342" s="14"/>
      <c r="T342" s="14"/>
      <c r="U342" s="14"/>
      <c r="V342" s="14"/>
      <c r="W342" s="14"/>
    </row>
    <row r="343">
      <c r="A343" s="130" t="s">
        <v>1023</v>
      </c>
      <c r="B343" s="14" t="s">
        <v>538</v>
      </c>
      <c r="C343" s="131">
        <v>21.0</v>
      </c>
      <c r="D343" s="14" t="s">
        <v>539</v>
      </c>
      <c r="E343" s="131">
        <v>139.0</v>
      </c>
      <c r="F343" s="14" t="s">
        <v>540</v>
      </c>
      <c r="G343" s="131">
        <v>10.0</v>
      </c>
      <c r="H343" s="131">
        <v>200.0</v>
      </c>
      <c r="I343" s="132" t="b">
        <v>1</v>
      </c>
      <c r="J343" s="14"/>
      <c r="K343" s="14"/>
      <c r="L343" s="14"/>
      <c r="M343" s="14"/>
      <c r="N343" s="14"/>
      <c r="O343" s="14"/>
      <c r="P343" s="14"/>
      <c r="Q343" s="14"/>
      <c r="R343" s="14"/>
      <c r="S343" s="14"/>
      <c r="T343" s="14"/>
      <c r="U343" s="14"/>
      <c r="V343" s="14"/>
      <c r="W343" s="14"/>
    </row>
    <row r="344">
      <c r="A344" s="130" t="s">
        <v>1024</v>
      </c>
      <c r="B344" s="14" t="s">
        <v>534</v>
      </c>
      <c r="C344" s="131">
        <v>21.0</v>
      </c>
      <c r="D344" s="14" t="s">
        <v>535</v>
      </c>
      <c r="E344" s="131">
        <v>139.0</v>
      </c>
      <c r="F344" s="14" t="s">
        <v>536</v>
      </c>
      <c r="G344" s="131">
        <v>10.0</v>
      </c>
      <c r="H344" s="131">
        <v>200.0</v>
      </c>
      <c r="I344" s="132" t="b">
        <v>1</v>
      </c>
      <c r="J344" s="14"/>
      <c r="K344" s="14"/>
      <c r="L344" s="14"/>
      <c r="M344" s="14"/>
      <c r="N344" s="14"/>
      <c r="O344" s="14"/>
      <c r="P344" s="14"/>
      <c r="Q344" s="14"/>
      <c r="R344" s="14"/>
      <c r="S344" s="14"/>
      <c r="T344" s="14"/>
      <c r="U344" s="14"/>
      <c r="V344" s="14"/>
      <c r="W344" s="14"/>
    </row>
    <row r="345">
      <c r="A345" s="130" t="s">
        <v>1025</v>
      </c>
      <c r="B345" s="14" t="s">
        <v>498</v>
      </c>
      <c r="C345" s="131">
        <v>21.0</v>
      </c>
      <c r="D345" s="14" t="s">
        <v>499</v>
      </c>
      <c r="E345" s="131">
        <v>136.0</v>
      </c>
      <c r="F345" s="14" t="s">
        <v>500</v>
      </c>
      <c r="G345" s="131">
        <v>10.0</v>
      </c>
      <c r="H345" s="131">
        <v>200.0</v>
      </c>
      <c r="I345" s="132" t="b">
        <v>1</v>
      </c>
      <c r="J345" s="14"/>
      <c r="K345" s="14"/>
      <c r="L345" s="14"/>
      <c r="M345" s="14"/>
      <c r="N345" s="14"/>
      <c r="O345" s="14"/>
      <c r="P345" s="14"/>
      <c r="Q345" s="14"/>
      <c r="R345" s="14"/>
      <c r="S345" s="14"/>
      <c r="T345" s="14"/>
      <c r="U345" s="14"/>
      <c r="V345" s="14"/>
      <c r="W345" s="14"/>
    </row>
    <row r="346">
      <c r="A346" s="130" t="s">
        <v>1026</v>
      </c>
      <c r="B346" s="14" t="s">
        <v>542</v>
      </c>
      <c r="C346" s="131">
        <v>24.0</v>
      </c>
      <c r="D346" s="14" t="s">
        <v>543</v>
      </c>
      <c r="E346" s="131">
        <v>142.0</v>
      </c>
      <c r="F346" s="14" t="s">
        <v>544</v>
      </c>
      <c r="G346" s="131">
        <v>13.0</v>
      </c>
      <c r="H346" s="131">
        <v>200.0</v>
      </c>
      <c r="I346" s="132" t="b">
        <v>1</v>
      </c>
      <c r="J346" s="14"/>
      <c r="K346" s="14"/>
      <c r="L346" s="14"/>
      <c r="M346" s="14"/>
      <c r="N346" s="14"/>
      <c r="O346" s="14"/>
      <c r="P346" s="14"/>
      <c r="Q346" s="14"/>
      <c r="R346" s="14"/>
      <c r="S346" s="14"/>
      <c r="T346" s="14"/>
      <c r="U346" s="14"/>
      <c r="V346" s="14"/>
      <c r="W346" s="14"/>
    </row>
    <row r="347">
      <c r="A347" s="130" t="s">
        <v>1027</v>
      </c>
      <c r="B347" s="14" t="s">
        <v>604</v>
      </c>
      <c r="C347" s="131">
        <v>28.0</v>
      </c>
      <c r="D347" s="14" t="s">
        <v>605</v>
      </c>
      <c r="E347" s="131">
        <v>146.0</v>
      </c>
      <c r="F347" s="14" t="s">
        <v>606</v>
      </c>
      <c r="G347" s="131">
        <v>17.0</v>
      </c>
      <c r="H347" s="131">
        <v>200.0</v>
      </c>
      <c r="I347" s="132" t="b">
        <v>1</v>
      </c>
      <c r="J347" s="14"/>
      <c r="K347" s="14"/>
      <c r="L347" s="14"/>
      <c r="M347" s="14"/>
      <c r="N347" s="14"/>
      <c r="O347" s="14"/>
      <c r="P347" s="14"/>
      <c r="Q347" s="14"/>
      <c r="R347" s="14"/>
      <c r="S347" s="14"/>
      <c r="T347" s="14"/>
      <c r="U347" s="14"/>
      <c r="V347" s="14"/>
      <c r="W347" s="14"/>
    </row>
    <row r="348">
      <c r="A348" s="130" t="s">
        <v>1028</v>
      </c>
      <c r="B348" s="14" t="s">
        <v>592</v>
      </c>
      <c r="C348" s="131">
        <v>22.0</v>
      </c>
      <c r="D348" s="14" t="s">
        <v>593</v>
      </c>
      <c r="E348" s="131">
        <v>30.0</v>
      </c>
      <c r="F348" s="14" t="s">
        <v>856</v>
      </c>
      <c r="G348" s="131">
        <v>10.0</v>
      </c>
      <c r="H348" s="131">
        <v>200.0</v>
      </c>
      <c r="I348" s="132" t="b">
        <v>1</v>
      </c>
      <c r="J348" s="14"/>
      <c r="K348" s="14"/>
      <c r="L348" s="14"/>
      <c r="M348" s="14"/>
      <c r="N348" s="14"/>
      <c r="O348" s="14"/>
      <c r="P348" s="14"/>
      <c r="Q348" s="14"/>
      <c r="R348" s="14"/>
      <c r="S348" s="14"/>
      <c r="T348" s="14"/>
      <c r="U348" s="14"/>
      <c r="V348" s="14"/>
      <c r="W348" s="14"/>
    </row>
    <row r="349">
      <c r="A349" s="130" t="s">
        <v>1029</v>
      </c>
      <c r="B349" s="14" t="s">
        <v>510</v>
      </c>
      <c r="C349" s="131">
        <v>25.0</v>
      </c>
      <c r="D349" s="14" t="s">
        <v>511</v>
      </c>
      <c r="E349" s="131">
        <v>135.0</v>
      </c>
      <c r="F349" s="14" t="s">
        <v>512</v>
      </c>
      <c r="G349" s="131">
        <v>14.0</v>
      </c>
      <c r="H349" s="131">
        <v>200.0</v>
      </c>
      <c r="I349" s="132" t="b">
        <v>1</v>
      </c>
      <c r="J349" s="14"/>
      <c r="K349" s="14"/>
      <c r="L349" s="14"/>
      <c r="M349" s="14"/>
      <c r="N349" s="14"/>
      <c r="O349" s="14"/>
      <c r="P349" s="14"/>
      <c r="Q349" s="14"/>
      <c r="R349" s="14"/>
      <c r="S349" s="14"/>
      <c r="T349" s="14"/>
      <c r="U349" s="14"/>
      <c r="V349" s="14"/>
      <c r="W349" s="14"/>
    </row>
    <row r="350">
      <c r="A350" s="130" t="s">
        <v>1030</v>
      </c>
      <c r="B350" s="14" t="s">
        <v>470</v>
      </c>
      <c r="C350" s="131">
        <v>54.0</v>
      </c>
      <c r="D350" s="14" t="s">
        <v>1031</v>
      </c>
      <c r="E350" s="131">
        <v>135.0</v>
      </c>
      <c r="F350" s="14" t="s">
        <v>472</v>
      </c>
      <c r="G350" s="131">
        <v>20.0</v>
      </c>
      <c r="H350" s="131">
        <v>200.0</v>
      </c>
      <c r="I350" s="132" t="b">
        <v>1</v>
      </c>
      <c r="J350" s="14"/>
      <c r="K350" s="14"/>
      <c r="L350" s="14"/>
      <c r="M350" s="14"/>
      <c r="N350" s="14"/>
      <c r="O350" s="14"/>
      <c r="P350" s="14"/>
      <c r="Q350" s="14"/>
      <c r="R350" s="14"/>
      <c r="S350" s="14"/>
      <c r="T350" s="14"/>
      <c r="U350" s="14"/>
      <c r="V350" s="14"/>
      <c r="W350" s="14"/>
    </row>
    <row r="351">
      <c r="A351" s="130" t="s">
        <v>1032</v>
      </c>
      <c r="B351" s="14" t="s">
        <v>608</v>
      </c>
      <c r="C351" s="131">
        <v>23.0</v>
      </c>
      <c r="D351" s="14" t="s">
        <v>609</v>
      </c>
      <c r="E351" s="131">
        <v>141.0</v>
      </c>
      <c r="F351" s="14" t="s">
        <v>610</v>
      </c>
      <c r="G351" s="131">
        <v>12.0</v>
      </c>
      <c r="H351" s="131">
        <v>200.0</v>
      </c>
      <c r="I351" s="132" t="b">
        <v>1</v>
      </c>
      <c r="J351" s="14"/>
      <c r="K351" s="14"/>
      <c r="L351" s="14"/>
      <c r="M351" s="14"/>
      <c r="N351" s="14"/>
      <c r="O351" s="14"/>
      <c r="P351" s="14"/>
      <c r="Q351" s="14"/>
      <c r="R351" s="14"/>
      <c r="S351" s="14"/>
      <c r="T351" s="14"/>
      <c r="U351" s="14"/>
      <c r="V351" s="14"/>
      <c r="W351" s="14"/>
    </row>
    <row r="352">
      <c r="A352" s="130" t="s">
        <v>1033</v>
      </c>
      <c r="B352" s="14" t="s">
        <v>584</v>
      </c>
      <c r="C352" s="131">
        <v>21.0</v>
      </c>
      <c r="D352" s="14" t="s">
        <v>585</v>
      </c>
      <c r="E352" s="131">
        <v>139.0</v>
      </c>
      <c r="F352" s="14" t="s">
        <v>586</v>
      </c>
      <c r="G352" s="131">
        <v>10.0</v>
      </c>
      <c r="H352" s="131">
        <v>200.0</v>
      </c>
      <c r="I352" s="132" t="b">
        <v>1</v>
      </c>
      <c r="J352" s="14"/>
      <c r="K352" s="14"/>
      <c r="L352" s="14"/>
      <c r="M352" s="14"/>
      <c r="N352" s="14"/>
      <c r="O352" s="14"/>
      <c r="P352" s="14"/>
      <c r="Q352" s="14"/>
      <c r="R352" s="14"/>
      <c r="S352" s="14"/>
      <c r="T352" s="14"/>
      <c r="U352" s="14"/>
      <c r="V352" s="14"/>
      <c r="W352" s="14"/>
    </row>
    <row r="353">
      <c r="A353" s="130" t="s">
        <v>1034</v>
      </c>
      <c r="B353" s="14" t="s">
        <v>478</v>
      </c>
      <c r="C353" s="131">
        <v>36.0</v>
      </c>
      <c r="D353" s="14" t="s">
        <v>673</v>
      </c>
      <c r="E353" s="131">
        <v>140.0</v>
      </c>
      <c r="F353" s="14" t="s">
        <v>480</v>
      </c>
      <c r="G353" s="131">
        <v>17.0</v>
      </c>
      <c r="H353" s="131">
        <v>200.0</v>
      </c>
      <c r="I353" s="132" t="b">
        <v>1</v>
      </c>
      <c r="J353" s="14"/>
      <c r="K353" s="14"/>
      <c r="L353" s="14"/>
      <c r="M353" s="14"/>
      <c r="N353" s="14"/>
      <c r="O353" s="14"/>
      <c r="P353" s="14"/>
      <c r="Q353" s="14"/>
      <c r="R353" s="14"/>
      <c r="S353" s="14"/>
      <c r="T353" s="14"/>
      <c r="U353" s="14"/>
      <c r="V353" s="14"/>
      <c r="W353" s="14"/>
    </row>
    <row r="354">
      <c r="A354" s="130" t="s">
        <v>1035</v>
      </c>
      <c r="B354" s="14" t="s">
        <v>1036</v>
      </c>
      <c r="C354" s="131">
        <v>34.0</v>
      </c>
      <c r="D354" s="14" t="s">
        <v>1037</v>
      </c>
      <c r="E354" s="131">
        <v>158.0</v>
      </c>
      <c r="F354" s="14" t="s">
        <v>1038</v>
      </c>
      <c r="G354" s="131">
        <v>21.0</v>
      </c>
      <c r="H354" s="131">
        <v>200.0</v>
      </c>
      <c r="I354" s="132" t="b">
        <v>1</v>
      </c>
      <c r="J354" s="14"/>
      <c r="K354" s="14"/>
      <c r="L354" s="14"/>
      <c r="M354" s="14"/>
      <c r="N354" s="14"/>
      <c r="O354" s="14"/>
      <c r="P354" s="14"/>
      <c r="Q354" s="14"/>
      <c r="R354" s="14"/>
      <c r="S354" s="14"/>
      <c r="T354" s="14"/>
      <c r="U354" s="14"/>
      <c r="V354" s="14"/>
      <c r="W354" s="14"/>
    </row>
    <row r="355">
      <c r="A355" s="130" t="s">
        <v>1039</v>
      </c>
      <c r="B355" s="14" t="s">
        <v>600</v>
      </c>
      <c r="C355" s="131">
        <v>21.0</v>
      </c>
      <c r="D355" s="14" t="s">
        <v>601</v>
      </c>
      <c r="E355" s="131">
        <v>139.0</v>
      </c>
      <c r="F355" s="14" t="s">
        <v>602</v>
      </c>
      <c r="G355" s="131">
        <v>10.0</v>
      </c>
      <c r="H355" s="131">
        <v>200.0</v>
      </c>
      <c r="I355" s="132" t="b">
        <v>1</v>
      </c>
      <c r="J355" s="14"/>
      <c r="K355" s="14"/>
      <c r="L355" s="14"/>
      <c r="M355" s="14"/>
      <c r="N355" s="14"/>
      <c r="O355" s="14"/>
      <c r="P355" s="14"/>
      <c r="Q355" s="14"/>
      <c r="R355" s="14"/>
      <c r="S355" s="14"/>
      <c r="T355" s="14"/>
      <c r="U355" s="14"/>
      <c r="V355" s="14"/>
      <c r="W355" s="14"/>
    </row>
    <row r="356">
      <c r="A356" s="130" t="s">
        <v>1040</v>
      </c>
      <c r="B356" s="14" t="s">
        <v>596</v>
      </c>
      <c r="C356" s="131">
        <v>24.0</v>
      </c>
      <c r="D356" s="14" t="s">
        <v>597</v>
      </c>
      <c r="E356" s="131">
        <v>142.0</v>
      </c>
      <c r="F356" s="14" t="s">
        <v>598</v>
      </c>
      <c r="G356" s="131">
        <v>13.0</v>
      </c>
      <c r="H356" s="131">
        <v>200.0</v>
      </c>
      <c r="I356" s="132" t="b">
        <v>1</v>
      </c>
      <c r="J356" s="14"/>
      <c r="K356" s="14"/>
      <c r="L356" s="14"/>
      <c r="M356" s="14"/>
      <c r="N356" s="14"/>
      <c r="O356" s="14"/>
      <c r="P356" s="14"/>
      <c r="Q356" s="14"/>
      <c r="R356" s="14"/>
      <c r="S356" s="14"/>
      <c r="T356" s="14"/>
      <c r="U356" s="14"/>
      <c r="V356" s="14"/>
      <c r="W356" s="14"/>
    </row>
    <row r="357">
      <c r="A357" s="130" t="s">
        <v>1041</v>
      </c>
      <c r="B357" s="14" t="s">
        <v>608</v>
      </c>
      <c r="C357" s="131">
        <v>23.0</v>
      </c>
      <c r="D357" s="14" t="s">
        <v>609</v>
      </c>
      <c r="E357" s="131">
        <v>141.0</v>
      </c>
      <c r="F357" s="14" t="s">
        <v>610</v>
      </c>
      <c r="G357" s="131">
        <v>12.0</v>
      </c>
      <c r="H357" s="131">
        <v>200.0</v>
      </c>
      <c r="I357" s="132" t="b">
        <v>1</v>
      </c>
      <c r="J357" s="14"/>
      <c r="K357" s="14"/>
      <c r="L357" s="14"/>
      <c r="M357" s="14"/>
      <c r="N357" s="14"/>
      <c r="O357" s="14"/>
      <c r="P357" s="14"/>
      <c r="Q357" s="14"/>
      <c r="R357" s="14"/>
      <c r="S357" s="14"/>
      <c r="T357" s="14"/>
      <c r="U357" s="14"/>
      <c r="V357" s="14"/>
      <c r="W357" s="14"/>
    </row>
    <row r="358">
      <c r="A358" s="130" t="s">
        <v>1042</v>
      </c>
      <c r="B358" s="14" t="s">
        <v>942</v>
      </c>
      <c r="C358" s="131">
        <v>22.0</v>
      </c>
      <c r="D358" s="14" t="s">
        <v>943</v>
      </c>
      <c r="E358" s="131">
        <v>134.0</v>
      </c>
      <c r="F358" s="14" t="s">
        <v>944</v>
      </c>
      <c r="G358" s="131">
        <v>11.0</v>
      </c>
      <c r="H358" s="131">
        <v>200.0</v>
      </c>
      <c r="I358" s="132" t="b">
        <v>1</v>
      </c>
      <c r="J358" s="14"/>
      <c r="K358" s="14"/>
      <c r="L358" s="14"/>
      <c r="M358" s="14"/>
      <c r="N358" s="14"/>
      <c r="O358" s="14"/>
      <c r="P358" s="14"/>
      <c r="Q358" s="14"/>
      <c r="R358" s="14"/>
      <c r="S358" s="14"/>
      <c r="T358" s="14"/>
      <c r="U358" s="14"/>
      <c r="V358" s="14"/>
      <c r="W358" s="14"/>
    </row>
    <row r="359">
      <c r="A359" s="130" t="s">
        <v>1043</v>
      </c>
      <c r="B359" s="14" t="s">
        <v>576</v>
      </c>
      <c r="C359" s="131">
        <v>21.0</v>
      </c>
      <c r="D359" s="14" t="s">
        <v>577</v>
      </c>
      <c r="E359" s="131">
        <v>139.0</v>
      </c>
      <c r="F359" s="14" t="s">
        <v>578</v>
      </c>
      <c r="G359" s="131">
        <v>10.0</v>
      </c>
      <c r="H359" s="131">
        <v>200.0</v>
      </c>
      <c r="I359" s="132" t="b">
        <v>1</v>
      </c>
      <c r="J359" s="14"/>
      <c r="K359" s="14"/>
      <c r="L359" s="14"/>
      <c r="M359" s="14"/>
      <c r="N359" s="14"/>
      <c r="O359" s="14"/>
      <c r="P359" s="14"/>
      <c r="Q359" s="14"/>
      <c r="R359" s="14"/>
      <c r="S359" s="14"/>
      <c r="T359" s="14"/>
      <c r="U359" s="14"/>
      <c r="V359" s="14"/>
      <c r="W359" s="14"/>
    </row>
    <row r="360">
      <c r="A360" s="130" t="s">
        <v>1044</v>
      </c>
      <c r="B360" s="14" t="s">
        <v>530</v>
      </c>
      <c r="C360" s="131">
        <v>32.0</v>
      </c>
      <c r="D360" s="14" t="s">
        <v>531</v>
      </c>
      <c r="E360" s="131">
        <v>146.0</v>
      </c>
      <c r="F360" s="14" t="s">
        <v>532</v>
      </c>
      <c r="G360" s="131">
        <v>21.0</v>
      </c>
      <c r="H360" s="131">
        <v>200.0</v>
      </c>
      <c r="I360" s="132" t="b">
        <v>1</v>
      </c>
      <c r="J360" s="14"/>
      <c r="K360" s="14"/>
      <c r="L360" s="14"/>
      <c r="M360" s="14"/>
      <c r="N360" s="14"/>
      <c r="O360" s="14"/>
      <c r="P360" s="14"/>
      <c r="Q360" s="14"/>
      <c r="R360" s="14"/>
      <c r="S360" s="14"/>
      <c r="T360" s="14"/>
      <c r="U360" s="14"/>
      <c r="V360" s="14"/>
      <c r="W360" s="14"/>
    </row>
    <row r="361">
      <c r="A361" s="130" t="s">
        <v>1045</v>
      </c>
      <c r="B361" s="14" t="s">
        <v>576</v>
      </c>
      <c r="C361" s="131">
        <v>21.0</v>
      </c>
      <c r="D361" s="14" t="s">
        <v>577</v>
      </c>
      <c r="E361" s="131">
        <v>139.0</v>
      </c>
      <c r="F361" s="14" t="s">
        <v>578</v>
      </c>
      <c r="G361" s="131">
        <v>10.0</v>
      </c>
      <c r="H361" s="131">
        <v>200.0</v>
      </c>
      <c r="I361" s="132" t="b">
        <v>1</v>
      </c>
      <c r="J361" s="14"/>
      <c r="K361" s="14"/>
      <c r="L361" s="14"/>
      <c r="M361" s="14"/>
      <c r="N361" s="14"/>
      <c r="O361" s="14"/>
      <c r="P361" s="14"/>
      <c r="Q361" s="14"/>
      <c r="R361" s="14"/>
      <c r="S361" s="14"/>
      <c r="T361" s="14"/>
      <c r="U361" s="14"/>
      <c r="V361" s="14"/>
      <c r="W361" s="14"/>
    </row>
    <row r="362">
      <c r="A362" s="130" t="s">
        <v>1046</v>
      </c>
      <c r="B362" s="14" t="s">
        <v>568</v>
      </c>
      <c r="C362" s="131">
        <v>26.0</v>
      </c>
      <c r="D362" s="14" t="s">
        <v>569</v>
      </c>
      <c r="E362" s="131">
        <v>144.0</v>
      </c>
      <c r="F362" s="14" t="s">
        <v>570</v>
      </c>
      <c r="G362" s="131">
        <v>15.0</v>
      </c>
      <c r="H362" s="131">
        <v>200.0</v>
      </c>
      <c r="I362" s="132" t="b">
        <v>1</v>
      </c>
      <c r="J362" s="14"/>
      <c r="K362" s="14"/>
      <c r="L362" s="14"/>
      <c r="M362" s="14"/>
      <c r="N362" s="14"/>
      <c r="O362" s="14"/>
      <c r="P362" s="14"/>
      <c r="Q362" s="14"/>
      <c r="R362" s="14"/>
      <c r="S362" s="14"/>
      <c r="T362" s="14"/>
      <c r="U362" s="14"/>
      <c r="V362" s="14"/>
      <c r="W362" s="14"/>
    </row>
    <row r="363">
      <c r="A363" s="130" t="s">
        <v>1047</v>
      </c>
      <c r="B363" s="14" t="s">
        <v>494</v>
      </c>
      <c r="C363" s="131">
        <v>27.0</v>
      </c>
      <c r="D363" s="14" t="s">
        <v>495</v>
      </c>
      <c r="E363" s="131">
        <v>143.0</v>
      </c>
      <c r="F363" s="14" t="s">
        <v>496</v>
      </c>
      <c r="G363" s="131">
        <v>15.0</v>
      </c>
      <c r="H363" s="131">
        <v>200.0</v>
      </c>
      <c r="I363" s="132" t="b">
        <v>1</v>
      </c>
      <c r="J363" s="14"/>
      <c r="K363" s="14"/>
      <c r="L363" s="14"/>
      <c r="M363" s="14"/>
      <c r="N363" s="14"/>
      <c r="O363" s="14"/>
      <c r="P363" s="14"/>
      <c r="Q363" s="14"/>
      <c r="R363" s="14"/>
      <c r="S363" s="14"/>
      <c r="T363" s="14"/>
      <c r="U363" s="14"/>
      <c r="V363" s="14"/>
      <c r="W363" s="14"/>
    </row>
    <row r="364">
      <c r="A364" s="130" t="s">
        <v>1048</v>
      </c>
      <c r="B364" s="14" t="s">
        <v>628</v>
      </c>
      <c r="C364" s="131">
        <v>18.0</v>
      </c>
      <c r="D364" s="14" t="s">
        <v>629</v>
      </c>
      <c r="E364" s="131">
        <v>135.0</v>
      </c>
      <c r="F364" s="14" t="s">
        <v>736</v>
      </c>
      <c r="G364" s="131">
        <v>8.0</v>
      </c>
      <c r="H364" s="131">
        <v>200.0</v>
      </c>
      <c r="I364" s="132" t="b">
        <v>1</v>
      </c>
      <c r="J364" s="14"/>
      <c r="K364" s="14"/>
      <c r="L364" s="14"/>
      <c r="M364" s="14"/>
      <c r="N364" s="14"/>
      <c r="O364" s="14"/>
      <c r="P364" s="14"/>
      <c r="Q364" s="14"/>
      <c r="R364" s="14"/>
      <c r="S364" s="14"/>
      <c r="T364" s="14"/>
      <c r="U364" s="14"/>
      <c r="V364" s="14"/>
      <c r="W364" s="14"/>
    </row>
    <row r="365">
      <c r="A365" s="130" t="s">
        <v>1049</v>
      </c>
      <c r="B365" s="14" t="s">
        <v>560</v>
      </c>
      <c r="C365" s="131">
        <v>20.0</v>
      </c>
      <c r="D365" s="14" t="s">
        <v>561</v>
      </c>
      <c r="E365" s="131">
        <v>138.0</v>
      </c>
      <c r="F365" s="14" t="s">
        <v>562</v>
      </c>
      <c r="G365" s="131">
        <v>9.0</v>
      </c>
      <c r="H365" s="131">
        <v>200.0</v>
      </c>
      <c r="I365" s="132" t="b">
        <v>1</v>
      </c>
      <c r="J365" s="14"/>
      <c r="K365" s="14"/>
      <c r="L365" s="14"/>
      <c r="M365" s="14"/>
      <c r="N365" s="14"/>
      <c r="O365" s="14"/>
      <c r="P365" s="14"/>
      <c r="Q365" s="14"/>
      <c r="R365" s="14"/>
      <c r="S365" s="14"/>
      <c r="T365" s="14"/>
      <c r="U365" s="14"/>
      <c r="V365" s="14"/>
      <c r="W365" s="14"/>
    </row>
    <row r="366">
      <c r="A366" s="130" t="s">
        <v>1050</v>
      </c>
      <c r="B366" s="14" t="s">
        <v>474</v>
      </c>
      <c r="C366" s="131">
        <v>32.0</v>
      </c>
      <c r="D366" s="14" t="s">
        <v>475</v>
      </c>
      <c r="E366" s="131">
        <v>143.0</v>
      </c>
      <c r="F366" s="14" t="s">
        <v>476</v>
      </c>
      <c r="G366" s="131">
        <v>21.0</v>
      </c>
      <c r="H366" s="131">
        <v>200.0</v>
      </c>
      <c r="I366" s="132" t="b">
        <v>1</v>
      </c>
      <c r="J366" s="14"/>
      <c r="K366" s="14"/>
      <c r="L366" s="14"/>
      <c r="M366" s="14"/>
      <c r="N366" s="14"/>
      <c r="O366" s="14"/>
      <c r="P366" s="14"/>
      <c r="Q366" s="14"/>
      <c r="R366" s="14"/>
      <c r="S366" s="14"/>
      <c r="T366" s="14"/>
      <c r="U366" s="14"/>
      <c r="V366" s="14"/>
      <c r="W366" s="14"/>
    </row>
    <row r="367">
      <c r="A367" s="130" t="s">
        <v>1051</v>
      </c>
      <c r="B367" s="14" t="s">
        <v>546</v>
      </c>
      <c r="C367" s="131">
        <v>23.0</v>
      </c>
      <c r="D367" s="14" t="s">
        <v>547</v>
      </c>
      <c r="E367" s="131">
        <v>141.0</v>
      </c>
      <c r="F367" s="14" t="s">
        <v>548</v>
      </c>
      <c r="G367" s="131">
        <v>12.0</v>
      </c>
      <c r="H367" s="131">
        <v>200.0</v>
      </c>
      <c r="I367" s="132" t="b">
        <v>1</v>
      </c>
      <c r="J367" s="14"/>
      <c r="K367" s="14"/>
      <c r="L367" s="14"/>
      <c r="M367" s="14"/>
      <c r="N367" s="14"/>
      <c r="O367" s="14"/>
      <c r="P367" s="14"/>
      <c r="Q367" s="14"/>
      <c r="R367" s="14"/>
      <c r="S367" s="14"/>
      <c r="T367" s="14"/>
      <c r="U367" s="14"/>
      <c r="V367" s="14"/>
      <c r="W367" s="14"/>
    </row>
    <row r="368">
      <c r="A368" s="130" t="s">
        <v>1052</v>
      </c>
      <c r="B368" s="14" t="s">
        <v>560</v>
      </c>
      <c r="C368" s="131">
        <v>20.0</v>
      </c>
      <c r="D368" s="14" t="s">
        <v>561</v>
      </c>
      <c r="E368" s="131">
        <v>138.0</v>
      </c>
      <c r="F368" s="14" t="s">
        <v>562</v>
      </c>
      <c r="G368" s="131">
        <v>9.0</v>
      </c>
      <c r="H368" s="131">
        <v>200.0</v>
      </c>
      <c r="I368" s="132" t="b">
        <v>1</v>
      </c>
      <c r="J368" s="14"/>
      <c r="K368" s="14"/>
      <c r="L368" s="14"/>
      <c r="M368" s="14"/>
      <c r="N368" s="14"/>
      <c r="O368" s="14"/>
      <c r="P368" s="14"/>
      <c r="Q368" s="14"/>
      <c r="R368" s="14"/>
      <c r="S368" s="14"/>
      <c r="T368" s="14"/>
      <c r="U368" s="14"/>
      <c r="V368" s="14"/>
      <c r="W368" s="14"/>
    </row>
    <row r="369">
      <c r="A369" s="130" t="s">
        <v>1053</v>
      </c>
      <c r="B369" s="14" t="s">
        <v>514</v>
      </c>
      <c r="C369" s="131">
        <v>21.0</v>
      </c>
      <c r="D369" s="14" t="s">
        <v>515</v>
      </c>
      <c r="E369" s="131">
        <v>139.0</v>
      </c>
      <c r="F369" s="14" t="s">
        <v>516</v>
      </c>
      <c r="G369" s="131">
        <v>10.0</v>
      </c>
      <c r="H369" s="131">
        <v>200.0</v>
      </c>
      <c r="I369" s="132" t="b">
        <v>1</v>
      </c>
      <c r="J369" s="14"/>
      <c r="K369" s="14"/>
      <c r="L369" s="14"/>
      <c r="M369" s="14"/>
      <c r="N369" s="14"/>
      <c r="O369" s="14"/>
      <c r="P369" s="14"/>
      <c r="Q369" s="14"/>
      <c r="R369" s="14"/>
      <c r="S369" s="14"/>
      <c r="T369" s="14"/>
      <c r="U369" s="14"/>
      <c r="V369" s="14"/>
      <c r="W369" s="14"/>
    </row>
    <row r="370">
      <c r="A370" s="130" t="s">
        <v>1054</v>
      </c>
      <c r="B370" s="14" t="s">
        <v>616</v>
      </c>
      <c r="C370" s="131">
        <v>21.0</v>
      </c>
      <c r="D370" s="14" t="s">
        <v>617</v>
      </c>
      <c r="E370" s="131">
        <v>139.0</v>
      </c>
      <c r="F370" s="14" t="s">
        <v>618</v>
      </c>
      <c r="G370" s="131">
        <v>10.0</v>
      </c>
      <c r="H370" s="131">
        <v>200.0</v>
      </c>
      <c r="I370" s="132" t="b">
        <v>1</v>
      </c>
      <c r="J370" s="14"/>
      <c r="K370" s="14"/>
      <c r="L370" s="14"/>
      <c r="M370" s="14"/>
      <c r="N370" s="14"/>
      <c r="O370" s="14"/>
      <c r="P370" s="14"/>
      <c r="Q370" s="14"/>
      <c r="R370" s="14"/>
      <c r="S370" s="14"/>
      <c r="T370" s="14"/>
      <c r="U370" s="14"/>
      <c r="V370" s="14"/>
      <c r="W370" s="14"/>
    </row>
    <row r="371">
      <c r="A371" s="130" t="s">
        <v>1055</v>
      </c>
      <c r="B371" s="14" t="s">
        <v>620</v>
      </c>
      <c r="C371" s="131">
        <v>25.0</v>
      </c>
      <c r="D371" s="14" t="s">
        <v>621</v>
      </c>
      <c r="E371" s="131">
        <v>143.0</v>
      </c>
      <c r="F371" s="14" t="s">
        <v>622</v>
      </c>
      <c r="G371" s="131">
        <v>14.0</v>
      </c>
      <c r="H371" s="131">
        <v>200.0</v>
      </c>
      <c r="I371" s="132" t="b">
        <v>1</v>
      </c>
      <c r="J371" s="14"/>
      <c r="K371" s="14"/>
      <c r="L371" s="14"/>
      <c r="M371" s="14"/>
      <c r="N371" s="14"/>
      <c r="O371" s="14"/>
      <c r="P371" s="14"/>
      <c r="Q371" s="14"/>
      <c r="R371" s="14"/>
      <c r="S371" s="14"/>
      <c r="T371" s="14"/>
      <c r="U371" s="14"/>
      <c r="V371" s="14"/>
      <c r="W371" s="14"/>
    </row>
    <row r="372">
      <c r="A372" s="130" t="s">
        <v>1056</v>
      </c>
      <c r="B372" s="14" t="s">
        <v>564</v>
      </c>
      <c r="C372" s="131">
        <v>34.0</v>
      </c>
      <c r="D372" s="14" t="s">
        <v>565</v>
      </c>
      <c r="E372" s="131">
        <v>156.0</v>
      </c>
      <c r="F372" s="14" t="s">
        <v>566</v>
      </c>
      <c r="G372" s="131">
        <v>27.0</v>
      </c>
      <c r="H372" s="131">
        <v>200.0</v>
      </c>
      <c r="I372" s="132" t="b">
        <v>1</v>
      </c>
      <c r="J372" s="14"/>
      <c r="K372" s="14"/>
      <c r="L372" s="14"/>
      <c r="M372" s="14"/>
      <c r="N372" s="14"/>
      <c r="O372" s="14"/>
      <c r="P372" s="14"/>
      <c r="Q372" s="14"/>
      <c r="R372" s="14"/>
      <c r="S372" s="14"/>
      <c r="T372" s="14"/>
      <c r="U372" s="14"/>
      <c r="V372" s="14"/>
      <c r="W372" s="14"/>
    </row>
    <row r="373">
      <c r="A373" s="130" t="s">
        <v>1057</v>
      </c>
      <c r="B373" s="14" t="s">
        <v>478</v>
      </c>
      <c r="C373" s="131">
        <v>36.0</v>
      </c>
      <c r="D373" s="14" t="s">
        <v>673</v>
      </c>
      <c r="E373" s="131">
        <v>140.0</v>
      </c>
      <c r="F373" s="14" t="s">
        <v>480</v>
      </c>
      <c r="G373" s="131">
        <v>17.0</v>
      </c>
      <c r="H373" s="131">
        <v>200.0</v>
      </c>
      <c r="I373" s="132" t="b">
        <v>1</v>
      </c>
      <c r="J373" s="14"/>
      <c r="K373" s="14"/>
      <c r="L373" s="14"/>
      <c r="M373" s="14"/>
      <c r="N373" s="14"/>
      <c r="O373" s="14"/>
      <c r="P373" s="14"/>
      <c r="Q373" s="14"/>
      <c r="R373" s="14"/>
      <c r="S373" s="14"/>
      <c r="T373" s="14"/>
      <c r="U373" s="14"/>
      <c r="V373" s="14"/>
      <c r="W373" s="14"/>
    </row>
    <row r="374">
      <c r="A374" s="130" t="s">
        <v>1058</v>
      </c>
      <c r="B374" s="14" t="s">
        <v>482</v>
      </c>
      <c r="C374" s="131">
        <v>31.0</v>
      </c>
      <c r="D374" s="14" t="s">
        <v>483</v>
      </c>
      <c r="E374" s="131">
        <v>147.0</v>
      </c>
      <c r="F374" s="14" t="s">
        <v>484</v>
      </c>
      <c r="G374" s="131">
        <v>13.0</v>
      </c>
      <c r="H374" s="131">
        <v>200.0</v>
      </c>
      <c r="I374" s="132" t="b">
        <v>1</v>
      </c>
      <c r="J374" s="14"/>
      <c r="K374" s="14"/>
      <c r="L374" s="14"/>
      <c r="M374" s="14"/>
      <c r="N374" s="14"/>
      <c r="O374" s="14"/>
      <c r="P374" s="14"/>
      <c r="Q374" s="14"/>
      <c r="R374" s="14"/>
      <c r="S374" s="14"/>
      <c r="T374" s="14"/>
      <c r="U374" s="14"/>
      <c r="V374" s="14"/>
      <c r="W374" s="14"/>
    </row>
    <row r="375">
      <c r="A375" s="130" t="s">
        <v>1059</v>
      </c>
      <c r="B375" s="14" t="s">
        <v>478</v>
      </c>
      <c r="C375" s="131">
        <v>36.0</v>
      </c>
      <c r="D375" s="14" t="s">
        <v>673</v>
      </c>
      <c r="E375" s="131">
        <v>140.0</v>
      </c>
      <c r="F375" s="14" t="s">
        <v>480</v>
      </c>
      <c r="G375" s="131">
        <v>17.0</v>
      </c>
      <c r="H375" s="131">
        <v>200.0</v>
      </c>
      <c r="I375" s="132" t="b">
        <v>1</v>
      </c>
      <c r="J375" s="14"/>
      <c r="K375" s="14"/>
      <c r="L375" s="14"/>
      <c r="M375" s="14"/>
      <c r="N375" s="14"/>
      <c r="O375" s="14"/>
      <c r="P375" s="14"/>
      <c r="Q375" s="14"/>
      <c r="R375" s="14"/>
      <c r="S375" s="14"/>
      <c r="T375" s="14"/>
      <c r="U375" s="14"/>
      <c r="V375" s="14"/>
      <c r="W375" s="14"/>
    </row>
    <row r="376">
      <c r="A376" s="130" t="s">
        <v>1060</v>
      </c>
      <c r="B376" s="14" t="s">
        <v>584</v>
      </c>
      <c r="C376" s="131">
        <v>21.0</v>
      </c>
      <c r="D376" s="14" t="s">
        <v>585</v>
      </c>
      <c r="E376" s="131">
        <v>139.0</v>
      </c>
      <c r="F376" s="14" t="s">
        <v>586</v>
      </c>
      <c r="G376" s="131">
        <v>10.0</v>
      </c>
      <c r="H376" s="131">
        <v>200.0</v>
      </c>
      <c r="I376" s="132" t="b">
        <v>1</v>
      </c>
      <c r="J376" s="14"/>
      <c r="K376" s="14"/>
      <c r="L376" s="14"/>
      <c r="M376" s="14"/>
      <c r="N376" s="14"/>
      <c r="O376" s="14"/>
      <c r="P376" s="14"/>
      <c r="Q376" s="14"/>
      <c r="R376" s="14"/>
      <c r="S376" s="14"/>
      <c r="T376" s="14"/>
      <c r="U376" s="14"/>
      <c r="V376" s="14"/>
      <c r="W376" s="14"/>
    </row>
    <row r="377">
      <c r="A377" s="130" t="s">
        <v>1061</v>
      </c>
      <c r="B377" s="14" t="s">
        <v>616</v>
      </c>
      <c r="C377" s="131">
        <v>21.0</v>
      </c>
      <c r="D377" s="14" t="s">
        <v>617</v>
      </c>
      <c r="E377" s="131">
        <v>139.0</v>
      </c>
      <c r="F377" s="14" t="s">
        <v>618</v>
      </c>
      <c r="G377" s="131">
        <v>10.0</v>
      </c>
      <c r="H377" s="131">
        <v>200.0</v>
      </c>
      <c r="I377" s="132" t="b">
        <v>1</v>
      </c>
      <c r="J377" s="14"/>
      <c r="K377" s="14"/>
      <c r="L377" s="14"/>
      <c r="M377" s="14"/>
      <c r="N377" s="14"/>
      <c r="O377" s="14"/>
      <c r="P377" s="14"/>
      <c r="Q377" s="14"/>
      <c r="R377" s="14"/>
      <c r="S377" s="14"/>
      <c r="T377" s="14"/>
      <c r="U377" s="14"/>
      <c r="V377" s="14"/>
      <c r="W377" s="14"/>
    </row>
    <row r="378">
      <c r="A378" s="130" t="s">
        <v>1062</v>
      </c>
      <c r="B378" s="14" t="s">
        <v>1063</v>
      </c>
      <c r="C378" s="131">
        <v>25.0</v>
      </c>
      <c r="D378" s="14" t="s">
        <v>1064</v>
      </c>
      <c r="E378" s="131">
        <v>137.0</v>
      </c>
      <c r="F378" s="14" t="s">
        <v>1065</v>
      </c>
      <c r="G378" s="131">
        <v>14.0</v>
      </c>
      <c r="H378" s="131">
        <v>200.0</v>
      </c>
      <c r="I378" s="132" t="b">
        <v>1</v>
      </c>
      <c r="J378" s="14"/>
      <c r="K378" s="14"/>
      <c r="L378" s="14"/>
      <c r="M378" s="14"/>
      <c r="N378" s="14"/>
      <c r="O378" s="14"/>
      <c r="P378" s="14"/>
      <c r="Q378" s="14"/>
      <c r="R378" s="14"/>
      <c r="S378" s="14"/>
      <c r="T378" s="14"/>
      <c r="U378" s="14"/>
      <c r="V378" s="14"/>
      <c r="W378" s="14"/>
    </row>
    <row r="379">
      <c r="A379" s="130" t="s">
        <v>1066</v>
      </c>
      <c r="B379" s="14" t="s">
        <v>534</v>
      </c>
      <c r="C379" s="131">
        <v>21.0</v>
      </c>
      <c r="D379" s="14" t="s">
        <v>535</v>
      </c>
      <c r="E379" s="131">
        <v>139.0</v>
      </c>
      <c r="F379" s="14" t="s">
        <v>536</v>
      </c>
      <c r="G379" s="131">
        <v>10.0</v>
      </c>
      <c r="H379" s="131">
        <v>200.0</v>
      </c>
      <c r="I379" s="132" t="b">
        <v>1</v>
      </c>
      <c r="J379" s="14"/>
      <c r="K379" s="14"/>
      <c r="L379" s="14"/>
      <c r="M379" s="14"/>
      <c r="N379" s="14"/>
      <c r="O379" s="14"/>
      <c r="P379" s="14"/>
      <c r="Q379" s="14"/>
      <c r="R379" s="14"/>
      <c r="S379" s="14"/>
      <c r="T379" s="14"/>
      <c r="U379" s="14"/>
      <c r="V379" s="14"/>
      <c r="W379" s="14"/>
    </row>
    <row r="380">
      <c r="A380" s="130" t="s">
        <v>1067</v>
      </c>
      <c r="B380" s="14" t="s">
        <v>560</v>
      </c>
      <c r="C380" s="131">
        <v>20.0</v>
      </c>
      <c r="D380" s="14" t="s">
        <v>561</v>
      </c>
      <c r="E380" s="131">
        <v>138.0</v>
      </c>
      <c r="F380" s="14" t="s">
        <v>562</v>
      </c>
      <c r="G380" s="131">
        <v>9.0</v>
      </c>
      <c r="H380" s="131">
        <v>200.0</v>
      </c>
      <c r="I380" s="132" t="b">
        <v>1</v>
      </c>
      <c r="J380" s="14"/>
      <c r="K380" s="14"/>
      <c r="L380" s="14"/>
      <c r="M380" s="14"/>
      <c r="N380" s="14"/>
      <c r="O380" s="14"/>
      <c r="P380" s="14"/>
      <c r="Q380" s="14"/>
      <c r="R380" s="14"/>
      <c r="S380" s="14"/>
      <c r="T380" s="14"/>
      <c r="U380" s="14"/>
      <c r="V380" s="14"/>
      <c r="W380" s="14"/>
    </row>
    <row r="381">
      <c r="A381" s="130" t="s">
        <v>1068</v>
      </c>
      <c r="B381" s="14" t="s">
        <v>510</v>
      </c>
      <c r="C381" s="131">
        <v>25.0</v>
      </c>
      <c r="D381" s="14" t="s">
        <v>511</v>
      </c>
      <c r="E381" s="131">
        <v>135.0</v>
      </c>
      <c r="F381" s="14" t="s">
        <v>512</v>
      </c>
      <c r="G381" s="131">
        <v>14.0</v>
      </c>
      <c r="H381" s="131">
        <v>200.0</v>
      </c>
      <c r="I381" s="132" t="b">
        <v>1</v>
      </c>
      <c r="J381" s="14"/>
      <c r="K381" s="14"/>
      <c r="L381" s="14"/>
      <c r="M381" s="14"/>
      <c r="N381" s="14"/>
      <c r="O381" s="14"/>
      <c r="P381" s="14"/>
      <c r="Q381" s="14"/>
      <c r="R381" s="14"/>
      <c r="S381" s="14"/>
      <c r="T381" s="14"/>
      <c r="U381" s="14"/>
      <c r="V381" s="14"/>
      <c r="W381" s="14"/>
    </row>
    <row r="382">
      <c r="A382" s="130" t="s">
        <v>1069</v>
      </c>
      <c r="B382" s="14" t="s">
        <v>572</v>
      </c>
      <c r="C382" s="131">
        <v>24.0</v>
      </c>
      <c r="D382" s="14" t="s">
        <v>573</v>
      </c>
      <c r="E382" s="131">
        <v>150.0</v>
      </c>
      <c r="F382" s="14" t="s">
        <v>574</v>
      </c>
      <c r="G382" s="131">
        <v>13.0</v>
      </c>
      <c r="H382" s="131">
        <v>200.0</v>
      </c>
      <c r="I382" s="132" t="b">
        <v>1</v>
      </c>
      <c r="J382" s="14"/>
      <c r="K382" s="14"/>
      <c r="L382" s="14"/>
      <c r="M382" s="14"/>
      <c r="N382" s="14"/>
      <c r="O382" s="14"/>
      <c r="P382" s="14"/>
      <c r="Q382" s="14"/>
      <c r="R382" s="14"/>
      <c r="S382" s="14"/>
      <c r="T382" s="14"/>
      <c r="U382" s="14"/>
      <c r="V382" s="14"/>
      <c r="W382" s="14"/>
    </row>
    <row r="383">
      <c r="A383" s="130" t="s">
        <v>1070</v>
      </c>
      <c r="B383" s="14" t="s">
        <v>538</v>
      </c>
      <c r="C383" s="131">
        <v>21.0</v>
      </c>
      <c r="D383" s="14" t="s">
        <v>539</v>
      </c>
      <c r="E383" s="131">
        <v>139.0</v>
      </c>
      <c r="F383" s="14" t="s">
        <v>540</v>
      </c>
      <c r="G383" s="131">
        <v>10.0</v>
      </c>
      <c r="H383" s="131">
        <v>200.0</v>
      </c>
      <c r="I383" s="132" t="b">
        <v>1</v>
      </c>
      <c r="J383" s="14"/>
      <c r="K383" s="14"/>
      <c r="L383" s="14"/>
      <c r="M383" s="14"/>
      <c r="N383" s="14"/>
      <c r="O383" s="14"/>
      <c r="P383" s="14"/>
      <c r="Q383" s="14"/>
      <c r="R383" s="14"/>
      <c r="S383" s="14"/>
      <c r="T383" s="14"/>
      <c r="U383" s="14"/>
      <c r="V383" s="14"/>
      <c r="W383" s="14"/>
    </row>
    <row r="384">
      <c r="A384" s="130" t="s">
        <v>1071</v>
      </c>
      <c r="B384" s="14" t="s">
        <v>624</v>
      </c>
      <c r="C384" s="131">
        <v>29.0</v>
      </c>
      <c r="D384" s="14" t="s">
        <v>625</v>
      </c>
      <c r="E384" s="131">
        <v>147.0</v>
      </c>
      <c r="F384" s="14" t="s">
        <v>626</v>
      </c>
      <c r="G384" s="131">
        <v>18.0</v>
      </c>
      <c r="H384" s="131">
        <v>200.0</v>
      </c>
      <c r="I384" s="132" t="b">
        <v>1</v>
      </c>
      <c r="J384" s="14"/>
      <c r="K384" s="14"/>
      <c r="L384" s="14"/>
      <c r="M384" s="14"/>
      <c r="N384" s="14"/>
      <c r="O384" s="14"/>
      <c r="P384" s="14"/>
      <c r="Q384" s="14"/>
      <c r="R384" s="14"/>
      <c r="S384" s="14"/>
      <c r="T384" s="14"/>
      <c r="U384" s="14"/>
      <c r="V384" s="14"/>
      <c r="W384" s="14"/>
    </row>
    <row r="385">
      <c r="A385" s="130" t="s">
        <v>1072</v>
      </c>
      <c r="B385" s="14" t="s">
        <v>526</v>
      </c>
      <c r="C385" s="131">
        <v>24.0</v>
      </c>
      <c r="D385" s="14" t="s">
        <v>527</v>
      </c>
      <c r="E385" s="131">
        <v>142.0</v>
      </c>
      <c r="F385" s="14" t="s">
        <v>528</v>
      </c>
      <c r="G385" s="131">
        <v>13.0</v>
      </c>
      <c r="H385" s="131">
        <v>200.0</v>
      </c>
      <c r="I385" s="132" t="b">
        <v>1</v>
      </c>
      <c r="J385" s="14"/>
      <c r="K385" s="14"/>
      <c r="L385" s="14"/>
      <c r="M385" s="14"/>
      <c r="N385" s="14"/>
      <c r="O385" s="14"/>
      <c r="P385" s="14"/>
      <c r="Q385" s="14"/>
      <c r="R385" s="14"/>
      <c r="S385" s="14"/>
      <c r="T385" s="14"/>
      <c r="U385" s="14"/>
      <c r="V385" s="14"/>
      <c r="W385" s="14"/>
    </row>
    <row r="386">
      <c r="A386" s="130" t="s">
        <v>1073</v>
      </c>
      <c r="B386" s="14" t="s">
        <v>564</v>
      </c>
      <c r="C386" s="131">
        <v>34.0</v>
      </c>
      <c r="D386" s="14" t="s">
        <v>565</v>
      </c>
      <c r="E386" s="131">
        <v>156.0</v>
      </c>
      <c r="F386" s="14" t="s">
        <v>566</v>
      </c>
      <c r="G386" s="131">
        <v>27.0</v>
      </c>
      <c r="H386" s="131">
        <v>200.0</v>
      </c>
      <c r="I386" s="132" t="b">
        <v>1</v>
      </c>
      <c r="J386" s="14"/>
      <c r="K386" s="14"/>
      <c r="L386" s="14"/>
      <c r="M386" s="14"/>
      <c r="N386" s="14"/>
      <c r="O386" s="14"/>
      <c r="P386" s="14"/>
      <c r="Q386" s="14"/>
      <c r="R386" s="14"/>
      <c r="S386" s="14"/>
      <c r="T386" s="14"/>
      <c r="U386" s="14"/>
      <c r="V386" s="14"/>
      <c r="W386" s="14"/>
    </row>
    <row r="387">
      <c r="A387" s="130" t="s">
        <v>1074</v>
      </c>
      <c r="B387" s="14" t="s">
        <v>490</v>
      </c>
      <c r="C387" s="131">
        <v>23.0</v>
      </c>
      <c r="D387" s="14" t="s">
        <v>491</v>
      </c>
      <c r="E387" s="131">
        <v>127.0</v>
      </c>
      <c r="F387" s="14" t="s">
        <v>860</v>
      </c>
      <c r="G387" s="131">
        <v>22.0</v>
      </c>
      <c r="H387" s="131">
        <v>200.0</v>
      </c>
      <c r="I387" s="132" t="b">
        <v>1</v>
      </c>
      <c r="J387" s="14"/>
      <c r="K387" s="14"/>
      <c r="L387" s="14"/>
      <c r="M387" s="14"/>
      <c r="N387" s="14"/>
      <c r="O387" s="14"/>
      <c r="P387" s="14"/>
      <c r="Q387" s="14"/>
      <c r="R387" s="14"/>
      <c r="S387" s="14"/>
      <c r="T387" s="14"/>
      <c r="U387" s="14"/>
      <c r="V387" s="14"/>
      <c r="W387" s="14"/>
    </row>
    <row r="388">
      <c r="A388" s="130" t="s">
        <v>1075</v>
      </c>
      <c r="B388" s="14" t="s">
        <v>600</v>
      </c>
      <c r="C388" s="131">
        <v>21.0</v>
      </c>
      <c r="D388" s="14" t="s">
        <v>601</v>
      </c>
      <c r="E388" s="131">
        <v>139.0</v>
      </c>
      <c r="F388" s="14" t="s">
        <v>602</v>
      </c>
      <c r="G388" s="131">
        <v>10.0</v>
      </c>
      <c r="H388" s="131">
        <v>200.0</v>
      </c>
      <c r="I388" s="132" t="b">
        <v>1</v>
      </c>
      <c r="J388" s="14"/>
      <c r="K388" s="14"/>
      <c r="L388" s="14"/>
      <c r="M388" s="14"/>
      <c r="N388" s="14"/>
      <c r="O388" s="14"/>
      <c r="P388" s="14"/>
      <c r="Q388" s="14"/>
      <c r="R388" s="14"/>
      <c r="S388" s="14"/>
      <c r="T388" s="14"/>
      <c r="U388" s="14"/>
      <c r="V388" s="14"/>
      <c r="W388" s="14"/>
    </row>
    <row r="389">
      <c r="A389" s="130" t="s">
        <v>1076</v>
      </c>
      <c r="B389" s="14" t="s">
        <v>620</v>
      </c>
      <c r="C389" s="131">
        <v>25.0</v>
      </c>
      <c r="D389" s="14" t="s">
        <v>621</v>
      </c>
      <c r="E389" s="131">
        <v>143.0</v>
      </c>
      <c r="F389" s="14" t="s">
        <v>622</v>
      </c>
      <c r="G389" s="131">
        <v>14.0</v>
      </c>
      <c r="H389" s="131">
        <v>200.0</v>
      </c>
      <c r="I389" s="132" t="b">
        <v>1</v>
      </c>
      <c r="J389" s="14"/>
      <c r="K389" s="14"/>
      <c r="L389" s="14"/>
      <c r="M389" s="14"/>
      <c r="N389" s="14"/>
      <c r="O389" s="14"/>
      <c r="P389" s="14"/>
      <c r="Q389" s="14"/>
      <c r="R389" s="14"/>
      <c r="S389" s="14"/>
      <c r="T389" s="14"/>
      <c r="U389" s="14"/>
      <c r="V389" s="14"/>
      <c r="W389" s="14"/>
    </row>
    <row r="390">
      <c r="A390" s="130" t="s">
        <v>1077</v>
      </c>
      <c r="B390" s="14" t="s">
        <v>1078</v>
      </c>
      <c r="C390" s="131">
        <v>19.0</v>
      </c>
      <c r="D390" s="14" t="s">
        <v>1079</v>
      </c>
      <c r="E390" s="131">
        <v>135.0</v>
      </c>
      <c r="F390" s="14" t="s">
        <v>488</v>
      </c>
      <c r="G390" s="131">
        <v>8.0</v>
      </c>
      <c r="H390" s="131">
        <v>200.0</v>
      </c>
      <c r="I390" s="132" t="b">
        <v>1</v>
      </c>
      <c r="J390" s="14"/>
      <c r="K390" s="14"/>
      <c r="L390" s="14"/>
      <c r="M390" s="14"/>
      <c r="N390" s="14"/>
      <c r="O390" s="14"/>
      <c r="P390" s="14"/>
      <c r="Q390" s="14"/>
      <c r="R390" s="14"/>
      <c r="S390" s="14"/>
      <c r="T390" s="14"/>
      <c r="U390" s="14"/>
      <c r="V390" s="14"/>
      <c r="W390" s="14"/>
    </row>
    <row r="391">
      <c r="A391" s="130" t="s">
        <v>1080</v>
      </c>
      <c r="B391" s="14" t="s">
        <v>560</v>
      </c>
      <c r="C391" s="131">
        <v>20.0</v>
      </c>
      <c r="D391" s="14" t="s">
        <v>561</v>
      </c>
      <c r="E391" s="131">
        <v>138.0</v>
      </c>
      <c r="F391" s="14" t="s">
        <v>562</v>
      </c>
      <c r="G391" s="131">
        <v>9.0</v>
      </c>
      <c r="H391" s="131">
        <v>200.0</v>
      </c>
      <c r="I391" s="132" t="b">
        <v>1</v>
      </c>
      <c r="J391" s="14"/>
      <c r="K391" s="14"/>
      <c r="L391" s="14"/>
      <c r="M391" s="14"/>
      <c r="N391" s="14"/>
      <c r="O391" s="14"/>
      <c r="P391" s="14"/>
      <c r="Q391" s="14"/>
      <c r="R391" s="14"/>
      <c r="S391" s="14"/>
      <c r="T391" s="14"/>
      <c r="U391" s="14"/>
      <c r="V391" s="14"/>
      <c r="W391" s="14"/>
    </row>
    <row r="392">
      <c r="A392" s="130" t="s">
        <v>1081</v>
      </c>
      <c r="B392" s="14" t="s">
        <v>568</v>
      </c>
      <c r="C392" s="131">
        <v>26.0</v>
      </c>
      <c r="D392" s="14" t="s">
        <v>569</v>
      </c>
      <c r="E392" s="131">
        <v>144.0</v>
      </c>
      <c r="F392" s="14" t="s">
        <v>570</v>
      </c>
      <c r="G392" s="131">
        <v>15.0</v>
      </c>
      <c r="H392" s="131">
        <v>200.0</v>
      </c>
      <c r="I392" s="132" t="b">
        <v>1</v>
      </c>
      <c r="J392" s="14"/>
      <c r="K392" s="14"/>
      <c r="L392" s="14"/>
      <c r="M392" s="14"/>
      <c r="N392" s="14"/>
      <c r="O392" s="14"/>
      <c r="P392" s="14"/>
      <c r="Q392" s="14"/>
      <c r="R392" s="14"/>
      <c r="S392" s="14"/>
      <c r="T392" s="14"/>
      <c r="U392" s="14"/>
      <c r="V392" s="14"/>
      <c r="W392" s="14"/>
    </row>
    <row r="393">
      <c r="A393" s="130" t="s">
        <v>1082</v>
      </c>
      <c r="B393" s="14" t="s">
        <v>554</v>
      </c>
      <c r="C393" s="131">
        <v>29.0</v>
      </c>
      <c r="D393" s="14"/>
      <c r="E393" s="14"/>
      <c r="F393" s="14" t="s">
        <v>555</v>
      </c>
      <c r="G393" s="131">
        <v>18.0</v>
      </c>
      <c r="H393" s="131">
        <v>200.0</v>
      </c>
      <c r="I393" s="132" t="b">
        <v>1</v>
      </c>
      <c r="J393" s="14"/>
      <c r="K393" s="14"/>
      <c r="L393" s="14"/>
      <c r="M393" s="14"/>
      <c r="N393" s="14"/>
      <c r="O393" s="14"/>
      <c r="P393" s="14"/>
      <c r="Q393" s="14"/>
      <c r="R393" s="14"/>
      <c r="S393" s="14"/>
      <c r="T393" s="14"/>
      <c r="U393" s="14"/>
      <c r="V393" s="14"/>
      <c r="W393" s="14"/>
    </row>
    <row r="394">
      <c r="A394" s="130" t="s">
        <v>1083</v>
      </c>
      <c r="B394" s="14" t="s">
        <v>604</v>
      </c>
      <c r="C394" s="131">
        <v>28.0</v>
      </c>
      <c r="D394" s="14" t="s">
        <v>605</v>
      </c>
      <c r="E394" s="131">
        <v>146.0</v>
      </c>
      <c r="F394" s="14" t="s">
        <v>606</v>
      </c>
      <c r="G394" s="131">
        <v>17.0</v>
      </c>
      <c r="H394" s="131">
        <v>200.0</v>
      </c>
      <c r="I394" s="132" t="b">
        <v>1</v>
      </c>
      <c r="J394" s="14"/>
      <c r="K394" s="14"/>
      <c r="L394" s="14"/>
      <c r="M394" s="14"/>
      <c r="N394" s="14"/>
      <c r="O394" s="14"/>
      <c r="P394" s="14"/>
      <c r="Q394" s="14"/>
      <c r="R394" s="14"/>
      <c r="S394" s="14"/>
      <c r="T394" s="14"/>
      <c r="U394" s="14"/>
      <c r="V394" s="14"/>
      <c r="W394" s="14"/>
    </row>
    <row r="395">
      <c r="A395" s="130" t="s">
        <v>1084</v>
      </c>
      <c r="B395" s="14" t="s">
        <v>530</v>
      </c>
      <c r="C395" s="131">
        <v>32.0</v>
      </c>
      <c r="D395" s="14" t="s">
        <v>531</v>
      </c>
      <c r="E395" s="131">
        <v>146.0</v>
      </c>
      <c r="F395" s="14" t="s">
        <v>532</v>
      </c>
      <c r="G395" s="131">
        <v>21.0</v>
      </c>
      <c r="H395" s="131">
        <v>200.0</v>
      </c>
      <c r="I395" s="132" t="b">
        <v>1</v>
      </c>
      <c r="J395" s="14"/>
      <c r="K395" s="14"/>
      <c r="L395" s="14"/>
      <c r="M395" s="14"/>
      <c r="N395" s="14"/>
      <c r="O395" s="14"/>
      <c r="P395" s="14"/>
      <c r="Q395" s="14"/>
      <c r="R395" s="14"/>
      <c r="S395" s="14"/>
      <c r="T395" s="14"/>
      <c r="U395" s="14"/>
      <c r="V395" s="14"/>
      <c r="W395" s="14"/>
    </row>
    <row r="396">
      <c r="A396" s="130" t="s">
        <v>1085</v>
      </c>
      <c r="B396" s="14" t="s">
        <v>550</v>
      </c>
      <c r="C396" s="131">
        <v>25.0</v>
      </c>
      <c r="D396" s="14" t="s">
        <v>551</v>
      </c>
      <c r="E396" s="131">
        <v>123.0</v>
      </c>
      <c r="F396" s="14" t="s">
        <v>552</v>
      </c>
      <c r="G396" s="131">
        <v>14.0</v>
      </c>
      <c r="H396" s="131">
        <v>200.0</v>
      </c>
      <c r="I396" s="132" t="b">
        <v>1</v>
      </c>
      <c r="J396" s="14"/>
      <c r="K396" s="14"/>
      <c r="L396" s="14"/>
      <c r="M396" s="14"/>
      <c r="N396" s="14"/>
      <c r="O396" s="14"/>
      <c r="P396" s="14"/>
      <c r="Q396" s="14"/>
      <c r="R396" s="14"/>
      <c r="S396" s="14"/>
      <c r="T396" s="14"/>
      <c r="U396" s="14"/>
      <c r="V396" s="14"/>
      <c r="W396" s="14"/>
    </row>
    <row r="397">
      <c r="A397" s="130" t="s">
        <v>1086</v>
      </c>
      <c r="B397" s="14" t="s">
        <v>588</v>
      </c>
      <c r="C397" s="131">
        <v>25.0</v>
      </c>
      <c r="D397" s="14" t="s">
        <v>589</v>
      </c>
      <c r="E397" s="131">
        <v>143.0</v>
      </c>
      <c r="F397" s="14" t="s">
        <v>590</v>
      </c>
      <c r="G397" s="131">
        <v>14.0</v>
      </c>
      <c r="H397" s="131">
        <v>200.0</v>
      </c>
      <c r="I397" s="132" t="b">
        <v>1</v>
      </c>
      <c r="J397" s="14"/>
      <c r="K397" s="14"/>
      <c r="L397" s="14"/>
      <c r="M397" s="14"/>
      <c r="N397" s="14"/>
      <c r="O397" s="14"/>
      <c r="P397" s="14"/>
      <c r="Q397" s="14"/>
      <c r="R397" s="14"/>
      <c r="S397" s="14"/>
      <c r="T397" s="14"/>
      <c r="U397" s="14"/>
      <c r="V397" s="14"/>
      <c r="W397" s="14"/>
    </row>
    <row r="398">
      <c r="A398" s="130" t="s">
        <v>1087</v>
      </c>
      <c r="B398" s="14" t="s">
        <v>486</v>
      </c>
      <c r="C398" s="131">
        <v>19.0</v>
      </c>
      <c r="D398" s="14" t="s">
        <v>487</v>
      </c>
      <c r="E398" s="131">
        <v>125.0</v>
      </c>
      <c r="F398" s="14" t="s">
        <v>488</v>
      </c>
      <c r="G398" s="131">
        <v>8.0</v>
      </c>
      <c r="H398" s="131">
        <v>200.0</v>
      </c>
      <c r="I398" s="132" t="b">
        <v>1</v>
      </c>
      <c r="J398" s="14"/>
      <c r="K398" s="14"/>
      <c r="L398" s="14"/>
      <c r="M398" s="14"/>
      <c r="N398" s="14"/>
      <c r="O398" s="14"/>
      <c r="P398" s="14"/>
      <c r="Q398" s="14"/>
      <c r="R398" s="14"/>
      <c r="S398" s="14"/>
      <c r="T398" s="14"/>
      <c r="U398" s="14"/>
      <c r="V398" s="14"/>
      <c r="W398" s="14"/>
    </row>
    <row r="399">
      <c r="A399" s="130" t="s">
        <v>1088</v>
      </c>
      <c r="B399" s="14" t="s">
        <v>576</v>
      </c>
      <c r="C399" s="131">
        <v>21.0</v>
      </c>
      <c r="D399" s="14" t="s">
        <v>577</v>
      </c>
      <c r="E399" s="131">
        <v>139.0</v>
      </c>
      <c r="F399" s="14" t="s">
        <v>578</v>
      </c>
      <c r="G399" s="131">
        <v>10.0</v>
      </c>
      <c r="H399" s="131">
        <v>200.0</v>
      </c>
      <c r="I399" s="132" t="b">
        <v>1</v>
      </c>
      <c r="J399" s="14"/>
      <c r="K399" s="14"/>
      <c r="L399" s="14"/>
      <c r="M399" s="14"/>
      <c r="N399" s="14"/>
      <c r="O399" s="14"/>
      <c r="P399" s="14"/>
      <c r="Q399" s="14"/>
      <c r="R399" s="14"/>
      <c r="S399" s="14"/>
      <c r="T399" s="14"/>
      <c r="U399" s="14"/>
      <c r="V399" s="14"/>
      <c r="W399" s="14"/>
    </row>
    <row r="400">
      <c r="A400" s="130" t="s">
        <v>1089</v>
      </c>
      <c r="B400" s="14" t="s">
        <v>522</v>
      </c>
      <c r="C400" s="131">
        <v>24.0</v>
      </c>
      <c r="D400" s="14" t="s">
        <v>523</v>
      </c>
      <c r="E400" s="131">
        <v>146.0</v>
      </c>
      <c r="F400" s="14" t="s">
        <v>1090</v>
      </c>
      <c r="G400" s="131">
        <v>14.0</v>
      </c>
      <c r="H400" s="131">
        <v>200.0</v>
      </c>
      <c r="I400" s="132" t="b">
        <v>1</v>
      </c>
      <c r="J400" s="14"/>
      <c r="K400" s="14"/>
      <c r="L400" s="14"/>
      <c r="M400" s="14"/>
      <c r="N400" s="14"/>
      <c r="O400" s="14"/>
      <c r="P400" s="14"/>
      <c r="Q400" s="14"/>
      <c r="R400" s="14"/>
      <c r="S400" s="14"/>
      <c r="T400" s="14"/>
      <c r="U400" s="14"/>
      <c r="V400" s="14"/>
      <c r="W400" s="14"/>
    </row>
    <row r="401">
      <c r="A401" s="130" t="s">
        <v>1091</v>
      </c>
      <c r="B401" s="14" t="s">
        <v>632</v>
      </c>
      <c r="C401" s="131">
        <v>24.0</v>
      </c>
      <c r="D401" s="14"/>
      <c r="E401" s="14"/>
      <c r="F401" s="14" t="s">
        <v>633</v>
      </c>
      <c r="G401" s="131">
        <v>13.0</v>
      </c>
      <c r="H401" s="131">
        <v>200.0</v>
      </c>
      <c r="I401" s="132" t="b">
        <v>1</v>
      </c>
      <c r="J401" s="14"/>
      <c r="K401" s="14"/>
      <c r="L401" s="14"/>
      <c r="M401" s="14"/>
      <c r="N401" s="14"/>
      <c r="O401" s="14"/>
      <c r="P401" s="14"/>
      <c r="Q401" s="14"/>
      <c r="R401" s="14"/>
      <c r="S401" s="14"/>
      <c r="T401" s="14"/>
      <c r="U401" s="14"/>
      <c r="V401" s="14"/>
      <c r="W401" s="14"/>
    </row>
    <row r="402">
      <c r="A402" s="130" t="s">
        <v>1092</v>
      </c>
      <c r="B402" s="14" t="s">
        <v>572</v>
      </c>
      <c r="C402" s="131">
        <v>24.0</v>
      </c>
      <c r="D402" s="14" t="s">
        <v>573</v>
      </c>
      <c r="E402" s="131">
        <v>150.0</v>
      </c>
      <c r="F402" s="14" t="s">
        <v>574</v>
      </c>
      <c r="G402" s="131">
        <v>13.0</v>
      </c>
      <c r="H402" s="131">
        <v>200.0</v>
      </c>
      <c r="I402" s="132" t="b">
        <v>1</v>
      </c>
      <c r="J402" s="14"/>
      <c r="K402" s="14"/>
      <c r="L402" s="14"/>
      <c r="M402" s="14"/>
      <c r="N402" s="14"/>
      <c r="O402" s="14"/>
      <c r="P402" s="14"/>
      <c r="Q402" s="14"/>
      <c r="R402" s="14"/>
      <c r="S402" s="14"/>
      <c r="T402" s="14"/>
      <c r="U402" s="14"/>
      <c r="V402" s="14"/>
      <c r="W402" s="14"/>
    </row>
    <row r="403">
      <c r="A403" s="130" t="s">
        <v>1093</v>
      </c>
      <c r="B403" s="14" t="s">
        <v>628</v>
      </c>
      <c r="C403" s="131">
        <v>18.0</v>
      </c>
      <c r="D403" s="14" t="s">
        <v>629</v>
      </c>
      <c r="E403" s="131">
        <v>135.0</v>
      </c>
      <c r="F403" s="14" t="s">
        <v>1094</v>
      </c>
      <c r="G403" s="131">
        <v>10.0</v>
      </c>
      <c r="H403" s="131">
        <v>200.0</v>
      </c>
      <c r="I403" s="132" t="b">
        <v>1</v>
      </c>
      <c r="J403" s="14"/>
      <c r="K403" s="14"/>
      <c r="L403" s="14"/>
      <c r="M403" s="14"/>
      <c r="N403" s="14"/>
      <c r="O403" s="14"/>
      <c r="P403" s="14"/>
      <c r="Q403" s="14"/>
      <c r="R403" s="14"/>
      <c r="S403" s="14"/>
      <c r="T403" s="14"/>
      <c r="U403" s="14"/>
      <c r="V403" s="14"/>
      <c r="W403" s="14"/>
    </row>
    <row r="404">
      <c r="A404" s="130" t="s">
        <v>1095</v>
      </c>
      <c r="B404" s="14" t="s">
        <v>564</v>
      </c>
      <c r="C404" s="131">
        <v>34.0</v>
      </c>
      <c r="D404" s="14" t="s">
        <v>565</v>
      </c>
      <c r="E404" s="131">
        <v>156.0</v>
      </c>
      <c r="F404" s="14" t="s">
        <v>566</v>
      </c>
      <c r="G404" s="131">
        <v>27.0</v>
      </c>
      <c r="H404" s="131">
        <v>200.0</v>
      </c>
      <c r="I404" s="132" t="b">
        <v>1</v>
      </c>
      <c r="J404" s="14"/>
      <c r="K404" s="14"/>
      <c r="L404" s="14"/>
      <c r="M404" s="14"/>
      <c r="N404" s="14"/>
      <c r="O404" s="14"/>
      <c r="P404" s="14"/>
      <c r="Q404" s="14"/>
      <c r="R404" s="14"/>
      <c r="S404" s="14"/>
      <c r="T404" s="14"/>
      <c r="U404" s="14"/>
      <c r="V404" s="14"/>
      <c r="W404" s="14"/>
    </row>
    <row r="405">
      <c r="A405" s="130" t="s">
        <v>1096</v>
      </c>
      <c r="B405" s="14" t="s">
        <v>584</v>
      </c>
      <c r="C405" s="131">
        <v>21.0</v>
      </c>
      <c r="D405" s="14" t="s">
        <v>585</v>
      </c>
      <c r="E405" s="131">
        <v>139.0</v>
      </c>
      <c r="F405" s="14" t="s">
        <v>586</v>
      </c>
      <c r="G405" s="131">
        <v>10.0</v>
      </c>
      <c r="H405" s="131">
        <v>200.0</v>
      </c>
      <c r="I405" s="132" t="b">
        <v>1</v>
      </c>
      <c r="J405" s="14"/>
      <c r="K405" s="14"/>
      <c r="L405" s="14"/>
      <c r="M405" s="14"/>
      <c r="N405" s="14"/>
      <c r="O405" s="14"/>
      <c r="P405" s="14"/>
      <c r="Q405" s="14"/>
      <c r="R405" s="14"/>
      <c r="S405" s="14"/>
      <c r="T405" s="14"/>
      <c r="U405" s="14"/>
      <c r="V405" s="14"/>
      <c r="W405" s="14"/>
    </row>
    <row r="406">
      <c r="A406" s="130" t="s">
        <v>1097</v>
      </c>
      <c r="B406" s="14" t="s">
        <v>624</v>
      </c>
      <c r="C406" s="131">
        <v>29.0</v>
      </c>
      <c r="D406" s="14" t="s">
        <v>625</v>
      </c>
      <c r="E406" s="131">
        <v>147.0</v>
      </c>
      <c r="F406" s="14" t="s">
        <v>626</v>
      </c>
      <c r="G406" s="131">
        <v>18.0</v>
      </c>
      <c r="H406" s="131">
        <v>200.0</v>
      </c>
      <c r="I406" s="132" t="b">
        <v>1</v>
      </c>
      <c r="J406" s="14"/>
      <c r="K406" s="14"/>
      <c r="L406" s="14"/>
      <c r="M406" s="14"/>
      <c r="N406" s="14"/>
      <c r="O406" s="14"/>
      <c r="P406" s="14"/>
      <c r="Q406" s="14"/>
      <c r="R406" s="14"/>
      <c r="S406" s="14"/>
      <c r="T406" s="14"/>
      <c r="U406" s="14"/>
      <c r="V406" s="14"/>
      <c r="W406" s="14"/>
    </row>
    <row r="407">
      <c r="A407" s="130" t="s">
        <v>1098</v>
      </c>
      <c r="B407" s="14" t="s">
        <v>518</v>
      </c>
      <c r="C407" s="131">
        <v>21.0</v>
      </c>
      <c r="D407" s="14" t="s">
        <v>519</v>
      </c>
      <c r="E407" s="131">
        <v>139.0</v>
      </c>
      <c r="F407" s="14" t="s">
        <v>520</v>
      </c>
      <c r="G407" s="131">
        <v>10.0</v>
      </c>
      <c r="H407" s="131">
        <v>200.0</v>
      </c>
      <c r="I407" s="132" t="b">
        <v>1</v>
      </c>
      <c r="J407" s="14"/>
      <c r="K407" s="14"/>
      <c r="L407" s="14"/>
      <c r="M407" s="14"/>
      <c r="N407" s="14"/>
      <c r="O407" s="14"/>
      <c r="P407" s="14"/>
      <c r="Q407" s="14"/>
      <c r="R407" s="14"/>
      <c r="S407" s="14"/>
      <c r="T407" s="14"/>
      <c r="U407" s="14"/>
      <c r="V407" s="14"/>
      <c r="W407" s="14"/>
    </row>
    <row r="408">
      <c r="A408" s="130" t="s">
        <v>1099</v>
      </c>
      <c r="B408" s="14" t="s">
        <v>470</v>
      </c>
      <c r="C408" s="131">
        <v>54.0</v>
      </c>
      <c r="D408" s="14" t="s">
        <v>471</v>
      </c>
      <c r="E408" s="131">
        <v>146.0</v>
      </c>
      <c r="F408" s="14" t="s">
        <v>472</v>
      </c>
      <c r="G408" s="131">
        <v>20.0</v>
      </c>
      <c r="H408" s="131">
        <v>200.0</v>
      </c>
      <c r="I408" s="132" t="b">
        <v>1</v>
      </c>
      <c r="J408" s="14"/>
      <c r="K408" s="14"/>
      <c r="L408" s="14"/>
      <c r="M408" s="14"/>
      <c r="N408" s="14"/>
      <c r="O408" s="14"/>
      <c r="P408" s="14"/>
      <c r="Q408" s="14"/>
      <c r="R408" s="14"/>
      <c r="S408" s="14"/>
      <c r="T408" s="14"/>
      <c r="U408" s="14"/>
      <c r="V408" s="14"/>
      <c r="W408" s="14"/>
    </row>
    <row r="409">
      <c r="A409" s="130" t="s">
        <v>1100</v>
      </c>
      <c r="B409" s="14" t="s">
        <v>510</v>
      </c>
      <c r="C409" s="131">
        <v>25.0</v>
      </c>
      <c r="D409" s="14" t="s">
        <v>511</v>
      </c>
      <c r="E409" s="131">
        <v>135.0</v>
      </c>
      <c r="F409" s="14" t="s">
        <v>512</v>
      </c>
      <c r="G409" s="131">
        <v>14.0</v>
      </c>
      <c r="H409" s="131">
        <v>200.0</v>
      </c>
      <c r="I409" s="132" t="b">
        <v>1</v>
      </c>
      <c r="J409" s="14"/>
      <c r="K409" s="14"/>
      <c r="L409" s="14"/>
      <c r="M409" s="14"/>
      <c r="N409" s="14"/>
      <c r="O409" s="14"/>
      <c r="P409" s="14"/>
      <c r="Q409" s="14"/>
      <c r="R409" s="14"/>
      <c r="S409" s="14"/>
      <c r="T409" s="14"/>
      <c r="U409" s="14"/>
      <c r="V409" s="14"/>
      <c r="W409" s="14"/>
    </row>
    <row r="410">
      <c r="A410" s="130" t="s">
        <v>1101</v>
      </c>
      <c r="B410" s="14" t="s">
        <v>538</v>
      </c>
      <c r="C410" s="131">
        <v>21.0</v>
      </c>
      <c r="D410" s="14" t="s">
        <v>539</v>
      </c>
      <c r="E410" s="131">
        <v>139.0</v>
      </c>
      <c r="F410" s="14" t="s">
        <v>540</v>
      </c>
      <c r="G410" s="131">
        <v>10.0</v>
      </c>
      <c r="H410" s="131">
        <v>200.0</v>
      </c>
      <c r="I410" s="132" t="b">
        <v>1</v>
      </c>
      <c r="J410" s="14"/>
      <c r="K410" s="14"/>
      <c r="L410" s="14"/>
      <c r="M410" s="14"/>
      <c r="N410" s="14"/>
      <c r="O410" s="14"/>
      <c r="P410" s="14"/>
      <c r="Q410" s="14"/>
      <c r="R410" s="14"/>
      <c r="S410" s="14"/>
      <c r="T410" s="14"/>
      <c r="U410" s="14"/>
      <c r="V410" s="14"/>
      <c r="W410" s="14"/>
    </row>
    <row r="411">
      <c r="A411" s="130" t="s">
        <v>1102</v>
      </c>
      <c r="B411" s="14" t="s">
        <v>584</v>
      </c>
      <c r="C411" s="131">
        <v>21.0</v>
      </c>
      <c r="D411" s="14" t="s">
        <v>585</v>
      </c>
      <c r="E411" s="131">
        <v>139.0</v>
      </c>
      <c r="F411" s="14" t="s">
        <v>586</v>
      </c>
      <c r="G411" s="131">
        <v>10.0</v>
      </c>
      <c r="H411" s="131">
        <v>200.0</v>
      </c>
      <c r="I411" s="132" t="b">
        <v>1</v>
      </c>
      <c r="J411" s="14"/>
      <c r="K411" s="14"/>
      <c r="L411" s="14"/>
      <c r="M411" s="14"/>
      <c r="N411" s="14"/>
      <c r="O411" s="14"/>
      <c r="P411" s="14"/>
      <c r="Q411" s="14"/>
      <c r="R411" s="14"/>
      <c r="S411" s="14"/>
      <c r="T411" s="14"/>
      <c r="U411" s="14"/>
      <c r="V411" s="14"/>
      <c r="W411" s="14"/>
    </row>
    <row r="412">
      <c r="A412" s="130" t="s">
        <v>1103</v>
      </c>
      <c r="B412" s="14" t="s">
        <v>632</v>
      </c>
      <c r="C412" s="131">
        <v>24.0</v>
      </c>
      <c r="D412" s="14"/>
      <c r="E412" s="14"/>
      <c r="F412" s="14" t="s">
        <v>633</v>
      </c>
      <c r="G412" s="131">
        <v>13.0</v>
      </c>
      <c r="H412" s="131">
        <v>200.0</v>
      </c>
      <c r="I412" s="132" t="b">
        <v>1</v>
      </c>
      <c r="J412" s="14"/>
      <c r="K412" s="14"/>
      <c r="L412" s="14"/>
      <c r="M412" s="14"/>
      <c r="N412" s="14"/>
      <c r="O412" s="14"/>
      <c r="P412" s="14"/>
      <c r="Q412" s="14"/>
      <c r="R412" s="14"/>
      <c r="S412" s="14"/>
      <c r="T412" s="14"/>
      <c r="U412" s="14"/>
      <c r="V412" s="14"/>
      <c r="W412" s="14"/>
    </row>
    <row r="413">
      <c r="A413" s="130" t="s">
        <v>1104</v>
      </c>
      <c r="B413" s="14" t="s">
        <v>490</v>
      </c>
      <c r="C413" s="131">
        <v>23.0</v>
      </c>
      <c r="D413" s="14" t="s">
        <v>491</v>
      </c>
      <c r="E413" s="131">
        <v>127.0</v>
      </c>
      <c r="F413" s="14" t="s">
        <v>1105</v>
      </c>
      <c r="G413" s="131">
        <v>20.0</v>
      </c>
      <c r="H413" s="131">
        <v>200.0</v>
      </c>
      <c r="I413" s="132" t="b">
        <v>1</v>
      </c>
      <c r="J413" s="14"/>
      <c r="K413" s="14"/>
      <c r="L413" s="14"/>
      <c r="M413" s="14"/>
      <c r="N413" s="14"/>
      <c r="O413" s="14"/>
      <c r="P413" s="14"/>
      <c r="Q413" s="14"/>
      <c r="R413" s="14"/>
      <c r="S413" s="14"/>
      <c r="T413" s="14"/>
      <c r="U413" s="14"/>
      <c r="V413" s="14"/>
      <c r="W413" s="14"/>
    </row>
    <row r="414">
      <c r="A414" s="130" t="s">
        <v>1106</v>
      </c>
      <c r="B414" s="14" t="s">
        <v>863</v>
      </c>
      <c r="C414" s="131">
        <v>30.0</v>
      </c>
      <c r="D414" s="14" t="s">
        <v>864</v>
      </c>
      <c r="E414" s="131">
        <v>136.0</v>
      </c>
      <c r="F414" s="14" t="s">
        <v>865</v>
      </c>
      <c r="G414" s="131">
        <v>20.0</v>
      </c>
      <c r="H414" s="131">
        <v>200.0</v>
      </c>
      <c r="I414" s="132" t="b">
        <v>1</v>
      </c>
      <c r="J414" s="14"/>
      <c r="K414" s="14"/>
      <c r="L414" s="14"/>
      <c r="M414" s="14"/>
      <c r="N414" s="14"/>
      <c r="O414" s="14"/>
      <c r="P414" s="14"/>
      <c r="Q414" s="14"/>
      <c r="R414" s="14"/>
      <c r="S414" s="14"/>
      <c r="T414" s="14"/>
      <c r="U414" s="14"/>
      <c r="V414" s="14"/>
      <c r="W414" s="14"/>
    </row>
    <row r="415">
      <c r="A415" s="130" t="s">
        <v>1107</v>
      </c>
      <c r="B415" s="14" t="s">
        <v>632</v>
      </c>
      <c r="C415" s="131">
        <v>24.0</v>
      </c>
      <c r="D415" s="14"/>
      <c r="E415" s="14"/>
      <c r="F415" s="14" t="s">
        <v>633</v>
      </c>
      <c r="G415" s="131">
        <v>13.0</v>
      </c>
      <c r="H415" s="131">
        <v>200.0</v>
      </c>
      <c r="I415" s="132" t="b">
        <v>1</v>
      </c>
      <c r="J415" s="14"/>
      <c r="K415" s="14"/>
      <c r="L415" s="14"/>
      <c r="M415" s="14"/>
      <c r="N415" s="14"/>
      <c r="O415" s="14"/>
      <c r="P415" s="14"/>
      <c r="Q415" s="14"/>
      <c r="R415" s="14"/>
      <c r="S415" s="14"/>
      <c r="T415" s="14"/>
      <c r="U415" s="14"/>
      <c r="V415" s="14"/>
      <c r="W415" s="14"/>
    </row>
    <row r="416">
      <c r="A416" s="130" t="s">
        <v>1108</v>
      </c>
      <c r="B416" s="14" t="s">
        <v>596</v>
      </c>
      <c r="C416" s="131">
        <v>24.0</v>
      </c>
      <c r="D416" s="14" t="s">
        <v>597</v>
      </c>
      <c r="E416" s="131">
        <v>142.0</v>
      </c>
      <c r="F416" s="14" t="s">
        <v>598</v>
      </c>
      <c r="G416" s="131">
        <v>13.0</v>
      </c>
      <c r="H416" s="131">
        <v>200.0</v>
      </c>
      <c r="I416" s="132" t="b">
        <v>1</v>
      </c>
      <c r="J416" s="14"/>
      <c r="K416" s="14"/>
      <c r="L416" s="14"/>
      <c r="M416" s="14"/>
      <c r="N416" s="14"/>
      <c r="O416" s="14"/>
      <c r="P416" s="14"/>
      <c r="Q416" s="14"/>
      <c r="R416" s="14"/>
      <c r="S416" s="14"/>
      <c r="T416" s="14"/>
      <c r="U416" s="14"/>
      <c r="V416" s="14"/>
      <c r="W416" s="14"/>
    </row>
    <row r="417">
      <c r="A417" s="130" t="s">
        <v>1109</v>
      </c>
      <c r="B417" s="14" t="s">
        <v>542</v>
      </c>
      <c r="C417" s="131">
        <v>24.0</v>
      </c>
      <c r="D417" s="14" t="s">
        <v>543</v>
      </c>
      <c r="E417" s="131">
        <v>142.0</v>
      </c>
      <c r="F417" s="14" t="s">
        <v>544</v>
      </c>
      <c r="G417" s="131">
        <v>13.0</v>
      </c>
      <c r="H417" s="131">
        <v>200.0</v>
      </c>
      <c r="I417" s="132" t="b">
        <v>1</v>
      </c>
      <c r="J417" s="14"/>
      <c r="K417" s="14"/>
      <c r="L417" s="14"/>
      <c r="M417" s="14"/>
      <c r="N417" s="14"/>
      <c r="O417" s="14"/>
      <c r="P417" s="14"/>
      <c r="Q417" s="14"/>
      <c r="R417" s="14"/>
      <c r="S417" s="14"/>
      <c r="T417" s="14"/>
      <c r="U417" s="14"/>
      <c r="V417" s="14"/>
      <c r="W417" s="14"/>
    </row>
    <row r="418">
      <c r="A418" s="130" t="s">
        <v>1110</v>
      </c>
      <c r="B418" s="14" t="s">
        <v>580</v>
      </c>
      <c r="C418" s="131">
        <v>21.0</v>
      </c>
      <c r="D418" s="14" t="s">
        <v>581</v>
      </c>
      <c r="E418" s="131">
        <v>139.0</v>
      </c>
      <c r="F418" s="14" t="s">
        <v>582</v>
      </c>
      <c r="G418" s="131">
        <v>10.0</v>
      </c>
      <c r="H418" s="131">
        <v>200.0</v>
      </c>
      <c r="I418" s="132" t="b">
        <v>1</v>
      </c>
      <c r="J418" s="14"/>
      <c r="K418" s="14"/>
      <c r="L418" s="14"/>
      <c r="M418" s="14"/>
      <c r="N418" s="14"/>
      <c r="O418" s="14"/>
      <c r="P418" s="14"/>
      <c r="Q418" s="14"/>
      <c r="R418" s="14"/>
      <c r="S418" s="14"/>
      <c r="T418" s="14"/>
      <c r="U418" s="14"/>
      <c r="V418" s="14"/>
      <c r="W418" s="14"/>
    </row>
    <row r="419">
      <c r="A419" s="130" t="s">
        <v>1111</v>
      </c>
      <c r="B419" s="14" t="s">
        <v>568</v>
      </c>
      <c r="C419" s="131">
        <v>26.0</v>
      </c>
      <c r="D419" s="14" t="s">
        <v>569</v>
      </c>
      <c r="E419" s="131">
        <v>144.0</v>
      </c>
      <c r="F419" s="14" t="s">
        <v>570</v>
      </c>
      <c r="G419" s="131">
        <v>15.0</v>
      </c>
      <c r="H419" s="131">
        <v>200.0</v>
      </c>
      <c r="I419" s="132" t="b">
        <v>1</v>
      </c>
      <c r="J419" s="14"/>
      <c r="K419" s="14"/>
      <c r="L419" s="14"/>
      <c r="M419" s="14"/>
      <c r="N419" s="14"/>
      <c r="O419" s="14"/>
      <c r="P419" s="14"/>
      <c r="Q419" s="14"/>
      <c r="R419" s="14"/>
      <c r="S419" s="14"/>
      <c r="T419" s="14"/>
      <c r="U419" s="14"/>
      <c r="V419" s="14"/>
      <c r="W419" s="14"/>
    </row>
    <row r="420">
      <c r="A420" s="130" t="s">
        <v>1112</v>
      </c>
      <c r="B420" s="14" t="s">
        <v>568</v>
      </c>
      <c r="C420" s="131">
        <v>26.0</v>
      </c>
      <c r="D420" s="14" t="s">
        <v>569</v>
      </c>
      <c r="E420" s="131">
        <v>144.0</v>
      </c>
      <c r="F420" s="14" t="s">
        <v>570</v>
      </c>
      <c r="G420" s="131">
        <v>15.0</v>
      </c>
      <c r="H420" s="131">
        <v>200.0</v>
      </c>
      <c r="I420" s="132" t="b">
        <v>1</v>
      </c>
      <c r="J420" s="14"/>
      <c r="K420" s="14"/>
      <c r="L420" s="14"/>
      <c r="M420" s="14"/>
      <c r="N420" s="14"/>
      <c r="O420" s="14"/>
      <c r="P420" s="14"/>
      <c r="Q420" s="14"/>
      <c r="R420" s="14"/>
      <c r="S420" s="14"/>
      <c r="T420" s="14"/>
      <c r="U420" s="14"/>
      <c r="V420" s="14"/>
      <c r="W420" s="14"/>
    </row>
    <row r="421">
      <c r="A421" s="130" t="s">
        <v>1113</v>
      </c>
      <c r="B421" s="14" t="s">
        <v>572</v>
      </c>
      <c r="C421" s="131">
        <v>24.0</v>
      </c>
      <c r="D421" s="14" t="s">
        <v>573</v>
      </c>
      <c r="E421" s="131">
        <v>150.0</v>
      </c>
      <c r="F421" s="14" t="s">
        <v>574</v>
      </c>
      <c r="G421" s="131">
        <v>13.0</v>
      </c>
      <c r="H421" s="131">
        <v>200.0</v>
      </c>
      <c r="I421" s="132" t="b">
        <v>1</v>
      </c>
      <c r="J421" s="14"/>
      <c r="K421" s="14"/>
      <c r="L421" s="14"/>
      <c r="M421" s="14"/>
      <c r="N421" s="14"/>
      <c r="O421" s="14"/>
      <c r="P421" s="14"/>
      <c r="Q421" s="14"/>
      <c r="R421" s="14"/>
      <c r="S421" s="14"/>
      <c r="T421" s="14"/>
      <c r="U421" s="14"/>
      <c r="V421" s="14"/>
      <c r="W421" s="14"/>
    </row>
    <row r="422">
      <c r="A422" s="130" t="s">
        <v>1114</v>
      </c>
      <c r="B422" s="14" t="s">
        <v>530</v>
      </c>
      <c r="C422" s="131">
        <v>32.0</v>
      </c>
      <c r="D422" s="14" t="s">
        <v>531</v>
      </c>
      <c r="E422" s="131">
        <v>146.0</v>
      </c>
      <c r="F422" s="14" t="s">
        <v>532</v>
      </c>
      <c r="G422" s="131">
        <v>21.0</v>
      </c>
      <c r="H422" s="131">
        <v>200.0</v>
      </c>
      <c r="I422" s="132" t="b">
        <v>1</v>
      </c>
      <c r="J422" s="14"/>
      <c r="K422" s="14"/>
      <c r="L422" s="14"/>
      <c r="M422" s="14"/>
      <c r="N422" s="14"/>
      <c r="O422" s="14"/>
      <c r="P422" s="14"/>
      <c r="Q422" s="14"/>
      <c r="R422" s="14"/>
      <c r="S422" s="14"/>
      <c r="T422" s="14"/>
      <c r="U422" s="14"/>
      <c r="V422" s="14"/>
      <c r="W422" s="14"/>
    </row>
    <row r="423">
      <c r="A423" s="130" t="s">
        <v>1115</v>
      </c>
      <c r="B423" s="14" t="s">
        <v>632</v>
      </c>
      <c r="C423" s="131">
        <v>24.0</v>
      </c>
      <c r="D423" s="14"/>
      <c r="E423" s="14"/>
      <c r="F423" s="14" t="s">
        <v>633</v>
      </c>
      <c r="G423" s="131">
        <v>13.0</v>
      </c>
      <c r="H423" s="131">
        <v>200.0</v>
      </c>
      <c r="I423" s="132" t="b">
        <v>1</v>
      </c>
      <c r="J423" s="14"/>
      <c r="K423" s="14"/>
      <c r="L423" s="14"/>
      <c r="M423" s="14"/>
      <c r="N423" s="14"/>
      <c r="O423" s="14"/>
      <c r="P423" s="14"/>
      <c r="Q423" s="14"/>
      <c r="R423" s="14"/>
      <c r="S423" s="14"/>
      <c r="T423" s="14"/>
      <c r="U423" s="14"/>
      <c r="V423" s="14"/>
      <c r="W423" s="14"/>
    </row>
    <row r="424">
      <c r="A424" s="130" t="s">
        <v>1116</v>
      </c>
      <c r="B424" s="14" t="s">
        <v>470</v>
      </c>
      <c r="C424" s="131">
        <v>54.0</v>
      </c>
      <c r="D424" s="14" t="s">
        <v>1117</v>
      </c>
      <c r="E424" s="131">
        <v>148.0</v>
      </c>
      <c r="F424" s="14" t="s">
        <v>472</v>
      </c>
      <c r="G424" s="131">
        <v>20.0</v>
      </c>
      <c r="H424" s="131">
        <v>200.0</v>
      </c>
      <c r="I424" s="132" t="b">
        <v>1</v>
      </c>
      <c r="J424" s="14"/>
      <c r="K424" s="14"/>
      <c r="L424" s="14"/>
      <c r="M424" s="14"/>
      <c r="N424" s="14"/>
      <c r="O424" s="14"/>
      <c r="P424" s="14"/>
      <c r="Q424" s="14"/>
      <c r="R424" s="14"/>
      <c r="S424" s="14"/>
      <c r="T424" s="14"/>
      <c r="U424" s="14"/>
      <c r="V424" s="14"/>
      <c r="W424" s="14"/>
    </row>
    <row r="425">
      <c r="A425" s="130" t="s">
        <v>1118</v>
      </c>
      <c r="B425" s="14" t="s">
        <v>892</v>
      </c>
      <c r="C425" s="131">
        <v>16.0</v>
      </c>
      <c r="D425" s="14" t="s">
        <v>893</v>
      </c>
      <c r="E425" s="131">
        <v>134.0</v>
      </c>
      <c r="F425" s="14" t="s">
        <v>894</v>
      </c>
      <c r="G425" s="131">
        <v>16.0</v>
      </c>
      <c r="H425" s="131">
        <v>200.0</v>
      </c>
      <c r="I425" s="132" t="b">
        <v>1</v>
      </c>
      <c r="J425" s="14"/>
      <c r="K425" s="14"/>
      <c r="L425" s="14"/>
      <c r="M425" s="14"/>
      <c r="N425" s="14"/>
      <c r="O425" s="14"/>
      <c r="P425" s="14"/>
      <c r="Q425" s="14"/>
      <c r="R425" s="14"/>
      <c r="S425" s="14"/>
      <c r="T425" s="14"/>
      <c r="U425" s="14"/>
      <c r="V425" s="14"/>
      <c r="W425" s="14"/>
    </row>
    <row r="426">
      <c r="A426" s="130" t="s">
        <v>1119</v>
      </c>
      <c r="B426" s="14" t="s">
        <v>1120</v>
      </c>
      <c r="C426" s="131">
        <v>30.0</v>
      </c>
      <c r="D426" s="14" t="s">
        <v>1121</v>
      </c>
      <c r="E426" s="131">
        <v>181.0</v>
      </c>
      <c r="F426" s="14" t="s">
        <v>1122</v>
      </c>
      <c r="G426" s="131">
        <v>19.0</v>
      </c>
      <c r="H426" s="131">
        <v>200.0</v>
      </c>
      <c r="I426" s="132" t="b">
        <v>1</v>
      </c>
      <c r="J426" s="14"/>
      <c r="K426" s="14"/>
      <c r="L426" s="14"/>
      <c r="M426" s="14"/>
      <c r="N426" s="14"/>
      <c r="O426" s="14"/>
      <c r="P426" s="14"/>
      <c r="Q426" s="14"/>
      <c r="R426" s="14"/>
      <c r="S426" s="14"/>
      <c r="T426" s="14"/>
      <c r="U426" s="14"/>
      <c r="V426" s="14"/>
      <c r="W426" s="14"/>
    </row>
    <row r="427">
      <c r="A427" s="130" t="s">
        <v>1123</v>
      </c>
      <c r="B427" s="14" t="s">
        <v>470</v>
      </c>
      <c r="C427" s="131">
        <v>54.0</v>
      </c>
      <c r="D427" s="14" t="s">
        <v>471</v>
      </c>
      <c r="E427" s="131">
        <v>146.0</v>
      </c>
      <c r="F427" s="14" t="s">
        <v>472</v>
      </c>
      <c r="G427" s="131">
        <v>20.0</v>
      </c>
      <c r="H427" s="131">
        <v>200.0</v>
      </c>
      <c r="I427" s="132" t="b">
        <v>1</v>
      </c>
      <c r="J427" s="14"/>
      <c r="K427" s="14"/>
      <c r="L427" s="14"/>
      <c r="M427" s="14"/>
      <c r="N427" s="14"/>
      <c r="O427" s="14"/>
      <c r="P427" s="14"/>
      <c r="Q427" s="14"/>
      <c r="R427" s="14"/>
      <c r="S427" s="14"/>
      <c r="T427" s="14"/>
      <c r="U427" s="14"/>
      <c r="V427" s="14"/>
      <c r="W427" s="14"/>
    </row>
    <row r="428">
      <c r="A428" s="130" t="s">
        <v>1124</v>
      </c>
      <c r="B428" s="14" t="s">
        <v>576</v>
      </c>
      <c r="C428" s="131">
        <v>21.0</v>
      </c>
      <c r="D428" s="14" t="s">
        <v>577</v>
      </c>
      <c r="E428" s="131">
        <v>139.0</v>
      </c>
      <c r="F428" s="14" t="s">
        <v>578</v>
      </c>
      <c r="G428" s="131">
        <v>10.0</v>
      </c>
      <c r="H428" s="131">
        <v>200.0</v>
      </c>
      <c r="I428" s="132" t="b">
        <v>1</v>
      </c>
      <c r="J428" s="14"/>
      <c r="K428" s="14"/>
      <c r="L428" s="14"/>
      <c r="M428" s="14"/>
      <c r="N428" s="14"/>
      <c r="O428" s="14"/>
      <c r="P428" s="14"/>
      <c r="Q428" s="14"/>
      <c r="R428" s="14"/>
      <c r="S428" s="14"/>
      <c r="T428" s="14"/>
      <c r="U428" s="14"/>
      <c r="V428" s="14"/>
      <c r="W428" s="14"/>
    </row>
    <row r="429">
      <c r="A429" s="130" t="s">
        <v>1125</v>
      </c>
      <c r="B429" s="14" t="s">
        <v>490</v>
      </c>
      <c r="C429" s="131">
        <v>23.0</v>
      </c>
      <c r="D429" s="14" t="s">
        <v>491</v>
      </c>
      <c r="E429" s="131">
        <v>127.0</v>
      </c>
      <c r="F429" s="14" t="s">
        <v>772</v>
      </c>
      <c r="G429" s="131">
        <v>24.0</v>
      </c>
      <c r="H429" s="131">
        <v>200.0</v>
      </c>
      <c r="I429" s="132" t="b">
        <v>1</v>
      </c>
      <c r="J429" s="14"/>
      <c r="K429" s="14"/>
      <c r="L429" s="14"/>
      <c r="M429" s="14"/>
      <c r="N429" s="14"/>
      <c r="O429" s="14"/>
      <c r="P429" s="14"/>
      <c r="Q429" s="14"/>
      <c r="R429" s="14"/>
      <c r="S429" s="14"/>
      <c r="T429" s="14"/>
      <c r="U429" s="14"/>
      <c r="V429" s="14"/>
      <c r="W429" s="14"/>
    </row>
    <row r="430">
      <c r="A430" s="130" t="s">
        <v>1126</v>
      </c>
      <c r="B430" s="14" t="s">
        <v>564</v>
      </c>
      <c r="C430" s="131">
        <v>34.0</v>
      </c>
      <c r="D430" s="14" t="s">
        <v>565</v>
      </c>
      <c r="E430" s="131">
        <v>156.0</v>
      </c>
      <c r="F430" s="14" t="s">
        <v>566</v>
      </c>
      <c r="G430" s="131">
        <v>27.0</v>
      </c>
      <c r="H430" s="131">
        <v>200.0</v>
      </c>
      <c r="I430" s="132" t="b">
        <v>1</v>
      </c>
      <c r="J430" s="14"/>
      <c r="K430" s="14"/>
      <c r="L430" s="14"/>
      <c r="M430" s="14"/>
      <c r="N430" s="14"/>
      <c r="O430" s="14"/>
      <c r="P430" s="14"/>
      <c r="Q430" s="14"/>
      <c r="R430" s="14"/>
      <c r="S430" s="14"/>
      <c r="T430" s="14"/>
      <c r="U430" s="14"/>
      <c r="V430" s="14"/>
      <c r="W430" s="14"/>
    </row>
    <row r="431">
      <c r="A431" s="130" t="s">
        <v>1127</v>
      </c>
      <c r="B431" s="14" t="s">
        <v>572</v>
      </c>
      <c r="C431" s="131">
        <v>24.0</v>
      </c>
      <c r="D431" s="14" t="s">
        <v>573</v>
      </c>
      <c r="E431" s="131">
        <v>150.0</v>
      </c>
      <c r="F431" s="14" t="s">
        <v>574</v>
      </c>
      <c r="G431" s="131">
        <v>13.0</v>
      </c>
      <c r="H431" s="131">
        <v>200.0</v>
      </c>
      <c r="I431" s="132" t="b">
        <v>1</v>
      </c>
      <c r="J431" s="14"/>
      <c r="K431" s="14"/>
      <c r="L431" s="14"/>
      <c r="M431" s="14"/>
      <c r="N431" s="14"/>
      <c r="O431" s="14"/>
      <c r="P431" s="14"/>
      <c r="Q431" s="14"/>
      <c r="R431" s="14"/>
      <c r="S431" s="14"/>
      <c r="T431" s="14"/>
      <c r="U431" s="14"/>
      <c r="V431" s="14"/>
      <c r="W431" s="14"/>
    </row>
    <row r="432">
      <c r="A432" s="130" t="s">
        <v>1128</v>
      </c>
      <c r="B432" s="14" t="s">
        <v>518</v>
      </c>
      <c r="C432" s="131">
        <v>21.0</v>
      </c>
      <c r="D432" s="14" t="s">
        <v>519</v>
      </c>
      <c r="E432" s="131">
        <v>139.0</v>
      </c>
      <c r="F432" s="14" t="s">
        <v>520</v>
      </c>
      <c r="G432" s="131">
        <v>10.0</v>
      </c>
      <c r="H432" s="131">
        <v>200.0</v>
      </c>
      <c r="I432" s="132" t="b">
        <v>1</v>
      </c>
      <c r="J432" s="14"/>
      <c r="K432" s="14"/>
      <c r="L432" s="14"/>
      <c r="M432" s="14"/>
      <c r="N432" s="14"/>
      <c r="O432" s="14"/>
      <c r="P432" s="14"/>
      <c r="Q432" s="14"/>
      <c r="R432" s="14"/>
      <c r="S432" s="14"/>
      <c r="T432" s="14"/>
      <c r="U432" s="14"/>
      <c r="V432" s="14"/>
      <c r="W432" s="14"/>
    </row>
    <row r="433">
      <c r="A433" s="130" t="s">
        <v>1129</v>
      </c>
      <c r="B433" s="14" t="s">
        <v>478</v>
      </c>
      <c r="C433" s="131">
        <v>36.0</v>
      </c>
      <c r="D433" s="14" t="s">
        <v>673</v>
      </c>
      <c r="E433" s="131">
        <v>140.0</v>
      </c>
      <c r="F433" s="14" t="s">
        <v>480</v>
      </c>
      <c r="G433" s="131">
        <v>17.0</v>
      </c>
      <c r="H433" s="131">
        <v>200.0</v>
      </c>
      <c r="I433" s="132" t="b">
        <v>1</v>
      </c>
      <c r="J433" s="14"/>
      <c r="K433" s="14"/>
      <c r="L433" s="14"/>
      <c r="M433" s="14"/>
      <c r="N433" s="14"/>
      <c r="O433" s="14"/>
      <c r="P433" s="14"/>
      <c r="Q433" s="14"/>
      <c r="R433" s="14"/>
      <c r="S433" s="14"/>
      <c r="T433" s="14"/>
      <c r="U433" s="14"/>
      <c r="V433" s="14"/>
      <c r="W433" s="14"/>
    </row>
    <row r="434">
      <c r="A434" s="130" t="s">
        <v>1130</v>
      </c>
      <c r="B434" s="14" t="s">
        <v>604</v>
      </c>
      <c r="C434" s="131">
        <v>28.0</v>
      </c>
      <c r="D434" s="14" t="s">
        <v>605</v>
      </c>
      <c r="E434" s="131">
        <v>146.0</v>
      </c>
      <c r="F434" s="14" t="s">
        <v>606</v>
      </c>
      <c r="G434" s="131">
        <v>17.0</v>
      </c>
      <c r="H434" s="131">
        <v>200.0</v>
      </c>
      <c r="I434" s="132" t="b">
        <v>1</v>
      </c>
      <c r="J434" s="14"/>
      <c r="K434" s="14"/>
      <c r="L434" s="14"/>
      <c r="M434" s="14"/>
      <c r="N434" s="14"/>
      <c r="O434" s="14"/>
      <c r="P434" s="14"/>
      <c r="Q434" s="14"/>
      <c r="R434" s="14"/>
      <c r="S434" s="14"/>
      <c r="T434" s="14"/>
      <c r="U434" s="14"/>
      <c r="V434" s="14"/>
      <c r="W434" s="14"/>
    </row>
    <row r="435">
      <c r="A435" s="130" t="s">
        <v>1131</v>
      </c>
      <c r="B435" s="14" t="s">
        <v>550</v>
      </c>
      <c r="C435" s="131">
        <v>25.0</v>
      </c>
      <c r="D435" s="14" t="s">
        <v>551</v>
      </c>
      <c r="E435" s="131">
        <v>123.0</v>
      </c>
      <c r="F435" s="14" t="s">
        <v>552</v>
      </c>
      <c r="G435" s="131">
        <v>14.0</v>
      </c>
      <c r="H435" s="131">
        <v>200.0</v>
      </c>
      <c r="I435" s="132" t="b">
        <v>1</v>
      </c>
      <c r="J435" s="14"/>
      <c r="K435" s="14"/>
      <c r="L435" s="14"/>
      <c r="M435" s="14"/>
      <c r="N435" s="14"/>
      <c r="O435" s="14"/>
      <c r="P435" s="14"/>
      <c r="Q435" s="14"/>
      <c r="R435" s="14"/>
      <c r="S435" s="14"/>
      <c r="T435" s="14"/>
      <c r="U435" s="14"/>
      <c r="V435" s="14"/>
      <c r="W435" s="14"/>
    </row>
    <row r="436">
      <c r="A436" s="130" t="s">
        <v>1132</v>
      </c>
      <c r="B436" s="14" t="s">
        <v>514</v>
      </c>
      <c r="C436" s="131">
        <v>21.0</v>
      </c>
      <c r="D436" s="14" t="s">
        <v>515</v>
      </c>
      <c r="E436" s="131">
        <v>139.0</v>
      </c>
      <c r="F436" s="14" t="s">
        <v>516</v>
      </c>
      <c r="G436" s="131">
        <v>10.0</v>
      </c>
      <c r="H436" s="131">
        <v>200.0</v>
      </c>
      <c r="I436" s="132" t="b">
        <v>1</v>
      </c>
      <c r="J436" s="14"/>
      <c r="K436" s="14"/>
      <c r="L436" s="14"/>
      <c r="M436" s="14"/>
      <c r="N436" s="14"/>
      <c r="O436" s="14"/>
      <c r="P436" s="14"/>
      <c r="Q436" s="14"/>
      <c r="R436" s="14"/>
      <c r="S436" s="14"/>
      <c r="T436" s="14"/>
      <c r="U436" s="14"/>
      <c r="V436" s="14"/>
      <c r="W436" s="14"/>
    </row>
    <row r="437">
      <c r="A437" s="130" t="s">
        <v>1133</v>
      </c>
      <c r="B437" s="14" t="s">
        <v>554</v>
      </c>
      <c r="C437" s="131">
        <v>29.0</v>
      </c>
      <c r="D437" s="14"/>
      <c r="E437" s="14"/>
      <c r="F437" s="14" t="s">
        <v>555</v>
      </c>
      <c r="G437" s="131">
        <v>18.0</v>
      </c>
      <c r="H437" s="131">
        <v>200.0</v>
      </c>
      <c r="I437" s="132" t="b">
        <v>1</v>
      </c>
      <c r="J437" s="14"/>
      <c r="K437" s="14"/>
      <c r="L437" s="14"/>
      <c r="M437" s="14"/>
      <c r="N437" s="14"/>
      <c r="O437" s="14"/>
      <c r="P437" s="14"/>
      <c r="Q437" s="14"/>
      <c r="R437" s="14"/>
      <c r="S437" s="14"/>
      <c r="T437" s="14"/>
      <c r="U437" s="14"/>
      <c r="V437" s="14"/>
      <c r="W437" s="14"/>
    </row>
    <row r="438">
      <c r="A438" s="130" t="s">
        <v>1134</v>
      </c>
      <c r="B438" s="14" t="s">
        <v>616</v>
      </c>
      <c r="C438" s="131">
        <v>21.0</v>
      </c>
      <c r="D438" s="14" t="s">
        <v>617</v>
      </c>
      <c r="E438" s="131">
        <v>139.0</v>
      </c>
      <c r="F438" s="14" t="s">
        <v>618</v>
      </c>
      <c r="G438" s="131">
        <v>10.0</v>
      </c>
      <c r="H438" s="131">
        <v>200.0</v>
      </c>
      <c r="I438" s="132" t="b">
        <v>1</v>
      </c>
      <c r="J438" s="14"/>
      <c r="K438" s="14"/>
      <c r="L438" s="14"/>
      <c r="M438" s="14"/>
      <c r="N438" s="14"/>
      <c r="O438" s="14"/>
      <c r="P438" s="14"/>
      <c r="Q438" s="14"/>
      <c r="R438" s="14"/>
      <c r="S438" s="14"/>
      <c r="T438" s="14"/>
      <c r="U438" s="14"/>
      <c r="V438" s="14"/>
      <c r="W438" s="14"/>
    </row>
    <row r="439">
      <c r="A439" s="130" t="s">
        <v>1135</v>
      </c>
      <c r="B439" s="14" t="s">
        <v>580</v>
      </c>
      <c r="C439" s="131">
        <v>21.0</v>
      </c>
      <c r="D439" s="14" t="s">
        <v>581</v>
      </c>
      <c r="E439" s="131">
        <v>139.0</v>
      </c>
      <c r="F439" s="14" t="s">
        <v>582</v>
      </c>
      <c r="G439" s="131">
        <v>10.0</v>
      </c>
      <c r="H439" s="131">
        <v>200.0</v>
      </c>
      <c r="I439" s="132" t="b">
        <v>1</v>
      </c>
      <c r="J439" s="14"/>
      <c r="K439" s="14"/>
      <c r="L439" s="14"/>
      <c r="M439" s="14"/>
      <c r="N439" s="14"/>
      <c r="O439" s="14"/>
      <c r="P439" s="14"/>
      <c r="Q439" s="14"/>
      <c r="R439" s="14"/>
      <c r="S439" s="14"/>
      <c r="T439" s="14"/>
      <c r="U439" s="14"/>
      <c r="V439" s="14"/>
      <c r="W439" s="14"/>
    </row>
    <row r="440">
      <c r="A440" s="130" t="s">
        <v>1136</v>
      </c>
      <c r="B440" s="14" t="s">
        <v>542</v>
      </c>
      <c r="C440" s="131">
        <v>24.0</v>
      </c>
      <c r="D440" s="14" t="s">
        <v>543</v>
      </c>
      <c r="E440" s="131">
        <v>142.0</v>
      </c>
      <c r="F440" s="14" t="s">
        <v>544</v>
      </c>
      <c r="G440" s="131">
        <v>13.0</v>
      </c>
      <c r="H440" s="131">
        <v>200.0</v>
      </c>
      <c r="I440" s="132" t="b">
        <v>1</v>
      </c>
      <c r="J440" s="14"/>
      <c r="K440" s="14"/>
      <c r="L440" s="14"/>
      <c r="M440" s="14"/>
      <c r="N440" s="14"/>
      <c r="O440" s="14"/>
      <c r="P440" s="14"/>
      <c r="Q440" s="14"/>
      <c r="R440" s="14"/>
      <c r="S440" s="14"/>
      <c r="T440" s="14"/>
      <c r="U440" s="14"/>
      <c r="V440" s="14"/>
      <c r="W440" s="14"/>
    </row>
    <row r="441">
      <c r="A441" s="130" t="s">
        <v>1137</v>
      </c>
      <c r="B441" s="14" t="s">
        <v>526</v>
      </c>
      <c r="C441" s="131">
        <v>24.0</v>
      </c>
      <c r="D441" s="14" t="s">
        <v>527</v>
      </c>
      <c r="E441" s="131">
        <v>142.0</v>
      </c>
      <c r="F441" s="14" t="s">
        <v>528</v>
      </c>
      <c r="G441" s="131">
        <v>13.0</v>
      </c>
      <c r="H441" s="131">
        <v>200.0</v>
      </c>
      <c r="I441" s="132" t="b">
        <v>1</v>
      </c>
      <c r="J441" s="14"/>
      <c r="K441" s="14"/>
      <c r="L441" s="14"/>
      <c r="M441" s="14"/>
      <c r="N441" s="14"/>
      <c r="O441" s="14"/>
      <c r="P441" s="14"/>
      <c r="Q441" s="14"/>
      <c r="R441" s="14"/>
      <c r="S441" s="14"/>
      <c r="T441" s="14"/>
      <c r="U441" s="14"/>
      <c r="V441" s="14"/>
      <c r="W441" s="14"/>
    </row>
    <row r="442">
      <c r="A442" s="130" t="s">
        <v>1138</v>
      </c>
      <c r="B442" s="14" t="s">
        <v>608</v>
      </c>
      <c r="C442" s="131">
        <v>23.0</v>
      </c>
      <c r="D442" s="14" t="s">
        <v>609</v>
      </c>
      <c r="E442" s="131">
        <v>141.0</v>
      </c>
      <c r="F442" s="14" t="s">
        <v>610</v>
      </c>
      <c r="G442" s="131">
        <v>12.0</v>
      </c>
      <c r="H442" s="131">
        <v>200.0</v>
      </c>
      <c r="I442" s="132" t="b">
        <v>1</v>
      </c>
      <c r="J442" s="14"/>
      <c r="K442" s="14"/>
      <c r="L442" s="14"/>
      <c r="M442" s="14"/>
      <c r="N442" s="14"/>
      <c r="O442" s="14"/>
      <c r="P442" s="14"/>
      <c r="Q442" s="14"/>
      <c r="R442" s="14"/>
      <c r="S442" s="14"/>
      <c r="T442" s="14"/>
      <c r="U442" s="14"/>
      <c r="V442" s="14"/>
      <c r="W442" s="14"/>
    </row>
    <row r="443">
      <c r="A443" s="130" t="s">
        <v>1139</v>
      </c>
      <c r="B443" s="14" t="s">
        <v>470</v>
      </c>
      <c r="C443" s="131">
        <v>54.0</v>
      </c>
      <c r="D443" s="14" t="s">
        <v>694</v>
      </c>
      <c r="E443" s="131">
        <v>124.0</v>
      </c>
      <c r="F443" s="14" t="s">
        <v>472</v>
      </c>
      <c r="G443" s="131">
        <v>20.0</v>
      </c>
      <c r="H443" s="131">
        <v>200.0</v>
      </c>
      <c r="I443" s="132" t="b">
        <v>1</v>
      </c>
      <c r="J443" s="14"/>
      <c r="K443" s="14"/>
      <c r="L443" s="14"/>
      <c r="M443" s="14"/>
      <c r="N443" s="14"/>
      <c r="O443" s="14"/>
      <c r="P443" s="14"/>
      <c r="Q443" s="14"/>
      <c r="R443" s="14"/>
      <c r="S443" s="14"/>
      <c r="T443" s="14"/>
      <c r="U443" s="14"/>
      <c r="V443" s="14"/>
      <c r="W443" s="14"/>
    </row>
    <row r="444">
      <c r="A444" s="130" t="s">
        <v>1140</v>
      </c>
      <c r="B444" s="14" t="s">
        <v>1141</v>
      </c>
      <c r="C444" s="131">
        <v>19.0</v>
      </c>
      <c r="D444" s="14" t="s">
        <v>1142</v>
      </c>
      <c r="E444" s="131">
        <v>139.0</v>
      </c>
      <c r="F444" s="14" t="s">
        <v>508</v>
      </c>
      <c r="G444" s="131">
        <v>9.0</v>
      </c>
      <c r="H444" s="131">
        <v>200.0</v>
      </c>
      <c r="I444" s="132" t="b">
        <v>1</v>
      </c>
      <c r="J444" s="14"/>
      <c r="K444" s="14"/>
      <c r="L444" s="14"/>
      <c r="M444" s="14"/>
      <c r="N444" s="14"/>
      <c r="O444" s="14"/>
      <c r="P444" s="14"/>
      <c r="Q444" s="14"/>
      <c r="R444" s="14"/>
      <c r="S444" s="14"/>
      <c r="T444" s="14"/>
      <c r="U444" s="14"/>
      <c r="V444" s="14"/>
      <c r="W444" s="14"/>
    </row>
    <row r="445">
      <c r="A445" s="130" t="s">
        <v>1143</v>
      </c>
      <c r="B445" s="14" t="s">
        <v>490</v>
      </c>
      <c r="C445" s="131">
        <v>23.0</v>
      </c>
      <c r="D445" s="14" t="s">
        <v>491</v>
      </c>
      <c r="E445" s="131">
        <v>127.0</v>
      </c>
      <c r="F445" s="14" t="s">
        <v>492</v>
      </c>
      <c r="G445" s="131">
        <v>21.0</v>
      </c>
      <c r="H445" s="131">
        <v>200.0</v>
      </c>
      <c r="I445" s="132" t="b">
        <v>1</v>
      </c>
      <c r="J445" s="14"/>
      <c r="K445" s="14"/>
      <c r="L445" s="14"/>
      <c r="M445" s="14"/>
      <c r="N445" s="14"/>
      <c r="O445" s="14"/>
      <c r="P445" s="14"/>
      <c r="Q445" s="14"/>
      <c r="R445" s="14"/>
      <c r="S445" s="14"/>
      <c r="T445" s="14"/>
      <c r="U445" s="14"/>
      <c r="V445" s="14"/>
      <c r="W445" s="14"/>
    </row>
    <row r="446">
      <c r="A446" s="130" t="s">
        <v>1144</v>
      </c>
      <c r="B446" s="14" t="s">
        <v>530</v>
      </c>
      <c r="C446" s="131">
        <v>32.0</v>
      </c>
      <c r="D446" s="14" t="s">
        <v>531</v>
      </c>
      <c r="E446" s="131">
        <v>146.0</v>
      </c>
      <c r="F446" s="14" t="s">
        <v>532</v>
      </c>
      <c r="G446" s="131">
        <v>21.0</v>
      </c>
      <c r="H446" s="131">
        <v>200.0</v>
      </c>
      <c r="I446" s="132" t="b">
        <v>1</v>
      </c>
      <c r="J446" s="14"/>
      <c r="K446" s="14"/>
      <c r="L446" s="14"/>
      <c r="M446" s="14"/>
      <c r="N446" s="14"/>
      <c r="O446" s="14"/>
      <c r="P446" s="14"/>
      <c r="Q446" s="14"/>
      <c r="R446" s="14"/>
      <c r="S446" s="14"/>
      <c r="T446" s="14"/>
      <c r="U446" s="14"/>
      <c r="V446" s="14"/>
      <c r="W446" s="14"/>
    </row>
    <row r="447">
      <c r="A447" s="130" t="s">
        <v>1145</v>
      </c>
      <c r="B447" s="14" t="s">
        <v>502</v>
      </c>
      <c r="C447" s="131">
        <v>21.0</v>
      </c>
      <c r="D447" s="14" t="s">
        <v>503</v>
      </c>
      <c r="E447" s="131">
        <v>140.0</v>
      </c>
      <c r="F447" s="14" t="s">
        <v>504</v>
      </c>
      <c r="G447" s="131">
        <v>10.0</v>
      </c>
      <c r="H447" s="131">
        <v>200.0</v>
      </c>
      <c r="I447" s="132" t="b">
        <v>1</v>
      </c>
      <c r="J447" s="14"/>
      <c r="K447" s="14"/>
      <c r="L447" s="14"/>
      <c r="M447" s="14"/>
      <c r="N447" s="14"/>
      <c r="O447" s="14"/>
      <c r="P447" s="14"/>
      <c r="Q447" s="14"/>
      <c r="R447" s="14"/>
      <c r="S447" s="14"/>
      <c r="T447" s="14"/>
      <c r="U447" s="14"/>
      <c r="V447" s="14"/>
      <c r="W447" s="14"/>
    </row>
    <row r="448">
      <c r="A448" s="130" t="s">
        <v>1146</v>
      </c>
      <c r="B448" s="14" t="s">
        <v>474</v>
      </c>
      <c r="C448" s="131">
        <v>32.0</v>
      </c>
      <c r="D448" s="14" t="s">
        <v>475</v>
      </c>
      <c r="E448" s="131">
        <v>143.0</v>
      </c>
      <c r="F448" s="14" t="s">
        <v>476</v>
      </c>
      <c r="G448" s="131">
        <v>21.0</v>
      </c>
      <c r="H448" s="131">
        <v>200.0</v>
      </c>
      <c r="I448" s="132" t="b">
        <v>1</v>
      </c>
      <c r="J448" s="14"/>
      <c r="K448" s="14"/>
      <c r="L448" s="14"/>
      <c r="M448" s="14"/>
      <c r="N448" s="14"/>
      <c r="O448" s="14"/>
      <c r="P448" s="14"/>
      <c r="Q448" s="14"/>
      <c r="R448" s="14"/>
      <c r="S448" s="14"/>
      <c r="T448" s="14"/>
      <c r="U448" s="14"/>
      <c r="V448" s="14"/>
      <c r="W448" s="14"/>
    </row>
    <row r="449">
      <c r="A449" s="130" t="s">
        <v>1147</v>
      </c>
      <c r="B449" s="14" t="s">
        <v>514</v>
      </c>
      <c r="C449" s="131">
        <v>21.0</v>
      </c>
      <c r="D449" s="14" t="s">
        <v>515</v>
      </c>
      <c r="E449" s="131">
        <v>139.0</v>
      </c>
      <c r="F449" s="14" t="s">
        <v>516</v>
      </c>
      <c r="G449" s="131">
        <v>10.0</v>
      </c>
      <c r="H449" s="131">
        <v>200.0</v>
      </c>
      <c r="I449" s="132" t="b">
        <v>1</v>
      </c>
      <c r="J449" s="14"/>
      <c r="K449" s="14"/>
      <c r="L449" s="14"/>
      <c r="M449" s="14"/>
      <c r="N449" s="14"/>
      <c r="O449" s="14"/>
      <c r="P449" s="14"/>
      <c r="Q449" s="14"/>
      <c r="R449" s="14"/>
      <c r="S449" s="14"/>
      <c r="T449" s="14"/>
      <c r="U449" s="14"/>
      <c r="V449" s="14"/>
      <c r="W449" s="14"/>
    </row>
    <row r="450">
      <c r="A450" s="130" t="s">
        <v>1148</v>
      </c>
      <c r="B450" s="14" t="s">
        <v>628</v>
      </c>
      <c r="C450" s="131">
        <v>18.0</v>
      </c>
      <c r="D450" s="14" t="s">
        <v>629</v>
      </c>
      <c r="E450" s="131">
        <v>135.0</v>
      </c>
      <c r="F450" s="14" t="s">
        <v>630</v>
      </c>
      <c r="G450" s="131">
        <v>13.0</v>
      </c>
      <c r="H450" s="131">
        <v>200.0</v>
      </c>
      <c r="I450" s="132" t="b">
        <v>1</v>
      </c>
      <c r="J450" s="14"/>
      <c r="K450" s="14"/>
      <c r="L450" s="14"/>
      <c r="M450" s="14"/>
      <c r="N450" s="14"/>
      <c r="O450" s="14"/>
      <c r="P450" s="14"/>
      <c r="Q450" s="14"/>
      <c r="R450" s="14"/>
      <c r="S450" s="14"/>
      <c r="T450" s="14"/>
      <c r="U450" s="14"/>
      <c r="V450" s="14"/>
      <c r="W450" s="14"/>
    </row>
    <row r="451">
      <c r="A451" s="130" t="s">
        <v>1149</v>
      </c>
      <c r="B451" s="14" t="s">
        <v>526</v>
      </c>
      <c r="C451" s="131">
        <v>24.0</v>
      </c>
      <c r="D451" s="14" t="s">
        <v>527</v>
      </c>
      <c r="E451" s="131">
        <v>142.0</v>
      </c>
      <c r="F451" s="14" t="s">
        <v>528</v>
      </c>
      <c r="G451" s="131">
        <v>13.0</v>
      </c>
      <c r="H451" s="131">
        <v>200.0</v>
      </c>
      <c r="I451" s="132" t="b">
        <v>1</v>
      </c>
      <c r="J451" s="14"/>
      <c r="K451" s="14"/>
      <c r="L451" s="14"/>
      <c r="M451" s="14"/>
      <c r="N451" s="14"/>
      <c r="O451" s="14"/>
      <c r="P451" s="14"/>
      <c r="Q451" s="14"/>
      <c r="R451" s="14"/>
      <c r="S451" s="14"/>
      <c r="T451" s="14"/>
      <c r="U451" s="14"/>
      <c r="V451" s="14"/>
      <c r="W451" s="14"/>
    </row>
    <row r="452">
      <c r="A452" s="130" t="s">
        <v>1150</v>
      </c>
      <c r="B452" s="14" t="s">
        <v>690</v>
      </c>
      <c r="C452" s="131">
        <v>20.0</v>
      </c>
      <c r="D452" s="14" t="s">
        <v>691</v>
      </c>
      <c r="E452" s="131">
        <v>129.0</v>
      </c>
      <c r="F452" s="14" t="s">
        <v>504</v>
      </c>
      <c r="G452" s="131">
        <v>10.0</v>
      </c>
      <c r="H452" s="131">
        <v>200.0</v>
      </c>
      <c r="I452" s="132" t="b">
        <v>1</v>
      </c>
      <c r="J452" s="14"/>
      <c r="K452" s="14"/>
      <c r="L452" s="14"/>
      <c r="M452" s="14"/>
      <c r="N452" s="14"/>
      <c r="O452" s="14"/>
      <c r="P452" s="14"/>
      <c r="Q452" s="14"/>
      <c r="R452" s="14"/>
      <c r="S452" s="14"/>
      <c r="T452" s="14"/>
      <c r="U452" s="14"/>
      <c r="V452" s="14"/>
      <c r="W452" s="14"/>
    </row>
    <row r="453">
      <c r="A453" s="130" t="s">
        <v>1151</v>
      </c>
      <c r="B453" s="14" t="s">
        <v>534</v>
      </c>
      <c r="C453" s="131">
        <v>21.0</v>
      </c>
      <c r="D453" s="14" t="s">
        <v>535</v>
      </c>
      <c r="E453" s="131">
        <v>139.0</v>
      </c>
      <c r="F453" s="14" t="s">
        <v>536</v>
      </c>
      <c r="G453" s="131">
        <v>10.0</v>
      </c>
      <c r="H453" s="131">
        <v>200.0</v>
      </c>
      <c r="I453" s="132" t="b">
        <v>1</v>
      </c>
      <c r="J453" s="14"/>
      <c r="K453" s="14"/>
      <c r="L453" s="14"/>
      <c r="M453" s="14"/>
      <c r="N453" s="14"/>
      <c r="O453" s="14"/>
      <c r="P453" s="14"/>
      <c r="Q453" s="14"/>
      <c r="R453" s="14"/>
      <c r="S453" s="14"/>
      <c r="T453" s="14"/>
      <c r="U453" s="14"/>
      <c r="V453" s="14"/>
      <c r="W453" s="14"/>
    </row>
    <row r="454">
      <c r="A454" s="130" t="s">
        <v>1152</v>
      </c>
      <c r="B454" s="14" t="s">
        <v>514</v>
      </c>
      <c r="C454" s="131">
        <v>21.0</v>
      </c>
      <c r="D454" s="14" t="s">
        <v>515</v>
      </c>
      <c r="E454" s="131">
        <v>139.0</v>
      </c>
      <c r="F454" s="14" t="s">
        <v>516</v>
      </c>
      <c r="G454" s="131">
        <v>10.0</v>
      </c>
      <c r="H454" s="131">
        <v>200.0</v>
      </c>
      <c r="I454" s="132" t="b">
        <v>1</v>
      </c>
      <c r="J454" s="14"/>
      <c r="K454" s="14"/>
      <c r="L454" s="14"/>
      <c r="M454" s="14"/>
      <c r="N454" s="14"/>
      <c r="O454" s="14"/>
      <c r="P454" s="14"/>
      <c r="Q454" s="14"/>
      <c r="R454" s="14"/>
      <c r="S454" s="14"/>
      <c r="T454" s="14"/>
      <c r="U454" s="14"/>
      <c r="V454" s="14"/>
      <c r="W454" s="14"/>
    </row>
    <row r="455">
      <c r="A455" s="130" t="s">
        <v>1153</v>
      </c>
      <c r="B455" s="14" t="s">
        <v>624</v>
      </c>
      <c r="C455" s="131">
        <v>29.0</v>
      </c>
      <c r="D455" s="14" t="s">
        <v>625</v>
      </c>
      <c r="E455" s="131">
        <v>147.0</v>
      </c>
      <c r="F455" s="14" t="s">
        <v>626</v>
      </c>
      <c r="G455" s="131">
        <v>18.0</v>
      </c>
      <c r="H455" s="131">
        <v>200.0</v>
      </c>
      <c r="I455" s="132" t="b">
        <v>1</v>
      </c>
      <c r="J455" s="14"/>
      <c r="K455" s="14"/>
      <c r="L455" s="14"/>
      <c r="M455" s="14"/>
      <c r="N455" s="14"/>
      <c r="O455" s="14"/>
      <c r="P455" s="14"/>
      <c r="Q455" s="14"/>
      <c r="R455" s="14"/>
      <c r="S455" s="14"/>
      <c r="T455" s="14"/>
      <c r="U455" s="14"/>
      <c r="V455" s="14"/>
      <c r="W455" s="14"/>
    </row>
    <row r="456">
      <c r="A456" s="130" t="s">
        <v>1154</v>
      </c>
      <c r="B456" s="14" t="s">
        <v>568</v>
      </c>
      <c r="C456" s="131">
        <v>26.0</v>
      </c>
      <c r="D456" s="14" t="s">
        <v>569</v>
      </c>
      <c r="E456" s="131">
        <v>144.0</v>
      </c>
      <c r="F456" s="14" t="s">
        <v>570</v>
      </c>
      <c r="G456" s="131">
        <v>15.0</v>
      </c>
      <c r="H456" s="131">
        <v>200.0</v>
      </c>
      <c r="I456" s="132" t="b">
        <v>1</v>
      </c>
      <c r="J456" s="14"/>
      <c r="K456" s="14"/>
      <c r="L456" s="14"/>
      <c r="M456" s="14"/>
      <c r="N456" s="14"/>
      <c r="O456" s="14"/>
      <c r="P456" s="14"/>
      <c r="Q456" s="14"/>
      <c r="R456" s="14"/>
      <c r="S456" s="14"/>
      <c r="T456" s="14"/>
      <c r="U456" s="14"/>
      <c r="V456" s="14"/>
      <c r="W456" s="14"/>
    </row>
    <row r="457">
      <c r="A457" s="130" t="s">
        <v>1155</v>
      </c>
      <c r="B457" s="14" t="s">
        <v>1156</v>
      </c>
      <c r="C457" s="131">
        <v>20.0</v>
      </c>
      <c r="D457" s="14" t="s">
        <v>1157</v>
      </c>
      <c r="E457" s="131">
        <v>130.0</v>
      </c>
      <c r="F457" s="14" t="s">
        <v>1158</v>
      </c>
      <c r="G457" s="131">
        <v>10.0</v>
      </c>
      <c r="H457" s="131">
        <v>200.0</v>
      </c>
      <c r="I457" s="132" t="b">
        <v>1</v>
      </c>
      <c r="J457" s="14"/>
      <c r="K457" s="14"/>
      <c r="L457" s="14"/>
      <c r="M457" s="14"/>
      <c r="N457" s="14"/>
      <c r="O457" s="14"/>
      <c r="P457" s="14"/>
      <c r="Q457" s="14"/>
      <c r="R457" s="14"/>
      <c r="S457" s="14"/>
      <c r="T457" s="14"/>
      <c r="U457" s="14"/>
      <c r="V457" s="14"/>
      <c r="W457" s="14"/>
    </row>
    <row r="458">
      <c r="A458" s="130" t="s">
        <v>1159</v>
      </c>
      <c r="B458" s="14" t="s">
        <v>596</v>
      </c>
      <c r="C458" s="131">
        <v>24.0</v>
      </c>
      <c r="D458" s="14" t="s">
        <v>597</v>
      </c>
      <c r="E458" s="131">
        <v>142.0</v>
      </c>
      <c r="F458" s="14" t="s">
        <v>598</v>
      </c>
      <c r="G458" s="131">
        <v>13.0</v>
      </c>
      <c r="H458" s="131">
        <v>200.0</v>
      </c>
      <c r="I458" s="132" t="b">
        <v>1</v>
      </c>
      <c r="J458" s="14"/>
      <c r="K458" s="14"/>
      <c r="L458" s="14"/>
      <c r="M458" s="14"/>
      <c r="N458" s="14"/>
      <c r="O458" s="14"/>
      <c r="P458" s="14"/>
      <c r="Q458" s="14"/>
      <c r="R458" s="14"/>
      <c r="S458" s="14"/>
      <c r="T458" s="14"/>
      <c r="U458" s="14"/>
      <c r="V458" s="14"/>
      <c r="W458" s="14"/>
    </row>
    <row r="459">
      <c r="A459" s="130" t="s">
        <v>1160</v>
      </c>
      <c r="B459" s="14" t="s">
        <v>1161</v>
      </c>
      <c r="C459" s="131">
        <v>31.0</v>
      </c>
      <c r="D459" s="14" t="s">
        <v>1162</v>
      </c>
      <c r="E459" s="131">
        <v>157.0</v>
      </c>
      <c r="F459" s="14" t="s">
        <v>1163</v>
      </c>
      <c r="G459" s="131">
        <v>20.0</v>
      </c>
      <c r="H459" s="131">
        <v>200.0</v>
      </c>
      <c r="I459" s="132" t="b">
        <v>1</v>
      </c>
      <c r="J459" s="14"/>
      <c r="K459" s="14"/>
      <c r="L459" s="14"/>
      <c r="M459" s="14"/>
      <c r="N459" s="14"/>
      <c r="O459" s="14"/>
      <c r="P459" s="14"/>
      <c r="Q459" s="14"/>
      <c r="R459" s="14"/>
      <c r="S459" s="14"/>
      <c r="T459" s="14"/>
      <c r="U459" s="14"/>
      <c r="V459" s="14"/>
      <c r="W459" s="14"/>
    </row>
    <row r="460">
      <c r="A460" s="130" t="s">
        <v>1164</v>
      </c>
      <c r="B460" s="14" t="s">
        <v>616</v>
      </c>
      <c r="C460" s="131">
        <v>21.0</v>
      </c>
      <c r="D460" s="14" t="s">
        <v>617</v>
      </c>
      <c r="E460" s="131">
        <v>139.0</v>
      </c>
      <c r="F460" s="14" t="s">
        <v>618</v>
      </c>
      <c r="G460" s="131">
        <v>10.0</v>
      </c>
      <c r="H460" s="131">
        <v>200.0</v>
      </c>
      <c r="I460" s="132" t="b">
        <v>1</v>
      </c>
      <c r="J460" s="14"/>
      <c r="K460" s="14"/>
      <c r="L460" s="14"/>
      <c r="M460" s="14"/>
      <c r="N460" s="14"/>
      <c r="O460" s="14"/>
      <c r="P460" s="14"/>
      <c r="Q460" s="14"/>
      <c r="R460" s="14"/>
      <c r="S460" s="14"/>
      <c r="T460" s="14"/>
      <c r="U460" s="14"/>
      <c r="V460" s="14"/>
      <c r="W460" s="14"/>
    </row>
    <row r="461">
      <c r="A461" s="130" t="s">
        <v>1165</v>
      </c>
      <c r="B461" s="14" t="s">
        <v>600</v>
      </c>
      <c r="C461" s="131">
        <v>21.0</v>
      </c>
      <c r="D461" s="14" t="s">
        <v>601</v>
      </c>
      <c r="E461" s="131">
        <v>139.0</v>
      </c>
      <c r="F461" s="14" t="s">
        <v>602</v>
      </c>
      <c r="G461" s="131">
        <v>10.0</v>
      </c>
      <c r="H461" s="131">
        <v>200.0</v>
      </c>
      <c r="I461" s="132" t="b">
        <v>1</v>
      </c>
      <c r="J461" s="14"/>
      <c r="K461" s="14"/>
      <c r="L461" s="14"/>
      <c r="M461" s="14"/>
      <c r="N461" s="14"/>
      <c r="O461" s="14"/>
      <c r="P461" s="14"/>
      <c r="Q461" s="14"/>
      <c r="R461" s="14"/>
      <c r="S461" s="14"/>
      <c r="T461" s="14"/>
      <c r="U461" s="14"/>
      <c r="V461" s="14"/>
      <c r="W461" s="14"/>
    </row>
    <row r="462">
      <c r="A462" s="130" t="s">
        <v>1179</v>
      </c>
      <c r="B462" s="14" t="s">
        <v>526</v>
      </c>
      <c r="C462" s="131">
        <v>24.0</v>
      </c>
      <c r="D462" s="14" t="s">
        <v>527</v>
      </c>
      <c r="E462" s="131">
        <v>142.0</v>
      </c>
      <c r="F462" s="14" t="s">
        <v>528</v>
      </c>
      <c r="G462" s="131">
        <v>13.0</v>
      </c>
      <c r="H462" s="131">
        <v>200.0</v>
      </c>
      <c r="I462" s="132" t="b">
        <v>1</v>
      </c>
      <c r="J462" s="14"/>
      <c r="K462" s="14"/>
      <c r="L462" s="14"/>
      <c r="M462" s="14"/>
      <c r="N462" s="14"/>
      <c r="O462" s="14"/>
      <c r="P462" s="14"/>
      <c r="Q462" s="14"/>
      <c r="R462" s="14"/>
      <c r="S462" s="14"/>
      <c r="T462" s="14"/>
      <c r="U462" s="14"/>
      <c r="V462" s="14"/>
      <c r="W462" s="14"/>
    </row>
    <row r="463">
      <c r="A463" s="130" t="s">
        <v>1184</v>
      </c>
      <c r="B463" s="14" t="s">
        <v>470</v>
      </c>
      <c r="C463" s="131">
        <v>54.0</v>
      </c>
      <c r="D463" s="14" t="s">
        <v>471</v>
      </c>
      <c r="E463" s="131">
        <v>146.0</v>
      </c>
      <c r="F463" s="14" t="s">
        <v>472</v>
      </c>
      <c r="G463" s="131">
        <v>20.0</v>
      </c>
      <c r="H463" s="131">
        <v>200.0</v>
      </c>
      <c r="I463" s="132" t="b">
        <v>1</v>
      </c>
      <c r="J463" s="14"/>
      <c r="K463" s="14"/>
      <c r="L463" s="14"/>
      <c r="M463" s="14"/>
      <c r="N463" s="14"/>
      <c r="O463" s="14"/>
      <c r="P463" s="14"/>
      <c r="Q463" s="14"/>
      <c r="R463" s="14"/>
      <c r="S463" s="14"/>
      <c r="T463" s="14"/>
      <c r="U463" s="14"/>
      <c r="V463" s="14"/>
      <c r="W463" s="14"/>
    </row>
    <row r="464">
      <c r="A464" s="130" t="s">
        <v>1185</v>
      </c>
      <c r="B464" s="14" t="s">
        <v>546</v>
      </c>
      <c r="C464" s="131">
        <v>23.0</v>
      </c>
      <c r="D464" s="14" t="s">
        <v>547</v>
      </c>
      <c r="E464" s="131">
        <v>141.0</v>
      </c>
      <c r="F464" s="14" t="s">
        <v>548</v>
      </c>
      <c r="G464" s="131">
        <v>12.0</v>
      </c>
      <c r="H464" s="131">
        <v>200.0</v>
      </c>
      <c r="I464" s="132" t="b">
        <v>1</v>
      </c>
      <c r="J464" s="14"/>
      <c r="K464" s="14"/>
      <c r="L464" s="14"/>
      <c r="M464" s="14"/>
      <c r="N464" s="14"/>
      <c r="O464" s="14"/>
      <c r="P464" s="14"/>
      <c r="Q464" s="14"/>
      <c r="R464" s="14"/>
      <c r="S464" s="14"/>
      <c r="T464" s="14"/>
      <c r="U464" s="14"/>
      <c r="V464" s="14"/>
      <c r="W464" s="14"/>
    </row>
    <row r="465">
      <c r="A465" s="130" t="s">
        <v>1186</v>
      </c>
      <c r="B465" s="14" t="s">
        <v>1187</v>
      </c>
      <c r="C465" s="131">
        <v>76.0</v>
      </c>
      <c r="D465" s="14" t="s">
        <v>1188</v>
      </c>
      <c r="E465" s="131">
        <v>156.0</v>
      </c>
      <c r="F465" s="14" t="s">
        <v>1189</v>
      </c>
      <c r="G465" s="131">
        <v>65.0</v>
      </c>
      <c r="H465" s="131">
        <v>200.0</v>
      </c>
      <c r="I465" s="132" t="b">
        <v>1</v>
      </c>
      <c r="J465" s="14"/>
      <c r="K465" s="14"/>
      <c r="L465" s="14"/>
      <c r="M465" s="14"/>
      <c r="N465" s="14"/>
      <c r="O465" s="14"/>
      <c r="P465" s="14"/>
      <c r="Q465" s="14"/>
      <c r="R465" s="14"/>
      <c r="S465" s="14"/>
      <c r="T465" s="14"/>
      <c r="U465" s="14"/>
      <c r="V465" s="14"/>
      <c r="W465" s="14"/>
    </row>
    <row r="466">
      <c r="A466" s="130" t="s">
        <v>1191</v>
      </c>
      <c r="B466" s="14" t="s">
        <v>1193</v>
      </c>
      <c r="C466" s="131">
        <v>108.0</v>
      </c>
      <c r="D466" s="14" t="s">
        <v>1194</v>
      </c>
      <c r="E466" s="131">
        <v>149.0</v>
      </c>
      <c r="F466" s="14" t="s">
        <v>1195</v>
      </c>
      <c r="G466" s="131">
        <v>97.0</v>
      </c>
      <c r="H466" s="131">
        <v>200.0</v>
      </c>
      <c r="I466" s="132" t="b">
        <v>1</v>
      </c>
      <c r="J466" s="14"/>
      <c r="K466" s="14"/>
      <c r="L466" s="14"/>
      <c r="M466" s="14"/>
      <c r="N466" s="14"/>
      <c r="O466" s="14"/>
      <c r="P466" s="14"/>
      <c r="Q466" s="14"/>
      <c r="R466" s="14"/>
      <c r="S466" s="14"/>
      <c r="T466" s="14"/>
      <c r="U466" s="14"/>
      <c r="V466" s="14"/>
      <c r="W466" s="14"/>
    </row>
    <row r="467">
      <c r="A467" s="130" t="s">
        <v>1196</v>
      </c>
      <c r="B467" s="14" t="s">
        <v>1198</v>
      </c>
      <c r="C467" s="131">
        <v>65.0</v>
      </c>
      <c r="D467" s="14" t="s">
        <v>1199</v>
      </c>
      <c r="E467" s="131">
        <v>278.0</v>
      </c>
      <c r="F467" s="14" t="s">
        <v>1200</v>
      </c>
      <c r="G467" s="131">
        <v>54.0</v>
      </c>
      <c r="H467" s="131">
        <v>200.0</v>
      </c>
      <c r="I467" s="132" t="b">
        <v>1</v>
      </c>
      <c r="J467" s="14"/>
      <c r="K467" s="14"/>
      <c r="L467" s="14"/>
      <c r="M467" s="14"/>
      <c r="N467" s="14"/>
      <c r="O467" s="14"/>
      <c r="P467" s="14"/>
      <c r="Q467" s="14"/>
      <c r="R467" s="14"/>
      <c r="S467" s="14"/>
      <c r="T467" s="14"/>
      <c r="U467" s="14"/>
      <c r="V467" s="14"/>
      <c r="W467" s="14"/>
    </row>
    <row r="468">
      <c r="A468" s="130" t="s">
        <v>1201</v>
      </c>
      <c r="B468" s="14" t="s">
        <v>1203</v>
      </c>
      <c r="C468" s="131">
        <v>69.0</v>
      </c>
      <c r="D468" s="14" t="s">
        <v>1204</v>
      </c>
      <c r="E468" s="131">
        <v>158.0</v>
      </c>
      <c r="F468" s="14" t="s">
        <v>1205</v>
      </c>
      <c r="G468" s="131">
        <v>58.0</v>
      </c>
      <c r="H468" s="131">
        <v>200.0</v>
      </c>
      <c r="I468" s="132" t="b">
        <v>1</v>
      </c>
      <c r="J468" s="14"/>
      <c r="K468" s="14"/>
      <c r="L468" s="14"/>
      <c r="M468" s="14"/>
      <c r="N468" s="14"/>
      <c r="O468" s="14"/>
      <c r="P468" s="14"/>
      <c r="Q468" s="14"/>
      <c r="R468" s="14"/>
      <c r="S468" s="14"/>
      <c r="T468" s="14"/>
      <c r="U468" s="14"/>
      <c r="V468" s="14"/>
      <c r="W468" s="14"/>
    </row>
    <row r="469">
      <c r="A469" s="130" t="s">
        <v>1207</v>
      </c>
      <c r="B469" s="14" t="s">
        <v>1208</v>
      </c>
      <c r="C469" s="131">
        <v>40.0</v>
      </c>
      <c r="D469" s="14" t="s">
        <v>1209</v>
      </c>
      <c r="E469" s="131">
        <v>151.0</v>
      </c>
      <c r="F469" s="14" t="s">
        <v>1210</v>
      </c>
      <c r="G469" s="131">
        <v>29.0</v>
      </c>
      <c r="H469" s="131">
        <v>200.0</v>
      </c>
      <c r="I469" s="132" t="b">
        <v>1</v>
      </c>
      <c r="J469" s="14"/>
      <c r="K469" s="14"/>
      <c r="L469" s="14"/>
      <c r="M469" s="14"/>
      <c r="N469" s="14"/>
      <c r="O469" s="14"/>
      <c r="P469" s="14"/>
      <c r="Q469" s="14"/>
      <c r="R469" s="14"/>
      <c r="S469" s="14"/>
      <c r="T469" s="14"/>
      <c r="U469" s="14"/>
      <c r="V469" s="14"/>
      <c r="W469" s="14"/>
    </row>
    <row r="470">
      <c r="A470" s="130" t="s">
        <v>1212</v>
      </c>
      <c r="B470" s="14" t="s">
        <v>1214</v>
      </c>
      <c r="C470" s="131">
        <v>54.0</v>
      </c>
      <c r="D470" s="14" t="s">
        <v>1215</v>
      </c>
      <c r="E470" s="131">
        <v>219.0</v>
      </c>
      <c r="F470" s="14" t="s">
        <v>1216</v>
      </c>
      <c r="G470" s="131">
        <v>43.0</v>
      </c>
      <c r="H470" s="131">
        <v>200.0</v>
      </c>
      <c r="I470" s="132" t="b">
        <v>1</v>
      </c>
      <c r="J470" s="14"/>
      <c r="K470" s="14"/>
      <c r="L470" s="14"/>
      <c r="M470" s="14"/>
      <c r="N470" s="14"/>
      <c r="O470" s="14"/>
      <c r="P470" s="14"/>
      <c r="Q470" s="14"/>
      <c r="R470" s="14"/>
      <c r="S470" s="14"/>
      <c r="T470" s="14"/>
      <c r="U470" s="14"/>
      <c r="V470" s="14"/>
      <c r="W470" s="14"/>
    </row>
    <row r="471">
      <c r="A471" s="130" t="s">
        <v>1217</v>
      </c>
      <c r="B471" s="14" t="s">
        <v>1218</v>
      </c>
      <c r="C471" s="131">
        <v>77.0</v>
      </c>
      <c r="D471" s="14" t="s">
        <v>1219</v>
      </c>
      <c r="E471" s="131">
        <v>212.0</v>
      </c>
      <c r="F471" s="14" t="s">
        <v>1220</v>
      </c>
      <c r="G471" s="131">
        <v>66.0</v>
      </c>
      <c r="H471" s="131">
        <v>200.0</v>
      </c>
      <c r="I471" s="132" t="b">
        <v>1</v>
      </c>
      <c r="J471" s="14"/>
      <c r="K471" s="14"/>
      <c r="L471" s="14"/>
      <c r="M471" s="14"/>
      <c r="N471" s="14"/>
      <c r="O471" s="14"/>
      <c r="P471" s="14"/>
      <c r="Q471" s="14"/>
      <c r="R471" s="14"/>
      <c r="S471" s="14"/>
      <c r="T471" s="14"/>
      <c r="U471" s="14"/>
      <c r="V471" s="14"/>
      <c r="W471" s="14"/>
    </row>
    <row r="472">
      <c r="A472" s="130" t="s">
        <v>1222</v>
      </c>
      <c r="B472" s="14" t="s">
        <v>1223</v>
      </c>
      <c r="C472" s="131">
        <v>97.0</v>
      </c>
      <c r="D472" s="14" t="s">
        <v>1224</v>
      </c>
      <c r="E472" s="131">
        <v>378.0</v>
      </c>
      <c r="F472" s="14" t="s">
        <v>1225</v>
      </c>
      <c r="G472" s="131">
        <v>86.0</v>
      </c>
      <c r="H472" s="131">
        <v>200.0</v>
      </c>
      <c r="I472" s="132" t="b">
        <v>1</v>
      </c>
      <c r="J472" s="14"/>
      <c r="K472" s="14"/>
      <c r="L472" s="14"/>
      <c r="M472" s="14"/>
      <c r="N472" s="14"/>
      <c r="O472" s="14"/>
      <c r="P472" s="14"/>
      <c r="Q472" s="14"/>
      <c r="R472" s="14"/>
      <c r="S472" s="14"/>
      <c r="T472" s="14"/>
      <c r="U472" s="14"/>
      <c r="V472" s="14"/>
      <c r="W472" s="14"/>
    </row>
    <row r="473">
      <c r="A473" s="130" t="s">
        <v>1226</v>
      </c>
      <c r="B473" s="14" t="s">
        <v>1228</v>
      </c>
      <c r="C473" s="131">
        <v>61.0</v>
      </c>
      <c r="D473" s="14" t="s">
        <v>1229</v>
      </c>
      <c r="E473" s="131">
        <v>205.0</v>
      </c>
      <c r="F473" s="14" t="s">
        <v>1230</v>
      </c>
      <c r="G473" s="131">
        <v>50.0</v>
      </c>
      <c r="H473" s="131">
        <v>200.0</v>
      </c>
      <c r="I473" s="132" t="b">
        <v>1</v>
      </c>
      <c r="J473" s="14"/>
      <c r="K473" s="14"/>
      <c r="L473" s="14"/>
      <c r="M473" s="14"/>
      <c r="N473" s="14"/>
      <c r="O473" s="14"/>
      <c r="P473" s="14"/>
      <c r="Q473" s="14"/>
      <c r="R473" s="14"/>
      <c r="S473" s="14"/>
      <c r="T473" s="14"/>
      <c r="U473" s="14"/>
      <c r="V473" s="14"/>
      <c r="W473" s="14"/>
    </row>
    <row r="474">
      <c r="A474" s="130" t="s">
        <v>1231</v>
      </c>
      <c r="B474" s="14" t="s">
        <v>1233</v>
      </c>
      <c r="C474" s="131">
        <v>60.0</v>
      </c>
      <c r="D474" s="14" t="s">
        <v>1234</v>
      </c>
      <c r="E474" s="131">
        <v>21.0</v>
      </c>
      <c r="F474" s="14" t="s">
        <v>1235</v>
      </c>
      <c r="G474" s="131">
        <v>49.0</v>
      </c>
      <c r="H474" s="131">
        <v>200.0</v>
      </c>
      <c r="I474" s="132" t="b">
        <v>1</v>
      </c>
      <c r="J474" s="14"/>
      <c r="K474" s="14"/>
      <c r="L474" s="14"/>
      <c r="M474" s="14"/>
      <c r="N474" s="14"/>
      <c r="O474" s="14"/>
      <c r="P474" s="14"/>
      <c r="Q474" s="14"/>
      <c r="R474" s="14"/>
      <c r="S474" s="14"/>
      <c r="T474" s="14"/>
      <c r="U474" s="14"/>
      <c r="V474" s="14"/>
      <c r="W474" s="14"/>
    </row>
    <row r="475">
      <c r="A475" s="130" t="s">
        <v>1236</v>
      </c>
      <c r="B475" s="14" t="s">
        <v>1237</v>
      </c>
      <c r="C475" s="131">
        <v>61.0</v>
      </c>
      <c r="D475" s="14" t="s">
        <v>1239</v>
      </c>
      <c r="E475" s="131">
        <v>148.0</v>
      </c>
      <c r="F475" s="14" t="s">
        <v>1240</v>
      </c>
      <c r="G475" s="131">
        <v>50.0</v>
      </c>
      <c r="H475" s="131">
        <v>200.0</v>
      </c>
      <c r="I475" s="132" t="b">
        <v>1</v>
      </c>
      <c r="J475" s="14"/>
      <c r="K475" s="14"/>
      <c r="L475" s="14"/>
      <c r="M475" s="14"/>
      <c r="N475" s="14"/>
      <c r="O475" s="14"/>
      <c r="P475" s="14"/>
      <c r="Q475" s="14"/>
      <c r="R475" s="14"/>
      <c r="S475" s="14"/>
      <c r="T475" s="14"/>
      <c r="U475" s="14"/>
      <c r="V475" s="14"/>
      <c r="W475" s="14"/>
    </row>
    <row r="476">
      <c r="A476" s="130" t="s">
        <v>1241</v>
      </c>
      <c r="B476" s="14" t="s">
        <v>1242</v>
      </c>
      <c r="C476" s="131">
        <v>57.0</v>
      </c>
      <c r="D476" s="14" t="s">
        <v>1243</v>
      </c>
      <c r="E476" s="131">
        <v>296.0</v>
      </c>
      <c r="F476" s="14" t="s">
        <v>1244</v>
      </c>
      <c r="G476" s="131">
        <v>46.0</v>
      </c>
      <c r="H476" s="131">
        <v>200.0</v>
      </c>
      <c r="I476" s="132" t="b">
        <v>1</v>
      </c>
      <c r="J476" s="14"/>
      <c r="K476" s="14"/>
      <c r="L476" s="14"/>
      <c r="M476" s="14"/>
      <c r="N476" s="14"/>
      <c r="O476" s="14"/>
      <c r="P476" s="14"/>
      <c r="Q476" s="14"/>
      <c r="R476" s="14"/>
      <c r="S476" s="14"/>
      <c r="T476" s="14"/>
      <c r="U476" s="14"/>
      <c r="V476" s="14"/>
      <c r="W476" s="14"/>
    </row>
    <row r="477">
      <c r="A477" s="130" t="s">
        <v>1246</v>
      </c>
      <c r="B477" s="14" t="s">
        <v>1247</v>
      </c>
      <c r="C477" s="131">
        <v>100.0</v>
      </c>
      <c r="D477" s="14" t="s">
        <v>1248</v>
      </c>
      <c r="E477" s="131">
        <v>317.0</v>
      </c>
      <c r="F477" s="14" t="s">
        <v>1249</v>
      </c>
      <c r="G477" s="131">
        <v>89.0</v>
      </c>
      <c r="H477" s="131">
        <v>200.0</v>
      </c>
      <c r="I477" s="132" t="b">
        <v>1</v>
      </c>
      <c r="J477" s="14"/>
      <c r="K477" s="14"/>
      <c r="L477" s="14"/>
      <c r="M477" s="14"/>
      <c r="N477" s="14"/>
      <c r="O477" s="14"/>
      <c r="P477" s="14"/>
      <c r="Q477" s="14"/>
      <c r="R477" s="14"/>
      <c r="S477" s="14"/>
      <c r="T477" s="14"/>
      <c r="U477" s="14"/>
      <c r="V477" s="14"/>
      <c r="W477" s="14"/>
    </row>
    <row r="478">
      <c r="A478" s="130" t="s">
        <v>1250</v>
      </c>
      <c r="B478" s="14" t="s">
        <v>1252</v>
      </c>
      <c r="C478" s="131">
        <v>64.0</v>
      </c>
      <c r="D478" s="14" t="s">
        <v>1253</v>
      </c>
      <c r="E478" s="131">
        <v>351.0</v>
      </c>
      <c r="F478" s="14" t="s">
        <v>1254</v>
      </c>
      <c r="G478" s="131">
        <v>53.0</v>
      </c>
      <c r="H478" s="131">
        <v>200.0</v>
      </c>
      <c r="I478" s="132" t="b">
        <v>1</v>
      </c>
      <c r="J478" s="14"/>
      <c r="K478" s="14"/>
      <c r="L478" s="14"/>
      <c r="M478" s="14"/>
      <c r="N478" s="14"/>
      <c r="O478" s="14"/>
      <c r="P478" s="14"/>
      <c r="Q478" s="14"/>
      <c r="R478" s="14"/>
      <c r="S478" s="14"/>
      <c r="T478" s="14"/>
      <c r="U478" s="14"/>
      <c r="V478" s="14"/>
      <c r="W478" s="14"/>
    </row>
    <row r="479">
      <c r="A479" s="130" t="s">
        <v>1255</v>
      </c>
      <c r="B479" s="14" t="s">
        <v>1256</v>
      </c>
      <c r="C479" s="131">
        <v>77.0</v>
      </c>
      <c r="D479" s="14" t="s">
        <v>1257</v>
      </c>
      <c r="E479" s="131">
        <v>154.0</v>
      </c>
      <c r="F479" s="14" t="s">
        <v>1258</v>
      </c>
      <c r="G479" s="131">
        <v>66.0</v>
      </c>
      <c r="H479" s="131">
        <v>200.0</v>
      </c>
      <c r="I479" s="132" t="b">
        <v>1</v>
      </c>
      <c r="J479" s="14"/>
      <c r="K479" s="14"/>
      <c r="L479" s="14"/>
      <c r="M479" s="14"/>
      <c r="N479" s="14"/>
      <c r="O479" s="14"/>
      <c r="P479" s="14"/>
      <c r="Q479" s="14"/>
      <c r="R479" s="14"/>
      <c r="S479" s="14"/>
      <c r="T479" s="14"/>
      <c r="U479" s="14"/>
      <c r="V479" s="14"/>
      <c r="W479" s="14"/>
    </row>
    <row r="480">
      <c r="A480" s="130" t="s">
        <v>1260</v>
      </c>
      <c r="B480" s="14" t="s">
        <v>1261</v>
      </c>
      <c r="C480" s="131">
        <v>63.0</v>
      </c>
      <c r="D480" s="14" t="s">
        <v>1262</v>
      </c>
      <c r="E480" s="131">
        <v>210.0</v>
      </c>
      <c r="F480" s="14" t="s">
        <v>1263</v>
      </c>
      <c r="G480" s="131">
        <v>52.0</v>
      </c>
      <c r="H480" s="131">
        <v>200.0</v>
      </c>
      <c r="I480" s="132" t="b">
        <v>1</v>
      </c>
      <c r="J480" s="14"/>
      <c r="K480" s="14"/>
      <c r="L480" s="14"/>
      <c r="M480" s="14"/>
      <c r="N480" s="14"/>
      <c r="O480" s="14"/>
      <c r="P480" s="14"/>
      <c r="Q480" s="14"/>
      <c r="R480" s="14"/>
      <c r="S480" s="14"/>
      <c r="T480" s="14"/>
      <c r="U480" s="14"/>
      <c r="V480" s="14"/>
      <c r="W480" s="14"/>
    </row>
    <row r="481">
      <c r="A481" s="130" t="s">
        <v>1265</v>
      </c>
      <c r="B481" s="14" t="s">
        <v>1266</v>
      </c>
      <c r="C481" s="131">
        <v>87.0</v>
      </c>
      <c r="D481" s="14" t="s">
        <v>1267</v>
      </c>
      <c r="E481" s="131">
        <v>281.0</v>
      </c>
      <c r="F481" s="14" t="s">
        <v>1268</v>
      </c>
      <c r="G481" s="131">
        <v>76.0</v>
      </c>
      <c r="H481" s="131">
        <v>200.0</v>
      </c>
      <c r="I481" s="132" t="b">
        <v>1</v>
      </c>
      <c r="J481" s="14"/>
      <c r="K481" s="14"/>
      <c r="L481" s="14"/>
      <c r="M481" s="14"/>
      <c r="N481" s="14"/>
      <c r="O481" s="14"/>
      <c r="P481" s="14"/>
      <c r="Q481" s="14"/>
      <c r="R481" s="14"/>
      <c r="S481" s="14"/>
      <c r="T481" s="14"/>
      <c r="U481" s="14"/>
      <c r="V481" s="14"/>
      <c r="W481" s="14"/>
    </row>
    <row r="482">
      <c r="A482" s="130" t="s">
        <v>1270</v>
      </c>
      <c r="B482" s="14" t="s">
        <v>1271</v>
      </c>
      <c r="C482" s="131">
        <v>56.0</v>
      </c>
      <c r="D482" s="14" t="s">
        <v>1272</v>
      </c>
      <c r="E482" s="131">
        <v>148.0</v>
      </c>
      <c r="F482" s="14" t="s">
        <v>1273</v>
      </c>
      <c r="G482" s="131">
        <v>45.0</v>
      </c>
      <c r="H482" s="131">
        <v>200.0</v>
      </c>
      <c r="I482" s="132" t="b">
        <v>1</v>
      </c>
      <c r="J482" s="14"/>
      <c r="K482" s="14"/>
      <c r="L482" s="14"/>
      <c r="M482" s="14"/>
      <c r="N482" s="14"/>
      <c r="O482" s="14"/>
      <c r="P482" s="14"/>
      <c r="Q482" s="14"/>
      <c r="R482" s="14"/>
      <c r="S482" s="14"/>
      <c r="T482" s="14"/>
      <c r="U482" s="14"/>
      <c r="V482" s="14"/>
      <c r="W482" s="14"/>
    </row>
    <row r="483">
      <c r="A483" s="130" t="s">
        <v>1275</v>
      </c>
      <c r="B483" s="14" t="s">
        <v>1276</v>
      </c>
      <c r="C483" s="131">
        <v>30.0</v>
      </c>
      <c r="D483" s="14" t="s">
        <v>1277</v>
      </c>
      <c r="E483" s="131">
        <v>130.0</v>
      </c>
      <c r="F483" s="14" t="s">
        <v>1278</v>
      </c>
      <c r="G483" s="131">
        <v>19.0</v>
      </c>
      <c r="H483" s="131">
        <v>200.0</v>
      </c>
      <c r="I483" s="132" t="b">
        <v>1</v>
      </c>
      <c r="J483" s="14"/>
      <c r="K483" s="14"/>
      <c r="L483" s="14"/>
      <c r="M483" s="14"/>
      <c r="N483" s="14"/>
      <c r="O483" s="14"/>
      <c r="P483" s="14"/>
      <c r="Q483" s="14"/>
      <c r="R483" s="14"/>
      <c r="S483" s="14"/>
      <c r="T483" s="14"/>
      <c r="U483" s="14"/>
      <c r="V483" s="14"/>
      <c r="W483" s="14"/>
    </row>
    <row r="484">
      <c r="A484" s="130" t="s">
        <v>1280</v>
      </c>
      <c r="B484" s="14" t="s">
        <v>1281</v>
      </c>
      <c r="C484" s="131">
        <v>66.0</v>
      </c>
      <c r="D484" s="14" t="s">
        <v>1282</v>
      </c>
      <c r="E484" s="131">
        <v>303.0</v>
      </c>
      <c r="F484" s="14" t="s">
        <v>1283</v>
      </c>
      <c r="G484" s="131">
        <v>55.0</v>
      </c>
      <c r="H484" s="131">
        <v>200.0</v>
      </c>
      <c r="I484" s="132" t="b">
        <v>1</v>
      </c>
      <c r="J484" s="14"/>
      <c r="K484" s="14"/>
      <c r="L484" s="14"/>
      <c r="M484" s="14"/>
      <c r="N484" s="14"/>
      <c r="O484" s="14"/>
      <c r="P484" s="14"/>
      <c r="Q484" s="14"/>
      <c r="R484" s="14"/>
      <c r="S484" s="14"/>
      <c r="T484" s="14"/>
      <c r="U484" s="14"/>
      <c r="V484" s="14"/>
      <c r="W484" s="14"/>
    </row>
    <row r="485">
      <c r="A485" s="130" t="s">
        <v>1285</v>
      </c>
      <c r="B485" s="14" t="s">
        <v>1286</v>
      </c>
      <c r="C485" s="131">
        <v>82.0</v>
      </c>
      <c r="D485" s="14" t="s">
        <v>1287</v>
      </c>
      <c r="E485" s="131">
        <v>448.0</v>
      </c>
      <c r="F485" s="14" t="s">
        <v>1288</v>
      </c>
      <c r="G485" s="131">
        <v>71.0</v>
      </c>
      <c r="H485" s="131">
        <v>200.0</v>
      </c>
      <c r="I485" s="132" t="b">
        <v>1</v>
      </c>
      <c r="J485" s="14"/>
      <c r="K485" s="14"/>
      <c r="L485" s="14"/>
      <c r="M485" s="14"/>
      <c r="N485" s="14"/>
      <c r="O485" s="14"/>
      <c r="P485" s="14"/>
      <c r="Q485" s="14"/>
      <c r="R485" s="14"/>
      <c r="S485" s="14"/>
      <c r="T485" s="14"/>
      <c r="U485" s="14"/>
      <c r="V485" s="14"/>
      <c r="W485" s="14"/>
    </row>
    <row r="486">
      <c r="A486" s="130" t="s">
        <v>1289</v>
      </c>
      <c r="B486" s="14" t="s">
        <v>1291</v>
      </c>
      <c r="C486" s="131">
        <v>81.0</v>
      </c>
      <c r="D486" s="14" t="s">
        <v>1292</v>
      </c>
      <c r="E486" s="131">
        <v>232.0</v>
      </c>
      <c r="F486" s="14" t="s">
        <v>1293</v>
      </c>
      <c r="G486" s="131">
        <v>70.0</v>
      </c>
      <c r="H486" s="131">
        <v>200.0</v>
      </c>
      <c r="I486" s="132" t="b">
        <v>1</v>
      </c>
      <c r="J486" s="14"/>
      <c r="K486" s="14"/>
      <c r="L486" s="14"/>
      <c r="M486" s="14"/>
      <c r="N486" s="14"/>
      <c r="O486" s="14"/>
      <c r="P486" s="14"/>
      <c r="Q486" s="14"/>
      <c r="R486" s="14"/>
      <c r="S486" s="14"/>
      <c r="T486" s="14"/>
      <c r="U486" s="14"/>
      <c r="V486" s="14"/>
      <c r="W486" s="14"/>
    </row>
    <row r="487">
      <c r="A487" s="130" t="s">
        <v>1294</v>
      </c>
      <c r="B487" s="14" t="s">
        <v>1281</v>
      </c>
      <c r="C487" s="131">
        <v>66.0</v>
      </c>
      <c r="D487" s="14" t="s">
        <v>1282</v>
      </c>
      <c r="E487" s="131">
        <v>303.0</v>
      </c>
      <c r="F487" s="14" t="s">
        <v>1283</v>
      </c>
      <c r="G487" s="131">
        <v>55.0</v>
      </c>
      <c r="H487" s="131">
        <v>200.0</v>
      </c>
      <c r="I487" s="132" t="b">
        <v>1</v>
      </c>
      <c r="J487" s="14"/>
      <c r="K487" s="14"/>
      <c r="L487" s="14"/>
      <c r="M487" s="14"/>
      <c r="N487" s="14"/>
      <c r="O487" s="14"/>
      <c r="P487" s="14"/>
      <c r="Q487" s="14"/>
      <c r="R487" s="14"/>
      <c r="S487" s="14"/>
      <c r="T487" s="14"/>
      <c r="U487" s="14"/>
      <c r="V487" s="14"/>
      <c r="W487" s="14"/>
    </row>
    <row r="488">
      <c r="A488" s="130" t="s">
        <v>1296</v>
      </c>
      <c r="B488" s="14" t="s">
        <v>1203</v>
      </c>
      <c r="C488" s="131">
        <v>69.0</v>
      </c>
      <c r="D488" s="14" t="s">
        <v>1204</v>
      </c>
      <c r="E488" s="131">
        <v>158.0</v>
      </c>
      <c r="F488" s="14" t="s">
        <v>1205</v>
      </c>
      <c r="G488" s="131">
        <v>58.0</v>
      </c>
      <c r="H488" s="131">
        <v>200.0</v>
      </c>
      <c r="I488" s="132" t="b">
        <v>1</v>
      </c>
      <c r="J488" s="14"/>
      <c r="K488" s="14"/>
      <c r="L488" s="14"/>
      <c r="M488" s="14"/>
      <c r="N488" s="14"/>
      <c r="O488" s="14"/>
      <c r="P488" s="14"/>
      <c r="Q488" s="14"/>
      <c r="R488" s="14"/>
      <c r="S488" s="14"/>
      <c r="T488" s="14"/>
      <c r="U488" s="14"/>
      <c r="V488" s="14"/>
      <c r="W488" s="14"/>
    </row>
    <row r="489">
      <c r="A489" s="130" t="s">
        <v>1297</v>
      </c>
      <c r="B489" s="14" t="s">
        <v>635</v>
      </c>
      <c r="C489" s="131">
        <v>101.0</v>
      </c>
      <c r="D489" s="14" t="s">
        <v>636</v>
      </c>
      <c r="E489" s="131">
        <v>155.0</v>
      </c>
      <c r="F489" s="14" t="s">
        <v>637</v>
      </c>
      <c r="G489" s="131">
        <v>90.0</v>
      </c>
      <c r="H489" s="131">
        <v>200.0</v>
      </c>
      <c r="I489" s="132" t="b">
        <v>1</v>
      </c>
      <c r="J489" s="14"/>
      <c r="K489" s="14"/>
      <c r="L489" s="14"/>
      <c r="M489" s="14"/>
      <c r="N489" s="14"/>
      <c r="O489" s="14"/>
      <c r="P489" s="14"/>
      <c r="Q489" s="14"/>
      <c r="R489" s="14"/>
      <c r="S489" s="14"/>
      <c r="T489" s="14"/>
      <c r="U489" s="14"/>
      <c r="V489" s="14"/>
      <c r="W489" s="14"/>
    </row>
    <row r="490">
      <c r="A490" s="130" t="s">
        <v>1298</v>
      </c>
      <c r="B490" s="14" t="s">
        <v>1300</v>
      </c>
      <c r="C490" s="131">
        <v>44.0</v>
      </c>
      <c r="D490" s="14" t="s">
        <v>1301</v>
      </c>
      <c r="E490" s="131">
        <v>286.0</v>
      </c>
      <c r="F490" s="14" t="s">
        <v>1302</v>
      </c>
      <c r="G490" s="131">
        <v>33.0</v>
      </c>
      <c r="H490" s="131">
        <v>200.0</v>
      </c>
      <c r="I490" s="132" t="b">
        <v>1</v>
      </c>
      <c r="J490" s="14"/>
      <c r="K490" s="14"/>
      <c r="L490" s="14"/>
      <c r="M490" s="14"/>
      <c r="N490" s="14"/>
      <c r="O490" s="14"/>
      <c r="P490" s="14"/>
      <c r="Q490" s="14"/>
      <c r="R490" s="14"/>
      <c r="S490" s="14"/>
      <c r="T490" s="14"/>
      <c r="U490" s="14"/>
      <c r="V490" s="14"/>
      <c r="W490" s="14"/>
    </row>
    <row r="491">
      <c r="A491" s="130" t="s">
        <v>1303</v>
      </c>
      <c r="B491" s="14" t="s">
        <v>1305</v>
      </c>
      <c r="C491" s="131">
        <v>60.0</v>
      </c>
      <c r="D491" s="14" t="s">
        <v>1306</v>
      </c>
      <c r="E491" s="131">
        <v>300.0</v>
      </c>
      <c r="F491" s="14" t="s">
        <v>1307</v>
      </c>
      <c r="G491" s="131">
        <v>49.0</v>
      </c>
      <c r="H491" s="131">
        <v>200.0</v>
      </c>
      <c r="I491" s="132" t="b">
        <v>1</v>
      </c>
      <c r="J491" s="14"/>
      <c r="K491" s="14"/>
      <c r="L491" s="14"/>
      <c r="M491" s="14"/>
      <c r="N491" s="14"/>
      <c r="O491" s="14"/>
      <c r="P491" s="14"/>
      <c r="Q491" s="14"/>
      <c r="R491" s="14"/>
      <c r="S491" s="14"/>
      <c r="T491" s="14"/>
      <c r="U491" s="14"/>
      <c r="V491" s="14"/>
      <c r="W491" s="14"/>
    </row>
    <row r="492">
      <c r="A492" s="130" t="s">
        <v>1308</v>
      </c>
      <c r="B492" s="14" t="s">
        <v>1310</v>
      </c>
      <c r="C492" s="131">
        <v>71.0</v>
      </c>
      <c r="D492" s="14" t="s">
        <v>1311</v>
      </c>
      <c r="E492" s="131">
        <v>156.0</v>
      </c>
      <c r="F492" s="14" t="s">
        <v>1312</v>
      </c>
      <c r="G492" s="131">
        <v>60.0</v>
      </c>
      <c r="H492" s="131">
        <v>200.0</v>
      </c>
      <c r="I492" s="132" t="b">
        <v>1</v>
      </c>
      <c r="J492" s="14"/>
      <c r="K492" s="14"/>
      <c r="L492" s="14"/>
      <c r="M492" s="14"/>
      <c r="N492" s="14"/>
      <c r="O492" s="14"/>
      <c r="P492" s="14"/>
      <c r="Q492" s="14"/>
      <c r="R492" s="14"/>
      <c r="S492" s="14"/>
      <c r="T492" s="14"/>
      <c r="U492" s="14"/>
      <c r="V492" s="14"/>
      <c r="W492" s="14"/>
    </row>
    <row r="493">
      <c r="A493" s="130" t="s">
        <v>1313</v>
      </c>
      <c r="B493" s="14" t="s">
        <v>1281</v>
      </c>
      <c r="C493" s="131">
        <v>66.0</v>
      </c>
      <c r="D493" s="14" t="s">
        <v>1282</v>
      </c>
      <c r="E493" s="131">
        <v>303.0</v>
      </c>
      <c r="F493" s="14" t="s">
        <v>1283</v>
      </c>
      <c r="G493" s="131">
        <v>55.0</v>
      </c>
      <c r="H493" s="131">
        <v>200.0</v>
      </c>
      <c r="I493" s="132" t="b">
        <v>1</v>
      </c>
      <c r="J493" s="14"/>
      <c r="K493" s="14"/>
      <c r="L493" s="14"/>
      <c r="M493" s="14"/>
      <c r="N493" s="14"/>
      <c r="O493" s="14"/>
      <c r="P493" s="14"/>
      <c r="Q493" s="14"/>
      <c r="R493" s="14"/>
      <c r="S493" s="14"/>
      <c r="T493" s="14"/>
      <c r="U493" s="14"/>
      <c r="V493" s="14"/>
      <c r="W493" s="14"/>
    </row>
    <row r="494">
      <c r="A494" s="130" t="s">
        <v>1316</v>
      </c>
      <c r="B494" s="14" t="s">
        <v>1317</v>
      </c>
      <c r="C494" s="131">
        <v>77.0</v>
      </c>
      <c r="D494" s="14" t="s">
        <v>1318</v>
      </c>
      <c r="E494" s="131">
        <v>325.0</v>
      </c>
      <c r="F494" s="14" t="s">
        <v>1319</v>
      </c>
      <c r="G494" s="131">
        <v>66.0</v>
      </c>
      <c r="H494" s="131">
        <v>200.0</v>
      </c>
      <c r="I494" s="132" t="b">
        <v>1</v>
      </c>
      <c r="J494" s="14"/>
      <c r="K494" s="14"/>
      <c r="L494" s="14"/>
      <c r="M494" s="14"/>
      <c r="N494" s="14"/>
      <c r="O494" s="14"/>
      <c r="P494" s="14"/>
      <c r="Q494" s="14"/>
      <c r="R494" s="14"/>
      <c r="S494" s="14"/>
      <c r="T494" s="14"/>
      <c r="U494" s="14"/>
      <c r="V494" s="14"/>
      <c r="W494" s="14"/>
    </row>
    <row r="495">
      <c r="A495" s="130" t="s">
        <v>1321</v>
      </c>
      <c r="B495" s="14" t="s">
        <v>1322</v>
      </c>
      <c r="C495" s="131">
        <v>68.0</v>
      </c>
      <c r="D495" s="14" t="s">
        <v>1323</v>
      </c>
      <c r="E495" s="131">
        <v>170.0</v>
      </c>
      <c r="F495" s="14" t="s">
        <v>1324</v>
      </c>
      <c r="G495" s="131">
        <v>57.0</v>
      </c>
      <c r="H495" s="131">
        <v>200.0</v>
      </c>
      <c r="I495" s="132" t="b">
        <v>1</v>
      </c>
      <c r="J495" s="14"/>
      <c r="K495" s="14"/>
      <c r="L495" s="14"/>
      <c r="M495" s="14"/>
      <c r="N495" s="14"/>
      <c r="O495" s="14"/>
      <c r="P495" s="14"/>
      <c r="Q495" s="14"/>
      <c r="R495" s="14"/>
      <c r="S495" s="14"/>
      <c r="T495" s="14"/>
      <c r="U495" s="14"/>
      <c r="V495" s="14"/>
      <c r="W495" s="14"/>
    </row>
    <row r="496">
      <c r="A496" s="130" t="s">
        <v>1326</v>
      </c>
      <c r="B496" s="14" t="s">
        <v>1327</v>
      </c>
      <c r="C496" s="131">
        <v>44.0</v>
      </c>
      <c r="D496" s="14" t="s">
        <v>1328</v>
      </c>
      <c r="E496" s="131">
        <v>237.0</v>
      </c>
      <c r="F496" s="14" t="s">
        <v>1329</v>
      </c>
      <c r="G496" s="131">
        <v>33.0</v>
      </c>
      <c r="H496" s="131">
        <v>200.0</v>
      </c>
      <c r="I496" s="132" t="b">
        <v>1</v>
      </c>
      <c r="J496" s="14"/>
      <c r="K496" s="14"/>
      <c r="L496" s="14"/>
      <c r="M496" s="14"/>
      <c r="N496" s="14"/>
      <c r="O496" s="14"/>
      <c r="P496" s="14"/>
      <c r="Q496" s="14"/>
      <c r="R496" s="14"/>
      <c r="S496" s="14"/>
      <c r="T496" s="14"/>
      <c r="U496" s="14"/>
      <c r="V496" s="14"/>
      <c r="W496" s="14"/>
    </row>
    <row r="497">
      <c r="A497" s="130" t="s">
        <v>1331</v>
      </c>
      <c r="B497" s="14" t="s">
        <v>1256</v>
      </c>
      <c r="C497" s="131">
        <v>77.0</v>
      </c>
      <c r="D497" s="14" t="s">
        <v>1257</v>
      </c>
      <c r="E497" s="131">
        <v>154.0</v>
      </c>
      <c r="F497" s="14" t="s">
        <v>1258</v>
      </c>
      <c r="G497" s="131">
        <v>66.0</v>
      </c>
      <c r="H497" s="131">
        <v>200.0</v>
      </c>
      <c r="I497" s="132" t="b">
        <v>1</v>
      </c>
      <c r="J497" s="14"/>
      <c r="K497" s="14"/>
      <c r="L497" s="14"/>
      <c r="M497" s="14"/>
      <c r="N497" s="14"/>
      <c r="O497" s="14"/>
      <c r="P497" s="14"/>
      <c r="Q497" s="14"/>
      <c r="R497" s="14"/>
      <c r="S497" s="14"/>
      <c r="T497" s="14"/>
      <c r="U497" s="14"/>
      <c r="V497" s="14"/>
      <c r="W497" s="14"/>
    </row>
    <row r="498">
      <c r="A498" s="130" t="s">
        <v>1333</v>
      </c>
      <c r="B498" s="14" t="s">
        <v>1335</v>
      </c>
      <c r="C498" s="131">
        <v>45.0</v>
      </c>
      <c r="D498" s="14" t="s">
        <v>1336</v>
      </c>
      <c r="E498" s="131">
        <v>288.0</v>
      </c>
      <c r="F498" s="14" t="s">
        <v>1337</v>
      </c>
      <c r="G498" s="131">
        <v>34.0</v>
      </c>
      <c r="H498" s="131">
        <v>200.0</v>
      </c>
      <c r="I498" s="132" t="b">
        <v>1</v>
      </c>
      <c r="J498" s="14"/>
      <c r="K498" s="14"/>
      <c r="L498" s="14"/>
      <c r="M498" s="14"/>
      <c r="N498" s="14"/>
      <c r="O498" s="14"/>
      <c r="P498" s="14"/>
      <c r="Q498" s="14"/>
      <c r="R498" s="14"/>
      <c r="S498" s="14"/>
      <c r="T498" s="14"/>
      <c r="U498" s="14"/>
      <c r="V498" s="14"/>
      <c r="W498" s="14"/>
    </row>
    <row r="499">
      <c r="A499" s="130" t="s">
        <v>1338</v>
      </c>
      <c r="B499" s="14" t="s">
        <v>1340</v>
      </c>
      <c r="C499" s="131">
        <v>45.0</v>
      </c>
      <c r="D499" s="14" t="s">
        <v>1341</v>
      </c>
      <c r="E499" s="131">
        <v>158.0</v>
      </c>
      <c r="F499" s="14" t="s">
        <v>1342</v>
      </c>
      <c r="G499" s="131">
        <v>34.0</v>
      </c>
      <c r="H499" s="131">
        <v>200.0</v>
      </c>
      <c r="I499" s="132" t="b">
        <v>1</v>
      </c>
      <c r="J499" s="14"/>
      <c r="K499" s="14"/>
      <c r="L499" s="14"/>
      <c r="M499" s="14"/>
      <c r="N499" s="14"/>
      <c r="O499" s="14"/>
      <c r="P499" s="14"/>
      <c r="Q499" s="14"/>
      <c r="R499" s="14"/>
      <c r="S499" s="14"/>
      <c r="T499" s="14"/>
      <c r="U499" s="14"/>
      <c r="V499" s="14"/>
      <c r="W499" s="14"/>
    </row>
    <row r="500">
      <c r="A500" s="130" t="s">
        <v>1344</v>
      </c>
      <c r="B500" s="14" t="s">
        <v>1317</v>
      </c>
      <c r="C500" s="131">
        <v>77.0</v>
      </c>
      <c r="D500" s="14" t="s">
        <v>1318</v>
      </c>
      <c r="E500" s="131">
        <v>325.0</v>
      </c>
      <c r="F500" s="14" t="s">
        <v>1319</v>
      </c>
      <c r="G500" s="131">
        <v>66.0</v>
      </c>
      <c r="H500" s="131">
        <v>200.0</v>
      </c>
      <c r="I500" s="132" t="b">
        <v>1</v>
      </c>
      <c r="J500" s="14"/>
      <c r="K500" s="14"/>
      <c r="L500" s="14"/>
      <c r="M500" s="14"/>
      <c r="N500" s="14"/>
      <c r="O500" s="14"/>
      <c r="P500" s="14"/>
      <c r="Q500" s="14"/>
      <c r="R500" s="14"/>
      <c r="S500" s="14"/>
      <c r="T500" s="14"/>
      <c r="U500" s="14"/>
      <c r="V500" s="14"/>
      <c r="W500" s="14"/>
    </row>
    <row r="501">
      <c r="A501" s="130" t="s">
        <v>1346</v>
      </c>
      <c r="B501" s="14" t="s">
        <v>1347</v>
      </c>
      <c r="C501" s="131">
        <v>70.0</v>
      </c>
      <c r="D501" s="14" t="s">
        <v>1348</v>
      </c>
      <c r="E501" s="131">
        <v>229.0</v>
      </c>
      <c r="F501" s="14" t="s">
        <v>1350</v>
      </c>
      <c r="G501" s="131">
        <v>59.0</v>
      </c>
      <c r="H501" s="131">
        <v>200.0</v>
      </c>
      <c r="I501" s="132" t="b">
        <v>1</v>
      </c>
      <c r="J501" s="14"/>
      <c r="K501" s="14"/>
      <c r="L501" s="14"/>
      <c r="M501" s="14"/>
      <c r="N501" s="14"/>
      <c r="O501" s="14"/>
      <c r="P501" s="14"/>
      <c r="Q501" s="14"/>
      <c r="R501" s="14"/>
      <c r="S501" s="14"/>
      <c r="T501" s="14"/>
      <c r="U501" s="14"/>
      <c r="V501" s="14"/>
      <c r="W501" s="14"/>
    </row>
    <row r="502">
      <c r="A502" s="130" t="s">
        <v>1351</v>
      </c>
      <c r="B502" s="14" t="s">
        <v>682</v>
      </c>
      <c r="C502" s="131">
        <v>82.0</v>
      </c>
      <c r="D502" s="14" t="s">
        <v>683</v>
      </c>
      <c r="E502" s="131">
        <v>252.0</v>
      </c>
      <c r="F502" s="14" t="s">
        <v>684</v>
      </c>
      <c r="G502" s="131">
        <v>71.0</v>
      </c>
      <c r="H502" s="131">
        <v>200.0</v>
      </c>
      <c r="I502" s="132" t="b">
        <v>1</v>
      </c>
      <c r="J502" s="14"/>
      <c r="K502" s="14"/>
      <c r="L502" s="14"/>
      <c r="M502" s="14"/>
      <c r="N502" s="14"/>
      <c r="O502" s="14"/>
      <c r="P502" s="14"/>
      <c r="Q502" s="14"/>
      <c r="R502" s="14"/>
      <c r="S502" s="14"/>
      <c r="T502" s="14"/>
      <c r="U502" s="14"/>
      <c r="V502" s="14"/>
      <c r="W502" s="14"/>
    </row>
    <row r="503">
      <c r="A503" s="130" t="s">
        <v>1353</v>
      </c>
      <c r="B503" s="14" t="s">
        <v>1193</v>
      </c>
      <c r="C503" s="131">
        <v>108.0</v>
      </c>
      <c r="D503" s="14" t="s">
        <v>1194</v>
      </c>
      <c r="E503" s="131">
        <v>149.0</v>
      </c>
      <c r="F503" s="14" t="s">
        <v>1195</v>
      </c>
      <c r="G503" s="131">
        <v>97.0</v>
      </c>
      <c r="H503" s="131">
        <v>200.0</v>
      </c>
      <c r="I503" s="132" t="b">
        <v>1</v>
      </c>
      <c r="J503" s="14"/>
      <c r="K503" s="14"/>
      <c r="L503" s="14"/>
      <c r="M503" s="14"/>
      <c r="N503" s="14"/>
      <c r="O503" s="14"/>
      <c r="P503" s="14"/>
      <c r="Q503" s="14"/>
      <c r="R503" s="14"/>
      <c r="S503" s="14"/>
      <c r="T503" s="14"/>
      <c r="U503" s="14"/>
      <c r="V503" s="14"/>
      <c r="W503" s="14"/>
    </row>
    <row r="504">
      <c r="A504" s="130" t="s">
        <v>1355</v>
      </c>
      <c r="B504" s="14" t="s">
        <v>1356</v>
      </c>
      <c r="C504" s="131">
        <v>95.0</v>
      </c>
      <c r="D504" s="14" t="s">
        <v>1358</v>
      </c>
      <c r="E504" s="131">
        <v>158.0</v>
      </c>
      <c r="F504" s="14" t="s">
        <v>1359</v>
      </c>
      <c r="G504" s="131">
        <v>84.0</v>
      </c>
      <c r="H504" s="131">
        <v>200.0</v>
      </c>
      <c r="I504" s="132" t="b">
        <v>1</v>
      </c>
      <c r="J504" s="14"/>
      <c r="K504" s="14"/>
      <c r="L504" s="14"/>
      <c r="M504" s="14"/>
      <c r="N504" s="14"/>
      <c r="O504" s="14"/>
      <c r="P504" s="14"/>
      <c r="Q504" s="14"/>
      <c r="R504" s="14"/>
      <c r="S504" s="14"/>
      <c r="T504" s="14"/>
      <c r="U504" s="14"/>
      <c r="V504" s="14"/>
      <c r="W504" s="14"/>
    </row>
    <row r="505">
      <c r="A505" s="130" t="s">
        <v>1360</v>
      </c>
      <c r="B505" s="14" t="s">
        <v>1361</v>
      </c>
      <c r="C505" s="131">
        <v>33.0</v>
      </c>
      <c r="D505" s="14" t="s">
        <v>1362</v>
      </c>
      <c r="E505" s="131">
        <v>144.0</v>
      </c>
      <c r="F505" s="14" t="s">
        <v>1363</v>
      </c>
      <c r="G505" s="131">
        <v>22.0</v>
      </c>
      <c r="H505" s="131">
        <v>200.0</v>
      </c>
      <c r="I505" s="132" t="b">
        <v>1</v>
      </c>
      <c r="J505" s="14"/>
      <c r="K505" s="14"/>
      <c r="L505" s="14"/>
      <c r="M505" s="14"/>
      <c r="N505" s="14"/>
      <c r="O505" s="14"/>
      <c r="P505" s="14"/>
      <c r="Q505" s="14"/>
      <c r="R505" s="14"/>
      <c r="S505" s="14"/>
      <c r="T505" s="14"/>
      <c r="U505" s="14"/>
      <c r="V505" s="14"/>
      <c r="W505" s="14"/>
    </row>
    <row r="506">
      <c r="A506" s="130" t="s">
        <v>1365</v>
      </c>
      <c r="B506" s="14" t="s">
        <v>1340</v>
      </c>
      <c r="C506" s="131">
        <v>45.0</v>
      </c>
      <c r="D506" s="14" t="s">
        <v>1341</v>
      </c>
      <c r="E506" s="131">
        <v>158.0</v>
      </c>
      <c r="F506" s="14" t="s">
        <v>1342</v>
      </c>
      <c r="G506" s="131">
        <v>34.0</v>
      </c>
      <c r="H506" s="131">
        <v>200.0</v>
      </c>
      <c r="I506" s="132" t="b">
        <v>1</v>
      </c>
      <c r="J506" s="14"/>
      <c r="K506" s="14"/>
      <c r="L506" s="14"/>
      <c r="M506" s="14"/>
      <c r="N506" s="14"/>
      <c r="O506" s="14"/>
      <c r="P506" s="14"/>
      <c r="Q506" s="14"/>
      <c r="R506" s="14"/>
      <c r="S506" s="14"/>
      <c r="T506" s="14"/>
      <c r="U506" s="14"/>
      <c r="V506" s="14"/>
      <c r="W506" s="14"/>
    </row>
    <row r="507">
      <c r="A507" s="130" t="s">
        <v>1367</v>
      </c>
      <c r="B507" s="14" t="s">
        <v>1368</v>
      </c>
      <c r="C507" s="131">
        <v>42.0</v>
      </c>
      <c r="D507" s="14" t="s">
        <v>1370</v>
      </c>
      <c r="E507" s="131">
        <v>160.0</v>
      </c>
      <c r="F507" s="14" t="s">
        <v>1371</v>
      </c>
      <c r="G507" s="131">
        <v>31.0</v>
      </c>
      <c r="H507" s="131">
        <v>200.0</v>
      </c>
      <c r="I507" s="132" t="b">
        <v>1</v>
      </c>
      <c r="J507" s="14"/>
      <c r="K507" s="14"/>
      <c r="L507" s="14"/>
      <c r="M507" s="14"/>
      <c r="N507" s="14"/>
      <c r="O507" s="14"/>
      <c r="P507" s="14"/>
      <c r="Q507" s="14"/>
      <c r="R507" s="14"/>
      <c r="S507" s="14"/>
      <c r="T507" s="14"/>
      <c r="U507" s="14"/>
      <c r="V507" s="14"/>
      <c r="W507" s="14"/>
    </row>
    <row r="508">
      <c r="A508" s="130" t="s">
        <v>1372</v>
      </c>
      <c r="B508" s="14" t="s">
        <v>1317</v>
      </c>
      <c r="C508" s="131">
        <v>77.0</v>
      </c>
      <c r="D508" s="14" t="s">
        <v>1318</v>
      </c>
      <c r="E508" s="131">
        <v>325.0</v>
      </c>
      <c r="F508" s="14" t="s">
        <v>1319</v>
      </c>
      <c r="G508" s="131">
        <v>66.0</v>
      </c>
      <c r="H508" s="131">
        <v>200.0</v>
      </c>
      <c r="I508" s="132" t="b">
        <v>1</v>
      </c>
      <c r="J508" s="14"/>
      <c r="K508" s="14"/>
      <c r="L508" s="14"/>
      <c r="M508" s="14"/>
      <c r="N508" s="14"/>
      <c r="O508" s="14"/>
      <c r="P508" s="14"/>
      <c r="Q508" s="14"/>
      <c r="R508" s="14"/>
      <c r="S508" s="14"/>
      <c r="T508" s="14"/>
      <c r="U508" s="14"/>
      <c r="V508" s="14"/>
      <c r="W508" s="14"/>
    </row>
    <row r="509">
      <c r="A509" s="130" t="s">
        <v>1374</v>
      </c>
      <c r="B509" s="14" t="s">
        <v>1281</v>
      </c>
      <c r="C509" s="131">
        <v>66.0</v>
      </c>
      <c r="D509" s="14" t="s">
        <v>1282</v>
      </c>
      <c r="E509" s="131">
        <v>303.0</v>
      </c>
      <c r="F509" s="14" t="s">
        <v>1283</v>
      </c>
      <c r="G509" s="131">
        <v>55.0</v>
      </c>
      <c r="H509" s="131">
        <v>200.0</v>
      </c>
      <c r="I509" s="132" t="b">
        <v>1</v>
      </c>
      <c r="J509" s="14"/>
      <c r="K509" s="14"/>
      <c r="L509" s="14"/>
      <c r="M509" s="14"/>
      <c r="N509" s="14"/>
      <c r="O509" s="14"/>
      <c r="P509" s="14"/>
      <c r="Q509" s="14"/>
      <c r="R509" s="14"/>
      <c r="S509" s="14"/>
      <c r="T509" s="14"/>
      <c r="U509" s="14"/>
      <c r="V509" s="14"/>
      <c r="W509" s="14"/>
    </row>
    <row r="510">
      <c r="A510" s="130" t="s">
        <v>1376</v>
      </c>
      <c r="B510" s="14" t="s">
        <v>1266</v>
      </c>
      <c r="C510" s="131">
        <v>87.0</v>
      </c>
      <c r="D510" s="14" t="s">
        <v>1267</v>
      </c>
      <c r="E510" s="131">
        <v>281.0</v>
      </c>
      <c r="F510" s="14" t="s">
        <v>1268</v>
      </c>
      <c r="G510" s="131">
        <v>76.0</v>
      </c>
      <c r="H510" s="131">
        <v>200.0</v>
      </c>
      <c r="I510" s="132" t="b">
        <v>1</v>
      </c>
      <c r="J510" s="14"/>
      <c r="K510" s="14"/>
      <c r="L510" s="14"/>
      <c r="M510" s="14"/>
      <c r="N510" s="14"/>
      <c r="O510" s="14"/>
      <c r="P510" s="14"/>
      <c r="Q510" s="14"/>
      <c r="R510" s="14"/>
      <c r="S510" s="14"/>
      <c r="T510" s="14"/>
      <c r="U510" s="14"/>
      <c r="V510" s="14"/>
      <c r="W510" s="14"/>
    </row>
    <row r="511">
      <c r="A511" s="130" t="s">
        <v>1379</v>
      </c>
      <c r="B511" s="14" t="s">
        <v>1381</v>
      </c>
      <c r="C511" s="131">
        <v>39.0</v>
      </c>
      <c r="D511" s="14" t="s">
        <v>1382</v>
      </c>
      <c r="E511" s="131">
        <v>198.0</v>
      </c>
      <c r="F511" s="14" t="s">
        <v>1383</v>
      </c>
      <c r="G511" s="131">
        <v>28.0</v>
      </c>
      <c r="H511" s="131">
        <v>200.0</v>
      </c>
      <c r="I511" s="132" t="b">
        <v>1</v>
      </c>
      <c r="J511" s="14"/>
      <c r="K511" s="14"/>
      <c r="L511" s="14"/>
      <c r="M511" s="14"/>
      <c r="N511" s="14"/>
      <c r="O511" s="14"/>
      <c r="P511" s="14"/>
      <c r="Q511" s="14"/>
      <c r="R511" s="14"/>
      <c r="S511" s="14"/>
      <c r="T511" s="14"/>
      <c r="U511" s="14"/>
      <c r="V511" s="14"/>
      <c r="W511" s="14"/>
    </row>
    <row r="512">
      <c r="A512" s="130" t="s">
        <v>1385</v>
      </c>
      <c r="B512" s="14" t="s">
        <v>1340</v>
      </c>
      <c r="C512" s="131">
        <v>45.0</v>
      </c>
      <c r="D512" s="14" t="s">
        <v>1341</v>
      </c>
      <c r="E512" s="131">
        <v>158.0</v>
      </c>
      <c r="F512" s="14" t="s">
        <v>1342</v>
      </c>
      <c r="G512" s="131">
        <v>34.0</v>
      </c>
      <c r="H512" s="131">
        <v>200.0</v>
      </c>
      <c r="I512" s="132" t="b">
        <v>1</v>
      </c>
      <c r="J512" s="14"/>
      <c r="K512" s="14"/>
      <c r="L512" s="14"/>
      <c r="M512" s="14"/>
      <c r="N512" s="14"/>
      <c r="O512" s="14"/>
      <c r="P512" s="14"/>
      <c r="Q512" s="14"/>
      <c r="R512" s="14"/>
      <c r="S512" s="14"/>
      <c r="T512" s="14"/>
      <c r="U512" s="14"/>
      <c r="V512" s="14"/>
      <c r="W512" s="14"/>
    </row>
    <row r="513">
      <c r="A513" s="130" t="s">
        <v>1387</v>
      </c>
      <c r="B513" s="14" t="s">
        <v>1388</v>
      </c>
      <c r="C513" s="131">
        <v>52.0</v>
      </c>
      <c r="D513" s="14" t="s">
        <v>1389</v>
      </c>
      <c r="E513" s="131">
        <v>259.0</v>
      </c>
      <c r="F513" s="14" t="s">
        <v>1390</v>
      </c>
      <c r="G513" s="131">
        <v>41.0</v>
      </c>
      <c r="H513" s="131">
        <v>200.0</v>
      </c>
      <c r="I513" s="132" t="b">
        <v>1</v>
      </c>
      <c r="J513" s="14"/>
      <c r="K513" s="14"/>
      <c r="L513" s="14"/>
      <c r="M513" s="14"/>
      <c r="N513" s="14"/>
      <c r="O513" s="14"/>
      <c r="P513" s="14"/>
      <c r="Q513" s="14"/>
      <c r="R513" s="14"/>
      <c r="S513" s="14"/>
      <c r="T513" s="14"/>
      <c r="U513" s="14"/>
      <c r="V513" s="14"/>
      <c r="W513" s="14"/>
    </row>
    <row r="514">
      <c r="A514" s="130" t="s">
        <v>1392</v>
      </c>
      <c r="B514" s="14" t="s">
        <v>1266</v>
      </c>
      <c r="C514" s="131">
        <v>87.0</v>
      </c>
      <c r="D514" s="14" t="s">
        <v>1267</v>
      </c>
      <c r="E514" s="131">
        <v>281.0</v>
      </c>
      <c r="F514" s="14" t="s">
        <v>1268</v>
      </c>
      <c r="G514" s="131">
        <v>76.0</v>
      </c>
      <c r="H514" s="131">
        <v>200.0</v>
      </c>
      <c r="I514" s="132" t="b">
        <v>1</v>
      </c>
      <c r="J514" s="14"/>
      <c r="K514" s="14"/>
      <c r="L514" s="14"/>
      <c r="M514" s="14"/>
      <c r="N514" s="14"/>
      <c r="O514" s="14"/>
      <c r="P514" s="14"/>
      <c r="Q514" s="14"/>
      <c r="R514" s="14"/>
      <c r="S514" s="14"/>
      <c r="T514" s="14"/>
      <c r="U514" s="14"/>
      <c r="V514" s="14"/>
      <c r="W514" s="14"/>
    </row>
    <row r="515">
      <c r="A515" s="130" t="s">
        <v>1393</v>
      </c>
      <c r="B515" s="14" t="s">
        <v>1394</v>
      </c>
      <c r="C515" s="131">
        <v>80.0</v>
      </c>
      <c r="D515" s="14" t="s">
        <v>1395</v>
      </c>
      <c r="E515" s="131">
        <v>221.0</v>
      </c>
      <c r="F515" s="14" t="s">
        <v>1396</v>
      </c>
      <c r="G515" s="131">
        <v>69.0</v>
      </c>
      <c r="H515" s="131">
        <v>200.0</v>
      </c>
      <c r="I515" s="132" t="b">
        <v>1</v>
      </c>
      <c r="J515" s="14"/>
      <c r="K515" s="14"/>
      <c r="L515" s="14"/>
      <c r="M515" s="14"/>
      <c r="N515" s="14"/>
      <c r="O515" s="14"/>
      <c r="P515" s="14"/>
      <c r="Q515" s="14"/>
      <c r="R515" s="14"/>
      <c r="S515" s="14"/>
      <c r="T515" s="14"/>
      <c r="U515" s="14"/>
      <c r="V515" s="14"/>
      <c r="W515" s="14"/>
    </row>
    <row r="516">
      <c r="A516" s="130" t="s">
        <v>1397</v>
      </c>
      <c r="B516" s="14" t="s">
        <v>1305</v>
      </c>
      <c r="C516" s="131">
        <v>60.0</v>
      </c>
      <c r="D516" s="14" t="s">
        <v>1306</v>
      </c>
      <c r="E516" s="131">
        <v>300.0</v>
      </c>
      <c r="F516" s="14" t="s">
        <v>1307</v>
      </c>
      <c r="G516" s="131">
        <v>49.0</v>
      </c>
      <c r="H516" s="131">
        <v>200.0</v>
      </c>
      <c r="I516" s="132" t="b">
        <v>1</v>
      </c>
      <c r="J516" s="14"/>
      <c r="K516" s="14"/>
      <c r="L516" s="14"/>
      <c r="M516" s="14"/>
      <c r="N516" s="14"/>
      <c r="O516" s="14"/>
      <c r="P516" s="14"/>
      <c r="Q516" s="14"/>
      <c r="R516" s="14"/>
      <c r="S516" s="14"/>
      <c r="T516" s="14"/>
      <c r="U516" s="14"/>
      <c r="V516" s="14"/>
      <c r="W516" s="14"/>
    </row>
    <row r="517">
      <c r="A517" s="130" t="s">
        <v>1398</v>
      </c>
      <c r="B517" s="14" t="s">
        <v>1399</v>
      </c>
      <c r="C517" s="131">
        <v>58.0</v>
      </c>
      <c r="D517" s="14" t="s">
        <v>1400</v>
      </c>
      <c r="E517" s="131">
        <v>372.0</v>
      </c>
      <c r="F517" s="14" t="s">
        <v>1401</v>
      </c>
      <c r="G517" s="131">
        <v>47.0</v>
      </c>
      <c r="H517" s="131">
        <v>200.0</v>
      </c>
      <c r="I517" s="132" t="b">
        <v>1</v>
      </c>
      <c r="J517" s="14"/>
      <c r="K517" s="14"/>
      <c r="L517" s="14"/>
      <c r="M517" s="14"/>
      <c r="N517" s="14"/>
      <c r="O517" s="14"/>
      <c r="P517" s="14"/>
      <c r="Q517" s="14"/>
      <c r="R517" s="14"/>
      <c r="S517" s="14"/>
      <c r="T517" s="14"/>
      <c r="U517" s="14"/>
      <c r="V517" s="14"/>
      <c r="W517" s="14"/>
    </row>
    <row r="518">
      <c r="A518" s="130" t="s">
        <v>1402</v>
      </c>
      <c r="B518" s="14" t="s">
        <v>1271</v>
      </c>
      <c r="C518" s="131">
        <v>56.0</v>
      </c>
      <c r="D518" s="14" t="s">
        <v>1272</v>
      </c>
      <c r="E518" s="131">
        <v>148.0</v>
      </c>
      <c r="F518" s="14" t="s">
        <v>1273</v>
      </c>
      <c r="G518" s="131">
        <v>45.0</v>
      </c>
      <c r="H518" s="131">
        <v>200.0</v>
      </c>
      <c r="I518" s="132" t="b">
        <v>1</v>
      </c>
      <c r="J518" s="14"/>
      <c r="K518" s="14"/>
      <c r="L518" s="14"/>
      <c r="M518" s="14"/>
      <c r="N518" s="14"/>
      <c r="O518" s="14"/>
      <c r="P518" s="14"/>
      <c r="Q518" s="14"/>
      <c r="R518" s="14"/>
      <c r="S518" s="14"/>
      <c r="T518" s="14"/>
      <c r="U518" s="14"/>
      <c r="V518" s="14"/>
      <c r="W518" s="14"/>
    </row>
    <row r="519">
      <c r="A519" s="130" t="s">
        <v>1403</v>
      </c>
      <c r="B519" s="14" t="s">
        <v>1404</v>
      </c>
      <c r="C519" s="131">
        <v>38.0</v>
      </c>
      <c r="D519" s="14" t="s">
        <v>1405</v>
      </c>
      <c r="E519" s="131">
        <v>169.0</v>
      </c>
      <c r="F519" s="14" t="s">
        <v>1406</v>
      </c>
      <c r="G519" s="131">
        <v>27.0</v>
      </c>
      <c r="H519" s="131">
        <v>200.0</v>
      </c>
      <c r="I519" s="132" t="b">
        <v>1</v>
      </c>
      <c r="J519" s="14"/>
      <c r="K519" s="14"/>
      <c r="L519" s="14"/>
      <c r="M519" s="14"/>
      <c r="N519" s="14"/>
      <c r="O519" s="14"/>
      <c r="P519" s="14"/>
      <c r="Q519" s="14"/>
      <c r="R519" s="14"/>
      <c r="S519" s="14"/>
      <c r="T519" s="14"/>
      <c r="U519" s="14"/>
      <c r="V519" s="14"/>
      <c r="W519" s="14"/>
    </row>
    <row r="520">
      <c r="A520" s="130" t="s">
        <v>1407</v>
      </c>
      <c r="B520" s="14" t="s">
        <v>1408</v>
      </c>
      <c r="C520" s="131">
        <v>83.0</v>
      </c>
      <c r="D520" s="14" t="s">
        <v>1409</v>
      </c>
      <c r="E520" s="131">
        <v>261.0</v>
      </c>
      <c r="F520" s="14" t="s">
        <v>1410</v>
      </c>
      <c r="G520" s="131">
        <v>72.0</v>
      </c>
      <c r="H520" s="131">
        <v>200.0</v>
      </c>
      <c r="I520" s="132" t="b">
        <v>1</v>
      </c>
      <c r="J520" s="14"/>
      <c r="K520" s="14"/>
      <c r="L520" s="14"/>
      <c r="M520" s="14"/>
      <c r="N520" s="14"/>
      <c r="O520" s="14"/>
      <c r="P520" s="14"/>
      <c r="Q520" s="14"/>
      <c r="R520" s="14"/>
      <c r="S520" s="14"/>
      <c r="T520" s="14"/>
      <c r="U520" s="14"/>
      <c r="V520" s="14"/>
      <c r="W520" s="14"/>
    </row>
    <row r="521">
      <c r="A521" s="130" t="s">
        <v>1411</v>
      </c>
      <c r="B521" s="14" t="s">
        <v>1412</v>
      </c>
      <c r="C521" s="131">
        <v>52.0</v>
      </c>
      <c r="D521" s="14" t="s">
        <v>1413</v>
      </c>
      <c r="E521" s="131">
        <v>267.0</v>
      </c>
      <c r="F521" s="14" t="s">
        <v>1414</v>
      </c>
      <c r="G521" s="131">
        <v>41.0</v>
      </c>
      <c r="H521" s="131">
        <v>200.0</v>
      </c>
      <c r="I521" s="132" t="b">
        <v>1</v>
      </c>
      <c r="J521" s="14"/>
      <c r="K521" s="14"/>
      <c r="L521" s="14"/>
      <c r="M521" s="14"/>
      <c r="N521" s="14"/>
      <c r="O521" s="14"/>
      <c r="P521" s="14"/>
      <c r="Q521" s="14"/>
      <c r="R521" s="14"/>
      <c r="S521" s="14"/>
      <c r="T521" s="14"/>
      <c r="U521" s="14"/>
      <c r="V521" s="14"/>
      <c r="W521" s="14"/>
    </row>
    <row r="522">
      <c r="A522" s="130" t="s">
        <v>1415</v>
      </c>
      <c r="B522" s="14" t="s">
        <v>1416</v>
      </c>
      <c r="C522" s="131">
        <v>64.0</v>
      </c>
      <c r="D522" s="14" t="s">
        <v>1417</v>
      </c>
      <c r="E522" s="131">
        <v>153.0</v>
      </c>
      <c r="F522" s="14" t="s">
        <v>1418</v>
      </c>
      <c r="G522" s="131">
        <v>53.0</v>
      </c>
      <c r="H522" s="131">
        <v>200.0</v>
      </c>
      <c r="I522" s="132" t="b">
        <v>1</v>
      </c>
      <c r="J522" s="14"/>
      <c r="K522" s="14"/>
      <c r="L522" s="14"/>
      <c r="M522" s="14"/>
      <c r="N522" s="14"/>
      <c r="O522" s="14"/>
      <c r="P522" s="14"/>
      <c r="Q522" s="14"/>
      <c r="R522" s="14"/>
      <c r="S522" s="14"/>
      <c r="T522" s="14"/>
      <c r="U522" s="14"/>
      <c r="V522" s="14"/>
      <c r="W522" s="14"/>
    </row>
    <row r="523">
      <c r="A523" s="130" t="s">
        <v>1419</v>
      </c>
      <c r="B523" s="14" t="s">
        <v>1420</v>
      </c>
      <c r="C523" s="131">
        <v>57.0</v>
      </c>
      <c r="D523" s="14" t="s">
        <v>1421</v>
      </c>
      <c r="E523" s="131">
        <v>142.0</v>
      </c>
      <c r="F523" s="14" t="s">
        <v>1422</v>
      </c>
      <c r="G523" s="131">
        <v>46.0</v>
      </c>
      <c r="H523" s="131">
        <v>200.0</v>
      </c>
      <c r="I523" s="132" t="b">
        <v>1</v>
      </c>
      <c r="J523" s="14"/>
      <c r="K523" s="14"/>
      <c r="L523" s="14"/>
      <c r="M523" s="14"/>
      <c r="N523" s="14"/>
      <c r="O523" s="14"/>
      <c r="P523" s="14"/>
      <c r="Q523" s="14"/>
      <c r="R523" s="14"/>
      <c r="S523" s="14"/>
      <c r="T523" s="14"/>
      <c r="U523" s="14"/>
      <c r="V523" s="14"/>
      <c r="W523" s="14"/>
    </row>
    <row r="524">
      <c r="A524" s="130" t="s">
        <v>1423</v>
      </c>
      <c r="B524" s="14" t="s">
        <v>1424</v>
      </c>
      <c r="C524" s="131">
        <v>54.0</v>
      </c>
      <c r="D524" s="14" t="s">
        <v>1425</v>
      </c>
      <c r="E524" s="131">
        <v>268.0</v>
      </c>
      <c r="F524" s="14" t="s">
        <v>1426</v>
      </c>
      <c r="G524" s="131">
        <v>43.0</v>
      </c>
      <c r="H524" s="131">
        <v>200.0</v>
      </c>
      <c r="I524" s="132" t="b">
        <v>1</v>
      </c>
      <c r="J524" s="14"/>
      <c r="K524" s="14"/>
      <c r="L524" s="14"/>
      <c r="M524" s="14"/>
      <c r="N524" s="14"/>
      <c r="O524" s="14"/>
      <c r="P524" s="14"/>
      <c r="Q524" s="14"/>
      <c r="R524" s="14"/>
      <c r="S524" s="14"/>
      <c r="T524" s="14"/>
      <c r="U524" s="14"/>
      <c r="V524" s="14"/>
      <c r="W524" s="14"/>
    </row>
    <row r="525">
      <c r="A525" s="130" t="s">
        <v>1427</v>
      </c>
      <c r="B525" s="14" t="s">
        <v>1424</v>
      </c>
      <c r="C525" s="131">
        <v>54.0</v>
      </c>
      <c r="D525" s="14" t="s">
        <v>1425</v>
      </c>
      <c r="E525" s="131">
        <v>268.0</v>
      </c>
      <c r="F525" s="14" t="s">
        <v>1426</v>
      </c>
      <c r="G525" s="131">
        <v>43.0</v>
      </c>
      <c r="H525" s="131">
        <v>200.0</v>
      </c>
      <c r="I525" s="132" t="b">
        <v>1</v>
      </c>
      <c r="J525" s="14"/>
      <c r="K525" s="14"/>
      <c r="L525" s="14"/>
      <c r="M525" s="14"/>
      <c r="N525" s="14"/>
      <c r="O525" s="14"/>
      <c r="P525" s="14"/>
      <c r="Q525" s="14"/>
      <c r="R525" s="14"/>
      <c r="S525" s="14"/>
      <c r="T525" s="14"/>
      <c r="U525" s="14"/>
      <c r="V525" s="14"/>
      <c r="W525" s="14"/>
    </row>
    <row r="526">
      <c r="A526" s="130" t="s">
        <v>1428</v>
      </c>
      <c r="B526" s="14" t="s">
        <v>1198</v>
      </c>
      <c r="C526" s="131">
        <v>65.0</v>
      </c>
      <c r="D526" s="14" t="s">
        <v>1199</v>
      </c>
      <c r="E526" s="131">
        <v>278.0</v>
      </c>
      <c r="F526" s="14" t="s">
        <v>1200</v>
      </c>
      <c r="G526" s="131">
        <v>54.0</v>
      </c>
      <c r="H526" s="131">
        <v>200.0</v>
      </c>
      <c r="I526" s="132" t="b">
        <v>1</v>
      </c>
      <c r="J526" s="14"/>
      <c r="K526" s="14"/>
      <c r="L526" s="14"/>
      <c r="M526" s="14"/>
      <c r="N526" s="14"/>
      <c r="O526" s="14"/>
      <c r="P526" s="14"/>
      <c r="Q526" s="14"/>
      <c r="R526" s="14"/>
      <c r="S526" s="14"/>
      <c r="T526" s="14"/>
      <c r="U526" s="14"/>
      <c r="V526" s="14"/>
      <c r="W526" s="14"/>
    </row>
    <row r="527">
      <c r="A527" s="130" t="s">
        <v>1429</v>
      </c>
      <c r="B527" s="14" t="s">
        <v>1430</v>
      </c>
      <c r="C527" s="131">
        <v>76.0</v>
      </c>
      <c r="D527" s="14" t="s">
        <v>1431</v>
      </c>
      <c r="E527" s="131">
        <v>438.0</v>
      </c>
      <c r="F527" s="14" t="s">
        <v>1432</v>
      </c>
      <c r="G527" s="131">
        <v>65.0</v>
      </c>
      <c r="H527" s="131">
        <v>200.0</v>
      </c>
      <c r="I527" s="132" t="b">
        <v>1</v>
      </c>
      <c r="J527" s="14"/>
      <c r="K527" s="14"/>
      <c r="L527" s="14"/>
      <c r="M527" s="14"/>
      <c r="N527" s="14"/>
      <c r="O527" s="14"/>
      <c r="P527" s="14"/>
      <c r="Q527" s="14"/>
      <c r="R527" s="14"/>
      <c r="S527" s="14"/>
      <c r="T527" s="14"/>
      <c r="U527" s="14"/>
      <c r="V527" s="14"/>
      <c r="W527" s="14"/>
    </row>
    <row r="528">
      <c r="A528" s="130" t="s">
        <v>1433</v>
      </c>
      <c r="B528" s="14" t="s">
        <v>1434</v>
      </c>
      <c r="C528" s="131">
        <v>73.0</v>
      </c>
      <c r="D528" s="14" t="s">
        <v>1435</v>
      </c>
      <c r="E528" s="131">
        <v>298.0</v>
      </c>
      <c r="F528" s="14" t="s">
        <v>1436</v>
      </c>
      <c r="G528" s="131">
        <v>62.0</v>
      </c>
      <c r="H528" s="131">
        <v>200.0</v>
      </c>
      <c r="I528" s="132" t="b">
        <v>1</v>
      </c>
      <c r="J528" s="14"/>
      <c r="K528" s="14"/>
      <c r="L528" s="14"/>
      <c r="M528" s="14"/>
      <c r="N528" s="14"/>
      <c r="O528" s="14"/>
      <c r="P528" s="14"/>
      <c r="Q528" s="14"/>
      <c r="R528" s="14"/>
      <c r="S528" s="14"/>
      <c r="T528" s="14"/>
      <c r="U528" s="14"/>
      <c r="V528" s="14"/>
      <c r="W528" s="14"/>
    </row>
    <row r="529">
      <c r="A529" s="130" t="s">
        <v>1437</v>
      </c>
      <c r="B529" s="14" t="s">
        <v>1327</v>
      </c>
      <c r="C529" s="131">
        <v>44.0</v>
      </c>
      <c r="D529" s="14" t="s">
        <v>1328</v>
      </c>
      <c r="E529" s="131">
        <v>237.0</v>
      </c>
      <c r="F529" s="14" t="s">
        <v>1329</v>
      </c>
      <c r="G529" s="131">
        <v>33.0</v>
      </c>
      <c r="H529" s="131">
        <v>200.0</v>
      </c>
      <c r="I529" s="132" t="b">
        <v>1</v>
      </c>
      <c r="J529" s="14"/>
      <c r="K529" s="14"/>
      <c r="L529" s="14"/>
      <c r="M529" s="14"/>
      <c r="N529" s="14"/>
      <c r="O529" s="14"/>
      <c r="P529" s="14"/>
      <c r="Q529" s="14"/>
      <c r="R529" s="14"/>
      <c r="S529" s="14"/>
      <c r="T529" s="14"/>
      <c r="U529" s="14"/>
      <c r="V529" s="14"/>
      <c r="W529" s="14"/>
    </row>
    <row r="530">
      <c r="A530" s="130" t="s">
        <v>1438</v>
      </c>
      <c r="B530" s="14" t="s">
        <v>1266</v>
      </c>
      <c r="C530" s="131">
        <v>87.0</v>
      </c>
      <c r="D530" s="14" t="s">
        <v>1267</v>
      </c>
      <c r="E530" s="131">
        <v>281.0</v>
      </c>
      <c r="F530" s="14" t="s">
        <v>1268</v>
      </c>
      <c r="G530" s="131">
        <v>76.0</v>
      </c>
      <c r="H530" s="131">
        <v>200.0</v>
      </c>
      <c r="I530" s="132" t="b">
        <v>1</v>
      </c>
      <c r="J530" s="14"/>
      <c r="K530" s="14"/>
      <c r="L530" s="14"/>
      <c r="M530" s="14"/>
      <c r="N530" s="14"/>
      <c r="O530" s="14"/>
      <c r="P530" s="14"/>
      <c r="Q530" s="14"/>
      <c r="R530" s="14"/>
      <c r="S530" s="14"/>
      <c r="T530" s="14"/>
      <c r="U530" s="14"/>
      <c r="V530" s="14"/>
      <c r="W530" s="14"/>
    </row>
    <row r="531">
      <c r="A531" s="130" t="s">
        <v>1439</v>
      </c>
      <c r="B531" s="14" t="s">
        <v>1440</v>
      </c>
      <c r="C531" s="131">
        <v>48.0</v>
      </c>
      <c r="D531" s="14" t="s">
        <v>1441</v>
      </c>
      <c r="E531" s="131">
        <v>156.0</v>
      </c>
      <c r="F531" s="14" t="s">
        <v>1442</v>
      </c>
      <c r="G531" s="131">
        <v>37.0</v>
      </c>
      <c r="H531" s="131">
        <v>200.0</v>
      </c>
      <c r="I531" s="132" t="b">
        <v>1</v>
      </c>
      <c r="J531" s="14"/>
      <c r="K531" s="14"/>
      <c r="L531" s="14"/>
      <c r="M531" s="14"/>
      <c r="N531" s="14"/>
      <c r="O531" s="14"/>
      <c r="P531" s="14"/>
      <c r="Q531" s="14"/>
      <c r="R531" s="14"/>
      <c r="S531" s="14"/>
      <c r="T531" s="14"/>
      <c r="U531" s="14"/>
      <c r="V531" s="14"/>
      <c r="W531" s="14"/>
    </row>
    <row r="532">
      <c r="A532" s="130" t="s">
        <v>1443</v>
      </c>
      <c r="B532" s="14" t="s">
        <v>1291</v>
      </c>
      <c r="C532" s="131">
        <v>81.0</v>
      </c>
      <c r="D532" s="14" t="s">
        <v>1292</v>
      </c>
      <c r="E532" s="131">
        <v>232.0</v>
      </c>
      <c r="F532" s="14" t="s">
        <v>1293</v>
      </c>
      <c r="G532" s="131">
        <v>70.0</v>
      </c>
      <c r="H532" s="131">
        <v>200.0</v>
      </c>
      <c r="I532" s="132" t="b">
        <v>1</v>
      </c>
      <c r="J532" s="14"/>
      <c r="K532" s="14"/>
      <c r="L532" s="14"/>
      <c r="M532" s="14"/>
      <c r="N532" s="14"/>
      <c r="O532" s="14"/>
      <c r="P532" s="14"/>
      <c r="Q532" s="14"/>
      <c r="R532" s="14"/>
      <c r="S532" s="14"/>
      <c r="T532" s="14"/>
      <c r="U532" s="14"/>
      <c r="V532" s="14"/>
      <c r="W532" s="14"/>
    </row>
    <row r="533">
      <c r="A533" s="130" t="s">
        <v>1444</v>
      </c>
      <c r="B533" s="14" t="s">
        <v>1291</v>
      </c>
      <c r="C533" s="131">
        <v>81.0</v>
      </c>
      <c r="D533" s="14" t="s">
        <v>1292</v>
      </c>
      <c r="E533" s="131">
        <v>232.0</v>
      </c>
      <c r="F533" s="14" t="s">
        <v>1293</v>
      </c>
      <c r="G533" s="131">
        <v>70.0</v>
      </c>
      <c r="H533" s="131">
        <v>200.0</v>
      </c>
      <c r="I533" s="132" t="b">
        <v>1</v>
      </c>
      <c r="J533" s="14"/>
      <c r="K533" s="14"/>
      <c r="L533" s="14"/>
      <c r="M533" s="14"/>
      <c r="N533" s="14"/>
      <c r="O533" s="14"/>
      <c r="P533" s="14"/>
      <c r="Q533" s="14"/>
      <c r="R533" s="14"/>
      <c r="S533" s="14"/>
      <c r="T533" s="14"/>
      <c r="U533" s="14"/>
      <c r="V533" s="14"/>
      <c r="W533" s="14"/>
    </row>
    <row r="534">
      <c r="A534" s="130" t="s">
        <v>1445</v>
      </c>
      <c r="B534" s="14" t="s">
        <v>1446</v>
      </c>
      <c r="C534" s="131">
        <v>59.0</v>
      </c>
      <c r="D534" s="14" t="s">
        <v>1447</v>
      </c>
      <c r="E534" s="131">
        <v>361.0</v>
      </c>
      <c r="F534" s="14" t="s">
        <v>1448</v>
      </c>
      <c r="G534" s="131">
        <v>48.0</v>
      </c>
      <c r="H534" s="131">
        <v>200.0</v>
      </c>
      <c r="I534" s="132" t="b">
        <v>1</v>
      </c>
      <c r="J534" s="14"/>
      <c r="K534" s="14"/>
      <c r="L534" s="14"/>
      <c r="M534" s="14"/>
      <c r="N534" s="14"/>
      <c r="O534" s="14"/>
      <c r="P534" s="14"/>
      <c r="Q534" s="14"/>
      <c r="R534" s="14"/>
      <c r="S534" s="14"/>
      <c r="T534" s="14"/>
      <c r="U534" s="14"/>
      <c r="V534" s="14"/>
      <c r="W534" s="14"/>
    </row>
    <row r="535">
      <c r="A535" s="130" t="s">
        <v>1449</v>
      </c>
      <c r="B535" s="14" t="s">
        <v>1271</v>
      </c>
      <c r="C535" s="131">
        <v>56.0</v>
      </c>
      <c r="D535" s="14" t="s">
        <v>1272</v>
      </c>
      <c r="E535" s="131">
        <v>148.0</v>
      </c>
      <c r="F535" s="14" t="s">
        <v>1273</v>
      </c>
      <c r="G535" s="131">
        <v>45.0</v>
      </c>
      <c r="H535" s="131">
        <v>200.0</v>
      </c>
      <c r="I535" s="132" t="b">
        <v>1</v>
      </c>
      <c r="J535" s="14"/>
      <c r="K535" s="14"/>
      <c r="L535" s="14"/>
      <c r="M535" s="14"/>
      <c r="N535" s="14"/>
      <c r="O535" s="14"/>
      <c r="P535" s="14"/>
      <c r="Q535" s="14"/>
      <c r="R535" s="14"/>
      <c r="S535" s="14"/>
      <c r="T535" s="14"/>
      <c r="U535" s="14"/>
      <c r="V535" s="14"/>
      <c r="W535" s="14"/>
    </row>
    <row r="536">
      <c r="A536" s="130" t="s">
        <v>1450</v>
      </c>
      <c r="B536" s="14" t="s">
        <v>1451</v>
      </c>
      <c r="C536" s="131">
        <v>77.0</v>
      </c>
      <c r="D536" s="14" t="s">
        <v>1452</v>
      </c>
      <c r="E536" s="131">
        <v>156.0</v>
      </c>
      <c r="F536" s="14" t="s">
        <v>1453</v>
      </c>
      <c r="G536" s="131">
        <v>66.0</v>
      </c>
      <c r="H536" s="131">
        <v>200.0</v>
      </c>
      <c r="I536" s="132" t="b">
        <v>1</v>
      </c>
      <c r="J536" s="14"/>
      <c r="K536" s="14"/>
      <c r="L536" s="14"/>
      <c r="M536" s="14"/>
      <c r="N536" s="14"/>
      <c r="O536" s="14"/>
      <c r="P536" s="14"/>
      <c r="Q536" s="14"/>
      <c r="R536" s="14"/>
      <c r="S536" s="14"/>
      <c r="T536" s="14"/>
      <c r="U536" s="14"/>
      <c r="V536" s="14"/>
      <c r="W536" s="14"/>
    </row>
    <row r="537">
      <c r="A537" s="130" t="s">
        <v>1454</v>
      </c>
      <c r="B537" s="14" t="s">
        <v>1455</v>
      </c>
      <c r="C537" s="131">
        <v>44.0</v>
      </c>
      <c r="D537" s="14" t="s">
        <v>1456</v>
      </c>
      <c r="E537" s="131">
        <v>156.0</v>
      </c>
      <c r="F537" s="14" t="s">
        <v>1457</v>
      </c>
      <c r="G537" s="131">
        <v>33.0</v>
      </c>
      <c r="H537" s="131">
        <v>200.0</v>
      </c>
      <c r="I537" s="132" t="b">
        <v>1</v>
      </c>
      <c r="J537" s="14"/>
      <c r="K537" s="14"/>
      <c r="L537" s="14"/>
      <c r="M537" s="14"/>
      <c r="N537" s="14"/>
      <c r="O537" s="14"/>
      <c r="P537" s="14"/>
      <c r="Q537" s="14"/>
      <c r="R537" s="14"/>
      <c r="S537" s="14"/>
      <c r="T537" s="14"/>
      <c r="U537" s="14"/>
      <c r="V537" s="14"/>
      <c r="W537" s="14"/>
    </row>
    <row r="538">
      <c r="A538" s="130" t="s">
        <v>1458</v>
      </c>
      <c r="B538" s="14" t="s">
        <v>1459</v>
      </c>
      <c r="C538" s="131">
        <v>84.0</v>
      </c>
      <c r="D538" s="14" t="s">
        <v>1460</v>
      </c>
      <c r="E538" s="131">
        <v>155.0</v>
      </c>
      <c r="F538" s="14" t="s">
        <v>1461</v>
      </c>
      <c r="G538" s="131">
        <v>73.0</v>
      </c>
      <c r="H538" s="131">
        <v>200.0</v>
      </c>
      <c r="I538" s="132" t="b">
        <v>1</v>
      </c>
      <c r="J538" s="14"/>
      <c r="K538" s="14"/>
      <c r="L538" s="14"/>
      <c r="M538" s="14"/>
      <c r="N538" s="14"/>
      <c r="O538" s="14"/>
      <c r="P538" s="14"/>
      <c r="Q538" s="14"/>
      <c r="R538" s="14"/>
      <c r="S538" s="14"/>
      <c r="T538" s="14"/>
      <c r="U538" s="14"/>
      <c r="V538" s="14"/>
      <c r="W538" s="14"/>
    </row>
    <row r="539">
      <c r="A539" s="130" t="s">
        <v>1462</v>
      </c>
      <c r="B539" s="14" t="s">
        <v>1463</v>
      </c>
      <c r="C539" s="131">
        <v>103.0</v>
      </c>
      <c r="D539" s="14" t="s">
        <v>1464</v>
      </c>
      <c r="E539" s="131">
        <v>156.0</v>
      </c>
      <c r="F539" s="14" t="s">
        <v>1465</v>
      </c>
      <c r="G539" s="131">
        <v>92.0</v>
      </c>
      <c r="H539" s="131">
        <v>200.0</v>
      </c>
      <c r="I539" s="132" t="b">
        <v>1</v>
      </c>
      <c r="J539" s="14"/>
      <c r="K539" s="14"/>
      <c r="L539" s="14"/>
      <c r="M539" s="14"/>
      <c r="N539" s="14"/>
      <c r="O539" s="14"/>
      <c r="P539" s="14"/>
      <c r="Q539" s="14"/>
      <c r="R539" s="14"/>
      <c r="S539" s="14"/>
      <c r="T539" s="14"/>
      <c r="U539" s="14"/>
      <c r="V539" s="14"/>
      <c r="W539" s="14"/>
    </row>
    <row r="540">
      <c r="A540" s="130" t="s">
        <v>1466</v>
      </c>
      <c r="B540" s="14" t="s">
        <v>1467</v>
      </c>
      <c r="C540" s="131">
        <v>61.0</v>
      </c>
      <c r="D540" s="14" t="s">
        <v>1468</v>
      </c>
      <c r="E540" s="131">
        <v>158.0</v>
      </c>
      <c r="F540" s="14" t="s">
        <v>1469</v>
      </c>
      <c r="G540" s="131">
        <v>50.0</v>
      </c>
      <c r="H540" s="131">
        <v>200.0</v>
      </c>
      <c r="I540" s="132" t="b">
        <v>1</v>
      </c>
      <c r="J540" s="14"/>
      <c r="K540" s="14"/>
      <c r="L540" s="14"/>
      <c r="M540" s="14"/>
      <c r="N540" s="14"/>
      <c r="O540" s="14"/>
      <c r="P540" s="14"/>
      <c r="Q540" s="14"/>
      <c r="R540" s="14"/>
      <c r="S540" s="14"/>
      <c r="T540" s="14"/>
      <c r="U540" s="14"/>
      <c r="V540" s="14"/>
      <c r="W540" s="14"/>
    </row>
    <row r="541">
      <c r="A541" s="130" t="s">
        <v>1470</v>
      </c>
      <c r="B541" s="14" t="s">
        <v>1471</v>
      </c>
      <c r="C541" s="131">
        <v>15.0</v>
      </c>
      <c r="D541" s="14"/>
      <c r="E541" s="14"/>
      <c r="F541" s="14" t="s">
        <v>1472</v>
      </c>
      <c r="G541" s="131">
        <v>4.0</v>
      </c>
      <c r="H541" s="131">
        <v>200.0</v>
      </c>
      <c r="I541" s="132" t="b">
        <v>1</v>
      </c>
      <c r="J541" s="14"/>
      <c r="K541" s="14"/>
      <c r="L541" s="14"/>
      <c r="M541" s="14"/>
      <c r="N541" s="14"/>
      <c r="O541" s="14"/>
      <c r="P541" s="14"/>
      <c r="Q541" s="14"/>
      <c r="R541" s="14"/>
      <c r="S541" s="14"/>
      <c r="T541" s="14"/>
      <c r="U541" s="14"/>
      <c r="V541" s="14"/>
      <c r="W541" s="14"/>
    </row>
    <row r="542">
      <c r="A542" s="130" t="s">
        <v>1473</v>
      </c>
      <c r="B542" s="14" t="s">
        <v>1420</v>
      </c>
      <c r="C542" s="131">
        <v>57.0</v>
      </c>
      <c r="D542" s="14" t="s">
        <v>1421</v>
      </c>
      <c r="E542" s="131">
        <v>142.0</v>
      </c>
      <c r="F542" s="14" t="s">
        <v>1422</v>
      </c>
      <c r="G542" s="131">
        <v>46.0</v>
      </c>
      <c r="H542" s="131">
        <v>200.0</v>
      </c>
      <c r="I542" s="132" t="b">
        <v>1</v>
      </c>
      <c r="J542" s="14"/>
      <c r="K542" s="14"/>
      <c r="L542" s="14"/>
      <c r="M542" s="14"/>
      <c r="N542" s="14"/>
      <c r="O542" s="14"/>
      <c r="P542" s="14"/>
      <c r="Q542" s="14"/>
      <c r="R542" s="14"/>
      <c r="S542" s="14"/>
      <c r="T542" s="14"/>
      <c r="U542" s="14"/>
      <c r="V542" s="14"/>
      <c r="W542" s="14"/>
    </row>
    <row r="543">
      <c r="A543" s="130" t="s">
        <v>1474</v>
      </c>
      <c r="B543" s="14" t="s">
        <v>1475</v>
      </c>
      <c r="C543" s="131">
        <v>64.0</v>
      </c>
      <c r="D543" s="14" t="s">
        <v>1476</v>
      </c>
      <c r="E543" s="131">
        <v>156.0</v>
      </c>
      <c r="F543" s="14" t="s">
        <v>1477</v>
      </c>
      <c r="G543" s="131">
        <v>53.0</v>
      </c>
      <c r="H543" s="131">
        <v>200.0</v>
      </c>
      <c r="I543" s="132" t="b">
        <v>1</v>
      </c>
      <c r="J543" s="14"/>
      <c r="K543" s="14"/>
      <c r="L543" s="14"/>
      <c r="M543" s="14"/>
      <c r="N543" s="14"/>
      <c r="O543" s="14"/>
      <c r="P543" s="14"/>
      <c r="Q543" s="14"/>
      <c r="R543" s="14"/>
      <c r="S543" s="14"/>
      <c r="T543" s="14"/>
      <c r="U543" s="14"/>
      <c r="V543" s="14"/>
      <c r="W543" s="14"/>
    </row>
    <row r="544">
      <c r="A544" s="130" t="s">
        <v>1478</v>
      </c>
      <c r="B544" s="14" t="s">
        <v>1430</v>
      </c>
      <c r="C544" s="131">
        <v>76.0</v>
      </c>
      <c r="D544" s="14" t="s">
        <v>1431</v>
      </c>
      <c r="E544" s="131">
        <v>438.0</v>
      </c>
      <c r="F544" s="14" t="s">
        <v>1432</v>
      </c>
      <c r="G544" s="131">
        <v>65.0</v>
      </c>
      <c r="H544" s="131">
        <v>200.0</v>
      </c>
      <c r="I544" s="132" t="b">
        <v>1</v>
      </c>
      <c r="J544" s="14"/>
      <c r="K544" s="14"/>
      <c r="L544" s="14"/>
      <c r="M544" s="14"/>
      <c r="N544" s="14"/>
      <c r="O544" s="14"/>
      <c r="P544" s="14"/>
      <c r="Q544" s="14"/>
      <c r="R544" s="14"/>
      <c r="S544" s="14"/>
      <c r="T544" s="14"/>
      <c r="U544" s="14"/>
      <c r="V544" s="14"/>
      <c r="W544" s="14"/>
    </row>
    <row r="545">
      <c r="A545" s="130" t="s">
        <v>1479</v>
      </c>
      <c r="B545" s="14" t="s">
        <v>643</v>
      </c>
      <c r="C545" s="131">
        <v>42.0</v>
      </c>
      <c r="D545" s="14" t="s">
        <v>644</v>
      </c>
      <c r="E545" s="131">
        <v>155.0</v>
      </c>
      <c r="F545" s="14" t="s">
        <v>645</v>
      </c>
      <c r="G545" s="131">
        <v>31.0</v>
      </c>
      <c r="H545" s="131">
        <v>200.0</v>
      </c>
      <c r="I545" s="132" t="b">
        <v>1</v>
      </c>
      <c r="J545" s="14"/>
      <c r="K545" s="14"/>
      <c r="L545" s="14"/>
      <c r="M545" s="14"/>
      <c r="N545" s="14"/>
      <c r="O545" s="14"/>
      <c r="P545" s="14"/>
      <c r="Q545" s="14"/>
      <c r="R545" s="14"/>
      <c r="S545" s="14"/>
      <c r="T545" s="14"/>
      <c r="U545" s="14"/>
      <c r="V545" s="14"/>
      <c r="W545" s="14"/>
    </row>
    <row r="546">
      <c r="A546" s="130" t="s">
        <v>1480</v>
      </c>
      <c r="B546" s="14" t="s">
        <v>1408</v>
      </c>
      <c r="C546" s="131">
        <v>83.0</v>
      </c>
      <c r="D546" s="14" t="s">
        <v>1409</v>
      </c>
      <c r="E546" s="131">
        <v>261.0</v>
      </c>
      <c r="F546" s="14" t="s">
        <v>1410</v>
      </c>
      <c r="G546" s="131">
        <v>72.0</v>
      </c>
      <c r="H546" s="131">
        <v>200.0</v>
      </c>
      <c r="I546" s="132" t="b">
        <v>1</v>
      </c>
      <c r="J546" s="14"/>
      <c r="K546" s="14"/>
      <c r="L546" s="14"/>
      <c r="M546" s="14"/>
      <c r="N546" s="14"/>
      <c r="O546" s="14"/>
      <c r="P546" s="14"/>
      <c r="Q546" s="14"/>
      <c r="R546" s="14"/>
      <c r="S546" s="14"/>
      <c r="T546" s="14"/>
      <c r="U546" s="14"/>
      <c r="V546" s="14"/>
      <c r="W546" s="14"/>
    </row>
    <row r="547">
      <c r="A547" s="130" t="s">
        <v>1481</v>
      </c>
      <c r="B547" s="14" t="s">
        <v>1317</v>
      </c>
      <c r="C547" s="131">
        <v>77.0</v>
      </c>
      <c r="D547" s="14" t="s">
        <v>1318</v>
      </c>
      <c r="E547" s="131">
        <v>325.0</v>
      </c>
      <c r="F547" s="14" t="s">
        <v>1319</v>
      </c>
      <c r="G547" s="131">
        <v>66.0</v>
      </c>
      <c r="H547" s="131">
        <v>200.0</v>
      </c>
      <c r="I547" s="132" t="b">
        <v>1</v>
      </c>
      <c r="J547" s="14"/>
      <c r="K547" s="14"/>
      <c r="L547" s="14"/>
      <c r="M547" s="14"/>
      <c r="N547" s="14"/>
      <c r="O547" s="14"/>
      <c r="P547" s="14"/>
      <c r="Q547" s="14"/>
      <c r="R547" s="14"/>
      <c r="S547" s="14"/>
      <c r="T547" s="14"/>
      <c r="U547" s="14"/>
      <c r="V547" s="14"/>
      <c r="W547" s="14"/>
    </row>
    <row r="548">
      <c r="A548" s="130" t="s">
        <v>1482</v>
      </c>
      <c r="B548" s="14" t="s">
        <v>1455</v>
      </c>
      <c r="C548" s="131">
        <v>44.0</v>
      </c>
      <c r="D548" s="14" t="s">
        <v>1456</v>
      </c>
      <c r="E548" s="131">
        <v>156.0</v>
      </c>
      <c r="F548" s="14" t="s">
        <v>1457</v>
      </c>
      <c r="G548" s="131">
        <v>33.0</v>
      </c>
      <c r="H548" s="131">
        <v>200.0</v>
      </c>
      <c r="I548" s="132" t="b">
        <v>1</v>
      </c>
      <c r="J548" s="14"/>
      <c r="K548" s="14"/>
      <c r="L548" s="14"/>
      <c r="M548" s="14"/>
      <c r="N548" s="14"/>
      <c r="O548" s="14"/>
      <c r="P548" s="14"/>
      <c r="Q548" s="14"/>
      <c r="R548" s="14"/>
      <c r="S548" s="14"/>
      <c r="T548" s="14"/>
      <c r="U548" s="14"/>
      <c r="V548" s="14"/>
      <c r="W548" s="14"/>
    </row>
    <row r="549">
      <c r="A549" s="130" t="s">
        <v>1483</v>
      </c>
      <c r="B549" s="14" t="s">
        <v>1327</v>
      </c>
      <c r="C549" s="131">
        <v>44.0</v>
      </c>
      <c r="D549" s="14" t="s">
        <v>1328</v>
      </c>
      <c r="E549" s="131">
        <v>237.0</v>
      </c>
      <c r="F549" s="14" t="s">
        <v>1329</v>
      </c>
      <c r="G549" s="131">
        <v>33.0</v>
      </c>
      <c r="H549" s="131">
        <v>200.0</v>
      </c>
      <c r="I549" s="132" t="b">
        <v>1</v>
      </c>
      <c r="J549" s="14"/>
      <c r="K549" s="14"/>
      <c r="L549" s="14"/>
      <c r="M549" s="14"/>
      <c r="N549" s="14"/>
      <c r="O549" s="14"/>
      <c r="P549" s="14"/>
      <c r="Q549" s="14"/>
      <c r="R549" s="14"/>
      <c r="S549" s="14"/>
      <c r="T549" s="14"/>
      <c r="U549" s="14"/>
      <c r="V549" s="14"/>
      <c r="W549" s="14"/>
    </row>
    <row r="550">
      <c r="A550" s="130" t="s">
        <v>1484</v>
      </c>
      <c r="B550" s="14" t="s">
        <v>1305</v>
      </c>
      <c r="C550" s="131">
        <v>60.0</v>
      </c>
      <c r="D550" s="14" t="s">
        <v>1306</v>
      </c>
      <c r="E550" s="131">
        <v>300.0</v>
      </c>
      <c r="F550" s="14" t="s">
        <v>1307</v>
      </c>
      <c r="G550" s="131">
        <v>49.0</v>
      </c>
      <c r="H550" s="131">
        <v>200.0</v>
      </c>
      <c r="I550" s="132" t="b">
        <v>1</v>
      </c>
      <c r="J550" s="14"/>
      <c r="K550" s="14"/>
      <c r="L550" s="14"/>
      <c r="M550" s="14"/>
      <c r="N550" s="14"/>
      <c r="O550" s="14"/>
      <c r="P550" s="14"/>
      <c r="Q550" s="14"/>
      <c r="R550" s="14"/>
      <c r="S550" s="14"/>
      <c r="T550" s="14"/>
      <c r="U550" s="14"/>
      <c r="V550" s="14"/>
      <c r="W550" s="14"/>
    </row>
    <row r="551">
      <c r="A551" s="130" t="s">
        <v>1485</v>
      </c>
      <c r="B551" s="14" t="s">
        <v>1340</v>
      </c>
      <c r="C551" s="131">
        <v>45.0</v>
      </c>
      <c r="D551" s="14" t="s">
        <v>1341</v>
      </c>
      <c r="E551" s="131">
        <v>158.0</v>
      </c>
      <c r="F551" s="14" t="s">
        <v>1342</v>
      </c>
      <c r="G551" s="131">
        <v>34.0</v>
      </c>
      <c r="H551" s="131">
        <v>200.0</v>
      </c>
      <c r="I551" s="132" t="b">
        <v>1</v>
      </c>
      <c r="J551" s="14"/>
      <c r="K551" s="14"/>
      <c r="L551" s="14"/>
      <c r="M551" s="14"/>
      <c r="N551" s="14"/>
      <c r="O551" s="14"/>
      <c r="P551" s="14"/>
      <c r="Q551" s="14"/>
      <c r="R551" s="14"/>
      <c r="S551" s="14"/>
      <c r="T551" s="14"/>
      <c r="U551" s="14"/>
      <c r="V551" s="14"/>
      <c r="W551" s="14"/>
    </row>
    <row r="552">
      <c r="A552" s="130" t="s">
        <v>1486</v>
      </c>
      <c r="B552" s="14" t="s">
        <v>1487</v>
      </c>
      <c r="C552" s="131">
        <v>73.0</v>
      </c>
      <c r="D552" s="14" t="s">
        <v>1488</v>
      </c>
      <c r="E552" s="131">
        <v>208.0</v>
      </c>
      <c r="F552" s="14" t="s">
        <v>1489</v>
      </c>
      <c r="G552" s="131">
        <v>62.0</v>
      </c>
      <c r="H552" s="131">
        <v>200.0</v>
      </c>
      <c r="I552" s="132" t="b">
        <v>1</v>
      </c>
      <c r="J552" s="14"/>
      <c r="K552" s="14"/>
      <c r="L552" s="14"/>
      <c r="M552" s="14"/>
      <c r="N552" s="14"/>
      <c r="O552" s="14"/>
      <c r="P552" s="14"/>
      <c r="Q552" s="14"/>
      <c r="R552" s="14"/>
      <c r="S552" s="14"/>
      <c r="T552" s="14"/>
      <c r="U552" s="14"/>
      <c r="V552" s="14"/>
      <c r="W552" s="14"/>
    </row>
    <row r="553">
      <c r="A553" s="130" t="s">
        <v>1490</v>
      </c>
      <c r="B553" s="14" t="s">
        <v>1491</v>
      </c>
      <c r="C553" s="131">
        <v>48.0</v>
      </c>
      <c r="D553" s="14" t="s">
        <v>1492</v>
      </c>
      <c r="E553" s="131">
        <v>107.0</v>
      </c>
      <c r="F553" s="14" t="s">
        <v>1493</v>
      </c>
      <c r="G553" s="131">
        <v>37.0</v>
      </c>
      <c r="H553" s="131">
        <v>200.0</v>
      </c>
      <c r="I553" s="132" t="b">
        <v>1</v>
      </c>
      <c r="J553" s="14"/>
      <c r="K553" s="14"/>
      <c r="L553" s="14"/>
      <c r="M553" s="14"/>
      <c r="N553" s="14"/>
      <c r="O553" s="14"/>
      <c r="P553" s="14"/>
      <c r="Q553" s="14"/>
      <c r="R553" s="14"/>
      <c r="S553" s="14"/>
      <c r="T553" s="14"/>
      <c r="U553" s="14"/>
      <c r="V553" s="14"/>
      <c r="W553" s="14"/>
    </row>
    <row r="554">
      <c r="A554" s="130" t="s">
        <v>1494</v>
      </c>
      <c r="B554" s="14" t="s">
        <v>1198</v>
      </c>
      <c r="C554" s="131">
        <v>65.0</v>
      </c>
      <c r="D554" s="14" t="s">
        <v>1199</v>
      </c>
      <c r="E554" s="131">
        <v>278.0</v>
      </c>
      <c r="F554" s="14" t="s">
        <v>1200</v>
      </c>
      <c r="G554" s="131">
        <v>54.0</v>
      </c>
      <c r="H554" s="131">
        <v>200.0</v>
      </c>
      <c r="I554" s="132" t="b">
        <v>1</v>
      </c>
      <c r="J554" s="14"/>
      <c r="K554" s="14"/>
      <c r="L554" s="14"/>
      <c r="M554" s="14"/>
      <c r="N554" s="14"/>
      <c r="O554" s="14"/>
      <c r="P554" s="14"/>
      <c r="Q554" s="14"/>
      <c r="R554" s="14"/>
      <c r="S554" s="14"/>
      <c r="T554" s="14"/>
      <c r="U554" s="14"/>
      <c r="V554" s="14"/>
      <c r="W554" s="14"/>
    </row>
    <row r="555">
      <c r="A555" s="130" t="s">
        <v>1495</v>
      </c>
      <c r="B555" s="14" t="s">
        <v>1266</v>
      </c>
      <c r="C555" s="131">
        <v>87.0</v>
      </c>
      <c r="D555" s="14" t="s">
        <v>1267</v>
      </c>
      <c r="E555" s="131">
        <v>281.0</v>
      </c>
      <c r="F555" s="14" t="s">
        <v>1268</v>
      </c>
      <c r="G555" s="131">
        <v>76.0</v>
      </c>
      <c r="H555" s="131">
        <v>200.0</v>
      </c>
      <c r="I555" s="132" t="b">
        <v>1</v>
      </c>
      <c r="J555" s="14"/>
      <c r="K555" s="14"/>
      <c r="L555" s="14"/>
      <c r="M555" s="14"/>
      <c r="N555" s="14"/>
      <c r="O555" s="14"/>
      <c r="P555" s="14"/>
      <c r="Q555" s="14"/>
      <c r="R555" s="14"/>
      <c r="S555" s="14"/>
      <c r="T555" s="14"/>
      <c r="U555" s="14"/>
      <c r="V555" s="14"/>
      <c r="W555" s="14"/>
    </row>
    <row r="556">
      <c r="A556" s="130" t="s">
        <v>1496</v>
      </c>
      <c r="B556" s="14" t="s">
        <v>1368</v>
      </c>
      <c r="C556" s="131">
        <v>42.0</v>
      </c>
      <c r="D556" s="14" t="s">
        <v>1370</v>
      </c>
      <c r="E556" s="131">
        <v>160.0</v>
      </c>
      <c r="F556" s="14" t="s">
        <v>1371</v>
      </c>
      <c r="G556" s="131">
        <v>31.0</v>
      </c>
      <c r="H556" s="131">
        <v>200.0</v>
      </c>
      <c r="I556" s="132" t="b">
        <v>1</v>
      </c>
      <c r="J556" s="14"/>
      <c r="K556" s="14"/>
      <c r="L556" s="14"/>
      <c r="M556" s="14"/>
      <c r="N556" s="14"/>
      <c r="O556" s="14"/>
      <c r="P556" s="14"/>
      <c r="Q556" s="14"/>
      <c r="R556" s="14"/>
      <c r="S556" s="14"/>
      <c r="T556" s="14"/>
      <c r="U556" s="14"/>
      <c r="V556" s="14"/>
      <c r="W556" s="14"/>
    </row>
    <row r="557">
      <c r="A557" s="130" t="s">
        <v>1497</v>
      </c>
      <c r="B557" s="14" t="s">
        <v>1291</v>
      </c>
      <c r="C557" s="131">
        <v>81.0</v>
      </c>
      <c r="D557" s="14" t="s">
        <v>1292</v>
      </c>
      <c r="E557" s="131">
        <v>232.0</v>
      </c>
      <c r="F557" s="14" t="s">
        <v>1293</v>
      </c>
      <c r="G557" s="131">
        <v>70.0</v>
      </c>
      <c r="H557" s="131">
        <v>200.0</v>
      </c>
      <c r="I557" s="132" t="b">
        <v>1</v>
      </c>
      <c r="J557" s="14"/>
      <c r="K557" s="14"/>
      <c r="L557" s="14"/>
      <c r="M557" s="14"/>
      <c r="N557" s="14"/>
      <c r="O557" s="14"/>
      <c r="P557" s="14"/>
      <c r="Q557" s="14"/>
      <c r="R557" s="14"/>
      <c r="S557" s="14"/>
      <c r="T557" s="14"/>
      <c r="U557" s="14"/>
      <c r="V557" s="14"/>
      <c r="W557" s="14"/>
    </row>
    <row r="558">
      <c r="A558" s="130" t="s">
        <v>1498</v>
      </c>
      <c r="B558" s="14" t="s">
        <v>1499</v>
      </c>
      <c r="C558" s="131">
        <v>69.0</v>
      </c>
      <c r="D558" s="14" t="s">
        <v>1500</v>
      </c>
      <c r="E558" s="131">
        <v>345.0</v>
      </c>
      <c r="F558" s="14" t="s">
        <v>1501</v>
      </c>
      <c r="G558" s="131">
        <v>58.0</v>
      </c>
      <c r="H558" s="131">
        <v>200.0</v>
      </c>
      <c r="I558" s="132" t="b">
        <v>1</v>
      </c>
      <c r="J558" s="14"/>
      <c r="K558" s="14"/>
      <c r="L558" s="14"/>
      <c r="M558" s="14"/>
      <c r="N558" s="14"/>
      <c r="O558" s="14"/>
      <c r="P558" s="14"/>
      <c r="Q558" s="14"/>
      <c r="R558" s="14"/>
      <c r="S558" s="14"/>
      <c r="T558" s="14"/>
      <c r="U558" s="14"/>
      <c r="V558" s="14"/>
      <c r="W558" s="14"/>
    </row>
    <row r="559">
      <c r="A559" s="130" t="s">
        <v>1502</v>
      </c>
      <c r="B559" s="14" t="s">
        <v>1503</v>
      </c>
      <c r="C559" s="131">
        <v>61.0</v>
      </c>
      <c r="D559" s="14" t="s">
        <v>1504</v>
      </c>
      <c r="E559" s="131">
        <v>366.0</v>
      </c>
      <c r="F559" s="14" t="s">
        <v>1505</v>
      </c>
      <c r="G559" s="131">
        <v>50.0</v>
      </c>
      <c r="H559" s="131">
        <v>200.0</v>
      </c>
      <c r="I559" s="132" t="b">
        <v>1</v>
      </c>
      <c r="J559" s="14"/>
      <c r="K559" s="14"/>
      <c r="L559" s="14"/>
      <c r="M559" s="14"/>
      <c r="N559" s="14"/>
      <c r="O559" s="14"/>
      <c r="P559" s="14"/>
      <c r="Q559" s="14"/>
      <c r="R559" s="14"/>
      <c r="S559" s="14"/>
      <c r="T559" s="14"/>
      <c r="U559" s="14"/>
      <c r="V559" s="14"/>
      <c r="W559" s="14"/>
    </row>
    <row r="560">
      <c r="A560" s="130" t="s">
        <v>1506</v>
      </c>
      <c r="B560" s="14" t="s">
        <v>1499</v>
      </c>
      <c r="C560" s="131">
        <v>69.0</v>
      </c>
      <c r="D560" s="14" t="s">
        <v>1500</v>
      </c>
      <c r="E560" s="131">
        <v>345.0</v>
      </c>
      <c r="F560" s="14" t="s">
        <v>1501</v>
      </c>
      <c r="G560" s="131">
        <v>58.0</v>
      </c>
      <c r="H560" s="131">
        <v>200.0</v>
      </c>
      <c r="I560" s="132" t="b">
        <v>1</v>
      </c>
      <c r="J560" s="14"/>
      <c r="K560" s="14"/>
      <c r="L560" s="14"/>
      <c r="M560" s="14"/>
      <c r="N560" s="14"/>
      <c r="O560" s="14"/>
      <c r="P560" s="14"/>
      <c r="Q560" s="14"/>
      <c r="R560" s="14"/>
      <c r="S560" s="14"/>
      <c r="T560" s="14"/>
      <c r="U560" s="14"/>
      <c r="V560" s="14"/>
      <c r="W560" s="14"/>
    </row>
    <row r="561">
      <c r="A561" s="130" t="s">
        <v>1507</v>
      </c>
      <c r="B561" s="14" t="s">
        <v>1508</v>
      </c>
      <c r="C561" s="131">
        <v>49.0</v>
      </c>
      <c r="D561" s="14" t="s">
        <v>1509</v>
      </c>
      <c r="E561" s="131">
        <v>367.0</v>
      </c>
      <c r="F561" s="14" t="s">
        <v>1510</v>
      </c>
      <c r="G561" s="131">
        <v>38.0</v>
      </c>
      <c r="H561" s="131">
        <v>200.0</v>
      </c>
      <c r="I561" s="132" t="b">
        <v>1</v>
      </c>
      <c r="J561" s="14"/>
      <c r="K561" s="14"/>
      <c r="L561" s="14"/>
      <c r="M561" s="14"/>
      <c r="N561" s="14"/>
      <c r="O561" s="14"/>
      <c r="P561" s="14"/>
      <c r="Q561" s="14"/>
      <c r="R561" s="14"/>
      <c r="S561" s="14"/>
      <c r="T561" s="14"/>
      <c r="U561" s="14"/>
      <c r="V561" s="14"/>
      <c r="W561" s="14"/>
    </row>
    <row r="562">
      <c r="A562" s="130" t="s">
        <v>1511</v>
      </c>
      <c r="B562" s="14" t="s">
        <v>1512</v>
      </c>
      <c r="C562" s="131">
        <v>74.0</v>
      </c>
      <c r="D562" s="14" t="s">
        <v>1513</v>
      </c>
      <c r="E562" s="131">
        <v>154.0</v>
      </c>
      <c r="F562" s="14" t="s">
        <v>1514</v>
      </c>
      <c r="G562" s="131">
        <v>63.0</v>
      </c>
      <c r="H562" s="131">
        <v>200.0</v>
      </c>
      <c r="I562" s="132" t="b">
        <v>1</v>
      </c>
      <c r="J562" s="14"/>
      <c r="K562" s="14"/>
      <c r="L562" s="14"/>
      <c r="M562" s="14"/>
      <c r="N562" s="14"/>
      <c r="O562" s="14"/>
      <c r="P562" s="14"/>
      <c r="Q562" s="14"/>
      <c r="R562" s="14"/>
      <c r="S562" s="14"/>
      <c r="T562" s="14"/>
      <c r="U562" s="14"/>
      <c r="V562" s="14"/>
      <c r="W562" s="14"/>
    </row>
    <row r="563">
      <c r="A563" s="130" t="s">
        <v>1515</v>
      </c>
      <c r="B563" s="14" t="s">
        <v>1408</v>
      </c>
      <c r="C563" s="131">
        <v>83.0</v>
      </c>
      <c r="D563" s="14" t="s">
        <v>1409</v>
      </c>
      <c r="E563" s="131">
        <v>261.0</v>
      </c>
      <c r="F563" s="14" t="s">
        <v>1410</v>
      </c>
      <c r="G563" s="131">
        <v>72.0</v>
      </c>
      <c r="H563" s="131">
        <v>200.0</v>
      </c>
      <c r="I563" s="132" t="b">
        <v>1</v>
      </c>
      <c r="J563" s="14"/>
      <c r="K563" s="14"/>
      <c r="L563" s="14"/>
      <c r="M563" s="14"/>
      <c r="N563" s="14"/>
      <c r="O563" s="14"/>
      <c r="P563" s="14"/>
      <c r="Q563" s="14"/>
      <c r="R563" s="14"/>
      <c r="S563" s="14"/>
      <c r="T563" s="14"/>
      <c r="U563" s="14"/>
      <c r="V563" s="14"/>
      <c r="W563" s="14"/>
    </row>
    <row r="564">
      <c r="A564" s="130" t="s">
        <v>1516</v>
      </c>
      <c r="B564" s="14" t="s">
        <v>1286</v>
      </c>
      <c r="C564" s="131">
        <v>82.0</v>
      </c>
      <c r="D564" s="14" t="s">
        <v>1287</v>
      </c>
      <c r="E564" s="131">
        <v>448.0</v>
      </c>
      <c r="F564" s="14" t="s">
        <v>1288</v>
      </c>
      <c r="G564" s="131">
        <v>71.0</v>
      </c>
      <c r="H564" s="131">
        <v>200.0</v>
      </c>
      <c r="I564" s="132" t="b">
        <v>1</v>
      </c>
      <c r="J564" s="14"/>
      <c r="K564" s="14"/>
      <c r="L564" s="14"/>
      <c r="M564" s="14"/>
      <c r="N564" s="14"/>
      <c r="O564" s="14"/>
      <c r="P564" s="14"/>
      <c r="Q564" s="14"/>
      <c r="R564" s="14"/>
      <c r="S564" s="14"/>
      <c r="T564" s="14"/>
      <c r="U564" s="14"/>
      <c r="V564" s="14"/>
      <c r="W564" s="14"/>
    </row>
    <row r="565">
      <c r="A565" s="130" t="s">
        <v>1517</v>
      </c>
      <c r="B565" s="14" t="s">
        <v>1368</v>
      </c>
      <c r="C565" s="131">
        <v>42.0</v>
      </c>
      <c r="D565" s="14" t="s">
        <v>1370</v>
      </c>
      <c r="E565" s="131">
        <v>160.0</v>
      </c>
      <c r="F565" s="14" t="s">
        <v>1371</v>
      </c>
      <c r="G565" s="131">
        <v>31.0</v>
      </c>
      <c r="H565" s="131">
        <v>200.0</v>
      </c>
      <c r="I565" s="132" t="b">
        <v>1</v>
      </c>
      <c r="J565" s="14"/>
      <c r="K565" s="14"/>
      <c r="L565" s="14"/>
      <c r="M565" s="14"/>
      <c r="N565" s="14"/>
      <c r="O565" s="14"/>
      <c r="P565" s="14"/>
      <c r="Q565" s="14"/>
      <c r="R565" s="14"/>
      <c r="S565" s="14"/>
      <c r="T565" s="14"/>
      <c r="U565" s="14"/>
      <c r="V565" s="14"/>
      <c r="W565" s="14"/>
    </row>
    <row r="566">
      <c r="A566" s="130" t="s">
        <v>1518</v>
      </c>
      <c r="B566" s="14" t="s">
        <v>1519</v>
      </c>
      <c r="C566" s="131">
        <v>36.0</v>
      </c>
      <c r="D566" s="14"/>
      <c r="E566" s="14"/>
      <c r="F566" s="14" t="s">
        <v>1520</v>
      </c>
      <c r="G566" s="131">
        <v>16.0</v>
      </c>
      <c r="H566" s="131">
        <v>200.0</v>
      </c>
      <c r="I566" s="132" t="b">
        <v>1</v>
      </c>
      <c r="J566" s="14"/>
      <c r="K566" s="14"/>
      <c r="L566" s="14"/>
      <c r="M566" s="14"/>
      <c r="N566" s="14"/>
      <c r="O566" s="14"/>
      <c r="P566" s="14"/>
      <c r="Q566" s="14"/>
      <c r="R566" s="14"/>
      <c r="S566" s="14"/>
      <c r="T566" s="14"/>
      <c r="U566" s="14"/>
      <c r="V566" s="14"/>
      <c r="W566" s="14"/>
    </row>
    <row r="567">
      <c r="A567" s="130" t="s">
        <v>1521</v>
      </c>
      <c r="B567" s="14" t="s">
        <v>1522</v>
      </c>
      <c r="C567" s="131">
        <v>59.0</v>
      </c>
      <c r="D567" s="14" t="s">
        <v>1523</v>
      </c>
      <c r="E567" s="131">
        <v>261.0</v>
      </c>
      <c r="F567" s="14" t="s">
        <v>1524</v>
      </c>
      <c r="G567" s="131">
        <v>48.0</v>
      </c>
      <c r="H567" s="131">
        <v>200.0</v>
      </c>
      <c r="I567" s="132" t="b">
        <v>1</v>
      </c>
      <c r="J567" s="14"/>
      <c r="K567" s="14"/>
      <c r="L567" s="14"/>
      <c r="M567" s="14"/>
      <c r="N567" s="14"/>
      <c r="O567" s="14"/>
      <c r="P567" s="14"/>
      <c r="Q567" s="14"/>
      <c r="R567" s="14"/>
      <c r="S567" s="14"/>
      <c r="T567" s="14"/>
      <c r="U567" s="14"/>
      <c r="V567" s="14"/>
      <c r="W567" s="14"/>
    </row>
    <row r="568">
      <c r="A568" s="130" t="s">
        <v>1525</v>
      </c>
      <c r="B568" s="14" t="s">
        <v>1526</v>
      </c>
      <c r="C568" s="131">
        <v>65.0</v>
      </c>
      <c r="D568" s="14" t="s">
        <v>1527</v>
      </c>
      <c r="E568" s="131">
        <v>341.0</v>
      </c>
      <c r="F568" s="14" t="s">
        <v>1528</v>
      </c>
      <c r="G568" s="131">
        <v>54.0</v>
      </c>
      <c r="H568" s="131">
        <v>200.0</v>
      </c>
      <c r="I568" s="132" t="b">
        <v>1</v>
      </c>
      <c r="J568" s="14"/>
      <c r="K568" s="14"/>
      <c r="L568" s="14"/>
      <c r="M568" s="14"/>
      <c r="N568" s="14"/>
      <c r="O568" s="14"/>
      <c r="P568" s="14"/>
      <c r="Q568" s="14"/>
      <c r="R568" s="14"/>
      <c r="S568" s="14"/>
      <c r="T568" s="14"/>
      <c r="U568" s="14"/>
      <c r="V568" s="14"/>
      <c r="W568" s="14"/>
    </row>
    <row r="569">
      <c r="A569" s="130" t="s">
        <v>1529</v>
      </c>
      <c r="B569" s="14" t="s">
        <v>1530</v>
      </c>
      <c r="C569" s="131">
        <v>65.0</v>
      </c>
      <c r="D569" s="14" t="s">
        <v>1531</v>
      </c>
      <c r="E569" s="131">
        <v>148.0</v>
      </c>
      <c r="F569" s="14" t="s">
        <v>1532</v>
      </c>
      <c r="G569" s="131">
        <v>54.0</v>
      </c>
      <c r="H569" s="131">
        <v>200.0</v>
      </c>
      <c r="I569" s="132" t="b">
        <v>1</v>
      </c>
      <c r="J569" s="14"/>
      <c r="K569" s="14"/>
      <c r="L569" s="14"/>
      <c r="M569" s="14"/>
      <c r="N569" s="14"/>
      <c r="O569" s="14"/>
      <c r="P569" s="14"/>
      <c r="Q569" s="14"/>
      <c r="R569" s="14"/>
      <c r="S569" s="14"/>
      <c r="T569" s="14"/>
      <c r="U569" s="14"/>
      <c r="V569" s="14"/>
      <c r="W569" s="14"/>
    </row>
    <row r="570">
      <c r="A570" s="130" t="s">
        <v>1533</v>
      </c>
      <c r="B570" s="14" t="s">
        <v>1534</v>
      </c>
      <c r="C570" s="131">
        <v>32.0</v>
      </c>
      <c r="D570" s="14" t="s">
        <v>1535</v>
      </c>
      <c r="E570" s="131">
        <v>155.0</v>
      </c>
      <c r="F570" s="14" t="s">
        <v>1536</v>
      </c>
      <c r="G570" s="131">
        <v>21.0</v>
      </c>
      <c r="H570" s="131">
        <v>200.0</v>
      </c>
      <c r="I570" s="132" t="b">
        <v>1</v>
      </c>
      <c r="J570" s="14"/>
      <c r="K570" s="14"/>
      <c r="L570" s="14"/>
      <c r="M570" s="14"/>
      <c r="N570" s="14"/>
      <c r="O570" s="14"/>
      <c r="P570" s="14"/>
      <c r="Q570" s="14"/>
      <c r="R570" s="14"/>
      <c r="S570" s="14"/>
      <c r="T570" s="14"/>
      <c r="U570" s="14"/>
      <c r="V570" s="14"/>
      <c r="W570" s="14"/>
    </row>
    <row r="571">
      <c r="A571" s="130" t="s">
        <v>1537</v>
      </c>
      <c r="B571" s="14" t="s">
        <v>1271</v>
      </c>
      <c r="C571" s="131">
        <v>56.0</v>
      </c>
      <c r="D571" s="14" t="s">
        <v>1272</v>
      </c>
      <c r="E571" s="131">
        <v>148.0</v>
      </c>
      <c r="F571" s="14" t="s">
        <v>1273</v>
      </c>
      <c r="G571" s="131">
        <v>45.0</v>
      </c>
      <c r="H571" s="131">
        <v>200.0</v>
      </c>
      <c r="I571" s="132" t="b">
        <v>1</v>
      </c>
      <c r="J571" s="14"/>
      <c r="K571" s="14"/>
      <c r="L571" s="14"/>
      <c r="M571" s="14"/>
      <c r="N571" s="14"/>
      <c r="O571" s="14"/>
      <c r="P571" s="14"/>
      <c r="Q571" s="14"/>
      <c r="R571" s="14"/>
      <c r="S571" s="14"/>
      <c r="T571" s="14"/>
      <c r="U571" s="14"/>
      <c r="V571" s="14"/>
      <c r="W571" s="14"/>
    </row>
    <row r="572">
      <c r="A572" s="130" t="s">
        <v>1538</v>
      </c>
      <c r="B572" s="14" t="s">
        <v>1198</v>
      </c>
      <c r="C572" s="131">
        <v>65.0</v>
      </c>
      <c r="D572" s="14" t="s">
        <v>1199</v>
      </c>
      <c r="E572" s="131">
        <v>278.0</v>
      </c>
      <c r="F572" s="14" t="s">
        <v>1200</v>
      </c>
      <c r="G572" s="131">
        <v>54.0</v>
      </c>
      <c r="H572" s="131">
        <v>200.0</v>
      </c>
      <c r="I572" s="132" t="b">
        <v>1</v>
      </c>
      <c r="J572" s="14"/>
      <c r="K572" s="14"/>
      <c r="L572" s="14"/>
      <c r="M572" s="14"/>
      <c r="N572" s="14"/>
      <c r="O572" s="14"/>
      <c r="P572" s="14"/>
      <c r="Q572" s="14"/>
      <c r="R572" s="14"/>
      <c r="S572" s="14"/>
      <c r="T572" s="14"/>
      <c r="U572" s="14"/>
      <c r="V572" s="14"/>
      <c r="W572" s="14"/>
    </row>
    <row r="573">
      <c r="A573" s="130" t="s">
        <v>1539</v>
      </c>
      <c r="B573" s="14" t="s">
        <v>1256</v>
      </c>
      <c r="C573" s="131">
        <v>77.0</v>
      </c>
      <c r="D573" s="14" t="s">
        <v>1257</v>
      </c>
      <c r="E573" s="131">
        <v>154.0</v>
      </c>
      <c r="F573" s="14" t="s">
        <v>1258</v>
      </c>
      <c r="G573" s="131">
        <v>66.0</v>
      </c>
      <c r="H573" s="131">
        <v>200.0</v>
      </c>
      <c r="I573" s="132" t="b">
        <v>1</v>
      </c>
      <c r="J573" s="14"/>
      <c r="K573" s="14"/>
      <c r="L573" s="14"/>
      <c r="M573" s="14"/>
      <c r="N573" s="14"/>
      <c r="O573" s="14"/>
      <c r="P573" s="14"/>
      <c r="Q573" s="14"/>
      <c r="R573" s="14"/>
      <c r="S573" s="14"/>
      <c r="T573" s="14"/>
      <c r="U573" s="14"/>
      <c r="V573" s="14"/>
      <c r="W573" s="14"/>
    </row>
    <row r="574">
      <c r="A574" s="130" t="s">
        <v>1540</v>
      </c>
      <c r="B574" s="14" t="s">
        <v>1381</v>
      </c>
      <c r="C574" s="131">
        <v>39.0</v>
      </c>
      <c r="D574" s="14" t="s">
        <v>1382</v>
      </c>
      <c r="E574" s="131">
        <v>198.0</v>
      </c>
      <c r="F574" s="14" t="s">
        <v>1383</v>
      </c>
      <c r="G574" s="131">
        <v>28.0</v>
      </c>
      <c r="H574" s="131">
        <v>200.0</v>
      </c>
      <c r="I574" s="132" t="b">
        <v>1</v>
      </c>
      <c r="J574" s="14"/>
      <c r="K574" s="14"/>
      <c r="L574" s="14"/>
      <c r="M574" s="14"/>
      <c r="N574" s="14"/>
      <c r="O574" s="14"/>
      <c r="P574" s="14"/>
      <c r="Q574" s="14"/>
      <c r="R574" s="14"/>
      <c r="S574" s="14"/>
      <c r="T574" s="14"/>
      <c r="U574" s="14"/>
      <c r="V574" s="14"/>
      <c r="W574" s="14"/>
    </row>
    <row r="575">
      <c r="A575" s="130" t="s">
        <v>1541</v>
      </c>
      <c r="B575" s="14" t="s">
        <v>1193</v>
      </c>
      <c r="C575" s="131">
        <v>108.0</v>
      </c>
      <c r="D575" s="14" t="s">
        <v>1194</v>
      </c>
      <c r="E575" s="131">
        <v>149.0</v>
      </c>
      <c r="F575" s="14" t="s">
        <v>1195</v>
      </c>
      <c r="G575" s="131">
        <v>97.0</v>
      </c>
      <c r="H575" s="131">
        <v>200.0</v>
      </c>
      <c r="I575" s="132" t="b">
        <v>1</v>
      </c>
      <c r="J575" s="14"/>
      <c r="K575" s="14"/>
      <c r="L575" s="14"/>
      <c r="M575" s="14"/>
      <c r="N575" s="14"/>
      <c r="O575" s="14"/>
      <c r="P575" s="14"/>
      <c r="Q575" s="14"/>
      <c r="R575" s="14"/>
      <c r="S575" s="14"/>
      <c r="T575" s="14"/>
      <c r="U575" s="14"/>
      <c r="V575" s="14"/>
      <c r="W575" s="14"/>
    </row>
    <row r="576">
      <c r="A576" s="130" t="s">
        <v>1542</v>
      </c>
      <c r="B576" s="14" t="s">
        <v>1543</v>
      </c>
      <c r="C576" s="131">
        <v>25.0</v>
      </c>
      <c r="D576" s="14"/>
      <c r="E576" s="14"/>
      <c r="F576" s="14" t="s">
        <v>1264</v>
      </c>
      <c r="G576" s="131">
        <v>5.0</v>
      </c>
      <c r="H576" s="131">
        <v>200.0</v>
      </c>
      <c r="I576" s="132" t="b">
        <v>1</v>
      </c>
      <c r="J576" s="14"/>
      <c r="K576" s="14"/>
      <c r="L576" s="14"/>
      <c r="M576" s="14"/>
      <c r="N576" s="14"/>
      <c r="O576" s="14"/>
      <c r="P576" s="14"/>
      <c r="Q576" s="14"/>
      <c r="R576" s="14"/>
      <c r="S576" s="14"/>
      <c r="T576" s="14"/>
      <c r="U576" s="14"/>
      <c r="V576" s="14"/>
      <c r="W576" s="14"/>
    </row>
    <row r="577">
      <c r="A577" s="130" t="s">
        <v>1544</v>
      </c>
      <c r="B577" s="14" t="s">
        <v>1317</v>
      </c>
      <c r="C577" s="131">
        <v>77.0</v>
      </c>
      <c r="D577" s="14" t="s">
        <v>1318</v>
      </c>
      <c r="E577" s="131">
        <v>325.0</v>
      </c>
      <c r="F577" s="14" t="s">
        <v>1319</v>
      </c>
      <c r="G577" s="131">
        <v>66.0</v>
      </c>
      <c r="H577" s="131">
        <v>200.0</v>
      </c>
      <c r="I577" s="132" t="b">
        <v>1</v>
      </c>
      <c r="J577" s="14"/>
      <c r="K577" s="14"/>
      <c r="L577" s="14"/>
      <c r="M577" s="14"/>
      <c r="N577" s="14"/>
      <c r="O577" s="14"/>
      <c r="P577" s="14"/>
      <c r="Q577" s="14"/>
      <c r="R577" s="14"/>
      <c r="S577" s="14"/>
      <c r="T577" s="14"/>
      <c r="U577" s="14"/>
      <c r="V577" s="14"/>
      <c r="W577" s="14"/>
    </row>
    <row r="578">
      <c r="A578" s="130" t="s">
        <v>1545</v>
      </c>
      <c r="B578" s="14" t="s">
        <v>1546</v>
      </c>
      <c r="C578" s="131">
        <v>19.0</v>
      </c>
      <c r="D578" s="14" t="s">
        <v>1547</v>
      </c>
      <c r="E578" s="131">
        <v>122.0</v>
      </c>
      <c r="F578" s="14" t="s">
        <v>1548</v>
      </c>
      <c r="G578" s="131">
        <v>8.0</v>
      </c>
      <c r="H578" s="131">
        <v>200.0</v>
      </c>
      <c r="I578" s="132" t="b">
        <v>1</v>
      </c>
      <c r="J578" s="14"/>
      <c r="K578" s="14"/>
      <c r="L578" s="14"/>
      <c r="M578" s="14"/>
      <c r="N578" s="14"/>
      <c r="O578" s="14"/>
      <c r="P578" s="14"/>
      <c r="Q578" s="14"/>
      <c r="R578" s="14"/>
      <c r="S578" s="14"/>
      <c r="T578" s="14"/>
      <c r="U578" s="14"/>
      <c r="V578" s="14"/>
      <c r="W578" s="14"/>
    </row>
    <row r="579">
      <c r="A579" s="130" t="s">
        <v>1549</v>
      </c>
      <c r="B579" s="14" t="s">
        <v>1187</v>
      </c>
      <c r="C579" s="131">
        <v>76.0</v>
      </c>
      <c r="D579" s="14" t="s">
        <v>1188</v>
      </c>
      <c r="E579" s="131">
        <v>156.0</v>
      </c>
      <c r="F579" s="14" t="s">
        <v>1189</v>
      </c>
      <c r="G579" s="131">
        <v>65.0</v>
      </c>
      <c r="H579" s="131">
        <v>200.0</v>
      </c>
      <c r="I579" s="132" t="b">
        <v>1</v>
      </c>
      <c r="J579" s="14"/>
      <c r="K579" s="14"/>
      <c r="L579" s="14"/>
      <c r="M579" s="14"/>
      <c r="N579" s="14"/>
      <c r="O579" s="14"/>
      <c r="P579" s="14"/>
      <c r="Q579" s="14"/>
      <c r="R579" s="14"/>
      <c r="S579" s="14"/>
      <c r="T579" s="14"/>
      <c r="U579" s="14"/>
      <c r="V579" s="14"/>
      <c r="W579" s="14"/>
    </row>
    <row r="580">
      <c r="A580" s="130" t="s">
        <v>1550</v>
      </c>
      <c r="B580" s="14" t="s">
        <v>1551</v>
      </c>
      <c r="C580" s="131">
        <v>42.0</v>
      </c>
      <c r="D580" s="14" t="s">
        <v>1552</v>
      </c>
      <c r="E580" s="131">
        <v>119.0</v>
      </c>
      <c r="F580" s="14" t="s">
        <v>1553</v>
      </c>
      <c r="G580" s="131">
        <v>31.0</v>
      </c>
      <c r="H580" s="131">
        <v>200.0</v>
      </c>
      <c r="I580" s="132" t="b">
        <v>1</v>
      </c>
      <c r="J580" s="14"/>
      <c r="K580" s="14"/>
      <c r="L580" s="14"/>
      <c r="M580" s="14"/>
      <c r="N580" s="14"/>
      <c r="O580" s="14"/>
      <c r="P580" s="14"/>
      <c r="Q580" s="14"/>
      <c r="R580" s="14"/>
      <c r="S580" s="14"/>
      <c r="T580" s="14"/>
      <c r="U580" s="14"/>
      <c r="V580" s="14"/>
      <c r="W580" s="14"/>
    </row>
    <row r="581">
      <c r="A581" s="130" t="s">
        <v>1554</v>
      </c>
      <c r="B581" s="14" t="s">
        <v>1455</v>
      </c>
      <c r="C581" s="131">
        <v>44.0</v>
      </c>
      <c r="D581" s="14" t="s">
        <v>1456</v>
      </c>
      <c r="E581" s="131">
        <v>156.0</v>
      </c>
      <c r="F581" s="14" t="s">
        <v>1457</v>
      </c>
      <c r="G581" s="131">
        <v>33.0</v>
      </c>
      <c r="H581" s="131">
        <v>200.0</v>
      </c>
      <c r="I581" s="132" t="b">
        <v>1</v>
      </c>
      <c r="J581" s="14"/>
      <c r="K581" s="14"/>
      <c r="L581" s="14"/>
      <c r="M581" s="14"/>
      <c r="N581" s="14"/>
      <c r="O581" s="14"/>
      <c r="P581" s="14"/>
      <c r="Q581" s="14"/>
      <c r="R581" s="14"/>
      <c r="S581" s="14"/>
      <c r="T581" s="14"/>
      <c r="U581" s="14"/>
      <c r="V581" s="14"/>
      <c r="W581" s="14"/>
    </row>
    <row r="582">
      <c r="A582" s="130" t="s">
        <v>1555</v>
      </c>
      <c r="B582" s="14" t="s">
        <v>1556</v>
      </c>
      <c r="C582" s="131">
        <v>66.0</v>
      </c>
      <c r="D582" s="14" t="s">
        <v>1557</v>
      </c>
      <c r="E582" s="131">
        <v>232.0</v>
      </c>
      <c r="F582" s="14" t="s">
        <v>1558</v>
      </c>
      <c r="G582" s="131">
        <v>55.0</v>
      </c>
      <c r="H582" s="131">
        <v>200.0</v>
      </c>
      <c r="I582" s="132" t="b">
        <v>1</v>
      </c>
      <c r="J582" s="14"/>
      <c r="K582" s="14"/>
      <c r="L582" s="14"/>
      <c r="M582" s="14"/>
      <c r="N582" s="14"/>
      <c r="O582" s="14"/>
      <c r="P582" s="14"/>
      <c r="Q582" s="14"/>
      <c r="R582" s="14"/>
      <c r="S582" s="14"/>
      <c r="T582" s="14"/>
      <c r="U582" s="14"/>
      <c r="V582" s="14"/>
      <c r="W582" s="14"/>
    </row>
    <row r="583">
      <c r="A583" s="130" t="s">
        <v>1559</v>
      </c>
      <c r="B583" s="14" t="s">
        <v>1560</v>
      </c>
      <c r="C583" s="131">
        <v>92.0</v>
      </c>
      <c r="D583" s="14" t="s">
        <v>1561</v>
      </c>
      <c r="E583" s="131">
        <v>436.0</v>
      </c>
      <c r="F583" s="14" t="s">
        <v>1562</v>
      </c>
      <c r="G583" s="131">
        <v>81.0</v>
      </c>
      <c r="H583" s="131">
        <v>200.0</v>
      </c>
      <c r="I583" s="132" t="b">
        <v>1</v>
      </c>
      <c r="J583" s="14"/>
      <c r="K583" s="14"/>
      <c r="L583" s="14"/>
      <c r="M583" s="14"/>
      <c r="N583" s="14"/>
      <c r="O583" s="14"/>
      <c r="P583" s="14"/>
      <c r="Q583" s="14"/>
      <c r="R583" s="14"/>
      <c r="S583" s="14"/>
      <c r="T583" s="14"/>
      <c r="U583" s="14"/>
      <c r="V583" s="14"/>
      <c r="W583" s="14"/>
    </row>
    <row r="584">
      <c r="A584" s="130" t="s">
        <v>1563</v>
      </c>
      <c r="B584" s="14" t="s">
        <v>1193</v>
      </c>
      <c r="C584" s="131">
        <v>108.0</v>
      </c>
      <c r="D584" s="14" t="s">
        <v>1194</v>
      </c>
      <c r="E584" s="131">
        <v>149.0</v>
      </c>
      <c r="F584" s="14" t="s">
        <v>1195</v>
      </c>
      <c r="G584" s="131">
        <v>97.0</v>
      </c>
      <c r="H584" s="131">
        <v>200.0</v>
      </c>
      <c r="I584" s="132" t="b">
        <v>1</v>
      </c>
      <c r="J584" s="14"/>
      <c r="K584" s="14"/>
      <c r="L584" s="14"/>
      <c r="M584" s="14"/>
      <c r="N584" s="14"/>
      <c r="O584" s="14"/>
      <c r="P584" s="14"/>
      <c r="Q584" s="14"/>
      <c r="R584" s="14"/>
      <c r="S584" s="14"/>
      <c r="T584" s="14"/>
      <c r="U584" s="14"/>
      <c r="V584" s="14"/>
      <c r="W584" s="14"/>
    </row>
    <row r="585">
      <c r="A585" s="130" t="s">
        <v>1564</v>
      </c>
      <c r="B585" s="14" t="s">
        <v>1565</v>
      </c>
      <c r="C585" s="131">
        <v>51.0</v>
      </c>
      <c r="D585" s="14" t="s">
        <v>1566</v>
      </c>
      <c r="E585" s="131">
        <v>324.0</v>
      </c>
      <c r="F585" s="14" t="s">
        <v>1567</v>
      </c>
      <c r="G585" s="131">
        <v>40.0</v>
      </c>
      <c r="H585" s="131">
        <v>200.0</v>
      </c>
      <c r="I585" s="132" t="b">
        <v>1</v>
      </c>
      <c r="J585" s="14"/>
      <c r="K585" s="14"/>
      <c r="L585" s="14"/>
      <c r="M585" s="14"/>
      <c r="N585" s="14"/>
      <c r="O585" s="14"/>
      <c r="P585" s="14"/>
      <c r="Q585" s="14"/>
      <c r="R585" s="14"/>
      <c r="S585" s="14"/>
      <c r="T585" s="14"/>
      <c r="U585" s="14"/>
      <c r="V585" s="14"/>
      <c r="W585" s="14"/>
    </row>
    <row r="586">
      <c r="A586" s="130" t="s">
        <v>1568</v>
      </c>
      <c r="B586" s="14" t="s">
        <v>1286</v>
      </c>
      <c r="C586" s="131">
        <v>82.0</v>
      </c>
      <c r="D586" s="14" t="s">
        <v>1287</v>
      </c>
      <c r="E586" s="131">
        <v>448.0</v>
      </c>
      <c r="F586" s="14" t="s">
        <v>1288</v>
      </c>
      <c r="G586" s="131">
        <v>71.0</v>
      </c>
      <c r="H586" s="131">
        <v>200.0</v>
      </c>
      <c r="I586" s="132" t="b">
        <v>1</v>
      </c>
      <c r="J586" s="14"/>
      <c r="K586" s="14"/>
      <c r="L586" s="14"/>
      <c r="M586" s="14"/>
      <c r="N586" s="14"/>
      <c r="O586" s="14"/>
      <c r="P586" s="14"/>
      <c r="Q586" s="14"/>
      <c r="R586" s="14"/>
      <c r="S586" s="14"/>
      <c r="T586" s="14"/>
      <c r="U586" s="14"/>
      <c r="V586" s="14"/>
      <c r="W586" s="14"/>
    </row>
    <row r="587">
      <c r="A587" s="130" t="s">
        <v>1569</v>
      </c>
      <c r="B587" s="14" t="s">
        <v>1440</v>
      </c>
      <c r="C587" s="131">
        <v>48.0</v>
      </c>
      <c r="D587" s="14" t="s">
        <v>1441</v>
      </c>
      <c r="E587" s="131">
        <v>156.0</v>
      </c>
      <c r="F587" s="14" t="s">
        <v>1442</v>
      </c>
      <c r="G587" s="131">
        <v>37.0</v>
      </c>
      <c r="H587" s="131">
        <v>200.0</v>
      </c>
      <c r="I587" s="132" t="b">
        <v>1</v>
      </c>
      <c r="J587" s="14"/>
      <c r="K587" s="14"/>
      <c r="L587" s="14"/>
      <c r="M587" s="14"/>
      <c r="N587" s="14"/>
      <c r="O587" s="14"/>
      <c r="P587" s="14"/>
      <c r="Q587" s="14"/>
      <c r="R587" s="14"/>
      <c r="S587" s="14"/>
      <c r="T587" s="14"/>
      <c r="U587" s="14"/>
      <c r="V587" s="14"/>
      <c r="W587" s="14"/>
    </row>
    <row r="588">
      <c r="A588" s="130" t="s">
        <v>1570</v>
      </c>
      <c r="B588" s="14" t="s">
        <v>1571</v>
      </c>
      <c r="C588" s="131">
        <v>63.0</v>
      </c>
      <c r="D588" s="14" t="s">
        <v>1572</v>
      </c>
      <c r="E588" s="131">
        <v>198.0</v>
      </c>
      <c r="F588" s="14" t="s">
        <v>1573</v>
      </c>
      <c r="G588" s="131">
        <v>52.0</v>
      </c>
      <c r="H588" s="131">
        <v>200.0</v>
      </c>
      <c r="I588" s="132" t="b">
        <v>1</v>
      </c>
      <c r="J588" s="14"/>
      <c r="K588" s="14"/>
      <c r="L588" s="14"/>
      <c r="M588" s="14"/>
      <c r="N588" s="14"/>
      <c r="O588" s="14"/>
      <c r="P588" s="14"/>
      <c r="Q588" s="14"/>
      <c r="R588" s="14"/>
      <c r="S588" s="14"/>
      <c r="T588" s="14"/>
      <c r="U588" s="14"/>
      <c r="V588" s="14"/>
      <c r="W588" s="14"/>
    </row>
    <row r="589">
      <c r="A589" s="130" t="s">
        <v>1574</v>
      </c>
      <c r="B589" s="14" t="s">
        <v>1575</v>
      </c>
      <c r="C589" s="131">
        <v>74.0</v>
      </c>
      <c r="D589" s="14" t="s">
        <v>1576</v>
      </c>
      <c r="E589" s="131">
        <v>156.0</v>
      </c>
      <c r="F589" s="14" t="s">
        <v>1577</v>
      </c>
      <c r="G589" s="131">
        <v>63.0</v>
      </c>
      <c r="H589" s="131">
        <v>200.0</v>
      </c>
      <c r="I589" s="132" t="b">
        <v>1</v>
      </c>
      <c r="J589" s="14"/>
      <c r="K589" s="14"/>
      <c r="L589" s="14"/>
      <c r="M589" s="14"/>
      <c r="N589" s="14"/>
      <c r="O589" s="14"/>
      <c r="P589" s="14"/>
      <c r="Q589" s="14"/>
      <c r="R589" s="14"/>
      <c r="S589" s="14"/>
      <c r="T589" s="14"/>
      <c r="U589" s="14"/>
      <c r="V589" s="14"/>
      <c r="W589" s="14"/>
    </row>
    <row r="590">
      <c r="A590" s="130" t="s">
        <v>1578</v>
      </c>
      <c r="B590" s="14" t="s">
        <v>1440</v>
      </c>
      <c r="C590" s="131">
        <v>48.0</v>
      </c>
      <c r="D590" s="14" t="s">
        <v>1441</v>
      </c>
      <c r="E590" s="131">
        <v>156.0</v>
      </c>
      <c r="F590" s="14" t="s">
        <v>1442</v>
      </c>
      <c r="G590" s="131">
        <v>37.0</v>
      </c>
      <c r="H590" s="131">
        <v>200.0</v>
      </c>
      <c r="I590" s="132" t="b">
        <v>1</v>
      </c>
      <c r="J590" s="14"/>
      <c r="K590" s="14"/>
      <c r="L590" s="14"/>
      <c r="M590" s="14"/>
      <c r="N590" s="14"/>
      <c r="O590" s="14"/>
      <c r="P590" s="14"/>
      <c r="Q590" s="14"/>
      <c r="R590" s="14"/>
      <c r="S590" s="14"/>
      <c r="T590" s="14"/>
      <c r="U590" s="14"/>
      <c r="V590" s="14"/>
      <c r="W590" s="14"/>
    </row>
    <row r="591">
      <c r="A591" s="130" t="s">
        <v>1579</v>
      </c>
      <c r="B591" s="14" t="s">
        <v>1430</v>
      </c>
      <c r="C591" s="131">
        <v>76.0</v>
      </c>
      <c r="D591" s="14" t="s">
        <v>1431</v>
      </c>
      <c r="E591" s="131">
        <v>438.0</v>
      </c>
      <c r="F591" s="14" t="s">
        <v>1432</v>
      </c>
      <c r="G591" s="131">
        <v>65.0</v>
      </c>
      <c r="H591" s="131">
        <v>200.0</v>
      </c>
      <c r="I591" s="132" t="b">
        <v>1</v>
      </c>
      <c r="J591" s="14"/>
      <c r="K591" s="14"/>
      <c r="L591" s="14"/>
      <c r="M591" s="14"/>
      <c r="N591" s="14"/>
      <c r="O591" s="14"/>
      <c r="P591" s="14"/>
      <c r="Q591" s="14"/>
      <c r="R591" s="14"/>
      <c r="S591" s="14"/>
      <c r="T591" s="14"/>
      <c r="U591" s="14"/>
      <c r="V591" s="14"/>
      <c r="W591" s="14"/>
    </row>
    <row r="592">
      <c r="A592" s="130" t="s">
        <v>1580</v>
      </c>
      <c r="B592" s="14" t="s">
        <v>1487</v>
      </c>
      <c r="C592" s="131">
        <v>73.0</v>
      </c>
      <c r="D592" s="14" t="s">
        <v>1488</v>
      </c>
      <c r="E592" s="131">
        <v>208.0</v>
      </c>
      <c r="F592" s="14" t="s">
        <v>1489</v>
      </c>
      <c r="G592" s="131">
        <v>62.0</v>
      </c>
      <c r="H592" s="131">
        <v>200.0</v>
      </c>
      <c r="I592" s="132" t="b">
        <v>1</v>
      </c>
      <c r="J592" s="14"/>
      <c r="K592" s="14"/>
      <c r="L592" s="14"/>
      <c r="M592" s="14"/>
      <c r="N592" s="14"/>
      <c r="O592" s="14"/>
      <c r="P592" s="14"/>
      <c r="Q592" s="14"/>
      <c r="R592" s="14"/>
      <c r="S592" s="14"/>
      <c r="T592" s="14"/>
      <c r="U592" s="14"/>
      <c r="V592" s="14"/>
      <c r="W592" s="14"/>
    </row>
    <row r="593">
      <c r="A593" s="130" t="s">
        <v>1581</v>
      </c>
      <c r="B593" s="14" t="s">
        <v>1340</v>
      </c>
      <c r="C593" s="131">
        <v>45.0</v>
      </c>
      <c r="D593" s="14" t="s">
        <v>1341</v>
      </c>
      <c r="E593" s="131">
        <v>158.0</v>
      </c>
      <c r="F593" s="14" t="s">
        <v>1342</v>
      </c>
      <c r="G593" s="131">
        <v>34.0</v>
      </c>
      <c r="H593" s="131">
        <v>200.0</v>
      </c>
      <c r="I593" s="132" t="b">
        <v>1</v>
      </c>
      <c r="J593" s="14"/>
      <c r="K593" s="14"/>
      <c r="L593" s="14"/>
      <c r="M593" s="14"/>
      <c r="N593" s="14"/>
      <c r="O593" s="14"/>
      <c r="P593" s="14"/>
      <c r="Q593" s="14"/>
      <c r="R593" s="14"/>
      <c r="S593" s="14"/>
      <c r="T593" s="14"/>
      <c r="U593" s="14"/>
      <c r="V593" s="14"/>
      <c r="W593" s="14"/>
    </row>
    <row r="594">
      <c r="A594" s="130" t="s">
        <v>1582</v>
      </c>
      <c r="B594" s="14" t="s">
        <v>1503</v>
      </c>
      <c r="C594" s="131">
        <v>61.0</v>
      </c>
      <c r="D594" s="14" t="s">
        <v>1504</v>
      </c>
      <c r="E594" s="131">
        <v>366.0</v>
      </c>
      <c r="F594" s="14" t="s">
        <v>1505</v>
      </c>
      <c r="G594" s="131">
        <v>50.0</v>
      </c>
      <c r="H594" s="131">
        <v>200.0</v>
      </c>
      <c r="I594" s="132" t="b">
        <v>1</v>
      </c>
      <c r="J594" s="14"/>
      <c r="K594" s="14"/>
      <c r="L594" s="14"/>
      <c r="M594" s="14"/>
      <c r="N594" s="14"/>
      <c r="O594" s="14"/>
      <c r="P594" s="14"/>
      <c r="Q594" s="14"/>
      <c r="R594" s="14"/>
      <c r="S594" s="14"/>
      <c r="T594" s="14"/>
      <c r="U594" s="14"/>
      <c r="V594" s="14"/>
      <c r="W594" s="14"/>
    </row>
    <row r="595">
      <c r="A595" s="130" t="s">
        <v>1583</v>
      </c>
      <c r="B595" s="14" t="s">
        <v>1584</v>
      </c>
      <c r="C595" s="131">
        <v>54.0</v>
      </c>
      <c r="D595" s="14" t="s">
        <v>1585</v>
      </c>
      <c r="E595" s="131">
        <v>167.0</v>
      </c>
      <c r="F595" s="14" t="s">
        <v>1586</v>
      </c>
      <c r="G595" s="131">
        <v>43.0</v>
      </c>
      <c r="H595" s="131">
        <v>200.0</v>
      </c>
      <c r="I595" s="132" t="b">
        <v>1</v>
      </c>
      <c r="J595" s="14"/>
      <c r="K595" s="14"/>
      <c r="L595" s="14"/>
      <c r="M595" s="14"/>
      <c r="N595" s="14"/>
      <c r="O595" s="14"/>
      <c r="P595" s="14"/>
      <c r="Q595" s="14"/>
      <c r="R595" s="14"/>
      <c r="S595" s="14"/>
      <c r="T595" s="14"/>
      <c r="U595" s="14"/>
      <c r="V595" s="14"/>
      <c r="W595" s="14"/>
    </row>
    <row r="596">
      <c r="A596" s="130" t="s">
        <v>1587</v>
      </c>
      <c r="B596" s="14" t="s">
        <v>1588</v>
      </c>
      <c r="C596" s="131">
        <v>35.0</v>
      </c>
      <c r="D596" s="14" t="s">
        <v>1589</v>
      </c>
      <c r="E596" s="131">
        <v>366.0</v>
      </c>
      <c r="F596" s="14" t="s">
        <v>1590</v>
      </c>
      <c r="G596" s="131">
        <v>24.0</v>
      </c>
      <c r="H596" s="131">
        <v>200.0</v>
      </c>
      <c r="I596" s="132" t="b">
        <v>1</v>
      </c>
      <c r="J596" s="14"/>
      <c r="K596" s="14"/>
      <c r="L596" s="14"/>
      <c r="M596" s="14"/>
      <c r="N596" s="14"/>
      <c r="O596" s="14"/>
      <c r="P596" s="14"/>
      <c r="Q596" s="14"/>
      <c r="R596" s="14"/>
      <c r="S596" s="14"/>
      <c r="T596" s="14"/>
      <c r="U596" s="14"/>
      <c r="V596" s="14"/>
      <c r="W596" s="14"/>
    </row>
    <row r="597">
      <c r="A597" s="130" t="s">
        <v>1591</v>
      </c>
      <c r="B597" s="14" t="s">
        <v>1430</v>
      </c>
      <c r="C597" s="131">
        <v>76.0</v>
      </c>
      <c r="D597" s="14" t="s">
        <v>1431</v>
      </c>
      <c r="E597" s="131">
        <v>438.0</v>
      </c>
      <c r="F597" s="14" t="s">
        <v>1432</v>
      </c>
      <c r="G597" s="131">
        <v>65.0</v>
      </c>
      <c r="H597" s="131">
        <v>200.0</v>
      </c>
      <c r="I597" s="132" t="b">
        <v>1</v>
      </c>
      <c r="J597" s="14"/>
      <c r="K597" s="14"/>
      <c r="L597" s="14"/>
      <c r="M597" s="14"/>
      <c r="N597" s="14"/>
      <c r="O597" s="14"/>
      <c r="P597" s="14"/>
      <c r="Q597" s="14"/>
      <c r="R597" s="14"/>
      <c r="S597" s="14"/>
      <c r="T597" s="14"/>
      <c r="U597" s="14"/>
      <c r="V597" s="14"/>
      <c r="W597" s="14"/>
    </row>
    <row r="598">
      <c r="A598" s="130" t="s">
        <v>1592</v>
      </c>
      <c r="B598" s="14" t="s">
        <v>1286</v>
      </c>
      <c r="C598" s="131">
        <v>82.0</v>
      </c>
      <c r="D598" s="14" t="s">
        <v>1287</v>
      </c>
      <c r="E598" s="131">
        <v>448.0</v>
      </c>
      <c r="F598" s="14" t="s">
        <v>1288</v>
      </c>
      <c r="G598" s="131">
        <v>71.0</v>
      </c>
      <c r="H598" s="131">
        <v>200.0</v>
      </c>
      <c r="I598" s="132" t="b">
        <v>1</v>
      </c>
      <c r="J598" s="14"/>
      <c r="K598" s="14"/>
      <c r="L598" s="14"/>
      <c r="M598" s="14"/>
      <c r="N598" s="14"/>
      <c r="O598" s="14"/>
      <c r="P598" s="14"/>
      <c r="Q598" s="14"/>
      <c r="R598" s="14"/>
      <c r="S598" s="14"/>
      <c r="T598" s="14"/>
      <c r="U598" s="14"/>
      <c r="V598" s="14"/>
      <c r="W598" s="14"/>
    </row>
    <row r="599">
      <c r="A599" s="130" t="s">
        <v>1593</v>
      </c>
      <c r="B599" s="14" t="s">
        <v>1440</v>
      </c>
      <c r="C599" s="131">
        <v>48.0</v>
      </c>
      <c r="D599" s="14" t="s">
        <v>1441</v>
      </c>
      <c r="E599" s="131">
        <v>156.0</v>
      </c>
      <c r="F599" s="14" t="s">
        <v>1442</v>
      </c>
      <c r="G599" s="131">
        <v>37.0</v>
      </c>
      <c r="H599" s="131">
        <v>200.0</v>
      </c>
      <c r="I599" s="132" t="b">
        <v>1</v>
      </c>
      <c r="J599" s="14"/>
      <c r="K599" s="14"/>
      <c r="L599" s="14"/>
      <c r="M599" s="14"/>
      <c r="N599" s="14"/>
      <c r="O599" s="14"/>
      <c r="P599" s="14"/>
      <c r="Q599" s="14"/>
      <c r="R599" s="14"/>
      <c r="S599" s="14"/>
      <c r="T599" s="14"/>
      <c r="U599" s="14"/>
      <c r="V599" s="14"/>
      <c r="W599" s="14"/>
    </row>
    <row r="600">
      <c r="A600" s="130" t="s">
        <v>1594</v>
      </c>
      <c r="B600" s="14" t="s">
        <v>1595</v>
      </c>
      <c r="C600" s="131">
        <v>59.0</v>
      </c>
      <c r="D600" s="14" t="s">
        <v>1596</v>
      </c>
      <c r="E600" s="131">
        <v>153.0</v>
      </c>
      <c r="F600" s="14" t="s">
        <v>1597</v>
      </c>
      <c r="G600" s="131">
        <v>48.0</v>
      </c>
      <c r="H600" s="131">
        <v>200.0</v>
      </c>
      <c r="I600" s="132" t="b">
        <v>1</v>
      </c>
      <c r="J600" s="14"/>
      <c r="K600" s="14"/>
      <c r="L600" s="14"/>
      <c r="M600" s="14"/>
      <c r="N600" s="14"/>
      <c r="O600" s="14"/>
      <c r="P600" s="14"/>
      <c r="Q600" s="14"/>
      <c r="R600" s="14"/>
      <c r="S600" s="14"/>
      <c r="T600" s="14"/>
      <c r="U600" s="14"/>
      <c r="V600" s="14"/>
      <c r="W600" s="14"/>
    </row>
    <row r="601">
      <c r="A601" s="130" t="s">
        <v>1598</v>
      </c>
      <c r="B601" s="14" t="s">
        <v>1193</v>
      </c>
      <c r="C601" s="131">
        <v>108.0</v>
      </c>
      <c r="D601" s="14" t="s">
        <v>1194</v>
      </c>
      <c r="E601" s="131">
        <v>149.0</v>
      </c>
      <c r="F601" s="14" t="s">
        <v>1195</v>
      </c>
      <c r="G601" s="131">
        <v>97.0</v>
      </c>
      <c r="H601" s="131">
        <v>200.0</v>
      </c>
      <c r="I601" s="132" t="b">
        <v>1</v>
      </c>
      <c r="J601" s="14"/>
      <c r="K601" s="14"/>
      <c r="L601" s="14"/>
      <c r="M601" s="14"/>
      <c r="N601" s="14"/>
      <c r="O601" s="14"/>
      <c r="P601" s="14"/>
      <c r="Q601" s="14"/>
      <c r="R601" s="14"/>
      <c r="S601" s="14"/>
      <c r="T601" s="14"/>
      <c r="U601" s="14"/>
      <c r="V601" s="14"/>
      <c r="W601" s="14"/>
    </row>
    <row r="602">
      <c r="A602" s="130" t="s">
        <v>1599</v>
      </c>
      <c r="B602" s="14" t="s">
        <v>1595</v>
      </c>
      <c r="C602" s="131">
        <v>59.0</v>
      </c>
      <c r="D602" s="14" t="s">
        <v>1596</v>
      </c>
      <c r="E602" s="131">
        <v>153.0</v>
      </c>
      <c r="F602" s="14" t="s">
        <v>1597</v>
      </c>
      <c r="G602" s="131">
        <v>48.0</v>
      </c>
      <c r="H602" s="131">
        <v>200.0</v>
      </c>
      <c r="I602" s="132" t="b">
        <v>1</v>
      </c>
      <c r="J602" s="14"/>
      <c r="K602" s="14"/>
      <c r="L602" s="14"/>
      <c r="M602" s="14"/>
      <c r="N602" s="14"/>
      <c r="O602" s="14"/>
      <c r="P602" s="14"/>
      <c r="Q602" s="14"/>
      <c r="R602" s="14"/>
      <c r="S602" s="14"/>
      <c r="T602" s="14"/>
      <c r="U602" s="14"/>
      <c r="V602" s="14"/>
      <c r="W602" s="14"/>
    </row>
    <row r="603">
      <c r="A603" s="130" t="s">
        <v>1600</v>
      </c>
      <c r="B603" s="14" t="s">
        <v>682</v>
      </c>
      <c r="C603" s="131">
        <v>82.0</v>
      </c>
      <c r="D603" s="14" t="s">
        <v>683</v>
      </c>
      <c r="E603" s="131">
        <v>252.0</v>
      </c>
      <c r="F603" s="14" t="s">
        <v>684</v>
      </c>
      <c r="G603" s="131">
        <v>71.0</v>
      </c>
      <c r="H603" s="131">
        <v>200.0</v>
      </c>
      <c r="I603" s="132" t="b">
        <v>1</v>
      </c>
      <c r="J603" s="14"/>
      <c r="K603" s="14"/>
      <c r="L603" s="14"/>
      <c r="M603" s="14"/>
      <c r="N603" s="14"/>
      <c r="O603" s="14"/>
      <c r="P603" s="14"/>
      <c r="Q603" s="14"/>
      <c r="R603" s="14"/>
      <c r="S603" s="14"/>
      <c r="T603" s="14"/>
      <c r="U603" s="14"/>
      <c r="V603" s="14"/>
      <c r="W603" s="14"/>
    </row>
    <row r="604">
      <c r="A604" s="130" t="s">
        <v>1601</v>
      </c>
      <c r="B604" s="14" t="s">
        <v>1335</v>
      </c>
      <c r="C604" s="131">
        <v>45.0</v>
      </c>
      <c r="D604" s="14" t="s">
        <v>1336</v>
      </c>
      <c r="E604" s="131">
        <v>288.0</v>
      </c>
      <c r="F604" s="14" t="s">
        <v>1337</v>
      </c>
      <c r="G604" s="131">
        <v>34.0</v>
      </c>
      <c r="H604" s="131">
        <v>200.0</v>
      </c>
      <c r="I604" s="132" t="b">
        <v>1</v>
      </c>
      <c r="J604" s="14"/>
      <c r="K604" s="14"/>
      <c r="L604" s="14"/>
      <c r="M604" s="14"/>
      <c r="N604" s="14"/>
      <c r="O604" s="14"/>
      <c r="P604" s="14"/>
      <c r="Q604" s="14"/>
      <c r="R604" s="14"/>
      <c r="S604" s="14"/>
      <c r="T604" s="14"/>
      <c r="U604" s="14"/>
      <c r="V604" s="14"/>
      <c r="W604" s="14"/>
    </row>
    <row r="605">
      <c r="A605" s="130" t="s">
        <v>1602</v>
      </c>
      <c r="B605" s="14" t="s">
        <v>1603</v>
      </c>
      <c r="C605" s="131">
        <v>56.0</v>
      </c>
      <c r="D605" s="14" t="s">
        <v>1604</v>
      </c>
      <c r="E605" s="131">
        <v>327.0</v>
      </c>
      <c r="F605" s="14" t="s">
        <v>1605</v>
      </c>
      <c r="G605" s="131">
        <v>45.0</v>
      </c>
      <c r="H605" s="131">
        <v>200.0</v>
      </c>
      <c r="I605" s="132" t="b">
        <v>1</v>
      </c>
      <c r="J605" s="14"/>
      <c r="K605" s="14"/>
      <c r="L605" s="14"/>
      <c r="M605" s="14"/>
      <c r="N605" s="14"/>
      <c r="O605" s="14"/>
      <c r="P605" s="14"/>
      <c r="Q605" s="14"/>
      <c r="R605" s="14"/>
      <c r="S605" s="14"/>
      <c r="T605" s="14"/>
      <c r="U605" s="14"/>
      <c r="V605" s="14"/>
      <c r="W605" s="14"/>
    </row>
    <row r="606">
      <c r="A606" s="130" t="s">
        <v>1606</v>
      </c>
      <c r="B606" s="14" t="s">
        <v>1607</v>
      </c>
      <c r="C606" s="131">
        <v>31.0</v>
      </c>
      <c r="D606" s="14"/>
      <c r="E606" s="14"/>
      <c r="F606" s="14" t="s">
        <v>1608</v>
      </c>
      <c r="G606" s="131">
        <v>11.0</v>
      </c>
      <c r="H606" s="131">
        <v>200.0</v>
      </c>
      <c r="I606" s="132" t="b">
        <v>1</v>
      </c>
      <c r="J606" s="14"/>
      <c r="K606" s="14"/>
      <c r="L606" s="14"/>
      <c r="M606" s="14"/>
      <c r="N606" s="14"/>
      <c r="O606" s="14"/>
      <c r="P606" s="14"/>
      <c r="Q606" s="14"/>
      <c r="R606" s="14"/>
      <c r="S606" s="14"/>
      <c r="T606" s="14"/>
      <c r="U606" s="14"/>
      <c r="V606" s="14"/>
      <c r="W606" s="14"/>
    </row>
    <row r="607">
      <c r="A607" s="130" t="s">
        <v>1609</v>
      </c>
      <c r="B607" s="14" t="s">
        <v>1610</v>
      </c>
      <c r="C607" s="131">
        <v>71.0</v>
      </c>
      <c r="D607" s="14" t="s">
        <v>1611</v>
      </c>
      <c r="E607" s="131">
        <v>43.0</v>
      </c>
      <c r="F607" s="14" t="s">
        <v>1612</v>
      </c>
      <c r="G607" s="131">
        <v>60.0</v>
      </c>
      <c r="H607" s="131">
        <v>200.0</v>
      </c>
      <c r="I607" s="132" t="b">
        <v>1</v>
      </c>
      <c r="J607" s="14"/>
      <c r="K607" s="14"/>
      <c r="L607" s="14"/>
      <c r="M607" s="14"/>
      <c r="N607" s="14"/>
      <c r="O607" s="14"/>
      <c r="P607" s="14"/>
      <c r="Q607" s="14"/>
      <c r="R607" s="14"/>
      <c r="S607" s="14"/>
      <c r="T607" s="14"/>
      <c r="U607" s="14"/>
      <c r="V607" s="14"/>
      <c r="W607" s="14"/>
    </row>
    <row r="608">
      <c r="A608" s="130" t="s">
        <v>1613</v>
      </c>
      <c r="B608" s="14" t="s">
        <v>1614</v>
      </c>
      <c r="C608" s="131">
        <v>74.0</v>
      </c>
      <c r="D608" s="14" t="s">
        <v>1615</v>
      </c>
      <c r="E608" s="131">
        <v>346.0</v>
      </c>
      <c r="F608" s="14" t="s">
        <v>1616</v>
      </c>
      <c r="G608" s="131">
        <v>63.0</v>
      </c>
      <c r="H608" s="131">
        <v>200.0</v>
      </c>
      <c r="I608" s="132" t="b">
        <v>1</v>
      </c>
      <c r="J608" s="14"/>
      <c r="K608" s="14"/>
      <c r="L608" s="14"/>
      <c r="M608" s="14"/>
      <c r="N608" s="14"/>
      <c r="O608" s="14"/>
      <c r="P608" s="14"/>
      <c r="Q608" s="14"/>
      <c r="R608" s="14"/>
      <c r="S608" s="14"/>
      <c r="T608" s="14"/>
      <c r="U608" s="14"/>
      <c r="V608" s="14"/>
      <c r="W608" s="14"/>
    </row>
    <row r="609">
      <c r="A609" s="130" t="s">
        <v>1617</v>
      </c>
      <c r="B609" s="14" t="s">
        <v>1430</v>
      </c>
      <c r="C609" s="131">
        <v>76.0</v>
      </c>
      <c r="D609" s="14" t="s">
        <v>1431</v>
      </c>
      <c r="E609" s="131">
        <v>438.0</v>
      </c>
      <c r="F609" s="14" t="s">
        <v>1432</v>
      </c>
      <c r="G609" s="131">
        <v>65.0</v>
      </c>
      <c r="H609" s="131">
        <v>200.0</v>
      </c>
      <c r="I609" s="132" t="b">
        <v>1</v>
      </c>
      <c r="J609" s="14"/>
      <c r="K609" s="14"/>
      <c r="L609" s="14"/>
      <c r="M609" s="14"/>
      <c r="N609" s="14"/>
      <c r="O609" s="14"/>
      <c r="P609" s="14"/>
      <c r="Q609" s="14"/>
      <c r="R609" s="14"/>
      <c r="S609" s="14"/>
      <c r="T609" s="14"/>
      <c r="U609" s="14"/>
      <c r="V609" s="14"/>
      <c r="W609" s="14"/>
    </row>
    <row r="610">
      <c r="A610" s="130" t="s">
        <v>1618</v>
      </c>
      <c r="B610" s="14" t="s">
        <v>1619</v>
      </c>
      <c r="C610" s="131">
        <v>32.0</v>
      </c>
      <c r="D610" s="14" t="s">
        <v>1620</v>
      </c>
      <c r="E610" s="131">
        <v>153.0</v>
      </c>
      <c r="F610" s="14" t="s">
        <v>1621</v>
      </c>
      <c r="G610" s="131">
        <v>21.0</v>
      </c>
      <c r="H610" s="131">
        <v>200.0</v>
      </c>
      <c r="I610" s="132" t="b">
        <v>1</v>
      </c>
      <c r="J610" s="14"/>
      <c r="K610" s="14"/>
      <c r="L610" s="14"/>
      <c r="M610" s="14"/>
      <c r="N610" s="14"/>
      <c r="O610" s="14"/>
      <c r="P610" s="14"/>
      <c r="Q610" s="14"/>
      <c r="R610" s="14"/>
      <c r="S610" s="14"/>
      <c r="T610" s="14"/>
      <c r="U610" s="14"/>
      <c r="V610" s="14"/>
      <c r="W610" s="14"/>
    </row>
    <row r="611">
      <c r="A611" s="130" t="s">
        <v>1622</v>
      </c>
      <c r="B611" s="14" t="s">
        <v>1286</v>
      </c>
      <c r="C611" s="131">
        <v>82.0</v>
      </c>
      <c r="D611" s="14" t="s">
        <v>1287</v>
      </c>
      <c r="E611" s="131">
        <v>448.0</v>
      </c>
      <c r="F611" s="14" t="s">
        <v>1288</v>
      </c>
      <c r="G611" s="131">
        <v>71.0</v>
      </c>
      <c r="H611" s="131">
        <v>200.0</v>
      </c>
      <c r="I611" s="132" t="b">
        <v>1</v>
      </c>
      <c r="J611" s="14"/>
      <c r="K611" s="14"/>
      <c r="L611" s="14"/>
      <c r="M611" s="14"/>
      <c r="N611" s="14"/>
      <c r="O611" s="14"/>
      <c r="P611" s="14"/>
      <c r="Q611" s="14"/>
      <c r="R611" s="14"/>
      <c r="S611" s="14"/>
      <c r="T611" s="14"/>
      <c r="U611" s="14"/>
      <c r="V611" s="14"/>
      <c r="W611" s="14"/>
    </row>
    <row r="612">
      <c r="A612" s="130" t="s">
        <v>1623</v>
      </c>
      <c r="B612" s="14" t="s">
        <v>1624</v>
      </c>
      <c r="C612" s="131">
        <v>74.0</v>
      </c>
      <c r="D612" s="14" t="s">
        <v>1625</v>
      </c>
      <c r="E612" s="131">
        <v>148.0</v>
      </c>
      <c r="F612" s="14" t="s">
        <v>1626</v>
      </c>
      <c r="G612" s="131">
        <v>63.0</v>
      </c>
      <c r="H612" s="131">
        <v>200.0</v>
      </c>
      <c r="I612" s="132" t="b">
        <v>1</v>
      </c>
      <c r="J612" s="14"/>
      <c r="K612" s="14"/>
      <c r="L612" s="14"/>
      <c r="M612" s="14"/>
      <c r="N612" s="14"/>
      <c r="O612" s="14"/>
      <c r="P612" s="14"/>
      <c r="Q612" s="14"/>
      <c r="R612" s="14"/>
      <c r="S612" s="14"/>
      <c r="T612" s="14"/>
      <c r="U612" s="14"/>
      <c r="V612" s="14"/>
      <c r="W612" s="14"/>
    </row>
    <row r="613">
      <c r="A613" s="130" t="s">
        <v>1627</v>
      </c>
      <c r="B613" s="14" t="s">
        <v>1628</v>
      </c>
      <c r="C613" s="131">
        <v>26.0</v>
      </c>
      <c r="D613" s="14"/>
      <c r="E613" s="14"/>
      <c r="F613" s="14" t="s">
        <v>1629</v>
      </c>
      <c r="G613" s="131">
        <v>6.0</v>
      </c>
      <c r="H613" s="131">
        <v>200.0</v>
      </c>
      <c r="I613" s="132" t="b">
        <v>1</v>
      </c>
      <c r="J613" s="14"/>
      <c r="K613" s="14"/>
      <c r="L613" s="14"/>
      <c r="M613" s="14"/>
      <c r="N613" s="14"/>
      <c r="O613" s="14"/>
      <c r="P613" s="14"/>
      <c r="Q613" s="14"/>
      <c r="R613" s="14"/>
      <c r="S613" s="14"/>
      <c r="T613" s="14"/>
      <c r="U613" s="14"/>
      <c r="V613" s="14"/>
      <c r="W613" s="14"/>
    </row>
    <row r="614">
      <c r="A614" s="130" t="s">
        <v>1630</v>
      </c>
      <c r="B614" s="14" t="s">
        <v>1440</v>
      </c>
      <c r="C614" s="131">
        <v>48.0</v>
      </c>
      <c r="D614" s="14" t="s">
        <v>1441</v>
      </c>
      <c r="E614" s="131">
        <v>156.0</v>
      </c>
      <c r="F614" s="14" t="s">
        <v>1442</v>
      </c>
      <c r="G614" s="131">
        <v>37.0</v>
      </c>
      <c r="H614" s="131">
        <v>200.0</v>
      </c>
      <c r="I614" s="132" t="b">
        <v>1</v>
      </c>
      <c r="J614" s="14"/>
      <c r="K614" s="14"/>
      <c r="L614" s="14"/>
      <c r="M614" s="14"/>
      <c r="N614" s="14"/>
      <c r="O614" s="14"/>
      <c r="P614" s="14"/>
      <c r="Q614" s="14"/>
      <c r="R614" s="14"/>
      <c r="S614" s="14"/>
      <c r="T614" s="14"/>
      <c r="U614" s="14"/>
      <c r="V614" s="14"/>
      <c r="W614" s="14"/>
    </row>
    <row r="615">
      <c r="A615" s="130" t="s">
        <v>1631</v>
      </c>
      <c r="B615" s="14" t="s">
        <v>1459</v>
      </c>
      <c r="C615" s="131">
        <v>84.0</v>
      </c>
      <c r="D615" s="14" t="s">
        <v>1460</v>
      </c>
      <c r="E615" s="131">
        <v>155.0</v>
      </c>
      <c r="F615" s="14" t="s">
        <v>1461</v>
      </c>
      <c r="G615" s="131">
        <v>73.0</v>
      </c>
      <c r="H615" s="131">
        <v>200.0</v>
      </c>
      <c r="I615" s="132" t="b">
        <v>1</v>
      </c>
      <c r="J615" s="14"/>
      <c r="K615" s="14"/>
      <c r="L615" s="14"/>
      <c r="M615" s="14"/>
      <c r="N615" s="14"/>
      <c r="O615" s="14"/>
      <c r="P615" s="14"/>
      <c r="Q615" s="14"/>
      <c r="R615" s="14"/>
      <c r="S615" s="14"/>
      <c r="T615" s="14"/>
      <c r="U615" s="14"/>
      <c r="V615" s="14"/>
      <c r="W615" s="14"/>
    </row>
    <row r="616">
      <c r="A616" s="130" t="s">
        <v>1632</v>
      </c>
      <c r="B616" s="14" t="s">
        <v>1266</v>
      </c>
      <c r="C616" s="131">
        <v>87.0</v>
      </c>
      <c r="D616" s="14" t="s">
        <v>1267</v>
      </c>
      <c r="E616" s="131">
        <v>281.0</v>
      </c>
      <c r="F616" s="14" t="s">
        <v>1268</v>
      </c>
      <c r="G616" s="131">
        <v>76.0</v>
      </c>
      <c r="H616" s="131">
        <v>200.0</v>
      </c>
      <c r="I616" s="132" t="b">
        <v>1</v>
      </c>
      <c r="J616" s="14"/>
      <c r="K616" s="14"/>
      <c r="L616" s="14"/>
      <c r="M616" s="14"/>
      <c r="N616" s="14"/>
      <c r="O616" s="14"/>
      <c r="P616" s="14"/>
      <c r="Q616" s="14"/>
      <c r="R616" s="14"/>
      <c r="S616" s="14"/>
      <c r="T616" s="14"/>
      <c r="U616" s="14"/>
      <c r="V616" s="14"/>
      <c r="W616" s="14"/>
    </row>
    <row r="617">
      <c r="A617" s="130" t="s">
        <v>1633</v>
      </c>
      <c r="B617" s="14" t="s">
        <v>1634</v>
      </c>
      <c r="C617" s="131">
        <v>47.0</v>
      </c>
      <c r="D617" s="14" t="s">
        <v>1635</v>
      </c>
      <c r="E617" s="131">
        <v>205.0</v>
      </c>
      <c r="F617" s="14" t="s">
        <v>1636</v>
      </c>
      <c r="G617" s="131">
        <v>36.0</v>
      </c>
      <c r="H617" s="131">
        <v>200.0</v>
      </c>
      <c r="I617" s="132" t="b">
        <v>1</v>
      </c>
      <c r="J617" s="14"/>
      <c r="K617" s="14"/>
      <c r="L617" s="14"/>
      <c r="M617" s="14"/>
      <c r="N617" s="14"/>
      <c r="O617" s="14"/>
      <c r="P617" s="14"/>
      <c r="Q617" s="14"/>
      <c r="R617" s="14"/>
      <c r="S617" s="14"/>
      <c r="T617" s="14"/>
      <c r="U617" s="14"/>
      <c r="V617" s="14"/>
      <c r="W617" s="14"/>
    </row>
    <row r="618">
      <c r="A618" s="130" t="s">
        <v>1637</v>
      </c>
      <c r="B618" s="14" t="s">
        <v>1340</v>
      </c>
      <c r="C618" s="131">
        <v>45.0</v>
      </c>
      <c r="D618" s="14" t="s">
        <v>1341</v>
      </c>
      <c r="E618" s="131">
        <v>158.0</v>
      </c>
      <c r="F618" s="14" t="s">
        <v>1342</v>
      </c>
      <c r="G618" s="131">
        <v>34.0</v>
      </c>
      <c r="H618" s="131">
        <v>200.0</v>
      </c>
      <c r="I618" s="132" t="b">
        <v>1</v>
      </c>
      <c r="J618" s="14"/>
      <c r="K618" s="14"/>
      <c r="L618" s="14"/>
      <c r="M618" s="14"/>
      <c r="N618" s="14"/>
      <c r="O618" s="14"/>
      <c r="P618" s="14"/>
      <c r="Q618" s="14"/>
      <c r="R618" s="14"/>
      <c r="S618" s="14"/>
      <c r="T618" s="14"/>
      <c r="U618" s="14"/>
      <c r="V618" s="14"/>
      <c r="W618" s="14"/>
    </row>
    <row r="619">
      <c r="A619" s="130" t="s">
        <v>1638</v>
      </c>
      <c r="B619" s="14" t="s">
        <v>1451</v>
      </c>
      <c r="C619" s="131">
        <v>77.0</v>
      </c>
      <c r="D619" s="14" t="s">
        <v>1452</v>
      </c>
      <c r="E619" s="131">
        <v>156.0</v>
      </c>
      <c r="F619" s="14" t="s">
        <v>1453</v>
      </c>
      <c r="G619" s="131">
        <v>66.0</v>
      </c>
      <c r="H619" s="131">
        <v>200.0</v>
      </c>
      <c r="I619" s="132" t="b">
        <v>1</v>
      </c>
      <c r="J619" s="14"/>
      <c r="K619" s="14"/>
      <c r="L619" s="14"/>
      <c r="M619" s="14"/>
      <c r="N619" s="14"/>
      <c r="O619" s="14"/>
      <c r="P619" s="14"/>
      <c r="Q619" s="14"/>
      <c r="R619" s="14"/>
      <c r="S619" s="14"/>
      <c r="T619" s="14"/>
      <c r="U619" s="14"/>
      <c r="V619" s="14"/>
      <c r="W619" s="14"/>
    </row>
    <row r="620">
      <c r="A620" s="130" t="s">
        <v>1639</v>
      </c>
      <c r="B620" s="14" t="s">
        <v>1640</v>
      </c>
      <c r="C620" s="131">
        <v>61.0</v>
      </c>
      <c r="D620" s="14" t="s">
        <v>1641</v>
      </c>
      <c r="E620" s="131">
        <v>147.0</v>
      </c>
      <c r="F620" s="14" t="s">
        <v>1642</v>
      </c>
      <c r="G620" s="131">
        <v>50.0</v>
      </c>
      <c r="H620" s="131">
        <v>200.0</v>
      </c>
      <c r="I620" s="132" t="b">
        <v>1</v>
      </c>
      <c r="J620" s="14"/>
      <c r="K620" s="14"/>
      <c r="L620" s="14"/>
      <c r="M620" s="14"/>
      <c r="N620" s="14"/>
      <c r="O620" s="14"/>
      <c r="P620" s="14"/>
      <c r="Q620" s="14"/>
      <c r="R620" s="14"/>
      <c r="S620" s="14"/>
      <c r="T620" s="14"/>
      <c r="U620" s="14"/>
      <c r="V620" s="14"/>
      <c r="W620" s="14"/>
    </row>
    <row r="621">
      <c r="A621" s="130" t="s">
        <v>1643</v>
      </c>
      <c r="B621" s="14" t="s">
        <v>1305</v>
      </c>
      <c r="C621" s="131">
        <v>60.0</v>
      </c>
      <c r="D621" s="14" t="s">
        <v>1306</v>
      </c>
      <c r="E621" s="131">
        <v>300.0</v>
      </c>
      <c r="F621" s="14" t="s">
        <v>1307</v>
      </c>
      <c r="G621" s="131">
        <v>49.0</v>
      </c>
      <c r="H621" s="131">
        <v>200.0</v>
      </c>
      <c r="I621" s="132" t="b">
        <v>1</v>
      </c>
      <c r="J621" s="14"/>
      <c r="K621" s="14"/>
      <c r="L621" s="14"/>
      <c r="M621" s="14"/>
      <c r="N621" s="14"/>
      <c r="O621" s="14"/>
      <c r="P621" s="14"/>
      <c r="Q621" s="14"/>
      <c r="R621" s="14"/>
      <c r="S621" s="14"/>
      <c r="T621" s="14"/>
      <c r="U621" s="14"/>
      <c r="V621" s="14"/>
      <c r="W621" s="14"/>
    </row>
    <row r="622">
      <c r="A622" s="130" t="s">
        <v>1644</v>
      </c>
      <c r="B622" s="14" t="s">
        <v>1218</v>
      </c>
      <c r="C622" s="131">
        <v>77.0</v>
      </c>
      <c r="D622" s="14" t="s">
        <v>1219</v>
      </c>
      <c r="E622" s="131">
        <v>212.0</v>
      </c>
      <c r="F622" s="14" t="s">
        <v>1220</v>
      </c>
      <c r="G622" s="131">
        <v>66.0</v>
      </c>
      <c r="H622" s="131">
        <v>200.0</v>
      </c>
      <c r="I622" s="132" t="b">
        <v>1</v>
      </c>
      <c r="J622" s="14"/>
      <c r="K622" s="14"/>
      <c r="L622" s="14"/>
      <c r="M622" s="14"/>
      <c r="N622" s="14"/>
      <c r="O622" s="14"/>
      <c r="P622" s="14"/>
      <c r="Q622" s="14"/>
      <c r="R622" s="14"/>
      <c r="S622" s="14"/>
      <c r="T622" s="14"/>
      <c r="U622" s="14"/>
      <c r="V622" s="14"/>
      <c r="W622" s="14"/>
    </row>
    <row r="623">
      <c r="A623" s="130" t="s">
        <v>1645</v>
      </c>
      <c r="B623" s="14" t="s">
        <v>1286</v>
      </c>
      <c r="C623" s="131">
        <v>82.0</v>
      </c>
      <c r="D623" s="14" t="s">
        <v>1287</v>
      </c>
      <c r="E623" s="131">
        <v>448.0</v>
      </c>
      <c r="F623" s="14" t="s">
        <v>1288</v>
      </c>
      <c r="G623" s="131">
        <v>71.0</v>
      </c>
      <c r="H623" s="131">
        <v>200.0</v>
      </c>
      <c r="I623" s="132" t="b">
        <v>1</v>
      </c>
      <c r="J623" s="14"/>
      <c r="K623" s="14"/>
      <c r="L623" s="14"/>
      <c r="M623" s="14"/>
      <c r="N623" s="14"/>
      <c r="O623" s="14"/>
      <c r="P623" s="14"/>
      <c r="Q623" s="14"/>
      <c r="R623" s="14"/>
      <c r="S623" s="14"/>
      <c r="T623" s="14"/>
      <c r="U623" s="14"/>
      <c r="V623" s="14"/>
      <c r="W623" s="14"/>
    </row>
    <row r="624">
      <c r="A624" s="130" t="s">
        <v>1646</v>
      </c>
      <c r="B624" s="14" t="s">
        <v>1647</v>
      </c>
      <c r="C624" s="131">
        <v>68.0</v>
      </c>
      <c r="D624" s="14" t="s">
        <v>1648</v>
      </c>
      <c r="E624" s="131">
        <v>177.0</v>
      </c>
      <c r="F624" s="14" t="s">
        <v>1649</v>
      </c>
      <c r="G624" s="131">
        <v>57.0</v>
      </c>
      <c r="H624" s="131">
        <v>200.0</v>
      </c>
      <c r="I624" s="132" t="b">
        <v>1</v>
      </c>
      <c r="J624" s="14"/>
      <c r="K624" s="14"/>
      <c r="L624" s="14"/>
      <c r="M624" s="14"/>
      <c r="N624" s="14"/>
      <c r="O624" s="14"/>
      <c r="P624" s="14"/>
      <c r="Q624" s="14"/>
      <c r="R624" s="14"/>
      <c r="S624" s="14"/>
      <c r="T624" s="14"/>
      <c r="U624" s="14"/>
      <c r="V624" s="14"/>
      <c r="W624" s="14"/>
    </row>
    <row r="625">
      <c r="A625" s="130" t="s">
        <v>1650</v>
      </c>
      <c r="B625" s="14" t="s">
        <v>1424</v>
      </c>
      <c r="C625" s="131">
        <v>54.0</v>
      </c>
      <c r="D625" s="14" t="s">
        <v>1425</v>
      </c>
      <c r="E625" s="131">
        <v>268.0</v>
      </c>
      <c r="F625" s="14" t="s">
        <v>1426</v>
      </c>
      <c r="G625" s="131">
        <v>43.0</v>
      </c>
      <c r="H625" s="131">
        <v>200.0</v>
      </c>
      <c r="I625" s="132" t="b">
        <v>1</v>
      </c>
      <c r="J625" s="14"/>
      <c r="K625" s="14"/>
      <c r="L625" s="14"/>
      <c r="M625" s="14"/>
      <c r="N625" s="14"/>
      <c r="O625" s="14"/>
      <c r="P625" s="14"/>
      <c r="Q625" s="14"/>
      <c r="R625" s="14"/>
      <c r="S625" s="14"/>
      <c r="T625" s="14"/>
      <c r="U625" s="14"/>
      <c r="V625" s="14"/>
      <c r="W625" s="14"/>
    </row>
    <row r="626">
      <c r="A626" s="130" t="s">
        <v>1651</v>
      </c>
      <c r="B626" s="14" t="s">
        <v>1198</v>
      </c>
      <c r="C626" s="131">
        <v>65.0</v>
      </c>
      <c r="D626" s="14" t="s">
        <v>1199</v>
      </c>
      <c r="E626" s="131">
        <v>278.0</v>
      </c>
      <c r="F626" s="14" t="s">
        <v>1200</v>
      </c>
      <c r="G626" s="131">
        <v>54.0</v>
      </c>
      <c r="H626" s="131">
        <v>200.0</v>
      </c>
      <c r="I626" s="132" t="b">
        <v>1</v>
      </c>
      <c r="J626" s="14"/>
      <c r="K626" s="14"/>
      <c r="L626" s="14"/>
      <c r="M626" s="14"/>
      <c r="N626" s="14"/>
      <c r="O626" s="14"/>
      <c r="P626" s="14"/>
      <c r="Q626" s="14"/>
      <c r="R626" s="14"/>
      <c r="S626" s="14"/>
      <c r="T626" s="14"/>
      <c r="U626" s="14"/>
      <c r="V626" s="14"/>
      <c r="W626" s="14"/>
    </row>
    <row r="627">
      <c r="A627" s="130" t="s">
        <v>1652</v>
      </c>
      <c r="B627" s="14" t="s">
        <v>1271</v>
      </c>
      <c r="C627" s="131">
        <v>56.0</v>
      </c>
      <c r="D627" s="14" t="s">
        <v>1272</v>
      </c>
      <c r="E627" s="131">
        <v>148.0</v>
      </c>
      <c r="F627" s="14" t="s">
        <v>1273</v>
      </c>
      <c r="G627" s="131">
        <v>45.0</v>
      </c>
      <c r="H627" s="131">
        <v>200.0</v>
      </c>
      <c r="I627" s="132" t="b">
        <v>1</v>
      </c>
      <c r="J627" s="14"/>
      <c r="K627" s="14"/>
      <c r="L627" s="14"/>
      <c r="M627" s="14"/>
      <c r="N627" s="14"/>
      <c r="O627" s="14"/>
      <c r="P627" s="14"/>
      <c r="Q627" s="14"/>
      <c r="R627" s="14"/>
      <c r="S627" s="14"/>
      <c r="T627" s="14"/>
      <c r="U627" s="14"/>
      <c r="V627" s="14"/>
      <c r="W627" s="14"/>
    </row>
    <row r="628">
      <c r="A628" s="130" t="s">
        <v>1653</v>
      </c>
      <c r="B628" s="14" t="s">
        <v>1654</v>
      </c>
      <c r="C628" s="131">
        <v>65.0</v>
      </c>
      <c r="D628" s="14" t="s">
        <v>1655</v>
      </c>
      <c r="E628" s="131">
        <v>286.0</v>
      </c>
      <c r="F628" s="14" t="s">
        <v>1656</v>
      </c>
      <c r="G628" s="131">
        <v>54.0</v>
      </c>
      <c r="H628" s="131">
        <v>200.0</v>
      </c>
      <c r="I628" s="132" t="b">
        <v>1</v>
      </c>
      <c r="J628" s="14"/>
      <c r="K628" s="14"/>
      <c r="L628" s="14"/>
      <c r="M628" s="14"/>
      <c r="N628" s="14"/>
      <c r="O628" s="14"/>
      <c r="P628" s="14"/>
      <c r="Q628" s="14"/>
      <c r="R628" s="14"/>
      <c r="S628" s="14"/>
      <c r="T628" s="14"/>
      <c r="U628" s="14"/>
      <c r="V628" s="14"/>
      <c r="W628" s="14"/>
    </row>
    <row r="629">
      <c r="A629" s="130" t="s">
        <v>1657</v>
      </c>
      <c r="B629" s="14" t="s">
        <v>1335</v>
      </c>
      <c r="C629" s="131">
        <v>45.0</v>
      </c>
      <c r="D629" s="14" t="s">
        <v>1336</v>
      </c>
      <c r="E629" s="131">
        <v>288.0</v>
      </c>
      <c r="F629" s="14" t="s">
        <v>1337</v>
      </c>
      <c r="G629" s="131">
        <v>34.0</v>
      </c>
      <c r="H629" s="131">
        <v>200.0</v>
      </c>
      <c r="I629" s="132" t="b">
        <v>1</v>
      </c>
      <c r="J629" s="14"/>
      <c r="K629" s="14"/>
      <c r="L629" s="14"/>
      <c r="M629" s="14"/>
      <c r="N629" s="14"/>
      <c r="O629" s="14"/>
      <c r="P629" s="14"/>
      <c r="Q629" s="14"/>
      <c r="R629" s="14"/>
      <c r="S629" s="14"/>
      <c r="T629" s="14"/>
      <c r="U629" s="14"/>
      <c r="V629" s="14"/>
      <c r="W629" s="14"/>
    </row>
    <row r="630">
      <c r="A630" s="130" t="s">
        <v>1658</v>
      </c>
      <c r="B630" s="14" t="s">
        <v>1281</v>
      </c>
      <c r="C630" s="131">
        <v>66.0</v>
      </c>
      <c r="D630" s="14" t="s">
        <v>1282</v>
      </c>
      <c r="E630" s="131">
        <v>303.0</v>
      </c>
      <c r="F630" s="14" t="s">
        <v>1283</v>
      </c>
      <c r="G630" s="131">
        <v>55.0</v>
      </c>
      <c r="H630" s="131">
        <v>200.0</v>
      </c>
      <c r="I630" s="132" t="b">
        <v>1</v>
      </c>
      <c r="J630" s="14"/>
      <c r="K630" s="14"/>
      <c r="L630" s="14"/>
      <c r="M630" s="14"/>
      <c r="N630" s="14"/>
      <c r="O630" s="14"/>
      <c r="P630" s="14"/>
      <c r="Q630" s="14"/>
      <c r="R630" s="14"/>
      <c r="S630" s="14"/>
      <c r="T630" s="14"/>
      <c r="U630" s="14"/>
      <c r="V630" s="14"/>
      <c r="W630" s="14"/>
    </row>
    <row r="631">
      <c r="A631" s="130" t="s">
        <v>1659</v>
      </c>
      <c r="B631" s="14" t="s">
        <v>1218</v>
      </c>
      <c r="C631" s="131">
        <v>77.0</v>
      </c>
      <c r="D631" s="14" t="s">
        <v>1219</v>
      </c>
      <c r="E631" s="131">
        <v>212.0</v>
      </c>
      <c r="F631" s="14" t="s">
        <v>1220</v>
      </c>
      <c r="G631" s="131">
        <v>66.0</v>
      </c>
      <c r="H631" s="131">
        <v>200.0</v>
      </c>
      <c r="I631" s="132" t="b">
        <v>1</v>
      </c>
      <c r="J631" s="14"/>
      <c r="K631" s="14"/>
      <c r="L631" s="14"/>
      <c r="M631" s="14"/>
      <c r="N631" s="14"/>
      <c r="O631" s="14"/>
      <c r="P631" s="14"/>
      <c r="Q631" s="14"/>
      <c r="R631" s="14"/>
      <c r="S631" s="14"/>
      <c r="T631" s="14"/>
      <c r="U631" s="14"/>
      <c r="V631" s="14"/>
      <c r="W631" s="14"/>
    </row>
    <row r="632">
      <c r="A632" s="130" t="s">
        <v>1660</v>
      </c>
      <c r="B632" s="14" t="s">
        <v>1595</v>
      </c>
      <c r="C632" s="131">
        <v>59.0</v>
      </c>
      <c r="D632" s="14" t="s">
        <v>1596</v>
      </c>
      <c r="E632" s="131">
        <v>153.0</v>
      </c>
      <c r="F632" s="14" t="s">
        <v>1597</v>
      </c>
      <c r="G632" s="131">
        <v>48.0</v>
      </c>
      <c r="H632" s="131">
        <v>200.0</v>
      </c>
      <c r="I632" s="132" t="b">
        <v>1</v>
      </c>
      <c r="J632" s="14"/>
      <c r="K632" s="14"/>
      <c r="L632" s="14"/>
      <c r="M632" s="14"/>
      <c r="N632" s="14"/>
      <c r="O632" s="14"/>
      <c r="P632" s="14"/>
      <c r="Q632" s="14"/>
      <c r="R632" s="14"/>
      <c r="S632" s="14"/>
      <c r="T632" s="14"/>
      <c r="U632" s="14"/>
      <c r="V632" s="14"/>
      <c r="W632" s="14"/>
    </row>
    <row r="633">
      <c r="A633" s="130" t="s">
        <v>1661</v>
      </c>
      <c r="B633" s="14" t="s">
        <v>1467</v>
      </c>
      <c r="C633" s="131">
        <v>61.0</v>
      </c>
      <c r="D633" s="14" t="s">
        <v>1468</v>
      </c>
      <c r="E633" s="131">
        <v>158.0</v>
      </c>
      <c r="F633" s="14" t="s">
        <v>1469</v>
      </c>
      <c r="G633" s="131">
        <v>50.0</v>
      </c>
      <c r="H633" s="131">
        <v>200.0</v>
      </c>
      <c r="I633" s="132" t="b">
        <v>1</v>
      </c>
      <c r="J633" s="14"/>
      <c r="K633" s="14"/>
      <c r="L633" s="14"/>
      <c r="M633" s="14"/>
      <c r="N633" s="14"/>
      <c r="O633" s="14"/>
      <c r="P633" s="14"/>
      <c r="Q633" s="14"/>
      <c r="R633" s="14"/>
      <c r="S633" s="14"/>
      <c r="T633" s="14"/>
      <c r="U633" s="14"/>
      <c r="V633" s="14"/>
      <c r="W633" s="14"/>
    </row>
    <row r="634">
      <c r="A634" s="130" t="s">
        <v>1662</v>
      </c>
      <c r="B634" s="14" t="s">
        <v>635</v>
      </c>
      <c r="C634" s="131">
        <v>101.0</v>
      </c>
      <c r="D634" s="14" t="s">
        <v>636</v>
      </c>
      <c r="E634" s="131">
        <v>155.0</v>
      </c>
      <c r="F634" s="14" t="s">
        <v>637</v>
      </c>
      <c r="G634" s="131">
        <v>90.0</v>
      </c>
      <c r="H634" s="131">
        <v>200.0</v>
      </c>
      <c r="I634" s="132" t="b">
        <v>1</v>
      </c>
      <c r="J634" s="14"/>
      <c r="K634" s="14"/>
      <c r="L634" s="14"/>
      <c r="M634" s="14"/>
      <c r="N634" s="14"/>
      <c r="O634" s="14"/>
      <c r="P634" s="14"/>
      <c r="Q634" s="14"/>
      <c r="R634" s="14"/>
      <c r="S634" s="14"/>
      <c r="T634" s="14"/>
      <c r="U634" s="14"/>
      <c r="V634" s="14"/>
      <c r="W634" s="14"/>
    </row>
    <row r="635">
      <c r="A635" s="130" t="s">
        <v>1663</v>
      </c>
      <c r="B635" s="14" t="s">
        <v>1208</v>
      </c>
      <c r="C635" s="131">
        <v>40.0</v>
      </c>
      <c r="D635" s="14" t="s">
        <v>1209</v>
      </c>
      <c r="E635" s="131">
        <v>151.0</v>
      </c>
      <c r="F635" s="14" t="s">
        <v>1210</v>
      </c>
      <c r="G635" s="131">
        <v>29.0</v>
      </c>
      <c r="H635" s="131">
        <v>200.0</v>
      </c>
      <c r="I635" s="132" t="b">
        <v>1</v>
      </c>
      <c r="J635" s="14"/>
      <c r="K635" s="14"/>
      <c r="L635" s="14"/>
      <c r="M635" s="14"/>
      <c r="N635" s="14"/>
      <c r="O635" s="14"/>
      <c r="P635" s="14"/>
      <c r="Q635" s="14"/>
      <c r="R635" s="14"/>
      <c r="S635" s="14"/>
      <c r="T635" s="14"/>
      <c r="U635" s="14"/>
      <c r="V635" s="14"/>
      <c r="W635" s="14"/>
    </row>
    <row r="636">
      <c r="A636" s="130" t="s">
        <v>1664</v>
      </c>
      <c r="B636" s="14" t="s">
        <v>1665</v>
      </c>
      <c r="C636" s="131">
        <v>77.0</v>
      </c>
      <c r="D636" s="14" t="s">
        <v>1666</v>
      </c>
      <c r="E636" s="131">
        <v>623.0</v>
      </c>
      <c r="F636" s="14" t="s">
        <v>1667</v>
      </c>
      <c r="G636" s="131">
        <v>66.0</v>
      </c>
      <c r="H636" s="131">
        <v>200.0</v>
      </c>
      <c r="I636" s="132" t="b">
        <v>1</v>
      </c>
      <c r="J636" s="14"/>
      <c r="K636" s="14"/>
      <c r="L636" s="14"/>
      <c r="M636" s="14"/>
      <c r="N636" s="14"/>
      <c r="O636" s="14"/>
      <c r="P636" s="14"/>
      <c r="Q636" s="14"/>
      <c r="R636" s="14"/>
      <c r="S636" s="14"/>
      <c r="T636" s="14"/>
      <c r="U636" s="14"/>
      <c r="V636" s="14"/>
      <c r="W636" s="14"/>
    </row>
    <row r="637">
      <c r="A637" s="130" t="s">
        <v>1668</v>
      </c>
      <c r="B637" s="14" t="s">
        <v>1335</v>
      </c>
      <c r="C637" s="131">
        <v>45.0</v>
      </c>
      <c r="D637" s="14" t="s">
        <v>1336</v>
      </c>
      <c r="E637" s="131">
        <v>288.0</v>
      </c>
      <c r="F637" s="14" t="s">
        <v>1337</v>
      </c>
      <c r="G637" s="131">
        <v>34.0</v>
      </c>
      <c r="H637" s="131">
        <v>200.0</v>
      </c>
      <c r="I637" s="132" t="b">
        <v>1</v>
      </c>
      <c r="J637" s="14"/>
      <c r="K637" s="14"/>
      <c r="L637" s="14"/>
      <c r="M637" s="14"/>
      <c r="N637" s="14"/>
      <c r="O637" s="14"/>
      <c r="P637" s="14"/>
      <c r="Q637" s="14"/>
      <c r="R637" s="14"/>
      <c r="S637" s="14"/>
      <c r="T637" s="14"/>
      <c r="U637" s="14"/>
      <c r="V637" s="14"/>
      <c r="W637" s="14"/>
    </row>
    <row r="638">
      <c r="A638" s="130" t="s">
        <v>1669</v>
      </c>
      <c r="B638" s="14" t="s">
        <v>1499</v>
      </c>
      <c r="C638" s="131">
        <v>69.0</v>
      </c>
      <c r="D638" s="14" t="s">
        <v>1500</v>
      </c>
      <c r="E638" s="131">
        <v>345.0</v>
      </c>
      <c r="F638" s="14" t="s">
        <v>1501</v>
      </c>
      <c r="G638" s="131">
        <v>58.0</v>
      </c>
      <c r="H638" s="131">
        <v>200.0</v>
      </c>
      <c r="I638" s="132" t="b">
        <v>1</v>
      </c>
      <c r="J638" s="14"/>
      <c r="K638" s="14"/>
      <c r="L638" s="14"/>
      <c r="M638" s="14"/>
      <c r="N638" s="14"/>
      <c r="O638" s="14"/>
      <c r="P638" s="14"/>
      <c r="Q638" s="14"/>
      <c r="R638" s="14"/>
      <c r="S638" s="14"/>
      <c r="T638" s="14"/>
      <c r="U638" s="14"/>
      <c r="V638" s="14"/>
      <c r="W638" s="14"/>
    </row>
    <row r="639">
      <c r="A639" s="130" t="s">
        <v>1670</v>
      </c>
      <c r="B639" s="14" t="s">
        <v>1335</v>
      </c>
      <c r="C639" s="131">
        <v>45.0</v>
      </c>
      <c r="D639" s="14" t="s">
        <v>1336</v>
      </c>
      <c r="E639" s="131">
        <v>288.0</v>
      </c>
      <c r="F639" s="14" t="s">
        <v>1337</v>
      </c>
      <c r="G639" s="131">
        <v>34.0</v>
      </c>
      <c r="H639" s="131">
        <v>200.0</v>
      </c>
      <c r="I639" s="132" t="b">
        <v>1</v>
      </c>
      <c r="J639" s="14"/>
      <c r="K639" s="14"/>
      <c r="L639" s="14"/>
      <c r="M639" s="14"/>
      <c r="N639" s="14"/>
      <c r="O639" s="14"/>
      <c r="P639" s="14"/>
      <c r="Q639" s="14"/>
      <c r="R639" s="14"/>
      <c r="S639" s="14"/>
      <c r="T639" s="14"/>
      <c r="U639" s="14"/>
      <c r="V639" s="14"/>
      <c r="W639" s="14"/>
    </row>
    <row r="640">
      <c r="A640" s="130" t="s">
        <v>1671</v>
      </c>
      <c r="B640" s="14" t="s">
        <v>1459</v>
      </c>
      <c r="C640" s="131">
        <v>84.0</v>
      </c>
      <c r="D640" s="14" t="s">
        <v>1460</v>
      </c>
      <c r="E640" s="131">
        <v>155.0</v>
      </c>
      <c r="F640" s="14" t="s">
        <v>1461</v>
      </c>
      <c r="G640" s="131">
        <v>73.0</v>
      </c>
      <c r="H640" s="131">
        <v>200.0</v>
      </c>
      <c r="I640" s="132" t="b">
        <v>1</v>
      </c>
      <c r="J640" s="14"/>
      <c r="K640" s="14"/>
      <c r="L640" s="14"/>
      <c r="M640" s="14"/>
      <c r="N640" s="14"/>
      <c r="O640" s="14"/>
      <c r="P640" s="14"/>
      <c r="Q640" s="14"/>
      <c r="R640" s="14"/>
      <c r="S640" s="14"/>
      <c r="T640" s="14"/>
      <c r="U640" s="14"/>
      <c r="V640" s="14"/>
      <c r="W640" s="14"/>
    </row>
    <row r="641">
      <c r="A641" s="130" t="s">
        <v>1672</v>
      </c>
      <c r="B641" s="14" t="s">
        <v>1526</v>
      </c>
      <c r="C641" s="131">
        <v>65.0</v>
      </c>
      <c r="D641" s="14" t="s">
        <v>1527</v>
      </c>
      <c r="E641" s="131">
        <v>341.0</v>
      </c>
      <c r="F641" s="14" t="s">
        <v>1528</v>
      </c>
      <c r="G641" s="131">
        <v>54.0</v>
      </c>
      <c r="H641" s="131">
        <v>200.0</v>
      </c>
      <c r="I641" s="132" t="b">
        <v>1</v>
      </c>
      <c r="J641" s="14"/>
      <c r="K641" s="14"/>
      <c r="L641" s="14"/>
      <c r="M641" s="14"/>
      <c r="N641" s="14"/>
      <c r="O641" s="14"/>
      <c r="P641" s="14"/>
      <c r="Q641" s="14"/>
      <c r="R641" s="14"/>
      <c r="S641" s="14"/>
      <c r="T641" s="14"/>
      <c r="U641" s="14"/>
      <c r="V641" s="14"/>
      <c r="W641" s="14"/>
    </row>
    <row r="642">
      <c r="A642" s="130" t="s">
        <v>1673</v>
      </c>
      <c r="B642" s="14" t="s">
        <v>1674</v>
      </c>
      <c r="C642" s="131">
        <v>19.0</v>
      </c>
      <c r="D642" s="14" t="s">
        <v>1675</v>
      </c>
      <c r="E642" s="131">
        <v>153.0</v>
      </c>
      <c r="F642" s="14" t="s">
        <v>1676</v>
      </c>
      <c r="G642" s="131">
        <v>8.0</v>
      </c>
      <c r="H642" s="131">
        <v>200.0</v>
      </c>
      <c r="I642" s="132" t="b">
        <v>1</v>
      </c>
      <c r="J642" s="14"/>
      <c r="K642" s="14"/>
      <c r="L642" s="14"/>
      <c r="M642" s="14"/>
      <c r="N642" s="14"/>
      <c r="O642" s="14"/>
      <c r="P642" s="14"/>
      <c r="Q642" s="14"/>
      <c r="R642" s="14"/>
      <c r="S642" s="14"/>
      <c r="T642" s="14"/>
      <c r="U642" s="14"/>
      <c r="V642" s="14"/>
      <c r="W642" s="14"/>
    </row>
    <row r="643">
      <c r="A643" s="130" t="s">
        <v>1677</v>
      </c>
      <c r="B643" s="14" t="s">
        <v>1678</v>
      </c>
      <c r="C643" s="131">
        <v>85.0</v>
      </c>
      <c r="D643" s="14" t="s">
        <v>1679</v>
      </c>
      <c r="E643" s="131">
        <v>452.0</v>
      </c>
      <c r="F643" s="14" t="s">
        <v>1680</v>
      </c>
      <c r="G643" s="131">
        <v>74.0</v>
      </c>
      <c r="H643" s="131">
        <v>200.0</v>
      </c>
      <c r="I643" s="132" t="b">
        <v>1</v>
      </c>
      <c r="J643" s="14"/>
      <c r="K643" s="14"/>
      <c r="L643" s="14"/>
      <c r="M643" s="14"/>
      <c r="N643" s="14"/>
      <c r="O643" s="14"/>
      <c r="P643" s="14"/>
      <c r="Q643" s="14"/>
      <c r="R643" s="14"/>
      <c r="S643" s="14"/>
      <c r="T643" s="14"/>
      <c r="U643" s="14"/>
      <c r="V643" s="14"/>
      <c r="W643" s="14"/>
    </row>
    <row r="644">
      <c r="A644" s="130" t="s">
        <v>1681</v>
      </c>
      <c r="B644" s="14" t="s">
        <v>1682</v>
      </c>
      <c r="C644" s="131">
        <v>36.0</v>
      </c>
      <c r="D644" s="14" t="s">
        <v>1683</v>
      </c>
      <c r="E644" s="131">
        <v>323.0</v>
      </c>
      <c r="F644" s="14" t="s">
        <v>1684</v>
      </c>
      <c r="G644" s="131">
        <v>25.0</v>
      </c>
      <c r="H644" s="131">
        <v>200.0</v>
      </c>
      <c r="I644" s="132" t="b">
        <v>1</v>
      </c>
      <c r="J644" s="14"/>
      <c r="K644" s="14"/>
      <c r="L644" s="14"/>
      <c r="M644" s="14"/>
      <c r="N644" s="14"/>
      <c r="O644" s="14"/>
      <c r="P644" s="14"/>
      <c r="Q644" s="14"/>
      <c r="R644" s="14"/>
      <c r="S644" s="14"/>
      <c r="T644" s="14"/>
      <c r="U644" s="14"/>
      <c r="V644" s="14"/>
      <c r="W644" s="14"/>
    </row>
    <row r="645">
      <c r="A645" s="130" t="s">
        <v>1685</v>
      </c>
      <c r="B645" s="14" t="s">
        <v>1575</v>
      </c>
      <c r="C645" s="131">
        <v>74.0</v>
      </c>
      <c r="D645" s="14" t="s">
        <v>1576</v>
      </c>
      <c r="E645" s="131">
        <v>156.0</v>
      </c>
      <c r="F645" s="14" t="s">
        <v>1577</v>
      </c>
      <c r="G645" s="131">
        <v>63.0</v>
      </c>
      <c r="H645" s="131">
        <v>200.0</v>
      </c>
      <c r="I645" s="132" t="b">
        <v>1</v>
      </c>
      <c r="J645" s="14"/>
      <c r="K645" s="14"/>
      <c r="L645" s="14"/>
      <c r="M645" s="14"/>
      <c r="N645" s="14"/>
      <c r="O645" s="14"/>
      <c r="P645" s="14"/>
      <c r="Q645" s="14"/>
      <c r="R645" s="14"/>
      <c r="S645" s="14"/>
      <c r="T645" s="14"/>
      <c r="U645" s="14"/>
      <c r="V645" s="14"/>
      <c r="W645" s="14"/>
    </row>
    <row r="646">
      <c r="A646" s="130" t="s">
        <v>1686</v>
      </c>
      <c r="B646" s="14" t="s">
        <v>1408</v>
      </c>
      <c r="C646" s="131">
        <v>83.0</v>
      </c>
      <c r="D646" s="14" t="s">
        <v>1409</v>
      </c>
      <c r="E646" s="131">
        <v>261.0</v>
      </c>
      <c r="F646" s="14" t="s">
        <v>1410</v>
      </c>
      <c r="G646" s="131">
        <v>72.0</v>
      </c>
      <c r="H646" s="131">
        <v>200.0</v>
      </c>
      <c r="I646" s="132" t="b">
        <v>1</v>
      </c>
      <c r="J646" s="14"/>
      <c r="K646" s="14"/>
      <c r="L646" s="14"/>
      <c r="M646" s="14"/>
      <c r="N646" s="14"/>
      <c r="O646" s="14"/>
      <c r="P646" s="14"/>
      <c r="Q646" s="14"/>
      <c r="R646" s="14"/>
      <c r="S646" s="14"/>
      <c r="T646" s="14"/>
      <c r="U646" s="14"/>
      <c r="V646" s="14"/>
      <c r="W646" s="14"/>
    </row>
    <row r="647">
      <c r="A647" s="130" t="s">
        <v>1687</v>
      </c>
      <c r="B647" s="14" t="s">
        <v>1610</v>
      </c>
      <c r="C647" s="131">
        <v>71.0</v>
      </c>
      <c r="D647" s="14" t="s">
        <v>1611</v>
      </c>
      <c r="E647" s="131">
        <v>43.0</v>
      </c>
      <c r="F647" s="14" t="s">
        <v>1612</v>
      </c>
      <c r="G647" s="131">
        <v>60.0</v>
      </c>
      <c r="H647" s="131">
        <v>200.0</v>
      </c>
      <c r="I647" s="132" t="b">
        <v>1</v>
      </c>
      <c r="J647" s="14"/>
      <c r="K647" s="14"/>
      <c r="L647" s="14"/>
      <c r="M647" s="14"/>
      <c r="N647" s="14"/>
      <c r="O647" s="14"/>
      <c r="P647" s="14"/>
      <c r="Q647" s="14"/>
      <c r="R647" s="14"/>
      <c r="S647" s="14"/>
      <c r="T647" s="14"/>
      <c r="U647" s="14"/>
      <c r="V647" s="14"/>
      <c r="W647" s="14"/>
    </row>
    <row r="648">
      <c r="A648" s="130" t="s">
        <v>1688</v>
      </c>
      <c r="B648" s="14" t="s">
        <v>1689</v>
      </c>
      <c r="C648" s="131">
        <v>75.0</v>
      </c>
      <c r="D648" s="14" t="s">
        <v>1690</v>
      </c>
      <c r="E648" s="131">
        <v>151.0</v>
      </c>
      <c r="F648" s="14" t="s">
        <v>1691</v>
      </c>
      <c r="G648" s="131">
        <v>64.0</v>
      </c>
      <c r="H648" s="131">
        <v>200.0</v>
      </c>
      <c r="I648" s="132" t="b">
        <v>1</v>
      </c>
      <c r="J648" s="14"/>
      <c r="K648" s="14"/>
      <c r="L648" s="14"/>
      <c r="M648" s="14"/>
      <c r="N648" s="14"/>
      <c r="O648" s="14"/>
      <c r="P648" s="14"/>
      <c r="Q648" s="14"/>
      <c r="R648" s="14"/>
      <c r="S648" s="14"/>
      <c r="T648" s="14"/>
      <c r="U648" s="14"/>
      <c r="V648" s="14"/>
      <c r="W648" s="14"/>
    </row>
    <row r="649">
      <c r="A649" s="130" t="s">
        <v>1692</v>
      </c>
      <c r="B649" s="14" t="s">
        <v>1286</v>
      </c>
      <c r="C649" s="131">
        <v>82.0</v>
      </c>
      <c r="D649" s="14" t="s">
        <v>1287</v>
      </c>
      <c r="E649" s="131">
        <v>448.0</v>
      </c>
      <c r="F649" s="14" t="s">
        <v>1288</v>
      </c>
      <c r="G649" s="131">
        <v>71.0</v>
      </c>
      <c r="H649" s="131">
        <v>200.0</v>
      </c>
      <c r="I649" s="132" t="b">
        <v>1</v>
      </c>
      <c r="J649" s="14"/>
      <c r="K649" s="14"/>
      <c r="L649" s="14"/>
      <c r="M649" s="14"/>
      <c r="N649" s="14"/>
      <c r="O649" s="14"/>
      <c r="P649" s="14"/>
      <c r="Q649" s="14"/>
      <c r="R649" s="14"/>
      <c r="S649" s="14"/>
      <c r="T649" s="14"/>
      <c r="U649" s="14"/>
      <c r="V649" s="14"/>
      <c r="W649" s="14"/>
    </row>
    <row r="650">
      <c r="A650" s="130" t="s">
        <v>1693</v>
      </c>
      <c r="B650" s="14" t="s">
        <v>1291</v>
      </c>
      <c r="C650" s="131">
        <v>81.0</v>
      </c>
      <c r="D650" s="14" t="s">
        <v>1292</v>
      </c>
      <c r="E650" s="131">
        <v>232.0</v>
      </c>
      <c r="F650" s="14" t="s">
        <v>1293</v>
      </c>
      <c r="G650" s="131">
        <v>70.0</v>
      </c>
      <c r="H650" s="131">
        <v>200.0</v>
      </c>
      <c r="I650" s="132" t="b">
        <v>1</v>
      </c>
      <c r="J650" s="14"/>
      <c r="K650" s="14"/>
      <c r="L650" s="14"/>
      <c r="M650" s="14"/>
      <c r="N650" s="14"/>
      <c r="O650" s="14"/>
      <c r="P650" s="14"/>
      <c r="Q650" s="14"/>
      <c r="R650" s="14"/>
      <c r="S650" s="14"/>
      <c r="T650" s="14"/>
      <c r="U650" s="14"/>
      <c r="V650" s="14"/>
      <c r="W650" s="14"/>
    </row>
    <row r="651">
      <c r="A651" s="130" t="s">
        <v>1694</v>
      </c>
      <c r="B651" s="14" t="s">
        <v>1317</v>
      </c>
      <c r="C651" s="131">
        <v>77.0</v>
      </c>
      <c r="D651" s="14" t="s">
        <v>1318</v>
      </c>
      <c r="E651" s="131">
        <v>325.0</v>
      </c>
      <c r="F651" s="14" t="s">
        <v>1319</v>
      </c>
      <c r="G651" s="131">
        <v>66.0</v>
      </c>
      <c r="H651" s="131">
        <v>200.0</v>
      </c>
      <c r="I651" s="132" t="b">
        <v>1</v>
      </c>
      <c r="J651" s="14"/>
      <c r="K651" s="14"/>
      <c r="L651" s="14"/>
      <c r="M651" s="14"/>
      <c r="N651" s="14"/>
      <c r="O651" s="14"/>
      <c r="P651" s="14"/>
      <c r="Q651" s="14"/>
      <c r="R651" s="14"/>
      <c r="S651" s="14"/>
      <c r="T651" s="14"/>
      <c r="U651" s="14"/>
      <c r="V651" s="14"/>
      <c r="W651" s="14"/>
    </row>
    <row r="652">
      <c r="A652" s="130" t="s">
        <v>1695</v>
      </c>
      <c r="B652" s="14" t="s">
        <v>1696</v>
      </c>
      <c r="C652" s="131">
        <v>57.0</v>
      </c>
      <c r="D652" s="14" t="s">
        <v>1697</v>
      </c>
      <c r="E652" s="131">
        <v>316.0</v>
      </c>
      <c r="F652" s="14" t="s">
        <v>1698</v>
      </c>
      <c r="G652" s="131">
        <v>46.0</v>
      </c>
      <c r="H652" s="131">
        <v>200.0</v>
      </c>
      <c r="I652" s="132" t="b">
        <v>1</v>
      </c>
      <c r="J652" s="14"/>
      <c r="K652" s="14"/>
      <c r="L652" s="14"/>
      <c r="M652" s="14"/>
      <c r="N652" s="14"/>
      <c r="O652" s="14"/>
      <c r="P652" s="14"/>
      <c r="Q652" s="14"/>
      <c r="R652" s="14"/>
      <c r="S652" s="14"/>
      <c r="T652" s="14"/>
      <c r="U652" s="14"/>
      <c r="V652" s="14"/>
      <c r="W652" s="14"/>
    </row>
    <row r="653">
      <c r="A653" s="130" t="s">
        <v>1699</v>
      </c>
      <c r="B653" s="14" t="s">
        <v>1634</v>
      </c>
      <c r="C653" s="131">
        <v>47.0</v>
      </c>
      <c r="D653" s="14" t="s">
        <v>1635</v>
      </c>
      <c r="E653" s="131">
        <v>205.0</v>
      </c>
      <c r="F653" s="14" t="s">
        <v>1636</v>
      </c>
      <c r="G653" s="131">
        <v>36.0</v>
      </c>
      <c r="H653" s="131">
        <v>200.0</v>
      </c>
      <c r="I653" s="132" t="b">
        <v>1</v>
      </c>
      <c r="J653" s="14"/>
      <c r="K653" s="14"/>
      <c r="L653" s="14"/>
      <c r="M653" s="14"/>
      <c r="N653" s="14"/>
      <c r="O653" s="14"/>
      <c r="P653" s="14"/>
      <c r="Q653" s="14"/>
      <c r="R653" s="14"/>
      <c r="S653" s="14"/>
      <c r="T653" s="14"/>
      <c r="U653" s="14"/>
      <c r="V653" s="14"/>
      <c r="W653" s="14"/>
    </row>
    <row r="654">
      <c r="A654" s="130" t="s">
        <v>1700</v>
      </c>
      <c r="B654" s="14" t="s">
        <v>1560</v>
      </c>
      <c r="C654" s="131">
        <v>92.0</v>
      </c>
      <c r="D654" s="14" t="s">
        <v>1561</v>
      </c>
      <c r="E654" s="131">
        <v>436.0</v>
      </c>
      <c r="F654" s="14" t="s">
        <v>1562</v>
      </c>
      <c r="G654" s="131">
        <v>81.0</v>
      </c>
      <c r="H654" s="131">
        <v>200.0</v>
      </c>
      <c r="I654" s="132" t="b">
        <v>1</v>
      </c>
      <c r="J654" s="14"/>
      <c r="K654" s="14"/>
      <c r="L654" s="14"/>
      <c r="M654" s="14"/>
      <c r="N654" s="14"/>
      <c r="O654" s="14"/>
      <c r="P654" s="14"/>
      <c r="Q654" s="14"/>
      <c r="R654" s="14"/>
      <c r="S654" s="14"/>
      <c r="T654" s="14"/>
      <c r="U654" s="14"/>
      <c r="V654" s="14"/>
      <c r="W654" s="14"/>
    </row>
    <row r="655">
      <c r="A655" s="130" t="s">
        <v>1701</v>
      </c>
      <c r="B655" s="14" t="s">
        <v>1335</v>
      </c>
      <c r="C655" s="131">
        <v>45.0</v>
      </c>
      <c r="D655" s="14" t="s">
        <v>1336</v>
      </c>
      <c r="E655" s="131">
        <v>288.0</v>
      </c>
      <c r="F655" s="14" t="s">
        <v>1337</v>
      </c>
      <c r="G655" s="131">
        <v>34.0</v>
      </c>
      <c r="H655" s="131">
        <v>200.0</v>
      </c>
      <c r="I655" s="132" t="b">
        <v>1</v>
      </c>
      <c r="J655" s="14"/>
      <c r="K655" s="14"/>
      <c r="L655" s="14"/>
      <c r="M655" s="14"/>
      <c r="N655" s="14"/>
      <c r="O655" s="14"/>
      <c r="P655" s="14"/>
      <c r="Q655" s="14"/>
      <c r="R655" s="14"/>
      <c r="S655" s="14"/>
      <c r="T655" s="14"/>
      <c r="U655" s="14"/>
      <c r="V655" s="14"/>
      <c r="W655" s="14"/>
    </row>
    <row r="656">
      <c r="A656" s="130" t="s">
        <v>1702</v>
      </c>
      <c r="B656" s="14" t="s">
        <v>1703</v>
      </c>
      <c r="C656" s="131">
        <v>68.0</v>
      </c>
      <c r="D656" s="14" t="s">
        <v>1704</v>
      </c>
      <c r="E656" s="131">
        <v>422.0</v>
      </c>
      <c r="F656" s="14" t="s">
        <v>1705</v>
      </c>
      <c r="G656" s="131">
        <v>57.0</v>
      </c>
      <c r="H656" s="131">
        <v>200.0</v>
      </c>
      <c r="I656" s="132" t="b">
        <v>1</v>
      </c>
      <c r="J656" s="14"/>
      <c r="K656" s="14"/>
      <c r="L656" s="14"/>
      <c r="M656" s="14"/>
      <c r="N656" s="14"/>
      <c r="O656" s="14"/>
      <c r="P656" s="14"/>
      <c r="Q656" s="14"/>
      <c r="R656" s="14"/>
      <c r="S656" s="14"/>
      <c r="T656" s="14"/>
      <c r="U656" s="14"/>
      <c r="V656" s="14"/>
      <c r="W656" s="14"/>
    </row>
    <row r="657">
      <c r="A657" s="130" t="s">
        <v>1706</v>
      </c>
      <c r="B657" s="14" t="s">
        <v>1595</v>
      </c>
      <c r="C657" s="131">
        <v>59.0</v>
      </c>
      <c r="D657" s="14" t="s">
        <v>1596</v>
      </c>
      <c r="E657" s="131">
        <v>153.0</v>
      </c>
      <c r="F657" s="14" t="s">
        <v>1597</v>
      </c>
      <c r="G657" s="131">
        <v>48.0</v>
      </c>
      <c r="H657" s="131">
        <v>200.0</v>
      </c>
      <c r="I657" s="132" t="b">
        <v>1</v>
      </c>
      <c r="J657" s="14"/>
      <c r="K657" s="14"/>
      <c r="L657" s="14"/>
      <c r="M657" s="14"/>
      <c r="N657" s="14"/>
      <c r="O657" s="14"/>
      <c r="P657" s="14"/>
      <c r="Q657" s="14"/>
      <c r="R657" s="14"/>
      <c r="S657" s="14"/>
      <c r="T657" s="14"/>
      <c r="U657" s="14"/>
      <c r="V657" s="14"/>
      <c r="W657" s="14"/>
    </row>
    <row r="658">
      <c r="A658" s="130" t="s">
        <v>1707</v>
      </c>
      <c r="B658" s="14" t="s">
        <v>1708</v>
      </c>
      <c r="C658" s="131">
        <v>82.0</v>
      </c>
      <c r="D658" s="14" t="s">
        <v>1709</v>
      </c>
      <c r="E658" s="131">
        <v>152.0</v>
      </c>
      <c r="F658" s="14" t="s">
        <v>1710</v>
      </c>
      <c r="G658" s="131">
        <v>71.0</v>
      </c>
      <c r="H658" s="131">
        <v>200.0</v>
      </c>
      <c r="I658" s="132" t="b">
        <v>1</v>
      </c>
      <c r="J658" s="14"/>
      <c r="K658" s="14"/>
      <c r="L658" s="14"/>
      <c r="M658" s="14"/>
      <c r="N658" s="14"/>
      <c r="O658" s="14"/>
      <c r="P658" s="14"/>
      <c r="Q658" s="14"/>
      <c r="R658" s="14"/>
      <c r="S658" s="14"/>
      <c r="T658" s="14"/>
      <c r="U658" s="14"/>
      <c r="V658" s="14"/>
      <c r="W658" s="14"/>
    </row>
    <row r="659">
      <c r="A659" s="130" t="s">
        <v>1711</v>
      </c>
      <c r="B659" s="14" t="s">
        <v>1560</v>
      </c>
      <c r="C659" s="131">
        <v>92.0</v>
      </c>
      <c r="D659" s="14" t="s">
        <v>1561</v>
      </c>
      <c r="E659" s="131">
        <v>436.0</v>
      </c>
      <c r="F659" s="14" t="s">
        <v>1562</v>
      </c>
      <c r="G659" s="131">
        <v>81.0</v>
      </c>
      <c r="H659" s="131">
        <v>200.0</v>
      </c>
      <c r="I659" s="132" t="b">
        <v>1</v>
      </c>
      <c r="J659" s="14"/>
      <c r="K659" s="14"/>
      <c r="L659" s="14"/>
      <c r="M659" s="14"/>
      <c r="N659" s="14"/>
      <c r="O659" s="14"/>
      <c r="P659" s="14"/>
      <c r="Q659" s="14"/>
      <c r="R659" s="14"/>
      <c r="S659" s="14"/>
      <c r="T659" s="14"/>
      <c r="U659" s="14"/>
      <c r="V659" s="14"/>
      <c r="W659" s="14"/>
    </row>
    <row r="660">
      <c r="A660" s="130" t="s">
        <v>1712</v>
      </c>
      <c r="B660" s="14" t="s">
        <v>1713</v>
      </c>
      <c r="C660" s="131">
        <v>58.0</v>
      </c>
      <c r="D660" s="14" t="s">
        <v>1714</v>
      </c>
      <c r="E660" s="131">
        <v>372.0</v>
      </c>
      <c r="F660" s="14" t="s">
        <v>1715</v>
      </c>
      <c r="G660" s="131">
        <v>47.0</v>
      </c>
      <c r="H660" s="131">
        <v>200.0</v>
      </c>
      <c r="I660" s="132" t="b">
        <v>1</v>
      </c>
      <c r="J660" s="14"/>
      <c r="K660" s="14"/>
      <c r="L660" s="14"/>
      <c r="M660" s="14"/>
      <c r="N660" s="14"/>
      <c r="O660" s="14"/>
      <c r="P660" s="14"/>
      <c r="Q660" s="14"/>
      <c r="R660" s="14"/>
      <c r="S660" s="14"/>
      <c r="T660" s="14"/>
      <c r="U660" s="14"/>
      <c r="V660" s="14"/>
      <c r="W660" s="14"/>
    </row>
    <row r="661">
      <c r="A661" s="130" t="s">
        <v>1716</v>
      </c>
      <c r="B661" s="14" t="s">
        <v>1717</v>
      </c>
      <c r="C661" s="131">
        <v>62.0</v>
      </c>
      <c r="D661" s="14" t="s">
        <v>1718</v>
      </c>
      <c r="E661" s="131">
        <v>220.0</v>
      </c>
      <c r="F661" s="14" t="s">
        <v>1719</v>
      </c>
      <c r="G661" s="131">
        <v>51.0</v>
      </c>
      <c r="H661" s="131">
        <v>200.0</v>
      </c>
      <c r="I661" s="132" t="b">
        <v>1</v>
      </c>
      <c r="J661" s="14"/>
      <c r="K661" s="14"/>
      <c r="L661" s="14"/>
      <c r="M661" s="14"/>
      <c r="N661" s="14"/>
      <c r="O661" s="14"/>
      <c r="P661" s="14"/>
      <c r="Q661" s="14"/>
      <c r="R661" s="14"/>
      <c r="S661" s="14"/>
      <c r="T661" s="14"/>
      <c r="U661" s="14"/>
      <c r="V661" s="14"/>
      <c r="W661" s="14"/>
    </row>
    <row r="662">
      <c r="A662" s="130" t="s">
        <v>1720</v>
      </c>
      <c r="B662" s="14" t="s">
        <v>1340</v>
      </c>
      <c r="C662" s="131">
        <v>45.0</v>
      </c>
      <c r="D662" s="14" t="s">
        <v>1341</v>
      </c>
      <c r="E662" s="131">
        <v>158.0</v>
      </c>
      <c r="F662" s="14" t="s">
        <v>1342</v>
      </c>
      <c r="G662" s="131">
        <v>34.0</v>
      </c>
      <c r="H662" s="131">
        <v>200.0</v>
      </c>
      <c r="I662" s="132" t="b">
        <v>1</v>
      </c>
      <c r="J662" s="14"/>
      <c r="K662" s="14"/>
      <c r="L662" s="14"/>
      <c r="M662" s="14"/>
      <c r="N662" s="14"/>
      <c r="O662" s="14"/>
      <c r="P662" s="14"/>
      <c r="Q662" s="14"/>
      <c r="R662" s="14"/>
      <c r="S662" s="14"/>
      <c r="T662" s="14"/>
      <c r="U662" s="14"/>
      <c r="V662" s="14"/>
      <c r="W662" s="14"/>
    </row>
    <row r="663">
      <c r="A663" s="130" t="s">
        <v>1721</v>
      </c>
      <c r="B663" s="14" t="s">
        <v>1708</v>
      </c>
      <c r="C663" s="131">
        <v>82.0</v>
      </c>
      <c r="D663" s="14" t="s">
        <v>1709</v>
      </c>
      <c r="E663" s="131">
        <v>152.0</v>
      </c>
      <c r="F663" s="14" t="s">
        <v>1710</v>
      </c>
      <c r="G663" s="131">
        <v>71.0</v>
      </c>
      <c r="H663" s="131">
        <v>200.0</v>
      </c>
      <c r="I663" s="132" t="b">
        <v>1</v>
      </c>
      <c r="J663" s="14"/>
      <c r="K663" s="14"/>
      <c r="L663" s="14"/>
      <c r="M663" s="14"/>
      <c r="N663" s="14"/>
      <c r="O663" s="14"/>
      <c r="P663" s="14"/>
      <c r="Q663" s="14"/>
      <c r="R663" s="14"/>
      <c r="S663" s="14"/>
      <c r="T663" s="14"/>
      <c r="U663" s="14"/>
      <c r="V663" s="14"/>
      <c r="W663" s="14"/>
    </row>
    <row r="664">
      <c r="A664" s="130" t="s">
        <v>1722</v>
      </c>
      <c r="B664" s="14" t="s">
        <v>1187</v>
      </c>
      <c r="C664" s="131">
        <v>76.0</v>
      </c>
      <c r="D664" s="14" t="s">
        <v>1188</v>
      </c>
      <c r="E664" s="131">
        <v>156.0</v>
      </c>
      <c r="F664" s="14" t="s">
        <v>1189</v>
      </c>
      <c r="G664" s="131">
        <v>65.0</v>
      </c>
      <c r="H664" s="131">
        <v>200.0</v>
      </c>
      <c r="I664" s="132" t="b">
        <v>1</v>
      </c>
      <c r="J664" s="14"/>
      <c r="K664" s="14"/>
      <c r="L664" s="14"/>
      <c r="M664" s="14"/>
      <c r="N664" s="14"/>
      <c r="O664" s="14"/>
      <c r="P664" s="14"/>
      <c r="Q664" s="14"/>
      <c r="R664" s="14"/>
      <c r="S664" s="14"/>
      <c r="T664" s="14"/>
      <c r="U664" s="14"/>
      <c r="V664" s="14"/>
      <c r="W664" s="14"/>
    </row>
    <row r="665">
      <c r="A665" s="130" t="s">
        <v>1723</v>
      </c>
      <c r="B665" s="14" t="s">
        <v>1503</v>
      </c>
      <c r="C665" s="131">
        <v>61.0</v>
      </c>
      <c r="D665" s="14" t="s">
        <v>1504</v>
      </c>
      <c r="E665" s="131">
        <v>366.0</v>
      </c>
      <c r="F665" s="14" t="s">
        <v>1505</v>
      </c>
      <c r="G665" s="131">
        <v>50.0</v>
      </c>
      <c r="H665" s="131">
        <v>200.0</v>
      </c>
      <c r="I665" s="132" t="b">
        <v>1</v>
      </c>
      <c r="J665" s="14"/>
      <c r="K665" s="14"/>
      <c r="L665" s="14"/>
      <c r="M665" s="14"/>
      <c r="N665" s="14"/>
      <c r="O665" s="14"/>
      <c r="P665" s="14"/>
      <c r="Q665" s="14"/>
      <c r="R665" s="14"/>
      <c r="S665" s="14"/>
      <c r="T665" s="14"/>
      <c r="U665" s="14"/>
      <c r="V665" s="14"/>
      <c r="W665" s="14"/>
    </row>
    <row r="666">
      <c r="A666" s="130" t="s">
        <v>1724</v>
      </c>
      <c r="B666" s="14" t="s">
        <v>1408</v>
      </c>
      <c r="C666" s="131">
        <v>83.0</v>
      </c>
      <c r="D666" s="14" t="s">
        <v>1409</v>
      </c>
      <c r="E666" s="131">
        <v>261.0</v>
      </c>
      <c r="F666" s="14" t="s">
        <v>1410</v>
      </c>
      <c r="G666" s="131">
        <v>72.0</v>
      </c>
      <c r="H666" s="131">
        <v>200.0</v>
      </c>
      <c r="I666" s="132" t="b">
        <v>1</v>
      </c>
      <c r="J666" s="14"/>
      <c r="K666" s="14"/>
      <c r="L666" s="14"/>
      <c r="M666" s="14"/>
      <c r="N666" s="14"/>
      <c r="O666" s="14"/>
      <c r="P666" s="14"/>
      <c r="Q666" s="14"/>
      <c r="R666" s="14"/>
      <c r="S666" s="14"/>
      <c r="T666" s="14"/>
      <c r="U666" s="14"/>
      <c r="V666" s="14"/>
      <c r="W666" s="14"/>
    </row>
    <row r="667">
      <c r="A667" s="130" t="s">
        <v>1725</v>
      </c>
      <c r="B667" s="14" t="s">
        <v>1317</v>
      </c>
      <c r="C667" s="131">
        <v>77.0</v>
      </c>
      <c r="D667" s="14" t="s">
        <v>1318</v>
      </c>
      <c r="E667" s="131">
        <v>325.0</v>
      </c>
      <c r="F667" s="14" t="s">
        <v>1319</v>
      </c>
      <c r="G667" s="131">
        <v>66.0</v>
      </c>
      <c r="H667" s="131">
        <v>200.0</v>
      </c>
      <c r="I667" s="132" t="b">
        <v>1</v>
      </c>
      <c r="J667" s="14"/>
      <c r="K667" s="14"/>
      <c r="L667" s="14"/>
      <c r="M667" s="14"/>
      <c r="N667" s="14"/>
      <c r="O667" s="14"/>
      <c r="P667" s="14"/>
      <c r="Q667" s="14"/>
      <c r="R667" s="14"/>
      <c r="S667" s="14"/>
      <c r="T667" s="14"/>
      <c r="U667" s="14"/>
      <c r="V667" s="14"/>
      <c r="W667" s="14"/>
    </row>
    <row r="668">
      <c r="A668" s="130" t="s">
        <v>1726</v>
      </c>
      <c r="B668" s="14" t="s">
        <v>1727</v>
      </c>
      <c r="C668" s="131">
        <v>78.0</v>
      </c>
      <c r="D668" s="14" t="s">
        <v>1728</v>
      </c>
      <c r="E668" s="131">
        <v>153.0</v>
      </c>
      <c r="F668" s="14" t="s">
        <v>1729</v>
      </c>
      <c r="G668" s="131">
        <v>67.0</v>
      </c>
      <c r="H668" s="131">
        <v>200.0</v>
      </c>
      <c r="I668" s="132" t="b">
        <v>1</v>
      </c>
      <c r="J668" s="14"/>
      <c r="K668" s="14"/>
      <c r="L668" s="14"/>
      <c r="M668" s="14"/>
      <c r="N668" s="14"/>
      <c r="O668" s="14"/>
      <c r="P668" s="14"/>
      <c r="Q668" s="14"/>
      <c r="R668" s="14"/>
      <c r="S668" s="14"/>
      <c r="T668" s="14"/>
      <c r="U668" s="14"/>
      <c r="V668" s="14"/>
      <c r="W668" s="14"/>
    </row>
    <row r="669">
      <c r="A669" s="130" t="s">
        <v>1730</v>
      </c>
      <c r="B669" s="14" t="s">
        <v>1467</v>
      </c>
      <c r="C669" s="131">
        <v>61.0</v>
      </c>
      <c r="D669" s="14" t="s">
        <v>1468</v>
      </c>
      <c r="E669" s="131">
        <v>158.0</v>
      </c>
      <c r="F669" s="14" t="s">
        <v>1469</v>
      </c>
      <c r="G669" s="131">
        <v>50.0</v>
      </c>
      <c r="H669" s="131">
        <v>200.0</v>
      </c>
      <c r="I669" s="132" t="b">
        <v>1</v>
      </c>
      <c r="J669" s="14"/>
      <c r="K669" s="14"/>
      <c r="L669" s="14"/>
      <c r="M669" s="14"/>
      <c r="N669" s="14"/>
      <c r="O669" s="14"/>
      <c r="P669" s="14"/>
      <c r="Q669" s="14"/>
      <c r="R669" s="14"/>
      <c r="S669" s="14"/>
      <c r="T669" s="14"/>
      <c r="U669" s="14"/>
      <c r="V669" s="14"/>
      <c r="W669" s="14"/>
    </row>
    <row r="670">
      <c r="A670" s="130" t="s">
        <v>1731</v>
      </c>
      <c r="B670" s="14" t="s">
        <v>1732</v>
      </c>
      <c r="C670" s="131">
        <v>79.0</v>
      </c>
      <c r="D670" s="14" t="s">
        <v>1733</v>
      </c>
      <c r="E670" s="131">
        <v>151.0</v>
      </c>
      <c r="F670" s="14" t="s">
        <v>1734</v>
      </c>
      <c r="G670" s="131">
        <v>68.0</v>
      </c>
      <c r="H670" s="131">
        <v>200.0</v>
      </c>
      <c r="I670" s="132" t="b">
        <v>1</v>
      </c>
      <c r="J670" s="14"/>
      <c r="K670" s="14"/>
      <c r="L670" s="14"/>
      <c r="M670" s="14"/>
      <c r="N670" s="14"/>
      <c r="O670" s="14"/>
      <c r="P670" s="14"/>
      <c r="Q670" s="14"/>
      <c r="R670" s="14"/>
      <c r="S670" s="14"/>
      <c r="T670" s="14"/>
      <c r="U670" s="14"/>
      <c r="V670" s="14"/>
      <c r="W670" s="14"/>
    </row>
    <row r="671">
      <c r="A671" s="130" t="s">
        <v>1735</v>
      </c>
      <c r="B671" s="14" t="s">
        <v>1689</v>
      </c>
      <c r="C671" s="131">
        <v>75.0</v>
      </c>
      <c r="D671" s="14" t="s">
        <v>1690</v>
      </c>
      <c r="E671" s="131">
        <v>151.0</v>
      </c>
      <c r="F671" s="14" t="s">
        <v>1691</v>
      </c>
      <c r="G671" s="131">
        <v>64.0</v>
      </c>
      <c r="H671" s="131">
        <v>200.0</v>
      </c>
      <c r="I671" s="132" t="b">
        <v>1</v>
      </c>
      <c r="J671" s="14"/>
      <c r="K671" s="14"/>
      <c r="L671" s="14"/>
      <c r="M671" s="14"/>
      <c r="N671" s="14"/>
      <c r="O671" s="14"/>
      <c r="P671" s="14"/>
      <c r="Q671" s="14"/>
      <c r="R671" s="14"/>
      <c r="S671" s="14"/>
      <c r="T671" s="14"/>
      <c r="U671" s="14"/>
      <c r="V671" s="14"/>
      <c r="W671" s="14"/>
    </row>
    <row r="672">
      <c r="A672" s="130" t="s">
        <v>1736</v>
      </c>
      <c r="B672" s="14" t="s">
        <v>1198</v>
      </c>
      <c r="C672" s="131">
        <v>65.0</v>
      </c>
      <c r="D672" s="14" t="s">
        <v>1199</v>
      </c>
      <c r="E672" s="131">
        <v>278.0</v>
      </c>
      <c r="F672" s="14" t="s">
        <v>1200</v>
      </c>
      <c r="G672" s="131">
        <v>54.0</v>
      </c>
      <c r="H672" s="131">
        <v>200.0</v>
      </c>
      <c r="I672" s="132" t="b">
        <v>1</v>
      </c>
      <c r="J672" s="14"/>
      <c r="K672" s="14"/>
      <c r="L672" s="14"/>
      <c r="M672" s="14"/>
      <c r="N672" s="14"/>
      <c r="O672" s="14"/>
      <c r="P672" s="14"/>
      <c r="Q672" s="14"/>
      <c r="R672" s="14"/>
      <c r="S672" s="14"/>
      <c r="T672" s="14"/>
      <c r="U672" s="14"/>
      <c r="V672" s="14"/>
      <c r="W672" s="14"/>
    </row>
    <row r="673">
      <c r="A673" s="130" t="s">
        <v>1737</v>
      </c>
      <c r="B673" s="14" t="s">
        <v>1575</v>
      </c>
      <c r="C673" s="131">
        <v>74.0</v>
      </c>
      <c r="D673" s="14" t="s">
        <v>1576</v>
      </c>
      <c r="E673" s="131">
        <v>156.0</v>
      </c>
      <c r="F673" s="14" t="s">
        <v>1577</v>
      </c>
      <c r="G673" s="131">
        <v>63.0</v>
      </c>
      <c r="H673" s="131">
        <v>200.0</v>
      </c>
      <c r="I673" s="132" t="b">
        <v>1</v>
      </c>
      <c r="J673" s="14"/>
      <c r="K673" s="14"/>
      <c r="L673" s="14"/>
      <c r="M673" s="14"/>
      <c r="N673" s="14"/>
      <c r="O673" s="14"/>
      <c r="P673" s="14"/>
      <c r="Q673" s="14"/>
      <c r="R673" s="14"/>
      <c r="S673" s="14"/>
      <c r="T673" s="14"/>
      <c r="U673" s="14"/>
      <c r="V673" s="14"/>
      <c r="W673" s="14"/>
    </row>
    <row r="674">
      <c r="A674" s="130" t="s">
        <v>1738</v>
      </c>
      <c r="B674" s="14" t="s">
        <v>1408</v>
      </c>
      <c r="C674" s="131">
        <v>83.0</v>
      </c>
      <c r="D674" s="14" t="s">
        <v>1409</v>
      </c>
      <c r="E674" s="131">
        <v>261.0</v>
      </c>
      <c r="F674" s="14" t="s">
        <v>1410</v>
      </c>
      <c r="G674" s="131">
        <v>72.0</v>
      </c>
      <c r="H674" s="131">
        <v>200.0</v>
      </c>
      <c r="I674" s="132" t="b">
        <v>1</v>
      </c>
      <c r="J674" s="14"/>
      <c r="K674" s="14"/>
      <c r="L674" s="14"/>
      <c r="M674" s="14"/>
      <c r="N674" s="14"/>
      <c r="O674" s="14"/>
      <c r="P674" s="14"/>
      <c r="Q674" s="14"/>
      <c r="R674" s="14"/>
      <c r="S674" s="14"/>
      <c r="T674" s="14"/>
      <c r="U674" s="14"/>
      <c r="V674" s="14"/>
      <c r="W674" s="14"/>
    </row>
    <row r="675">
      <c r="A675" s="130" t="s">
        <v>1739</v>
      </c>
      <c r="B675" s="14" t="s">
        <v>1208</v>
      </c>
      <c r="C675" s="131">
        <v>40.0</v>
      </c>
      <c r="D675" s="14" t="s">
        <v>1209</v>
      </c>
      <c r="E675" s="131">
        <v>151.0</v>
      </c>
      <c r="F675" s="14" t="s">
        <v>1210</v>
      </c>
      <c r="G675" s="131">
        <v>29.0</v>
      </c>
      <c r="H675" s="131">
        <v>200.0</v>
      </c>
      <c r="I675" s="132" t="b">
        <v>1</v>
      </c>
      <c r="J675" s="14"/>
      <c r="K675" s="14"/>
      <c r="L675" s="14"/>
      <c r="M675" s="14"/>
      <c r="N675" s="14"/>
      <c r="O675" s="14"/>
      <c r="P675" s="14"/>
      <c r="Q675" s="14"/>
      <c r="R675" s="14"/>
      <c r="S675" s="14"/>
      <c r="T675" s="14"/>
      <c r="U675" s="14"/>
      <c r="V675" s="14"/>
      <c r="W675" s="14"/>
    </row>
    <row r="676">
      <c r="A676" s="130" t="s">
        <v>1740</v>
      </c>
      <c r="B676" s="14" t="s">
        <v>1340</v>
      </c>
      <c r="C676" s="131">
        <v>45.0</v>
      </c>
      <c r="D676" s="14" t="s">
        <v>1341</v>
      </c>
      <c r="E676" s="131">
        <v>158.0</v>
      </c>
      <c r="F676" s="14" t="s">
        <v>1342</v>
      </c>
      <c r="G676" s="131">
        <v>34.0</v>
      </c>
      <c r="H676" s="131">
        <v>200.0</v>
      </c>
      <c r="I676" s="132" t="b">
        <v>1</v>
      </c>
      <c r="J676" s="14"/>
      <c r="K676" s="14"/>
      <c r="L676" s="14"/>
      <c r="M676" s="14"/>
      <c r="N676" s="14"/>
      <c r="O676" s="14"/>
      <c r="P676" s="14"/>
      <c r="Q676" s="14"/>
      <c r="R676" s="14"/>
      <c r="S676" s="14"/>
      <c r="T676" s="14"/>
      <c r="U676" s="14"/>
      <c r="V676" s="14"/>
      <c r="W676" s="14"/>
    </row>
    <row r="677">
      <c r="A677" s="130" t="s">
        <v>1750</v>
      </c>
      <c r="B677" s="14" t="s">
        <v>1424</v>
      </c>
      <c r="C677" s="131">
        <v>54.0</v>
      </c>
      <c r="D677" s="14" t="s">
        <v>1425</v>
      </c>
      <c r="E677" s="131">
        <v>268.0</v>
      </c>
      <c r="F677" s="14" t="s">
        <v>1426</v>
      </c>
      <c r="G677" s="131">
        <v>43.0</v>
      </c>
      <c r="H677" s="131">
        <v>200.0</v>
      </c>
      <c r="I677" s="132" t="b">
        <v>1</v>
      </c>
      <c r="J677" s="14"/>
      <c r="K677" s="14"/>
      <c r="L677" s="14"/>
      <c r="M677" s="14"/>
      <c r="N677" s="14"/>
      <c r="O677" s="14"/>
      <c r="P677" s="14"/>
      <c r="Q677" s="14"/>
      <c r="R677" s="14"/>
      <c r="S677" s="14"/>
      <c r="T677" s="14"/>
      <c r="U677" s="14"/>
      <c r="V677" s="14"/>
      <c r="W677" s="14"/>
    </row>
    <row r="678">
      <c r="A678" s="130" t="s">
        <v>1761</v>
      </c>
      <c r="B678" s="14" t="s">
        <v>1763</v>
      </c>
      <c r="C678" s="131">
        <v>55.0</v>
      </c>
      <c r="D678" s="14" t="s">
        <v>1764</v>
      </c>
      <c r="E678" s="131">
        <v>814.0</v>
      </c>
      <c r="F678" s="14" t="s">
        <v>1766</v>
      </c>
      <c r="G678" s="131">
        <v>44.0</v>
      </c>
      <c r="H678" s="131">
        <v>200.0</v>
      </c>
      <c r="I678" s="132" t="b">
        <v>1</v>
      </c>
      <c r="J678" s="14"/>
      <c r="K678" s="14"/>
      <c r="L678" s="14"/>
      <c r="M678" s="14"/>
      <c r="N678" s="14"/>
      <c r="O678" s="14"/>
      <c r="P678" s="14"/>
      <c r="Q678" s="14"/>
      <c r="R678" s="14"/>
      <c r="S678" s="14"/>
      <c r="T678" s="14"/>
      <c r="U678" s="14"/>
      <c r="V678" s="14"/>
      <c r="W678" s="14"/>
    </row>
    <row r="679">
      <c r="A679" s="130" t="s">
        <v>1772</v>
      </c>
      <c r="B679" s="14" t="s">
        <v>1281</v>
      </c>
      <c r="C679" s="131">
        <v>66.0</v>
      </c>
      <c r="D679" s="14" t="s">
        <v>1282</v>
      </c>
      <c r="E679" s="131">
        <v>303.0</v>
      </c>
      <c r="F679" s="14" t="s">
        <v>1283</v>
      </c>
      <c r="G679" s="131">
        <v>55.0</v>
      </c>
      <c r="H679" s="131">
        <v>200.0</v>
      </c>
      <c r="I679" s="132" t="b">
        <v>1</v>
      </c>
      <c r="J679" s="14"/>
      <c r="K679" s="14"/>
      <c r="L679" s="14"/>
      <c r="M679" s="14"/>
      <c r="N679" s="14"/>
      <c r="O679" s="14"/>
      <c r="P679" s="14"/>
      <c r="Q679" s="14"/>
      <c r="R679" s="14"/>
      <c r="S679" s="14"/>
      <c r="T679" s="14"/>
      <c r="U679" s="14"/>
      <c r="V679" s="14"/>
      <c r="W679" s="14"/>
    </row>
    <row r="680">
      <c r="A680" s="130" t="s">
        <v>1778</v>
      </c>
      <c r="B680" s="14" t="s">
        <v>1526</v>
      </c>
      <c r="C680" s="131">
        <v>65.0</v>
      </c>
      <c r="D680" s="14" t="s">
        <v>1527</v>
      </c>
      <c r="E680" s="131">
        <v>341.0</v>
      </c>
      <c r="F680" s="14" t="s">
        <v>1528</v>
      </c>
      <c r="G680" s="131">
        <v>54.0</v>
      </c>
      <c r="H680" s="131">
        <v>200.0</v>
      </c>
      <c r="I680" s="132" t="b">
        <v>1</v>
      </c>
      <c r="J680" s="14"/>
      <c r="K680" s="14"/>
      <c r="L680" s="14"/>
      <c r="M680" s="14"/>
      <c r="N680" s="14"/>
      <c r="O680" s="14"/>
      <c r="P680" s="14"/>
      <c r="Q680" s="14"/>
      <c r="R680" s="14"/>
      <c r="S680" s="14"/>
      <c r="T680" s="14"/>
      <c r="U680" s="14"/>
      <c r="V680" s="14"/>
      <c r="W680" s="14"/>
    </row>
    <row r="681">
      <c r="A681" s="130" t="s">
        <v>1785</v>
      </c>
      <c r="B681" s="14" t="s">
        <v>1595</v>
      </c>
      <c r="C681" s="131">
        <v>59.0</v>
      </c>
      <c r="D681" s="14" t="s">
        <v>1596</v>
      </c>
      <c r="E681" s="131">
        <v>153.0</v>
      </c>
      <c r="F681" s="14" t="s">
        <v>1597</v>
      </c>
      <c r="G681" s="131">
        <v>48.0</v>
      </c>
      <c r="H681" s="131">
        <v>200.0</v>
      </c>
      <c r="I681" s="132" t="b">
        <v>1</v>
      </c>
      <c r="J681" s="14"/>
      <c r="K681" s="14"/>
      <c r="L681" s="14"/>
      <c r="M681" s="14"/>
      <c r="N681" s="14"/>
      <c r="O681" s="14"/>
      <c r="P681" s="14"/>
      <c r="Q681" s="14"/>
      <c r="R681" s="14"/>
      <c r="S681" s="14"/>
      <c r="T681" s="14"/>
      <c r="U681" s="14"/>
      <c r="V681" s="14"/>
      <c r="W681" s="14"/>
    </row>
    <row r="682">
      <c r="A682" s="130" t="s">
        <v>1791</v>
      </c>
      <c r="B682" s="14" t="s">
        <v>1281</v>
      </c>
      <c r="C682" s="131">
        <v>66.0</v>
      </c>
      <c r="D682" s="14" t="s">
        <v>1282</v>
      </c>
      <c r="E682" s="131">
        <v>303.0</v>
      </c>
      <c r="F682" s="14" t="s">
        <v>1283</v>
      </c>
      <c r="G682" s="131">
        <v>55.0</v>
      </c>
      <c r="H682" s="131">
        <v>200.0</v>
      </c>
      <c r="I682" s="132" t="b">
        <v>1</v>
      </c>
      <c r="J682" s="14"/>
      <c r="K682" s="14"/>
      <c r="L682" s="14"/>
      <c r="M682" s="14"/>
      <c r="N682" s="14"/>
      <c r="O682" s="14"/>
      <c r="P682" s="14"/>
      <c r="Q682" s="14"/>
      <c r="R682" s="14"/>
      <c r="S682" s="14"/>
      <c r="T682" s="14"/>
      <c r="U682" s="14"/>
      <c r="V682" s="14"/>
      <c r="W682" s="14"/>
    </row>
    <row r="683">
      <c r="A683" s="130" t="s">
        <v>1796</v>
      </c>
      <c r="B683" s="14" t="s">
        <v>1800</v>
      </c>
      <c r="C683" s="131">
        <v>31.0</v>
      </c>
      <c r="D683" s="14" t="s">
        <v>1801</v>
      </c>
      <c r="E683" s="131">
        <v>133.0</v>
      </c>
      <c r="F683" s="14" t="s">
        <v>1802</v>
      </c>
      <c r="G683" s="131">
        <v>20.0</v>
      </c>
      <c r="H683" s="131">
        <v>200.0</v>
      </c>
      <c r="I683" s="132" t="b">
        <v>1</v>
      </c>
      <c r="J683" s="14"/>
      <c r="K683" s="14"/>
      <c r="L683" s="14"/>
      <c r="M683" s="14"/>
      <c r="N683" s="14"/>
      <c r="O683" s="14"/>
      <c r="P683" s="14"/>
      <c r="Q683" s="14"/>
      <c r="R683" s="14"/>
      <c r="S683" s="14"/>
      <c r="T683" s="14"/>
      <c r="U683" s="14"/>
      <c r="V683" s="14"/>
      <c r="W683" s="14"/>
    </row>
    <row r="684">
      <c r="A684" s="130" t="s">
        <v>1806</v>
      </c>
      <c r="B684" s="14" t="s">
        <v>1256</v>
      </c>
      <c r="C684" s="131">
        <v>77.0</v>
      </c>
      <c r="D684" s="14" t="s">
        <v>1257</v>
      </c>
      <c r="E684" s="131">
        <v>154.0</v>
      </c>
      <c r="F684" s="14" t="s">
        <v>1258</v>
      </c>
      <c r="G684" s="131">
        <v>66.0</v>
      </c>
      <c r="H684" s="131">
        <v>200.0</v>
      </c>
      <c r="I684" s="132" t="b">
        <v>1</v>
      </c>
      <c r="J684" s="14"/>
      <c r="K684" s="14"/>
      <c r="L684" s="14"/>
      <c r="M684" s="14"/>
      <c r="N684" s="14"/>
      <c r="O684" s="14"/>
      <c r="P684" s="14"/>
      <c r="Q684" s="14"/>
      <c r="R684" s="14"/>
      <c r="S684" s="14"/>
      <c r="T684" s="14"/>
      <c r="U684" s="14"/>
      <c r="V684" s="14"/>
      <c r="W684" s="14"/>
    </row>
    <row r="685">
      <c r="A685" s="130" t="s">
        <v>1812</v>
      </c>
      <c r="B685" s="14" t="s">
        <v>1813</v>
      </c>
      <c r="C685" s="131">
        <v>94.0</v>
      </c>
      <c r="D685" s="14" t="s">
        <v>1814</v>
      </c>
      <c r="E685" s="131">
        <v>148.0</v>
      </c>
      <c r="F685" s="14" t="s">
        <v>1815</v>
      </c>
      <c r="G685" s="131">
        <v>83.0</v>
      </c>
      <c r="H685" s="131">
        <v>200.0</v>
      </c>
      <c r="I685" s="132" t="b">
        <v>1</v>
      </c>
      <c r="J685" s="14"/>
      <c r="K685" s="14"/>
      <c r="L685" s="14"/>
      <c r="M685" s="14"/>
      <c r="N685" s="14"/>
      <c r="O685" s="14"/>
      <c r="P685" s="14"/>
      <c r="Q685" s="14"/>
      <c r="R685" s="14"/>
      <c r="S685" s="14"/>
      <c r="T685" s="14"/>
      <c r="U685" s="14"/>
      <c r="V685" s="14"/>
      <c r="W685" s="14"/>
    </row>
    <row r="686">
      <c r="A686" s="130" t="s">
        <v>1819</v>
      </c>
      <c r="B686" s="14" t="s">
        <v>1503</v>
      </c>
      <c r="C686" s="131">
        <v>61.0</v>
      </c>
      <c r="D686" s="14" t="s">
        <v>1504</v>
      </c>
      <c r="E686" s="131">
        <v>366.0</v>
      </c>
      <c r="F686" s="14" t="s">
        <v>1505</v>
      </c>
      <c r="G686" s="131">
        <v>50.0</v>
      </c>
      <c r="H686" s="131">
        <v>200.0</v>
      </c>
      <c r="I686" s="132" t="b">
        <v>1</v>
      </c>
      <c r="J686" s="14"/>
      <c r="K686" s="14"/>
      <c r="L686" s="14"/>
      <c r="M686" s="14"/>
      <c r="N686" s="14"/>
      <c r="O686" s="14"/>
      <c r="P686" s="14"/>
      <c r="Q686" s="14"/>
      <c r="R686" s="14"/>
      <c r="S686" s="14"/>
      <c r="T686" s="14"/>
      <c r="U686" s="14"/>
      <c r="V686" s="14"/>
      <c r="W686" s="14"/>
    </row>
    <row r="687">
      <c r="A687" s="130" t="s">
        <v>1822</v>
      </c>
      <c r="B687" s="14" t="s">
        <v>1824</v>
      </c>
      <c r="C687" s="131">
        <v>96.0</v>
      </c>
      <c r="D687" s="14" t="s">
        <v>1825</v>
      </c>
      <c r="E687" s="131">
        <v>94.0</v>
      </c>
      <c r="F687" s="14" t="s">
        <v>1826</v>
      </c>
      <c r="G687" s="131">
        <v>85.0</v>
      </c>
      <c r="H687" s="131">
        <v>200.0</v>
      </c>
      <c r="I687" s="132" t="b">
        <v>1</v>
      </c>
      <c r="J687" s="14"/>
      <c r="K687" s="14"/>
      <c r="L687" s="14"/>
      <c r="M687" s="14"/>
      <c r="N687" s="14"/>
      <c r="O687" s="14"/>
      <c r="P687" s="14"/>
      <c r="Q687" s="14"/>
      <c r="R687" s="14"/>
      <c r="S687" s="14"/>
      <c r="T687" s="14"/>
      <c r="U687" s="14"/>
      <c r="V687" s="14"/>
      <c r="W687" s="14"/>
    </row>
    <row r="688">
      <c r="A688" s="130" t="s">
        <v>1830</v>
      </c>
      <c r="B688" s="14" t="s">
        <v>1424</v>
      </c>
      <c r="C688" s="131">
        <v>54.0</v>
      </c>
      <c r="D688" s="14" t="s">
        <v>1425</v>
      </c>
      <c r="E688" s="131">
        <v>268.0</v>
      </c>
      <c r="F688" s="14" t="s">
        <v>1426</v>
      </c>
      <c r="G688" s="131">
        <v>43.0</v>
      </c>
      <c r="H688" s="131">
        <v>200.0</v>
      </c>
      <c r="I688" s="132" t="b">
        <v>1</v>
      </c>
      <c r="J688" s="14"/>
      <c r="K688" s="14"/>
      <c r="L688" s="14"/>
      <c r="M688" s="14"/>
      <c r="N688" s="14"/>
      <c r="O688" s="14"/>
      <c r="P688" s="14"/>
      <c r="Q688" s="14"/>
      <c r="R688" s="14"/>
      <c r="S688" s="14"/>
      <c r="T688" s="14"/>
      <c r="U688" s="14"/>
      <c r="V688" s="14"/>
      <c r="W688" s="14"/>
    </row>
    <row r="689">
      <c r="A689" s="130" t="s">
        <v>1833</v>
      </c>
      <c r="B689" s="14" t="s">
        <v>1408</v>
      </c>
      <c r="C689" s="131">
        <v>83.0</v>
      </c>
      <c r="D689" s="14" t="s">
        <v>1409</v>
      </c>
      <c r="E689" s="131">
        <v>261.0</v>
      </c>
      <c r="F689" s="14" t="s">
        <v>1410</v>
      </c>
      <c r="G689" s="131">
        <v>72.0</v>
      </c>
      <c r="H689" s="131">
        <v>200.0</v>
      </c>
      <c r="I689" s="132" t="b">
        <v>1</v>
      </c>
      <c r="J689" s="14"/>
      <c r="K689" s="14"/>
      <c r="L689" s="14"/>
      <c r="M689" s="14"/>
      <c r="N689" s="14"/>
      <c r="O689" s="14"/>
      <c r="P689" s="14"/>
      <c r="Q689" s="14"/>
      <c r="R689" s="14"/>
      <c r="S689" s="14"/>
      <c r="T689" s="14"/>
      <c r="U689" s="14"/>
      <c r="V689" s="14"/>
      <c r="W689" s="14"/>
    </row>
    <row r="690">
      <c r="A690" s="130" t="s">
        <v>1838</v>
      </c>
      <c r="B690" s="14" t="s">
        <v>1305</v>
      </c>
      <c r="C690" s="131">
        <v>60.0</v>
      </c>
      <c r="D690" s="14" t="s">
        <v>1306</v>
      </c>
      <c r="E690" s="131">
        <v>300.0</v>
      </c>
      <c r="F690" s="14" t="s">
        <v>1307</v>
      </c>
      <c r="G690" s="131">
        <v>49.0</v>
      </c>
      <c r="H690" s="131">
        <v>200.0</v>
      </c>
      <c r="I690" s="132" t="b">
        <v>1</v>
      </c>
      <c r="J690" s="14"/>
      <c r="K690" s="14"/>
      <c r="L690" s="14"/>
      <c r="M690" s="14"/>
      <c r="N690" s="14"/>
      <c r="O690" s="14"/>
      <c r="P690" s="14"/>
      <c r="Q690" s="14"/>
      <c r="R690" s="14"/>
      <c r="S690" s="14"/>
      <c r="T690" s="14"/>
      <c r="U690" s="14"/>
      <c r="V690" s="14"/>
      <c r="W690" s="14"/>
    </row>
    <row r="691">
      <c r="A691" s="130" t="s">
        <v>1844</v>
      </c>
      <c r="B691" s="14" t="s">
        <v>1526</v>
      </c>
      <c r="C691" s="131">
        <v>65.0</v>
      </c>
      <c r="D691" s="14" t="s">
        <v>1527</v>
      </c>
      <c r="E691" s="131">
        <v>341.0</v>
      </c>
      <c r="F691" s="14" t="s">
        <v>1528</v>
      </c>
      <c r="G691" s="131">
        <v>54.0</v>
      </c>
      <c r="H691" s="131">
        <v>200.0</v>
      </c>
      <c r="I691" s="132" t="b">
        <v>1</v>
      </c>
      <c r="J691" s="14"/>
      <c r="K691" s="14"/>
      <c r="L691" s="14"/>
      <c r="M691" s="14"/>
      <c r="N691" s="14"/>
      <c r="O691" s="14"/>
      <c r="P691" s="14"/>
      <c r="Q691" s="14"/>
      <c r="R691" s="14"/>
      <c r="S691" s="14"/>
      <c r="T691" s="14"/>
      <c r="U691" s="14"/>
      <c r="V691" s="14"/>
      <c r="W691" s="14"/>
    </row>
    <row r="692">
      <c r="A692" s="130" t="s">
        <v>1855</v>
      </c>
      <c r="B692" s="14" t="s">
        <v>1526</v>
      </c>
      <c r="C692" s="131">
        <v>65.0</v>
      </c>
      <c r="D692" s="14" t="s">
        <v>1527</v>
      </c>
      <c r="E692" s="131">
        <v>341.0</v>
      </c>
      <c r="F692" s="14" t="s">
        <v>1528</v>
      </c>
      <c r="G692" s="131">
        <v>54.0</v>
      </c>
      <c r="H692" s="131">
        <v>200.0</v>
      </c>
      <c r="I692" s="132" t="b">
        <v>1</v>
      </c>
      <c r="J692" s="14"/>
      <c r="K692" s="14"/>
      <c r="L692" s="14"/>
      <c r="M692" s="14"/>
      <c r="N692" s="14"/>
      <c r="O692" s="14"/>
      <c r="P692" s="14"/>
      <c r="Q692" s="14"/>
      <c r="R692" s="14"/>
      <c r="S692" s="14"/>
      <c r="T692" s="14"/>
      <c r="U692" s="14"/>
      <c r="V692" s="14"/>
      <c r="W692" s="14"/>
    </row>
    <row r="693">
      <c r="A693" s="130" t="s">
        <v>1864</v>
      </c>
      <c r="B693" s="14" t="s">
        <v>1560</v>
      </c>
      <c r="C693" s="131">
        <v>92.0</v>
      </c>
      <c r="D693" s="14" t="s">
        <v>1561</v>
      </c>
      <c r="E693" s="131">
        <v>436.0</v>
      </c>
      <c r="F693" s="14" t="s">
        <v>1562</v>
      </c>
      <c r="G693" s="131">
        <v>81.0</v>
      </c>
      <c r="H693" s="131">
        <v>200.0</v>
      </c>
      <c r="I693" s="132" t="b">
        <v>1</v>
      </c>
      <c r="J693" s="14"/>
      <c r="K693" s="14"/>
      <c r="L693" s="14"/>
      <c r="M693" s="14"/>
      <c r="N693" s="14"/>
      <c r="O693" s="14"/>
      <c r="P693" s="14"/>
      <c r="Q693" s="14"/>
      <c r="R693" s="14"/>
      <c r="S693" s="14"/>
      <c r="T693" s="14"/>
      <c r="U693" s="14"/>
      <c r="V693" s="14"/>
      <c r="W693" s="14"/>
    </row>
    <row r="694">
      <c r="A694" s="130" t="s">
        <v>1873</v>
      </c>
      <c r="B694" s="14" t="s">
        <v>1198</v>
      </c>
      <c r="C694" s="131">
        <v>65.0</v>
      </c>
      <c r="D694" s="14" t="s">
        <v>1199</v>
      </c>
      <c r="E694" s="131">
        <v>278.0</v>
      </c>
      <c r="F694" s="14" t="s">
        <v>1200</v>
      </c>
      <c r="G694" s="131">
        <v>54.0</v>
      </c>
      <c r="H694" s="131">
        <v>200.0</v>
      </c>
      <c r="I694" s="132" t="b">
        <v>1</v>
      </c>
      <c r="J694" s="14"/>
      <c r="K694" s="14"/>
      <c r="L694" s="14"/>
      <c r="M694" s="14"/>
      <c r="N694" s="14"/>
      <c r="O694" s="14"/>
      <c r="P694" s="14"/>
      <c r="Q694" s="14"/>
      <c r="R694" s="14"/>
      <c r="S694" s="14"/>
      <c r="T694" s="14"/>
      <c r="U694" s="14"/>
      <c r="V694" s="14"/>
      <c r="W694" s="14"/>
    </row>
    <row r="695">
      <c r="A695" s="130" t="s">
        <v>1880</v>
      </c>
      <c r="B695" s="14" t="s">
        <v>1886</v>
      </c>
      <c r="C695" s="131">
        <v>63.0</v>
      </c>
      <c r="D695" s="14" t="s">
        <v>1887</v>
      </c>
      <c r="E695" s="131">
        <v>155.0</v>
      </c>
      <c r="F695" s="14" t="s">
        <v>1890</v>
      </c>
      <c r="G695" s="131">
        <v>52.0</v>
      </c>
      <c r="H695" s="131">
        <v>200.0</v>
      </c>
      <c r="I695" s="132" t="b">
        <v>1</v>
      </c>
      <c r="J695" s="14"/>
      <c r="K695" s="14"/>
      <c r="L695" s="14"/>
      <c r="M695" s="14"/>
      <c r="N695" s="14"/>
      <c r="O695" s="14"/>
      <c r="P695" s="14"/>
      <c r="Q695" s="14"/>
      <c r="R695" s="14"/>
      <c r="S695" s="14"/>
      <c r="T695" s="14"/>
      <c r="U695" s="14"/>
      <c r="V695" s="14"/>
      <c r="W695" s="14"/>
    </row>
    <row r="696">
      <c r="A696" s="130" t="s">
        <v>1899</v>
      </c>
      <c r="B696" s="14" t="s">
        <v>1291</v>
      </c>
      <c r="C696" s="131">
        <v>81.0</v>
      </c>
      <c r="D696" s="14" t="s">
        <v>1292</v>
      </c>
      <c r="E696" s="131">
        <v>232.0</v>
      </c>
      <c r="F696" s="14" t="s">
        <v>1293</v>
      </c>
      <c r="G696" s="131">
        <v>70.0</v>
      </c>
      <c r="H696" s="131">
        <v>200.0</v>
      </c>
      <c r="I696" s="132" t="b">
        <v>1</v>
      </c>
      <c r="J696" s="14"/>
      <c r="K696" s="14"/>
      <c r="L696" s="14"/>
      <c r="M696" s="14"/>
      <c r="N696" s="14"/>
      <c r="O696" s="14"/>
      <c r="P696" s="14"/>
      <c r="Q696" s="14"/>
      <c r="R696" s="14"/>
      <c r="S696" s="14"/>
      <c r="T696" s="14"/>
      <c r="U696" s="14"/>
      <c r="V696" s="14"/>
      <c r="W696" s="14"/>
    </row>
    <row r="697">
      <c r="A697" s="130" t="s">
        <v>1914</v>
      </c>
      <c r="B697" s="14" t="s">
        <v>1440</v>
      </c>
      <c r="C697" s="131">
        <v>48.0</v>
      </c>
      <c r="D697" s="14" t="s">
        <v>1441</v>
      </c>
      <c r="E697" s="131">
        <v>156.0</v>
      </c>
      <c r="F697" s="14" t="s">
        <v>1442</v>
      </c>
      <c r="G697" s="131">
        <v>37.0</v>
      </c>
      <c r="H697" s="131">
        <v>200.0</v>
      </c>
      <c r="I697" s="132" t="b">
        <v>1</v>
      </c>
      <c r="J697" s="14"/>
      <c r="K697" s="14"/>
      <c r="L697" s="14"/>
      <c r="M697" s="14"/>
      <c r="N697" s="14"/>
      <c r="O697" s="14"/>
      <c r="P697" s="14"/>
      <c r="Q697" s="14"/>
      <c r="R697" s="14"/>
      <c r="S697" s="14"/>
      <c r="T697" s="14"/>
      <c r="U697" s="14"/>
      <c r="V697" s="14"/>
      <c r="W697" s="14"/>
    </row>
    <row r="698">
      <c r="A698" s="130" t="s">
        <v>1926</v>
      </c>
      <c r="B698" s="14" t="s">
        <v>1440</v>
      </c>
      <c r="C698" s="131">
        <v>48.0</v>
      </c>
      <c r="D698" s="14" t="s">
        <v>1441</v>
      </c>
      <c r="E698" s="131">
        <v>156.0</v>
      </c>
      <c r="F698" s="14" t="s">
        <v>1442</v>
      </c>
      <c r="G698" s="131">
        <v>37.0</v>
      </c>
      <c r="H698" s="131">
        <v>200.0</v>
      </c>
      <c r="I698" s="132" t="b">
        <v>1</v>
      </c>
      <c r="J698" s="14"/>
      <c r="K698" s="14"/>
      <c r="L698" s="14"/>
      <c r="M698" s="14"/>
      <c r="N698" s="14"/>
      <c r="O698" s="14"/>
      <c r="P698" s="14"/>
      <c r="Q698" s="14"/>
      <c r="R698" s="14"/>
      <c r="S698" s="14"/>
      <c r="T698" s="14"/>
      <c r="U698" s="14"/>
      <c r="V698" s="14"/>
      <c r="W698" s="14"/>
    </row>
    <row r="699">
      <c r="A699" s="130" t="s">
        <v>1935</v>
      </c>
      <c r="B699" s="14" t="s">
        <v>1208</v>
      </c>
      <c r="C699" s="131">
        <v>40.0</v>
      </c>
      <c r="D699" s="14" t="s">
        <v>1209</v>
      </c>
      <c r="E699" s="131">
        <v>151.0</v>
      </c>
      <c r="F699" s="14" t="s">
        <v>1210</v>
      </c>
      <c r="G699" s="131">
        <v>29.0</v>
      </c>
      <c r="H699" s="131">
        <v>200.0</v>
      </c>
      <c r="I699" s="132" t="b">
        <v>1</v>
      </c>
      <c r="J699" s="14"/>
      <c r="K699" s="14"/>
      <c r="L699" s="14"/>
      <c r="M699" s="14"/>
      <c r="N699" s="14"/>
      <c r="O699" s="14"/>
      <c r="P699" s="14"/>
      <c r="Q699" s="14"/>
      <c r="R699" s="14"/>
      <c r="S699" s="14"/>
      <c r="T699" s="14"/>
      <c r="U699" s="14"/>
      <c r="V699" s="14"/>
      <c r="W699" s="14"/>
    </row>
    <row r="700">
      <c r="A700" s="130" t="s">
        <v>1944</v>
      </c>
      <c r="B700" s="14" t="s">
        <v>1526</v>
      </c>
      <c r="C700" s="131">
        <v>65.0</v>
      </c>
      <c r="D700" s="14" t="s">
        <v>1527</v>
      </c>
      <c r="E700" s="131">
        <v>341.0</v>
      </c>
      <c r="F700" s="14" t="s">
        <v>1528</v>
      </c>
      <c r="G700" s="131">
        <v>54.0</v>
      </c>
      <c r="H700" s="131">
        <v>200.0</v>
      </c>
      <c r="I700" s="132" t="b">
        <v>1</v>
      </c>
      <c r="J700" s="14"/>
      <c r="K700" s="14"/>
      <c r="L700" s="14"/>
      <c r="M700" s="14"/>
      <c r="N700" s="14"/>
      <c r="O700" s="14"/>
      <c r="P700" s="14"/>
      <c r="Q700" s="14"/>
      <c r="R700" s="14"/>
      <c r="S700" s="14"/>
      <c r="T700" s="14"/>
      <c r="U700" s="14"/>
      <c r="V700" s="14"/>
      <c r="W700" s="14"/>
    </row>
    <row r="701">
      <c r="A701" s="130" t="s">
        <v>1954</v>
      </c>
      <c r="B701" s="14" t="s">
        <v>1962</v>
      </c>
      <c r="C701" s="131">
        <v>134.0</v>
      </c>
      <c r="D701" s="14" t="s">
        <v>1964</v>
      </c>
      <c r="E701" s="131">
        <v>150.0</v>
      </c>
      <c r="F701" s="14" t="s">
        <v>1965</v>
      </c>
      <c r="G701" s="131">
        <v>123.0</v>
      </c>
      <c r="H701" s="131">
        <v>200.0</v>
      </c>
      <c r="I701" s="132" t="b">
        <v>1</v>
      </c>
      <c r="J701" s="14"/>
      <c r="K701" s="14"/>
      <c r="L701" s="14"/>
      <c r="M701" s="14"/>
      <c r="N701" s="14"/>
      <c r="O701" s="14"/>
      <c r="P701" s="14"/>
      <c r="Q701" s="14"/>
      <c r="R701" s="14"/>
      <c r="S701" s="14"/>
      <c r="T701" s="14"/>
      <c r="U701" s="14"/>
      <c r="V701" s="14"/>
      <c r="W701" s="14"/>
    </row>
    <row r="702">
      <c r="A702" s="130" t="s">
        <v>1969</v>
      </c>
      <c r="B702" s="14" t="s">
        <v>1610</v>
      </c>
      <c r="C702" s="131">
        <v>71.0</v>
      </c>
      <c r="D702" s="14" t="s">
        <v>1611</v>
      </c>
      <c r="E702" s="131">
        <v>43.0</v>
      </c>
      <c r="F702" s="14" t="s">
        <v>1612</v>
      </c>
      <c r="G702" s="131">
        <v>60.0</v>
      </c>
      <c r="H702" s="131">
        <v>200.0</v>
      </c>
      <c r="I702" s="132" t="b">
        <v>1</v>
      </c>
      <c r="J702" s="14"/>
      <c r="K702" s="14"/>
      <c r="L702" s="14"/>
      <c r="M702" s="14"/>
      <c r="N702" s="14"/>
      <c r="O702" s="14"/>
      <c r="P702" s="14"/>
      <c r="Q702" s="14"/>
      <c r="R702" s="14"/>
      <c r="S702" s="14"/>
      <c r="T702" s="14"/>
      <c r="U702" s="14"/>
      <c r="V702" s="14"/>
      <c r="W702" s="14"/>
    </row>
    <row r="703">
      <c r="A703" s="130" t="s">
        <v>1979</v>
      </c>
      <c r="B703" s="14" t="s">
        <v>1986</v>
      </c>
      <c r="C703" s="131">
        <v>74.0</v>
      </c>
      <c r="D703" s="14" t="s">
        <v>1987</v>
      </c>
      <c r="E703" s="131">
        <v>595.0</v>
      </c>
      <c r="F703" s="14" t="s">
        <v>1988</v>
      </c>
      <c r="G703" s="131">
        <v>63.0</v>
      </c>
      <c r="H703" s="131">
        <v>200.0</v>
      </c>
      <c r="I703" s="132" t="b">
        <v>1</v>
      </c>
      <c r="J703" s="14"/>
      <c r="K703" s="14"/>
      <c r="L703" s="14"/>
      <c r="M703" s="14"/>
      <c r="N703" s="14"/>
      <c r="O703" s="14"/>
      <c r="P703" s="14"/>
      <c r="Q703" s="14"/>
      <c r="R703" s="14"/>
      <c r="S703" s="14"/>
      <c r="T703" s="14"/>
      <c r="U703" s="14"/>
      <c r="V703" s="14"/>
      <c r="W703" s="14"/>
    </row>
    <row r="704">
      <c r="A704" s="130" t="s">
        <v>1991</v>
      </c>
      <c r="B704" s="14" t="s">
        <v>1996</v>
      </c>
      <c r="C704" s="131">
        <v>77.0</v>
      </c>
      <c r="D704" s="14" t="s">
        <v>1999</v>
      </c>
      <c r="E704" s="131">
        <v>615.0</v>
      </c>
      <c r="F704" s="14" t="s">
        <v>2000</v>
      </c>
      <c r="G704" s="131">
        <v>66.0</v>
      </c>
      <c r="H704" s="131">
        <v>200.0</v>
      </c>
      <c r="I704" s="132" t="b">
        <v>1</v>
      </c>
      <c r="J704" s="14"/>
      <c r="K704" s="14"/>
      <c r="L704" s="14"/>
      <c r="M704" s="14"/>
      <c r="N704" s="14"/>
      <c r="O704" s="14"/>
      <c r="P704" s="14"/>
      <c r="Q704" s="14"/>
      <c r="R704" s="14"/>
      <c r="S704" s="14"/>
      <c r="T704" s="14"/>
      <c r="U704" s="14"/>
      <c r="V704" s="14"/>
      <c r="W704" s="14"/>
    </row>
    <row r="705">
      <c r="A705" s="130" t="s">
        <v>2007</v>
      </c>
      <c r="B705" s="14" t="s">
        <v>1198</v>
      </c>
      <c r="C705" s="131">
        <v>65.0</v>
      </c>
      <c r="D705" s="14" t="s">
        <v>1199</v>
      </c>
      <c r="E705" s="131">
        <v>278.0</v>
      </c>
      <c r="F705" s="14" t="s">
        <v>1200</v>
      </c>
      <c r="G705" s="131">
        <v>54.0</v>
      </c>
      <c r="H705" s="131">
        <v>200.0</v>
      </c>
      <c r="I705" s="132" t="b">
        <v>1</v>
      </c>
      <c r="J705" s="14"/>
      <c r="K705" s="14"/>
      <c r="L705" s="14"/>
      <c r="M705" s="14"/>
      <c r="N705" s="14"/>
      <c r="O705" s="14"/>
      <c r="P705" s="14"/>
      <c r="Q705" s="14"/>
      <c r="R705" s="14"/>
      <c r="S705" s="14"/>
      <c r="T705" s="14"/>
      <c r="U705" s="14"/>
      <c r="V705" s="14"/>
      <c r="W705" s="14"/>
    </row>
    <row r="706">
      <c r="A706" s="130" t="s">
        <v>2014</v>
      </c>
      <c r="B706" s="14" t="s">
        <v>2019</v>
      </c>
      <c r="C706" s="131">
        <v>84.0</v>
      </c>
      <c r="D706" s="14" t="s">
        <v>2020</v>
      </c>
      <c r="E706" s="131">
        <v>282.0</v>
      </c>
      <c r="F706" s="14" t="s">
        <v>2022</v>
      </c>
      <c r="G706" s="131">
        <v>73.0</v>
      </c>
      <c r="H706" s="131">
        <v>200.0</v>
      </c>
      <c r="I706" s="132" t="b">
        <v>1</v>
      </c>
      <c r="J706" s="14"/>
      <c r="K706" s="14"/>
      <c r="L706" s="14"/>
      <c r="M706" s="14"/>
      <c r="N706" s="14"/>
      <c r="O706" s="14"/>
      <c r="P706" s="14"/>
      <c r="Q706" s="14"/>
      <c r="R706" s="14"/>
      <c r="S706" s="14"/>
      <c r="T706" s="14"/>
      <c r="U706" s="14"/>
      <c r="V706" s="14"/>
      <c r="W706" s="14"/>
    </row>
    <row r="707">
      <c r="A707" s="130" t="s">
        <v>2027</v>
      </c>
      <c r="B707" s="14" t="s">
        <v>1291</v>
      </c>
      <c r="C707" s="131">
        <v>81.0</v>
      </c>
      <c r="D707" s="14" t="s">
        <v>1292</v>
      </c>
      <c r="E707" s="131">
        <v>232.0</v>
      </c>
      <c r="F707" s="14" t="s">
        <v>1293</v>
      </c>
      <c r="G707" s="131">
        <v>70.0</v>
      </c>
      <c r="H707" s="131">
        <v>200.0</v>
      </c>
      <c r="I707" s="132" t="b">
        <v>1</v>
      </c>
      <c r="J707" s="14"/>
      <c r="K707" s="14"/>
      <c r="L707" s="14"/>
      <c r="M707" s="14"/>
      <c r="N707" s="14"/>
      <c r="O707" s="14"/>
      <c r="P707" s="14"/>
      <c r="Q707" s="14"/>
      <c r="R707" s="14"/>
      <c r="S707" s="14"/>
      <c r="T707" s="14"/>
      <c r="U707" s="14"/>
      <c r="V707" s="14"/>
      <c r="W707" s="14"/>
    </row>
    <row r="708">
      <c r="A708" s="130" t="s">
        <v>2041</v>
      </c>
      <c r="B708" s="14" t="s">
        <v>2048</v>
      </c>
      <c r="C708" s="131">
        <v>88.0</v>
      </c>
      <c r="D708" s="14" t="s">
        <v>2049</v>
      </c>
      <c r="E708" s="131">
        <v>248.0</v>
      </c>
      <c r="F708" s="14" t="s">
        <v>2050</v>
      </c>
      <c r="G708" s="131">
        <v>77.0</v>
      </c>
      <c r="H708" s="131">
        <v>200.0</v>
      </c>
      <c r="I708" s="132" t="b">
        <v>1</v>
      </c>
      <c r="J708" s="14"/>
      <c r="K708" s="14"/>
      <c r="L708" s="14"/>
      <c r="M708" s="14"/>
      <c r="N708" s="14"/>
      <c r="O708" s="14"/>
      <c r="P708" s="14"/>
      <c r="Q708" s="14"/>
      <c r="R708" s="14"/>
      <c r="S708" s="14"/>
      <c r="T708" s="14"/>
      <c r="U708" s="14"/>
      <c r="V708" s="14"/>
      <c r="W708" s="14"/>
    </row>
    <row r="709">
      <c r="A709" s="130" t="s">
        <v>2058</v>
      </c>
      <c r="B709" s="14" t="s">
        <v>2062</v>
      </c>
      <c r="C709" s="131">
        <v>80.0</v>
      </c>
      <c r="D709" s="14" t="s">
        <v>2065</v>
      </c>
      <c r="E709" s="131">
        <v>475.0</v>
      </c>
      <c r="F709" s="14" t="s">
        <v>2067</v>
      </c>
      <c r="G709" s="131">
        <v>69.0</v>
      </c>
      <c r="H709" s="131">
        <v>200.0</v>
      </c>
      <c r="I709" s="132" t="b">
        <v>1</v>
      </c>
      <c r="J709" s="14"/>
      <c r="K709" s="14"/>
      <c r="L709" s="14"/>
      <c r="M709" s="14"/>
      <c r="N709" s="14"/>
      <c r="O709" s="14"/>
      <c r="P709" s="14"/>
      <c r="Q709" s="14"/>
      <c r="R709" s="14"/>
      <c r="S709" s="14"/>
      <c r="T709" s="14"/>
      <c r="U709" s="14"/>
      <c r="V709" s="14"/>
      <c r="W709" s="14"/>
    </row>
    <row r="710">
      <c r="A710" s="130" t="s">
        <v>2073</v>
      </c>
      <c r="B710" s="14" t="s">
        <v>1327</v>
      </c>
      <c r="C710" s="131">
        <v>44.0</v>
      </c>
      <c r="D710" s="14" t="s">
        <v>1328</v>
      </c>
      <c r="E710" s="131">
        <v>237.0</v>
      </c>
      <c r="F710" s="14" t="s">
        <v>1329</v>
      </c>
      <c r="G710" s="131">
        <v>33.0</v>
      </c>
      <c r="H710" s="131">
        <v>200.0</v>
      </c>
      <c r="I710" s="132" t="b">
        <v>1</v>
      </c>
      <c r="J710" s="14"/>
      <c r="K710" s="14"/>
      <c r="L710" s="14"/>
      <c r="M710" s="14"/>
      <c r="N710" s="14"/>
      <c r="O710" s="14"/>
      <c r="P710" s="14"/>
      <c r="Q710" s="14"/>
      <c r="R710" s="14"/>
      <c r="S710" s="14"/>
      <c r="T710" s="14"/>
      <c r="U710" s="14"/>
      <c r="V710" s="14"/>
      <c r="W710" s="14"/>
    </row>
    <row r="711">
      <c r="A711" s="130" t="s">
        <v>2082</v>
      </c>
      <c r="B711" s="14" t="s">
        <v>682</v>
      </c>
      <c r="C711" s="131">
        <v>82.0</v>
      </c>
      <c r="D711" s="14" t="s">
        <v>683</v>
      </c>
      <c r="E711" s="131">
        <v>252.0</v>
      </c>
      <c r="F711" s="14" t="s">
        <v>684</v>
      </c>
      <c r="G711" s="131">
        <v>71.0</v>
      </c>
      <c r="H711" s="131">
        <v>200.0</v>
      </c>
      <c r="I711" s="132" t="b">
        <v>1</v>
      </c>
      <c r="J711" s="14"/>
      <c r="K711" s="14"/>
      <c r="L711" s="14"/>
      <c r="M711" s="14"/>
      <c r="N711" s="14"/>
      <c r="O711" s="14"/>
      <c r="P711" s="14"/>
      <c r="Q711" s="14"/>
      <c r="R711" s="14"/>
      <c r="S711" s="14"/>
      <c r="T711" s="14"/>
      <c r="U711" s="14"/>
      <c r="V711" s="14"/>
      <c r="W711" s="14"/>
    </row>
    <row r="712">
      <c r="A712" s="130" t="s">
        <v>2092</v>
      </c>
      <c r="B712" s="14" t="s">
        <v>682</v>
      </c>
      <c r="C712" s="131">
        <v>82.0</v>
      </c>
      <c r="D712" s="14" t="s">
        <v>683</v>
      </c>
      <c r="E712" s="131">
        <v>252.0</v>
      </c>
      <c r="F712" s="14" t="s">
        <v>684</v>
      </c>
      <c r="G712" s="131">
        <v>71.0</v>
      </c>
      <c r="H712" s="131">
        <v>200.0</v>
      </c>
      <c r="I712" s="132" t="b">
        <v>1</v>
      </c>
      <c r="J712" s="14"/>
      <c r="K712" s="14"/>
      <c r="L712" s="14"/>
      <c r="M712" s="14"/>
      <c r="N712" s="14"/>
      <c r="O712" s="14"/>
      <c r="P712" s="14"/>
      <c r="Q712" s="14"/>
      <c r="R712" s="14"/>
      <c r="S712" s="14"/>
      <c r="T712" s="14"/>
      <c r="U712" s="14"/>
      <c r="V712" s="14"/>
      <c r="W712" s="14"/>
    </row>
    <row r="713">
      <c r="A713" s="130" t="s">
        <v>2101</v>
      </c>
      <c r="B713" s="14" t="s">
        <v>2110</v>
      </c>
      <c r="C713" s="131">
        <v>110.0</v>
      </c>
      <c r="D713" s="14" t="s">
        <v>2112</v>
      </c>
      <c r="E713" s="131">
        <v>196.0</v>
      </c>
      <c r="F713" s="14" t="s">
        <v>2114</v>
      </c>
      <c r="G713" s="131">
        <v>99.0</v>
      </c>
      <c r="H713" s="131">
        <v>200.0</v>
      </c>
      <c r="I713" s="132" t="b">
        <v>1</v>
      </c>
      <c r="J713" s="14"/>
      <c r="K713" s="14"/>
      <c r="L713" s="14"/>
      <c r="M713" s="14"/>
      <c r="N713" s="14"/>
      <c r="O713" s="14"/>
      <c r="P713" s="14"/>
      <c r="Q713" s="14"/>
      <c r="R713" s="14"/>
      <c r="S713" s="14"/>
      <c r="T713" s="14"/>
      <c r="U713" s="14"/>
      <c r="V713" s="14"/>
      <c r="W713" s="14"/>
    </row>
    <row r="714">
      <c r="A714" s="130" t="s">
        <v>2121</v>
      </c>
      <c r="B714" s="14" t="s">
        <v>2129</v>
      </c>
      <c r="C714" s="131">
        <v>67.0</v>
      </c>
      <c r="D714" s="14" t="s">
        <v>2132</v>
      </c>
      <c r="E714" s="131">
        <v>245.0</v>
      </c>
      <c r="F714" s="14" t="s">
        <v>2133</v>
      </c>
      <c r="G714" s="131">
        <v>56.0</v>
      </c>
      <c r="H714" s="131">
        <v>200.0</v>
      </c>
      <c r="I714" s="132" t="b">
        <v>1</v>
      </c>
      <c r="J714" s="14"/>
      <c r="K714" s="14"/>
      <c r="L714" s="14"/>
      <c r="M714" s="14"/>
      <c r="N714" s="14"/>
      <c r="O714" s="14"/>
      <c r="P714" s="14"/>
      <c r="Q714" s="14"/>
      <c r="R714" s="14"/>
      <c r="S714" s="14"/>
      <c r="T714" s="14"/>
      <c r="U714" s="14"/>
      <c r="V714" s="14"/>
      <c r="W714" s="14"/>
    </row>
    <row r="715">
      <c r="A715" s="130" t="s">
        <v>2141</v>
      </c>
      <c r="B715" s="14" t="s">
        <v>1424</v>
      </c>
      <c r="C715" s="131">
        <v>54.0</v>
      </c>
      <c r="D715" s="14" t="s">
        <v>1425</v>
      </c>
      <c r="E715" s="131">
        <v>268.0</v>
      </c>
      <c r="F715" s="14" t="s">
        <v>1426</v>
      </c>
      <c r="G715" s="131">
        <v>43.0</v>
      </c>
      <c r="H715" s="131">
        <v>200.0</v>
      </c>
      <c r="I715" s="132" t="b">
        <v>1</v>
      </c>
      <c r="J715" s="14"/>
      <c r="K715" s="14"/>
      <c r="L715" s="14"/>
      <c r="M715" s="14"/>
      <c r="N715" s="14"/>
      <c r="O715" s="14"/>
      <c r="P715" s="14"/>
      <c r="Q715" s="14"/>
      <c r="R715" s="14"/>
      <c r="S715" s="14"/>
      <c r="T715" s="14"/>
      <c r="U715" s="14"/>
      <c r="V715" s="14"/>
      <c r="W715" s="14"/>
    </row>
    <row r="716">
      <c r="A716" s="130" t="s">
        <v>2151</v>
      </c>
      <c r="B716" s="14" t="s">
        <v>1424</v>
      </c>
      <c r="C716" s="131">
        <v>54.0</v>
      </c>
      <c r="D716" s="14" t="s">
        <v>1425</v>
      </c>
      <c r="E716" s="131">
        <v>268.0</v>
      </c>
      <c r="F716" s="14" t="s">
        <v>1426</v>
      </c>
      <c r="G716" s="131">
        <v>43.0</v>
      </c>
      <c r="H716" s="131">
        <v>200.0</v>
      </c>
      <c r="I716" s="132" t="b">
        <v>1</v>
      </c>
      <c r="J716" s="14"/>
      <c r="K716" s="14"/>
      <c r="L716" s="14"/>
      <c r="M716" s="14"/>
      <c r="N716" s="14"/>
      <c r="O716" s="14"/>
      <c r="P716" s="14"/>
      <c r="Q716" s="14"/>
      <c r="R716" s="14"/>
      <c r="S716" s="14"/>
      <c r="T716" s="14"/>
      <c r="U716" s="14"/>
      <c r="V716" s="14"/>
      <c r="W716" s="14"/>
    </row>
    <row r="717">
      <c r="A717" s="130" t="s">
        <v>2176</v>
      </c>
      <c r="B717" s="14" t="s">
        <v>1543</v>
      </c>
      <c r="C717" s="131">
        <v>25.0</v>
      </c>
      <c r="D717" s="14"/>
      <c r="E717" s="14"/>
      <c r="F717" s="14" t="s">
        <v>1264</v>
      </c>
      <c r="G717" s="131">
        <v>5.0</v>
      </c>
      <c r="H717" s="131">
        <v>200.0</v>
      </c>
      <c r="I717" s="132" t="b">
        <v>1</v>
      </c>
      <c r="J717" s="14"/>
      <c r="K717" s="14"/>
      <c r="L717" s="14"/>
      <c r="M717" s="14"/>
      <c r="N717" s="14"/>
      <c r="O717" s="14"/>
      <c r="P717" s="14"/>
      <c r="Q717" s="14"/>
      <c r="R717" s="14"/>
      <c r="S717" s="14"/>
      <c r="T717" s="14"/>
      <c r="U717" s="14"/>
      <c r="V717" s="14"/>
      <c r="W717" s="14"/>
    </row>
    <row r="718">
      <c r="A718" s="130" t="s">
        <v>2192</v>
      </c>
      <c r="B718" s="14" t="s">
        <v>1404</v>
      </c>
      <c r="C718" s="131">
        <v>38.0</v>
      </c>
      <c r="D718" s="14" t="s">
        <v>1405</v>
      </c>
      <c r="E718" s="131">
        <v>169.0</v>
      </c>
      <c r="F718" s="14" t="s">
        <v>1406</v>
      </c>
      <c r="G718" s="131">
        <v>27.0</v>
      </c>
      <c r="H718" s="131">
        <v>200.0</v>
      </c>
      <c r="I718" s="132" t="b">
        <v>1</v>
      </c>
      <c r="J718" s="14"/>
      <c r="K718" s="14"/>
      <c r="L718" s="14"/>
      <c r="M718" s="14"/>
      <c r="N718" s="14"/>
      <c r="O718" s="14"/>
      <c r="P718" s="14"/>
      <c r="Q718" s="14"/>
      <c r="R718" s="14"/>
      <c r="S718" s="14"/>
      <c r="T718" s="14"/>
      <c r="U718" s="14"/>
      <c r="V718" s="14"/>
      <c r="W718" s="14"/>
    </row>
    <row r="719">
      <c r="A719" s="130" t="s">
        <v>2206</v>
      </c>
      <c r="B719" s="14" t="s">
        <v>1198</v>
      </c>
      <c r="C719" s="131">
        <v>65.0</v>
      </c>
      <c r="D719" s="14" t="s">
        <v>1199</v>
      </c>
      <c r="E719" s="131">
        <v>278.0</v>
      </c>
      <c r="F719" s="14" t="s">
        <v>1200</v>
      </c>
      <c r="G719" s="131">
        <v>54.0</v>
      </c>
      <c r="H719" s="131">
        <v>200.0</v>
      </c>
      <c r="I719" s="132" t="b">
        <v>1</v>
      </c>
      <c r="J719" s="14"/>
      <c r="K719" s="14"/>
      <c r="L719" s="14"/>
      <c r="M719" s="14"/>
      <c r="N719" s="14"/>
      <c r="O719" s="14"/>
      <c r="P719" s="14"/>
      <c r="Q719" s="14"/>
      <c r="R719" s="14"/>
      <c r="S719" s="14"/>
      <c r="T719" s="14"/>
      <c r="U719" s="14"/>
      <c r="V719" s="14"/>
      <c r="W719" s="14"/>
    </row>
    <row r="720">
      <c r="A720" s="130" t="s">
        <v>2223</v>
      </c>
      <c r="B720" s="14" t="s">
        <v>1208</v>
      </c>
      <c r="C720" s="131">
        <v>40.0</v>
      </c>
      <c r="D720" s="14" t="s">
        <v>1209</v>
      </c>
      <c r="E720" s="131">
        <v>151.0</v>
      </c>
      <c r="F720" s="14" t="s">
        <v>1210</v>
      </c>
      <c r="G720" s="131">
        <v>29.0</v>
      </c>
      <c r="H720" s="131">
        <v>200.0</v>
      </c>
      <c r="I720" s="132" t="b">
        <v>1</v>
      </c>
      <c r="J720" s="14"/>
      <c r="K720" s="14"/>
      <c r="L720" s="14"/>
      <c r="M720" s="14"/>
      <c r="N720" s="14"/>
      <c r="O720" s="14"/>
      <c r="P720" s="14"/>
      <c r="Q720" s="14"/>
      <c r="R720" s="14"/>
      <c r="S720" s="14"/>
      <c r="T720" s="14"/>
      <c r="U720" s="14"/>
      <c r="V720" s="14"/>
      <c r="W720" s="14"/>
    </row>
    <row r="721">
      <c r="A721" s="130" t="s">
        <v>2242</v>
      </c>
      <c r="B721" s="14" t="s">
        <v>1281</v>
      </c>
      <c r="C721" s="131">
        <v>66.0</v>
      </c>
      <c r="D721" s="14" t="s">
        <v>1282</v>
      </c>
      <c r="E721" s="131">
        <v>303.0</v>
      </c>
      <c r="F721" s="14" t="s">
        <v>1283</v>
      </c>
      <c r="G721" s="131">
        <v>55.0</v>
      </c>
      <c r="H721" s="131">
        <v>200.0</v>
      </c>
      <c r="I721" s="132" t="b">
        <v>1</v>
      </c>
      <c r="J721" s="14"/>
      <c r="K721" s="14"/>
      <c r="L721" s="14"/>
      <c r="M721" s="14"/>
      <c r="N721" s="14"/>
      <c r="O721" s="14"/>
      <c r="P721" s="14"/>
      <c r="Q721" s="14"/>
      <c r="R721" s="14"/>
      <c r="S721" s="14"/>
      <c r="T721" s="14"/>
      <c r="U721" s="14"/>
      <c r="V721" s="14"/>
      <c r="W721" s="14"/>
    </row>
    <row r="722">
      <c r="A722" s="130" t="s">
        <v>2264</v>
      </c>
      <c r="B722" s="14" t="s">
        <v>1526</v>
      </c>
      <c r="C722" s="131">
        <v>65.0</v>
      </c>
      <c r="D722" s="14" t="s">
        <v>1527</v>
      </c>
      <c r="E722" s="131">
        <v>341.0</v>
      </c>
      <c r="F722" s="14" t="s">
        <v>1528</v>
      </c>
      <c r="G722" s="131">
        <v>54.0</v>
      </c>
      <c r="H722" s="131">
        <v>200.0</v>
      </c>
      <c r="I722" s="132" t="b">
        <v>1</v>
      </c>
      <c r="J722" s="14"/>
      <c r="K722" s="14"/>
      <c r="L722" s="14"/>
      <c r="M722" s="14"/>
      <c r="N722" s="14"/>
      <c r="O722" s="14"/>
      <c r="P722" s="14"/>
      <c r="Q722" s="14"/>
      <c r="R722" s="14"/>
      <c r="S722" s="14"/>
      <c r="T722" s="14"/>
      <c r="U722" s="14"/>
      <c r="V722" s="14"/>
      <c r="W722" s="14"/>
    </row>
    <row r="723">
      <c r="A723" s="130" t="s">
        <v>2294</v>
      </c>
      <c r="B723" s="14" t="s">
        <v>2309</v>
      </c>
      <c r="C723" s="131">
        <v>48.0</v>
      </c>
      <c r="D723" s="14" t="s">
        <v>2312</v>
      </c>
      <c r="E723" s="131">
        <v>177.0</v>
      </c>
      <c r="F723" s="14" t="s">
        <v>2315</v>
      </c>
      <c r="G723" s="131">
        <v>37.0</v>
      </c>
      <c r="H723" s="131">
        <v>200.0</v>
      </c>
      <c r="I723" s="132" t="b">
        <v>1</v>
      </c>
      <c r="J723" s="14"/>
      <c r="K723" s="14"/>
      <c r="L723" s="14"/>
      <c r="M723" s="14"/>
      <c r="N723" s="14"/>
      <c r="O723" s="14"/>
      <c r="P723" s="14"/>
      <c r="Q723" s="14"/>
      <c r="R723" s="14"/>
      <c r="S723" s="14"/>
      <c r="T723" s="14"/>
      <c r="U723" s="14"/>
      <c r="V723" s="14"/>
      <c r="W723" s="14"/>
    </row>
    <row r="724">
      <c r="A724" s="130" t="s">
        <v>2330</v>
      </c>
      <c r="B724" s="14" t="s">
        <v>2342</v>
      </c>
      <c r="C724" s="131">
        <v>101.0</v>
      </c>
      <c r="D724" s="14" t="s">
        <v>2345</v>
      </c>
      <c r="E724" s="131">
        <v>153.0</v>
      </c>
      <c r="F724" s="14" t="s">
        <v>2348</v>
      </c>
      <c r="G724" s="131">
        <v>90.0</v>
      </c>
      <c r="H724" s="131">
        <v>200.0</v>
      </c>
      <c r="I724" s="132" t="b">
        <v>1</v>
      </c>
      <c r="J724" s="14"/>
      <c r="K724" s="14"/>
      <c r="L724" s="14"/>
      <c r="M724" s="14"/>
      <c r="N724" s="14"/>
      <c r="O724" s="14"/>
      <c r="P724" s="14"/>
      <c r="Q724" s="14"/>
      <c r="R724" s="14"/>
      <c r="S724" s="14"/>
      <c r="T724" s="14"/>
      <c r="U724" s="14"/>
      <c r="V724" s="14"/>
      <c r="W724" s="14"/>
    </row>
    <row r="725">
      <c r="A725" s="130" t="s">
        <v>2359</v>
      </c>
      <c r="B725" s="14" t="s">
        <v>1286</v>
      </c>
      <c r="C725" s="131">
        <v>82.0</v>
      </c>
      <c r="D725" s="14" t="s">
        <v>1287</v>
      </c>
      <c r="E725" s="131">
        <v>448.0</v>
      </c>
      <c r="F725" s="14" t="s">
        <v>1288</v>
      </c>
      <c r="G725" s="131">
        <v>71.0</v>
      </c>
      <c r="H725" s="131">
        <v>200.0</v>
      </c>
      <c r="I725" s="132" t="b">
        <v>1</v>
      </c>
      <c r="J725" s="14"/>
      <c r="K725" s="14"/>
      <c r="L725" s="14"/>
      <c r="M725" s="14"/>
      <c r="N725" s="14"/>
      <c r="O725" s="14"/>
      <c r="P725" s="14"/>
      <c r="Q725" s="14"/>
      <c r="R725" s="14"/>
      <c r="S725" s="14"/>
      <c r="T725" s="14"/>
      <c r="U725" s="14"/>
      <c r="V725" s="14"/>
      <c r="W725" s="14"/>
    </row>
    <row r="726">
      <c r="A726" s="130" t="s">
        <v>2392</v>
      </c>
      <c r="B726" s="14" t="s">
        <v>1430</v>
      </c>
      <c r="C726" s="131">
        <v>76.0</v>
      </c>
      <c r="D726" s="14" t="s">
        <v>1431</v>
      </c>
      <c r="E726" s="131">
        <v>438.0</v>
      </c>
      <c r="F726" s="14" t="s">
        <v>1432</v>
      </c>
      <c r="G726" s="131">
        <v>65.0</v>
      </c>
      <c r="H726" s="131">
        <v>200.0</v>
      </c>
      <c r="I726" s="132" t="b">
        <v>1</v>
      </c>
      <c r="J726" s="14"/>
      <c r="K726" s="14"/>
      <c r="L726" s="14"/>
      <c r="M726" s="14"/>
      <c r="N726" s="14"/>
      <c r="O726" s="14"/>
      <c r="P726" s="14"/>
      <c r="Q726" s="14"/>
      <c r="R726" s="14"/>
      <c r="S726" s="14"/>
      <c r="T726" s="14"/>
      <c r="U726" s="14"/>
      <c r="V726" s="14"/>
      <c r="W726" s="14"/>
    </row>
    <row r="727">
      <c r="A727" s="130" t="s">
        <v>2415</v>
      </c>
      <c r="B727" s="14" t="s">
        <v>2431</v>
      </c>
      <c r="C727" s="131">
        <v>116.0</v>
      </c>
      <c r="D727" s="14" t="s">
        <v>2434</v>
      </c>
      <c r="E727" s="131">
        <v>383.0</v>
      </c>
      <c r="F727" s="14" t="s">
        <v>2437</v>
      </c>
      <c r="G727" s="131">
        <v>105.0</v>
      </c>
      <c r="H727" s="131">
        <v>200.0</v>
      </c>
      <c r="I727" s="132" t="b">
        <v>1</v>
      </c>
      <c r="J727" s="14"/>
      <c r="K727" s="14"/>
      <c r="L727" s="14"/>
      <c r="M727" s="14"/>
      <c r="N727" s="14"/>
      <c r="O727" s="14"/>
      <c r="P727" s="14"/>
      <c r="Q727" s="14"/>
      <c r="R727" s="14"/>
      <c r="S727" s="14"/>
      <c r="T727" s="14"/>
      <c r="U727" s="14"/>
      <c r="V727" s="14"/>
      <c r="W727" s="14"/>
    </row>
    <row r="728">
      <c r="A728" s="130" t="s">
        <v>2449</v>
      </c>
      <c r="B728" s="14" t="s">
        <v>2463</v>
      </c>
      <c r="C728" s="131">
        <v>37.0</v>
      </c>
      <c r="D728" s="14" t="s">
        <v>2466</v>
      </c>
      <c r="E728" s="131">
        <v>272.0</v>
      </c>
      <c r="F728" s="14" t="s">
        <v>2470</v>
      </c>
      <c r="G728" s="131">
        <v>26.0</v>
      </c>
      <c r="H728" s="131">
        <v>200.0</v>
      </c>
      <c r="I728" s="132" t="b">
        <v>1</v>
      </c>
      <c r="J728" s="14"/>
      <c r="K728" s="14"/>
      <c r="L728" s="14"/>
      <c r="M728" s="14"/>
      <c r="N728" s="14"/>
      <c r="O728" s="14"/>
      <c r="P728" s="14"/>
      <c r="Q728" s="14"/>
      <c r="R728" s="14"/>
      <c r="S728" s="14"/>
      <c r="T728" s="14"/>
      <c r="U728" s="14"/>
      <c r="V728" s="14"/>
      <c r="W728" s="14"/>
    </row>
    <row r="729">
      <c r="A729" s="130" t="s">
        <v>2481</v>
      </c>
      <c r="B729" s="14" t="s">
        <v>682</v>
      </c>
      <c r="C729" s="131">
        <v>82.0</v>
      </c>
      <c r="D729" s="14" t="s">
        <v>683</v>
      </c>
      <c r="E729" s="131">
        <v>252.0</v>
      </c>
      <c r="F729" s="14" t="s">
        <v>684</v>
      </c>
      <c r="G729" s="131">
        <v>71.0</v>
      </c>
      <c r="H729" s="131">
        <v>200.0</v>
      </c>
      <c r="I729" s="132" t="b">
        <v>1</v>
      </c>
      <c r="J729" s="14"/>
      <c r="K729" s="14"/>
      <c r="L729" s="14"/>
      <c r="M729" s="14"/>
      <c r="N729" s="14"/>
      <c r="O729" s="14"/>
      <c r="P729" s="14"/>
      <c r="Q729" s="14"/>
      <c r="R729" s="14"/>
      <c r="S729" s="14"/>
      <c r="T729" s="14"/>
      <c r="U729" s="14"/>
      <c r="V729" s="14"/>
      <c r="W729" s="14"/>
    </row>
    <row r="730">
      <c r="A730" s="130" t="s">
        <v>2508</v>
      </c>
      <c r="B730" s="14" t="s">
        <v>1440</v>
      </c>
      <c r="C730" s="131">
        <v>48.0</v>
      </c>
      <c r="D730" s="14" t="s">
        <v>1441</v>
      </c>
      <c r="E730" s="131">
        <v>156.0</v>
      </c>
      <c r="F730" s="14" t="s">
        <v>1442</v>
      </c>
      <c r="G730" s="131">
        <v>37.0</v>
      </c>
      <c r="H730" s="131">
        <v>200.0</v>
      </c>
      <c r="I730" s="132" t="b">
        <v>1</v>
      </c>
      <c r="J730" s="14"/>
      <c r="K730" s="14"/>
      <c r="L730" s="14"/>
      <c r="M730" s="14"/>
      <c r="N730" s="14"/>
      <c r="O730" s="14"/>
      <c r="P730" s="14"/>
      <c r="Q730" s="14"/>
      <c r="R730" s="14"/>
      <c r="S730" s="14"/>
      <c r="T730" s="14"/>
      <c r="U730" s="14"/>
      <c r="V730" s="14"/>
      <c r="W730" s="14"/>
    </row>
    <row r="731">
      <c r="A731" s="130" t="s">
        <v>2529</v>
      </c>
      <c r="B731" s="14" t="s">
        <v>1203</v>
      </c>
      <c r="C731" s="131">
        <v>69.0</v>
      </c>
      <c r="D731" s="14" t="s">
        <v>1204</v>
      </c>
      <c r="E731" s="131">
        <v>158.0</v>
      </c>
      <c r="F731" s="14" t="s">
        <v>1205</v>
      </c>
      <c r="G731" s="131">
        <v>58.0</v>
      </c>
      <c r="H731" s="131">
        <v>200.0</v>
      </c>
      <c r="I731" s="132" t="b">
        <v>1</v>
      </c>
      <c r="J731" s="14"/>
      <c r="K731" s="14"/>
      <c r="L731" s="14"/>
      <c r="M731" s="14"/>
      <c r="N731" s="14"/>
      <c r="O731" s="14"/>
      <c r="P731" s="14"/>
      <c r="Q731" s="14"/>
      <c r="R731" s="14"/>
      <c r="S731" s="14"/>
      <c r="T731" s="14"/>
      <c r="U731" s="14"/>
      <c r="V731" s="14"/>
      <c r="W731" s="14"/>
    </row>
    <row r="732">
      <c r="A732" s="130" t="s">
        <v>2558</v>
      </c>
      <c r="B732" s="14" t="s">
        <v>1526</v>
      </c>
      <c r="C732" s="131">
        <v>65.0</v>
      </c>
      <c r="D732" s="14" t="s">
        <v>1527</v>
      </c>
      <c r="E732" s="131">
        <v>341.0</v>
      </c>
      <c r="F732" s="14" t="s">
        <v>1528</v>
      </c>
      <c r="G732" s="131">
        <v>54.0</v>
      </c>
      <c r="H732" s="131">
        <v>200.0</v>
      </c>
      <c r="I732" s="132" t="b">
        <v>1</v>
      </c>
      <c r="J732" s="14"/>
      <c r="K732" s="14"/>
      <c r="L732" s="14"/>
      <c r="M732" s="14"/>
      <c r="N732" s="14"/>
      <c r="O732" s="14"/>
      <c r="P732" s="14"/>
      <c r="Q732" s="14"/>
      <c r="R732" s="14"/>
      <c r="S732" s="14"/>
      <c r="T732" s="14"/>
      <c r="U732" s="14"/>
      <c r="V732" s="14"/>
      <c r="W732" s="14"/>
    </row>
    <row r="733">
      <c r="A733" s="130" t="s">
        <v>2585</v>
      </c>
      <c r="B733" s="14" t="s">
        <v>1595</v>
      </c>
      <c r="C733" s="131">
        <v>59.0</v>
      </c>
      <c r="D733" s="14" t="s">
        <v>1596</v>
      </c>
      <c r="E733" s="131">
        <v>153.0</v>
      </c>
      <c r="F733" s="14" t="s">
        <v>1597</v>
      </c>
      <c r="G733" s="131">
        <v>48.0</v>
      </c>
      <c r="H733" s="131">
        <v>200.0</v>
      </c>
      <c r="I733" s="132" t="b">
        <v>1</v>
      </c>
      <c r="J733" s="14"/>
      <c r="K733" s="14"/>
      <c r="L733" s="14"/>
      <c r="M733" s="14"/>
      <c r="N733" s="14"/>
      <c r="O733" s="14"/>
      <c r="P733" s="14"/>
      <c r="Q733" s="14"/>
      <c r="R733" s="14"/>
      <c r="S733" s="14"/>
      <c r="T733" s="14"/>
      <c r="U733" s="14"/>
      <c r="V733" s="14"/>
      <c r="W733" s="14"/>
    </row>
    <row r="734">
      <c r="A734" s="130" t="s">
        <v>2613</v>
      </c>
      <c r="B734" s="14" t="s">
        <v>2627</v>
      </c>
      <c r="C734" s="131">
        <v>65.0</v>
      </c>
      <c r="D734" s="14" t="s">
        <v>2632</v>
      </c>
      <c r="E734" s="131">
        <v>319.0</v>
      </c>
      <c r="F734" s="14" t="s">
        <v>2634</v>
      </c>
      <c r="G734" s="131">
        <v>54.0</v>
      </c>
      <c r="H734" s="131">
        <v>200.0</v>
      </c>
      <c r="I734" s="132" t="b">
        <v>1</v>
      </c>
      <c r="J734" s="14"/>
      <c r="K734" s="14"/>
      <c r="L734" s="14"/>
      <c r="M734" s="14"/>
      <c r="N734" s="14"/>
      <c r="O734" s="14"/>
      <c r="P734" s="14"/>
      <c r="Q734" s="14"/>
      <c r="R734" s="14"/>
      <c r="S734" s="14"/>
      <c r="T734" s="14"/>
      <c r="U734" s="14"/>
      <c r="V734" s="14"/>
      <c r="W734" s="14"/>
    </row>
    <row r="735">
      <c r="A735" s="130" t="s">
        <v>2646</v>
      </c>
      <c r="B735" s="14" t="s">
        <v>1634</v>
      </c>
      <c r="C735" s="131">
        <v>47.0</v>
      </c>
      <c r="D735" s="14" t="s">
        <v>1635</v>
      </c>
      <c r="E735" s="131">
        <v>205.0</v>
      </c>
      <c r="F735" s="14" t="s">
        <v>1636</v>
      </c>
      <c r="G735" s="131">
        <v>36.0</v>
      </c>
      <c r="H735" s="131">
        <v>200.0</v>
      </c>
      <c r="I735" s="132" t="b">
        <v>1</v>
      </c>
      <c r="J735" s="14"/>
      <c r="K735" s="14"/>
      <c r="L735" s="14"/>
      <c r="M735" s="14"/>
      <c r="N735" s="14"/>
      <c r="O735" s="14"/>
      <c r="P735" s="14"/>
      <c r="Q735" s="14"/>
      <c r="R735" s="14"/>
      <c r="S735" s="14"/>
      <c r="T735" s="14"/>
      <c r="U735" s="14"/>
      <c r="V735" s="14"/>
      <c r="W735" s="14"/>
    </row>
    <row r="736">
      <c r="A736" s="130" t="s">
        <v>2685</v>
      </c>
      <c r="B736" s="14" t="s">
        <v>1335</v>
      </c>
      <c r="C736" s="131">
        <v>45.0</v>
      </c>
      <c r="D736" s="14" t="s">
        <v>1336</v>
      </c>
      <c r="E736" s="131">
        <v>288.0</v>
      </c>
      <c r="F736" s="14" t="s">
        <v>1337</v>
      </c>
      <c r="G736" s="131">
        <v>34.0</v>
      </c>
      <c r="H736" s="131">
        <v>200.0</v>
      </c>
      <c r="I736" s="132" t="b">
        <v>1</v>
      </c>
      <c r="J736" s="14"/>
      <c r="K736" s="14"/>
      <c r="L736" s="14"/>
      <c r="M736" s="14"/>
      <c r="N736" s="14"/>
      <c r="O736" s="14"/>
      <c r="P736" s="14"/>
      <c r="Q736" s="14"/>
      <c r="R736" s="14"/>
      <c r="S736" s="14"/>
      <c r="T736" s="14"/>
      <c r="U736" s="14"/>
      <c r="V736" s="14"/>
      <c r="W736" s="14"/>
    </row>
    <row r="737">
      <c r="A737" s="130" t="s">
        <v>2707</v>
      </c>
      <c r="B737" s="14" t="s">
        <v>1487</v>
      </c>
      <c r="C737" s="131">
        <v>73.0</v>
      </c>
      <c r="D737" s="14" t="s">
        <v>1488</v>
      </c>
      <c r="E737" s="131">
        <v>208.0</v>
      </c>
      <c r="F737" s="14" t="s">
        <v>1489</v>
      </c>
      <c r="G737" s="131">
        <v>62.0</v>
      </c>
      <c r="H737" s="131">
        <v>200.0</v>
      </c>
      <c r="I737" s="132" t="b">
        <v>1</v>
      </c>
      <c r="J737" s="14"/>
      <c r="K737" s="14"/>
      <c r="L737" s="14"/>
      <c r="M737" s="14"/>
      <c r="N737" s="14"/>
      <c r="O737" s="14"/>
      <c r="P737" s="14"/>
      <c r="Q737" s="14"/>
      <c r="R737" s="14"/>
      <c r="S737" s="14"/>
      <c r="T737" s="14"/>
      <c r="U737" s="14"/>
      <c r="V737" s="14"/>
      <c r="W737" s="14"/>
    </row>
    <row r="738">
      <c r="A738" s="130" t="s">
        <v>2735</v>
      </c>
      <c r="B738" s="14" t="s">
        <v>1317</v>
      </c>
      <c r="C738" s="131">
        <v>77.0</v>
      </c>
      <c r="D738" s="14" t="s">
        <v>1318</v>
      </c>
      <c r="E738" s="131">
        <v>325.0</v>
      </c>
      <c r="F738" s="14" t="s">
        <v>1319</v>
      </c>
      <c r="G738" s="131">
        <v>66.0</v>
      </c>
      <c r="H738" s="131">
        <v>200.0</v>
      </c>
      <c r="I738" s="132" t="b">
        <v>1</v>
      </c>
      <c r="J738" s="14"/>
      <c r="K738" s="14"/>
      <c r="L738" s="14"/>
      <c r="M738" s="14"/>
      <c r="N738" s="14"/>
      <c r="O738" s="14"/>
      <c r="P738" s="14"/>
      <c r="Q738" s="14"/>
      <c r="R738" s="14"/>
      <c r="S738" s="14"/>
      <c r="T738" s="14"/>
      <c r="U738" s="14"/>
      <c r="V738" s="14"/>
      <c r="W738" s="14"/>
    </row>
    <row r="739">
      <c r="A739" s="130" t="s">
        <v>2759</v>
      </c>
      <c r="B739" s="14" t="s">
        <v>2768</v>
      </c>
      <c r="C739" s="131">
        <v>77.0</v>
      </c>
      <c r="D739" s="14" t="s">
        <v>2771</v>
      </c>
      <c r="E739" s="131">
        <v>197.0</v>
      </c>
      <c r="F739" s="14" t="s">
        <v>2774</v>
      </c>
      <c r="G739" s="131">
        <v>66.0</v>
      </c>
      <c r="H739" s="131">
        <v>200.0</v>
      </c>
      <c r="I739" s="132" t="b">
        <v>1</v>
      </c>
      <c r="J739" s="14"/>
      <c r="K739" s="14"/>
      <c r="L739" s="14"/>
      <c r="M739" s="14"/>
      <c r="N739" s="14"/>
      <c r="O739" s="14"/>
      <c r="P739" s="14"/>
      <c r="Q739" s="14"/>
      <c r="R739" s="14"/>
      <c r="S739" s="14"/>
      <c r="T739" s="14"/>
      <c r="U739" s="14"/>
      <c r="V739" s="14"/>
      <c r="W739" s="14"/>
    </row>
    <row r="740">
      <c r="A740" s="130" t="s">
        <v>2785</v>
      </c>
      <c r="B740" s="14" t="s">
        <v>1610</v>
      </c>
      <c r="C740" s="131">
        <v>71.0</v>
      </c>
      <c r="D740" s="14" t="s">
        <v>1611</v>
      </c>
      <c r="E740" s="131">
        <v>43.0</v>
      </c>
      <c r="F740" s="14" t="s">
        <v>1612</v>
      </c>
      <c r="G740" s="131">
        <v>60.0</v>
      </c>
      <c r="H740" s="131">
        <v>200.0</v>
      </c>
      <c r="I740" s="132" t="b">
        <v>1</v>
      </c>
      <c r="J740" s="14"/>
      <c r="K740" s="14"/>
      <c r="L740" s="14"/>
      <c r="M740" s="14"/>
      <c r="N740" s="14"/>
      <c r="O740" s="14"/>
      <c r="P740" s="14"/>
      <c r="Q740" s="14"/>
      <c r="R740" s="14"/>
      <c r="S740" s="14"/>
      <c r="T740" s="14"/>
      <c r="U740" s="14"/>
      <c r="V740" s="14"/>
      <c r="W740" s="14"/>
    </row>
    <row r="741">
      <c r="A741" s="130" t="s">
        <v>2818</v>
      </c>
      <c r="B741" s="14" t="s">
        <v>1607</v>
      </c>
      <c r="C741" s="131">
        <v>31.0</v>
      </c>
      <c r="D741" s="14"/>
      <c r="E741" s="14"/>
      <c r="F741" s="14" t="s">
        <v>1608</v>
      </c>
      <c r="G741" s="131">
        <v>11.0</v>
      </c>
      <c r="H741" s="131">
        <v>200.0</v>
      </c>
      <c r="I741" s="132" t="b">
        <v>1</v>
      </c>
      <c r="J741" s="14"/>
      <c r="K741" s="14"/>
      <c r="L741" s="14"/>
      <c r="M741" s="14"/>
      <c r="N741" s="14"/>
      <c r="O741" s="14"/>
      <c r="P741" s="14"/>
      <c r="Q741" s="14"/>
      <c r="R741" s="14"/>
      <c r="S741" s="14"/>
      <c r="T741" s="14"/>
      <c r="U741" s="14"/>
      <c r="V741" s="14"/>
      <c r="W741" s="14"/>
    </row>
    <row r="742">
      <c r="A742" s="130" t="s">
        <v>2846</v>
      </c>
      <c r="B742" s="14" t="s">
        <v>2860</v>
      </c>
      <c r="C742" s="131">
        <v>55.0</v>
      </c>
      <c r="D742" s="14" t="s">
        <v>2864</v>
      </c>
      <c r="E742" s="131">
        <v>154.0</v>
      </c>
      <c r="F742" s="14" t="s">
        <v>2866</v>
      </c>
      <c r="G742" s="131">
        <v>44.0</v>
      </c>
      <c r="H742" s="131">
        <v>200.0</v>
      </c>
      <c r="I742" s="132" t="b">
        <v>1</v>
      </c>
      <c r="J742" s="14"/>
      <c r="K742" s="14"/>
      <c r="L742" s="14"/>
      <c r="M742" s="14"/>
      <c r="N742" s="14"/>
      <c r="O742" s="14"/>
      <c r="P742" s="14"/>
      <c r="Q742" s="14"/>
      <c r="R742" s="14"/>
      <c r="S742" s="14"/>
      <c r="T742" s="14"/>
      <c r="U742" s="14"/>
      <c r="V742" s="14"/>
      <c r="W742" s="14"/>
    </row>
    <row r="743">
      <c r="A743" s="130" t="s">
        <v>2874</v>
      </c>
      <c r="B743" s="14" t="s">
        <v>1408</v>
      </c>
      <c r="C743" s="131">
        <v>83.0</v>
      </c>
      <c r="D743" s="14" t="s">
        <v>1409</v>
      </c>
      <c r="E743" s="131">
        <v>261.0</v>
      </c>
      <c r="F743" s="14" t="s">
        <v>1410</v>
      </c>
      <c r="G743" s="131">
        <v>72.0</v>
      </c>
      <c r="H743" s="131">
        <v>200.0</v>
      </c>
      <c r="I743" s="132" t="b">
        <v>1</v>
      </c>
      <c r="J743" s="14"/>
      <c r="K743" s="14"/>
      <c r="L743" s="14"/>
      <c r="M743" s="14"/>
      <c r="N743" s="14"/>
      <c r="O743" s="14"/>
      <c r="P743" s="14"/>
      <c r="Q743" s="14"/>
      <c r="R743" s="14"/>
      <c r="S743" s="14"/>
      <c r="T743" s="14"/>
      <c r="U743" s="14"/>
      <c r="V743" s="14"/>
      <c r="W743" s="14"/>
    </row>
    <row r="744">
      <c r="A744" s="130" t="s">
        <v>2898</v>
      </c>
      <c r="B744" s="14" t="s">
        <v>1340</v>
      </c>
      <c r="C744" s="131">
        <v>45.0</v>
      </c>
      <c r="D744" s="14" t="s">
        <v>1341</v>
      </c>
      <c r="E744" s="131">
        <v>158.0</v>
      </c>
      <c r="F744" s="14" t="s">
        <v>1342</v>
      </c>
      <c r="G744" s="131">
        <v>34.0</v>
      </c>
      <c r="H744" s="131">
        <v>200.0</v>
      </c>
      <c r="I744" s="132" t="b">
        <v>1</v>
      </c>
      <c r="J744" s="14"/>
      <c r="K744" s="14"/>
      <c r="L744" s="14"/>
      <c r="M744" s="14"/>
      <c r="N744" s="14"/>
      <c r="O744" s="14"/>
      <c r="P744" s="14"/>
      <c r="Q744" s="14"/>
      <c r="R744" s="14"/>
      <c r="S744" s="14"/>
      <c r="T744" s="14"/>
      <c r="U744" s="14"/>
      <c r="V744" s="14"/>
      <c r="W744" s="14"/>
    </row>
    <row r="745">
      <c r="A745" s="130" t="s">
        <v>2928</v>
      </c>
      <c r="B745" s="14" t="s">
        <v>1451</v>
      </c>
      <c r="C745" s="131">
        <v>77.0</v>
      </c>
      <c r="D745" s="14" t="s">
        <v>1452</v>
      </c>
      <c r="E745" s="131">
        <v>156.0</v>
      </c>
      <c r="F745" s="14" t="s">
        <v>1453</v>
      </c>
      <c r="G745" s="131">
        <v>66.0</v>
      </c>
      <c r="H745" s="131">
        <v>200.0</v>
      </c>
      <c r="I745" s="132" t="b">
        <v>1</v>
      </c>
      <c r="J745" s="14"/>
      <c r="K745" s="14"/>
      <c r="L745" s="14"/>
      <c r="M745" s="14"/>
      <c r="N745" s="14"/>
      <c r="O745" s="14"/>
      <c r="P745" s="14"/>
      <c r="Q745" s="14"/>
      <c r="R745" s="14"/>
      <c r="S745" s="14"/>
      <c r="T745" s="14"/>
      <c r="U745" s="14"/>
      <c r="V745" s="14"/>
      <c r="W745" s="14"/>
    </row>
    <row r="746">
      <c r="A746" s="130" t="s">
        <v>2965</v>
      </c>
      <c r="B746" s="14" t="s">
        <v>1271</v>
      </c>
      <c r="C746" s="131">
        <v>56.0</v>
      </c>
      <c r="D746" s="14" t="s">
        <v>1272</v>
      </c>
      <c r="E746" s="131">
        <v>148.0</v>
      </c>
      <c r="F746" s="14" t="s">
        <v>1273</v>
      </c>
      <c r="G746" s="131">
        <v>45.0</v>
      </c>
      <c r="H746" s="131">
        <v>200.0</v>
      </c>
      <c r="I746" s="132" t="b">
        <v>1</v>
      </c>
      <c r="J746" s="14"/>
      <c r="K746" s="14"/>
      <c r="L746" s="14"/>
      <c r="M746" s="14"/>
      <c r="N746" s="14"/>
      <c r="O746" s="14"/>
      <c r="P746" s="14"/>
      <c r="Q746" s="14"/>
      <c r="R746" s="14"/>
      <c r="S746" s="14"/>
      <c r="T746" s="14"/>
      <c r="U746" s="14"/>
      <c r="V746" s="14"/>
      <c r="W746" s="14"/>
    </row>
    <row r="747">
      <c r="A747" s="130" t="s">
        <v>2985</v>
      </c>
      <c r="B747" s="14" t="s">
        <v>1634</v>
      </c>
      <c r="C747" s="131">
        <v>47.0</v>
      </c>
      <c r="D747" s="14" t="s">
        <v>1635</v>
      </c>
      <c r="E747" s="131">
        <v>205.0</v>
      </c>
      <c r="F747" s="14" t="s">
        <v>1636</v>
      </c>
      <c r="G747" s="131">
        <v>36.0</v>
      </c>
      <c r="H747" s="131">
        <v>200.0</v>
      </c>
      <c r="I747" s="132" t="b">
        <v>1</v>
      </c>
      <c r="J747" s="14"/>
      <c r="K747" s="14"/>
      <c r="L747" s="14"/>
      <c r="M747" s="14"/>
      <c r="N747" s="14"/>
      <c r="O747" s="14"/>
      <c r="P747" s="14"/>
      <c r="Q747" s="14"/>
      <c r="R747" s="14"/>
      <c r="S747" s="14"/>
      <c r="T747" s="14"/>
      <c r="U747" s="14"/>
      <c r="V747" s="14"/>
      <c r="W747" s="14"/>
    </row>
    <row r="748">
      <c r="A748" s="130" t="s">
        <v>3002</v>
      </c>
      <c r="B748" s="14" t="s">
        <v>3008</v>
      </c>
      <c r="C748" s="131">
        <v>47.0</v>
      </c>
      <c r="D748" s="14" t="s">
        <v>3011</v>
      </c>
      <c r="E748" s="131">
        <v>229.0</v>
      </c>
      <c r="F748" s="14" t="s">
        <v>3012</v>
      </c>
      <c r="G748" s="131">
        <v>36.0</v>
      </c>
      <c r="H748" s="131">
        <v>200.0</v>
      </c>
      <c r="I748" s="132" t="b">
        <v>1</v>
      </c>
      <c r="J748" s="14"/>
      <c r="K748" s="14"/>
      <c r="L748" s="14"/>
      <c r="M748" s="14"/>
      <c r="N748" s="14"/>
      <c r="O748" s="14"/>
      <c r="P748" s="14"/>
      <c r="Q748" s="14"/>
      <c r="R748" s="14"/>
      <c r="S748" s="14"/>
      <c r="T748" s="14"/>
      <c r="U748" s="14"/>
      <c r="V748" s="14"/>
      <c r="W748" s="14"/>
    </row>
    <row r="749">
      <c r="A749" s="130" t="s">
        <v>3023</v>
      </c>
      <c r="B749" s="14" t="s">
        <v>1487</v>
      </c>
      <c r="C749" s="131">
        <v>73.0</v>
      </c>
      <c r="D749" s="14" t="s">
        <v>1488</v>
      </c>
      <c r="E749" s="131">
        <v>208.0</v>
      </c>
      <c r="F749" s="14" t="s">
        <v>1489</v>
      </c>
      <c r="G749" s="131">
        <v>62.0</v>
      </c>
      <c r="H749" s="131">
        <v>200.0</v>
      </c>
      <c r="I749" s="132" t="b">
        <v>1</v>
      </c>
      <c r="J749" s="14"/>
      <c r="K749" s="14"/>
      <c r="L749" s="14"/>
      <c r="M749" s="14"/>
      <c r="N749" s="14"/>
      <c r="O749" s="14"/>
      <c r="P749" s="14"/>
      <c r="Q749" s="14"/>
      <c r="R749" s="14"/>
      <c r="S749" s="14"/>
      <c r="T749" s="14"/>
      <c r="U749" s="14"/>
      <c r="V749" s="14"/>
      <c r="W749" s="14"/>
    </row>
    <row r="750">
      <c r="A750" s="130" t="s">
        <v>3047</v>
      </c>
      <c r="B750" s="14" t="s">
        <v>1208</v>
      </c>
      <c r="C750" s="131">
        <v>40.0</v>
      </c>
      <c r="D750" s="14" t="s">
        <v>1209</v>
      </c>
      <c r="E750" s="131">
        <v>151.0</v>
      </c>
      <c r="F750" s="14" t="s">
        <v>1210</v>
      </c>
      <c r="G750" s="131">
        <v>29.0</v>
      </c>
      <c r="H750" s="131">
        <v>200.0</v>
      </c>
      <c r="I750" s="132" t="b">
        <v>1</v>
      </c>
      <c r="J750" s="14"/>
      <c r="K750" s="14"/>
      <c r="L750" s="14"/>
      <c r="M750" s="14"/>
      <c r="N750" s="14"/>
      <c r="O750" s="14"/>
      <c r="P750" s="14"/>
      <c r="Q750" s="14"/>
      <c r="R750" s="14"/>
      <c r="S750" s="14"/>
      <c r="T750" s="14"/>
      <c r="U750" s="14"/>
      <c r="V750" s="14"/>
      <c r="W750" s="14"/>
    </row>
    <row r="751">
      <c r="A751" s="130" t="s">
        <v>3065</v>
      </c>
      <c r="B751" s="14" t="s">
        <v>1499</v>
      </c>
      <c r="C751" s="131">
        <v>69.0</v>
      </c>
      <c r="D751" s="14" t="s">
        <v>1500</v>
      </c>
      <c r="E751" s="131">
        <v>345.0</v>
      </c>
      <c r="F751" s="14" t="s">
        <v>1501</v>
      </c>
      <c r="G751" s="131">
        <v>58.0</v>
      </c>
      <c r="H751" s="131">
        <v>200.0</v>
      </c>
      <c r="I751" s="132" t="b">
        <v>1</v>
      </c>
      <c r="J751" s="14"/>
      <c r="K751" s="14"/>
      <c r="L751" s="14"/>
      <c r="M751" s="14"/>
      <c r="N751" s="14"/>
      <c r="O751" s="14"/>
      <c r="P751" s="14"/>
      <c r="Q751" s="14"/>
      <c r="R751" s="14"/>
      <c r="S751" s="14"/>
      <c r="T751" s="14"/>
      <c r="U751" s="14"/>
      <c r="V751" s="14"/>
      <c r="W751" s="14"/>
    </row>
    <row r="752">
      <c r="A752" s="130" t="s">
        <v>3092</v>
      </c>
      <c r="B752" s="14" t="s">
        <v>3102</v>
      </c>
      <c r="C752" s="131">
        <v>66.0</v>
      </c>
      <c r="D752" s="14" t="s">
        <v>3106</v>
      </c>
      <c r="E752" s="131">
        <v>207.0</v>
      </c>
      <c r="F752" s="14" t="s">
        <v>3109</v>
      </c>
      <c r="G752" s="131">
        <v>55.0</v>
      </c>
      <c r="H752" s="131">
        <v>200.0</v>
      </c>
      <c r="I752" s="132" t="b">
        <v>1</v>
      </c>
      <c r="J752" s="14"/>
      <c r="K752" s="14"/>
      <c r="L752" s="14"/>
      <c r="M752" s="14"/>
      <c r="N752" s="14"/>
      <c r="O752" s="14"/>
      <c r="P752" s="14"/>
      <c r="Q752" s="14"/>
      <c r="R752" s="14"/>
      <c r="S752" s="14"/>
      <c r="T752" s="14"/>
      <c r="U752" s="14"/>
      <c r="V752" s="14"/>
      <c r="W752" s="14"/>
    </row>
    <row r="753">
      <c r="A753" s="130" t="s">
        <v>3117</v>
      </c>
      <c r="B753" s="14" t="s">
        <v>1595</v>
      </c>
      <c r="C753" s="131">
        <v>59.0</v>
      </c>
      <c r="D753" s="14" t="s">
        <v>1596</v>
      </c>
      <c r="E753" s="131">
        <v>153.0</v>
      </c>
      <c r="F753" s="14" t="s">
        <v>1597</v>
      </c>
      <c r="G753" s="131">
        <v>48.0</v>
      </c>
      <c r="H753" s="131">
        <v>200.0</v>
      </c>
      <c r="I753" s="132" t="b">
        <v>1</v>
      </c>
      <c r="J753" s="14"/>
      <c r="K753" s="14"/>
      <c r="L753" s="14"/>
      <c r="M753" s="14"/>
      <c r="N753" s="14"/>
      <c r="O753" s="14"/>
      <c r="P753" s="14"/>
      <c r="Q753" s="14"/>
      <c r="R753" s="14"/>
      <c r="S753" s="14"/>
      <c r="T753" s="14"/>
      <c r="U753" s="14"/>
      <c r="V753" s="14"/>
      <c r="W753" s="14"/>
    </row>
    <row r="754">
      <c r="A754" s="130" t="s">
        <v>3136</v>
      </c>
      <c r="B754" s="14" t="s">
        <v>1634</v>
      </c>
      <c r="C754" s="131">
        <v>47.0</v>
      </c>
      <c r="D754" s="14" t="s">
        <v>1635</v>
      </c>
      <c r="E754" s="131">
        <v>205.0</v>
      </c>
      <c r="F754" s="14" t="s">
        <v>1636</v>
      </c>
      <c r="G754" s="131">
        <v>36.0</v>
      </c>
      <c r="H754" s="131">
        <v>200.0</v>
      </c>
      <c r="I754" s="132" t="b">
        <v>1</v>
      </c>
      <c r="J754" s="14"/>
      <c r="K754" s="14"/>
      <c r="L754" s="14"/>
      <c r="M754" s="14"/>
      <c r="N754" s="14"/>
      <c r="O754" s="14"/>
      <c r="P754" s="14"/>
      <c r="Q754" s="14"/>
      <c r="R754" s="14"/>
      <c r="S754" s="14"/>
      <c r="T754" s="14"/>
      <c r="U754" s="14"/>
      <c r="V754" s="14"/>
      <c r="W754" s="14"/>
    </row>
    <row r="755">
      <c r="A755" s="130" t="s">
        <v>3148</v>
      </c>
      <c r="B755" s="14" t="s">
        <v>1560</v>
      </c>
      <c r="C755" s="131">
        <v>92.0</v>
      </c>
      <c r="D755" s="14" t="s">
        <v>1561</v>
      </c>
      <c r="E755" s="131">
        <v>436.0</v>
      </c>
      <c r="F755" s="14" t="s">
        <v>1562</v>
      </c>
      <c r="G755" s="131">
        <v>81.0</v>
      </c>
      <c r="H755" s="131">
        <v>200.0</v>
      </c>
      <c r="I755" s="132" t="b">
        <v>1</v>
      </c>
      <c r="J755" s="14"/>
      <c r="K755" s="14"/>
      <c r="L755" s="14"/>
      <c r="M755" s="14"/>
      <c r="N755" s="14"/>
      <c r="O755" s="14"/>
      <c r="P755" s="14"/>
      <c r="Q755" s="14"/>
      <c r="R755" s="14"/>
      <c r="S755" s="14"/>
      <c r="T755" s="14"/>
      <c r="U755" s="14"/>
      <c r="V755" s="14"/>
      <c r="W755" s="14"/>
    </row>
    <row r="756">
      <c r="A756" s="130" t="s">
        <v>3166</v>
      </c>
      <c r="B756" s="14" t="s">
        <v>3179</v>
      </c>
      <c r="C756" s="131">
        <v>107.0</v>
      </c>
      <c r="D756" s="14" t="s">
        <v>3182</v>
      </c>
      <c r="E756" s="131">
        <v>155.0</v>
      </c>
      <c r="F756" s="14" t="s">
        <v>3185</v>
      </c>
      <c r="G756" s="131">
        <v>96.0</v>
      </c>
      <c r="H756" s="131">
        <v>200.0</v>
      </c>
      <c r="I756" s="132" t="b">
        <v>1</v>
      </c>
      <c r="J756" s="14"/>
      <c r="K756" s="14"/>
      <c r="L756" s="14"/>
      <c r="M756" s="14"/>
      <c r="N756" s="14"/>
      <c r="O756" s="14"/>
      <c r="P756" s="14"/>
      <c r="Q756" s="14"/>
      <c r="R756" s="14"/>
      <c r="S756" s="14"/>
      <c r="T756" s="14"/>
      <c r="U756" s="14"/>
      <c r="V756" s="14"/>
      <c r="W756" s="14"/>
    </row>
    <row r="757">
      <c r="A757" s="130" t="s">
        <v>3199</v>
      </c>
      <c r="B757" s="14" t="s">
        <v>3207</v>
      </c>
      <c r="C757" s="131">
        <v>60.0</v>
      </c>
      <c r="D757" s="14" t="s">
        <v>3210</v>
      </c>
      <c r="E757" s="131">
        <v>155.0</v>
      </c>
      <c r="F757" s="14" t="s">
        <v>3213</v>
      </c>
      <c r="G757" s="131">
        <v>49.0</v>
      </c>
      <c r="H757" s="131">
        <v>200.0</v>
      </c>
      <c r="I757" s="132" t="b">
        <v>1</v>
      </c>
      <c r="J757" s="14"/>
      <c r="K757" s="14"/>
      <c r="L757" s="14"/>
      <c r="M757" s="14"/>
      <c r="N757" s="14"/>
      <c r="O757" s="14"/>
      <c r="P757" s="14"/>
      <c r="Q757" s="14"/>
      <c r="R757" s="14"/>
      <c r="S757" s="14"/>
      <c r="T757" s="14"/>
      <c r="U757" s="14"/>
      <c r="V757" s="14"/>
      <c r="W757" s="14"/>
    </row>
    <row r="758">
      <c r="A758" s="130" t="s">
        <v>3217</v>
      </c>
      <c r="B758" s="14" t="s">
        <v>1208</v>
      </c>
      <c r="C758" s="131">
        <v>40.0</v>
      </c>
      <c r="D758" s="14" t="s">
        <v>1209</v>
      </c>
      <c r="E758" s="131">
        <v>151.0</v>
      </c>
      <c r="F758" s="14" t="s">
        <v>1210</v>
      </c>
      <c r="G758" s="131">
        <v>29.0</v>
      </c>
      <c r="H758" s="131">
        <v>200.0</v>
      </c>
      <c r="I758" s="132" t="b">
        <v>1</v>
      </c>
      <c r="J758" s="14"/>
      <c r="K758" s="14"/>
      <c r="L758" s="14"/>
      <c r="M758" s="14"/>
      <c r="N758" s="14"/>
      <c r="O758" s="14"/>
      <c r="P758" s="14"/>
      <c r="Q758" s="14"/>
      <c r="R758" s="14"/>
      <c r="S758" s="14"/>
      <c r="T758" s="14"/>
      <c r="U758" s="14"/>
      <c r="V758" s="14"/>
      <c r="W758" s="14"/>
    </row>
    <row r="759">
      <c r="A759" s="130" t="s">
        <v>3233</v>
      </c>
      <c r="B759" s="14" t="s">
        <v>3241</v>
      </c>
      <c r="C759" s="131">
        <v>24.0</v>
      </c>
      <c r="D759" s="14" t="s">
        <v>3243</v>
      </c>
      <c r="E759" s="131">
        <v>143.0</v>
      </c>
      <c r="F759" s="14" t="s">
        <v>1345</v>
      </c>
      <c r="G759" s="131">
        <v>13.0</v>
      </c>
      <c r="H759" s="131">
        <v>200.0</v>
      </c>
      <c r="I759" s="132" t="b">
        <v>1</v>
      </c>
      <c r="J759" s="14"/>
      <c r="K759" s="14"/>
      <c r="L759" s="14"/>
      <c r="M759" s="14"/>
      <c r="N759" s="14"/>
      <c r="O759" s="14"/>
      <c r="P759" s="14"/>
      <c r="Q759" s="14"/>
      <c r="R759" s="14"/>
      <c r="S759" s="14"/>
      <c r="T759" s="14"/>
      <c r="U759" s="14"/>
      <c r="V759" s="14"/>
      <c r="W759" s="14"/>
    </row>
    <row r="760">
      <c r="A760" s="130" t="s">
        <v>3254</v>
      </c>
      <c r="B760" s="14" t="s">
        <v>3266</v>
      </c>
      <c r="C760" s="131">
        <v>85.0</v>
      </c>
      <c r="D760" s="14" t="s">
        <v>3268</v>
      </c>
      <c r="E760" s="131">
        <v>493.0</v>
      </c>
      <c r="F760" s="14" t="s">
        <v>3270</v>
      </c>
      <c r="G760" s="131">
        <v>74.0</v>
      </c>
      <c r="H760" s="131">
        <v>200.0</v>
      </c>
      <c r="I760" s="132" t="b">
        <v>1</v>
      </c>
      <c r="J760" s="14"/>
      <c r="K760" s="14"/>
      <c r="L760" s="14"/>
      <c r="M760" s="14"/>
      <c r="N760" s="14"/>
      <c r="O760" s="14"/>
      <c r="P760" s="14"/>
      <c r="Q760" s="14"/>
      <c r="R760" s="14"/>
      <c r="S760" s="14"/>
      <c r="T760" s="14"/>
      <c r="U760" s="14"/>
      <c r="V760" s="14"/>
      <c r="W760" s="14"/>
    </row>
    <row r="761">
      <c r="A761" s="130" t="s">
        <v>3281</v>
      </c>
      <c r="B761" s="14" t="s">
        <v>1305</v>
      </c>
      <c r="C761" s="131">
        <v>60.0</v>
      </c>
      <c r="D761" s="14" t="s">
        <v>1306</v>
      </c>
      <c r="E761" s="131">
        <v>300.0</v>
      </c>
      <c r="F761" s="14" t="s">
        <v>1307</v>
      </c>
      <c r="G761" s="131">
        <v>49.0</v>
      </c>
      <c r="H761" s="131">
        <v>200.0</v>
      </c>
      <c r="I761" s="132" t="b">
        <v>1</v>
      </c>
      <c r="J761" s="14"/>
      <c r="K761" s="14"/>
      <c r="L761" s="14"/>
      <c r="M761" s="14"/>
      <c r="N761" s="14"/>
      <c r="O761" s="14"/>
      <c r="P761" s="14"/>
      <c r="Q761" s="14"/>
      <c r="R761" s="14"/>
      <c r="S761" s="14"/>
      <c r="T761" s="14"/>
      <c r="U761" s="14"/>
      <c r="V761" s="14"/>
      <c r="W761" s="14"/>
    </row>
    <row r="762">
      <c r="A762" s="130" t="s">
        <v>3301</v>
      </c>
      <c r="B762" s="14" t="s">
        <v>3312</v>
      </c>
      <c r="C762" s="131">
        <v>78.0</v>
      </c>
      <c r="D762" s="14" t="s">
        <v>3314</v>
      </c>
      <c r="E762" s="131">
        <v>381.0</v>
      </c>
      <c r="F762" s="14" t="s">
        <v>3317</v>
      </c>
      <c r="G762" s="131">
        <v>67.0</v>
      </c>
      <c r="H762" s="131">
        <v>200.0</v>
      </c>
      <c r="I762" s="132" t="b">
        <v>1</v>
      </c>
      <c r="J762" s="14"/>
      <c r="K762" s="14"/>
      <c r="L762" s="14"/>
      <c r="M762" s="14"/>
      <c r="N762" s="14"/>
      <c r="O762" s="14"/>
      <c r="P762" s="14"/>
      <c r="Q762" s="14"/>
      <c r="R762" s="14"/>
      <c r="S762" s="14"/>
      <c r="T762" s="14"/>
      <c r="U762" s="14"/>
      <c r="V762" s="14"/>
      <c r="W762" s="14"/>
    </row>
    <row r="763">
      <c r="A763" s="130" t="s">
        <v>3325</v>
      </c>
      <c r="B763" s="14" t="s">
        <v>1732</v>
      </c>
      <c r="C763" s="131">
        <v>79.0</v>
      </c>
      <c r="D763" s="14" t="s">
        <v>1733</v>
      </c>
      <c r="E763" s="131">
        <v>151.0</v>
      </c>
      <c r="F763" s="14" t="s">
        <v>1734</v>
      </c>
      <c r="G763" s="131">
        <v>68.0</v>
      </c>
      <c r="H763" s="131">
        <v>200.0</v>
      </c>
      <c r="I763" s="132" t="b">
        <v>1</v>
      </c>
      <c r="J763" s="14"/>
      <c r="K763" s="14"/>
      <c r="L763" s="14"/>
      <c r="M763" s="14"/>
      <c r="N763" s="14"/>
      <c r="O763" s="14"/>
      <c r="P763" s="14"/>
      <c r="Q763" s="14"/>
      <c r="R763" s="14"/>
      <c r="S763" s="14"/>
      <c r="T763" s="14"/>
      <c r="U763" s="14"/>
      <c r="V763" s="14"/>
      <c r="W763" s="14"/>
    </row>
    <row r="764">
      <c r="A764" s="130" t="s">
        <v>3346</v>
      </c>
      <c r="B764" s="14" t="s">
        <v>3358</v>
      </c>
      <c r="C764" s="131">
        <v>76.0</v>
      </c>
      <c r="D764" s="14" t="s">
        <v>3359</v>
      </c>
      <c r="E764" s="131">
        <v>352.0</v>
      </c>
      <c r="F764" s="14" t="s">
        <v>3361</v>
      </c>
      <c r="G764" s="131">
        <v>65.0</v>
      </c>
      <c r="H764" s="131">
        <v>200.0</v>
      </c>
      <c r="I764" s="132" t="b">
        <v>1</v>
      </c>
      <c r="J764" s="14"/>
      <c r="K764" s="14"/>
      <c r="L764" s="14"/>
      <c r="M764" s="14"/>
      <c r="N764" s="14"/>
      <c r="O764" s="14"/>
      <c r="P764" s="14"/>
      <c r="Q764" s="14"/>
      <c r="R764" s="14"/>
      <c r="S764" s="14"/>
      <c r="T764" s="14"/>
      <c r="U764" s="14"/>
      <c r="V764" s="14"/>
      <c r="W764" s="14"/>
    </row>
    <row r="765">
      <c r="A765" s="130" t="s">
        <v>3367</v>
      </c>
      <c r="B765" s="14" t="s">
        <v>1408</v>
      </c>
      <c r="C765" s="131">
        <v>83.0</v>
      </c>
      <c r="D765" s="14" t="s">
        <v>1409</v>
      </c>
      <c r="E765" s="131">
        <v>261.0</v>
      </c>
      <c r="F765" s="14" t="s">
        <v>1410</v>
      </c>
      <c r="G765" s="131">
        <v>72.0</v>
      </c>
      <c r="H765" s="131">
        <v>200.0</v>
      </c>
      <c r="I765" s="132" t="b">
        <v>1</v>
      </c>
      <c r="J765" s="14"/>
      <c r="K765" s="14"/>
      <c r="L765" s="14"/>
      <c r="M765" s="14"/>
      <c r="N765" s="14"/>
      <c r="O765" s="14"/>
      <c r="P765" s="14"/>
      <c r="Q765" s="14"/>
      <c r="R765" s="14"/>
      <c r="S765" s="14"/>
      <c r="T765" s="14"/>
      <c r="U765" s="14"/>
      <c r="V765" s="14"/>
      <c r="W765" s="14"/>
    </row>
    <row r="766">
      <c r="A766" s="130" t="s">
        <v>3382</v>
      </c>
      <c r="B766" s="14" t="s">
        <v>1732</v>
      </c>
      <c r="C766" s="131">
        <v>79.0</v>
      </c>
      <c r="D766" s="14" t="s">
        <v>1733</v>
      </c>
      <c r="E766" s="131">
        <v>151.0</v>
      </c>
      <c r="F766" s="14" t="s">
        <v>1734</v>
      </c>
      <c r="G766" s="131">
        <v>68.0</v>
      </c>
      <c r="H766" s="131">
        <v>200.0</v>
      </c>
      <c r="I766" s="132" t="b">
        <v>1</v>
      </c>
      <c r="J766" s="14"/>
      <c r="K766" s="14"/>
      <c r="L766" s="14"/>
      <c r="M766" s="14"/>
      <c r="N766" s="14"/>
      <c r="O766" s="14"/>
      <c r="P766" s="14"/>
      <c r="Q766" s="14"/>
      <c r="R766" s="14"/>
      <c r="S766" s="14"/>
      <c r="T766" s="14"/>
      <c r="U766" s="14"/>
      <c r="V766" s="14"/>
      <c r="W766" s="14"/>
    </row>
    <row r="767">
      <c r="A767" s="130" t="s">
        <v>3401</v>
      </c>
      <c r="B767" s="14" t="s">
        <v>1286</v>
      </c>
      <c r="C767" s="131">
        <v>82.0</v>
      </c>
      <c r="D767" s="14" t="s">
        <v>1287</v>
      </c>
      <c r="E767" s="131">
        <v>448.0</v>
      </c>
      <c r="F767" s="14" t="s">
        <v>1288</v>
      </c>
      <c r="G767" s="131">
        <v>71.0</v>
      </c>
      <c r="H767" s="131">
        <v>200.0</v>
      </c>
      <c r="I767" s="132" t="b">
        <v>1</v>
      </c>
      <c r="J767" s="14"/>
      <c r="K767" s="14"/>
      <c r="L767" s="14"/>
      <c r="M767" s="14"/>
      <c r="N767" s="14"/>
      <c r="O767" s="14"/>
      <c r="P767" s="14"/>
      <c r="Q767" s="14"/>
      <c r="R767" s="14"/>
      <c r="S767" s="14"/>
      <c r="T767" s="14"/>
      <c r="U767" s="14"/>
      <c r="V767" s="14"/>
      <c r="W767" s="14"/>
    </row>
    <row r="768">
      <c r="A768" s="130" t="s">
        <v>3417</v>
      </c>
      <c r="B768" s="14" t="s">
        <v>1430</v>
      </c>
      <c r="C768" s="131">
        <v>76.0</v>
      </c>
      <c r="D768" s="14" t="s">
        <v>1431</v>
      </c>
      <c r="E768" s="131">
        <v>438.0</v>
      </c>
      <c r="F768" s="14" t="s">
        <v>1432</v>
      </c>
      <c r="G768" s="131">
        <v>65.0</v>
      </c>
      <c r="H768" s="131">
        <v>200.0</v>
      </c>
      <c r="I768" s="132" t="b">
        <v>1</v>
      </c>
      <c r="J768" s="14"/>
      <c r="K768" s="14"/>
      <c r="L768" s="14"/>
      <c r="M768" s="14"/>
      <c r="N768" s="14"/>
      <c r="O768" s="14"/>
      <c r="P768" s="14"/>
      <c r="Q768" s="14"/>
      <c r="R768" s="14"/>
      <c r="S768" s="14"/>
      <c r="T768" s="14"/>
      <c r="U768" s="14"/>
      <c r="V768" s="14"/>
      <c r="W768" s="14"/>
    </row>
    <row r="769">
      <c r="A769" s="130" t="s">
        <v>3430</v>
      </c>
      <c r="B769" s="14" t="s">
        <v>1193</v>
      </c>
      <c r="C769" s="131">
        <v>108.0</v>
      </c>
      <c r="D769" s="14" t="s">
        <v>1194</v>
      </c>
      <c r="E769" s="131">
        <v>149.0</v>
      </c>
      <c r="F769" s="14" t="s">
        <v>1195</v>
      </c>
      <c r="G769" s="131">
        <v>97.0</v>
      </c>
      <c r="H769" s="131">
        <v>200.0</v>
      </c>
      <c r="I769" s="132" t="b">
        <v>1</v>
      </c>
      <c r="J769" s="14"/>
      <c r="K769" s="14"/>
      <c r="L769" s="14"/>
      <c r="M769" s="14"/>
      <c r="N769" s="14"/>
      <c r="O769" s="14"/>
      <c r="P769" s="14"/>
      <c r="Q769" s="14"/>
      <c r="R769" s="14"/>
      <c r="S769" s="14"/>
      <c r="T769" s="14"/>
      <c r="U769" s="14"/>
      <c r="V769" s="14"/>
      <c r="W769" s="14"/>
    </row>
    <row r="770">
      <c r="A770" s="130" t="s">
        <v>3447</v>
      </c>
      <c r="B770" s="14" t="s">
        <v>3471</v>
      </c>
      <c r="C770" s="131">
        <v>31.0</v>
      </c>
      <c r="D770" s="14"/>
      <c r="E770" s="14"/>
      <c r="F770" s="14" t="s">
        <v>3474</v>
      </c>
      <c r="G770" s="131">
        <v>11.0</v>
      </c>
      <c r="H770" s="131">
        <v>200.0</v>
      </c>
      <c r="I770" s="132" t="b">
        <v>1</v>
      </c>
      <c r="J770" s="14"/>
      <c r="K770" s="14"/>
      <c r="L770" s="14"/>
      <c r="M770" s="14"/>
      <c r="N770" s="14"/>
      <c r="O770" s="14"/>
      <c r="P770" s="14"/>
      <c r="Q770" s="14"/>
      <c r="R770" s="14"/>
      <c r="S770" s="14"/>
      <c r="T770" s="14"/>
      <c r="U770" s="14"/>
      <c r="V770" s="14"/>
      <c r="W770" s="14"/>
    </row>
    <row r="771">
      <c r="A771" s="130" t="s">
        <v>3489</v>
      </c>
      <c r="B771" s="14" t="s">
        <v>3507</v>
      </c>
      <c r="C771" s="131">
        <v>63.0</v>
      </c>
      <c r="D771" s="14" t="s">
        <v>3509</v>
      </c>
      <c r="E771" s="131">
        <v>99.0</v>
      </c>
      <c r="F771" s="14" t="s">
        <v>3511</v>
      </c>
      <c r="G771" s="131">
        <v>52.0</v>
      </c>
      <c r="H771" s="131">
        <v>200.0</v>
      </c>
      <c r="I771" s="132" t="b">
        <v>1</v>
      </c>
      <c r="J771" s="14"/>
      <c r="K771" s="14"/>
      <c r="L771" s="14"/>
      <c r="M771" s="14"/>
      <c r="N771" s="14"/>
      <c r="O771" s="14"/>
      <c r="P771" s="14"/>
      <c r="Q771" s="14"/>
      <c r="R771" s="14"/>
      <c r="S771" s="14"/>
      <c r="T771" s="14"/>
      <c r="U771" s="14"/>
      <c r="V771" s="14"/>
      <c r="W771" s="14"/>
    </row>
    <row r="772">
      <c r="A772" s="130" t="s">
        <v>3520</v>
      </c>
      <c r="B772" s="14" t="s">
        <v>1252</v>
      </c>
      <c r="C772" s="131">
        <v>64.0</v>
      </c>
      <c r="D772" s="14" t="s">
        <v>1253</v>
      </c>
      <c r="E772" s="131">
        <v>351.0</v>
      </c>
      <c r="F772" s="14" t="s">
        <v>1254</v>
      </c>
      <c r="G772" s="131">
        <v>53.0</v>
      </c>
      <c r="H772" s="131">
        <v>200.0</v>
      </c>
      <c r="I772" s="132" t="b">
        <v>1</v>
      </c>
      <c r="J772" s="14"/>
      <c r="K772" s="14"/>
      <c r="L772" s="14"/>
      <c r="M772" s="14"/>
      <c r="N772" s="14"/>
      <c r="O772" s="14"/>
      <c r="P772" s="14"/>
      <c r="Q772" s="14"/>
      <c r="R772" s="14"/>
      <c r="S772" s="14"/>
      <c r="T772" s="14"/>
      <c r="U772" s="14"/>
      <c r="V772" s="14"/>
      <c r="W772" s="14"/>
    </row>
    <row r="773">
      <c r="A773" s="130" t="s">
        <v>3541</v>
      </c>
      <c r="B773" s="14" t="s">
        <v>1689</v>
      </c>
      <c r="C773" s="131">
        <v>75.0</v>
      </c>
      <c r="D773" s="14" t="s">
        <v>1690</v>
      </c>
      <c r="E773" s="131">
        <v>151.0</v>
      </c>
      <c r="F773" s="14" t="s">
        <v>1691</v>
      </c>
      <c r="G773" s="131">
        <v>64.0</v>
      </c>
      <c r="H773" s="131">
        <v>200.0</v>
      </c>
      <c r="I773" s="132" t="b">
        <v>1</v>
      </c>
      <c r="J773" s="14"/>
      <c r="K773" s="14"/>
      <c r="L773" s="14"/>
      <c r="M773" s="14"/>
      <c r="N773" s="14"/>
      <c r="O773" s="14"/>
      <c r="P773" s="14"/>
      <c r="Q773" s="14"/>
      <c r="R773" s="14"/>
      <c r="S773" s="14"/>
      <c r="T773" s="14"/>
      <c r="U773" s="14"/>
      <c r="V773" s="14"/>
      <c r="W773" s="14"/>
    </row>
    <row r="774">
      <c r="A774" s="130" t="s">
        <v>3557</v>
      </c>
      <c r="B774" s="14" t="s">
        <v>3562</v>
      </c>
      <c r="C774" s="131">
        <v>50.0</v>
      </c>
      <c r="D774" s="14" t="s">
        <v>3563</v>
      </c>
      <c r="E774" s="131">
        <v>24.0</v>
      </c>
      <c r="F774" s="14" t="s">
        <v>3566</v>
      </c>
      <c r="G774" s="131">
        <v>39.0</v>
      </c>
      <c r="H774" s="131">
        <v>200.0</v>
      </c>
      <c r="I774" s="132" t="b">
        <v>1</v>
      </c>
      <c r="J774" s="14"/>
      <c r="K774" s="14"/>
      <c r="L774" s="14"/>
      <c r="M774" s="14"/>
      <c r="N774" s="14"/>
      <c r="O774" s="14"/>
      <c r="P774" s="14"/>
      <c r="Q774" s="14"/>
      <c r="R774" s="14"/>
      <c r="S774" s="14"/>
      <c r="T774" s="14"/>
      <c r="U774" s="14"/>
      <c r="V774" s="14"/>
      <c r="W774" s="14"/>
    </row>
    <row r="775">
      <c r="A775" s="130" t="s">
        <v>3570</v>
      </c>
      <c r="B775" s="14" t="s">
        <v>1440</v>
      </c>
      <c r="C775" s="131">
        <v>48.0</v>
      </c>
      <c r="D775" s="14" t="s">
        <v>1441</v>
      </c>
      <c r="E775" s="131">
        <v>156.0</v>
      </c>
      <c r="F775" s="14" t="s">
        <v>1442</v>
      </c>
      <c r="G775" s="131">
        <v>37.0</v>
      </c>
      <c r="H775" s="131">
        <v>200.0</v>
      </c>
      <c r="I775" s="132" t="b">
        <v>1</v>
      </c>
      <c r="J775" s="14"/>
      <c r="K775" s="14"/>
      <c r="L775" s="14"/>
      <c r="M775" s="14"/>
      <c r="N775" s="14"/>
      <c r="O775" s="14"/>
      <c r="P775" s="14"/>
      <c r="Q775" s="14"/>
      <c r="R775" s="14"/>
      <c r="S775" s="14"/>
      <c r="T775" s="14"/>
      <c r="U775" s="14"/>
      <c r="V775" s="14"/>
      <c r="W775" s="14"/>
    </row>
    <row r="776">
      <c r="A776" s="130" t="s">
        <v>3582</v>
      </c>
      <c r="B776" s="14" t="s">
        <v>3102</v>
      </c>
      <c r="C776" s="131">
        <v>66.0</v>
      </c>
      <c r="D776" s="14" t="s">
        <v>3106</v>
      </c>
      <c r="E776" s="131">
        <v>207.0</v>
      </c>
      <c r="F776" s="14" t="s">
        <v>3109</v>
      </c>
      <c r="G776" s="131">
        <v>55.0</v>
      </c>
      <c r="H776" s="131">
        <v>200.0</v>
      </c>
      <c r="I776" s="132" t="b">
        <v>1</v>
      </c>
      <c r="J776" s="14"/>
      <c r="K776" s="14"/>
      <c r="L776" s="14"/>
      <c r="M776" s="14"/>
      <c r="N776" s="14"/>
      <c r="O776" s="14"/>
      <c r="P776" s="14"/>
      <c r="Q776" s="14"/>
      <c r="R776" s="14"/>
      <c r="S776" s="14"/>
      <c r="T776" s="14"/>
      <c r="U776" s="14"/>
      <c r="V776" s="14"/>
      <c r="W776" s="14"/>
    </row>
    <row r="777">
      <c r="A777" s="130" t="s">
        <v>3591</v>
      </c>
      <c r="B777" s="14" t="s">
        <v>1440</v>
      </c>
      <c r="C777" s="131">
        <v>48.0</v>
      </c>
      <c r="D777" s="14" t="s">
        <v>1441</v>
      </c>
      <c r="E777" s="131">
        <v>156.0</v>
      </c>
      <c r="F777" s="14" t="s">
        <v>1442</v>
      </c>
      <c r="G777" s="131">
        <v>37.0</v>
      </c>
      <c r="H777" s="131">
        <v>200.0</v>
      </c>
      <c r="I777" s="132" t="b">
        <v>1</v>
      </c>
      <c r="J777" s="14"/>
      <c r="K777" s="14"/>
      <c r="L777" s="14"/>
      <c r="M777" s="14"/>
      <c r="N777" s="14"/>
      <c r="O777" s="14"/>
      <c r="P777" s="14"/>
      <c r="Q777" s="14"/>
      <c r="R777" s="14"/>
      <c r="S777" s="14"/>
      <c r="T777" s="14"/>
      <c r="U777" s="14"/>
      <c r="V777" s="14"/>
      <c r="W777" s="14"/>
    </row>
    <row r="778">
      <c r="A778" s="130" t="s">
        <v>3599</v>
      </c>
      <c r="B778" s="14" t="s">
        <v>3603</v>
      </c>
      <c r="C778" s="131">
        <v>54.0</v>
      </c>
      <c r="D778" s="14" t="s">
        <v>3607</v>
      </c>
      <c r="E778" s="131">
        <v>448.0</v>
      </c>
      <c r="F778" s="14" t="s">
        <v>3608</v>
      </c>
      <c r="G778" s="131">
        <v>43.0</v>
      </c>
      <c r="H778" s="131">
        <v>200.0</v>
      </c>
      <c r="I778" s="132" t="b">
        <v>1</v>
      </c>
      <c r="J778" s="14"/>
      <c r="K778" s="14"/>
      <c r="L778" s="14"/>
      <c r="M778" s="14"/>
      <c r="N778" s="14"/>
      <c r="O778" s="14"/>
      <c r="P778" s="14"/>
      <c r="Q778" s="14"/>
      <c r="R778" s="14"/>
      <c r="S778" s="14"/>
      <c r="T778" s="14"/>
      <c r="U778" s="14"/>
      <c r="V778" s="14"/>
      <c r="W778" s="14"/>
    </row>
    <row r="779">
      <c r="A779" s="130" t="s">
        <v>3614</v>
      </c>
      <c r="B779" s="14" t="s">
        <v>1266</v>
      </c>
      <c r="C779" s="131">
        <v>87.0</v>
      </c>
      <c r="D779" s="14" t="s">
        <v>1267</v>
      </c>
      <c r="E779" s="131">
        <v>281.0</v>
      </c>
      <c r="F779" s="14" t="s">
        <v>1268</v>
      </c>
      <c r="G779" s="131">
        <v>76.0</v>
      </c>
      <c r="H779" s="131">
        <v>200.0</v>
      </c>
      <c r="I779" s="132" t="b">
        <v>1</v>
      </c>
      <c r="J779" s="14"/>
      <c r="K779" s="14"/>
      <c r="L779" s="14"/>
      <c r="M779" s="14"/>
      <c r="N779" s="14"/>
      <c r="O779" s="14"/>
      <c r="P779" s="14"/>
      <c r="Q779" s="14"/>
      <c r="R779" s="14"/>
      <c r="S779" s="14"/>
      <c r="T779" s="14"/>
      <c r="U779" s="14"/>
      <c r="V779" s="14"/>
      <c r="W779" s="14"/>
    </row>
    <row r="780">
      <c r="A780" s="130" t="s">
        <v>3625</v>
      </c>
      <c r="B780" s="14" t="s">
        <v>1381</v>
      </c>
      <c r="C780" s="131">
        <v>39.0</v>
      </c>
      <c r="D780" s="14" t="s">
        <v>1382</v>
      </c>
      <c r="E780" s="131">
        <v>198.0</v>
      </c>
      <c r="F780" s="14" t="s">
        <v>1383</v>
      </c>
      <c r="G780" s="131">
        <v>28.0</v>
      </c>
      <c r="H780" s="131">
        <v>200.0</v>
      </c>
      <c r="I780" s="132" t="b">
        <v>1</v>
      </c>
      <c r="J780" s="14"/>
      <c r="K780" s="14"/>
      <c r="L780" s="14"/>
      <c r="M780" s="14"/>
      <c r="N780" s="14"/>
      <c r="O780" s="14"/>
      <c r="P780" s="14"/>
      <c r="Q780" s="14"/>
      <c r="R780" s="14"/>
      <c r="S780" s="14"/>
      <c r="T780" s="14"/>
      <c r="U780" s="14"/>
      <c r="V780" s="14"/>
      <c r="W780" s="14"/>
    </row>
    <row r="781">
      <c r="A781" s="130" t="s">
        <v>3634</v>
      </c>
      <c r="B781" s="14" t="s">
        <v>1708</v>
      </c>
      <c r="C781" s="131">
        <v>82.0</v>
      </c>
      <c r="D781" s="14" t="s">
        <v>1709</v>
      </c>
      <c r="E781" s="131">
        <v>152.0</v>
      </c>
      <c r="F781" s="14" t="s">
        <v>1710</v>
      </c>
      <c r="G781" s="131">
        <v>71.0</v>
      </c>
      <c r="H781" s="131">
        <v>200.0</v>
      </c>
      <c r="I781" s="132" t="b">
        <v>1</v>
      </c>
      <c r="J781" s="14"/>
      <c r="K781" s="14"/>
      <c r="L781" s="14"/>
      <c r="M781" s="14"/>
      <c r="N781" s="14"/>
      <c r="O781" s="14"/>
      <c r="P781" s="14"/>
      <c r="Q781" s="14"/>
      <c r="R781" s="14"/>
      <c r="S781" s="14"/>
      <c r="T781" s="14"/>
      <c r="U781" s="14"/>
      <c r="V781" s="14"/>
      <c r="W781" s="14"/>
    </row>
    <row r="782">
      <c r="A782" s="130" t="s">
        <v>3640</v>
      </c>
      <c r="B782" s="14" t="s">
        <v>1455</v>
      </c>
      <c r="C782" s="131">
        <v>44.0</v>
      </c>
      <c r="D782" s="14" t="s">
        <v>1456</v>
      </c>
      <c r="E782" s="131">
        <v>156.0</v>
      </c>
      <c r="F782" s="14" t="s">
        <v>1457</v>
      </c>
      <c r="G782" s="131">
        <v>33.0</v>
      </c>
      <c r="H782" s="131">
        <v>200.0</v>
      </c>
      <c r="I782" s="132" t="b">
        <v>1</v>
      </c>
      <c r="J782" s="14"/>
      <c r="K782" s="14"/>
      <c r="L782" s="14"/>
      <c r="M782" s="14"/>
      <c r="N782" s="14"/>
      <c r="O782" s="14"/>
      <c r="P782" s="14"/>
      <c r="Q782" s="14"/>
      <c r="R782" s="14"/>
      <c r="S782" s="14"/>
      <c r="T782" s="14"/>
      <c r="U782" s="14"/>
      <c r="V782" s="14"/>
      <c r="W782" s="14"/>
    </row>
    <row r="783">
      <c r="A783" s="130" t="s">
        <v>3652</v>
      </c>
      <c r="B783" s="14" t="s">
        <v>1487</v>
      </c>
      <c r="C783" s="131">
        <v>73.0</v>
      </c>
      <c r="D783" s="14" t="s">
        <v>1488</v>
      </c>
      <c r="E783" s="131">
        <v>208.0</v>
      </c>
      <c r="F783" s="14" t="s">
        <v>1489</v>
      </c>
      <c r="G783" s="131">
        <v>62.0</v>
      </c>
      <c r="H783" s="131">
        <v>200.0</v>
      </c>
      <c r="I783" s="132" t="b">
        <v>1</v>
      </c>
      <c r="J783" s="14"/>
      <c r="K783" s="14"/>
      <c r="L783" s="14"/>
      <c r="M783" s="14"/>
      <c r="N783" s="14"/>
      <c r="O783" s="14"/>
      <c r="P783" s="14"/>
      <c r="Q783" s="14"/>
      <c r="R783" s="14"/>
      <c r="S783" s="14"/>
      <c r="T783" s="14"/>
      <c r="U783" s="14"/>
      <c r="V783" s="14"/>
      <c r="W783" s="14"/>
    </row>
    <row r="784">
      <c r="A784" s="130" t="s">
        <v>3670</v>
      </c>
      <c r="B784" s="14" t="s">
        <v>1208</v>
      </c>
      <c r="C784" s="131">
        <v>40.0</v>
      </c>
      <c r="D784" s="14" t="s">
        <v>1209</v>
      </c>
      <c r="E784" s="131">
        <v>151.0</v>
      </c>
      <c r="F784" s="14" t="s">
        <v>1210</v>
      </c>
      <c r="G784" s="131">
        <v>29.0</v>
      </c>
      <c r="H784" s="131">
        <v>200.0</v>
      </c>
      <c r="I784" s="132" t="b">
        <v>1</v>
      </c>
      <c r="J784" s="14"/>
      <c r="K784" s="14"/>
      <c r="L784" s="14"/>
      <c r="M784" s="14"/>
      <c r="N784" s="14"/>
      <c r="O784" s="14"/>
      <c r="P784" s="14"/>
      <c r="Q784" s="14"/>
      <c r="R784" s="14"/>
      <c r="S784" s="14"/>
      <c r="T784" s="14"/>
      <c r="U784" s="14"/>
      <c r="V784" s="14"/>
      <c r="W784" s="14"/>
    </row>
    <row r="785">
      <c r="A785" s="130" t="s">
        <v>3689</v>
      </c>
      <c r="B785" s="14" t="s">
        <v>1271</v>
      </c>
      <c r="C785" s="131">
        <v>56.0</v>
      </c>
      <c r="D785" s="14" t="s">
        <v>1272</v>
      </c>
      <c r="E785" s="131">
        <v>148.0</v>
      </c>
      <c r="F785" s="14" t="s">
        <v>1273</v>
      </c>
      <c r="G785" s="131">
        <v>45.0</v>
      </c>
      <c r="H785" s="131">
        <v>200.0</v>
      </c>
      <c r="I785" s="132" t="b">
        <v>1</v>
      </c>
      <c r="J785" s="14"/>
      <c r="K785" s="14"/>
      <c r="L785" s="14"/>
      <c r="M785" s="14"/>
      <c r="N785" s="14"/>
      <c r="O785" s="14"/>
      <c r="P785" s="14"/>
      <c r="Q785" s="14"/>
      <c r="R785" s="14"/>
      <c r="S785" s="14"/>
      <c r="T785" s="14"/>
      <c r="U785" s="14"/>
      <c r="V785" s="14"/>
      <c r="W785" s="14"/>
    </row>
    <row r="786">
      <c r="A786" s="130" t="s">
        <v>3704</v>
      </c>
      <c r="B786" s="14" t="s">
        <v>682</v>
      </c>
      <c r="C786" s="131">
        <v>82.0</v>
      </c>
      <c r="D786" s="14" t="s">
        <v>683</v>
      </c>
      <c r="E786" s="131">
        <v>252.0</v>
      </c>
      <c r="F786" s="14" t="s">
        <v>684</v>
      </c>
      <c r="G786" s="131">
        <v>71.0</v>
      </c>
      <c r="H786" s="131">
        <v>200.0</v>
      </c>
      <c r="I786" s="132" t="b">
        <v>1</v>
      </c>
      <c r="J786" s="14"/>
      <c r="K786" s="14"/>
      <c r="L786" s="14"/>
      <c r="M786" s="14"/>
      <c r="N786" s="14"/>
      <c r="O786" s="14"/>
      <c r="P786" s="14"/>
      <c r="Q786" s="14"/>
      <c r="R786" s="14"/>
      <c r="S786" s="14"/>
      <c r="T786" s="14"/>
      <c r="U786" s="14"/>
      <c r="V786" s="14"/>
      <c r="W786" s="14"/>
    </row>
    <row r="787">
      <c r="A787" s="130" t="s">
        <v>3726</v>
      </c>
      <c r="B787" s="14" t="s">
        <v>1455</v>
      </c>
      <c r="C787" s="131">
        <v>44.0</v>
      </c>
      <c r="D787" s="14" t="s">
        <v>1456</v>
      </c>
      <c r="E787" s="131">
        <v>156.0</v>
      </c>
      <c r="F787" s="14" t="s">
        <v>1457</v>
      </c>
      <c r="G787" s="131">
        <v>33.0</v>
      </c>
      <c r="H787" s="131">
        <v>200.0</v>
      </c>
      <c r="I787" s="132" t="b">
        <v>1</v>
      </c>
      <c r="J787" s="14"/>
      <c r="K787" s="14"/>
      <c r="L787" s="14"/>
      <c r="M787" s="14"/>
      <c r="N787" s="14"/>
      <c r="O787" s="14"/>
      <c r="P787" s="14"/>
      <c r="Q787" s="14"/>
      <c r="R787" s="14"/>
      <c r="S787" s="14"/>
      <c r="T787" s="14"/>
      <c r="U787" s="14"/>
      <c r="V787" s="14"/>
      <c r="W787" s="14"/>
    </row>
    <row r="788">
      <c r="A788" s="130" t="s">
        <v>3741</v>
      </c>
      <c r="B788" s="14" t="s">
        <v>3752</v>
      </c>
      <c r="C788" s="131">
        <v>53.0</v>
      </c>
      <c r="D788" s="14" t="s">
        <v>3755</v>
      </c>
      <c r="E788" s="131">
        <v>139.0</v>
      </c>
      <c r="F788" s="14" t="s">
        <v>3758</v>
      </c>
      <c r="G788" s="131">
        <v>42.0</v>
      </c>
      <c r="H788" s="131">
        <v>200.0</v>
      </c>
      <c r="I788" s="132" t="b">
        <v>1</v>
      </c>
      <c r="J788" s="14"/>
      <c r="K788" s="14"/>
      <c r="L788" s="14"/>
      <c r="M788" s="14"/>
      <c r="N788" s="14"/>
      <c r="O788" s="14"/>
      <c r="P788" s="14"/>
      <c r="Q788" s="14"/>
      <c r="R788" s="14"/>
      <c r="S788" s="14"/>
      <c r="T788" s="14"/>
      <c r="U788" s="14"/>
      <c r="V788" s="14"/>
      <c r="W788" s="14"/>
    </row>
    <row r="789">
      <c r="A789" s="130" t="s">
        <v>3769</v>
      </c>
      <c r="B789" s="14" t="s">
        <v>1203</v>
      </c>
      <c r="C789" s="131">
        <v>69.0</v>
      </c>
      <c r="D789" s="14" t="s">
        <v>1204</v>
      </c>
      <c r="E789" s="131">
        <v>158.0</v>
      </c>
      <c r="F789" s="14" t="s">
        <v>1205</v>
      </c>
      <c r="G789" s="131">
        <v>58.0</v>
      </c>
      <c r="H789" s="131">
        <v>200.0</v>
      </c>
      <c r="I789" s="132" t="b">
        <v>1</v>
      </c>
      <c r="J789" s="14"/>
      <c r="K789" s="14"/>
      <c r="L789" s="14"/>
      <c r="M789" s="14"/>
      <c r="N789" s="14"/>
      <c r="O789" s="14"/>
      <c r="P789" s="14"/>
      <c r="Q789" s="14"/>
      <c r="R789" s="14"/>
      <c r="S789" s="14"/>
      <c r="T789" s="14"/>
      <c r="U789" s="14"/>
      <c r="V789" s="14"/>
      <c r="W789" s="14"/>
    </row>
    <row r="790">
      <c r="A790" s="130" t="s">
        <v>3803</v>
      </c>
      <c r="B790" s="14" t="s">
        <v>1218</v>
      </c>
      <c r="C790" s="131">
        <v>77.0</v>
      </c>
      <c r="D790" s="14" t="s">
        <v>1219</v>
      </c>
      <c r="E790" s="131">
        <v>212.0</v>
      </c>
      <c r="F790" s="14" t="s">
        <v>1220</v>
      </c>
      <c r="G790" s="131">
        <v>66.0</v>
      </c>
      <c r="H790" s="131">
        <v>200.0</v>
      </c>
      <c r="I790" s="132" t="b">
        <v>1</v>
      </c>
      <c r="J790" s="14"/>
      <c r="K790" s="14"/>
      <c r="L790" s="14"/>
      <c r="M790" s="14"/>
      <c r="N790" s="14"/>
      <c r="O790" s="14"/>
      <c r="P790" s="14"/>
      <c r="Q790" s="14"/>
      <c r="R790" s="14"/>
      <c r="S790" s="14"/>
      <c r="T790" s="14"/>
      <c r="U790" s="14"/>
      <c r="V790" s="14"/>
      <c r="W790" s="14"/>
    </row>
    <row r="791">
      <c r="A791" s="130" t="s">
        <v>3830</v>
      </c>
      <c r="B791" s="14" t="s">
        <v>1503</v>
      </c>
      <c r="C791" s="131">
        <v>61.0</v>
      </c>
      <c r="D791" s="14" t="s">
        <v>1504</v>
      </c>
      <c r="E791" s="131">
        <v>366.0</v>
      </c>
      <c r="F791" s="14" t="s">
        <v>1505</v>
      </c>
      <c r="G791" s="131">
        <v>50.0</v>
      </c>
      <c r="H791" s="131">
        <v>200.0</v>
      </c>
      <c r="I791" s="132" t="b">
        <v>1</v>
      </c>
      <c r="J791" s="14"/>
      <c r="K791" s="14"/>
      <c r="L791" s="14"/>
      <c r="M791" s="14"/>
      <c r="N791" s="14"/>
      <c r="O791" s="14"/>
      <c r="P791" s="14"/>
      <c r="Q791" s="14"/>
      <c r="R791" s="14"/>
      <c r="S791" s="14"/>
      <c r="T791" s="14"/>
      <c r="U791" s="14"/>
      <c r="V791" s="14"/>
      <c r="W791" s="14"/>
    </row>
    <row r="792">
      <c r="A792" s="130" t="s">
        <v>3855</v>
      </c>
      <c r="B792" s="14" t="s">
        <v>3866</v>
      </c>
      <c r="C792" s="131">
        <v>94.0</v>
      </c>
      <c r="D792" s="14" t="s">
        <v>3870</v>
      </c>
      <c r="E792" s="131">
        <v>201.0</v>
      </c>
      <c r="F792" s="14" t="s">
        <v>3872</v>
      </c>
      <c r="G792" s="131">
        <v>83.0</v>
      </c>
      <c r="H792" s="131">
        <v>200.0</v>
      </c>
      <c r="I792" s="132" t="b">
        <v>1</v>
      </c>
      <c r="J792" s="14"/>
      <c r="K792" s="14"/>
      <c r="L792" s="14"/>
      <c r="M792" s="14"/>
      <c r="N792" s="14"/>
      <c r="O792" s="14"/>
      <c r="P792" s="14"/>
      <c r="Q792" s="14"/>
      <c r="R792" s="14"/>
      <c r="S792" s="14"/>
      <c r="T792" s="14"/>
      <c r="U792" s="14"/>
      <c r="V792" s="14"/>
      <c r="W792" s="14"/>
    </row>
    <row r="793">
      <c r="A793" s="130" t="s">
        <v>3881</v>
      </c>
      <c r="B793" s="14" t="s">
        <v>1218</v>
      </c>
      <c r="C793" s="131">
        <v>77.0</v>
      </c>
      <c r="D793" s="14" t="s">
        <v>1219</v>
      </c>
      <c r="E793" s="131">
        <v>212.0</v>
      </c>
      <c r="F793" s="14" t="s">
        <v>1220</v>
      </c>
      <c r="G793" s="131">
        <v>66.0</v>
      </c>
      <c r="H793" s="131">
        <v>200.0</v>
      </c>
      <c r="I793" s="132" t="b">
        <v>1</v>
      </c>
      <c r="J793" s="14"/>
      <c r="K793" s="14"/>
      <c r="L793" s="14"/>
      <c r="M793" s="14"/>
      <c r="N793" s="14"/>
      <c r="O793" s="14"/>
      <c r="P793" s="14"/>
      <c r="Q793" s="14"/>
      <c r="R793" s="14"/>
      <c r="S793" s="14"/>
      <c r="T793" s="14"/>
      <c r="U793" s="14"/>
      <c r="V793" s="14"/>
      <c r="W793" s="14"/>
    </row>
    <row r="794">
      <c r="A794" s="130" t="s">
        <v>3902</v>
      </c>
      <c r="B794" s="14" t="s">
        <v>1560</v>
      </c>
      <c r="C794" s="131">
        <v>92.0</v>
      </c>
      <c r="D794" s="14" t="s">
        <v>1561</v>
      </c>
      <c r="E794" s="131">
        <v>436.0</v>
      </c>
      <c r="F794" s="14" t="s">
        <v>1562</v>
      </c>
      <c r="G794" s="131">
        <v>81.0</v>
      </c>
      <c r="H794" s="131">
        <v>200.0</v>
      </c>
      <c r="I794" s="132" t="b">
        <v>1</v>
      </c>
      <c r="J794" s="14"/>
      <c r="K794" s="14"/>
      <c r="L794" s="14"/>
      <c r="M794" s="14"/>
      <c r="N794" s="14"/>
      <c r="O794" s="14"/>
      <c r="P794" s="14"/>
      <c r="Q794" s="14"/>
      <c r="R794" s="14"/>
      <c r="S794" s="14"/>
      <c r="T794" s="14"/>
      <c r="U794" s="14"/>
      <c r="V794" s="14"/>
      <c r="W794" s="14"/>
    </row>
    <row r="795">
      <c r="A795" s="130" t="s">
        <v>3925</v>
      </c>
      <c r="B795" s="14" t="s">
        <v>1408</v>
      </c>
      <c r="C795" s="131">
        <v>83.0</v>
      </c>
      <c r="D795" s="14" t="s">
        <v>1409</v>
      </c>
      <c r="E795" s="131">
        <v>261.0</v>
      </c>
      <c r="F795" s="14" t="s">
        <v>1410</v>
      </c>
      <c r="G795" s="131">
        <v>72.0</v>
      </c>
      <c r="H795" s="131">
        <v>200.0</v>
      </c>
      <c r="I795" s="132" t="b">
        <v>1</v>
      </c>
      <c r="J795" s="14"/>
      <c r="K795" s="14"/>
      <c r="L795" s="14"/>
      <c r="M795" s="14"/>
      <c r="N795" s="14"/>
      <c r="O795" s="14"/>
      <c r="P795" s="14"/>
      <c r="Q795" s="14"/>
      <c r="R795" s="14"/>
      <c r="S795" s="14"/>
      <c r="T795" s="14"/>
      <c r="U795" s="14"/>
      <c r="V795" s="14"/>
      <c r="W795" s="14"/>
    </row>
    <row r="796">
      <c r="A796" s="130" t="s">
        <v>3947</v>
      </c>
      <c r="B796" s="14" t="s">
        <v>1595</v>
      </c>
      <c r="C796" s="131">
        <v>59.0</v>
      </c>
      <c r="D796" s="14" t="s">
        <v>1596</v>
      </c>
      <c r="E796" s="131">
        <v>153.0</v>
      </c>
      <c r="F796" s="14" t="s">
        <v>1597</v>
      </c>
      <c r="G796" s="131">
        <v>48.0</v>
      </c>
      <c r="H796" s="131">
        <v>200.0</v>
      </c>
      <c r="I796" s="132" t="b">
        <v>1</v>
      </c>
      <c r="J796" s="14"/>
      <c r="K796" s="14"/>
      <c r="L796" s="14"/>
      <c r="M796" s="14"/>
      <c r="N796" s="14"/>
      <c r="O796" s="14"/>
      <c r="P796" s="14"/>
      <c r="Q796" s="14"/>
      <c r="R796" s="14"/>
      <c r="S796" s="14"/>
      <c r="T796" s="14"/>
      <c r="U796" s="14"/>
      <c r="V796" s="14"/>
      <c r="W796" s="14"/>
    </row>
    <row r="797">
      <c r="A797" s="130" t="s">
        <v>3968</v>
      </c>
      <c r="B797" s="14" t="s">
        <v>1340</v>
      </c>
      <c r="C797" s="131">
        <v>45.0</v>
      </c>
      <c r="D797" s="14" t="s">
        <v>1341</v>
      </c>
      <c r="E797" s="131">
        <v>158.0</v>
      </c>
      <c r="F797" s="14" t="s">
        <v>1342</v>
      </c>
      <c r="G797" s="131">
        <v>34.0</v>
      </c>
      <c r="H797" s="131">
        <v>200.0</v>
      </c>
      <c r="I797" s="132" t="b">
        <v>1</v>
      </c>
      <c r="J797" s="14"/>
      <c r="K797" s="14"/>
      <c r="L797" s="14"/>
      <c r="M797" s="14"/>
      <c r="N797" s="14"/>
      <c r="O797" s="14"/>
      <c r="P797" s="14"/>
      <c r="Q797" s="14"/>
      <c r="R797" s="14"/>
      <c r="S797" s="14"/>
      <c r="T797" s="14"/>
      <c r="U797" s="14"/>
      <c r="V797" s="14"/>
      <c r="W797" s="14"/>
    </row>
    <row r="798">
      <c r="A798" s="130" t="s">
        <v>3984</v>
      </c>
      <c r="B798" s="14" t="s">
        <v>1610</v>
      </c>
      <c r="C798" s="131">
        <v>71.0</v>
      </c>
      <c r="D798" s="14" t="s">
        <v>1611</v>
      </c>
      <c r="E798" s="131">
        <v>43.0</v>
      </c>
      <c r="F798" s="14" t="s">
        <v>1612</v>
      </c>
      <c r="G798" s="131">
        <v>60.0</v>
      </c>
      <c r="H798" s="131">
        <v>200.0</v>
      </c>
      <c r="I798" s="132" t="b">
        <v>1</v>
      </c>
      <c r="J798" s="14"/>
      <c r="K798" s="14"/>
      <c r="L798" s="14"/>
      <c r="M798" s="14"/>
      <c r="N798" s="14"/>
      <c r="O798" s="14"/>
      <c r="P798" s="14"/>
      <c r="Q798" s="14"/>
      <c r="R798" s="14"/>
      <c r="S798" s="14"/>
      <c r="T798" s="14"/>
      <c r="U798" s="14"/>
      <c r="V798" s="14"/>
      <c r="W798" s="14"/>
    </row>
    <row r="799">
      <c r="A799" s="130" t="s">
        <v>3997</v>
      </c>
      <c r="B799" s="14" t="s">
        <v>1610</v>
      </c>
      <c r="C799" s="131">
        <v>71.0</v>
      </c>
      <c r="D799" s="14" t="s">
        <v>1611</v>
      </c>
      <c r="E799" s="131">
        <v>43.0</v>
      </c>
      <c r="F799" s="14" t="s">
        <v>1612</v>
      </c>
      <c r="G799" s="131">
        <v>60.0</v>
      </c>
      <c r="H799" s="131">
        <v>200.0</v>
      </c>
      <c r="I799" s="132" t="b">
        <v>1</v>
      </c>
      <c r="J799" s="14"/>
      <c r="K799" s="14"/>
      <c r="L799" s="14"/>
      <c r="M799" s="14"/>
      <c r="N799" s="14"/>
      <c r="O799" s="14"/>
      <c r="P799" s="14"/>
      <c r="Q799" s="14"/>
      <c r="R799" s="14"/>
      <c r="S799" s="14"/>
      <c r="T799" s="14"/>
      <c r="U799" s="14"/>
      <c r="V799" s="14"/>
      <c r="W799" s="14"/>
    </row>
    <row r="800">
      <c r="A800" s="130" t="s">
        <v>4016</v>
      </c>
      <c r="B800" s="14" t="s">
        <v>1560</v>
      </c>
      <c r="C800" s="131">
        <v>92.0</v>
      </c>
      <c r="D800" s="14" t="s">
        <v>1561</v>
      </c>
      <c r="E800" s="131">
        <v>436.0</v>
      </c>
      <c r="F800" s="14" t="s">
        <v>1562</v>
      </c>
      <c r="G800" s="131">
        <v>81.0</v>
      </c>
      <c r="H800" s="131">
        <v>200.0</v>
      </c>
      <c r="I800" s="132" t="b">
        <v>1</v>
      </c>
      <c r="J800" s="14"/>
      <c r="K800" s="14"/>
      <c r="L800" s="14"/>
      <c r="M800" s="14"/>
      <c r="N800" s="14"/>
      <c r="O800" s="14"/>
      <c r="P800" s="14"/>
      <c r="Q800" s="14"/>
      <c r="R800" s="14"/>
      <c r="S800" s="14"/>
      <c r="T800" s="14"/>
      <c r="U800" s="14"/>
      <c r="V800" s="14"/>
      <c r="W800" s="14"/>
    </row>
    <row r="801">
      <c r="A801" s="130" t="s">
        <v>4031</v>
      </c>
      <c r="B801" s="14" t="s">
        <v>4040</v>
      </c>
      <c r="C801" s="131">
        <v>88.0</v>
      </c>
      <c r="D801" s="14" t="s">
        <v>4043</v>
      </c>
      <c r="E801" s="131">
        <v>234.0</v>
      </c>
      <c r="F801" s="14" t="s">
        <v>4044</v>
      </c>
      <c r="G801" s="131">
        <v>77.0</v>
      </c>
      <c r="H801" s="131">
        <v>200.0</v>
      </c>
      <c r="I801" s="132" t="b">
        <v>1</v>
      </c>
      <c r="J801" s="14"/>
      <c r="K801" s="14"/>
      <c r="L801" s="14"/>
      <c r="M801" s="14"/>
      <c r="N801" s="14"/>
      <c r="O801" s="14"/>
      <c r="P801" s="14"/>
      <c r="Q801" s="14"/>
      <c r="R801" s="14"/>
      <c r="S801" s="14"/>
      <c r="T801" s="14"/>
      <c r="U801" s="14"/>
      <c r="V801" s="14"/>
      <c r="W801" s="14"/>
    </row>
    <row r="802">
      <c r="A802" s="130" t="s">
        <v>4053</v>
      </c>
      <c r="B802" s="14" t="s">
        <v>1451</v>
      </c>
      <c r="C802" s="131">
        <v>77.0</v>
      </c>
      <c r="D802" s="14" t="s">
        <v>1452</v>
      </c>
      <c r="E802" s="131">
        <v>156.0</v>
      </c>
      <c r="F802" s="14" t="s">
        <v>1453</v>
      </c>
      <c r="G802" s="131">
        <v>66.0</v>
      </c>
      <c r="H802" s="131">
        <v>200.0</v>
      </c>
      <c r="I802" s="132" t="b">
        <v>1</v>
      </c>
      <c r="J802" s="14"/>
      <c r="K802" s="14"/>
      <c r="L802" s="14"/>
      <c r="M802" s="14"/>
      <c r="N802" s="14"/>
      <c r="O802" s="14"/>
      <c r="P802" s="14"/>
      <c r="Q802" s="14"/>
      <c r="R802" s="14"/>
      <c r="S802" s="14"/>
      <c r="T802" s="14"/>
      <c r="U802" s="14"/>
      <c r="V802" s="14"/>
      <c r="W802" s="14"/>
    </row>
    <row r="803">
      <c r="A803" s="130" t="s">
        <v>4072</v>
      </c>
      <c r="B803" s="14" t="s">
        <v>1610</v>
      </c>
      <c r="C803" s="131">
        <v>71.0</v>
      </c>
      <c r="D803" s="14" t="s">
        <v>1611</v>
      </c>
      <c r="E803" s="131">
        <v>43.0</v>
      </c>
      <c r="F803" s="14" t="s">
        <v>1612</v>
      </c>
      <c r="G803" s="131">
        <v>60.0</v>
      </c>
      <c r="H803" s="131">
        <v>200.0</v>
      </c>
      <c r="I803" s="132" t="b">
        <v>1</v>
      </c>
      <c r="J803" s="14"/>
      <c r="K803" s="14"/>
      <c r="L803" s="14"/>
      <c r="M803" s="14"/>
      <c r="N803" s="14"/>
      <c r="O803" s="14"/>
      <c r="P803" s="14"/>
      <c r="Q803" s="14"/>
      <c r="R803" s="14"/>
      <c r="S803" s="14"/>
      <c r="T803" s="14"/>
      <c r="U803" s="14"/>
      <c r="V803" s="14"/>
      <c r="W803" s="14"/>
    </row>
    <row r="804">
      <c r="A804" s="130" t="s">
        <v>4095</v>
      </c>
      <c r="B804" s="14" t="s">
        <v>1286</v>
      </c>
      <c r="C804" s="131">
        <v>82.0</v>
      </c>
      <c r="D804" s="14" t="s">
        <v>1287</v>
      </c>
      <c r="E804" s="131">
        <v>448.0</v>
      </c>
      <c r="F804" s="14" t="s">
        <v>1288</v>
      </c>
      <c r="G804" s="131">
        <v>71.0</v>
      </c>
      <c r="H804" s="131">
        <v>200.0</v>
      </c>
      <c r="I804" s="132" t="b">
        <v>1</v>
      </c>
      <c r="J804" s="14"/>
      <c r="K804" s="14"/>
      <c r="L804" s="14"/>
      <c r="M804" s="14"/>
      <c r="N804" s="14"/>
      <c r="O804" s="14"/>
      <c r="P804" s="14"/>
      <c r="Q804" s="14"/>
      <c r="R804" s="14"/>
      <c r="S804" s="14"/>
      <c r="T804" s="14"/>
      <c r="U804" s="14"/>
      <c r="V804" s="14"/>
      <c r="W804" s="14"/>
    </row>
    <row r="805">
      <c r="A805" s="130" t="s">
        <v>4116</v>
      </c>
      <c r="B805" s="14" t="s">
        <v>4127</v>
      </c>
      <c r="C805" s="131">
        <v>106.0</v>
      </c>
      <c r="D805" s="14" t="s">
        <v>4130</v>
      </c>
      <c r="E805" s="131">
        <v>380.0</v>
      </c>
      <c r="F805" s="14" t="s">
        <v>4131</v>
      </c>
      <c r="G805" s="131">
        <v>95.0</v>
      </c>
      <c r="H805" s="131">
        <v>200.0</v>
      </c>
      <c r="I805" s="132" t="b">
        <v>1</v>
      </c>
      <c r="J805" s="14"/>
      <c r="K805" s="14"/>
      <c r="L805" s="14"/>
      <c r="M805" s="14"/>
      <c r="N805" s="14"/>
      <c r="O805" s="14"/>
      <c r="P805" s="14"/>
      <c r="Q805" s="14"/>
      <c r="R805" s="14"/>
      <c r="S805" s="14"/>
      <c r="T805" s="14"/>
      <c r="U805" s="14"/>
      <c r="V805" s="14"/>
      <c r="W805" s="14"/>
    </row>
    <row r="806">
      <c r="A806" s="130" t="s">
        <v>4139</v>
      </c>
      <c r="B806" s="14" t="s">
        <v>1335</v>
      </c>
      <c r="C806" s="131">
        <v>45.0</v>
      </c>
      <c r="D806" s="14" t="s">
        <v>1336</v>
      </c>
      <c r="E806" s="131">
        <v>288.0</v>
      </c>
      <c r="F806" s="14" t="s">
        <v>1337</v>
      </c>
      <c r="G806" s="131">
        <v>34.0</v>
      </c>
      <c r="H806" s="131">
        <v>200.0</v>
      </c>
      <c r="I806" s="132" t="b">
        <v>1</v>
      </c>
      <c r="J806" s="14"/>
      <c r="K806" s="14"/>
      <c r="L806" s="14"/>
      <c r="M806" s="14"/>
      <c r="N806" s="14"/>
      <c r="O806" s="14"/>
      <c r="P806" s="14"/>
      <c r="Q806" s="14"/>
      <c r="R806" s="14"/>
      <c r="S806" s="14"/>
      <c r="T806" s="14"/>
      <c r="U806" s="14"/>
      <c r="V806" s="14"/>
      <c r="W806" s="14"/>
    </row>
    <row r="807">
      <c r="A807" s="130" t="s">
        <v>4151</v>
      </c>
      <c r="B807" s="14" t="s">
        <v>1408</v>
      </c>
      <c r="C807" s="131">
        <v>83.0</v>
      </c>
      <c r="D807" s="14" t="s">
        <v>1409</v>
      </c>
      <c r="E807" s="131">
        <v>261.0</v>
      </c>
      <c r="F807" s="14" t="s">
        <v>1410</v>
      </c>
      <c r="G807" s="131">
        <v>72.0</v>
      </c>
      <c r="H807" s="131">
        <v>200.0</v>
      </c>
      <c r="I807" s="132" t="b">
        <v>1</v>
      </c>
      <c r="J807" s="14"/>
      <c r="K807" s="14"/>
      <c r="L807" s="14"/>
      <c r="M807" s="14"/>
      <c r="N807" s="14"/>
      <c r="O807" s="14"/>
      <c r="P807" s="14"/>
      <c r="Q807" s="14"/>
      <c r="R807" s="14"/>
      <c r="S807" s="14"/>
      <c r="T807" s="14"/>
      <c r="U807" s="14"/>
      <c r="V807" s="14"/>
      <c r="W807" s="14"/>
    </row>
    <row r="808">
      <c r="A808" s="130" t="s">
        <v>4170</v>
      </c>
      <c r="B808" s="14" t="s">
        <v>1381</v>
      </c>
      <c r="C808" s="131">
        <v>39.0</v>
      </c>
      <c r="D808" s="14" t="s">
        <v>1382</v>
      </c>
      <c r="E808" s="131">
        <v>198.0</v>
      </c>
      <c r="F808" s="14" t="s">
        <v>1383</v>
      </c>
      <c r="G808" s="131">
        <v>28.0</v>
      </c>
      <c r="H808" s="131">
        <v>200.0</v>
      </c>
      <c r="I808" s="132" t="b">
        <v>1</v>
      </c>
      <c r="J808" s="14"/>
      <c r="K808" s="14"/>
      <c r="L808" s="14"/>
      <c r="M808" s="14"/>
      <c r="N808" s="14"/>
      <c r="O808" s="14"/>
      <c r="P808" s="14"/>
      <c r="Q808" s="14"/>
      <c r="R808" s="14"/>
      <c r="S808" s="14"/>
      <c r="T808" s="14"/>
      <c r="U808" s="14"/>
      <c r="V808" s="14"/>
      <c r="W808" s="14"/>
    </row>
    <row r="809">
      <c r="A809" s="130" t="s">
        <v>4184</v>
      </c>
      <c r="B809" s="14" t="s">
        <v>682</v>
      </c>
      <c r="C809" s="131">
        <v>82.0</v>
      </c>
      <c r="D809" s="14" t="s">
        <v>683</v>
      </c>
      <c r="E809" s="131">
        <v>252.0</v>
      </c>
      <c r="F809" s="14" t="s">
        <v>684</v>
      </c>
      <c r="G809" s="131">
        <v>71.0</v>
      </c>
      <c r="H809" s="131">
        <v>200.0</v>
      </c>
      <c r="I809" s="132" t="b">
        <v>1</v>
      </c>
      <c r="J809" s="14"/>
      <c r="K809" s="14"/>
      <c r="L809" s="14"/>
      <c r="M809" s="14"/>
      <c r="N809" s="14"/>
      <c r="O809" s="14"/>
      <c r="P809" s="14"/>
      <c r="Q809" s="14"/>
      <c r="R809" s="14"/>
      <c r="S809" s="14"/>
      <c r="T809" s="14"/>
      <c r="U809" s="14"/>
      <c r="V809" s="14"/>
      <c r="W809" s="14"/>
    </row>
    <row r="810">
      <c r="A810" s="130" t="s">
        <v>4198</v>
      </c>
      <c r="B810" s="14" t="s">
        <v>1455</v>
      </c>
      <c r="C810" s="131">
        <v>44.0</v>
      </c>
      <c r="D810" s="14" t="s">
        <v>1456</v>
      </c>
      <c r="E810" s="131">
        <v>156.0</v>
      </c>
      <c r="F810" s="14" t="s">
        <v>1457</v>
      </c>
      <c r="G810" s="131">
        <v>33.0</v>
      </c>
      <c r="H810" s="131">
        <v>200.0</v>
      </c>
      <c r="I810" s="132" t="b">
        <v>1</v>
      </c>
      <c r="J810" s="14"/>
      <c r="K810" s="14"/>
      <c r="L810" s="14"/>
      <c r="M810" s="14"/>
      <c r="N810" s="14"/>
      <c r="O810" s="14"/>
      <c r="P810" s="14"/>
      <c r="Q810" s="14"/>
      <c r="R810" s="14"/>
      <c r="S810" s="14"/>
      <c r="T810" s="14"/>
      <c r="U810" s="14"/>
      <c r="V810" s="14"/>
      <c r="W810" s="14"/>
    </row>
    <row r="811">
      <c r="A811" s="130" t="s">
        <v>4210</v>
      </c>
      <c r="B811" s="14" t="s">
        <v>4212</v>
      </c>
      <c r="C811" s="131">
        <v>46.0</v>
      </c>
      <c r="D811" s="14" t="s">
        <v>4216</v>
      </c>
      <c r="E811" s="131">
        <v>217.0</v>
      </c>
      <c r="F811" s="14" t="s">
        <v>4217</v>
      </c>
      <c r="G811" s="131">
        <v>35.0</v>
      </c>
      <c r="H811" s="131">
        <v>200.0</v>
      </c>
      <c r="I811" s="132" t="b">
        <v>1</v>
      </c>
      <c r="J811" s="14"/>
      <c r="K811" s="14"/>
      <c r="L811" s="14"/>
      <c r="M811" s="14"/>
      <c r="N811" s="14"/>
      <c r="O811" s="14"/>
      <c r="P811" s="14"/>
      <c r="Q811" s="14"/>
      <c r="R811" s="14"/>
      <c r="S811" s="14"/>
      <c r="T811" s="14"/>
      <c r="U811" s="14"/>
      <c r="V811" s="14"/>
      <c r="W811" s="14"/>
    </row>
    <row r="812">
      <c r="A812" s="130" t="s">
        <v>4220</v>
      </c>
      <c r="B812" s="14" t="s">
        <v>1674</v>
      </c>
      <c r="C812" s="131">
        <v>19.0</v>
      </c>
      <c r="D812" s="14" t="s">
        <v>4227</v>
      </c>
      <c r="E812" s="131">
        <v>148.0</v>
      </c>
      <c r="F812" s="14" t="s">
        <v>1676</v>
      </c>
      <c r="G812" s="131">
        <v>8.0</v>
      </c>
      <c r="H812" s="131">
        <v>200.0</v>
      </c>
      <c r="I812" s="132" t="b">
        <v>1</v>
      </c>
      <c r="J812" s="14"/>
      <c r="K812" s="14"/>
      <c r="L812" s="14"/>
      <c r="M812" s="14"/>
      <c r="N812" s="14"/>
      <c r="O812" s="14"/>
      <c r="P812" s="14"/>
      <c r="Q812" s="14"/>
      <c r="R812" s="14"/>
      <c r="S812" s="14"/>
      <c r="T812" s="14"/>
      <c r="U812" s="14"/>
      <c r="V812" s="14"/>
      <c r="W812" s="14"/>
    </row>
    <row r="813">
      <c r="A813" s="130" t="s">
        <v>4234</v>
      </c>
      <c r="B813" s="14" t="s">
        <v>1271</v>
      </c>
      <c r="C813" s="131">
        <v>56.0</v>
      </c>
      <c r="D813" s="14" t="s">
        <v>1272</v>
      </c>
      <c r="E813" s="131">
        <v>148.0</v>
      </c>
      <c r="F813" s="14" t="s">
        <v>1273</v>
      </c>
      <c r="G813" s="131">
        <v>45.0</v>
      </c>
      <c r="H813" s="131">
        <v>200.0</v>
      </c>
      <c r="I813" s="132" t="b">
        <v>1</v>
      </c>
      <c r="J813" s="14"/>
      <c r="K813" s="14"/>
      <c r="L813" s="14"/>
      <c r="M813" s="14"/>
      <c r="N813" s="14"/>
      <c r="O813" s="14"/>
      <c r="P813" s="14"/>
      <c r="Q813" s="14"/>
      <c r="R813" s="14"/>
      <c r="S813" s="14"/>
      <c r="T813" s="14"/>
      <c r="U813" s="14"/>
      <c r="V813" s="14"/>
      <c r="W813" s="14"/>
    </row>
    <row r="814">
      <c r="A814" s="130" t="s">
        <v>4242</v>
      </c>
      <c r="B814" s="14" t="s">
        <v>635</v>
      </c>
      <c r="C814" s="131">
        <v>101.0</v>
      </c>
      <c r="D814" s="14" t="s">
        <v>636</v>
      </c>
      <c r="E814" s="131">
        <v>155.0</v>
      </c>
      <c r="F814" s="14" t="s">
        <v>637</v>
      </c>
      <c r="G814" s="131">
        <v>90.0</v>
      </c>
      <c r="H814" s="131">
        <v>200.0</v>
      </c>
      <c r="I814" s="132" t="b">
        <v>1</v>
      </c>
      <c r="J814" s="14"/>
      <c r="K814" s="14"/>
      <c r="L814" s="14"/>
      <c r="M814" s="14"/>
      <c r="N814" s="14"/>
      <c r="O814" s="14"/>
      <c r="P814" s="14"/>
      <c r="Q814" s="14"/>
      <c r="R814" s="14"/>
      <c r="S814" s="14"/>
      <c r="T814" s="14"/>
      <c r="U814" s="14"/>
      <c r="V814" s="14"/>
      <c r="W814" s="14"/>
    </row>
    <row r="815">
      <c r="A815" s="130" t="s">
        <v>4254</v>
      </c>
      <c r="B815" s="14" t="s">
        <v>1455</v>
      </c>
      <c r="C815" s="131">
        <v>44.0</v>
      </c>
      <c r="D815" s="14" t="s">
        <v>1456</v>
      </c>
      <c r="E815" s="131">
        <v>156.0</v>
      </c>
      <c r="F815" s="14" t="s">
        <v>1457</v>
      </c>
      <c r="G815" s="131">
        <v>33.0</v>
      </c>
      <c r="H815" s="131">
        <v>200.0</v>
      </c>
      <c r="I815" s="132" t="b">
        <v>1</v>
      </c>
      <c r="J815" s="14"/>
      <c r="K815" s="14"/>
      <c r="L815" s="14"/>
      <c r="M815" s="14"/>
      <c r="N815" s="14"/>
      <c r="O815" s="14"/>
      <c r="P815" s="14"/>
      <c r="Q815" s="14"/>
      <c r="R815" s="14"/>
      <c r="S815" s="14"/>
      <c r="T815" s="14"/>
      <c r="U815" s="14"/>
      <c r="V815" s="14"/>
      <c r="W815" s="14"/>
    </row>
    <row r="816">
      <c r="A816" s="130" t="s">
        <v>4265</v>
      </c>
      <c r="B816" s="14" t="s">
        <v>1361</v>
      </c>
      <c r="C816" s="131">
        <v>33.0</v>
      </c>
      <c r="D816" s="14" t="s">
        <v>4271</v>
      </c>
      <c r="E816" s="131">
        <v>138.0</v>
      </c>
      <c r="F816" s="14" t="s">
        <v>1363</v>
      </c>
      <c r="G816" s="131">
        <v>22.0</v>
      </c>
      <c r="H816" s="131">
        <v>200.0</v>
      </c>
      <c r="I816" s="132" t="b">
        <v>1</v>
      </c>
      <c r="J816" s="14"/>
      <c r="K816" s="14"/>
      <c r="L816" s="14"/>
      <c r="M816" s="14"/>
      <c r="N816" s="14"/>
      <c r="O816" s="14"/>
      <c r="P816" s="14"/>
      <c r="Q816" s="14"/>
      <c r="R816" s="14"/>
      <c r="S816" s="14"/>
      <c r="T816" s="14"/>
      <c r="U816" s="14"/>
      <c r="V816" s="14"/>
      <c r="W816" s="14"/>
    </row>
    <row r="817">
      <c r="A817" s="130" t="s">
        <v>4275</v>
      </c>
      <c r="B817" s="14" t="s">
        <v>1305</v>
      </c>
      <c r="C817" s="131">
        <v>60.0</v>
      </c>
      <c r="D817" s="14" t="s">
        <v>1306</v>
      </c>
      <c r="E817" s="131">
        <v>300.0</v>
      </c>
      <c r="F817" s="14" t="s">
        <v>1307</v>
      </c>
      <c r="G817" s="131">
        <v>49.0</v>
      </c>
      <c r="H817" s="131">
        <v>200.0</v>
      </c>
      <c r="I817" s="132" t="b">
        <v>1</v>
      </c>
      <c r="J817" s="14"/>
      <c r="K817" s="14"/>
      <c r="L817" s="14"/>
      <c r="M817" s="14"/>
      <c r="N817" s="14"/>
      <c r="O817" s="14"/>
      <c r="P817" s="14"/>
      <c r="Q817" s="14"/>
      <c r="R817" s="14"/>
      <c r="S817" s="14"/>
      <c r="T817" s="14"/>
      <c r="U817" s="14"/>
      <c r="V817" s="14"/>
      <c r="W817" s="14"/>
    </row>
    <row r="818">
      <c r="A818" s="130" t="s">
        <v>4288</v>
      </c>
      <c r="B818" s="14" t="s">
        <v>4295</v>
      </c>
      <c r="C818" s="131">
        <v>66.0</v>
      </c>
      <c r="D818" s="14" t="s">
        <v>4297</v>
      </c>
      <c r="E818" s="131">
        <v>166.0</v>
      </c>
      <c r="F818" s="14" t="s">
        <v>4299</v>
      </c>
      <c r="G818" s="131">
        <v>55.0</v>
      </c>
      <c r="H818" s="131">
        <v>200.0</v>
      </c>
      <c r="I818" s="132" t="b">
        <v>1</v>
      </c>
      <c r="J818" s="14"/>
      <c r="K818" s="14"/>
      <c r="L818" s="14"/>
      <c r="M818" s="14"/>
      <c r="N818" s="14"/>
      <c r="O818" s="14"/>
      <c r="P818" s="14"/>
      <c r="Q818" s="14"/>
      <c r="R818" s="14"/>
      <c r="S818" s="14"/>
      <c r="T818" s="14"/>
      <c r="U818" s="14"/>
      <c r="V818" s="14"/>
      <c r="W818" s="14"/>
    </row>
    <row r="819">
      <c r="A819" s="130" t="s">
        <v>4306</v>
      </c>
      <c r="B819" s="14" t="s">
        <v>3603</v>
      </c>
      <c r="C819" s="131">
        <v>54.0</v>
      </c>
      <c r="D819" s="14" t="s">
        <v>3607</v>
      </c>
      <c r="E819" s="131">
        <v>448.0</v>
      </c>
      <c r="F819" s="14" t="s">
        <v>3608</v>
      </c>
      <c r="G819" s="131">
        <v>43.0</v>
      </c>
      <c r="H819" s="131">
        <v>200.0</v>
      </c>
      <c r="I819" s="132" t="b">
        <v>1</v>
      </c>
      <c r="J819" s="14"/>
      <c r="K819" s="14"/>
      <c r="L819" s="14"/>
      <c r="M819" s="14"/>
      <c r="N819" s="14"/>
      <c r="O819" s="14"/>
      <c r="P819" s="14"/>
      <c r="Q819" s="14"/>
      <c r="R819" s="14"/>
      <c r="S819" s="14"/>
      <c r="T819" s="14"/>
      <c r="U819" s="14"/>
      <c r="V819" s="14"/>
      <c r="W819" s="14"/>
    </row>
    <row r="820">
      <c r="A820" s="130" t="s">
        <v>4320</v>
      </c>
      <c r="B820" s="14" t="s">
        <v>1193</v>
      </c>
      <c r="C820" s="131">
        <v>108.0</v>
      </c>
      <c r="D820" s="14" t="s">
        <v>1194</v>
      </c>
      <c r="E820" s="131">
        <v>149.0</v>
      </c>
      <c r="F820" s="14" t="s">
        <v>1195</v>
      </c>
      <c r="G820" s="131">
        <v>97.0</v>
      </c>
      <c r="H820" s="131">
        <v>200.0</v>
      </c>
      <c r="I820" s="132" t="b">
        <v>1</v>
      </c>
      <c r="J820" s="14"/>
      <c r="K820" s="14"/>
      <c r="L820" s="14"/>
      <c r="M820" s="14"/>
      <c r="N820" s="14"/>
      <c r="O820" s="14"/>
      <c r="P820" s="14"/>
      <c r="Q820" s="14"/>
      <c r="R820" s="14"/>
      <c r="S820" s="14"/>
      <c r="T820" s="14"/>
      <c r="U820" s="14"/>
      <c r="V820" s="14"/>
      <c r="W820" s="14"/>
    </row>
    <row r="821">
      <c r="A821" s="130" t="s">
        <v>4336</v>
      </c>
      <c r="B821" s="14" t="s">
        <v>4344</v>
      </c>
      <c r="C821" s="131">
        <v>110.0</v>
      </c>
      <c r="D821" s="14" t="s">
        <v>4346</v>
      </c>
      <c r="E821" s="131">
        <v>92.0</v>
      </c>
      <c r="F821" s="14" t="s">
        <v>4347</v>
      </c>
      <c r="G821" s="131">
        <v>99.0</v>
      </c>
      <c r="H821" s="131">
        <v>200.0</v>
      </c>
      <c r="I821" s="132" t="b">
        <v>1</v>
      </c>
      <c r="J821" s="14"/>
      <c r="K821" s="14"/>
      <c r="L821" s="14"/>
      <c r="M821" s="14"/>
      <c r="N821" s="14"/>
      <c r="O821" s="14"/>
      <c r="P821" s="14"/>
      <c r="Q821" s="14"/>
      <c r="R821" s="14"/>
      <c r="S821" s="14"/>
      <c r="T821" s="14"/>
      <c r="U821" s="14"/>
      <c r="V821" s="14"/>
      <c r="W821" s="14"/>
    </row>
    <row r="822">
      <c r="A822" s="130" t="s">
        <v>4353</v>
      </c>
      <c r="B822" s="14" t="s">
        <v>1208</v>
      </c>
      <c r="C822" s="131">
        <v>40.0</v>
      </c>
      <c r="D822" s="14" t="s">
        <v>1209</v>
      </c>
      <c r="E822" s="131">
        <v>151.0</v>
      </c>
      <c r="F822" s="14" t="s">
        <v>1210</v>
      </c>
      <c r="G822" s="131">
        <v>29.0</v>
      </c>
      <c r="H822" s="131">
        <v>200.0</v>
      </c>
      <c r="I822" s="132" t="b">
        <v>1</v>
      </c>
      <c r="J822" s="14"/>
      <c r="K822" s="14"/>
      <c r="L822" s="14"/>
      <c r="M822" s="14"/>
      <c r="N822" s="14"/>
      <c r="O822" s="14"/>
      <c r="P822" s="14"/>
      <c r="Q822" s="14"/>
      <c r="R822" s="14"/>
      <c r="S822" s="14"/>
      <c r="T822" s="14"/>
      <c r="U822" s="14"/>
      <c r="V822" s="14"/>
      <c r="W822" s="14"/>
    </row>
    <row r="823">
      <c r="A823" s="130" t="s">
        <v>4364</v>
      </c>
      <c r="B823" s="14" t="s">
        <v>1327</v>
      </c>
      <c r="C823" s="131">
        <v>44.0</v>
      </c>
      <c r="D823" s="14" t="s">
        <v>1328</v>
      </c>
      <c r="E823" s="131">
        <v>237.0</v>
      </c>
      <c r="F823" s="14" t="s">
        <v>1329</v>
      </c>
      <c r="G823" s="131">
        <v>33.0</v>
      </c>
      <c r="H823" s="131">
        <v>200.0</v>
      </c>
      <c r="I823" s="132" t="b">
        <v>1</v>
      </c>
      <c r="J823" s="14"/>
      <c r="K823" s="14"/>
      <c r="L823" s="14"/>
      <c r="M823" s="14"/>
      <c r="N823" s="14"/>
      <c r="O823" s="14"/>
      <c r="P823" s="14"/>
      <c r="Q823" s="14"/>
      <c r="R823" s="14"/>
      <c r="S823" s="14"/>
      <c r="T823" s="14"/>
      <c r="U823" s="14"/>
      <c r="V823" s="14"/>
      <c r="W823" s="14"/>
    </row>
    <row r="824">
      <c r="A824" s="130" t="s">
        <v>4381</v>
      </c>
      <c r="B824" s="14" t="s">
        <v>643</v>
      </c>
      <c r="C824" s="131">
        <v>42.0</v>
      </c>
      <c r="D824" s="14" t="s">
        <v>644</v>
      </c>
      <c r="E824" s="131">
        <v>155.0</v>
      </c>
      <c r="F824" s="14" t="s">
        <v>645</v>
      </c>
      <c r="G824" s="131">
        <v>31.0</v>
      </c>
      <c r="H824" s="131">
        <v>200.0</v>
      </c>
      <c r="I824" s="132" t="b">
        <v>1</v>
      </c>
      <c r="J824" s="14"/>
      <c r="K824" s="14"/>
      <c r="L824" s="14"/>
      <c r="M824" s="14"/>
      <c r="N824" s="14"/>
      <c r="O824" s="14"/>
      <c r="P824" s="14"/>
      <c r="Q824" s="14"/>
      <c r="R824" s="14"/>
      <c r="S824" s="14"/>
      <c r="T824" s="14"/>
      <c r="U824" s="14"/>
      <c r="V824" s="14"/>
      <c r="W824" s="14"/>
    </row>
    <row r="825">
      <c r="A825" s="130" t="s">
        <v>4396</v>
      </c>
      <c r="B825" s="14" t="s">
        <v>4402</v>
      </c>
      <c r="C825" s="131">
        <v>58.0</v>
      </c>
      <c r="D825" s="14" t="s">
        <v>4405</v>
      </c>
      <c r="E825" s="131">
        <v>338.0</v>
      </c>
      <c r="F825" s="14" t="s">
        <v>4407</v>
      </c>
      <c r="G825" s="131">
        <v>47.0</v>
      </c>
      <c r="H825" s="131">
        <v>200.0</v>
      </c>
      <c r="I825" s="132" t="b">
        <v>1</v>
      </c>
      <c r="J825" s="14"/>
      <c r="K825" s="14"/>
      <c r="L825" s="14"/>
      <c r="M825" s="14"/>
      <c r="N825" s="14"/>
      <c r="O825" s="14"/>
      <c r="P825" s="14"/>
      <c r="Q825" s="14"/>
      <c r="R825" s="14"/>
      <c r="S825" s="14"/>
      <c r="T825" s="14"/>
      <c r="U825" s="14"/>
      <c r="V825" s="14"/>
      <c r="W825" s="14"/>
    </row>
    <row r="826">
      <c r="A826" s="130" t="s">
        <v>4414</v>
      </c>
      <c r="B826" s="14" t="s">
        <v>1526</v>
      </c>
      <c r="C826" s="131">
        <v>65.0</v>
      </c>
      <c r="D826" s="14" t="s">
        <v>1527</v>
      </c>
      <c r="E826" s="131">
        <v>341.0</v>
      </c>
      <c r="F826" s="14" t="s">
        <v>1528</v>
      </c>
      <c r="G826" s="131">
        <v>54.0</v>
      </c>
      <c r="H826" s="131">
        <v>200.0</v>
      </c>
      <c r="I826" s="132" t="b">
        <v>1</v>
      </c>
      <c r="J826" s="14"/>
      <c r="K826" s="14"/>
      <c r="L826" s="14"/>
      <c r="M826" s="14"/>
      <c r="N826" s="14"/>
      <c r="O826" s="14"/>
      <c r="P826" s="14"/>
      <c r="Q826" s="14"/>
      <c r="R826" s="14"/>
      <c r="S826" s="14"/>
      <c r="T826" s="14"/>
      <c r="U826" s="14"/>
      <c r="V826" s="14"/>
      <c r="W826" s="14"/>
    </row>
    <row r="827">
      <c r="A827" s="130" t="s">
        <v>4426</v>
      </c>
      <c r="B827" s="14" t="s">
        <v>1305</v>
      </c>
      <c r="C827" s="131">
        <v>60.0</v>
      </c>
      <c r="D827" s="14" t="s">
        <v>1306</v>
      </c>
      <c r="E827" s="131">
        <v>300.0</v>
      </c>
      <c r="F827" s="14" t="s">
        <v>1307</v>
      </c>
      <c r="G827" s="131">
        <v>49.0</v>
      </c>
      <c r="H827" s="131">
        <v>200.0</v>
      </c>
      <c r="I827" s="132" t="b">
        <v>1</v>
      </c>
      <c r="J827" s="14"/>
      <c r="K827" s="14"/>
      <c r="L827" s="14"/>
      <c r="M827" s="14"/>
      <c r="N827" s="14"/>
      <c r="O827" s="14"/>
      <c r="P827" s="14"/>
      <c r="Q827" s="14"/>
      <c r="R827" s="14"/>
      <c r="S827" s="14"/>
      <c r="T827" s="14"/>
      <c r="U827" s="14"/>
      <c r="V827" s="14"/>
      <c r="W827" s="14"/>
    </row>
    <row r="828">
      <c r="A828" s="130" t="s">
        <v>4440</v>
      </c>
      <c r="B828" s="14" t="s">
        <v>4447</v>
      </c>
      <c r="C828" s="131">
        <v>45.0</v>
      </c>
      <c r="D828" s="14" t="s">
        <v>4451</v>
      </c>
      <c r="E828" s="131">
        <v>173.0</v>
      </c>
      <c r="F828" s="14" t="s">
        <v>4452</v>
      </c>
      <c r="G828" s="131">
        <v>34.0</v>
      </c>
      <c r="H828" s="131">
        <v>200.0</v>
      </c>
      <c r="I828" s="132" t="b">
        <v>1</v>
      </c>
      <c r="J828" s="14"/>
      <c r="K828" s="14"/>
      <c r="L828" s="14"/>
      <c r="M828" s="14"/>
      <c r="N828" s="14"/>
      <c r="O828" s="14"/>
      <c r="P828" s="14"/>
      <c r="Q828" s="14"/>
      <c r="R828" s="14"/>
      <c r="S828" s="14"/>
      <c r="T828" s="14"/>
      <c r="U828" s="14"/>
      <c r="V828" s="14"/>
      <c r="W828" s="14"/>
    </row>
    <row r="829">
      <c r="A829" s="130" t="s">
        <v>4460</v>
      </c>
      <c r="B829" s="14" t="s">
        <v>1193</v>
      </c>
      <c r="C829" s="131">
        <v>108.0</v>
      </c>
      <c r="D829" s="14" t="s">
        <v>1194</v>
      </c>
      <c r="E829" s="131">
        <v>149.0</v>
      </c>
      <c r="F829" s="14" t="s">
        <v>1195</v>
      </c>
      <c r="G829" s="131">
        <v>97.0</v>
      </c>
      <c r="H829" s="131">
        <v>200.0</v>
      </c>
      <c r="I829" s="132" t="b">
        <v>1</v>
      </c>
      <c r="J829" s="14"/>
      <c r="K829" s="14"/>
      <c r="L829" s="14"/>
      <c r="M829" s="14"/>
      <c r="N829" s="14"/>
      <c r="O829" s="14"/>
      <c r="P829" s="14"/>
      <c r="Q829" s="14"/>
      <c r="R829" s="14"/>
      <c r="S829" s="14"/>
      <c r="T829" s="14"/>
      <c r="U829" s="14"/>
      <c r="V829" s="14"/>
      <c r="W829" s="14"/>
    </row>
    <row r="830">
      <c r="A830" s="130" t="s">
        <v>4472</v>
      </c>
      <c r="B830" s="14" t="s">
        <v>4478</v>
      </c>
      <c r="C830" s="131">
        <v>66.0</v>
      </c>
      <c r="D830" s="14" t="s">
        <v>4480</v>
      </c>
      <c r="E830" s="131">
        <v>155.0</v>
      </c>
      <c r="F830" s="14" t="s">
        <v>4481</v>
      </c>
      <c r="G830" s="131">
        <v>55.0</v>
      </c>
      <c r="H830" s="131">
        <v>200.0</v>
      </c>
      <c r="I830" s="132" t="b">
        <v>1</v>
      </c>
      <c r="J830" s="14"/>
      <c r="K830" s="14"/>
      <c r="L830" s="14"/>
      <c r="M830" s="14"/>
      <c r="N830" s="14"/>
      <c r="O830" s="14"/>
      <c r="P830" s="14"/>
      <c r="Q830" s="14"/>
      <c r="R830" s="14"/>
      <c r="S830" s="14"/>
      <c r="T830" s="14"/>
      <c r="U830" s="14"/>
      <c r="V830" s="14"/>
      <c r="W830" s="14"/>
    </row>
    <row r="831">
      <c r="A831" s="130" t="s">
        <v>4489</v>
      </c>
      <c r="B831" s="14" t="s">
        <v>1271</v>
      </c>
      <c r="C831" s="131">
        <v>56.0</v>
      </c>
      <c r="D831" s="14" t="s">
        <v>1272</v>
      </c>
      <c r="E831" s="131">
        <v>148.0</v>
      </c>
      <c r="F831" s="14" t="s">
        <v>1273</v>
      </c>
      <c r="G831" s="131">
        <v>45.0</v>
      </c>
      <c r="H831" s="131">
        <v>200.0</v>
      </c>
      <c r="I831" s="132" t="b">
        <v>1</v>
      </c>
      <c r="J831" s="14"/>
      <c r="K831" s="14"/>
      <c r="L831" s="14"/>
      <c r="M831" s="14"/>
      <c r="N831" s="14"/>
      <c r="O831" s="14"/>
      <c r="P831" s="14"/>
      <c r="Q831" s="14"/>
      <c r="R831" s="14"/>
      <c r="S831" s="14"/>
      <c r="T831" s="14"/>
      <c r="U831" s="14"/>
      <c r="V831" s="14"/>
      <c r="W831" s="14"/>
    </row>
    <row r="832">
      <c r="A832" s="130" t="s">
        <v>4499</v>
      </c>
      <c r="B832" s="14" t="s">
        <v>4506</v>
      </c>
      <c r="C832" s="131">
        <v>79.0</v>
      </c>
      <c r="D832" s="14" t="s">
        <v>4507</v>
      </c>
      <c r="E832" s="131">
        <v>418.0</v>
      </c>
      <c r="F832" s="14" t="s">
        <v>4510</v>
      </c>
      <c r="G832" s="131">
        <v>68.0</v>
      </c>
      <c r="H832" s="131">
        <v>200.0</v>
      </c>
      <c r="I832" s="132" t="b">
        <v>1</v>
      </c>
      <c r="J832" s="14"/>
      <c r="K832" s="14"/>
      <c r="L832" s="14"/>
      <c r="M832" s="14"/>
      <c r="N832" s="14"/>
      <c r="O832" s="14"/>
      <c r="P832" s="14"/>
      <c r="Q832" s="14"/>
      <c r="R832" s="14"/>
      <c r="S832" s="14"/>
      <c r="T832" s="14"/>
      <c r="U832" s="14"/>
      <c r="V832" s="14"/>
      <c r="W832" s="14"/>
    </row>
    <row r="833">
      <c r="A833" s="130" t="s">
        <v>4516</v>
      </c>
      <c r="B833" s="14" t="s">
        <v>4518</v>
      </c>
      <c r="C833" s="131">
        <v>25.0</v>
      </c>
      <c r="D833" s="14"/>
      <c r="E833" s="14"/>
      <c r="F833" s="14" t="s">
        <v>4522</v>
      </c>
      <c r="G833" s="131">
        <v>5.0</v>
      </c>
      <c r="H833" s="131">
        <v>200.0</v>
      </c>
      <c r="I833" s="132" t="b">
        <v>1</v>
      </c>
      <c r="J833" s="14"/>
      <c r="K833" s="14"/>
      <c r="L833" s="14"/>
      <c r="M833" s="14"/>
      <c r="N833" s="14"/>
      <c r="O833" s="14"/>
      <c r="P833" s="14"/>
      <c r="Q833" s="14"/>
      <c r="R833" s="14"/>
      <c r="S833" s="14"/>
      <c r="T833" s="14"/>
      <c r="U833" s="14"/>
      <c r="V833" s="14"/>
      <c r="W833" s="14"/>
    </row>
    <row r="834">
      <c r="A834" s="130" t="s">
        <v>4527</v>
      </c>
      <c r="B834" s="14" t="s">
        <v>1595</v>
      </c>
      <c r="C834" s="131">
        <v>59.0</v>
      </c>
      <c r="D834" s="14" t="s">
        <v>1596</v>
      </c>
      <c r="E834" s="131">
        <v>153.0</v>
      </c>
      <c r="F834" s="14" t="s">
        <v>1597</v>
      </c>
      <c r="G834" s="131">
        <v>48.0</v>
      </c>
      <c r="H834" s="131">
        <v>200.0</v>
      </c>
      <c r="I834" s="132" t="b">
        <v>1</v>
      </c>
      <c r="J834" s="14"/>
      <c r="K834" s="14"/>
      <c r="L834" s="14"/>
      <c r="M834" s="14"/>
      <c r="N834" s="14"/>
      <c r="O834" s="14"/>
      <c r="P834" s="14"/>
      <c r="Q834" s="14"/>
      <c r="R834" s="14"/>
      <c r="S834" s="14"/>
      <c r="T834" s="14"/>
      <c r="U834" s="14"/>
      <c r="V834" s="14"/>
      <c r="W834" s="14"/>
    </row>
    <row r="835">
      <c r="A835" s="130" t="s">
        <v>4541</v>
      </c>
      <c r="B835" s="14" t="s">
        <v>3241</v>
      </c>
      <c r="C835" s="131">
        <v>24.0</v>
      </c>
      <c r="D835" s="14" t="s">
        <v>4546</v>
      </c>
      <c r="E835" s="131">
        <v>141.0</v>
      </c>
      <c r="F835" s="14" t="s">
        <v>1345</v>
      </c>
      <c r="G835" s="131">
        <v>13.0</v>
      </c>
      <c r="H835" s="131">
        <v>200.0</v>
      </c>
      <c r="I835" s="132" t="b">
        <v>1</v>
      </c>
      <c r="J835" s="14"/>
      <c r="K835" s="14"/>
      <c r="L835" s="14"/>
      <c r="M835" s="14"/>
      <c r="N835" s="14"/>
      <c r="O835" s="14"/>
      <c r="P835" s="14"/>
      <c r="Q835" s="14"/>
      <c r="R835" s="14"/>
      <c r="S835" s="14"/>
      <c r="T835" s="14"/>
      <c r="U835" s="14"/>
      <c r="V835" s="14"/>
      <c r="W835" s="14"/>
    </row>
    <row r="836">
      <c r="A836" s="130" t="s">
        <v>4555</v>
      </c>
      <c r="B836" s="14" t="s">
        <v>1575</v>
      </c>
      <c r="C836" s="131">
        <v>74.0</v>
      </c>
      <c r="D836" s="14" t="s">
        <v>1576</v>
      </c>
      <c r="E836" s="131">
        <v>156.0</v>
      </c>
      <c r="F836" s="14" t="s">
        <v>1577</v>
      </c>
      <c r="G836" s="131">
        <v>63.0</v>
      </c>
      <c r="H836" s="131">
        <v>200.0</v>
      </c>
      <c r="I836" s="132" t="b">
        <v>1</v>
      </c>
      <c r="J836" s="14"/>
      <c r="K836" s="14"/>
      <c r="L836" s="14"/>
      <c r="M836" s="14"/>
      <c r="N836" s="14"/>
      <c r="O836" s="14"/>
      <c r="P836" s="14"/>
      <c r="Q836" s="14"/>
      <c r="R836" s="14"/>
      <c r="S836" s="14"/>
      <c r="T836" s="14"/>
      <c r="U836" s="14"/>
      <c r="V836" s="14"/>
      <c r="W836" s="14"/>
    </row>
    <row r="837">
      <c r="A837" s="130" t="s">
        <v>4569</v>
      </c>
      <c r="B837" s="14" t="s">
        <v>1335</v>
      </c>
      <c r="C837" s="131">
        <v>45.0</v>
      </c>
      <c r="D837" s="14" t="s">
        <v>1336</v>
      </c>
      <c r="E837" s="131">
        <v>288.0</v>
      </c>
      <c r="F837" s="14" t="s">
        <v>1337</v>
      </c>
      <c r="G837" s="131">
        <v>34.0</v>
      </c>
      <c r="H837" s="131">
        <v>200.0</v>
      </c>
      <c r="I837" s="132" t="b">
        <v>1</v>
      </c>
      <c r="J837" s="14"/>
      <c r="K837" s="14"/>
      <c r="L837" s="14"/>
      <c r="M837" s="14"/>
      <c r="N837" s="14"/>
      <c r="O837" s="14"/>
      <c r="P837" s="14"/>
      <c r="Q837" s="14"/>
      <c r="R837" s="14"/>
      <c r="S837" s="14"/>
      <c r="T837" s="14"/>
      <c r="U837" s="14"/>
      <c r="V837" s="14"/>
      <c r="W837" s="14"/>
    </row>
    <row r="838">
      <c r="A838" s="130" t="s">
        <v>4582</v>
      </c>
      <c r="B838" s="14" t="s">
        <v>1286</v>
      </c>
      <c r="C838" s="131">
        <v>82.0</v>
      </c>
      <c r="D838" s="14" t="s">
        <v>1287</v>
      </c>
      <c r="E838" s="131">
        <v>448.0</v>
      </c>
      <c r="F838" s="14" t="s">
        <v>1288</v>
      </c>
      <c r="G838" s="131">
        <v>71.0</v>
      </c>
      <c r="H838" s="131">
        <v>200.0</v>
      </c>
      <c r="I838" s="132" t="b">
        <v>1</v>
      </c>
      <c r="J838" s="14"/>
      <c r="K838" s="14"/>
      <c r="L838" s="14"/>
      <c r="M838" s="14"/>
      <c r="N838" s="14"/>
      <c r="O838" s="14"/>
      <c r="P838" s="14"/>
      <c r="Q838" s="14"/>
      <c r="R838" s="14"/>
      <c r="S838" s="14"/>
      <c r="T838" s="14"/>
      <c r="U838" s="14"/>
      <c r="V838" s="14"/>
      <c r="W838" s="14"/>
    </row>
    <row r="839">
      <c r="A839" s="130" t="s">
        <v>4595</v>
      </c>
      <c r="B839" s="14" t="s">
        <v>1193</v>
      </c>
      <c r="C839" s="131">
        <v>108.0</v>
      </c>
      <c r="D839" s="14" t="s">
        <v>1194</v>
      </c>
      <c r="E839" s="131">
        <v>149.0</v>
      </c>
      <c r="F839" s="14" t="s">
        <v>1195</v>
      </c>
      <c r="G839" s="131">
        <v>97.0</v>
      </c>
      <c r="H839" s="131">
        <v>200.0</v>
      </c>
      <c r="I839" s="132" t="b">
        <v>1</v>
      </c>
      <c r="J839" s="14"/>
      <c r="K839" s="14"/>
      <c r="L839" s="14"/>
      <c r="M839" s="14"/>
      <c r="N839" s="14"/>
      <c r="O839" s="14"/>
      <c r="P839" s="14"/>
      <c r="Q839" s="14"/>
      <c r="R839" s="14"/>
      <c r="S839" s="14"/>
      <c r="T839" s="14"/>
      <c r="U839" s="14"/>
      <c r="V839" s="14"/>
      <c r="W839" s="14"/>
    </row>
    <row r="840">
      <c r="A840" s="130" t="s">
        <v>4606</v>
      </c>
      <c r="B840" s="14" t="s">
        <v>1584</v>
      </c>
      <c r="C840" s="131">
        <v>54.0</v>
      </c>
      <c r="D840" s="14" t="s">
        <v>1585</v>
      </c>
      <c r="E840" s="131">
        <v>167.0</v>
      </c>
      <c r="F840" s="14" t="s">
        <v>1586</v>
      </c>
      <c r="G840" s="131">
        <v>43.0</v>
      </c>
      <c r="H840" s="131">
        <v>200.0</v>
      </c>
      <c r="I840" s="132" t="b">
        <v>1</v>
      </c>
      <c r="J840" s="14"/>
      <c r="K840" s="14"/>
      <c r="L840" s="14"/>
      <c r="M840" s="14"/>
      <c r="N840" s="14"/>
      <c r="O840" s="14"/>
      <c r="P840" s="14"/>
      <c r="Q840" s="14"/>
      <c r="R840" s="14"/>
      <c r="S840" s="14"/>
      <c r="T840" s="14"/>
      <c r="U840" s="14"/>
      <c r="V840" s="14"/>
      <c r="W840" s="14"/>
    </row>
    <row r="841">
      <c r="A841" s="130" t="s">
        <v>4617</v>
      </c>
      <c r="B841" s="14" t="s">
        <v>1526</v>
      </c>
      <c r="C841" s="131">
        <v>65.0</v>
      </c>
      <c r="D841" s="14" t="s">
        <v>1527</v>
      </c>
      <c r="E841" s="131">
        <v>341.0</v>
      </c>
      <c r="F841" s="14" t="s">
        <v>1528</v>
      </c>
      <c r="G841" s="131">
        <v>54.0</v>
      </c>
      <c r="H841" s="131">
        <v>200.0</v>
      </c>
      <c r="I841" s="132" t="b">
        <v>1</v>
      </c>
      <c r="J841" s="14"/>
      <c r="K841" s="14"/>
      <c r="L841" s="14"/>
      <c r="M841" s="14"/>
      <c r="N841" s="14"/>
      <c r="O841" s="14"/>
      <c r="P841" s="14"/>
      <c r="Q841" s="14"/>
      <c r="R841" s="14"/>
      <c r="S841" s="14"/>
      <c r="T841" s="14"/>
      <c r="U841" s="14"/>
      <c r="V841" s="14"/>
      <c r="W841" s="14"/>
    </row>
    <row r="842">
      <c r="A842" s="130" t="s">
        <v>4628</v>
      </c>
      <c r="B842" s="14" t="s">
        <v>1634</v>
      </c>
      <c r="C842" s="131">
        <v>47.0</v>
      </c>
      <c r="D842" s="14" t="s">
        <v>1635</v>
      </c>
      <c r="E842" s="131">
        <v>205.0</v>
      </c>
      <c r="F842" s="14" t="s">
        <v>1636</v>
      </c>
      <c r="G842" s="131">
        <v>36.0</v>
      </c>
      <c r="H842" s="131">
        <v>200.0</v>
      </c>
      <c r="I842" s="132" t="b">
        <v>1</v>
      </c>
      <c r="J842" s="14"/>
      <c r="K842" s="14"/>
      <c r="L842" s="14"/>
      <c r="M842" s="14"/>
      <c r="N842" s="14"/>
      <c r="O842" s="14"/>
      <c r="P842" s="14"/>
      <c r="Q842" s="14"/>
      <c r="R842" s="14"/>
      <c r="S842" s="14"/>
      <c r="T842" s="14"/>
      <c r="U842" s="14"/>
      <c r="V842" s="14"/>
      <c r="W842" s="14"/>
    </row>
    <row r="843">
      <c r="A843" s="130" t="s">
        <v>4638</v>
      </c>
      <c r="B843" s="14" t="s">
        <v>1455</v>
      </c>
      <c r="C843" s="131">
        <v>44.0</v>
      </c>
      <c r="D843" s="14" t="s">
        <v>1456</v>
      </c>
      <c r="E843" s="131">
        <v>156.0</v>
      </c>
      <c r="F843" s="14" t="s">
        <v>1457</v>
      </c>
      <c r="G843" s="131">
        <v>33.0</v>
      </c>
      <c r="H843" s="131">
        <v>200.0</v>
      </c>
      <c r="I843" s="132" t="b">
        <v>1</v>
      </c>
      <c r="J843" s="14"/>
      <c r="K843" s="14"/>
      <c r="L843" s="14"/>
      <c r="M843" s="14"/>
      <c r="N843" s="14"/>
      <c r="O843" s="14"/>
      <c r="P843" s="14"/>
      <c r="Q843" s="14"/>
      <c r="R843" s="14"/>
      <c r="S843" s="14"/>
      <c r="T843" s="14"/>
      <c r="U843" s="14"/>
      <c r="V843" s="14"/>
      <c r="W843" s="14"/>
    </row>
    <row r="844">
      <c r="A844" s="130" t="s">
        <v>4649</v>
      </c>
      <c r="B844" s="14" t="s">
        <v>682</v>
      </c>
      <c r="C844" s="131">
        <v>82.0</v>
      </c>
      <c r="D844" s="14" t="s">
        <v>683</v>
      </c>
      <c r="E844" s="131">
        <v>252.0</v>
      </c>
      <c r="F844" s="14" t="s">
        <v>684</v>
      </c>
      <c r="G844" s="131">
        <v>71.0</v>
      </c>
      <c r="H844" s="131">
        <v>200.0</v>
      </c>
      <c r="I844" s="132" t="b">
        <v>1</v>
      </c>
      <c r="J844" s="14"/>
      <c r="K844" s="14"/>
      <c r="L844" s="14"/>
      <c r="M844" s="14"/>
      <c r="N844" s="14"/>
      <c r="O844" s="14"/>
      <c r="P844" s="14"/>
      <c r="Q844" s="14"/>
      <c r="R844" s="14"/>
      <c r="S844" s="14"/>
      <c r="T844" s="14"/>
      <c r="U844" s="14"/>
      <c r="V844" s="14"/>
      <c r="W844" s="14"/>
    </row>
    <row r="845">
      <c r="A845" s="130" t="s">
        <v>4665</v>
      </c>
      <c r="B845" s="14" t="s">
        <v>1286</v>
      </c>
      <c r="C845" s="131">
        <v>82.0</v>
      </c>
      <c r="D845" s="14" t="s">
        <v>1287</v>
      </c>
      <c r="E845" s="131">
        <v>448.0</v>
      </c>
      <c r="F845" s="14" t="s">
        <v>1288</v>
      </c>
      <c r="G845" s="131">
        <v>71.0</v>
      </c>
      <c r="H845" s="131">
        <v>200.0</v>
      </c>
      <c r="I845" s="132" t="b">
        <v>1</v>
      </c>
      <c r="J845" s="14"/>
      <c r="K845" s="14"/>
      <c r="L845" s="14"/>
      <c r="M845" s="14"/>
      <c r="N845" s="14"/>
      <c r="O845" s="14"/>
      <c r="P845" s="14"/>
      <c r="Q845" s="14"/>
      <c r="R845" s="14"/>
      <c r="S845" s="14"/>
      <c r="T845" s="14"/>
      <c r="U845" s="14"/>
      <c r="V845" s="14"/>
      <c r="W845" s="14"/>
    </row>
    <row r="846">
      <c r="A846" s="130" t="s">
        <v>4683</v>
      </c>
      <c r="B846" s="14" t="s">
        <v>1467</v>
      </c>
      <c r="C846" s="131">
        <v>61.0</v>
      </c>
      <c r="D846" s="14" t="s">
        <v>1468</v>
      </c>
      <c r="E846" s="131">
        <v>158.0</v>
      </c>
      <c r="F846" s="14" t="s">
        <v>1469</v>
      </c>
      <c r="G846" s="131">
        <v>50.0</v>
      </c>
      <c r="H846" s="131">
        <v>200.0</v>
      </c>
      <c r="I846" s="132" t="b">
        <v>1</v>
      </c>
      <c r="J846" s="14"/>
      <c r="K846" s="14"/>
      <c r="L846" s="14"/>
      <c r="M846" s="14"/>
      <c r="N846" s="14"/>
      <c r="O846" s="14"/>
      <c r="P846" s="14"/>
      <c r="Q846" s="14"/>
      <c r="R846" s="14"/>
      <c r="S846" s="14"/>
      <c r="T846" s="14"/>
      <c r="U846" s="14"/>
      <c r="V846" s="14"/>
      <c r="W846" s="14"/>
    </row>
    <row r="847">
      <c r="A847" s="130" t="s">
        <v>4690</v>
      </c>
      <c r="B847" s="14" t="s">
        <v>1327</v>
      </c>
      <c r="C847" s="131">
        <v>44.0</v>
      </c>
      <c r="D847" s="14" t="s">
        <v>1328</v>
      </c>
      <c r="E847" s="131">
        <v>237.0</v>
      </c>
      <c r="F847" s="14" t="s">
        <v>1329</v>
      </c>
      <c r="G847" s="131">
        <v>33.0</v>
      </c>
      <c r="H847" s="131">
        <v>200.0</v>
      </c>
      <c r="I847" s="132" t="b">
        <v>1</v>
      </c>
      <c r="J847" s="14"/>
      <c r="K847" s="14"/>
      <c r="L847" s="14"/>
      <c r="M847" s="14"/>
      <c r="N847" s="14"/>
      <c r="O847" s="14"/>
      <c r="P847" s="14"/>
      <c r="Q847" s="14"/>
      <c r="R847" s="14"/>
      <c r="S847" s="14"/>
      <c r="T847" s="14"/>
      <c r="U847" s="14"/>
      <c r="V847" s="14"/>
      <c r="W847" s="14"/>
    </row>
    <row r="848">
      <c r="A848" s="130" t="s">
        <v>4702</v>
      </c>
      <c r="B848" s="14" t="s">
        <v>1584</v>
      </c>
      <c r="C848" s="131">
        <v>54.0</v>
      </c>
      <c r="D848" s="14" t="s">
        <v>1585</v>
      </c>
      <c r="E848" s="131">
        <v>167.0</v>
      </c>
      <c r="F848" s="14" t="s">
        <v>1586</v>
      </c>
      <c r="G848" s="131">
        <v>43.0</v>
      </c>
      <c r="H848" s="131">
        <v>200.0</v>
      </c>
      <c r="I848" s="132" t="b">
        <v>1</v>
      </c>
      <c r="J848" s="14"/>
      <c r="K848" s="14"/>
      <c r="L848" s="14"/>
      <c r="M848" s="14"/>
      <c r="N848" s="14"/>
      <c r="O848" s="14"/>
      <c r="P848" s="14"/>
      <c r="Q848" s="14"/>
      <c r="R848" s="14"/>
      <c r="S848" s="14"/>
      <c r="T848" s="14"/>
      <c r="U848" s="14"/>
      <c r="V848" s="14"/>
      <c r="W848" s="14"/>
    </row>
    <row r="849">
      <c r="A849" s="130" t="s">
        <v>4712</v>
      </c>
      <c r="B849" s="14" t="s">
        <v>1271</v>
      </c>
      <c r="C849" s="131">
        <v>56.0</v>
      </c>
      <c r="D849" s="14" t="s">
        <v>1272</v>
      </c>
      <c r="E849" s="131">
        <v>148.0</v>
      </c>
      <c r="F849" s="14" t="s">
        <v>1273</v>
      </c>
      <c r="G849" s="131">
        <v>45.0</v>
      </c>
      <c r="H849" s="131">
        <v>200.0</v>
      </c>
      <c r="I849" s="132" t="b">
        <v>1</v>
      </c>
      <c r="J849" s="14"/>
      <c r="K849" s="14"/>
      <c r="L849" s="14"/>
      <c r="M849" s="14"/>
      <c r="N849" s="14"/>
      <c r="O849" s="14"/>
      <c r="P849" s="14"/>
      <c r="Q849" s="14"/>
      <c r="R849" s="14"/>
      <c r="S849" s="14"/>
      <c r="T849" s="14"/>
      <c r="U849" s="14"/>
      <c r="V849" s="14"/>
      <c r="W849" s="14"/>
    </row>
    <row r="850">
      <c r="A850" s="130" t="s">
        <v>4722</v>
      </c>
      <c r="B850" s="14" t="s">
        <v>1708</v>
      </c>
      <c r="C850" s="131">
        <v>82.0</v>
      </c>
      <c r="D850" s="14" t="s">
        <v>1709</v>
      </c>
      <c r="E850" s="131">
        <v>152.0</v>
      </c>
      <c r="F850" s="14" t="s">
        <v>1710</v>
      </c>
      <c r="G850" s="131">
        <v>71.0</v>
      </c>
      <c r="H850" s="131">
        <v>200.0</v>
      </c>
      <c r="I850" s="132" t="b">
        <v>1</v>
      </c>
      <c r="J850" s="14"/>
      <c r="K850" s="14"/>
      <c r="L850" s="14"/>
      <c r="M850" s="14"/>
      <c r="N850" s="14"/>
      <c r="O850" s="14"/>
      <c r="P850" s="14"/>
      <c r="Q850" s="14"/>
      <c r="R850" s="14"/>
      <c r="S850" s="14"/>
      <c r="T850" s="14"/>
      <c r="U850" s="14"/>
      <c r="V850" s="14"/>
      <c r="W850" s="14"/>
    </row>
    <row r="851">
      <c r="A851" s="130" t="s">
        <v>4734</v>
      </c>
      <c r="B851" s="14" t="s">
        <v>1361</v>
      </c>
      <c r="C851" s="131">
        <v>33.0</v>
      </c>
      <c r="D851" s="14" t="s">
        <v>4739</v>
      </c>
      <c r="E851" s="131">
        <v>141.0</v>
      </c>
      <c r="F851" s="14" t="s">
        <v>1363</v>
      </c>
      <c r="G851" s="131">
        <v>22.0</v>
      </c>
      <c r="H851" s="131">
        <v>200.0</v>
      </c>
      <c r="I851" s="132" t="b">
        <v>1</v>
      </c>
      <c r="J851" s="14"/>
      <c r="K851" s="14"/>
      <c r="L851" s="14"/>
      <c r="M851" s="14"/>
      <c r="N851" s="14"/>
      <c r="O851" s="14"/>
      <c r="P851" s="14"/>
      <c r="Q851" s="14"/>
      <c r="R851" s="14"/>
      <c r="S851" s="14"/>
      <c r="T851" s="14"/>
      <c r="U851" s="14"/>
      <c r="V851" s="14"/>
      <c r="W851" s="14"/>
    </row>
    <row r="852">
      <c r="A852" s="130" t="s">
        <v>4746</v>
      </c>
      <c r="B852" s="14" t="s">
        <v>1266</v>
      </c>
      <c r="C852" s="131">
        <v>87.0</v>
      </c>
      <c r="D852" s="14" t="s">
        <v>1267</v>
      </c>
      <c r="E852" s="131">
        <v>281.0</v>
      </c>
      <c r="F852" s="14" t="s">
        <v>1268</v>
      </c>
      <c r="G852" s="131">
        <v>76.0</v>
      </c>
      <c r="H852" s="131">
        <v>200.0</v>
      </c>
      <c r="I852" s="132" t="b">
        <v>1</v>
      </c>
      <c r="J852" s="14"/>
      <c r="K852" s="14"/>
      <c r="L852" s="14"/>
      <c r="M852" s="14"/>
      <c r="N852" s="14"/>
      <c r="O852" s="14"/>
      <c r="P852" s="14"/>
      <c r="Q852" s="14"/>
      <c r="R852" s="14"/>
      <c r="S852" s="14"/>
      <c r="T852" s="14"/>
      <c r="U852" s="14"/>
      <c r="V852" s="14"/>
      <c r="W852" s="14"/>
    </row>
    <row r="853">
      <c r="A853" s="130" t="s">
        <v>4759</v>
      </c>
      <c r="B853" s="14" t="s">
        <v>1218</v>
      </c>
      <c r="C853" s="131">
        <v>77.0</v>
      </c>
      <c r="D853" s="14" t="s">
        <v>1219</v>
      </c>
      <c r="E853" s="131">
        <v>212.0</v>
      </c>
      <c r="F853" s="14" t="s">
        <v>1220</v>
      </c>
      <c r="G853" s="131">
        <v>66.0</v>
      </c>
      <c r="H853" s="131">
        <v>200.0</v>
      </c>
      <c r="I853" s="132" t="b">
        <v>1</v>
      </c>
      <c r="J853" s="14"/>
      <c r="K853" s="14"/>
      <c r="L853" s="14"/>
      <c r="M853" s="14"/>
      <c r="N853" s="14"/>
      <c r="O853" s="14"/>
      <c r="P853" s="14"/>
      <c r="Q853" s="14"/>
      <c r="R853" s="14"/>
      <c r="S853" s="14"/>
      <c r="T853" s="14"/>
      <c r="U853" s="14"/>
      <c r="V853" s="14"/>
      <c r="W853" s="14"/>
    </row>
    <row r="854">
      <c r="A854" s="130" t="s">
        <v>4772</v>
      </c>
      <c r="B854" s="14" t="s">
        <v>1610</v>
      </c>
      <c r="C854" s="131">
        <v>71.0</v>
      </c>
      <c r="D854" s="14" t="s">
        <v>1611</v>
      </c>
      <c r="E854" s="131">
        <v>43.0</v>
      </c>
      <c r="F854" s="14" t="s">
        <v>1612</v>
      </c>
      <c r="G854" s="131">
        <v>60.0</v>
      </c>
      <c r="H854" s="131">
        <v>200.0</v>
      </c>
      <c r="I854" s="132" t="b">
        <v>1</v>
      </c>
      <c r="J854" s="14"/>
      <c r="K854" s="14"/>
      <c r="L854" s="14"/>
      <c r="M854" s="14"/>
      <c r="N854" s="14"/>
      <c r="O854" s="14"/>
      <c r="P854" s="14"/>
      <c r="Q854" s="14"/>
      <c r="R854" s="14"/>
      <c r="S854" s="14"/>
      <c r="T854" s="14"/>
      <c r="U854" s="14"/>
      <c r="V854" s="14"/>
      <c r="W854" s="14"/>
    </row>
    <row r="855">
      <c r="A855" s="130" t="s">
        <v>4783</v>
      </c>
      <c r="B855" s="14" t="s">
        <v>1208</v>
      </c>
      <c r="C855" s="131">
        <v>40.0</v>
      </c>
      <c r="D855" s="14" t="s">
        <v>1209</v>
      </c>
      <c r="E855" s="131">
        <v>151.0</v>
      </c>
      <c r="F855" s="14" t="s">
        <v>1210</v>
      </c>
      <c r="G855" s="131">
        <v>29.0</v>
      </c>
      <c r="H855" s="131">
        <v>200.0</v>
      </c>
      <c r="I855" s="132" t="b">
        <v>1</v>
      </c>
      <c r="J855" s="14"/>
      <c r="K855" s="14"/>
      <c r="L855" s="14"/>
      <c r="M855" s="14"/>
      <c r="N855" s="14"/>
      <c r="O855" s="14"/>
      <c r="P855" s="14"/>
      <c r="Q855" s="14"/>
      <c r="R855" s="14"/>
      <c r="S855" s="14"/>
      <c r="T855" s="14"/>
      <c r="U855" s="14"/>
      <c r="V855" s="14"/>
      <c r="W855" s="14"/>
    </row>
    <row r="856">
      <c r="A856" s="130" t="s">
        <v>4792</v>
      </c>
      <c r="B856" s="14" t="s">
        <v>1208</v>
      </c>
      <c r="C856" s="131">
        <v>40.0</v>
      </c>
      <c r="D856" s="14" t="s">
        <v>1209</v>
      </c>
      <c r="E856" s="131">
        <v>151.0</v>
      </c>
      <c r="F856" s="14" t="s">
        <v>1210</v>
      </c>
      <c r="G856" s="131">
        <v>29.0</v>
      </c>
      <c r="H856" s="131">
        <v>200.0</v>
      </c>
      <c r="I856" s="132" t="b">
        <v>1</v>
      </c>
      <c r="J856" s="14"/>
      <c r="K856" s="14"/>
      <c r="L856" s="14"/>
      <c r="M856" s="14"/>
      <c r="N856" s="14"/>
      <c r="O856" s="14"/>
      <c r="P856" s="14"/>
      <c r="Q856" s="14"/>
      <c r="R856" s="14"/>
      <c r="S856" s="14"/>
      <c r="T856" s="14"/>
      <c r="U856" s="14"/>
      <c r="V856" s="14"/>
      <c r="W856" s="14"/>
    </row>
    <row r="857">
      <c r="A857" s="130" t="s">
        <v>4802</v>
      </c>
      <c r="B857" s="14" t="s">
        <v>1584</v>
      </c>
      <c r="C857" s="131">
        <v>54.0</v>
      </c>
      <c r="D857" s="14" t="s">
        <v>1585</v>
      </c>
      <c r="E857" s="131">
        <v>167.0</v>
      </c>
      <c r="F857" s="14" t="s">
        <v>1586</v>
      </c>
      <c r="G857" s="131">
        <v>43.0</v>
      </c>
      <c r="H857" s="131">
        <v>200.0</v>
      </c>
      <c r="I857" s="132" t="b">
        <v>1</v>
      </c>
      <c r="J857" s="14"/>
      <c r="K857" s="14"/>
      <c r="L857" s="14"/>
      <c r="M857" s="14"/>
      <c r="N857" s="14"/>
      <c r="O857" s="14"/>
      <c r="P857" s="14"/>
      <c r="Q857" s="14"/>
      <c r="R857" s="14"/>
      <c r="S857" s="14"/>
      <c r="T857" s="14"/>
      <c r="U857" s="14"/>
      <c r="V857" s="14"/>
      <c r="W857" s="14"/>
    </row>
    <row r="858">
      <c r="A858" s="130" t="s">
        <v>4811</v>
      </c>
      <c r="B858" s="14" t="s">
        <v>4819</v>
      </c>
      <c r="C858" s="131">
        <v>85.0</v>
      </c>
      <c r="D858" s="14" t="s">
        <v>4821</v>
      </c>
      <c r="E858" s="131">
        <v>138.0</v>
      </c>
      <c r="F858" s="14" t="s">
        <v>4822</v>
      </c>
      <c r="G858" s="131">
        <v>74.0</v>
      </c>
      <c r="H858" s="131">
        <v>200.0</v>
      </c>
      <c r="I858" s="132" t="b">
        <v>1</v>
      </c>
      <c r="J858" s="14"/>
      <c r="K858" s="14"/>
      <c r="L858" s="14"/>
      <c r="M858" s="14"/>
      <c r="N858" s="14"/>
      <c r="O858" s="14"/>
      <c r="P858" s="14"/>
      <c r="Q858" s="14"/>
      <c r="R858" s="14"/>
      <c r="S858" s="14"/>
      <c r="T858" s="14"/>
      <c r="U858" s="14"/>
      <c r="V858" s="14"/>
      <c r="W858" s="14"/>
    </row>
    <row r="859">
      <c r="A859" s="130" t="s">
        <v>4827</v>
      </c>
      <c r="B859" s="14" t="s">
        <v>1595</v>
      </c>
      <c r="C859" s="131">
        <v>59.0</v>
      </c>
      <c r="D859" s="14" t="s">
        <v>1596</v>
      </c>
      <c r="E859" s="131">
        <v>153.0</v>
      </c>
      <c r="F859" s="14" t="s">
        <v>1597</v>
      </c>
      <c r="G859" s="131">
        <v>48.0</v>
      </c>
      <c r="H859" s="131">
        <v>200.0</v>
      </c>
      <c r="I859" s="132" t="b">
        <v>1</v>
      </c>
      <c r="J859" s="14"/>
      <c r="K859" s="14"/>
      <c r="L859" s="14"/>
      <c r="M859" s="14"/>
      <c r="N859" s="14"/>
      <c r="O859" s="14"/>
      <c r="P859" s="14"/>
      <c r="Q859" s="14"/>
      <c r="R859" s="14"/>
      <c r="S859" s="14"/>
      <c r="T859" s="14"/>
      <c r="U859" s="14"/>
      <c r="V859" s="14"/>
      <c r="W859" s="14"/>
    </row>
    <row r="860">
      <c r="A860" s="130" t="s">
        <v>4837</v>
      </c>
      <c r="B860" s="14" t="s">
        <v>1198</v>
      </c>
      <c r="C860" s="131">
        <v>65.0</v>
      </c>
      <c r="D860" s="14" t="s">
        <v>1199</v>
      </c>
      <c r="E860" s="131">
        <v>278.0</v>
      </c>
      <c r="F860" s="14" t="s">
        <v>1200</v>
      </c>
      <c r="G860" s="131">
        <v>54.0</v>
      </c>
      <c r="H860" s="131">
        <v>200.0</v>
      </c>
      <c r="I860" s="132" t="b">
        <v>1</v>
      </c>
      <c r="J860" s="14"/>
      <c r="K860" s="14"/>
      <c r="L860" s="14"/>
      <c r="M860" s="14"/>
      <c r="N860" s="14"/>
      <c r="O860" s="14"/>
      <c r="P860" s="14"/>
      <c r="Q860" s="14"/>
      <c r="R860" s="14"/>
      <c r="S860" s="14"/>
      <c r="T860" s="14"/>
      <c r="U860" s="14"/>
      <c r="V860" s="14"/>
      <c r="W860" s="14"/>
    </row>
    <row r="861">
      <c r="A861" s="130" t="s">
        <v>4851</v>
      </c>
      <c r="B861" s="14" t="s">
        <v>4857</v>
      </c>
      <c r="C861" s="131">
        <v>36.0</v>
      </c>
      <c r="D861" s="14" t="s">
        <v>4858</v>
      </c>
      <c r="E861" s="131">
        <v>187.0</v>
      </c>
      <c r="F861" s="14" t="s">
        <v>4860</v>
      </c>
      <c r="G861" s="131">
        <v>25.0</v>
      </c>
      <c r="H861" s="131">
        <v>200.0</v>
      </c>
      <c r="I861" s="132" t="b">
        <v>1</v>
      </c>
      <c r="J861" s="14"/>
      <c r="K861" s="14"/>
      <c r="L861" s="14"/>
      <c r="M861" s="14"/>
      <c r="N861" s="14"/>
      <c r="O861" s="14"/>
      <c r="P861" s="14"/>
      <c r="Q861" s="14"/>
      <c r="R861" s="14"/>
      <c r="S861" s="14"/>
      <c r="T861" s="14"/>
      <c r="U861" s="14"/>
      <c r="V861" s="14"/>
      <c r="W861" s="14"/>
    </row>
    <row r="862">
      <c r="A862" s="130" t="s">
        <v>4865</v>
      </c>
      <c r="B862" s="14" t="s">
        <v>3241</v>
      </c>
      <c r="C862" s="131">
        <v>24.0</v>
      </c>
      <c r="D862" s="14" t="s">
        <v>4871</v>
      </c>
      <c r="E862" s="131">
        <v>147.0</v>
      </c>
      <c r="F862" s="14" t="s">
        <v>1345</v>
      </c>
      <c r="G862" s="131">
        <v>13.0</v>
      </c>
      <c r="H862" s="131">
        <v>200.0</v>
      </c>
      <c r="I862" s="132" t="b">
        <v>1</v>
      </c>
      <c r="J862" s="14"/>
      <c r="K862" s="14"/>
      <c r="L862" s="14"/>
      <c r="M862" s="14"/>
      <c r="N862" s="14"/>
      <c r="O862" s="14"/>
      <c r="P862" s="14"/>
      <c r="Q862" s="14"/>
      <c r="R862" s="14"/>
      <c r="S862" s="14"/>
      <c r="T862" s="14"/>
      <c r="U862" s="14"/>
      <c r="V862" s="14"/>
      <c r="W862" s="14"/>
    </row>
    <row r="863">
      <c r="A863" s="130" t="s">
        <v>4877</v>
      </c>
      <c r="B863" s="14" t="s">
        <v>1368</v>
      </c>
      <c r="C863" s="131">
        <v>42.0</v>
      </c>
      <c r="D863" s="14" t="s">
        <v>1370</v>
      </c>
      <c r="E863" s="131">
        <v>160.0</v>
      </c>
      <c r="F863" s="14" t="s">
        <v>1371</v>
      </c>
      <c r="G863" s="131">
        <v>31.0</v>
      </c>
      <c r="H863" s="131">
        <v>200.0</v>
      </c>
      <c r="I863" s="132" t="b">
        <v>1</v>
      </c>
      <c r="J863" s="14"/>
      <c r="K863" s="14"/>
      <c r="L863" s="14"/>
      <c r="M863" s="14"/>
      <c r="N863" s="14"/>
      <c r="O863" s="14"/>
      <c r="P863" s="14"/>
      <c r="Q863" s="14"/>
      <c r="R863" s="14"/>
      <c r="S863" s="14"/>
      <c r="T863" s="14"/>
      <c r="U863" s="14"/>
      <c r="V863" s="14"/>
      <c r="W863" s="14"/>
    </row>
    <row r="864">
      <c r="A864" s="130" t="s">
        <v>4892</v>
      </c>
      <c r="B864" s="14" t="s">
        <v>1218</v>
      </c>
      <c r="C864" s="131">
        <v>77.0</v>
      </c>
      <c r="D864" s="14" t="s">
        <v>1219</v>
      </c>
      <c r="E864" s="131">
        <v>212.0</v>
      </c>
      <c r="F864" s="14" t="s">
        <v>1220</v>
      </c>
      <c r="G864" s="131">
        <v>66.0</v>
      </c>
      <c r="H864" s="131">
        <v>200.0</v>
      </c>
      <c r="I864" s="132" t="b">
        <v>1</v>
      </c>
      <c r="J864" s="14"/>
      <c r="K864" s="14"/>
      <c r="L864" s="14"/>
      <c r="M864" s="14"/>
      <c r="N864" s="14"/>
      <c r="O864" s="14"/>
      <c r="P864" s="14"/>
      <c r="Q864" s="14"/>
      <c r="R864" s="14"/>
      <c r="S864" s="14"/>
      <c r="T864" s="14"/>
      <c r="U864" s="14"/>
      <c r="V864" s="14"/>
      <c r="W864" s="14"/>
    </row>
    <row r="865">
      <c r="A865" s="130" t="s">
        <v>4901</v>
      </c>
      <c r="B865" s="14" t="s">
        <v>4905</v>
      </c>
      <c r="C865" s="131">
        <v>54.0</v>
      </c>
      <c r="D865" s="14" t="s">
        <v>4906</v>
      </c>
      <c r="E865" s="131">
        <v>191.0</v>
      </c>
      <c r="F865" s="14" t="s">
        <v>4909</v>
      </c>
      <c r="G865" s="131">
        <v>43.0</v>
      </c>
      <c r="H865" s="131">
        <v>200.0</v>
      </c>
      <c r="I865" s="132" t="b">
        <v>1</v>
      </c>
      <c r="J865" s="14"/>
      <c r="K865" s="14"/>
      <c r="L865" s="14"/>
      <c r="M865" s="14"/>
      <c r="N865" s="14"/>
      <c r="O865" s="14"/>
      <c r="P865" s="14"/>
      <c r="Q865" s="14"/>
      <c r="R865" s="14"/>
      <c r="S865" s="14"/>
      <c r="T865" s="14"/>
      <c r="U865" s="14"/>
      <c r="V865" s="14"/>
      <c r="W865" s="14"/>
    </row>
    <row r="866">
      <c r="A866" s="130" t="s">
        <v>4920</v>
      </c>
      <c r="B866" s="14" t="s">
        <v>1595</v>
      </c>
      <c r="C866" s="131">
        <v>59.0</v>
      </c>
      <c r="D866" s="14" t="s">
        <v>1596</v>
      </c>
      <c r="E866" s="131">
        <v>153.0</v>
      </c>
      <c r="F866" s="14" t="s">
        <v>1597</v>
      </c>
      <c r="G866" s="131">
        <v>48.0</v>
      </c>
      <c r="H866" s="131">
        <v>200.0</v>
      </c>
      <c r="I866" s="132" t="b">
        <v>1</v>
      </c>
      <c r="J866" s="14"/>
      <c r="K866" s="14"/>
      <c r="L866" s="14"/>
      <c r="M866" s="14"/>
      <c r="N866" s="14"/>
      <c r="O866" s="14"/>
      <c r="P866" s="14"/>
      <c r="Q866" s="14"/>
      <c r="R866" s="14"/>
      <c r="S866" s="14"/>
      <c r="T866" s="14"/>
      <c r="U866" s="14"/>
      <c r="V866" s="14"/>
      <c r="W866" s="14"/>
    </row>
    <row r="867">
      <c r="A867" s="130" t="s">
        <v>4931</v>
      </c>
      <c r="B867" s="14" t="s">
        <v>1335</v>
      </c>
      <c r="C867" s="131">
        <v>45.0</v>
      </c>
      <c r="D867" s="14" t="s">
        <v>1336</v>
      </c>
      <c r="E867" s="131">
        <v>288.0</v>
      </c>
      <c r="F867" s="14" t="s">
        <v>1337</v>
      </c>
      <c r="G867" s="131">
        <v>34.0</v>
      </c>
      <c r="H867" s="131">
        <v>200.0</v>
      </c>
      <c r="I867" s="132" t="b">
        <v>1</v>
      </c>
      <c r="J867" s="14"/>
      <c r="K867" s="14"/>
      <c r="L867" s="14"/>
      <c r="M867" s="14"/>
      <c r="N867" s="14"/>
      <c r="O867" s="14"/>
      <c r="P867" s="14"/>
      <c r="Q867" s="14"/>
      <c r="R867" s="14"/>
      <c r="S867" s="14"/>
      <c r="T867" s="14"/>
      <c r="U867" s="14"/>
      <c r="V867" s="14"/>
      <c r="W867" s="14"/>
    </row>
    <row r="868">
      <c r="A868" s="130" t="s">
        <v>4942</v>
      </c>
      <c r="B868" s="14" t="s">
        <v>1560</v>
      </c>
      <c r="C868" s="131">
        <v>92.0</v>
      </c>
      <c r="D868" s="14" t="s">
        <v>1561</v>
      </c>
      <c r="E868" s="131">
        <v>436.0</v>
      </c>
      <c r="F868" s="14" t="s">
        <v>1562</v>
      </c>
      <c r="G868" s="131">
        <v>81.0</v>
      </c>
      <c r="H868" s="131">
        <v>200.0</v>
      </c>
      <c r="I868" s="132" t="b">
        <v>1</v>
      </c>
      <c r="J868" s="14"/>
      <c r="K868" s="14"/>
      <c r="L868" s="14"/>
      <c r="M868" s="14"/>
      <c r="N868" s="14"/>
      <c r="O868" s="14"/>
      <c r="P868" s="14"/>
      <c r="Q868" s="14"/>
      <c r="R868" s="14"/>
      <c r="S868" s="14"/>
      <c r="T868" s="14"/>
      <c r="U868" s="14"/>
      <c r="V868" s="14"/>
      <c r="W868" s="14"/>
    </row>
    <row r="869">
      <c r="A869" s="130" t="s">
        <v>4952</v>
      </c>
      <c r="B869" s="14" t="s">
        <v>4958</v>
      </c>
      <c r="C869" s="131">
        <v>60.0</v>
      </c>
      <c r="D869" s="14" t="s">
        <v>4960</v>
      </c>
      <c r="E869" s="131">
        <v>104.0</v>
      </c>
      <c r="F869" s="14" t="s">
        <v>4961</v>
      </c>
      <c r="G869" s="131">
        <v>49.0</v>
      </c>
      <c r="H869" s="131">
        <v>200.0</v>
      </c>
      <c r="I869" s="132" t="b">
        <v>1</v>
      </c>
      <c r="J869" s="14"/>
      <c r="K869" s="14"/>
      <c r="L869" s="14"/>
      <c r="M869" s="14"/>
      <c r="N869" s="14"/>
      <c r="O869" s="14"/>
      <c r="P869" s="14"/>
      <c r="Q869" s="14"/>
      <c r="R869" s="14"/>
      <c r="S869" s="14"/>
      <c r="T869" s="14"/>
      <c r="U869" s="14"/>
      <c r="V869" s="14"/>
      <c r="W869" s="14"/>
    </row>
    <row r="870">
      <c r="A870" s="130" t="s">
        <v>4967</v>
      </c>
      <c r="B870" s="14" t="s">
        <v>2048</v>
      </c>
      <c r="C870" s="131">
        <v>88.0</v>
      </c>
      <c r="D870" s="14" t="s">
        <v>2049</v>
      </c>
      <c r="E870" s="131">
        <v>248.0</v>
      </c>
      <c r="F870" s="14" t="s">
        <v>2050</v>
      </c>
      <c r="G870" s="131">
        <v>77.0</v>
      </c>
      <c r="H870" s="131">
        <v>200.0</v>
      </c>
      <c r="I870" s="132" t="b">
        <v>1</v>
      </c>
      <c r="J870" s="14"/>
      <c r="K870" s="14"/>
      <c r="L870" s="14"/>
      <c r="M870" s="14"/>
      <c r="N870" s="14"/>
      <c r="O870" s="14"/>
      <c r="P870" s="14"/>
      <c r="Q870" s="14"/>
      <c r="R870" s="14"/>
      <c r="S870" s="14"/>
      <c r="T870" s="14"/>
      <c r="U870" s="14"/>
      <c r="V870" s="14"/>
      <c r="W870" s="14"/>
    </row>
    <row r="871">
      <c r="A871" s="130" t="s">
        <v>4979</v>
      </c>
      <c r="B871" s="14" t="s">
        <v>1424</v>
      </c>
      <c r="C871" s="131">
        <v>54.0</v>
      </c>
      <c r="D871" s="14" t="s">
        <v>1425</v>
      </c>
      <c r="E871" s="131">
        <v>268.0</v>
      </c>
      <c r="F871" s="14" t="s">
        <v>1426</v>
      </c>
      <c r="G871" s="131">
        <v>43.0</v>
      </c>
      <c r="H871" s="131">
        <v>200.0</v>
      </c>
      <c r="I871" s="132" t="b">
        <v>1</v>
      </c>
      <c r="J871" s="14"/>
      <c r="K871" s="14"/>
      <c r="L871" s="14"/>
      <c r="M871" s="14"/>
      <c r="N871" s="14"/>
      <c r="O871" s="14"/>
      <c r="P871" s="14"/>
      <c r="Q871" s="14"/>
      <c r="R871" s="14"/>
      <c r="S871" s="14"/>
      <c r="T871" s="14"/>
      <c r="U871" s="14"/>
      <c r="V871" s="14"/>
      <c r="W871" s="14"/>
    </row>
    <row r="872">
      <c r="A872" s="130" t="s">
        <v>4991</v>
      </c>
      <c r="B872" s="14" t="s">
        <v>4998</v>
      </c>
      <c r="C872" s="131">
        <v>48.0</v>
      </c>
      <c r="D872" s="14" t="s">
        <v>5000</v>
      </c>
      <c r="E872" s="131">
        <v>351.0</v>
      </c>
      <c r="F872" s="14" t="s">
        <v>5001</v>
      </c>
      <c r="G872" s="131">
        <v>37.0</v>
      </c>
      <c r="H872" s="131">
        <v>200.0</v>
      </c>
      <c r="I872" s="132" t="b">
        <v>1</v>
      </c>
      <c r="J872" s="14"/>
      <c r="K872" s="14"/>
      <c r="L872" s="14"/>
      <c r="M872" s="14"/>
      <c r="N872" s="14"/>
      <c r="O872" s="14"/>
      <c r="P872" s="14"/>
      <c r="Q872" s="14"/>
      <c r="R872" s="14"/>
      <c r="S872" s="14"/>
      <c r="T872" s="14"/>
      <c r="U872" s="14"/>
      <c r="V872" s="14"/>
      <c r="W872" s="14"/>
    </row>
    <row r="873">
      <c r="A873" s="130" t="s">
        <v>5005</v>
      </c>
      <c r="B873" s="14" t="s">
        <v>1430</v>
      </c>
      <c r="C873" s="131">
        <v>76.0</v>
      </c>
      <c r="D873" s="14" t="s">
        <v>1431</v>
      </c>
      <c r="E873" s="131">
        <v>438.0</v>
      </c>
      <c r="F873" s="14" t="s">
        <v>1432</v>
      </c>
      <c r="G873" s="131">
        <v>65.0</v>
      </c>
      <c r="H873" s="131">
        <v>200.0</v>
      </c>
      <c r="I873" s="132" t="b">
        <v>1</v>
      </c>
      <c r="J873" s="14"/>
      <c r="K873" s="14"/>
      <c r="L873" s="14"/>
      <c r="M873" s="14"/>
      <c r="N873" s="14"/>
      <c r="O873" s="14"/>
      <c r="P873" s="14"/>
      <c r="Q873" s="14"/>
      <c r="R873" s="14"/>
      <c r="S873" s="14"/>
      <c r="T873" s="14"/>
      <c r="U873" s="14"/>
      <c r="V873" s="14"/>
      <c r="W873" s="14"/>
    </row>
    <row r="874">
      <c r="A874" s="130" t="s">
        <v>5019</v>
      </c>
      <c r="B874" s="14" t="s">
        <v>5025</v>
      </c>
      <c r="C874" s="131">
        <v>46.0</v>
      </c>
      <c r="D874" s="14" t="s">
        <v>5026</v>
      </c>
      <c r="E874" s="131">
        <v>236.0</v>
      </c>
      <c r="F874" s="14" t="s">
        <v>5027</v>
      </c>
      <c r="G874" s="131">
        <v>35.0</v>
      </c>
      <c r="H874" s="131">
        <v>200.0</v>
      </c>
      <c r="I874" s="132" t="b">
        <v>1</v>
      </c>
      <c r="J874" s="14"/>
      <c r="K874" s="14"/>
      <c r="L874" s="14"/>
      <c r="M874" s="14"/>
      <c r="N874" s="14"/>
      <c r="O874" s="14"/>
      <c r="P874" s="14"/>
      <c r="Q874" s="14"/>
      <c r="R874" s="14"/>
      <c r="S874" s="14"/>
      <c r="T874" s="14"/>
      <c r="U874" s="14"/>
      <c r="V874" s="14"/>
      <c r="W874" s="14"/>
    </row>
    <row r="875">
      <c r="A875" s="130" t="s">
        <v>5032</v>
      </c>
      <c r="B875" s="14" t="s">
        <v>1703</v>
      </c>
      <c r="C875" s="131">
        <v>68.0</v>
      </c>
      <c r="D875" s="14" t="s">
        <v>1704</v>
      </c>
      <c r="E875" s="131">
        <v>422.0</v>
      </c>
      <c r="F875" s="14" t="s">
        <v>1705</v>
      </c>
      <c r="G875" s="131">
        <v>57.0</v>
      </c>
      <c r="H875" s="131">
        <v>200.0</v>
      </c>
      <c r="I875" s="132" t="b">
        <v>1</v>
      </c>
      <c r="J875" s="14"/>
      <c r="K875" s="14"/>
      <c r="L875" s="14"/>
      <c r="M875" s="14"/>
      <c r="N875" s="14"/>
      <c r="O875" s="14"/>
      <c r="P875" s="14"/>
      <c r="Q875" s="14"/>
      <c r="R875" s="14"/>
      <c r="S875" s="14"/>
      <c r="T875" s="14"/>
      <c r="U875" s="14"/>
      <c r="V875" s="14"/>
      <c r="W875" s="14"/>
    </row>
    <row r="876">
      <c r="A876" s="130" t="s">
        <v>5050</v>
      </c>
      <c r="B876" s="14" t="s">
        <v>1526</v>
      </c>
      <c r="C876" s="131">
        <v>65.0</v>
      </c>
      <c r="D876" s="14" t="s">
        <v>1527</v>
      </c>
      <c r="E876" s="131">
        <v>341.0</v>
      </c>
      <c r="F876" s="14" t="s">
        <v>1528</v>
      </c>
      <c r="G876" s="131">
        <v>54.0</v>
      </c>
      <c r="H876" s="131">
        <v>200.0</v>
      </c>
      <c r="I876" s="132" t="b">
        <v>1</v>
      </c>
      <c r="J876" s="14"/>
      <c r="K876" s="14"/>
      <c r="L876" s="14"/>
      <c r="M876" s="14"/>
      <c r="N876" s="14"/>
      <c r="O876" s="14"/>
      <c r="P876" s="14"/>
      <c r="Q876" s="14"/>
      <c r="R876" s="14"/>
      <c r="S876" s="14"/>
      <c r="T876" s="14"/>
      <c r="U876" s="14"/>
      <c r="V876" s="14"/>
      <c r="W876" s="14"/>
    </row>
    <row r="877">
      <c r="A877" s="130" t="s">
        <v>5070</v>
      </c>
      <c r="B877" s="14" t="s">
        <v>1291</v>
      </c>
      <c r="C877" s="131">
        <v>81.0</v>
      </c>
      <c r="D877" s="14" t="s">
        <v>1292</v>
      </c>
      <c r="E877" s="131">
        <v>232.0</v>
      </c>
      <c r="F877" s="14" t="s">
        <v>1293</v>
      </c>
      <c r="G877" s="131">
        <v>70.0</v>
      </c>
      <c r="H877" s="131">
        <v>200.0</v>
      </c>
      <c r="I877" s="132" t="b">
        <v>1</v>
      </c>
      <c r="J877" s="14"/>
      <c r="K877" s="14"/>
      <c r="L877" s="14"/>
      <c r="M877" s="14"/>
      <c r="N877" s="14"/>
      <c r="O877" s="14"/>
      <c r="P877" s="14"/>
      <c r="Q877" s="14"/>
      <c r="R877" s="14"/>
      <c r="S877" s="14"/>
      <c r="T877" s="14"/>
      <c r="U877" s="14"/>
      <c r="V877" s="14"/>
      <c r="W877" s="14"/>
    </row>
    <row r="878">
      <c r="A878" s="130" t="s">
        <v>5082</v>
      </c>
      <c r="B878" s="14" t="s">
        <v>1526</v>
      </c>
      <c r="C878" s="131">
        <v>65.0</v>
      </c>
      <c r="D878" s="14" t="s">
        <v>1527</v>
      </c>
      <c r="E878" s="131">
        <v>341.0</v>
      </c>
      <c r="F878" s="14" t="s">
        <v>1528</v>
      </c>
      <c r="G878" s="131">
        <v>54.0</v>
      </c>
      <c r="H878" s="131">
        <v>200.0</v>
      </c>
      <c r="I878" s="132" t="b">
        <v>1</v>
      </c>
      <c r="J878" s="14"/>
      <c r="K878" s="14"/>
      <c r="L878" s="14"/>
      <c r="M878" s="14"/>
      <c r="N878" s="14"/>
      <c r="O878" s="14"/>
      <c r="P878" s="14"/>
      <c r="Q878" s="14"/>
      <c r="R878" s="14"/>
      <c r="S878" s="14"/>
      <c r="T878" s="14"/>
      <c r="U878" s="14"/>
      <c r="V878" s="14"/>
      <c r="W878" s="14"/>
    </row>
    <row r="879">
      <c r="A879" s="130" t="s">
        <v>5093</v>
      </c>
      <c r="B879" s="14" t="s">
        <v>1388</v>
      </c>
      <c r="C879" s="131">
        <v>52.0</v>
      </c>
      <c r="D879" s="14" t="s">
        <v>1389</v>
      </c>
      <c r="E879" s="131">
        <v>259.0</v>
      </c>
      <c r="F879" s="14" t="s">
        <v>1390</v>
      </c>
      <c r="G879" s="131">
        <v>41.0</v>
      </c>
      <c r="H879" s="131">
        <v>200.0</v>
      </c>
      <c r="I879" s="132" t="b">
        <v>1</v>
      </c>
      <c r="J879" s="14"/>
      <c r="K879" s="14"/>
      <c r="L879" s="14"/>
      <c r="M879" s="14"/>
      <c r="N879" s="14"/>
      <c r="O879" s="14"/>
      <c r="P879" s="14"/>
      <c r="Q879" s="14"/>
      <c r="R879" s="14"/>
      <c r="S879" s="14"/>
      <c r="T879" s="14"/>
      <c r="U879" s="14"/>
      <c r="V879" s="14"/>
      <c r="W879" s="14"/>
    </row>
    <row r="880">
      <c r="A880" s="130" t="s">
        <v>5103</v>
      </c>
      <c r="B880" s="14" t="s">
        <v>1430</v>
      </c>
      <c r="C880" s="131">
        <v>76.0</v>
      </c>
      <c r="D880" s="14" t="s">
        <v>1431</v>
      </c>
      <c r="E880" s="131">
        <v>438.0</v>
      </c>
      <c r="F880" s="14" t="s">
        <v>1432</v>
      </c>
      <c r="G880" s="131">
        <v>65.0</v>
      </c>
      <c r="H880" s="131">
        <v>200.0</v>
      </c>
      <c r="I880" s="132" t="b">
        <v>1</v>
      </c>
      <c r="J880" s="14"/>
      <c r="K880" s="14"/>
      <c r="L880" s="14"/>
      <c r="M880" s="14"/>
      <c r="N880" s="14"/>
      <c r="O880" s="14"/>
      <c r="P880" s="14"/>
      <c r="Q880" s="14"/>
      <c r="R880" s="14"/>
      <c r="S880" s="14"/>
      <c r="T880" s="14"/>
      <c r="U880" s="14"/>
      <c r="V880" s="14"/>
      <c r="W880" s="14"/>
    </row>
    <row r="881">
      <c r="A881" s="130" t="s">
        <v>5115</v>
      </c>
      <c r="B881" s="14" t="s">
        <v>1291</v>
      </c>
      <c r="C881" s="131">
        <v>81.0</v>
      </c>
      <c r="D881" s="14" t="s">
        <v>1292</v>
      </c>
      <c r="E881" s="131">
        <v>232.0</v>
      </c>
      <c r="F881" s="14" t="s">
        <v>1293</v>
      </c>
      <c r="G881" s="131">
        <v>70.0</v>
      </c>
      <c r="H881" s="131">
        <v>200.0</v>
      </c>
      <c r="I881" s="132" t="b">
        <v>1</v>
      </c>
      <c r="J881" s="14"/>
      <c r="K881" s="14"/>
      <c r="L881" s="14"/>
      <c r="M881" s="14"/>
      <c r="N881" s="14"/>
      <c r="O881" s="14"/>
      <c r="P881" s="14"/>
      <c r="Q881" s="14"/>
      <c r="R881" s="14"/>
      <c r="S881" s="14"/>
      <c r="T881" s="14"/>
      <c r="U881" s="14"/>
      <c r="V881" s="14"/>
      <c r="W881" s="14"/>
    </row>
    <row r="882">
      <c r="A882" s="130" t="s">
        <v>5125</v>
      </c>
      <c r="B882" s="14" t="s">
        <v>1327</v>
      </c>
      <c r="C882" s="131">
        <v>44.0</v>
      </c>
      <c r="D882" s="14" t="s">
        <v>1328</v>
      </c>
      <c r="E882" s="131">
        <v>237.0</v>
      </c>
      <c r="F882" s="14" t="s">
        <v>1329</v>
      </c>
      <c r="G882" s="131">
        <v>33.0</v>
      </c>
      <c r="H882" s="131">
        <v>200.0</v>
      </c>
      <c r="I882" s="132" t="b">
        <v>1</v>
      </c>
      <c r="J882" s="14"/>
      <c r="K882" s="14"/>
      <c r="L882" s="14"/>
      <c r="M882" s="14"/>
      <c r="N882" s="14"/>
      <c r="O882" s="14"/>
      <c r="P882" s="14"/>
      <c r="Q882" s="14"/>
      <c r="R882" s="14"/>
      <c r="S882" s="14"/>
      <c r="T882" s="14"/>
      <c r="U882" s="14"/>
      <c r="V882" s="14"/>
      <c r="W882" s="14"/>
    </row>
    <row r="883">
      <c r="A883" s="130" t="s">
        <v>5137</v>
      </c>
      <c r="B883" s="14" t="s">
        <v>5145</v>
      </c>
      <c r="C883" s="131">
        <v>75.0</v>
      </c>
      <c r="D883" s="14" t="s">
        <v>5147</v>
      </c>
      <c r="E883" s="131">
        <v>155.0</v>
      </c>
      <c r="F883" s="14" t="s">
        <v>5148</v>
      </c>
      <c r="G883" s="131">
        <v>64.0</v>
      </c>
      <c r="H883" s="131">
        <v>200.0</v>
      </c>
      <c r="I883" s="132" t="b">
        <v>1</v>
      </c>
      <c r="J883" s="14"/>
      <c r="K883" s="14"/>
      <c r="L883" s="14"/>
      <c r="M883" s="14"/>
      <c r="N883" s="14"/>
      <c r="O883" s="14"/>
      <c r="P883" s="14"/>
      <c r="Q883" s="14"/>
      <c r="R883" s="14"/>
      <c r="S883" s="14"/>
      <c r="T883" s="14"/>
      <c r="U883" s="14"/>
      <c r="V883" s="14"/>
      <c r="W883" s="14"/>
    </row>
    <row r="884">
      <c r="A884" s="130" t="s">
        <v>5156</v>
      </c>
      <c r="B884" s="14" t="s">
        <v>2062</v>
      </c>
      <c r="C884" s="131">
        <v>80.0</v>
      </c>
      <c r="D884" s="14" t="s">
        <v>2065</v>
      </c>
      <c r="E884" s="131">
        <v>475.0</v>
      </c>
      <c r="F884" s="14" t="s">
        <v>2067</v>
      </c>
      <c r="G884" s="131">
        <v>69.0</v>
      </c>
      <c r="H884" s="131">
        <v>200.0</v>
      </c>
      <c r="I884" s="132" t="b">
        <v>1</v>
      </c>
      <c r="J884" s="14"/>
      <c r="K884" s="14"/>
      <c r="L884" s="14"/>
      <c r="M884" s="14"/>
      <c r="N884" s="14"/>
      <c r="O884" s="14"/>
      <c r="P884" s="14"/>
      <c r="Q884" s="14"/>
      <c r="R884" s="14"/>
      <c r="S884" s="14"/>
      <c r="T884" s="14"/>
      <c r="U884" s="14"/>
      <c r="V884" s="14"/>
      <c r="W884" s="14"/>
    </row>
    <row r="885">
      <c r="A885" s="130" t="s">
        <v>5168</v>
      </c>
      <c r="B885" s="14" t="s">
        <v>1526</v>
      </c>
      <c r="C885" s="131">
        <v>65.0</v>
      </c>
      <c r="D885" s="14" t="s">
        <v>1527</v>
      </c>
      <c r="E885" s="131">
        <v>341.0</v>
      </c>
      <c r="F885" s="14" t="s">
        <v>1528</v>
      </c>
      <c r="G885" s="131">
        <v>54.0</v>
      </c>
      <c r="H885" s="131">
        <v>200.0</v>
      </c>
      <c r="I885" s="132" t="b">
        <v>1</v>
      </c>
      <c r="J885" s="14"/>
      <c r="K885" s="14"/>
      <c r="L885" s="14"/>
      <c r="M885" s="14"/>
      <c r="N885" s="14"/>
      <c r="O885" s="14"/>
      <c r="P885" s="14"/>
      <c r="Q885" s="14"/>
      <c r="R885" s="14"/>
      <c r="S885" s="14"/>
      <c r="T885" s="14"/>
      <c r="U885" s="14"/>
      <c r="V885" s="14"/>
      <c r="W885" s="14"/>
    </row>
    <row r="886">
      <c r="A886" s="130" t="s">
        <v>5187</v>
      </c>
      <c r="B886" s="14" t="s">
        <v>643</v>
      </c>
      <c r="C886" s="131">
        <v>42.0</v>
      </c>
      <c r="D886" s="14" t="s">
        <v>644</v>
      </c>
      <c r="E886" s="131">
        <v>155.0</v>
      </c>
      <c r="F886" s="14" t="s">
        <v>645</v>
      </c>
      <c r="G886" s="131">
        <v>31.0</v>
      </c>
      <c r="H886" s="131">
        <v>200.0</v>
      </c>
      <c r="I886" s="132" t="b">
        <v>1</v>
      </c>
      <c r="J886" s="14"/>
      <c r="K886" s="14"/>
      <c r="L886" s="14"/>
      <c r="M886" s="14"/>
      <c r="N886" s="14"/>
      <c r="O886" s="14"/>
      <c r="P886" s="14"/>
      <c r="Q886" s="14"/>
      <c r="R886" s="14"/>
      <c r="S886" s="14"/>
      <c r="T886" s="14"/>
      <c r="U886" s="14"/>
      <c r="V886" s="14"/>
      <c r="W886" s="14"/>
    </row>
    <row r="887">
      <c r="A887" s="130" t="s">
        <v>5197</v>
      </c>
      <c r="B887" s="14" t="s">
        <v>1281</v>
      </c>
      <c r="C887" s="131">
        <v>66.0</v>
      </c>
      <c r="D887" s="14" t="s">
        <v>1282</v>
      </c>
      <c r="E887" s="131">
        <v>303.0</v>
      </c>
      <c r="F887" s="14" t="s">
        <v>1283</v>
      </c>
      <c r="G887" s="131">
        <v>55.0</v>
      </c>
      <c r="H887" s="131">
        <v>200.0</v>
      </c>
      <c r="I887" s="132" t="b">
        <v>1</v>
      </c>
      <c r="J887" s="14"/>
      <c r="K887" s="14"/>
      <c r="L887" s="14"/>
      <c r="M887" s="14"/>
      <c r="N887" s="14"/>
      <c r="O887" s="14"/>
      <c r="P887" s="14"/>
      <c r="Q887" s="14"/>
      <c r="R887" s="14"/>
      <c r="S887" s="14"/>
      <c r="T887" s="14"/>
      <c r="U887" s="14"/>
      <c r="V887" s="14"/>
      <c r="W887" s="14"/>
    </row>
    <row r="888">
      <c r="A888" s="130" t="s">
        <v>5209</v>
      </c>
      <c r="B888" s="14" t="s">
        <v>1281</v>
      </c>
      <c r="C888" s="131">
        <v>66.0</v>
      </c>
      <c r="D888" s="14" t="s">
        <v>1282</v>
      </c>
      <c r="E888" s="131">
        <v>303.0</v>
      </c>
      <c r="F888" s="14" t="s">
        <v>1283</v>
      </c>
      <c r="G888" s="131">
        <v>55.0</v>
      </c>
      <c r="H888" s="131">
        <v>200.0</v>
      </c>
      <c r="I888" s="132" t="b">
        <v>1</v>
      </c>
      <c r="J888" s="14"/>
      <c r="K888" s="14"/>
      <c r="L888" s="14"/>
      <c r="M888" s="14"/>
      <c r="N888" s="14"/>
      <c r="O888" s="14"/>
      <c r="P888" s="14"/>
      <c r="Q888" s="14"/>
      <c r="R888" s="14"/>
      <c r="S888" s="14"/>
      <c r="T888" s="14"/>
      <c r="U888" s="14"/>
      <c r="V888" s="14"/>
      <c r="W888" s="14"/>
    </row>
    <row r="889">
      <c r="A889" s="130" t="s">
        <v>5226</v>
      </c>
      <c r="B889" s="14" t="s">
        <v>682</v>
      </c>
      <c r="C889" s="131">
        <v>82.0</v>
      </c>
      <c r="D889" s="14" t="s">
        <v>683</v>
      </c>
      <c r="E889" s="131">
        <v>252.0</v>
      </c>
      <c r="F889" s="14" t="s">
        <v>684</v>
      </c>
      <c r="G889" s="131">
        <v>71.0</v>
      </c>
      <c r="H889" s="131">
        <v>200.0</v>
      </c>
      <c r="I889" s="132" t="b">
        <v>1</v>
      </c>
      <c r="J889" s="14"/>
      <c r="K889" s="14"/>
      <c r="L889" s="14"/>
      <c r="M889" s="14"/>
      <c r="N889" s="14"/>
      <c r="O889" s="14"/>
      <c r="P889" s="14"/>
      <c r="Q889" s="14"/>
      <c r="R889" s="14"/>
      <c r="S889" s="14"/>
      <c r="T889" s="14"/>
      <c r="U889" s="14"/>
      <c r="V889" s="14"/>
      <c r="W889" s="14"/>
    </row>
    <row r="890">
      <c r="A890" s="130" t="s">
        <v>5236</v>
      </c>
      <c r="B890" s="14" t="s">
        <v>1291</v>
      </c>
      <c r="C890" s="131">
        <v>81.0</v>
      </c>
      <c r="D890" s="14" t="s">
        <v>1292</v>
      </c>
      <c r="E890" s="131">
        <v>232.0</v>
      </c>
      <c r="F890" s="14" t="s">
        <v>1293</v>
      </c>
      <c r="G890" s="131">
        <v>70.0</v>
      </c>
      <c r="H890" s="131">
        <v>200.0</v>
      </c>
      <c r="I890" s="132" t="b">
        <v>1</v>
      </c>
      <c r="J890" s="14"/>
      <c r="K890" s="14"/>
      <c r="L890" s="14"/>
      <c r="M890" s="14"/>
      <c r="N890" s="14"/>
      <c r="O890" s="14"/>
      <c r="P890" s="14"/>
      <c r="Q890" s="14"/>
      <c r="R890" s="14"/>
      <c r="S890" s="14"/>
      <c r="T890" s="14"/>
      <c r="U890" s="14"/>
      <c r="V890" s="14"/>
      <c r="W890" s="14"/>
    </row>
    <row r="891">
      <c r="A891" s="130" t="s">
        <v>5249</v>
      </c>
      <c r="B891" s="14" t="s">
        <v>1560</v>
      </c>
      <c r="C891" s="131">
        <v>92.0</v>
      </c>
      <c r="D891" s="14" t="s">
        <v>1561</v>
      </c>
      <c r="E891" s="131">
        <v>436.0</v>
      </c>
      <c r="F891" s="14" t="s">
        <v>1562</v>
      </c>
      <c r="G891" s="131">
        <v>81.0</v>
      </c>
      <c r="H891" s="131">
        <v>200.0</v>
      </c>
      <c r="I891" s="132" t="b">
        <v>1</v>
      </c>
      <c r="J891" s="14"/>
      <c r="K891" s="14"/>
      <c r="L891" s="14"/>
      <c r="M891" s="14"/>
      <c r="N891" s="14"/>
      <c r="O891" s="14"/>
      <c r="P891" s="14"/>
      <c r="Q891" s="14"/>
      <c r="R891" s="14"/>
      <c r="S891" s="14"/>
      <c r="T891" s="14"/>
      <c r="U891" s="14"/>
      <c r="V891" s="14"/>
      <c r="W891" s="14"/>
    </row>
    <row r="892">
      <c r="A892" s="130" t="s">
        <v>5262</v>
      </c>
      <c r="B892" s="14" t="s">
        <v>1193</v>
      </c>
      <c r="C892" s="131">
        <v>108.0</v>
      </c>
      <c r="D892" s="14" t="s">
        <v>1194</v>
      </c>
      <c r="E892" s="131">
        <v>149.0</v>
      </c>
      <c r="F892" s="14" t="s">
        <v>1195</v>
      </c>
      <c r="G892" s="131">
        <v>97.0</v>
      </c>
      <c r="H892" s="131">
        <v>200.0</v>
      </c>
      <c r="I892" s="132" t="b">
        <v>1</v>
      </c>
      <c r="J892" s="14"/>
      <c r="K892" s="14"/>
      <c r="L892" s="14"/>
      <c r="M892" s="14"/>
      <c r="N892" s="14"/>
      <c r="O892" s="14"/>
      <c r="P892" s="14"/>
      <c r="Q892" s="14"/>
      <c r="R892" s="14"/>
      <c r="S892" s="14"/>
      <c r="T892" s="14"/>
      <c r="U892" s="14"/>
      <c r="V892" s="14"/>
      <c r="W892" s="14"/>
    </row>
    <row r="893">
      <c r="A893" s="130" t="s">
        <v>5274</v>
      </c>
      <c r="B893" s="14" t="s">
        <v>1503</v>
      </c>
      <c r="C893" s="131">
        <v>61.0</v>
      </c>
      <c r="D893" s="14" t="s">
        <v>1504</v>
      </c>
      <c r="E893" s="131">
        <v>366.0</v>
      </c>
      <c r="F893" s="14" t="s">
        <v>1505</v>
      </c>
      <c r="G893" s="131">
        <v>50.0</v>
      </c>
      <c r="H893" s="131">
        <v>200.0</v>
      </c>
      <c r="I893" s="132" t="b">
        <v>1</v>
      </c>
      <c r="J893" s="14"/>
      <c r="K893" s="14"/>
      <c r="L893" s="14"/>
      <c r="M893" s="14"/>
      <c r="N893" s="14"/>
      <c r="O893" s="14"/>
      <c r="P893" s="14"/>
      <c r="Q893" s="14"/>
      <c r="R893" s="14"/>
      <c r="S893" s="14"/>
      <c r="T893" s="14"/>
      <c r="U893" s="14"/>
      <c r="V893" s="14"/>
      <c r="W893" s="14"/>
    </row>
    <row r="894">
      <c r="A894" s="130" t="s">
        <v>5290</v>
      </c>
      <c r="B894" s="14" t="s">
        <v>5293</v>
      </c>
      <c r="C894" s="131">
        <v>90.0</v>
      </c>
      <c r="D894" s="14" t="s">
        <v>5295</v>
      </c>
      <c r="E894" s="131">
        <v>275.0</v>
      </c>
      <c r="F894" s="14" t="s">
        <v>5296</v>
      </c>
      <c r="G894" s="131">
        <v>79.0</v>
      </c>
      <c r="H894" s="131">
        <v>200.0</v>
      </c>
      <c r="I894" s="132" t="b">
        <v>1</v>
      </c>
      <c r="J894" s="14"/>
      <c r="K894" s="14"/>
      <c r="L894" s="14"/>
      <c r="M894" s="14"/>
      <c r="N894" s="14"/>
      <c r="O894" s="14"/>
      <c r="P894" s="14"/>
      <c r="Q894" s="14"/>
      <c r="R894" s="14"/>
      <c r="S894" s="14"/>
      <c r="T894" s="14"/>
      <c r="U894" s="14"/>
      <c r="V894" s="14"/>
      <c r="W894" s="14"/>
    </row>
    <row r="895">
      <c r="A895" s="130" t="s">
        <v>5303</v>
      </c>
      <c r="B895" s="14" t="s">
        <v>1595</v>
      </c>
      <c r="C895" s="131">
        <v>59.0</v>
      </c>
      <c r="D895" s="14" t="s">
        <v>1596</v>
      </c>
      <c r="E895" s="131">
        <v>153.0</v>
      </c>
      <c r="F895" s="14" t="s">
        <v>1597</v>
      </c>
      <c r="G895" s="131">
        <v>48.0</v>
      </c>
      <c r="H895" s="131">
        <v>200.0</v>
      </c>
      <c r="I895" s="132" t="b">
        <v>1</v>
      </c>
      <c r="J895" s="14"/>
      <c r="K895" s="14"/>
      <c r="L895" s="14"/>
      <c r="M895" s="14"/>
      <c r="N895" s="14"/>
      <c r="O895" s="14"/>
      <c r="P895" s="14"/>
      <c r="Q895" s="14"/>
      <c r="R895" s="14"/>
      <c r="S895" s="14"/>
      <c r="T895" s="14"/>
      <c r="U895" s="14"/>
      <c r="V895" s="14"/>
      <c r="W895" s="14"/>
    </row>
    <row r="896">
      <c r="A896" s="130" t="s">
        <v>5314</v>
      </c>
      <c r="B896" s="14" t="s">
        <v>1634</v>
      </c>
      <c r="C896" s="131">
        <v>47.0</v>
      </c>
      <c r="D896" s="14" t="s">
        <v>1635</v>
      </c>
      <c r="E896" s="131">
        <v>205.0</v>
      </c>
      <c r="F896" s="14" t="s">
        <v>1636</v>
      </c>
      <c r="G896" s="131">
        <v>36.0</v>
      </c>
      <c r="H896" s="131">
        <v>200.0</v>
      </c>
      <c r="I896" s="132" t="b">
        <v>1</v>
      </c>
      <c r="J896" s="14"/>
      <c r="K896" s="14"/>
      <c r="L896" s="14"/>
      <c r="M896" s="14"/>
      <c r="N896" s="14"/>
      <c r="O896" s="14"/>
      <c r="P896" s="14"/>
      <c r="Q896" s="14"/>
      <c r="R896" s="14"/>
      <c r="S896" s="14"/>
      <c r="T896" s="14"/>
      <c r="U896" s="14"/>
      <c r="V896" s="14"/>
      <c r="W896" s="14"/>
    </row>
    <row r="897">
      <c r="A897" s="130" t="s">
        <v>5332</v>
      </c>
      <c r="B897" s="14" t="s">
        <v>635</v>
      </c>
      <c r="C897" s="131">
        <v>101.0</v>
      </c>
      <c r="D897" s="14" t="s">
        <v>636</v>
      </c>
      <c r="E897" s="131">
        <v>155.0</v>
      </c>
      <c r="F897" s="14" t="s">
        <v>637</v>
      </c>
      <c r="G897" s="131">
        <v>90.0</v>
      </c>
      <c r="H897" s="131">
        <v>200.0</v>
      </c>
      <c r="I897" s="132" t="b">
        <v>1</v>
      </c>
      <c r="J897" s="14"/>
      <c r="K897" s="14"/>
      <c r="L897" s="14"/>
      <c r="M897" s="14"/>
      <c r="N897" s="14"/>
      <c r="O897" s="14"/>
      <c r="P897" s="14"/>
      <c r="Q897" s="14"/>
      <c r="R897" s="14"/>
      <c r="S897" s="14"/>
      <c r="T897" s="14"/>
      <c r="U897" s="14"/>
      <c r="V897" s="14"/>
      <c r="W897" s="14"/>
    </row>
    <row r="898">
      <c r="A898" s="130" t="s">
        <v>5349</v>
      </c>
      <c r="B898" s="14" t="s">
        <v>1340</v>
      </c>
      <c r="C898" s="131">
        <v>45.0</v>
      </c>
      <c r="D898" s="14" t="s">
        <v>1341</v>
      </c>
      <c r="E898" s="131">
        <v>158.0</v>
      </c>
      <c r="F898" s="14" t="s">
        <v>1342</v>
      </c>
      <c r="G898" s="131">
        <v>34.0</v>
      </c>
      <c r="H898" s="131">
        <v>200.0</v>
      </c>
      <c r="I898" s="132" t="b">
        <v>1</v>
      </c>
      <c r="J898" s="14"/>
      <c r="K898" s="14"/>
      <c r="L898" s="14"/>
      <c r="M898" s="14"/>
      <c r="N898" s="14"/>
      <c r="O898" s="14"/>
      <c r="P898" s="14"/>
      <c r="Q898" s="14"/>
      <c r="R898" s="14"/>
      <c r="S898" s="14"/>
      <c r="T898" s="14"/>
      <c r="U898" s="14"/>
      <c r="V898" s="14"/>
      <c r="W898" s="14"/>
    </row>
    <row r="899">
      <c r="A899" s="130" t="s">
        <v>5364</v>
      </c>
      <c r="B899" s="14" t="s">
        <v>1503</v>
      </c>
      <c r="C899" s="131">
        <v>61.0</v>
      </c>
      <c r="D899" s="14" t="s">
        <v>1504</v>
      </c>
      <c r="E899" s="131">
        <v>366.0</v>
      </c>
      <c r="F899" s="14" t="s">
        <v>1505</v>
      </c>
      <c r="G899" s="131">
        <v>50.0</v>
      </c>
      <c r="H899" s="131">
        <v>200.0</v>
      </c>
      <c r="I899" s="132" t="b">
        <v>1</v>
      </c>
      <c r="J899" s="14"/>
      <c r="K899" s="14"/>
      <c r="L899" s="14"/>
      <c r="M899" s="14"/>
      <c r="N899" s="14"/>
      <c r="O899" s="14"/>
      <c r="P899" s="14"/>
      <c r="Q899" s="14"/>
      <c r="R899" s="14"/>
      <c r="S899" s="14"/>
      <c r="T899" s="14"/>
      <c r="U899" s="14"/>
      <c r="V899" s="14"/>
      <c r="W899" s="14"/>
    </row>
    <row r="900">
      <c r="A900" s="130" t="s">
        <v>5382</v>
      </c>
      <c r="B900" s="14" t="s">
        <v>1281</v>
      </c>
      <c r="C900" s="131">
        <v>66.0</v>
      </c>
      <c r="D900" s="14" t="s">
        <v>1282</v>
      </c>
      <c r="E900" s="131">
        <v>303.0</v>
      </c>
      <c r="F900" s="14" t="s">
        <v>1283</v>
      </c>
      <c r="G900" s="131">
        <v>55.0</v>
      </c>
      <c r="H900" s="131">
        <v>200.0</v>
      </c>
      <c r="I900" s="132" t="b">
        <v>1</v>
      </c>
      <c r="J900" s="14"/>
      <c r="K900" s="14"/>
      <c r="L900" s="14"/>
      <c r="M900" s="14"/>
      <c r="N900" s="14"/>
      <c r="O900" s="14"/>
      <c r="P900" s="14"/>
      <c r="Q900" s="14"/>
      <c r="R900" s="14"/>
      <c r="S900" s="14"/>
      <c r="T900" s="14"/>
      <c r="U900" s="14"/>
      <c r="V900" s="14"/>
      <c r="W900" s="14"/>
    </row>
    <row r="901">
      <c r="A901" s="130" t="s">
        <v>5392</v>
      </c>
      <c r="B901" s="14" t="s">
        <v>5396</v>
      </c>
      <c r="C901" s="131">
        <v>57.0</v>
      </c>
      <c r="D901" s="14" t="s">
        <v>5398</v>
      </c>
      <c r="E901" s="131">
        <v>319.0</v>
      </c>
      <c r="F901" s="14" t="s">
        <v>5400</v>
      </c>
      <c r="G901" s="131">
        <v>46.0</v>
      </c>
      <c r="H901" s="131">
        <v>200.0</v>
      </c>
      <c r="I901" s="132" t="b">
        <v>1</v>
      </c>
      <c r="J901" s="14"/>
      <c r="K901" s="14"/>
      <c r="L901" s="14"/>
      <c r="M901" s="14"/>
      <c r="N901" s="14"/>
      <c r="O901" s="14"/>
      <c r="P901" s="14"/>
      <c r="Q901" s="14"/>
      <c r="R901" s="14"/>
      <c r="S901" s="14"/>
      <c r="T901" s="14"/>
      <c r="U901" s="14"/>
      <c r="V901" s="14"/>
      <c r="W901" s="14"/>
    </row>
    <row r="902">
      <c r="A902" s="130" t="s">
        <v>5407</v>
      </c>
      <c r="B902" s="14" t="s">
        <v>1440</v>
      </c>
      <c r="C902" s="131">
        <v>48.0</v>
      </c>
      <c r="D902" s="14" t="s">
        <v>1441</v>
      </c>
      <c r="E902" s="131">
        <v>156.0</v>
      </c>
      <c r="F902" s="14" t="s">
        <v>1442</v>
      </c>
      <c r="G902" s="131">
        <v>37.0</v>
      </c>
      <c r="H902" s="131">
        <v>200.0</v>
      </c>
      <c r="I902" s="132" t="b">
        <v>1</v>
      </c>
      <c r="J902" s="14"/>
      <c r="K902" s="14"/>
      <c r="L902" s="14"/>
      <c r="M902" s="14"/>
      <c r="N902" s="14"/>
      <c r="O902" s="14"/>
      <c r="P902" s="14"/>
      <c r="Q902" s="14"/>
      <c r="R902" s="14"/>
      <c r="S902" s="14"/>
      <c r="T902" s="14"/>
      <c r="U902" s="14"/>
      <c r="V902" s="14"/>
      <c r="W902" s="14"/>
    </row>
    <row r="903">
      <c r="A903" s="130" t="s">
        <v>5421</v>
      </c>
      <c r="B903" s="14" t="s">
        <v>1689</v>
      </c>
      <c r="C903" s="131">
        <v>75.0</v>
      </c>
      <c r="D903" s="14" t="s">
        <v>1690</v>
      </c>
      <c r="E903" s="131">
        <v>151.0</v>
      </c>
      <c r="F903" s="14" t="s">
        <v>1691</v>
      </c>
      <c r="G903" s="131">
        <v>64.0</v>
      </c>
      <c r="H903" s="131">
        <v>200.0</v>
      </c>
      <c r="I903" s="132" t="b">
        <v>1</v>
      </c>
      <c r="J903" s="14"/>
      <c r="K903" s="14"/>
      <c r="L903" s="14"/>
      <c r="M903" s="14"/>
      <c r="N903" s="14"/>
      <c r="O903" s="14"/>
      <c r="P903" s="14"/>
      <c r="Q903" s="14"/>
      <c r="R903" s="14"/>
      <c r="S903" s="14"/>
      <c r="T903" s="14"/>
      <c r="U903" s="14"/>
      <c r="V903" s="14"/>
      <c r="W903" s="14"/>
    </row>
    <row r="904">
      <c r="A904" s="130" t="s">
        <v>5437</v>
      </c>
      <c r="B904" s="14" t="s">
        <v>1455</v>
      </c>
      <c r="C904" s="131">
        <v>44.0</v>
      </c>
      <c r="D904" s="14" t="s">
        <v>1456</v>
      </c>
      <c r="E904" s="131">
        <v>156.0</v>
      </c>
      <c r="F904" s="14" t="s">
        <v>1457</v>
      </c>
      <c r="G904" s="131">
        <v>33.0</v>
      </c>
      <c r="H904" s="131">
        <v>200.0</v>
      </c>
      <c r="I904" s="132" t="b">
        <v>1</v>
      </c>
      <c r="J904" s="14"/>
      <c r="K904" s="14"/>
      <c r="L904" s="14"/>
      <c r="M904" s="14"/>
      <c r="N904" s="14"/>
      <c r="O904" s="14"/>
      <c r="P904" s="14"/>
      <c r="Q904" s="14"/>
      <c r="R904" s="14"/>
      <c r="S904" s="14"/>
      <c r="T904" s="14"/>
      <c r="U904" s="14"/>
      <c r="V904" s="14"/>
      <c r="W904" s="14"/>
    </row>
    <row r="905">
      <c r="A905" s="130" t="s">
        <v>5450</v>
      </c>
      <c r="B905" s="14" t="s">
        <v>1560</v>
      </c>
      <c r="C905" s="131">
        <v>92.0</v>
      </c>
      <c r="D905" s="14" t="s">
        <v>1561</v>
      </c>
      <c r="E905" s="131">
        <v>436.0</v>
      </c>
      <c r="F905" s="14" t="s">
        <v>1562</v>
      </c>
      <c r="G905" s="131">
        <v>81.0</v>
      </c>
      <c r="H905" s="131">
        <v>200.0</v>
      </c>
      <c r="I905" s="132" t="b">
        <v>1</v>
      </c>
      <c r="J905" s="14"/>
      <c r="K905" s="14"/>
      <c r="L905" s="14"/>
      <c r="M905" s="14"/>
      <c r="N905" s="14"/>
      <c r="O905" s="14"/>
      <c r="P905" s="14"/>
      <c r="Q905" s="14"/>
      <c r="R905" s="14"/>
      <c r="S905" s="14"/>
      <c r="T905" s="14"/>
      <c r="U905" s="14"/>
      <c r="V905" s="14"/>
      <c r="W905" s="14"/>
    </row>
    <row r="906">
      <c r="A906" s="130" t="s">
        <v>5468</v>
      </c>
      <c r="B906" s="14" t="s">
        <v>1451</v>
      </c>
      <c r="C906" s="131">
        <v>77.0</v>
      </c>
      <c r="D906" s="14" t="s">
        <v>1452</v>
      </c>
      <c r="E906" s="131">
        <v>156.0</v>
      </c>
      <c r="F906" s="14" t="s">
        <v>1453</v>
      </c>
      <c r="G906" s="131">
        <v>66.0</v>
      </c>
      <c r="H906" s="131">
        <v>200.0</v>
      </c>
      <c r="I906" s="132" t="b">
        <v>1</v>
      </c>
      <c r="J906" s="14"/>
      <c r="K906" s="14"/>
      <c r="L906" s="14"/>
      <c r="M906" s="14"/>
      <c r="N906" s="14"/>
      <c r="O906" s="14"/>
      <c r="P906" s="14"/>
      <c r="Q906" s="14"/>
      <c r="R906" s="14"/>
      <c r="S906" s="14"/>
      <c r="T906" s="14"/>
      <c r="U906" s="14"/>
      <c r="V906" s="14"/>
      <c r="W906" s="14"/>
    </row>
    <row r="907">
      <c r="A907" s="130" t="s">
        <v>5499</v>
      </c>
      <c r="B907" s="14" t="s">
        <v>1327</v>
      </c>
      <c r="C907" s="131">
        <v>44.0</v>
      </c>
      <c r="D907" s="14" t="s">
        <v>1328</v>
      </c>
      <c r="E907" s="131">
        <v>237.0</v>
      </c>
      <c r="F907" s="14" t="s">
        <v>1329</v>
      </c>
      <c r="G907" s="131">
        <v>33.0</v>
      </c>
      <c r="H907" s="131">
        <v>200.0</v>
      </c>
      <c r="I907" s="132" t="b">
        <v>1</v>
      </c>
      <c r="J907" s="14"/>
      <c r="K907" s="14"/>
      <c r="L907" s="14"/>
      <c r="M907" s="14"/>
      <c r="N907" s="14"/>
      <c r="O907" s="14"/>
      <c r="P907" s="14"/>
      <c r="Q907" s="14"/>
      <c r="R907" s="14"/>
      <c r="S907" s="14"/>
      <c r="T907" s="14"/>
      <c r="U907" s="14"/>
      <c r="V907" s="14"/>
      <c r="W907" s="14"/>
    </row>
    <row r="908">
      <c r="A908" s="130" t="s">
        <v>5526</v>
      </c>
      <c r="B908" s="14" t="s">
        <v>1281</v>
      </c>
      <c r="C908" s="131">
        <v>66.0</v>
      </c>
      <c r="D908" s="14" t="s">
        <v>1282</v>
      </c>
      <c r="E908" s="131">
        <v>303.0</v>
      </c>
      <c r="F908" s="14" t="s">
        <v>1283</v>
      </c>
      <c r="G908" s="131">
        <v>55.0</v>
      </c>
      <c r="H908" s="131">
        <v>200.0</v>
      </c>
      <c r="I908" s="132" t="b">
        <v>1</v>
      </c>
      <c r="J908" s="14"/>
      <c r="K908" s="14"/>
      <c r="L908" s="14"/>
      <c r="M908" s="14"/>
      <c r="N908" s="14"/>
      <c r="O908" s="14"/>
      <c r="P908" s="14"/>
      <c r="Q908" s="14"/>
      <c r="R908" s="14"/>
      <c r="S908" s="14"/>
      <c r="T908" s="14"/>
      <c r="U908" s="14"/>
      <c r="V908" s="14"/>
      <c r="W908" s="14"/>
    </row>
    <row r="909">
      <c r="A909" s="130" t="s">
        <v>5540</v>
      </c>
      <c r="B909" s="14" t="s">
        <v>1198</v>
      </c>
      <c r="C909" s="131">
        <v>65.0</v>
      </c>
      <c r="D909" s="14" t="s">
        <v>1199</v>
      </c>
      <c r="E909" s="131">
        <v>278.0</v>
      </c>
      <c r="F909" s="14" t="s">
        <v>1200</v>
      </c>
      <c r="G909" s="131">
        <v>54.0</v>
      </c>
      <c r="H909" s="131">
        <v>200.0</v>
      </c>
      <c r="I909" s="132" t="b">
        <v>1</v>
      </c>
      <c r="J909" s="14"/>
      <c r="K909" s="14"/>
      <c r="L909" s="14"/>
      <c r="M909" s="14"/>
      <c r="N909" s="14"/>
      <c r="O909" s="14"/>
      <c r="P909" s="14"/>
      <c r="Q909" s="14"/>
      <c r="R909" s="14"/>
      <c r="S909" s="14"/>
      <c r="T909" s="14"/>
      <c r="U909" s="14"/>
      <c r="V909" s="14"/>
      <c r="W909" s="14"/>
    </row>
    <row r="910">
      <c r="A910" s="130" t="s">
        <v>5553</v>
      </c>
      <c r="B910" s="14" t="s">
        <v>1459</v>
      </c>
      <c r="C910" s="131">
        <v>84.0</v>
      </c>
      <c r="D910" s="14" t="s">
        <v>1460</v>
      </c>
      <c r="E910" s="131">
        <v>155.0</v>
      </c>
      <c r="F910" s="14" t="s">
        <v>1461</v>
      </c>
      <c r="G910" s="131">
        <v>73.0</v>
      </c>
      <c r="H910" s="131">
        <v>200.0</v>
      </c>
      <c r="I910" s="132" t="b">
        <v>1</v>
      </c>
      <c r="J910" s="14"/>
      <c r="K910" s="14"/>
      <c r="L910" s="14"/>
      <c r="M910" s="14"/>
      <c r="N910" s="14"/>
      <c r="O910" s="14"/>
      <c r="P910" s="14"/>
      <c r="Q910" s="14"/>
      <c r="R910" s="14"/>
      <c r="S910" s="14"/>
      <c r="T910" s="14"/>
      <c r="U910" s="14"/>
      <c r="V910" s="14"/>
      <c r="W910" s="14"/>
    </row>
    <row r="911">
      <c r="A911" s="130" t="s">
        <v>5568</v>
      </c>
      <c r="B911" s="14" t="s">
        <v>5577</v>
      </c>
      <c r="C911" s="131">
        <v>48.0</v>
      </c>
      <c r="D911" s="14" t="s">
        <v>5581</v>
      </c>
      <c r="E911" s="131">
        <v>420.0</v>
      </c>
      <c r="F911" s="14" t="s">
        <v>5584</v>
      </c>
      <c r="G911" s="131">
        <v>37.0</v>
      </c>
      <c r="H911" s="131">
        <v>200.0</v>
      </c>
      <c r="I911" s="132" t="b">
        <v>1</v>
      </c>
      <c r="J911" s="14"/>
      <c r="K911" s="14"/>
      <c r="L911" s="14"/>
      <c r="M911" s="14"/>
      <c r="N911" s="14"/>
      <c r="O911" s="14"/>
      <c r="P911" s="14"/>
      <c r="Q911" s="14"/>
      <c r="R911" s="14"/>
      <c r="S911" s="14"/>
      <c r="T911" s="14"/>
      <c r="U911" s="14"/>
      <c r="V911" s="14"/>
      <c r="W911" s="14"/>
    </row>
    <row r="912">
      <c r="A912" s="130" t="s">
        <v>5591</v>
      </c>
      <c r="B912" s="14" t="s">
        <v>1610</v>
      </c>
      <c r="C912" s="131">
        <v>71.0</v>
      </c>
      <c r="D912" s="14" t="s">
        <v>1611</v>
      </c>
      <c r="E912" s="131">
        <v>43.0</v>
      </c>
      <c r="F912" s="14" t="s">
        <v>1612</v>
      </c>
      <c r="G912" s="131">
        <v>60.0</v>
      </c>
      <c r="H912" s="131">
        <v>200.0</v>
      </c>
      <c r="I912" s="132" t="b">
        <v>1</v>
      </c>
      <c r="J912" s="14"/>
      <c r="K912" s="14"/>
      <c r="L912" s="14"/>
      <c r="M912" s="14"/>
      <c r="N912" s="14"/>
      <c r="O912" s="14"/>
      <c r="P912" s="14"/>
      <c r="Q912" s="14"/>
      <c r="R912" s="14"/>
      <c r="S912" s="14"/>
      <c r="T912" s="14"/>
      <c r="U912" s="14"/>
      <c r="V912" s="14"/>
      <c r="W912" s="14"/>
    </row>
    <row r="913">
      <c r="A913" s="130" t="s">
        <v>5612</v>
      </c>
      <c r="B913" s="14" t="s">
        <v>5622</v>
      </c>
      <c r="C913" s="131">
        <v>80.0</v>
      </c>
      <c r="D913" s="14" t="s">
        <v>5625</v>
      </c>
      <c r="E913" s="131">
        <v>203.0</v>
      </c>
      <c r="F913" s="14" t="s">
        <v>5627</v>
      </c>
      <c r="G913" s="131">
        <v>69.0</v>
      </c>
      <c r="H913" s="131">
        <v>200.0</v>
      </c>
      <c r="I913" s="132" t="b">
        <v>1</v>
      </c>
      <c r="J913" s="14"/>
      <c r="K913" s="14"/>
      <c r="L913" s="14"/>
      <c r="M913" s="14"/>
      <c r="N913" s="14"/>
      <c r="O913" s="14"/>
      <c r="P913" s="14"/>
      <c r="Q913" s="14"/>
      <c r="R913" s="14"/>
      <c r="S913" s="14"/>
      <c r="T913" s="14"/>
      <c r="U913" s="14"/>
      <c r="V913" s="14"/>
      <c r="W913" s="14"/>
    </row>
    <row r="914">
      <c r="A914" s="130" t="s">
        <v>5636</v>
      </c>
      <c r="B914" s="14" t="s">
        <v>1487</v>
      </c>
      <c r="C914" s="131">
        <v>73.0</v>
      </c>
      <c r="D914" s="14" t="s">
        <v>1488</v>
      </c>
      <c r="E914" s="131">
        <v>208.0</v>
      </c>
      <c r="F914" s="14" t="s">
        <v>1489</v>
      </c>
      <c r="G914" s="131">
        <v>62.0</v>
      </c>
      <c r="H914" s="131">
        <v>200.0</v>
      </c>
      <c r="I914" s="132" t="b">
        <v>1</v>
      </c>
      <c r="J914" s="14"/>
      <c r="K914" s="14"/>
      <c r="L914" s="14"/>
      <c r="M914" s="14"/>
      <c r="N914" s="14"/>
      <c r="O914" s="14"/>
      <c r="P914" s="14"/>
      <c r="Q914" s="14"/>
      <c r="R914" s="14"/>
      <c r="S914" s="14"/>
      <c r="T914" s="14"/>
      <c r="U914" s="14"/>
      <c r="V914" s="14"/>
      <c r="W914" s="14"/>
    </row>
    <row r="915">
      <c r="A915" s="130" t="s">
        <v>5648</v>
      </c>
      <c r="B915" s="14" t="s">
        <v>1459</v>
      </c>
      <c r="C915" s="131">
        <v>84.0</v>
      </c>
      <c r="D915" s="14" t="s">
        <v>1460</v>
      </c>
      <c r="E915" s="131">
        <v>155.0</v>
      </c>
      <c r="F915" s="14" t="s">
        <v>1461</v>
      </c>
      <c r="G915" s="131">
        <v>73.0</v>
      </c>
      <c r="H915" s="131">
        <v>200.0</v>
      </c>
      <c r="I915" s="132" t="b">
        <v>1</v>
      </c>
      <c r="J915" s="14"/>
      <c r="K915" s="14"/>
      <c r="L915" s="14"/>
      <c r="M915" s="14"/>
      <c r="N915" s="14"/>
      <c r="O915" s="14"/>
      <c r="P915" s="14"/>
      <c r="Q915" s="14"/>
      <c r="R915" s="14"/>
      <c r="S915" s="14"/>
      <c r="T915" s="14"/>
      <c r="U915" s="14"/>
      <c r="V915" s="14"/>
      <c r="W915" s="14"/>
    </row>
    <row r="916">
      <c r="A916" s="130" t="s">
        <v>5657</v>
      </c>
      <c r="B916" s="14" t="s">
        <v>643</v>
      </c>
      <c r="C916" s="131">
        <v>42.0</v>
      </c>
      <c r="D916" s="14" t="s">
        <v>644</v>
      </c>
      <c r="E916" s="131">
        <v>155.0</v>
      </c>
      <c r="F916" s="14" t="s">
        <v>645</v>
      </c>
      <c r="G916" s="131">
        <v>31.0</v>
      </c>
      <c r="H916" s="131">
        <v>200.0</v>
      </c>
      <c r="I916" s="132" t="b">
        <v>1</v>
      </c>
      <c r="J916" s="14"/>
      <c r="K916" s="14"/>
      <c r="L916" s="14"/>
      <c r="M916" s="14"/>
      <c r="N916" s="14"/>
      <c r="O916" s="14"/>
      <c r="P916" s="14"/>
      <c r="Q916" s="14"/>
      <c r="R916" s="14"/>
      <c r="S916" s="14"/>
      <c r="T916" s="14"/>
      <c r="U916" s="14"/>
      <c r="V916" s="14"/>
      <c r="W916" s="14"/>
    </row>
    <row r="917">
      <c r="A917" s="130" t="s">
        <v>5673</v>
      </c>
      <c r="B917" s="14" t="s">
        <v>1305</v>
      </c>
      <c r="C917" s="131">
        <v>60.0</v>
      </c>
      <c r="D917" s="14" t="s">
        <v>1306</v>
      </c>
      <c r="E917" s="131">
        <v>300.0</v>
      </c>
      <c r="F917" s="14" t="s">
        <v>1307</v>
      </c>
      <c r="G917" s="131">
        <v>49.0</v>
      </c>
      <c r="H917" s="131">
        <v>200.0</v>
      </c>
      <c r="I917" s="132" t="b">
        <v>1</v>
      </c>
      <c r="J917" s="14"/>
      <c r="K917" s="14"/>
      <c r="L917" s="14"/>
      <c r="M917" s="14"/>
      <c r="N917" s="14"/>
      <c r="O917" s="14"/>
      <c r="P917" s="14"/>
      <c r="Q917" s="14"/>
      <c r="R917" s="14"/>
      <c r="S917" s="14"/>
      <c r="T917" s="14"/>
      <c r="U917" s="14"/>
      <c r="V917" s="14"/>
      <c r="W917" s="14"/>
    </row>
    <row r="918">
      <c r="A918" s="130" t="s">
        <v>5692</v>
      </c>
      <c r="B918" s="14" t="s">
        <v>1305</v>
      </c>
      <c r="C918" s="131">
        <v>60.0</v>
      </c>
      <c r="D918" s="14" t="s">
        <v>1306</v>
      </c>
      <c r="E918" s="131">
        <v>300.0</v>
      </c>
      <c r="F918" s="14" t="s">
        <v>1307</v>
      </c>
      <c r="G918" s="131">
        <v>49.0</v>
      </c>
      <c r="H918" s="131">
        <v>200.0</v>
      </c>
      <c r="I918" s="132" t="b">
        <v>1</v>
      </c>
      <c r="J918" s="14"/>
      <c r="K918" s="14"/>
      <c r="L918" s="14"/>
      <c r="M918" s="14"/>
      <c r="N918" s="14"/>
      <c r="O918" s="14"/>
      <c r="P918" s="14"/>
      <c r="Q918" s="14"/>
      <c r="R918" s="14"/>
      <c r="S918" s="14"/>
      <c r="T918" s="14"/>
      <c r="U918" s="14"/>
      <c r="V918" s="14"/>
      <c r="W918" s="14"/>
    </row>
    <row r="919">
      <c r="A919" s="130" t="s">
        <v>5704</v>
      </c>
      <c r="B919" s="14" t="s">
        <v>1634</v>
      </c>
      <c r="C919" s="131">
        <v>47.0</v>
      </c>
      <c r="D919" s="14" t="s">
        <v>1635</v>
      </c>
      <c r="E919" s="131">
        <v>205.0</v>
      </c>
      <c r="F919" s="14" t="s">
        <v>1636</v>
      </c>
      <c r="G919" s="131">
        <v>36.0</v>
      </c>
      <c r="H919" s="131">
        <v>200.0</v>
      </c>
      <c r="I919" s="132" t="b">
        <v>1</v>
      </c>
      <c r="J919" s="14"/>
      <c r="K919" s="14"/>
      <c r="L919" s="14"/>
      <c r="M919" s="14"/>
      <c r="N919" s="14"/>
      <c r="O919" s="14"/>
      <c r="P919" s="14"/>
      <c r="Q919" s="14"/>
      <c r="R919" s="14"/>
      <c r="S919" s="14"/>
      <c r="T919" s="14"/>
      <c r="U919" s="14"/>
      <c r="V919" s="14"/>
      <c r="W919" s="14"/>
    </row>
    <row r="920">
      <c r="A920" s="130" t="s">
        <v>5719</v>
      </c>
      <c r="B920" s="14" t="s">
        <v>1732</v>
      </c>
      <c r="C920" s="131">
        <v>79.0</v>
      </c>
      <c r="D920" s="14" t="s">
        <v>1733</v>
      </c>
      <c r="E920" s="131">
        <v>151.0</v>
      </c>
      <c r="F920" s="14" t="s">
        <v>1734</v>
      </c>
      <c r="G920" s="131">
        <v>68.0</v>
      </c>
      <c r="H920" s="131">
        <v>200.0</v>
      </c>
      <c r="I920" s="132" t="b">
        <v>1</v>
      </c>
      <c r="J920" s="14"/>
      <c r="K920" s="14"/>
      <c r="L920" s="14"/>
      <c r="M920" s="14"/>
      <c r="N920" s="14"/>
      <c r="O920" s="14"/>
      <c r="P920" s="14"/>
      <c r="Q920" s="14"/>
      <c r="R920" s="14"/>
      <c r="S920" s="14"/>
      <c r="T920" s="14"/>
      <c r="U920" s="14"/>
      <c r="V920" s="14"/>
      <c r="W920" s="14"/>
    </row>
    <row r="921">
      <c r="A921" s="130" t="s">
        <v>5734</v>
      </c>
      <c r="B921" s="14" t="s">
        <v>1732</v>
      </c>
      <c r="C921" s="131">
        <v>79.0</v>
      </c>
      <c r="D921" s="14" t="s">
        <v>1733</v>
      </c>
      <c r="E921" s="131">
        <v>151.0</v>
      </c>
      <c r="F921" s="14" t="s">
        <v>1734</v>
      </c>
      <c r="G921" s="131">
        <v>68.0</v>
      </c>
      <c r="H921" s="131">
        <v>200.0</v>
      </c>
      <c r="I921" s="132" t="b">
        <v>1</v>
      </c>
      <c r="J921" s="14"/>
      <c r="K921" s="14"/>
      <c r="L921" s="14"/>
      <c r="M921" s="14"/>
      <c r="N921" s="14"/>
      <c r="O921" s="14"/>
      <c r="P921" s="14"/>
      <c r="Q921" s="14"/>
      <c r="R921" s="14"/>
      <c r="S921" s="14"/>
      <c r="T921" s="14"/>
      <c r="U921" s="14"/>
      <c r="V921" s="14"/>
      <c r="W921" s="14"/>
    </row>
    <row r="922">
      <c r="A922" s="130" t="s">
        <v>5748</v>
      </c>
      <c r="B922" s="14" t="s">
        <v>1218</v>
      </c>
      <c r="C922" s="131">
        <v>77.0</v>
      </c>
      <c r="D922" s="14" t="s">
        <v>1219</v>
      </c>
      <c r="E922" s="131">
        <v>212.0</v>
      </c>
      <c r="F922" s="14" t="s">
        <v>1220</v>
      </c>
      <c r="G922" s="131">
        <v>66.0</v>
      </c>
      <c r="H922" s="131">
        <v>200.0</v>
      </c>
      <c r="I922" s="132" t="b">
        <v>1</v>
      </c>
      <c r="J922" s="14"/>
      <c r="K922" s="14"/>
      <c r="L922" s="14"/>
      <c r="M922" s="14"/>
      <c r="N922" s="14"/>
      <c r="O922" s="14"/>
      <c r="P922" s="14"/>
      <c r="Q922" s="14"/>
      <c r="R922" s="14"/>
      <c r="S922" s="14"/>
      <c r="T922" s="14"/>
      <c r="U922" s="14"/>
      <c r="V922" s="14"/>
      <c r="W922" s="14"/>
    </row>
    <row r="923">
      <c r="A923" s="130" t="s">
        <v>5764</v>
      </c>
      <c r="B923" s="14" t="s">
        <v>1503</v>
      </c>
      <c r="C923" s="131">
        <v>61.0</v>
      </c>
      <c r="D923" s="14" t="s">
        <v>1504</v>
      </c>
      <c r="E923" s="131">
        <v>366.0</v>
      </c>
      <c r="F923" s="14" t="s">
        <v>1505</v>
      </c>
      <c r="G923" s="131">
        <v>50.0</v>
      </c>
      <c r="H923" s="131">
        <v>200.0</v>
      </c>
      <c r="I923" s="132" t="b">
        <v>1</v>
      </c>
      <c r="J923" s="14"/>
      <c r="K923" s="14"/>
      <c r="L923" s="14"/>
      <c r="M923" s="14"/>
      <c r="N923" s="14"/>
      <c r="O923" s="14"/>
      <c r="P923" s="14"/>
      <c r="Q923" s="14"/>
      <c r="R923" s="14"/>
      <c r="S923" s="14"/>
      <c r="T923" s="14"/>
      <c r="U923" s="14"/>
      <c r="V923" s="14"/>
      <c r="W923" s="14"/>
    </row>
    <row r="924">
      <c r="A924" s="130" t="s">
        <v>5780</v>
      </c>
      <c r="B924" s="14" t="s">
        <v>1634</v>
      </c>
      <c r="C924" s="131">
        <v>47.0</v>
      </c>
      <c r="D924" s="14" t="s">
        <v>1635</v>
      </c>
      <c r="E924" s="131">
        <v>205.0</v>
      </c>
      <c r="F924" s="14" t="s">
        <v>1636</v>
      </c>
      <c r="G924" s="131">
        <v>36.0</v>
      </c>
      <c r="H924" s="131">
        <v>200.0</v>
      </c>
      <c r="I924" s="132" t="b">
        <v>1</v>
      </c>
      <c r="J924" s="14"/>
      <c r="K924" s="14"/>
      <c r="L924" s="14"/>
      <c r="M924" s="14"/>
      <c r="N924" s="14"/>
      <c r="O924" s="14"/>
      <c r="P924" s="14"/>
      <c r="Q924" s="14"/>
      <c r="R924" s="14"/>
      <c r="S924" s="14"/>
      <c r="T924" s="14"/>
      <c r="U924" s="14"/>
      <c r="V924" s="14"/>
      <c r="W924" s="14"/>
    </row>
    <row r="925">
      <c r="A925" s="130" t="s">
        <v>5793</v>
      </c>
      <c r="B925" s="14" t="s">
        <v>1634</v>
      </c>
      <c r="C925" s="131">
        <v>47.0</v>
      </c>
      <c r="D925" s="14" t="s">
        <v>1635</v>
      </c>
      <c r="E925" s="131">
        <v>205.0</v>
      </c>
      <c r="F925" s="14" t="s">
        <v>1636</v>
      </c>
      <c r="G925" s="131">
        <v>36.0</v>
      </c>
      <c r="H925" s="131">
        <v>200.0</v>
      </c>
      <c r="I925" s="132" t="b">
        <v>1</v>
      </c>
      <c r="J925" s="14"/>
      <c r="K925" s="14"/>
      <c r="L925" s="14"/>
      <c r="M925" s="14"/>
      <c r="N925" s="14"/>
      <c r="O925" s="14"/>
      <c r="P925" s="14"/>
      <c r="Q925" s="14"/>
      <c r="R925" s="14"/>
      <c r="S925" s="14"/>
      <c r="T925" s="14"/>
      <c r="U925" s="14"/>
      <c r="V925" s="14"/>
      <c r="W925" s="14"/>
    </row>
    <row r="926">
      <c r="A926" s="130" t="s">
        <v>5808</v>
      </c>
      <c r="B926" s="14" t="s">
        <v>1408</v>
      </c>
      <c r="C926" s="131">
        <v>83.0</v>
      </c>
      <c r="D926" s="14" t="s">
        <v>1409</v>
      </c>
      <c r="E926" s="131">
        <v>261.0</v>
      </c>
      <c r="F926" s="14" t="s">
        <v>1410</v>
      </c>
      <c r="G926" s="131">
        <v>72.0</v>
      </c>
      <c r="H926" s="131">
        <v>200.0</v>
      </c>
      <c r="I926" s="132" t="b">
        <v>1</v>
      </c>
      <c r="J926" s="14"/>
      <c r="K926" s="14"/>
      <c r="L926" s="14"/>
      <c r="M926" s="14"/>
      <c r="N926" s="14"/>
      <c r="O926" s="14"/>
      <c r="P926" s="14"/>
      <c r="Q926" s="14"/>
      <c r="R926" s="14"/>
      <c r="S926" s="14"/>
      <c r="T926" s="14"/>
      <c r="U926" s="14"/>
      <c r="V926" s="14"/>
      <c r="W926" s="14"/>
    </row>
    <row r="927">
      <c r="A927" s="130" t="s">
        <v>5824</v>
      </c>
      <c r="B927" s="14" t="s">
        <v>1317</v>
      </c>
      <c r="C927" s="131">
        <v>77.0</v>
      </c>
      <c r="D927" s="14" t="s">
        <v>1318</v>
      </c>
      <c r="E927" s="131">
        <v>325.0</v>
      </c>
      <c r="F927" s="14" t="s">
        <v>1319</v>
      </c>
      <c r="G927" s="131">
        <v>66.0</v>
      </c>
      <c r="H927" s="131">
        <v>200.0</v>
      </c>
      <c r="I927" s="132" t="b">
        <v>1</v>
      </c>
      <c r="J927" s="14"/>
      <c r="K927" s="14"/>
      <c r="L927" s="14"/>
      <c r="M927" s="14"/>
      <c r="N927" s="14"/>
      <c r="O927" s="14"/>
      <c r="P927" s="14"/>
      <c r="Q927" s="14"/>
      <c r="R927" s="14"/>
      <c r="S927" s="14"/>
      <c r="T927" s="14"/>
      <c r="U927" s="14"/>
      <c r="V927" s="14"/>
      <c r="W927" s="14"/>
    </row>
    <row r="928">
      <c r="A928" s="130" t="s">
        <v>5838</v>
      </c>
      <c r="B928" s="14" t="s">
        <v>5847</v>
      </c>
      <c r="C928" s="131">
        <v>46.0</v>
      </c>
      <c r="D928" s="14" t="s">
        <v>5849</v>
      </c>
      <c r="E928" s="131">
        <v>108.0</v>
      </c>
      <c r="F928" s="14" t="s">
        <v>5850</v>
      </c>
      <c r="G928" s="131">
        <v>35.0</v>
      </c>
      <c r="H928" s="131">
        <v>200.0</v>
      </c>
      <c r="I928" s="132" t="b">
        <v>1</v>
      </c>
      <c r="J928" s="14"/>
      <c r="K928" s="14"/>
      <c r="L928" s="14"/>
      <c r="M928" s="14"/>
      <c r="N928" s="14"/>
      <c r="O928" s="14"/>
      <c r="P928" s="14"/>
      <c r="Q928" s="14"/>
      <c r="R928" s="14"/>
      <c r="S928" s="14"/>
      <c r="T928" s="14"/>
      <c r="U928" s="14"/>
      <c r="V928" s="14"/>
      <c r="W928" s="14"/>
    </row>
    <row r="929">
      <c r="A929" s="130" t="s">
        <v>5858</v>
      </c>
      <c r="B929" s="14" t="s">
        <v>1459</v>
      </c>
      <c r="C929" s="131">
        <v>84.0</v>
      </c>
      <c r="D929" s="14" t="s">
        <v>1460</v>
      </c>
      <c r="E929" s="131">
        <v>155.0</v>
      </c>
      <c r="F929" s="14" t="s">
        <v>1461</v>
      </c>
      <c r="G929" s="131">
        <v>73.0</v>
      </c>
      <c r="H929" s="131">
        <v>200.0</v>
      </c>
      <c r="I929" s="132" t="b">
        <v>1</v>
      </c>
      <c r="J929" s="14"/>
      <c r="K929" s="14"/>
      <c r="L929" s="14"/>
      <c r="M929" s="14"/>
      <c r="N929" s="14"/>
      <c r="O929" s="14"/>
      <c r="P929" s="14"/>
      <c r="Q929" s="14"/>
      <c r="R929" s="14"/>
      <c r="S929" s="14"/>
      <c r="T929" s="14"/>
      <c r="U929" s="14"/>
      <c r="V929" s="14"/>
      <c r="W929" s="14"/>
    </row>
    <row r="930">
      <c r="A930" s="130" t="s">
        <v>5875</v>
      </c>
      <c r="B930" s="14" t="s">
        <v>1305</v>
      </c>
      <c r="C930" s="131">
        <v>60.0</v>
      </c>
      <c r="D930" s="14" t="s">
        <v>1306</v>
      </c>
      <c r="E930" s="131">
        <v>300.0</v>
      </c>
      <c r="F930" s="14" t="s">
        <v>1307</v>
      </c>
      <c r="G930" s="131">
        <v>49.0</v>
      </c>
      <c r="H930" s="131">
        <v>200.0</v>
      </c>
      <c r="I930" s="132" t="b">
        <v>1</v>
      </c>
      <c r="J930" s="14"/>
      <c r="K930" s="14"/>
      <c r="L930" s="14"/>
      <c r="M930" s="14"/>
      <c r="N930" s="14"/>
      <c r="O930" s="14"/>
      <c r="P930" s="14"/>
      <c r="Q930" s="14"/>
      <c r="R930" s="14"/>
      <c r="S930" s="14"/>
      <c r="T930" s="14"/>
      <c r="U930" s="14"/>
      <c r="V930" s="14"/>
      <c r="W930" s="14"/>
    </row>
    <row r="931">
      <c r="A931" s="130" t="s">
        <v>5894</v>
      </c>
      <c r="B931" s="14" t="s">
        <v>5897</v>
      </c>
      <c r="C931" s="131">
        <v>18.0</v>
      </c>
      <c r="D931" s="14" t="s">
        <v>5900</v>
      </c>
      <c r="E931" s="131">
        <v>129.0</v>
      </c>
      <c r="F931" s="14" t="s">
        <v>5902</v>
      </c>
      <c r="G931" s="131">
        <v>11.0</v>
      </c>
      <c r="H931" s="131">
        <v>200.0</v>
      </c>
      <c r="I931" s="132" t="b">
        <v>1</v>
      </c>
      <c r="J931" s="14"/>
      <c r="K931" s="14"/>
      <c r="L931" s="14"/>
      <c r="M931" s="14"/>
      <c r="N931" s="14"/>
      <c r="O931" s="14"/>
      <c r="P931" s="14"/>
      <c r="Q931" s="14"/>
      <c r="R931" s="14"/>
      <c r="S931" s="14"/>
      <c r="T931" s="14"/>
      <c r="U931" s="14"/>
      <c r="V931" s="14"/>
      <c r="W931" s="14"/>
    </row>
    <row r="932">
      <c r="A932" s="130" t="s">
        <v>5908</v>
      </c>
      <c r="B932" s="14" t="s">
        <v>5914</v>
      </c>
      <c r="C932" s="131">
        <v>82.0</v>
      </c>
      <c r="D932" s="14" t="s">
        <v>5916</v>
      </c>
      <c r="E932" s="131">
        <v>158.0</v>
      </c>
      <c r="F932" s="14" t="s">
        <v>5917</v>
      </c>
      <c r="G932" s="131">
        <v>71.0</v>
      </c>
      <c r="H932" s="131">
        <v>200.0</v>
      </c>
      <c r="I932" s="132" t="b">
        <v>1</v>
      </c>
      <c r="J932" s="14"/>
      <c r="K932" s="14"/>
      <c r="L932" s="14"/>
      <c r="M932" s="14"/>
      <c r="N932" s="14"/>
      <c r="O932" s="14"/>
      <c r="P932" s="14"/>
      <c r="Q932" s="14"/>
      <c r="R932" s="14"/>
      <c r="S932" s="14"/>
      <c r="T932" s="14"/>
      <c r="U932" s="14"/>
      <c r="V932" s="14"/>
      <c r="W932" s="14"/>
    </row>
    <row r="933">
      <c r="A933" s="130" t="s">
        <v>5923</v>
      </c>
      <c r="B933" s="14" t="s">
        <v>1610</v>
      </c>
      <c r="C933" s="131">
        <v>71.0</v>
      </c>
      <c r="D933" s="14" t="s">
        <v>1611</v>
      </c>
      <c r="E933" s="131">
        <v>43.0</v>
      </c>
      <c r="F933" s="14" t="s">
        <v>1612</v>
      </c>
      <c r="G933" s="131">
        <v>60.0</v>
      </c>
      <c r="H933" s="131">
        <v>200.0</v>
      </c>
      <c r="I933" s="132" t="b">
        <v>1</v>
      </c>
      <c r="J933" s="14"/>
      <c r="K933" s="14"/>
      <c r="L933" s="14"/>
      <c r="M933" s="14"/>
      <c r="N933" s="14"/>
      <c r="O933" s="14"/>
      <c r="P933" s="14"/>
      <c r="Q933" s="14"/>
      <c r="R933" s="14"/>
      <c r="S933" s="14"/>
      <c r="T933" s="14"/>
      <c r="U933" s="14"/>
      <c r="V933" s="14"/>
      <c r="W933" s="14"/>
    </row>
    <row r="934">
      <c r="A934" s="130" t="s">
        <v>5936</v>
      </c>
      <c r="B934" s="14" t="s">
        <v>1271</v>
      </c>
      <c r="C934" s="131">
        <v>56.0</v>
      </c>
      <c r="D934" s="14" t="s">
        <v>1272</v>
      </c>
      <c r="E934" s="131">
        <v>148.0</v>
      </c>
      <c r="F934" s="14" t="s">
        <v>1273</v>
      </c>
      <c r="G934" s="131">
        <v>45.0</v>
      </c>
      <c r="H934" s="131">
        <v>200.0</v>
      </c>
      <c r="I934" s="132" t="b">
        <v>1</v>
      </c>
      <c r="J934" s="14"/>
      <c r="K934" s="14"/>
      <c r="L934" s="14"/>
      <c r="M934" s="14"/>
      <c r="N934" s="14"/>
      <c r="O934" s="14"/>
      <c r="P934" s="14"/>
      <c r="Q934" s="14"/>
      <c r="R934" s="14"/>
      <c r="S934" s="14"/>
      <c r="T934" s="14"/>
      <c r="U934" s="14"/>
      <c r="V934" s="14"/>
      <c r="W934" s="14"/>
    </row>
    <row r="935">
      <c r="A935" s="130" t="s">
        <v>5946</v>
      </c>
      <c r="B935" s="14" t="s">
        <v>1560</v>
      </c>
      <c r="C935" s="131">
        <v>92.0</v>
      </c>
      <c r="D935" s="14" t="s">
        <v>1561</v>
      </c>
      <c r="E935" s="131">
        <v>436.0</v>
      </c>
      <c r="F935" s="14" t="s">
        <v>1562</v>
      </c>
      <c r="G935" s="131">
        <v>81.0</v>
      </c>
      <c r="H935" s="131">
        <v>200.0</v>
      </c>
      <c r="I935" s="132" t="b">
        <v>1</v>
      </c>
      <c r="J935" s="14"/>
      <c r="K935" s="14"/>
      <c r="L935" s="14"/>
      <c r="M935" s="14"/>
      <c r="N935" s="14"/>
      <c r="O935" s="14"/>
      <c r="P935" s="14"/>
      <c r="Q935" s="14"/>
      <c r="R935" s="14"/>
      <c r="S935" s="14"/>
      <c r="T935" s="14"/>
      <c r="U935" s="14"/>
      <c r="V935" s="14"/>
      <c r="W935" s="14"/>
    </row>
    <row r="936">
      <c r="A936" s="130" t="s">
        <v>5963</v>
      </c>
      <c r="B936" s="14" t="s">
        <v>1335</v>
      </c>
      <c r="C936" s="131">
        <v>45.0</v>
      </c>
      <c r="D936" s="14" t="s">
        <v>1336</v>
      </c>
      <c r="E936" s="131">
        <v>288.0</v>
      </c>
      <c r="F936" s="14" t="s">
        <v>1337</v>
      </c>
      <c r="G936" s="131">
        <v>34.0</v>
      </c>
      <c r="H936" s="131">
        <v>200.0</v>
      </c>
      <c r="I936" s="132" t="b">
        <v>1</v>
      </c>
      <c r="J936" s="14"/>
      <c r="K936" s="14"/>
      <c r="L936" s="14"/>
      <c r="M936" s="14"/>
      <c r="N936" s="14"/>
      <c r="O936" s="14"/>
      <c r="P936" s="14"/>
      <c r="Q936" s="14"/>
      <c r="R936" s="14"/>
      <c r="S936" s="14"/>
      <c r="T936" s="14"/>
      <c r="U936" s="14"/>
      <c r="V936" s="14"/>
      <c r="W936" s="14"/>
    </row>
    <row r="937">
      <c r="A937" s="130" t="s">
        <v>5986</v>
      </c>
      <c r="B937" s="14" t="s">
        <v>1499</v>
      </c>
      <c r="C937" s="131">
        <v>69.0</v>
      </c>
      <c r="D937" s="14" t="s">
        <v>1500</v>
      </c>
      <c r="E937" s="131">
        <v>345.0</v>
      </c>
      <c r="F937" s="14" t="s">
        <v>1501</v>
      </c>
      <c r="G937" s="131">
        <v>58.0</v>
      </c>
      <c r="H937" s="131">
        <v>200.0</v>
      </c>
      <c r="I937" s="132" t="b">
        <v>1</v>
      </c>
      <c r="J937" s="14"/>
      <c r="K937" s="14"/>
      <c r="L937" s="14"/>
      <c r="M937" s="14"/>
      <c r="N937" s="14"/>
      <c r="O937" s="14"/>
      <c r="P937" s="14"/>
      <c r="Q937" s="14"/>
      <c r="R937" s="14"/>
      <c r="S937" s="14"/>
      <c r="T937" s="14"/>
      <c r="U937" s="14"/>
      <c r="V937" s="14"/>
      <c r="W937" s="14"/>
    </row>
    <row r="938">
      <c r="A938" s="130" t="s">
        <v>5996</v>
      </c>
      <c r="B938" s="14" t="s">
        <v>682</v>
      </c>
      <c r="C938" s="131">
        <v>82.0</v>
      </c>
      <c r="D938" s="14" t="s">
        <v>683</v>
      </c>
      <c r="E938" s="131">
        <v>252.0</v>
      </c>
      <c r="F938" s="14" t="s">
        <v>684</v>
      </c>
      <c r="G938" s="131">
        <v>71.0</v>
      </c>
      <c r="H938" s="131">
        <v>200.0</v>
      </c>
      <c r="I938" s="132" t="b">
        <v>1</v>
      </c>
      <c r="J938" s="14"/>
      <c r="K938" s="14"/>
      <c r="L938" s="14"/>
      <c r="M938" s="14"/>
      <c r="N938" s="14"/>
      <c r="O938" s="14"/>
      <c r="P938" s="14"/>
      <c r="Q938" s="14"/>
      <c r="R938" s="14"/>
      <c r="S938" s="14"/>
      <c r="T938" s="14"/>
      <c r="U938" s="14"/>
      <c r="V938" s="14"/>
      <c r="W938" s="14"/>
    </row>
    <row r="939">
      <c r="A939" s="130" t="s">
        <v>6007</v>
      </c>
      <c r="B939" s="14" t="s">
        <v>1487</v>
      </c>
      <c r="C939" s="131">
        <v>73.0</v>
      </c>
      <c r="D939" s="14" t="s">
        <v>1488</v>
      </c>
      <c r="E939" s="131">
        <v>208.0</v>
      </c>
      <c r="F939" s="14" t="s">
        <v>1489</v>
      </c>
      <c r="G939" s="131">
        <v>62.0</v>
      </c>
      <c r="H939" s="131">
        <v>200.0</v>
      </c>
      <c r="I939" s="132" t="b">
        <v>1</v>
      </c>
      <c r="J939" s="14"/>
      <c r="K939" s="14"/>
      <c r="L939" s="14"/>
      <c r="M939" s="14"/>
      <c r="N939" s="14"/>
      <c r="O939" s="14"/>
      <c r="P939" s="14"/>
      <c r="Q939" s="14"/>
      <c r="R939" s="14"/>
      <c r="S939" s="14"/>
      <c r="T939" s="14"/>
      <c r="U939" s="14"/>
      <c r="V939" s="14"/>
      <c r="W939" s="14"/>
    </row>
    <row r="940">
      <c r="A940" s="130" t="s">
        <v>6023</v>
      </c>
      <c r="B940" s="14" t="s">
        <v>1291</v>
      </c>
      <c r="C940" s="131">
        <v>81.0</v>
      </c>
      <c r="D940" s="14" t="s">
        <v>1292</v>
      </c>
      <c r="E940" s="131">
        <v>232.0</v>
      </c>
      <c r="F940" s="14" t="s">
        <v>1293</v>
      </c>
      <c r="G940" s="131">
        <v>70.0</v>
      </c>
      <c r="H940" s="131">
        <v>200.0</v>
      </c>
      <c r="I940" s="132" t="b">
        <v>1</v>
      </c>
      <c r="J940" s="14"/>
      <c r="K940" s="14"/>
      <c r="L940" s="14"/>
      <c r="M940" s="14"/>
      <c r="N940" s="14"/>
      <c r="O940" s="14"/>
      <c r="P940" s="14"/>
      <c r="Q940" s="14"/>
      <c r="R940" s="14"/>
      <c r="S940" s="14"/>
      <c r="T940" s="14"/>
      <c r="U940" s="14"/>
      <c r="V940" s="14"/>
      <c r="W940" s="14"/>
    </row>
    <row r="941">
      <c r="A941" s="130" t="s">
        <v>6035</v>
      </c>
      <c r="B941" s="14" t="s">
        <v>1499</v>
      </c>
      <c r="C941" s="131">
        <v>69.0</v>
      </c>
      <c r="D941" s="14" t="s">
        <v>1500</v>
      </c>
      <c r="E941" s="131">
        <v>345.0</v>
      </c>
      <c r="F941" s="14" t="s">
        <v>1501</v>
      </c>
      <c r="G941" s="131">
        <v>58.0</v>
      </c>
      <c r="H941" s="131">
        <v>200.0</v>
      </c>
      <c r="I941" s="132" t="b">
        <v>1</v>
      </c>
      <c r="J941" s="14"/>
      <c r="K941" s="14"/>
      <c r="L941" s="14"/>
      <c r="M941" s="14"/>
      <c r="N941" s="14"/>
      <c r="O941" s="14"/>
      <c r="P941" s="14"/>
      <c r="Q941" s="14"/>
      <c r="R941" s="14"/>
      <c r="S941" s="14"/>
      <c r="T941" s="14"/>
      <c r="U941" s="14"/>
      <c r="V941" s="14"/>
      <c r="W941" s="14"/>
    </row>
    <row r="942">
      <c r="A942" s="130" t="s">
        <v>6047</v>
      </c>
      <c r="B942" s="14" t="s">
        <v>1327</v>
      </c>
      <c r="C942" s="131">
        <v>44.0</v>
      </c>
      <c r="D942" s="14" t="s">
        <v>1328</v>
      </c>
      <c r="E942" s="131">
        <v>237.0</v>
      </c>
      <c r="F942" s="14" t="s">
        <v>1329</v>
      </c>
      <c r="G942" s="131">
        <v>33.0</v>
      </c>
      <c r="H942" s="131">
        <v>200.0</v>
      </c>
      <c r="I942" s="132" t="b">
        <v>1</v>
      </c>
      <c r="J942" s="14"/>
      <c r="K942" s="14"/>
      <c r="L942" s="14"/>
      <c r="M942" s="14"/>
      <c r="N942" s="14"/>
      <c r="O942" s="14"/>
      <c r="P942" s="14"/>
      <c r="Q942" s="14"/>
      <c r="R942" s="14"/>
      <c r="S942" s="14"/>
      <c r="T942" s="14"/>
      <c r="U942" s="14"/>
      <c r="V942" s="14"/>
      <c r="W942" s="14"/>
    </row>
    <row r="943">
      <c r="A943" s="130" t="s">
        <v>6058</v>
      </c>
      <c r="B943" s="14" t="s">
        <v>6069</v>
      </c>
      <c r="C943" s="131">
        <v>118.0</v>
      </c>
      <c r="D943" s="14" t="s">
        <v>6073</v>
      </c>
      <c r="E943" s="131">
        <v>149.0</v>
      </c>
      <c r="F943" s="14" t="s">
        <v>6075</v>
      </c>
      <c r="G943" s="131">
        <v>107.0</v>
      </c>
      <c r="H943" s="131">
        <v>200.0</v>
      </c>
      <c r="I943" s="132" t="b">
        <v>1</v>
      </c>
      <c r="J943" s="14"/>
      <c r="K943" s="14"/>
      <c r="L943" s="14"/>
      <c r="M943" s="14"/>
      <c r="N943" s="14"/>
      <c r="O943" s="14"/>
      <c r="P943" s="14"/>
      <c r="Q943" s="14"/>
      <c r="R943" s="14"/>
      <c r="S943" s="14"/>
      <c r="T943" s="14"/>
      <c r="U943" s="14"/>
      <c r="V943" s="14"/>
      <c r="W943" s="14"/>
    </row>
    <row r="944">
      <c r="A944" s="130" t="s">
        <v>6083</v>
      </c>
      <c r="B944" s="14" t="s">
        <v>1430</v>
      </c>
      <c r="C944" s="131">
        <v>76.0</v>
      </c>
      <c r="D944" s="14" t="s">
        <v>1431</v>
      </c>
      <c r="E944" s="131">
        <v>438.0</v>
      </c>
      <c r="F944" s="14" t="s">
        <v>1432</v>
      </c>
      <c r="G944" s="131">
        <v>65.0</v>
      </c>
      <c r="H944" s="131">
        <v>200.0</v>
      </c>
      <c r="I944" s="132" t="b">
        <v>1</v>
      </c>
      <c r="J944" s="14"/>
      <c r="K944" s="14"/>
      <c r="L944" s="14"/>
      <c r="M944" s="14"/>
      <c r="N944" s="14"/>
      <c r="O944" s="14"/>
      <c r="P944" s="14"/>
      <c r="Q944" s="14"/>
      <c r="R944" s="14"/>
      <c r="S944" s="14"/>
      <c r="T944" s="14"/>
      <c r="U944" s="14"/>
      <c r="V944" s="14"/>
      <c r="W944" s="14"/>
    </row>
    <row r="945">
      <c r="A945" s="130" t="s">
        <v>6100</v>
      </c>
      <c r="B945" s="14" t="s">
        <v>1467</v>
      </c>
      <c r="C945" s="131">
        <v>61.0</v>
      </c>
      <c r="D945" s="14" t="s">
        <v>1468</v>
      </c>
      <c r="E945" s="131">
        <v>158.0</v>
      </c>
      <c r="F945" s="14" t="s">
        <v>1469</v>
      </c>
      <c r="G945" s="131">
        <v>50.0</v>
      </c>
      <c r="H945" s="131">
        <v>200.0</v>
      </c>
      <c r="I945" s="132" t="b">
        <v>1</v>
      </c>
      <c r="J945" s="14"/>
      <c r="K945" s="14"/>
      <c r="L945" s="14"/>
      <c r="M945" s="14"/>
      <c r="N945" s="14"/>
      <c r="O945" s="14"/>
      <c r="P945" s="14"/>
      <c r="Q945" s="14"/>
      <c r="R945" s="14"/>
      <c r="S945" s="14"/>
      <c r="T945" s="14"/>
      <c r="U945" s="14"/>
      <c r="V945" s="14"/>
      <c r="W945" s="14"/>
    </row>
    <row r="946">
      <c r="A946" s="130" t="s">
        <v>6116</v>
      </c>
      <c r="B946" s="14" t="s">
        <v>1327</v>
      </c>
      <c r="C946" s="131">
        <v>44.0</v>
      </c>
      <c r="D946" s="14" t="s">
        <v>1328</v>
      </c>
      <c r="E946" s="131">
        <v>237.0</v>
      </c>
      <c r="F946" s="14" t="s">
        <v>1329</v>
      </c>
      <c r="G946" s="131">
        <v>33.0</v>
      </c>
      <c r="H946" s="131">
        <v>200.0</v>
      </c>
      <c r="I946" s="132" t="b">
        <v>1</v>
      </c>
      <c r="J946" s="14"/>
      <c r="K946" s="14"/>
      <c r="L946" s="14"/>
      <c r="M946" s="14"/>
      <c r="N946" s="14"/>
      <c r="O946" s="14"/>
      <c r="P946" s="14"/>
      <c r="Q946" s="14"/>
      <c r="R946" s="14"/>
      <c r="S946" s="14"/>
      <c r="T946" s="14"/>
      <c r="U946" s="14"/>
      <c r="V946" s="14"/>
      <c r="W946" s="14"/>
    </row>
    <row r="947">
      <c r="A947" s="130" t="s">
        <v>6130</v>
      </c>
      <c r="B947" s="14" t="s">
        <v>1198</v>
      </c>
      <c r="C947" s="131">
        <v>65.0</v>
      </c>
      <c r="D947" s="14" t="s">
        <v>1199</v>
      </c>
      <c r="E947" s="131">
        <v>278.0</v>
      </c>
      <c r="F947" s="14" t="s">
        <v>1200</v>
      </c>
      <c r="G947" s="131">
        <v>54.0</v>
      </c>
      <c r="H947" s="131">
        <v>200.0</v>
      </c>
      <c r="I947" s="132" t="b">
        <v>1</v>
      </c>
      <c r="J947" s="14"/>
      <c r="K947" s="14"/>
      <c r="L947" s="14"/>
      <c r="M947" s="14"/>
      <c r="N947" s="14"/>
      <c r="O947" s="14"/>
      <c r="P947" s="14"/>
      <c r="Q947" s="14"/>
      <c r="R947" s="14"/>
      <c r="S947" s="14"/>
      <c r="T947" s="14"/>
      <c r="U947" s="14"/>
      <c r="V947" s="14"/>
      <c r="W947" s="14"/>
    </row>
    <row r="948">
      <c r="A948" s="130" t="s">
        <v>6143</v>
      </c>
      <c r="B948" s="14" t="s">
        <v>1193</v>
      </c>
      <c r="C948" s="131">
        <v>108.0</v>
      </c>
      <c r="D948" s="14" t="s">
        <v>1194</v>
      </c>
      <c r="E948" s="131">
        <v>149.0</v>
      </c>
      <c r="F948" s="14" t="s">
        <v>1195</v>
      </c>
      <c r="G948" s="131">
        <v>97.0</v>
      </c>
      <c r="H948" s="131">
        <v>200.0</v>
      </c>
      <c r="I948" s="132" t="b">
        <v>1</v>
      </c>
      <c r="J948" s="14"/>
      <c r="K948" s="14"/>
      <c r="L948" s="14"/>
      <c r="M948" s="14"/>
      <c r="N948" s="14"/>
      <c r="O948" s="14"/>
      <c r="P948" s="14"/>
      <c r="Q948" s="14"/>
      <c r="R948" s="14"/>
      <c r="S948" s="14"/>
      <c r="T948" s="14"/>
      <c r="U948" s="14"/>
      <c r="V948" s="14"/>
      <c r="W948" s="14"/>
    </row>
    <row r="949">
      <c r="A949" s="130" t="s">
        <v>6165</v>
      </c>
      <c r="B949" s="14" t="s">
        <v>1732</v>
      </c>
      <c r="C949" s="131">
        <v>79.0</v>
      </c>
      <c r="D949" s="14" t="s">
        <v>1733</v>
      </c>
      <c r="E949" s="131">
        <v>151.0</v>
      </c>
      <c r="F949" s="14" t="s">
        <v>1734</v>
      </c>
      <c r="G949" s="131">
        <v>68.0</v>
      </c>
      <c r="H949" s="131">
        <v>200.0</v>
      </c>
      <c r="I949" s="132" t="b">
        <v>1</v>
      </c>
      <c r="J949" s="14"/>
      <c r="K949" s="14"/>
      <c r="L949" s="14"/>
      <c r="M949" s="14"/>
      <c r="N949" s="14"/>
      <c r="O949" s="14"/>
      <c r="P949" s="14"/>
      <c r="Q949" s="14"/>
      <c r="R949" s="14"/>
      <c r="S949" s="14"/>
      <c r="T949" s="14"/>
      <c r="U949" s="14"/>
      <c r="V949" s="14"/>
      <c r="W949" s="14"/>
    </row>
    <row r="950">
      <c r="A950" s="130" t="s">
        <v>6196</v>
      </c>
      <c r="B950" s="14" t="s">
        <v>1335</v>
      </c>
      <c r="C950" s="131">
        <v>45.0</v>
      </c>
      <c r="D950" s="14" t="s">
        <v>1336</v>
      </c>
      <c r="E950" s="131">
        <v>288.0</v>
      </c>
      <c r="F950" s="14" t="s">
        <v>1337</v>
      </c>
      <c r="G950" s="131">
        <v>34.0</v>
      </c>
      <c r="H950" s="131">
        <v>200.0</v>
      </c>
      <c r="I950" s="132" t="b">
        <v>1</v>
      </c>
      <c r="J950" s="14"/>
      <c r="K950" s="14"/>
      <c r="L950" s="14"/>
      <c r="M950" s="14"/>
      <c r="N950" s="14"/>
      <c r="O950" s="14"/>
      <c r="P950" s="14"/>
      <c r="Q950" s="14"/>
      <c r="R950" s="14"/>
      <c r="S950" s="14"/>
      <c r="T950" s="14"/>
      <c r="U950" s="14"/>
      <c r="V950" s="14"/>
      <c r="W950" s="14"/>
    </row>
    <row r="951">
      <c r="A951" s="130" t="s">
        <v>6221</v>
      </c>
      <c r="B951" s="14" t="s">
        <v>1732</v>
      </c>
      <c r="C951" s="131">
        <v>79.0</v>
      </c>
      <c r="D951" s="14" t="s">
        <v>1733</v>
      </c>
      <c r="E951" s="131">
        <v>151.0</v>
      </c>
      <c r="F951" s="14" t="s">
        <v>1734</v>
      </c>
      <c r="G951" s="131">
        <v>68.0</v>
      </c>
      <c r="H951" s="131">
        <v>200.0</v>
      </c>
      <c r="I951" s="132" t="b">
        <v>1</v>
      </c>
      <c r="J951" s="14"/>
      <c r="K951" s="14"/>
      <c r="L951" s="14"/>
      <c r="M951" s="14"/>
      <c r="N951" s="14"/>
      <c r="O951" s="14"/>
      <c r="P951" s="14"/>
      <c r="Q951" s="14"/>
      <c r="R951" s="14"/>
      <c r="S951" s="14"/>
      <c r="T951" s="14"/>
      <c r="U951" s="14"/>
      <c r="V951" s="14"/>
      <c r="W951" s="14"/>
    </row>
    <row r="952">
      <c r="A952" s="130" t="s">
        <v>6246</v>
      </c>
      <c r="B952" s="14" t="s">
        <v>1732</v>
      </c>
      <c r="C952" s="131">
        <v>79.0</v>
      </c>
      <c r="D952" s="14" t="s">
        <v>1733</v>
      </c>
      <c r="E952" s="131">
        <v>151.0</v>
      </c>
      <c r="F952" s="14" t="s">
        <v>1734</v>
      </c>
      <c r="G952" s="131">
        <v>68.0</v>
      </c>
      <c r="H952" s="131">
        <v>200.0</v>
      </c>
      <c r="I952" s="132" t="b">
        <v>1</v>
      </c>
      <c r="J952" s="14"/>
      <c r="K952" s="14"/>
      <c r="L952" s="14"/>
      <c r="M952" s="14"/>
      <c r="N952" s="14"/>
      <c r="O952" s="14"/>
      <c r="P952" s="14"/>
      <c r="Q952" s="14"/>
      <c r="R952" s="14"/>
      <c r="S952" s="14"/>
      <c r="T952" s="14"/>
      <c r="U952" s="14"/>
      <c r="V952" s="14"/>
      <c r="W952" s="14"/>
    </row>
    <row r="953">
      <c r="A953" s="130" t="s">
        <v>6272</v>
      </c>
      <c r="B953" s="14" t="s">
        <v>1424</v>
      </c>
      <c r="C953" s="131">
        <v>54.0</v>
      </c>
      <c r="D953" s="14" t="s">
        <v>1425</v>
      </c>
      <c r="E953" s="131">
        <v>268.0</v>
      </c>
      <c r="F953" s="14" t="s">
        <v>1426</v>
      </c>
      <c r="G953" s="131">
        <v>43.0</v>
      </c>
      <c r="H953" s="131">
        <v>200.0</v>
      </c>
      <c r="I953" s="132" t="b">
        <v>1</v>
      </c>
      <c r="J953" s="14"/>
      <c r="K953" s="14"/>
      <c r="L953" s="14"/>
      <c r="M953" s="14"/>
      <c r="N953" s="14"/>
      <c r="O953" s="14"/>
      <c r="P953" s="14"/>
      <c r="Q953" s="14"/>
      <c r="R953" s="14"/>
      <c r="S953" s="14"/>
      <c r="T953" s="14"/>
      <c r="U953" s="14"/>
      <c r="V953" s="14"/>
      <c r="W953" s="14"/>
    </row>
    <row r="954">
      <c r="A954" s="130" t="s">
        <v>6294</v>
      </c>
      <c r="B954" s="14" t="s">
        <v>635</v>
      </c>
      <c r="C954" s="131">
        <v>101.0</v>
      </c>
      <c r="D954" s="14" t="s">
        <v>636</v>
      </c>
      <c r="E954" s="131">
        <v>155.0</v>
      </c>
      <c r="F954" s="14" t="s">
        <v>637</v>
      </c>
      <c r="G954" s="131">
        <v>90.0</v>
      </c>
      <c r="H954" s="131">
        <v>200.0</v>
      </c>
      <c r="I954" s="132" t="b">
        <v>1</v>
      </c>
      <c r="J954" s="14"/>
      <c r="K954" s="14"/>
      <c r="L954" s="14"/>
      <c r="M954" s="14"/>
      <c r="N954" s="14"/>
      <c r="O954" s="14"/>
      <c r="P954" s="14"/>
      <c r="Q954" s="14"/>
      <c r="R954" s="14"/>
      <c r="S954" s="14"/>
      <c r="T954" s="14"/>
      <c r="U954" s="14"/>
      <c r="V954" s="14"/>
      <c r="W954" s="14"/>
    </row>
    <row r="955">
      <c r="A955" s="130" t="s">
        <v>6316</v>
      </c>
      <c r="B955" s="14" t="s">
        <v>1451</v>
      </c>
      <c r="C955" s="131">
        <v>77.0</v>
      </c>
      <c r="D955" s="14" t="s">
        <v>1452</v>
      </c>
      <c r="E955" s="131">
        <v>156.0</v>
      </c>
      <c r="F955" s="14" t="s">
        <v>1453</v>
      </c>
      <c r="G955" s="131">
        <v>66.0</v>
      </c>
      <c r="H955" s="131">
        <v>200.0</v>
      </c>
      <c r="I955" s="132" t="b">
        <v>1</v>
      </c>
      <c r="J955" s="14"/>
      <c r="K955" s="14"/>
      <c r="L955" s="14"/>
      <c r="M955" s="14"/>
      <c r="N955" s="14"/>
      <c r="O955" s="14"/>
      <c r="P955" s="14"/>
      <c r="Q955" s="14"/>
      <c r="R955" s="14"/>
      <c r="S955" s="14"/>
      <c r="T955" s="14"/>
      <c r="U955" s="14"/>
      <c r="V955" s="14"/>
      <c r="W955" s="14"/>
    </row>
    <row r="956">
      <c r="A956" s="130" t="s">
        <v>6329</v>
      </c>
      <c r="B956" s="14" t="s">
        <v>1218</v>
      </c>
      <c r="C956" s="131">
        <v>77.0</v>
      </c>
      <c r="D956" s="14" t="s">
        <v>1219</v>
      </c>
      <c r="E956" s="131">
        <v>212.0</v>
      </c>
      <c r="F956" s="14" t="s">
        <v>1220</v>
      </c>
      <c r="G956" s="131">
        <v>66.0</v>
      </c>
      <c r="H956" s="131">
        <v>200.0</v>
      </c>
      <c r="I956" s="132" t="b">
        <v>1</v>
      </c>
      <c r="J956" s="14"/>
      <c r="K956" s="14"/>
      <c r="L956" s="14"/>
      <c r="M956" s="14"/>
      <c r="N956" s="14"/>
      <c r="O956" s="14"/>
      <c r="P956" s="14"/>
      <c r="Q956" s="14"/>
      <c r="R956" s="14"/>
      <c r="S956" s="14"/>
      <c r="T956" s="14"/>
      <c r="U956" s="14"/>
      <c r="V956" s="14"/>
      <c r="W956" s="14"/>
    </row>
    <row r="957">
      <c r="A957" s="130" t="s">
        <v>6358</v>
      </c>
      <c r="B957" s="14" t="s">
        <v>6366</v>
      </c>
      <c r="C957" s="131">
        <v>49.0</v>
      </c>
      <c r="D957" s="14" t="s">
        <v>6368</v>
      </c>
      <c r="E957" s="131">
        <v>409.0</v>
      </c>
      <c r="F957" s="14" t="s">
        <v>6372</v>
      </c>
      <c r="G957" s="131">
        <v>38.0</v>
      </c>
      <c r="H957" s="131">
        <v>200.0</v>
      </c>
      <c r="I957" s="132" t="b">
        <v>1</v>
      </c>
      <c r="J957" s="14"/>
      <c r="K957" s="14"/>
      <c r="L957" s="14"/>
      <c r="M957" s="14"/>
      <c r="N957" s="14"/>
      <c r="O957" s="14"/>
      <c r="P957" s="14"/>
      <c r="Q957" s="14"/>
      <c r="R957" s="14"/>
      <c r="S957" s="14"/>
      <c r="T957" s="14"/>
      <c r="U957" s="14"/>
      <c r="V957" s="14"/>
      <c r="W957" s="14"/>
    </row>
    <row r="958">
      <c r="A958" s="130" t="s">
        <v>6378</v>
      </c>
      <c r="B958" s="14" t="s">
        <v>1305</v>
      </c>
      <c r="C958" s="131">
        <v>60.0</v>
      </c>
      <c r="D958" s="14" t="s">
        <v>1306</v>
      </c>
      <c r="E958" s="131">
        <v>300.0</v>
      </c>
      <c r="F958" s="14" t="s">
        <v>1307</v>
      </c>
      <c r="G958" s="131">
        <v>49.0</v>
      </c>
      <c r="H958" s="131">
        <v>200.0</v>
      </c>
      <c r="I958" s="132" t="b">
        <v>1</v>
      </c>
      <c r="J958" s="14"/>
      <c r="K958" s="14"/>
      <c r="L958" s="14"/>
      <c r="M958" s="14"/>
      <c r="N958" s="14"/>
      <c r="O958" s="14"/>
      <c r="P958" s="14"/>
      <c r="Q958" s="14"/>
      <c r="R958" s="14"/>
      <c r="S958" s="14"/>
      <c r="T958" s="14"/>
      <c r="U958" s="14"/>
      <c r="V958" s="14"/>
      <c r="W958" s="14"/>
    </row>
    <row r="959">
      <c r="A959" s="130" t="s">
        <v>6397</v>
      </c>
      <c r="B959" s="14" t="s">
        <v>1499</v>
      </c>
      <c r="C959" s="131">
        <v>69.0</v>
      </c>
      <c r="D959" s="14" t="s">
        <v>1500</v>
      </c>
      <c r="E959" s="131">
        <v>345.0</v>
      </c>
      <c r="F959" s="14" t="s">
        <v>1501</v>
      </c>
      <c r="G959" s="131">
        <v>58.0</v>
      </c>
      <c r="H959" s="131">
        <v>200.0</v>
      </c>
      <c r="I959" s="132" t="b">
        <v>1</v>
      </c>
      <c r="J959" s="14"/>
      <c r="K959" s="14"/>
      <c r="L959" s="14"/>
      <c r="M959" s="14"/>
      <c r="N959" s="14"/>
      <c r="O959" s="14"/>
      <c r="P959" s="14"/>
      <c r="Q959" s="14"/>
      <c r="R959" s="14"/>
      <c r="S959" s="14"/>
      <c r="T959" s="14"/>
      <c r="U959" s="14"/>
      <c r="V959" s="14"/>
      <c r="W959" s="14"/>
    </row>
    <row r="960">
      <c r="A960" s="130" t="s">
        <v>6416</v>
      </c>
      <c r="B960" s="14" t="s">
        <v>1584</v>
      </c>
      <c r="C960" s="131">
        <v>54.0</v>
      </c>
      <c r="D960" s="14" t="s">
        <v>1585</v>
      </c>
      <c r="E960" s="131">
        <v>167.0</v>
      </c>
      <c r="F960" s="14" t="s">
        <v>1586</v>
      </c>
      <c r="G960" s="131">
        <v>43.0</v>
      </c>
      <c r="H960" s="131">
        <v>200.0</v>
      </c>
      <c r="I960" s="132" t="b">
        <v>1</v>
      </c>
      <c r="J960" s="14"/>
      <c r="K960" s="14"/>
      <c r="L960" s="14"/>
      <c r="M960" s="14"/>
      <c r="N960" s="14"/>
      <c r="O960" s="14"/>
      <c r="P960" s="14"/>
      <c r="Q960" s="14"/>
      <c r="R960" s="14"/>
      <c r="S960" s="14"/>
      <c r="T960" s="14"/>
      <c r="U960" s="14"/>
      <c r="V960" s="14"/>
      <c r="W960" s="14"/>
    </row>
    <row r="961">
      <c r="A961" s="130" t="s">
        <v>6439</v>
      </c>
      <c r="B961" s="14" t="s">
        <v>1560</v>
      </c>
      <c r="C961" s="131">
        <v>92.0</v>
      </c>
      <c r="D961" s="14" t="s">
        <v>1561</v>
      </c>
      <c r="E961" s="131">
        <v>436.0</v>
      </c>
      <c r="F961" s="14" t="s">
        <v>1562</v>
      </c>
      <c r="G961" s="131">
        <v>81.0</v>
      </c>
      <c r="H961" s="131">
        <v>200.0</v>
      </c>
      <c r="I961" s="132" t="b">
        <v>1</v>
      </c>
      <c r="J961" s="14"/>
      <c r="K961" s="14"/>
      <c r="L961" s="14"/>
      <c r="M961" s="14"/>
      <c r="N961" s="14"/>
      <c r="O961" s="14"/>
      <c r="P961" s="14"/>
      <c r="Q961" s="14"/>
      <c r="R961" s="14"/>
      <c r="S961" s="14"/>
      <c r="T961" s="14"/>
      <c r="U961" s="14"/>
      <c r="V961" s="14"/>
      <c r="W961" s="14"/>
    </row>
    <row r="962">
      <c r="A962" s="130" t="s">
        <v>6456</v>
      </c>
      <c r="B962" s="14" t="s">
        <v>1519</v>
      </c>
      <c r="C962" s="131">
        <v>36.0</v>
      </c>
      <c r="D962" s="14"/>
      <c r="E962" s="14"/>
      <c r="F962" s="14" t="s">
        <v>1520</v>
      </c>
      <c r="G962" s="131">
        <v>16.0</v>
      </c>
      <c r="H962" s="131">
        <v>200.0</v>
      </c>
      <c r="I962" s="132" t="b">
        <v>1</v>
      </c>
      <c r="J962" s="14"/>
      <c r="K962" s="14"/>
      <c r="L962" s="14"/>
      <c r="M962" s="14"/>
      <c r="N962" s="14"/>
      <c r="O962" s="14"/>
      <c r="P962" s="14"/>
      <c r="Q962" s="14"/>
      <c r="R962" s="14"/>
      <c r="S962" s="14"/>
      <c r="T962" s="14"/>
      <c r="U962" s="14"/>
      <c r="V962" s="14"/>
      <c r="W962" s="14"/>
    </row>
    <row r="963">
      <c r="A963" s="130" t="s">
        <v>6475</v>
      </c>
      <c r="B963" s="14" t="s">
        <v>1503</v>
      </c>
      <c r="C963" s="131">
        <v>61.0</v>
      </c>
      <c r="D963" s="14" t="s">
        <v>1504</v>
      </c>
      <c r="E963" s="131">
        <v>366.0</v>
      </c>
      <c r="F963" s="14" t="s">
        <v>1505</v>
      </c>
      <c r="G963" s="131">
        <v>50.0</v>
      </c>
      <c r="H963" s="131">
        <v>200.0</v>
      </c>
      <c r="I963" s="132" t="b">
        <v>1</v>
      </c>
      <c r="J963" s="14"/>
      <c r="K963" s="14"/>
      <c r="L963" s="14"/>
      <c r="M963" s="14"/>
      <c r="N963" s="14"/>
      <c r="O963" s="14"/>
      <c r="P963" s="14"/>
      <c r="Q963" s="14"/>
      <c r="R963" s="14"/>
      <c r="S963" s="14"/>
      <c r="T963" s="14"/>
      <c r="U963" s="14"/>
      <c r="V963" s="14"/>
      <c r="W963" s="14"/>
    </row>
    <row r="964">
      <c r="A964" s="130" t="s">
        <v>6500</v>
      </c>
      <c r="B964" s="14" t="s">
        <v>1610</v>
      </c>
      <c r="C964" s="131">
        <v>71.0</v>
      </c>
      <c r="D964" s="14" t="s">
        <v>1611</v>
      </c>
      <c r="E964" s="131">
        <v>43.0</v>
      </c>
      <c r="F964" s="14" t="s">
        <v>1612</v>
      </c>
      <c r="G964" s="131">
        <v>60.0</v>
      </c>
      <c r="H964" s="131">
        <v>200.0</v>
      </c>
      <c r="I964" s="132" t="b">
        <v>1</v>
      </c>
      <c r="J964" s="14"/>
      <c r="K964" s="14"/>
      <c r="L964" s="14"/>
      <c r="M964" s="14"/>
      <c r="N964" s="14"/>
      <c r="O964" s="14"/>
      <c r="P964" s="14"/>
      <c r="Q964" s="14"/>
      <c r="R964" s="14"/>
      <c r="S964" s="14"/>
      <c r="T964" s="14"/>
      <c r="U964" s="14"/>
      <c r="V964" s="14"/>
      <c r="W964" s="14"/>
    </row>
    <row r="965">
      <c r="A965" s="130" t="s">
        <v>6517</v>
      </c>
      <c r="B965" s="14" t="s">
        <v>1499</v>
      </c>
      <c r="C965" s="131">
        <v>69.0</v>
      </c>
      <c r="D965" s="14" t="s">
        <v>1500</v>
      </c>
      <c r="E965" s="131">
        <v>345.0</v>
      </c>
      <c r="F965" s="14" t="s">
        <v>1501</v>
      </c>
      <c r="G965" s="131">
        <v>58.0</v>
      </c>
      <c r="H965" s="131">
        <v>200.0</v>
      </c>
      <c r="I965" s="132" t="b">
        <v>1</v>
      </c>
      <c r="J965" s="14"/>
      <c r="K965" s="14"/>
      <c r="L965" s="14"/>
      <c r="M965" s="14"/>
      <c r="N965" s="14"/>
      <c r="O965" s="14"/>
      <c r="P965" s="14"/>
      <c r="Q965" s="14"/>
      <c r="R965" s="14"/>
      <c r="S965" s="14"/>
      <c r="T965" s="14"/>
      <c r="U965" s="14"/>
      <c r="V965" s="14"/>
      <c r="W965" s="14"/>
    </row>
    <row r="966">
      <c r="A966" s="130" t="s">
        <v>6537</v>
      </c>
      <c r="B966" s="14" t="s">
        <v>1187</v>
      </c>
      <c r="C966" s="131">
        <v>76.0</v>
      </c>
      <c r="D966" s="14" t="s">
        <v>1188</v>
      </c>
      <c r="E966" s="131">
        <v>156.0</v>
      </c>
      <c r="F966" s="14" t="s">
        <v>1189</v>
      </c>
      <c r="G966" s="131">
        <v>65.0</v>
      </c>
      <c r="H966" s="131">
        <v>200.0</v>
      </c>
      <c r="I966" s="132" t="b">
        <v>1</v>
      </c>
      <c r="J966" s="14"/>
      <c r="K966" s="14"/>
      <c r="L966" s="14"/>
      <c r="M966" s="14"/>
      <c r="N966" s="14"/>
      <c r="O966" s="14"/>
      <c r="P966" s="14"/>
      <c r="Q966" s="14"/>
      <c r="R966" s="14"/>
      <c r="S966" s="14"/>
      <c r="T966" s="14"/>
      <c r="U966" s="14"/>
      <c r="V966" s="14"/>
      <c r="W966" s="14"/>
    </row>
    <row r="967">
      <c r="A967" s="130" t="s">
        <v>6553</v>
      </c>
      <c r="B967" s="14" t="s">
        <v>6564</v>
      </c>
      <c r="C967" s="131">
        <v>95.0</v>
      </c>
      <c r="D967" s="14" t="s">
        <v>6568</v>
      </c>
      <c r="E967" s="131">
        <v>154.0</v>
      </c>
      <c r="F967" s="14" t="s">
        <v>6577</v>
      </c>
      <c r="G967" s="131">
        <v>84.0</v>
      </c>
      <c r="H967" s="131">
        <v>200.0</v>
      </c>
      <c r="I967" s="132" t="b">
        <v>1</v>
      </c>
      <c r="J967" s="14"/>
      <c r="K967" s="14"/>
      <c r="L967" s="14"/>
      <c r="M967" s="14"/>
      <c r="N967" s="14"/>
      <c r="O967" s="14"/>
      <c r="P967" s="14"/>
      <c r="Q967" s="14"/>
      <c r="R967" s="14"/>
      <c r="S967" s="14"/>
      <c r="T967" s="14"/>
      <c r="U967" s="14"/>
      <c r="V967" s="14"/>
      <c r="W967" s="14"/>
    </row>
    <row r="968">
      <c r="A968" s="130" t="s">
        <v>6583</v>
      </c>
      <c r="B968" s="14" t="s">
        <v>1271</v>
      </c>
      <c r="C968" s="131">
        <v>56.0</v>
      </c>
      <c r="D968" s="14" t="s">
        <v>1272</v>
      </c>
      <c r="E968" s="131">
        <v>148.0</v>
      </c>
      <c r="F968" s="14" t="s">
        <v>1273</v>
      </c>
      <c r="G968" s="131">
        <v>45.0</v>
      </c>
      <c r="H968" s="131">
        <v>200.0</v>
      </c>
      <c r="I968" s="132" t="b">
        <v>1</v>
      </c>
      <c r="J968" s="14"/>
      <c r="K968" s="14"/>
      <c r="L968" s="14"/>
      <c r="M968" s="14"/>
      <c r="N968" s="14"/>
      <c r="O968" s="14"/>
      <c r="P968" s="14"/>
      <c r="Q968" s="14"/>
      <c r="R968" s="14"/>
      <c r="S968" s="14"/>
      <c r="T968" s="14"/>
      <c r="U968" s="14"/>
      <c r="V968" s="14"/>
      <c r="W968" s="14"/>
    </row>
    <row r="969">
      <c r="A969" s="130" t="s">
        <v>6602</v>
      </c>
      <c r="B969" s="14" t="s">
        <v>6607</v>
      </c>
      <c r="C969" s="131">
        <v>76.0</v>
      </c>
      <c r="D969" s="14" t="s">
        <v>6608</v>
      </c>
      <c r="E969" s="131">
        <v>205.0</v>
      </c>
      <c r="F969" s="14" t="s">
        <v>6609</v>
      </c>
      <c r="G969" s="131">
        <v>65.0</v>
      </c>
      <c r="H969" s="131">
        <v>200.0</v>
      </c>
      <c r="I969" s="132" t="b">
        <v>1</v>
      </c>
      <c r="J969" s="14"/>
      <c r="K969" s="14"/>
      <c r="L969" s="14"/>
      <c r="M969" s="14"/>
      <c r="N969" s="14"/>
      <c r="O969" s="14"/>
      <c r="P969" s="14"/>
      <c r="Q969" s="14"/>
      <c r="R969" s="14"/>
      <c r="S969" s="14"/>
      <c r="T969" s="14"/>
      <c r="U969" s="14"/>
      <c r="V969" s="14"/>
      <c r="W969" s="14"/>
    </row>
    <row r="970">
      <c r="A970" s="130" t="s">
        <v>6618</v>
      </c>
      <c r="B970" s="14" t="s">
        <v>1503</v>
      </c>
      <c r="C970" s="131">
        <v>61.0</v>
      </c>
      <c r="D970" s="14" t="s">
        <v>1504</v>
      </c>
      <c r="E970" s="131">
        <v>366.0</v>
      </c>
      <c r="F970" s="14" t="s">
        <v>1505</v>
      </c>
      <c r="G970" s="131">
        <v>50.0</v>
      </c>
      <c r="H970" s="131">
        <v>200.0</v>
      </c>
      <c r="I970" s="132" t="b">
        <v>1</v>
      </c>
      <c r="J970" s="14"/>
      <c r="K970" s="14"/>
      <c r="L970" s="14"/>
      <c r="M970" s="14"/>
      <c r="N970" s="14"/>
      <c r="O970" s="14"/>
      <c r="P970" s="14"/>
      <c r="Q970" s="14"/>
      <c r="R970" s="14"/>
      <c r="S970" s="14"/>
      <c r="T970" s="14"/>
      <c r="U970" s="14"/>
      <c r="V970" s="14"/>
      <c r="W970" s="14"/>
    </row>
    <row r="971">
      <c r="A971" s="130" t="s">
        <v>6649</v>
      </c>
      <c r="B971" s="14" t="s">
        <v>6656</v>
      </c>
      <c r="C971" s="131">
        <v>23.0</v>
      </c>
      <c r="D971" s="14" t="s">
        <v>6659</v>
      </c>
      <c r="E971" s="131">
        <v>146.0</v>
      </c>
      <c r="F971" s="14" t="s">
        <v>1345</v>
      </c>
      <c r="G971" s="131">
        <v>13.0</v>
      </c>
      <c r="H971" s="131">
        <v>200.0</v>
      </c>
      <c r="I971" s="132" t="b">
        <v>1</v>
      </c>
      <c r="J971" s="14"/>
      <c r="K971" s="14"/>
      <c r="L971" s="14"/>
      <c r="M971" s="14"/>
      <c r="N971" s="14"/>
      <c r="O971" s="14"/>
      <c r="P971" s="14"/>
      <c r="Q971" s="14"/>
      <c r="R971" s="14"/>
      <c r="S971" s="14"/>
      <c r="T971" s="14"/>
      <c r="U971" s="14"/>
      <c r="V971" s="14"/>
      <c r="W971" s="14"/>
    </row>
    <row r="972">
      <c r="A972" s="130" t="s">
        <v>6671</v>
      </c>
      <c r="B972" s="14" t="s">
        <v>1317</v>
      </c>
      <c r="C972" s="131">
        <v>77.0</v>
      </c>
      <c r="D972" s="14" t="s">
        <v>1318</v>
      </c>
      <c r="E972" s="131">
        <v>325.0</v>
      </c>
      <c r="F972" s="14" t="s">
        <v>1319</v>
      </c>
      <c r="G972" s="131">
        <v>66.0</v>
      </c>
      <c r="H972" s="131">
        <v>200.0</v>
      </c>
      <c r="I972" s="132" t="b">
        <v>1</v>
      </c>
      <c r="J972" s="14"/>
      <c r="K972" s="14"/>
      <c r="L972" s="14"/>
      <c r="M972" s="14"/>
      <c r="N972" s="14"/>
      <c r="O972" s="14"/>
      <c r="P972" s="14"/>
      <c r="Q972" s="14"/>
      <c r="R972" s="14"/>
      <c r="S972" s="14"/>
      <c r="T972" s="14"/>
      <c r="U972" s="14"/>
      <c r="V972" s="14"/>
      <c r="W972" s="14"/>
    </row>
    <row r="973">
      <c r="A973" s="130" t="s">
        <v>6693</v>
      </c>
      <c r="B973" s="14" t="s">
        <v>1503</v>
      </c>
      <c r="C973" s="131">
        <v>61.0</v>
      </c>
      <c r="D973" s="14" t="s">
        <v>1504</v>
      </c>
      <c r="E973" s="131">
        <v>366.0</v>
      </c>
      <c r="F973" s="14" t="s">
        <v>1505</v>
      </c>
      <c r="G973" s="131">
        <v>50.0</v>
      </c>
      <c r="H973" s="131">
        <v>200.0</v>
      </c>
      <c r="I973" s="132" t="b">
        <v>1</v>
      </c>
      <c r="J973" s="14"/>
      <c r="K973" s="14"/>
      <c r="L973" s="14"/>
      <c r="M973" s="14"/>
      <c r="N973" s="14"/>
      <c r="O973" s="14"/>
      <c r="P973" s="14"/>
      <c r="Q973" s="14"/>
      <c r="R973" s="14"/>
      <c r="S973" s="14"/>
      <c r="T973" s="14"/>
      <c r="U973" s="14"/>
      <c r="V973" s="14"/>
      <c r="W973" s="14"/>
    </row>
    <row r="974">
      <c r="A974" s="130" t="s">
        <v>6718</v>
      </c>
      <c r="B974" s="14" t="s">
        <v>1327</v>
      </c>
      <c r="C974" s="131">
        <v>44.0</v>
      </c>
      <c r="D974" s="14" t="s">
        <v>1328</v>
      </c>
      <c r="E974" s="131">
        <v>237.0</v>
      </c>
      <c r="F974" s="14" t="s">
        <v>1329</v>
      </c>
      <c r="G974" s="131">
        <v>33.0</v>
      </c>
      <c r="H974" s="131">
        <v>200.0</v>
      </c>
      <c r="I974" s="132" t="b">
        <v>1</v>
      </c>
      <c r="J974" s="14"/>
      <c r="K974" s="14"/>
      <c r="L974" s="14"/>
      <c r="M974" s="14"/>
      <c r="N974" s="14"/>
      <c r="O974" s="14"/>
      <c r="P974" s="14"/>
      <c r="Q974" s="14"/>
      <c r="R974" s="14"/>
      <c r="S974" s="14"/>
      <c r="T974" s="14"/>
      <c r="U974" s="14"/>
      <c r="V974" s="14"/>
      <c r="W974" s="14"/>
    </row>
    <row r="975">
      <c r="A975" s="130" t="s">
        <v>6740</v>
      </c>
      <c r="B975" s="14" t="s">
        <v>1455</v>
      </c>
      <c r="C975" s="131">
        <v>44.0</v>
      </c>
      <c r="D975" s="14" t="s">
        <v>1456</v>
      </c>
      <c r="E975" s="131">
        <v>156.0</v>
      </c>
      <c r="F975" s="14" t="s">
        <v>1457</v>
      </c>
      <c r="G975" s="131">
        <v>33.0</v>
      </c>
      <c r="H975" s="131">
        <v>200.0</v>
      </c>
      <c r="I975" s="132" t="b">
        <v>1</v>
      </c>
      <c r="J975" s="14"/>
      <c r="K975" s="14"/>
      <c r="L975" s="14"/>
      <c r="M975" s="14"/>
      <c r="N975" s="14"/>
      <c r="O975" s="14"/>
      <c r="P975" s="14"/>
      <c r="Q975" s="14"/>
      <c r="R975" s="14"/>
      <c r="S975" s="14"/>
      <c r="T975" s="14"/>
      <c r="U975" s="14"/>
      <c r="V975" s="14"/>
      <c r="W975" s="14"/>
    </row>
    <row r="976">
      <c r="A976" s="130" t="s">
        <v>6758</v>
      </c>
      <c r="B976" s="14" t="s">
        <v>6767</v>
      </c>
      <c r="C976" s="131">
        <v>64.0</v>
      </c>
      <c r="D976" s="14" t="s">
        <v>6769</v>
      </c>
      <c r="E976" s="131">
        <v>120.0</v>
      </c>
      <c r="F976" s="14" t="s">
        <v>6770</v>
      </c>
      <c r="G976" s="131">
        <v>53.0</v>
      </c>
      <c r="H976" s="131">
        <v>200.0</v>
      </c>
      <c r="I976" s="132" t="b">
        <v>1</v>
      </c>
      <c r="J976" s="14"/>
      <c r="K976" s="14"/>
      <c r="L976" s="14"/>
      <c r="M976" s="14"/>
      <c r="N976" s="14"/>
      <c r="O976" s="14"/>
      <c r="P976" s="14"/>
      <c r="Q976" s="14"/>
      <c r="R976" s="14"/>
      <c r="S976" s="14"/>
      <c r="T976" s="14"/>
      <c r="U976" s="14"/>
      <c r="V976" s="14"/>
      <c r="W976" s="14"/>
    </row>
    <row r="977">
      <c r="A977" s="130" t="s">
        <v>6777</v>
      </c>
      <c r="B977" s="14" t="s">
        <v>1634</v>
      </c>
      <c r="C977" s="131">
        <v>47.0</v>
      </c>
      <c r="D977" s="14" t="s">
        <v>1635</v>
      </c>
      <c r="E977" s="131">
        <v>205.0</v>
      </c>
      <c r="F977" s="14" t="s">
        <v>1636</v>
      </c>
      <c r="G977" s="131">
        <v>36.0</v>
      </c>
      <c r="H977" s="131">
        <v>200.0</v>
      </c>
      <c r="I977" s="132" t="b">
        <v>1</v>
      </c>
      <c r="J977" s="14"/>
      <c r="K977" s="14"/>
      <c r="L977" s="14"/>
      <c r="M977" s="14"/>
      <c r="N977" s="14"/>
      <c r="O977" s="14"/>
      <c r="P977" s="14"/>
      <c r="Q977" s="14"/>
      <c r="R977" s="14"/>
      <c r="S977" s="14"/>
      <c r="T977" s="14"/>
      <c r="U977" s="14"/>
      <c r="V977" s="14"/>
      <c r="W977" s="14"/>
    </row>
    <row r="978">
      <c r="A978" s="130" t="s">
        <v>6785</v>
      </c>
      <c r="B978" s="14" t="s">
        <v>1499</v>
      </c>
      <c r="C978" s="131">
        <v>69.0</v>
      </c>
      <c r="D978" s="14" t="s">
        <v>1500</v>
      </c>
      <c r="E978" s="131">
        <v>345.0</v>
      </c>
      <c r="F978" s="14" t="s">
        <v>1501</v>
      </c>
      <c r="G978" s="131">
        <v>58.0</v>
      </c>
      <c r="H978" s="131">
        <v>200.0</v>
      </c>
      <c r="I978" s="132" t="b">
        <v>1</v>
      </c>
      <c r="J978" s="14"/>
      <c r="K978" s="14"/>
      <c r="L978" s="14"/>
      <c r="M978" s="14"/>
      <c r="N978" s="14"/>
      <c r="O978" s="14"/>
      <c r="P978" s="14"/>
      <c r="Q978" s="14"/>
      <c r="R978" s="14"/>
      <c r="S978" s="14"/>
      <c r="T978" s="14"/>
      <c r="U978" s="14"/>
      <c r="V978" s="14"/>
      <c r="W978" s="14"/>
    </row>
    <row r="979">
      <c r="A979" s="130" t="s">
        <v>6799</v>
      </c>
      <c r="B979" s="14" t="s">
        <v>1732</v>
      </c>
      <c r="C979" s="131">
        <v>79.0</v>
      </c>
      <c r="D979" s="14" t="s">
        <v>1733</v>
      </c>
      <c r="E979" s="131">
        <v>151.0</v>
      </c>
      <c r="F979" s="14" t="s">
        <v>1734</v>
      </c>
      <c r="G979" s="131">
        <v>68.0</v>
      </c>
      <c r="H979" s="131">
        <v>200.0</v>
      </c>
      <c r="I979" s="132" t="b">
        <v>1</v>
      </c>
      <c r="J979" s="14"/>
      <c r="K979" s="14"/>
      <c r="L979" s="14"/>
      <c r="M979" s="14"/>
      <c r="N979" s="14"/>
      <c r="O979" s="14"/>
      <c r="P979" s="14"/>
      <c r="Q979" s="14"/>
      <c r="R979" s="14"/>
      <c r="S979" s="14"/>
      <c r="T979" s="14"/>
      <c r="U979" s="14"/>
      <c r="V979" s="14"/>
      <c r="W979" s="14"/>
    </row>
    <row r="980">
      <c r="A980" s="130" t="s">
        <v>6812</v>
      </c>
      <c r="B980" s="14" t="s">
        <v>1266</v>
      </c>
      <c r="C980" s="131">
        <v>87.0</v>
      </c>
      <c r="D980" s="14" t="s">
        <v>1267</v>
      </c>
      <c r="E980" s="131">
        <v>281.0</v>
      </c>
      <c r="F980" s="14" t="s">
        <v>1268</v>
      </c>
      <c r="G980" s="131">
        <v>76.0</v>
      </c>
      <c r="H980" s="131">
        <v>200.0</v>
      </c>
      <c r="I980" s="132" t="b">
        <v>1</v>
      </c>
      <c r="J980" s="14"/>
      <c r="K980" s="14"/>
      <c r="L980" s="14"/>
      <c r="M980" s="14"/>
      <c r="N980" s="14"/>
      <c r="O980" s="14"/>
      <c r="P980" s="14"/>
      <c r="Q980" s="14"/>
      <c r="R980" s="14"/>
      <c r="S980" s="14"/>
      <c r="T980" s="14"/>
      <c r="U980" s="14"/>
      <c r="V980" s="14"/>
      <c r="W980" s="14"/>
    </row>
    <row r="981">
      <c r="A981" s="130" t="s">
        <v>6824</v>
      </c>
      <c r="B981" s="14" t="s">
        <v>1266</v>
      </c>
      <c r="C981" s="131">
        <v>87.0</v>
      </c>
      <c r="D981" s="14" t="s">
        <v>1267</v>
      </c>
      <c r="E981" s="131">
        <v>281.0</v>
      </c>
      <c r="F981" s="14" t="s">
        <v>1268</v>
      </c>
      <c r="G981" s="131">
        <v>76.0</v>
      </c>
      <c r="H981" s="131">
        <v>200.0</v>
      </c>
      <c r="I981" s="132" t="b">
        <v>1</v>
      </c>
      <c r="J981" s="14"/>
      <c r="K981" s="14"/>
      <c r="L981" s="14"/>
      <c r="M981" s="14"/>
      <c r="N981" s="14"/>
      <c r="O981" s="14"/>
      <c r="P981" s="14"/>
      <c r="Q981" s="14"/>
      <c r="R981" s="14"/>
      <c r="S981" s="14"/>
      <c r="T981" s="14"/>
      <c r="U981" s="14"/>
      <c r="V981" s="14"/>
      <c r="W981" s="14"/>
    </row>
    <row r="982">
      <c r="A982" s="130" t="s">
        <v>6840</v>
      </c>
      <c r="B982" s="14" t="s">
        <v>1487</v>
      </c>
      <c r="C982" s="131">
        <v>73.0</v>
      </c>
      <c r="D982" s="14" t="s">
        <v>1488</v>
      </c>
      <c r="E982" s="131">
        <v>208.0</v>
      </c>
      <c r="F982" s="14" t="s">
        <v>1489</v>
      </c>
      <c r="G982" s="131">
        <v>62.0</v>
      </c>
      <c r="H982" s="131">
        <v>200.0</v>
      </c>
      <c r="I982" s="132" t="b">
        <v>1</v>
      </c>
      <c r="J982" s="14"/>
      <c r="K982" s="14"/>
      <c r="L982" s="14"/>
      <c r="M982" s="14"/>
      <c r="N982" s="14"/>
      <c r="O982" s="14"/>
      <c r="P982" s="14"/>
      <c r="Q982" s="14"/>
      <c r="R982" s="14"/>
      <c r="S982" s="14"/>
      <c r="T982" s="14"/>
      <c r="U982" s="14"/>
      <c r="V982" s="14"/>
      <c r="W982" s="14"/>
    </row>
    <row r="983">
      <c r="A983" s="130" t="s">
        <v>6853</v>
      </c>
      <c r="B983" s="14" t="s">
        <v>1595</v>
      </c>
      <c r="C983" s="131">
        <v>59.0</v>
      </c>
      <c r="D983" s="14" t="s">
        <v>1596</v>
      </c>
      <c r="E983" s="131">
        <v>153.0</v>
      </c>
      <c r="F983" s="14" t="s">
        <v>1597</v>
      </c>
      <c r="G983" s="131">
        <v>48.0</v>
      </c>
      <c r="H983" s="131">
        <v>200.0</v>
      </c>
      <c r="I983" s="132" t="b">
        <v>1</v>
      </c>
      <c r="J983" s="14"/>
      <c r="K983" s="14"/>
      <c r="L983" s="14"/>
      <c r="M983" s="14"/>
      <c r="N983" s="14"/>
      <c r="O983" s="14"/>
      <c r="P983" s="14"/>
      <c r="Q983" s="14"/>
      <c r="R983" s="14"/>
      <c r="S983" s="14"/>
      <c r="T983" s="14"/>
      <c r="U983" s="14"/>
      <c r="V983" s="14"/>
      <c r="W983" s="14"/>
    </row>
    <row r="984">
      <c r="A984" s="130" t="s">
        <v>6865</v>
      </c>
      <c r="B984" s="14" t="s">
        <v>6869</v>
      </c>
      <c r="C984" s="131">
        <v>25.0</v>
      </c>
      <c r="D984" s="14" t="s">
        <v>6871</v>
      </c>
      <c r="E984" s="131">
        <v>415.0</v>
      </c>
      <c r="F984" s="14" t="s">
        <v>6873</v>
      </c>
      <c r="G984" s="131">
        <v>14.0</v>
      </c>
      <c r="H984" s="131">
        <v>200.0</v>
      </c>
      <c r="I984" s="132" t="b">
        <v>1</v>
      </c>
      <c r="J984" s="14"/>
      <c r="K984" s="14"/>
      <c r="L984" s="14"/>
      <c r="M984" s="14"/>
      <c r="N984" s="14"/>
      <c r="O984" s="14"/>
      <c r="P984" s="14"/>
      <c r="Q984" s="14"/>
      <c r="R984" s="14"/>
      <c r="S984" s="14"/>
      <c r="T984" s="14"/>
      <c r="U984" s="14"/>
      <c r="V984" s="14"/>
      <c r="W984" s="14"/>
    </row>
    <row r="985">
      <c r="A985" s="130" t="s">
        <v>6882</v>
      </c>
      <c r="B985" s="14" t="s">
        <v>1996</v>
      </c>
      <c r="C985" s="131">
        <v>77.0</v>
      </c>
      <c r="D985" s="14" t="s">
        <v>1999</v>
      </c>
      <c r="E985" s="131">
        <v>615.0</v>
      </c>
      <c r="F985" s="14" t="s">
        <v>2000</v>
      </c>
      <c r="G985" s="131">
        <v>66.0</v>
      </c>
      <c r="H985" s="131">
        <v>200.0</v>
      </c>
      <c r="I985" s="132" t="b">
        <v>1</v>
      </c>
      <c r="J985" s="14"/>
      <c r="K985" s="14"/>
      <c r="L985" s="14"/>
      <c r="M985" s="14"/>
      <c r="N985" s="14"/>
      <c r="O985" s="14"/>
      <c r="P985" s="14"/>
      <c r="Q985" s="14"/>
      <c r="R985" s="14"/>
      <c r="S985" s="14"/>
      <c r="T985" s="14"/>
      <c r="U985" s="14"/>
      <c r="V985" s="14"/>
      <c r="W985" s="14"/>
    </row>
    <row r="986">
      <c r="A986" s="130" t="s">
        <v>6904</v>
      </c>
      <c r="B986" s="14" t="s">
        <v>1451</v>
      </c>
      <c r="C986" s="131">
        <v>77.0</v>
      </c>
      <c r="D986" s="14" t="s">
        <v>1452</v>
      </c>
      <c r="E986" s="131">
        <v>156.0</v>
      </c>
      <c r="F986" s="14" t="s">
        <v>1453</v>
      </c>
      <c r="G986" s="131">
        <v>66.0</v>
      </c>
      <c r="H986" s="131">
        <v>200.0</v>
      </c>
      <c r="I986" s="132" t="b">
        <v>1</v>
      </c>
      <c r="J986" s="14"/>
      <c r="K986" s="14"/>
      <c r="L986" s="14"/>
      <c r="M986" s="14"/>
      <c r="N986" s="14"/>
      <c r="O986" s="14"/>
      <c r="P986" s="14"/>
      <c r="Q986" s="14"/>
      <c r="R986" s="14"/>
      <c r="S986" s="14"/>
      <c r="T986" s="14"/>
      <c r="U986" s="14"/>
      <c r="V986" s="14"/>
      <c r="W986" s="14"/>
    </row>
    <row r="987">
      <c r="A987" s="130" t="s">
        <v>6915</v>
      </c>
      <c r="B987" s="14" t="s">
        <v>1499</v>
      </c>
      <c r="C987" s="131">
        <v>69.0</v>
      </c>
      <c r="D987" s="14" t="s">
        <v>1500</v>
      </c>
      <c r="E987" s="131">
        <v>345.0</v>
      </c>
      <c r="F987" s="14" t="s">
        <v>1501</v>
      </c>
      <c r="G987" s="131">
        <v>58.0</v>
      </c>
      <c r="H987" s="131">
        <v>200.0</v>
      </c>
      <c r="I987" s="132" t="b">
        <v>1</v>
      </c>
      <c r="J987" s="14"/>
      <c r="K987" s="14"/>
      <c r="L987" s="14"/>
      <c r="M987" s="14"/>
      <c r="N987" s="14"/>
      <c r="O987" s="14"/>
      <c r="P987" s="14"/>
      <c r="Q987" s="14"/>
      <c r="R987" s="14"/>
      <c r="S987" s="14"/>
      <c r="T987" s="14"/>
      <c r="U987" s="14"/>
      <c r="V987" s="14"/>
      <c r="W987" s="14"/>
    </row>
    <row r="988">
      <c r="A988" s="130" t="s">
        <v>6933</v>
      </c>
      <c r="B988" s="14" t="s">
        <v>643</v>
      </c>
      <c r="C988" s="131">
        <v>42.0</v>
      </c>
      <c r="D988" s="14" t="s">
        <v>644</v>
      </c>
      <c r="E988" s="131">
        <v>155.0</v>
      </c>
      <c r="F988" s="14" t="s">
        <v>645</v>
      </c>
      <c r="G988" s="131">
        <v>31.0</v>
      </c>
      <c r="H988" s="131">
        <v>200.0</v>
      </c>
      <c r="I988" s="132" t="b">
        <v>1</v>
      </c>
      <c r="J988" s="14"/>
      <c r="K988" s="14"/>
      <c r="L988" s="14"/>
      <c r="M988" s="14"/>
      <c r="N988" s="14"/>
      <c r="O988" s="14"/>
      <c r="P988" s="14"/>
      <c r="Q988" s="14"/>
      <c r="R988" s="14"/>
      <c r="S988" s="14"/>
      <c r="T988" s="14"/>
      <c r="U988" s="14"/>
      <c r="V988" s="14"/>
      <c r="W988" s="14"/>
    </row>
    <row r="989">
      <c r="A989" s="130" t="s">
        <v>6954</v>
      </c>
      <c r="B989" s="14" t="s">
        <v>6962</v>
      </c>
      <c r="C989" s="131">
        <v>49.0</v>
      </c>
      <c r="D989" s="14" t="s">
        <v>6966</v>
      </c>
      <c r="E989" s="131">
        <v>220.0</v>
      </c>
      <c r="F989" s="14" t="s">
        <v>6969</v>
      </c>
      <c r="G989" s="131">
        <v>38.0</v>
      </c>
      <c r="H989" s="131">
        <v>200.0</v>
      </c>
      <c r="I989" s="132" t="b">
        <v>1</v>
      </c>
      <c r="J989" s="14"/>
      <c r="K989" s="14"/>
      <c r="L989" s="14"/>
      <c r="M989" s="14"/>
      <c r="N989" s="14"/>
      <c r="O989" s="14"/>
      <c r="P989" s="14"/>
      <c r="Q989" s="14"/>
      <c r="R989" s="14"/>
      <c r="S989" s="14"/>
      <c r="T989" s="14"/>
      <c r="U989" s="14"/>
      <c r="V989" s="14"/>
      <c r="W989" s="14"/>
    </row>
    <row r="990">
      <c r="A990" s="130" t="s">
        <v>6977</v>
      </c>
      <c r="B990" s="14" t="s">
        <v>1560</v>
      </c>
      <c r="C990" s="131">
        <v>92.0</v>
      </c>
      <c r="D990" s="14" t="s">
        <v>1561</v>
      </c>
      <c r="E990" s="131">
        <v>436.0</v>
      </c>
      <c r="F990" s="14" t="s">
        <v>1562</v>
      </c>
      <c r="G990" s="131">
        <v>81.0</v>
      </c>
      <c r="H990" s="131">
        <v>200.0</v>
      </c>
      <c r="I990" s="132" t="b">
        <v>1</v>
      </c>
      <c r="J990" s="14"/>
      <c r="K990" s="14"/>
      <c r="L990" s="14"/>
      <c r="M990" s="14"/>
      <c r="N990" s="14"/>
      <c r="O990" s="14"/>
      <c r="P990" s="14"/>
      <c r="Q990" s="14"/>
      <c r="R990" s="14"/>
      <c r="S990" s="14"/>
      <c r="T990" s="14"/>
      <c r="U990" s="14"/>
      <c r="V990" s="14"/>
      <c r="W990" s="14"/>
    </row>
    <row r="991">
      <c r="A991" s="130" t="s">
        <v>6998</v>
      </c>
      <c r="B991" s="14" t="s">
        <v>1603</v>
      </c>
      <c r="C991" s="131">
        <v>56.0</v>
      </c>
      <c r="D991" s="14" t="s">
        <v>1604</v>
      </c>
      <c r="E991" s="131">
        <v>327.0</v>
      </c>
      <c r="F991" s="14" t="s">
        <v>1605</v>
      </c>
      <c r="G991" s="131">
        <v>45.0</v>
      </c>
      <c r="H991" s="131">
        <v>200.0</v>
      </c>
      <c r="I991" s="132" t="b">
        <v>1</v>
      </c>
      <c r="J991" s="14"/>
      <c r="K991" s="14"/>
      <c r="L991" s="14"/>
      <c r="M991" s="14"/>
      <c r="N991" s="14"/>
      <c r="O991" s="14"/>
      <c r="P991" s="14"/>
      <c r="Q991" s="14"/>
      <c r="R991" s="14"/>
      <c r="S991" s="14"/>
      <c r="T991" s="14"/>
      <c r="U991" s="14"/>
      <c r="V991" s="14"/>
      <c r="W991" s="14"/>
    </row>
    <row r="992">
      <c r="A992" s="130" t="s">
        <v>7016</v>
      </c>
      <c r="B992" s="14" t="s">
        <v>1575</v>
      </c>
      <c r="C992" s="131">
        <v>74.0</v>
      </c>
      <c r="D992" s="14" t="s">
        <v>1576</v>
      </c>
      <c r="E992" s="131">
        <v>156.0</v>
      </c>
      <c r="F992" s="14" t="s">
        <v>1577</v>
      </c>
      <c r="G992" s="131">
        <v>63.0</v>
      </c>
      <c r="H992" s="131">
        <v>200.0</v>
      </c>
      <c r="I992" s="132" t="b">
        <v>1</v>
      </c>
      <c r="J992" s="14"/>
      <c r="K992" s="14"/>
      <c r="L992" s="14"/>
      <c r="M992" s="14"/>
      <c r="N992" s="14"/>
      <c r="O992" s="14"/>
      <c r="P992" s="14"/>
      <c r="Q992" s="14"/>
      <c r="R992" s="14"/>
      <c r="S992" s="14"/>
      <c r="T992" s="14"/>
      <c r="U992" s="14"/>
      <c r="V992" s="14"/>
      <c r="W992" s="14"/>
    </row>
    <row r="993">
      <c r="A993" s="130" t="s">
        <v>7036</v>
      </c>
      <c r="B993" s="14" t="s">
        <v>7046</v>
      </c>
      <c r="C993" s="131">
        <v>52.0</v>
      </c>
      <c r="D993" s="14" t="s">
        <v>7049</v>
      </c>
      <c r="E993" s="131">
        <v>307.0</v>
      </c>
      <c r="F993" s="14" t="s">
        <v>7051</v>
      </c>
      <c r="G993" s="131">
        <v>41.0</v>
      </c>
      <c r="H993" s="131">
        <v>200.0</v>
      </c>
      <c r="I993" s="132" t="b">
        <v>1</v>
      </c>
      <c r="J993" s="14"/>
      <c r="K993" s="14"/>
      <c r="L993" s="14"/>
      <c r="M993" s="14"/>
      <c r="N993" s="14"/>
      <c r="O993" s="14"/>
      <c r="P993" s="14"/>
      <c r="Q993" s="14"/>
      <c r="R993" s="14"/>
      <c r="S993" s="14"/>
      <c r="T993" s="14"/>
      <c r="U993" s="14"/>
      <c r="V993" s="14"/>
      <c r="W993" s="14"/>
    </row>
    <row r="994">
      <c r="A994" s="130" t="s">
        <v>7061</v>
      </c>
      <c r="B994" s="14" t="s">
        <v>1327</v>
      </c>
      <c r="C994" s="131">
        <v>44.0</v>
      </c>
      <c r="D994" s="14" t="s">
        <v>1328</v>
      </c>
      <c r="E994" s="131">
        <v>237.0</v>
      </c>
      <c r="F994" s="14" t="s">
        <v>1329</v>
      </c>
      <c r="G994" s="131">
        <v>33.0</v>
      </c>
      <c r="H994" s="131">
        <v>200.0</v>
      </c>
      <c r="I994" s="132" t="b">
        <v>1</v>
      </c>
      <c r="J994" s="14"/>
      <c r="K994" s="14"/>
      <c r="L994" s="14"/>
      <c r="M994" s="14"/>
      <c r="N994" s="14"/>
      <c r="O994" s="14"/>
      <c r="P994" s="14"/>
      <c r="Q994" s="14"/>
      <c r="R994" s="14"/>
      <c r="S994" s="14"/>
      <c r="T994" s="14"/>
      <c r="U994" s="14"/>
      <c r="V994" s="14"/>
      <c r="W994" s="14"/>
    </row>
    <row r="995">
      <c r="A995" s="130" t="s">
        <v>7079</v>
      </c>
      <c r="B995" s="14" t="s">
        <v>1193</v>
      </c>
      <c r="C995" s="131">
        <v>108.0</v>
      </c>
      <c r="D995" s="14" t="s">
        <v>1194</v>
      </c>
      <c r="E995" s="131">
        <v>149.0</v>
      </c>
      <c r="F995" s="14" t="s">
        <v>1195</v>
      </c>
      <c r="G995" s="131">
        <v>97.0</v>
      </c>
      <c r="H995" s="131">
        <v>200.0</v>
      </c>
      <c r="I995" s="132" t="b">
        <v>1</v>
      </c>
      <c r="J995" s="14"/>
      <c r="K995" s="14"/>
      <c r="L995" s="14"/>
      <c r="M995" s="14"/>
      <c r="N995" s="14"/>
      <c r="O995" s="14"/>
      <c r="P995" s="14"/>
      <c r="Q995" s="14"/>
      <c r="R995" s="14"/>
      <c r="S995" s="14"/>
      <c r="T995" s="14"/>
      <c r="U995" s="14"/>
      <c r="V995" s="14"/>
      <c r="W995" s="14"/>
    </row>
    <row r="996">
      <c r="A996" s="130" t="s">
        <v>7095</v>
      </c>
      <c r="B996" s="14" t="s">
        <v>7103</v>
      </c>
      <c r="C996" s="131">
        <v>100.0</v>
      </c>
      <c r="D996" s="14" t="s">
        <v>7105</v>
      </c>
      <c r="E996" s="131">
        <v>154.0</v>
      </c>
      <c r="F996" s="14" t="s">
        <v>7106</v>
      </c>
      <c r="G996" s="131">
        <v>89.0</v>
      </c>
      <c r="H996" s="131">
        <v>200.0</v>
      </c>
      <c r="I996" s="132" t="b">
        <v>1</v>
      </c>
      <c r="J996" s="14"/>
      <c r="K996" s="14"/>
      <c r="L996" s="14"/>
      <c r="M996" s="14"/>
      <c r="N996" s="14"/>
      <c r="O996" s="14"/>
      <c r="P996" s="14"/>
      <c r="Q996" s="14"/>
      <c r="R996" s="14"/>
      <c r="S996" s="14"/>
      <c r="T996" s="14"/>
      <c r="U996" s="14"/>
      <c r="V996" s="14"/>
      <c r="W996" s="14"/>
    </row>
    <row r="997">
      <c r="A997" s="130" t="s">
        <v>7112</v>
      </c>
      <c r="B997" s="14" t="s">
        <v>7120</v>
      </c>
      <c r="C997" s="131">
        <v>44.0</v>
      </c>
      <c r="D997" s="14" t="s">
        <v>7124</v>
      </c>
      <c r="E997" s="131">
        <v>158.0</v>
      </c>
      <c r="F997" s="14" t="s">
        <v>7127</v>
      </c>
      <c r="G997" s="131">
        <v>33.0</v>
      </c>
      <c r="H997" s="131">
        <v>200.0</v>
      </c>
      <c r="I997" s="132" t="b">
        <v>1</v>
      </c>
      <c r="J997" s="14"/>
      <c r="K997" s="14"/>
      <c r="L997" s="14"/>
      <c r="M997" s="14"/>
      <c r="N997" s="14"/>
      <c r="O997" s="14"/>
      <c r="P997" s="14"/>
      <c r="Q997" s="14"/>
      <c r="R997" s="14"/>
      <c r="S997" s="14"/>
      <c r="T997" s="14"/>
      <c r="U997" s="14"/>
      <c r="V997" s="14"/>
      <c r="W997" s="14"/>
    </row>
    <row r="998">
      <c r="A998" s="130" t="s">
        <v>7133</v>
      </c>
      <c r="B998" s="14" t="s">
        <v>1732</v>
      </c>
      <c r="C998" s="131">
        <v>79.0</v>
      </c>
      <c r="D998" s="14" t="s">
        <v>1733</v>
      </c>
      <c r="E998" s="131">
        <v>151.0</v>
      </c>
      <c r="F998" s="14" t="s">
        <v>1734</v>
      </c>
      <c r="G998" s="131">
        <v>68.0</v>
      </c>
      <c r="H998" s="131">
        <v>200.0</v>
      </c>
      <c r="I998" s="132" t="b">
        <v>1</v>
      </c>
      <c r="J998" s="14"/>
      <c r="K998" s="14"/>
      <c r="L998" s="14"/>
      <c r="M998" s="14"/>
      <c r="N998" s="14"/>
      <c r="O998" s="14"/>
      <c r="P998" s="14"/>
      <c r="Q998" s="14"/>
      <c r="R998" s="14"/>
      <c r="S998" s="14"/>
      <c r="T998" s="14"/>
      <c r="U998" s="14"/>
      <c r="V998" s="14"/>
      <c r="W998" s="14"/>
    </row>
    <row r="999">
      <c r="A999" s="130" t="s">
        <v>7151</v>
      </c>
      <c r="B999" s="14" t="s">
        <v>7160</v>
      </c>
      <c r="C999" s="131">
        <v>42.0</v>
      </c>
      <c r="D999" s="14" t="s">
        <v>7163</v>
      </c>
      <c r="E999" s="131">
        <v>337.0</v>
      </c>
      <c r="F999" s="14" t="s">
        <v>7165</v>
      </c>
      <c r="G999" s="131">
        <v>31.0</v>
      </c>
      <c r="H999" s="131">
        <v>200.0</v>
      </c>
      <c r="I999" s="132" t="b">
        <v>1</v>
      </c>
      <c r="J999" s="14"/>
      <c r="K999" s="14"/>
      <c r="L999" s="14"/>
      <c r="M999" s="14"/>
      <c r="N999" s="14"/>
      <c r="O999" s="14"/>
      <c r="P999" s="14"/>
      <c r="Q999" s="14"/>
      <c r="R999" s="14"/>
      <c r="S999" s="14"/>
      <c r="T999" s="14"/>
      <c r="U999" s="14"/>
      <c r="V999" s="14"/>
      <c r="W999" s="14"/>
    </row>
    <row r="1000">
      <c r="A1000" s="130" t="s">
        <v>7172</v>
      </c>
      <c r="B1000" s="14" t="s">
        <v>1708</v>
      </c>
      <c r="C1000" s="131">
        <v>82.0</v>
      </c>
      <c r="D1000" s="14" t="s">
        <v>1709</v>
      </c>
      <c r="E1000" s="131">
        <v>152.0</v>
      </c>
      <c r="F1000" s="14" t="s">
        <v>1710</v>
      </c>
      <c r="G1000" s="131">
        <v>71.0</v>
      </c>
      <c r="H1000" s="131">
        <v>200.0</v>
      </c>
      <c r="I1000" s="132" t="b">
        <v>1</v>
      </c>
      <c r="J1000" s="14"/>
      <c r="K1000" s="14"/>
      <c r="L1000" s="14"/>
      <c r="M1000" s="14"/>
      <c r="N1000" s="14"/>
      <c r="O1000" s="14"/>
      <c r="P1000" s="14"/>
      <c r="Q1000" s="14"/>
      <c r="R1000" s="14"/>
      <c r="S1000" s="14"/>
      <c r="T1000" s="14"/>
      <c r="U1000" s="14"/>
      <c r="V1000" s="14"/>
      <c r="W1000" s="14"/>
    </row>
    <row r="1001">
      <c r="A1001" s="130" t="s">
        <v>7188</v>
      </c>
      <c r="B1001" s="14" t="s">
        <v>1499</v>
      </c>
      <c r="C1001" s="131">
        <v>69.0</v>
      </c>
      <c r="D1001" s="14" t="s">
        <v>1500</v>
      </c>
      <c r="E1001" s="131">
        <v>345.0</v>
      </c>
      <c r="F1001" s="14" t="s">
        <v>1501</v>
      </c>
      <c r="G1001" s="131">
        <v>58.0</v>
      </c>
      <c r="H1001" s="131">
        <v>200.0</v>
      </c>
      <c r="I1001" s="132" t="b">
        <v>1</v>
      </c>
      <c r="J1001" s="14"/>
      <c r="K1001" s="14"/>
      <c r="L1001" s="14"/>
      <c r="M1001" s="14"/>
      <c r="N1001" s="14"/>
      <c r="O1001" s="14"/>
      <c r="P1001" s="14"/>
      <c r="Q1001" s="14"/>
      <c r="R1001" s="14"/>
      <c r="S1001" s="14"/>
      <c r="T1001" s="14"/>
      <c r="U1001" s="14"/>
      <c r="V1001" s="14"/>
      <c r="W1001" s="14"/>
    </row>
    <row r="1002">
      <c r="A1002" s="130" t="s">
        <v>7207</v>
      </c>
      <c r="B1002" s="14" t="s">
        <v>7215</v>
      </c>
      <c r="C1002" s="131">
        <v>39.0</v>
      </c>
      <c r="D1002" s="14" t="s">
        <v>7218</v>
      </c>
      <c r="E1002" s="131">
        <v>149.0</v>
      </c>
      <c r="F1002" s="14" t="s">
        <v>7221</v>
      </c>
      <c r="G1002" s="131">
        <v>28.0</v>
      </c>
      <c r="H1002" s="131">
        <v>200.0</v>
      </c>
      <c r="I1002" s="132" t="b">
        <v>1</v>
      </c>
      <c r="J1002" s="14"/>
      <c r="K1002" s="14"/>
      <c r="L1002" s="14"/>
      <c r="M1002" s="14"/>
      <c r="N1002" s="14"/>
      <c r="O1002" s="14"/>
      <c r="P1002" s="14"/>
      <c r="Q1002" s="14"/>
      <c r="R1002" s="14"/>
      <c r="S1002" s="14"/>
      <c r="T1002" s="14"/>
      <c r="U1002" s="14"/>
      <c r="V1002" s="14"/>
      <c r="W1002" s="14"/>
    </row>
    <row r="1003">
      <c r="A1003" s="130" t="s">
        <v>7227</v>
      </c>
      <c r="B1003" s="14" t="s">
        <v>1266</v>
      </c>
      <c r="C1003" s="131">
        <v>87.0</v>
      </c>
      <c r="D1003" s="14" t="s">
        <v>1267</v>
      </c>
      <c r="E1003" s="131">
        <v>281.0</v>
      </c>
      <c r="F1003" s="14" t="s">
        <v>1268</v>
      </c>
      <c r="G1003" s="131">
        <v>76.0</v>
      </c>
      <c r="H1003" s="131">
        <v>200.0</v>
      </c>
      <c r="I1003" s="132" t="b">
        <v>1</v>
      </c>
      <c r="J1003" s="14"/>
      <c r="K1003" s="14"/>
      <c r="L1003" s="14"/>
      <c r="M1003" s="14"/>
      <c r="N1003" s="14"/>
      <c r="O1003" s="14"/>
      <c r="P1003" s="14"/>
      <c r="Q1003" s="14"/>
      <c r="R1003" s="14"/>
      <c r="S1003" s="14"/>
      <c r="T1003" s="14"/>
      <c r="U1003" s="14"/>
      <c r="V1003" s="14"/>
      <c r="W1003" s="14"/>
    </row>
    <row r="1004">
      <c r="A1004" s="130" t="s">
        <v>7246</v>
      </c>
      <c r="B1004" s="14" t="s">
        <v>1291</v>
      </c>
      <c r="C1004" s="131">
        <v>81.0</v>
      </c>
      <c r="D1004" s="14" t="s">
        <v>1292</v>
      </c>
      <c r="E1004" s="131">
        <v>232.0</v>
      </c>
      <c r="F1004" s="14" t="s">
        <v>1293</v>
      </c>
      <c r="G1004" s="131">
        <v>70.0</v>
      </c>
      <c r="H1004" s="131">
        <v>200.0</v>
      </c>
      <c r="I1004" s="132" t="b">
        <v>1</v>
      </c>
      <c r="J1004" s="14"/>
      <c r="K1004" s="14"/>
      <c r="L1004" s="14"/>
      <c r="M1004" s="14"/>
      <c r="N1004" s="14"/>
      <c r="O1004" s="14"/>
      <c r="P1004" s="14"/>
      <c r="Q1004" s="14"/>
      <c r="R1004" s="14"/>
      <c r="S1004" s="14"/>
      <c r="T1004" s="14"/>
      <c r="U1004" s="14"/>
      <c r="V1004" s="14"/>
      <c r="W1004" s="14"/>
    </row>
    <row r="1005">
      <c r="A1005" s="130" t="s">
        <v>7263</v>
      </c>
      <c r="B1005" s="14" t="s">
        <v>1732</v>
      </c>
      <c r="C1005" s="131">
        <v>79.0</v>
      </c>
      <c r="D1005" s="14" t="s">
        <v>1733</v>
      </c>
      <c r="E1005" s="131">
        <v>151.0</v>
      </c>
      <c r="F1005" s="14" t="s">
        <v>1734</v>
      </c>
      <c r="G1005" s="131">
        <v>68.0</v>
      </c>
      <c r="H1005" s="131">
        <v>200.0</v>
      </c>
      <c r="I1005" s="132" t="b">
        <v>1</v>
      </c>
      <c r="J1005" s="14"/>
      <c r="K1005" s="14"/>
      <c r="L1005" s="14"/>
      <c r="M1005" s="14"/>
      <c r="N1005" s="14"/>
      <c r="O1005" s="14"/>
      <c r="P1005" s="14"/>
      <c r="Q1005" s="14"/>
      <c r="R1005" s="14"/>
      <c r="S1005" s="14"/>
      <c r="T1005" s="14"/>
      <c r="U1005" s="14"/>
      <c r="V1005" s="14"/>
      <c r="W1005" s="14"/>
    </row>
    <row r="1006">
      <c r="A1006" s="130" t="s">
        <v>7282</v>
      </c>
      <c r="B1006" s="14" t="s">
        <v>1424</v>
      </c>
      <c r="C1006" s="131">
        <v>54.0</v>
      </c>
      <c r="D1006" s="14" t="s">
        <v>1425</v>
      </c>
      <c r="E1006" s="131">
        <v>268.0</v>
      </c>
      <c r="F1006" s="14" t="s">
        <v>1426</v>
      </c>
      <c r="G1006" s="131">
        <v>43.0</v>
      </c>
      <c r="H1006" s="131">
        <v>200.0</v>
      </c>
      <c r="I1006" s="132" t="b">
        <v>1</v>
      </c>
      <c r="J1006" s="14"/>
      <c r="K1006" s="14"/>
      <c r="L1006" s="14"/>
      <c r="M1006" s="14"/>
      <c r="N1006" s="14"/>
      <c r="O1006" s="14"/>
      <c r="P1006" s="14"/>
      <c r="Q1006" s="14"/>
      <c r="R1006" s="14"/>
      <c r="S1006" s="14"/>
      <c r="T1006" s="14"/>
      <c r="U1006" s="14"/>
      <c r="V1006" s="14"/>
      <c r="W1006" s="14"/>
    </row>
    <row r="1007">
      <c r="A1007" s="130" t="s">
        <v>7300</v>
      </c>
      <c r="B1007" s="14" t="s">
        <v>7305</v>
      </c>
      <c r="C1007" s="131">
        <v>105.0</v>
      </c>
      <c r="D1007" s="14" t="s">
        <v>7307</v>
      </c>
      <c r="E1007" s="131">
        <v>141.0</v>
      </c>
      <c r="F1007" s="14" t="s">
        <v>7309</v>
      </c>
      <c r="G1007" s="131">
        <v>94.0</v>
      </c>
      <c r="H1007" s="131">
        <v>200.0</v>
      </c>
      <c r="I1007" s="132" t="b">
        <v>1</v>
      </c>
      <c r="J1007" s="14"/>
      <c r="K1007" s="14"/>
      <c r="L1007" s="14"/>
      <c r="M1007" s="14"/>
      <c r="N1007" s="14"/>
      <c r="O1007" s="14"/>
      <c r="P1007" s="14"/>
      <c r="Q1007" s="14"/>
      <c r="R1007" s="14"/>
      <c r="S1007" s="14"/>
      <c r="T1007" s="14"/>
      <c r="U1007" s="14"/>
      <c r="V1007" s="14"/>
      <c r="W1007" s="14"/>
    </row>
    <row r="1008">
      <c r="A1008" s="130" t="s">
        <v>7317</v>
      </c>
      <c r="B1008" s="14" t="s">
        <v>1291</v>
      </c>
      <c r="C1008" s="131">
        <v>81.0</v>
      </c>
      <c r="D1008" s="14" t="s">
        <v>1292</v>
      </c>
      <c r="E1008" s="131">
        <v>232.0</v>
      </c>
      <c r="F1008" s="14" t="s">
        <v>1293</v>
      </c>
      <c r="G1008" s="131">
        <v>70.0</v>
      </c>
      <c r="H1008" s="131">
        <v>200.0</v>
      </c>
      <c r="I1008" s="132" t="b">
        <v>1</v>
      </c>
      <c r="J1008" s="14"/>
      <c r="K1008" s="14"/>
      <c r="L1008" s="14"/>
      <c r="M1008" s="14"/>
      <c r="N1008" s="14"/>
      <c r="O1008" s="14"/>
      <c r="P1008" s="14"/>
      <c r="Q1008" s="14"/>
      <c r="R1008" s="14"/>
      <c r="S1008" s="14"/>
      <c r="T1008" s="14"/>
      <c r="U1008" s="14"/>
      <c r="V1008" s="14"/>
      <c r="W1008" s="14"/>
    </row>
    <row r="1009">
      <c r="A1009" s="130" t="s">
        <v>7330</v>
      </c>
      <c r="B1009" s="14" t="s">
        <v>1408</v>
      </c>
      <c r="C1009" s="131">
        <v>83.0</v>
      </c>
      <c r="D1009" s="14" t="s">
        <v>1409</v>
      </c>
      <c r="E1009" s="131">
        <v>261.0</v>
      </c>
      <c r="F1009" s="14" t="s">
        <v>1410</v>
      </c>
      <c r="G1009" s="131">
        <v>72.0</v>
      </c>
      <c r="H1009" s="131">
        <v>200.0</v>
      </c>
      <c r="I1009" s="132" t="b">
        <v>1</v>
      </c>
      <c r="J1009" s="14"/>
      <c r="K1009" s="14"/>
      <c r="L1009" s="14"/>
      <c r="M1009" s="14"/>
      <c r="N1009" s="14"/>
      <c r="O1009" s="14"/>
      <c r="P1009" s="14"/>
      <c r="Q1009" s="14"/>
      <c r="R1009" s="14"/>
      <c r="S1009" s="14"/>
      <c r="T1009" s="14"/>
      <c r="U1009" s="14"/>
      <c r="V1009" s="14"/>
      <c r="W1009" s="14"/>
    </row>
    <row r="1010">
      <c r="A1010" s="130" t="s">
        <v>7346</v>
      </c>
      <c r="B1010" s="14" t="s">
        <v>1335</v>
      </c>
      <c r="C1010" s="131">
        <v>45.0</v>
      </c>
      <c r="D1010" s="14" t="s">
        <v>1336</v>
      </c>
      <c r="E1010" s="131">
        <v>288.0</v>
      </c>
      <c r="F1010" s="14" t="s">
        <v>1337</v>
      </c>
      <c r="G1010" s="131">
        <v>34.0</v>
      </c>
      <c r="H1010" s="131">
        <v>200.0</v>
      </c>
      <c r="I1010" s="132" t="b">
        <v>1</v>
      </c>
      <c r="J1010" s="14"/>
      <c r="K1010" s="14"/>
      <c r="L1010" s="14"/>
      <c r="M1010" s="14"/>
      <c r="N1010" s="14"/>
      <c r="O1010" s="14"/>
      <c r="P1010" s="14"/>
      <c r="Q1010" s="14"/>
      <c r="R1010" s="14"/>
      <c r="S1010" s="14"/>
      <c r="T1010" s="14"/>
      <c r="U1010" s="14"/>
      <c r="V1010" s="14"/>
      <c r="W1010" s="14"/>
    </row>
    <row r="1011">
      <c r="A1011" s="130" t="s">
        <v>7366</v>
      </c>
      <c r="B1011" s="14" t="s">
        <v>1487</v>
      </c>
      <c r="C1011" s="131">
        <v>73.0</v>
      </c>
      <c r="D1011" s="14" t="s">
        <v>1488</v>
      </c>
      <c r="E1011" s="131">
        <v>208.0</v>
      </c>
      <c r="F1011" s="14" t="s">
        <v>1489</v>
      </c>
      <c r="G1011" s="131">
        <v>62.0</v>
      </c>
      <c r="H1011" s="131">
        <v>200.0</v>
      </c>
      <c r="I1011" s="132" t="b">
        <v>1</v>
      </c>
      <c r="J1011" s="14"/>
      <c r="K1011" s="14"/>
      <c r="L1011" s="14"/>
      <c r="M1011" s="14"/>
      <c r="N1011" s="14"/>
      <c r="O1011" s="14"/>
      <c r="P1011" s="14"/>
      <c r="Q1011" s="14"/>
      <c r="R1011" s="14"/>
      <c r="S1011" s="14"/>
      <c r="T1011" s="14"/>
      <c r="U1011" s="14"/>
      <c r="V1011" s="14"/>
      <c r="W1011" s="14"/>
    </row>
    <row r="1012">
      <c r="A1012" s="130" t="s">
        <v>7393</v>
      </c>
      <c r="B1012" s="14" t="s">
        <v>1281</v>
      </c>
      <c r="C1012" s="131">
        <v>66.0</v>
      </c>
      <c r="D1012" s="14" t="s">
        <v>1282</v>
      </c>
      <c r="E1012" s="131">
        <v>303.0</v>
      </c>
      <c r="F1012" s="14" t="s">
        <v>1283</v>
      </c>
      <c r="G1012" s="131">
        <v>55.0</v>
      </c>
      <c r="H1012" s="131">
        <v>200.0</v>
      </c>
      <c r="I1012" s="132" t="b">
        <v>1</v>
      </c>
      <c r="J1012" s="14"/>
      <c r="K1012" s="14"/>
      <c r="L1012" s="14"/>
      <c r="M1012" s="14"/>
      <c r="N1012" s="14"/>
      <c r="O1012" s="14"/>
      <c r="P1012" s="14"/>
      <c r="Q1012" s="14"/>
      <c r="R1012" s="14"/>
      <c r="S1012" s="14"/>
      <c r="T1012" s="14"/>
      <c r="U1012" s="14"/>
      <c r="V1012" s="14"/>
      <c r="W1012" s="14"/>
    </row>
    <row r="1013">
      <c r="A1013" s="130" t="s">
        <v>7409</v>
      </c>
      <c r="B1013" s="14" t="s">
        <v>7415</v>
      </c>
      <c r="C1013" s="131">
        <v>72.0</v>
      </c>
      <c r="D1013" s="14" t="s">
        <v>7416</v>
      </c>
      <c r="E1013" s="131">
        <v>363.0</v>
      </c>
      <c r="F1013" s="14" t="s">
        <v>7417</v>
      </c>
      <c r="G1013" s="131">
        <v>61.0</v>
      </c>
      <c r="H1013" s="131">
        <v>200.0</v>
      </c>
      <c r="I1013" s="132" t="b">
        <v>1</v>
      </c>
      <c r="J1013" s="14"/>
      <c r="K1013" s="14"/>
      <c r="L1013" s="14"/>
      <c r="M1013" s="14"/>
      <c r="N1013" s="14"/>
      <c r="O1013" s="14"/>
      <c r="P1013" s="14"/>
      <c r="Q1013" s="14"/>
      <c r="R1013" s="14"/>
      <c r="S1013" s="14"/>
      <c r="T1013" s="14"/>
      <c r="U1013" s="14"/>
      <c r="V1013" s="14"/>
      <c r="W1013" s="14"/>
    </row>
    <row r="1014">
      <c r="A1014" s="130" t="s">
        <v>7422</v>
      </c>
      <c r="B1014" s="14" t="s">
        <v>1430</v>
      </c>
      <c r="C1014" s="131">
        <v>76.0</v>
      </c>
      <c r="D1014" s="14" t="s">
        <v>1431</v>
      </c>
      <c r="E1014" s="131">
        <v>438.0</v>
      </c>
      <c r="F1014" s="14" t="s">
        <v>1432</v>
      </c>
      <c r="G1014" s="131">
        <v>65.0</v>
      </c>
      <c r="H1014" s="131">
        <v>200.0</v>
      </c>
      <c r="I1014" s="132" t="b">
        <v>1</v>
      </c>
      <c r="J1014" s="14"/>
      <c r="K1014" s="14"/>
      <c r="L1014" s="14"/>
      <c r="M1014" s="14"/>
      <c r="N1014" s="14"/>
      <c r="O1014" s="14"/>
      <c r="P1014" s="14"/>
      <c r="Q1014" s="14"/>
      <c r="R1014" s="14"/>
      <c r="S1014" s="14"/>
      <c r="T1014" s="14"/>
      <c r="U1014" s="14"/>
      <c r="V1014" s="14"/>
      <c r="W1014" s="14"/>
    </row>
    <row r="1015">
      <c r="A1015" s="130" t="s">
        <v>7439</v>
      </c>
      <c r="B1015" s="14" t="s">
        <v>1208</v>
      </c>
      <c r="C1015" s="131">
        <v>40.0</v>
      </c>
      <c r="D1015" s="14" t="s">
        <v>1209</v>
      </c>
      <c r="E1015" s="131">
        <v>151.0</v>
      </c>
      <c r="F1015" s="14" t="s">
        <v>1210</v>
      </c>
      <c r="G1015" s="131">
        <v>29.0</v>
      </c>
      <c r="H1015" s="131">
        <v>200.0</v>
      </c>
      <c r="I1015" s="132" t="b">
        <v>1</v>
      </c>
      <c r="J1015" s="14"/>
      <c r="K1015" s="14"/>
      <c r="L1015" s="14"/>
      <c r="M1015" s="14"/>
      <c r="N1015" s="14"/>
      <c r="O1015" s="14"/>
      <c r="P1015" s="14"/>
      <c r="Q1015" s="14"/>
      <c r="R1015" s="14"/>
      <c r="S1015" s="14"/>
      <c r="T1015" s="14"/>
      <c r="U1015" s="14"/>
      <c r="V1015" s="14"/>
      <c r="W1015" s="14"/>
    </row>
    <row r="1016">
      <c r="A1016" s="130" t="s">
        <v>7454</v>
      </c>
      <c r="B1016" s="14" t="s">
        <v>7462</v>
      </c>
      <c r="C1016" s="131">
        <v>102.0</v>
      </c>
      <c r="D1016" s="14" t="s">
        <v>7464</v>
      </c>
      <c r="E1016" s="131">
        <v>150.0</v>
      </c>
      <c r="F1016" s="14" t="s">
        <v>7467</v>
      </c>
      <c r="G1016" s="131">
        <v>91.0</v>
      </c>
      <c r="H1016" s="131">
        <v>200.0</v>
      </c>
      <c r="I1016" s="132" t="b">
        <v>1</v>
      </c>
      <c r="J1016" s="14"/>
      <c r="K1016" s="14"/>
      <c r="L1016" s="14"/>
      <c r="M1016" s="14"/>
      <c r="N1016" s="14"/>
      <c r="O1016" s="14"/>
      <c r="P1016" s="14"/>
      <c r="Q1016" s="14"/>
      <c r="R1016" s="14"/>
      <c r="S1016" s="14"/>
      <c r="T1016" s="14"/>
      <c r="U1016" s="14"/>
      <c r="V1016" s="14"/>
      <c r="W1016" s="14"/>
    </row>
    <row r="1017">
      <c r="A1017" s="130" t="s">
        <v>7474</v>
      </c>
      <c r="B1017" s="14" t="s">
        <v>1455</v>
      </c>
      <c r="C1017" s="131">
        <v>44.0</v>
      </c>
      <c r="D1017" s="14" t="s">
        <v>1456</v>
      </c>
      <c r="E1017" s="131">
        <v>156.0</v>
      </c>
      <c r="F1017" s="14" t="s">
        <v>1457</v>
      </c>
      <c r="G1017" s="131">
        <v>33.0</v>
      </c>
      <c r="H1017" s="131">
        <v>200.0</v>
      </c>
      <c r="I1017" s="132" t="b">
        <v>1</v>
      </c>
      <c r="J1017" s="14"/>
      <c r="K1017" s="14"/>
      <c r="L1017" s="14"/>
      <c r="M1017" s="14"/>
      <c r="N1017" s="14"/>
      <c r="O1017" s="14"/>
      <c r="P1017" s="14"/>
      <c r="Q1017" s="14"/>
      <c r="R1017" s="14"/>
      <c r="S1017" s="14"/>
      <c r="T1017" s="14"/>
      <c r="U1017" s="14"/>
      <c r="V1017" s="14"/>
      <c r="W1017" s="14"/>
    </row>
    <row r="1018">
      <c r="A1018" s="130" t="s">
        <v>7485</v>
      </c>
      <c r="B1018" s="14" t="s">
        <v>7494</v>
      </c>
      <c r="C1018" s="131">
        <v>124.0</v>
      </c>
      <c r="D1018" s="14" t="s">
        <v>7495</v>
      </c>
      <c r="E1018" s="131">
        <v>134.0</v>
      </c>
      <c r="F1018" s="14" t="s">
        <v>7497</v>
      </c>
      <c r="G1018" s="131">
        <v>113.0</v>
      </c>
      <c r="H1018" s="131">
        <v>200.0</v>
      </c>
      <c r="I1018" s="132" t="b">
        <v>1</v>
      </c>
      <c r="J1018" s="14"/>
      <c r="K1018" s="14"/>
      <c r="L1018" s="14"/>
      <c r="M1018" s="14"/>
      <c r="N1018" s="14"/>
      <c r="O1018" s="14"/>
      <c r="P1018" s="14"/>
      <c r="Q1018" s="14"/>
      <c r="R1018" s="14"/>
      <c r="S1018" s="14"/>
      <c r="T1018" s="14"/>
      <c r="U1018" s="14"/>
      <c r="V1018" s="14"/>
      <c r="W1018" s="14"/>
    </row>
    <row r="1019">
      <c r="A1019" s="130" t="s">
        <v>7500</v>
      </c>
      <c r="B1019" s="14" t="s">
        <v>7510</v>
      </c>
      <c r="C1019" s="131">
        <v>94.0</v>
      </c>
      <c r="D1019" s="14" t="s">
        <v>7513</v>
      </c>
      <c r="E1019" s="131">
        <v>151.0</v>
      </c>
      <c r="F1019" s="14" t="s">
        <v>7514</v>
      </c>
      <c r="G1019" s="131">
        <v>83.0</v>
      </c>
      <c r="H1019" s="131">
        <v>200.0</v>
      </c>
      <c r="I1019" s="132" t="b">
        <v>1</v>
      </c>
      <c r="J1019" s="14"/>
      <c r="K1019" s="14"/>
      <c r="L1019" s="14"/>
      <c r="M1019" s="14"/>
      <c r="N1019" s="14"/>
      <c r="O1019" s="14"/>
      <c r="P1019" s="14"/>
      <c r="Q1019" s="14"/>
      <c r="R1019" s="14"/>
      <c r="S1019" s="14"/>
      <c r="T1019" s="14"/>
      <c r="U1019" s="14"/>
      <c r="V1019" s="14"/>
      <c r="W1019" s="14"/>
    </row>
    <row r="1020">
      <c r="A1020" s="130" t="s">
        <v>7522</v>
      </c>
      <c r="B1020" s="14" t="s">
        <v>682</v>
      </c>
      <c r="C1020" s="131">
        <v>82.0</v>
      </c>
      <c r="D1020" s="14" t="s">
        <v>683</v>
      </c>
      <c r="E1020" s="131">
        <v>252.0</v>
      </c>
      <c r="F1020" s="14" t="s">
        <v>684</v>
      </c>
      <c r="G1020" s="131">
        <v>71.0</v>
      </c>
      <c r="H1020" s="131">
        <v>200.0</v>
      </c>
      <c r="I1020" s="132" t="b">
        <v>1</v>
      </c>
      <c r="J1020" s="14"/>
      <c r="K1020" s="14"/>
      <c r="L1020" s="14"/>
      <c r="M1020" s="14"/>
      <c r="N1020" s="14"/>
      <c r="O1020" s="14"/>
      <c r="P1020" s="14"/>
      <c r="Q1020" s="14"/>
      <c r="R1020" s="14"/>
      <c r="S1020" s="14"/>
      <c r="T1020" s="14"/>
      <c r="U1020" s="14"/>
      <c r="V1020" s="14"/>
      <c r="W1020" s="14"/>
    </row>
    <row r="1021">
      <c r="A1021" s="130" t="s">
        <v>7544</v>
      </c>
      <c r="B1021" s="14" t="s">
        <v>1286</v>
      </c>
      <c r="C1021" s="131">
        <v>82.0</v>
      </c>
      <c r="D1021" s="14" t="s">
        <v>1287</v>
      </c>
      <c r="E1021" s="131">
        <v>448.0</v>
      </c>
      <c r="F1021" s="14" t="s">
        <v>1288</v>
      </c>
      <c r="G1021" s="131">
        <v>71.0</v>
      </c>
      <c r="H1021" s="131">
        <v>200.0</v>
      </c>
      <c r="I1021" s="132" t="b">
        <v>1</v>
      </c>
      <c r="J1021" s="14"/>
      <c r="K1021" s="14"/>
      <c r="L1021" s="14"/>
      <c r="M1021" s="14"/>
      <c r="N1021" s="14"/>
      <c r="O1021" s="14"/>
      <c r="P1021" s="14"/>
      <c r="Q1021" s="14"/>
      <c r="R1021" s="14"/>
      <c r="S1021" s="14"/>
      <c r="T1021" s="14"/>
      <c r="U1021" s="14"/>
      <c r="V1021" s="14"/>
      <c r="W1021" s="14"/>
    </row>
    <row r="1022">
      <c r="A1022" s="130" t="s">
        <v>7564</v>
      </c>
      <c r="B1022" s="14" t="s">
        <v>1256</v>
      </c>
      <c r="C1022" s="131">
        <v>77.0</v>
      </c>
      <c r="D1022" s="14" t="s">
        <v>1257</v>
      </c>
      <c r="E1022" s="131">
        <v>154.0</v>
      </c>
      <c r="F1022" s="14" t="s">
        <v>1258</v>
      </c>
      <c r="G1022" s="131">
        <v>66.0</v>
      </c>
      <c r="H1022" s="131">
        <v>200.0</v>
      </c>
      <c r="I1022" s="132" t="b">
        <v>1</v>
      </c>
      <c r="J1022" s="14"/>
      <c r="K1022" s="14"/>
      <c r="L1022" s="14"/>
      <c r="M1022" s="14"/>
      <c r="N1022" s="14"/>
      <c r="O1022" s="14"/>
      <c r="P1022" s="14"/>
      <c r="Q1022" s="14"/>
      <c r="R1022" s="14"/>
      <c r="S1022" s="14"/>
      <c r="T1022" s="14"/>
      <c r="U1022" s="14"/>
      <c r="V1022" s="14"/>
      <c r="W1022" s="14"/>
    </row>
    <row r="1023">
      <c r="A1023" s="130" t="s">
        <v>7578</v>
      </c>
      <c r="B1023" s="14" t="s">
        <v>7585</v>
      </c>
      <c r="C1023" s="131">
        <v>84.0</v>
      </c>
      <c r="D1023" s="14" t="s">
        <v>7587</v>
      </c>
      <c r="E1023" s="131">
        <v>154.0</v>
      </c>
      <c r="F1023" s="14" t="s">
        <v>7590</v>
      </c>
      <c r="G1023" s="131">
        <v>73.0</v>
      </c>
      <c r="H1023" s="131">
        <v>200.0</v>
      </c>
      <c r="I1023" s="132" t="b">
        <v>1</v>
      </c>
      <c r="J1023" s="14"/>
      <c r="K1023" s="14"/>
      <c r="L1023" s="14"/>
      <c r="M1023" s="14"/>
      <c r="N1023" s="14"/>
      <c r="O1023" s="14"/>
      <c r="P1023" s="14"/>
      <c r="Q1023" s="14"/>
      <c r="R1023" s="14"/>
      <c r="S1023" s="14"/>
      <c r="T1023" s="14"/>
      <c r="U1023" s="14"/>
      <c r="V1023" s="14"/>
      <c r="W1023" s="14"/>
    </row>
    <row r="1024">
      <c r="A1024" s="130" t="s">
        <v>7599</v>
      </c>
      <c r="B1024" s="14" t="s">
        <v>1455</v>
      </c>
      <c r="C1024" s="131">
        <v>44.0</v>
      </c>
      <c r="D1024" s="14" t="s">
        <v>1456</v>
      </c>
      <c r="E1024" s="131">
        <v>156.0</v>
      </c>
      <c r="F1024" s="14" t="s">
        <v>1457</v>
      </c>
      <c r="G1024" s="131">
        <v>33.0</v>
      </c>
      <c r="H1024" s="131">
        <v>200.0</v>
      </c>
      <c r="I1024" s="132" t="b">
        <v>1</v>
      </c>
      <c r="J1024" s="14"/>
      <c r="K1024" s="14"/>
      <c r="L1024" s="14"/>
      <c r="M1024" s="14"/>
      <c r="N1024" s="14"/>
      <c r="O1024" s="14"/>
      <c r="P1024" s="14"/>
      <c r="Q1024" s="14"/>
      <c r="R1024" s="14"/>
      <c r="S1024" s="14"/>
      <c r="T1024" s="14"/>
      <c r="U1024" s="14"/>
      <c r="V1024" s="14"/>
      <c r="W1024" s="14"/>
    </row>
    <row r="1025">
      <c r="A1025" s="130" t="s">
        <v>7616</v>
      </c>
      <c r="B1025" s="14" t="s">
        <v>1451</v>
      </c>
      <c r="C1025" s="131">
        <v>77.0</v>
      </c>
      <c r="D1025" s="14" t="s">
        <v>1452</v>
      </c>
      <c r="E1025" s="131">
        <v>156.0</v>
      </c>
      <c r="F1025" s="14" t="s">
        <v>1453</v>
      </c>
      <c r="G1025" s="131">
        <v>66.0</v>
      </c>
      <c r="H1025" s="131">
        <v>200.0</v>
      </c>
      <c r="I1025" s="132" t="b">
        <v>1</v>
      </c>
      <c r="J1025" s="14"/>
      <c r="K1025" s="14"/>
      <c r="L1025" s="14"/>
      <c r="M1025" s="14"/>
      <c r="N1025" s="14"/>
      <c r="O1025" s="14"/>
      <c r="P1025" s="14"/>
      <c r="Q1025" s="14"/>
      <c r="R1025" s="14"/>
      <c r="S1025" s="14"/>
      <c r="T1025" s="14"/>
      <c r="U1025" s="14"/>
      <c r="V1025" s="14"/>
      <c r="W1025" s="14"/>
    </row>
    <row r="1026">
      <c r="A1026" s="130" t="s">
        <v>7636</v>
      </c>
      <c r="B1026" s="14" t="s">
        <v>7642</v>
      </c>
      <c r="C1026" s="131">
        <v>119.0</v>
      </c>
      <c r="D1026" s="14" t="s">
        <v>7646</v>
      </c>
      <c r="E1026" s="131">
        <v>524.0</v>
      </c>
      <c r="F1026" s="14" t="s">
        <v>7647</v>
      </c>
      <c r="G1026" s="131">
        <v>108.0</v>
      </c>
      <c r="H1026" s="131">
        <v>200.0</v>
      </c>
      <c r="I1026" s="132" t="b">
        <v>1</v>
      </c>
      <c r="J1026" s="14"/>
      <c r="K1026" s="14"/>
      <c r="L1026" s="14"/>
      <c r="M1026" s="14"/>
      <c r="N1026" s="14"/>
      <c r="O1026" s="14"/>
      <c r="P1026" s="14"/>
      <c r="Q1026" s="14"/>
      <c r="R1026" s="14"/>
      <c r="S1026" s="14"/>
      <c r="T1026" s="14"/>
      <c r="U1026" s="14"/>
      <c r="V1026" s="14"/>
      <c r="W1026" s="14"/>
    </row>
    <row r="1027">
      <c r="A1027" s="130" t="s">
        <v>7652</v>
      </c>
      <c r="B1027" s="14" t="s">
        <v>1732</v>
      </c>
      <c r="C1027" s="131">
        <v>79.0</v>
      </c>
      <c r="D1027" s="14" t="s">
        <v>1733</v>
      </c>
      <c r="E1027" s="131">
        <v>151.0</v>
      </c>
      <c r="F1027" s="14" t="s">
        <v>1734</v>
      </c>
      <c r="G1027" s="131">
        <v>68.0</v>
      </c>
      <c r="H1027" s="131">
        <v>200.0</v>
      </c>
      <c r="I1027" s="132" t="b">
        <v>1</v>
      </c>
      <c r="J1027" s="14"/>
      <c r="K1027" s="14"/>
      <c r="L1027" s="14"/>
      <c r="M1027" s="14"/>
      <c r="N1027" s="14"/>
      <c r="O1027" s="14"/>
      <c r="P1027" s="14"/>
      <c r="Q1027" s="14"/>
      <c r="R1027" s="14"/>
      <c r="S1027" s="14"/>
      <c r="T1027" s="14"/>
      <c r="U1027" s="14"/>
      <c r="V1027" s="14"/>
      <c r="W1027" s="14"/>
    </row>
    <row r="1028">
      <c r="A1028" s="130" t="s">
        <v>7665</v>
      </c>
      <c r="B1028" s="14" t="s">
        <v>7671</v>
      </c>
      <c r="C1028" s="131">
        <v>48.0</v>
      </c>
      <c r="D1028" s="14" t="s">
        <v>7672</v>
      </c>
      <c r="E1028" s="131">
        <v>370.0</v>
      </c>
      <c r="F1028" s="14" t="s">
        <v>7677</v>
      </c>
      <c r="G1028" s="131">
        <v>37.0</v>
      </c>
      <c r="H1028" s="131">
        <v>200.0</v>
      </c>
      <c r="I1028" s="132" t="b">
        <v>1</v>
      </c>
      <c r="J1028" s="14"/>
      <c r="K1028" s="14"/>
      <c r="L1028" s="14"/>
      <c r="M1028" s="14"/>
      <c r="N1028" s="14"/>
      <c r="O1028" s="14"/>
      <c r="P1028" s="14"/>
      <c r="Q1028" s="14"/>
      <c r="R1028" s="14"/>
      <c r="S1028" s="14"/>
      <c r="T1028" s="14"/>
      <c r="U1028" s="14"/>
      <c r="V1028" s="14"/>
      <c r="W1028" s="14"/>
    </row>
    <row r="1029">
      <c r="A1029" s="130" t="s">
        <v>7685</v>
      </c>
      <c r="B1029" s="14" t="s">
        <v>7690</v>
      </c>
      <c r="C1029" s="131">
        <v>92.0</v>
      </c>
      <c r="D1029" s="14" t="s">
        <v>7692</v>
      </c>
      <c r="E1029" s="131">
        <v>179.0</v>
      </c>
      <c r="F1029" s="14" t="s">
        <v>7694</v>
      </c>
      <c r="G1029" s="131">
        <v>81.0</v>
      </c>
      <c r="H1029" s="131">
        <v>200.0</v>
      </c>
      <c r="I1029" s="132" t="b">
        <v>1</v>
      </c>
      <c r="J1029" s="14"/>
      <c r="K1029" s="14"/>
      <c r="L1029" s="14"/>
      <c r="M1029" s="14"/>
      <c r="N1029" s="14"/>
      <c r="O1029" s="14"/>
      <c r="P1029" s="14"/>
      <c r="Q1029" s="14"/>
      <c r="R1029" s="14"/>
      <c r="S1029" s="14"/>
      <c r="T1029" s="14"/>
      <c r="U1029" s="14"/>
      <c r="V1029" s="14"/>
      <c r="W1029" s="14"/>
    </row>
    <row r="1030">
      <c r="A1030" s="130" t="s">
        <v>7699</v>
      </c>
      <c r="B1030" s="14" t="s">
        <v>1440</v>
      </c>
      <c r="C1030" s="131">
        <v>48.0</v>
      </c>
      <c r="D1030" s="14" t="s">
        <v>1441</v>
      </c>
      <c r="E1030" s="131">
        <v>156.0</v>
      </c>
      <c r="F1030" s="14" t="s">
        <v>1442</v>
      </c>
      <c r="G1030" s="131">
        <v>37.0</v>
      </c>
      <c r="H1030" s="131">
        <v>200.0</v>
      </c>
      <c r="I1030" s="132" t="b">
        <v>1</v>
      </c>
      <c r="J1030" s="14"/>
      <c r="K1030" s="14"/>
      <c r="L1030" s="14"/>
      <c r="M1030" s="14"/>
      <c r="N1030" s="14"/>
      <c r="O1030" s="14"/>
      <c r="P1030" s="14"/>
      <c r="Q1030" s="14"/>
      <c r="R1030" s="14"/>
      <c r="S1030" s="14"/>
      <c r="T1030" s="14"/>
      <c r="U1030" s="14"/>
      <c r="V1030" s="14"/>
      <c r="W1030" s="14"/>
    </row>
    <row r="1031">
      <c r="A1031" s="130" t="s">
        <v>7717</v>
      </c>
      <c r="B1031" s="14" t="s">
        <v>1424</v>
      </c>
      <c r="C1031" s="131">
        <v>54.0</v>
      </c>
      <c r="D1031" s="14" t="s">
        <v>1425</v>
      </c>
      <c r="E1031" s="131">
        <v>268.0</v>
      </c>
      <c r="F1031" s="14" t="s">
        <v>1426</v>
      </c>
      <c r="G1031" s="131">
        <v>43.0</v>
      </c>
      <c r="H1031" s="131">
        <v>200.0</v>
      </c>
      <c r="I1031" s="132" t="b">
        <v>1</v>
      </c>
      <c r="J1031" s="14"/>
      <c r="K1031" s="14"/>
      <c r="L1031" s="14"/>
      <c r="M1031" s="14"/>
      <c r="N1031" s="14"/>
      <c r="O1031" s="14"/>
      <c r="P1031" s="14"/>
      <c r="Q1031" s="14"/>
      <c r="R1031" s="14"/>
      <c r="S1031" s="14"/>
      <c r="T1031" s="14"/>
      <c r="U1031" s="14"/>
      <c r="V1031" s="14"/>
      <c r="W1031" s="14"/>
    </row>
    <row r="1032">
      <c r="A1032" s="130" t="s">
        <v>7729</v>
      </c>
      <c r="B1032" s="14" t="s">
        <v>7737</v>
      </c>
      <c r="C1032" s="131">
        <v>40.0</v>
      </c>
      <c r="D1032" s="14" t="s">
        <v>7738</v>
      </c>
      <c r="E1032" s="131">
        <v>161.0</v>
      </c>
      <c r="F1032" s="14" t="s">
        <v>7741</v>
      </c>
      <c r="G1032" s="131">
        <v>29.0</v>
      </c>
      <c r="H1032" s="131">
        <v>200.0</v>
      </c>
      <c r="I1032" s="132" t="b">
        <v>1</v>
      </c>
      <c r="J1032" s="14"/>
      <c r="K1032" s="14"/>
      <c r="L1032" s="14"/>
      <c r="M1032" s="14"/>
      <c r="N1032" s="14"/>
      <c r="O1032" s="14"/>
      <c r="P1032" s="14"/>
      <c r="Q1032" s="14"/>
      <c r="R1032" s="14"/>
      <c r="S1032" s="14"/>
      <c r="T1032" s="14"/>
      <c r="U1032" s="14"/>
      <c r="V1032" s="14"/>
      <c r="W1032" s="14"/>
    </row>
    <row r="1033">
      <c r="A1033" s="130" t="s">
        <v>7748</v>
      </c>
      <c r="B1033" s="14" t="s">
        <v>1340</v>
      </c>
      <c r="C1033" s="131">
        <v>45.0</v>
      </c>
      <c r="D1033" s="14" t="s">
        <v>1341</v>
      </c>
      <c r="E1033" s="131">
        <v>158.0</v>
      </c>
      <c r="F1033" s="14" t="s">
        <v>1342</v>
      </c>
      <c r="G1033" s="131">
        <v>34.0</v>
      </c>
      <c r="H1033" s="131">
        <v>200.0</v>
      </c>
      <c r="I1033" s="132" t="b">
        <v>1</v>
      </c>
      <c r="J1033" s="14"/>
      <c r="K1033" s="14"/>
      <c r="L1033" s="14"/>
      <c r="M1033" s="14"/>
      <c r="N1033" s="14"/>
      <c r="O1033" s="14"/>
      <c r="P1033" s="14"/>
      <c r="Q1033" s="14"/>
      <c r="R1033" s="14"/>
      <c r="S1033" s="14"/>
      <c r="T1033" s="14"/>
      <c r="U1033" s="14"/>
      <c r="V1033" s="14"/>
      <c r="W1033" s="14"/>
    </row>
    <row r="1034">
      <c r="A1034" s="130" t="s">
        <v>7760</v>
      </c>
      <c r="B1034" s="14" t="s">
        <v>7769</v>
      </c>
      <c r="C1034" s="131">
        <v>107.0</v>
      </c>
      <c r="D1034" s="14" t="s">
        <v>7772</v>
      </c>
      <c r="E1034" s="131">
        <v>139.0</v>
      </c>
      <c r="F1034" s="14" t="s">
        <v>7774</v>
      </c>
      <c r="G1034" s="131">
        <v>96.0</v>
      </c>
      <c r="H1034" s="131">
        <v>200.0</v>
      </c>
      <c r="I1034" s="132" t="b">
        <v>1</v>
      </c>
      <c r="J1034" s="14"/>
      <c r="K1034" s="14"/>
      <c r="L1034" s="14"/>
      <c r="M1034" s="14"/>
      <c r="N1034" s="14"/>
      <c r="O1034" s="14"/>
      <c r="P1034" s="14"/>
      <c r="Q1034" s="14"/>
      <c r="R1034" s="14"/>
      <c r="S1034" s="14"/>
      <c r="T1034" s="14"/>
      <c r="U1034" s="14"/>
      <c r="V1034" s="14"/>
      <c r="W1034" s="14"/>
    </row>
    <row r="1035">
      <c r="A1035" s="130" t="s">
        <v>7779</v>
      </c>
      <c r="B1035" s="14" t="s">
        <v>7415</v>
      </c>
      <c r="C1035" s="131">
        <v>72.0</v>
      </c>
      <c r="D1035" s="14" t="s">
        <v>7416</v>
      </c>
      <c r="E1035" s="131">
        <v>363.0</v>
      </c>
      <c r="F1035" s="14" t="s">
        <v>7417</v>
      </c>
      <c r="G1035" s="131">
        <v>61.0</v>
      </c>
      <c r="H1035" s="131">
        <v>200.0</v>
      </c>
      <c r="I1035" s="132" t="b">
        <v>1</v>
      </c>
      <c r="J1035" s="14"/>
      <c r="K1035" s="14"/>
      <c r="L1035" s="14"/>
      <c r="M1035" s="14"/>
      <c r="N1035" s="14"/>
      <c r="O1035" s="14"/>
      <c r="P1035" s="14"/>
      <c r="Q1035" s="14"/>
      <c r="R1035" s="14"/>
      <c r="S1035" s="14"/>
      <c r="T1035" s="14"/>
      <c r="U1035" s="14"/>
      <c r="V1035" s="14"/>
      <c r="W1035" s="14"/>
    </row>
    <row r="1036">
      <c r="A1036" s="130" t="s">
        <v>7793</v>
      </c>
      <c r="B1036" s="14" t="s">
        <v>1534</v>
      </c>
      <c r="C1036" s="131">
        <v>32.0</v>
      </c>
      <c r="D1036" s="14" t="s">
        <v>1535</v>
      </c>
      <c r="E1036" s="131">
        <v>155.0</v>
      </c>
      <c r="F1036" s="14" t="s">
        <v>1536</v>
      </c>
      <c r="G1036" s="131">
        <v>21.0</v>
      </c>
      <c r="H1036" s="131">
        <v>200.0</v>
      </c>
      <c r="I1036" s="132" t="b">
        <v>1</v>
      </c>
      <c r="J1036" s="14"/>
      <c r="K1036" s="14"/>
      <c r="L1036" s="14"/>
      <c r="M1036" s="14"/>
      <c r="N1036" s="14"/>
      <c r="O1036" s="14"/>
      <c r="P1036" s="14"/>
      <c r="Q1036" s="14"/>
      <c r="R1036" s="14"/>
      <c r="S1036" s="14"/>
      <c r="T1036" s="14"/>
      <c r="U1036" s="14"/>
      <c r="V1036" s="14"/>
      <c r="W1036" s="14"/>
    </row>
    <row r="1037">
      <c r="A1037" s="130" t="s">
        <v>7808</v>
      </c>
      <c r="B1037" s="14" t="s">
        <v>1430</v>
      </c>
      <c r="C1037" s="131">
        <v>76.0</v>
      </c>
      <c r="D1037" s="14" t="s">
        <v>1431</v>
      </c>
      <c r="E1037" s="131">
        <v>438.0</v>
      </c>
      <c r="F1037" s="14" t="s">
        <v>1432</v>
      </c>
      <c r="G1037" s="131">
        <v>65.0</v>
      </c>
      <c r="H1037" s="131">
        <v>200.0</v>
      </c>
      <c r="I1037" s="132" t="b">
        <v>1</v>
      </c>
      <c r="J1037" s="14"/>
      <c r="K1037" s="14"/>
      <c r="L1037" s="14"/>
      <c r="M1037" s="14"/>
      <c r="N1037" s="14"/>
      <c r="O1037" s="14"/>
      <c r="P1037" s="14"/>
      <c r="Q1037" s="14"/>
      <c r="R1037" s="14"/>
      <c r="S1037" s="14"/>
      <c r="T1037" s="14"/>
      <c r="U1037" s="14"/>
      <c r="V1037" s="14"/>
      <c r="W1037" s="14"/>
    </row>
    <row r="1038">
      <c r="A1038" s="130" t="s">
        <v>7827</v>
      </c>
      <c r="B1038" s="14" t="s">
        <v>1424</v>
      </c>
      <c r="C1038" s="131">
        <v>54.0</v>
      </c>
      <c r="D1038" s="14" t="s">
        <v>1425</v>
      </c>
      <c r="E1038" s="131">
        <v>268.0</v>
      </c>
      <c r="F1038" s="14" t="s">
        <v>1426</v>
      </c>
      <c r="G1038" s="131">
        <v>43.0</v>
      </c>
      <c r="H1038" s="131">
        <v>200.0</v>
      </c>
      <c r="I1038" s="132" t="b">
        <v>1</v>
      </c>
      <c r="J1038" s="14"/>
      <c r="K1038" s="14"/>
      <c r="L1038" s="14"/>
      <c r="M1038" s="14"/>
      <c r="N1038" s="14"/>
      <c r="O1038" s="14"/>
      <c r="P1038" s="14"/>
      <c r="Q1038" s="14"/>
      <c r="R1038" s="14"/>
      <c r="S1038" s="14"/>
      <c r="T1038" s="14"/>
      <c r="U1038" s="14"/>
      <c r="V1038" s="14"/>
      <c r="W1038" s="14"/>
    </row>
    <row r="1039">
      <c r="A1039" s="130" t="s">
        <v>7840</v>
      </c>
      <c r="B1039" s="14" t="s">
        <v>682</v>
      </c>
      <c r="C1039" s="131">
        <v>82.0</v>
      </c>
      <c r="D1039" s="14" t="s">
        <v>683</v>
      </c>
      <c r="E1039" s="131">
        <v>252.0</v>
      </c>
      <c r="F1039" s="14" t="s">
        <v>684</v>
      </c>
      <c r="G1039" s="131">
        <v>71.0</v>
      </c>
      <c r="H1039" s="131">
        <v>200.0</v>
      </c>
      <c r="I1039" s="132" t="b">
        <v>1</v>
      </c>
      <c r="J1039" s="14"/>
      <c r="K1039" s="14"/>
      <c r="L1039" s="14"/>
      <c r="M1039" s="14"/>
      <c r="N1039" s="14"/>
      <c r="O1039" s="14"/>
      <c r="P1039" s="14"/>
      <c r="Q1039" s="14"/>
      <c r="R1039" s="14"/>
      <c r="S1039" s="14"/>
      <c r="T1039" s="14"/>
      <c r="U1039" s="14"/>
      <c r="V1039" s="14"/>
      <c r="W1039" s="14"/>
    </row>
    <row r="1040">
      <c r="A1040" s="130" t="s">
        <v>7854</v>
      </c>
      <c r="B1040" s="14" t="s">
        <v>1317</v>
      </c>
      <c r="C1040" s="131">
        <v>77.0</v>
      </c>
      <c r="D1040" s="14" t="s">
        <v>1318</v>
      </c>
      <c r="E1040" s="131">
        <v>325.0</v>
      </c>
      <c r="F1040" s="14" t="s">
        <v>1319</v>
      </c>
      <c r="G1040" s="131">
        <v>66.0</v>
      </c>
      <c r="H1040" s="131">
        <v>200.0</v>
      </c>
      <c r="I1040" s="132" t="b">
        <v>1</v>
      </c>
      <c r="J1040" s="14"/>
      <c r="K1040" s="14"/>
      <c r="L1040" s="14"/>
      <c r="M1040" s="14"/>
      <c r="N1040" s="14"/>
      <c r="O1040" s="14"/>
      <c r="P1040" s="14"/>
      <c r="Q1040" s="14"/>
      <c r="R1040" s="14"/>
      <c r="S1040" s="14"/>
      <c r="T1040" s="14"/>
      <c r="U1040" s="14"/>
      <c r="V1040" s="14"/>
      <c r="W1040" s="14"/>
    </row>
    <row r="1041">
      <c r="A1041" s="130" t="s">
        <v>7863</v>
      </c>
      <c r="B1041" s="14" t="s">
        <v>1440</v>
      </c>
      <c r="C1041" s="131">
        <v>48.0</v>
      </c>
      <c r="D1041" s="14" t="s">
        <v>1441</v>
      </c>
      <c r="E1041" s="131">
        <v>156.0</v>
      </c>
      <c r="F1041" s="14" t="s">
        <v>1442</v>
      </c>
      <c r="G1041" s="131">
        <v>37.0</v>
      </c>
      <c r="H1041" s="131">
        <v>200.0</v>
      </c>
      <c r="I1041" s="132" t="b">
        <v>1</v>
      </c>
      <c r="J1041" s="14"/>
      <c r="K1041" s="14"/>
      <c r="L1041" s="14"/>
      <c r="M1041" s="14"/>
      <c r="N1041" s="14"/>
      <c r="O1041" s="14"/>
      <c r="P1041" s="14"/>
      <c r="Q1041" s="14"/>
      <c r="R1041" s="14"/>
      <c r="S1041" s="14"/>
      <c r="T1041" s="14"/>
      <c r="U1041" s="14"/>
      <c r="V1041" s="14"/>
      <c r="W1041" s="14"/>
    </row>
    <row r="1042">
      <c r="A1042" s="130" t="s">
        <v>7876</v>
      </c>
      <c r="B1042" s="14" t="s">
        <v>1610</v>
      </c>
      <c r="C1042" s="131">
        <v>71.0</v>
      </c>
      <c r="D1042" s="14" t="s">
        <v>1611</v>
      </c>
      <c r="E1042" s="131">
        <v>43.0</v>
      </c>
      <c r="F1042" s="14" t="s">
        <v>1612</v>
      </c>
      <c r="G1042" s="131">
        <v>60.0</v>
      </c>
      <c r="H1042" s="131">
        <v>200.0</v>
      </c>
      <c r="I1042" s="132" t="b">
        <v>1</v>
      </c>
      <c r="J1042" s="14"/>
      <c r="K1042" s="14"/>
      <c r="L1042" s="14"/>
      <c r="M1042" s="14"/>
      <c r="N1042" s="14"/>
      <c r="O1042" s="14"/>
      <c r="P1042" s="14"/>
      <c r="Q1042" s="14"/>
      <c r="R1042" s="14"/>
      <c r="S1042" s="14"/>
      <c r="T1042" s="14"/>
      <c r="U1042" s="14"/>
      <c r="V1042" s="14"/>
      <c r="W1042" s="14"/>
    </row>
    <row r="1043">
      <c r="A1043" s="130" t="s">
        <v>7891</v>
      </c>
      <c r="B1043" s="14" t="s">
        <v>5396</v>
      </c>
      <c r="C1043" s="131">
        <v>57.0</v>
      </c>
      <c r="D1043" s="14" t="s">
        <v>5398</v>
      </c>
      <c r="E1043" s="131">
        <v>319.0</v>
      </c>
      <c r="F1043" s="14" t="s">
        <v>5400</v>
      </c>
      <c r="G1043" s="131">
        <v>46.0</v>
      </c>
      <c r="H1043" s="131">
        <v>200.0</v>
      </c>
      <c r="I1043" s="132" t="b">
        <v>1</v>
      </c>
      <c r="J1043" s="14"/>
      <c r="K1043" s="14"/>
      <c r="L1043" s="14"/>
      <c r="M1043" s="14"/>
      <c r="N1043" s="14"/>
      <c r="O1043" s="14"/>
      <c r="P1043" s="14"/>
      <c r="Q1043" s="14"/>
      <c r="R1043" s="14"/>
      <c r="S1043" s="14"/>
      <c r="T1043" s="14"/>
      <c r="U1043" s="14"/>
      <c r="V1043" s="14"/>
      <c r="W1043" s="14"/>
    </row>
    <row r="1044">
      <c r="A1044" s="130" t="s">
        <v>7903</v>
      </c>
      <c r="B1044" s="14" t="s">
        <v>1271</v>
      </c>
      <c r="C1044" s="131">
        <v>56.0</v>
      </c>
      <c r="D1044" s="14" t="s">
        <v>1272</v>
      </c>
      <c r="E1044" s="131">
        <v>148.0</v>
      </c>
      <c r="F1044" s="14" t="s">
        <v>1273</v>
      </c>
      <c r="G1044" s="131">
        <v>45.0</v>
      </c>
      <c r="H1044" s="131">
        <v>200.0</v>
      </c>
      <c r="I1044" s="132" t="b">
        <v>1</v>
      </c>
      <c r="J1044" s="14"/>
      <c r="K1044" s="14"/>
      <c r="L1044" s="14"/>
      <c r="M1044" s="14"/>
      <c r="N1044" s="14"/>
      <c r="O1044" s="14"/>
      <c r="P1044" s="14"/>
      <c r="Q1044" s="14"/>
      <c r="R1044" s="14"/>
      <c r="S1044" s="14"/>
      <c r="T1044" s="14"/>
      <c r="U1044" s="14"/>
      <c r="V1044" s="14"/>
      <c r="W1044" s="14"/>
    </row>
    <row r="1045">
      <c r="A1045" s="130" t="s">
        <v>7915</v>
      </c>
      <c r="B1045" s="14" t="s">
        <v>7919</v>
      </c>
      <c r="C1045" s="131">
        <v>55.0</v>
      </c>
      <c r="D1045" s="14" t="s">
        <v>7921</v>
      </c>
      <c r="E1045" s="131">
        <v>153.0</v>
      </c>
      <c r="F1045" s="14" t="s">
        <v>7922</v>
      </c>
      <c r="G1045" s="131">
        <v>44.0</v>
      </c>
      <c r="H1045" s="131">
        <v>200.0</v>
      </c>
      <c r="I1045" s="132" t="b">
        <v>1</v>
      </c>
      <c r="J1045" s="14"/>
      <c r="K1045" s="14"/>
      <c r="L1045" s="14"/>
      <c r="M1045" s="14"/>
      <c r="N1045" s="14"/>
      <c r="O1045" s="14"/>
      <c r="P1045" s="14"/>
      <c r="Q1045" s="14"/>
      <c r="R1045" s="14"/>
      <c r="S1045" s="14"/>
      <c r="T1045" s="14"/>
      <c r="U1045" s="14"/>
      <c r="V1045" s="14"/>
      <c r="W1045" s="14"/>
    </row>
    <row r="1046">
      <c r="A1046" s="130" t="s">
        <v>7925</v>
      </c>
      <c r="B1046" s="14" t="s">
        <v>1575</v>
      </c>
      <c r="C1046" s="131">
        <v>74.0</v>
      </c>
      <c r="D1046" s="14" t="s">
        <v>1576</v>
      </c>
      <c r="E1046" s="131">
        <v>156.0</v>
      </c>
      <c r="F1046" s="14" t="s">
        <v>1577</v>
      </c>
      <c r="G1046" s="131">
        <v>63.0</v>
      </c>
      <c r="H1046" s="131">
        <v>200.0</v>
      </c>
      <c r="I1046" s="132" t="b">
        <v>1</v>
      </c>
      <c r="J1046" s="14"/>
      <c r="K1046" s="14"/>
      <c r="L1046" s="14"/>
      <c r="M1046" s="14"/>
      <c r="N1046" s="14"/>
      <c r="O1046" s="14"/>
      <c r="P1046" s="14"/>
      <c r="Q1046" s="14"/>
      <c r="R1046" s="14"/>
      <c r="S1046" s="14"/>
      <c r="T1046" s="14"/>
      <c r="U1046" s="14"/>
      <c r="V1046" s="14"/>
      <c r="W1046" s="14"/>
    </row>
    <row r="1047">
      <c r="A1047" s="130" t="s">
        <v>7942</v>
      </c>
      <c r="B1047" s="14" t="s">
        <v>1218</v>
      </c>
      <c r="C1047" s="131">
        <v>77.0</v>
      </c>
      <c r="D1047" s="14" t="s">
        <v>1219</v>
      </c>
      <c r="E1047" s="131">
        <v>212.0</v>
      </c>
      <c r="F1047" s="14" t="s">
        <v>1220</v>
      </c>
      <c r="G1047" s="131">
        <v>66.0</v>
      </c>
      <c r="H1047" s="131">
        <v>200.0</v>
      </c>
      <c r="I1047" s="132" t="b">
        <v>1</v>
      </c>
      <c r="J1047" s="14"/>
      <c r="K1047" s="14"/>
      <c r="L1047" s="14"/>
      <c r="M1047" s="14"/>
      <c r="N1047" s="14"/>
      <c r="O1047" s="14"/>
      <c r="P1047" s="14"/>
      <c r="Q1047" s="14"/>
      <c r="R1047" s="14"/>
      <c r="S1047" s="14"/>
      <c r="T1047" s="14"/>
      <c r="U1047" s="14"/>
      <c r="V1047" s="14"/>
      <c r="W1047" s="14"/>
    </row>
    <row r="1048">
      <c r="A1048" s="130" t="s">
        <v>7954</v>
      </c>
      <c r="B1048" s="14" t="s">
        <v>1187</v>
      </c>
      <c r="C1048" s="131">
        <v>76.0</v>
      </c>
      <c r="D1048" s="14" t="s">
        <v>1188</v>
      </c>
      <c r="E1048" s="131">
        <v>156.0</v>
      </c>
      <c r="F1048" s="14" t="s">
        <v>1189</v>
      </c>
      <c r="G1048" s="131">
        <v>65.0</v>
      </c>
      <c r="H1048" s="131">
        <v>200.0</v>
      </c>
      <c r="I1048" s="132" t="b">
        <v>1</v>
      </c>
      <c r="J1048" s="14"/>
      <c r="K1048" s="14"/>
      <c r="L1048" s="14"/>
      <c r="M1048" s="14"/>
      <c r="N1048" s="14"/>
      <c r="O1048" s="14"/>
      <c r="P1048" s="14"/>
      <c r="Q1048" s="14"/>
      <c r="R1048" s="14"/>
      <c r="S1048" s="14"/>
      <c r="T1048" s="14"/>
      <c r="U1048" s="14"/>
      <c r="V1048" s="14"/>
      <c r="W1048" s="14"/>
    </row>
    <row r="1049">
      <c r="A1049" s="130" t="s">
        <v>7975</v>
      </c>
      <c r="B1049" s="14" t="s">
        <v>1266</v>
      </c>
      <c r="C1049" s="131">
        <v>87.0</v>
      </c>
      <c r="D1049" s="14" t="s">
        <v>1267</v>
      </c>
      <c r="E1049" s="131">
        <v>281.0</v>
      </c>
      <c r="F1049" s="14" t="s">
        <v>1268</v>
      </c>
      <c r="G1049" s="131">
        <v>76.0</v>
      </c>
      <c r="H1049" s="131">
        <v>200.0</v>
      </c>
      <c r="I1049" s="132" t="b">
        <v>1</v>
      </c>
      <c r="J1049" s="14"/>
      <c r="K1049" s="14"/>
      <c r="L1049" s="14"/>
      <c r="M1049" s="14"/>
      <c r="N1049" s="14"/>
      <c r="O1049" s="14"/>
      <c r="P1049" s="14"/>
      <c r="Q1049" s="14"/>
      <c r="R1049" s="14"/>
      <c r="S1049" s="14"/>
      <c r="T1049" s="14"/>
      <c r="U1049" s="14"/>
      <c r="V1049" s="14"/>
      <c r="W1049" s="14"/>
    </row>
    <row r="1050">
      <c r="A1050" s="130" t="s">
        <v>7988</v>
      </c>
      <c r="B1050" s="14" t="s">
        <v>7996</v>
      </c>
      <c r="C1050" s="131">
        <v>72.0</v>
      </c>
      <c r="D1050" s="14" t="s">
        <v>7997</v>
      </c>
      <c r="E1050" s="131">
        <v>326.0</v>
      </c>
      <c r="F1050" s="14" t="s">
        <v>8002</v>
      </c>
      <c r="G1050" s="131">
        <v>61.0</v>
      </c>
      <c r="H1050" s="131">
        <v>200.0</v>
      </c>
      <c r="I1050" s="132" t="b">
        <v>1</v>
      </c>
      <c r="J1050" s="14"/>
      <c r="K1050" s="14"/>
      <c r="L1050" s="14"/>
      <c r="M1050" s="14"/>
      <c r="N1050" s="14"/>
      <c r="O1050" s="14"/>
      <c r="P1050" s="14"/>
      <c r="Q1050" s="14"/>
      <c r="R1050" s="14"/>
      <c r="S1050" s="14"/>
      <c r="T1050" s="14"/>
      <c r="U1050" s="14"/>
      <c r="V1050" s="14"/>
      <c r="W1050" s="14"/>
    </row>
    <row r="1051">
      <c r="A1051" s="130" t="s">
        <v>8010</v>
      </c>
      <c r="B1051" s="14" t="s">
        <v>8016</v>
      </c>
      <c r="C1051" s="131">
        <v>58.0</v>
      </c>
      <c r="D1051" s="14" t="s">
        <v>8019</v>
      </c>
      <c r="E1051" s="131">
        <v>300.0</v>
      </c>
      <c r="F1051" s="14" t="s">
        <v>8020</v>
      </c>
      <c r="G1051" s="131">
        <v>47.0</v>
      </c>
      <c r="H1051" s="131">
        <v>200.0</v>
      </c>
      <c r="I1051" s="132" t="b">
        <v>1</v>
      </c>
      <c r="J1051" s="14"/>
      <c r="K1051" s="14"/>
      <c r="L1051" s="14"/>
      <c r="M1051" s="14"/>
      <c r="N1051" s="14"/>
      <c r="O1051" s="14"/>
      <c r="P1051" s="14"/>
      <c r="Q1051" s="14"/>
      <c r="R1051" s="14"/>
      <c r="S1051" s="14"/>
      <c r="T1051" s="14"/>
      <c r="U1051" s="14"/>
      <c r="V1051" s="14"/>
      <c r="W1051" s="14"/>
    </row>
    <row r="1052">
      <c r="A1052" s="130" t="s">
        <v>8027</v>
      </c>
      <c r="B1052" s="14" t="s">
        <v>1487</v>
      </c>
      <c r="C1052" s="131">
        <v>73.0</v>
      </c>
      <c r="D1052" s="14" t="s">
        <v>1488</v>
      </c>
      <c r="E1052" s="131">
        <v>208.0</v>
      </c>
      <c r="F1052" s="14" t="s">
        <v>1489</v>
      </c>
      <c r="G1052" s="131">
        <v>62.0</v>
      </c>
      <c r="H1052" s="131">
        <v>200.0</v>
      </c>
      <c r="I1052" s="132" t="b">
        <v>1</v>
      </c>
      <c r="J1052" s="14"/>
      <c r="K1052" s="14"/>
      <c r="L1052" s="14"/>
      <c r="M1052" s="14"/>
      <c r="N1052" s="14"/>
      <c r="O1052" s="14"/>
      <c r="P1052" s="14"/>
      <c r="Q1052" s="14"/>
      <c r="R1052" s="14"/>
      <c r="S1052" s="14"/>
      <c r="T1052" s="14"/>
      <c r="U1052" s="14"/>
      <c r="V1052" s="14"/>
      <c r="W1052" s="14"/>
    </row>
    <row r="1053">
      <c r="A1053" s="130" t="s">
        <v>8045</v>
      </c>
      <c r="B1053" s="14" t="s">
        <v>1218</v>
      </c>
      <c r="C1053" s="131">
        <v>77.0</v>
      </c>
      <c r="D1053" s="14" t="s">
        <v>1219</v>
      </c>
      <c r="E1053" s="131">
        <v>212.0</v>
      </c>
      <c r="F1053" s="14" t="s">
        <v>1220</v>
      </c>
      <c r="G1053" s="131">
        <v>66.0</v>
      </c>
      <c r="H1053" s="131">
        <v>200.0</v>
      </c>
      <c r="I1053" s="132" t="b">
        <v>1</v>
      </c>
      <c r="J1053" s="14"/>
      <c r="K1053" s="14"/>
      <c r="L1053" s="14"/>
      <c r="M1053" s="14"/>
      <c r="N1053" s="14"/>
      <c r="O1053" s="14"/>
      <c r="P1053" s="14"/>
      <c r="Q1053" s="14"/>
      <c r="R1053" s="14"/>
      <c r="S1053" s="14"/>
      <c r="T1053" s="14"/>
      <c r="U1053" s="14"/>
      <c r="V1053" s="14"/>
      <c r="W1053" s="14"/>
    </row>
    <row r="1054">
      <c r="A1054" s="130" t="s">
        <v>8055</v>
      </c>
      <c r="B1054" s="14" t="s">
        <v>8057</v>
      </c>
      <c r="C1054" s="131">
        <v>64.0</v>
      </c>
      <c r="D1054" s="14" t="s">
        <v>8059</v>
      </c>
      <c r="E1054" s="131">
        <v>196.0</v>
      </c>
      <c r="F1054" s="14" t="s">
        <v>8061</v>
      </c>
      <c r="G1054" s="131">
        <v>53.0</v>
      </c>
      <c r="H1054" s="131">
        <v>200.0</v>
      </c>
      <c r="I1054" s="132" t="b">
        <v>1</v>
      </c>
      <c r="J1054" s="14"/>
      <c r="K1054" s="14"/>
      <c r="L1054" s="14"/>
      <c r="M1054" s="14"/>
      <c r="N1054" s="14"/>
      <c r="O1054" s="14"/>
      <c r="P1054" s="14"/>
      <c r="Q1054" s="14"/>
      <c r="R1054" s="14"/>
      <c r="S1054" s="14"/>
      <c r="T1054" s="14"/>
      <c r="U1054" s="14"/>
      <c r="V1054" s="14"/>
      <c r="W1054" s="14"/>
    </row>
    <row r="1055">
      <c r="A1055" s="130" t="s">
        <v>8071</v>
      </c>
      <c r="B1055" s="14" t="s">
        <v>1305</v>
      </c>
      <c r="C1055" s="131">
        <v>60.0</v>
      </c>
      <c r="D1055" s="14" t="s">
        <v>1306</v>
      </c>
      <c r="E1055" s="131">
        <v>300.0</v>
      </c>
      <c r="F1055" s="14" t="s">
        <v>1307</v>
      </c>
      <c r="G1055" s="131">
        <v>49.0</v>
      </c>
      <c r="H1055" s="131">
        <v>200.0</v>
      </c>
      <c r="I1055" s="132" t="b">
        <v>1</v>
      </c>
      <c r="J1055" s="14"/>
      <c r="K1055" s="14"/>
      <c r="L1055" s="14"/>
      <c r="M1055" s="14"/>
      <c r="N1055" s="14"/>
      <c r="O1055" s="14"/>
      <c r="P1055" s="14"/>
      <c r="Q1055" s="14"/>
      <c r="R1055" s="14"/>
      <c r="S1055" s="14"/>
      <c r="T1055" s="14"/>
      <c r="U1055" s="14"/>
      <c r="V1055" s="14"/>
      <c r="W1055" s="14"/>
    </row>
    <row r="1056">
      <c r="A1056" s="130" t="s">
        <v>8088</v>
      </c>
      <c r="B1056" s="14" t="s">
        <v>643</v>
      </c>
      <c r="C1056" s="131">
        <v>42.0</v>
      </c>
      <c r="D1056" s="14" t="s">
        <v>644</v>
      </c>
      <c r="E1056" s="131">
        <v>155.0</v>
      </c>
      <c r="F1056" s="14" t="s">
        <v>645</v>
      </c>
      <c r="G1056" s="131">
        <v>31.0</v>
      </c>
      <c r="H1056" s="131">
        <v>200.0</v>
      </c>
      <c r="I1056" s="132" t="b">
        <v>1</v>
      </c>
      <c r="J1056" s="14"/>
      <c r="K1056" s="14"/>
      <c r="L1056" s="14"/>
      <c r="M1056" s="14"/>
      <c r="N1056" s="14"/>
      <c r="O1056" s="14"/>
      <c r="P1056" s="14"/>
      <c r="Q1056" s="14"/>
      <c r="R1056" s="14"/>
      <c r="S1056" s="14"/>
      <c r="T1056" s="14"/>
      <c r="U1056" s="14"/>
      <c r="V1056" s="14"/>
      <c r="W1056" s="14"/>
    </row>
    <row r="1057">
      <c r="A1057" s="130" t="s">
        <v>8102</v>
      </c>
      <c r="B1057" s="14" t="s">
        <v>1317</v>
      </c>
      <c r="C1057" s="131">
        <v>77.0</v>
      </c>
      <c r="D1057" s="14" t="s">
        <v>1318</v>
      </c>
      <c r="E1057" s="131">
        <v>325.0</v>
      </c>
      <c r="F1057" s="14" t="s">
        <v>1319</v>
      </c>
      <c r="G1057" s="131">
        <v>66.0</v>
      </c>
      <c r="H1057" s="131">
        <v>200.0</v>
      </c>
      <c r="I1057" s="132" t="b">
        <v>1</v>
      </c>
      <c r="J1057" s="14"/>
      <c r="K1057" s="14"/>
      <c r="L1057" s="14"/>
      <c r="M1057" s="14"/>
      <c r="N1057" s="14"/>
      <c r="O1057" s="14"/>
      <c r="P1057" s="14"/>
      <c r="Q1057" s="14"/>
      <c r="R1057" s="14"/>
      <c r="S1057" s="14"/>
      <c r="T1057" s="14"/>
      <c r="U1057" s="14"/>
      <c r="V1057" s="14"/>
      <c r="W1057" s="14"/>
    </row>
    <row r="1058">
      <c r="A1058" s="130" t="s">
        <v>8121</v>
      </c>
      <c r="B1058" s="14" t="s">
        <v>1634</v>
      </c>
      <c r="C1058" s="131">
        <v>47.0</v>
      </c>
      <c r="D1058" s="14" t="s">
        <v>1635</v>
      </c>
      <c r="E1058" s="131">
        <v>205.0</v>
      </c>
      <c r="F1058" s="14" t="s">
        <v>1636</v>
      </c>
      <c r="G1058" s="131">
        <v>36.0</v>
      </c>
      <c r="H1058" s="131">
        <v>200.0</v>
      </c>
      <c r="I1058" s="132" t="b">
        <v>1</v>
      </c>
      <c r="J1058" s="14"/>
      <c r="K1058" s="14"/>
      <c r="L1058" s="14"/>
      <c r="M1058" s="14"/>
      <c r="N1058" s="14"/>
      <c r="O1058" s="14"/>
      <c r="P1058" s="14"/>
      <c r="Q1058" s="14"/>
      <c r="R1058" s="14"/>
      <c r="S1058" s="14"/>
      <c r="T1058" s="14"/>
      <c r="U1058" s="14"/>
      <c r="V1058" s="14"/>
      <c r="W1058" s="14"/>
    </row>
    <row r="1059">
      <c r="A1059" s="130" t="s">
        <v>8131</v>
      </c>
      <c r="B1059" s="14" t="s">
        <v>1327</v>
      </c>
      <c r="C1059" s="131">
        <v>44.0</v>
      </c>
      <c r="D1059" s="14" t="s">
        <v>1328</v>
      </c>
      <c r="E1059" s="131">
        <v>237.0</v>
      </c>
      <c r="F1059" s="14" t="s">
        <v>1329</v>
      </c>
      <c r="G1059" s="131">
        <v>33.0</v>
      </c>
      <c r="H1059" s="131">
        <v>200.0</v>
      </c>
      <c r="I1059" s="132" t="b">
        <v>1</v>
      </c>
      <c r="J1059" s="14"/>
      <c r="K1059" s="14"/>
      <c r="L1059" s="14"/>
      <c r="M1059" s="14"/>
      <c r="N1059" s="14"/>
      <c r="O1059" s="14"/>
      <c r="P1059" s="14"/>
      <c r="Q1059" s="14"/>
      <c r="R1059" s="14"/>
      <c r="S1059" s="14"/>
      <c r="T1059" s="14"/>
      <c r="U1059" s="14"/>
      <c r="V1059" s="14"/>
      <c r="W1059" s="14"/>
    </row>
    <row r="1060">
      <c r="A1060" s="130" t="s">
        <v>8147</v>
      </c>
      <c r="B1060" s="14" t="s">
        <v>1610</v>
      </c>
      <c r="C1060" s="131">
        <v>71.0</v>
      </c>
      <c r="D1060" s="14" t="s">
        <v>1611</v>
      </c>
      <c r="E1060" s="131">
        <v>43.0</v>
      </c>
      <c r="F1060" s="14" t="s">
        <v>1612</v>
      </c>
      <c r="G1060" s="131">
        <v>60.0</v>
      </c>
      <c r="H1060" s="131">
        <v>200.0</v>
      </c>
      <c r="I1060" s="132" t="b">
        <v>1</v>
      </c>
      <c r="J1060" s="14"/>
      <c r="K1060" s="14"/>
      <c r="L1060" s="14"/>
      <c r="M1060" s="14"/>
      <c r="N1060" s="14"/>
      <c r="O1060" s="14"/>
      <c r="P1060" s="14"/>
      <c r="Q1060" s="14"/>
      <c r="R1060" s="14"/>
      <c r="S1060" s="14"/>
      <c r="T1060" s="14"/>
      <c r="U1060" s="14"/>
      <c r="V1060" s="14"/>
      <c r="W1060" s="14"/>
    </row>
    <row r="1061">
      <c r="A1061" s="130" t="s">
        <v>8158</v>
      </c>
      <c r="B1061" s="14" t="s">
        <v>1503</v>
      </c>
      <c r="C1061" s="131">
        <v>61.0</v>
      </c>
      <c r="D1061" s="14" t="s">
        <v>1504</v>
      </c>
      <c r="E1061" s="131">
        <v>366.0</v>
      </c>
      <c r="F1061" s="14" t="s">
        <v>1505</v>
      </c>
      <c r="G1061" s="131">
        <v>50.0</v>
      </c>
      <c r="H1061" s="131">
        <v>200.0</v>
      </c>
      <c r="I1061" s="132" t="b">
        <v>1</v>
      </c>
      <c r="J1061" s="14"/>
      <c r="K1061" s="14"/>
      <c r="L1061" s="14"/>
      <c r="M1061" s="14"/>
      <c r="N1061" s="14"/>
      <c r="O1061" s="14"/>
      <c r="P1061" s="14"/>
      <c r="Q1061" s="14"/>
      <c r="R1061" s="14"/>
      <c r="S1061" s="14"/>
      <c r="T1061" s="14"/>
      <c r="U1061" s="14"/>
      <c r="V1061" s="14"/>
      <c r="W1061" s="14"/>
    </row>
    <row r="1062">
      <c r="A1062" s="130" t="s">
        <v>8166</v>
      </c>
      <c r="B1062" s="14" t="s">
        <v>1584</v>
      </c>
      <c r="C1062" s="131">
        <v>54.0</v>
      </c>
      <c r="D1062" s="14" t="s">
        <v>1585</v>
      </c>
      <c r="E1062" s="131">
        <v>167.0</v>
      </c>
      <c r="F1062" s="14" t="s">
        <v>1586</v>
      </c>
      <c r="G1062" s="131">
        <v>43.0</v>
      </c>
      <c r="H1062" s="131">
        <v>200.0</v>
      </c>
      <c r="I1062" s="132" t="b">
        <v>1</v>
      </c>
      <c r="J1062" s="14"/>
      <c r="K1062" s="14"/>
      <c r="L1062" s="14"/>
      <c r="M1062" s="14"/>
      <c r="N1062" s="14"/>
      <c r="O1062" s="14"/>
      <c r="P1062" s="14"/>
      <c r="Q1062" s="14"/>
      <c r="R1062" s="14"/>
      <c r="S1062" s="14"/>
      <c r="T1062" s="14"/>
      <c r="U1062" s="14"/>
      <c r="V1062" s="14"/>
      <c r="W1062" s="14"/>
    </row>
    <row r="1063">
      <c r="A1063" s="130" t="s">
        <v>8177</v>
      </c>
      <c r="B1063" s="14" t="s">
        <v>1487</v>
      </c>
      <c r="C1063" s="131">
        <v>73.0</v>
      </c>
      <c r="D1063" s="14" t="s">
        <v>1488</v>
      </c>
      <c r="E1063" s="131">
        <v>208.0</v>
      </c>
      <c r="F1063" s="14" t="s">
        <v>1489</v>
      </c>
      <c r="G1063" s="131">
        <v>62.0</v>
      </c>
      <c r="H1063" s="131">
        <v>200.0</v>
      </c>
      <c r="I1063" s="132" t="b">
        <v>1</v>
      </c>
      <c r="J1063" s="14"/>
      <c r="K1063" s="14"/>
      <c r="L1063" s="14"/>
      <c r="M1063" s="14"/>
      <c r="N1063" s="14"/>
      <c r="O1063" s="14"/>
      <c r="P1063" s="14"/>
      <c r="Q1063" s="14"/>
      <c r="R1063" s="14"/>
      <c r="S1063" s="14"/>
      <c r="T1063" s="14"/>
      <c r="U1063" s="14"/>
      <c r="V1063" s="14"/>
      <c r="W1063" s="14"/>
    </row>
    <row r="1064">
      <c r="A1064" s="130" t="s">
        <v>8196</v>
      </c>
      <c r="B1064" s="14" t="s">
        <v>1634</v>
      </c>
      <c r="C1064" s="131">
        <v>47.0</v>
      </c>
      <c r="D1064" s="14" t="s">
        <v>1635</v>
      </c>
      <c r="E1064" s="131">
        <v>205.0</v>
      </c>
      <c r="F1064" s="14" t="s">
        <v>1636</v>
      </c>
      <c r="G1064" s="131">
        <v>36.0</v>
      </c>
      <c r="H1064" s="131">
        <v>200.0</v>
      </c>
      <c r="I1064" s="132" t="b">
        <v>1</v>
      </c>
      <c r="J1064" s="14"/>
      <c r="K1064" s="14"/>
      <c r="L1064" s="14"/>
      <c r="M1064" s="14"/>
      <c r="N1064" s="14"/>
      <c r="O1064" s="14"/>
      <c r="P1064" s="14"/>
      <c r="Q1064" s="14"/>
      <c r="R1064" s="14"/>
      <c r="S1064" s="14"/>
      <c r="T1064" s="14"/>
      <c r="U1064" s="14"/>
      <c r="V1064" s="14"/>
      <c r="W1064" s="14"/>
    </row>
    <row r="1065">
      <c r="A1065" s="130" t="s">
        <v>8208</v>
      </c>
      <c r="B1065" s="14" t="s">
        <v>1424</v>
      </c>
      <c r="C1065" s="131">
        <v>54.0</v>
      </c>
      <c r="D1065" s="14" t="s">
        <v>1425</v>
      </c>
      <c r="E1065" s="131">
        <v>268.0</v>
      </c>
      <c r="F1065" s="14" t="s">
        <v>1426</v>
      </c>
      <c r="G1065" s="131">
        <v>43.0</v>
      </c>
      <c r="H1065" s="131">
        <v>200.0</v>
      </c>
      <c r="I1065" s="132" t="b">
        <v>1</v>
      </c>
      <c r="J1065" s="14"/>
      <c r="K1065" s="14"/>
      <c r="L1065" s="14"/>
      <c r="M1065" s="14"/>
      <c r="N1065" s="14"/>
      <c r="O1065" s="14"/>
      <c r="P1065" s="14"/>
      <c r="Q1065" s="14"/>
      <c r="R1065" s="14"/>
      <c r="S1065" s="14"/>
      <c r="T1065" s="14"/>
      <c r="U1065" s="14"/>
      <c r="V1065" s="14"/>
      <c r="W1065" s="14"/>
    </row>
    <row r="1066">
      <c r="A1066" s="130" t="s">
        <v>8218</v>
      </c>
      <c r="B1066" s="14" t="s">
        <v>8226</v>
      </c>
      <c r="C1066" s="131">
        <v>98.0</v>
      </c>
      <c r="D1066" s="14" t="s">
        <v>8228</v>
      </c>
      <c r="E1066" s="131">
        <v>114.0</v>
      </c>
      <c r="F1066" s="14" t="s">
        <v>8230</v>
      </c>
      <c r="G1066" s="131">
        <v>87.0</v>
      </c>
      <c r="H1066" s="131">
        <v>200.0</v>
      </c>
      <c r="I1066" s="132" t="b">
        <v>1</v>
      </c>
      <c r="J1066" s="14"/>
      <c r="K1066" s="14"/>
      <c r="L1066" s="14"/>
      <c r="M1066" s="14"/>
      <c r="N1066" s="14"/>
      <c r="O1066" s="14"/>
      <c r="P1066" s="14"/>
      <c r="Q1066" s="14"/>
      <c r="R1066" s="14"/>
      <c r="S1066" s="14"/>
      <c r="T1066" s="14"/>
      <c r="U1066" s="14"/>
      <c r="V1066" s="14"/>
      <c r="W1066" s="14"/>
    </row>
    <row r="1067">
      <c r="A1067" s="130" t="s">
        <v>8239</v>
      </c>
      <c r="B1067" s="14" t="s">
        <v>1487</v>
      </c>
      <c r="C1067" s="131">
        <v>73.0</v>
      </c>
      <c r="D1067" s="14" t="s">
        <v>1488</v>
      </c>
      <c r="E1067" s="131">
        <v>208.0</v>
      </c>
      <c r="F1067" s="14" t="s">
        <v>1489</v>
      </c>
      <c r="G1067" s="131">
        <v>62.0</v>
      </c>
      <c r="H1067" s="131">
        <v>200.0</v>
      </c>
      <c r="I1067" s="132" t="b">
        <v>1</v>
      </c>
      <c r="J1067" s="14"/>
      <c r="K1067" s="14"/>
      <c r="L1067" s="14"/>
      <c r="M1067" s="14"/>
      <c r="N1067" s="14"/>
      <c r="O1067" s="14"/>
      <c r="P1067" s="14"/>
      <c r="Q1067" s="14"/>
      <c r="R1067" s="14"/>
      <c r="S1067" s="14"/>
      <c r="T1067" s="14"/>
      <c r="U1067" s="14"/>
      <c r="V1067" s="14"/>
      <c r="W1067" s="14"/>
    </row>
    <row r="1068">
      <c r="A1068" s="130" t="s">
        <v>8251</v>
      </c>
      <c r="B1068" s="14" t="s">
        <v>1430</v>
      </c>
      <c r="C1068" s="131">
        <v>76.0</v>
      </c>
      <c r="D1068" s="14" t="s">
        <v>1431</v>
      </c>
      <c r="E1068" s="131">
        <v>438.0</v>
      </c>
      <c r="F1068" s="14" t="s">
        <v>1432</v>
      </c>
      <c r="G1068" s="131">
        <v>65.0</v>
      </c>
      <c r="H1068" s="131">
        <v>200.0</v>
      </c>
      <c r="I1068" s="132" t="b">
        <v>1</v>
      </c>
      <c r="J1068" s="14"/>
      <c r="K1068" s="14"/>
      <c r="L1068" s="14"/>
      <c r="M1068" s="14"/>
      <c r="N1068" s="14"/>
      <c r="O1068" s="14"/>
      <c r="P1068" s="14"/>
      <c r="Q1068" s="14"/>
      <c r="R1068" s="14"/>
      <c r="S1068" s="14"/>
      <c r="T1068" s="14"/>
      <c r="U1068" s="14"/>
      <c r="V1068" s="14"/>
      <c r="W1068" s="14"/>
    </row>
    <row r="1069">
      <c r="A1069" s="130" t="s">
        <v>8264</v>
      </c>
      <c r="B1069" s="14" t="s">
        <v>1499</v>
      </c>
      <c r="C1069" s="131">
        <v>69.0</v>
      </c>
      <c r="D1069" s="14" t="s">
        <v>1500</v>
      </c>
      <c r="E1069" s="131">
        <v>345.0</v>
      </c>
      <c r="F1069" s="14" t="s">
        <v>1501</v>
      </c>
      <c r="G1069" s="131">
        <v>58.0</v>
      </c>
      <c r="H1069" s="131">
        <v>200.0</v>
      </c>
      <c r="I1069" s="132" t="b">
        <v>1</v>
      </c>
      <c r="J1069" s="14"/>
      <c r="K1069" s="14"/>
      <c r="L1069" s="14"/>
      <c r="M1069" s="14"/>
      <c r="N1069" s="14"/>
      <c r="O1069" s="14"/>
      <c r="P1069" s="14"/>
      <c r="Q1069" s="14"/>
      <c r="R1069" s="14"/>
      <c r="S1069" s="14"/>
      <c r="T1069" s="14"/>
      <c r="U1069" s="14"/>
      <c r="V1069" s="14"/>
      <c r="W1069" s="14"/>
    </row>
    <row r="1070">
      <c r="A1070" s="130" t="s">
        <v>8275</v>
      </c>
      <c r="B1070" s="14" t="s">
        <v>1193</v>
      </c>
      <c r="C1070" s="131">
        <v>108.0</v>
      </c>
      <c r="D1070" s="14" t="s">
        <v>1194</v>
      </c>
      <c r="E1070" s="131">
        <v>149.0</v>
      </c>
      <c r="F1070" s="14" t="s">
        <v>1195</v>
      </c>
      <c r="G1070" s="131">
        <v>97.0</v>
      </c>
      <c r="H1070" s="131">
        <v>200.0</v>
      </c>
      <c r="I1070" s="132" t="b">
        <v>1</v>
      </c>
      <c r="J1070" s="14"/>
      <c r="K1070" s="14"/>
      <c r="L1070" s="14"/>
      <c r="M1070" s="14"/>
      <c r="N1070" s="14"/>
      <c r="O1070" s="14"/>
      <c r="P1070" s="14"/>
      <c r="Q1070" s="14"/>
      <c r="R1070" s="14"/>
      <c r="S1070" s="14"/>
      <c r="T1070" s="14"/>
      <c r="U1070" s="14"/>
      <c r="V1070" s="14"/>
      <c r="W1070" s="14"/>
    </row>
    <row r="1071">
      <c r="A1071" s="130" t="s">
        <v>8288</v>
      </c>
      <c r="B1071" s="14" t="s">
        <v>1317</v>
      </c>
      <c r="C1071" s="131">
        <v>77.0</v>
      </c>
      <c r="D1071" s="14" t="s">
        <v>1318</v>
      </c>
      <c r="E1071" s="131">
        <v>325.0</v>
      </c>
      <c r="F1071" s="14" t="s">
        <v>1319</v>
      </c>
      <c r="G1071" s="131">
        <v>66.0</v>
      </c>
      <c r="H1071" s="131">
        <v>200.0</v>
      </c>
      <c r="I1071" s="132" t="b">
        <v>1</v>
      </c>
      <c r="J1071" s="14"/>
      <c r="K1071" s="14"/>
      <c r="L1071" s="14"/>
      <c r="M1071" s="14"/>
      <c r="N1071" s="14"/>
      <c r="O1071" s="14"/>
      <c r="P1071" s="14"/>
      <c r="Q1071" s="14"/>
      <c r="R1071" s="14"/>
      <c r="S1071" s="14"/>
      <c r="T1071" s="14"/>
      <c r="U1071" s="14"/>
      <c r="V1071" s="14"/>
      <c r="W1071" s="14"/>
    </row>
    <row r="1072">
      <c r="A1072" s="130" t="s">
        <v>8307</v>
      </c>
      <c r="B1072" s="14" t="s">
        <v>3266</v>
      </c>
      <c r="C1072" s="131">
        <v>85.0</v>
      </c>
      <c r="D1072" s="14" t="s">
        <v>3268</v>
      </c>
      <c r="E1072" s="131">
        <v>493.0</v>
      </c>
      <c r="F1072" s="14" t="s">
        <v>3270</v>
      </c>
      <c r="G1072" s="131">
        <v>74.0</v>
      </c>
      <c r="H1072" s="131">
        <v>200.0</v>
      </c>
      <c r="I1072" s="132" t="b">
        <v>1</v>
      </c>
      <c r="J1072" s="14"/>
      <c r="K1072" s="14"/>
      <c r="L1072" s="14"/>
      <c r="M1072" s="14"/>
      <c r="N1072" s="14"/>
      <c r="O1072" s="14"/>
      <c r="P1072" s="14"/>
      <c r="Q1072" s="14"/>
      <c r="R1072" s="14"/>
      <c r="S1072" s="14"/>
      <c r="T1072" s="14"/>
      <c r="U1072" s="14"/>
      <c r="V1072" s="14"/>
      <c r="W1072" s="14"/>
    </row>
    <row r="1073">
      <c r="A1073" s="130" t="s">
        <v>8321</v>
      </c>
      <c r="B1073" s="14" t="s">
        <v>8325</v>
      </c>
      <c r="C1073" s="131">
        <v>92.0</v>
      </c>
      <c r="D1073" s="14" t="s">
        <v>8327</v>
      </c>
      <c r="E1073" s="131">
        <v>344.0</v>
      </c>
      <c r="F1073" s="14" t="s">
        <v>8329</v>
      </c>
      <c r="G1073" s="131">
        <v>81.0</v>
      </c>
      <c r="H1073" s="131">
        <v>200.0</v>
      </c>
      <c r="I1073" s="132" t="b">
        <v>1</v>
      </c>
      <c r="J1073" s="14"/>
      <c r="K1073" s="14"/>
      <c r="L1073" s="14"/>
      <c r="M1073" s="14"/>
      <c r="N1073" s="14"/>
      <c r="O1073" s="14"/>
      <c r="P1073" s="14"/>
      <c r="Q1073" s="14"/>
      <c r="R1073" s="14"/>
      <c r="S1073" s="14"/>
      <c r="T1073" s="14"/>
      <c r="U1073" s="14"/>
      <c r="V1073" s="14"/>
      <c r="W1073" s="14"/>
    </row>
    <row r="1074">
      <c r="A1074" s="130" t="s">
        <v>8336</v>
      </c>
      <c r="B1074" s="14" t="s">
        <v>8341</v>
      </c>
      <c r="C1074" s="131">
        <v>55.0</v>
      </c>
      <c r="D1074" s="14" t="s">
        <v>8342</v>
      </c>
      <c r="E1074" s="131">
        <v>648.0</v>
      </c>
      <c r="F1074" s="14" t="s">
        <v>8344</v>
      </c>
      <c r="G1074" s="131">
        <v>44.0</v>
      </c>
      <c r="H1074" s="131">
        <v>200.0</v>
      </c>
      <c r="I1074" s="132" t="b">
        <v>1</v>
      </c>
      <c r="J1074" s="14"/>
      <c r="K1074" s="14"/>
      <c r="L1074" s="14"/>
      <c r="M1074" s="14"/>
      <c r="N1074" s="14"/>
      <c r="O1074" s="14"/>
      <c r="P1074" s="14"/>
      <c r="Q1074" s="14"/>
      <c r="R1074" s="14"/>
      <c r="S1074" s="14"/>
      <c r="T1074" s="14"/>
      <c r="U1074" s="14"/>
      <c r="V1074" s="14"/>
      <c r="W1074" s="14"/>
    </row>
    <row r="1075">
      <c r="A1075" s="130" t="s">
        <v>8348</v>
      </c>
      <c r="B1075" s="14" t="s">
        <v>1732</v>
      </c>
      <c r="C1075" s="131">
        <v>79.0</v>
      </c>
      <c r="D1075" s="14" t="s">
        <v>1733</v>
      </c>
      <c r="E1075" s="131">
        <v>151.0</v>
      </c>
      <c r="F1075" s="14" t="s">
        <v>1734</v>
      </c>
      <c r="G1075" s="131">
        <v>68.0</v>
      </c>
      <c r="H1075" s="131">
        <v>200.0</v>
      </c>
      <c r="I1075" s="132" t="b">
        <v>1</v>
      </c>
      <c r="J1075" s="14"/>
      <c r="K1075" s="14"/>
      <c r="L1075" s="14"/>
      <c r="M1075" s="14"/>
      <c r="N1075" s="14"/>
      <c r="O1075" s="14"/>
      <c r="P1075" s="14"/>
      <c r="Q1075" s="14"/>
      <c r="R1075" s="14"/>
      <c r="S1075" s="14"/>
      <c r="T1075" s="14"/>
      <c r="U1075" s="14"/>
      <c r="V1075" s="14"/>
      <c r="W1075" s="14"/>
    </row>
    <row r="1076">
      <c r="A1076" s="130" t="s">
        <v>8359</v>
      </c>
      <c r="B1076" s="14" t="s">
        <v>1340</v>
      </c>
      <c r="C1076" s="131">
        <v>45.0</v>
      </c>
      <c r="D1076" s="14" t="s">
        <v>1341</v>
      </c>
      <c r="E1076" s="131">
        <v>158.0</v>
      </c>
      <c r="F1076" s="14" t="s">
        <v>1342</v>
      </c>
      <c r="G1076" s="131">
        <v>34.0</v>
      </c>
      <c r="H1076" s="131">
        <v>200.0</v>
      </c>
      <c r="I1076" s="132" t="b">
        <v>1</v>
      </c>
      <c r="J1076" s="14"/>
      <c r="K1076" s="14"/>
      <c r="L1076" s="14"/>
      <c r="M1076" s="14"/>
      <c r="N1076" s="14"/>
      <c r="O1076" s="14"/>
      <c r="P1076" s="14"/>
      <c r="Q1076" s="14"/>
      <c r="R1076" s="14"/>
      <c r="S1076" s="14"/>
      <c r="T1076" s="14"/>
      <c r="U1076" s="14"/>
      <c r="V1076" s="14"/>
      <c r="W1076" s="14"/>
    </row>
    <row r="1077">
      <c r="A1077" s="130" t="s">
        <v>8371</v>
      </c>
      <c r="B1077" s="14" t="s">
        <v>1208</v>
      </c>
      <c r="C1077" s="131">
        <v>40.0</v>
      </c>
      <c r="D1077" s="14" t="s">
        <v>1209</v>
      </c>
      <c r="E1077" s="131">
        <v>151.0</v>
      </c>
      <c r="F1077" s="14" t="s">
        <v>1210</v>
      </c>
      <c r="G1077" s="131">
        <v>29.0</v>
      </c>
      <c r="H1077" s="131">
        <v>200.0</v>
      </c>
      <c r="I1077" s="132" t="b">
        <v>1</v>
      </c>
      <c r="J1077" s="14"/>
      <c r="K1077" s="14"/>
      <c r="L1077" s="14"/>
      <c r="M1077" s="14"/>
      <c r="N1077" s="14"/>
      <c r="O1077" s="14"/>
      <c r="P1077" s="14"/>
      <c r="Q1077" s="14"/>
      <c r="R1077" s="14"/>
      <c r="S1077" s="14"/>
      <c r="T1077" s="14"/>
      <c r="U1077" s="14"/>
      <c r="V1077" s="14"/>
      <c r="W1077" s="14"/>
    </row>
    <row r="1078">
      <c r="A1078" s="130" t="s">
        <v>8385</v>
      </c>
      <c r="B1078" s="14" t="s">
        <v>1203</v>
      </c>
      <c r="C1078" s="131">
        <v>69.0</v>
      </c>
      <c r="D1078" s="14" t="s">
        <v>1204</v>
      </c>
      <c r="E1078" s="131">
        <v>158.0</v>
      </c>
      <c r="F1078" s="14" t="s">
        <v>1205</v>
      </c>
      <c r="G1078" s="131">
        <v>58.0</v>
      </c>
      <c r="H1078" s="131">
        <v>200.0</v>
      </c>
      <c r="I1078" s="132" t="b">
        <v>1</v>
      </c>
      <c r="J1078" s="14"/>
      <c r="K1078" s="14"/>
      <c r="L1078" s="14"/>
      <c r="M1078" s="14"/>
      <c r="N1078" s="14"/>
      <c r="O1078" s="14"/>
      <c r="P1078" s="14"/>
      <c r="Q1078" s="14"/>
      <c r="R1078" s="14"/>
      <c r="S1078" s="14"/>
      <c r="T1078" s="14"/>
      <c r="U1078" s="14"/>
      <c r="V1078" s="14"/>
      <c r="W1078" s="14"/>
    </row>
    <row r="1079">
      <c r="A1079" s="130" t="s">
        <v>8398</v>
      </c>
      <c r="B1079" s="14" t="s">
        <v>1487</v>
      </c>
      <c r="C1079" s="131">
        <v>73.0</v>
      </c>
      <c r="D1079" s="14" t="s">
        <v>1488</v>
      </c>
      <c r="E1079" s="131">
        <v>208.0</v>
      </c>
      <c r="F1079" s="14" t="s">
        <v>1489</v>
      </c>
      <c r="G1079" s="131">
        <v>62.0</v>
      </c>
      <c r="H1079" s="131">
        <v>200.0</v>
      </c>
      <c r="I1079" s="132" t="b">
        <v>1</v>
      </c>
      <c r="J1079" s="14"/>
      <c r="K1079" s="14"/>
      <c r="L1079" s="14"/>
      <c r="M1079" s="14"/>
      <c r="N1079" s="14"/>
      <c r="O1079" s="14"/>
      <c r="P1079" s="14"/>
      <c r="Q1079" s="14"/>
      <c r="R1079" s="14"/>
      <c r="S1079" s="14"/>
      <c r="T1079" s="14"/>
      <c r="U1079" s="14"/>
      <c r="V1079" s="14"/>
      <c r="W1079" s="14"/>
    </row>
    <row r="1080">
      <c r="A1080" s="130" t="s">
        <v>8410</v>
      </c>
      <c r="B1080" s="14" t="s">
        <v>8417</v>
      </c>
      <c r="C1080" s="131">
        <v>25.0</v>
      </c>
      <c r="D1080" s="14"/>
      <c r="E1080" s="14"/>
      <c r="F1080" s="14" t="s">
        <v>8419</v>
      </c>
      <c r="G1080" s="131">
        <v>5.0</v>
      </c>
      <c r="H1080" s="131">
        <v>200.0</v>
      </c>
      <c r="I1080" s="132" t="b">
        <v>1</v>
      </c>
      <c r="J1080" s="14"/>
      <c r="K1080" s="14"/>
      <c r="L1080" s="14"/>
      <c r="M1080" s="14"/>
      <c r="N1080" s="14"/>
      <c r="O1080" s="14"/>
      <c r="P1080" s="14"/>
      <c r="Q1080" s="14"/>
      <c r="R1080" s="14"/>
      <c r="S1080" s="14"/>
      <c r="T1080" s="14"/>
      <c r="U1080" s="14"/>
      <c r="V1080" s="14"/>
      <c r="W1080" s="14"/>
    </row>
    <row r="1081">
      <c r="A1081" s="130" t="s">
        <v>8424</v>
      </c>
      <c r="B1081" s="14" t="s">
        <v>1575</v>
      </c>
      <c r="C1081" s="131">
        <v>74.0</v>
      </c>
      <c r="D1081" s="14" t="s">
        <v>1576</v>
      </c>
      <c r="E1081" s="131">
        <v>156.0</v>
      </c>
      <c r="F1081" s="14" t="s">
        <v>1577</v>
      </c>
      <c r="G1081" s="131">
        <v>63.0</v>
      </c>
      <c r="H1081" s="131">
        <v>200.0</v>
      </c>
      <c r="I1081" s="132" t="b">
        <v>1</v>
      </c>
      <c r="J1081" s="14"/>
      <c r="K1081" s="14"/>
      <c r="L1081" s="14"/>
      <c r="M1081" s="14"/>
      <c r="N1081" s="14"/>
      <c r="O1081" s="14"/>
      <c r="P1081" s="14"/>
      <c r="Q1081" s="14"/>
      <c r="R1081" s="14"/>
      <c r="S1081" s="14"/>
      <c r="T1081" s="14"/>
      <c r="U1081" s="14"/>
      <c r="V1081" s="14"/>
      <c r="W1081" s="14"/>
    </row>
    <row r="1082">
      <c r="A1082" s="130" t="s">
        <v>8440</v>
      </c>
      <c r="B1082" s="14" t="s">
        <v>8446</v>
      </c>
      <c r="C1082" s="131">
        <v>73.0</v>
      </c>
      <c r="D1082" s="14" t="s">
        <v>8447</v>
      </c>
      <c r="E1082" s="131">
        <v>321.0</v>
      </c>
      <c r="F1082" s="14" t="s">
        <v>8448</v>
      </c>
      <c r="G1082" s="131">
        <v>62.0</v>
      </c>
      <c r="H1082" s="131">
        <v>200.0</v>
      </c>
      <c r="I1082" s="132" t="b">
        <v>1</v>
      </c>
      <c r="J1082" s="14"/>
      <c r="K1082" s="14"/>
      <c r="L1082" s="14"/>
      <c r="M1082" s="14"/>
      <c r="N1082" s="14"/>
      <c r="O1082" s="14"/>
      <c r="P1082" s="14"/>
      <c r="Q1082" s="14"/>
      <c r="R1082" s="14"/>
      <c r="S1082" s="14"/>
      <c r="T1082" s="14"/>
      <c r="U1082" s="14"/>
      <c r="V1082" s="14"/>
      <c r="W1082" s="14"/>
    </row>
    <row r="1083">
      <c r="A1083" s="130" t="s">
        <v>8453</v>
      </c>
      <c r="B1083" s="14" t="s">
        <v>1455</v>
      </c>
      <c r="C1083" s="131">
        <v>44.0</v>
      </c>
      <c r="D1083" s="14" t="s">
        <v>1456</v>
      </c>
      <c r="E1083" s="131">
        <v>156.0</v>
      </c>
      <c r="F1083" s="14" t="s">
        <v>1457</v>
      </c>
      <c r="G1083" s="131">
        <v>33.0</v>
      </c>
      <c r="H1083" s="131">
        <v>200.0</v>
      </c>
      <c r="I1083" s="132" t="b">
        <v>1</v>
      </c>
      <c r="J1083" s="14"/>
      <c r="K1083" s="14"/>
      <c r="L1083" s="14"/>
      <c r="M1083" s="14"/>
      <c r="N1083" s="14"/>
      <c r="O1083" s="14"/>
      <c r="P1083" s="14"/>
      <c r="Q1083" s="14"/>
      <c r="R1083" s="14"/>
      <c r="S1083" s="14"/>
      <c r="T1083" s="14"/>
      <c r="U1083" s="14"/>
      <c r="V1083" s="14"/>
      <c r="W1083" s="14"/>
    </row>
    <row r="1084">
      <c r="A1084" s="130" t="s">
        <v>8465</v>
      </c>
      <c r="B1084" s="14" t="s">
        <v>1575</v>
      </c>
      <c r="C1084" s="131">
        <v>74.0</v>
      </c>
      <c r="D1084" s="14" t="s">
        <v>1576</v>
      </c>
      <c r="E1084" s="131">
        <v>156.0</v>
      </c>
      <c r="F1084" s="14" t="s">
        <v>1577</v>
      </c>
      <c r="G1084" s="131">
        <v>63.0</v>
      </c>
      <c r="H1084" s="131">
        <v>200.0</v>
      </c>
      <c r="I1084" s="132" t="b">
        <v>1</v>
      </c>
      <c r="J1084" s="14"/>
      <c r="K1084" s="14"/>
      <c r="L1084" s="14"/>
      <c r="M1084" s="14"/>
      <c r="N1084" s="14"/>
      <c r="O1084" s="14"/>
      <c r="P1084" s="14"/>
      <c r="Q1084" s="14"/>
      <c r="R1084" s="14"/>
      <c r="S1084" s="14"/>
      <c r="T1084" s="14"/>
      <c r="U1084" s="14"/>
      <c r="V1084" s="14"/>
      <c r="W1084" s="14"/>
    </row>
    <row r="1085">
      <c r="A1085" s="130" t="s">
        <v>8480</v>
      </c>
      <c r="B1085" s="14" t="s">
        <v>5897</v>
      </c>
      <c r="C1085" s="131">
        <v>18.0</v>
      </c>
      <c r="D1085" s="14" t="s">
        <v>8483</v>
      </c>
      <c r="E1085" s="131">
        <v>134.0</v>
      </c>
      <c r="F1085" s="14" t="s">
        <v>1676</v>
      </c>
      <c r="G1085" s="131">
        <v>8.0</v>
      </c>
      <c r="H1085" s="131">
        <v>200.0</v>
      </c>
      <c r="I1085" s="132" t="b">
        <v>1</v>
      </c>
      <c r="J1085" s="14"/>
      <c r="K1085" s="14"/>
      <c r="L1085" s="14"/>
      <c r="M1085" s="14"/>
      <c r="N1085" s="14"/>
      <c r="O1085" s="14"/>
      <c r="P1085" s="14"/>
      <c r="Q1085" s="14"/>
      <c r="R1085" s="14"/>
      <c r="S1085" s="14"/>
      <c r="T1085" s="14"/>
      <c r="U1085" s="14"/>
      <c r="V1085" s="14"/>
      <c r="W1085" s="14"/>
    </row>
    <row r="1086">
      <c r="A1086" s="130" t="s">
        <v>8486</v>
      </c>
      <c r="B1086" s="14" t="s">
        <v>1503</v>
      </c>
      <c r="C1086" s="131">
        <v>61.0</v>
      </c>
      <c r="D1086" s="14" t="s">
        <v>1504</v>
      </c>
      <c r="E1086" s="131">
        <v>366.0</v>
      </c>
      <c r="F1086" s="14" t="s">
        <v>1505</v>
      </c>
      <c r="G1086" s="131">
        <v>50.0</v>
      </c>
      <c r="H1086" s="131">
        <v>200.0</v>
      </c>
      <c r="I1086" s="132" t="b">
        <v>1</v>
      </c>
      <c r="J1086" s="14"/>
      <c r="K1086" s="14"/>
      <c r="L1086" s="14"/>
      <c r="M1086" s="14"/>
      <c r="N1086" s="14"/>
      <c r="O1086" s="14"/>
      <c r="P1086" s="14"/>
      <c r="Q1086" s="14"/>
      <c r="R1086" s="14"/>
      <c r="S1086" s="14"/>
      <c r="T1086" s="14"/>
      <c r="U1086" s="14"/>
      <c r="V1086" s="14"/>
      <c r="W1086" s="14"/>
    </row>
    <row r="1087">
      <c r="A1087" s="130" t="s">
        <v>8502</v>
      </c>
      <c r="B1087" s="14" t="s">
        <v>1198</v>
      </c>
      <c r="C1087" s="131">
        <v>65.0</v>
      </c>
      <c r="D1087" s="14" t="s">
        <v>1199</v>
      </c>
      <c r="E1087" s="131">
        <v>278.0</v>
      </c>
      <c r="F1087" s="14" t="s">
        <v>1200</v>
      </c>
      <c r="G1087" s="131">
        <v>54.0</v>
      </c>
      <c r="H1087" s="131">
        <v>200.0</v>
      </c>
      <c r="I1087" s="132" t="b">
        <v>1</v>
      </c>
      <c r="J1087" s="14"/>
      <c r="K1087" s="14"/>
      <c r="L1087" s="14"/>
      <c r="M1087" s="14"/>
      <c r="N1087" s="14"/>
      <c r="O1087" s="14"/>
      <c r="P1087" s="14"/>
      <c r="Q1087" s="14"/>
      <c r="R1087" s="14"/>
      <c r="S1087" s="14"/>
      <c r="T1087" s="14"/>
      <c r="U1087" s="14"/>
      <c r="V1087" s="14"/>
      <c r="W1087" s="14"/>
    </row>
    <row r="1088">
      <c r="A1088" s="130" t="s">
        <v>8517</v>
      </c>
      <c r="B1088" s="14" t="s">
        <v>8527</v>
      </c>
      <c r="C1088" s="131">
        <v>80.0</v>
      </c>
      <c r="D1088" s="14" t="s">
        <v>8528</v>
      </c>
      <c r="E1088" s="131">
        <v>155.0</v>
      </c>
      <c r="F1088" s="14" t="s">
        <v>8529</v>
      </c>
      <c r="G1088" s="131">
        <v>69.0</v>
      </c>
      <c r="H1088" s="131">
        <v>200.0</v>
      </c>
      <c r="I1088" s="132" t="b">
        <v>1</v>
      </c>
      <c r="J1088" s="14"/>
      <c r="K1088" s="14"/>
      <c r="L1088" s="14"/>
      <c r="M1088" s="14"/>
      <c r="N1088" s="14"/>
      <c r="O1088" s="14"/>
      <c r="P1088" s="14"/>
      <c r="Q1088" s="14"/>
      <c r="R1088" s="14"/>
      <c r="S1088" s="14"/>
      <c r="T1088" s="14"/>
      <c r="U1088" s="14"/>
      <c r="V1088" s="14"/>
      <c r="W1088" s="14"/>
    </row>
    <row r="1089">
      <c r="A1089" s="130" t="s">
        <v>8536</v>
      </c>
      <c r="B1089" s="14" t="s">
        <v>8543</v>
      </c>
      <c r="C1089" s="131">
        <v>57.0</v>
      </c>
      <c r="D1089" s="14" t="s">
        <v>8546</v>
      </c>
      <c r="E1089" s="131">
        <v>163.0</v>
      </c>
      <c r="F1089" s="14" t="s">
        <v>8547</v>
      </c>
      <c r="G1089" s="131">
        <v>46.0</v>
      </c>
      <c r="H1089" s="131">
        <v>200.0</v>
      </c>
      <c r="I1089" s="132" t="b">
        <v>1</v>
      </c>
      <c r="J1089" s="14"/>
      <c r="K1089" s="14"/>
      <c r="L1089" s="14"/>
      <c r="M1089" s="14"/>
      <c r="N1089" s="14"/>
      <c r="O1089" s="14"/>
      <c r="P1089" s="14"/>
      <c r="Q1089" s="14"/>
      <c r="R1089" s="14"/>
      <c r="S1089" s="14"/>
      <c r="T1089" s="14"/>
      <c r="U1089" s="14"/>
      <c r="V1089" s="14"/>
      <c r="W1089" s="14"/>
    </row>
    <row r="1090">
      <c r="A1090" s="130" t="s">
        <v>8555</v>
      </c>
      <c r="B1090" s="14" t="s">
        <v>1203</v>
      </c>
      <c r="C1090" s="131">
        <v>69.0</v>
      </c>
      <c r="D1090" s="14" t="s">
        <v>1204</v>
      </c>
      <c r="E1090" s="131">
        <v>158.0</v>
      </c>
      <c r="F1090" s="14" t="s">
        <v>1205</v>
      </c>
      <c r="G1090" s="131">
        <v>58.0</v>
      </c>
      <c r="H1090" s="131">
        <v>200.0</v>
      </c>
      <c r="I1090" s="132" t="b">
        <v>1</v>
      </c>
      <c r="J1090" s="14"/>
      <c r="K1090" s="14"/>
      <c r="L1090" s="14"/>
      <c r="M1090" s="14"/>
      <c r="N1090" s="14"/>
      <c r="O1090" s="14"/>
      <c r="P1090" s="14"/>
      <c r="Q1090" s="14"/>
      <c r="R1090" s="14"/>
      <c r="S1090" s="14"/>
      <c r="T1090" s="14"/>
      <c r="U1090" s="14"/>
      <c r="V1090" s="14"/>
      <c r="W1090" s="14"/>
    </row>
    <row r="1091">
      <c r="A1091" s="130" t="s">
        <v>8571</v>
      </c>
      <c r="B1091" s="14" t="s">
        <v>8578</v>
      </c>
      <c r="C1091" s="131">
        <v>32.0</v>
      </c>
      <c r="D1091" s="14" t="s">
        <v>8580</v>
      </c>
      <c r="E1091" s="131">
        <v>132.0</v>
      </c>
      <c r="F1091" s="14" t="s">
        <v>1363</v>
      </c>
      <c r="G1091" s="131">
        <v>22.0</v>
      </c>
      <c r="H1091" s="131">
        <v>200.0</v>
      </c>
      <c r="I1091" s="132" t="b">
        <v>1</v>
      </c>
      <c r="J1091" s="14"/>
      <c r="K1091" s="14"/>
      <c r="L1091" s="14"/>
      <c r="M1091" s="14"/>
      <c r="N1091" s="14"/>
      <c r="O1091" s="14"/>
      <c r="P1091" s="14"/>
      <c r="Q1091" s="14"/>
      <c r="R1091" s="14"/>
      <c r="S1091" s="14"/>
      <c r="T1091" s="14"/>
      <c r="U1091" s="14"/>
      <c r="V1091" s="14"/>
      <c r="W1091" s="14"/>
    </row>
    <row r="1092">
      <c r="A1092" s="130" t="s">
        <v>8587</v>
      </c>
      <c r="B1092" s="14" t="s">
        <v>1266</v>
      </c>
      <c r="C1092" s="131">
        <v>87.0</v>
      </c>
      <c r="D1092" s="14" t="s">
        <v>1267</v>
      </c>
      <c r="E1092" s="131">
        <v>281.0</v>
      </c>
      <c r="F1092" s="14" t="s">
        <v>1268</v>
      </c>
      <c r="G1092" s="131">
        <v>76.0</v>
      </c>
      <c r="H1092" s="131">
        <v>200.0</v>
      </c>
      <c r="I1092" s="132" t="b">
        <v>1</v>
      </c>
      <c r="J1092" s="14"/>
      <c r="K1092" s="14"/>
      <c r="L1092" s="14"/>
      <c r="M1092" s="14"/>
      <c r="N1092" s="14"/>
      <c r="O1092" s="14"/>
      <c r="P1092" s="14"/>
      <c r="Q1092" s="14"/>
      <c r="R1092" s="14"/>
      <c r="S1092" s="14"/>
      <c r="T1092" s="14"/>
      <c r="U1092" s="14"/>
      <c r="V1092" s="14"/>
      <c r="W1092" s="14"/>
    </row>
    <row r="1093">
      <c r="A1093" s="130" t="s">
        <v>8602</v>
      </c>
      <c r="B1093" s="14" t="s">
        <v>1499</v>
      </c>
      <c r="C1093" s="131">
        <v>69.0</v>
      </c>
      <c r="D1093" s="14" t="s">
        <v>1500</v>
      </c>
      <c r="E1093" s="131">
        <v>345.0</v>
      </c>
      <c r="F1093" s="14" t="s">
        <v>1501</v>
      </c>
      <c r="G1093" s="131">
        <v>58.0</v>
      </c>
      <c r="H1093" s="131">
        <v>200.0</v>
      </c>
      <c r="I1093" s="132" t="b">
        <v>1</v>
      </c>
      <c r="J1093" s="14"/>
      <c r="K1093" s="14"/>
      <c r="L1093" s="14"/>
      <c r="M1093" s="14"/>
      <c r="N1093" s="14"/>
      <c r="O1093" s="14"/>
      <c r="P1093" s="14"/>
      <c r="Q1093" s="14"/>
      <c r="R1093" s="14"/>
      <c r="S1093" s="14"/>
      <c r="T1093" s="14"/>
      <c r="U1093" s="14"/>
      <c r="V1093" s="14"/>
      <c r="W1093" s="14"/>
    </row>
    <row r="1094">
      <c r="A1094" s="130" t="s">
        <v>8617</v>
      </c>
      <c r="B1094" s="14" t="s">
        <v>8628</v>
      </c>
      <c r="C1094" s="131">
        <v>39.0</v>
      </c>
      <c r="D1094" s="14" t="s">
        <v>8630</v>
      </c>
      <c r="E1094" s="131">
        <v>283.0</v>
      </c>
      <c r="F1094" s="14" t="s">
        <v>8631</v>
      </c>
      <c r="G1094" s="131">
        <v>28.0</v>
      </c>
      <c r="H1094" s="131">
        <v>200.0</v>
      </c>
      <c r="I1094" s="132" t="b">
        <v>1</v>
      </c>
      <c r="J1094" s="14"/>
      <c r="K1094" s="14"/>
      <c r="L1094" s="14"/>
      <c r="M1094" s="14"/>
      <c r="N1094" s="14"/>
      <c r="O1094" s="14"/>
      <c r="P1094" s="14"/>
      <c r="Q1094" s="14"/>
      <c r="R1094" s="14"/>
      <c r="S1094" s="14"/>
      <c r="T1094" s="14"/>
      <c r="U1094" s="14"/>
      <c r="V1094" s="14"/>
      <c r="W1094" s="14"/>
    </row>
    <row r="1095">
      <c r="A1095" s="130" t="s">
        <v>8639</v>
      </c>
      <c r="B1095" s="14" t="s">
        <v>8649</v>
      </c>
      <c r="C1095" s="131">
        <v>46.0</v>
      </c>
      <c r="D1095" s="14" t="s">
        <v>8650</v>
      </c>
      <c r="E1095" s="131">
        <v>75.0</v>
      </c>
      <c r="F1095" s="14" t="s">
        <v>8652</v>
      </c>
      <c r="G1095" s="131">
        <v>35.0</v>
      </c>
      <c r="H1095" s="131">
        <v>200.0</v>
      </c>
      <c r="I1095" s="132" t="b">
        <v>1</v>
      </c>
      <c r="J1095" s="14"/>
      <c r="K1095" s="14"/>
      <c r="L1095" s="14"/>
      <c r="M1095" s="14"/>
      <c r="N1095" s="14"/>
      <c r="O1095" s="14"/>
      <c r="P1095" s="14"/>
      <c r="Q1095" s="14"/>
      <c r="R1095" s="14"/>
      <c r="S1095" s="14"/>
      <c r="T1095" s="14"/>
      <c r="U1095" s="14"/>
      <c r="V1095" s="14"/>
      <c r="W1095" s="14"/>
    </row>
    <row r="1096">
      <c r="A1096" s="130" t="s">
        <v>8659</v>
      </c>
      <c r="B1096" s="14" t="s">
        <v>554</v>
      </c>
      <c r="C1096" s="131">
        <v>29.0</v>
      </c>
      <c r="D1096" s="14"/>
      <c r="E1096" s="14"/>
      <c r="F1096" s="14" t="s">
        <v>555</v>
      </c>
      <c r="G1096" s="131">
        <v>18.0</v>
      </c>
      <c r="H1096" s="131">
        <v>200.0</v>
      </c>
      <c r="I1096" s="132" t="b">
        <v>1</v>
      </c>
      <c r="J1096" s="14"/>
      <c r="K1096" s="14"/>
      <c r="L1096" s="14"/>
      <c r="M1096" s="14"/>
      <c r="N1096" s="14"/>
      <c r="O1096" s="14"/>
      <c r="P1096" s="14"/>
      <c r="Q1096" s="14"/>
      <c r="R1096" s="14"/>
      <c r="S1096" s="14"/>
      <c r="T1096" s="14"/>
      <c r="U1096" s="14"/>
      <c r="V1096" s="14"/>
      <c r="W1096" s="14"/>
    </row>
    <row r="1097">
      <c r="A1097" s="130" t="s">
        <v>8671</v>
      </c>
      <c r="B1097" s="14" t="s">
        <v>596</v>
      </c>
      <c r="C1097" s="131">
        <v>24.0</v>
      </c>
      <c r="D1097" s="14" t="s">
        <v>597</v>
      </c>
      <c r="E1097" s="131">
        <v>142.0</v>
      </c>
      <c r="F1097" s="14" t="s">
        <v>598</v>
      </c>
      <c r="G1097" s="131">
        <v>13.0</v>
      </c>
      <c r="H1097" s="131">
        <v>200.0</v>
      </c>
      <c r="I1097" s="132" t="b">
        <v>1</v>
      </c>
      <c r="J1097" s="14"/>
      <c r="K1097" s="14"/>
      <c r="L1097" s="14"/>
      <c r="M1097" s="14"/>
      <c r="N1097" s="14"/>
      <c r="O1097" s="14"/>
      <c r="P1097" s="14"/>
      <c r="Q1097" s="14"/>
      <c r="R1097" s="14"/>
      <c r="S1097" s="14"/>
      <c r="T1097" s="14"/>
      <c r="U1097" s="14"/>
      <c r="V1097" s="14"/>
      <c r="W1097" s="14"/>
    </row>
    <row r="1098">
      <c r="A1098" s="130" t="s">
        <v>8681</v>
      </c>
      <c r="B1098" s="14" t="s">
        <v>534</v>
      </c>
      <c r="C1098" s="131">
        <v>21.0</v>
      </c>
      <c r="D1098" s="14" t="s">
        <v>535</v>
      </c>
      <c r="E1098" s="131">
        <v>139.0</v>
      </c>
      <c r="F1098" s="14" t="s">
        <v>536</v>
      </c>
      <c r="G1098" s="131">
        <v>10.0</v>
      </c>
      <c r="H1098" s="131">
        <v>200.0</v>
      </c>
      <c r="I1098" s="132" t="b">
        <v>1</v>
      </c>
      <c r="J1098" s="14"/>
      <c r="K1098" s="14"/>
      <c r="L1098" s="14"/>
      <c r="M1098" s="14"/>
      <c r="N1098" s="14"/>
      <c r="O1098" s="14"/>
      <c r="P1098" s="14"/>
      <c r="Q1098" s="14"/>
      <c r="R1098" s="14"/>
      <c r="S1098" s="14"/>
      <c r="T1098" s="14"/>
      <c r="U1098" s="14"/>
      <c r="V1098" s="14"/>
      <c r="W1098" s="14"/>
    </row>
    <row r="1099">
      <c r="A1099" s="130" t="s">
        <v>8691</v>
      </c>
      <c r="B1099" s="14" t="s">
        <v>502</v>
      </c>
      <c r="C1099" s="131">
        <v>21.0</v>
      </c>
      <c r="D1099" s="14" t="s">
        <v>503</v>
      </c>
      <c r="E1099" s="131">
        <v>140.0</v>
      </c>
      <c r="F1099" s="14" t="s">
        <v>504</v>
      </c>
      <c r="G1099" s="131">
        <v>10.0</v>
      </c>
      <c r="H1099" s="131">
        <v>200.0</v>
      </c>
      <c r="I1099" s="132" t="b">
        <v>1</v>
      </c>
      <c r="J1099" s="14"/>
      <c r="K1099" s="14"/>
      <c r="L1099" s="14"/>
      <c r="M1099" s="14"/>
      <c r="N1099" s="14"/>
      <c r="O1099" s="14"/>
      <c r="P1099" s="14"/>
      <c r="Q1099" s="14"/>
      <c r="R1099" s="14"/>
      <c r="S1099" s="14"/>
      <c r="T1099" s="14"/>
      <c r="U1099" s="14"/>
      <c r="V1099" s="14"/>
      <c r="W1099" s="14"/>
    </row>
    <row r="1100">
      <c r="A1100" s="130" t="s">
        <v>8703</v>
      </c>
      <c r="B1100" s="14" t="s">
        <v>624</v>
      </c>
      <c r="C1100" s="131">
        <v>29.0</v>
      </c>
      <c r="D1100" s="14" t="s">
        <v>625</v>
      </c>
      <c r="E1100" s="131">
        <v>147.0</v>
      </c>
      <c r="F1100" s="14" t="s">
        <v>626</v>
      </c>
      <c r="G1100" s="131">
        <v>18.0</v>
      </c>
      <c r="H1100" s="131">
        <v>200.0</v>
      </c>
      <c r="I1100" s="132" t="b">
        <v>1</v>
      </c>
      <c r="J1100" s="14"/>
      <c r="K1100" s="14"/>
      <c r="L1100" s="14"/>
      <c r="M1100" s="14"/>
      <c r="N1100" s="14"/>
      <c r="O1100" s="14"/>
      <c r="P1100" s="14"/>
      <c r="Q1100" s="14"/>
      <c r="R1100" s="14"/>
      <c r="S1100" s="14"/>
      <c r="T1100" s="14"/>
      <c r="U1100" s="14"/>
      <c r="V1100" s="14"/>
      <c r="W1100" s="14"/>
    </row>
    <row r="1101">
      <c r="A1101" s="130" t="s">
        <v>8717</v>
      </c>
      <c r="B1101" s="14" t="s">
        <v>530</v>
      </c>
      <c r="C1101" s="131">
        <v>32.0</v>
      </c>
      <c r="D1101" s="14" t="s">
        <v>531</v>
      </c>
      <c r="E1101" s="131">
        <v>146.0</v>
      </c>
      <c r="F1101" s="14" t="s">
        <v>532</v>
      </c>
      <c r="G1101" s="131">
        <v>21.0</v>
      </c>
      <c r="H1101" s="131">
        <v>200.0</v>
      </c>
      <c r="I1101" s="132" t="b">
        <v>1</v>
      </c>
      <c r="J1101" s="14"/>
      <c r="K1101" s="14"/>
      <c r="L1101" s="14"/>
      <c r="M1101" s="14"/>
      <c r="N1101" s="14"/>
      <c r="O1101" s="14"/>
      <c r="P1101" s="14"/>
      <c r="Q1101" s="14"/>
      <c r="R1101" s="14"/>
      <c r="S1101" s="14"/>
      <c r="T1101" s="14"/>
      <c r="U1101" s="14"/>
      <c r="V1101" s="14"/>
      <c r="W1101" s="14"/>
    </row>
    <row r="1102">
      <c r="A1102" s="130" t="s">
        <v>8736</v>
      </c>
      <c r="B1102" s="14" t="s">
        <v>554</v>
      </c>
      <c r="C1102" s="131">
        <v>29.0</v>
      </c>
      <c r="D1102" s="14"/>
      <c r="E1102" s="14"/>
      <c r="F1102" s="14" t="s">
        <v>555</v>
      </c>
      <c r="G1102" s="131">
        <v>18.0</v>
      </c>
      <c r="H1102" s="131">
        <v>200.0</v>
      </c>
      <c r="I1102" s="132" t="b">
        <v>1</v>
      </c>
      <c r="J1102" s="14"/>
      <c r="K1102" s="14"/>
      <c r="L1102" s="14"/>
      <c r="M1102" s="14"/>
      <c r="N1102" s="14"/>
      <c r="O1102" s="14"/>
      <c r="P1102" s="14"/>
      <c r="Q1102" s="14"/>
      <c r="R1102" s="14"/>
      <c r="S1102" s="14"/>
      <c r="T1102" s="14"/>
      <c r="U1102" s="14"/>
      <c r="V1102" s="14"/>
      <c r="W1102" s="14"/>
    </row>
    <row r="1103">
      <c r="A1103" s="130" t="s">
        <v>8743</v>
      </c>
      <c r="B1103" s="14" t="s">
        <v>624</v>
      </c>
      <c r="C1103" s="131">
        <v>29.0</v>
      </c>
      <c r="D1103" s="14" t="s">
        <v>625</v>
      </c>
      <c r="E1103" s="131">
        <v>147.0</v>
      </c>
      <c r="F1103" s="14" t="s">
        <v>626</v>
      </c>
      <c r="G1103" s="131">
        <v>18.0</v>
      </c>
      <c r="H1103" s="131">
        <v>200.0</v>
      </c>
      <c r="I1103" s="132" t="b">
        <v>1</v>
      </c>
      <c r="J1103" s="14"/>
      <c r="K1103" s="14"/>
      <c r="L1103" s="14"/>
      <c r="M1103" s="14"/>
      <c r="N1103" s="14"/>
      <c r="O1103" s="14"/>
      <c r="P1103" s="14"/>
      <c r="Q1103" s="14"/>
      <c r="R1103" s="14"/>
      <c r="S1103" s="14"/>
      <c r="T1103" s="14"/>
      <c r="U1103" s="14"/>
      <c r="V1103" s="14"/>
      <c r="W1103" s="14"/>
    </row>
    <row r="1104">
      <c r="A1104" s="130" t="s">
        <v>8753</v>
      </c>
      <c r="B1104" s="14" t="s">
        <v>560</v>
      </c>
      <c r="C1104" s="131">
        <v>20.0</v>
      </c>
      <c r="D1104" s="14" t="s">
        <v>561</v>
      </c>
      <c r="E1104" s="131">
        <v>138.0</v>
      </c>
      <c r="F1104" s="14" t="s">
        <v>562</v>
      </c>
      <c r="G1104" s="131">
        <v>9.0</v>
      </c>
      <c r="H1104" s="131">
        <v>200.0</v>
      </c>
      <c r="I1104" s="132" t="b">
        <v>1</v>
      </c>
      <c r="J1104" s="14"/>
      <c r="K1104" s="14"/>
      <c r="L1104" s="14"/>
      <c r="M1104" s="14"/>
      <c r="N1104" s="14"/>
      <c r="O1104" s="14"/>
      <c r="P1104" s="14"/>
      <c r="Q1104" s="14"/>
      <c r="R1104" s="14"/>
      <c r="S1104" s="14"/>
      <c r="T1104" s="14"/>
      <c r="U1104" s="14"/>
      <c r="V1104" s="14"/>
      <c r="W1104" s="14"/>
    </row>
    <row r="1105">
      <c r="A1105" s="130" t="s">
        <v>8769</v>
      </c>
      <c r="B1105" s="14" t="s">
        <v>554</v>
      </c>
      <c r="C1105" s="131">
        <v>29.0</v>
      </c>
      <c r="D1105" s="14"/>
      <c r="E1105" s="14"/>
      <c r="F1105" s="14" t="s">
        <v>555</v>
      </c>
      <c r="G1105" s="131">
        <v>18.0</v>
      </c>
      <c r="H1105" s="131">
        <v>200.0</v>
      </c>
      <c r="I1105" s="132" t="b">
        <v>1</v>
      </c>
      <c r="J1105" s="14"/>
      <c r="K1105" s="14"/>
      <c r="L1105" s="14"/>
      <c r="M1105" s="14"/>
      <c r="N1105" s="14"/>
      <c r="O1105" s="14"/>
      <c r="P1105" s="14"/>
      <c r="Q1105" s="14"/>
      <c r="R1105" s="14"/>
      <c r="S1105" s="14"/>
      <c r="T1105" s="14"/>
      <c r="U1105" s="14"/>
      <c r="V1105" s="14"/>
      <c r="W1105" s="14"/>
    </row>
    <row r="1106">
      <c r="A1106" s="130" t="s">
        <v>8787</v>
      </c>
      <c r="B1106" s="14" t="s">
        <v>604</v>
      </c>
      <c r="C1106" s="131">
        <v>28.0</v>
      </c>
      <c r="D1106" s="14" t="s">
        <v>605</v>
      </c>
      <c r="E1106" s="131">
        <v>146.0</v>
      </c>
      <c r="F1106" s="14" t="s">
        <v>606</v>
      </c>
      <c r="G1106" s="131">
        <v>17.0</v>
      </c>
      <c r="H1106" s="131">
        <v>200.0</v>
      </c>
      <c r="I1106" s="132" t="b">
        <v>1</v>
      </c>
      <c r="J1106" s="14"/>
      <c r="K1106" s="14"/>
      <c r="L1106" s="14"/>
      <c r="M1106" s="14"/>
      <c r="N1106" s="14"/>
      <c r="O1106" s="14"/>
      <c r="P1106" s="14"/>
      <c r="Q1106" s="14"/>
      <c r="R1106" s="14"/>
      <c r="S1106" s="14"/>
      <c r="T1106" s="14"/>
      <c r="U1106" s="14"/>
      <c r="V1106" s="14"/>
      <c r="W1106" s="14"/>
    </row>
    <row r="1107">
      <c r="A1107" s="130" t="s">
        <v>8803</v>
      </c>
      <c r="B1107" s="14" t="s">
        <v>564</v>
      </c>
      <c r="C1107" s="131">
        <v>34.0</v>
      </c>
      <c r="D1107" s="14" t="s">
        <v>565</v>
      </c>
      <c r="E1107" s="131">
        <v>156.0</v>
      </c>
      <c r="F1107" s="14" t="s">
        <v>566</v>
      </c>
      <c r="G1107" s="131">
        <v>27.0</v>
      </c>
      <c r="H1107" s="131">
        <v>200.0</v>
      </c>
      <c r="I1107" s="132" t="b">
        <v>1</v>
      </c>
      <c r="J1107" s="14"/>
      <c r="K1107" s="14"/>
      <c r="L1107" s="14"/>
      <c r="M1107" s="14"/>
      <c r="N1107" s="14"/>
      <c r="O1107" s="14"/>
      <c r="P1107" s="14"/>
      <c r="Q1107" s="14"/>
      <c r="R1107" s="14"/>
      <c r="S1107" s="14"/>
      <c r="T1107" s="14"/>
      <c r="U1107" s="14"/>
      <c r="V1107" s="14"/>
      <c r="W1107" s="14"/>
    </row>
    <row r="1108">
      <c r="A1108" s="130" t="s">
        <v>8821</v>
      </c>
      <c r="B1108" s="14" t="s">
        <v>608</v>
      </c>
      <c r="C1108" s="131">
        <v>23.0</v>
      </c>
      <c r="D1108" s="14" t="s">
        <v>609</v>
      </c>
      <c r="E1108" s="131">
        <v>141.0</v>
      </c>
      <c r="F1108" s="14" t="s">
        <v>610</v>
      </c>
      <c r="G1108" s="131">
        <v>12.0</v>
      </c>
      <c r="H1108" s="131">
        <v>200.0</v>
      </c>
      <c r="I1108" s="132" t="b">
        <v>1</v>
      </c>
      <c r="J1108" s="14"/>
      <c r="K1108" s="14"/>
      <c r="L1108" s="14"/>
      <c r="M1108" s="14"/>
      <c r="N1108" s="14"/>
      <c r="O1108" s="14"/>
      <c r="P1108" s="14"/>
      <c r="Q1108" s="14"/>
      <c r="R1108" s="14"/>
      <c r="S1108" s="14"/>
      <c r="T1108" s="14"/>
      <c r="U1108" s="14"/>
      <c r="V1108" s="14"/>
      <c r="W1108" s="14"/>
    </row>
    <row r="1109">
      <c r="A1109" s="130" t="s">
        <v>8839</v>
      </c>
      <c r="B1109" s="14" t="s">
        <v>580</v>
      </c>
      <c r="C1109" s="131">
        <v>21.0</v>
      </c>
      <c r="D1109" s="14" t="s">
        <v>581</v>
      </c>
      <c r="E1109" s="131">
        <v>139.0</v>
      </c>
      <c r="F1109" s="14" t="s">
        <v>582</v>
      </c>
      <c r="G1109" s="131">
        <v>10.0</v>
      </c>
      <c r="H1109" s="131">
        <v>200.0</v>
      </c>
      <c r="I1109" s="132" t="b">
        <v>1</v>
      </c>
      <c r="J1109" s="14"/>
      <c r="K1109" s="14"/>
      <c r="L1109" s="14"/>
      <c r="M1109" s="14"/>
      <c r="N1109" s="14"/>
      <c r="O1109" s="14"/>
      <c r="P1109" s="14"/>
      <c r="Q1109" s="14"/>
      <c r="R1109" s="14"/>
      <c r="S1109" s="14"/>
      <c r="T1109" s="14"/>
      <c r="U1109" s="14"/>
      <c r="V1109" s="14"/>
      <c r="W1109" s="14"/>
    </row>
    <row r="1110">
      <c r="A1110" s="130" t="s">
        <v>8851</v>
      </c>
      <c r="B1110" s="14" t="s">
        <v>580</v>
      </c>
      <c r="C1110" s="131">
        <v>21.0</v>
      </c>
      <c r="D1110" s="14" t="s">
        <v>581</v>
      </c>
      <c r="E1110" s="131">
        <v>139.0</v>
      </c>
      <c r="F1110" s="14" t="s">
        <v>582</v>
      </c>
      <c r="G1110" s="131">
        <v>10.0</v>
      </c>
      <c r="H1110" s="131">
        <v>200.0</v>
      </c>
      <c r="I1110" s="132" t="b">
        <v>1</v>
      </c>
      <c r="J1110" s="14"/>
      <c r="K1110" s="14"/>
      <c r="L1110" s="14"/>
      <c r="M1110" s="14"/>
      <c r="N1110" s="14"/>
      <c r="O1110" s="14"/>
      <c r="P1110" s="14"/>
      <c r="Q1110" s="14"/>
      <c r="R1110" s="14"/>
      <c r="S1110" s="14"/>
      <c r="T1110" s="14"/>
      <c r="U1110" s="14"/>
      <c r="V1110" s="14"/>
      <c r="W1110" s="14"/>
    </row>
    <row r="1111">
      <c r="A1111" s="130" t="s">
        <v>8867</v>
      </c>
      <c r="B1111" s="14" t="s">
        <v>616</v>
      </c>
      <c r="C1111" s="131">
        <v>21.0</v>
      </c>
      <c r="D1111" s="14" t="s">
        <v>617</v>
      </c>
      <c r="E1111" s="131">
        <v>139.0</v>
      </c>
      <c r="F1111" s="14" t="s">
        <v>618</v>
      </c>
      <c r="G1111" s="131">
        <v>10.0</v>
      </c>
      <c r="H1111" s="131">
        <v>200.0</v>
      </c>
      <c r="I1111" s="132" t="b">
        <v>1</v>
      </c>
      <c r="J1111" s="14"/>
      <c r="K1111" s="14"/>
      <c r="L1111" s="14"/>
      <c r="M1111" s="14"/>
      <c r="N1111" s="14"/>
      <c r="O1111" s="14"/>
      <c r="P1111" s="14"/>
      <c r="Q1111" s="14"/>
      <c r="R1111" s="14"/>
      <c r="S1111" s="14"/>
      <c r="T1111" s="14"/>
      <c r="U1111" s="14"/>
      <c r="V1111" s="14"/>
      <c r="W1111" s="14"/>
    </row>
    <row r="1112">
      <c r="A1112" s="130" t="s">
        <v>8882</v>
      </c>
      <c r="B1112" s="14" t="s">
        <v>502</v>
      </c>
      <c r="C1112" s="131">
        <v>21.0</v>
      </c>
      <c r="D1112" s="14" t="s">
        <v>503</v>
      </c>
      <c r="E1112" s="131">
        <v>140.0</v>
      </c>
      <c r="F1112" s="14" t="s">
        <v>504</v>
      </c>
      <c r="G1112" s="131">
        <v>10.0</v>
      </c>
      <c r="H1112" s="131">
        <v>200.0</v>
      </c>
      <c r="I1112" s="132" t="b">
        <v>1</v>
      </c>
      <c r="J1112" s="14"/>
      <c r="K1112" s="14"/>
      <c r="L1112" s="14"/>
      <c r="M1112" s="14"/>
      <c r="N1112" s="14"/>
      <c r="O1112" s="14"/>
      <c r="P1112" s="14"/>
      <c r="Q1112" s="14"/>
      <c r="R1112" s="14"/>
      <c r="S1112" s="14"/>
      <c r="T1112" s="14"/>
      <c r="U1112" s="14"/>
      <c r="V1112" s="14"/>
      <c r="W1112" s="14"/>
    </row>
    <row r="1113">
      <c r="A1113" s="130" t="s">
        <v>8893</v>
      </c>
      <c r="B1113" s="14" t="s">
        <v>572</v>
      </c>
      <c r="C1113" s="131">
        <v>24.0</v>
      </c>
      <c r="D1113" s="14" t="s">
        <v>573</v>
      </c>
      <c r="E1113" s="131">
        <v>150.0</v>
      </c>
      <c r="F1113" s="14" t="s">
        <v>574</v>
      </c>
      <c r="G1113" s="131">
        <v>13.0</v>
      </c>
      <c r="H1113" s="131">
        <v>200.0</v>
      </c>
      <c r="I1113" s="132" t="b">
        <v>1</v>
      </c>
      <c r="J1113" s="14"/>
      <c r="K1113" s="14"/>
      <c r="L1113" s="14"/>
      <c r="M1113" s="14"/>
      <c r="N1113" s="14"/>
      <c r="O1113" s="14"/>
      <c r="P1113" s="14"/>
      <c r="Q1113" s="14"/>
      <c r="R1113" s="14"/>
      <c r="S1113" s="14"/>
      <c r="T1113" s="14"/>
      <c r="U1113" s="14"/>
      <c r="V1113" s="14"/>
      <c r="W1113" s="14"/>
    </row>
    <row r="1114">
      <c r="A1114" s="130" t="s">
        <v>8909</v>
      </c>
      <c r="B1114" s="14" t="s">
        <v>534</v>
      </c>
      <c r="C1114" s="131">
        <v>21.0</v>
      </c>
      <c r="D1114" s="14" t="s">
        <v>535</v>
      </c>
      <c r="E1114" s="131">
        <v>139.0</v>
      </c>
      <c r="F1114" s="14" t="s">
        <v>536</v>
      </c>
      <c r="G1114" s="131">
        <v>10.0</v>
      </c>
      <c r="H1114" s="131">
        <v>200.0</v>
      </c>
      <c r="I1114" s="132" t="b">
        <v>1</v>
      </c>
      <c r="J1114" s="14"/>
      <c r="K1114" s="14"/>
      <c r="L1114" s="14"/>
      <c r="M1114" s="14"/>
      <c r="N1114" s="14"/>
      <c r="O1114" s="14"/>
      <c r="P1114" s="14"/>
      <c r="Q1114" s="14"/>
      <c r="R1114" s="14"/>
      <c r="S1114" s="14"/>
      <c r="T1114" s="14"/>
      <c r="U1114" s="14"/>
      <c r="V1114" s="14"/>
      <c r="W1114" s="14"/>
    </row>
    <row r="1115">
      <c r="A1115" s="130" t="s">
        <v>8922</v>
      </c>
      <c r="B1115" s="14" t="s">
        <v>546</v>
      </c>
      <c r="C1115" s="131">
        <v>23.0</v>
      </c>
      <c r="D1115" s="14" t="s">
        <v>547</v>
      </c>
      <c r="E1115" s="131">
        <v>141.0</v>
      </c>
      <c r="F1115" s="14" t="s">
        <v>548</v>
      </c>
      <c r="G1115" s="131">
        <v>12.0</v>
      </c>
      <c r="H1115" s="131">
        <v>200.0</v>
      </c>
      <c r="I1115" s="132" t="b">
        <v>1</v>
      </c>
      <c r="J1115" s="14"/>
      <c r="K1115" s="14"/>
      <c r="L1115" s="14"/>
      <c r="M1115" s="14"/>
      <c r="N1115" s="14"/>
      <c r="O1115" s="14"/>
      <c r="P1115" s="14"/>
      <c r="Q1115" s="14"/>
      <c r="R1115" s="14"/>
      <c r="S1115" s="14"/>
      <c r="T1115" s="14"/>
      <c r="U1115" s="14"/>
      <c r="V1115" s="14"/>
      <c r="W1115" s="14"/>
    </row>
    <row r="1116">
      <c r="A1116" s="130" t="s">
        <v>8937</v>
      </c>
      <c r="B1116" s="14" t="s">
        <v>572</v>
      </c>
      <c r="C1116" s="131">
        <v>24.0</v>
      </c>
      <c r="D1116" s="14" t="s">
        <v>573</v>
      </c>
      <c r="E1116" s="131">
        <v>150.0</v>
      </c>
      <c r="F1116" s="14" t="s">
        <v>574</v>
      </c>
      <c r="G1116" s="131">
        <v>13.0</v>
      </c>
      <c r="H1116" s="131">
        <v>200.0</v>
      </c>
      <c r="I1116" s="132" t="b">
        <v>1</v>
      </c>
      <c r="J1116" s="14"/>
      <c r="K1116" s="14"/>
      <c r="L1116" s="14"/>
      <c r="M1116" s="14"/>
      <c r="N1116" s="14"/>
      <c r="O1116" s="14"/>
      <c r="P1116" s="14"/>
      <c r="Q1116" s="14"/>
      <c r="R1116" s="14"/>
      <c r="S1116" s="14"/>
      <c r="T1116" s="14"/>
      <c r="U1116" s="14"/>
      <c r="V1116" s="14"/>
      <c r="W1116" s="14"/>
    </row>
    <row r="1117">
      <c r="A1117" s="130" t="s">
        <v>8950</v>
      </c>
      <c r="B1117" s="14" t="s">
        <v>530</v>
      </c>
      <c r="C1117" s="131">
        <v>32.0</v>
      </c>
      <c r="D1117" s="14" t="s">
        <v>531</v>
      </c>
      <c r="E1117" s="131">
        <v>146.0</v>
      </c>
      <c r="F1117" s="14" t="s">
        <v>532</v>
      </c>
      <c r="G1117" s="131">
        <v>21.0</v>
      </c>
      <c r="H1117" s="131">
        <v>200.0</v>
      </c>
      <c r="I1117" s="132" t="b">
        <v>1</v>
      </c>
      <c r="J1117" s="14"/>
      <c r="K1117" s="14"/>
      <c r="L1117" s="14"/>
      <c r="M1117" s="14"/>
      <c r="N1117" s="14"/>
      <c r="O1117" s="14"/>
      <c r="P1117" s="14"/>
      <c r="Q1117" s="14"/>
      <c r="R1117" s="14"/>
      <c r="S1117" s="14"/>
      <c r="T1117" s="14"/>
      <c r="U1117" s="14"/>
      <c r="V1117" s="14"/>
      <c r="W1117" s="14"/>
    </row>
    <row r="1118">
      <c r="A1118" s="130" t="s">
        <v>8964</v>
      </c>
      <c r="B1118" s="14" t="s">
        <v>608</v>
      </c>
      <c r="C1118" s="131">
        <v>23.0</v>
      </c>
      <c r="D1118" s="14" t="s">
        <v>609</v>
      </c>
      <c r="E1118" s="131">
        <v>141.0</v>
      </c>
      <c r="F1118" s="14" t="s">
        <v>610</v>
      </c>
      <c r="G1118" s="131">
        <v>12.0</v>
      </c>
      <c r="H1118" s="131">
        <v>200.0</v>
      </c>
      <c r="I1118" s="132" t="b">
        <v>1</v>
      </c>
      <c r="J1118" s="14"/>
      <c r="K1118" s="14"/>
      <c r="L1118" s="14"/>
      <c r="M1118" s="14"/>
      <c r="N1118" s="14"/>
      <c r="O1118" s="14"/>
      <c r="P1118" s="14"/>
      <c r="Q1118" s="14"/>
      <c r="R1118" s="14"/>
      <c r="S1118" s="14"/>
      <c r="T1118" s="14"/>
      <c r="U1118" s="14"/>
      <c r="V1118" s="14"/>
      <c r="W1118" s="14"/>
    </row>
    <row r="1119">
      <c r="A1119" s="130" t="s">
        <v>8978</v>
      </c>
      <c r="B1119" s="14" t="s">
        <v>522</v>
      </c>
      <c r="C1119" s="131">
        <v>24.0</v>
      </c>
      <c r="D1119" s="14" t="s">
        <v>523</v>
      </c>
      <c r="E1119" s="131">
        <v>146.0</v>
      </c>
      <c r="F1119" s="14" t="s">
        <v>524</v>
      </c>
      <c r="G1119" s="131">
        <v>13.0</v>
      </c>
      <c r="H1119" s="131">
        <v>200.0</v>
      </c>
      <c r="I1119" s="132" t="b">
        <v>1</v>
      </c>
      <c r="J1119" s="14"/>
      <c r="K1119" s="14"/>
      <c r="L1119" s="14"/>
      <c r="M1119" s="14"/>
      <c r="N1119" s="14"/>
      <c r="O1119" s="14"/>
      <c r="P1119" s="14"/>
      <c r="Q1119" s="14"/>
      <c r="R1119" s="14"/>
      <c r="S1119" s="14"/>
      <c r="T1119" s="14"/>
      <c r="U1119" s="14"/>
      <c r="V1119" s="14"/>
      <c r="W1119" s="14"/>
    </row>
    <row r="1120">
      <c r="A1120" s="130" t="s">
        <v>8987</v>
      </c>
      <c r="B1120" s="14" t="s">
        <v>522</v>
      </c>
      <c r="C1120" s="131">
        <v>24.0</v>
      </c>
      <c r="D1120" s="14" t="s">
        <v>523</v>
      </c>
      <c r="E1120" s="131">
        <v>146.0</v>
      </c>
      <c r="F1120" s="14" t="s">
        <v>524</v>
      </c>
      <c r="G1120" s="131">
        <v>13.0</v>
      </c>
      <c r="H1120" s="131">
        <v>200.0</v>
      </c>
      <c r="I1120" s="132" t="b">
        <v>1</v>
      </c>
      <c r="J1120" s="14"/>
      <c r="K1120" s="14"/>
      <c r="L1120" s="14"/>
      <c r="M1120" s="14"/>
      <c r="N1120" s="14"/>
      <c r="O1120" s="14"/>
      <c r="P1120" s="14"/>
      <c r="Q1120" s="14"/>
      <c r="R1120" s="14"/>
      <c r="S1120" s="14"/>
      <c r="T1120" s="14"/>
      <c r="U1120" s="14"/>
      <c r="V1120" s="14"/>
      <c r="W1120" s="14"/>
    </row>
    <row r="1121">
      <c r="A1121" s="130" t="s">
        <v>9000</v>
      </c>
      <c r="B1121" s="14" t="s">
        <v>502</v>
      </c>
      <c r="C1121" s="131">
        <v>21.0</v>
      </c>
      <c r="D1121" s="14" t="s">
        <v>503</v>
      </c>
      <c r="E1121" s="131">
        <v>140.0</v>
      </c>
      <c r="F1121" s="14" t="s">
        <v>504</v>
      </c>
      <c r="G1121" s="131">
        <v>10.0</v>
      </c>
      <c r="H1121" s="131">
        <v>200.0</v>
      </c>
      <c r="I1121" s="132" t="b">
        <v>1</v>
      </c>
      <c r="J1121" s="14"/>
      <c r="K1121" s="14"/>
      <c r="L1121" s="14"/>
      <c r="M1121" s="14"/>
      <c r="N1121" s="14"/>
      <c r="O1121" s="14"/>
      <c r="P1121" s="14"/>
      <c r="Q1121" s="14"/>
      <c r="R1121" s="14"/>
      <c r="S1121" s="14"/>
      <c r="T1121" s="14"/>
      <c r="U1121" s="14"/>
      <c r="V1121" s="14"/>
      <c r="W1121" s="14"/>
    </row>
    <row r="1122">
      <c r="A1122" s="130" t="s">
        <v>9012</v>
      </c>
      <c r="B1122" s="14" t="s">
        <v>604</v>
      </c>
      <c r="C1122" s="131">
        <v>28.0</v>
      </c>
      <c r="D1122" s="14" t="s">
        <v>605</v>
      </c>
      <c r="E1122" s="131">
        <v>146.0</v>
      </c>
      <c r="F1122" s="14" t="s">
        <v>606</v>
      </c>
      <c r="G1122" s="131">
        <v>17.0</v>
      </c>
      <c r="H1122" s="131">
        <v>200.0</v>
      </c>
      <c r="I1122" s="132" t="b">
        <v>1</v>
      </c>
      <c r="J1122" s="14"/>
      <c r="K1122" s="14"/>
      <c r="L1122" s="14"/>
      <c r="M1122" s="14"/>
      <c r="N1122" s="14"/>
      <c r="O1122" s="14"/>
      <c r="P1122" s="14"/>
      <c r="Q1122" s="14"/>
      <c r="R1122" s="14"/>
      <c r="S1122" s="14"/>
      <c r="T1122" s="14"/>
      <c r="U1122" s="14"/>
      <c r="V1122" s="14"/>
      <c r="W1122" s="14"/>
    </row>
    <row r="1123">
      <c r="A1123" s="130" t="s">
        <v>9030</v>
      </c>
      <c r="B1123" s="14" t="s">
        <v>592</v>
      </c>
      <c r="C1123" s="131">
        <v>22.0</v>
      </c>
      <c r="D1123" s="14" t="s">
        <v>593</v>
      </c>
      <c r="E1123" s="131">
        <v>30.0</v>
      </c>
      <c r="F1123" s="14" t="s">
        <v>594</v>
      </c>
      <c r="G1123" s="131">
        <v>11.0</v>
      </c>
      <c r="H1123" s="131">
        <v>200.0</v>
      </c>
      <c r="I1123" s="132" t="b">
        <v>1</v>
      </c>
      <c r="J1123" s="14"/>
      <c r="K1123" s="14"/>
      <c r="L1123" s="14"/>
      <c r="M1123" s="14"/>
      <c r="N1123" s="14"/>
      <c r="O1123" s="14"/>
      <c r="P1123" s="14"/>
      <c r="Q1123" s="14"/>
      <c r="R1123" s="14"/>
      <c r="S1123" s="14"/>
      <c r="T1123" s="14"/>
      <c r="U1123" s="14"/>
      <c r="V1123" s="14"/>
      <c r="W1123" s="14"/>
    </row>
    <row r="1124">
      <c r="A1124" s="130" t="s">
        <v>9044</v>
      </c>
      <c r="B1124" s="14" t="s">
        <v>502</v>
      </c>
      <c r="C1124" s="131">
        <v>21.0</v>
      </c>
      <c r="D1124" s="14" t="s">
        <v>503</v>
      </c>
      <c r="E1124" s="131">
        <v>140.0</v>
      </c>
      <c r="F1124" s="14" t="s">
        <v>504</v>
      </c>
      <c r="G1124" s="131">
        <v>10.0</v>
      </c>
      <c r="H1124" s="131">
        <v>200.0</v>
      </c>
      <c r="I1124" s="132" t="b">
        <v>1</v>
      </c>
      <c r="J1124" s="14"/>
      <c r="K1124" s="14"/>
      <c r="L1124" s="14"/>
      <c r="M1124" s="14"/>
      <c r="N1124" s="14"/>
      <c r="O1124" s="14"/>
      <c r="P1124" s="14"/>
      <c r="Q1124" s="14"/>
      <c r="R1124" s="14"/>
      <c r="S1124" s="14"/>
      <c r="T1124" s="14"/>
      <c r="U1124" s="14"/>
      <c r="V1124" s="14"/>
      <c r="W1124" s="14"/>
    </row>
    <row r="1125">
      <c r="A1125" s="130" t="s">
        <v>9052</v>
      </c>
      <c r="B1125" s="14" t="s">
        <v>550</v>
      </c>
      <c r="C1125" s="131">
        <v>25.0</v>
      </c>
      <c r="D1125" s="14" t="s">
        <v>551</v>
      </c>
      <c r="E1125" s="131">
        <v>123.0</v>
      </c>
      <c r="F1125" s="14" t="s">
        <v>552</v>
      </c>
      <c r="G1125" s="131">
        <v>14.0</v>
      </c>
      <c r="H1125" s="131">
        <v>200.0</v>
      </c>
      <c r="I1125" s="132" t="b">
        <v>1</v>
      </c>
      <c r="J1125" s="14"/>
      <c r="K1125" s="14"/>
      <c r="L1125" s="14"/>
      <c r="M1125" s="14"/>
      <c r="N1125" s="14"/>
      <c r="O1125" s="14"/>
      <c r="P1125" s="14"/>
      <c r="Q1125" s="14"/>
      <c r="R1125" s="14"/>
      <c r="S1125" s="14"/>
      <c r="T1125" s="14"/>
      <c r="U1125" s="14"/>
      <c r="V1125" s="14"/>
      <c r="W1125" s="14"/>
    </row>
    <row r="1126">
      <c r="A1126" s="130" t="s">
        <v>9059</v>
      </c>
      <c r="B1126" s="14" t="s">
        <v>546</v>
      </c>
      <c r="C1126" s="131">
        <v>23.0</v>
      </c>
      <c r="D1126" s="14" t="s">
        <v>547</v>
      </c>
      <c r="E1126" s="131">
        <v>141.0</v>
      </c>
      <c r="F1126" s="14" t="s">
        <v>548</v>
      </c>
      <c r="G1126" s="131">
        <v>12.0</v>
      </c>
      <c r="H1126" s="131">
        <v>200.0</v>
      </c>
      <c r="I1126" s="132" t="b">
        <v>1</v>
      </c>
      <c r="J1126" s="14"/>
      <c r="K1126" s="14"/>
      <c r="L1126" s="14"/>
      <c r="M1126" s="14"/>
      <c r="N1126" s="14"/>
      <c r="O1126" s="14"/>
      <c r="P1126" s="14"/>
      <c r="Q1126" s="14"/>
      <c r="R1126" s="14"/>
      <c r="S1126" s="14"/>
      <c r="T1126" s="14"/>
      <c r="U1126" s="14"/>
      <c r="V1126" s="14"/>
      <c r="W1126" s="14"/>
    </row>
    <row r="1127">
      <c r="A1127" s="130" t="s">
        <v>9069</v>
      </c>
      <c r="B1127" s="14" t="s">
        <v>510</v>
      </c>
      <c r="C1127" s="131">
        <v>25.0</v>
      </c>
      <c r="D1127" s="14" t="s">
        <v>511</v>
      </c>
      <c r="E1127" s="131">
        <v>135.0</v>
      </c>
      <c r="F1127" s="14" t="s">
        <v>512</v>
      </c>
      <c r="G1127" s="131">
        <v>14.0</v>
      </c>
      <c r="H1127" s="131">
        <v>200.0</v>
      </c>
      <c r="I1127" s="132" t="b">
        <v>1</v>
      </c>
      <c r="J1127" s="14"/>
      <c r="K1127" s="14"/>
      <c r="L1127" s="14"/>
      <c r="M1127" s="14"/>
      <c r="N1127" s="14"/>
      <c r="O1127" s="14"/>
      <c r="P1127" s="14"/>
      <c r="Q1127" s="14"/>
      <c r="R1127" s="14"/>
      <c r="S1127" s="14"/>
      <c r="T1127" s="14"/>
      <c r="U1127" s="14"/>
      <c r="V1127" s="14"/>
      <c r="W1127" s="14"/>
    </row>
    <row r="1128">
      <c r="A1128" s="130" t="s">
        <v>9077</v>
      </c>
      <c r="B1128" s="14" t="s">
        <v>546</v>
      </c>
      <c r="C1128" s="131">
        <v>23.0</v>
      </c>
      <c r="D1128" s="14" t="s">
        <v>547</v>
      </c>
      <c r="E1128" s="131">
        <v>141.0</v>
      </c>
      <c r="F1128" s="14" t="s">
        <v>548</v>
      </c>
      <c r="G1128" s="131">
        <v>12.0</v>
      </c>
      <c r="H1128" s="131">
        <v>200.0</v>
      </c>
      <c r="I1128" s="132" t="b">
        <v>1</v>
      </c>
      <c r="J1128" s="14"/>
      <c r="K1128" s="14"/>
      <c r="L1128" s="14"/>
      <c r="M1128" s="14"/>
      <c r="N1128" s="14"/>
      <c r="O1128" s="14"/>
      <c r="P1128" s="14"/>
      <c r="Q1128" s="14"/>
      <c r="R1128" s="14"/>
      <c r="S1128" s="14"/>
      <c r="T1128" s="14"/>
      <c r="U1128" s="14"/>
      <c r="V1128" s="14"/>
      <c r="W1128" s="14"/>
    </row>
    <row r="1129">
      <c r="A1129" s="130" t="s">
        <v>9086</v>
      </c>
      <c r="B1129" s="14" t="s">
        <v>546</v>
      </c>
      <c r="C1129" s="131">
        <v>23.0</v>
      </c>
      <c r="D1129" s="14" t="s">
        <v>547</v>
      </c>
      <c r="E1129" s="131">
        <v>141.0</v>
      </c>
      <c r="F1129" s="14" t="s">
        <v>548</v>
      </c>
      <c r="G1129" s="131">
        <v>12.0</v>
      </c>
      <c r="H1129" s="131">
        <v>200.0</v>
      </c>
      <c r="I1129" s="132" t="b">
        <v>1</v>
      </c>
      <c r="J1129" s="14"/>
      <c r="K1129" s="14"/>
      <c r="L1129" s="14"/>
      <c r="M1129" s="14"/>
      <c r="N1129" s="14"/>
      <c r="O1129" s="14"/>
      <c r="P1129" s="14"/>
      <c r="Q1129" s="14"/>
      <c r="R1129" s="14"/>
      <c r="S1129" s="14"/>
      <c r="T1129" s="14"/>
      <c r="U1129" s="14"/>
      <c r="V1129" s="14"/>
      <c r="W1129" s="14"/>
    </row>
    <row r="1130">
      <c r="A1130" s="130" t="s">
        <v>9095</v>
      </c>
      <c r="B1130" s="14" t="s">
        <v>592</v>
      </c>
      <c r="C1130" s="131">
        <v>22.0</v>
      </c>
      <c r="D1130" s="14" t="s">
        <v>593</v>
      </c>
      <c r="E1130" s="131">
        <v>30.0</v>
      </c>
      <c r="F1130" s="14" t="s">
        <v>594</v>
      </c>
      <c r="G1130" s="131">
        <v>11.0</v>
      </c>
      <c r="H1130" s="131">
        <v>200.0</v>
      </c>
      <c r="I1130" s="132" t="b">
        <v>1</v>
      </c>
      <c r="J1130" s="14"/>
      <c r="K1130" s="14"/>
      <c r="L1130" s="14"/>
      <c r="M1130" s="14"/>
      <c r="N1130" s="14"/>
      <c r="O1130" s="14"/>
      <c r="P1130" s="14"/>
      <c r="Q1130" s="14"/>
      <c r="R1130" s="14"/>
      <c r="S1130" s="14"/>
      <c r="T1130" s="14"/>
      <c r="U1130" s="14"/>
      <c r="V1130" s="14"/>
      <c r="W1130" s="14"/>
    </row>
    <row r="1131">
      <c r="A1131" s="130" t="s">
        <v>9100</v>
      </c>
      <c r="B1131" s="14" t="s">
        <v>510</v>
      </c>
      <c r="C1131" s="131">
        <v>25.0</v>
      </c>
      <c r="D1131" s="14" t="s">
        <v>511</v>
      </c>
      <c r="E1131" s="131">
        <v>135.0</v>
      </c>
      <c r="F1131" s="14" t="s">
        <v>512</v>
      </c>
      <c r="G1131" s="131">
        <v>14.0</v>
      </c>
      <c r="H1131" s="131">
        <v>200.0</v>
      </c>
      <c r="I1131" s="132" t="b">
        <v>1</v>
      </c>
      <c r="J1131" s="14"/>
      <c r="K1131" s="14"/>
      <c r="L1131" s="14"/>
      <c r="M1131" s="14"/>
      <c r="N1131" s="14"/>
      <c r="O1131" s="14"/>
      <c r="P1131" s="14"/>
      <c r="Q1131" s="14"/>
      <c r="R1131" s="14"/>
      <c r="S1131" s="14"/>
      <c r="T1131" s="14"/>
      <c r="U1131" s="14"/>
      <c r="V1131" s="14"/>
      <c r="W1131" s="14"/>
    </row>
    <row r="1132">
      <c r="A1132" s="130" t="s">
        <v>9110</v>
      </c>
      <c r="B1132" s="14" t="s">
        <v>530</v>
      </c>
      <c r="C1132" s="131">
        <v>32.0</v>
      </c>
      <c r="D1132" s="14" t="s">
        <v>531</v>
      </c>
      <c r="E1132" s="131">
        <v>146.0</v>
      </c>
      <c r="F1132" s="14" t="s">
        <v>532</v>
      </c>
      <c r="G1132" s="131">
        <v>21.0</v>
      </c>
      <c r="H1132" s="131">
        <v>200.0</v>
      </c>
      <c r="I1132" s="132" t="b">
        <v>1</v>
      </c>
      <c r="J1132" s="14"/>
      <c r="K1132" s="14"/>
      <c r="L1132" s="14"/>
      <c r="M1132" s="14"/>
      <c r="N1132" s="14"/>
      <c r="O1132" s="14"/>
      <c r="P1132" s="14"/>
      <c r="Q1132" s="14"/>
      <c r="R1132" s="14"/>
      <c r="S1132" s="14"/>
      <c r="T1132" s="14"/>
      <c r="U1132" s="14"/>
      <c r="V1132" s="14"/>
      <c r="W1132" s="14"/>
    </row>
    <row r="1133">
      <c r="A1133" s="130" t="s">
        <v>9118</v>
      </c>
      <c r="B1133" s="14" t="s">
        <v>564</v>
      </c>
      <c r="C1133" s="131">
        <v>34.0</v>
      </c>
      <c r="D1133" s="14" t="s">
        <v>565</v>
      </c>
      <c r="E1133" s="131">
        <v>156.0</v>
      </c>
      <c r="F1133" s="14" t="s">
        <v>566</v>
      </c>
      <c r="G1133" s="131">
        <v>27.0</v>
      </c>
      <c r="H1133" s="131">
        <v>200.0</v>
      </c>
      <c r="I1133" s="132" t="b">
        <v>1</v>
      </c>
      <c r="J1133" s="14"/>
      <c r="K1133" s="14"/>
      <c r="L1133" s="14"/>
      <c r="M1133" s="14"/>
      <c r="N1133" s="14"/>
      <c r="O1133" s="14"/>
      <c r="P1133" s="14"/>
      <c r="Q1133" s="14"/>
      <c r="R1133" s="14"/>
      <c r="S1133" s="14"/>
      <c r="T1133" s="14"/>
      <c r="U1133" s="14"/>
      <c r="V1133" s="14"/>
      <c r="W1133" s="14"/>
    </row>
    <row r="1134">
      <c r="A1134" s="130" t="s">
        <v>9126</v>
      </c>
      <c r="B1134" s="14" t="s">
        <v>554</v>
      </c>
      <c r="C1134" s="131">
        <v>29.0</v>
      </c>
      <c r="D1134" s="14"/>
      <c r="E1134" s="14"/>
      <c r="F1134" s="14" t="s">
        <v>555</v>
      </c>
      <c r="G1134" s="131">
        <v>18.0</v>
      </c>
      <c r="H1134" s="131">
        <v>200.0</v>
      </c>
      <c r="I1134" s="132" t="b">
        <v>1</v>
      </c>
      <c r="J1134" s="14"/>
      <c r="K1134" s="14"/>
      <c r="L1134" s="14"/>
      <c r="M1134" s="14"/>
      <c r="N1134" s="14"/>
      <c r="O1134" s="14"/>
      <c r="P1134" s="14"/>
      <c r="Q1134" s="14"/>
      <c r="R1134" s="14"/>
      <c r="S1134" s="14"/>
      <c r="T1134" s="14"/>
      <c r="U1134" s="14"/>
      <c r="V1134" s="14"/>
      <c r="W1134" s="14"/>
    </row>
    <row r="1135">
      <c r="A1135" s="130" t="s">
        <v>9136</v>
      </c>
      <c r="B1135" s="14" t="s">
        <v>550</v>
      </c>
      <c r="C1135" s="131">
        <v>25.0</v>
      </c>
      <c r="D1135" s="14" t="s">
        <v>551</v>
      </c>
      <c r="E1135" s="131">
        <v>123.0</v>
      </c>
      <c r="F1135" s="14" t="s">
        <v>552</v>
      </c>
      <c r="G1135" s="131">
        <v>14.0</v>
      </c>
      <c r="H1135" s="131">
        <v>200.0</v>
      </c>
      <c r="I1135" s="132" t="b">
        <v>1</v>
      </c>
      <c r="J1135" s="14"/>
      <c r="K1135" s="14"/>
      <c r="L1135" s="14"/>
      <c r="M1135" s="14"/>
      <c r="N1135" s="14"/>
      <c r="O1135" s="14"/>
      <c r="P1135" s="14"/>
      <c r="Q1135" s="14"/>
      <c r="R1135" s="14"/>
      <c r="S1135" s="14"/>
      <c r="T1135" s="14"/>
      <c r="U1135" s="14"/>
      <c r="V1135" s="14"/>
      <c r="W1135" s="14"/>
    </row>
    <row r="1136">
      <c r="A1136" s="130" t="s">
        <v>9147</v>
      </c>
      <c r="B1136" s="14" t="s">
        <v>632</v>
      </c>
      <c r="C1136" s="131">
        <v>24.0</v>
      </c>
      <c r="D1136" s="14"/>
      <c r="E1136" s="14"/>
      <c r="F1136" s="14" t="s">
        <v>633</v>
      </c>
      <c r="G1136" s="131">
        <v>13.0</v>
      </c>
      <c r="H1136" s="131">
        <v>200.0</v>
      </c>
      <c r="I1136" s="132" t="b">
        <v>1</v>
      </c>
      <c r="J1136" s="14"/>
      <c r="K1136" s="14"/>
      <c r="L1136" s="14"/>
      <c r="M1136" s="14"/>
      <c r="N1136" s="14"/>
      <c r="O1136" s="14"/>
      <c r="P1136" s="14"/>
      <c r="Q1136" s="14"/>
      <c r="R1136" s="14"/>
      <c r="S1136" s="14"/>
      <c r="T1136" s="14"/>
      <c r="U1136" s="14"/>
      <c r="V1136" s="14"/>
      <c r="W1136" s="14"/>
    </row>
    <row r="1137">
      <c r="A1137" s="130" t="s">
        <v>9158</v>
      </c>
      <c r="B1137" s="14" t="s">
        <v>557</v>
      </c>
      <c r="C1137" s="131">
        <v>27.0</v>
      </c>
      <c r="D1137" s="14"/>
      <c r="E1137" s="14"/>
      <c r="F1137" s="14" t="s">
        <v>558</v>
      </c>
      <c r="G1137" s="131">
        <v>16.0</v>
      </c>
      <c r="H1137" s="131">
        <v>200.0</v>
      </c>
      <c r="I1137" s="132" t="b">
        <v>1</v>
      </c>
      <c r="J1137" s="14"/>
      <c r="K1137" s="14"/>
      <c r="L1137" s="14"/>
      <c r="M1137" s="14"/>
      <c r="N1137" s="14"/>
      <c r="O1137" s="14"/>
      <c r="P1137" s="14"/>
      <c r="Q1137" s="14"/>
      <c r="R1137" s="14"/>
      <c r="S1137" s="14"/>
      <c r="T1137" s="14"/>
      <c r="U1137" s="14"/>
      <c r="V1137" s="14"/>
      <c r="W1137" s="14"/>
    </row>
    <row r="1138">
      <c r="A1138" s="130" t="s">
        <v>9174</v>
      </c>
      <c r="B1138" s="14" t="s">
        <v>616</v>
      </c>
      <c r="C1138" s="131">
        <v>21.0</v>
      </c>
      <c r="D1138" s="14" t="s">
        <v>617</v>
      </c>
      <c r="E1138" s="131">
        <v>139.0</v>
      </c>
      <c r="F1138" s="14" t="s">
        <v>618</v>
      </c>
      <c r="G1138" s="131">
        <v>10.0</v>
      </c>
      <c r="H1138" s="131">
        <v>200.0</v>
      </c>
      <c r="I1138" s="132" t="b">
        <v>1</v>
      </c>
      <c r="J1138" s="14"/>
      <c r="K1138" s="14"/>
      <c r="L1138" s="14"/>
      <c r="M1138" s="14"/>
      <c r="N1138" s="14"/>
      <c r="O1138" s="14"/>
      <c r="P1138" s="14"/>
      <c r="Q1138" s="14"/>
      <c r="R1138" s="14"/>
      <c r="S1138" s="14"/>
      <c r="T1138" s="14"/>
      <c r="U1138" s="14"/>
      <c r="V1138" s="14"/>
      <c r="W1138" s="14"/>
    </row>
    <row r="1139">
      <c r="A1139" s="130" t="s">
        <v>9195</v>
      </c>
      <c r="B1139" s="14" t="s">
        <v>580</v>
      </c>
      <c r="C1139" s="131">
        <v>21.0</v>
      </c>
      <c r="D1139" s="14" t="s">
        <v>581</v>
      </c>
      <c r="E1139" s="131">
        <v>139.0</v>
      </c>
      <c r="F1139" s="14" t="s">
        <v>582</v>
      </c>
      <c r="G1139" s="131">
        <v>10.0</v>
      </c>
      <c r="H1139" s="131">
        <v>200.0</v>
      </c>
      <c r="I1139" s="132" t="b">
        <v>1</v>
      </c>
      <c r="J1139" s="14"/>
      <c r="K1139" s="14"/>
      <c r="L1139" s="14"/>
      <c r="M1139" s="14"/>
      <c r="N1139" s="14"/>
      <c r="O1139" s="14"/>
      <c r="P1139" s="14"/>
      <c r="Q1139" s="14"/>
      <c r="R1139" s="14"/>
      <c r="S1139" s="14"/>
      <c r="T1139" s="14"/>
      <c r="U1139" s="14"/>
      <c r="V1139" s="14"/>
      <c r="W1139" s="14"/>
    </row>
    <row r="1140">
      <c r="A1140" s="130" t="s">
        <v>9206</v>
      </c>
      <c r="B1140" s="14" t="s">
        <v>522</v>
      </c>
      <c r="C1140" s="131">
        <v>24.0</v>
      </c>
      <c r="D1140" s="14" t="s">
        <v>523</v>
      </c>
      <c r="E1140" s="131">
        <v>146.0</v>
      </c>
      <c r="F1140" s="14" t="s">
        <v>524</v>
      </c>
      <c r="G1140" s="131">
        <v>13.0</v>
      </c>
      <c r="H1140" s="131">
        <v>200.0</v>
      </c>
      <c r="I1140" s="132" t="b">
        <v>1</v>
      </c>
      <c r="J1140" s="14"/>
      <c r="K1140" s="14"/>
      <c r="L1140" s="14"/>
      <c r="M1140" s="14"/>
      <c r="N1140" s="14"/>
      <c r="O1140" s="14"/>
      <c r="P1140" s="14"/>
      <c r="Q1140" s="14"/>
      <c r="R1140" s="14"/>
      <c r="S1140" s="14"/>
      <c r="T1140" s="14"/>
      <c r="U1140" s="14"/>
      <c r="V1140" s="14"/>
      <c r="W1140" s="14"/>
    </row>
    <row r="1141">
      <c r="A1141" s="130" t="s">
        <v>9218</v>
      </c>
      <c r="B1141" s="14" t="s">
        <v>604</v>
      </c>
      <c r="C1141" s="131">
        <v>28.0</v>
      </c>
      <c r="D1141" s="14" t="s">
        <v>605</v>
      </c>
      <c r="E1141" s="131">
        <v>146.0</v>
      </c>
      <c r="F1141" s="14" t="s">
        <v>606</v>
      </c>
      <c r="G1141" s="131">
        <v>17.0</v>
      </c>
      <c r="H1141" s="131">
        <v>200.0</v>
      </c>
      <c r="I1141" s="132" t="b">
        <v>1</v>
      </c>
      <c r="J1141" s="14"/>
      <c r="K1141" s="14"/>
      <c r="L1141" s="14"/>
      <c r="M1141" s="14"/>
      <c r="N1141" s="14"/>
      <c r="O1141" s="14"/>
      <c r="P1141" s="14"/>
      <c r="Q1141" s="14"/>
      <c r="R1141" s="14"/>
      <c r="S1141" s="14"/>
      <c r="T1141" s="14"/>
      <c r="U1141" s="14"/>
      <c r="V1141" s="14"/>
      <c r="W1141" s="14"/>
    </row>
    <row r="1142">
      <c r="A1142" s="130" t="s">
        <v>9232</v>
      </c>
      <c r="B1142" s="14" t="s">
        <v>632</v>
      </c>
      <c r="C1142" s="131">
        <v>24.0</v>
      </c>
      <c r="D1142" s="14"/>
      <c r="E1142" s="14"/>
      <c r="F1142" s="14" t="s">
        <v>633</v>
      </c>
      <c r="G1142" s="131">
        <v>13.0</v>
      </c>
      <c r="H1142" s="131">
        <v>200.0</v>
      </c>
      <c r="I1142" s="132" t="b">
        <v>1</v>
      </c>
      <c r="J1142" s="14"/>
      <c r="K1142" s="14"/>
      <c r="L1142" s="14"/>
      <c r="M1142" s="14"/>
      <c r="N1142" s="14"/>
      <c r="O1142" s="14"/>
      <c r="P1142" s="14"/>
      <c r="Q1142" s="14"/>
      <c r="R1142" s="14"/>
      <c r="S1142" s="14"/>
      <c r="T1142" s="14"/>
      <c r="U1142" s="14"/>
      <c r="V1142" s="14"/>
      <c r="W1142" s="14"/>
    </row>
    <row r="1143">
      <c r="A1143" s="130" t="s">
        <v>9254</v>
      </c>
      <c r="B1143" s="14" t="s">
        <v>506</v>
      </c>
      <c r="C1143" s="131">
        <v>20.0</v>
      </c>
      <c r="D1143" s="14" t="s">
        <v>507</v>
      </c>
      <c r="E1143" s="131">
        <v>137.0</v>
      </c>
      <c r="F1143" s="14" t="s">
        <v>508</v>
      </c>
      <c r="G1143" s="131">
        <v>9.0</v>
      </c>
      <c r="H1143" s="131">
        <v>200.0</v>
      </c>
      <c r="I1143" s="132" t="b">
        <v>1</v>
      </c>
      <c r="J1143" s="14"/>
      <c r="K1143" s="14"/>
      <c r="L1143" s="14"/>
      <c r="M1143" s="14"/>
      <c r="N1143" s="14"/>
      <c r="O1143" s="14"/>
      <c r="P1143" s="14"/>
      <c r="Q1143" s="14"/>
      <c r="R1143" s="14"/>
      <c r="S1143" s="14"/>
      <c r="T1143" s="14"/>
      <c r="U1143" s="14"/>
      <c r="V1143" s="14"/>
      <c r="W1143" s="14"/>
    </row>
    <row r="1144">
      <c r="A1144" s="130" t="s">
        <v>9269</v>
      </c>
      <c r="B1144" s="14" t="s">
        <v>557</v>
      </c>
      <c r="C1144" s="131">
        <v>27.0</v>
      </c>
      <c r="D1144" s="14"/>
      <c r="E1144" s="14"/>
      <c r="F1144" s="14" t="s">
        <v>558</v>
      </c>
      <c r="G1144" s="131">
        <v>16.0</v>
      </c>
      <c r="H1144" s="131">
        <v>200.0</v>
      </c>
      <c r="I1144" s="132" t="b">
        <v>1</v>
      </c>
      <c r="J1144" s="14"/>
      <c r="K1144" s="14"/>
      <c r="L1144" s="14"/>
      <c r="M1144" s="14"/>
      <c r="N1144" s="14"/>
      <c r="O1144" s="14"/>
      <c r="P1144" s="14"/>
      <c r="Q1144" s="14"/>
      <c r="R1144" s="14"/>
      <c r="S1144" s="14"/>
      <c r="T1144" s="14"/>
      <c r="U1144" s="14"/>
      <c r="V1144" s="14"/>
      <c r="W1144" s="14"/>
    </row>
    <row r="1145">
      <c r="A1145" s="130" t="s">
        <v>9281</v>
      </c>
      <c r="B1145" s="14" t="s">
        <v>620</v>
      </c>
      <c r="C1145" s="131">
        <v>25.0</v>
      </c>
      <c r="D1145" s="14" t="s">
        <v>621</v>
      </c>
      <c r="E1145" s="131">
        <v>143.0</v>
      </c>
      <c r="F1145" s="14" t="s">
        <v>622</v>
      </c>
      <c r="G1145" s="131">
        <v>14.0</v>
      </c>
      <c r="H1145" s="131">
        <v>200.0</v>
      </c>
      <c r="I1145" s="132" t="b">
        <v>1</v>
      </c>
      <c r="J1145" s="14"/>
      <c r="K1145" s="14"/>
      <c r="L1145" s="14"/>
      <c r="M1145" s="14"/>
      <c r="N1145" s="14"/>
      <c r="O1145" s="14"/>
      <c r="P1145" s="14"/>
      <c r="Q1145" s="14"/>
      <c r="R1145" s="14"/>
      <c r="S1145" s="14"/>
      <c r="T1145" s="14"/>
      <c r="U1145" s="14"/>
      <c r="V1145" s="14"/>
      <c r="W1145" s="14"/>
    </row>
    <row r="1146">
      <c r="A1146" s="130" t="s">
        <v>9298</v>
      </c>
      <c r="B1146" s="14" t="s">
        <v>612</v>
      </c>
      <c r="C1146" s="131">
        <v>27.0</v>
      </c>
      <c r="D1146" s="14" t="s">
        <v>613</v>
      </c>
      <c r="E1146" s="131">
        <v>145.0</v>
      </c>
      <c r="F1146" s="14" t="s">
        <v>614</v>
      </c>
      <c r="G1146" s="131">
        <v>16.0</v>
      </c>
      <c r="H1146" s="131">
        <v>200.0</v>
      </c>
      <c r="I1146" s="132" t="b">
        <v>1</v>
      </c>
      <c r="J1146" s="14"/>
      <c r="K1146" s="14"/>
      <c r="L1146" s="14"/>
      <c r="M1146" s="14"/>
      <c r="N1146" s="14"/>
      <c r="O1146" s="14"/>
      <c r="P1146" s="14"/>
      <c r="Q1146" s="14"/>
      <c r="R1146" s="14"/>
      <c r="S1146" s="14"/>
      <c r="T1146" s="14"/>
      <c r="U1146" s="14"/>
      <c r="V1146" s="14"/>
      <c r="W1146" s="14"/>
    </row>
    <row r="1147">
      <c r="A1147" s="130" t="s">
        <v>9310</v>
      </c>
      <c r="B1147" s="14" t="s">
        <v>534</v>
      </c>
      <c r="C1147" s="131">
        <v>21.0</v>
      </c>
      <c r="D1147" s="14" t="s">
        <v>535</v>
      </c>
      <c r="E1147" s="131">
        <v>139.0</v>
      </c>
      <c r="F1147" s="14" t="s">
        <v>536</v>
      </c>
      <c r="G1147" s="131">
        <v>10.0</v>
      </c>
      <c r="H1147" s="131">
        <v>200.0</v>
      </c>
      <c r="I1147" s="132" t="b">
        <v>1</v>
      </c>
      <c r="J1147" s="14"/>
      <c r="K1147" s="14"/>
      <c r="L1147" s="14"/>
      <c r="M1147" s="14"/>
      <c r="N1147" s="14"/>
      <c r="O1147" s="14"/>
      <c r="P1147" s="14"/>
      <c r="Q1147" s="14"/>
      <c r="R1147" s="14"/>
      <c r="S1147" s="14"/>
      <c r="T1147" s="14"/>
      <c r="U1147" s="14"/>
      <c r="V1147" s="14"/>
      <c r="W1147" s="14"/>
    </row>
    <row r="1148">
      <c r="A1148" s="130" t="s">
        <v>9330</v>
      </c>
      <c r="B1148" s="14" t="s">
        <v>596</v>
      </c>
      <c r="C1148" s="131">
        <v>24.0</v>
      </c>
      <c r="D1148" s="14" t="s">
        <v>597</v>
      </c>
      <c r="E1148" s="131">
        <v>142.0</v>
      </c>
      <c r="F1148" s="14" t="s">
        <v>598</v>
      </c>
      <c r="G1148" s="131">
        <v>13.0</v>
      </c>
      <c r="H1148" s="131">
        <v>200.0</v>
      </c>
      <c r="I1148" s="132" t="b">
        <v>1</v>
      </c>
      <c r="J1148" s="14"/>
      <c r="K1148" s="14"/>
      <c r="L1148" s="14"/>
      <c r="M1148" s="14"/>
      <c r="N1148" s="14"/>
      <c r="O1148" s="14"/>
      <c r="P1148" s="14"/>
      <c r="Q1148" s="14"/>
      <c r="R1148" s="14"/>
      <c r="S1148" s="14"/>
      <c r="T1148" s="14"/>
      <c r="U1148" s="14"/>
      <c r="V1148" s="14"/>
      <c r="W1148" s="14"/>
    </row>
    <row r="1149">
      <c r="A1149" s="130" t="s">
        <v>9338</v>
      </c>
      <c r="B1149" s="14" t="s">
        <v>612</v>
      </c>
      <c r="C1149" s="131">
        <v>27.0</v>
      </c>
      <c r="D1149" s="14" t="s">
        <v>613</v>
      </c>
      <c r="E1149" s="131">
        <v>145.0</v>
      </c>
      <c r="F1149" s="14" t="s">
        <v>614</v>
      </c>
      <c r="G1149" s="131">
        <v>16.0</v>
      </c>
      <c r="H1149" s="131">
        <v>200.0</v>
      </c>
      <c r="I1149" s="132" t="b">
        <v>1</v>
      </c>
      <c r="J1149" s="14"/>
      <c r="K1149" s="14"/>
      <c r="L1149" s="14"/>
      <c r="M1149" s="14"/>
      <c r="N1149" s="14"/>
      <c r="O1149" s="14"/>
      <c r="P1149" s="14"/>
      <c r="Q1149" s="14"/>
      <c r="R1149" s="14"/>
      <c r="S1149" s="14"/>
      <c r="T1149" s="14"/>
      <c r="U1149" s="14"/>
      <c r="V1149" s="14"/>
      <c r="W1149" s="14"/>
    </row>
    <row r="1150">
      <c r="A1150" s="130" t="s">
        <v>9352</v>
      </c>
      <c r="B1150" s="14" t="s">
        <v>596</v>
      </c>
      <c r="C1150" s="131">
        <v>24.0</v>
      </c>
      <c r="D1150" s="14" t="s">
        <v>597</v>
      </c>
      <c r="E1150" s="131">
        <v>142.0</v>
      </c>
      <c r="F1150" s="14" t="s">
        <v>598</v>
      </c>
      <c r="G1150" s="131">
        <v>13.0</v>
      </c>
      <c r="H1150" s="131">
        <v>200.0</v>
      </c>
      <c r="I1150" s="132" t="b">
        <v>1</v>
      </c>
      <c r="J1150" s="14"/>
      <c r="K1150" s="14"/>
      <c r="L1150" s="14"/>
      <c r="M1150" s="14"/>
      <c r="N1150" s="14"/>
      <c r="O1150" s="14"/>
      <c r="P1150" s="14"/>
      <c r="Q1150" s="14"/>
      <c r="R1150" s="14"/>
      <c r="S1150" s="14"/>
      <c r="T1150" s="14"/>
      <c r="U1150" s="14"/>
      <c r="V1150" s="14"/>
      <c r="W1150" s="14"/>
    </row>
    <row r="1151">
      <c r="A1151" s="130" t="s">
        <v>9366</v>
      </c>
      <c r="B1151" s="14" t="s">
        <v>612</v>
      </c>
      <c r="C1151" s="131">
        <v>27.0</v>
      </c>
      <c r="D1151" s="14" t="s">
        <v>613</v>
      </c>
      <c r="E1151" s="131">
        <v>145.0</v>
      </c>
      <c r="F1151" s="14" t="s">
        <v>614</v>
      </c>
      <c r="G1151" s="131">
        <v>16.0</v>
      </c>
      <c r="H1151" s="131">
        <v>200.0</v>
      </c>
      <c r="I1151" s="132" t="b">
        <v>1</v>
      </c>
      <c r="J1151" s="14"/>
      <c r="K1151" s="14"/>
      <c r="L1151" s="14"/>
      <c r="M1151" s="14"/>
      <c r="N1151" s="14"/>
      <c r="O1151" s="14"/>
      <c r="P1151" s="14"/>
      <c r="Q1151" s="14"/>
      <c r="R1151" s="14"/>
      <c r="S1151" s="14"/>
      <c r="T1151" s="14"/>
      <c r="U1151" s="14"/>
      <c r="V1151" s="14"/>
      <c r="W1151" s="14"/>
    </row>
    <row r="1152">
      <c r="A1152" s="130" t="s">
        <v>9389</v>
      </c>
      <c r="B1152" s="14" t="s">
        <v>572</v>
      </c>
      <c r="C1152" s="131">
        <v>24.0</v>
      </c>
      <c r="D1152" s="14" t="s">
        <v>573</v>
      </c>
      <c r="E1152" s="131">
        <v>150.0</v>
      </c>
      <c r="F1152" s="14" t="s">
        <v>574</v>
      </c>
      <c r="G1152" s="131">
        <v>13.0</v>
      </c>
      <c r="H1152" s="131">
        <v>200.0</v>
      </c>
      <c r="I1152" s="132" t="b">
        <v>1</v>
      </c>
      <c r="J1152" s="14"/>
      <c r="K1152" s="14"/>
      <c r="L1152" s="14"/>
      <c r="M1152" s="14"/>
      <c r="N1152" s="14"/>
      <c r="O1152" s="14"/>
      <c r="P1152" s="14"/>
      <c r="Q1152" s="14"/>
      <c r="R1152" s="14"/>
      <c r="S1152" s="14"/>
      <c r="T1152" s="14"/>
      <c r="U1152" s="14"/>
      <c r="V1152" s="14"/>
      <c r="W1152" s="14"/>
    </row>
    <row r="1153">
      <c r="A1153" s="130" t="s">
        <v>9404</v>
      </c>
      <c r="B1153" s="14" t="s">
        <v>616</v>
      </c>
      <c r="C1153" s="131">
        <v>21.0</v>
      </c>
      <c r="D1153" s="14" t="s">
        <v>617</v>
      </c>
      <c r="E1153" s="131">
        <v>139.0</v>
      </c>
      <c r="F1153" s="14" t="s">
        <v>618</v>
      </c>
      <c r="G1153" s="131">
        <v>10.0</v>
      </c>
      <c r="H1153" s="131">
        <v>200.0</v>
      </c>
      <c r="I1153" s="132" t="b">
        <v>1</v>
      </c>
      <c r="J1153" s="14"/>
      <c r="K1153" s="14"/>
      <c r="L1153" s="14"/>
      <c r="M1153" s="14"/>
      <c r="N1153" s="14"/>
      <c r="O1153" s="14"/>
      <c r="P1153" s="14"/>
      <c r="Q1153" s="14"/>
      <c r="R1153" s="14"/>
      <c r="S1153" s="14"/>
      <c r="T1153" s="14"/>
      <c r="U1153" s="14"/>
      <c r="V1153" s="14"/>
      <c r="W1153" s="14"/>
    </row>
    <row r="1154">
      <c r="A1154" s="130" t="s">
        <v>9418</v>
      </c>
      <c r="B1154" s="14" t="s">
        <v>506</v>
      </c>
      <c r="C1154" s="131">
        <v>20.0</v>
      </c>
      <c r="D1154" s="14" t="s">
        <v>507</v>
      </c>
      <c r="E1154" s="131">
        <v>137.0</v>
      </c>
      <c r="F1154" s="14" t="s">
        <v>508</v>
      </c>
      <c r="G1154" s="131">
        <v>9.0</v>
      </c>
      <c r="H1154" s="131">
        <v>200.0</v>
      </c>
      <c r="I1154" s="132" t="b">
        <v>1</v>
      </c>
      <c r="J1154" s="14"/>
      <c r="K1154" s="14"/>
      <c r="L1154" s="14"/>
      <c r="M1154" s="14"/>
      <c r="N1154" s="14"/>
      <c r="O1154" s="14"/>
      <c r="P1154" s="14"/>
      <c r="Q1154" s="14"/>
      <c r="R1154" s="14"/>
      <c r="S1154" s="14"/>
      <c r="T1154" s="14"/>
      <c r="U1154" s="14"/>
      <c r="V1154" s="14"/>
      <c r="W1154" s="14"/>
    </row>
    <row r="1155">
      <c r="A1155" s="130" t="s">
        <v>9434</v>
      </c>
      <c r="B1155" s="14" t="s">
        <v>592</v>
      </c>
      <c r="C1155" s="131">
        <v>22.0</v>
      </c>
      <c r="D1155" s="14" t="s">
        <v>593</v>
      </c>
      <c r="E1155" s="131">
        <v>30.0</v>
      </c>
      <c r="F1155" s="14" t="s">
        <v>594</v>
      </c>
      <c r="G1155" s="131">
        <v>11.0</v>
      </c>
      <c r="H1155" s="131">
        <v>200.0</v>
      </c>
      <c r="I1155" s="132" t="b">
        <v>1</v>
      </c>
      <c r="J1155" s="14"/>
      <c r="K1155" s="14"/>
      <c r="L1155" s="14"/>
      <c r="M1155" s="14"/>
      <c r="N1155" s="14"/>
      <c r="O1155" s="14"/>
      <c r="P1155" s="14"/>
      <c r="Q1155" s="14"/>
      <c r="R1155" s="14"/>
      <c r="S1155" s="14"/>
      <c r="T1155" s="14"/>
      <c r="U1155" s="14"/>
      <c r="V1155" s="14"/>
      <c r="W1155" s="14"/>
    </row>
    <row r="1156">
      <c r="A1156" s="130" t="s">
        <v>9449</v>
      </c>
      <c r="B1156" s="14" t="s">
        <v>580</v>
      </c>
      <c r="C1156" s="131">
        <v>21.0</v>
      </c>
      <c r="D1156" s="14" t="s">
        <v>581</v>
      </c>
      <c r="E1156" s="131">
        <v>139.0</v>
      </c>
      <c r="F1156" s="14" t="s">
        <v>582</v>
      </c>
      <c r="G1156" s="131">
        <v>10.0</v>
      </c>
      <c r="H1156" s="131">
        <v>200.0</v>
      </c>
      <c r="I1156" s="132" t="b">
        <v>1</v>
      </c>
      <c r="J1156" s="14"/>
      <c r="K1156" s="14"/>
      <c r="L1156" s="14"/>
      <c r="M1156" s="14"/>
      <c r="N1156" s="14"/>
      <c r="O1156" s="14"/>
      <c r="P1156" s="14"/>
      <c r="Q1156" s="14"/>
      <c r="R1156" s="14"/>
      <c r="S1156" s="14"/>
      <c r="T1156" s="14"/>
      <c r="U1156" s="14"/>
      <c r="V1156" s="14"/>
      <c r="W1156" s="14"/>
    </row>
    <row r="1157">
      <c r="A1157" s="130" t="s">
        <v>9461</v>
      </c>
      <c r="B1157" s="14" t="s">
        <v>530</v>
      </c>
      <c r="C1157" s="131">
        <v>32.0</v>
      </c>
      <c r="D1157" s="14" t="s">
        <v>531</v>
      </c>
      <c r="E1157" s="131">
        <v>146.0</v>
      </c>
      <c r="F1157" s="14" t="s">
        <v>532</v>
      </c>
      <c r="G1157" s="131">
        <v>21.0</v>
      </c>
      <c r="H1157" s="131">
        <v>200.0</v>
      </c>
      <c r="I1157" s="132" t="b">
        <v>1</v>
      </c>
      <c r="J1157" s="14"/>
      <c r="K1157" s="14"/>
      <c r="L1157" s="14"/>
      <c r="M1157" s="14"/>
      <c r="N1157" s="14"/>
      <c r="O1157" s="14"/>
      <c r="P1157" s="14"/>
      <c r="Q1157" s="14"/>
      <c r="R1157" s="14"/>
      <c r="S1157" s="14"/>
      <c r="T1157" s="14"/>
      <c r="U1157" s="14"/>
      <c r="V1157" s="14"/>
      <c r="W1157" s="14"/>
    </row>
    <row r="1158">
      <c r="A1158" s="130" t="s">
        <v>9471</v>
      </c>
      <c r="B1158" s="14" t="s">
        <v>550</v>
      </c>
      <c r="C1158" s="131">
        <v>25.0</v>
      </c>
      <c r="D1158" s="14" t="s">
        <v>551</v>
      </c>
      <c r="E1158" s="131">
        <v>123.0</v>
      </c>
      <c r="F1158" s="14" t="s">
        <v>552</v>
      </c>
      <c r="G1158" s="131">
        <v>14.0</v>
      </c>
      <c r="H1158" s="131">
        <v>200.0</v>
      </c>
      <c r="I1158" s="132" t="b">
        <v>1</v>
      </c>
      <c r="J1158" s="14"/>
      <c r="K1158" s="14"/>
      <c r="L1158" s="14"/>
      <c r="M1158" s="14"/>
      <c r="N1158" s="14"/>
      <c r="O1158" s="14"/>
      <c r="P1158" s="14"/>
      <c r="Q1158" s="14"/>
      <c r="R1158" s="14"/>
      <c r="S1158" s="14"/>
      <c r="T1158" s="14"/>
      <c r="U1158" s="14"/>
      <c r="V1158" s="14"/>
      <c r="W1158" s="14"/>
    </row>
    <row r="1159">
      <c r="A1159" s="130" t="s">
        <v>9479</v>
      </c>
      <c r="B1159" s="14" t="s">
        <v>592</v>
      </c>
      <c r="C1159" s="131">
        <v>22.0</v>
      </c>
      <c r="D1159" s="14" t="s">
        <v>593</v>
      </c>
      <c r="E1159" s="131">
        <v>30.0</v>
      </c>
      <c r="F1159" s="14" t="s">
        <v>594</v>
      </c>
      <c r="G1159" s="131">
        <v>11.0</v>
      </c>
      <c r="H1159" s="131">
        <v>200.0</v>
      </c>
      <c r="I1159" s="132" t="b">
        <v>1</v>
      </c>
      <c r="J1159" s="14"/>
      <c r="K1159" s="14"/>
      <c r="L1159" s="14"/>
      <c r="M1159" s="14"/>
      <c r="N1159" s="14"/>
      <c r="O1159" s="14"/>
      <c r="P1159" s="14"/>
      <c r="Q1159" s="14"/>
      <c r="R1159" s="14"/>
      <c r="S1159" s="14"/>
      <c r="T1159" s="14"/>
      <c r="U1159" s="14"/>
      <c r="V1159" s="14"/>
      <c r="W1159" s="14"/>
    </row>
    <row r="1160">
      <c r="A1160" s="130" t="s">
        <v>9493</v>
      </c>
      <c r="B1160" s="14" t="s">
        <v>632</v>
      </c>
      <c r="C1160" s="131">
        <v>24.0</v>
      </c>
      <c r="D1160" s="14"/>
      <c r="E1160" s="14"/>
      <c r="F1160" s="14" t="s">
        <v>633</v>
      </c>
      <c r="G1160" s="131">
        <v>13.0</v>
      </c>
      <c r="H1160" s="131">
        <v>200.0</v>
      </c>
      <c r="I1160" s="132" t="b">
        <v>1</v>
      </c>
      <c r="J1160" s="14"/>
      <c r="K1160" s="14"/>
      <c r="L1160" s="14"/>
      <c r="M1160" s="14"/>
      <c r="N1160" s="14"/>
      <c r="O1160" s="14"/>
      <c r="P1160" s="14"/>
      <c r="Q1160" s="14"/>
      <c r="R1160" s="14"/>
      <c r="S1160" s="14"/>
      <c r="T1160" s="14"/>
      <c r="U1160" s="14"/>
      <c r="V1160" s="14"/>
      <c r="W1160" s="14"/>
    </row>
    <row r="1161">
      <c r="A1161" s="130" t="s">
        <v>9504</v>
      </c>
      <c r="B1161" s="14" t="s">
        <v>510</v>
      </c>
      <c r="C1161" s="131">
        <v>25.0</v>
      </c>
      <c r="D1161" s="14" t="s">
        <v>511</v>
      </c>
      <c r="E1161" s="131">
        <v>135.0</v>
      </c>
      <c r="F1161" s="14" t="s">
        <v>512</v>
      </c>
      <c r="G1161" s="131">
        <v>14.0</v>
      </c>
      <c r="H1161" s="131">
        <v>200.0</v>
      </c>
      <c r="I1161" s="132" t="b">
        <v>1</v>
      </c>
      <c r="J1161" s="14"/>
      <c r="K1161" s="14"/>
      <c r="L1161" s="14"/>
      <c r="M1161" s="14"/>
      <c r="N1161" s="14"/>
      <c r="O1161" s="14"/>
      <c r="P1161" s="14"/>
      <c r="Q1161" s="14"/>
      <c r="R1161" s="14"/>
      <c r="S1161" s="14"/>
      <c r="T1161" s="14"/>
      <c r="U1161" s="14"/>
      <c r="V1161" s="14"/>
      <c r="W1161" s="14"/>
    </row>
    <row r="1162">
      <c r="A1162" s="130" t="s">
        <v>9513</v>
      </c>
      <c r="B1162" s="14" t="s">
        <v>506</v>
      </c>
      <c r="C1162" s="131">
        <v>20.0</v>
      </c>
      <c r="D1162" s="14" t="s">
        <v>507</v>
      </c>
      <c r="E1162" s="131">
        <v>137.0</v>
      </c>
      <c r="F1162" s="14" t="s">
        <v>508</v>
      </c>
      <c r="G1162" s="131">
        <v>9.0</v>
      </c>
      <c r="H1162" s="131">
        <v>200.0</v>
      </c>
      <c r="I1162" s="132" t="b">
        <v>1</v>
      </c>
      <c r="J1162" s="14"/>
      <c r="K1162" s="14"/>
      <c r="L1162" s="14"/>
      <c r="M1162" s="14"/>
      <c r="N1162" s="14"/>
      <c r="O1162" s="14"/>
      <c r="P1162" s="14"/>
      <c r="Q1162" s="14"/>
      <c r="R1162" s="14"/>
      <c r="S1162" s="14"/>
      <c r="T1162" s="14"/>
      <c r="U1162" s="14"/>
      <c r="V1162" s="14"/>
      <c r="W1162" s="14"/>
    </row>
    <row r="1163">
      <c r="A1163" s="130" t="s">
        <v>9523</v>
      </c>
      <c r="B1163" s="14" t="s">
        <v>564</v>
      </c>
      <c r="C1163" s="131">
        <v>34.0</v>
      </c>
      <c r="D1163" s="14" t="s">
        <v>565</v>
      </c>
      <c r="E1163" s="131">
        <v>156.0</v>
      </c>
      <c r="F1163" s="14" t="s">
        <v>566</v>
      </c>
      <c r="G1163" s="131">
        <v>27.0</v>
      </c>
      <c r="H1163" s="131">
        <v>200.0</v>
      </c>
      <c r="I1163" s="132" t="b">
        <v>1</v>
      </c>
      <c r="J1163" s="14"/>
      <c r="K1163" s="14"/>
      <c r="L1163" s="14"/>
      <c r="M1163" s="14"/>
      <c r="N1163" s="14"/>
      <c r="O1163" s="14"/>
      <c r="P1163" s="14"/>
      <c r="Q1163" s="14"/>
      <c r="R1163" s="14"/>
      <c r="S1163" s="14"/>
      <c r="T1163" s="14"/>
      <c r="U1163" s="14"/>
      <c r="V1163" s="14"/>
      <c r="W1163" s="14"/>
    </row>
    <row r="1164">
      <c r="A1164" s="130" t="s">
        <v>9532</v>
      </c>
      <c r="B1164" s="14" t="s">
        <v>620</v>
      </c>
      <c r="C1164" s="131">
        <v>25.0</v>
      </c>
      <c r="D1164" s="14" t="s">
        <v>621</v>
      </c>
      <c r="E1164" s="131">
        <v>143.0</v>
      </c>
      <c r="F1164" s="14" t="s">
        <v>622</v>
      </c>
      <c r="G1164" s="131">
        <v>14.0</v>
      </c>
      <c r="H1164" s="131">
        <v>200.0</v>
      </c>
      <c r="I1164" s="132" t="b">
        <v>1</v>
      </c>
      <c r="J1164" s="14"/>
      <c r="K1164" s="14"/>
      <c r="L1164" s="14"/>
      <c r="M1164" s="14"/>
      <c r="N1164" s="14"/>
      <c r="O1164" s="14"/>
      <c r="P1164" s="14"/>
      <c r="Q1164" s="14"/>
      <c r="R1164" s="14"/>
      <c r="S1164" s="14"/>
      <c r="T1164" s="14"/>
      <c r="U1164" s="14"/>
      <c r="V1164" s="14"/>
      <c r="W1164" s="14"/>
    </row>
    <row r="1165">
      <c r="A1165" s="130" t="s">
        <v>9540</v>
      </c>
      <c r="B1165" s="14" t="s">
        <v>620</v>
      </c>
      <c r="C1165" s="131">
        <v>25.0</v>
      </c>
      <c r="D1165" s="14" t="s">
        <v>621</v>
      </c>
      <c r="E1165" s="131">
        <v>143.0</v>
      </c>
      <c r="F1165" s="14" t="s">
        <v>622</v>
      </c>
      <c r="G1165" s="131">
        <v>14.0</v>
      </c>
      <c r="H1165" s="131">
        <v>200.0</v>
      </c>
      <c r="I1165" s="132" t="b">
        <v>1</v>
      </c>
      <c r="J1165" s="14"/>
      <c r="K1165" s="14"/>
      <c r="L1165" s="14"/>
      <c r="M1165" s="14"/>
      <c r="N1165" s="14"/>
      <c r="O1165" s="14"/>
      <c r="P1165" s="14"/>
      <c r="Q1165" s="14"/>
      <c r="R1165" s="14"/>
      <c r="S1165" s="14"/>
      <c r="T1165" s="14"/>
      <c r="U1165" s="14"/>
      <c r="V1165" s="14"/>
      <c r="W1165" s="14"/>
    </row>
    <row r="1166">
      <c r="A1166" s="130" t="s">
        <v>9556</v>
      </c>
      <c r="B1166" s="14" t="s">
        <v>550</v>
      </c>
      <c r="C1166" s="131">
        <v>25.0</v>
      </c>
      <c r="D1166" s="14" t="s">
        <v>551</v>
      </c>
      <c r="E1166" s="131">
        <v>123.0</v>
      </c>
      <c r="F1166" s="14" t="s">
        <v>552</v>
      </c>
      <c r="G1166" s="131">
        <v>14.0</v>
      </c>
      <c r="H1166" s="131">
        <v>200.0</v>
      </c>
      <c r="I1166" s="132" t="b">
        <v>1</v>
      </c>
      <c r="J1166" s="14"/>
      <c r="K1166" s="14"/>
      <c r="L1166" s="14"/>
      <c r="M1166" s="14"/>
      <c r="N1166" s="14"/>
      <c r="O1166" s="14"/>
      <c r="P1166" s="14"/>
      <c r="Q1166" s="14"/>
      <c r="R1166" s="14"/>
      <c r="S1166" s="14"/>
      <c r="T1166" s="14"/>
      <c r="U1166" s="14"/>
      <c r="V1166" s="14"/>
      <c r="W1166" s="14"/>
    </row>
    <row r="1167">
      <c r="A1167" s="130" t="s">
        <v>9570</v>
      </c>
      <c r="B1167" s="14" t="s">
        <v>560</v>
      </c>
      <c r="C1167" s="131">
        <v>20.0</v>
      </c>
      <c r="D1167" s="14" t="s">
        <v>561</v>
      </c>
      <c r="E1167" s="131">
        <v>138.0</v>
      </c>
      <c r="F1167" s="14" t="s">
        <v>562</v>
      </c>
      <c r="G1167" s="131">
        <v>9.0</v>
      </c>
      <c r="H1167" s="131">
        <v>200.0</v>
      </c>
      <c r="I1167" s="132" t="b">
        <v>1</v>
      </c>
      <c r="J1167" s="14"/>
      <c r="K1167" s="14"/>
      <c r="L1167" s="14"/>
      <c r="M1167" s="14"/>
      <c r="N1167" s="14"/>
      <c r="O1167" s="14"/>
      <c r="P1167" s="14"/>
      <c r="Q1167" s="14"/>
      <c r="R1167" s="14"/>
      <c r="S1167" s="14"/>
      <c r="T1167" s="14"/>
      <c r="U1167" s="14"/>
      <c r="V1167" s="14"/>
      <c r="W1167" s="14"/>
    </row>
    <row r="1168">
      <c r="A1168" s="130" t="s">
        <v>9580</v>
      </c>
      <c r="B1168" s="14" t="s">
        <v>608</v>
      </c>
      <c r="C1168" s="131">
        <v>23.0</v>
      </c>
      <c r="D1168" s="14" t="s">
        <v>609</v>
      </c>
      <c r="E1168" s="131">
        <v>141.0</v>
      </c>
      <c r="F1168" s="14" t="s">
        <v>610</v>
      </c>
      <c r="G1168" s="131">
        <v>12.0</v>
      </c>
      <c r="H1168" s="131">
        <v>200.0</v>
      </c>
      <c r="I1168" s="132" t="b">
        <v>1</v>
      </c>
      <c r="J1168" s="14"/>
      <c r="K1168" s="14"/>
      <c r="L1168" s="14"/>
      <c r="M1168" s="14"/>
      <c r="N1168" s="14"/>
      <c r="O1168" s="14"/>
      <c r="P1168" s="14"/>
      <c r="Q1168" s="14"/>
      <c r="R1168" s="14"/>
      <c r="S1168" s="14"/>
      <c r="T1168" s="14"/>
      <c r="U1168" s="14"/>
      <c r="V1168" s="14"/>
      <c r="W1168" s="14"/>
    </row>
    <row r="1169">
      <c r="A1169" s="130" t="s">
        <v>9595</v>
      </c>
      <c r="B1169" s="14" t="s">
        <v>596</v>
      </c>
      <c r="C1169" s="131">
        <v>24.0</v>
      </c>
      <c r="D1169" s="14" t="s">
        <v>597</v>
      </c>
      <c r="E1169" s="131">
        <v>142.0</v>
      </c>
      <c r="F1169" s="14" t="s">
        <v>598</v>
      </c>
      <c r="G1169" s="131">
        <v>13.0</v>
      </c>
      <c r="H1169" s="131">
        <v>200.0</v>
      </c>
      <c r="I1169" s="132" t="b">
        <v>1</v>
      </c>
      <c r="J1169" s="14"/>
      <c r="K1169" s="14"/>
      <c r="L1169" s="14"/>
      <c r="M1169" s="14"/>
      <c r="N1169" s="14"/>
      <c r="O1169" s="14"/>
      <c r="P1169" s="14"/>
      <c r="Q1169" s="14"/>
      <c r="R1169" s="14"/>
      <c r="S1169" s="14"/>
      <c r="T1169" s="14"/>
      <c r="U1169" s="14"/>
      <c r="V1169" s="14"/>
      <c r="W1169" s="14"/>
    </row>
    <row r="1170">
      <c r="A1170" s="130" t="s">
        <v>9605</v>
      </c>
      <c r="B1170" s="14" t="s">
        <v>604</v>
      </c>
      <c r="C1170" s="131">
        <v>28.0</v>
      </c>
      <c r="D1170" s="14" t="s">
        <v>605</v>
      </c>
      <c r="E1170" s="131">
        <v>146.0</v>
      </c>
      <c r="F1170" s="14" t="s">
        <v>606</v>
      </c>
      <c r="G1170" s="131">
        <v>17.0</v>
      </c>
      <c r="H1170" s="131">
        <v>200.0</v>
      </c>
      <c r="I1170" s="132" t="b">
        <v>1</v>
      </c>
      <c r="J1170" s="14"/>
      <c r="K1170" s="14"/>
      <c r="L1170" s="14"/>
      <c r="M1170" s="14"/>
      <c r="N1170" s="14"/>
      <c r="O1170" s="14"/>
      <c r="P1170" s="14"/>
      <c r="Q1170" s="14"/>
      <c r="R1170" s="14"/>
      <c r="S1170" s="14"/>
      <c r="T1170" s="14"/>
      <c r="U1170" s="14"/>
      <c r="V1170" s="14"/>
      <c r="W1170" s="14"/>
    </row>
    <row r="1171">
      <c r="A1171" s="130" t="s">
        <v>9618</v>
      </c>
      <c r="B1171" s="14" t="s">
        <v>632</v>
      </c>
      <c r="C1171" s="131">
        <v>24.0</v>
      </c>
      <c r="D1171" s="14"/>
      <c r="E1171" s="14"/>
      <c r="F1171" s="14" t="s">
        <v>633</v>
      </c>
      <c r="G1171" s="131">
        <v>13.0</v>
      </c>
      <c r="H1171" s="131">
        <v>200.0</v>
      </c>
      <c r="I1171" s="132" t="b">
        <v>1</v>
      </c>
      <c r="J1171" s="14"/>
      <c r="K1171" s="14"/>
      <c r="L1171" s="14"/>
      <c r="M1171" s="14"/>
      <c r="N1171" s="14"/>
      <c r="O1171" s="14"/>
      <c r="P1171" s="14"/>
      <c r="Q1171" s="14"/>
      <c r="R1171" s="14"/>
      <c r="S1171" s="14"/>
      <c r="T1171" s="14"/>
      <c r="U1171" s="14"/>
      <c r="V1171" s="14"/>
      <c r="W1171" s="14"/>
    </row>
    <row r="1172">
      <c r="A1172" s="130" t="s">
        <v>9636</v>
      </c>
      <c r="B1172" s="14" t="s">
        <v>557</v>
      </c>
      <c r="C1172" s="131">
        <v>27.0</v>
      </c>
      <c r="D1172" s="14"/>
      <c r="E1172" s="14"/>
      <c r="F1172" s="14" t="s">
        <v>558</v>
      </c>
      <c r="G1172" s="131">
        <v>16.0</v>
      </c>
      <c r="H1172" s="131">
        <v>200.0</v>
      </c>
      <c r="I1172" s="132" t="b">
        <v>1</v>
      </c>
      <c r="J1172" s="14"/>
      <c r="K1172" s="14"/>
      <c r="L1172" s="14"/>
      <c r="M1172" s="14"/>
      <c r="N1172" s="14"/>
      <c r="O1172" s="14"/>
      <c r="P1172" s="14"/>
      <c r="Q1172" s="14"/>
      <c r="R1172" s="14"/>
      <c r="S1172" s="14"/>
      <c r="T1172" s="14"/>
      <c r="U1172" s="14"/>
      <c r="V1172" s="14"/>
      <c r="W1172" s="14"/>
    </row>
    <row r="1173">
      <c r="A1173" s="130" t="s">
        <v>9649</v>
      </c>
      <c r="B1173" s="14" t="s">
        <v>534</v>
      </c>
      <c r="C1173" s="131">
        <v>21.0</v>
      </c>
      <c r="D1173" s="14" t="s">
        <v>535</v>
      </c>
      <c r="E1173" s="131">
        <v>139.0</v>
      </c>
      <c r="F1173" s="14" t="s">
        <v>536</v>
      </c>
      <c r="G1173" s="131">
        <v>10.0</v>
      </c>
      <c r="H1173" s="131">
        <v>200.0</v>
      </c>
      <c r="I1173" s="132" t="b">
        <v>1</v>
      </c>
      <c r="J1173" s="14"/>
      <c r="K1173" s="14"/>
      <c r="L1173" s="14"/>
      <c r="M1173" s="14"/>
      <c r="N1173" s="14"/>
      <c r="O1173" s="14"/>
      <c r="P1173" s="14"/>
      <c r="Q1173" s="14"/>
      <c r="R1173" s="14"/>
      <c r="S1173" s="14"/>
      <c r="T1173" s="14"/>
      <c r="U1173" s="14"/>
      <c r="V1173" s="14"/>
      <c r="W1173" s="14"/>
    </row>
    <row r="1174">
      <c r="A1174" s="130" t="s">
        <v>9662</v>
      </c>
      <c r="B1174" s="14" t="s">
        <v>612</v>
      </c>
      <c r="C1174" s="131">
        <v>27.0</v>
      </c>
      <c r="D1174" s="14" t="s">
        <v>613</v>
      </c>
      <c r="E1174" s="131">
        <v>145.0</v>
      </c>
      <c r="F1174" s="14" t="s">
        <v>614</v>
      </c>
      <c r="G1174" s="131">
        <v>16.0</v>
      </c>
      <c r="H1174" s="131">
        <v>200.0</v>
      </c>
      <c r="I1174" s="132" t="b">
        <v>1</v>
      </c>
      <c r="J1174" s="14"/>
      <c r="K1174" s="14"/>
      <c r="L1174" s="14"/>
      <c r="M1174" s="14"/>
      <c r="N1174" s="14"/>
      <c r="O1174" s="14"/>
      <c r="P1174" s="14"/>
      <c r="Q1174" s="14"/>
      <c r="R1174" s="14"/>
      <c r="S1174" s="14"/>
      <c r="T1174" s="14"/>
      <c r="U1174" s="14"/>
      <c r="V1174" s="14"/>
      <c r="W1174" s="14"/>
    </row>
    <row r="1175">
      <c r="A1175" s="130" t="s">
        <v>9675</v>
      </c>
      <c r="B1175" s="14" t="s">
        <v>522</v>
      </c>
      <c r="C1175" s="131">
        <v>24.0</v>
      </c>
      <c r="D1175" s="14" t="s">
        <v>523</v>
      </c>
      <c r="E1175" s="131">
        <v>146.0</v>
      </c>
      <c r="F1175" s="14" t="s">
        <v>524</v>
      </c>
      <c r="G1175" s="131">
        <v>13.0</v>
      </c>
      <c r="H1175" s="131">
        <v>200.0</v>
      </c>
      <c r="I1175" s="132" t="b">
        <v>1</v>
      </c>
      <c r="J1175" s="14"/>
      <c r="K1175" s="14"/>
      <c r="L1175" s="14"/>
      <c r="M1175" s="14"/>
      <c r="N1175" s="14"/>
      <c r="O1175" s="14"/>
      <c r="P1175" s="14"/>
      <c r="Q1175" s="14"/>
      <c r="R1175" s="14"/>
      <c r="S1175" s="14"/>
      <c r="T1175" s="14"/>
      <c r="U1175" s="14"/>
      <c r="V1175" s="14"/>
      <c r="W1175" s="14"/>
    </row>
    <row r="1176">
      <c r="A1176" s="130" t="s">
        <v>9684</v>
      </c>
      <c r="B1176" s="14" t="s">
        <v>620</v>
      </c>
      <c r="C1176" s="131">
        <v>25.0</v>
      </c>
      <c r="D1176" s="14" t="s">
        <v>621</v>
      </c>
      <c r="E1176" s="131">
        <v>143.0</v>
      </c>
      <c r="F1176" s="14" t="s">
        <v>622</v>
      </c>
      <c r="G1176" s="131">
        <v>14.0</v>
      </c>
      <c r="H1176" s="131">
        <v>200.0</v>
      </c>
      <c r="I1176" s="132" t="b">
        <v>1</v>
      </c>
      <c r="J1176" s="14"/>
      <c r="K1176" s="14"/>
      <c r="L1176" s="14"/>
      <c r="M1176" s="14"/>
      <c r="N1176" s="14"/>
      <c r="O1176" s="14"/>
      <c r="P1176" s="14"/>
      <c r="Q1176" s="14"/>
      <c r="R1176" s="14"/>
      <c r="S1176" s="14"/>
      <c r="T1176" s="14"/>
      <c r="U1176" s="14"/>
      <c r="V1176" s="14"/>
      <c r="W1176" s="14"/>
    </row>
    <row r="1177">
      <c r="A1177" s="130" t="s">
        <v>9695</v>
      </c>
      <c r="B1177" s="14" t="s">
        <v>510</v>
      </c>
      <c r="C1177" s="131">
        <v>25.0</v>
      </c>
      <c r="D1177" s="14" t="s">
        <v>511</v>
      </c>
      <c r="E1177" s="131">
        <v>135.0</v>
      </c>
      <c r="F1177" s="14" t="s">
        <v>512</v>
      </c>
      <c r="G1177" s="131">
        <v>14.0</v>
      </c>
      <c r="H1177" s="131">
        <v>200.0</v>
      </c>
      <c r="I1177" s="132" t="b">
        <v>1</v>
      </c>
      <c r="J1177" s="14"/>
      <c r="K1177" s="14"/>
      <c r="L1177" s="14"/>
      <c r="M1177" s="14"/>
      <c r="N1177" s="14"/>
      <c r="O1177" s="14"/>
      <c r="P1177" s="14"/>
      <c r="Q1177" s="14"/>
      <c r="R1177" s="14"/>
      <c r="S1177" s="14"/>
      <c r="T1177" s="14"/>
      <c r="U1177" s="14"/>
      <c r="V1177" s="14"/>
      <c r="W1177" s="14"/>
    </row>
    <row r="1178">
      <c r="A1178" s="130" t="s">
        <v>9706</v>
      </c>
      <c r="B1178" s="14" t="s">
        <v>560</v>
      </c>
      <c r="C1178" s="131">
        <v>20.0</v>
      </c>
      <c r="D1178" s="14" t="s">
        <v>561</v>
      </c>
      <c r="E1178" s="131">
        <v>138.0</v>
      </c>
      <c r="F1178" s="14" t="s">
        <v>562</v>
      </c>
      <c r="G1178" s="131">
        <v>9.0</v>
      </c>
      <c r="H1178" s="131">
        <v>200.0</v>
      </c>
      <c r="I1178" s="132" t="b">
        <v>1</v>
      </c>
      <c r="J1178" s="14"/>
      <c r="K1178" s="14"/>
      <c r="L1178" s="14"/>
      <c r="M1178" s="14"/>
      <c r="N1178" s="14"/>
      <c r="O1178" s="14"/>
      <c r="P1178" s="14"/>
      <c r="Q1178" s="14"/>
      <c r="R1178" s="14"/>
      <c r="S1178" s="14"/>
      <c r="T1178" s="14"/>
      <c r="U1178" s="14"/>
      <c r="V1178" s="14"/>
      <c r="W1178" s="14"/>
    </row>
    <row r="1179">
      <c r="A1179" s="130" t="s">
        <v>9720</v>
      </c>
      <c r="B1179" s="14" t="s">
        <v>624</v>
      </c>
      <c r="C1179" s="131">
        <v>29.0</v>
      </c>
      <c r="D1179" s="14" t="s">
        <v>625</v>
      </c>
      <c r="E1179" s="131">
        <v>147.0</v>
      </c>
      <c r="F1179" s="14" t="s">
        <v>626</v>
      </c>
      <c r="G1179" s="131">
        <v>18.0</v>
      </c>
      <c r="H1179" s="131">
        <v>200.0</v>
      </c>
      <c r="I1179" s="132" t="b">
        <v>1</v>
      </c>
      <c r="J1179" s="14"/>
      <c r="K1179" s="14"/>
      <c r="L1179" s="14"/>
      <c r="M1179" s="14"/>
      <c r="N1179" s="14"/>
      <c r="O1179" s="14"/>
      <c r="P1179" s="14"/>
      <c r="Q1179" s="14"/>
      <c r="R1179" s="14"/>
      <c r="S1179" s="14"/>
      <c r="T1179" s="14"/>
      <c r="U1179" s="14"/>
      <c r="V1179" s="14"/>
      <c r="W1179" s="14"/>
    </row>
    <row r="1180">
      <c r="A1180" s="130" t="s">
        <v>9736</v>
      </c>
      <c r="B1180" s="14" t="s">
        <v>616</v>
      </c>
      <c r="C1180" s="131">
        <v>21.0</v>
      </c>
      <c r="D1180" s="14" t="s">
        <v>617</v>
      </c>
      <c r="E1180" s="131">
        <v>139.0</v>
      </c>
      <c r="F1180" s="14" t="s">
        <v>618</v>
      </c>
      <c r="G1180" s="131">
        <v>10.0</v>
      </c>
      <c r="H1180" s="131">
        <v>200.0</v>
      </c>
      <c r="I1180" s="132" t="b">
        <v>1</v>
      </c>
      <c r="J1180" s="14"/>
      <c r="K1180" s="14"/>
      <c r="L1180" s="14"/>
      <c r="M1180" s="14"/>
      <c r="N1180" s="14"/>
      <c r="O1180" s="14"/>
      <c r="P1180" s="14"/>
      <c r="Q1180" s="14"/>
      <c r="R1180" s="14"/>
      <c r="S1180" s="14"/>
      <c r="T1180" s="14"/>
      <c r="U1180" s="14"/>
      <c r="V1180" s="14"/>
      <c r="W1180" s="14"/>
    </row>
    <row r="1181">
      <c r="A1181" s="130" t="s">
        <v>9751</v>
      </c>
      <c r="B1181" s="14" t="s">
        <v>624</v>
      </c>
      <c r="C1181" s="131">
        <v>29.0</v>
      </c>
      <c r="D1181" s="14" t="s">
        <v>625</v>
      </c>
      <c r="E1181" s="131">
        <v>147.0</v>
      </c>
      <c r="F1181" s="14" t="s">
        <v>626</v>
      </c>
      <c r="G1181" s="131">
        <v>18.0</v>
      </c>
      <c r="H1181" s="131">
        <v>200.0</v>
      </c>
      <c r="I1181" s="132" t="b">
        <v>1</v>
      </c>
      <c r="J1181" s="14"/>
      <c r="K1181" s="14"/>
      <c r="L1181" s="14"/>
      <c r="M1181" s="14"/>
      <c r="N1181" s="14"/>
      <c r="O1181" s="14"/>
      <c r="P1181" s="14"/>
      <c r="Q1181" s="14"/>
      <c r="R1181" s="14"/>
      <c r="S1181" s="14"/>
      <c r="T1181" s="14"/>
      <c r="U1181" s="14"/>
      <c r="V1181" s="14"/>
      <c r="W1181" s="14"/>
    </row>
    <row r="1182">
      <c r="A1182" s="130" t="s">
        <v>9763</v>
      </c>
      <c r="B1182" s="14" t="s">
        <v>572</v>
      </c>
      <c r="C1182" s="131">
        <v>24.0</v>
      </c>
      <c r="D1182" s="14" t="s">
        <v>573</v>
      </c>
      <c r="E1182" s="131">
        <v>150.0</v>
      </c>
      <c r="F1182" s="14" t="s">
        <v>574</v>
      </c>
      <c r="G1182" s="131">
        <v>13.0</v>
      </c>
      <c r="H1182" s="131">
        <v>200.0</v>
      </c>
      <c r="I1182" s="132" t="b">
        <v>1</v>
      </c>
      <c r="J1182" s="14"/>
      <c r="K1182" s="14"/>
      <c r="L1182" s="14"/>
      <c r="M1182" s="14"/>
      <c r="N1182" s="14"/>
      <c r="O1182" s="14"/>
      <c r="P1182" s="14"/>
      <c r="Q1182" s="14"/>
      <c r="R1182" s="14"/>
      <c r="S1182" s="14"/>
      <c r="T1182" s="14"/>
      <c r="U1182" s="14"/>
      <c r="V1182" s="14"/>
      <c r="W1182" s="14"/>
    </row>
    <row r="1183">
      <c r="A1183" s="130" t="s">
        <v>9777</v>
      </c>
      <c r="B1183" s="14" t="s">
        <v>608</v>
      </c>
      <c r="C1183" s="131">
        <v>23.0</v>
      </c>
      <c r="D1183" s="14" t="s">
        <v>609</v>
      </c>
      <c r="E1183" s="131">
        <v>141.0</v>
      </c>
      <c r="F1183" s="14" t="s">
        <v>610</v>
      </c>
      <c r="G1183" s="131">
        <v>12.0</v>
      </c>
      <c r="H1183" s="131">
        <v>200.0</v>
      </c>
      <c r="I1183" s="132" t="b">
        <v>1</v>
      </c>
      <c r="J1183" s="14"/>
      <c r="K1183" s="14"/>
      <c r="L1183" s="14"/>
      <c r="M1183" s="14"/>
      <c r="N1183" s="14"/>
      <c r="O1183" s="14"/>
      <c r="P1183" s="14"/>
      <c r="Q1183" s="14"/>
      <c r="R1183" s="14"/>
      <c r="S1183" s="14"/>
      <c r="T1183" s="14"/>
      <c r="U1183" s="14"/>
      <c r="V1183" s="14"/>
      <c r="W1183" s="14"/>
    </row>
    <row r="1184">
      <c r="A1184" s="130" t="s">
        <v>9793</v>
      </c>
      <c r="B1184" s="14" t="s">
        <v>560</v>
      </c>
      <c r="C1184" s="131">
        <v>20.0</v>
      </c>
      <c r="D1184" s="14" t="s">
        <v>561</v>
      </c>
      <c r="E1184" s="131">
        <v>138.0</v>
      </c>
      <c r="F1184" s="14" t="s">
        <v>562</v>
      </c>
      <c r="G1184" s="131">
        <v>9.0</v>
      </c>
      <c r="H1184" s="131">
        <v>200.0</v>
      </c>
      <c r="I1184" s="132" t="b">
        <v>1</v>
      </c>
      <c r="J1184" s="14"/>
      <c r="K1184" s="14"/>
      <c r="L1184" s="14"/>
      <c r="M1184" s="14"/>
      <c r="N1184" s="14"/>
      <c r="O1184" s="14"/>
      <c r="P1184" s="14"/>
      <c r="Q1184" s="14"/>
      <c r="R1184" s="14"/>
      <c r="S1184" s="14"/>
      <c r="T1184" s="14"/>
      <c r="U1184" s="14"/>
      <c r="V1184" s="14"/>
      <c r="W1184" s="14"/>
    </row>
    <row r="1185">
      <c r="A1185" s="130" t="s">
        <v>9806</v>
      </c>
      <c r="B1185" s="14" t="s">
        <v>557</v>
      </c>
      <c r="C1185" s="131">
        <v>27.0</v>
      </c>
      <c r="D1185" s="14"/>
      <c r="E1185" s="14"/>
      <c r="F1185" s="14" t="s">
        <v>558</v>
      </c>
      <c r="G1185" s="131">
        <v>16.0</v>
      </c>
      <c r="H1185" s="131">
        <v>200.0</v>
      </c>
      <c r="I1185" s="132" t="b">
        <v>1</v>
      </c>
      <c r="J1185" s="14"/>
      <c r="K1185" s="14"/>
      <c r="L1185" s="14"/>
      <c r="M1185" s="14"/>
      <c r="N1185" s="14"/>
      <c r="O1185" s="14"/>
      <c r="P1185" s="14"/>
      <c r="Q1185" s="14"/>
      <c r="R1185" s="14"/>
      <c r="S1185" s="14"/>
      <c r="T1185" s="14"/>
      <c r="U1185" s="14"/>
      <c r="V1185" s="14"/>
      <c r="W1185" s="14"/>
    </row>
    <row r="1186">
      <c r="A1186" s="130" t="s">
        <v>9821</v>
      </c>
      <c r="B1186" s="14" t="s">
        <v>506</v>
      </c>
      <c r="C1186" s="131">
        <v>20.0</v>
      </c>
      <c r="D1186" s="14" t="s">
        <v>507</v>
      </c>
      <c r="E1186" s="131">
        <v>137.0</v>
      </c>
      <c r="F1186" s="14" t="s">
        <v>508</v>
      </c>
      <c r="G1186" s="131">
        <v>9.0</v>
      </c>
      <c r="H1186" s="131">
        <v>200.0</v>
      </c>
      <c r="I1186" s="132" t="b">
        <v>1</v>
      </c>
      <c r="J1186" s="14"/>
      <c r="K1186" s="14"/>
      <c r="L1186" s="14"/>
      <c r="M1186" s="14"/>
      <c r="N1186" s="14"/>
      <c r="O1186" s="14"/>
      <c r="P1186" s="14"/>
      <c r="Q1186" s="14"/>
      <c r="R1186" s="14"/>
      <c r="S1186" s="14"/>
      <c r="T1186" s="14"/>
      <c r="U1186" s="14"/>
      <c r="V1186" s="14"/>
      <c r="W1186" s="14"/>
    </row>
    <row r="1187">
      <c r="A1187" s="130" t="s">
        <v>9833</v>
      </c>
      <c r="B1187" s="14" t="s">
        <v>564</v>
      </c>
      <c r="C1187" s="131">
        <v>34.0</v>
      </c>
      <c r="D1187" s="14" t="s">
        <v>565</v>
      </c>
      <c r="E1187" s="131">
        <v>156.0</v>
      </c>
      <c r="F1187" s="14" t="s">
        <v>566</v>
      </c>
      <c r="G1187" s="131">
        <v>27.0</v>
      </c>
      <c r="H1187" s="131">
        <v>200.0</v>
      </c>
      <c r="I1187" s="132" t="b">
        <v>1</v>
      </c>
      <c r="J1187" s="14"/>
      <c r="K1187" s="14"/>
      <c r="L1187" s="14"/>
      <c r="M1187" s="14"/>
      <c r="N1187" s="14"/>
      <c r="O1187" s="14"/>
      <c r="P1187" s="14"/>
      <c r="Q1187" s="14"/>
      <c r="R1187" s="14"/>
      <c r="S1187" s="14"/>
      <c r="T1187" s="14"/>
      <c r="U1187" s="14"/>
      <c r="V1187" s="14"/>
      <c r="W1187" s="14"/>
    </row>
    <row r="1188">
      <c r="A1188" s="130" t="s">
        <v>9844</v>
      </c>
      <c r="B1188" s="14" t="s">
        <v>9851</v>
      </c>
      <c r="C1188" s="131">
        <v>66.0</v>
      </c>
      <c r="D1188" s="14" t="s">
        <v>9852</v>
      </c>
      <c r="E1188" s="131">
        <v>158.0</v>
      </c>
      <c r="F1188" s="14" t="s">
        <v>9853</v>
      </c>
      <c r="G1188" s="131">
        <v>55.0</v>
      </c>
      <c r="H1188" s="131">
        <v>200.0</v>
      </c>
      <c r="I1188" s="132" t="b">
        <v>1</v>
      </c>
      <c r="J1188" s="14"/>
      <c r="K1188" s="14"/>
      <c r="L1188" s="14"/>
      <c r="M1188" s="14"/>
      <c r="N1188" s="14"/>
      <c r="O1188" s="14"/>
      <c r="P1188" s="14"/>
      <c r="Q1188" s="14"/>
      <c r="R1188" s="14"/>
      <c r="S1188" s="14"/>
      <c r="T1188" s="14"/>
      <c r="U1188" s="14"/>
      <c r="V1188" s="14"/>
      <c r="W1188" s="14"/>
    </row>
    <row r="1189">
      <c r="A1189" s="130" t="s">
        <v>9860</v>
      </c>
      <c r="B1189" s="14" t="s">
        <v>9851</v>
      </c>
      <c r="C1189" s="131">
        <v>66.0</v>
      </c>
      <c r="D1189" s="14" t="s">
        <v>9852</v>
      </c>
      <c r="E1189" s="131">
        <v>158.0</v>
      </c>
      <c r="F1189" s="14" t="s">
        <v>9853</v>
      </c>
      <c r="G1189" s="131">
        <v>55.0</v>
      </c>
      <c r="H1189" s="131">
        <v>200.0</v>
      </c>
      <c r="I1189" s="132" t="b">
        <v>1</v>
      </c>
      <c r="J1189" s="14"/>
      <c r="K1189" s="14"/>
      <c r="L1189" s="14"/>
      <c r="M1189" s="14"/>
      <c r="N1189" s="14"/>
      <c r="O1189" s="14"/>
      <c r="P1189" s="14"/>
      <c r="Q1189" s="14"/>
      <c r="R1189" s="14"/>
      <c r="S1189" s="14"/>
      <c r="T1189" s="14"/>
      <c r="U1189" s="14"/>
      <c r="V1189" s="14"/>
      <c r="W1189" s="14"/>
    </row>
    <row r="1190">
      <c r="A1190" s="130" t="s">
        <v>9871</v>
      </c>
      <c r="B1190" s="14" t="s">
        <v>9851</v>
      </c>
      <c r="C1190" s="131">
        <v>66.0</v>
      </c>
      <c r="D1190" s="14" t="s">
        <v>9852</v>
      </c>
      <c r="E1190" s="131">
        <v>158.0</v>
      </c>
      <c r="F1190" s="14" t="s">
        <v>9853</v>
      </c>
      <c r="G1190" s="131">
        <v>55.0</v>
      </c>
      <c r="H1190" s="131">
        <v>200.0</v>
      </c>
      <c r="I1190" s="132" t="b">
        <v>1</v>
      </c>
      <c r="J1190" s="14"/>
      <c r="K1190" s="14"/>
      <c r="L1190" s="14"/>
      <c r="M1190" s="14"/>
      <c r="N1190" s="14"/>
      <c r="O1190" s="14"/>
      <c r="P1190" s="14"/>
      <c r="Q1190" s="14"/>
      <c r="R1190" s="14"/>
      <c r="S1190" s="14"/>
      <c r="T1190" s="14"/>
      <c r="U1190" s="14"/>
      <c r="V1190" s="14"/>
      <c r="W1190" s="14"/>
    </row>
    <row r="1191">
      <c r="A1191" s="130" t="s">
        <v>9880</v>
      </c>
      <c r="B1191" s="14" t="s">
        <v>9851</v>
      </c>
      <c r="C1191" s="131">
        <v>66.0</v>
      </c>
      <c r="D1191" s="14" t="s">
        <v>9852</v>
      </c>
      <c r="E1191" s="131">
        <v>158.0</v>
      </c>
      <c r="F1191" s="14" t="s">
        <v>9853</v>
      </c>
      <c r="G1191" s="131">
        <v>55.0</v>
      </c>
      <c r="H1191" s="131">
        <v>200.0</v>
      </c>
      <c r="I1191" s="132" t="b">
        <v>1</v>
      </c>
      <c r="J1191" s="14"/>
      <c r="K1191" s="14"/>
      <c r="L1191" s="14"/>
      <c r="M1191" s="14"/>
      <c r="N1191" s="14"/>
      <c r="O1191" s="14"/>
      <c r="P1191" s="14"/>
      <c r="Q1191" s="14"/>
      <c r="R1191" s="14"/>
      <c r="S1191" s="14"/>
      <c r="T1191" s="14"/>
      <c r="U1191" s="14"/>
      <c r="V1191" s="14"/>
      <c r="W1191" s="14"/>
    </row>
    <row r="1192">
      <c r="A1192" s="130" t="s">
        <v>9890</v>
      </c>
      <c r="B1192" s="14" t="s">
        <v>724</v>
      </c>
      <c r="C1192" s="131">
        <v>44.0</v>
      </c>
      <c r="D1192" s="14" t="s">
        <v>725</v>
      </c>
      <c r="E1192" s="131">
        <v>155.0</v>
      </c>
      <c r="F1192" s="14" t="s">
        <v>726</v>
      </c>
      <c r="G1192" s="131">
        <v>33.0</v>
      </c>
      <c r="H1192" s="131">
        <v>200.0</v>
      </c>
      <c r="I1192" s="132" t="b">
        <v>1</v>
      </c>
      <c r="J1192" s="14"/>
      <c r="K1192" s="14"/>
      <c r="L1192" s="14"/>
      <c r="M1192" s="14"/>
      <c r="N1192" s="14"/>
      <c r="O1192" s="14"/>
      <c r="P1192" s="14"/>
      <c r="Q1192" s="14"/>
      <c r="R1192" s="14"/>
      <c r="S1192" s="14"/>
      <c r="T1192" s="14"/>
      <c r="U1192" s="14"/>
      <c r="V1192" s="14"/>
      <c r="W1192" s="14"/>
    </row>
    <row r="1193">
      <c r="A1193" s="130" t="s">
        <v>9909</v>
      </c>
      <c r="B1193" s="14" t="s">
        <v>9851</v>
      </c>
      <c r="C1193" s="131">
        <v>66.0</v>
      </c>
      <c r="D1193" s="14" t="s">
        <v>9852</v>
      </c>
      <c r="E1193" s="131">
        <v>158.0</v>
      </c>
      <c r="F1193" s="14" t="s">
        <v>9853</v>
      </c>
      <c r="G1193" s="131">
        <v>55.0</v>
      </c>
      <c r="H1193" s="131">
        <v>200.0</v>
      </c>
      <c r="I1193" s="132" t="b">
        <v>1</v>
      </c>
      <c r="J1193" s="14"/>
      <c r="K1193" s="14"/>
      <c r="L1193" s="14"/>
      <c r="M1193" s="14"/>
      <c r="N1193" s="14"/>
      <c r="O1193" s="14"/>
      <c r="P1193" s="14"/>
      <c r="Q1193" s="14"/>
      <c r="R1193" s="14"/>
      <c r="S1193" s="14"/>
      <c r="T1193" s="14"/>
      <c r="U1193" s="14"/>
      <c r="V1193" s="14"/>
      <c r="W1193" s="14"/>
    </row>
    <row r="1194">
      <c r="A1194" s="130" t="s">
        <v>9919</v>
      </c>
      <c r="B1194" s="14" t="s">
        <v>724</v>
      </c>
      <c r="C1194" s="131">
        <v>44.0</v>
      </c>
      <c r="D1194" s="14" t="s">
        <v>725</v>
      </c>
      <c r="E1194" s="131">
        <v>155.0</v>
      </c>
      <c r="F1194" s="14" t="s">
        <v>726</v>
      </c>
      <c r="G1194" s="131">
        <v>33.0</v>
      </c>
      <c r="H1194" s="131">
        <v>200.0</v>
      </c>
      <c r="I1194" s="132" t="b">
        <v>1</v>
      </c>
      <c r="J1194" s="14"/>
      <c r="K1194" s="14"/>
      <c r="L1194" s="14"/>
      <c r="M1194" s="14"/>
      <c r="N1194" s="14"/>
      <c r="O1194" s="14"/>
      <c r="P1194" s="14"/>
      <c r="Q1194" s="14"/>
      <c r="R1194" s="14"/>
      <c r="S1194" s="14"/>
      <c r="T1194" s="14"/>
      <c r="U1194" s="14"/>
      <c r="V1194" s="14"/>
      <c r="W1194" s="14"/>
    </row>
    <row r="1195">
      <c r="A1195" s="130" t="s">
        <v>9929</v>
      </c>
      <c r="B1195" s="14" t="s">
        <v>724</v>
      </c>
      <c r="C1195" s="131">
        <v>44.0</v>
      </c>
      <c r="D1195" s="14" t="s">
        <v>725</v>
      </c>
      <c r="E1195" s="131">
        <v>155.0</v>
      </c>
      <c r="F1195" s="14" t="s">
        <v>726</v>
      </c>
      <c r="G1195" s="131">
        <v>33.0</v>
      </c>
      <c r="H1195" s="131">
        <v>200.0</v>
      </c>
      <c r="I1195" s="132" t="b">
        <v>1</v>
      </c>
      <c r="J1195" s="14"/>
      <c r="K1195" s="14"/>
      <c r="L1195" s="14"/>
      <c r="M1195" s="14"/>
      <c r="N1195" s="14"/>
      <c r="O1195" s="14"/>
      <c r="P1195" s="14"/>
      <c r="Q1195" s="14"/>
      <c r="R1195" s="14"/>
      <c r="S1195" s="14"/>
      <c r="T1195" s="14"/>
      <c r="U1195" s="14"/>
      <c r="V1195" s="14"/>
      <c r="W1195" s="14"/>
    </row>
    <row r="1196">
      <c r="A1196" s="130" t="s">
        <v>9946</v>
      </c>
      <c r="B1196" s="14" t="s">
        <v>9851</v>
      </c>
      <c r="C1196" s="131">
        <v>66.0</v>
      </c>
      <c r="D1196" s="14" t="s">
        <v>9852</v>
      </c>
      <c r="E1196" s="131">
        <v>158.0</v>
      </c>
      <c r="F1196" s="14" t="s">
        <v>9853</v>
      </c>
      <c r="G1196" s="131">
        <v>55.0</v>
      </c>
      <c r="H1196" s="131">
        <v>200.0</v>
      </c>
      <c r="I1196" s="132" t="b">
        <v>1</v>
      </c>
      <c r="J1196" s="14"/>
      <c r="K1196" s="14"/>
      <c r="L1196" s="14"/>
      <c r="M1196" s="14"/>
      <c r="N1196" s="14"/>
      <c r="O1196" s="14"/>
      <c r="P1196" s="14"/>
      <c r="Q1196" s="14"/>
      <c r="R1196" s="14"/>
      <c r="S1196" s="14"/>
      <c r="T1196" s="14"/>
      <c r="U1196" s="14"/>
      <c r="V1196" s="14"/>
      <c r="W1196" s="14"/>
    </row>
    <row r="1197">
      <c r="A1197" s="130" t="s">
        <v>9959</v>
      </c>
      <c r="B1197" s="14" t="s">
        <v>9851</v>
      </c>
      <c r="C1197" s="131">
        <v>66.0</v>
      </c>
      <c r="D1197" s="14" t="s">
        <v>9852</v>
      </c>
      <c r="E1197" s="131">
        <v>158.0</v>
      </c>
      <c r="F1197" s="14" t="s">
        <v>9853</v>
      </c>
      <c r="G1197" s="131">
        <v>55.0</v>
      </c>
      <c r="H1197" s="131">
        <v>200.0</v>
      </c>
      <c r="I1197" s="132" t="b">
        <v>1</v>
      </c>
      <c r="J1197" s="14"/>
      <c r="K1197" s="14"/>
      <c r="L1197" s="14"/>
      <c r="M1197" s="14"/>
      <c r="N1197" s="14"/>
      <c r="O1197" s="14"/>
      <c r="P1197" s="14"/>
      <c r="Q1197" s="14"/>
      <c r="R1197" s="14"/>
      <c r="S1197" s="14"/>
      <c r="T1197" s="14"/>
      <c r="U1197" s="14"/>
      <c r="V1197" s="14"/>
      <c r="W1197" s="14"/>
    </row>
    <row r="1198">
      <c r="A1198" s="130" t="s">
        <v>9975</v>
      </c>
      <c r="B1198" s="14" t="s">
        <v>9851</v>
      </c>
      <c r="C1198" s="131">
        <v>66.0</v>
      </c>
      <c r="D1198" s="14" t="s">
        <v>9852</v>
      </c>
      <c r="E1198" s="131">
        <v>158.0</v>
      </c>
      <c r="F1198" s="14" t="s">
        <v>9853</v>
      </c>
      <c r="G1198" s="131">
        <v>55.0</v>
      </c>
      <c r="H1198" s="131">
        <v>200.0</v>
      </c>
      <c r="I1198" s="132" t="b">
        <v>1</v>
      </c>
      <c r="J1198" s="14"/>
      <c r="K1198" s="14"/>
      <c r="L1198" s="14"/>
      <c r="M1198" s="14"/>
      <c r="N1198" s="14"/>
      <c r="O1198" s="14"/>
      <c r="P1198" s="14"/>
      <c r="Q1198" s="14"/>
      <c r="R1198" s="14"/>
      <c r="S1198" s="14"/>
      <c r="T1198" s="14"/>
      <c r="U1198" s="14"/>
      <c r="V1198" s="14"/>
      <c r="W1198" s="14"/>
    </row>
    <row r="1199">
      <c r="A1199" s="130" t="s">
        <v>9990</v>
      </c>
      <c r="B1199" s="14" t="s">
        <v>9851</v>
      </c>
      <c r="C1199" s="131">
        <v>66.0</v>
      </c>
      <c r="D1199" s="14" t="s">
        <v>9852</v>
      </c>
      <c r="E1199" s="131">
        <v>158.0</v>
      </c>
      <c r="F1199" s="14" t="s">
        <v>9853</v>
      </c>
      <c r="G1199" s="131">
        <v>55.0</v>
      </c>
      <c r="H1199" s="131">
        <v>200.0</v>
      </c>
      <c r="I1199" s="132" t="b">
        <v>1</v>
      </c>
      <c r="J1199" s="14"/>
      <c r="K1199" s="14"/>
      <c r="L1199" s="14"/>
      <c r="M1199" s="14"/>
      <c r="N1199" s="14"/>
      <c r="O1199" s="14"/>
      <c r="P1199" s="14"/>
      <c r="Q1199" s="14"/>
      <c r="R1199" s="14"/>
      <c r="S1199" s="14"/>
      <c r="T1199" s="14"/>
      <c r="U1199" s="14"/>
      <c r="V1199" s="14"/>
      <c r="W1199" s="14"/>
    </row>
    <row r="1200">
      <c r="A1200" s="130" t="s">
        <v>10003</v>
      </c>
      <c r="B1200" s="14" t="s">
        <v>724</v>
      </c>
      <c r="C1200" s="131">
        <v>44.0</v>
      </c>
      <c r="D1200" s="14" t="s">
        <v>725</v>
      </c>
      <c r="E1200" s="131">
        <v>155.0</v>
      </c>
      <c r="F1200" s="14" t="s">
        <v>726</v>
      </c>
      <c r="G1200" s="131">
        <v>33.0</v>
      </c>
      <c r="H1200" s="131">
        <v>200.0</v>
      </c>
      <c r="I1200" s="132" t="b">
        <v>1</v>
      </c>
      <c r="J1200" s="14"/>
      <c r="K1200" s="14"/>
      <c r="L1200" s="14"/>
      <c r="M1200" s="14"/>
      <c r="N1200" s="14"/>
      <c r="O1200" s="14"/>
      <c r="P1200" s="14"/>
      <c r="Q1200" s="14"/>
      <c r="R1200" s="14"/>
      <c r="S1200" s="14"/>
      <c r="T1200" s="14"/>
      <c r="U1200" s="14"/>
      <c r="V1200" s="14"/>
      <c r="W1200" s="14"/>
    </row>
    <row r="1201">
      <c r="A1201" s="130" t="s">
        <v>10015</v>
      </c>
      <c r="B1201" s="14" t="s">
        <v>9851</v>
      </c>
      <c r="C1201" s="131">
        <v>66.0</v>
      </c>
      <c r="D1201" s="14" t="s">
        <v>9852</v>
      </c>
      <c r="E1201" s="131">
        <v>158.0</v>
      </c>
      <c r="F1201" s="14" t="s">
        <v>9853</v>
      </c>
      <c r="G1201" s="131">
        <v>55.0</v>
      </c>
      <c r="H1201" s="131">
        <v>200.0</v>
      </c>
      <c r="I1201" s="132" t="b">
        <v>1</v>
      </c>
      <c r="J1201" s="14"/>
      <c r="K1201" s="14"/>
      <c r="L1201" s="14"/>
      <c r="M1201" s="14"/>
      <c r="N1201" s="14"/>
      <c r="O1201" s="14"/>
      <c r="P1201" s="14"/>
      <c r="Q1201" s="14"/>
      <c r="R1201" s="14"/>
      <c r="S1201" s="14"/>
      <c r="T1201" s="14"/>
      <c r="U1201" s="14"/>
      <c r="V1201" s="14"/>
      <c r="W1201" s="14"/>
    </row>
    <row r="1202">
      <c r="A1202" s="130" t="s">
        <v>10032</v>
      </c>
      <c r="B1202" s="14" t="s">
        <v>724</v>
      </c>
      <c r="C1202" s="131">
        <v>44.0</v>
      </c>
      <c r="D1202" s="14" t="s">
        <v>725</v>
      </c>
      <c r="E1202" s="131">
        <v>155.0</v>
      </c>
      <c r="F1202" s="14" t="s">
        <v>726</v>
      </c>
      <c r="G1202" s="131">
        <v>33.0</v>
      </c>
      <c r="H1202" s="131">
        <v>200.0</v>
      </c>
      <c r="I1202" s="132" t="b">
        <v>1</v>
      </c>
      <c r="J1202" s="14"/>
      <c r="K1202" s="14"/>
      <c r="L1202" s="14"/>
      <c r="M1202" s="14"/>
      <c r="N1202" s="14"/>
      <c r="O1202" s="14"/>
      <c r="P1202" s="14"/>
      <c r="Q1202" s="14"/>
      <c r="R1202" s="14"/>
      <c r="S1202" s="14"/>
      <c r="T1202" s="14"/>
      <c r="U1202" s="14"/>
      <c r="V1202" s="14"/>
      <c r="W1202" s="14"/>
    </row>
    <row r="1203">
      <c r="A1203" s="130" t="s">
        <v>10046</v>
      </c>
      <c r="B1203" s="14" t="s">
        <v>9851</v>
      </c>
      <c r="C1203" s="131">
        <v>66.0</v>
      </c>
      <c r="D1203" s="14" t="s">
        <v>9852</v>
      </c>
      <c r="E1203" s="131">
        <v>158.0</v>
      </c>
      <c r="F1203" s="14" t="s">
        <v>9853</v>
      </c>
      <c r="G1203" s="131">
        <v>55.0</v>
      </c>
      <c r="H1203" s="131">
        <v>200.0</v>
      </c>
      <c r="I1203" s="132" t="b">
        <v>1</v>
      </c>
      <c r="J1203" s="14"/>
      <c r="K1203" s="14"/>
      <c r="L1203" s="14"/>
      <c r="M1203" s="14"/>
      <c r="N1203" s="14"/>
      <c r="O1203" s="14"/>
      <c r="P1203" s="14"/>
      <c r="Q1203" s="14"/>
      <c r="R1203" s="14"/>
      <c r="S1203" s="14"/>
      <c r="T1203" s="14"/>
      <c r="U1203" s="14"/>
      <c r="V1203" s="14"/>
      <c r="W1203" s="14"/>
    </row>
    <row r="1204">
      <c r="A1204" s="130" t="s">
        <v>10062</v>
      </c>
      <c r="B1204" s="14" t="s">
        <v>724</v>
      </c>
      <c r="C1204" s="131">
        <v>44.0</v>
      </c>
      <c r="D1204" s="14" t="s">
        <v>725</v>
      </c>
      <c r="E1204" s="131">
        <v>155.0</v>
      </c>
      <c r="F1204" s="14" t="s">
        <v>726</v>
      </c>
      <c r="G1204" s="131">
        <v>33.0</v>
      </c>
      <c r="H1204" s="131">
        <v>200.0</v>
      </c>
      <c r="I1204" s="132" t="b">
        <v>1</v>
      </c>
      <c r="J1204" s="14"/>
      <c r="K1204" s="14"/>
      <c r="L1204" s="14"/>
      <c r="M1204" s="14"/>
      <c r="N1204" s="14"/>
      <c r="O1204" s="14"/>
      <c r="P1204" s="14"/>
      <c r="Q1204" s="14"/>
      <c r="R1204" s="14"/>
      <c r="S1204" s="14"/>
      <c r="T1204" s="14"/>
      <c r="U1204" s="14"/>
      <c r="V1204" s="14"/>
      <c r="W1204" s="14"/>
    </row>
    <row r="1205">
      <c r="A1205" s="130" t="s">
        <v>10077</v>
      </c>
      <c r="B1205" s="14" t="s">
        <v>724</v>
      </c>
      <c r="C1205" s="131">
        <v>44.0</v>
      </c>
      <c r="D1205" s="14" t="s">
        <v>725</v>
      </c>
      <c r="E1205" s="131">
        <v>155.0</v>
      </c>
      <c r="F1205" s="14" t="s">
        <v>726</v>
      </c>
      <c r="G1205" s="131">
        <v>33.0</v>
      </c>
      <c r="H1205" s="131">
        <v>200.0</v>
      </c>
      <c r="I1205" s="132" t="b">
        <v>1</v>
      </c>
      <c r="J1205" s="14"/>
      <c r="K1205" s="14"/>
      <c r="L1205" s="14"/>
      <c r="M1205" s="14"/>
      <c r="N1205" s="14"/>
      <c r="O1205" s="14"/>
      <c r="P1205" s="14"/>
      <c r="Q1205" s="14"/>
      <c r="R1205" s="14"/>
      <c r="S1205" s="14"/>
      <c r="T1205" s="14"/>
      <c r="U1205" s="14"/>
      <c r="V1205" s="14"/>
      <c r="W1205" s="14"/>
    </row>
    <row r="1206">
      <c r="A1206" s="130" t="s">
        <v>10093</v>
      </c>
      <c r="B1206" s="14" t="s">
        <v>9851</v>
      </c>
      <c r="C1206" s="131">
        <v>66.0</v>
      </c>
      <c r="D1206" s="14" t="s">
        <v>9852</v>
      </c>
      <c r="E1206" s="131">
        <v>158.0</v>
      </c>
      <c r="F1206" s="14" t="s">
        <v>9853</v>
      </c>
      <c r="G1206" s="131">
        <v>55.0</v>
      </c>
      <c r="H1206" s="131">
        <v>200.0</v>
      </c>
      <c r="I1206" s="132" t="b">
        <v>1</v>
      </c>
      <c r="J1206" s="14"/>
      <c r="K1206" s="14"/>
      <c r="L1206" s="14"/>
      <c r="M1206" s="14"/>
      <c r="N1206" s="14"/>
      <c r="O1206" s="14"/>
      <c r="P1206" s="14"/>
      <c r="Q1206" s="14"/>
      <c r="R1206" s="14"/>
      <c r="S1206" s="14"/>
      <c r="T1206" s="14"/>
      <c r="U1206" s="14"/>
      <c r="V1206" s="14"/>
      <c r="W1206" s="14"/>
    </row>
    <row r="1207">
      <c r="A1207" s="130" t="s">
        <v>10114</v>
      </c>
      <c r="B1207" s="14" t="s">
        <v>724</v>
      </c>
      <c r="C1207" s="131">
        <v>44.0</v>
      </c>
      <c r="D1207" s="14" t="s">
        <v>725</v>
      </c>
      <c r="E1207" s="131">
        <v>155.0</v>
      </c>
      <c r="F1207" s="14" t="s">
        <v>726</v>
      </c>
      <c r="G1207" s="131">
        <v>33.0</v>
      </c>
      <c r="H1207" s="131">
        <v>200.0</v>
      </c>
      <c r="I1207" s="132" t="b">
        <v>1</v>
      </c>
      <c r="J1207" s="14"/>
      <c r="K1207" s="14"/>
      <c r="L1207" s="14"/>
      <c r="M1207" s="14"/>
      <c r="N1207" s="14"/>
      <c r="O1207" s="14"/>
      <c r="P1207" s="14"/>
      <c r="Q1207" s="14"/>
      <c r="R1207" s="14"/>
      <c r="S1207" s="14"/>
      <c r="T1207" s="14"/>
      <c r="U1207" s="14"/>
      <c r="V1207" s="14"/>
      <c r="W1207" s="14"/>
    </row>
    <row r="1208">
      <c r="A1208" s="130" t="s">
        <v>10131</v>
      </c>
      <c r="B1208" s="14" t="s">
        <v>1588</v>
      </c>
      <c r="C1208" s="131">
        <v>35.0</v>
      </c>
      <c r="D1208" s="14" t="s">
        <v>1589</v>
      </c>
      <c r="E1208" s="131">
        <v>366.0</v>
      </c>
      <c r="F1208" s="14" t="s">
        <v>1590</v>
      </c>
      <c r="G1208" s="131">
        <v>24.0</v>
      </c>
      <c r="H1208" s="131">
        <v>200.0</v>
      </c>
      <c r="I1208" s="132" t="b">
        <v>1</v>
      </c>
      <c r="J1208" s="14"/>
      <c r="K1208" s="14"/>
      <c r="L1208" s="14"/>
      <c r="M1208" s="14"/>
      <c r="N1208" s="14"/>
      <c r="O1208" s="14"/>
      <c r="P1208" s="14"/>
      <c r="Q1208" s="14"/>
      <c r="R1208" s="14"/>
      <c r="S1208" s="14"/>
      <c r="T1208" s="14"/>
      <c r="U1208" s="14"/>
      <c r="V1208" s="14"/>
      <c r="W1208" s="14"/>
    </row>
    <row r="1209">
      <c r="A1209" s="130" t="s">
        <v>10142</v>
      </c>
      <c r="B1209" s="14" t="s">
        <v>1682</v>
      </c>
      <c r="C1209" s="131">
        <v>36.0</v>
      </c>
      <c r="D1209" s="14" t="s">
        <v>1683</v>
      </c>
      <c r="E1209" s="131">
        <v>323.0</v>
      </c>
      <c r="F1209" s="14" t="s">
        <v>1684</v>
      </c>
      <c r="G1209" s="131">
        <v>25.0</v>
      </c>
      <c r="H1209" s="131">
        <v>200.0</v>
      </c>
      <c r="I1209" s="132" t="b">
        <v>1</v>
      </c>
      <c r="J1209" s="14"/>
      <c r="K1209" s="14"/>
      <c r="L1209" s="14"/>
      <c r="M1209" s="14"/>
      <c r="N1209" s="14"/>
      <c r="O1209" s="14"/>
      <c r="P1209" s="14"/>
      <c r="Q1209" s="14"/>
      <c r="R1209" s="14"/>
      <c r="S1209" s="14"/>
      <c r="T1209" s="14"/>
      <c r="U1209" s="14"/>
      <c r="V1209" s="14"/>
      <c r="W1209" s="14"/>
    </row>
    <row r="1210">
      <c r="A1210" s="130" t="s">
        <v>10157</v>
      </c>
      <c r="B1210" s="14" t="s">
        <v>1356</v>
      </c>
      <c r="C1210" s="131">
        <v>95.0</v>
      </c>
      <c r="D1210" s="14" t="s">
        <v>1358</v>
      </c>
      <c r="E1210" s="131">
        <v>158.0</v>
      </c>
      <c r="F1210" s="14" t="s">
        <v>1359</v>
      </c>
      <c r="G1210" s="131">
        <v>84.0</v>
      </c>
      <c r="H1210" s="131">
        <v>200.0</v>
      </c>
      <c r="I1210" s="132" t="b">
        <v>1</v>
      </c>
      <c r="J1210" s="14"/>
      <c r="K1210" s="14"/>
      <c r="L1210" s="14"/>
      <c r="M1210" s="14"/>
      <c r="N1210" s="14"/>
      <c r="O1210" s="14"/>
      <c r="P1210" s="14"/>
      <c r="Q1210" s="14"/>
      <c r="R1210" s="14"/>
      <c r="S1210" s="14"/>
      <c r="T1210" s="14"/>
      <c r="U1210" s="14"/>
      <c r="V1210" s="14"/>
      <c r="W1210" s="14"/>
    </row>
    <row r="1211">
      <c r="A1211" s="130" t="s">
        <v>10170</v>
      </c>
      <c r="B1211" s="14" t="s">
        <v>10177</v>
      </c>
      <c r="C1211" s="131">
        <v>49.0</v>
      </c>
      <c r="D1211" s="14" t="s">
        <v>10179</v>
      </c>
      <c r="E1211" s="131">
        <v>392.0</v>
      </c>
      <c r="F1211" s="14" t="s">
        <v>10181</v>
      </c>
      <c r="G1211" s="131">
        <v>38.0</v>
      </c>
      <c r="H1211" s="131">
        <v>200.0</v>
      </c>
      <c r="I1211" s="132" t="b">
        <v>1</v>
      </c>
      <c r="J1211" s="14"/>
      <c r="K1211" s="14"/>
      <c r="L1211" s="14"/>
      <c r="M1211" s="14"/>
      <c r="N1211" s="14"/>
      <c r="O1211" s="14"/>
      <c r="P1211" s="14"/>
      <c r="Q1211" s="14"/>
      <c r="R1211" s="14"/>
      <c r="S1211" s="14"/>
      <c r="T1211" s="14"/>
      <c r="U1211" s="14"/>
      <c r="V1211" s="14"/>
      <c r="W1211" s="14"/>
    </row>
    <row r="1212">
      <c r="A1212" s="130" t="s">
        <v>10188</v>
      </c>
      <c r="B1212" s="14" t="s">
        <v>3241</v>
      </c>
      <c r="C1212" s="131">
        <v>24.0</v>
      </c>
      <c r="D1212" s="14" t="s">
        <v>4871</v>
      </c>
      <c r="E1212" s="131">
        <v>147.0</v>
      </c>
      <c r="F1212" s="14" t="s">
        <v>1345</v>
      </c>
      <c r="G1212" s="131">
        <v>13.0</v>
      </c>
      <c r="H1212" s="131">
        <v>200.0</v>
      </c>
      <c r="I1212" s="132" t="b">
        <v>1</v>
      </c>
      <c r="J1212" s="14"/>
      <c r="K1212" s="14"/>
      <c r="L1212" s="14"/>
      <c r="M1212" s="14"/>
      <c r="N1212" s="14"/>
      <c r="O1212" s="14"/>
      <c r="P1212" s="14"/>
      <c r="Q1212" s="14"/>
      <c r="R1212" s="14"/>
      <c r="S1212" s="14"/>
      <c r="T1212" s="14"/>
      <c r="U1212" s="14"/>
      <c r="V1212" s="14"/>
      <c r="W1212" s="14"/>
    </row>
    <row r="1213">
      <c r="A1213" s="130" t="s">
        <v>10199</v>
      </c>
      <c r="B1213" s="14" t="s">
        <v>10205</v>
      </c>
      <c r="C1213" s="131">
        <v>66.0</v>
      </c>
      <c r="D1213" s="14" t="s">
        <v>10207</v>
      </c>
      <c r="E1213" s="131">
        <v>150.0</v>
      </c>
      <c r="F1213" s="14" t="s">
        <v>10209</v>
      </c>
      <c r="G1213" s="131">
        <v>55.0</v>
      </c>
      <c r="H1213" s="131">
        <v>200.0</v>
      </c>
      <c r="I1213" s="132" t="b">
        <v>1</v>
      </c>
      <c r="J1213" s="14"/>
      <c r="K1213" s="14"/>
      <c r="L1213" s="14"/>
      <c r="M1213" s="14"/>
      <c r="N1213" s="14"/>
      <c r="O1213" s="14"/>
      <c r="P1213" s="14"/>
      <c r="Q1213" s="14"/>
      <c r="R1213" s="14"/>
      <c r="S1213" s="14"/>
      <c r="T1213" s="14"/>
      <c r="U1213" s="14"/>
      <c r="V1213" s="14"/>
      <c r="W1213" s="14"/>
    </row>
    <row r="1214">
      <c r="A1214" s="130" t="s">
        <v>10215</v>
      </c>
      <c r="B1214" s="14" t="s">
        <v>1624</v>
      </c>
      <c r="C1214" s="131">
        <v>74.0</v>
      </c>
      <c r="D1214" s="14" t="s">
        <v>1625</v>
      </c>
      <c r="E1214" s="131">
        <v>148.0</v>
      </c>
      <c r="F1214" s="14" t="s">
        <v>1626</v>
      </c>
      <c r="G1214" s="131">
        <v>63.0</v>
      </c>
      <c r="H1214" s="131">
        <v>200.0</v>
      </c>
      <c r="I1214" s="132" t="b">
        <v>1</v>
      </c>
      <c r="J1214" s="14"/>
      <c r="K1214" s="14"/>
      <c r="L1214" s="14"/>
      <c r="M1214" s="14"/>
      <c r="N1214" s="14"/>
      <c r="O1214" s="14"/>
      <c r="P1214" s="14"/>
      <c r="Q1214" s="14"/>
      <c r="R1214" s="14"/>
      <c r="S1214" s="14"/>
      <c r="T1214" s="14"/>
      <c r="U1214" s="14"/>
      <c r="V1214" s="14"/>
      <c r="W1214" s="14"/>
    </row>
    <row r="1215">
      <c r="A1215" s="130" t="s">
        <v>10228</v>
      </c>
      <c r="B1215" s="14" t="s">
        <v>10235</v>
      </c>
      <c r="C1215" s="131">
        <v>47.0</v>
      </c>
      <c r="D1215" s="14" t="s">
        <v>10237</v>
      </c>
      <c r="E1215" s="131">
        <v>81.0</v>
      </c>
      <c r="F1215" s="14" t="s">
        <v>10239</v>
      </c>
      <c r="G1215" s="131">
        <v>36.0</v>
      </c>
      <c r="H1215" s="131">
        <v>200.0</v>
      </c>
      <c r="I1215" s="132" t="b">
        <v>1</v>
      </c>
      <c r="J1215" s="14"/>
      <c r="K1215" s="14"/>
      <c r="L1215" s="14"/>
      <c r="M1215" s="14"/>
      <c r="N1215" s="14"/>
      <c r="O1215" s="14"/>
      <c r="P1215" s="14"/>
      <c r="Q1215" s="14"/>
      <c r="R1215" s="14"/>
      <c r="S1215" s="14"/>
      <c r="T1215" s="14"/>
      <c r="U1215" s="14"/>
      <c r="V1215" s="14"/>
      <c r="W1215" s="14"/>
    </row>
    <row r="1216">
      <c r="A1216" s="130" t="s">
        <v>10245</v>
      </c>
      <c r="B1216" s="14" t="s">
        <v>10251</v>
      </c>
      <c r="C1216" s="131">
        <v>37.0</v>
      </c>
      <c r="D1216" s="14"/>
      <c r="E1216" s="14"/>
      <c r="F1216" s="14" t="s">
        <v>10253</v>
      </c>
      <c r="G1216" s="131">
        <v>17.0</v>
      </c>
      <c r="H1216" s="131">
        <v>200.0</v>
      </c>
      <c r="I1216" s="132" t="b">
        <v>1</v>
      </c>
      <c r="J1216" s="14"/>
      <c r="K1216" s="14"/>
      <c r="L1216" s="14"/>
      <c r="M1216" s="14"/>
      <c r="N1216" s="14"/>
      <c r="O1216" s="14"/>
      <c r="P1216" s="14"/>
      <c r="Q1216" s="14"/>
      <c r="R1216" s="14"/>
      <c r="S1216" s="14"/>
      <c r="T1216" s="14"/>
      <c r="U1216" s="14"/>
      <c r="V1216" s="14"/>
      <c r="W1216" s="14"/>
    </row>
    <row r="1217">
      <c r="A1217" s="130" t="s">
        <v>10260</v>
      </c>
      <c r="B1217" s="14" t="s">
        <v>10265</v>
      </c>
      <c r="C1217" s="131">
        <v>29.0</v>
      </c>
      <c r="D1217" s="14"/>
      <c r="E1217" s="14"/>
      <c r="F1217" s="14" t="s">
        <v>1770</v>
      </c>
      <c r="G1217" s="131">
        <v>9.0</v>
      </c>
      <c r="H1217" s="131">
        <v>200.0</v>
      </c>
      <c r="I1217" s="132" t="b">
        <v>1</v>
      </c>
      <c r="J1217" s="14"/>
      <c r="K1217" s="14"/>
      <c r="L1217" s="14"/>
      <c r="M1217" s="14"/>
      <c r="N1217" s="14"/>
      <c r="O1217" s="14"/>
      <c r="P1217" s="14"/>
      <c r="Q1217" s="14"/>
      <c r="R1217" s="14"/>
      <c r="S1217" s="14"/>
      <c r="T1217" s="14"/>
      <c r="U1217" s="14"/>
      <c r="V1217" s="14"/>
      <c r="W1217" s="14"/>
    </row>
    <row r="1218">
      <c r="A1218" s="130" t="s">
        <v>10271</v>
      </c>
      <c r="B1218" s="14" t="s">
        <v>1996</v>
      </c>
      <c r="C1218" s="131">
        <v>77.0</v>
      </c>
      <c r="D1218" s="14" t="s">
        <v>1999</v>
      </c>
      <c r="E1218" s="131">
        <v>615.0</v>
      </c>
      <c r="F1218" s="14" t="s">
        <v>2000</v>
      </c>
      <c r="G1218" s="131">
        <v>66.0</v>
      </c>
      <c r="H1218" s="131">
        <v>200.0</v>
      </c>
      <c r="I1218" s="132" t="b">
        <v>1</v>
      </c>
      <c r="J1218" s="14"/>
      <c r="K1218" s="14"/>
      <c r="L1218" s="14"/>
      <c r="M1218" s="14"/>
      <c r="N1218" s="14"/>
      <c r="O1218" s="14"/>
      <c r="P1218" s="14"/>
      <c r="Q1218" s="14"/>
      <c r="R1218" s="14"/>
      <c r="S1218" s="14"/>
      <c r="T1218" s="14"/>
      <c r="U1218" s="14"/>
      <c r="V1218" s="14"/>
      <c r="W1218" s="14"/>
    </row>
    <row r="1219">
      <c r="A1219" s="130" t="s">
        <v>10287</v>
      </c>
      <c r="B1219" s="14" t="s">
        <v>1475</v>
      </c>
      <c r="C1219" s="131">
        <v>64.0</v>
      </c>
      <c r="D1219" s="14" t="s">
        <v>1476</v>
      </c>
      <c r="E1219" s="131">
        <v>156.0</v>
      </c>
      <c r="F1219" s="14" t="s">
        <v>1477</v>
      </c>
      <c r="G1219" s="131">
        <v>53.0</v>
      </c>
      <c r="H1219" s="131">
        <v>200.0</v>
      </c>
      <c r="I1219" s="132" t="b">
        <v>1</v>
      </c>
      <c r="J1219" s="14"/>
      <c r="K1219" s="14"/>
      <c r="L1219" s="14"/>
      <c r="M1219" s="14"/>
      <c r="N1219" s="14"/>
      <c r="O1219" s="14"/>
      <c r="P1219" s="14"/>
      <c r="Q1219" s="14"/>
      <c r="R1219" s="14"/>
      <c r="S1219" s="14"/>
      <c r="T1219" s="14"/>
      <c r="U1219" s="14"/>
      <c r="V1219" s="14"/>
      <c r="W1219" s="14"/>
    </row>
    <row r="1220">
      <c r="A1220" s="130" t="s">
        <v>10300</v>
      </c>
      <c r="B1220" s="14" t="s">
        <v>10305</v>
      </c>
      <c r="C1220" s="131">
        <v>32.0</v>
      </c>
      <c r="D1220" s="14"/>
      <c r="E1220" s="14"/>
      <c r="F1220" s="14" t="s">
        <v>10306</v>
      </c>
      <c r="G1220" s="131">
        <v>12.0</v>
      </c>
      <c r="H1220" s="131">
        <v>200.0</v>
      </c>
      <c r="I1220" s="132" t="b">
        <v>1</v>
      </c>
      <c r="J1220" s="14"/>
      <c r="K1220" s="14"/>
      <c r="L1220" s="14"/>
      <c r="M1220" s="14"/>
      <c r="N1220" s="14"/>
      <c r="O1220" s="14"/>
      <c r="P1220" s="14"/>
      <c r="Q1220" s="14"/>
      <c r="R1220" s="14"/>
      <c r="S1220" s="14"/>
      <c r="T1220" s="14"/>
      <c r="U1220" s="14"/>
      <c r="V1220" s="14"/>
      <c r="W1220" s="14"/>
    </row>
    <row r="1221">
      <c r="A1221" s="130" t="s">
        <v>10313</v>
      </c>
      <c r="B1221" s="14" t="s">
        <v>10319</v>
      </c>
      <c r="C1221" s="131">
        <v>32.0</v>
      </c>
      <c r="D1221" s="14"/>
      <c r="E1221" s="14"/>
      <c r="F1221" s="14" t="s">
        <v>10321</v>
      </c>
      <c r="G1221" s="131">
        <v>12.0</v>
      </c>
      <c r="H1221" s="131">
        <v>200.0</v>
      </c>
      <c r="I1221" s="132" t="b">
        <v>1</v>
      </c>
      <c r="J1221" s="14"/>
      <c r="K1221" s="14"/>
      <c r="L1221" s="14"/>
      <c r="M1221" s="14"/>
      <c r="N1221" s="14"/>
      <c r="O1221" s="14"/>
      <c r="P1221" s="14"/>
      <c r="Q1221" s="14"/>
      <c r="R1221" s="14"/>
      <c r="S1221" s="14"/>
      <c r="T1221" s="14"/>
      <c r="U1221" s="14"/>
      <c r="V1221" s="14"/>
      <c r="W1221" s="14"/>
    </row>
    <row r="1222">
      <c r="A1222" s="130" t="s">
        <v>10330</v>
      </c>
      <c r="B1222" s="14" t="s">
        <v>10336</v>
      </c>
      <c r="C1222" s="131">
        <v>27.0</v>
      </c>
      <c r="D1222" s="14"/>
      <c r="E1222" s="14"/>
      <c r="F1222" s="14" t="s">
        <v>10340</v>
      </c>
      <c r="G1222" s="131">
        <v>7.0</v>
      </c>
      <c r="H1222" s="131">
        <v>200.0</v>
      </c>
      <c r="I1222" s="132" t="b">
        <v>1</v>
      </c>
      <c r="J1222" s="14"/>
      <c r="K1222" s="14"/>
      <c r="L1222" s="14"/>
      <c r="M1222" s="14"/>
      <c r="N1222" s="14"/>
      <c r="O1222" s="14"/>
      <c r="P1222" s="14"/>
      <c r="Q1222" s="14"/>
      <c r="R1222" s="14"/>
      <c r="S1222" s="14"/>
      <c r="T1222" s="14"/>
      <c r="U1222" s="14"/>
      <c r="V1222" s="14"/>
      <c r="W1222" s="14"/>
    </row>
    <row r="1223">
      <c r="A1223" s="130" t="s">
        <v>10346</v>
      </c>
      <c r="B1223" s="14" t="s">
        <v>1394</v>
      </c>
      <c r="C1223" s="131">
        <v>80.0</v>
      </c>
      <c r="D1223" s="14" t="s">
        <v>1395</v>
      </c>
      <c r="E1223" s="131">
        <v>221.0</v>
      </c>
      <c r="F1223" s="14" t="s">
        <v>1396</v>
      </c>
      <c r="G1223" s="131">
        <v>69.0</v>
      </c>
      <c r="H1223" s="131">
        <v>200.0</v>
      </c>
      <c r="I1223" s="132" t="b">
        <v>1</v>
      </c>
      <c r="J1223" s="14"/>
      <c r="K1223" s="14"/>
      <c r="L1223" s="14"/>
      <c r="M1223" s="14"/>
      <c r="N1223" s="14"/>
      <c r="O1223" s="14"/>
      <c r="P1223" s="14"/>
      <c r="Q1223" s="14"/>
      <c r="R1223" s="14"/>
      <c r="S1223" s="14"/>
      <c r="T1223" s="14"/>
      <c r="U1223" s="14"/>
      <c r="V1223" s="14"/>
      <c r="W1223" s="14"/>
    </row>
    <row r="1224">
      <c r="A1224" s="130" t="s">
        <v>10357</v>
      </c>
      <c r="B1224" s="14" t="s">
        <v>10365</v>
      </c>
      <c r="C1224" s="131">
        <v>23.0</v>
      </c>
      <c r="D1224" s="14"/>
      <c r="E1224" s="14"/>
      <c r="F1224" s="14" t="s">
        <v>10368</v>
      </c>
      <c r="G1224" s="131">
        <v>3.0</v>
      </c>
      <c r="H1224" s="131">
        <v>200.0</v>
      </c>
      <c r="I1224" s="132" t="b">
        <v>1</v>
      </c>
      <c r="J1224" s="14"/>
      <c r="K1224" s="14"/>
      <c r="L1224" s="14"/>
      <c r="M1224" s="14"/>
      <c r="N1224" s="14"/>
      <c r="O1224" s="14"/>
      <c r="P1224" s="14"/>
      <c r="Q1224" s="14"/>
      <c r="R1224" s="14"/>
      <c r="S1224" s="14"/>
      <c r="T1224" s="14"/>
      <c r="U1224" s="14"/>
      <c r="V1224" s="14"/>
      <c r="W1224" s="14"/>
    </row>
    <row r="1225">
      <c r="A1225" s="130" t="s">
        <v>10374</v>
      </c>
      <c r="B1225" s="14" t="s">
        <v>10380</v>
      </c>
      <c r="C1225" s="131">
        <v>37.0</v>
      </c>
      <c r="D1225" s="14" t="s">
        <v>491</v>
      </c>
      <c r="E1225" s="131">
        <v>127.0</v>
      </c>
      <c r="F1225" s="14" t="s">
        <v>492</v>
      </c>
      <c r="G1225" s="131">
        <v>21.0</v>
      </c>
      <c r="H1225" s="131">
        <v>200.0</v>
      </c>
      <c r="I1225" s="132" t="b">
        <v>1</v>
      </c>
      <c r="J1225" s="14"/>
      <c r="K1225" s="14"/>
      <c r="L1225" s="14"/>
      <c r="M1225" s="14"/>
      <c r="N1225" s="14"/>
      <c r="O1225" s="14"/>
      <c r="P1225" s="14"/>
      <c r="Q1225" s="14"/>
      <c r="R1225" s="14"/>
      <c r="S1225" s="14"/>
      <c r="T1225" s="14"/>
      <c r="U1225" s="14"/>
      <c r="V1225" s="14"/>
      <c r="W1225" s="14"/>
    </row>
    <row r="1226">
      <c r="A1226" s="130" t="s">
        <v>10391</v>
      </c>
      <c r="B1226" s="14" t="s">
        <v>4958</v>
      </c>
      <c r="C1226" s="131">
        <v>60.0</v>
      </c>
      <c r="D1226" s="14" t="s">
        <v>4960</v>
      </c>
      <c r="E1226" s="131">
        <v>104.0</v>
      </c>
      <c r="F1226" s="14" t="s">
        <v>4961</v>
      </c>
      <c r="G1226" s="131">
        <v>49.0</v>
      </c>
      <c r="H1226" s="131">
        <v>200.0</v>
      </c>
      <c r="I1226" s="132" t="b">
        <v>1</v>
      </c>
      <c r="J1226" s="14"/>
      <c r="K1226" s="14"/>
      <c r="L1226" s="14"/>
      <c r="M1226" s="14"/>
      <c r="N1226" s="14"/>
      <c r="O1226" s="14"/>
      <c r="P1226" s="14"/>
      <c r="Q1226" s="14"/>
      <c r="R1226" s="14"/>
      <c r="S1226" s="14"/>
      <c r="T1226" s="14"/>
      <c r="U1226" s="14"/>
      <c r="V1226" s="14"/>
      <c r="W1226" s="14"/>
    </row>
    <row r="1227">
      <c r="A1227" s="130" t="s">
        <v>10401</v>
      </c>
      <c r="B1227" s="14" t="s">
        <v>554</v>
      </c>
      <c r="C1227" s="131">
        <v>29.0</v>
      </c>
      <c r="D1227" s="14"/>
      <c r="E1227" s="14"/>
      <c r="F1227" s="14" t="s">
        <v>555</v>
      </c>
      <c r="G1227" s="131">
        <v>18.0</v>
      </c>
      <c r="H1227" s="131">
        <v>200.0</v>
      </c>
      <c r="I1227" s="132" t="b">
        <v>1</v>
      </c>
      <c r="J1227" s="14"/>
      <c r="K1227" s="14"/>
      <c r="L1227" s="14"/>
      <c r="M1227" s="14"/>
      <c r="N1227" s="14"/>
      <c r="O1227" s="14"/>
      <c r="P1227" s="14"/>
      <c r="Q1227" s="14"/>
      <c r="R1227" s="14"/>
      <c r="S1227" s="14"/>
      <c r="T1227" s="14"/>
      <c r="U1227" s="14"/>
      <c r="V1227" s="14"/>
      <c r="W1227" s="14"/>
    </row>
    <row r="1228">
      <c r="A1228" s="130" t="s">
        <v>10412</v>
      </c>
      <c r="B1228" s="14" t="s">
        <v>10415</v>
      </c>
      <c r="C1228" s="131">
        <v>62.0</v>
      </c>
      <c r="D1228" s="14" t="s">
        <v>10417</v>
      </c>
      <c r="E1228" s="131">
        <v>187.0</v>
      </c>
      <c r="F1228" s="14" t="s">
        <v>10418</v>
      </c>
      <c r="G1228" s="131">
        <v>51.0</v>
      </c>
      <c r="H1228" s="131">
        <v>200.0</v>
      </c>
      <c r="I1228" s="132" t="b">
        <v>1</v>
      </c>
      <c r="J1228" s="14"/>
      <c r="K1228" s="14"/>
      <c r="L1228" s="14"/>
      <c r="M1228" s="14"/>
      <c r="N1228" s="14"/>
      <c r="O1228" s="14"/>
      <c r="P1228" s="14"/>
      <c r="Q1228" s="14"/>
      <c r="R1228" s="14"/>
      <c r="S1228" s="14"/>
      <c r="T1228" s="14"/>
      <c r="U1228" s="14"/>
      <c r="V1228" s="14"/>
      <c r="W1228" s="14"/>
    </row>
    <row r="1229">
      <c r="A1229" s="130" t="s">
        <v>10423</v>
      </c>
      <c r="B1229" s="14" t="s">
        <v>4958</v>
      </c>
      <c r="C1229" s="131">
        <v>60.0</v>
      </c>
      <c r="D1229" s="14" t="s">
        <v>4960</v>
      </c>
      <c r="E1229" s="131">
        <v>104.0</v>
      </c>
      <c r="F1229" s="14" t="s">
        <v>4961</v>
      </c>
      <c r="G1229" s="131">
        <v>49.0</v>
      </c>
      <c r="H1229" s="131">
        <v>200.0</v>
      </c>
      <c r="I1229" s="132" t="b">
        <v>1</v>
      </c>
      <c r="J1229" s="14"/>
      <c r="K1229" s="14"/>
      <c r="L1229" s="14"/>
      <c r="M1229" s="14"/>
      <c r="N1229" s="14"/>
      <c r="O1229" s="14"/>
      <c r="P1229" s="14"/>
      <c r="Q1229" s="14"/>
      <c r="R1229" s="14"/>
      <c r="S1229" s="14"/>
      <c r="T1229" s="14"/>
      <c r="U1229" s="14"/>
      <c r="V1229" s="14"/>
      <c r="W1229" s="14"/>
    </row>
    <row r="1230">
      <c r="A1230" s="130" t="s">
        <v>10436</v>
      </c>
      <c r="B1230" s="14" t="s">
        <v>10251</v>
      </c>
      <c r="C1230" s="131">
        <v>37.0</v>
      </c>
      <c r="D1230" s="14"/>
      <c r="E1230" s="14"/>
      <c r="F1230" s="14" t="s">
        <v>10253</v>
      </c>
      <c r="G1230" s="131">
        <v>17.0</v>
      </c>
      <c r="H1230" s="131">
        <v>200.0</v>
      </c>
      <c r="I1230" s="132" t="b">
        <v>1</v>
      </c>
      <c r="J1230" s="14"/>
      <c r="K1230" s="14"/>
      <c r="L1230" s="14"/>
      <c r="M1230" s="14"/>
      <c r="N1230" s="14"/>
      <c r="O1230" s="14"/>
      <c r="P1230" s="14"/>
      <c r="Q1230" s="14"/>
      <c r="R1230" s="14"/>
      <c r="S1230" s="14"/>
      <c r="T1230" s="14"/>
      <c r="U1230" s="14"/>
      <c r="V1230" s="14"/>
      <c r="W1230" s="14"/>
    </row>
    <row r="1231">
      <c r="A1231" s="130" t="s">
        <v>10449</v>
      </c>
      <c r="B1231" s="14" t="s">
        <v>1322</v>
      </c>
      <c r="C1231" s="131">
        <v>68.0</v>
      </c>
      <c r="D1231" s="14" t="s">
        <v>1323</v>
      </c>
      <c r="E1231" s="131">
        <v>170.0</v>
      </c>
      <c r="F1231" s="14" t="s">
        <v>1324</v>
      </c>
      <c r="G1231" s="131">
        <v>57.0</v>
      </c>
      <c r="H1231" s="131">
        <v>200.0</v>
      </c>
      <c r="I1231" s="132" t="b">
        <v>1</v>
      </c>
      <c r="J1231" s="14"/>
      <c r="K1231" s="14"/>
      <c r="L1231" s="14"/>
      <c r="M1231" s="14"/>
      <c r="N1231" s="14"/>
      <c r="O1231" s="14"/>
      <c r="P1231" s="14"/>
      <c r="Q1231" s="14"/>
      <c r="R1231" s="14"/>
      <c r="S1231" s="14"/>
      <c r="T1231" s="14"/>
      <c r="U1231" s="14"/>
      <c r="V1231" s="14"/>
      <c r="W1231" s="14"/>
    </row>
    <row r="1232">
      <c r="A1232" s="130" t="s">
        <v>10464</v>
      </c>
      <c r="B1232" s="14" t="s">
        <v>7120</v>
      </c>
      <c r="C1232" s="131">
        <v>44.0</v>
      </c>
      <c r="D1232" s="14" t="s">
        <v>7124</v>
      </c>
      <c r="E1232" s="131">
        <v>158.0</v>
      </c>
      <c r="F1232" s="14" t="s">
        <v>7127</v>
      </c>
      <c r="G1232" s="131">
        <v>33.0</v>
      </c>
      <c r="H1232" s="131">
        <v>200.0</v>
      </c>
      <c r="I1232" s="132" t="b">
        <v>1</v>
      </c>
      <c r="J1232" s="14"/>
      <c r="K1232" s="14"/>
      <c r="L1232" s="14"/>
      <c r="M1232" s="14"/>
      <c r="N1232" s="14"/>
      <c r="O1232" s="14"/>
      <c r="P1232" s="14"/>
      <c r="Q1232" s="14"/>
      <c r="R1232" s="14"/>
      <c r="S1232" s="14"/>
      <c r="T1232" s="14"/>
      <c r="U1232" s="14"/>
      <c r="V1232" s="14"/>
      <c r="W1232" s="14"/>
    </row>
    <row r="1233">
      <c r="A1233" s="130" t="s">
        <v>10477</v>
      </c>
      <c r="B1233" s="14" t="s">
        <v>10481</v>
      </c>
      <c r="C1233" s="131">
        <v>35.0</v>
      </c>
      <c r="D1233" s="14"/>
      <c r="E1233" s="14"/>
      <c r="F1233" s="14" t="s">
        <v>10483</v>
      </c>
      <c r="G1233" s="131">
        <v>15.0</v>
      </c>
      <c r="H1233" s="131">
        <v>200.0</v>
      </c>
      <c r="I1233" s="132" t="b">
        <v>1</v>
      </c>
      <c r="J1233" s="14"/>
      <c r="K1233" s="14"/>
      <c r="L1233" s="14"/>
      <c r="M1233" s="14"/>
      <c r="N1233" s="14"/>
      <c r="O1233" s="14"/>
      <c r="P1233" s="14"/>
      <c r="Q1233" s="14"/>
      <c r="R1233" s="14"/>
      <c r="S1233" s="14"/>
      <c r="T1233" s="14"/>
      <c r="U1233" s="14"/>
      <c r="V1233" s="14"/>
      <c r="W1233" s="14"/>
    </row>
    <row r="1234">
      <c r="A1234" s="130" t="s">
        <v>10487</v>
      </c>
      <c r="B1234" s="14" t="s">
        <v>1347</v>
      </c>
      <c r="C1234" s="131">
        <v>70.0</v>
      </c>
      <c r="D1234" s="14" t="s">
        <v>1348</v>
      </c>
      <c r="E1234" s="131">
        <v>229.0</v>
      </c>
      <c r="F1234" s="14" t="s">
        <v>1350</v>
      </c>
      <c r="G1234" s="131">
        <v>59.0</v>
      </c>
      <c r="H1234" s="131">
        <v>200.0</v>
      </c>
      <c r="I1234" s="132" t="b">
        <v>1</v>
      </c>
      <c r="J1234" s="14"/>
      <c r="K1234" s="14"/>
      <c r="L1234" s="14"/>
      <c r="M1234" s="14"/>
      <c r="N1234" s="14"/>
      <c r="O1234" s="14"/>
      <c r="P1234" s="14"/>
      <c r="Q1234" s="14"/>
      <c r="R1234" s="14"/>
      <c r="S1234" s="14"/>
      <c r="T1234" s="14"/>
      <c r="U1234" s="14"/>
      <c r="V1234" s="14"/>
      <c r="W1234" s="14"/>
    </row>
    <row r="1235">
      <c r="A1235" s="130" t="s">
        <v>10502</v>
      </c>
      <c r="B1235" s="14" t="s">
        <v>8226</v>
      </c>
      <c r="C1235" s="131">
        <v>98.0</v>
      </c>
      <c r="D1235" s="14" t="s">
        <v>8228</v>
      </c>
      <c r="E1235" s="131">
        <v>114.0</v>
      </c>
      <c r="F1235" s="14" t="s">
        <v>8230</v>
      </c>
      <c r="G1235" s="131">
        <v>87.0</v>
      </c>
      <c r="H1235" s="131">
        <v>200.0</v>
      </c>
      <c r="I1235" s="132" t="b">
        <v>1</v>
      </c>
      <c r="J1235" s="14"/>
      <c r="K1235" s="14"/>
      <c r="L1235" s="14"/>
      <c r="M1235" s="14"/>
      <c r="N1235" s="14"/>
      <c r="O1235" s="14"/>
      <c r="P1235" s="14"/>
      <c r="Q1235" s="14"/>
      <c r="R1235" s="14"/>
      <c r="S1235" s="14"/>
      <c r="T1235" s="14"/>
      <c r="U1235" s="14"/>
      <c r="V1235" s="14"/>
      <c r="W1235" s="14"/>
    </row>
    <row r="1236">
      <c r="A1236" s="130" t="s">
        <v>10515</v>
      </c>
      <c r="B1236" s="14" t="s">
        <v>4819</v>
      </c>
      <c r="C1236" s="131">
        <v>85.0</v>
      </c>
      <c r="D1236" s="14" t="s">
        <v>4821</v>
      </c>
      <c r="E1236" s="131">
        <v>138.0</v>
      </c>
      <c r="F1236" s="14" t="s">
        <v>4822</v>
      </c>
      <c r="G1236" s="131">
        <v>74.0</v>
      </c>
      <c r="H1236" s="131">
        <v>200.0</v>
      </c>
      <c r="I1236" s="132" t="b">
        <v>1</v>
      </c>
      <c r="J1236" s="14"/>
      <c r="K1236" s="14"/>
      <c r="L1236" s="14"/>
      <c r="M1236" s="14"/>
      <c r="N1236" s="14"/>
      <c r="O1236" s="14"/>
      <c r="P1236" s="14"/>
      <c r="Q1236" s="14"/>
      <c r="R1236" s="14"/>
      <c r="S1236" s="14"/>
      <c r="T1236" s="14"/>
      <c r="U1236" s="14"/>
      <c r="V1236" s="14"/>
      <c r="W1236" s="14"/>
    </row>
    <row r="1237">
      <c r="A1237" s="130" t="s">
        <v>10522</v>
      </c>
      <c r="B1237" s="14" t="s">
        <v>1322</v>
      </c>
      <c r="C1237" s="131">
        <v>68.0</v>
      </c>
      <c r="D1237" s="14" t="s">
        <v>1323</v>
      </c>
      <c r="E1237" s="131">
        <v>170.0</v>
      </c>
      <c r="F1237" s="14" t="s">
        <v>1324</v>
      </c>
      <c r="G1237" s="131">
        <v>57.0</v>
      </c>
      <c r="H1237" s="131">
        <v>200.0</v>
      </c>
      <c r="I1237" s="132" t="b">
        <v>1</v>
      </c>
      <c r="J1237" s="14"/>
      <c r="K1237" s="14"/>
      <c r="L1237" s="14"/>
      <c r="M1237" s="14"/>
      <c r="N1237" s="14"/>
      <c r="O1237" s="14"/>
      <c r="P1237" s="14"/>
      <c r="Q1237" s="14"/>
      <c r="R1237" s="14"/>
      <c r="S1237" s="14"/>
      <c r="T1237" s="14"/>
      <c r="U1237" s="14"/>
      <c r="V1237" s="14"/>
      <c r="W1237" s="14"/>
    </row>
    <row r="1238">
      <c r="A1238" s="130" t="s">
        <v>10533</v>
      </c>
      <c r="B1238" s="14" t="s">
        <v>3312</v>
      </c>
      <c r="C1238" s="131">
        <v>78.0</v>
      </c>
      <c r="D1238" s="14" t="s">
        <v>3314</v>
      </c>
      <c r="E1238" s="131">
        <v>381.0</v>
      </c>
      <c r="F1238" s="14" t="s">
        <v>3317</v>
      </c>
      <c r="G1238" s="131">
        <v>67.0</v>
      </c>
      <c r="H1238" s="131">
        <v>200.0</v>
      </c>
      <c r="I1238" s="132" t="b">
        <v>1</v>
      </c>
      <c r="J1238" s="14"/>
      <c r="K1238" s="14"/>
      <c r="L1238" s="14"/>
      <c r="M1238" s="14"/>
      <c r="N1238" s="14"/>
      <c r="O1238" s="14"/>
      <c r="P1238" s="14"/>
      <c r="Q1238" s="14"/>
      <c r="R1238" s="14"/>
      <c r="S1238" s="14"/>
      <c r="T1238" s="14"/>
      <c r="U1238" s="14"/>
      <c r="V1238" s="14"/>
      <c r="W1238" s="14"/>
    </row>
    <row r="1239">
      <c r="A1239" s="130" t="s">
        <v>10543</v>
      </c>
      <c r="B1239" s="14" t="s">
        <v>2129</v>
      </c>
      <c r="C1239" s="131">
        <v>67.0</v>
      </c>
      <c r="D1239" s="14" t="s">
        <v>2132</v>
      </c>
      <c r="E1239" s="131">
        <v>245.0</v>
      </c>
      <c r="F1239" s="14" t="s">
        <v>2133</v>
      </c>
      <c r="G1239" s="131">
        <v>56.0</v>
      </c>
      <c r="H1239" s="131">
        <v>200.0</v>
      </c>
      <c r="I1239" s="132" t="b">
        <v>1</v>
      </c>
      <c r="J1239" s="14"/>
      <c r="K1239" s="14"/>
      <c r="L1239" s="14"/>
      <c r="M1239" s="14"/>
      <c r="N1239" s="14"/>
      <c r="O1239" s="14"/>
      <c r="P1239" s="14"/>
      <c r="Q1239" s="14"/>
      <c r="R1239" s="14"/>
      <c r="S1239" s="14"/>
      <c r="T1239" s="14"/>
      <c r="U1239" s="14"/>
      <c r="V1239" s="14"/>
      <c r="W1239" s="14"/>
    </row>
    <row r="1240">
      <c r="A1240" s="130" t="s">
        <v>10557</v>
      </c>
      <c r="B1240" s="14" t="s">
        <v>1310</v>
      </c>
      <c r="C1240" s="131">
        <v>71.0</v>
      </c>
      <c r="D1240" s="14" t="s">
        <v>1311</v>
      </c>
      <c r="E1240" s="131">
        <v>156.0</v>
      </c>
      <c r="F1240" s="14" t="s">
        <v>1312</v>
      </c>
      <c r="G1240" s="131">
        <v>60.0</v>
      </c>
      <c r="H1240" s="131">
        <v>200.0</v>
      </c>
      <c r="I1240" s="132" t="b">
        <v>1</v>
      </c>
      <c r="J1240" s="14"/>
      <c r="K1240" s="14"/>
      <c r="L1240" s="14"/>
      <c r="M1240" s="14"/>
      <c r="N1240" s="14"/>
      <c r="O1240" s="14"/>
      <c r="P1240" s="14"/>
      <c r="Q1240" s="14"/>
      <c r="R1240" s="14"/>
      <c r="S1240" s="14"/>
      <c r="T1240" s="14"/>
      <c r="U1240" s="14"/>
      <c r="V1240" s="14"/>
      <c r="W1240" s="14"/>
    </row>
    <row r="1241">
      <c r="A1241" s="130" t="s">
        <v>10575</v>
      </c>
      <c r="B1241" s="14" t="s">
        <v>1322</v>
      </c>
      <c r="C1241" s="131">
        <v>68.0</v>
      </c>
      <c r="D1241" s="14" t="s">
        <v>1323</v>
      </c>
      <c r="E1241" s="131">
        <v>170.0</v>
      </c>
      <c r="F1241" s="14" t="s">
        <v>1324</v>
      </c>
      <c r="G1241" s="131">
        <v>57.0</v>
      </c>
      <c r="H1241" s="131">
        <v>200.0</v>
      </c>
      <c r="I1241" s="132" t="b">
        <v>1</v>
      </c>
      <c r="J1241" s="14"/>
      <c r="K1241" s="14"/>
      <c r="L1241" s="14"/>
      <c r="M1241" s="14"/>
      <c r="N1241" s="14"/>
      <c r="O1241" s="14"/>
      <c r="P1241" s="14"/>
      <c r="Q1241" s="14"/>
      <c r="R1241" s="14"/>
      <c r="S1241" s="14"/>
      <c r="T1241" s="14"/>
      <c r="U1241" s="14"/>
      <c r="V1241" s="14"/>
      <c r="W1241" s="14"/>
    </row>
    <row r="1242">
      <c r="A1242" s="130" t="s">
        <v>10591</v>
      </c>
      <c r="B1242" s="14" t="s">
        <v>10596</v>
      </c>
      <c r="C1242" s="131">
        <v>104.0</v>
      </c>
      <c r="D1242" s="14" t="s">
        <v>10597</v>
      </c>
      <c r="E1242" s="131">
        <v>155.0</v>
      </c>
      <c r="F1242" s="14" t="s">
        <v>10598</v>
      </c>
      <c r="G1242" s="131">
        <v>93.0</v>
      </c>
      <c r="H1242" s="131">
        <v>200.0</v>
      </c>
      <c r="I1242" s="132" t="b">
        <v>1</v>
      </c>
      <c r="J1242" s="14"/>
      <c r="K1242" s="14"/>
      <c r="L1242" s="14"/>
      <c r="M1242" s="14"/>
      <c r="N1242" s="14"/>
      <c r="O1242" s="14"/>
      <c r="P1242" s="14"/>
      <c r="Q1242" s="14"/>
      <c r="R1242" s="14"/>
      <c r="S1242" s="14"/>
      <c r="T1242" s="14"/>
      <c r="U1242" s="14"/>
      <c r="V1242" s="14"/>
      <c r="W1242" s="14"/>
    </row>
    <row r="1243">
      <c r="A1243" s="130" t="s">
        <v>10605</v>
      </c>
      <c r="B1243" s="14" t="s">
        <v>10609</v>
      </c>
      <c r="C1243" s="131">
        <v>37.0</v>
      </c>
      <c r="D1243" s="14"/>
      <c r="E1243" s="14"/>
      <c r="F1243" s="14" t="s">
        <v>10612</v>
      </c>
      <c r="G1243" s="131">
        <v>17.0</v>
      </c>
      <c r="H1243" s="131">
        <v>200.0</v>
      </c>
      <c r="I1243" s="132" t="b">
        <v>1</v>
      </c>
      <c r="J1243" s="14"/>
      <c r="K1243" s="14"/>
      <c r="L1243" s="14"/>
      <c r="M1243" s="14"/>
      <c r="N1243" s="14"/>
      <c r="O1243" s="14"/>
      <c r="P1243" s="14"/>
      <c r="Q1243" s="14"/>
      <c r="R1243" s="14"/>
      <c r="S1243" s="14"/>
      <c r="T1243" s="14"/>
      <c r="U1243" s="14"/>
      <c r="V1243" s="14"/>
      <c r="W1243" s="14"/>
    </row>
    <row r="1244">
      <c r="A1244" s="130" t="s">
        <v>10615</v>
      </c>
      <c r="B1244" s="14" t="s">
        <v>7046</v>
      </c>
      <c r="C1244" s="131">
        <v>52.0</v>
      </c>
      <c r="D1244" s="14" t="s">
        <v>7049</v>
      </c>
      <c r="E1244" s="131">
        <v>307.0</v>
      </c>
      <c r="F1244" s="14" t="s">
        <v>7051</v>
      </c>
      <c r="G1244" s="131">
        <v>41.0</v>
      </c>
      <c r="H1244" s="131">
        <v>200.0</v>
      </c>
      <c r="I1244" s="132" t="b">
        <v>1</v>
      </c>
      <c r="J1244" s="14"/>
      <c r="K1244" s="14"/>
      <c r="L1244" s="14"/>
      <c r="M1244" s="14"/>
      <c r="N1244" s="14"/>
      <c r="O1244" s="14"/>
      <c r="P1244" s="14"/>
      <c r="Q1244" s="14"/>
      <c r="R1244" s="14"/>
      <c r="S1244" s="14"/>
      <c r="T1244" s="14"/>
      <c r="U1244" s="14"/>
      <c r="V1244" s="14"/>
      <c r="W1244" s="14"/>
    </row>
    <row r="1245">
      <c r="A1245" s="130" t="s">
        <v>10624</v>
      </c>
      <c r="B1245" s="14" t="s">
        <v>1813</v>
      </c>
      <c r="C1245" s="131">
        <v>94.0</v>
      </c>
      <c r="D1245" s="14" t="s">
        <v>1814</v>
      </c>
      <c r="E1245" s="131">
        <v>148.0</v>
      </c>
      <c r="F1245" s="14" t="s">
        <v>1815</v>
      </c>
      <c r="G1245" s="131">
        <v>83.0</v>
      </c>
      <c r="H1245" s="131">
        <v>200.0</v>
      </c>
      <c r="I1245" s="132" t="b">
        <v>1</v>
      </c>
      <c r="J1245" s="14"/>
      <c r="K1245" s="14"/>
      <c r="L1245" s="14"/>
      <c r="M1245" s="14"/>
      <c r="N1245" s="14"/>
      <c r="O1245" s="14"/>
      <c r="P1245" s="14"/>
      <c r="Q1245" s="14"/>
      <c r="R1245" s="14"/>
      <c r="S1245" s="14"/>
      <c r="T1245" s="14"/>
      <c r="U1245" s="14"/>
      <c r="V1245" s="14"/>
      <c r="W1245" s="14"/>
    </row>
    <row r="1246">
      <c r="A1246" s="130" t="s">
        <v>10643</v>
      </c>
      <c r="B1246" s="14" t="s">
        <v>3102</v>
      </c>
      <c r="C1246" s="131">
        <v>66.0</v>
      </c>
      <c r="D1246" s="14" t="s">
        <v>3106</v>
      </c>
      <c r="E1246" s="131">
        <v>207.0</v>
      </c>
      <c r="F1246" s="14" t="s">
        <v>3109</v>
      </c>
      <c r="G1246" s="131">
        <v>55.0</v>
      </c>
      <c r="H1246" s="131">
        <v>200.0</v>
      </c>
      <c r="I1246" s="132" t="b">
        <v>1</v>
      </c>
      <c r="J1246" s="14"/>
      <c r="K1246" s="14"/>
      <c r="L1246" s="14"/>
      <c r="M1246" s="14"/>
      <c r="N1246" s="14"/>
      <c r="O1246" s="14"/>
      <c r="P1246" s="14"/>
      <c r="Q1246" s="14"/>
      <c r="R1246" s="14"/>
      <c r="S1246" s="14"/>
      <c r="T1246" s="14"/>
      <c r="U1246" s="14"/>
      <c r="V1246" s="14"/>
      <c r="W1246" s="14"/>
    </row>
    <row r="1247">
      <c r="A1247" s="130" t="s">
        <v>10648</v>
      </c>
      <c r="B1247" s="14" t="s">
        <v>10651</v>
      </c>
      <c r="C1247" s="131">
        <v>56.0</v>
      </c>
      <c r="D1247" s="14" t="s">
        <v>10653</v>
      </c>
      <c r="E1247" s="131">
        <v>148.0</v>
      </c>
      <c r="F1247" s="14" t="s">
        <v>10655</v>
      </c>
      <c r="G1247" s="131">
        <v>45.0</v>
      </c>
      <c r="H1247" s="131">
        <v>200.0</v>
      </c>
      <c r="I1247" s="132" t="b">
        <v>1</v>
      </c>
      <c r="J1247" s="14"/>
      <c r="K1247" s="14"/>
      <c r="L1247" s="14"/>
      <c r="M1247" s="14"/>
      <c r="N1247" s="14"/>
      <c r="O1247" s="14"/>
      <c r="P1247" s="14"/>
      <c r="Q1247" s="14"/>
      <c r="R1247" s="14"/>
      <c r="S1247" s="14"/>
      <c r="T1247" s="14"/>
      <c r="U1247" s="14"/>
      <c r="V1247" s="14"/>
      <c r="W1247" s="14"/>
    </row>
    <row r="1248">
      <c r="A1248" s="130" t="s">
        <v>10662</v>
      </c>
      <c r="B1248" s="14" t="s">
        <v>10668</v>
      </c>
      <c r="C1248" s="131">
        <v>26.0</v>
      </c>
      <c r="D1248" s="14"/>
      <c r="E1248" s="14"/>
      <c r="F1248" s="14" t="s">
        <v>10671</v>
      </c>
      <c r="G1248" s="131">
        <v>6.0</v>
      </c>
      <c r="H1248" s="131">
        <v>200.0</v>
      </c>
      <c r="I1248" s="132" t="b">
        <v>1</v>
      </c>
      <c r="J1248" s="14"/>
      <c r="K1248" s="14"/>
      <c r="L1248" s="14"/>
      <c r="M1248" s="14"/>
      <c r="N1248" s="14"/>
      <c r="O1248" s="14"/>
      <c r="P1248" s="14"/>
      <c r="Q1248" s="14"/>
      <c r="R1248" s="14"/>
      <c r="S1248" s="14"/>
      <c r="T1248" s="14"/>
      <c r="U1248" s="14"/>
      <c r="V1248" s="14"/>
      <c r="W1248" s="14"/>
    </row>
    <row r="1249">
      <c r="A1249" s="130" t="s">
        <v>10677</v>
      </c>
      <c r="B1249" s="14" t="s">
        <v>10684</v>
      </c>
      <c r="C1249" s="131">
        <v>63.0</v>
      </c>
      <c r="D1249" s="14" t="s">
        <v>10686</v>
      </c>
      <c r="E1249" s="131">
        <v>157.0</v>
      </c>
      <c r="F1249" s="14" t="s">
        <v>10688</v>
      </c>
      <c r="G1249" s="131">
        <v>52.0</v>
      </c>
      <c r="H1249" s="131">
        <v>200.0</v>
      </c>
      <c r="I1249" s="132" t="b">
        <v>1</v>
      </c>
      <c r="J1249" s="14"/>
      <c r="K1249" s="14"/>
      <c r="L1249" s="14"/>
      <c r="M1249" s="14"/>
      <c r="N1249" s="14"/>
      <c r="O1249" s="14"/>
      <c r="P1249" s="14"/>
      <c r="Q1249" s="14"/>
      <c r="R1249" s="14"/>
      <c r="S1249" s="14"/>
      <c r="T1249" s="14"/>
      <c r="U1249" s="14"/>
      <c r="V1249" s="14"/>
      <c r="W1249" s="14"/>
    </row>
    <row r="1250">
      <c r="A1250" s="130" t="s">
        <v>10695</v>
      </c>
      <c r="B1250" s="14" t="s">
        <v>10700</v>
      </c>
      <c r="C1250" s="131">
        <v>52.0</v>
      </c>
      <c r="D1250" s="14" t="s">
        <v>10703</v>
      </c>
      <c r="E1250" s="131">
        <v>158.0</v>
      </c>
      <c r="F1250" s="14" t="s">
        <v>10704</v>
      </c>
      <c r="G1250" s="131">
        <v>41.0</v>
      </c>
      <c r="H1250" s="131">
        <v>200.0</v>
      </c>
      <c r="I1250" s="132" t="b">
        <v>1</v>
      </c>
      <c r="J1250" s="14"/>
      <c r="K1250" s="14"/>
      <c r="L1250" s="14"/>
      <c r="M1250" s="14"/>
      <c r="N1250" s="14"/>
      <c r="O1250" s="14"/>
      <c r="P1250" s="14"/>
      <c r="Q1250" s="14"/>
      <c r="R1250" s="14"/>
      <c r="S1250" s="14"/>
      <c r="T1250" s="14"/>
      <c r="U1250" s="14"/>
      <c r="V1250" s="14"/>
      <c r="W1250" s="14"/>
    </row>
    <row r="1251">
      <c r="A1251" s="130" t="s">
        <v>10709</v>
      </c>
      <c r="B1251" s="14" t="s">
        <v>10716</v>
      </c>
      <c r="C1251" s="131">
        <v>62.0</v>
      </c>
      <c r="D1251" s="14" t="s">
        <v>10720</v>
      </c>
      <c r="E1251" s="131">
        <v>327.0</v>
      </c>
      <c r="F1251" s="14" t="s">
        <v>10722</v>
      </c>
      <c r="G1251" s="131">
        <v>51.0</v>
      </c>
      <c r="H1251" s="131">
        <v>200.0</v>
      </c>
      <c r="I1251" s="132" t="b">
        <v>1</v>
      </c>
      <c r="J1251" s="14"/>
      <c r="K1251" s="14"/>
      <c r="L1251" s="14"/>
      <c r="M1251" s="14"/>
      <c r="N1251" s="14"/>
      <c r="O1251" s="14"/>
      <c r="P1251" s="14"/>
      <c r="Q1251" s="14"/>
      <c r="R1251" s="14"/>
      <c r="S1251" s="14"/>
      <c r="T1251" s="14"/>
      <c r="U1251" s="14"/>
      <c r="V1251" s="14"/>
      <c r="W1251" s="14"/>
    </row>
    <row r="1252">
      <c r="A1252" s="130" t="s">
        <v>10727</v>
      </c>
      <c r="B1252" s="14" t="s">
        <v>10739</v>
      </c>
      <c r="C1252" s="131">
        <v>27.0</v>
      </c>
      <c r="D1252" s="14"/>
      <c r="E1252" s="14"/>
      <c r="F1252" s="14" t="s">
        <v>10741</v>
      </c>
      <c r="G1252" s="131">
        <v>7.0</v>
      </c>
      <c r="H1252" s="131">
        <v>200.0</v>
      </c>
      <c r="I1252" s="132" t="b">
        <v>1</v>
      </c>
      <c r="J1252" s="14"/>
      <c r="K1252" s="14"/>
      <c r="L1252" s="14"/>
      <c r="M1252" s="14"/>
      <c r="N1252" s="14"/>
      <c r="O1252" s="14"/>
      <c r="P1252" s="14"/>
      <c r="Q1252" s="14"/>
      <c r="R1252" s="14"/>
      <c r="S1252" s="14"/>
      <c r="T1252" s="14"/>
      <c r="U1252" s="14"/>
      <c r="V1252" s="14"/>
      <c r="W1252" s="14"/>
    </row>
    <row r="1253">
      <c r="A1253" s="130" t="s">
        <v>10746</v>
      </c>
      <c r="B1253" s="14" t="s">
        <v>10251</v>
      </c>
      <c r="C1253" s="131">
        <v>37.0</v>
      </c>
      <c r="D1253" s="14"/>
      <c r="E1253" s="14"/>
      <c r="F1253" s="14" t="s">
        <v>10253</v>
      </c>
      <c r="G1253" s="131">
        <v>17.0</v>
      </c>
      <c r="H1253" s="131">
        <v>200.0</v>
      </c>
      <c r="I1253" s="132" t="b">
        <v>1</v>
      </c>
      <c r="J1253" s="14"/>
      <c r="K1253" s="14"/>
      <c r="L1253" s="14"/>
      <c r="M1253" s="14"/>
      <c r="N1253" s="14"/>
      <c r="O1253" s="14"/>
      <c r="P1253" s="14"/>
      <c r="Q1253" s="14"/>
      <c r="R1253" s="14"/>
      <c r="S1253" s="14"/>
      <c r="T1253" s="14"/>
      <c r="U1253" s="14"/>
      <c r="V1253" s="14"/>
      <c r="W1253" s="14"/>
    </row>
    <row r="1254">
      <c r="A1254" s="130" t="s">
        <v>10752</v>
      </c>
      <c r="B1254" s="14" t="s">
        <v>10756</v>
      </c>
      <c r="C1254" s="131">
        <v>32.0</v>
      </c>
      <c r="D1254" s="14"/>
      <c r="E1254" s="14"/>
      <c r="F1254" s="14" t="s">
        <v>10758</v>
      </c>
      <c r="G1254" s="131">
        <v>12.0</v>
      </c>
      <c r="H1254" s="131">
        <v>200.0</v>
      </c>
      <c r="I1254" s="132" t="b">
        <v>1</v>
      </c>
      <c r="J1254" s="14"/>
      <c r="K1254" s="14"/>
      <c r="L1254" s="14"/>
      <c r="M1254" s="14"/>
      <c r="N1254" s="14"/>
      <c r="O1254" s="14"/>
      <c r="P1254" s="14"/>
      <c r="Q1254" s="14"/>
      <c r="R1254" s="14"/>
      <c r="S1254" s="14"/>
      <c r="T1254" s="14"/>
      <c r="U1254" s="14"/>
      <c r="V1254" s="14"/>
      <c r="W1254" s="14"/>
    </row>
    <row r="1255">
      <c r="A1255" s="130" t="s">
        <v>10762</v>
      </c>
      <c r="B1255" s="14" t="s">
        <v>10766</v>
      </c>
      <c r="C1255" s="131">
        <v>41.0</v>
      </c>
      <c r="D1255" s="14" t="s">
        <v>10767</v>
      </c>
      <c r="E1255" s="131">
        <v>229.0</v>
      </c>
      <c r="F1255" s="14" t="s">
        <v>10769</v>
      </c>
      <c r="G1255" s="131">
        <v>30.0</v>
      </c>
      <c r="H1255" s="131">
        <v>200.0</v>
      </c>
      <c r="I1255" s="132" t="b">
        <v>1</v>
      </c>
      <c r="J1255" s="14"/>
      <c r="K1255" s="14"/>
      <c r="L1255" s="14"/>
      <c r="M1255" s="14"/>
      <c r="N1255" s="14"/>
      <c r="O1255" s="14"/>
      <c r="P1255" s="14"/>
      <c r="Q1255" s="14"/>
      <c r="R1255" s="14"/>
      <c r="S1255" s="14"/>
      <c r="T1255" s="14"/>
      <c r="U1255" s="14"/>
      <c r="V1255" s="14"/>
      <c r="W1255" s="14"/>
    </row>
    <row r="1256">
      <c r="A1256" s="130" t="s">
        <v>10777</v>
      </c>
      <c r="B1256" s="14" t="s">
        <v>10781</v>
      </c>
      <c r="C1256" s="131">
        <v>50.0</v>
      </c>
      <c r="D1256" s="14" t="s">
        <v>10782</v>
      </c>
      <c r="E1256" s="131">
        <v>164.0</v>
      </c>
      <c r="F1256" s="14" t="s">
        <v>10784</v>
      </c>
      <c r="G1256" s="131">
        <v>39.0</v>
      </c>
      <c r="H1256" s="131">
        <v>200.0</v>
      </c>
      <c r="I1256" s="132" t="b">
        <v>1</v>
      </c>
      <c r="J1256" s="14"/>
      <c r="K1256" s="14"/>
      <c r="L1256" s="14"/>
      <c r="M1256" s="14"/>
      <c r="N1256" s="14"/>
      <c r="O1256" s="14"/>
      <c r="P1256" s="14"/>
      <c r="Q1256" s="14"/>
      <c r="R1256" s="14"/>
      <c r="S1256" s="14"/>
      <c r="T1256" s="14"/>
      <c r="U1256" s="14"/>
      <c r="V1256" s="14"/>
      <c r="W1256" s="14"/>
    </row>
    <row r="1257">
      <c r="A1257" s="130" t="s">
        <v>10790</v>
      </c>
      <c r="B1257" s="14" t="s">
        <v>10795</v>
      </c>
      <c r="C1257" s="131">
        <v>24.0</v>
      </c>
      <c r="D1257" s="14"/>
      <c r="E1257" s="14"/>
      <c r="F1257" s="14" t="s">
        <v>10800</v>
      </c>
      <c r="G1257" s="131">
        <v>4.0</v>
      </c>
      <c r="H1257" s="131">
        <v>200.0</v>
      </c>
      <c r="I1257" s="132" t="b">
        <v>1</v>
      </c>
      <c r="J1257" s="14"/>
      <c r="K1257" s="14"/>
      <c r="L1257" s="14"/>
      <c r="M1257" s="14"/>
      <c r="N1257" s="14"/>
      <c r="O1257" s="14"/>
      <c r="P1257" s="14"/>
      <c r="Q1257" s="14"/>
      <c r="R1257" s="14"/>
      <c r="S1257" s="14"/>
      <c r="T1257" s="14"/>
      <c r="U1257" s="14"/>
      <c r="V1257" s="14"/>
      <c r="W1257" s="14"/>
    </row>
    <row r="1258">
      <c r="A1258" s="130" t="s">
        <v>10806</v>
      </c>
      <c r="B1258" s="14" t="s">
        <v>10481</v>
      </c>
      <c r="C1258" s="131">
        <v>35.0</v>
      </c>
      <c r="D1258" s="14"/>
      <c r="E1258" s="14"/>
      <c r="F1258" s="14" t="s">
        <v>10483</v>
      </c>
      <c r="G1258" s="131">
        <v>15.0</v>
      </c>
      <c r="H1258" s="131">
        <v>200.0</v>
      </c>
      <c r="I1258" s="132" t="b">
        <v>1</v>
      </c>
      <c r="J1258" s="14"/>
      <c r="K1258" s="14"/>
      <c r="L1258" s="14"/>
      <c r="M1258" s="14"/>
      <c r="N1258" s="14"/>
      <c r="O1258" s="14"/>
      <c r="P1258" s="14"/>
      <c r="Q1258" s="14"/>
      <c r="R1258" s="14"/>
      <c r="S1258" s="14"/>
      <c r="T1258" s="14"/>
      <c r="U1258" s="14"/>
      <c r="V1258" s="14"/>
      <c r="W1258" s="14"/>
    </row>
    <row r="1259">
      <c r="A1259" s="130" t="s">
        <v>10816</v>
      </c>
      <c r="B1259" s="14" t="s">
        <v>10205</v>
      </c>
      <c r="C1259" s="131">
        <v>66.0</v>
      </c>
      <c r="D1259" s="14" t="s">
        <v>10207</v>
      </c>
      <c r="E1259" s="131">
        <v>150.0</v>
      </c>
      <c r="F1259" s="14" t="s">
        <v>10209</v>
      </c>
      <c r="G1259" s="131">
        <v>55.0</v>
      </c>
      <c r="H1259" s="131">
        <v>200.0</v>
      </c>
      <c r="I1259" s="132" t="b">
        <v>1</v>
      </c>
      <c r="J1259" s="14"/>
      <c r="K1259" s="14"/>
      <c r="L1259" s="14"/>
      <c r="M1259" s="14"/>
      <c r="N1259" s="14"/>
      <c r="O1259" s="14"/>
      <c r="P1259" s="14"/>
      <c r="Q1259" s="14"/>
      <c r="R1259" s="14"/>
      <c r="S1259" s="14"/>
      <c r="T1259" s="14"/>
      <c r="U1259" s="14"/>
      <c r="V1259" s="14"/>
      <c r="W1259" s="14"/>
    </row>
    <row r="1260">
      <c r="A1260" s="130" t="s">
        <v>10822</v>
      </c>
      <c r="B1260" s="14" t="s">
        <v>1471</v>
      </c>
      <c r="C1260" s="131">
        <v>15.0</v>
      </c>
      <c r="D1260" s="14"/>
      <c r="E1260" s="14"/>
      <c r="F1260" s="14" t="s">
        <v>1472</v>
      </c>
      <c r="G1260" s="131">
        <v>4.0</v>
      </c>
      <c r="H1260" s="131">
        <v>200.0</v>
      </c>
      <c r="I1260" s="132" t="b">
        <v>1</v>
      </c>
      <c r="J1260" s="14"/>
      <c r="K1260" s="14"/>
      <c r="L1260" s="14"/>
      <c r="M1260" s="14"/>
      <c r="N1260" s="14"/>
      <c r="O1260" s="14"/>
      <c r="P1260" s="14"/>
      <c r="Q1260" s="14"/>
      <c r="R1260" s="14"/>
      <c r="S1260" s="14"/>
      <c r="T1260" s="14"/>
      <c r="U1260" s="14"/>
      <c r="V1260" s="14"/>
      <c r="W1260" s="14"/>
    </row>
    <row r="1261">
      <c r="A1261" s="130" t="s">
        <v>10834</v>
      </c>
      <c r="B1261" s="14" t="s">
        <v>7120</v>
      </c>
      <c r="C1261" s="131">
        <v>44.0</v>
      </c>
      <c r="D1261" s="14" t="s">
        <v>7124</v>
      </c>
      <c r="E1261" s="131">
        <v>158.0</v>
      </c>
      <c r="F1261" s="14" t="s">
        <v>7127</v>
      </c>
      <c r="G1261" s="131">
        <v>33.0</v>
      </c>
      <c r="H1261" s="131">
        <v>200.0</v>
      </c>
      <c r="I1261" s="132" t="b">
        <v>1</v>
      </c>
      <c r="J1261" s="14"/>
      <c r="K1261" s="14"/>
      <c r="L1261" s="14"/>
      <c r="M1261" s="14"/>
      <c r="N1261" s="14"/>
      <c r="O1261" s="14"/>
      <c r="P1261" s="14"/>
      <c r="Q1261" s="14"/>
      <c r="R1261" s="14"/>
      <c r="S1261" s="14"/>
      <c r="T1261" s="14"/>
      <c r="U1261" s="14"/>
      <c r="V1261" s="14"/>
      <c r="W1261" s="14"/>
    </row>
    <row r="1262">
      <c r="A1262" s="130" t="s">
        <v>10845</v>
      </c>
      <c r="B1262" s="14" t="s">
        <v>7642</v>
      </c>
      <c r="C1262" s="131">
        <v>119.0</v>
      </c>
      <c r="D1262" s="14" t="s">
        <v>7646</v>
      </c>
      <c r="E1262" s="131">
        <v>524.0</v>
      </c>
      <c r="F1262" s="14" t="s">
        <v>7647</v>
      </c>
      <c r="G1262" s="131">
        <v>108.0</v>
      </c>
      <c r="H1262" s="131">
        <v>200.0</v>
      </c>
      <c r="I1262" s="132" t="b">
        <v>1</v>
      </c>
      <c r="J1262" s="14"/>
      <c r="K1262" s="14"/>
      <c r="L1262" s="14"/>
      <c r="M1262" s="14"/>
      <c r="N1262" s="14"/>
      <c r="O1262" s="14"/>
      <c r="P1262" s="14"/>
      <c r="Q1262" s="14"/>
      <c r="R1262" s="14"/>
      <c r="S1262" s="14"/>
      <c r="T1262" s="14"/>
      <c r="U1262" s="14"/>
      <c r="V1262" s="14"/>
      <c r="W1262" s="14"/>
    </row>
    <row r="1263">
      <c r="A1263" s="130" t="s">
        <v>10864</v>
      </c>
      <c r="B1263" s="14" t="s">
        <v>557</v>
      </c>
      <c r="C1263" s="131">
        <v>27.0</v>
      </c>
      <c r="D1263" s="14"/>
      <c r="E1263" s="14"/>
      <c r="F1263" s="14" t="s">
        <v>558</v>
      </c>
      <c r="G1263" s="131">
        <v>16.0</v>
      </c>
      <c r="H1263" s="131">
        <v>200.0</v>
      </c>
      <c r="I1263" s="132" t="b">
        <v>1</v>
      </c>
      <c r="J1263" s="14"/>
      <c r="K1263" s="14"/>
      <c r="L1263" s="14"/>
      <c r="M1263" s="14"/>
      <c r="N1263" s="14"/>
      <c r="O1263" s="14"/>
      <c r="P1263" s="14"/>
      <c r="Q1263" s="14"/>
      <c r="R1263" s="14"/>
      <c r="S1263" s="14"/>
      <c r="T1263" s="14"/>
      <c r="U1263" s="14"/>
      <c r="V1263" s="14"/>
      <c r="W1263" s="14"/>
    </row>
    <row r="1264">
      <c r="A1264" s="130" t="s">
        <v>10874</v>
      </c>
      <c r="B1264" s="14" t="s">
        <v>1607</v>
      </c>
      <c r="C1264" s="131">
        <v>31.0</v>
      </c>
      <c r="D1264" s="14"/>
      <c r="E1264" s="14"/>
      <c r="F1264" s="14" t="s">
        <v>1608</v>
      </c>
      <c r="G1264" s="131">
        <v>11.0</v>
      </c>
      <c r="H1264" s="131">
        <v>200.0</v>
      </c>
      <c r="I1264" s="132" t="b">
        <v>1</v>
      </c>
      <c r="J1264" s="14"/>
      <c r="K1264" s="14"/>
      <c r="L1264" s="14"/>
      <c r="M1264" s="14"/>
      <c r="N1264" s="14"/>
      <c r="O1264" s="14"/>
      <c r="P1264" s="14"/>
      <c r="Q1264" s="14"/>
      <c r="R1264" s="14"/>
      <c r="S1264" s="14"/>
      <c r="T1264" s="14"/>
      <c r="U1264" s="14"/>
      <c r="V1264" s="14"/>
      <c r="W1264" s="14"/>
    </row>
    <row r="1265">
      <c r="A1265" s="130" t="s">
        <v>10885</v>
      </c>
      <c r="B1265" s="14" t="s">
        <v>10890</v>
      </c>
      <c r="C1265" s="131">
        <v>37.0</v>
      </c>
      <c r="D1265" s="14" t="s">
        <v>10892</v>
      </c>
      <c r="E1265" s="131">
        <v>234.0</v>
      </c>
      <c r="F1265" s="14" t="s">
        <v>10894</v>
      </c>
      <c r="G1265" s="131">
        <v>26.0</v>
      </c>
      <c r="H1265" s="131">
        <v>200.0</v>
      </c>
      <c r="I1265" s="132" t="b">
        <v>1</v>
      </c>
      <c r="J1265" s="14"/>
      <c r="K1265" s="14"/>
      <c r="L1265" s="14"/>
      <c r="M1265" s="14"/>
      <c r="N1265" s="14"/>
      <c r="O1265" s="14"/>
      <c r="P1265" s="14"/>
      <c r="Q1265" s="14"/>
      <c r="R1265" s="14"/>
      <c r="S1265" s="14"/>
      <c r="T1265" s="14"/>
      <c r="U1265" s="14"/>
      <c r="V1265" s="14"/>
      <c r="W1265" s="14"/>
    </row>
    <row r="1266">
      <c r="A1266" s="130" t="s">
        <v>10897</v>
      </c>
      <c r="B1266" s="14" t="s">
        <v>1491</v>
      </c>
      <c r="C1266" s="131">
        <v>48.0</v>
      </c>
      <c r="D1266" s="14" t="s">
        <v>1492</v>
      </c>
      <c r="E1266" s="131">
        <v>107.0</v>
      </c>
      <c r="F1266" s="14" t="s">
        <v>1493</v>
      </c>
      <c r="G1266" s="131">
        <v>37.0</v>
      </c>
      <c r="H1266" s="131">
        <v>200.0</v>
      </c>
      <c r="I1266" s="132" t="b">
        <v>1</v>
      </c>
      <c r="J1266" s="14"/>
      <c r="K1266" s="14"/>
      <c r="L1266" s="14"/>
      <c r="M1266" s="14"/>
      <c r="N1266" s="14"/>
      <c r="O1266" s="14"/>
      <c r="P1266" s="14"/>
      <c r="Q1266" s="14"/>
      <c r="R1266" s="14"/>
      <c r="S1266" s="14"/>
      <c r="T1266" s="14"/>
      <c r="U1266" s="14"/>
      <c r="V1266" s="14"/>
      <c r="W1266" s="14"/>
    </row>
    <row r="1267">
      <c r="A1267" s="130" t="s">
        <v>10907</v>
      </c>
      <c r="B1267" s="14" t="s">
        <v>1416</v>
      </c>
      <c r="C1267" s="131">
        <v>64.0</v>
      </c>
      <c r="D1267" s="14" t="s">
        <v>1417</v>
      </c>
      <c r="E1267" s="131">
        <v>153.0</v>
      </c>
      <c r="F1267" s="14" t="s">
        <v>1418</v>
      </c>
      <c r="G1267" s="131">
        <v>53.0</v>
      </c>
      <c r="H1267" s="131">
        <v>200.0</v>
      </c>
      <c r="I1267" s="132" t="b">
        <v>1</v>
      </c>
      <c r="J1267" s="14"/>
      <c r="K1267" s="14"/>
      <c r="L1267" s="14"/>
      <c r="M1267" s="14"/>
      <c r="N1267" s="14"/>
      <c r="O1267" s="14"/>
      <c r="P1267" s="14"/>
      <c r="Q1267" s="14"/>
      <c r="R1267" s="14"/>
      <c r="S1267" s="14"/>
      <c r="T1267" s="14"/>
      <c r="U1267" s="14"/>
      <c r="V1267" s="14"/>
      <c r="W1267" s="14"/>
    </row>
    <row r="1268">
      <c r="A1268" s="130" t="s">
        <v>10922</v>
      </c>
      <c r="B1268" s="14" t="s">
        <v>7919</v>
      </c>
      <c r="C1268" s="131">
        <v>55.0</v>
      </c>
      <c r="D1268" s="14" t="s">
        <v>7921</v>
      </c>
      <c r="E1268" s="131">
        <v>153.0</v>
      </c>
      <c r="F1268" s="14" t="s">
        <v>7922</v>
      </c>
      <c r="G1268" s="131">
        <v>44.0</v>
      </c>
      <c r="H1268" s="131">
        <v>200.0</v>
      </c>
      <c r="I1268" s="132" t="b">
        <v>1</v>
      </c>
      <c r="J1268" s="14"/>
      <c r="K1268" s="14"/>
      <c r="L1268" s="14"/>
      <c r="M1268" s="14"/>
      <c r="N1268" s="14"/>
      <c r="O1268" s="14"/>
      <c r="P1268" s="14"/>
      <c r="Q1268" s="14"/>
      <c r="R1268" s="14"/>
      <c r="S1268" s="14"/>
      <c r="T1268" s="14"/>
      <c r="U1268" s="14"/>
      <c r="V1268" s="14"/>
      <c r="W1268" s="14"/>
    </row>
    <row r="1269">
      <c r="A1269" s="130" t="s">
        <v>10935</v>
      </c>
      <c r="B1269" s="14" t="s">
        <v>10939</v>
      </c>
      <c r="C1269" s="131">
        <v>24.0</v>
      </c>
      <c r="D1269" s="14"/>
      <c r="E1269" s="14"/>
      <c r="F1269" s="14" t="s">
        <v>10944</v>
      </c>
      <c r="G1269" s="131">
        <v>4.0</v>
      </c>
      <c r="H1269" s="131">
        <v>200.0</v>
      </c>
      <c r="I1269" s="132" t="b">
        <v>1</v>
      </c>
      <c r="J1269" s="14"/>
      <c r="K1269" s="14"/>
      <c r="L1269" s="14"/>
      <c r="M1269" s="14"/>
      <c r="N1269" s="14"/>
      <c r="O1269" s="14"/>
      <c r="P1269" s="14"/>
      <c r="Q1269" s="14"/>
      <c r="R1269" s="14"/>
      <c r="S1269" s="14"/>
      <c r="T1269" s="14"/>
      <c r="U1269" s="14"/>
      <c r="V1269" s="14"/>
      <c r="W1269" s="14"/>
    </row>
    <row r="1270">
      <c r="A1270" s="130" t="s">
        <v>10950</v>
      </c>
      <c r="B1270" s="14" t="s">
        <v>10956</v>
      </c>
      <c r="C1270" s="131">
        <v>41.0</v>
      </c>
      <c r="D1270" s="14" t="s">
        <v>511</v>
      </c>
      <c r="E1270" s="131">
        <v>135.0</v>
      </c>
      <c r="F1270" s="14" t="s">
        <v>512</v>
      </c>
      <c r="G1270" s="131">
        <v>14.0</v>
      </c>
      <c r="H1270" s="131">
        <v>200.0</v>
      </c>
      <c r="I1270" s="132" t="b">
        <v>1</v>
      </c>
      <c r="J1270" s="14"/>
      <c r="K1270" s="14"/>
      <c r="L1270" s="14"/>
      <c r="M1270" s="14"/>
      <c r="N1270" s="14"/>
      <c r="O1270" s="14"/>
      <c r="P1270" s="14"/>
      <c r="Q1270" s="14"/>
      <c r="R1270" s="14"/>
      <c r="S1270" s="14"/>
      <c r="T1270" s="14"/>
      <c r="U1270" s="14"/>
      <c r="V1270" s="14"/>
      <c r="W1270" s="14"/>
    </row>
    <row r="1271">
      <c r="A1271" s="130" t="s">
        <v>10965</v>
      </c>
      <c r="B1271" s="14" t="s">
        <v>554</v>
      </c>
      <c r="C1271" s="131">
        <v>29.0</v>
      </c>
      <c r="D1271" s="14"/>
      <c r="E1271" s="14"/>
      <c r="F1271" s="14" t="s">
        <v>555</v>
      </c>
      <c r="G1271" s="131">
        <v>18.0</v>
      </c>
      <c r="H1271" s="131">
        <v>200.0</v>
      </c>
      <c r="I1271" s="132" t="b">
        <v>1</v>
      </c>
      <c r="J1271" s="14"/>
      <c r="K1271" s="14"/>
      <c r="L1271" s="14"/>
      <c r="M1271" s="14"/>
      <c r="N1271" s="14"/>
      <c r="O1271" s="14"/>
      <c r="P1271" s="14"/>
      <c r="Q1271" s="14"/>
      <c r="R1271" s="14"/>
      <c r="S1271" s="14"/>
      <c r="T1271" s="14"/>
      <c r="U1271" s="14"/>
      <c r="V1271" s="14"/>
      <c r="W1271" s="14"/>
    </row>
    <row r="1272">
      <c r="A1272" s="130" t="s">
        <v>10980</v>
      </c>
      <c r="B1272" s="14" t="s">
        <v>3179</v>
      </c>
      <c r="C1272" s="131">
        <v>107.0</v>
      </c>
      <c r="D1272" s="14" t="s">
        <v>3182</v>
      </c>
      <c r="E1272" s="131">
        <v>155.0</v>
      </c>
      <c r="F1272" s="14" t="s">
        <v>3185</v>
      </c>
      <c r="G1272" s="131">
        <v>96.0</v>
      </c>
      <c r="H1272" s="131">
        <v>200.0</v>
      </c>
      <c r="I1272" s="132" t="b">
        <v>1</v>
      </c>
      <c r="J1272" s="14"/>
      <c r="K1272" s="14"/>
      <c r="L1272" s="14"/>
      <c r="M1272" s="14"/>
      <c r="N1272" s="14"/>
      <c r="O1272" s="14"/>
      <c r="P1272" s="14"/>
      <c r="Q1272" s="14"/>
      <c r="R1272" s="14"/>
      <c r="S1272" s="14"/>
      <c r="T1272" s="14"/>
      <c r="U1272" s="14"/>
      <c r="V1272" s="14"/>
      <c r="W1272" s="14"/>
    </row>
    <row r="1273">
      <c r="A1273" s="130" t="s">
        <v>10999</v>
      </c>
      <c r="B1273" s="14" t="s">
        <v>4212</v>
      </c>
      <c r="C1273" s="131">
        <v>46.0</v>
      </c>
      <c r="D1273" s="14" t="s">
        <v>4216</v>
      </c>
      <c r="E1273" s="131">
        <v>217.0</v>
      </c>
      <c r="F1273" s="14" t="s">
        <v>4217</v>
      </c>
      <c r="G1273" s="131">
        <v>35.0</v>
      </c>
      <c r="H1273" s="131">
        <v>200.0</v>
      </c>
      <c r="I1273" s="132" t="b">
        <v>1</v>
      </c>
      <c r="J1273" s="14"/>
      <c r="K1273" s="14"/>
      <c r="L1273" s="14"/>
      <c r="M1273" s="14"/>
      <c r="N1273" s="14"/>
      <c r="O1273" s="14"/>
      <c r="P1273" s="14"/>
      <c r="Q1273" s="14"/>
      <c r="R1273" s="14"/>
      <c r="S1273" s="14"/>
      <c r="T1273" s="14"/>
      <c r="U1273" s="14"/>
      <c r="V1273" s="14"/>
      <c r="W1273" s="14"/>
    </row>
    <row r="1274">
      <c r="A1274" s="130" t="s">
        <v>11018</v>
      </c>
      <c r="B1274" s="14" t="s">
        <v>11027</v>
      </c>
      <c r="C1274" s="131">
        <v>46.0</v>
      </c>
      <c r="D1274" s="14" t="s">
        <v>11029</v>
      </c>
      <c r="E1274" s="131">
        <v>149.0</v>
      </c>
      <c r="F1274" s="14" t="s">
        <v>11031</v>
      </c>
      <c r="G1274" s="131">
        <v>35.0</v>
      </c>
      <c r="H1274" s="131">
        <v>200.0</v>
      </c>
      <c r="I1274" s="132" t="b">
        <v>1</v>
      </c>
      <c r="J1274" s="14"/>
      <c r="K1274" s="14"/>
      <c r="L1274" s="14"/>
      <c r="M1274" s="14"/>
      <c r="N1274" s="14"/>
      <c r="O1274" s="14"/>
      <c r="P1274" s="14"/>
      <c r="Q1274" s="14"/>
      <c r="R1274" s="14"/>
      <c r="S1274" s="14"/>
      <c r="T1274" s="14"/>
      <c r="U1274" s="14"/>
      <c r="V1274" s="14"/>
      <c r="W1274" s="14"/>
    </row>
    <row r="1275">
      <c r="A1275" s="130" t="s">
        <v>11038</v>
      </c>
      <c r="B1275" s="14" t="s">
        <v>1233</v>
      </c>
      <c r="C1275" s="131">
        <v>60.0</v>
      </c>
      <c r="D1275" s="14" t="s">
        <v>1234</v>
      </c>
      <c r="E1275" s="131">
        <v>21.0</v>
      </c>
      <c r="F1275" s="14" t="s">
        <v>1235</v>
      </c>
      <c r="G1275" s="131">
        <v>49.0</v>
      </c>
      <c r="H1275" s="131">
        <v>200.0</v>
      </c>
      <c r="I1275" s="132" t="b">
        <v>1</v>
      </c>
      <c r="J1275" s="14"/>
      <c r="K1275" s="14"/>
      <c r="L1275" s="14"/>
      <c r="M1275" s="14"/>
      <c r="N1275" s="14"/>
      <c r="O1275" s="14"/>
      <c r="P1275" s="14"/>
      <c r="Q1275" s="14"/>
      <c r="R1275" s="14"/>
      <c r="S1275" s="14"/>
      <c r="T1275" s="14"/>
      <c r="U1275" s="14"/>
      <c r="V1275" s="14"/>
      <c r="W1275" s="14"/>
    </row>
    <row r="1276">
      <c r="A1276" s="130" t="s">
        <v>11054</v>
      </c>
      <c r="B1276" s="14" t="s">
        <v>11062</v>
      </c>
      <c r="C1276" s="131">
        <v>30.0</v>
      </c>
      <c r="D1276" s="14" t="s">
        <v>11065</v>
      </c>
      <c r="E1276" s="131">
        <v>145.0</v>
      </c>
      <c r="F1276" s="14" t="s">
        <v>1802</v>
      </c>
      <c r="G1276" s="131">
        <v>20.0</v>
      </c>
      <c r="H1276" s="131">
        <v>200.0</v>
      </c>
      <c r="I1276" s="132" t="b">
        <v>1</v>
      </c>
      <c r="J1276" s="14"/>
      <c r="K1276" s="14"/>
      <c r="L1276" s="14"/>
      <c r="M1276" s="14"/>
      <c r="N1276" s="14"/>
      <c r="O1276" s="14"/>
      <c r="P1276" s="14"/>
      <c r="Q1276" s="14"/>
      <c r="R1276" s="14"/>
      <c r="S1276" s="14"/>
      <c r="T1276" s="14"/>
      <c r="U1276" s="14"/>
      <c r="V1276" s="14"/>
      <c r="W1276" s="14"/>
    </row>
    <row r="1277">
      <c r="A1277" s="130" t="s">
        <v>11074</v>
      </c>
      <c r="B1277" s="14" t="s">
        <v>11082</v>
      </c>
      <c r="C1277" s="131">
        <v>30.0</v>
      </c>
      <c r="D1277" s="14"/>
      <c r="E1277" s="14"/>
      <c r="F1277" s="14" t="s">
        <v>11085</v>
      </c>
      <c r="G1277" s="131">
        <v>10.0</v>
      </c>
      <c r="H1277" s="131">
        <v>200.0</v>
      </c>
      <c r="I1277" s="132" t="b">
        <v>1</v>
      </c>
      <c r="J1277" s="14"/>
      <c r="K1277" s="14"/>
      <c r="L1277" s="14"/>
      <c r="M1277" s="14"/>
      <c r="N1277" s="14"/>
      <c r="O1277" s="14"/>
      <c r="P1277" s="14"/>
      <c r="Q1277" s="14"/>
      <c r="R1277" s="14"/>
      <c r="S1277" s="14"/>
      <c r="T1277" s="14"/>
      <c r="U1277" s="14"/>
      <c r="V1277" s="14"/>
      <c r="W1277" s="14"/>
    </row>
    <row r="1278">
      <c r="A1278" s="130" t="s">
        <v>11092</v>
      </c>
      <c r="B1278" s="14" t="s">
        <v>11100</v>
      </c>
      <c r="C1278" s="131">
        <v>35.0</v>
      </c>
      <c r="D1278" s="14"/>
      <c r="E1278" s="14"/>
      <c r="F1278" s="14" t="s">
        <v>1364</v>
      </c>
      <c r="G1278" s="131">
        <v>15.0</v>
      </c>
      <c r="H1278" s="131">
        <v>200.0</v>
      </c>
      <c r="I1278" s="132" t="b">
        <v>1</v>
      </c>
      <c r="J1278" s="14"/>
      <c r="K1278" s="14"/>
      <c r="L1278" s="14"/>
      <c r="M1278" s="14"/>
      <c r="N1278" s="14"/>
      <c r="O1278" s="14"/>
      <c r="P1278" s="14"/>
      <c r="Q1278" s="14"/>
      <c r="R1278" s="14"/>
      <c r="S1278" s="14"/>
      <c r="T1278" s="14"/>
      <c r="U1278" s="14"/>
      <c r="V1278" s="14"/>
      <c r="W1278" s="14"/>
    </row>
    <row r="1279">
      <c r="A1279" s="130" t="s">
        <v>11109</v>
      </c>
      <c r="B1279" s="14" t="s">
        <v>1368</v>
      </c>
      <c r="C1279" s="131">
        <v>42.0</v>
      </c>
      <c r="D1279" s="14" t="s">
        <v>1370</v>
      </c>
      <c r="E1279" s="131">
        <v>160.0</v>
      </c>
      <c r="F1279" s="14" t="s">
        <v>1371</v>
      </c>
      <c r="G1279" s="131">
        <v>31.0</v>
      </c>
      <c r="H1279" s="131">
        <v>200.0</v>
      </c>
      <c r="I1279" s="132" t="b">
        <v>1</v>
      </c>
      <c r="J1279" s="14"/>
      <c r="K1279" s="14"/>
      <c r="L1279" s="14"/>
      <c r="M1279" s="14"/>
      <c r="N1279" s="14"/>
      <c r="O1279" s="14"/>
      <c r="P1279" s="14"/>
      <c r="Q1279" s="14"/>
      <c r="R1279" s="14"/>
      <c r="S1279" s="14"/>
      <c r="T1279" s="14"/>
      <c r="U1279" s="14"/>
      <c r="V1279" s="14"/>
      <c r="W1279" s="14"/>
    </row>
    <row r="1280">
      <c r="A1280" s="130" t="s">
        <v>11124</v>
      </c>
      <c r="B1280" s="14" t="s">
        <v>11130</v>
      </c>
      <c r="C1280" s="131">
        <v>27.0</v>
      </c>
      <c r="D1280" s="14"/>
      <c r="E1280" s="14"/>
      <c r="F1280" s="14" t="s">
        <v>11132</v>
      </c>
      <c r="G1280" s="131">
        <v>7.0</v>
      </c>
      <c r="H1280" s="131">
        <v>200.0</v>
      </c>
      <c r="I1280" s="132" t="b">
        <v>1</v>
      </c>
      <c r="J1280" s="14"/>
      <c r="K1280" s="14"/>
      <c r="L1280" s="14"/>
      <c r="M1280" s="14"/>
      <c r="N1280" s="14"/>
      <c r="O1280" s="14"/>
      <c r="P1280" s="14"/>
      <c r="Q1280" s="14"/>
      <c r="R1280" s="14"/>
      <c r="S1280" s="14"/>
      <c r="T1280" s="14"/>
      <c r="U1280" s="14"/>
      <c r="V1280" s="14"/>
      <c r="W1280" s="14"/>
    </row>
    <row r="1281">
      <c r="A1281" s="130" t="s">
        <v>11139</v>
      </c>
      <c r="B1281" s="14" t="s">
        <v>1727</v>
      </c>
      <c r="C1281" s="131">
        <v>78.0</v>
      </c>
      <c r="D1281" s="14" t="s">
        <v>1728</v>
      </c>
      <c r="E1281" s="131">
        <v>153.0</v>
      </c>
      <c r="F1281" s="14" t="s">
        <v>1729</v>
      </c>
      <c r="G1281" s="131">
        <v>67.0</v>
      </c>
      <c r="H1281" s="131">
        <v>200.0</v>
      </c>
      <c r="I1281" s="132" t="b">
        <v>1</v>
      </c>
      <c r="J1281" s="14"/>
      <c r="K1281" s="14"/>
      <c r="L1281" s="14"/>
      <c r="M1281" s="14"/>
      <c r="N1281" s="14"/>
      <c r="O1281" s="14"/>
      <c r="P1281" s="14"/>
      <c r="Q1281" s="14"/>
      <c r="R1281" s="14"/>
      <c r="S1281" s="14"/>
      <c r="T1281" s="14"/>
      <c r="U1281" s="14"/>
      <c r="V1281" s="14"/>
      <c r="W1281" s="14"/>
    </row>
    <row r="1282">
      <c r="A1282" s="130" t="s">
        <v>11154</v>
      </c>
      <c r="B1282" s="14" t="s">
        <v>11157</v>
      </c>
      <c r="C1282" s="131">
        <v>23.0</v>
      </c>
      <c r="D1282" s="14" t="s">
        <v>11159</v>
      </c>
      <c r="E1282" s="131">
        <v>138.0</v>
      </c>
      <c r="F1282" s="14" t="s">
        <v>11161</v>
      </c>
      <c r="G1282" s="131">
        <v>13.0</v>
      </c>
      <c r="H1282" s="131">
        <v>200.0</v>
      </c>
      <c r="I1282" s="132" t="b">
        <v>1</v>
      </c>
      <c r="J1282" s="14"/>
      <c r="K1282" s="14"/>
      <c r="L1282" s="14"/>
      <c r="M1282" s="14"/>
      <c r="N1282" s="14"/>
      <c r="O1282" s="14"/>
      <c r="P1282" s="14"/>
      <c r="Q1282" s="14"/>
      <c r="R1282" s="14"/>
      <c r="S1282" s="14"/>
      <c r="T1282" s="14"/>
      <c r="U1282" s="14"/>
      <c r="V1282" s="14"/>
      <c r="W1282" s="14"/>
    </row>
    <row r="1283">
      <c r="A1283" s="130" t="s">
        <v>11164</v>
      </c>
      <c r="B1283" s="14" t="s">
        <v>7919</v>
      </c>
      <c r="C1283" s="131">
        <v>55.0</v>
      </c>
      <c r="D1283" s="14" t="s">
        <v>7921</v>
      </c>
      <c r="E1283" s="131">
        <v>153.0</v>
      </c>
      <c r="F1283" s="14" t="s">
        <v>7922</v>
      </c>
      <c r="G1283" s="131">
        <v>44.0</v>
      </c>
      <c r="H1283" s="131">
        <v>200.0</v>
      </c>
      <c r="I1283" s="132" t="b">
        <v>1</v>
      </c>
      <c r="J1283" s="14"/>
      <c r="K1283" s="14"/>
      <c r="L1283" s="14"/>
      <c r="M1283" s="14"/>
      <c r="N1283" s="14"/>
      <c r="O1283" s="14"/>
      <c r="P1283" s="14"/>
      <c r="Q1283" s="14"/>
      <c r="R1283" s="14"/>
      <c r="S1283" s="14"/>
      <c r="T1283" s="14"/>
      <c r="U1283" s="14"/>
      <c r="V1283" s="14"/>
      <c r="W1283" s="14"/>
    </row>
    <row r="1284">
      <c r="A1284" s="130" t="s">
        <v>11175</v>
      </c>
      <c r="B1284" s="14" t="s">
        <v>10235</v>
      </c>
      <c r="C1284" s="131">
        <v>47.0</v>
      </c>
      <c r="D1284" s="14" t="s">
        <v>10237</v>
      </c>
      <c r="E1284" s="131">
        <v>81.0</v>
      </c>
      <c r="F1284" s="14" t="s">
        <v>10239</v>
      </c>
      <c r="G1284" s="131">
        <v>36.0</v>
      </c>
      <c r="H1284" s="131">
        <v>200.0</v>
      </c>
      <c r="I1284" s="132" t="b">
        <v>1</v>
      </c>
      <c r="J1284" s="14"/>
      <c r="K1284" s="14"/>
      <c r="L1284" s="14"/>
      <c r="M1284" s="14"/>
      <c r="N1284" s="14"/>
      <c r="O1284" s="14"/>
      <c r="P1284" s="14"/>
      <c r="Q1284" s="14"/>
      <c r="R1284" s="14"/>
      <c r="S1284" s="14"/>
      <c r="T1284" s="14"/>
      <c r="U1284" s="14"/>
      <c r="V1284" s="14"/>
      <c r="W1284" s="14"/>
    </row>
    <row r="1285">
      <c r="A1285" s="130" t="s">
        <v>11182</v>
      </c>
      <c r="B1285" s="14" t="s">
        <v>3603</v>
      </c>
      <c r="C1285" s="131">
        <v>54.0</v>
      </c>
      <c r="D1285" s="14" t="s">
        <v>3607</v>
      </c>
      <c r="E1285" s="131">
        <v>448.0</v>
      </c>
      <c r="F1285" s="14" t="s">
        <v>3608</v>
      </c>
      <c r="G1285" s="131">
        <v>43.0</v>
      </c>
      <c r="H1285" s="131">
        <v>200.0</v>
      </c>
      <c r="I1285" s="132" t="b">
        <v>1</v>
      </c>
      <c r="J1285" s="14"/>
      <c r="K1285" s="14"/>
      <c r="L1285" s="14"/>
      <c r="M1285" s="14"/>
      <c r="N1285" s="14"/>
      <c r="O1285" s="14"/>
      <c r="P1285" s="14"/>
      <c r="Q1285" s="14"/>
      <c r="R1285" s="14"/>
      <c r="S1285" s="14"/>
      <c r="T1285" s="14"/>
      <c r="U1285" s="14"/>
      <c r="V1285" s="14"/>
      <c r="W1285" s="14"/>
    </row>
    <row r="1286">
      <c r="A1286" s="130" t="s">
        <v>11191</v>
      </c>
      <c r="B1286" s="14" t="s">
        <v>11197</v>
      </c>
      <c r="C1286" s="131">
        <v>39.0</v>
      </c>
      <c r="D1286" s="14"/>
      <c r="E1286" s="14"/>
      <c r="F1286" s="14" t="s">
        <v>11199</v>
      </c>
      <c r="G1286" s="131">
        <v>19.0</v>
      </c>
      <c r="H1286" s="131">
        <v>200.0</v>
      </c>
      <c r="I1286" s="132" t="b">
        <v>1</v>
      </c>
      <c r="J1286" s="14"/>
      <c r="K1286" s="14"/>
      <c r="L1286" s="14"/>
      <c r="M1286" s="14"/>
      <c r="N1286" s="14"/>
      <c r="O1286" s="14"/>
      <c r="P1286" s="14"/>
      <c r="Q1286" s="14"/>
      <c r="R1286" s="14"/>
      <c r="S1286" s="14"/>
      <c r="T1286" s="14"/>
      <c r="U1286" s="14"/>
      <c r="V1286" s="14"/>
      <c r="W1286" s="14"/>
    </row>
    <row r="1287">
      <c r="A1287" s="130" t="s">
        <v>11209</v>
      </c>
      <c r="B1287" s="14" t="s">
        <v>1512</v>
      </c>
      <c r="C1287" s="131">
        <v>74.0</v>
      </c>
      <c r="D1287" s="14" t="s">
        <v>1513</v>
      </c>
      <c r="E1287" s="131">
        <v>154.0</v>
      </c>
      <c r="F1287" s="14" t="s">
        <v>1514</v>
      </c>
      <c r="G1287" s="131">
        <v>63.0</v>
      </c>
      <c r="H1287" s="131">
        <v>200.0</v>
      </c>
      <c r="I1287" s="132" t="b">
        <v>1</v>
      </c>
      <c r="J1287" s="14"/>
      <c r="K1287" s="14"/>
      <c r="L1287" s="14"/>
      <c r="M1287" s="14"/>
      <c r="N1287" s="14"/>
      <c r="O1287" s="14"/>
      <c r="P1287" s="14"/>
      <c r="Q1287" s="14"/>
      <c r="R1287" s="14"/>
      <c r="S1287" s="14"/>
      <c r="T1287" s="14"/>
      <c r="U1287" s="14"/>
      <c r="V1287" s="14"/>
      <c r="W1287" s="14"/>
    </row>
    <row r="1288">
      <c r="A1288" s="130" t="s">
        <v>11226</v>
      </c>
      <c r="B1288" s="14" t="s">
        <v>11233</v>
      </c>
      <c r="C1288" s="131">
        <v>30.0</v>
      </c>
      <c r="D1288" s="14"/>
      <c r="E1288" s="14"/>
      <c r="F1288" s="14" t="s">
        <v>11237</v>
      </c>
      <c r="G1288" s="131">
        <v>10.0</v>
      </c>
      <c r="H1288" s="131">
        <v>200.0</v>
      </c>
      <c r="I1288" s="132" t="b">
        <v>1</v>
      </c>
      <c r="J1288" s="14"/>
      <c r="K1288" s="14"/>
      <c r="L1288" s="14"/>
      <c r="M1288" s="14"/>
      <c r="N1288" s="14"/>
      <c r="O1288" s="14"/>
      <c r="P1288" s="14"/>
      <c r="Q1288" s="14"/>
      <c r="R1288" s="14"/>
      <c r="S1288" s="14"/>
      <c r="T1288" s="14"/>
      <c r="U1288" s="14"/>
      <c r="V1288" s="14"/>
      <c r="W1288" s="14"/>
    </row>
    <row r="1289">
      <c r="A1289" s="130" t="s">
        <v>11242</v>
      </c>
      <c r="B1289" s="14" t="s">
        <v>1813</v>
      </c>
      <c r="C1289" s="131">
        <v>94.0</v>
      </c>
      <c r="D1289" s="14" t="s">
        <v>1814</v>
      </c>
      <c r="E1289" s="131">
        <v>148.0</v>
      </c>
      <c r="F1289" s="14" t="s">
        <v>1815</v>
      </c>
      <c r="G1289" s="131">
        <v>83.0</v>
      </c>
      <c r="H1289" s="131">
        <v>200.0</v>
      </c>
      <c r="I1289" s="132" t="b">
        <v>1</v>
      </c>
      <c r="J1289" s="14"/>
      <c r="K1289" s="14"/>
      <c r="L1289" s="14"/>
      <c r="M1289" s="14"/>
      <c r="N1289" s="14"/>
      <c r="O1289" s="14"/>
      <c r="P1289" s="14"/>
      <c r="Q1289" s="14"/>
      <c r="R1289" s="14"/>
      <c r="S1289" s="14"/>
      <c r="T1289" s="14"/>
      <c r="U1289" s="14"/>
      <c r="V1289" s="14"/>
      <c r="W1289" s="14"/>
    </row>
    <row r="1290">
      <c r="A1290" s="130" t="s">
        <v>11258</v>
      </c>
      <c r="B1290" s="14" t="s">
        <v>11100</v>
      </c>
      <c r="C1290" s="131">
        <v>35.0</v>
      </c>
      <c r="D1290" s="14"/>
      <c r="E1290" s="14"/>
      <c r="F1290" s="14" t="s">
        <v>1364</v>
      </c>
      <c r="G1290" s="131">
        <v>15.0</v>
      </c>
      <c r="H1290" s="131">
        <v>200.0</v>
      </c>
      <c r="I1290" s="132" t="b">
        <v>1</v>
      </c>
      <c r="J1290" s="14"/>
      <c r="K1290" s="14"/>
      <c r="L1290" s="14"/>
      <c r="M1290" s="14"/>
      <c r="N1290" s="14"/>
      <c r="O1290" s="14"/>
      <c r="P1290" s="14"/>
      <c r="Q1290" s="14"/>
      <c r="R1290" s="14"/>
      <c r="S1290" s="14"/>
      <c r="T1290" s="14"/>
      <c r="U1290" s="14"/>
      <c r="V1290" s="14"/>
      <c r="W1290" s="14"/>
    </row>
    <row r="1291">
      <c r="A1291" s="130" t="s">
        <v>11268</v>
      </c>
      <c r="B1291" s="14" t="s">
        <v>1276</v>
      </c>
      <c r="C1291" s="131">
        <v>30.0</v>
      </c>
      <c r="D1291" s="14" t="s">
        <v>11277</v>
      </c>
      <c r="E1291" s="131">
        <v>149.0</v>
      </c>
      <c r="F1291" s="14" t="s">
        <v>1278</v>
      </c>
      <c r="G1291" s="131">
        <v>19.0</v>
      </c>
      <c r="H1291" s="131">
        <v>200.0</v>
      </c>
      <c r="I1291" s="132" t="b">
        <v>1</v>
      </c>
      <c r="J1291" s="14"/>
      <c r="K1291" s="14"/>
      <c r="L1291" s="14"/>
      <c r="M1291" s="14"/>
      <c r="N1291" s="14"/>
      <c r="O1291" s="14"/>
      <c r="P1291" s="14"/>
      <c r="Q1291" s="14"/>
      <c r="R1291" s="14"/>
      <c r="S1291" s="14"/>
      <c r="T1291" s="14"/>
      <c r="U1291" s="14"/>
      <c r="V1291" s="14"/>
      <c r="W1291" s="14"/>
    </row>
    <row r="1292">
      <c r="A1292" s="130" t="s">
        <v>11286</v>
      </c>
      <c r="B1292" s="14" t="s">
        <v>1356</v>
      </c>
      <c r="C1292" s="131">
        <v>95.0</v>
      </c>
      <c r="D1292" s="14" t="s">
        <v>1358</v>
      </c>
      <c r="E1292" s="131">
        <v>158.0</v>
      </c>
      <c r="F1292" s="14" t="s">
        <v>1359</v>
      </c>
      <c r="G1292" s="131">
        <v>84.0</v>
      </c>
      <c r="H1292" s="131">
        <v>200.0</v>
      </c>
      <c r="I1292" s="132" t="b">
        <v>1</v>
      </c>
      <c r="J1292" s="14"/>
      <c r="K1292" s="14"/>
      <c r="L1292" s="14"/>
      <c r="M1292" s="14"/>
      <c r="N1292" s="14"/>
      <c r="O1292" s="14"/>
      <c r="P1292" s="14"/>
      <c r="Q1292" s="14"/>
      <c r="R1292" s="14"/>
      <c r="S1292" s="14"/>
      <c r="T1292" s="14"/>
      <c r="U1292" s="14"/>
      <c r="V1292" s="14"/>
      <c r="W1292" s="14"/>
    </row>
    <row r="1293">
      <c r="A1293" s="130" t="s">
        <v>11300</v>
      </c>
      <c r="B1293" s="14" t="s">
        <v>11304</v>
      </c>
      <c r="C1293" s="131">
        <v>37.0</v>
      </c>
      <c r="D1293" s="14" t="s">
        <v>11305</v>
      </c>
      <c r="E1293" s="131">
        <v>176.0</v>
      </c>
      <c r="F1293" s="14" t="s">
        <v>11310</v>
      </c>
      <c r="G1293" s="131">
        <v>26.0</v>
      </c>
      <c r="H1293" s="131">
        <v>200.0</v>
      </c>
      <c r="I1293" s="132" t="b">
        <v>1</v>
      </c>
      <c r="J1293" s="14"/>
      <c r="K1293" s="14"/>
      <c r="L1293" s="14"/>
      <c r="M1293" s="14"/>
      <c r="N1293" s="14"/>
      <c r="O1293" s="14"/>
      <c r="P1293" s="14"/>
      <c r="Q1293" s="14"/>
      <c r="R1293" s="14"/>
      <c r="S1293" s="14"/>
      <c r="T1293" s="14"/>
      <c r="U1293" s="14"/>
      <c r="V1293" s="14"/>
      <c r="W1293" s="14"/>
    </row>
    <row r="1294">
      <c r="A1294" s="130" t="s">
        <v>11317</v>
      </c>
      <c r="B1294" s="14" t="s">
        <v>2129</v>
      </c>
      <c r="C1294" s="131">
        <v>67.0</v>
      </c>
      <c r="D1294" s="14" t="s">
        <v>2132</v>
      </c>
      <c r="E1294" s="131">
        <v>245.0</v>
      </c>
      <c r="F1294" s="14" t="s">
        <v>2133</v>
      </c>
      <c r="G1294" s="131">
        <v>56.0</v>
      </c>
      <c r="H1294" s="131">
        <v>200.0</v>
      </c>
      <c r="I1294" s="132" t="b">
        <v>1</v>
      </c>
      <c r="J1294" s="14"/>
      <c r="K1294" s="14"/>
      <c r="L1294" s="14"/>
      <c r="M1294" s="14"/>
      <c r="N1294" s="14"/>
      <c r="O1294" s="14"/>
      <c r="P1294" s="14"/>
      <c r="Q1294" s="14"/>
      <c r="R1294" s="14"/>
      <c r="S1294" s="14"/>
      <c r="T1294" s="14"/>
      <c r="U1294" s="14"/>
      <c r="V1294" s="14"/>
      <c r="W1294" s="14"/>
    </row>
    <row r="1295">
      <c r="A1295" s="130" t="s">
        <v>11330</v>
      </c>
      <c r="B1295" s="14" t="s">
        <v>4905</v>
      </c>
      <c r="C1295" s="131">
        <v>54.0</v>
      </c>
      <c r="D1295" s="14" t="s">
        <v>4906</v>
      </c>
      <c r="E1295" s="131">
        <v>191.0</v>
      </c>
      <c r="F1295" s="14" t="s">
        <v>4909</v>
      </c>
      <c r="G1295" s="131">
        <v>43.0</v>
      </c>
      <c r="H1295" s="131">
        <v>200.0</v>
      </c>
      <c r="I1295" s="132" t="b">
        <v>1</v>
      </c>
      <c r="J1295" s="14"/>
      <c r="K1295" s="14"/>
      <c r="L1295" s="14"/>
      <c r="M1295" s="14"/>
      <c r="N1295" s="14"/>
      <c r="O1295" s="14"/>
      <c r="P1295" s="14"/>
      <c r="Q1295" s="14"/>
      <c r="R1295" s="14"/>
      <c r="S1295" s="14"/>
      <c r="T1295" s="14"/>
      <c r="U1295" s="14"/>
      <c r="V1295" s="14"/>
      <c r="W1295" s="14"/>
    </row>
    <row r="1296">
      <c r="A1296" s="130" t="s">
        <v>11342</v>
      </c>
      <c r="B1296" s="14" t="s">
        <v>10265</v>
      </c>
      <c r="C1296" s="131">
        <v>29.0</v>
      </c>
      <c r="D1296" s="14"/>
      <c r="E1296" s="14"/>
      <c r="F1296" s="14" t="s">
        <v>1770</v>
      </c>
      <c r="G1296" s="131">
        <v>9.0</v>
      </c>
      <c r="H1296" s="131">
        <v>200.0</v>
      </c>
      <c r="I1296" s="132" t="b">
        <v>1</v>
      </c>
      <c r="J1296" s="14"/>
      <c r="K1296" s="14"/>
      <c r="L1296" s="14"/>
      <c r="M1296" s="14"/>
      <c r="N1296" s="14"/>
      <c r="O1296" s="14"/>
      <c r="P1296" s="14"/>
      <c r="Q1296" s="14"/>
      <c r="R1296" s="14"/>
      <c r="S1296" s="14"/>
      <c r="T1296" s="14"/>
      <c r="U1296" s="14"/>
      <c r="V1296" s="14"/>
      <c r="W1296" s="14"/>
    </row>
    <row r="1297">
      <c r="A1297" s="130" t="s">
        <v>11355</v>
      </c>
      <c r="B1297" s="14" t="s">
        <v>2768</v>
      </c>
      <c r="C1297" s="131">
        <v>77.0</v>
      </c>
      <c r="D1297" s="14" t="s">
        <v>2771</v>
      </c>
      <c r="E1297" s="131">
        <v>197.0</v>
      </c>
      <c r="F1297" s="14" t="s">
        <v>2774</v>
      </c>
      <c r="G1297" s="131">
        <v>66.0</v>
      </c>
      <c r="H1297" s="131">
        <v>200.0</v>
      </c>
      <c r="I1297" s="132" t="b">
        <v>1</v>
      </c>
      <c r="J1297" s="14"/>
      <c r="K1297" s="14"/>
      <c r="L1297" s="14"/>
      <c r="M1297" s="14"/>
      <c r="N1297" s="14"/>
      <c r="O1297" s="14"/>
      <c r="P1297" s="14"/>
      <c r="Q1297" s="14"/>
      <c r="R1297" s="14"/>
      <c r="S1297" s="14"/>
      <c r="T1297" s="14"/>
      <c r="U1297" s="14"/>
      <c r="V1297" s="14"/>
      <c r="W1297" s="14"/>
    </row>
    <row r="1298">
      <c r="A1298" s="130" t="s">
        <v>11367</v>
      </c>
      <c r="B1298" s="14" t="s">
        <v>11371</v>
      </c>
      <c r="C1298" s="131">
        <v>30.0</v>
      </c>
      <c r="D1298" s="14"/>
      <c r="E1298" s="14"/>
      <c r="F1298" s="14" t="s">
        <v>11373</v>
      </c>
      <c r="G1298" s="131">
        <v>10.0</v>
      </c>
      <c r="H1298" s="131">
        <v>200.0</v>
      </c>
      <c r="I1298" s="132" t="b">
        <v>1</v>
      </c>
      <c r="J1298" s="14"/>
      <c r="K1298" s="14"/>
      <c r="L1298" s="14"/>
      <c r="M1298" s="14"/>
      <c r="N1298" s="14"/>
      <c r="O1298" s="14"/>
      <c r="P1298" s="14"/>
      <c r="Q1298" s="14"/>
      <c r="R1298" s="14"/>
      <c r="S1298" s="14"/>
      <c r="T1298" s="14"/>
      <c r="U1298" s="14"/>
      <c r="V1298" s="14"/>
      <c r="W1298" s="14"/>
    </row>
    <row r="1299">
      <c r="A1299" s="130" t="s">
        <v>11377</v>
      </c>
      <c r="B1299" s="14" t="s">
        <v>7996</v>
      </c>
      <c r="C1299" s="131">
        <v>72.0</v>
      </c>
      <c r="D1299" s="14" t="s">
        <v>7997</v>
      </c>
      <c r="E1299" s="131">
        <v>326.0</v>
      </c>
      <c r="F1299" s="14" t="s">
        <v>8002</v>
      </c>
      <c r="G1299" s="131">
        <v>61.0</v>
      </c>
      <c r="H1299" s="131">
        <v>200.0</v>
      </c>
      <c r="I1299" s="132" t="b">
        <v>1</v>
      </c>
      <c r="J1299" s="14"/>
      <c r="K1299" s="14"/>
      <c r="L1299" s="14"/>
      <c r="M1299" s="14"/>
      <c r="N1299" s="14"/>
      <c r="O1299" s="14"/>
      <c r="P1299" s="14"/>
      <c r="Q1299" s="14"/>
      <c r="R1299" s="14"/>
      <c r="S1299" s="14"/>
      <c r="T1299" s="14"/>
      <c r="U1299" s="14"/>
      <c r="V1299" s="14"/>
      <c r="W1299" s="14"/>
    </row>
    <row r="1300">
      <c r="A1300" s="130" t="s">
        <v>11390</v>
      </c>
      <c r="B1300" s="14" t="s">
        <v>11397</v>
      </c>
      <c r="C1300" s="131">
        <v>70.0</v>
      </c>
      <c r="D1300" s="14" t="s">
        <v>11398</v>
      </c>
      <c r="E1300" s="131">
        <v>223.0</v>
      </c>
      <c r="F1300" s="14" t="s">
        <v>11399</v>
      </c>
      <c r="G1300" s="131">
        <v>59.0</v>
      </c>
      <c r="H1300" s="131">
        <v>200.0</v>
      </c>
      <c r="I1300" s="132" t="b">
        <v>1</v>
      </c>
      <c r="J1300" s="14"/>
      <c r="K1300" s="14"/>
      <c r="L1300" s="14"/>
      <c r="M1300" s="14"/>
      <c r="N1300" s="14"/>
      <c r="O1300" s="14"/>
      <c r="P1300" s="14"/>
      <c r="Q1300" s="14"/>
      <c r="R1300" s="14"/>
      <c r="S1300" s="14"/>
      <c r="T1300" s="14"/>
      <c r="U1300" s="14"/>
      <c r="V1300" s="14"/>
      <c r="W1300" s="14"/>
    </row>
    <row r="1301">
      <c r="A1301" s="130" t="s">
        <v>11405</v>
      </c>
      <c r="B1301" s="14" t="s">
        <v>557</v>
      </c>
      <c r="C1301" s="131">
        <v>27.0</v>
      </c>
      <c r="D1301" s="14"/>
      <c r="E1301" s="14"/>
      <c r="F1301" s="14" t="s">
        <v>558</v>
      </c>
      <c r="G1301" s="131">
        <v>16.0</v>
      </c>
      <c r="H1301" s="131">
        <v>200.0</v>
      </c>
      <c r="I1301" s="132" t="b">
        <v>1</v>
      </c>
      <c r="J1301" s="14"/>
      <c r="K1301" s="14"/>
      <c r="L1301" s="14"/>
      <c r="M1301" s="14"/>
      <c r="N1301" s="14"/>
      <c r="O1301" s="14"/>
      <c r="P1301" s="14"/>
      <c r="Q1301" s="14"/>
      <c r="R1301" s="14"/>
      <c r="S1301" s="14"/>
      <c r="T1301" s="14"/>
      <c r="U1301" s="14"/>
      <c r="V1301" s="14"/>
      <c r="W1301" s="14"/>
    </row>
    <row r="1302">
      <c r="A1302" s="130" t="s">
        <v>11416</v>
      </c>
      <c r="B1302" s="14" t="s">
        <v>11423</v>
      </c>
      <c r="C1302" s="131">
        <v>64.0</v>
      </c>
      <c r="D1302" s="14" t="s">
        <v>11424</v>
      </c>
      <c r="E1302" s="131">
        <v>18.0</v>
      </c>
      <c r="F1302" s="14" t="s">
        <v>11427</v>
      </c>
      <c r="G1302" s="131">
        <v>53.0</v>
      </c>
      <c r="H1302" s="131">
        <v>200.0</v>
      </c>
      <c r="I1302" s="132" t="b">
        <v>1</v>
      </c>
      <c r="J1302" s="14"/>
      <c r="K1302" s="14"/>
      <c r="L1302" s="14"/>
      <c r="M1302" s="14"/>
      <c r="N1302" s="14"/>
      <c r="O1302" s="14"/>
      <c r="P1302" s="14"/>
      <c r="Q1302" s="14"/>
      <c r="R1302" s="14"/>
      <c r="S1302" s="14"/>
      <c r="T1302" s="14"/>
      <c r="U1302" s="14"/>
      <c r="V1302" s="14"/>
      <c r="W1302" s="14"/>
    </row>
    <row r="1303">
      <c r="A1303" s="130" t="s">
        <v>11432</v>
      </c>
      <c r="B1303" s="14" t="s">
        <v>11438</v>
      </c>
      <c r="C1303" s="131">
        <v>27.0</v>
      </c>
      <c r="D1303" s="14"/>
      <c r="E1303" s="14"/>
      <c r="F1303" s="14" t="s">
        <v>11442</v>
      </c>
      <c r="G1303" s="131">
        <v>7.0</v>
      </c>
      <c r="H1303" s="131">
        <v>200.0</v>
      </c>
      <c r="I1303" s="132" t="b">
        <v>1</v>
      </c>
      <c r="J1303" s="14"/>
      <c r="K1303" s="14"/>
      <c r="L1303" s="14"/>
      <c r="M1303" s="14"/>
      <c r="N1303" s="14"/>
      <c r="O1303" s="14"/>
      <c r="P1303" s="14"/>
      <c r="Q1303" s="14"/>
      <c r="R1303" s="14"/>
      <c r="S1303" s="14"/>
      <c r="T1303" s="14"/>
      <c r="U1303" s="14"/>
      <c r="V1303" s="14"/>
      <c r="W1303" s="14"/>
    </row>
    <row r="1304">
      <c r="A1304" s="130" t="s">
        <v>11451</v>
      </c>
      <c r="B1304" s="14" t="s">
        <v>1619</v>
      </c>
      <c r="C1304" s="131">
        <v>32.0</v>
      </c>
      <c r="D1304" s="14" t="s">
        <v>1620</v>
      </c>
      <c r="E1304" s="131">
        <v>153.0</v>
      </c>
      <c r="F1304" s="14" t="s">
        <v>1621</v>
      </c>
      <c r="G1304" s="131">
        <v>21.0</v>
      </c>
      <c r="H1304" s="131">
        <v>200.0</v>
      </c>
      <c r="I1304" s="132" t="b">
        <v>1</v>
      </c>
      <c r="J1304" s="14"/>
      <c r="K1304" s="14"/>
      <c r="L1304" s="14"/>
      <c r="M1304" s="14"/>
      <c r="N1304" s="14"/>
      <c r="O1304" s="14"/>
      <c r="P1304" s="14"/>
      <c r="Q1304" s="14"/>
      <c r="R1304" s="14"/>
      <c r="S1304" s="14"/>
      <c r="T1304" s="14"/>
      <c r="U1304" s="14"/>
      <c r="V1304" s="14"/>
      <c r="W1304" s="14"/>
    </row>
    <row r="1305">
      <c r="A1305" s="130" t="s">
        <v>11466</v>
      </c>
      <c r="B1305" s="14" t="s">
        <v>1233</v>
      </c>
      <c r="C1305" s="131">
        <v>60.0</v>
      </c>
      <c r="D1305" s="14" t="s">
        <v>1234</v>
      </c>
      <c r="E1305" s="131">
        <v>21.0</v>
      </c>
      <c r="F1305" s="14" t="s">
        <v>1235</v>
      </c>
      <c r="G1305" s="131">
        <v>49.0</v>
      </c>
      <c r="H1305" s="131">
        <v>200.0</v>
      </c>
      <c r="I1305" s="132" t="b">
        <v>1</v>
      </c>
      <c r="J1305" s="14"/>
      <c r="K1305" s="14"/>
      <c r="L1305" s="14"/>
      <c r="M1305" s="14"/>
      <c r="N1305" s="14"/>
      <c r="O1305" s="14"/>
      <c r="P1305" s="14"/>
      <c r="Q1305" s="14"/>
      <c r="R1305" s="14"/>
      <c r="S1305" s="14"/>
      <c r="T1305" s="14"/>
      <c r="U1305" s="14"/>
      <c r="V1305" s="14"/>
      <c r="W1305" s="14"/>
    </row>
    <row r="1306">
      <c r="A1306" s="130" t="s">
        <v>11479</v>
      </c>
      <c r="B1306" s="14" t="s">
        <v>7671</v>
      </c>
      <c r="C1306" s="131">
        <v>48.0</v>
      </c>
      <c r="D1306" s="14" t="s">
        <v>7672</v>
      </c>
      <c r="E1306" s="131">
        <v>370.0</v>
      </c>
      <c r="F1306" s="14" t="s">
        <v>7677</v>
      </c>
      <c r="G1306" s="131">
        <v>37.0</v>
      </c>
      <c r="H1306" s="131">
        <v>200.0</v>
      </c>
      <c r="I1306" s="132" t="b">
        <v>1</v>
      </c>
      <c r="J1306" s="14"/>
      <c r="K1306" s="14"/>
      <c r="L1306" s="14"/>
      <c r="M1306" s="14"/>
      <c r="N1306" s="14"/>
      <c r="O1306" s="14"/>
      <c r="P1306" s="14"/>
      <c r="Q1306" s="14"/>
      <c r="R1306" s="14"/>
      <c r="S1306" s="14"/>
      <c r="T1306" s="14"/>
      <c r="U1306" s="14"/>
      <c r="V1306" s="14"/>
      <c r="W1306" s="14"/>
    </row>
    <row r="1307">
      <c r="A1307" s="130" t="s">
        <v>11494</v>
      </c>
      <c r="B1307" s="14" t="s">
        <v>8057</v>
      </c>
      <c r="C1307" s="131">
        <v>64.0</v>
      </c>
      <c r="D1307" s="14" t="s">
        <v>8059</v>
      </c>
      <c r="E1307" s="131">
        <v>196.0</v>
      </c>
      <c r="F1307" s="14" t="s">
        <v>8061</v>
      </c>
      <c r="G1307" s="131">
        <v>53.0</v>
      </c>
      <c r="H1307" s="131">
        <v>200.0</v>
      </c>
      <c r="I1307" s="132" t="b">
        <v>1</v>
      </c>
      <c r="J1307" s="14"/>
      <c r="K1307" s="14"/>
      <c r="L1307" s="14"/>
      <c r="M1307" s="14"/>
      <c r="N1307" s="14"/>
      <c r="O1307" s="14"/>
      <c r="P1307" s="14"/>
      <c r="Q1307" s="14"/>
      <c r="R1307" s="14"/>
      <c r="S1307" s="14"/>
      <c r="T1307" s="14"/>
      <c r="U1307" s="14"/>
      <c r="V1307" s="14"/>
      <c r="W1307" s="14"/>
    </row>
    <row r="1308">
      <c r="A1308" s="130" t="s">
        <v>11503</v>
      </c>
      <c r="B1308" s="14" t="s">
        <v>7103</v>
      </c>
      <c r="C1308" s="131">
        <v>100.0</v>
      </c>
      <c r="D1308" s="14" t="s">
        <v>7105</v>
      </c>
      <c r="E1308" s="131">
        <v>154.0</v>
      </c>
      <c r="F1308" s="14" t="s">
        <v>7106</v>
      </c>
      <c r="G1308" s="131">
        <v>89.0</v>
      </c>
      <c r="H1308" s="131">
        <v>200.0</v>
      </c>
      <c r="I1308" s="132" t="b">
        <v>1</v>
      </c>
      <c r="J1308" s="14"/>
      <c r="K1308" s="14"/>
      <c r="L1308" s="14"/>
      <c r="M1308" s="14"/>
      <c r="N1308" s="14"/>
      <c r="O1308" s="14"/>
      <c r="P1308" s="14"/>
      <c r="Q1308" s="14"/>
      <c r="R1308" s="14"/>
      <c r="S1308" s="14"/>
      <c r="T1308" s="14"/>
      <c r="U1308" s="14"/>
      <c r="V1308" s="14"/>
      <c r="W1308" s="14"/>
    </row>
    <row r="1309">
      <c r="A1309" s="130" t="s">
        <v>11521</v>
      </c>
      <c r="B1309" s="14" t="s">
        <v>10609</v>
      </c>
      <c r="C1309" s="131">
        <v>37.0</v>
      </c>
      <c r="D1309" s="14"/>
      <c r="E1309" s="14"/>
      <c r="F1309" s="14" t="s">
        <v>10612</v>
      </c>
      <c r="G1309" s="131">
        <v>17.0</v>
      </c>
      <c r="H1309" s="131">
        <v>200.0</v>
      </c>
      <c r="I1309" s="132" t="b">
        <v>1</v>
      </c>
      <c r="J1309" s="14"/>
      <c r="K1309" s="14"/>
      <c r="L1309" s="14"/>
      <c r="M1309" s="14"/>
      <c r="N1309" s="14"/>
      <c r="O1309" s="14"/>
      <c r="P1309" s="14"/>
      <c r="Q1309" s="14"/>
      <c r="R1309" s="14"/>
      <c r="S1309" s="14"/>
      <c r="T1309" s="14"/>
      <c r="U1309" s="14"/>
      <c r="V1309" s="14"/>
      <c r="W1309" s="14"/>
    </row>
    <row r="1310">
      <c r="A1310" s="130" t="s">
        <v>11533</v>
      </c>
      <c r="B1310" s="14" t="s">
        <v>1271</v>
      </c>
      <c r="C1310" s="131">
        <v>56.0</v>
      </c>
      <c r="D1310" s="14" t="s">
        <v>1272</v>
      </c>
      <c r="E1310" s="131">
        <v>148.0</v>
      </c>
      <c r="F1310" s="14" t="s">
        <v>1273</v>
      </c>
      <c r="G1310" s="131">
        <v>45.0</v>
      </c>
      <c r="H1310" s="131">
        <v>200.0</v>
      </c>
      <c r="I1310" s="132" t="b">
        <v>1</v>
      </c>
      <c r="J1310" s="14"/>
      <c r="K1310" s="14"/>
      <c r="L1310" s="14"/>
      <c r="M1310" s="14"/>
      <c r="N1310" s="14"/>
      <c r="O1310" s="14"/>
      <c r="P1310" s="14"/>
      <c r="Q1310" s="14"/>
      <c r="R1310" s="14"/>
      <c r="S1310" s="14"/>
      <c r="T1310" s="14"/>
      <c r="U1310" s="14"/>
      <c r="V1310" s="14"/>
      <c r="W1310" s="14"/>
    </row>
    <row r="1311">
      <c r="A1311" s="130" t="s">
        <v>11543</v>
      </c>
      <c r="B1311" s="14" t="s">
        <v>1416</v>
      </c>
      <c r="C1311" s="131">
        <v>64.0</v>
      </c>
      <c r="D1311" s="14" t="s">
        <v>1417</v>
      </c>
      <c r="E1311" s="131">
        <v>153.0</v>
      </c>
      <c r="F1311" s="14" t="s">
        <v>1418</v>
      </c>
      <c r="G1311" s="131">
        <v>53.0</v>
      </c>
      <c r="H1311" s="131">
        <v>200.0</v>
      </c>
      <c r="I1311" s="132" t="b">
        <v>1</v>
      </c>
      <c r="J1311" s="14"/>
      <c r="K1311" s="14"/>
      <c r="L1311" s="14"/>
      <c r="M1311" s="14"/>
      <c r="N1311" s="14"/>
      <c r="O1311" s="14"/>
      <c r="P1311" s="14"/>
      <c r="Q1311" s="14"/>
      <c r="R1311" s="14"/>
      <c r="S1311" s="14"/>
      <c r="T1311" s="14"/>
      <c r="U1311" s="14"/>
      <c r="V1311" s="14"/>
      <c r="W1311" s="14"/>
    </row>
    <row r="1312">
      <c r="A1312" s="130" t="s">
        <v>11555</v>
      </c>
      <c r="B1312" s="14" t="s">
        <v>11560</v>
      </c>
      <c r="C1312" s="131">
        <v>40.0</v>
      </c>
      <c r="D1312" s="14"/>
      <c r="E1312" s="14"/>
      <c r="F1312" s="14" t="s">
        <v>11563</v>
      </c>
      <c r="G1312" s="131">
        <v>20.0</v>
      </c>
      <c r="H1312" s="131">
        <v>200.0</v>
      </c>
      <c r="I1312" s="132" t="b">
        <v>1</v>
      </c>
      <c r="J1312" s="14"/>
      <c r="K1312" s="14"/>
      <c r="L1312" s="14"/>
      <c r="M1312" s="14"/>
      <c r="N1312" s="14"/>
      <c r="O1312" s="14"/>
      <c r="P1312" s="14"/>
      <c r="Q1312" s="14"/>
      <c r="R1312" s="14"/>
      <c r="S1312" s="14"/>
      <c r="T1312" s="14"/>
      <c r="U1312" s="14"/>
      <c r="V1312" s="14"/>
      <c r="W1312" s="14"/>
    </row>
    <row r="1313">
      <c r="A1313" s="130" t="s">
        <v>11569</v>
      </c>
      <c r="B1313" s="14" t="s">
        <v>557</v>
      </c>
      <c r="C1313" s="131">
        <v>27.0</v>
      </c>
      <c r="D1313" s="14"/>
      <c r="E1313" s="14"/>
      <c r="F1313" s="14" t="s">
        <v>558</v>
      </c>
      <c r="G1313" s="131">
        <v>16.0</v>
      </c>
      <c r="H1313" s="131">
        <v>200.0</v>
      </c>
      <c r="I1313" s="132" t="b">
        <v>1</v>
      </c>
      <c r="J1313" s="14"/>
      <c r="K1313" s="14"/>
      <c r="L1313" s="14"/>
      <c r="M1313" s="14"/>
      <c r="N1313" s="14"/>
      <c r="O1313" s="14"/>
      <c r="P1313" s="14"/>
      <c r="Q1313" s="14"/>
      <c r="R1313" s="14"/>
      <c r="S1313" s="14"/>
      <c r="T1313" s="14"/>
      <c r="U1313" s="14"/>
      <c r="V1313" s="14"/>
      <c r="W1313" s="14"/>
    </row>
    <row r="1314">
      <c r="A1314" s="130" t="s">
        <v>11582</v>
      </c>
      <c r="B1314" s="14" t="s">
        <v>4478</v>
      </c>
      <c r="C1314" s="131">
        <v>66.0</v>
      </c>
      <c r="D1314" s="14" t="s">
        <v>4480</v>
      </c>
      <c r="E1314" s="131">
        <v>155.0</v>
      </c>
      <c r="F1314" s="14" t="s">
        <v>4481</v>
      </c>
      <c r="G1314" s="131">
        <v>55.0</v>
      </c>
      <c r="H1314" s="131">
        <v>200.0</v>
      </c>
      <c r="I1314" s="132" t="b">
        <v>1</v>
      </c>
      <c r="J1314" s="14"/>
      <c r="K1314" s="14"/>
      <c r="L1314" s="14"/>
      <c r="M1314" s="14"/>
      <c r="N1314" s="14"/>
      <c r="O1314" s="14"/>
      <c r="P1314" s="14"/>
      <c r="Q1314" s="14"/>
      <c r="R1314" s="14"/>
      <c r="S1314" s="14"/>
      <c r="T1314" s="14"/>
      <c r="U1314" s="14"/>
      <c r="V1314" s="14"/>
      <c r="W1314" s="14"/>
    </row>
    <row r="1315">
      <c r="A1315" s="130" t="s">
        <v>11596</v>
      </c>
      <c r="B1315" s="14" t="s">
        <v>11599</v>
      </c>
      <c r="C1315" s="131">
        <v>62.0</v>
      </c>
      <c r="D1315" s="14" t="s">
        <v>11602</v>
      </c>
      <c r="E1315" s="131">
        <v>157.0</v>
      </c>
      <c r="F1315" s="14" t="s">
        <v>11604</v>
      </c>
      <c r="G1315" s="131">
        <v>51.0</v>
      </c>
      <c r="H1315" s="131">
        <v>200.0</v>
      </c>
      <c r="I1315" s="132" t="b">
        <v>1</v>
      </c>
      <c r="J1315" s="14"/>
      <c r="K1315" s="14"/>
      <c r="L1315" s="14"/>
      <c r="M1315" s="14"/>
      <c r="N1315" s="14"/>
      <c r="O1315" s="14"/>
      <c r="P1315" s="14"/>
      <c r="Q1315" s="14"/>
      <c r="R1315" s="14"/>
      <c r="S1315" s="14"/>
      <c r="T1315" s="14"/>
      <c r="U1315" s="14"/>
      <c r="V1315" s="14"/>
      <c r="W1315" s="14"/>
    </row>
    <row r="1316">
      <c r="A1316" s="130" t="s">
        <v>11610</v>
      </c>
      <c r="B1316" s="14" t="s">
        <v>8057</v>
      </c>
      <c r="C1316" s="131">
        <v>64.0</v>
      </c>
      <c r="D1316" s="14" t="s">
        <v>8059</v>
      </c>
      <c r="E1316" s="131">
        <v>196.0</v>
      </c>
      <c r="F1316" s="14" t="s">
        <v>8061</v>
      </c>
      <c r="G1316" s="131">
        <v>53.0</v>
      </c>
      <c r="H1316" s="131">
        <v>200.0</v>
      </c>
      <c r="I1316" s="132" t="b">
        <v>1</v>
      </c>
      <c r="J1316" s="14"/>
      <c r="K1316" s="14"/>
      <c r="L1316" s="14"/>
      <c r="M1316" s="14"/>
      <c r="N1316" s="14"/>
      <c r="O1316" s="14"/>
      <c r="P1316" s="14"/>
      <c r="Q1316" s="14"/>
      <c r="R1316" s="14"/>
      <c r="S1316" s="14"/>
      <c r="T1316" s="14"/>
      <c r="U1316" s="14"/>
      <c r="V1316" s="14"/>
      <c r="W1316" s="14"/>
    </row>
    <row r="1317">
      <c r="A1317" s="130" t="s">
        <v>11625</v>
      </c>
      <c r="B1317" s="14" t="s">
        <v>11438</v>
      </c>
      <c r="C1317" s="131">
        <v>27.0</v>
      </c>
      <c r="D1317" s="14"/>
      <c r="E1317" s="14"/>
      <c r="F1317" s="14" t="s">
        <v>11442</v>
      </c>
      <c r="G1317" s="131">
        <v>7.0</v>
      </c>
      <c r="H1317" s="131">
        <v>200.0</v>
      </c>
      <c r="I1317" s="132" t="b">
        <v>1</v>
      </c>
      <c r="J1317" s="14"/>
      <c r="K1317" s="14"/>
      <c r="L1317" s="14"/>
      <c r="M1317" s="14"/>
      <c r="N1317" s="14"/>
      <c r="O1317" s="14"/>
      <c r="P1317" s="14"/>
      <c r="Q1317" s="14"/>
      <c r="R1317" s="14"/>
      <c r="S1317" s="14"/>
      <c r="T1317" s="14"/>
      <c r="U1317" s="14"/>
      <c r="V1317" s="14"/>
      <c r="W1317" s="14"/>
    </row>
    <row r="1318">
      <c r="A1318" s="130" t="s">
        <v>11639</v>
      </c>
      <c r="B1318" s="14" t="s">
        <v>11646</v>
      </c>
      <c r="C1318" s="131">
        <v>22.0</v>
      </c>
      <c r="D1318" s="14"/>
      <c r="E1318" s="14"/>
      <c r="F1318" s="14" t="s">
        <v>1295</v>
      </c>
      <c r="G1318" s="131">
        <v>2.0</v>
      </c>
      <c r="H1318" s="131">
        <v>200.0</v>
      </c>
      <c r="I1318" s="132" t="b">
        <v>1</v>
      </c>
      <c r="J1318" s="14"/>
      <c r="K1318" s="14"/>
      <c r="L1318" s="14"/>
      <c r="M1318" s="14"/>
      <c r="N1318" s="14"/>
      <c r="O1318" s="14"/>
      <c r="P1318" s="14"/>
      <c r="Q1318" s="14"/>
      <c r="R1318" s="14"/>
      <c r="S1318" s="14"/>
      <c r="T1318" s="14"/>
      <c r="U1318" s="14"/>
      <c r="V1318" s="14"/>
      <c r="W1318" s="14"/>
    </row>
    <row r="1319">
      <c r="A1319" s="130" t="s">
        <v>11654</v>
      </c>
      <c r="B1319" s="14" t="s">
        <v>11662</v>
      </c>
      <c r="C1319" s="131">
        <v>86.0</v>
      </c>
      <c r="D1319" s="14" t="s">
        <v>11663</v>
      </c>
      <c r="E1319" s="131">
        <v>155.0</v>
      </c>
      <c r="F1319" s="14" t="s">
        <v>11665</v>
      </c>
      <c r="G1319" s="131">
        <v>75.0</v>
      </c>
      <c r="H1319" s="131">
        <v>200.0</v>
      </c>
      <c r="I1319" s="132" t="b">
        <v>1</v>
      </c>
      <c r="J1319" s="14"/>
      <c r="K1319" s="14"/>
      <c r="L1319" s="14"/>
      <c r="M1319" s="14"/>
      <c r="N1319" s="14"/>
      <c r="O1319" s="14"/>
      <c r="P1319" s="14"/>
      <c r="Q1319" s="14"/>
      <c r="R1319" s="14"/>
      <c r="S1319" s="14"/>
      <c r="T1319" s="14"/>
      <c r="U1319" s="14"/>
      <c r="V1319" s="14"/>
      <c r="W1319" s="14"/>
    </row>
    <row r="1320">
      <c r="A1320" s="130" t="s">
        <v>11671</v>
      </c>
      <c r="B1320" s="14" t="s">
        <v>1674</v>
      </c>
      <c r="C1320" s="131">
        <v>19.0</v>
      </c>
      <c r="D1320" s="14" t="s">
        <v>4227</v>
      </c>
      <c r="E1320" s="131">
        <v>148.0</v>
      </c>
      <c r="F1320" s="14" t="s">
        <v>1676</v>
      </c>
      <c r="G1320" s="131">
        <v>8.0</v>
      </c>
      <c r="H1320" s="131">
        <v>200.0</v>
      </c>
      <c r="I1320" s="132" t="b">
        <v>1</v>
      </c>
      <c r="J1320" s="14"/>
      <c r="K1320" s="14"/>
      <c r="L1320" s="14"/>
      <c r="M1320" s="14"/>
      <c r="N1320" s="14"/>
      <c r="O1320" s="14"/>
      <c r="P1320" s="14"/>
      <c r="Q1320" s="14"/>
      <c r="R1320" s="14"/>
      <c r="S1320" s="14"/>
      <c r="T1320" s="14"/>
      <c r="U1320" s="14"/>
      <c r="V1320" s="14"/>
      <c r="W1320" s="14"/>
    </row>
    <row r="1321">
      <c r="A1321" s="130" t="s">
        <v>11682</v>
      </c>
      <c r="B1321" s="14" t="s">
        <v>5145</v>
      </c>
      <c r="C1321" s="131">
        <v>75.0</v>
      </c>
      <c r="D1321" s="14" t="s">
        <v>5147</v>
      </c>
      <c r="E1321" s="131">
        <v>155.0</v>
      </c>
      <c r="F1321" s="14" t="s">
        <v>5148</v>
      </c>
      <c r="G1321" s="131">
        <v>64.0</v>
      </c>
      <c r="H1321" s="131">
        <v>200.0</v>
      </c>
      <c r="I1321" s="132" t="b">
        <v>1</v>
      </c>
      <c r="J1321" s="14"/>
      <c r="K1321" s="14"/>
      <c r="L1321" s="14"/>
      <c r="M1321" s="14"/>
      <c r="N1321" s="14"/>
      <c r="O1321" s="14"/>
      <c r="P1321" s="14"/>
      <c r="Q1321" s="14"/>
      <c r="R1321" s="14"/>
      <c r="S1321" s="14"/>
      <c r="T1321" s="14"/>
      <c r="U1321" s="14"/>
      <c r="V1321" s="14"/>
      <c r="W1321" s="14"/>
    </row>
    <row r="1322">
      <c r="A1322" s="130" t="s">
        <v>11692</v>
      </c>
      <c r="B1322" s="14" t="s">
        <v>1717</v>
      </c>
      <c r="C1322" s="131">
        <v>62.0</v>
      </c>
      <c r="D1322" s="14" t="s">
        <v>1718</v>
      </c>
      <c r="E1322" s="131">
        <v>220.0</v>
      </c>
      <c r="F1322" s="14" t="s">
        <v>1719</v>
      </c>
      <c r="G1322" s="131">
        <v>51.0</v>
      </c>
      <c r="H1322" s="131">
        <v>200.0</v>
      </c>
      <c r="I1322" s="132" t="b">
        <v>1</v>
      </c>
      <c r="J1322" s="14"/>
      <c r="K1322" s="14"/>
      <c r="L1322" s="14"/>
      <c r="M1322" s="14"/>
      <c r="N1322" s="14"/>
      <c r="O1322" s="14"/>
      <c r="P1322" s="14"/>
      <c r="Q1322" s="14"/>
      <c r="R1322" s="14"/>
      <c r="S1322" s="14"/>
      <c r="T1322" s="14"/>
      <c r="U1322" s="14"/>
      <c r="V1322" s="14"/>
      <c r="W1322" s="14"/>
    </row>
    <row r="1323">
      <c r="A1323" s="130" t="s">
        <v>11707</v>
      </c>
      <c r="B1323" s="14" t="s">
        <v>1228</v>
      </c>
      <c r="C1323" s="131">
        <v>61.0</v>
      </c>
      <c r="D1323" s="14" t="s">
        <v>1229</v>
      </c>
      <c r="E1323" s="131">
        <v>205.0</v>
      </c>
      <c r="F1323" s="14" t="s">
        <v>1230</v>
      </c>
      <c r="G1323" s="131">
        <v>50.0</v>
      </c>
      <c r="H1323" s="131">
        <v>200.0</v>
      </c>
      <c r="I1323" s="132" t="b">
        <v>1</v>
      </c>
      <c r="J1323" s="14"/>
      <c r="K1323" s="14"/>
      <c r="L1323" s="14"/>
      <c r="M1323" s="14"/>
      <c r="N1323" s="14"/>
      <c r="O1323" s="14"/>
      <c r="P1323" s="14"/>
      <c r="Q1323" s="14"/>
      <c r="R1323" s="14"/>
      <c r="S1323" s="14"/>
      <c r="T1323" s="14"/>
      <c r="U1323" s="14"/>
      <c r="V1323" s="14"/>
      <c r="W1323" s="14"/>
    </row>
    <row r="1324">
      <c r="A1324" s="130" t="s">
        <v>11721</v>
      </c>
      <c r="B1324" s="14" t="s">
        <v>1434</v>
      </c>
      <c r="C1324" s="131">
        <v>73.0</v>
      </c>
      <c r="D1324" s="14" t="s">
        <v>1435</v>
      </c>
      <c r="E1324" s="131">
        <v>298.0</v>
      </c>
      <c r="F1324" s="14" t="s">
        <v>1436</v>
      </c>
      <c r="G1324" s="131">
        <v>62.0</v>
      </c>
      <c r="H1324" s="131">
        <v>200.0</v>
      </c>
      <c r="I1324" s="132" t="b">
        <v>1</v>
      </c>
      <c r="J1324" s="14"/>
      <c r="K1324" s="14"/>
      <c r="L1324" s="14"/>
      <c r="M1324" s="14"/>
      <c r="N1324" s="14"/>
      <c r="O1324" s="14"/>
      <c r="P1324" s="14"/>
      <c r="Q1324" s="14"/>
      <c r="R1324" s="14"/>
      <c r="S1324" s="14"/>
      <c r="T1324" s="14"/>
      <c r="U1324" s="14"/>
      <c r="V1324" s="14"/>
      <c r="W1324" s="14"/>
    </row>
    <row r="1325">
      <c r="A1325" s="130" t="s">
        <v>11732</v>
      </c>
      <c r="B1325" s="14" t="s">
        <v>557</v>
      </c>
      <c r="C1325" s="131">
        <v>27.0</v>
      </c>
      <c r="D1325" s="14"/>
      <c r="E1325" s="14"/>
      <c r="F1325" s="14" t="s">
        <v>558</v>
      </c>
      <c r="G1325" s="131">
        <v>16.0</v>
      </c>
      <c r="H1325" s="131">
        <v>200.0</v>
      </c>
      <c r="I1325" s="132" t="b">
        <v>1</v>
      </c>
      <c r="J1325" s="14"/>
      <c r="K1325" s="14"/>
      <c r="L1325" s="14"/>
      <c r="M1325" s="14"/>
      <c r="N1325" s="14"/>
      <c r="O1325" s="14"/>
      <c r="P1325" s="14"/>
      <c r="Q1325" s="14"/>
      <c r="R1325" s="14"/>
      <c r="S1325" s="14"/>
      <c r="T1325" s="14"/>
      <c r="U1325" s="14"/>
      <c r="V1325" s="14"/>
      <c r="W1325" s="14"/>
    </row>
    <row r="1326">
      <c r="A1326" s="130" t="s">
        <v>11744</v>
      </c>
      <c r="B1326" s="14" t="s">
        <v>10756</v>
      </c>
      <c r="C1326" s="131">
        <v>32.0</v>
      </c>
      <c r="D1326" s="14"/>
      <c r="E1326" s="14"/>
      <c r="F1326" s="14" t="s">
        <v>10758</v>
      </c>
      <c r="G1326" s="131">
        <v>12.0</v>
      </c>
      <c r="H1326" s="131">
        <v>200.0</v>
      </c>
      <c r="I1326" s="132" t="b">
        <v>1</v>
      </c>
      <c r="J1326" s="14"/>
      <c r="K1326" s="14"/>
      <c r="L1326" s="14"/>
      <c r="M1326" s="14"/>
      <c r="N1326" s="14"/>
      <c r="O1326" s="14"/>
      <c r="P1326" s="14"/>
      <c r="Q1326" s="14"/>
      <c r="R1326" s="14"/>
      <c r="S1326" s="14"/>
      <c r="T1326" s="14"/>
      <c r="U1326" s="14"/>
      <c r="V1326" s="14"/>
      <c r="W1326" s="14"/>
    </row>
    <row r="1327">
      <c r="A1327" s="130" t="s">
        <v>11756</v>
      </c>
      <c r="B1327" s="14" t="s">
        <v>4857</v>
      </c>
      <c r="C1327" s="131">
        <v>36.0</v>
      </c>
      <c r="D1327" s="14" t="s">
        <v>4858</v>
      </c>
      <c r="E1327" s="131">
        <v>187.0</v>
      </c>
      <c r="F1327" s="14" t="s">
        <v>4860</v>
      </c>
      <c r="G1327" s="131">
        <v>25.0</v>
      </c>
      <c r="H1327" s="131">
        <v>200.0</v>
      </c>
      <c r="I1327" s="132" t="b">
        <v>1</v>
      </c>
      <c r="J1327" s="14"/>
      <c r="K1327" s="14"/>
      <c r="L1327" s="14"/>
      <c r="M1327" s="14"/>
      <c r="N1327" s="14"/>
      <c r="O1327" s="14"/>
      <c r="P1327" s="14"/>
      <c r="Q1327" s="14"/>
      <c r="R1327" s="14"/>
      <c r="S1327" s="14"/>
      <c r="T1327" s="14"/>
      <c r="U1327" s="14"/>
      <c r="V1327" s="14"/>
      <c r="W1327" s="14"/>
    </row>
    <row r="1328">
      <c r="A1328" s="130" t="s">
        <v>11768</v>
      </c>
      <c r="B1328" s="14" t="s">
        <v>1886</v>
      </c>
      <c r="C1328" s="131">
        <v>63.0</v>
      </c>
      <c r="D1328" s="14" t="s">
        <v>1887</v>
      </c>
      <c r="E1328" s="131">
        <v>155.0</v>
      </c>
      <c r="F1328" s="14" t="s">
        <v>1890</v>
      </c>
      <c r="G1328" s="131">
        <v>52.0</v>
      </c>
      <c r="H1328" s="131">
        <v>200.0</v>
      </c>
      <c r="I1328" s="132" t="b">
        <v>1</v>
      </c>
      <c r="J1328" s="14"/>
      <c r="K1328" s="14"/>
      <c r="L1328" s="14"/>
      <c r="M1328" s="14"/>
      <c r="N1328" s="14"/>
      <c r="O1328" s="14"/>
      <c r="P1328" s="14"/>
      <c r="Q1328" s="14"/>
      <c r="R1328" s="14"/>
      <c r="S1328" s="14"/>
      <c r="T1328" s="14"/>
      <c r="U1328" s="14"/>
      <c r="V1328" s="14"/>
      <c r="W1328" s="14"/>
    </row>
    <row r="1329">
      <c r="A1329" s="130" t="s">
        <v>11782</v>
      </c>
      <c r="B1329" s="14" t="s">
        <v>6564</v>
      </c>
      <c r="C1329" s="131">
        <v>95.0</v>
      </c>
      <c r="D1329" s="14" t="s">
        <v>6568</v>
      </c>
      <c r="E1329" s="131">
        <v>154.0</v>
      </c>
      <c r="F1329" s="14" t="s">
        <v>6577</v>
      </c>
      <c r="G1329" s="131">
        <v>84.0</v>
      </c>
      <c r="H1329" s="131">
        <v>200.0</v>
      </c>
      <c r="I1329" s="132" t="b">
        <v>1</v>
      </c>
      <c r="J1329" s="14"/>
      <c r="K1329" s="14"/>
      <c r="L1329" s="14"/>
      <c r="M1329" s="14"/>
      <c r="N1329" s="14"/>
      <c r="O1329" s="14"/>
      <c r="P1329" s="14"/>
      <c r="Q1329" s="14"/>
      <c r="R1329" s="14"/>
      <c r="S1329" s="14"/>
      <c r="T1329" s="14"/>
      <c r="U1329" s="14"/>
      <c r="V1329" s="14"/>
      <c r="W1329" s="14"/>
    </row>
    <row r="1330">
      <c r="A1330" s="130" t="s">
        <v>11795</v>
      </c>
      <c r="B1330" s="14" t="s">
        <v>11802</v>
      </c>
      <c r="C1330" s="131">
        <v>43.0</v>
      </c>
      <c r="D1330" s="14" t="s">
        <v>11803</v>
      </c>
      <c r="E1330" s="131">
        <v>138.0</v>
      </c>
      <c r="F1330" s="14" t="s">
        <v>11805</v>
      </c>
      <c r="G1330" s="131">
        <v>32.0</v>
      </c>
      <c r="H1330" s="131">
        <v>200.0</v>
      </c>
      <c r="I1330" s="132" t="b">
        <v>1</v>
      </c>
      <c r="J1330" s="14"/>
      <c r="K1330" s="14"/>
      <c r="L1330" s="14"/>
      <c r="M1330" s="14"/>
      <c r="N1330" s="14"/>
      <c r="O1330" s="14"/>
      <c r="P1330" s="14"/>
      <c r="Q1330" s="14"/>
      <c r="R1330" s="14"/>
      <c r="S1330" s="14"/>
      <c r="T1330" s="14"/>
      <c r="U1330" s="14"/>
      <c r="V1330" s="14"/>
      <c r="W1330" s="14"/>
    </row>
    <row r="1331">
      <c r="A1331" s="130" t="s">
        <v>11810</v>
      </c>
      <c r="B1331" s="14" t="s">
        <v>8226</v>
      </c>
      <c r="C1331" s="131">
        <v>98.0</v>
      </c>
      <c r="D1331" s="14" t="s">
        <v>8228</v>
      </c>
      <c r="E1331" s="131">
        <v>114.0</v>
      </c>
      <c r="F1331" s="14" t="s">
        <v>8230</v>
      </c>
      <c r="G1331" s="131">
        <v>87.0</v>
      </c>
      <c r="H1331" s="131">
        <v>200.0</v>
      </c>
      <c r="I1331" s="132" t="b">
        <v>1</v>
      </c>
      <c r="J1331" s="14"/>
      <c r="K1331" s="14"/>
      <c r="L1331" s="14"/>
      <c r="M1331" s="14"/>
      <c r="N1331" s="14"/>
      <c r="O1331" s="14"/>
      <c r="P1331" s="14"/>
      <c r="Q1331" s="14"/>
      <c r="R1331" s="14"/>
      <c r="S1331" s="14"/>
      <c r="T1331" s="14"/>
      <c r="U1331" s="14"/>
      <c r="V1331" s="14"/>
      <c r="W1331" s="14"/>
    </row>
    <row r="1332">
      <c r="A1332" s="130" t="s">
        <v>11824</v>
      </c>
      <c r="B1332" s="14" t="s">
        <v>7510</v>
      </c>
      <c r="C1332" s="131">
        <v>94.0</v>
      </c>
      <c r="D1332" s="14" t="s">
        <v>7513</v>
      </c>
      <c r="E1332" s="131">
        <v>151.0</v>
      </c>
      <c r="F1332" s="14" t="s">
        <v>7514</v>
      </c>
      <c r="G1332" s="131">
        <v>83.0</v>
      </c>
      <c r="H1332" s="131">
        <v>200.0</v>
      </c>
      <c r="I1332" s="132" t="b">
        <v>1</v>
      </c>
      <c r="J1332" s="14"/>
      <c r="K1332" s="14"/>
      <c r="L1332" s="14"/>
      <c r="M1332" s="14"/>
      <c r="N1332" s="14"/>
      <c r="O1332" s="14"/>
      <c r="P1332" s="14"/>
      <c r="Q1332" s="14"/>
      <c r="R1332" s="14"/>
      <c r="S1332" s="14"/>
      <c r="T1332" s="14"/>
      <c r="U1332" s="14"/>
      <c r="V1332" s="14"/>
      <c r="W1332" s="14"/>
    </row>
    <row r="1333">
      <c r="A1333" s="130" t="s">
        <v>11836</v>
      </c>
      <c r="B1333" s="14" t="s">
        <v>11841</v>
      </c>
      <c r="C1333" s="131">
        <v>68.0</v>
      </c>
      <c r="D1333" s="14" t="s">
        <v>11843</v>
      </c>
      <c r="E1333" s="131">
        <v>154.0</v>
      </c>
      <c r="F1333" s="14" t="s">
        <v>11845</v>
      </c>
      <c r="G1333" s="131">
        <v>57.0</v>
      </c>
      <c r="H1333" s="131">
        <v>200.0</v>
      </c>
      <c r="I1333" s="132" t="b">
        <v>1</v>
      </c>
      <c r="J1333" s="14"/>
      <c r="K1333" s="14"/>
      <c r="L1333" s="14"/>
      <c r="M1333" s="14"/>
      <c r="N1333" s="14"/>
      <c r="O1333" s="14"/>
      <c r="P1333" s="14"/>
      <c r="Q1333" s="14"/>
      <c r="R1333" s="14"/>
      <c r="S1333" s="14"/>
      <c r="T1333" s="14"/>
      <c r="U1333" s="14"/>
      <c r="V1333" s="14"/>
      <c r="W1333" s="14"/>
    </row>
    <row r="1334">
      <c r="A1334" s="130" t="s">
        <v>11851</v>
      </c>
      <c r="B1334" s="14" t="s">
        <v>1619</v>
      </c>
      <c r="C1334" s="131">
        <v>32.0</v>
      </c>
      <c r="D1334" s="14" t="s">
        <v>1620</v>
      </c>
      <c r="E1334" s="131">
        <v>153.0</v>
      </c>
      <c r="F1334" s="14" t="s">
        <v>1621</v>
      </c>
      <c r="G1334" s="131">
        <v>21.0</v>
      </c>
      <c r="H1334" s="131">
        <v>200.0</v>
      </c>
      <c r="I1334" s="132" t="b">
        <v>1</v>
      </c>
      <c r="J1334" s="14"/>
      <c r="K1334" s="14"/>
      <c r="L1334" s="14"/>
      <c r="M1334" s="14"/>
      <c r="N1334" s="14"/>
      <c r="O1334" s="14"/>
      <c r="P1334" s="14"/>
      <c r="Q1334" s="14"/>
      <c r="R1334" s="14"/>
      <c r="S1334" s="14"/>
      <c r="T1334" s="14"/>
      <c r="U1334" s="14"/>
      <c r="V1334" s="14"/>
      <c r="W1334" s="14"/>
    </row>
    <row r="1335">
      <c r="A1335" s="130" t="s">
        <v>11863</v>
      </c>
      <c r="B1335" s="14" t="s">
        <v>6069</v>
      </c>
      <c r="C1335" s="131">
        <v>118.0</v>
      </c>
      <c r="D1335" s="14" t="s">
        <v>6073</v>
      </c>
      <c r="E1335" s="131">
        <v>149.0</v>
      </c>
      <c r="F1335" s="14" t="s">
        <v>6075</v>
      </c>
      <c r="G1335" s="131">
        <v>107.0</v>
      </c>
      <c r="H1335" s="131">
        <v>200.0</v>
      </c>
      <c r="I1335" s="132" t="b">
        <v>1</v>
      </c>
      <c r="J1335" s="14"/>
      <c r="K1335" s="14"/>
      <c r="L1335" s="14"/>
      <c r="M1335" s="14"/>
      <c r="N1335" s="14"/>
      <c r="O1335" s="14"/>
      <c r="P1335" s="14"/>
      <c r="Q1335" s="14"/>
      <c r="R1335" s="14"/>
      <c r="S1335" s="14"/>
      <c r="T1335" s="14"/>
      <c r="U1335" s="14"/>
      <c r="V1335" s="14"/>
      <c r="W1335" s="14"/>
    </row>
    <row r="1336">
      <c r="A1336" s="130" t="s">
        <v>11875</v>
      </c>
      <c r="B1336" s="14" t="s">
        <v>2129</v>
      </c>
      <c r="C1336" s="131">
        <v>67.0</v>
      </c>
      <c r="D1336" s="14" t="s">
        <v>2132</v>
      </c>
      <c r="E1336" s="131">
        <v>245.0</v>
      </c>
      <c r="F1336" s="14" t="s">
        <v>2133</v>
      </c>
      <c r="G1336" s="131">
        <v>56.0</v>
      </c>
      <c r="H1336" s="131">
        <v>200.0</v>
      </c>
      <c r="I1336" s="132" t="b">
        <v>1</v>
      </c>
      <c r="J1336" s="14"/>
      <c r="K1336" s="14"/>
      <c r="L1336" s="14"/>
      <c r="M1336" s="14"/>
      <c r="N1336" s="14"/>
      <c r="O1336" s="14"/>
      <c r="P1336" s="14"/>
      <c r="Q1336" s="14"/>
      <c r="R1336" s="14"/>
      <c r="S1336" s="14"/>
      <c r="T1336" s="14"/>
      <c r="U1336" s="14"/>
      <c r="V1336" s="14"/>
      <c r="W1336" s="14"/>
    </row>
    <row r="1337">
      <c r="A1337" s="130" t="s">
        <v>11885</v>
      </c>
      <c r="B1337" s="14" t="s">
        <v>3207</v>
      </c>
      <c r="C1337" s="131">
        <v>60.0</v>
      </c>
      <c r="D1337" s="14" t="s">
        <v>3210</v>
      </c>
      <c r="E1337" s="131">
        <v>155.0</v>
      </c>
      <c r="F1337" s="14" t="s">
        <v>3213</v>
      </c>
      <c r="G1337" s="131">
        <v>49.0</v>
      </c>
      <c r="H1337" s="131">
        <v>200.0</v>
      </c>
      <c r="I1337" s="132" t="b">
        <v>1</v>
      </c>
      <c r="J1337" s="14"/>
      <c r="K1337" s="14"/>
      <c r="L1337" s="14"/>
      <c r="M1337" s="14"/>
      <c r="N1337" s="14"/>
      <c r="O1337" s="14"/>
      <c r="P1337" s="14"/>
      <c r="Q1337" s="14"/>
      <c r="R1337" s="14"/>
      <c r="S1337" s="14"/>
      <c r="T1337" s="14"/>
      <c r="U1337" s="14"/>
      <c r="V1337" s="14"/>
      <c r="W1337" s="14"/>
    </row>
    <row r="1338">
      <c r="A1338" s="130" t="s">
        <v>11895</v>
      </c>
      <c r="B1338" s="14" t="s">
        <v>8341</v>
      </c>
      <c r="C1338" s="131">
        <v>55.0</v>
      </c>
      <c r="D1338" s="14" t="s">
        <v>8342</v>
      </c>
      <c r="E1338" s="131">
        <v>648.0</v>
      </c>
      <c r="F1338" s="14" t="s">
        <v>8344</v>
      </c>
      <c r="G1338" s="131">
        <v>44.0</v>
      </c>
      <c r="H1338" s="131">
        <v>200.0</v>
      </c>
      <c r="I1338" s="132" t="b">
        <v>1</v>
      </c>
      <c r="J1338" s="14"/>
      <c r="K1338" s="14"/>
      <c r="L1338" s="14"/>
      <c r="M1338" s="14"/>
      <c r="N1338" s="14"/>
      <c r="O1338" s="14"/>
      <c r="P1338" s="14"/>
      <c r="Q1338" s="14"/>
      <c r="R1338" s="14"/>
      <c r="S1338" s="14"/>
      <c r="T1338" s="14"/>
      <c r="U1338" s="14"/>
      <c r="V1338" s="14"/>
      <c r="W1338" s="14"/>
    </row>
    <row r="1339">
      <c r="A1339" s="130" t="s">
        <v>11906</v>
      </c>
      <c r="B1339" s="14" t="s">
        <v>1187</v>
      </c>
      <c r="C1339" s="131">
        <v>76.0</v>
      </c>
      <c r="D1339" s="14" t="s">
        <v>1188</v>
      </c>
      <c r="E1339" s="131">
        <v>156.0</v>
      </c>
      <c r="F1339" s="14" t="s">
        <v>1189</v>
      </c>
      <c r="G1339" s="131">
        <v>65.0</v>
      </c>
      <c r="H1339" s="131">
        <v>200.0</v>
      </c>
      <c r="I1339" s="132" t="b">
        <v>1</v>
      </c>
      <c r="J1339" s="14"/>
      <c r="K1339" s="14"/>
      <c r="L1339" s="14"/>
      <c r="M1339" s="14"/>
      <c r="N1339" s="14"/>
      <c r="O1339" s="14"/>
      <c r="P1339" s="14"/>
      <c r="Q1339" s="14"/>
      <c r="R1339" s="14"/>
      <c r="S1339" s="14"/>
      <c r="T1339" s="14"/>
      <c r="U1339" s="14"/>
      <c r="V1339" s="14"/>
      <c r="W1339" s="14"/>
    </row>
    <row r="1340">
      <c r="A1340" s="130" t="s">
        <v>11920</v>
      </c>
      <c r="B1340" s="14" t="s">
        <v>1233</v>
      </c>
      <c r="C1340" s="131">
        <v>60.0</v>
      </c>
      <c r="D1340" s="14" t="s">
        <v>1234</v>
      </c>
      <c r="E1340" s="131">
        <v>21.0</v>
      </c>
      <c r="F1340" s="14" t="s">
        <v>1235</v>
      </c>
      <c r="G1340" s="131">
        <v>49.0</v>
      </c>
      <c r="H1340" s="131">
        <v>200.0</v>
      </c>
      <c r="I1340" s="132" t="b">
        <v>1</v>
      </c>
      <c r="J1340" s="14"/>
      <c r="K1340" s="14"/>
      <c r="L1340" s="14"/>
      <c r="M1340" s="14"/>
      <c r="N1340" s="14"/>
      <c r="O1340" s="14"/>
      <c r="P1340" s="14"/>
      <c r="Q1340" s="14"/>
      <c r="R1340" s="14"/>
      <c r="S1340" s="14"/>
      <c r="T1340" s="14"/>
      <c r="U1340" s="14"/>
      <c r="V1340" s="14"/>
      <c r="W1340" s="14"/>
    </row>
    <row r="1341">
      <c r="A1341" s="130" t="s">
        <v>11930</v>
      </c>
      <c r="B1341" s="14" t="s">
        <v>11935</v>
      </c>
      <c r="C1341" s="131">
        <v>75.0</v>
      </c>
      <c r="D1341" s="14" t="s">
        <v>11936</v>
      </c>
      <c r="E1341" s="131">
        <v>142.0</v>
      </c>
      <c r="F1341" s="14" t="s">
        <v>11937</v>
      </c>
      <c r="G1341" s="131">
        <v>64.0</v>
      </c>
      <c r="H1341" s="131">
        <v>200.0</v>
      </c>
      <c r="I1341" s="132" t="b">
        <v>1</v>
      </c>
      <c r="J1341" s="14"/>
      <c r="K1341" s="14"/>
      <c r="L1341" s="14"/>
      <c r="M1341" s="14"/>
      <c r="N1341" s="14"/>
      <c r="O1341" s="14"/>
      <c r="P1341" s="14"/>
      <c r="Q1341" s="14"/>
      <c r="R1341" s="14"/>
      <c r="S1341" s="14"/>
      <c r="T1341" s="14"/>
      <c r="U1341" s="14"/>
      <c r="V1341" s="14"/>
      <c r="W1341" s="14"/>
    </row>
    <row r="1342">
      <c r="A1342" s="130" t="s">
        <v>11944</v>
      </c>
      <c r="B1342" s="14" t="s">
        <v>7103</v>
      </c>
      <c r="C1342" s="131">
        <v>100.0</v>
      </c>
      <c r="D1342" s="14" t="s">
        <v>7105</v>
      </c>
      <c r="E1342" s="131">
        <v>154.0</v>
      </c>
      <c r="F1342" s="14" t="s">
        <v>7106</v>
      </c>
      <c r="G1342" s="131">
        <v>89.0</v>
      </c>
      <c r="H1342" s="131">
        <v>200.0</v>
      </c>
      <c r="I1342" s="132" t="b">
        <v>1</v>
      </c>
      <c r="J1342" s="14"/>
      <c r="K1342" s="14"/>
      <c r="L1342" s="14"/>
      <c r="M1342" s="14"/>
      <c r="N1342" s="14"/>
      <c r="O1342" s="14"/>
      <c r="P1342" s="14"/>
      <c r="Q1342" s="14"/>
      <c r="R1342" s="14"/>
      <c r="S1342" s="14"/>
      <c r="T1342" s="14"/>
      <c r="U1342" s="14"/>
      <c r="V1342" s="14"/>
      <c r="W1342" s="14"/>
    </row>
    <row r="1343">
      <c r="A1343" s="130" t="s">
        <v>11958</v>
      </c>
      <c r="B1343" s="14" t="s">
        <v>2062</v>
      </c>
      <c r="C1343" s="131">
        <v>80.0</v>
      </c>
      <c r="D1343" s="14" t="s">
        <v>2065</v>
      </c>
      <c r="E1343" s="131">
        <v>475.0</v>
      </c>
      <c r="F1343" s="14" t="s">
        <v>2067</v>
      </c>
      <c r="G1343" s="131">
        <v>69.0</v>
      </c>
      <c r="H1343" s="131">
        <v>200.0</v>
      </c>
      <c r="I1343" s="132" t="b">
        <v>1</v>
      </c>
      <c r="J1343" s="14"/>
      <c r="K1343" s="14"/>
      <c r="L1343" s="14"/>
      <c r="M1343" s="14"/>
      <c r="N1343" s="14"/>
      <c r="O1343" s="14"/>
      <c r="P1343" s="14"/>
      <c r="Q1343" s="14"/>
      <c r="R1343" s="14"/>
      <c r="S1343" s="14"/>
      <c r="T1343" s="14"/>
      <c r="U1343" s="14"/>
      <c r="V1343" s="14"/>
      <c r="W1343" s="14"/>
    </row>
    <row r="1344">
      <c r="A1344" s="130" t="s">
        <v>11968</v>
      </c>
      <c r="B1344" s="14" t="s">
        <v>11974</v>
      </c>
      <c r="C1344" s="131">
        <v>52.0</v>
      </c>
      <c r="D1344" s="14" t="s">
        <v>11975</v>
      </c>
      <c r="E1344" s="131">
        <v>161.0</v>
      </c>
      <c r="F1344" s="14" t="s">
        <v>11977</v>
      </c>
      <c r="G1344" s="131">
        <v>41.0</v>
      </c>
      <c r="H1344" s="131">
        <v>200.0</v>
      </c>
      <c r="I1344" s="132" t="b">
        <v>1</v>
      </c>
      <c r="J1344" s="14"/>
      <c r="K1344" s="14"/>
      <c r="L1344" s="14"/>
      <c r="M1344" s="14"/>
      <c r="N1344" s="14"/>
      <c r="O1344" s="14"/>
      <c r="P1344" s="14"/>
      <c r="Q1344" s="14"/>
      <c r="R1344" s="14"/>
      <c r="S1344" s="14"/>
      <c r="T1344" s="14"/>
      <c r="U1344" s="14"/>
      <c r="V1344" s="14"/>
      <c r="W1344" s="14"/>
    </row>
    <row r="1345">
      <c r="A1345" s="130" t="s">
        <v>11980</v>
      </c>
      <c r="B1345" s="14" t="s">
        <v>11985</v>
      </c>
      <c r="C1345" s="131">
        <v>33.0</v>
      </c>
      <c r="D1345" s="14"/>
      <c r="E1345" s="14"/>
      <c r="F1345" s="14" t="s">
        <v>11987</v>
      </c>
      <c r="G1345" s="131">
        <v>13.0</v>
      </c>
      <c r="H1345" s="131">
        <v>200.0</v>
      </c>
      <c r="I1345" s="132" t="b">
        <v>1</v>
      </c>
      <c r="J1345" s="14"/>
      <c r="K1345" s="14"/>
      <c r="L1345" s="14"/>
      <c r="M1345" s="14"/>
      <c r="N1345" s="14"/>
      <c r="O1345" s="14"/>
      <c r="P1345" s="14"/>
      <c r="Q1345" s="14"/>
      <c r="R1345" s="14"/>
      <c r="S1345" s="14"/>
      <c r="T1345" s="14"/>
      <c r="U1345" s="14"/>
      <c r="V1345" s="14"/>
      <c r="W1345" s="14"/>
    </row>
    <row r="1346">
      <c r="A1346" s="130" t="s">
        <v>11995</v>
      </c>
      <c r="B1346" s="14" t="s">
        <v>8417</v>
      </c>
      <c r="C1346" s="131">
        <v>25.0</v>
      </c>
      <c r="D1346" s="14"/>
      <c r="E1346" s="14"/>
      <c r="F1346" s="14" t="s">
        <v>8419</v>
      </c>
      <c r="G1346" s="131">
        <v>5.0</v>
      </c>
      <c r="H1346" s="131">
        <v>200.0</v>
      </c>
      <c r="I1346" s="132" t="b">
        <v>1</v>
      </c>
      <c r="J1346" s="14"/>
      <c r="K1346" s="14"/>
      <c r="L1346" s="14"/>
      <c r="M1346" s="14"/>
      <c r="N1346" s="14"/>
      <c r="O1346" s="14"/>
      <c r="P1346" s="14"/>
      <c r="Q1346" s="14"/>
      <c r="R1346" s="14"/>
      <c r="S1346" s="14"/>
      <c r="T1346" s="14"/>
      <c r="U1346" s="14"/>
      <c r="V1346" s="14"/>
      <c r="W1346" s="14"/>
    </row>
    <row r="1347">
      <c r="A1347" s="130" t="s">
        <v>12004</v>
      </c>
      <c r="B1347" s="14" t="s">
        <v>1361</v>
      </c>
      <c r="C1347" s="131">
        <v>33.0</v>
      </c>
      <c r="D1347" s="14" t="s">
        <v>12011</v>
      </c>
      <c r="E1347" s="131">
        <v>132.0</v>
      </c>
      <c r="F1347" s="14" t="s">
        <v>1363</v>
      </c>
      <c r="G1347" s="131">
        <v>22.0</v>
      </c>
      <c r="H1347" s="131">
        <v>200.0</v>
      </c>
      <c r="I1347" s="132" t="b">
        <v>1</v>
      </c>
      <c r="J1347" s="14"/>
      <c r="K1347" s="14"/>
      <c r="L1347" s="14"/>
      <c r="M1347" s="14"/>
      <c r="N1347" s="14"/>
      <c r="O1347" s="14"/>
      <c r="P1347" s="14"/>
      <c r="Q1347" s="14"/>
      <c r="R1347" s="14"/>
      <c r="S1347" s="14"/>
      <c r="T1347" s="14"/>
      <c r="U1347" s="14"/>
      <c r="V1347" s="14"/>
      <c r="W1347" s="14"/>
    </row>
    <row r="1348">
      <c r="A1348" s="130" t="s">
        <v>12016</v>
      </c>
      <c r="B1348" s="14" t="s">
        <v>10766</v>
      </c>
      <c r="C1348" s="131">
        <v>41.0</v>
      </c>
      <c r="D1348" s="14" t="s">
        <v>10767</v>
      </c>
      <c r="E1348" s="131">
        <v>229.0</v>
      </c>
      <c r="F1348" s="14" t="s">
        <v>10769</v>
      </c>
      <c r="G1348" s="131">
        <v>30.0</v>
      </c>
      <c r="H1348" s="131">
        <v>200.0</v>
      </c>
      <c r="I1348" s="132" t="b">
        <v>1</v>
      </c>
      <c r="J1348" s="14"/>
      <c r="K1348" s="14"/>
      <c r="L1348" s="14"/>
      <c r="M1348" s="14"/>
      <c r="N1348" s="14"/>
      <c r="O1348" s="14"/>
      <c r="P1348" s="14"/>
      <c r="Q1348" s="14"/>
      <c r="R1348" s="14"/>
      <c r="S1348" s="14"/>
      <c r="T1348" s="14"/>
      <c r="U1348" s="14"/>
      <c r="V1348" s="14"/>
      <c r="W1348" s="14"/>
    </row>
    <row r="1349">
      <c r="A1349" s="130" t="s">
        <v>12027</v>
      </c>
      <c r="B1349" s="14" t="s">
        <v>2860</v>
      </c>
      <c r="C1349" s="131">
        <v>55.0</v>
      </c>
      <c r="D1349" s="14" t="s">
        <v>2864</v>
      </c>
      <c r="E1349" s="131">
        <v>154.0</v>
      </c>
      <c r="F1349" s="14" t="s">
        <v>2866</v>
      </c>
      <c r="G1349" s="131">
        <v>44.0</v>
      </c>
      <c r="H1349" s="131">
        <v>200.0</v>
      </c>
      <c r="I1349" s="132" t="b">
        <v>1</v>
      </c>
      <c r="J1349" s="14"/>
      <c r="K1349" s="14"/>
      <c r="L1349" s="14"/>
      <c r="M1349" s="14"/>
      <c r="N1349" s="14"/>
      <c r="O1349" s="14"/>
      <c r="P1349" s="14"/>
      <c r="Q1349" s="14"/>
      <c r="R1349" s="14"/>
      <c r="S1349" s="14"/>
      <c r="T1349" s="14"/>
      <c r="U1349" s="14"/>
      <c r="V1349" s="14"/>
      <c r="W1349" s="14"/>
    </row>
    <row r="1350">
      <c r="A1350" s="130" t="s">
        <v>12040</v>
      </c>
      <c r="B1350" s="14" t="s">
        <v>8016</v>
      </c>
      <c r="C1350" s="131">
        <v>58.0</v>
      </c>
      <c r="D1350" s="14" t="s">
        <v>8019</v>
      </c>
      <c r="E1350" s="131">
        <v>300.0</v>
      </c>
      <c r="F1350" s="14" t="s">
        <v>8020</v>
      </c>
      <c r="G1350" s="131">
        <v>47.0</v>
      </c>
      <c r="H1350" s="131">
        <v>200.0</v>
      </c>
      <c r="I1350" s="132" t="b">
        <v>1</v>
      </c>
      <c r="J1350" s="14"/>
      <c r="K1350" s="14"/>
      <c r="L1350" s="14"/>
      <c r="M1350" s="14"/>
      <c r="N1350" s="14"/>
      <c r="O1350" s="14"/>
      <c r="P1350" s="14"/>
      <c r="Q1350" s="14"/>
      <c r="R1350" s="14"/>
      <c r="S1350" s="14"/>
      <c r="T1350" s="14"/>
      <c r="U1350" s="14"/>
      <c r="V1350" s="14"/>
      <c r="W1350" s="14"/>
    </row>
    <row r="1351">
      <c r="A1351" s="130" t="s">
        <v>12052</v>
      </c>
      <c r="B1351" s="14" t="s">
        <v>1727</v>
      </c>
      <c r="C1351" s="131">
        <v>78.0</v>
      </c>
      <c r="D1351" s="14" t="s">
        <v>1728</v>
      </c>
      <c r="E1351" s="131">
        <v>153.0</v>
      </c>
      <c r="F1351" s="14" t="s">
        <v>1729</v>
      </c>
      <c r="G1351" s="131">
        <v>67.0</v>
      </c>
      <c r="H1351" s="131">
        <v>200.0</v>
      </c>
      <c r="I1351" s="132" t="b">
        <v>1</v>
      </c>
      <c r="J1351" s="14"/>
      <c r="K1351" s="14"/>
      <c r="L1351" s="14"/>
      <c r="M1351" s="14"/>
      <c r="N1351" s="14"/>
      <c r="O1351" s="14"/>
      <c r="P1351" s="14"/>
      <c r="Q1351" s="14"/>
      <c r="R1351" s="14"/>
      <c r="S1351" s="14"/>
      <c r="T1351" s="14"/>
      <c r="U1351" s="14"/>
      <c r="V1351" s="14"/>
      <c r="W1351" s="14"/>
    </row>
    <row r="1352">
      <c r="A1352" s="130" t="s">
        <v>12067</v>
      </c>
      <c r="B1352" s="14" t="s">
        <v>12075</v>
      </c>
      <c r="C1352" s="131">
        <v>67.0</v>
      </c>
      <c r="D1352" s="14" t="s">
        <v>12076</v>
      </c>
      <c r="E1352" s="131">
        <v>149.0</v>
      </c>
      <c r="F1352" s="14" t="s">
        <v>12078</v>
      </c>
      <c r="G1352" s="131">
        <v>56.0</v>
      </c>
      <c r="H1352" s="131">
        <v>200.0</v>
      </c>
      <c r="I1352" s="132" t="b">
        <v>1</v>
      </c>
      <c r="J1352" s="14"/>
      <c r="K1352" s="14"/>
      <c r="L1352" s="14"/>
      <c r="M1352" s="14"/>
      <c r="N1352" s="14"/>
      <c r="O1352" s="14"/>
      <c r="P1352" s="14"/>
      <c r="Q1352" s="14"/>
      <c r="R1352" s="14"/>
      <c r="S1352" s="14"/>
      <c r="T1352" s="14"/>
      <c r="U1352" s="14"/>
      <c r="V1352" s="14"/>
      <c r="W1352" s="14"/>
    </row>
    <row r="1353">
      <c r="A1353" s="130" t="s">
        <v>12083</v>
      </c>
      <c r="B1353" s="14" t="s">
        <v>7690</v>
      </c>
      <c r="C1353" s="131">
        <v>92.0</v>
      </c>
      <c r="D1353" s="14" t="s">
        <v>7692</v>
      </c>
      <c r="E1353" s="131">
        <v>179.0</v>
      </c>
      <c r="F1353" s="14" t="s">
        <v>7694</v>
      </c>
      <c r="G1353" s="131">
        <v>81.0</v>
      </c>
      <c r="H1353" s="131">
        <v>200.0</v>
      </c>
      <c r="I1353" s="132" t="b">
        <v>1</v>
      </c>
      <c r="J1353" s="14"/>
      <c r="K1353" s="14"/>
      <c r="L1353" s="14"/>
      <c r="M1353" s="14"/>
      <c r="N1353" s="14"/>
      <c r="O1353" s="14"/>
      <c r="P1353" s="14"/>
      <c r="Q1353" s="14"/>
      <c r="R1353" s="14"/>
      <c r="S1353" s="14"/>
      <c r="T1353" s="14"/>
      <c r="U1353" s="14"/>
      <c r="V1353" s="14"/>
      <c r="W1353" s="14"/>
    </row>
    <row r="1354">
      <c r="A1354" s="130" t="s">
        <v>12100</v>
      </c>
      <c r="B1354" s="14" t="s">
        <v>1233</v>
      </c>
      <c r="C1354" s="131">
        <v>60.0</v>
      </c>
      <c r="D1354" s="14" t="s">
        <v>1234</v>
      </c>
      <c r="E1354" s="131">
        <v>21.0</v>
      </c>
      <c r="F1354" s="14" t="s">
        <v>1235</v>
      </c>
      <c r="G1354" s="131">
        <v>49.0</v>
      </c>
      <c r="H1354" s="131">
        <v>200.0</v>
      </c>
      <c r="I1354" s="132" t="b">
        <v>1</v>
      </c>
      <c r="J1354" s="14"/>
      <c r="K1354" s="14"/>
      <c r="L1354" s="14"/>
      <c r="M1354" s="14"/>
      <c r="N1354" s="14"/>
      <c r="O1354" s="14"/>
      <c r="P1354" s="14"/>
      <c r="Q1354" s="14"/>
      <c r="R1354" s="14"/>
      <c r="S1354" s="14"/>
      <c r="T1354" s="14"/>
      <c r="U1354" s="14"/>
      <c r="V1354" s="14"/>
      <c r="W1354" s="14"/>
    </row>
    <row r="1355">
      <c r="A1355" s="130" t="s">
        <v>12116</v>
      </c>
      <c r="B1355" s="14" t="s">
        <v>1689</v>
      </c>
      <c r="C1355" s="131">
        <v>75.0</v>
      </c>
      <c r="D1355" s="14" t="s">
        <v>1690</v>
      </c>
      <c r="E1355" s="131">
        <v>151.0</v>
      </c>
      <c r="F1355" s="14" t="s">
        <v>1691</v>
      </c>
      <c r="G1355" s="131">
        <v>64.0</v>
      </c>
      <c r="H1355" s="131">
        <v>200.0</v>
      </c>
      <c r="I1355" s="132" t="b">
        <v>1</v>
      </c>
      <c r="J1355" s="14"/>
      <c r="K1355" s="14"/>
      <c r="L1355" s="14"/>
      <c r="M1355" s="14"/>
      <c r="N1355" s="14"/>
      <c r="O1355" s="14"/>
      <c r="P1355" s="14"/>
      <c r="Q1355" s="14"/>
      <c r="R1355" s="14"/>
      <c r="S1355" s="14"/>
      <c r="T1355" s="14"/>
      <c r="U1355" s="14"/>
      <c r="V1355" s="14"/>
      <c r="W1355" s="14"/>
    </row>
    <row r="1356">
      <c r="A1356" s="130" t="s">
        <v>12135</v>
      </c>
      <c r="B1356" s="14" t="s">
        <v>4344</v>
      </c>
      <c r="C1356" s="131">
        <v>110.0</v>
      </c>
      <c r="D1356" s="14" t="s">
        <v>4346</v>
      </c>
      <c r="E1356" s="131">
        <v>92.0</v>
      </c>
      <c r="F1356" s="14" t="s">
        <v>4347</v>
      </c>
      <c r="G1356" s="131">
        <v>99.0</v>
      </c>
      <c r="H1356" s="131">
        <v>200.0</v>
      </c>
      <c r="I1356" s="132" t="b">
        <v>1</v>
      </c>
      <c r="J1356" s="14"/>
      <c r="K1356" s="14"/>
      <c r="L1356" s="14"/>
      <c r="M1356" s="14"/>
      <c r="N1356" s="14"/>
      <c r="O1356" s="14"/>
      <c r="P1356" s="14"/>
      <c r="Q1356" s="14"/>
      <c r="R1356" s="14"/>
      <c r="S1356" s="14"/>
      <c r="T1356" s="14"/>
      <c r="U1356" s="14"/>
      <c r="V1356" s="14"/>
      <c r="W1356" s="14"/>
    </row>
    <row r="1357">
      <c r="A1357" s="130" t="s">
        <v>12149</v>
      </c>
      <c r="B1357" s="14" t="s">
        <v>6869</v>
      </c>
      <c r="C1357" s="131">
        <v>25.0</v>
      </c>
      <c r="D1357" s="14" t="s">
        <v>6871</v>
      </c>
      <c r="E1357" s="131">
        <v>415.0</v>
      </c>
      <c r="F1357" s="14" t="s">
        <v>6873</v>
      </c>
      <c r="G1357" s="131">
        <v>14.0</v>
      </c>
      <c r="H1357" s="131">
        <v>200.0</v>
      </c>
      <c r="I1357" s="132" t="b">
        <v>1</v>
      </c>
      <c r="J1357" s="14"/>
      <c r="K1357" s="14"/>
      <c r="L1357" s="14"/>
      <c r="M1357" s="14"/>
      <c r="N1357" s="14"/>
      <c r="O1357" s="14"/>
      <c r="P1357" s="14"/>
      <c r="Q1357" s="14"/>
      <c r="R1357" s="14"/>
      <c r="S1357" s="14"/>
      <c r="T1357" s="14"/>
      <c r="U1357" s="14"/>
      <c r="V1357" s="14"/>
      <c r="W1357" s="14"/>
    </row>
    <row r="1358">
      <c r="A1358" s="130" t="s">
        <v>12160</v>
      </c>
      <c r="B1358" s="14" t="s">
        <v>3179</v>
      </c>
      <c r="C1358" s="131">
        <v>107.0</v>
      </c>
      <c r="D1358" s="14" t="s">
        <v>3182</v>
      </c>
      <c r="E1358" s="131">
        <v>155.0</v>
      </c>
      <c r="F1358" s="14" t="s">
        <v>3185</v>
      </c>
      <c r="G1358" s="131">
        <v>96.0</v>
      </c>
      <c r="H1358" s="131">
        <v>200.0</v>
      </c>
      <c r="I1358" s="132" t="b">
        <v>1</v>
      </c>
      <c r="J1358" s="14"/>
      <c r="K1358" s="14"/>
      <c r="L1358" s="14"/>
      <c r="M1358" s="14"/>
      <c r="N1358" s="14"/>
      <c r="O1358" s="14"/>
      <c r="P1358" s="14"/>
      <c r="Q1358" s="14"/>
      <c r="R1358" s="14"/>
      <c r="S1358" s="14"/>
      <c r="T1358" s="14"/>
      <c r="U1358" s="14"/>
      <c r="V1358" s="14"/>
      <c r="W1358" s="14"/>
    </row>
    <row r="1359">
      <c r="A1359" s="130" t="s">
        <v>12177</v>
      </c>
      <c r="B1359" s="14" t="s">
        <v>12184</v>
      </c>
      <c r="C1359" s="131">
        <v>39.0</v>
      </c>
      <c r="D1359" s="14" t="s">
        <v>12186</v>
      </c>
      <c r="E1359" s="131">
        <v>150.0</v>
      </c>
      <c r="F1359" s="14" t="s">
        <v>12187</v>
      </c>
      <c r="G1359" s="131">
        <v>28.0</v>
      </c>
      <c r="H1359" s="131">
        <v>200.0</v>
      </c>
      <c r="I1359" s="132" t="b">
        <v>1</v>
      </c>
      <c r="J1359" s="14"/>
      <c r="K1359" s="14"/>
      <c r="L1359" s="14"/>
      <c r="M1359" s="14"/>
      <c r="N1359" s="14"/>
      <c r="O1359" s="14"/>
      <c r="P1359" s="14"/>
      <c r="Q1359" s="14"/>
      <c r="R1359" s="14"/>
      <c r="S1359" s="14"/>
      <c r="T1359" s="14"/>
      <c r="U1359" s="14"/>
      <c r="V1359" s="14"/>
      <c r="W1359" s="14"/>
    </row>
    <row r="1360">
      <c r="A1360" s="130" t="s">
        <v>12193</v>
      </c>
      <c r="B1360" s="14" t="s">
        <v>1242</v>
      </c>
      <c r="C1360" s="131">
        <v>57.0</v>
      </c>
      <c r="D1360" s="14" t="s">
        <v>1243</v>
      </c>
      <c r="E1360" s="131">
        <v>296.0</v>
      </c>
      <c r="F1360" s="14" t="s">
        <v>1244</v>
      </c>
      <c r="G1360" s="131">
        <v>46.0</v>
      </c>
      <c r="H1360" s="131">
        <v>200.0</v>
      </c>
      <c r="I1360" s="132" t="b">
        <v>1</v>
      </c>
      <c r="J1360" s="14"/>
      <c r="K1360" s="14"/>
      <c r="L1360" s="14"/>
      <c r="M1360" s="14"/>
      <c r="N1360" s="14"/>
      <c r="O1360" s="14"/>
      <c r="P1360" s="14"/>
      <c r="Q1360" s="14"/>
      <c r="R1360" s="14"/>
      <c r="S1360" s="14"/>
      <c r="T1360" s="14"/>
      <c r="U1360" s="14"/>
      <c r="V1360" s="14"/>
      <c r="W1360" s="14"/>
    </row>
    <row r="1361">
      <c r="A1361" s="130" t="s">
        <v>12204</v>
      </c>
      <c r="B1361" s="14" t="s">
        <v>10319</v>
      </c>
      <c r="C1361" s="131">
        <v>32.0</v>
      </c>
      <c r="D1361" s="14"/>
      <c r="E1361" s="14"/>
      <c r="F1361" s="14" t="s">
        <v>10321</v>
      </c>
      <c r="G1361" s="131">
        <v>12.0</v>
      </c>
      <c r="H1361" s="131">
        <v>200.0</v>
      </c>
      <c r="I1361" s="132" t="b">
        <v>1</v>
      </c>
      <c r="J1361" s="14"/>
      <c r="K1361" s="14"/>
      <c r="L1361" s="14"/>
      <c r="M1361" s="14"/>
      <c r="N1361" s="14"/>
      <c r="O1361" s="14"/>
      <c r="P1361" s="14"/>
      <c r="Q1361" s="14"/>
      <c r="R1361" s="14"/>
      <c r="S1361" s="14"/>
      <c r="T1361" s="14"/>
      <c r="U1361" s="14"/>
      <c r="V1361" s="14"/>
      <c r="W1361" s="14"/>
    </row>
    <row r="1362">
      <c r="A1362" s="130" t="s">
        <v>12212</v>
      </c>
      <c r="B1362" s="14" t="s">
        <v>8016</v>
      </c>
      <c r="C1362" s="131">
        <v>58.0</v>
      </c>
      <c r="D1362" s="14" t="s">
        <v>8019</v>
      </c>
      <c r="E1362" s="131">
        <v>300.0</v>
      </c>
      <c r="F1362" s="14" t="s">
        <v>8020</v>
      </c>
      <c r="G1362" s="131">
        <v>47.0</v>
      </c>
      <c r="H1362" s="131">
        <v>200.0</v>
      </c>
      <c r="I1362" s="132" t="b">
        <v>1</v>
      </c>
      <c r="J1362" s="14"/>
      <c r="K1362" s="14"/>
      <c r="L1362" s="14"/>
      <c r="M1362" s="14"/>
      <c r="N1362" s="14"/>
      <c r="O1362" s="14"/>
      <c r="P1362" s="14"/>
      <c r="Q1362" s="14"/>
      <c r="R1362" s="14"/>
      <c r="S1362" s="14"/>
      <c r="T1362" s="14"/>
      <c r="U1362" s="14"/>
      <c r="V1362" s="14"/>
      <c r="W1362" s="14"/>
    </row>
    <row r="1363">
      <c r="A1363" s="130" t="s">
        <v>12224</v>
      </c>
      <c r="B1363" s="14" t="s">
        <v>8417</v>
      </c>
      <c r="C1363" s="131">
        <v>25.0</v>
      </c>
      <c r="D1363" s="14"/>
      <c r="E1363" s="14"/>
      <c r="F1363" s="14" t="s">
        <v>8419</v>
      </c>
      <c r="G1363" s="131">
        <v>5.0</v>
      </c>
      <c r="H1363" s="131">
        <v>200.0</v>
      </c>
      <c r="I1363" s="132" t="b">
        <v>1</v>
      </c>
      <c r="J1363" s="14"/>
      <c r="K1363" s="14"/>
      <c r="L1363" s="14"/>
      <c r="M1363" s="14"/>
      <c r="N1363" s="14"/>
      <c r="O1363" s="14"/>
      <c r="P1363" s="14"/>
      <c r="Q1363" s="14"/>
      <c r="R1363" s="14"/>
      <c r="S1363" s="14"/>
      <c r="T1363" s="14"/>
      <c r="U1363" s="14"/>
      <c r="V1363" s="14"/>
      <c r="W1363" s="14"/>
    </row>
    <row r="1364">
      <c r="A1364" s="130" t="s">
        <v>12237</v>
      </c>
      <c r="B1364" s="14" t="s">
        <v>10251</v>
      </c>
      <c r="C1364" s="131">
        <v>37.0</v>
      </c>
      <c r="D1364" s="14"/>
      <c r="E1364" s="14"/>
      <c r="F1364" s="14" t="s">
        <v>10253</v>
      </c>
      <c r="G1364" s="131">
        <v>17.0</v>
      </c>
      <c r="H1364" s="131">
        <v>200.0</v>
      </c>
      <c r="I1364" s="132" t="b">
        <v>1</v>
      </c>
      <c r="J1364" s="14"/>
      <c r="K1364" s="14"/>
      <c r="L1364" s="14"/>
      <c r="M1364" s="14"/>
      <c r="N1364" s="14"/>
      <c r="O1364" s="14"/>
      <c r="P1364" s="14"/>
      <c r="Q1364" s="14"/>
      <c r="R1364" s="14"/>
      <c r="S1364" s="14"/>
      <c r="T1364" s="14"/>
      <c r="U1364" s="14"/>
      <c r="V1364" s="14"/>
      <c r="W1364" s="14"/>
    </row>
    <row r="1365">
      <c r="A1365" s="130" t="s">
        <v>12248</v>
      </c>
      <c r="B1365" s="14" t="s">
        <v>8628</v>
      </c>
      <c r="C1365" s="131">
        <v>39.0</v>
      </c>
      <c r="D1365" s="14" t="s">
        <v>8630</v>
      </c>
      <c r="E1365" s="131">
        <v>283.0</v>
      </c>
      <c r="F1365" s="14" t="s">
        <v>8631</v>
      </c>
      <c r="G1365" s="131">
        <v>28.0</v>
      </c>
      <c r="H1365" s="131">
        <v>200.0</v>
      </c>
      <c r="I1365" s="132" t="b">
        <v>1</v>
      </c>
      <c r="J1365" s="14"/>
      <c r="K1365" s="14"/>
      <c r="L1365" s="14"/>
      <c r="M1365" s="14"/>
      <c r="N1365" s="14"/>
      <c r="O1365" s="14"/>
      <c r="P1365" s="14"/>
      <c r="Q1365" s="14"/>
      <c r="R1365" s="14"/>
      <c r="S1365" s="14"/>
      <c r="T1365" s="14"/>
      <c r="U1365" s="14"/>
      <c r="V1365" s="14"/>
      <c r="W1365" s="14"/>
    </row>
    <row r="1366">
      <c r="A1366" s="130" t="s">
        <v>12256</v>
      </c>
      <c r="B1366" s="14" t="s">
        <v>557</v>
      </c>
      <c r="C1366" s="131">
        <v>27.0</v>
      </c>
      <c r="D1366" s="14"/>
      <c r="E1366" s="14"/>
      <c r="F1366" s="14" t="s">
        <v>558</v>
      </c>
      <c r="G1366" s="131">
        <v>16.0</v>
      </c>
      <c r="H1366" s="131">
        <v>200.0</v>
      </c>
      <c r="I1366" s="132" t="b">
        <v>1</v>
      </c>
      <c r="J1366" s="14"/>
      <c r="K1366" s="14"/>
      <c r="L1366" s="14"/>
      <c r="M1366" s="14"/>
      <c r="N1366" s="14"/>
      <c r="O1366" s="14"/>
      <c r="P1366" s="14"/>
      <c r="Q1366" s="14"/>
      <c r="R1366" s="14"/>
      <c r="S1366" s="14"/>
      <c r="T1366" s="14"/>
      <c r="U1366" s="14"/>
      <c r="V1366" s="14"/>
      <c r="W1366" s="14"/>
    </row>
    <row r="1367">
      <c r="A1367" s="130" t="s">
        <v>12270</v>
      </c>
      <c r="B1367" s="14" t="s">
        <v>1556</v>
      </c>
      <c r="C1367" s="131">
        <v>66.0</v>
      </c>
      <c r="D1367" s="14" t="s">
        <v>1557</v>
      </c>
      <c r="E1367" s="131">
        <v>232.0</v>
      </c>
      <c r="F1367" s="14" t="s">
        <v>1558</v>
      </c>
      <c r="G1367" s="131">
        <v>55.0</v>
      </c>
      <c r="H1367" s="131">
        <v>200.0</v>
      </c>
      <c r="I1367" s="132" t="b">
        <v>1</v>
      </c>
      <c r="J1367" s="14"/>
      <c r="K1367" s="14"/>
      <c r="L1367" s="14"/>
      <c r="M1367" s="14"/>
      <c r="N1367" s="14"/>
      <c r="O1367" s="14"/>
      <c r="P1367" s="14"/>
      <c r="Q1367" s="14"/>
      <c r="R1367" s="14"/>
      <c r="S1367" s="14"/>
      <c r="T1367" s="14"/>
      <c r="U1367" s="14"/>
      <c r="V1367" s="14"/>
      <c r="W1367" s="14"/>
    </row>
    <row r="1368">
      <c r="A1368" s="130" t="s">
        <v>12281</v>
      </c>
      <c r="B1368" s="14" t="s">
        <v>1446</v>
      </c>
      <c r="C1368" s="131">
        <v>59.0</v>
      </c>
      <c r="D1368" s="14" t="s">
        <v>1447</v>
      </c>
      <c r="E1368" s="131">
        <v>361.0</v>
      </c>
      <c r="F1368" s="14" t="s">
        <v>1448</v>
      </c>
      <c r="G1368" s="131">
        <v>48.0</v>
      </c>
      <c r="H1368" s="131">
        <v>200.0</v>
      </c>
      <c r="I1368" s="132" t="b">
        <v>1</v>
      </c>
      <c r="J1368" s="14"/>
      <c r="K1368" s="14"/>
      <c r="L1368" s="14"/>
      <c r="M1368" s="14"/>
      <c r="N1368" s="14"/>
      <c r="O1368" s="14"/>
      <c r="P1368" s="14"/>
      <c r="Q1368" s="14"/>
      <c r="R1368" s="14"/>
      <c r="S1368" s="14"/>
      <c r="T1368" s="14"/>
      <c r="U1368" s="14"/>
      <c r="V1368" s="14"/>
      <c r="W1368" s="14"/>
    </row>
    <row r="1369">
      <c r="A1369" s="130" t="s">
        <v>12290</v>
      </c>
      <c r="B1369" s="14" t="s">
        <v>8527</v>
      </c>
      <c r="C1369" s="131">
        <v>80.0</v>
      </c>
      <c r="D1369" s="14" t="s">
        <v>8528</v>
      </c>
      <c r="E1369" s="131">
        <v>155.0</v>
      </c>
      <c r="F1369" s="14" t="s">
        <v>8529</v>
      </c>
      <c r="G1369" s="131">
        <v>69.0</v>
      </c>
      <c r="H1369" s="131">
        <v>200.0</v>
      </c>
      <c r="I1369" s="132" t="b">
        <v>1</v>
      </c>
      <c r="J1369" s="14"/>
      <c r="K1369" s="14"/>
      <c r="L1369" s="14"/>
      <c r="M1369" s="14"/>
      <c r="N1369" s="14"/>
      <c r="O1369" s="14"/>
      <c r="P1369" s="14"/>
      <c r="Q1369" s="14"/>
      <c r="R1369" s="14"/>
      <c r="S1369" s="14"/>
      <c r="T1369" s="14"/>
      <c r="U1369" s="14"/>
      <c r="V1369" s="14"/>
      <c r="W1369" s="14"/>
    </row>
    <row r="1370">
      <c r="A1370" s="130" t="s">
        <v>12309</v>
      </c>
      <c r="B1370" s="14" t="s">
        <v>7642</v>
      </c>
      <c r="C1370" s="131">
        <v>119.0</v>
      </c>
      <c r="D1370" s="14" t="s">
        <v>7646</v>
      </c>
      <c r="E1370" s="131">
        <v>524.0</v>
      </c>
      <c r="F1370" s="14" t="s">
        <v>7647</v>
      </c>
      <c r="G1370" s="131">
        <v>108.0</v>
      </c>
      <c r="H1370" s="131">
        <v>200.0</v>
      </c>
      <c r="I1370" s="132" t="b">
        <v>1</v>
      </c>
      <c r="J1370" s="14"/>
      <c r="K1370" s="14"/>
      <c r="L1370" s="14"/>
      <c r="M1370" s="14"/>
      <c r="N1370" s="14"/>
      <c r="O1370" s="14"/>
      <c r="P1370" s="14"/>
      <c r="Q1370" s="14"/>
      <c r="R1370" s="14"/>
      <c r="S1370" s="14"/>
      <c r="T1370" s="14"/>
      <c r="U1370" s="14"/>
      <c r="V1370" s="14"/>
      <c r="W1370" s="14"/>
    </row>
    <row r="1371">
      <c r="A1371" s="130" t="s">
        <v>12321</v>
      </c>
      <c r="B1371" s="14" t="s">
        <v>12325</v>
      </c>
      <c r="C1371" s="131">
        <v>27.0</v>
      </c>
      <c r="D1371" s="14" t="s">
        <v>12326</v>
      </c>
      <c r="E1371" s="131">
        <v>151.0</v>
      </c>
      <c r="F1371" s="14" t="s">
        <v>12328</v>
      </c>
      <c r="G1371" s="131">
        <v>16.0</v>
      </c>
      <c r="H1371" s="131">
        <v>200.0</v>
      </c>
      <c r="I1371" s="132" t="b">
        <v>1</v>
      </c>
      <c r="J1371" s="14"/>
      <c r="K1371" s="14"/>
      <c r="L1371" s="14"/>
      <c r="M1371" s="14"/>
      <c r="N1371" s="14"/>
      <c r="O1371" s="14"/>
      <c r="P1371" s="14"/>
      <c r="Q1371" s="14"/>
      <c r="R1371" s="14"/>
      <c r="S1371" s="14"/>
      <c r="T1371" s="14"/>
      <c r="U1371" s="14"/>
      <c r="V1371" s="14"/>
      <c r="W1371" s="14"/>
    </row>
    <row r="1372">
      <c r="A1372" s="130" t="s">
        <v>12332</v>
      </c>
      <c r="B1372" s="14" t="s">
        <v>10716</v>
      </c>
      <c r="C1372" s="131">
        <v>62.0</v>
      </c>
      <c r="D1372" s="14" t="s">
        <v>10720</v>
      </c>
      <c r="E1372" s="131">
        <v>327.0</v>
      </c>
      <c r="F1372" s="14" t="s">
        <v>10722</v>
      </c>
      <c r="G1372" s="131">
        <v>51.0</v>
      </c>
      <c r="H1372" s="131">
        <v>200.0</v>
      </c>
      <c r="I1372" s="132" t="b">
        <v>1</v>
      </c>
      <c r="J1372" s="14"/>
      <c r="K1372" s="14"/>
      <c r="L1372" s="14"/>
      <c r="M1372" s="14"/>
      <c r="N1372" s="14"/>
      <c r="O1372" s="14"/>
      <c r="P1372" s="14"/>
      <c r="Q1372" s="14"/>
      <c r="R1372" s="14"/>
      <c r="S1372" s="14"/>
      <c r="T1372" s="14"/>
      <c r="U1372" s="14"/>
      <c r="V1372" s="14"/>
      <c r="W1372" s="14"/>
    </row>
    <row r="1373">
      <c r="A1373" s="130" t="s">
        <v>12347</v>
      </c>
      <c r="B1373" s="14" t="s">
        <v>1654</v>
      </c>
      <c r="C1373" s="131">
        <v>65.0</v>
      </c>
      <c r="D1373" s="14" t="s">
        <v>1655</v>
      </c>
      <c r="E1373" s="131">
        <v>286.0</v>
      </c>
      <c r="F1373" s="14" t="s">
        <v>1656</v>
      </c>
      <c r="G1373" s="131">
        <v>54.0</v>
      </c>
      <c r="H1373" s="131">
        <v>200.0</v>
      </c>
      <c r="I1373" s="132" t="b">
        <v>1</v>
      </c>
      <c r="J1373" s="14"/>
      <c r="K1373" s="14"/>
      <c r="L1373" s="14"/>
      <c r="M1373" s="14"/>
      <c r="N1373" s="14"/>
      <c r="O1373" s="14"/>
      <c r="P1373" s="14"/>
      <c r="Q1373" s="14"/>
      <c r="R1373" s="14"/>
      <c r="S1373" s="14"/>
      <c r="T1373" s="14"/>
      <c r="U1373" s="14"/>
      <c r="V1373" s="14"/>
      <c r="W1373" s="14"/>
    </row>
    <row r="1374">
      <c r="A1374" s="130" t="s">
        <v>12361</v>
      </c>
      <c r="B1374" s="14" t="s">
        <v>4905</v>
      </c>
      <c r="C1374" s="131">
        <v>54.0</v>
      </c>
      <c r="D1374" s="14" t="s">
        <v>4906</v>
      </c>
      <c r="E1374" s="131">
        <v>191.0</v>
      </c>
      <c r="F1374" s="14" t="s">
        <v>4909</v>
      </c>
      <c r="G1374" s="131">
        <v>43.0</v>
      </c>
      <c r="H1374" s="131">
        <v>200.0</v>
      </c>
      <c r="I1374" s="132" t="b">
        <v>1</v>
      </c>
      <c r="J1374" s="14"/>
      <c r="K1374" s="14"/>
      <c r="L1374" s="14"/>
      <c r="M1374" s="14"/>
      <c r="N1374" s="14"/>
      <c r="O1374" s="14"/>
      <c r="P1374" s="14"/>
      <c r="Q1374" s="14"/>
      <c r="R1374" s="14"/>
      <c r="S1374" s="14"/>
      <c r="T1374" s="14"/>
      <c r="U1374" s="14"/>
      <c r="V1374" s="14"/>
      <c r="W1374" s="14"/>
    </row>
    <row r="1375">
      <c r="A1375" s="130" t="s">
        <v>12373</v>
      </c>
      <c r="B1375" s="14" t="s">
        <v>4506</v>
      </c>
      <c r="C1375" s="131">
        <v>79.0</v>
      </c>
      <c r="D1375" s="14" t="s">
        <v>4507</v>
      </c>
      <c r="E1375" s="131">
        <v>418.0</v>
      </c>
      <c r="F1375" s="14" t="s">
        <v>4510</v>
      </c>
      <c r="G1375" s="131">
        <v>68.0</v>
      </c>
      <c r="H1375" s="131">
        <v>200.0</v>
      </c>
      <c r="I1375" s="132" t="b">
        <v>1</v>
      </c>
      <c r="J1375" s="14"/>
      <c r="K1375" s="14"/>
      <c r="L1375" s="14"/>
      <c r="M1375" s="14"/>
      <c r="N1375" s="14"/>
      <c r="O1375" s="14"/>
      <c r="P1375" s="14"/>
      <c r="Q1375" s="14"/>
      <c r="R1375" s="14"/>
      <c r="S1375" s="14"/>
      <c r="T1375" s="14"/>
      <c r="U1375" s="14"/>
      <c r="V1375" s="14"/>
      <c r="W1375" s="14"/>
    </row>
    <row r="1376">
      <c r="A1376" s="130" t="s">
        <v>12387</v>
      </c>
      <c r="B1376" s="14" t="s">
        <v>8527</v>
      </c>
      <c r="C1376" s="131">
        <v>80.0</v>
      </c>
      <c r="D1376" s="14" t="s">
        <v>8528</v>
      </c>
      <c r="E1376" s="131">
        <v>155.0</v>
      </c>
      <c r="F1376" s="14" t="s">
        <v>8529</v>
      </c>
      <c r="G1376" s="131">
        <v>69.0</v>
      </c>
      <c r="H1376" s="131">
        <v>200.0</v>
      </c>
      <c r="I1376" s="132" t="b">
        <v>1</v>
      </c>
      <c r="J1376" s="14"/>
      <c r="K1376" s="14"/>
      <c r="L1376" s="14"/>
      <c r="M1376" s="14"/>
      <c r="N1376" s="14"/>
      <c r="O1376" s="14"/>
      <c r="P1376" s="14"/>
      <c r="Q1376" s="14"/>
      <c r="R1376" s="14"/>
      <c r="S1376" s="14"/>
      <c r="T1376" s="14"/>
      <c r="U1376" s="14"/>
      <c r="V1376" s="14"/>
      <c r="W1376" s="14"/>
    </row>
    <row r="1377">
      <c r="A1377" s="130" t="s">
        <v>12402</v>
      </c>
      <c r="B1377" s="14" t="s">
        <v>12409</v>
      </c>
      <c r="C1377" s="131">
        <v>29.0</v>
      </c>
      <c r="D1377" s="14"/>
      <c r="E1377" s="14"/>
      <c r="F1377" s="14" t="s">
        <v>12410</v>
      </c>
      <c r="G1377" s="131">
        <v>9.0</v>
      </c>
      <c r="H1377" s="131">
        <v>200.0</v>
      </c>
      <c r="I1377" s="132" t="b">
        <v>1</v>
      </c>
      <c r="J1377" s="14"/>
      <c r="K1377" s="14"/>
      <c r="L1377" s="14"/>
      <c r="M1377" s="14"/>
      <c r="N1377" s="14"/>
      <c r="O1377" s="14"/>
      <c r="P1377" s="14"/>
      <c r="Q1377" s="14"/>
      <c r="R1377" s="14"/>
      <c r="S1377" s="14"/>
      <c r="T1377" s="14"/>
      <c r="U1377" s="14"/>
      <c r="V1377" s="14"/>
      <c r="W1377" s="14"/>
    </row>
    <row r="1378">
      <c r="A1378" s="130" t="s">
        <v>12418</v>
      </c>
      <c r="B1378" s="14" t="s">
        <v>2431</v>
      </c>
      <c r="C1378" s="131">
        <v>116.0</v>
      </c>
      <c r="D1378" s="14" t="s">
        <v>2434</v>
      </c>
      <c r="E1378" s="131">
        <v>383.0</v>
      </c>
      <c r="F1378" s="14" t="s">
        <v>2437</v>
      </c>
      <c r="G1378" s="131">
        <v>105.0</v>
      </c>
      <c r="H1378" s="131">
        <v>200.0</v>
      </c>
      <c r="I1378" s="132" t="b">
        <v>1</v>
      </c>
      <c r="J1378" s="14"/>
      <c r="K1378" s="14"/>
      <c r="L1378" s="14"/>
      <c r="M1378" s="14"/>
      <c r="N1378" s="14"/>
      <c r="O1378" s="14"/>
      <c r="P1378" s="14"/>
      <c r="Q1378" s="14"/>
      <c r="R1378" s="14"/>
      <c r="S1378" s="14"/>
      <c r="T1378" s="14"/>
      <c r="U1378" s="14"/>
      <c r="V1378" s="14"/>
      <c r="W1378" s="14"/>
    </row>
    <row r="1379">
      <c r="A1379" s="130" t="s">
        <v>12431</v>
      </c>
      <c r="B1379" s="14" t="s">
        <v>12438</v>
      </c>
      <c r="C1379" s="131">
        <v>53.0</v>
      </c>
      <c r="D1379" s="14" t="s">
        <v>12440</v>
      </c>
      <c r="E1379" s="131">
        <v>156.0</v>
      </c>
      <c r="F1379" s="14" t="s">
        <v>12441</v>
      </c>
      <c r="G1379" s="131">
        <v>42.0</v>
      </c>
      <c r="H1379" s="131">
        <v>200.0</v>
      </c>
      <c r="I1379" s="132" t="b">
        <v>1</v>
      </c>
      <c r="J1379" s="14"/>
      <c r="K1379" s="14"/>
      <c r="L1379" s="14"/>
      <c r="M1379" s="14"/>
      <c r="N1379" s="14"/>
      <c r="O1379" s="14"/>
      <c r="P1379" s="14"/>
      <c r="Q1379" s="14"/>
      <c r="R1379" s="14"/>
      <c r="S1379" s="14"/>
      <c r="T1379" s="14"/>
      <c r="U1379" s="14"/>
      <c r="V1379" s="14"/>
      <c r="W1379" s="14"/>
    </row>
    <row r="1380">
      <c r="A1380" s="130" t="s">
        <v>12446</v>
      </c>
      <c r="B1380" s="14" t="s">
        <v>11233</v>
      </c>
      <c r="C1380" s="131">
        <v>30.0</v>
      </c>
      <c r="D1380" s="14"/>
      <c r="E1380" s="14"/>
      <c r="F1380" s="14" t="s">
        <v>11237</v>
      </c>
      <c r="G1380" s="131">
        <v>10.0</v>
      </c>
      <c r="H1380" s="131">
        <v>200.0</v>
      </c>
      <c r="I1380" s="132" t="b">
        <v>1</v>
      </c>
      <c r="J1380" s="14"/>
      <c r="K1380" s="14"/>
      <c r="L1380" s="14"/>
      <c r="M1380" s="14"/>
      <c r="N1380" s="14"/>
      <c r="O1380" s="14"/>
      <c r="P1380" s="14"/>
      <c r="Q1380" s="14"/>
      <c r="R1380" s="14"/>
      <c r="S1380" s="14"/>
      <c r="T1380" s="14"/>
      <c r="U1380" s="14"/>
      <c r="V1380" s="14"/>
      <c r="W1380" s="14"/>
    </row>
    <row r="1381">
      <c r="A1381" s="130" t="s">
        <v>12459</v>
      </c>
      <c r="B1381" s="14" t="s">
        <v>557</v>
      </c>
      <c r="C1381" s="131">
        <v>27.0</v>
      </c>
      <c r="D1381" s="14"/>
      <c r="E1381" s="14"/>
      <c r="F1381" s="14" t="s">
        <v>558</v>
      </c>
      <c r="G1381" s="131">
        <v>16.0</v>
      </c>
      <c r="H1381" s="131">
        <v>200.0</v>
      </c>
      <c r="I1381" s="132" t="b">
        <v>1</v>
      </c>
      <c r="J1381" s="14"/>
      <c r="K1381" s="14"/>
      <c r="L1381" s="14"/>
      <c r="M1381" s="14"/>
      <c r="N1381" s="14"/>
      <c r="O1381" s="14"/>
      <c r="P1381" s="14"/>
      <c r="Q1381" s="14"/>
      <c r="R1381" s="14"/>
      <c r="S1381" s="14"/>
      <c r="T1381" s="14"/>
      <c r="U1381" s="14"/>
      <c r="V1381" s="14"/>
      <c r="W1381" s="14"/>
    </row>
    <row r="1382">
      <c r="A1382" s="130" t="s">
        <v>12475</v>
      </c>
      <c r="B1382" s="14" t="s">
        <v>10596</v>
      </c>
      <c r="C1382" s="131">
        <v>104.0</v>
      </c>
      <c r="D1382" s="14" t="s">
        <v>10597</v>
      </c>
      <c r="E1382" s="131">
        <v>155.0</v>
      </c>
      <c r="F1382" s="14" t="s">
        <v>10598</v>
      </c>
      <c r="G1382" s="131">
        <v>93.0</v>
      </c>
      <c r="H1382" s="131">
        <v>200.0</v>
      </c>
      <c r="I1382" s="132" t="b">
        <v>1</v>
      </c>
      <c r="J1382" s="14"/>
      <c r="K1382" s="14"/>
      <c r="L1382" s="14"/>
      <c r="M1382" s="14"/>
      <c r="N1382" s="14"/>
      <c r="O1382" s="14"/>
      <c r="P1382" s="14"/>
      <c r="Q1382" s="14"/>
      <c r="R1382" s="14"/>
      <c r="S1382" s="14"/>
      <c r="T1382" s="14"/>
      <c r="U1382" s="14"/>
      <c r="V1382" s="14"/>
      <c r="W1382" s="14"/>
    </row>
    <row r="1383">
      <c r="A1383" s="130" t="s">
        <v>12490</v>
      </c>
      <c r="B1383" s="14" t="s">
        <v>1530</v>
      </c>
      <c r="C1383" s="131">
        <v>65.0</v>
      </c>
      <c r="D1383" s="14" t="s">
        <v>1531</v>
      </c>
      <c r="E1383" s="131">
        <v>148.0</v>
      </c>
      <c r="F1383" s="14" t="s">
        <v>1532</v>
      </c>
      <c r="G1383" s="131">
        <v>54.0</v>
      </c>
      <c r="H1383" s="131">
        <v>200.0</v>
      </c>
      <c r="I1383" s="132" t="b">
        <v>1</v>
      </c>
      <c r="J1383" s="14"/>
      <c r="K1383" s="14"/>
      <c r="L1383" s="14"/>
      <c r="M1383" s="14"/>
      <c r="N1383" s="14"/>
      <c r="O1383" s="14"/>
      <c r="P1383" s="14"/>
      <c r="Q1383" s="14"/>
      <c r="R1383" s="14"/>
      <c r="S1383" s="14"/>
      <c r="T1383" s="14"/>
      <c r="U1383" s="14"/>
      <c r="V1383" s="14"/>
      <c r="W1383" s="14"/>
    </row>
    <row r="1384">
      <c r="A1384" s="130" t="s">
        <v>12505</v>
      </c>
      <c r="B1384" s="14" t="s">
        <v>1614</v>
      </c>
      <c r="C1384" s="131">
        <v>74.0</v>
      </c>
      <c r="D1384" s="14" t="s">
        <v>1615</v>
      </c>
      <c r="E1384" s="131">
        <v>346.0</v>
      </c>
      <c r="F1384" s="14" t="s">
        <v>1616</v>
      </c>
      <c r="G1384" s="131">
        <v>63.0</v>
      </c>
      <c r="H1384" s="131">
        <v>200.0</v>
      </c>
      <c r="I1384" s="132" t="b">
        <v>1</v>
      </c>
      <c r="J1384" s="14"/>
      <c r="K1384" s="14"/>
      <c r="L1384" s="14"/>
      <c r="M1384" s="14"/>
      <c r="N1384" s="14"/>
      <c r="O1384" s="14"/>
      <c r="P1384" s="14"/>
      <c r="Q1384" s="14"/>
      <c r="R1384" s="14"/>
      <c r="S1384" s="14"/>
      <c r="T1384" s="14"/>
      <c r="U1384" s="14"/>
      <c r="V1384" s="14"/>
      <c r="W1384" s="14"/>
    </row>
    <row r="1385">
      <c r="A1385" s="130" t="s">
        <v>12519</v>
      </c>
      <c r="B1385" s="14" t="s">
        <v>1310</v>
      </c>
      <c r="C1385" s="131">
        <v>71.0</v>
      </c>
      <c r="D1385" s="14" t="s">
        <v>1311</v>
      </c>
      <c r="E1385" s="131">
        <v>156.0</v>
      </c>
      <c r="F1385" s="14" t="s">
        <v>1312</v>
      </c>
      <c r="G1385" s="131">
        <v>60.0</v>
      </c>
      <c r="H1385" s="131">
        <v>200.0</v>
      </c>
      <c r="I1385" s="132" t="b">
        <v>1</v>
      </c>
      <c r="J1385" s="14"/>
      <c r="K1385" s="14"/>
      <c r="L1385" s="14"/>
      <c r="M1385" s="14"/>
      <c r="N1385" s="14"/>
      <c r="O1385" s="14"/>
      <c r="P1385" s="14"/>
      <c r="Q1385" s="14"/>
      <c r="R1385" s="14"/>
      <c r="S1385" s="14"/>
      <c r="T1385" s="14"/>
      <c r="U1385" s="14"/>
      <c r="V1385" s="14"/>
      <c r="W1385" s="14"/>
    </row>
    <row r="1386">
      <c r="A1386" s="130" t="s">
        <v>12534</v>
      </c>
      <c r="B1386" s="14" t="s">
        <v>10235</v>
      </c>
      <c r="C1386" s="131">
        <v>47.0</v>
      </c>
      <c r="D1386" s="14" t="s">
        <v>10237</v>
      </c>
      <c r="E1386" s="131">
        <v>81.0</v>
      </c>
      <c r="F1386" s="14" t="s">
        <v>10239</v>
      </c>
      <c r="G1386" s="131">
        <v>36.0</v>
      </c>
      <c r="H1386" s="131">
        <v>200.0</v>
      </c>
      <c r="I1386" s="132" t="b">
        <v>1</v>
      </c>
      <c r="J1386" s="14"/>
      <c r="K1386" s="14"/>
      <c r="L1386" s="14"/>
      <c r="M1386" s="14"/>
      <c r="N1386" s="14"/>
      <c r="O1386" s="14"/>
      <c r="P1386" s="14"/>
      <c r="Q1386" s="14"/>
      <c r="R1386" s="14"/>
      <c r="S1386" s="14"/>
      <c r="T1386" s="14"/>
      <c r="U1386" s="14"/>
      <c r="V1386" s="14"/>
      <c r="W1386" s="14"/>
    </row>
    <row r="1387">
      <c r="A1387" s="130" t="s">
        <v>12546</v>
      </c>
      <c r="B1387" s="14" t="s">
        <v>12552</v>
      </c>
      <c r="C1387" s="131">
        <v>48.0</v>
      </c>
      <c r="D1387" s="14" t="s">
        <v>12553</v>
      </c>
      <c r="E1387" s="131">
        <v>145.0</v>
      </c>
      <c r="F1387" s="14" t="s">
        <v>12555</v>
      </c>
      <c r="G1387" s="131">
        <v>37.0</v>
      </c>
      <c r="H1387" s="131">
        <v>200.0</v>
      </c>
      <c r="I1387" s="132" t="b">
        <v>1</v>
      </c>
      <c r="J1387" s="14"/>
      <c r="K1387" s="14"/>
      <c r="L1387" s="14"/>
      <c r="M1387" s="14"/>
      <c r="N1387" s="14"/>
      <c r="O1387" s="14"/>
      <c r="P1387" s="14"/>
      <c r="Q1387" s="14"/>
      <c r="R1387" s="14"/>
      <c r="S1387" s="14"/>
      <c r="T1387" s="14"/>
      <c r="U1387" s="14"/>
      <c r="V1387" s="14"/>
      <c r="W1387" s="14"/>
    </row>
    <row r="1388">
      <c r="A1388" s="130" t="s">
        <v>12561</v>
      </c>
      <c r="B1388" s="14" t="s">
        <v>10481</v>
      </c>
      <c r="C1388" s="131">
        <v>35.0</v>
      </c>
      <c r="D1388" s="14"/>
      <c r="E1388" s="14"/>
      <c r="F1388" s="14" t="s">
        <v>10483</v>
      </c>
      <c r="G1388" s="131">
        <v>15.0</v>
      </c>
      <c r="H1388" s="131">
        <v>200.0</v>
      </c>
      <c r="I1388" s="132" t="b">
        <v>1</v>
      </c>
      <c r="J1388" s="14"/>
      <c r="K1388" s="14"/>
      <c r="L1388" s="14"/>
      <c r="M1388" s="14"/>
      <c r="N1388" s="14"/>
      <c r="O1388" s="14"/>
      <c r="P1388" s="14"/>
      <c r="Q1388" s="14"/>
      <c r="R1388" s="14"/>
      <c r="S1388" s="14"/>
      <c r="T1388" s="14"/>
      <c r="U1388" s="14"/>
      <c r="V1388" s="14"/>
      <c r="W1388" s="14"/>
    </row>
    <row r="1389">
      <c r="A1389" s="130" t="s">
        <v>12575</v>
      </c>
      <c r="B1389" s="14" t="s">
        <v>1647</v>
      </c>
      <c r="C1389" s="131">
        <v>68.0</v>
      </c>
      <c r="D1389" s="14" t="s">
        <v>1648</v>
      </c>
      <c r="E1389" s="131">
        <v>177.0</v>
      </c>
      <c r="F1389" s="14" t="s">
        <v>1649</v>
      </c>
      <c r="G1389" s="131">
        <v>57.0</v>
      </c>
      <c r="H1389" s="131">
        <v>200.0</v>
      </c>
      <c r="I1389" s="132" t="b">
        <v>1</v>
      </c>
      <c r="J1389" s="14"/>
      <c r="K1389" s="14"/>
      <c r="L1389" s="14"/>
      <c r="M1389" s="14"/>
      <c r="N1389" s="14"/>
      <c r="O1389" s="14"/>
      <c r="P1389" s="14"/>
      <c r="Q1389" s="14"/>
      <c r="R1389" s="14"/>
      <c r="S1389" s="14"/>
      <c r="T1389" s="14"/>
      <c r="U1389" s="14"/>
      <c r="V1389" s="14"/>
      <c r="W1389" s="14"/>
    </row>
    <row r="1390">
      <c r="A1390" s="130" t="s">
        <v>12586</v>
      </c>
      <c r="B1390" s="14" t="s">
        <v>12593</v>
      </c>
      <c r="C1390" s="131">
        <v>37.0</v>
      </c>
      <c r="D1390" s="14"/>
      <c r="E1390" s="14"/>
      <c r="F1390" s="14" t="s">
        <v>12597</v>
      </c>
      <c r="G1390" s="131">
        <v>17.0</v>
      </c>
      <c r="H1390" s="131">
        <v>200.0</v>
      </c>
      <c r="I1390" s="132" t="b">
        <v>1</v>
      </c>
      <c r="J1390" s="14"/>
      <c r="K1390" s="14"/>
      <c r="L1390" s="14"/>
      <c r="M1390" s="14"/>
      <c r="N1390" s="14"/>
      <c r="O1390" s="14"/>
      <c r="P1390" s="14"/>
      <c r="Q1390" s="14"/>
      <c r="R1390" s="14"/>
      <c r="S1390" s="14"/>
      <c r="T1390" s="14"/>
      <c r="U1390" s="14"/>
      <c r="V1390" s="14"/>
      <c r="W1390" s="14"/>
    </row>
    <row r="1391">
      <c r="A1391" s="130" t="s">
        <v>12605</v>
      </c>
      <c r="B1391" s="14" t="s">
        <v>10716</v>
      </c>
      <c r="C1391" s="131">
        <v>62.0</v>
      </c>
      <c r="D1391" s="14" t="s">
        <v>10720</v>
      </c>
      <c r="E1391" s="131">
        <v>327.0</v>
      </c>
      <c r="F1391" s="14" t="s">
        <v>10722</v>
      </c>
      <c r="G1391" s="131">
        <v>51.0</v>
      </c>
      <c r="H1391" s="131">
        <v>200.0</v>
      </c>
      <c r="I1391" s="132" t="b">
        <v>1</v>
      </c>
      <c r="J1391" s="14"/>
      <c r="K1391" s="14"/>
      <c r="L1391" s="14"/>
      <c r="M1391" s="14"/>
      <c r="N1391" s="14"/>
      <c r="O1391" s="14"/>
      <c r="P1391" s="14"/>
      <c r="Q1391" s="14"/>
      <c r="R1391" s="14"/>
      <c r="S1391" s="14"/>
      <c r="T1391" s="14"/>
      <c r="U1391" s="14"/>
      <c r="V1391" s="14"/>
      <c r="W1391" s="14"/>
    </row>
    <row r="1392">
      <c r="A1392" s="130" t="s">
        <v>12625</v>
      </c>
      <c r="B1392" s="14" t="s">
        <v>11985</v>
      </c>
      <c r="C1392" s="131">
        <v>33.0</v>
      </c>
      <c r="D1392" s="14"/>
      <c r="E1392" s="14"/>
      <c r="F1392" s="14" t="s">
        <v>11987</v>
      </c>
      <c r="G1392" s="131">
        <v>13.0</v>
      </c>
      <c r="H1392" s="131">
        <v>200.0</v>
      </c>
      <c r="I1392" s="132" t="b">
        <v>1</v>
      </c>
      <c r="J1392" s="14"/>
      <c r="K1392" s="14"/>
      <c r="L1392" s="14"/>
      <c r="M1392" s="14"/>
      <c r="N1392" s="14"/>
      <c r="O1392" s="14"/>
      <c r="P1392" s="14"/>
      <c r="Q1392" s="14"/>
      <c r="R1392" s="14"/>
      <c r="S1392" s="14"/>
      <c r="T1392" s="14"/>
      <c r="U1392" s="14"/>
      <c r="V1392" s="14"/>
      <c r="W1392" s="14"/>
    </row>
    <row r="1393">
      <c r="A1393" s="130" t="s">
        <v>12642</v>
      </c>
      <c r="B1393" s="14" t="s">
        <v>3266</v>
      </c>
      <c r="C1393" s="131">
        <v>85.0</v>
      </c>
      <c r="D1393" s="14" t="s">
        <v>3268</v>
      </c>
      <c r="E1393" s="131">
        <v>493.0</v>
      </c>
      <c r="F1393" s="14" t="s">
        <v>3270</v>
      </c>
      <c r="G1393" s="131">
        <v>74.0</v>
      </c>
      <c r="H1393" s="131">
        <v>200.0</v>
      </c>
      <c r="I1393" s="132" t="b">
        <v>1</v>
      </c>
      <c r="J1393" s="14"/>
      <c r="K1393" s="14"/>
      <c r="L1393" s="14"/>
      <c r="M1393" s="14"/>
      <c r="N1393" s="14"/>
      <c r="O1393" s="14"/>
      <c r="P1393" s="14"/>
      <c r="Q1393" s="14"/>
      <c r="R1393" s="14"/>
      <c r="S1393" s="14"/>
      <c r="T1393" s="14"/>
      <c r="U1393" s="14"/>
      <c r="V1393" s="14"/>
      <c r="W1393" s="14"/>
    </row>
    <row r="1394">
      <c r="A1394" s="130" t="s">
        <v>12657</v>
      </c>
      <c r="B1394" s="14" t="s">
        <v>7671</v>
      </c>
      <c r="C1394" s="131">
        <v>48.0</v>
      </c>
      <c r="D1394" s="14" t="s">
        <v>7672</v>
      </c>
      <c r="E1394" s="131">
        <v>370.0</v>
      </c>
      <c r="F1394" s="14" t="s">
        <v>7677</v>
      </c>
      <c r="G1394" s="131">
        <v>37.0</v>
      </c>
      <c r="H1394" s="131">
        <v>200.0</v>
      </c>
      <c r="I1394" s="132" t="b">
        <v>1</v>
      </c>
      <c r="J1394" s="14"/>
      <c r="K1394" s="14"/>
      <c r="L1394" s="14"/>
      <c r="M1394" s="14"/>
      <c r="N1394" s="14"/>
      <c r="O1394" s="14"/>
      <c r="P1394" s="14"/>
      <c r="Q1394" s="14"/>
      <c r="R1394" s="14"/>
      <c r="S1394" s="14"/>
      <c r="T1394" s="14"/>
      <c r="U1394" s="14"/>
      <c r="V1394" s="14"/>
      <c r="W1394" s="14"/>
    </row>
    <row r="1395">
      <c r="A1395" s="130" t="s">
        <v>12671</v>
      </c>
      <c r="B1395" s="14" t="s">
        <v>1522</v>
      </c>
      <c r="C1395" s="131">
        <v>59.0</v>
      </c>
      <c r="D1395" s="14" t="s">
        <v>1523</v>
      </c>
      <c r="E1395" s="131">
        <v>261.0</v>
      </c>
      <c r="F1395" s="14" t="s">
        <v>1524</v>
      </c>
      <c r="G1395" s="131">
        <v>48.0</v>
      </c>
      <c r="H1395" s="131">
        <v>200.0</v>
      </c>
      <c r="I1395" s="132" t="b">
        <v>1</v>
      </c>
      <c r="J1395" s="14"/>
      <c r="K1395" s="14"/>
      <c r="L1395" s="14"/>
      <c r="M1395" s="14"/>
      <c r="N1395" s="14"/>
      <c r="O1395" s="14"/>
      <c r="P1395" s="14"/>
      <c r="Q1395" s="14"/>
      <c r="R1395" s="14"/>
      <c r="S1395" s="14"/>
      <c r="T1395" s="14"/>
      <c r="U1395" s="14"/>
      <c r="V1395" s="14"/>
      <c r="W1395" s="14"/>
    </row>
    <row r="1396">
      <c r="A1396" s="130" t="s">
        <v>12683</v>
      </c>
      <c r="B1396" s="14" t="s">
        <v>12692</v>
      </c>
      <c r="C1396" s="131">
        <v>68.0</v>
      </c>
      <c r="D1396" s="14" t="s">
        <v>12694</v>
      </c>
      <c r="E1396" s="131">
        <v>139.0</v>
      </c>
      <c r="F1396" s="14" t="s">
        <v>12696</v>
      </c>
      <c r="G1396" s="131">
        <v>57.0</v>
      </c>
      <c r="H1396" s="131">
        <v>200.0</v>
      </c>
      <c r="I1396" s="132" t="b">
        <v>1</v>
      </c>
      <c r="J1396" s="14"/>
      <c r="K1396" s="14"/>
      <c r="L1396" s="14"/>
      <c r="M1396" s="14"/>
      <c r="N1396" s="14"/>
      <c r="O1396" s="14"/>
      <c r="P1396" s="14"/>
      <c r="Q1396" s="14"/>
      <c r="R1396" s="14"/>
      <c r="S1396" s="14"/>
      <c r="T1396" s="14"/>
      <c r="U1396" s="14"/>
      <c r="V1396" s="14"/>
      <c r="W1396" s="14"/>
    </row>
    <row r="1397">
      <c r="A1397" s="130" t="s">
        <v>12703</v>
      </c>
      <c r="B1397" s="14" t="s">
        <v>12712</v>
      </c>
      <c r="C1397" s="131">
        <v>111.0</v>
      </c>
      <c r="D1397" s="14" t="s">
        <v>12714</v>
      </c>
      <c r="E1397" s="131">
        <v>155.0</v>
      </c>
      <c r="F1397" s="14" t="s">
        <v>12715</v>
      </c>
      <c r="G1397" s="131">
        <v>100.0</v>
      </c>
      <c r="H1397" s="131">
        <v>200.0</v>
      </c>
      <c r="I1397" s="132" t="b">
        <v>1</v>
      </c>
      <c r="J1397" s="14"/>
      <c r="K1397" s="14"/>
      <c r="L1397" s="14"/>
      <c r="M1397" s="14"/>
      <c r="N1397" s="14"/>
      <c r="O1397" s="14"/>
      <c r="P1397" s="14"/>
      <c r="Q1397" s="14"/>
      <c r="R1397" s="14"/>
      <c r="S1397" s="14"/>
      <c r="T1397" s="14"/>
      <c r="U1397" s="14"/>
      <c r="V1397" s="14"/>
      <c r="W1397" s="14"/>
    </row>
    <row r="1398">
      <c r="A1398" s="130" t="s">
        <v>12722</v>
      </c>
      <c r="B1398" s="14" t="s">
        <v>554</v>
      </c>
      <c r="C1398" s="131">
        <v>29.0</v>
      </c>
      <c r="D1398" s="14"/>
      <c r="E1398" s="14"/>
      <c r="F1398" s="14" t="s">
        <v>555</v>
      </c>
      <c r="G1398" s="131">
        <v>18.0</v>
      </c>
      <c r="H1398" s="131">
        <v>200.0</v>
      </c>
      <c r="I1398" s="132" t="b">
        <v>1</v>
      </c>
      <c r="J1398" s="14"/>
      <c r="K1398" s="14"/>
      <c r="L1398" s="14"/>
      <c r="M1398" s="14"/>
      <c r="N1398" s="14"/>
      <c r="O1398" s="14"/>
      <c r="P1398" s="14"/>
      <c r="Q1398" s="14"/>
      <c r="R1398" s="14"/>
      <c r="S1398" s="14"/>
      <c r="T1398" s="14"/>
      <c r="U1398" s="14"/>
      <c r="V1398" s="14"/>
      <c r="W1398" s="14"/>
    </row>
    <row r="1399">
      <c r="A1399" s="130" t="s">
        <v>12737</v>
      </c>
      <c r="B1399" s="14" t="s">
        <v>12438</v>
      </c>
      <c r="C1399" s="131">
        <v>53.0</v>
      </c>
      <c r="D1399" s="14" t="s">
        <v>12440</v>
      </c>
      <c r="E1399" s="131">
        <v>156.0</v>
      </c>
      <c r="F1399" s="14" t="s">
        <v>12441</v>
      </c>
      <c r="G1399" s="131">
        <v>42.0</v>
      </c>
      <c r="H1399" s="131">
        <v>200.0</v>
      </c>
      <c r="I1399" s="132" t="b">
        <v>1</v>
      </c>
      <c r="J1399" s="14"/>
      <c r="K1399" s="14"/>
      <c r="L1399" s="14"/>
      <c r="M1399" s="14"/>
      <c r="N1399" s="14"/>
      <c r="O1399" s="14"/>
      <c r="P1399" s="14"/>
      <c r="Q1399" s="14"/>
      <c r="R1399" s="14"/>
      <c r="S1399" s="14"/>
      <c r="T1399" s="14"/>
      <c r="U1399" s="14"/>
      <c r="V1399" s="14"/>
      <c r="W1399" s="14"/>
    </row>
    <row r="1400">
      <c r="A1400" s="130" t="s">
        <v>12754</v>
      </c>
      <c r="B1400" s="14" t="s">
        <v>11599</v>
      </c>
      <c r="C1400" s="131">
        <v>62.0</v>
      </c>
      <c r="D1400" s="14" t="s">
        <v>11602</v>
      </c>
      <c r="E1400" s="131">
        <v>157.0</v>
      </c>
      <c r="F1400" s="14" t="s">
        <v>11604</v>
      </c>
      <c r="G1400" s="131">
        <v>51.0</v>
      </c>
      <c r="H1400" s="131">
        <v>200.0</v>
      </c>
      <c r="I1400" s="132" t="b">
        <v>1</v>
      </c>
      <c r="J1400" s="14"/>
      <c r="K1400" s="14"/>
      <c r="L1400" s="14"/>
      <c r="M1400" s="14"/>
      <c r="N1400" s="14"/>
      <c r="O1400" s="14"/>
      <c r="P1400" s="14"/>
      <c r="Q1400" s="14"/>
      <c r="R1400" s="14"/>
      <c r="S1400" s="14"/>
      <c r="T1400" s="14"/>
      <c r="U1400" s="14"/>
      <c r="V1400" s="14"/>
      <c r="W1400" s="14"/>
    </row>
    <row r="1401">
      <c r="A1401" s="130" t="s">
        <v>12768</v>
      </c>
      <c r="B1401" s="14" t="s">
        <v>12775</v>
      </c>
      <c r="C1401" s="131">
        <v>43.0</v>
      </c>
      <c r="D1401" s="14"/>
      <c r="E1401" s="14"/>
      <c r="F1401" s="14" t="s">
        <v>12777</v>
      </c>
      <c r="G1401" s="131">
        <v>23.0</v>
      </c>
      <c r="H1401" s="131">
        <v>200.0</v>
      </c>
      <c r="I1401" s="132" t="b">
        <v>1</v>
      </c>
      <c r="J1401" s="14"/>
      <c r="K1401" s="14"/>
      <c r="L1401" s="14"/>
      <c r="M1401" s="14"/>
      <c r="N1401" s="14"/>
      <c r="O1401" s="14"/>
      <c r="P1401" s="14"/>
      <c r="Q1401" s="14"/>
      <c r="R1401" s="14"/>
      <c r="S1401" s="14"/>
      <c r="T1401" s="14"/>
      <c r="U1401" s="14"/>
      <c r="V1401" s="14"/>
      <c r="W1401" s="14"/>
    </row>
    <row r="1402">
      <c r="A1402" s="130" t="s">
        <v>12785</v>
      </c>
      <c r="B1402" s="14" t="s">
        <v>1522</v>
      </c>
      <c r="C1402" s="131">
        <v>59.0</v>
      </c>
      <c r="D1402" s="14" t="s">
        <v>1523</v>
      </c>
      <c r="E1402" s="131">
        <v>261.0</v>
      </c>
      <c r="F1402" s="14" t="s">
        <v>1524</v>
      </c>
      <c r="G1402" s="131">
        <v>48.0</v>
      </c>
      <c r="H1402" s="131">
        <v>200.0</v>
      </c>
      <c r="I1402" s="132" t="b">
        <v>1</v>
      </c>
      <c r="J1402" s="14"/>
      <c r="K1402" s="14"/>
      <c r="L1402" s="14"/>
      <c r="M1402" s="14"/>
      <c r="N1402" s="14"/>
      <c r="O1402" s="14"/>
      <c r="P1402" s="14"/>
      <c r="Q1402" s="14"/>
      <c r="R1402" s="14"/>
      <c r="S1402" s="14"/>
      <c r="T1402" s="14"/>
      <c r="U1402" s="14"/>
      <c r="V1402" s="14"/>
      <c r="W1402" s="14"/>
    </row>
    <row r="1403">
      <c r="A1403" s="130" t="s">
        <v>12801</v>
      </c>
      <c r="B1403" s="14" t="s">
        <v>3507</v>
      </c>
      <c r="C1403" s="131">
        <v>63.0</v>
      </c>
      <c r="D1403" s="14" t="s">
        <v>3509</v>
      </c>
      <c r="E1403" s="131">
        <v>99.0</v>
      </c>
      <c r="F1403" s="14" t="s">
        <v>3511</v>
      </c>
      <c r="G1403" s="131">
        <v>52.0</v>
      </c>
      <c r="H1403" s="131">
        <v>200.0</v>
      </c>
      <c r="I1403" s="132" t="b">
        <v>1</v>
      </c>
      <c r="J1403" s="14"/>
      <c r="K1403" s="14"/>
      <c r="L1403" s="14"/>
      <c r="M1403" s="14"/>
      <c r="N1403" s="14"/>
      <c r="O1403" s="14"/>
      <c r="P1403" s="14"/>
      <c r="Q1403" s="14"/>
      <c r="R1403" s="14"/>
      <c r="S1403" s="14"/>
      <c r="T1403" s="14"/>
      <c r="U1403" s="14"/>
      <c r="V1403" s="14"/>
      <c r="W1403" s="14"/>
    </row>
    <row r="1404">
      <c r="A1404" s="130" t="s">
        <v>12817</v>
      </c>
      <c r="B1404" s="14" t="s">
        <v>3866</v>
      </c>
      <c r="C1404" s="131">
        <v>94.0</v>
      </c>
      <c r="D1404" s="14" t="s">
        <v>3870</v>
      </c>
      <c r="E1404" s="131">
        <v>201.0</v>
      </c>
      <c r="F1404" s="14" t="s">
        <v>3872</v>
      </c>
      <c r="G1404" s="131">
        <v>83.0</v>
      </c>
      <c r="H1404" s="131">
        <v>200.0</v>
      </c>
      <c r="I1404" s="132" t="b">
        <v>1</v>
      </c>
      <c r="J1404" s="14"/>
      <c r="K1404" s="14"/>
      <c r="L1404" s="14"/>
      <c r="M1404" s="14"/>
      <c r="N1404" s="14"/>
      <c r="O1404" s="14"/>
      <c r="P1404" s="14"/>
      <c r="Q1404" s="14"/>
      <c r="R1404" s="14"/>
      <c r="S1404" s="14"/>
      <c r="T1404" s="14"/>
      <c r="U1404" s="14"/>
      <c r="V1404" s="14"/>
      <c r="W1404" s="14"/>
    </row>
    <row r="1405">
      <c r="A1405" s="130" t="s">
        <v>12831</v>
      </c>
      <c r="B1405" s="14" t="s">
        <v>12837</v>
      </c>
      <c r="C1405" s="131">
        <v>61.0</v>
      </c>
      <c r="D1405" s="14" t="s">
        <v>12839</v>
      </c>
      <c r="E1405" s="131">
        <v>150.0</v>
      </c>
      <c r="F1405" s="14" t="s">
        <v>12840</v>
      </c>
      <c r="G1405" s="131">
        <v>50.0</v>
      </c>
      <c r="H1405" s="131">
        <v>200.0</v>
      </c>
      <c r="I1405" s="132" t="b">
        <v>1</v>
      </c>
      <c r="J1405" s="14"/>
      <c r="K1405" s="14"/>
      <c r="L1405" s="14"/>
      <c r="M1405" s="14"/>
      <c r="N1405" s="14"/>
      <c r="O1405" s="14"/>
      <c r="P1405" s="14"/>
      <c r="Q1405" s="14"/>
      <c r="R1405" s="14"/>
      <c r="S1405" s="14"/>
      <c r="T1405" s="14"/>
      <c r="U1405" s="14"/>
      <c r="V1405" s="14"/>
      <c r="W1405" s="14"/>
    </row>
    <row r="1406">
      <c r="A1406" s="130" t="s">
        <v>12847</v>
      </c>
      <c r="B1406" s="14" t="s">
        <v>1463</v>
      </c>
      <c r="C1406" s="131">
        <v>103.0</v>
      </c>
      <c r="D1406" s="14" t="s">
        <v>1464</v>
      </c>
      <c r="E1406" s="131">
        <v>156.0</v>
      </c>
      <c r="F1406" s="14" t="s">
        <v>1465</v>
      </c>
      <c r="G1406" s="131">
        <v>92.0</v>
      </c>
      <c r="H1406" s="131">
        <v>200.0</v>
      </c>
      <c r="I1406" s="132" t="b">
        <v>1</v>
      </c>
      <c r="J1406" s="14"/>
      <c r="K1406" s="14"/>
      <c r="L1406" s="14"/>
      <c r="M1406" s="14"/>
      <c r="N1406" s="14"/>
      <c r="O1406" s="14"/>
      <c r="P1406" s="14"/>
      <c r="Q1406" s="14"/>
      <c r="R1406" s="14"/>
      <c r="S1406" s="14"/>
      <c r="T1406" s="14"/>
      <c r="U1406" s="14"/>
      <c r="V1406" s="14"/>
      <c r="W1406" s="14"/>
    </row>
    <row r="1407">
      <c r="A1407" s="130" t="s">
        <v>12866</v>
      </c>
      <c r="B1407" s="14" t="s">
        <v>12871</v>
      </c>
      <c r="C1407" s="131">
        <v>32.0</v>
      </c>
      <c r="D1407" s="14" t="s">
        <v>629</v>
      </c>
      <c r="E1407" s="131">
        <v>135.0</v>
      </c>
      <c r="F1407" s="14" t="s">
        <v>630</v>
      </c>
      <c r="G1407" s="131">
        <v>13.0</v>
      </c>
      <c r="H1407" s="131">
        <v>200.0</v>
      </c>
      <c r="I1407" s="132" t="b">
        <v>1</v>
      </c>
      <c r="J1407" s="14"/>
      <c r="K1407" s="14"/>
      <c r="L1407" s="14"/>
      <c r="M1407" s="14"/>
      <c r="N1407" s="14"/>
      <c r="O1407" s="14"/>
      <c r="P1407" s="14"/>
      <c r="Q1407" s="14"/>
      <c r="R1407" s="14"/>
      <c r="S1407" s="14"/>
      <c r="T1407" s="14"/>
      <c r="U1407" s="14"/>
      <c r="V1407" s="14"/>
      <c r="W1407" s="14"/>
    </row>
    <row r="1408">
      <c r="A1408" s="130" t="s">
        <v>12879</v>
      </c>
      <c r="B1408" s="14" t="s">
        <v>8578</v>
      </c>
      <c r="C1408" s="131">
        <v>32.0</v>
      </c>
      <c r="D1408" s="14" t="s">
        <v>8580</v>
      </c>
      <c r="E1408" s="131">
        <v>132.0</v>
      </c>
      <c r="F1408" s="14" t="s">
        <v>1363</v>
      </c>
      <c r="G1408" s="131">
        <v>22.0</v>
      </c>
      <c r="H1408" s="131">
        <v>200.0</v>
      </c>
      <c r="I1408" s="132" t="b">
        <v>1</v>
      </c>
      <c r="J1408" s="14"/>
      <c r="K1408" s="14"/>
      <c r="L1408" s="14"/>
      <c r="M1408" s="14"/>
      <c r="N1408" s="14"/>
      <c r="O1408" s="14"/>
      <c r="P1408" s="14"/>
      <c r="Q1408" s="14"/>
      <c r="R1408" s="14"/>
      <c r="S1408" s="14"/>
      <c r="T1408" s="14"/>
      <c r="U1408" s="14"/>
      <c r="V1408" s="14"/>
      <c r="W1408" s="14"/>
    </row>
    <row r="1409">
      <c r="A1409" s="130" t="s">
        <v>12894</v>
      </c>
      <c r="B1409" s="14" t="s">
        <v>1551</v>
      </c>
      <c r="C1409" s="131">
        <v>42.0</v>
      </c>
      <c r="D1409" s="14" t="s">
        <v>1552</v>
      </c>
      <c r="E1409" s="131">
        <v>119.0</v>
      </c>
      <c r="F1409" s="14" t="s">
        <v>1553</v>
      </c>
      <c r="G1409" s="131">
        <v>31.0</v>
      </c>
      <c r="H1409" s="131">
        <v>200.0</v>
      </c>
      <c r="I1409" s="132" t="b">
        <v>1</v>
      </c>
      <c r="J1409" s="14"/>
      <c r="K1409" s="14"/>
      <c r="L1409" s="14"/>
      <c r="M1409" s="14"/>
      <c r="N1409" s="14"/>
      <c r="O1409" s="14"/>
      <c r="P1409" s="14"/>
      <c r="Q1409" s="14"/>
      <c r="R1409" s="14"/>
      <c r="S1409" s="14"/>
      <c r="T1409" s="14"/>
      <c r="U1409" s="14"/>
      <c r="V1409" s="14"/>
      <c r="W1409" s="14"/>
    </row>
    <row r="1410">
      <c r="A1410" s="130" t="s">
        <v>12911</v>
      </c>
      <c r="B1410" s="14" t="s">
        <v>1727</v>
      </c>
      <c r="C1410" s="131">
        <v>78.0</v>
      </c>
      <c r="D1410" s="14" t="s">
        <v>1728</v>
      </c>
      <c r="E1410" s="131">
        <v>153.0</v>
      </c>
      <c r="F1410" s="14" t="s">
        <v>1729</v>
      </c>
      <c r="G1410" s="131">
        <v>67.0</v>
      </c>
      <c r="H1410" s="131">
        <v>200.0</v>
      </c>
      <c r="I1410" s="132" t="b">
        <v>1</v>
      </c>
      <c r="J1410" s="14"/>
      <c r="K1410" s="14"/>
      <c r="L1410" s="14"/>
      <c r="M1410" s="14"/>
      <c r="N1410" s="14"/>
      <c r="O1410" s="14"/>
      <c r="P1410" s="14"/>
      <c r="Q1410" s="14"/>
      <c r="R1410" s="14"/>
      <c r="S1410" s="14"/>
      <c r="T1410" s="14"/>
      <c r="U1410" s="14"/>
      <c r="V1410" s="14"/>
      <c r="W1410" s="14"/>
    </row>
    <row r="1411">
      <c r="A1411" s="130" t="s">
        <v>12927</v>
      </c>
      <c r="B1411" s="14" t="s">
        <v>7919</v>
      </c>
      <c r="C1411" s="131">
        <v>55.0</v>
      </c>
      <c r="D1411" s="14" t="s">
        <v>7921</v>
      </c>
      <c r="E1411" s="131">
        <v>153.0</v>
      </c>
      <c r="F1411" s="14" t="s">
        <v>7922</v>
      </c>
      <c r="G1411" s="131">
        <v>44.0</v>
      </c>
      <c r="H1411" s="131">
        <v>200.0</v>
      </c>
      <c r="I1411" s="132" t="b">
        <v>1</v>
      </c>
      <c r="J1411" s="14"/>
      <c r="K1411" s="14"/>
      <c r="L1411" s="14"/>
      <c r="M1411" s="14"/>
      <c r="N1411" s="14"/>
      <c r="O1411" s="14"/>
      <c r="P1411" s="14"/>
      <c r="Q1411" s="14"/>
      <c r="R1411" s="14"/>
      <c r="S1411" s="14"/>
      <c r="T1411" s="14"/>
      <c r="U1411" s="14"/>
      <c r="V1411" s="14"/>
      <c r="W1411" s="14"/>
    </row>
    <row r="1412">
      <c r="A1412" s="130" t="s">
        <v>12941</v>
      </c>
      <c r="B1412" s="14" t="s">
        <v>10336</v>
      </c>
      <c r="C1412" s="131">
        <v>27.0</v>
      </c>
      <c r="D1412" s="14"/>
      <c r="E1412" s="14"/>
      <c r="F1412" s="14" t="s">
        <v>10340</v>
      </c>
      <c r="G1412" s="131">
        <v>7.0</v>
      </c>
      <c r="H1412" s="131">
        <v>200.0</v>
      </c>
      <c r="I1412" s="132" t="b">
        <v>1</v>
      </c>
      <c r="J1412" s="14"/>
      <c r="K1412" s="14"/>
      <c r="L1412" s="14"/>
      <c r="M1412" s="14"/>
      <c r="N1412" s="14"/>
      <c r="O1412" s="14"/>
      <c r="P1412" s="14"/>
      <c r="Q1412" s="14"/>
      <c r="R1412" s="14"/>
      <c r="S1412" s="14"/>
      <c r="T1412" s="14"/>
      <c r="U1412" s="14"/>
      <c r="V1412" s="14"/>
      <c r="W1412" s="14"/>
    </row>
    <row r="1413">
      <c r="A1413" s="130" t="s">
        <v>12955</v>
      </c>
      <c r="B1413" s="14" t="s">
        <v>7494</v>
      </c>
      <c r="C1413" s="131">
        <v>124.0</v>
      </c>
      <c r="D1413" s="14" t="s">
        <v>7495</v>
      </c>
      <c r="E1413" s="131">
        <v>134.0</v>
      </c>
      <c r="F1413" s="14" t="s">
        <v>7497</v>
      </c>
      <c r="G1413" s="131">
        <v>113.0</v>
      </c>
      <c r="H1413" s="131">
        <v>200.0</v>
      </c>
      <c r="I1413" s="132" t="b">
        <v>1</v>
      </c>
      <c r="J1413" s="14"/>
      <c r="K1413" s="14"/>
      <c r="L1413" s="14"/>
      <c r="M1413" s="14"/>
      <c r="N1413" s="14"/>
      <c r="O1413" s="14"/>
      <c r="P1413" s="14"/>
      <c r="Q1413" s="14"/>
      <c r="R1413" s="14"/>
      <c r="S1413" s="14"/>
      <c r="T1413" s="14"/>
      <c r="U1413" s="14"/>
      <c r="V1413" s="14"/>
      <c r="W1413" s="14"/>
    </row>
    <row r="1414">
      <c r="A1414" s="130" t="s">
        <v>12972</v>
      </c>
      <c r="B1414" s="14" t="s">
        <v>5914</v>
      </c>
      <c r="C1414" s="131">
        <v>82.0</v>
      </c>
      <c r="D1414" s="14" t="s">
        <v>5916</v>
      </c>
      <c r="E1414" s="131">
        <v>158.0</v>
      </c>
      <c r="F1414" s="14" t="s">
        <v>5917</v>
      </c>
      <c r="G1414" s="131">
        <v>71.0</v>
      </c>
      <c r="H1414" s="131">
        <v>200.0</v>
      </c>
      <c r="I1414" s="132" t="b">
        <v>1</v>
      </c>
      <c r="J1414" s="14"/>
      <c r="K1414" s="14"/>
      <c r="L1414" s="14"/>
      <c r="M1414" s="14"/>
      <c r="N1414" s="14"/>
      <c r="O1414" s="14"/>
      <c r="P1414" s="14"/>
      <c r="Q1414" s="14"/>
      <c r="R1414" s="14"/>
      <c r="S1414" s="14"/>
      <c r="T1414" s="14"/>
      <c r="U1414" s="14"/>
      <c r="V1414" s="14"/>
      <c r="W1414" s="14"/>
    </row>
    <row r="1415">
      <c r="A1415" s="130" t="s">
        <v>12991</v>
      </c>
      <c r="B1415" s="14" t="s">
        <v>11974</v>
      </c>
      <c r="C1415" s="131">
        <v>52.0</v>
      </c>
      <c r="D1415" s="14" t="s">
        <v>11975</v>
      </c>
      <c r="E1415" s="131">
        <v>161.0</v>
      </c>
      <c r="F1415" s="14" t="s">
        <v>11977</v>
      </c>
      <c r="G1415" s="131">
        <v>41.0</v>
      </c>
      <c r="H1415" s="131">
        <v>200.0</v>
      </c>
      <c r="I1415" s="132" t="b">
        <v>1</v>
      </c>
      <c r="J1415" s="14"/>
      <c r="K1415" s="14"/>
      <c r="L1415" s="14"/>
      <c r="M1415" s="14"/>
      <c r="N1415" s="14"/>
      <c r="O1415" s="14"/>
      <c r="P1415" s="14"/>
      <c r="Q1415" s="14"/>
      <c r="R1415" s="14"/>
      <c r="S1415" s="14"/>
      <c r="T1415" s="14"/>
      <c r="U1415" s="14"/>
      <c r="V1415" s="14"/>
      <c r="W1415" s="14"/>
    </row>
    <row r="1416">
      <c r="A1416" s="130" t="s">
        <v>13007</v>
      </c>
      <c r="B1416" s="14" t="s">
        <v>1356</v>
      </c>
      <c r="C1416" s="131">
        <v>95.0</v>
      </c>
      <c r="D1416" s="14" t="s">
        <v>1358</v>
      </c>
      <c r="E1416" s="131">
        <v>158.0</v>
      </c>
      <c r="F1416" s="14" t="s">
        <v>1359</v>
      </c>
      <c r="G1416" s="131">
        <v>84.0</v>
      </c>
      <c r="H1416" s="131">
        <v>200.0</v>
      </c>
      <c r="I1416" s="132" t="b">
        <v>1</v>
      </c>
      <c r="J1416" s="14"/>
      <c r="K1416" s="14"/>
      <c r="L1416" s="14"/>
      <c r="M1416" s="14"/>
      <c r="N1416" s="14"/>
      <c r="O1416" s="14"/>
      <c r="P1416" s="14"/>
      <c r="Q1416" s="14"/>
      <c r="R1416" s="14"/>
      <c r="S1416" s="14"/>
      <c r="T1416" s="14"/>
      <c r="U1416" s="14"/>
      <c r="V1416" s="14"/>
      <c r="W1416" s="14"/>
    </row>
    <row r="1417">
      <c r="A1417" s="130" t="s">
        <v>13023</v>
      </c>
      <c r="B1417" s="14" t="s">
        <v>1276</v>
      </c>
      <c r="C1417" s="131">
        <v>30.0</v>
      </c>
      <c r="D1417" s="14" t="s">
        <v>13029</v>
      </c>
      <c r="E1417" s="131">
        <v>134.0</v>
      </c>
      <c r="F1417" s="14" t="s">
        <v>13031</v>
      </c>
      <c r="G1417" s="131">
        <v>18.0</v>
      </c>
      <c r="H1417" s="131">
        <v>200.0</v>
      </c>
      <c r="I1417" s="132" t="b">
        <v>1</v>
      </c>
      <c r="J1417" s="14"/>
      <c r="K1417" s="14"/>
      <c r="L1417" s="14"/>
      <c r="M1417" s="14"/>
      <c r="N1417" s="14"/>
      <c r="O1417" s="14"/>
      <c r="P1417" s="14"/>
      <c r="Q1417" s="14"/>
      <c r="R1417" s="14"/>
      <c r="S1417" s="14"/>
      <c r="T1417" s="14"/>
      <c r="U1417" s="14"/>
      <c r="V1417" s="14"/>
      <c r="W1417" s="14"/>
    </row>
    <row r="1418">
      <c r="A1418" s="130" t="s">
        <v>13034</v>
      </c>
      <c r="B1418" s="14" t="s">
        <v>1665</v>
      </c>
      <c r="C1418" s="131">
        <v>77.0</v>
      </c>
      <c r="D1418" s="14" t="s">
        <v>1666</v>
      </c>
      <c r="E1418" s="131">
        <v>623.0</v>
      </c>
      <c r="F1418" s="14" t="s">
        <v>1667</v>
      </c>
      <c r="G1418" s="131">
        <v>66.0</v>
      </c>
      <c r="H1418" s="131">
        <v>200.0</v>
      </c>
      <c r="I1418" s="132" t="b">
        <v>1</v>
      </c>
      <c r="J1418" s="14"/>
      <c r="K1418" s="14"/>
      <c r="L1418" s="14"/>
      <c r="M1418" s="14"/>
      <c r="N1418" s="14"/>
      <c r="O1418" s="14"/>
      <c r="P1418" s="14"/>
      <c r="Q1418" s="14"/>
      <c r="R1418" s="14"/>
      <c r="S1418" s="14"/>
      <c r="T1418" s="14"/>
      <c r="U1418" s="14"/>
      <c r="V1418" s="14"/>
      <c r="W1418" s="14"/>
    </row>
    <row r="1419">
      <c r="A1419" s="130" t="s">
        <v>13050</v>
      </c>
      <c r="B1419" s="14" t="s">
        <v>13056</v>
      </c>
      <c r="C1419" s="131">
        <v>39.0</v>
      </c>
      <c r="D1419" s="14"/>
      <c r="E1419" s="14"/>
      <c r="F1419" s="14" t="s">
        <v>13058</v>
      </c>
      <c r="G1419" s="131">
        <v>19.0</v>
      </c>
      <c r="H1419" s="131">
        <v>200.0</v>
      </c>
      <c r="I1419" s="132" t="b">
        <v>1</v>
      </c>
      <c r="J1419" s="14"/>
      <c r="K1419" s="14"/>
      <c r="L1419" s="14"/>
      <c r="M1419" s="14"/>
      <c r="N1419" s="14"/>
      <c r="O1419" s="14"/>
      <c r="P1419" s="14"/>
      <c r="Q1419" s="14"/>
      <c r="R1419" s="14"/>
      <c r="S1419" s="14"/>
      <c r="T1419" s="14"/>
      <c r="U1419" s="14"/>
      <c r="V1419" s="14"/>
      <c r="W1419" s="14"/>
    </row>
    <row r="1420">
      <c r="A1420" s="130" t="s">
        <v>13066</v>
      </c>
      <c r="B1420" s="14" t="s">
        <v>11304</v>
      </c>
      <c r="C1420" s="131">
        <v>37.0</v>
      </c>
      <c r="D1420" s="14" t="s">
        <v>11305</v>
      </c>
      <c r="E1420" s="131">
        <v>176.0</v>
      </c>
      <c r="F1420" s="14" t="s">
        <v>11310</v>
      </c>
      <c r="G1420" s="131">
        <v>26.0</v>
      </c>
      <c r="H1420" s="131">
        <v>200.0</v>
      </c>
      <c r="I1420" s="132" t="b">
        <v>1</v>
      </c>
      <c r="J1420" s="14"/>
      <c r="K1420" s="14"/>
      <c r="L1420" s="14"/>
      <c r="M1420" s="14"/>
      <c r="N1420" s="14"/>
      <c r="O1420" s="14"/>
      <c r="P1420" s="14"/>
      <c r="Q1420" s="14"/>
      <c r="R1420" s="14"/>
      <c r="S1420" s="14"/>
      <c r="T1420" s="14"/>
      <c r="U1420" s="14"/>
      <c r="V1420" s="14"/>
      <c r="W1420" s="14"/>
    </row>
    <row r="1421">
      <c r="A1421" s="130" t="s">
        <v>13079</v>
      </c>
      <c r="B1421" s="14" t="s">
        <v>11100</v>
      </c>
      <c r="C1421" s="131">
        <v>35.0</v>
      </c>
      <c r="D1421" s="14"/>
      <c r="E1421" s="14"/>
      <c r="F1421" s="14" t="s">
        <v>1364</v>
      </c>
      <c r="G1421" s="131">
        <v>15.0</v>
      </c>
      <c r="H1421" s="131">
        <v>200.0</v>
      </c>
      <c r="I1421" s="132" t="b">
        <v>1</v>
      </c>
      <c r="J1421" s="14"/>
      <c r="K1421" s="14"/>
      <c r="L1421" s="14"/>
      <c r="M1421" s="14"/>
      <c r="N1421" s="14"/>
      <c r="O1421" s="14"/>
      <c r="P1421" s="14"/>
      <c r="Q1421" s="14"/>
      <c r="R1421" s="14"/>
      <c r="S1421" s="14"/>
      <c r="T1421" s="14"/>
      <c r="U1421" s="14"/>
      <c r="V1421" s="14"/>
      <c r="W1421" s="14"/>
    </row>
    <row r="1422">
      <c r="A1422" s="130" t="s">
        <v>13093</v>
      </c>
      <c r="B1422" s="14" t="s">
        <v>13098</v>
      </c>
      <c r="C1422" s="131">
        <v>30.0</v>
      </c>
      <c r="D1422" s="14" t="s">
        <v>13101</v>
      </c>
      <c r="E1422" s="131">
        <v>158.0</v>
      </c>
      <c r="F1422" s="14" t="s">
        <v>13105</v>
      </c>
      <c r="G1422" s="131">
        <v>19.0</v>
      </c>
      <c r="H1422" s="131">
        <v>200.0</v>
      </c>
      <c r="I1422" s="132" t="b">
        <v>1</v>
      </c>
      <c r="J1422" s="14"/>
      <c r="K1422" s="14"/>
      <c r="L1422" s="14"/>
      <c r="M1422" s="14"/>
      <c r="N1422" s="14"/>
      <c r="O1422" s="14"/>
      <c r="P1422" s="14"/>
      <c r="Q1422" s="14"/>
      <c r="R1422" s="14"/>
      <c r="S1422" s="14"/>
      <c r="T1422" s="14"/>
      <c r="U1422" s="14"/>
      <c r="V1422" s="14"/>
      <c r="W1422" s="14"/>
    </row>
    <row r="1423">
      <c r="A1423" s="130" t="s">
        <v>13111</v>
      </c>
      <c r="B1423" s="14" t="s">
        <v>1214</v>
      </c>
      <c r="C1423" s="131">
        <v>54.0</v>
      </c>
      <c r="D1423" s="14" t="s">
        <v>1215</v>
      </c>
      <c r="E1423" s="131">
        <v>219.0</v>
      </c>
      <c r="F1423" s="14" t="s">
        <v>1216</v>
      </c>
      <c r="G1423" s="131">
        <v>43.0</v>
      </c>
      <c r="H1423" s="131">
        <v>200.0</v>
      </c>
      <c r="I1423" s="132" t="b">
        <v>1</v>
      </c>
      <c r="J1423" s="14"/>
      <c r="K1423" s="14"/>
      <c r="L1423" s="14"/>
      <c r="M1423" s="14"/>
      <c r="N1423" s="14"/>
      <c r="O1423" s="14"/>
      <c r="P1423" s="14"/>
      <c r="Q1423" s="14"/>
      <c r="R1423" s="14"/>
      <c r="S1423" s="14"/>
      <c r="T1423" s="14"/>
      <c r="U1423" s="14"/>
      <c r="V1423" s="14"/>
      <c r="W1423" s="14"/>
    </row>
    <row r="1424">
      <c r="A1424" s="130" t="s">
        <v>13127</v>
      </c>
      <c r="B1424" s="14" t="s">
        <v>13136</v>
      </c>
      <c r="C1424" s="131">
        <v>69.0</v>
      </c>
      <c r="D1424" s="14" t="s">
        <v>13137</v>
      </c>
      <c r="E1424" s="131">
        <v>155.0</v>
      </c>
      <c r="F1424" s="14" t="s">
        <v>13139</v>
      </c>
      <c r="G1424" s="131">
        <v>58.0</v>
      </c>
      <c r="H1424" s="131">
        <v>200.0</v>
      </c>
      <c r="I1424" s="132" t="b">
        <v>1</v>
      </c>
      <c r="J1424" s="14"/>
      <c r="K1424" s="14"/>
      <c r="L1424" s="14"/>
      <c r="M1424" s="14"/>
      <c r="N1424" s="14"/>
      <c r="O1424" s="14"/>
      <c r="P1424" s="14"/>
      <c r="Q1424" s="14"/>
      <c r="R1424" s="14"/>
      <c r="S1424" s="14"/>
      <c r="T1424" s="14"/>
      <c r="U1424" s="14"/>
      <c r="V1424" s="14"/>
      <c r="W1424" s="14"/>
    </row>
    <row r="1425">
      <c r="A1425" s="130" t="s">
        <v>13143</v>
      </c>
      <c r="B1425" s="14" t="s">
        <v>1256</v>
      </c>
      <c r="C1425" s="131">
        <v>77.0</v>
      </c>
      <c r="D1425" s="14" t="s">
        <v>1257</v>
      </c>
      <c r="E1425" s="131">
        <v>154.0</v>
      </c>
      <c r="F1425" s="14" t="s">
        <v>1258</v>
      </c>
      <c r="G1425" s="131">
        <v>66.0</v>
      </c>
      <c r="H1425" s="131">
        <v>200.0</v>
      </c>
      <c r="I1425" s="132" t="b">
        <v>1</v>
      </c>
      <c r="J1425" s="14"/>
      <c r="K1425" s="14"/>
      <c r="L1425" s="14"/>
      <c r="M1425" s="14"/>
      <c r="N1425" s="14"/>
      <c r="O1425" s="14"/>
      <c r="P1425" s="14"/>
      <c r="Q1425" s="14"/>
      <c r="R1425" s="14"/>
      <c r="S1425" s="14"/>
      <c r="T1425" s="14"/>
      <c r="U1425" s="14"/>
      <c r="V1425" s="14"/>
      <c r="W1425" s="14"/>
    </row>
    <row r="1426">
      <c r="A1426" s="130" t="s">
        <v>13162</v>
      </c>
      <c r="B1426" s="14" t="s">
        <v>1713</v>
      </c>
      <c r="C1426" s="131">
        <v>58.0</v>
      </c>
      <c r="D1426" s="14" t="s">
        <v>1714</v>
      </c>
      <c r="E1426" s="131">
        <v>372.0</v>
      </c>
      <c r="F1426" s="14" t="s">
        <v>1715</v>
      </c>
      <c r="G1426" s="131">
        <v>47.0</v>
      </c>
      <c r="H1426" s="131">
        <v>200.0</v>
      </c>
      <c r="I1426" s="132" t="b">
        <v>1</v>
      </c>
      <c r="J1426" s="14"/>
      <c r="K1426" s="14"/>
      <c r="L1426" s="14"/>
      <c r="M1426" s="14"/>
      <c r="N1426" s="14"/>
      <c r="O1426" s="14"/>
      <c r="P1426" s="14"/>
      <c r="Q1426" s="14"/>
      <c r="R1426" s="14"/>
      <c r="S1426" s="14"/>
      <c r="T1426" s="14"/>
      <c r="U1426" s="14"/>
      <c r="V1426" s="14"/>
      <c r="W1426" s="14"/>
    </row>
    <row r="1427">
      <c r="A1427" s="130" t="s">
        <v>13178</v>
      </c>
      <c r="B1427" s="14" t="s">
        <v>13185</v>
      </c>
      <c r="C1427" s="131">
        <v>23.0</v>
      </c>
      <c r="D1427" s="14"/>
      <c r="E1427" s="14"/>
      <c r="F1427" s="14" t="s">
        <v>13188</v>
      </c>
      <c r="G1427" s="131">
        <v>3.0</v>
      </c>
      <c r="H1427" s="131">
        <v>200.0</v>
      </c>
      <c r="I1427" s="132" t="b">
        <v>1</v>
      </c>
      <c r="J1427" s="14"/>
      <c r="K1427" s="14"/>
      <c r="L1427" s="14"/>
      <c r="M1427" s="14"/>
      <c r="N1427" s="14"/>
      <c r="O1427" s="14"/>
      <c r="P1427" s="14"/>
      <c r="Q1427" s="14"/>
      <c r="R1427" s="14"/>
      <c r="S1427" s="14"/>
      <c r="T1427" s="14"/>
      <c r="U1427" s="14"/>
      <c r="V1427" s="14"/>
      <c r="W1427" s="14"/>
    </row>
    <row r="1428">
      <c r="A1428" s="130" t="s">
        <v>13195</v>
      </c>
      <c r="B1428" s="14" t="s">
        <v>12692</v>
      </c>
      <c r="C1428" s="131">
        <v>68.0</v>
      </c>
      <c r="D1428" s="14" t="s">
        <v>12694</v>
      </c>
      <c r="E1428" s="131">
        <v>139.0</v>
      </c>
      <c r="F1428" s="14" t="s">
        <v>12696</v>
      </c>
      <c r="G1428" s="131">
        <v>57.0</v>
      </c>
      <c r="H1428" s="131">
        <v>200.0</v>
      </c>
      <c r="I1428" s="132" t="b">
        <v>1</v>
      </c>
      <c r="J1428" s="14"/>
      <c r="K1428" s="14"/>
      <c r="L1428" s="14"/>
      <c r="M1428" s="14"/>
      <c r="N1428" s="14"/>
      <c r="O1428" s="14"/>
      <c r="P1428" s="14"/>
      <c r="Q1428" s="14"/>
      <c r="R1428" s="14"/>
      <c r="S1428" s="14"/>
      <c r="T1428" s="14"/>
      <c r="U1428" s="14"/>
      <c r="V1428" s="14"/>
      <c r="W1428" s="14"/>
    </row>
    <row r="1429">
      <c r="A1429" s="130" t="s">
        <v>13207</v>
      </c>
      <c r="B1429" s="14" t="s">
        <v>1522</v>
      </c>
      <c r="C1429" s="131">
        <v>59.0</v>
      </c>
      <c r="D1429" s="14" t="s">
        <v>1523</v>
      </c>
      <c r="E1429" s="131">
        <v>261.0</v>
      </c>
      <c r="F1429" s="14" t="s">
        <v>1524</v>
      </c>
      <c r="G1429" s="131">
        <v>48.0</v>
      </c>
      <c r="H1429" s="131">
        <v>200.0</v>
      </c>
      <c r="I1429" s="132" t="b">
        <v>1</v>
      </c>
      <c r="J1429" s="14"/>
      <c r="K1429" s="14"/>
      <c r="L1429" s="14"/>
      <c r="M1429" s="14"/>
      <c r="N1429" s="14"/>
      <c r="O1429" s="14"/>
      <c r="P1429" s="14"/>
      <c r="Q1429" s="14"/>
      <c r="R1429" s="14"/>
      <c r="S1429" s="14"/>
      <c r="T1429" s="14"/>
      <c r="U1429" s="14"/>
      <c r="V1429" s="14"/>
      <c r="W1429" s="14"/>
    </row>
    <row r="1430">
      <c r="A1430" s="130" t="s">
        <v>13219</v>
      </c>
      <c r="B1430" s="14" t="s">
        <v>2463</v>
      </c>
      <c r="C1430" s="131">
        <v>37.0</v>
      </c>
      <c r="D1430" s="14" t="s">
        <v>2466</v>
      </c>
      <c r="E1430" s="131">
        <v>272.0</v>
      </c>
      <c r="F1430" s="14" t="s">
        <v>2470</v>
      </c>
      <c r="G1430" s="131">
        <v>26.0</v>
      </c>
      <c r="H1430" s="131">
        <v>200.0</v>
      </c>
      <c r="I1430" s="132" t="b">
        <v>1</v>
      </c>
      <c r="J1430" s="14"/>
      <c r="K1430" s="14"/>
      <c r="L1430" s="14"/>
      <c r="M1430" s="14"/>
      <c r="N1430" s="14"/>
      <c r="O1430" s="14"/>
      <c r="P1430" s="14"/>
      <c r="Q1430" s="14"/>
      <c r="R1430" s="14"/>
      <c r="S1430" s="14"/>
      <c r="T1430" s="14"/>
      <c r="U1430" s="14"/>
      <c r="V1430" s="14"/>
      <c r="W1430" s="14"/>
    </row>
    <row r="1431">
      <c r="A1431" s="130" t="s">
        <v>13231</v>
      </c>
      <c r="B1431" s="14" t="s">
        <v>1654</v>
      </c>
      <c r="C1431" s="131">
        <v>65.0</v>
      </c>
      <c r="D1431" s="14" t="s">
        <v>1655</v>
      </c>
      <c r="E1431" s="131">
        <v>286.0</v>
      </c>
      <c r="F1431" s="14" t="s">
        <v>1656</v>
      </c>
      <c r="G1431" s="131">
        <v>54.0</v>
      </c>
      <c r="H1431" s="131">
        <v>200.0</v>
      </c>
      <c r="I1431" s="132" t="b">
        <v>1</v>
      </c>
      <c r="J1431" s="14"/>
      <c r="K1431" s="14"/>
      <c r="L1431" s="14"/>
      <c r="M1431" s="14"/>
      <c r="N1431" s="14"/>
      <c r="O1431" s="14"/>
      <c r="P1431" s="14"/>
      <c r="Q1431" s="14"/>
      <c r="R1431" s="14"/>
      <c r="S1431" s="14"/>
      <c r="T1431" s="14"/>
      <c r="U1431" s="14"/>
      <c r="V1431" s="14"/>
      <c r="W1431" s="14"/>
    </row>
    <row r="1432">
      <c r="A1432" s="130" t="s">
        <v>13246</v>
      </c>
      <c r="B1432" s="14" t="s">
        <v>6869</v>
      </c>
      <c r="C1432" s="131">
        <v>25.0</v>
      </c>
      <c r="D1432" s="14" t="s">
        <v>6871</v>
      </c>
      <c r="E1432" s="131">
        <v>415.0</v>
      </c>
      <c r="F1432" s="14" t="s">
        <v>6873</v>
      </c>
      <c r="G1432" s="131">
        <v>14.0</v>
      </c>
      <c r="H1432" s="131">
        <v>200.0</v>
      </c>
      <c r="I1432" s="132" t="b">
        <v>1</v>
      </c>
      <c r="J1432" s="14"/>
      <c r="K1432" s="14"/>
      <c r="L1432" s="14"/>
      <c r="M1432" s="14"/>
      <c r="N1432" s="14"/>
      <c r="O1432" s="14"/>
      <c r="P1432" s="14"/>
      <c r="Q1432" s="14"/>
      <c r="R1432" s="14"/>
      <c r="S1432" s="14"/>
      <c r="T1432" s="14"/>
      <c r="U1432" s="14"/>
      <c r="V1432" s="14"/>
      <c r="W1432" s="14"/>
    </row>
    <row r="1433">
      <c r="A1433" s="130" t="s">
        <v>13260</v>
      </c>
      <c r="B1433" s="14" t="s">
        <v>11935</v>
      </c>
      <c r="C1433" s="131">
        <v>75.0</v>
      </c>
      <c r="D1433" s="14" t="s">
        <v>11936</v>
      </c>
      <c r="E1433" s="131">
        <v>142.0</v>
      </c>
      <c r="F1433" s="14" t="s">
        <v>11937</v>
      </c>
      <c r="G1433" s="131">
        <v>64.0</v>
      </c>
      <c r="H1433" s="131">
        <v>200.0</v>
      </c>
      <c r="I1433" s="132" t="b">
        <v>1</v>
      </c>
      <c r="J1433" s="14"/>
      <c r="K1433" s="14"/>
      <c r="L1433" s="14"/>
      <c r="M1433" s="14"/>
      <c r="N1433" s="14"/>
      <c r="O1433" s="14"/>
      <c r="P1433" s="14"/>
      <c r="Q1433" s="14"/>
      <c r="R1433" s="14"/>
      <c r="S1433" s="14"/>
      <c r="T1433" s="14"/>
      <c r="U1433" s="14"/>
      <c r="V1433" s="14"/>
      <c r="W1433" s="14"/>
    </row>
    <row r="1434">
      <c r="A1434" s="130" t="s">
        <v>13275</v>
      </c>
      <c r="B1434" s="14" t="s">
        <v>13283</v>
      </c>
      <c r="C1434" s="131">
        <v>98.0</v>
      </c>
      <c r="D1434" s="14" t="s">
        <v>13285</v>
      </c>
      <c r="E1434" s="131">
        <v>154.0</v>
      </c>
      <c r="F1434" s="14" t="s">
        <v>13287</v>
      </c>
      <c r="G1434" s="131">
        <v>87.0</v>
      </c>
      <c r="H1434" s="131">
        <v>200.0</v>
      </c>
      <c r="I1434" s="132" t="b">
        <v>1</v>
      </c>
      <c r="J1434" s="14"/>
      <c r="K1434" s="14"/>
      <c r="L1434" s="14"/>
      <c r="M1434" s="14"/>
      <c r="N1434" s="14"/>
      <c r="O1434" s="14"/>
      <c r="P1434" s="14"/>
      <c r="Q1434" s="14"/>
      <c r="R1434" s="14"/>
      <c r="S1434" s="14"/>
      <c r="T1434" s="14"/>
      <c r="U1434" s="14"/>
      <c r="V1434" s="14"/>
      <c r="W1434" s="14"/>
    </row>
    <row r="1435">
      <c r="A1435" s="130" t="s">
        <v>13293</v>
      </c>
      <c r="B1435" s="14" t="s">
        <v>11100</v>
      </c>
      <c r="C1435" s="131">
        <v>35.0</v>
      </c>
      <c r="D1435" s="14"/>
      <c r="E1435" s="14"/>
      <c r="F1435" s="14" t="s">
        <v>1364</v>
      </c>
      <c r="G1435" s="131">
        <v>15.0</v>
      </c>
      <c r="H1435" s="131">
        <v>200.0</v>
      </c>
      <c r="I1435" s="132" t="b">
        <v>1</v>
      </c>
      <c r="J1435" s="14"/>
      <c r="K1435" s="14"/>
      <c r="L1435" s="14"/>
      <c r="M1435" s="14"/>
      <c r="N1435" s="14"/>
      <c r="O1435" s="14"/>
      <c r="P1435" s="14"/>
      <c r="Q1435" s="14"/>
      <c r="R1435" s="14"/>
      <c r="S1435" s="14"/>
      <c r="T1435" s="14"/>
      <c r="U1435" s="14"/>
      <c r="V1435" s="14"/>
      <c r="W1435" s="14"/>
    </row>
    <row r="1436">
      <c r="A1436" s="130" t="s">
        <v>13306</v>
      </c>
      <c r="B1436" s="14" t="s">
        <v>11802</v>
      </c>
      <c r="C1436" s="131">
        <v>43.0</v>
      </c>
      <c r="D1436" s="14" t="s">
        <v>11803</v>
      </c>
      <c r="E1436" s="131">
        <v>138.0</v>
      </c>
      <c r="F1436" s="14" t="s">
        <v>11805</v>
      </c>
      <c r="G1436" s="131">
        <v>32.0</v>
      </c>
      <c r="H1436" s="131">
        <v>200.0</v>
      </c>
      <c r="I1436" s="132" t="b">
        <v>1</v>
      </c>
      <c r="J1436" s="14"/>
      <c r="K1436" s="14"/>
      <c r="L1436" s="14"/>
      <c r="M1436" s="14"/>
      <c r="N1436" s="14"/>
      <c r="O1436" s="14"/>
      <c r="P1436" s="14"/>
      <c r="Q1436" s="14"/>
      <c r="R1436" s="14"/>
      <c r="S1436" s="14"/>
      <c r="T1436" s="14"/>
      <c r="U1436" s="14"/>
      <c r="V1436" s="14"/>
      <c r="W1436" s="14"/>
    </row>
    <row r="1437">
      <c r="A1437" s="130" t="s">
        <v>13316</v>
      </c>
      <c r="B1437" s="14" t="s">
        <v>1247</v>
      </c>
      <c r="C1437" s="131">
        <v>100.0</v>
      </c>
      <c r="D1437" s="14" t="s">
        <v>1248</v>
      </c>
      <c r="E1437" s="131">
        <v>317.0</v>
      </c>
      <c r="F1437" s="14" t="s">
        <v>1249</v>
      </c>
      <c r="G1437" s="131">
        <v>89.0</v>
      </c>
      <c r="H1437" s="131">
        <v>200.0</v>
      </c>
      <c r="I1437" s="132" t="b">
        <v>1</v>
      </c>
      <c r="J1437" s="14"/>
      <c r="K1437" s="14"/>
      <c r="L1437" s="14"/>
      <c r="M1437" s="14"/>
      <c r="N1437" s="14"/>
      <c r="O1437" s="14"/>
      <c r="P1437" s="14"/>
      <c r="Q1437" s="14"/>
      <c r="R1437" s="14"/>
      <c r="S1437" s="14"/>
      <c r="T1437" s="14"/>
      <c r="U1437" s="14"/>
      <c r="V1437" s="14"/>
      <c r="W1437" s="14"/>
    </row>
    <row r="1438">
      <c r="A1438" s="130" t="s">
        <v>13332</v>
      </c>
      <c r="B1438" s="14" t="s">
        <v>1619</v>
      </c>
      <c r="C1438" s="131">
        <v>32.0</v>
      </c>
      <c r="D1438" s="14" t="s">
        <v>1620</v>
      </c>
      <c r="E1438" s="131">
        <v>153.0</v>
      </c>
      <c r="F1438" s="14" t="s">
        <v>1621</v>
      </c>
      <c r="G1438" s="131">
        <v>21.0</v>
      </c>
      <c r="H1438" s="131">
        <v>200.0</v>
      </c>
      <c r="I1438" s="132" t="b">
        <v>1</v>
      </c>
      <c r="J1438" s="14"/>
      <c r="K1438" s="14"/>
      <c r="L1438" s="14"/>
      <c r="M1438" s="14"/>
      <c r="N1438" s="14"/>
      <c r="O1438" s="14"/>
      <c r="P1438" s="14"/>
      <c r="Q1438" s="14"/>
      <c r="R1438" s="14"/>
      <c r="S1438" s="14"/>
      <c r="T1438" s="14"/>
      <c r="U1438" s="14"/>
      <c r="V1438" s="14"/>
      <c r="W1438" s="14"/>
    </row>
    <row r="1439">
      <c r="A1439" s="130" t="s">
        <v>13344</v>
      </c>
      <c r="B1439" s="14" t="s">
        <v>1276</v>
      </c>
      <c r="C1439" s="131">
        <v>30.0</v>
      </c>
      <c r="D1439" s="14" t="s">
        <v>1277</v>
      </c>
      <c r="E1439" s="131">
        <v>130.0</v>
      </c>
      <c r="F1439" s="14" t="s">
        <v>1278</v>
      </c>
      <c r="G1439" s="131">
        <v>19.0</v>
      </c>
      <c r="H1439" s="131">
        <v>200.0</v>
      </c>
      <c r="I1439" s="132" t="b">
        <v>1</v>
      </c>
      <c r="J1439" s="14"/>
      <c r="K1439" s="14"/>
      <c r="L1439" s="14"/>
      <c r="M1439" s="14"/>
      <c r="N1439" s="14"/>
      <c r="O1439" s="14"/>
      <c r="P1439" s="14"/>
      <c r="Q1439" s="14"/>
      <c r="R1439" s="14"/>
      <c r="S1439" s="14"/>
      <c r="T1439" s="14"/>
      <c r="U1439" s="14"/>
      <c r="V1439" s="14"/>
      <c r="W1439" s="14"/>
    </row>
    <row r="1440">
      <c r="A1440" s="130" t="s">
        <v>13354</v>
      </c>
      <c r="B1440" s="14" t="s">
        <v>1996</v>
      </c>
      <c r="C1440" s="131">
        <v>77.0</v>
      </c>
      <c r="D1440" s="14" t="s">
        <v>1999</v>
      </c>
      <c r="E1440" s="131">
        <v>615.0</v>
      </c>
      <c r="F1440" s="14" t="s">
        <v>2000</v>
      </c>
      <c r="G1440" s="131">
        <v>66.0</v>
      </c>
      <c r="H1440" s="131">
        <v>200.0</v>
      </c>
      <c r="I1440" s="132" t="b">
        <v>1</v>
      </c>
      <c r="J1440" s="14"/>
      <c r="K1440" s="14"/>
      <c r="L1440" s="14"/>
      <c r="M1440" s="14"/>
      <c r="N1440" s="14"/>
      <c r="O1440" s="14"/>
      <c r="P1440" s="14"/>
      <c r="Q1440" s="14"/>
      <c r="R1440" s="14"/>
      <c r="S1440" s="14"/>
      <c r="T1440" s="14"/>
      <c r="U1440" s="14"/>
      <c r="V1440" s="14"/>
      <c r="W1440" s="14"/>
    </row>
    <row r="1441">
      <c r="A1441" s="130" t="s">
        <v>13371</v>
      </c>
      <c r="B1441" s="14" t="s">
        <v>12409</v>
      </c>
      <c r="C1441" s="131">
        <v>29.0</v>
      </c>
      <c r="D1441" s="14"/>
      <c r="E1441" s="14"/>
      <c r="F1441" s="14" t="s">
        <v>12410</v>
      </c>
      <c r="G1441" s="131">
        <v>9.0</v>
      </c>
      <c r="H1441" s="131">
        <v>200.0</v>
      </c>
      <c r="I1441" s="132" t="b">
        <v>1</v>
      </c>
      <c r="J1441" s="14"/>
      <c r="K1441" s="14"/>
      <c r="L1441" s="14"/>
      <c r="M1441" s="14"/>
      <c r="N1441" s="14"/>
      <c r="O1441" s="14"/>
      <c r="P1441" s="14"/>
      <c r="Q1441" s="14"/>
      <c r="R1441" s="14"/>
      <c r="S1441" s="14"/>
      <c r="T1441" s="14"/>
      <c r="U1441" s="14"/>
      <c r="V1441" s="14"/>
      <c r="W1441" s="14"/>
    </row>
    <row r="1442">
      <c r="A1442" s="130" t="s">
        <v>13387</v>
      </c>
      <c r="B1442" s="14" t="s">
        <v>11233</v>
      </c>
      <c r="C1442" s="131">
        <v>30.0</v>
      </c>
      <c r="D1442" s="14"/>
      <c r="E1442" s="14"/>
      <c r="F1442" s="14" t="s">
        <v>11237</v>
      </c>
      <c r="G1442" s="131">
        <v>10.0</v>
      </c>
      <c r="H1442" s="131">
        <v>200.0</v>
      </c>
      <c r="I1442" s="132" t="b">
        <v>1</v>
      </c>
      <c r="J1442" s="14"/>
      <c r="K1442" s="14"/>
      <c r="L1442" s="14"/>
      <c r="M1442" s="14"/>
      <c r="N1442" s="14"/>
      <c r="O1442" s="14"/>
      <c r="P1442" s="14"/>
      <c r="Q1442" s="14"/>
      <c r="R1442" s="14"/>
      <c r="S1442" s="14"/>
      <c r="T1442" s="14"/>
      <c r="U1442" s="14"/>
      <c r="V1442" s="14"/>
      <c r="W1442" s="14"/>
    </row>
    <row r="1443">
      <c r="A1443" s="130" t="s">
        <v>13403</v>
      </c>
      <c r="B1443" s="14" t="s">
        <v>12692</v>
      </c>
      <c r="C1443" s="131">
        <v>68.0</v>
      </c>
      <c r="D1443" s="14" t="s">
        <v>12694</v>
      </c>
      <c r="E1443" s="131">
        <v>139.0</v>
      </c>
      <c r="F1443" s="14" t="s">
        <v>12696</v>
      </c>
      <c r="G1443" s="131">
        <v>57.0</v>
      </c>
      <c r="H1443" s="131">
        <v>200.0</v>
      </c>
      <c r="I1443" s="132" t="b">
        <v>1</v>
      </c>
      <c r="J1443" s="14"/>
      <c r="K1443" s="14"/>
      <c r="L1443" s="14"/>
      <c r="M1443" s="14"/>
      <c r="N1443" s="14"/>
      <c r="O1443" s="14"/>
      <c r="P1443" s="14"/>
      <c r="Q1443" s="14"/>
      <c r="R1443" s="14"/>
      <c r="S1443" s="14"/>
      <c r="T1443" s="14"/>
      <c r="U1443" s="14"/>
      <c r="V1443" s="14"/>
      <c r="W1443" s="14"/>
    </row>
    <row r="1444">
      <c r="A1444" s="130" t="s">
        <v>13421</v>
      </c>
      <c r="B1444" s="14" t="s">
        <v>1614</v>
      </c>
      <c r="C1444" s="131">
        <v>74.0</v>
      </c>
      <c r="D1444" s="14" t="s">
        <v>1615</v>
      </c>
      <c r="E1444" s="131">
        <v>346.0</v>
      </c>
      <c r="F1444" s="14" t="s">
        <v>1616</v>
      </c>
      <c r="G1444" s="131">
        <v>63.0</v>
      </c>
      <c r="H1444" s="131">
        <v>200.0</v>
      </c>
      <c r="I1444" s="132" t="b">
        <v>1</v>
      </c>
      <c r="J1444" s="14"/>
      <c r="K1444" s="14"/>
      <c r="L1444" s="14"/>
      <c r="M1444" s="14"/>
      <c r="N1444" s="14"/>
      <c r="O1444" s="14"/>
      <c r="P1444" s="14"/>
      <c r="Q1444" s="14"/>
      <c r="R1444" s="14"/>
      <c r="S1444" s="14"/>
      <c r="T1444" s="14"/>
      <c r="U1444" s="14"/>
      <c r="V1444" s="14"/>
      <c r="W1444" s="14"/>
    </row>
    <row r="1445">
      <c r="A1445" s="130" t="s">
        <v>13435</v>
      </c>
      <c r="B1445" s="14" t="s">
        <v>1713</v>
      </c>
      <c r="C1445" s="131">
        <v>58.0</v>
      </c>
      <c r="D1445" s="14" t="s">
        <v>1714</v>
      </c>
      <c r="E1445" s="131">
        <v>372.0</v>
      </c>
      <c r="F1445" s="14" t="s">
        <v>1715</v>
      </c>
      <c r="G1445" s="131">
        <v>47.0</v>
      </c>
      <c r="H1445" s="131">
        <v>200.0</v>
      </c>
      <c r="I1445" s="132" t="b">
        <v>1</v>
      </c>
      <c r="J1445" s="14"/>
      <c r="K1445" s="14"/>
      <c r="L1445" s="14"/>
      <c r="M1445" s="14"/>
      <c r="N1445" s="14"/>
      <c r="O1445" s="14"/>
      <c r="P1445" s="14"/>
      <c r="Q1445" s="14"/>
      <c r="R1445" s="14"/>
      <c r="S1445" s="14"/>
      <c r="T1445" s="14"/>
      <c r="U1445" s="14"/>
      <c r="V1445" s="14"/>
      <c r="W1445" s="14"/>
    </row>
    <row r="1446">
      <c r="A1446" s="130" t="s">
        <v>13449</v>
      </c>
      <c r="B1446" s="14" t="s">
        <v>13455</v>
      </c>
      <c r="C1446" s="131">
        <v>30.0</v>
      </c>
      <c r="D1446" s="14"/>
      <c r="E1446" s="14"/>
      <c r="F1446" s="14" t="s">
        <v>13460</v>
      </c>
      <c r="G1446" s="131">
        <v>10.0</v>
      </c>
      <c r="H1446" s="131">
        <v>200.0</v>
      </c>
      <c r="I1446" s="132" t="b">
        <v>1</v>
      </c>
      <c r="J1446" s="14"/>
      <c r="K1446" s="14"/>
      <c r="L1446" s="14"/>
      <c r="M1446" s="14"/>
      <c r="N1446" s="14"/>
      <c r="O1446" s="14"/>
      <c r="P1446" s="14"/>
      <c r="Q1446" s="14"/>
      <c r="R1446" s="14"/>
      <c r="S1446" s="14"/>
      <c r="T1446" s="14"/>
      <c r="U1446" s="14"/>
      <c r="V1446" s="14"/>
      <c r="W1446" s="14"/>
    </row>
    <row r="1447">
      <c r="A1447" s="130" t="s">
        <v>13467</v>
      </c>
      <c r="B1447" s="14" t="s">
        <v>11646</v>
      </c>
      <c r="C1447" s="131">
        <v>22.0</v>
      </c>
      <c r="D1447" s="14"/>
      <c r="E1447" s="14"/>
      <c r="F1447" s="14" t="s">
        <v>1295</v>
      </c>
      <c r="G1447" s="131">
        <v>2.0</v>
      </c>
      <c r="H1447" s="131">
        <v>200.0</v>
      </c>
      <c r="I1447" s="132" t="b">
        <v>1</v>
      </c>
      <c r="J1447" s="14"/>
      <c r="K1447" s="14"/>
      <c r="L1447" s="14"/>
      <c r="M1447" s="14"/>
      <c r="N1447" s="14"/>
      <c r="O1447" s="14"/>
      <c r="P1447" s="14"/>
      <c r="Q1447" s="14"/>
      <c r="R1447" s="14"/>
      <c r="S1447" s="14"/>
      <c r="T1447" s="14"/>
      <c r="U1447" s="14"/>
      <c r="V1447" s="14"/>
      <c r="W1447" s="14"/>
    </row>
    <row r="1448">
      <c r="A1448" s="130" t="s">
        <v>13478</v>
      </c>
      <c r="B1448" s="14" t="s">
        <v>12775</v>
      </c>
      <c r="C1448" s="131">
        <v>43.0</v>
      </c>
      <c r="D1448" s="14"/>
      <c r="E1448" s="14"/>
      <c r="F1448" s="14" t="s">
        <v>12777</v>
      </c>
      <c r="G1448" s="131">
        <v>23.0</v>
      </c>
      <c r="H1448" s="131">
        <v>200.0</v>
      </c>
      <c r="I1448" s="132" t="b">
        <v>1</v>
      </c>
      <c r="J1448" s="14"/>
      <c r="K1448" s="14"/>
      <c r="L1448" s="14"/>
      <c r="M1448" s="14"/>
      <c r="N1448" s="14"/>
      <c r="O1448" s="14"/>
      <c r="P1448" s="14"/>
      <c r="Q1448" s="14"/>
      <c r="R1448" s="14"/>
      <c r="S1448" s="14"/>
      <c r="T1448" s="14"/>
      <c r="U1448" s="14"/>
      <c r="V1448" s="14"/>
      <c r="W1448" s="14"/>
    </row>
    <row r="1449">
      <c r="A1449" s="130" t="s">
        <v>13491</v>
      </c>
      <c r="B1449" s="14" t="s">
        <v>3471</v>
      </c>
      <c r="C1449" s="131">
        <v>31.0</v>
      </c>
      <c r="D1449" s="14"/>
      <c r="E1449" s="14"/>
      <c r="F1449" s="14" t="s">
        <v>3474</v>
      </c>
      <c r="G1449" s="131">
        <v>11.0</v>
      </c>
      <c r="H1449" s="131">
        <v>200.0</v>
      </c>
      <c r="I1449" s="132" t="b">
        <v>1</v>
      </c>
      <c r="J1449" s="14"/>
      <c r="K1449" s="14"/>
      <c r="L1449" s="14"/>
      <c r="M1449" s="14"/>
      <c r="N1449" s="14"/>
      <c r="O1449" s="14"/>
      <c r="P1449" s="14"/>
      <c r="Q1449" s="14"/>
      <c r="R1449" s="14"/>
      <c r="S1449" s="14"/>
      <c r="T1449" s="14"/>
      <c r="U1449" s="14"/>
      <c r="V1449" s="14"/>
      <c r="W1449" s="14"/>
    </row>
    <row r="1450">
      <c r="A1450" s="130" t="s">
        <v>13502</v>
      </c>
      <c r="B1450" s="14" t="s">
        <v>13510</v>
      </c>
      <c r="C1450" s="131">
        <v>28.0</v>
      </c>
      <c r="D1450" s="14" t="s">
        <v>13511</v>
      </c>
      <c r="E1450" s="131">
        <v>158.0</v>
      </c>
      <c r="F1450" s="14" t="s">
        <v>13512</v>
      </c>
      <c r="G1450" s="131">
        <v>8.0</v>
      </c>
      <c r="H1450" s="131">
        <v>200.0</v>
      </c>
      <c r="I1450" s="132" t="b">
        <v>1</v>
      </c>
      <c r="J1450" s="14"/>
      <c r="K1450" s="14"/>
      <c r="L1450" s="14"/>
      <c r="M1450" s="14"/>
      <c r="N1450" s="14"/>
      <c r="O1450" s="14"/>
      <c r="P1450" s="14"/>
      <c r="Q1450" s="14"/>
      <c r="R1450" s="14"/>
      <c r="S1450" s="14"/>
      <c r="T1450" s="14"/>
      <c r="U1450" s="14"/>
      <c r="V1450" s="14"/>
      <c r="W1450" s="14"/>
    </row>
    <row r="1451">
      <c r="A1451" s="130" t="s">
        <v>13521</v>
      </c>
      <c r="B1451" s="14" t="s">
        <v>1565</v>
      </c>
      <c r="C1451" s="131">
        <v>51.0</v>
      </c>
      <c r="D1451" s="14" t="s">
        <v>1566</v>
      </c>
      <c r="E1451" s="131">
        <v>324.0</v>
      </c>
      <c r="F1451" s="14" t="s">
        <v>1567</v>
      </c>
      <c r="G1451" s="131">
        <v>40.0</v>
      </c>
      <c r="H1451" s="131">
        <v>200.0</v>
      </c>
      <c r="I1451" s="132" t="b">
        <v>1</v>
      </c>
      <c r="J1451" s="14"/>
      <c r="K1451" s="14"/>
      <c r="L1451" s="14"/>
      <c r="M1451" s="14"/>
      <c r="N1451" s="14"/>
      <c r="O1451" s="14"/>
      <c r="P1451" s="14"/>
      <c r="Q1451" s="14"/>
      <c r="R1451" s="14"/>
      <c r="S1451" s="14"/>
      <c r="T1451" s="14"/>
      <c r="U1451" s="14"/>
      <c r="V1451" s="14"/>
      <c r="W1451" s="14"/>
    </row>
    <row r="1452">
      <c r="A1452" s="130" t="s">
        <v>13538</v>
      </c>
      <c r="B1452" s="14" t="s">
        <v>13545</v>
      </c>
      <c r="C1452" s="131">
        <v>22.0</v>
      </c>
      <c r="D1452" s="14"/>
      <c r="E1452" s="14"/>
      <c r="F1452" s="14" t="s">
        <v>13549</v>
      </c>
      <c r="G1452" s="131">
        <v>2.0</v>
      </c>
      <c r="H1452" s="131">
        <v>200.0</v>
      </c>
      <c r="I1452" s="132" t="b">
        <v>1</v>
      </c>
      <c r="J1452" s="14"/>
      <c r="K1452" s="14"/>
      <c r="L1452" s="14"/>
      <c r="M1452" s="14"/>
      <c r="N1452" s="14"/>
      <c r="O1452" s="14"/>
      <c r="P1452" s="14"/>
      <c r="Q1452" s="14"/>
      <c r="R1452" s="14"/>
      <c r="S1452" s="14"/>
      <c r="T1452" s="14"/>
      <c r="U1452" s="14"/>
      <c r="V1452" s="14"/>
      <c r="W1452" s="14"/>
    </row>
    <row r="1453">
      <c r="A1453" s="130" t="s">
        <v>13557</v>
      </c>
      <c r="B1453" s="14" t="s">
        <v>12552</v>
      </c>
      <c r="C1453" s="131">
        <v>48.0</v>
      </c>
      <c r="D1453" s="14" t="s">
        <v>12553</v>
      </c>
      <c r="E1453" s="131">
        <v>145.0</v>
      </c>
      <c r="F1453" s="14" t="s">
        <v>12555</v>
      </c>
      <c r="G1453" s="131">
        <v>37.0</v>
      </c>
      <c r="H1453" s="131">
        <v>200.0</v>
      </c>
      <c r="I1453" s="132" t="b">
        <v>1</v>
      </c>
      <c r="J1453" s="14"/>
      <c r="K1453" s="14"/>
      <c r="L1453" s="14"/>
      <c r="M1453" s="14"/>
      <c r="N1453" s="14"/>
      <c r="O1453" s="14"/>
      <c r="P1453" s="14"/>
      <c r="Q1453" s="14"/>
      <c r="R1453" s="14"/>
      <c r="S1453" s="14"/>
      <c r="T1453" s="14"/>
      <c r="U1453" s="14"/>
      <c r="V1453" s="14"/>
      <c r="W1453" s="14"/>
    </row>
    <row r="1454">
      <c r="A1454" s="130" t="s">
        <v>13576</v>
      </c>
      <c r="B1454" s="14" t="s">
        <v>13584</v>
      </c>
      <c r="C1454" s="131">
        <v>34.0</v>
      </c>
      <c r="D1454" s="14"/>
      <c r="E1454" s="14"/>
      <c r="F1454" s="14" t="s">
        <v>13587</v>
      </c>
      <c r="G1454" s="131">
        <v>14.0</v>
      </c>
      <c r="H1454" s="131">
        <v>200.0</v>
      </c>
      <c r="I1454" s="132" t="b">
        <v>1</v>
      </c>
      <c r="J1454" s="14"/>
      <c r="K1454" s="14"/>
      <c r="L1454" s="14"/>
      <c r="M1454" s="14"/>
      <c r="N1454" s="14"/>
      <c r="O1454" s="14"/>
      <c r="P1454" s="14"/>
      <c r="Q1454" s="14"/>
      <c r="R1454" s="14"/>
      <c r="S1454" s="14"/>
      <c r="T1454" s="14"/>
      <c r="U1454" s="14"/>
      <c r="V1454" s="14"/>
      <c r="W1454" s="14"/>
    </row>
    <row r="1455">
      <c r="A1455" s="130" t="s">
        <v>13593</v>
      </c>
      <c r="B1455" s="14" t="s">
        <v>13599</v>
      </c>
      <c r="C1455" s="131">
        <v>32.0</v>
      </c>
      <c r="D1455" s="14" t="s">
        <v>13600</v>
      </c>
      <c r="E1455" s="131">
        <v>154.0</v>
      </c>
      <c r="F1455" s="14" t="s">
        <v>13603</v>
      </c>
      <c r="G1455" s="131">
        <v>21.0</v>
      </c>
      <c r="H1455" s="131">
        <v>200.0</v>
      </c>
      <c r="I1455" s="132" t="b">
        <v>1</v>
      </c>
      <c r="J1455" s="14"/>
      <c r="K1455" s="14"/>
      <c r="L1455" s="14"/>
      <c r="M1455" s="14"/>
      <c r="N1455" s="14"/>
      <c r="O1455" s="14"/>
      <c r="P1455" s="14"/>
      <c r="Q1455" s="14"/>
      <c r="R1455" s="14"/>
      <c r="S1455" s="14"/>
      <c r="T1455" s="14"/>
      <c r="U1455" s="14"/>
      <c r="V1455" s="14"/>
      <c r="W1455" s="14"/>
    </row>
    <row r="1456">
      <c r="A1456" s="130" t="s">
        <v>13609</v>
      </c>
      <c r="B1456" s="14" t="s">
        <v>1187</v>
      </c>
      <c r="C1456" s="131">
        <v>76.0</v>
      </c>
      <c r="D1456" s="14" t="s">
        <v>1188</v>
      </c>
      <c r="E1456" s="131">
        <v>156.0</v>
      </c>
      <c r="F1456" s="14" t="s">
        <v>1189</v>
      </c>
      <c r="G1456" s="131">
        <v>65.0</v>
      </c>
      <c r="H1456" s="131">
        <v>200.0</v>
      </c>
      <c r="I1456" s="132" t="b">
        <v>1</v>
      </c>
      <c r="J1456" s="14"/>
      <c r="K1456" s="14"/>
      <c r="L1456" s="14"/>
      <c r="M1456" s="14"/>
      <c r="N1456" s="14"/>
      <c r="O1456" s="14"/>
      <c r="P1456" s="14"/>
      <c r="Q1456" s="14"/>
      <c r="R1456" s="14"/>
      <c r="S1456" s="14"/>
      <c r="T1456" s="14"/>
      <c r="U1456" s="14"/>
      <c r="V1456" s="14"/>
      <c r="W1456" s="14"/>
    </row>
    <row r="1457">
      <c r="A1457" s="130" t="s">
        <v>13627</v>
      </c>
      <c r="B1457" s="14" t="s">
        <v>13633</v>
      </c>
      <c r="C1457" s="131">
        <v>42.0</v>
      </c>
      <c r="D1457" s="14" t="s">
        <v>13634</v>
      </c>
      <c r="E1457" s="131">
        <v>143.0</v>
      </c>
      <c r="F1457" s="14" t="s">
        <v>13636</v>
      </c>
      <c r="G1457" s="131">
        <v>31.0</v>
      </c>
      <c r="H1457" s="131">
        <v>200.0</v>
      </c>
      <c r="I1457" s="132" t="b">
        <v>1</v>
      </c>
      <c r="J1457" s="14"/>
      <c r="K1457" s="14"/>
      <c r="L1457" s="14"/>
      <c r="M1457" s="14"/>
      <c r="N1457" s="14"/>
      <c r="O1457" s="14"/>
      <c r="P1457" s="14"/>
      <c r="Q1457" s="14"/>
      <c r="R1457" s="14"/>
      <c r="S1457" s="14"/>
      <c r="T1457" s="14"/>
      <c r="U1457" s="14"/>
      <c r="V1457" s="14"/>
      <c r="W1457" s="14"/>
    </row>
    <row r="1458">
      <c r="A1458" s="130" t="s">
        <v>13643</v>
      </c>
      <c r="B1458" s="14" t="s">
        <v>11027</v>
      </c>
      <c r="C1458" s="131">
        <v>46.0</v>
      </c>
      <c r="D1458" s="14" t="s">
        <v>11029</v>
      </c>
      <c r="E1458" s="131">
        <v>149.0</v>
      </c>
      <c r="F1458" s="14" t="s">
        <v>11031</v>
      </c>
      <c r="G1458" s="131">
        <v>35.0</v>
      </c>
      <c r="H1458" s="131">
        <v>200.0</v>
      </c>
      <c r="I1458" s="132" t="b">
        <v>1</v>
      </c>
      <c r="J1458" s="14"/>
      <c r="K1458" s="14"/>
      <c r="L1458" s="14"/>
      <c r="M1458" s="14"/>
      <c r="N1458" s="14"/>
      <c r="O1458" s="14"/>
      <c r="P1458" s="14"/>
      <c r="Q1458" s="14"/>
      <c r="R1458" s="14"/>
      <c r="S1458" s="14"/>
      <c r="T1458" s="14"/>
      <c r="U1458" s="14"/>
      <c r="V1458" s="14"/>
      <c r="W1458" s="14"/>
    </row>
    <row r="1459">
      <c r="A1459" s="130" t="s">
        <v>13658</v>
      </c>
      <c r="B1459" s="14" t="s">
        <v>3562</v>
      </c>
      <c r="C1459" s="131">
        <v>50.0</v>
      </c>
      <c r="D1459" s="14" t="s">
        <v>3563</v>
      </c>
      <c r="E1459" s="131">
        <v>24.0</v>
      </c>
      <c r="F1459" s="14" t="s">
        <v>3566</v>
      </c>
      <c r="G1459" s="131">
        <v>39.0</v>
      </c>
      <c r="H1459" s="131">
        <v>200.0</v>
      </c>
      <c r="I1459" s="132" t="b">
        <v>1</v>
      </c>
      <c r="J1459" s="14"/>
      <c r="K1459" s="14"/>
      <c r="L1459" s="14"/>
      <c r="M1459" s="14"/>
      <c r="N1459" s="14"/>
      <c r="O1459" s="14"/>
      <c r="P1459" s="14"/>
      <c r="Q1459" s="14"/>
      <c r="R1459" s="14"/>
      <c r="S1459" s="14"/>
      <c r="T1459" s="14"/>
      <c r="U1459" s="14"/>
      <c r="V1459" s="14"/>
      <c r="W1459" s="14"/>
    </row>
    <row r="1460">
      <c r="A1460" s="130" t="s">
        <v>13674</v>
      </c>
      <c r="B1460" s="14" t="s">
        <v>13682</v>
      </c>
      <c r="C1460" s="131">
        <v>33.0</v>
      </c>
      <c r="D1460" s="14"/>
      <c r="E1460" s="14"/>
      <c r="F1460" s="14" t="s">
        <v>13684</v>
      </c>
      <c r="G1460" s="131">
        <v>13.0</v>
      </c>
      <c r="H1460" s="131">
        <v>200.0</v>
      </c>
      <c r="I1460" s="132" t="b">
        <v>1</v>
      </c>
      <c r="J1460" s="14"/>
      <c r="K1460" s="14"/>
      <c r="L1460" s="14"/>
      <c r="M1460" s="14"/>
      <c r="N1460" s="14"/>
      <c r="O1460" s="14"/>
      <c r="P1460" s="14"/>
      <c r="Q1460" s="14"/>
      <c r="R1460" s="14"/>
      <c r="S1460" s="14"/>
      <c r="T1460" s="14"/>
      <c r="U1460" s="14"/>
      <c r="V1460" s="14"/>
      <c r="W1460" s="14"/>
    </row>
    <row r="1461">
      <c r="A1461" s="130" t="s">
        <v>13690</v>
      </c>
      <c r="B1461" s="14" t="s">
        <v>10415</v>
      </c>
      <c r="C1461" s="131">
        <v>62.0</v>
      </c>
      <c r="D1461" s="14" t="s">
        <v>10417</v>
      </c>
      <c r="E1461" s="131">
        <v>187.0</v>
      </c>
      <c r="F1461" s="14" t="s">
        <v>10418</v>
      </c>
      <c r="G1461" s="131">
        <v>51.0</v>
      </c>
      <c r="H1461" s="131">
        <v>200.0</v>
      </c>
      <c r="I1461" s="132" t="b">
        <v>1</v>
      </c>
      <c r="J1461" s="14"/>
      <c r="K1461" s="14"/>
      <c r="L1461" s="14"/>
      <c r="M1461" s="14"/>
      <c r="N1461" s="14"/>
      <c r="O1461" s="14"/>
      <c r="P1461" s="14"/>
      <c r="Q1461" s="14"/>
      <c r="R1461" s="14"/>
      <c r="S1461" s="14"/>
      <c r="T1461" s="14"/>
      <c r="U1461" s="14"/>
      <c r="V1461" s="14"/>
      <c r="W1461" s="14"/>
    </row>
    <row r="1462">
      <c r="A1462" s="130" t="s">
        <v>13707</v>
      </c>
      <c r="B1462" s="14" t="s">
        <v>7415</v>
      </c>
      <c r="C1462" s="131">
        <v>72.0</v>
      </c>
      <c r="D1462" s="14" t="s">
        <v>7416</v>
      </c>
      <c r="E1462" s="131">
        <v>363.0</v>
      </c>
      <c r="F1462" s="14" t="s">
        <v>7417</v>
      </c>
      <c r="G1462" s="131">
        <v>61.0</v>
      </c>
      <c r="H1462" s="131">
        <v>200.0</v>
      </c>
      <c r="I1462" s="132" t="b">
        <v>1</v>
      </c>
      <c r="J1462" s="14"/>
      <c r="K1462" s="14"/>
      <c r="L1462" s="14"/>
      <c r="M1462" s="14"/>
      <c r="N1462" s="14"/>
      <c r="O1462" s="14"/>
      <c r="P1462" s="14"/>
      <c r="Q1462" s="14"/>
      <c r="R1462" s="14"/>
      <c r="S1462" s="14"/>
      <c r="T1462" s="14"/>
      <c r="U1462" s="14"/>
      <c r="V1462" s="14"/>
      <c r="W1462" s="14"/>
    </row>
    <row r="1463">
      <c r="A1463" s="130" t="s">
        <v>13721</v>
      </c>
      <c r="B1463" s="14" t="s">
        <v>3207</v>
      </c>
      <c r="C1463" s="131">
        <v>60.0</v>
      </c>
      <c r="D1463" s="14" t="s">
        <v>3210</v>
      </c>
      <c r="E1463" s="131">
        <v>155.0</v>
      </c>
      <c r="F1463" s="14" t="s">
        <v>3213</v>
      </c>
      <c r="G1463" s="131">
        <v>49.0</v>
      </c>
      <c r="H1463" s="131">
        <v>200.0</v>
      </c>
      <c r="I1463" s="132" t="b">
        <v>1</v>
      </c>
      <c r="J1463" s="14"/>
      <c r="K1463" s="14"/>
      <c r="L1463" s="14"/>
      <c r="M1463" s="14"/>
      <c r="N1463" s="14"/>
      <c r="O1463" s="14"/>
      <c r="P1463" s="14"/>
      <c r="Q1463" s="14"/>
      <c r="R1463" s="14"/>
      <c r="S1463" s="14"/>
      <c r="T1463" s="14"/>
      <c r="U1463" s="14"/>
      <c r="V1463" s="14"/>
      <c r="W1463" s="14"/>
    </row>
    <row r="1464">
      <c r="A1464" s="130" t="s">
        <v>13735</v>
      </c>
      <c r="B1464" s="14" t="s">
        <v>1647</v>
      </c>
      <c r="C1464" s="131">
        <v>68.0</v>
      </c>
      <c r="D1464" s="14" t="s">
        <v>1648</v>
      </c>
      <c r="E1464" s="131">
        <v>177.0</v>
      </c>
      <c r="F1464" s="14" t="s">
        <v>1649</v>
      </c>
      <c r="G1464" s="131">
        <v>57.0</v>
      </c>
      <c r="H1464" s="131">
        <v>200.0</v>
      </c>
      <c r="I1464" s="132" t="b">
        <v>1</v>
      </c>
      <c r="J1464" s="14"/>
      <c r="K1464" s="14"/>
      <c r="L1464" s="14"/>
      <c r="M1464" s="14"/>
      <c r="N1464" s="14"/>
      <c r="O1464" s="14"/>
      <c r="P1464" s="14"/>
      <c r="Q1464" s="14"/>
      <c r="R1464" s="14"/>
      <c r="S1464" s="14"/>
      <c r="T1464" s="14"/>
      <c r="U1464" s="14"/>
      <c r="V1464" s="14"/>
      <c r="W1464" s="14"/>
    </row>
    <row r="1465">
      <c r="A1465" s="130" t="s">
        <v>13755</v>
      </c>
      <c r="B1465" s="14" t="s">
        <v>3866</v>
      </c>
      <c r="C1465" s="131">
        <v>94.0</v>
      </c>
      <c r="D1465" s="14" t="s">
        <v>3870</v>
      </c>
      <c r="E1465" s="131">
        <v>201.0</v>
      </c>
      <c r="F1465" s="14" t="s">
        <v>3872</v>
      </c>
      <c r="G1465" s="131">
        <v>83.0</v>
      </c>
      <c r="H1465" s="131">
        <v>200.0</v>
      </c>
      <c r="I1465" s="132" t="b">
        <v>1</v>
      </c>
      <c r="J1465" s="14"/>
      <c r="K1465" s="14"/>
      <c r="L1465" s="14"/>
      <c r="M1465" s="14"/>
      <c r="N1465" s="14"/>
      <c r="O1465" s="14"/>
      <c r="P1465" s="14"/>
      <c r="Q1465" s="14"/>
      <c r="R1465" s="14"/>
      <c r="S1465" s="14"/>
      <c r="T1465" s="14"/>
      <c r="U1465" s="14"/>
      <c r="V1465" s="14"/>
      <c r="W1465" s="14"/>
    </row>
    <row r="1466">
      <c r="A1466" s="130" t="s">
        <v>13771</v>
      </c>
      <c r="B1466" s="14" t="s">
        <v>1508</v>
      </c>
      <c r="C1466" s="131">
        <v>49.0</v>
      </c>
      <c r="D1466" s="14" t="s">
        <v>1509</v>
      </c>
      <c r="E1466" s="131">
        <v>367.0</v>
      </c>
      <c r="F1466" s="14" t="s">
        <v>1510</v>
      </c>
      <c r="G1466" s="131">
        <v>38.0</v>
      </c>
      <c r="H1466" s="131">
        <v>200.0</v>
      </c>
      <c r="I1466" s="132" t="b">
        <v>1</v>
      </c>
      <c r="J1466" s="14"/>
      <c r="K1466" s="14"/>
      <c r="L1466" s="14"/>
      <c r="M1466" s="14"/>
      <c r="N1466" s="14"/>
      <c r="O1466" s="14"/>
      <c r="P1466" s="14"/>
      <c r="Q1466" s="14"/>
      <c r="R1466" s="14"/>
      <c r="S1466" s="14"/>
      <c r="T1466" s="14"/>
      <c r="U1466" s="14"/>
      <c r="V1466" s="14"/>
      <c r="W1466" s="14"/>
    </row>
    <row r="1467">
      <c r="A1467" s="130" t="s">
        <v>13791</v>
      </c>
      <c r="B1467" s="14" t="s">
        <v>557</v>
      </c>
      <c r="C1467" s="131">
        <v>27.0</v>
      </c>
      <c r="D1467" s="14"/>
      <c r="E1467" s="14"/>
      <c r="F1467" s="14" t="s">
        <v>558</v>
      </c>
      <c r="G1467" s="131">
        <v>16.0</v>
      </c>
      <c r="H1467" s="131">
        <v>200.0</v>
      </c>
      <c r="I1467" s="132" t="b">
        <v>1</v>
      </c>
      <c r="J1467" s="14"/>
      <c r="K1467" s="14"/>
      <c r="L1467" s="14"/>
      <c r="M1467" s="14"/>
      <c r="N1467" s="14"/>
      <c r="O1467" s="14"/>
      <c r="P1467" s="14"/>
      <c r="Q1467" s="14"/>
      <c r="R1467" s="14"/>
      <c r="S1467" s="14"/>
      <c r="T1467" s="14"/>
      <c r="U1467" s="14"/>
      <c r="V1467" s="14"/>
      <c r="W1467" s="14"/>
    </row>
    <row r="1468">
      <c r="A1468" s="130" t="s">
        <v>13808</v>
      </c>
      <c r="B1468" s="14" t="s">
        <v>12409</v>
      </c>
      <c r="C1468" s="131">
        <v>29.0</v>
      </c>
      <c r="D1468" s="14"/>
      <c r="E1468" s="14"/>
      <c r="F1468" s="14" t="s">
        <v>12410</v>
      </c>
      <c r="G1468" s="131">
        <v>9.0</v>
      </c>
      <c r="H1468" s="131">
        <v>200.0</v>
      </c>
      <c r="I1468" s="132" t="b">
        <v>1</v>
      </c>
      <c r="J1468" s="14"/>
      <c r="K1468" s="14"/>
      <c r="L1468" s="14"/>
      <c r="M1468" s="14"/>
      <c r="N1468" s="14"/>
      <c r="O1468" s="14"/>
      <c r="P1468" s="14"/>
      <c r="Q1468" s="14"/>
      <c r="R1468" s="14"/>
      <c r="S1468" s="14"/>
      <c r="T1468" s="14"/>
      <c r="U1468" s="14"/>
      <c r="V1468" s="14"/>
      <c r="W1468" s="14"/>
    </row>
    <row r="1469">
      <c r="A1469" s="130" t="s">
        <v>13829</v>
      </c>
      <c r="B1469" s="14" t="s">
        <v>10609</v>
      </c>
      <c r="C1469" s="131">
        <v>37.0</v>
      </c>
      <c r="D1469" s="14"/>
      <c r="E1469" s="14"/>
      <c r="F1469" s="14" t="s">
        <v>10612</v>
      </c>
      <c r="G1469" s="131">
        <v>17.0</v>
      </c>
      <c r="H1469" s="131">
        <v>200.0</v>
      </c>
      <c r="I1469" s="132" t="b">
        <v>1</v>
      </c>
      <c r="J1469" s="14"/>
      <c r="K1469" s="14"/>
      <c r="L1469" s="14"/>
      <c r="M1469" s="14"/>
      <c r="N1469" s="14"/>
      <c r="O1469" s="14"/>
      <c r="P1469" s="14"/>
      <c r="Q1469" s="14"/>
      <c r="R1469" s="14"/>
      <c r="S1469" s="14"/>
      <c r="T1469" s="14"/>
      <c r="U1469" s="14"/>
      <c r="V1469" s="14"/>
      <c r="W1469" s="14"/>
    </row>
    <row r="1470">
      <c r="A1470" s="130" t="s">
        <v>13849</v>
      </c>
      <c r="B1470" s="14" t="s">
        <v>554</v>
      </c>
      <c r="C1470" s="131">
        <v>29.0</v>
      </c>
      <c r="D1470" s="14"/>
      <c r="E1470" s="14"/>
      <c r="F1470" s="14" t="s">
        <v>555</v>
      </c>
      <c r="G1470" s="131">
        <v>18.0</v>
      </c>
      <c r="H1470" s="131">
        <v>200.0</v>
      </c>
      <c r="I1470" s="132" t="b">
        <v>1</v>
      </c>
      <c r="J1470" s="14"/>
      <c r="K1470" s="14"/>
      <c r="L1470" s="14"/>
      <c r="M1470" s="14"/>
      <c r="N1470" s="14"/>
      <c r="O1470" s="14"/>
      <c r="P1470" s="14"/>
      <c r="Q1470" s="14"/>
      <c r="R1470" s="14"/>
      <c r="S1470" s="14"/>
      <c r="T1470" s="14"/>
      <c r="U1470" s="14"/>
      <c r="V1470" s="14"/>
      <c r="W1470" s="14"/>
    </row>
    <row r="1471">
      <c r="A1471" s="130" t="s">
        <v>13870</v>
      </c>
      <c r="B1471" s="14" t="s">
        <v>10766</v>
      </c>
      <c r="C1471" s="131">
        <v>41.0</v>
      </c>
      <c r="D1471" s="14" t="s">
        <v>10767</v>
      </c>
      <c r="E1471" s="131">
        <v>229.0</v>
      </c>
      <c r="F1471" s="14" t="s">
        <v>10769</v>
      </c>
      <c r="G1471" s="131">
        <v>30.0</v>
      </c>
      <c r="H1471" s="131">
        <v>200.0</v>
      </c>
      <c r="I1471" s="132" t="b">
        <v>1</v>
      </c>
      <c r="J1471" s="14"/>
      <c r="K1471" s="14"/>
      <c r="L1471" s="14"/>
      <c r="M1471" s="14"/>
      <c r="N1471" s="14"/>
      <c r="O1471" s="14"/>
      <c r="P1471" s="14"/>
      <c r="Q1471" s="14"/>
      <c r="R1471" s="14"/>
      <c r="S1471" s="14"/>
      <c r="T1471" s="14"/>
      <c r="U1471" s="14"/>
      <c r="V1471" s="14"/>
      <c r="W1471" s="14"/>
    </row>
    <row r="1472">
      <c r="A1472" s="130" t="s">
        <v>13888</v>
      </c>
      <c r="B1472" s="14" t="s">
        <v>13136</v>
      </c>
      <c r="C1472" s="131">
        <v>69.0</v>
      </c>
      <c r="D1472" s="14" t="s">
        <v>13137</v>
      </c>
      <c r="E1472" s="131">
        <v>155.0</v>
      </c>
      <c r="F1472" s="14" t="s">
        <v>13139</v>
      </c>
      <c r="G1472" s="131">
        <v>58.0</v>
      </c>
      <c r="H1472" s="131">
        <v>200.0</v>
      </c>
      <c r="I1472" s="132" t="b">
        <v>1</v>
      </c>
      <c r="J1472" s="14"/>
      <c r="K1472" s="14"/>
      <c r="L1472" s="14"/>
      <c r="M1472" s="14"/>
      <c r="N1472" s="14"/>
      <c r="O1472" s="14"/>
      <c r="P1472" s="14"/>
      <c r="Q1472" s="14"/>
      <c r="R1472" s="14"/>
      <c r="S1472" s="14"/>
      <c r="T1472" s="14"/>
      <c r="U1472" s="14"/>
      <c r="V1472" s="14"/>
      <c r="W1472" s="14"/>
    </row>
    <row r="1473">
      <c r="A1473" s="130" t="s">
        <v>13909</v>
      </c>
      <c r="B1473" s="14" t="s">
        <v>7737</v>
      </c>
      <c r="C1473" s="131">
        <v>40.0</v>
      </c>
      <c r="D1473" s="14" t="s">
        <v>7738</v>
      </c>
      <c r="E1473" s="131">
        <v>161.0</v>
      </c>
      <c r="F1473" s="14" t="s">
        <v>7741</v>
      </c>
      <c r="G1473" s="131">
        <v>29.0</v>
      </c>
      <c r="H1473" s="131">
        <v>200.0</v>
      </c>
      <c r="I1473" s="132" t="b">
        <v>1</v>
      </c>
      <c r="J1473" s="14"/>
      <c r="K1473" s="14"/>
      <c r="L1473" s="14"/>
      <c r="M1473" s="14"/>
      <c r="N1473" s="14"/>
      <c r="O1473" s="14"/>
      <c r="P1473" s="14"/>
      <c r="Q1473" s="14"/>
      <c r="R1473" s="14"/>
      <c r="S1473" s="14"/>
      <c r="T1473" s="14"/>
      <c r="U1473" s="14"/>
      <c r="V1473" s="14"/>
      <c r="W1473" s="14"/>
    </row>
    <row r="1474">
      <c r="A1474" s="130" t="s">
        <v>13925</v>
      </c>
      <c r="B1474" s="14" t="s">
        <v>1247</v>
      </c>
      <c r="C1474" s="131">
        <v>100.0</v>
      </c>
      <c r="D1474" s="14" t="s">
        <v>1248</v>
      </c>
      <c r="E1474" s="131">
        <v>317.0</v>
      </c>
      <c r="F1474" s="14" t="s">
        <v>1249</v>
      </c>
      <c r="G1474" s="131">
        <v>89.0</v>
      </c>
      <c r="H1474" s="131">
        <v>200.0</v>
      </c>
      <c r="I1474" s="132" t="b">
        <v>1</v>
      </c>
      <c r="J1474" s="14"/>
      <c r="K1474" s="14"/>
      <c r="L1474" s="14"/>
      <c r="M1474" s="14"/>
      <c r="N1474" s="14"/>
      <c r="O1474" s="14"/>
      <c r="P1474" s="14"/>
      <c r="Q1474" s="14"/>
      <c r="R1474" s="14"/>
      <c r="S1474" s="14"/>
      <c r="T1474" s="14"/>
      <c r="U1474" s="14"/>
      <c r="V1474" s="14"/>
      <c r="W1474" s="14"/>
    </row>
    <row r="1475">
      <c r="A1475" s="130" t="s">
        <v>13939</v>
      </c>
      <c r="B1475" s="14" t="s">
        <v>10319</v>
      </c>
      <c r="C1475" s="131">
        <v>32.0</v>
      </c>
      <c r="D1475" s="14"/>
      <c r="E1475" s="14"/>
      <c r="F1475" s="14" t="s">
        <v>10321</v>
      </c>
      <c r="G1475" s="131">
        <v>12.0</v>
      </c>
      <c r="H1475" s="131">
        <v>200.0</v>
      </c>
      <c r="I1475" s="132" t="b">
        <v>1</v>
      </c>
      <c r="J1475" s="14"/>
      <c r="K1475" s="14"/>
      <c r="L1475" s="14"/>
      <c r="M1475" s="14"/>
      <c r="N1475" s="14"/>
      <c r="O1475" s="14"/>
      <c r="P1475" s="14"/>
      <c r="Q1475" s="14"/>
      <c r="R1475" s="14"/>
      <c r="S1475" s="14"/>
      <c r="T1475" s="14"/>
      <c r="U1475" s="14"/>
      <c r="V1475" s="14"/>
      <c r="W1475" s="14"/>
    </row>
    <row r="1476">
      <c r="A1476" s="130" t="s">
        <v>13954</v>
      </c>
      <c r="B1476" s="14" t="s">
        <v>1519</v>
      </c>
      <c r="C1476" s="131">
        <v>36.0</v>
      </c>
      <c r="D1476" s="14"/>
      <c r="E1476" s="14"/>
      <c r="F1476" s="14" t="s">
        <v>1520</v>
      </c>
      <c r="G1476" s="131">
        <v>16.0</v>
      </c>
      <c r="H1476" s="131">
        <v>200.0</v>
      </c>
      <c r="I1476" s="132" t="b">
        <v>1</v>
      </c>
      <c r="J1476" s="14"/>
      <c r="K1476" s="14"/>
      <c r="L1476" s="14"/>
      <c r="M1476" s="14"/>
      <c r="N1476" s="14"/>
      <c r="O1476" s="14"/>
      <c r="P1476" s="14"/>
      <c r="Q1476" s="14"/>
      <c r="R1476" s="14"/>
      <c r="S1476" s="14"/>
      <c r="T1476" s="14"/>
      <c r="U1476" s="14"/>
      <c r="V1476" s="14"/>
      <c r="W1476" s="14"/>
    </row>
    <row r="1477">
      <c r="A1477" s="130" t="s">
        <v>13968</v>
      </c>
      <c r="B1477" s="14" t="s">
        <v>12075</v>
      </c>
      <c r="C1477" s="131">
        <v>67.0</v>
      </c>
      <c r="D1477" s="14" t="s">
        <v>12076</v>
      </c>
      <c r="E1477" s="131">
        <v>149.0</v>
      </c>
      <c r="F1477" s="14" t="s">
        <v>12078</v>
      </c>
      <c r="G1477" s="131">
        <v>56.0</v>
      </c>
      <c r="H1477" s="131">
        <v>200.0</v>
      </c>
      <c r="I1477" s="132" t="b">
        <v>1</v>
      </c>
      <c r="J1477" s="14"/>
      <c r="K1477" s="14"/>
      <c r="L1477" s="14"/>
      <c r="M1477" s="14"/>
      <c r="N1477" s="14"/>
      <c r="O1477" s="14"/>
      <c r="P1477" s="14"/>
      <c r="Q1477" s="14"/>
      <c r="R1477" s="14"/>
      <c r="S1477" s="14"/>
      <c r="T1477" s="14"/>
      <c r="U1477" s="14"/>
      <c r="V1477" s="14"/>
      <c r="W1477" s="14"/>
    </row>
    <row r="1478">
      <c r="A1478" s="130" t="s">
        <v>13982</v>
      </c>
      <c r="B1478" s="14" t="s">
        <v>1508</v>
      </c>
      <c r="C1478" s="131">
        <v>49.0</v>
      </c>
      <c r="D1478" s="14" t="s">
        <v>1509</v>
      </c>
      <c r="E1478" s="131">
        <v>367.0</v>
      </c>
      <c r="F1478" s="14" t="s">
        <v>1510</v>
      </c>
      <c r="G1478" s="131">
        <v>38.0</v>
      </c>
      <c r="H1478" s="131">
        <v>200.0</v>
      </c>
      <c r="I1478" s="132" t="b">
        <v>1</v>
      </c>
      <c r="J1478" s="14"/>
      <c r="K1478" s="14"/>
      <c r="L1478" s="14"/>
      <c r="M1478" s="14"/>
      <c r="N1478" s="14"/>
      <c r="O1478" s="14"/>
      <c r="P1478" s="14"/>
      <c r="Q1478" s="14"/>
      <c r="R1478" s="14"/>
      <c r="S1478" s="14"/>
      <c r="T1478" s="14"/>
      <c r="U1478" s="14"/>
      <c r="V1478" s="14"/>
      <c r="W1478" s="14"/>
    </row>
    <row r="1479">
      <c r="A1479" s="130" t="s">
        <v>14004</v>
      </c>
      <c r="B1479" s="14" t="s">
        <v>10700</v>
      </c>
      <c r="C1479" s="131">
        <v>52.0</v>
      </c>
      <c r="D1479" s="14" t="s">
        <v>10703</v>
      </c>
      <c r="E1479" s="131">
        <v>158.0</v>
      </c>
      <c r="F1479" s="14" t="s">
        <v>10704</v>
      </c>
      <c r="G1479" s="131">
        <v>41.0</v>
      </c>
      <c r="H1479" s="131">
        <v>200.0</v>
      </c>
      <c r="I1479" s="132" t="b">
        <v>1</v>
      </c>
      <c r="J1479" s="14"/>
      <c r="K1479" s="14"/>
      <c r="L1479" s="14"/>
      <c r="M1479" s="14"/>
      <c r="N1479" s="14"/>
      <c r="O1479" s="14"/>
      <c r="P1479" s="14"/>
      <c r="Q1479" s="14"/>
      <c r="R1479" s="14"/>
      <c r="S1479" s="14"/>
      <c r="T1479" s="14"/>
      <c r="U1479" s="14"/>
      <c r="V1479" s="14"/>
      <c r="W1479" s="14"/>
    </row>
    <row r="1480">
      <c r="A1480" s="130" t="s">
        <v>14019</v>
      </c>
      <c r="B1480" s="14" t="s">
        <v>3266</v>
      </c>
      <c r="C1480" s="131">
        <v>85.0</v>
      </c>
      <c r="D1480" s="14" t="s">
        <v>3268</v>
      </c>
      <c r="E1480" s="131">
        <v>493.0</v>
      </c>
      <c r="F1480" s="14" t="s">
        <v>3270</v>
      </c>
      <c r="G1480" s="131">
        <v>74.0</v>
      </c>
      <c r="H1480" s="131">
        <v>200.0</v>
      </c>
      <c r="I1480" s="132" t="b">
        <v>1</v>
      </c>
      <c r="J1480" s="14"/>
      <c r="K1480" s="14"/>
      <c r="L1480" s="14"/>
      <c r="M1480" s="14"/>
      <c r="N1480" s="14"/>
      <c r="O1480" s="14"/>
      <c r="P1480" s="14"/>
      <c r="Q1480" s="14"/>
      <c r="R1480" s="14"/>
      <c r="S1480" s="14"/>
      <c r="T1480" s="14"/>
      <c r="U1480" s="14"/>
      <c r="V1480" s="14"/>
      <c r="W1480" s="14"/>
    </row>
    <row r="1481">
      <c r="A1481" s="130" t="s">
        <v>14036</v>
      </c>
      <c r="B1481" s="14" t="s">
        <v>7919</v>
      </c>
      <c r="C1481" s="131">
        <v>55.0</v>
      </c>
      <c r="D1481" s="14" t="s">
        <v>7921</v>
      </c>
      <c r="E1481" s="131">
        <v>153.0</v>
      </c>
      <c r="F1481" s="14" t="s">
        <v>7922</v>
      </c>
      <c r="G1481" s="131">
        <v>44.0</v>
      </c>
      <c r="H1481" s="131">
        <v>200.0</v>
      </c>
      <c r="I1481" s="132" t="b">
        <v>1</v>
      </c>
      <c r="J1481" s="14"/>
      <c r="K1481" s="14"/>
      <c r="L1481" s="14"/>
      <c r="M1481" s="14"/>
      <c r="N1481" s="14"/>
      <c r="O1481" s="14"/>
      <c r="P1481" s="14"/>
      <c r="Q1481" s="14"/>
      <c r="R1481" s="14"/>
      <c r="S1481" s="14"/>
      <c r="T1481" s="14"/>
      <c r="U1481" s="14"/>
      <c r="V1481" s="14"/>
      <c r="W1481" s="14"/>
    </row>
    <row r="1482">
      <c r="A1482" s="130" t="s">
        <v>14051</v>
      </c>
      <c r="B1482" s="14" t="s">
        <v>1824</v>
      </c>
      <c r="C1482" s="131">
        <v>96.0</v>
      </c>
      <c r="D1482" s="14" t="s">
        <v>1825</v>
      </c>
      <c r="E1482" s="131">
        <v>94.0</v>
      </c>
      <c r="F1482" s="14" t="s">
        <v>1826</v>
      </c>
      <c r="G1482" s="131">
        <v>85.0</v>
      </c>
      <c r="H1482" s="131">
        <v>200.0</v>
      </c>
      <c r="I1482" s="132" t="b">
        <v>1</v>
      </c>
      <c r="J1482" s="14"/>
      <c r="K1482" s="14"/>
      <c r="L1482" s="14"/>
      <c r="M1482" s="14"/>
      <c r="N1482" s="14"/>
      <c r="O1482" s="14"/>
      <c r="P1482" s="14"/>
      <c r="Q1482" s="14"/>
      <c r="R1482" s="14"/>
      <c r="S1482" s="14"/>
      <c r="T1482" s="14"/>
      <c r="U1482" s="14"/>
      <c r="V1482" s="14"/>
      <c r="W1482" s="14"/>
    </row>
    <row r="1483">
      <c r="A1483" s="130" t="s">
        <v>14070</v>
      </c>
      <c r="B1483" s="14" t="s">
        <v>1703</v>
      </c>
      <c r="C1483" s="131">
        <v>68.0</v>
      </c>
      <c r="D1483" s="14" t="s">
        <v>1704</v>
      </c>
      <c r="E1483" s="131">
        <v>422.0</v>
      </c>
      <c r="F1483" s="14" t="s">
        <v>1705</v>
      </c>
      <c r="G1483" s="131">
        <v>57.0</v>
      </c>
      <c r="H1483" s="131">
        <v>200.0</v>
      </c>
      <c r="I1483" s="132" t="b">
        <v>1</v>
      </c>
      <c r="J1483" s="14"/>
      <c r="K1483" s="14"/>
      <c r="L1483" s="14"/>
      <c r="M1483" s="14"/>
      <c r="N1483" s="14"/>
      <c r="O1483" s="14"/>
      <c r="P1483" s="14"/>
      <c r="Q1483" s="14"/>
      <c r="R1483" s="14"/>
      <c r="S1483" s="14"/>
      <c r="T1483" s="14"/>
      <c r="U1483" s="14"/>
      <c r="V1483" s="14"/>
      <c r="W1483" s="14"/>
    </row>
    <row r="1484">
      <c r="A1484" s="130" t="s">
        <v>14090</v>
      </c>
      <c r="B1484" s="14" t="s">
        <v>10684</v>
      </c>
      <c r="C1484" s="131">
        <v>63.0</v>
      </c>
      <c r="D1484" s="14" t="s">
        <v>10686</v>
      </c>
      <c r="E1484" s="131">
        <v>157.0</v>
      </c>
      <c r="F1484" s="14" t="s">
        <v>10688</v>
      </c>
      <c r="G1484" s="131">
        <v>52.0</v>
      </c>
      <c r="H1484" s="131">
        <v>200.0</v>
      </c>
      <c r="I1484" s="132" t="b">
        <v>1</v>
      </c>
      <c r="J1484" s="14"/>
      <c r="K1484" s="14"/>
      <c r="L1484" s="14"/>
      <c r="M1484" s="14"/>
      <c r="N1484" s="14"/>
      <c r="O1484" s="14"/>
      <c r="P1484" s="14"/>
      <c r="Q1484" s="14"/>
      <c r="R1484" s="14"/>
      <c r="S1484" s="14"/>
      <c r="T1484" s="14"/>
      <c r="U1484" s="14"/>
      <c r="V1484" s="14"/>
      <c r="W1484" s="14"/>
    </row>
    <row r="1485">
      <c r="A1485" s="130" t="s">
        <v>14106</v>
      </c>
      <c r="B1485" s="14" t="s">
        <v>7769</v>
      </c>
      <c r="C1485" s="131">
        <v>107.0</v>
      </c>
      <c r="D1485" s="14" t="s">
        <v>7772</v>
      </c>
      <c r="E1485" s="131">
        <v>139.0</v>
      </c>
      <c r="F1485" s="14" t="s">
        <v>7774</v>
      </c>
      <c r="G1485" s="131">
        <v>96.0</v>
      </c>
      <c r="H1485" s="131">
        <v>200.0</v>
      </c>
      <c r="I1485" s="132" t="b">
        <v>1</v>
      </c>
      <c r="J1485" s="14"/>
      <c r="K1485" s="14"/>
      <c r="L1485" s="14"/>
      <c r="M1485" s="14"/>
      <c r="N1485" s="14"/>
      <c r="O1485" s="14"/>
      <c r="P1485" s="14"/>
      <c r="Q1485" s="14"/>
      <c r="R1485" s="14"/>
      <c r="S1485" s="14"/>
      <c r="T1485" s="14"/>
      <c r="U1485" s="14"/>
      <c r="V1485" s="14"/>
      <c r="W1485" s="14"/>
    </row>
    <row r="1486">
      <c r="A1486" s="130" t="s">
        <v>14124</v>
      </c>
      <c r="B1486" s="14" t="s">
        <v>12837</v>
      </c>
      <c r="C1486" s="131">
        <v>61.0</v>
      </c>
      <c r="D1486" s="14" t="s">
        <v>12839</v>
      </c>
      <c r="E1486" s="131">
        <v>150.0</v>
      </c>
      <c r="F1486" s="14" t="s">
        <v>12840</v>
      </c>
      <c r="G1486" s="131">
        <v>50.0</v>
      </c>
      <c r="H1486" s="131">
        <v>200.0</v>
      </c>
      <c r="I1486" s="132" t="b">
        <v>1</v>
      </c>
      <c r="J1486" s="14"/>
      <c r="K1486" s="14"/>
      <c r="L1486" s="14"/>
      <c r="M1486" s="14"/>
      <c r="N1486" s="14"/>
      <c r="O1486" s="14"/>
      <c r="P1486" s="14"/>
      <c r="Q1486" s="14"/>
      <c r="R1486" s="14"/>
      <c r="S1486" s="14"/>
      <c r="T1486" s="14"/>
      <c r="U1486" s="14"/>
      <c r="V1486" s="14"/>
      <c r="W1486" s="14"/>
    </row>
    <row r="1487">
      <c r="A1487" s="130" t="s">
        <v>14140</v>
      </c>
      <c r="B1487" s="14" t="s">
        <v>1824</v>
      </c>
      <c r="C1487" s="131">
        <v>96.0</v>
      </c>
      <c r="D1487" s="14" t="s">
        <v>1825</v>
      </c>
      <c r="E1487" s="131">
        <v>94.0</v>
      </c>
      <c r="F1487" s="14" t="s">
        <v>1826</v>
      </c>
      <c r="G1487" s="131">
        <v>85.0</v>
      </c>
      <c r="H1487" s="131">
        <v>200.0</v>
      </c>
      <c r="I1487" s="132" t="b">
        <v>1</v>
      </c>
      <c r="J1487" s="14"/>
      <c r="K1487" s="14"/>
      <c r="L1487" s="14"/>
      <c r="M1487" s="14"/>
      <c r="N1487" s="14"/>
      <c r="O1487" s="14"/>
      <c r="P1487" s="14"/>
      <c r="Q1487" s="14"/>
      <c r="R1487" s="14"/>
      <c r="S1487" s="14"/>
      <c r="T1487" s="14"/>
      <c r="U1487" s="14"/>
      <c r="V1487" s="14"/>
      <c r="W1487" s="14"/>
    </row>
    <row r="1488">
      <c r="A1488" s="130" t="s">
        <v>14156</v>
      </c>
      <c r="B1488" s="14" t="s">
        <v>554</v>
      </c>
      <c r="C1488" s="131">
        <v>29.0</v>
      </c>
      <c r="D1488" s="14"/>
      <c r="E1488" s="14"/>
      <c r="F1488" s="14" t="s">
        <v>555</v>
      </c>
      <c r="G1488" s="131">
        <v>18.0</v>
      </c>
      <c r="H1488" s="131">
        <v>200.0</v>
      </c>
      <c r="I1488" s="132" t="b">
        <v>1</v>
      </c>
      <c r="J1488" s="14"/>
      <c r="K1488" s="14"/>
      <c r="L1488" s="14"/>
      <c r="M1488" s="14"/>
      <c r="N1488" s="14"/>
      <c r="O1488" s="14"/>
      <c r="P1488" s="14"/>
      <c r="Q1488" s="14"/>
      <c r="R1488" s="14"/>
      <c r="S1488" s="14"/>
      <c r="T1488" s="14"/>
      <c r="U1488" s="14"/>
      <c r="V1488" s="14"/>
      <c r="W1488" s="14"/>
    </row>
    <row r="1489">
      <c r="A1489" s="130" t="s">
        <v>14165</v>
      </c>
      <c r="B1489" s="14" t="s">
        <v>6767</v>
      </c>
      <c r="C1489" s="131">
        <v>64.0</v>
      </c>
      <c r="D1489" s="14" t="s">
        <v>6769</v>
      </c>
      <c r="E1489" s="131">
        <v>120.0</v>
      </c>
      <c r="F1489" s="14" t="s">
        <v>6770</v>
      </c>
      <c r="G1489" s="131">
        <v>53.0</v>
      </c>
      <c r="H1489" s="131">
        <v>200.0</v>
      </c>
      <c r="I1489" s="132" t="b">
        <v>1</v>
      </c>
      <c r="J1489" s="14"/>
      <c r="K1489" s="14"/>
      <c r="L1489" s="14"/>
      <c r="M1489" s="14"/>
      <c r="N1489" s="14"/>
      <c r="O1489" s="14"/>
      <c r="P1489" s="14"/>
      <c r="Q1489" s="14"/>
      <c r="R1489" s="14"/>
      <c r="S1489" s="14"/>
      <c r="T1489" s="14"/>
      <c r="U1489" s="14"/>
      <c r="V1489" s="14"/>
      <c r="W1489" s="14"/>
    </row>
    <row r="1490">
      <c r="A1490" s="130" t="s">
        <v>14176</v>
      </c>
      <c r="B1490" s="14" t="s">
        <v>8057</v>
      </c>
      <c r="C1490" s="131">
        <v>64.0</v>
      </c>
      <c r="D1490" s="14" t="s">
        <v>8059</v>
      </c>
      <c r="E1490" s="131">
        <v>196.0</v>
      </c>
      <c r="F1490" s="14" t="s">
        <v>8061</v>
      </c>
      <c r="G1490" s="131">
        <v>53.0</v>
      </c>
      <c r="H1490" s="131">
        <v>200.0</v>
      </c>
      <c r="I1490" s="132" t="b">
        <v>1</v>
      </c>
      <c r="J1490" s="14"/>
      <c r="K1490" s="14"/>
      <c r="L1490" s="14"/>
      <c r="M1490" s="14"/>
      <c r="N1490" s="14"/>
      <c r="O1490" s="14"/>
      <c r="P1490" s="14"/>
      <c r="Q1490" s="14"/>
      <c r="R1490" s="14"/>
      <c r="S1490" s="14"/>
      <c r="T1490" s="14"/>
      <c r="U1490" s="14"/>
      <c r="V1490" s="14"/>
      <c r="W1490" s="14"/>
    </row>
    <row r="1491">
      <c r="A1491" s="130" t="s">
        <v>14187</v>
      </c>
      <c r="B1491" s="14" t="s">
        <v>3179</v>
      </c>
      <c r="C1491" s="131">
        <v>107.0</v>
      </c>
      <c r="D1491" s="14" t="s">
        <v>3182</v>
      </c>
      <c r="E1491" s="131">
        <v>155.0</v>
      </c>
      <c r="F1491" s="14" t="s">
        <v>3185</v>
      </c>
      <c r="G1491" s="131">
        <v>96.0</v>
      </c>
      <c r="H1491" s="131">
        <v>200.0</v>
      </c>
      <c r="I1491" s="132" t="b">
        <v>1</v>
      </c>
      <c r="J1491" s="14"/>
      <c r="K1491" s="14"/>
      <c r="L1491" s="14"/>
      <c r="M1491" s="14"/>
      <c r="N1491" s="14"/>
      <c r="O1491" s="14"/>
      <c r="P1491" s="14"/>
      <c r="Q1491" s="14"/>
      <c r="R1491" s="14"/>
      <c r="S1491" s="14"/>
      <c r="T1491" s="14"/>
      <c r="U1491" s="14"/>
      <c r="V1491" s="14"/>
      <c r="W1491" s="14"/>
    </row>
    <row r="1492">
      <c r="A1492" s="130" t="s">
        <v>14199</v>
      </c>
      <c r="B1492" s="14" t="s">
        <v>14205</v>
      </c>
      <c r="C1492" s="131">
        <v>33.0</v>
      </c>
      <c r="D1492" s="14"/>
      <c r="E1492" s="14"/>
      <c r="F1492" s="14" t="s">
        <v>14207</v>
      </c>
      <c r="G1492" s="131">
        <v>13.0</v>
      </c>
      <c r="H1492" s="131">
        <v>200.0</v>
      </c>
      <c r="I1492" s="132" t="b">
        <v>1</v>
      </c>
      <c r="J1492" s="14"/>
      <c r="K1492" s="14"/>
      <c r="L1492" s="14"/>
      <c r="M1492" s="14"/>
      <c r="N1492" s="14"/>
      <c r="O1492" s="14"/>
      <c r="P1492" s="14"/>
      <c r="Q1492" s="14"/>
      <c r="R1492" s="14"/>
      <c r="S1492" s="14"/>
      <c r="T1492" s="14"/>
      <c r="U1492" s="14"/>
      <c r="V1492" s="14"/>
      <c r="W1492" s="14"/>
    </row>
    <row r="1493">
      <c r="A1493" s="130" t="s">
        <v>14212</v>
      </c>
      <c r="B1493" s="14" t="s">
        <v>7585</v>
      </c>
      <c r="C1493" s="131">
        <v>84.0</v>
      </c>
      <c r="D1493" s="14" t="s">
        <v>7587</v>
      </c>
      <c r="E1493" s="131">
        <v>154.0</v>
      </c>
      <c r="F1493" s="14" t="s">
        <v>7590</v>
      </c>
      <c r="G1493" s="131">
        <v>73.0</v>
      </c>
      <c r="H1493" s="131">
        <v>200.0</v>
      </c>
      <c r="I1493" s="132" t="b">
        <v>1</v>
      </c>
      <c r="J1493" s="14"/>
      <c r="K1493" s="14"/>
      <c r="L1493" s="14"/>
      <c r="M1493" s="14"/>
      <c r="N1493" s="14"/>
      <c r="O1493" s="14"/>
      <c r="P1493" s="14"/>
      <c r="Q1493" s="14"/>
      <c r="R1493" s="14"/>
      <c r="S1493" s="14"/>
      <c r="T1493" s="14"/>
      <c r="U1493" s="14"/>
      <c r="V1493" s="14"/>
      <c r="W1493" s="14"/>
    </row>
    <row r="1494">
      <c r="A1494" s="130" t="s">
        <v>14226</v>
      </c>
      <c r="B1494" s="14" t="s">
        <v>1271</v>
      </c>
      <c r="C1494" s="131">
        <v>56.0</v>
      </c>
      <c r="D1494" s="14" t="s">
        <v>1272</v>
      </c>
      <c r="E1494" s="131">
        <v>148.0</v>
      </c>
      <c r="F1494" s="14" t="s">
        <v>1273</v>
      </c>
      <c r="G1494" s="131">
        <v>45.0</v>
      </c>
      <c r="H1494" s="131">
        <v>200.0</v>
      </c>
      <c r="I1494" s="132" t="b">
        <v>1</v>
      </c>
      <c r="J1494" s="14"/>
      <c r="K1494" s="14"/>
      <c r="L1494" s="14"/>
      <c r="M1494" s="14"/>
      <c r="N1494" s="14"/>
      <c r="O1494" s="14"/>
      <c r="P1494" s="14"/>
      <c r="Q1494" s="14"/>
      <c r="R1494" s="14"/>
      <c r="S1494" s="14"/>
      <c r="T1494" s="14"/>
      <c r="U1494" s="14"/>
      <c r="V1494" s="14"/>
      <c r="W1494" s="14"/>
    </row>
    <row r="1495">
      <c r="A1495" s="130" t="s">
        <v>14242</v>
      </c>
      <c r="B1495" s="14" t="s">
        <v>10596</v>
      </c>
      <c r="C1495" s="131">
        <v>104.0</v>
      </c>
      <c r="D1495" s="14" t="s">
        <v>10597</v>
      </c>
      <c r="E1495" s="131">
        <v>155.0</v>
      </c>
      <c r="F1495" s="14" t="s">
        <v>10598</v>
      </c>
      <c r="G1495" s="131">
        <v>93.0</v>
      </c>
      <c r="H1495" s="131">
        <v>200.0</v>
      </c>
      <c r="I1495" s="132" t="b">
        <v>1</v>
      </c>
      <c r="J1495" s="14"/>
      <c r="K1495" s="14"/>
      <c r="L1495" s="14"/>
      <c r="M1495" s="14"/>
      <c r="N1495" s="14"/>
      <c r="O1495" s="14"/>
      <c r="P1495" s="14"/>
      <c r="Q1495" s="14"/>
      <c r="R1495" s="14"/>
      <c r="S1495" s="14"/>
      <c r="T1495" s="14"/>
      <c r="U1495" s="14"/>
      <c r="V1495" s="14"/>
      <c r="W1495" s="14"/>
    </row>
    <row r="1496">
      <c r="A1496" s="130" t="s">
        <v>14261</v>
      </c>
      <c r="B1496" s="14" t="s">
        <v>14271</v>
      </c>
      <c r="C1496" s="131">
        <v>63.0</v>
      </c>
      <c r="D1496" s="14" t="s">
        <v>14273</v>
      </c>
      <c r="E1496" s="131">
        <v>326.0</v>
      </c>
      <c r="F1496" s="14" t="s">
        <v>14275</v>
      </c>
      <c r="G1496" s="131">
        <v>52.0</v>
      </c>
      <c r="H1496" s="131">
        <v>200.0</v>
      </c>
      <c r="I1496" s="132" t="b">
        <v>1</v>
      </c>
      <c r="J1496" s="14"/>
      <c r="K1496" s="14"/>
      <c r="L1496" s="14"/>
      <c r="M1496" s="14"/>
      <c r="N1496" s="14"/>
      <c r="O1496" s="14"/>
      <c r="P1496" s="14"/>
      <c r="Q1496" s="14"/>
      <c r="R1496" s="14"/>
      <c r="S1496" s="14"/>
      <c r="T1496" s="14"/>
      <c r="U1496" s="14"/>
      <c r="V1496" s="14"/>
      <c r="W1496" s="14"/>
    </row>
    <row r="1497">
      <c r="A1497" s="130" t="s">
        <v>14284</v>
      </c>
      <c r="B1497" s="14" t="s">
        <v>1603</v>
      </c>
      <c r="C1497" s="131">
        <v>56.0</v>
      </c>
      <c r="D1497" s="14" t="s">
        <v>1604</v>
      </c>
      <c r="E1497" s="131">
        <v>327.0</v>
      </c>
      <c r="F1497" s="14" t="s">
        <v>1605</v>
      </c>
      <c r="G1497" s="131">
        <v>45.0</v>
      </c>
      <c r="H1497" s="131">
        <v>200.0</v>
      </c>
      <c r="I1497" s="132" t="b">
        <v>1</v>
      </c>
      <c r="J1497" s="14"/>
      <c r="K1497" s="14"/>
      <c r="L1497" s="14"/>
      <c r="M1497" s="14"/>
      <c r="N1497" s="14"/>
      <c r="O1497" s="14"/>
      <c r="P1497" s="14"/>
      <c r="Q1497" s="14"/>
      <c r="R1497" s="14"/>
      <c r="S1497" s="14"/>
      <c r="T1497" s="14"/>
      <c r="U1497" s="14"/>
      <c r="V1497" s="14"/>
      <c r="W1497" s="14"/>
    </row>
    <row r="1498">
      <c r="A1498" s="130" t="s">
        <v>14298</v>
      </c>
      <c r="B1498" s="14" t="s">
        <v>14306</v>
      </c>
      <c r="C1498" s="131">
        <v>54.0</v>
      </c>
      <c r="D1498" s="14" t="s">
        <v>14309</v>
      </c>
      <c r="E1498" s="131">
        <v>406.0</v>
      </c>
      <c r="F1498" s="14" t="s">
        <v>14311</v>
      </c>
      <c r="G1498" s="131">
        <v>43.0</v>
      </c>
      <c r="H1498" s="131">
        <v>200.0</v>
      </c>
      <c r="I1498" s="132" t="b">
        <v>1</v>
      </c>
      <c r="J1498" s="14"/>
      <c r="K1498" s="14"/>
      <c r="L1498" s="14"/>
      <c r="M1498" s="14"/>
      <c r="N1498" s="14"/>
      <c r="O1498" s="14"/>
      <c r="P1498" s="14"/>
      <c r="Q1498" s="14"/>
      <c r="R1498" s="14"/>
      <c r="S1498" s="14"/>
      <c r="T1498" s="14"/>
      <c r="U1498" s="14"/>
      <c r="V1498" s="14"/>
      <c r="W1498" s="14"/>
    </row>
    <row r="1499">
      <c r="A1499" s="130" t="s">
        <v>14318</v>
      </c>
      <c r="B1499" s="14" t="s">
        <v>3507</v>
      </c>
      <c r="C1499" s="131">
        <v>63.0</v>
      </c>
      <c r="D1499" s="14" t="s">
        <v>3509</v>
      </c>
      <c r="E1499" s="131">
        <v>99.0</v>
      </c>
      <c r="F1499" s="14" t="s">
        <v>3511</v>
      </c>
      <c r="G1499" s="131">
        <v>52.0</v>
      </c>
      <c r="H1499" s="131">
        <v>200.0</v>
      </c>
      <c r="I1499" s="132" t="b">
        <v>1</v>
      </c>
      <c r="J1499" s="14"/>
      <c r="K1499" s="14"/>
      <c r="L1499" s="14"/>
      <c r="M1499" s="14"/>
      <c r="N1499" s="14"/>
      <c r="O1499" s="14"/>
      <c r="P1499" s="14"/>
      <c r="Q1499" s="14"/>
      <c r="R1499" s="14"/>
      <c r="S1499" s="14"/>
      <c r="T1499" s="14"/>
      <c r="U1499" s="14"/>
      <c r="V1499" s="14"/>
      <c r="W1499" s="14"/>
    </row>
    <row r="1500">
      <c r="A1500" s="130" t="s">
        <v>14333</v>
      </c>
      <c r="B1500" s="14" t="s">
        <v>1689</v>
      </c>
      <c r="C1500" s="131">
        <v>75.0</v>
      </c>
      <c r="D1500" s="14" t="s">
        <v>1690</v>
      </c>
      <c r="E1500" s="131">
        <v>151.0</v>
      </c>
      <c r="F1500" s="14" t="s">
        <v>1691</v>
      </c>
      <c r="G1500" s="131">
        <v>64.0</v>
      </c>
      <c r="H1500" s="131">
        <v>200.0</v>
      </c>
      <c r="I1500" s="132" t="b">
        <v>1</v>
      </c>
      <c r="J1500" s="14"/>
      <c r="K1500" s="14"/>
      <c r="L1500" s="14"/>
      <c r="M1500" s="14"/>
      <c r="N1500" s="14"/>
      <c r="O1500" s="14"/>
      <c r="P1500" s="14"/>
      <c r="Q1500" s="14"/>
      <c r="R1500" s="14"/>
      <c r="S1500" s="14"/>
      <c r="T1500" s="14"/>
      <c r="U1500" s="14"/>
      <c r="V1500" s="14"/>
      <c r="W1500" s="14"/>
    </row>
    <row r="1501">
      <c r="A1501" s="130" t="s">
        <v>14351</v>
      </c>
      <c r="B1501" s="14" t="s">
        <v>14360</v>
      </c>
      <c r="C1501" s="131">
        <v>110.0</v>
      </c>
      <c r="D1501" s="14" t="s">
        <v>14362</v>
      </c>
      <c r="E1501" s="131">
        <v>155.0</v>
      </c>
      <c r="F1501" s="14" t="s">
        <v>14363</v>
      </c>
      <c r="G1501" s="131">
        <v>99.0</v>
      </c>
      <c r="H1501" s="131">
        <v>200.0</v>
      </c>
      <c r="I1501" s="132" t="b">
        <v>1</v>
      </c>
      <c r="J1501" s="14"/>
      <c r="K1501" s="14"/>
      <c r="L1501" s="14"/>
      <c r="M1501" s="14"/>
      <c r="N1501" s="14"/>
      <c r="O1501" s="14"/>
      <c r="P1501" s="14"/>
      <c r="Q1501" s="14"/>
      <c r="R1501" s="14"/>
      <c r="S1501" s="14"/>
      <c r="T1501" s="14"/>
      <c r="U1501" s="14"/>
      <c r="V1501" s="14"/>
      <c r="W1501" s="14"/>
    </row>
    <row r="1502">
      <c r="A1502" s="130" t="s">
        <v>14371</v>
      </c>
      <c r="B1502" s="14" t="s">
        <v>11130</v>
      </c>
      <c r="C1502" s="131">
        <v>27.0</v>
      </c>
      <c r="D1502" s="14"/>
      <c r="E1502" s="14"/>
      <c r="F1502" s="14" t="s">
        <v>11132</v>
      </c>
      <c r="G1502" s="131">
        <v>7.0</v>
      </c>
      <c r="H1502" s="131">
        <v>200.0</v>
      </c>
      <c r="I1502" s="132" t="b">
        <v>1</v>
      </c>
      <c r="J1502" s="14"/>
      <c r="K1502" s="14"/>
      <c r="L1502" s="14"/>
      <c r="M1502" s="14"/>
      <c r="N1502" s="14"/>
      <c r="O1502" s="14"/>
      <c r="P1502" s="14"/>
      <c r="Q1502" s="14"/>
      <c r="R1502" s="14"/>
      <c r="S1502" s="14"/>
      <c r="T1502" s="14"/>
      <c r="U1502" s="14"/>
      <c r="V1502" s="14"/>
      <c r="W1502" s="14"/>
    </row>
    <row r="1503">
      <c r="A1503" s="130" t="s">
        <v>14387</v>
      </c>
      <c r="B1503" s="14" t="s">
        <v>1824</v>
      </c>
      <c r="C1503" s="131">
        <v>96.0</v>
      </c>
      <c r="D1503" s="14" t="s">
        <v>1825</v>
      </c>
      <c r="E1503" s="131">
        <v>94.0</v>
      </c>
      <c r="F1503" s="14" t="s">
        <v>1826</v>
      </c>
      <c r="G1503" s="131">
        <v>85.0</v>
      </c>
      <c r="H1503" s="131">
        <v>200.0</v>
      </c>
      <c r="I1503" s="132" t="b">
        <v>1</v>
      </c>
      <c r="J1503" s="14"/>
      <c r="K1503" s="14"/>
      <c r="L1503" s="14"/>
      <c r="M1503" s="14"/>
      <c r="N1503" s="14"/>
      <c r="O1503" s="14"/>
      <c r="P1503" s="14"/>
      <c r="Q1503" s="14"/>
      <c r="R1503" s="14"/>
      <c r="S1503" s="14"/>
      <c r="T1503" s="14"/>
      <c r="U1503" s="14"/>
      <c r="V1503" s="14"/>
      <c r="W1503" s="14"/>
    </row>
    <row r="1504">
      <c r="A1504" s="130" t="s">
        <v>14404</v>
      </c>
      <c r="B1504" s="14" t="s">
        <v>4506</v>
      </c>
      <c r="C1504" s="131">
        <v>79.0</v>
      </c>
      <c r="D1504" s="14" t="s">
        <v>4507</v>
      </c>
      <c r="E1504" s="131">
        <v>418.0</v>
      </c>
      <c r="F1504" s="14" t="s">
        <v>4510</v>
      </c>
      <c r="G1504" s="131">
        <v>68.0</v>
      </c>
      <c r="H1504" s="131">
        <v>200.0</v>
      </c>
      <c r="I1504" s="132" t="b">
        <v>1</v>
      </c>
      <c r="J1504" s="14"/>
      <c r="K1504" s="14"/>
      <c r="L1504" s="14"/>
      <c r="M1504" s="14"/>
      <c r="N1504" s="14"/>
      <c r="O1504" s="14"/>
      <c r="P1504" s="14"/>
      <c r="Q1504" s="14"/>
      <c r="R1504" s="14"/>
      <c r="S1504" s="14"/>
      <c r="T1504" s="14"/>
      <c r="U1504" s="14"/>
      <c r="V1504" s="14"/>
      <c r="W1504" s="14"/>
    </row>
    <row r="1505">
      <c r="A1505" s="130" t="s">
        <v>14421</v>
      </c>
      <c r="B1505" s="14" t="s">
        <v>12184</v>
      </c>
      <c r="C1505" s="131">
        <v>39.0</v>
      </c>
      <c r="D1505" s="14" t="s">
        <v>12186</v>
      </c>
      <c r="E1505" s="131">
        <v>150.0</v>
      </c>
      <c r="F1505" s="14" t="s">
        <v>12187</v>
      </c>
      <c r="G1505" s="131">
        <v>28.0</v>
      </c>
      <c r="H1505" s="131">
        <v>200.0</v>
      </c>
      <c r="I1505" s="132" t="b">
        <v>1</v>
      </c>
      <c r="J1505" s="14"/>
      <c r="K1505" s="14"/>
      <c r="L1505" s="14"/>
      <c r="M1505" s="14"/>
      <c r="N1505" s="14"/>
      <c r="O1505" s="14"/>
      <c r="P1505" s="14"/>
      <c r="Q1505" s="14"/>
      <c r="R1505" s="14"/>
      <c r="S1505" s="14"/>
      <c r="T1505" s="14"/>
      <c r="U1505" s="14"/>
      <c r="V1505" s="14"/>
      <c r="W1505" s="14"/>
    </row>
    <row r="1506">
      <c r="A1506" s="130" t="s">
        <v>14434</v>
      </c>
      <c r="B1506" s="14" t="s">
        <v>8446</v>
      </c>
      <c r="C1506" s="131">
        <v>73.0</v>
      </c>
      <c r="D1506" s="14" t="s">
        <v>8447</v>
      </c>
      <c r="E1506" s="131">
        <v>321.0</v>
      </c>
      <c r="F1506" s="14" t="s">
        <v>8448</v>
      </c>
      <c r="G1506" s="131">
        <v>62.0</v>
      </c>
      <c r="H1506" s="131">
        <v>200.0</v>
      </c>
      <c r="I1506" s="132" t="b">
        <v>1</v>
      </c>
      <c r="J1506" s="14"/>
      <c r="K1506" s="14"/>
      <c r="L1506" s="14"/>
      <c r="M1506" s="14"/>
      <c r="N1506" s="14"/>
      <c r="O1506" s="14"/>
      <c r="P1506" s="14"/>
      <c r="Q1506" s="14"/>
      <c r="R1506" s="14"/>
      <c r="S1506" s="14"/>
      <c r="T1506" s="14"/>
      <c r="U1506" s="14"/>
      <c r="V1506" s="14"/>
      <c r="W1506" s="14"/>
    </row>
    <row r="1507">
      <c r="A1507" s="130" t="s">
        <v>14451</v>
      </c>
      <c r="B1507" s="14" t="s">
        <v>12325</v>
      </c>
      <c r="C1507" s="131">
        <v>27.0</v>
      </c>
      <c r="D1507" s="14" t="s">
        <v>12326</v>
      </c>
      <c r="E1507" s="131">
        <v>151.0</v>
      </c>
      <c r="F1507" s="14" t="s">
        <v>12328</v>
      </c>
      <c r="G1507" s="131">
        <v>16.0</v>
      </c>
      <c r="H1507" s="131">
        <v>200.0</v>
      </c>
      <c r="I1507" s="132" t="b">
        <v>1</v>
      </c>
      <c r="J1507" s="14"/>
      <c r="K1507" s="14"/>
      <c r="L1507" s="14"/>
      <c r="M1507" s="14"/>
      <c r="N1507" s="14"/>
      <c r="O1507" s="14"/>
      <c r="P1507" s="14"/>
      <c r="Q1507" s="14"/>
      <c r="R1507" s="14"/>
      <c r="S1507" s="14"/>
      <c r="T1507" s="14"/>
      <c r="U1507" s="14"/>
      <c r="V1507" s="14"/>
      <c r="W1507" s="14"/>
    </row>
    <row r="1508">
      <c r="A1508" s="130" t="s">
        <v>14466</v>
      </c>
      <c r="B1508" s="14" t="s">
        <v>14473</v>
      </c>
      <c r="C1508" s="131">
        <v>55.0</v>
      </c>
      <c r="D1508" s="14" t="s">
        <v>14476</v>
      </c>
      <c r="E1508" s="131">
        <v>557.0</v>
      </c>
      <c r="F1508" s="14" t="s">
        <v>14477</v>
      </c>
      <c r="G1508" s="131">
        <v>44.0</v>
      </c>
      <c r="H1508" s="131">
        <v>200.0</v>
      </c>
      <c r="I1508" s="132" t="b">
        <v>1</v>
      </c>
      <c r="J1508" s="14"/>
      <c r="K1508" s="14"/>
      <c r="L1508" s="14"/>
      <c r="M1508" s="14"/>
      <c r="N1508" s="14"/>
      <c r="O1508" s="14"/>
      <c r="P1508" s="14"/>
      <c r="Q1508" s="14"/>
      <c r="R1508" s="14"/>
      <c r="S1508" s="14"/>
      <c r="T1508" s="14"/>
      <c r="U1508" s="14"/>
      <c r="V1508" s="14"/>
      <c r="W1508" s="14"/>
    </row>
    <row r="1509">
      <c r="A1509" s="130" t="s">
        <v>14485</v>
      </c>
      <c r="B1509" s="14" t="s">
        <v>11027</v>
      </c>
      <c r="C1509" s="131">
        <v>46.0</v>
      </c>
      <c r="D1509" s="14" t="s">
        <v>11029</v>
      </c>
      <c r="E1509" s="131">
        <v>149.0</v>
      </c>
      <c r="F1509" s="14" t="s">
        <v>11031</v>
      </c>
      <c r="G1509" s="131">
        <v>35.0</v>
      </c>
      <c r="H1509" s="131">
        <v>200.0</v>
      </c>
      <c r="I1509" s="132" t="b">
        <v>1</v>
      </c>
      <c r="J1509" s="14"/>
      <c r="K1509" s="14"/>
      <c r="L1509" s="14"/>
      <c r="M1509" s="14"/>
      <c r="N1509" s="14"/>
      <c r="O1509" s="14"/>
      <c r="P1509" s="14"/>
      <c r="Q1509" s="14"/>
      <c r="R1509" s="14"/>
      <c r="S1509" s="14"/>
      <c r="T1509" s="14"/>
      <c r="U1509" s="14"/>
      <c r="V1509" s="14"/>
      <c r="W1509" s="14"/>
    </row>
    <row r="1510">
      <c r="A1510" s="130" t="s">
        <v>14500</v>
      </c>
      <c r="B1510" s="14" t="s">
        <v>14509</v>
      </c>
      <c r="C1510" s="131">
        <v>50.0</v>
      </c>
      <c r="D1510" s="14" t="s">
        <v>14510</v>
      </c>
      <c r="E1510" s="131">
        <v>131.0</v>
      </c>
      <c r="F1510" s="14" t="s">
        <v>14514</v>
      </c>
      <c r="G1510" s="131">
        <v>39.0</v>
      </c>
      <c r="H1510" s="131">
        <v>200.0</v>
      </c>
      <c r="I1510" s="132" t="b">
        <v>1</v>
      </c>
      <c r="J1510" s="14"/>
      <c r="K1510" s="14"/>
      <c r="L1510" s="14"/>
      <c r="M1510" s="14"/>
      <c r="N1510" s="14"/>
      <c r="O1510" s="14"/>
      <c r="P1510" s="14"/>
      <c r="Q1510" s="14"/>
      <c r="R1510" s="14"/>
      <c r="S1510" s="14"/>
      <c r="T1510" s="14"/>
      <c r="U1510" s="14"/>
      <c r="V1510" s="14"/>
      <c r="W1510" s="14"/>
    </row>
    <row r="1511">
      <c r="A1511" s="130" t="s">
        <v>14520</v>
      </c>
      <c r="B1511" s="14" t="s">
        <v>14527</v>
      </c>
      <c r="C1511" s="131">
        <v>30.0</v>
      </c>
      <c r="D1511" s="14"/>
      <c r="E1511" s="14"/>
      <c r="F1511" s="14" t="s">
        <v>14530</v>
      </c>
      <c r="G1511" s="131">
        <v>10.0</v>
      </c>
      <c r="H1511" s="131">
        <v>200.0</v>
      </c>
      <c r="I1511" s="132" t="b">
        <v>1</v>
      </c>
      <c r="J1511" s="14"/>
      <c r="K1511" s="14"/>
      <c r="L1511" s="14"/>
      <c r="M1511" s="14"/>
      <c r="N1511" s="14"/>
      <c r="O1511" s="14"/>
      <c r="P1511" s="14"/>
      <c r="Q1511" s="14"/>
      <c r="R1511" s="14"/>
      <c r="S1511" s="14"/>
      <c r="T1511" s="14"/>
      <c r="U1511" s="14"/>
      <c r="V1511" s="14"/>
      <c r="W1511" s="14"/>
    </row>
    <row r="1512">
      <c r="A1512" s="130" t="s">
        <v>14537</v>
      </c>
      <c r="B1512" s="14" t="s">
        <v>1247</v>
      </c>
      <c r="C1512" s="131">
        <v>100.0</v>
      </c>
      <c r="D1512" s="14" t="s">
        <v>1248</v>
      </c>
      <c r="E1512" s="131">
        <v>317.0</v>
      </c>
      <c r="F1512" s="14" t="s">
        <v>1249</v>
      </c>
      <c r="G1512" s="131">
        <v>89.0</v>
      </c>
      <c r="H1512" s="131">
        <v>200.0</v>
      </c>
      <c r="I1512" s="132" t="b">
        <v>1</v>
      </c>
      <c r="J1512" s="14"/>
      <c r="K1512" s="14"/>
      <c r="L1512" s="14"/>
      <c r="M1512" s="14"/>
      <c r="N1512" s="14"/>
      <c r="O1512" s="14"/>
      <c r="P1512" s="14"/>
      <c r="Q1512" s="14"/>
      <c r="R1512" s="14"/>
      <c r="S1512" s="14"/>
      <c r="T1512" s="14"/>
      <c r="U1512" s="14"/>
      <c r="V1512" s="14"/>
      <c r="W1512" s="14"/>
    </row>
    <row r="1513">
      <c r="A1513" s="130" t="s">
        <v>14553</v>
      </c>
      <c r="B1513" s="14" t="s">
        <v>1322</v>
      </c>
      <c r="C1513" s="131">
        <v>68.0</v>
      </c>
      <c r="D1513" s="14" t="s">
        <v>1323</v>
      </c>
      <c r="E1513" s="131">
        <v>170.0</v>
      </c>
      <c r="F1513" s="14" t="s">
        <v>1324</v>
      </c>
      <c r="G1513" s="131">
        <v>57.0</v>
      </c>
      <c r="H1513" s="131">
        <v>200.0</v>
      </c>
      <c r="I1513" s="132" t="b">
        <v>1</v>
      </c>
      <c r="J1513" s="14"/>
      <c r="K1513" s="14"/>
      <c r="L1513" s="14"/>
      <c r="M1513" s="14"/>
      <c r="N1513" s="14"/>
      <c r="O1513" s="14"/>
      <c r="P1513" s="14"/>
      <c r="Q1513" s="14"/>
      <c r="R1513" s="14"/>
      <c r="S1513" s="14"/>
      <c r="T1513" s="14"/>
      <c r="U1513" s="14"/>
      <c r="V1513" s="14"/>
      <c r="W1513" s="14"/>
    </row>
    <row r="1514">
      <c r="A1514" s="130" t="s">
        <v>14564</v>
      </c>
      <c r="B1514" s="14" t="s">
        <v>13056</v>
      </c>
      <c r="C1514" s="131">
        <v>39.0</v>
      </c>
      <c r="D1514" s="14"/>
      <c r="E1514" s="14"/>
      <c r="F1514" s="14" t="s">
        <v>13058</v>
      </c>
      <c r="G1514" s="131">
        <v>19.0</v>
      </c>
      <c r="H1514" s="131">
        <v>200.0</v>
      </c>
      <c r="I1514" s="132" t="b">
        <v>1</v>
      </c>
      <c r="J1514" s="14"/>
      <c r="K1514" s="14"/>
      <c r="L1514" s="14"/>
      <c r="M1514" s="14"/>
      <c r="N1514" s="14"/>
      <c r="O1514" s="14"/>
      <c r="P1514" s="14"/>
      <c r="Q1514" s="14"/>
      <c r="R1514" s="14"/>
      <c r="S1514" s="14"/>
      <c r="T1514" s="14"/>
      <c r="U1514" s="14"/>
      <c r="V1514" s="14"/>
      <c r="W1514" s="14"/>
    </row>
    <row r="1515">
      <c r="A1515" s="130" t="s">
        <v>14572</v>
      </c>
      <c r="B1515" s="14" t="s">
        <v>557</v>
      </c>
      <c r="C1515" s="131">
        <v>27.0</v>
      </c>
      <c r="D1515" s="14"/>
      <c r="E1515" s="14"/>
      <c r="F1515" s="14" t="s">
        <v>558</v>
      </c>
      <c r="G1515" s="131">
        <v>16.0</v>
      </c>
      <c r="H1515" s="131">
        <v>200.0</v>
      </c>
      <c r="I1515" s="132" t="b">
        <v>1</v>
      </c>
      <c r="J1515" s="14"/>
      <c r="K1515" s="14"/>
      <c r="L1515" s="14"/>
      <c r="M1515" s="14"/>
      <c r="N1515" s="14"/>
      <c r="O1515" s="14"/>
      <c r="P1515" s="14"/>
      <c r="Q1515" s="14"/>
      <c r="R1515" s="14"/>
      <c r="S1515" s="14"/>
      <c r="T1515" s="14"/>
      <c r="U1515" s="14"/>
      <c r="V1515" s="14"/>
      <c r="W1515" s="14"/>
    </row>
    <row r="1516">
      <c r="A1516" s="130" t="s">
        <v>14583</v>
      </c>
      <c r="B1516" s="14" t="s">
        <v>12075</v>
      </c>
      <c r="C1516" s="131">
        <v>67.0</v>
      </c>
      <c r="D1516" s="14" t="s">
        <v>12076</v>
      </c>
      <c r="E1516" s="131">
        <v>149.0</v>
      </c>
      <c r="F1516" s="14" t="s">
        <v>12078</v>
      </c>
      <c r="G1516" s="131">
        <v>56.0</v>
      </c>
      <c r="H1516" s="131">
        <v>200.0</v>
      </c>
      <c r="I1516" s="132" t="b">
        <v>1</v>
      </c>
      <c r="J1516" s="14"/>
      <c r="K1516" s="14"/>
      <c r="L1516" s="14"/>
      <c r="M1516" s="14"/>
      <c r="N1516" s="14"/>
      <c r="O1516" s="14"/>
      <c r="P1516" s="14"/>
      <c r="Q1516" s="14"/>
      <c r="R1516" s="14"/>
      <c r="S1516" s="14"/>
      <c r="T1516" s="14"/>
      <c r="U1516" s="14"/>
      <c r="V1516" s="14"/>
      <c r="W1516" s="14"/>
    </row>
    <row r="1517">
      <c r="A1517" s="130" t="s">
        <v>14592</v>
      </c>
      <c r="B1517" s="14" t="s">
        <v>14596</v>
      </c>
      <c r="C1517" s="131">
        <v>69.0</v>
      </c>
      <c r="D1517" s="14" t="s">
        <v>14597</v>
      </c>
      <c r="E1517" s="131">
        <v>153.0</v>
      </c>
      <c r="F1517" s="14" t="s">
        <v>14600</v>
      </c>
      <c r="G1517" s="131">
        <v>58.0</v>
      </c>
      <c r="H1517" s="131">
        <v>200.0</v>
      </c>
      <c r="I1517" s="132" t="b">
        <v>1</v>
      </c>
      <c r="J1517" s="14"/>
      <c r="K1517" s="14"/>
      <c r="L1517" s="14"/>
      <c r="M1517" s="14"/>
      <c r="N1517" s="14"/>
      <c r="O1517" s="14"/>
      <c r="P1517" s="14"/>
      <c r="Q1517" s="14"/>
      <c r="R1517" s="14"/>
      <c r="S1517" s="14"/>
      <c r="T1517" s="14"/>
      <c r="U1517" s="14"/>
      <c r="V1517" s="14"/>
      <c r="W1517" s="14"/>
    </row>
    <row r="1518">
      <c r="A1518" s="130" t="s">
        <v>14604</v>
      </c>
      <c r="B1518" s="14" t="s">
        <v>7690</v>
      </c>
      <c r="C1518" s="131">
        <v>92.0</v>
      </c>
      <c r="D1518" s="14" t="s">
        <v>7692</v>
      </c>
      <c r="E1518" s="131">
        <v>179.0</v>
      </c>
      <c r="F1518" s="14" t="s">
        <v>7694</v>
      </c>
      <c r="G1518" s="131">
        <v>81.0</v>
      </c>
      <c r="H1518" s="131">
        <v>200.0</v>
      </c>
      <c r="I1518" s="132" t="b">
        <v>1</v>
      </c>
      <c r="J1518" s="14"/>
      <c r="K1518" s="14"/>
      <c r="L1518" s="14"/>
      <c r="M1518" s="14"/>
      <c r="N1518" s="14"/>
      <c r="O1518" s="14"/>
      <c r="P1518" s="14"/>
      <c r="Q1518" s="14"/>
      <c r="R1518" s="14"/>
      <c r="S1518" s="14"/>
      <c r="T1518" s="14"/>
      <c r="U1518" s="14"/>
      <c r="V1518" s="14"/>
      <c r="W1518" s="14"/>
    </row>
    <row r="1519">
      <c r="A1519" s="130" t="s">
        <v>14615</v>
      </c>
      <c r="B1519" s="14" t="s">
        <v>11130</v>
      </c>
      <c r="C1519" s="131">
        <v>27.0</v>
      </c>
      <c r="D1519" s="14"/>
      <c r="E1519" s="14"/>
      <c r="F1519" s="14" t="s">
        <v>11132</v>
      </c>
      <c r="G1519" s="131">
        <v>7.0</v>
      </c>
      <c r="H1519" s="131">
        <v>200.0</v>
      </c>
      <c r="I1519" s="132" t="b">
        <v>1</v>
      </c>
      <c r="J1519" s="14"/>
      <c r="K1519" s="14"/>
      <c r="L1519" s="14"/>
      <c r="M1519" s="14"/>
      <c r="N1519" s="14"/>
      <c r="O1519" s="14"/>
      <c r="P1519" s="14"/>
      <c r="Q1519" s="14"/>
      <c r="R1519" s="14"/>
      <c r="S1519" s="14"/>
      <c r="T1519" s="14"/>
      <c r="U1519" s="14"/>
      <c r="V1519" s="14"/>
      <c r="W1519" s="14"/>
    </row>
    <row r="1520">
      <c r="A1520" s="130" t="s">
        <v>14625</v>
      </c>
      <c r="B1520" s="14" t="s">
        <v>14596</v>
      </c>
      <c r="C1520" s="131">
        <v>69.0</v>
      </c>
      <c r="D1520" s="14" t="s">
        <v>14597</v>
      </c>
      <c r="E1520" s="131">
        <v>153.0</v>
      </c>
      <c r="F1520" s="14" t="s">
        <v>14600</v>
      </c>
      <c r="G1520" s="131">
        <v>58.0</v>
      </c>
      <c r="H1520" s="131">
        <v>200.0</v>
      </c>
      <c r="I1520" s="132" t="b">
        <v>1</v>
      </c>
      <c r="J1520" s="14"/>
      <c r="K1520" s="14"/>
      <c r="L1520" s="14"/>
      <c r="M1520" s="14"/>
      <c r="N1520" s="14"/>
      <c r="O1520" s="14"/>
      <c r="P1520" s="14"/>
      <c r="Q1520" s="14"/>
      <c r="R1520" s="14"/>
      <c r="S1520" s="14"/>
      <c r="T1520" s="14"/>
      <c r="U1520" s="14"/>
      <c r="V1520" s="14"/>
      <c r="W1520" s="14"/>
    </row>
    <row r="1521">
      <c r="A1521" s="130" t="s">
        <v>14638</v>
      </c>
      <c r="B1521" s="14" t="s">
        <v>6869</v>
      </c>
      <c r="C1521" s="131">
        <v>25.0</v>
      </c>
      <c r="D1521" s="14" t="s">
        <v>6871</v>
      </c>
      <c r="E1521" s="131">
        <v>415.0</v>
      </c>
      <c r="F1521" s="14" t="s">
        <v>6873</v>
      </c>
      <c r="G1521" s="131">
        <v>14.0</v>
      </c>
      <c r="H1521" s="131">
        <v>200.0</v>
      </c>
      <c r="I1521" s="132" t="b">
        <v>1</v>
      </c>
      <c r="J1521" s="14"/>
      <c r="K1521" s="14"/>
      <c r="L1521" s="14"/>
      <c r="M1521" s="14"/>
      <c r="N1521" s="14"/>
      <c r="O1521" s="14"/>
      <c r="P1521" s="14"/>
      <c r="Q1521" s="14"/>
      <c r="R1521" s="14"/>
      <c r="S1521" s="14"/>
      <c r="T1521" s="14"/>
      <c r="U1521" s="14"/>
      <c r="V1521" s="14"/>
      <c r="W1521" s="14"/>
    </row>
    <row r="1522">
      <c r="A1522" s="130" t="s">
        <v>14652</v>
      </c>
      <c r="B1522" s="14" t="s">
        <v>14659</v>
      </c>
      <c r="C1522" s="131">
        <v>105.0</v>
      </c>
      <c r="D1522" s="14" t="s">
        <v>14660</v>
      </c>
      <c r="E1522" s="131">
        <v>152.0</v>
      </c>
      <c r="F1522" s="14" t="s">
        <v>14661</v>
      </c>
      <c r="G1522" s="131">
        <v>94.0</v>
      </c>
      <c r="H1522" s="131">
        <v>200.0</v>
      </c>
      <c r="I1522" s="132" t="b">
        <v>1</v>
      </c>
      <c r="J1522" s="14"/>
      <c r="K1522" s="14"/>
      <c r="L1522" s="14"/>
      <c r="M1522" s="14"/>
      <c r="N1522" s="14"/>
      <c r="O1522" s="14"/>
      <c r="P1522" s="14"/>
      <c r="Q1522" s="14"/>
      <c r="R1522" s="14"/>
      <c r="S1522" s="14"/>
      <c r="T1522" s="14"/>
      <c r="U1522" s="14"/>
      <c r="V1522" s="14"/>
      <c r="W1522" s="14"/>
    </row>
    <row r="1523">
      <c r="A1523" s="130" t="s">
        <v>14666</v>
      </c>
      <c r="B1523" s="14" t="s">
        <v>14509</v>
      </c>
      <c r="C1523" s="131">
        <v>50.0</v>
      </c>
      <c r="D1523" s="14" t="s">
        <v>14510</v>
      </c>
      <c r="E1523" s="131">
        <v>131.0</v>
      </c>
      <c r="F1523" s="14" t="s">
        <v>14514</v>
      </c>
      <c r="G1523" s="131">
        <v>39.0</v>
      </c>
      <c r="H1523" s="131">
        <v>200.0</v>
      </c>
      <c r="I1523" s="132" t="b">
        <v>1</v>
      </c>
      <c r="J1523" s="14"/>
      <c r="K1523" s="14"/>
      <c r="L1523" s="14"/>
      <c r="M1523" s="14"/>
      <c r="N1523" s="14"/>
      <c r="O1523" s="14"/>
      <c r="P1523" s="14"/>
      <c r="Q1523" s="14"/>
      <c r="R1523" s="14"/>
      <c r="S1523" s="14"/>
      <c r="T1523" s="14"/>
      <c r="U1523" s="14"/>
      <c r="V1523" s="14"/>
      <c r="W1523" s="14"/>
    </row>
    <row r="1524">
      <c r="A1524" s="130" t="s">
        <v>14678</v>
      </c>
      <c r="B1524" s="14" t="s">
        <v>7494</v>
      </c>
      <c r="C1524" s="131">
        <v>124.0</v>
      </c>
      <c r="D1524" s="14" t="s">
        <v>7495</v>
      </c>
      <c r="E1524" s="131">
        <v>134.0</v>
      </c>
      <c r="F1524" s="14" t="s">
        <v>7497</v>
      </c>
      <c r="G1524" s="131">
        <v>113.0</v>
      </c>
      <c r="H1524" s="131">
        <v>200.0</v>
      </c>
      <c r="I1524" s="132" t="b">
        <v>1</v>
      </c>
      <c r="J1524" s="14"/>
      <c r="K1524" s="14"/>
      <c r="L1524" s="14"/>
      <c r="M1524" s="14"/>
      <c r="N1524" s="14"/>
      <c r="O1524" s="14"/>
      <c r="P1524" s="14"/>
      <c r="Q1524" s="14"/>
      <c r="R1524" s="14"/>
      <c r="S1524" s="14"/>
      <c r="T1524" s="14"/>
      <c r="U1524" s="14"/>
      <c r="V1524" s="14"/>
      <c r="W1524" s="14"/>
    </row>
    <row r="1525">
      <c r="A1525" s="130" t="s">
        <v>14690</v>
      </c>
      <c r="B1525" s="14" t="s">
        <v>5914</v>
      </c>
      <c r="C1525" s="131">
        <v>82.0</v>
      </c>
      <c r="D1525" s="14" t="s">
        <v>5916</v>
      </c>
      <c r="E1525" s="131">
        <v>158.0</v>
      </c>
      <c r="F1525" s="14" t="s">
        <v>5917</v>
      </c>
      <c r="G1525" s="131">
        <v>71.0</v>
      </c>
      <c r="H1525" s="131">
        <v>200.0</v>
      </c>
      <c r="I1525" s="132" t="b">
        <v>1</v>
      </c>
      <c r="J1525" s="14"/>
      <c r="K1525" s="14"/>
      <c r="L1525" s="14"/>
      <c r="M1525" s="14"/>
      <c r="N1525" s="14"/>
      <c r="O1525" s="14"/>
      <c r="P1525" s="14"/>
      <c r="Q1525" s="14"/>
      <c r="R1525" s="14"/>
      <c r="S1525" s="14"/>
      <c r="T1525" s="14"/>
      <c r="U1525" s="14"/>
      <c r="V1525" s="14"/>
      <c r="W1525" s="14"/>
    </row>
    <row r="1526">
      <c r="A1526" s="130" t="s">
        <v>14700</v>
      </c>
      <c r="B1526" s="14" t="s">
        <v>4819</v>
      </c>
      <c r="C1526" s="131">
        <v>85.0</v>
      </c>
      <c r="D1526" s="14" t="s">
        <v>4821</v>
      </c>
      <c r="E1526" s="131">
        <v>138.0</v>
      </c>
      <c r="F1526" s="14" t="s">
        <v>4822</v>
      </c>
      <c r="G1526" s="131">
        <v>74.0</v>
      </c>
      <c r="H1526" s="131">
        <v>200.0</v>
      </c>
      <c r="I1526" s="132" t="b">
        <v>1</v>
      </c>
      <c r="J1526" s="14"/>
      <c r="K1526" s="14"/>
      <c r="L1526" s="14"/>
      <c r="M1526" s="14"/>
      <c r="N1526" s="14"/>
      <c r="O1526" s="14"/>
      <c r="P1526" s="14"/>
      <c r="Q1526" s="14"/>
      <c r="R1526" s="14"/>
      <c r="S1526" s="14"/>
      <c r="T1526" s="14"/>
      <c r="U1526" s="14"/>
      <c r="V1526" s="14"/>
      <c r="W1526" s="14"/>
    </row>
    <row r="1527">
      <c r="A1527" s="130" t="s">
        <v>14709</v>
      </c>
      <c r="B1527" s="14" t="s">
        <v>10668</v>
      </c>
      <c r="C1527" s="131">
        <v>26.0</v>
      </c>
      <c r="D1527" s="14"/>
      <c r="E1527" s="14"/>
      <c r="F1527" s="14" t="s">
        <v>10671</v>
      </c>
      <c r="G1527" s="131">
        <v>6.0</v>
      </c>
      <c r="H1527" s="131">
        <v>200.0</v>
      </c>
      <c r="I1527" s="132" t="b">
        <v>1</v>
      </c>
      <c r="J1527" s="14"/>
      <c r="K1527" s="14"/>
      <c r="L1527" s="14"/>
      <c r="M1527" s="14"/>
      <c r="N1527" s="14"/>
      <c r="O1527" s="14"/>
      <c r="P1527" s="14"/>
      <c r="Q1527" s="14"/>
      <c r="R1527" s="14"/>
      <c r="S1527" s="14"/>
      <c r="T1527" s="14"/>
      <c r="U1527" s="14"/>
      <c r="V1527" s="14"/>
      <c r="W1527" s="14"/>
    </row>
    <row r="1528">
      <c r="A1528" s="130" t="s">
        <v>14718</v>
      </c>
      <c r="B1528" s="14" t="s">
        <v>4295</v>
      </c>
      <c r="C1528" s="131">
        <v>66.0</v>
      </c>
      <c r="D1528" s="14" t="s">
        <v>4297</v>
      </c>
      <c r="E1528" s="131">
        <v>166.0</v>
      </c>
      <c r="F1528" s="14" t="s">
        <v>4299</v>
      </c>
      <c r="G1528" s="131">
        <v>55.0</v>
      </c>
      <c r="H1528" s="131">
        <v>200.0</v>
      </c>
      <c r="I1528" s="132" t="b">
        <v>1</v>
      </c>
      <c r="J1528" s="14"/>
      <c r="K1528" s="14"/>
      <c r="L1528" s="14"/>
      <c r="M1528" s="14"/>
      <c r="N1528" s="14"/>
      <c r="O1528" s="14"/>
      <c r="P1528" s="14"/>
      <c r="Q1528" s="14"/>
      <c r="R1528" s="14"/>
      <c r="S1528" s="14"/>
      <c r="T1528" s="14"/>
      <c r="U1528" s="14"/>
      <c r="V1528" s="14"/>
      <c r="W1528" s="14"/>
    </row>
    <row r="1529">
      <c r="A1529" s="130" t="s">
        <v>14735</v>
      </c>
      <c r="B1529" s="14" t="s">
        <v>14741</v>
      </c>
      <c r="C1529" s="131">
        <v>29.0</v>
      </c>
      <c r="D1529" s="14"/>
      <c r="E1529" s="14"/>
      <c r="F1529" s="14" t="s">
        <v>14742</v>
      </c>
      <c r="G1529" s="131">
        <v>9.0</v>
      </c>
      <c r="H1529" s="131">
        <v>200.0</v>
      </c>
      <c r="I1529" s="132" t="b">
        <v>1</v>
      </c>
      <c r="J1529" s="14"/>
      <c r="K1529" s="14"/>
      <c r="L1529" s="14"/>
      <c r="M1529" s="14"/>
      <c r="N1529" s="14"/>
      <c r="O1529" s="14"/>
      <c r="P1529" s="14"/>
      <c r="Q1529" s="14"/>
      <c r="R1529" s="14"/>
      <c r="S1529" s="14"/>
      <c r="T1529" s="14"/>
      <c r="U1529" s="14"/>
      <c r="V1529" s="14"/>
      <c r="W1529" s="14"/>
    </row>
    <row r="1530">
      <c r="A1530" s="130" t="s">
        <v>14751</v>
      </c>
      <c r="B1530" s="14" t="s">
        <v>8325</v>
      </c>
      <c r="C1530" s="131">
        <v>92.0</v>
      </c>
      <c r="D1530" s="14" t="s">
        <v>8327</v>
      </c>
      <c r="E1530" s="131">
        <v>344.0</v>
      </c>
      <c r="F1530" s="14" t="s">
        <v>8329</v>
      </c>
      <c r="G1530" s="131">
        <v>81.0</v>
      </c>
      <c r="H1530" s="131">
        <v>200.0</v>
      </c>
      <c r="I1530" s="132" t="b">
        <v>1</v>
      </c>
      <c r="J1530" s="14"/>
      <c r="K1530" s="14"/>
      <c r="L1530" s="14"/>
      <c r="M1530" s="14"/>
      <c r="N1530" s="14"/>
      <c r="O1530" s="14"/>
      <c r="P1530" s="14"/>
      <c r="Q1530" s="14"/>
      <c r="R1530" s="14"/>
      <c r="S1530" s="14"/>
      <c r="T1530" s="14"/>
      <c r="U1530" s="14"/>
      <c r="V1530" s="14"/>
      <c r="W1530" s="14"/>
    </row>
    <row r="1531">
      <c r="A1531" s="130" t="s">
        <v>14768</v>
      </c>
      <c r="B1531" s="14" t="s">
        <v>1534</v>
      </c>
      <c r="C1531" s="131">
        <v>32.0</v>
      </c>
      <c r="D1531" s="14" t="s">
        <v>1535</v>
      </c>
      <c r="E1531" s="131">
        <v>155.0</v>
      </c>
      <c r="F1531" s="14" t="s">
        <v>1536</v>
      </c>
      <c r="G1531" s="131">
        <v>21.0</v>
      </c>
      <c r="H1531" s="131">
        <v>200.0</v>
      </c>
      <c r="I1531" s="132" t="b">
        <v>1</v>
      </c>
      <c r="J1531" s="14"/>
      <c r="K1531" s="14"/>
      <c r="L1531" s="14"/>
      <c r="M1531" s="14"/>
      <c r="N1531" s="14"/>
      <c r="O1531" s="14"/>
      <c r="P1531" s="14"/>
      <c r="Q1531" s="14"/>
      <c r="R1531" s="14"/>
      <c r="S1531" s="14"/>
      <c r="T1531" s="14"/>
      <c r="U1531" s="14"/>
      <c r="V1531" s="14"/>
      <c r="W1531" s="14"/>
    </row>
    <row r="1532">
      <c r="A1532" s="130" t="s">
        <v>14775</v>
      </c>
      <c r="B1532" s="14" t="s">
        <v>1434</v>
      </c>
      <c r="C1532" s="131">
        <v>73.0</v>
      </c>
      <c r="D1532" s="14" t="s">
        <v>1435</v>
      </c>
      <c r="E1532" s="131">
        <v>298.0</v>
      </c>
      <c r="F1532" s="14" t="s">
        <v>1436</v>
      </c>
      <c r="G1532" s="131">
        <v>62.0</v>
      </c>
      <c r="H1532" s="131">
        <v>200.0</v>
      </c>
      <c r="I1532" s="132" t="b">
        <v>1</v>
      </c>
      <c r="J1532" s="14"/>
      <c r="K1532" s="14"/>
      <c r="L1532" s="14"/>
      <c r="M1532" s="14"/>
      <c r="N1532" s="14"/>
      <c r="O1532" s="14"/>
      <c r="P1532" s="14"/>
      <c r="Q1532" s="14"/>
      <c r="R1532" s="14"/>
      <c r="S1532" s="14"/>
      <c r="T1532" s="14"/>
      <c r="U1532" s="14"/>
      <c r="V1532" s="14"/>
      <c r="W1532" s="14"/>
    </row>
    <row r="1533">
      <c r="A1533" s="130" t="s">
        <v>14783</v>
      </c>
      <c r="B1533" s="14" t="s">
        <v>4212</v>
      </c>
      <c r="C1533" s="131">
        <v>46.0</v>
      </c>
      <c r="D1533" s="14" t="s">
        <v>4216</v>
      </c>
      <c r="E1533" s="131">
        <v>217.0</v>
      </c>
      <c r="F1533" s="14" t="s">
        <v>4217</v>
      </c>
      <c r="G1533" s="131">
        <v>35.0</v>
      </c>
      <c r="H1533" s="131">
        <v>200.0</v>
      </c>
      <c r="I1533" s="132" t="b">
        <v>1</v>
      </c>
      <c r="J1533" s="14"/>
      <c r="K1533" s="14"/>
      <c r="L1533" s="14"/>
      <c r="M1533" s="14"/>
      <c r="N1533" s="14"/>
      <c r="O1533" s="14"/>
      <c r="P1533" s="14"/>
      <c r="Q1533" s="14"/>
      <c r="R1533" s="14"/>
      <c r="S1533" s="14"/>
      <c r="T1533" s="14"/>
      <c r="U1533" s="14"/>
      <c r="V1533" s="14"/>
      <c r="W1533" s="14"/>
    </row>
    <row r="1534">
      <c r="A1534" s="130" t="s">
        <v>14796</v>
      </c>
      <c r="B1534" s="14" t="s">
        <v>14801</v>
      </c>
      <c r="C1534" s="131">
        <v>43.0</v>
      </c>
      <c r="D1534" s="14" t="s">
        <v>14804</v>
      </c>
      <c r="E1534" s="131">
        <v>422.0</v>
      </c>
      <c r="F1534" s="14" t="s">
        <v>14805</v>
      </c>
      <c r="G1534" s="131">
        <v>32.0</v>
      </c>
      <c r="H1534" s="131">
        <v>200.0</v>
      </c>
      <c r="I1534" s="132" t="b">
        <v>1</v>
      </c>
      <c r="J1534" s="14"/>
      <c r="K1534" s="14"/>
      <c r="L1534" s="14"/>
      <c r="M1534" s="14"/>
      <c r="N1534" s="14"/>
      <c r="O1534" s="14"/>
      <c r="P1534" s="14"/>
      <c r="Q1534" s="14"/>
      <c r="R1534" s="14"/>
      <c r="S1534" s="14"/>
      <c r="T1534" s="14"/>
      <c r="U1534" s="14"/>
      <c r="V1534" s="14"/>
      <c r="W1534" s="14"/>
    </row>
    <row r="1535">
      <c r="A1535" s="130" t="s">
        <v>14810</v>
      </c>
      <c r="B1535" s="14" t="s">
        <v>4295</v>
      </c>
      <c r="C1535" s="131">
        <v>66.0</v>
      </c>
      <c r="D1535" s="14" t="s">
        <v>4297</v>
      </c>
      <c r="E1535" s="131">
        <v>166.0</v>
      </c>
      <c r="F1535" s="14" t="s">
        <v>4299</v>
      </c>
      <c r="G1535" s="131">
        <v>55.0</v>
      </c>
      <c r="H1535" s="131">
        <v>200.0</v>
      </c>
      <c r="I1535" s="132" t="b">
        <v>1</v>
      </c>
      <c r="J1535" s="14"/>
      <c r="K1535" s="14"/>
      <c r="L1535" s="14"/>
      <c r="M1535" s="14"/>
      <c r="N1535" s="14"/>
      <c r="O1535" s="14"/>
      <c r="P1535" s="14"/>
      <c r="Q1535" s="14"/>
      <c r="R1535" s="14"/>
      <c r="S1535" s="14"/>
      <c r="T1535" s="14"/>
      <c r="U1535" s="14"/>
      <c r="V1535" s="14"/>
      <c r="W1535" s="14"/>
    </row>
    <row r="1536">
      <c r="A1536" s="130" t="s">
        <v>14822</v>
      </c>
      <c r="B1536" s="14" t="s">
        <v>10596</v>
      </c>
      <c r="C1536" s="131">
        <v>104.0</v>
      </c>
      <c r="D1536" s="14" t="s">
        <v>10597</v>
      </c>
      <c r="E1536" s="131">
        <v>155.0</v>
      </c>
      <c r="F1536" s="14" t="s">
        <v>10598</v>
      </c>
      <c r="G1536" s="131">
        <v>93.0</v>
      </c>
      <c r="H1536" s="131">
        <v>200.0</v>
      </c>
      <c r="I1536" s="132" t="b">
        <v>1</v>
      </c>
      <c r="J1536" s="14"/>
      <c r="K1536" s="14"/>
      <c r="L1536" s="14"/>
      <c r="M1536" s="14"/>
      <c r="N1536" s="14"/>
      <c r="O1536" s="14"/>
      <c r="P1536" s="14"/>
      <c r="Q1536" s="14"/>
      <c r="R1536" s="14"/>
      <c r="S1536" s="14"/>
      <c r="T1536" s="14"/>
      <c r="U1536" s="14"/>
      <c r="V1536" s="14"/>
      <c r="W1536" s="14"/>
    </row>
    <row r="1537">
      <c r="A1537" s="130" t="s">
        <v>14834</v>
      </c>
      <c r="B1537" s="14" t="s">
        <v>14205</v>
      </c>
      <c r="C1537" s="131">
        <v>33.0</v>
      </c>
      <c r="D1537" s="14"/>
      <c r="E1537" s="14"/>
      <c r="F1537" s="14" t="s">
        <v>14207</v>
      </c>
      <c r="G1537" s="131">
        <v>13.0</v>
      </c>
      <c r="H1537" s="131">
        <v>200.0</v>
      </c>
      <c r="I1537" s="132" t="b">
        <v>1</v>
      </c>
      <c r="J1537" s="14"/>
      <c r="K1537" s="14"/>
      <c r="L1537" s="14"/>
      <c r="M1537" s="14"/>
      <c r="N1537" s="14"/>
      <c r="O1537" s="14"/>
      <c r="P1537" s="14"/>
      <c r="Q1537" s="14"/>
      <c r="R1537" s="14"/>
      <c r="S1537" s="14"/>
      <c r="T1537" s="14"/>
      <c r="U1537" s="14"/>
      <c r="V1537" s="14"/>
      <c r="W1537" s="14"/>
    </row>
    <row r="1538">
      <c r="A1538" s="130" t="s">
        <v>14846</v>
      </c>
      <c r="B1538" s="14" t="s">
        <v>12593</v>
      </c>
      <c r="C1538" s="131">
        <v>37.0</v>
      </c>
      <c r="D1538" s="14"/>
      <c r="E1538" s="14"/>
      <c r="F1538" s="14" t="s">
        <v>12597</v>
      </c>
      <c r="G1538" s="131">
        <v>17.0</v>
      </c>
      <c r="H1538" s="131">
        <v>200.0</v>
      </c>
      <c r="I1538" s="132" t="b">
        <v>1</v>
      </c>
      <c r="J1538" s="14"/>
      <c r="K1538" s="14"/>
      <c r="L1538" s="14"/>
      <c r="M1538" s="14"/>
      <c r="N1538" s="14"/>
      <c r="O1538" s="14"/>
      <c r="P1538" s="14"/>
      <c r="Q1538" s="14"/>
      <c r="R1538" s="14"/>
      <c r="S1538" s="14"/>
      <c r="T1538" s="14"/>
      <c r="U1538" s="14"/>
      <c r="V1538" s="14"/>
      <c r="W1538" s="14"/>
    </row>
    <row r="1539">
      <c r="A1539" s="130" t="s">
        <v>14868</v>
      </c>
      <c r="B1539" s="14" t="s">
        <v>3507</v>
      </c>
      <c r="C1539" s="131">
        <v>63.0</v>
      </c>
      <c r="D1539" s="14" t="s">
        <v>3509</v>
      </c>
      <c r="E1539" s="131">
        <v>99.0</v>
      </c>
      <c r="F1539" s="14" t="s">
        <v>3511</v>
      </c>
      <c r="G1539" s="131">
        <v>52.0</v>
      </c>
      <c r="H1539" s="131">
        <v>200.0</v>
      </c>
      <c r="I1539" s="132" t="b">
        <v>1</v>
      </c>
      <c r="J1539" s="14"/>
      <c r="K1539" s="14"/>
      <c r="L1539" s="14"/>
      <c r="M1539" s="14"/>
      <c r="N1539" s="14"/>
      <c r="O1539" s="14"/>
      <c r="P1539" s="14"/>
      <c r="Q1539" s="14"/>
      <c r="R1539" s="14"/>
      <c r="S1539" s="14"/>
      <c r="T1539" s="14"/>
      <c r="U1539" s="14"/>
      <c r="V1539" s="14"/>
      <c r="W1539" s="14"/>
    </row>
    <row r="1540">
      <c r="A1540" s="130" t="s">
        <v>14880</v>
      </c>
      <c r="B1540" s="14" t="s">
        <v>554</v>
      </c>
      <c r="C1540" s="131">
        <v>29.0</v>
      </c>
      <c r="D1540" s="14"/>
      <c r="E1540" s="14"/>
      <c r="F1540" s="14" t="s">
        <v>555</v>
      </c>
      <c r="G1540" s="131">
        <v>18.0</v>
      </c>
      <c r="H1540" s="131">
        <v>200.0</v>
      </c>
      <c r="I1540" s="132" t="b">
        <v>1</v>
      </c>
      <c r="J1540" s="14"/>
      <c r="K1540" s="14"/>
      <c r="L1540" s="14"/>
      <c r="M1540" s="14"/>
      <c r="N1540" s="14"/>
      <c r="O1540" s="14"/>
      <c r="P1540" s="14"/>
      <c r="Q1540" s="14"/>
      <c r="R1540" s="14"/>
      <c r="S1540" s="14"/>
      <c r="T1540" s="14"/>
      <c r="U1540" s="14"/>
      <c r="V1540" s="14"/>
      <c r="W1540" s="14"/>
    </row>
    <row r="1541">
      <c r="A1541" s="130" t="s">
        <v>14893</v>
      </c>
      <c r="B1541" s="14" t="s">
        <v>1412</v>
      </c>
      <c r="C1541" s="131">
        <v>52.0</v>
      </c>
      <c r="D1541" s="14" t="s">
        <v>1413</v>
      </c>
      <c r="E1541" s="131">
        <v>267.0</v>
      </c>
      <c r="F1541" s="14" t="s">
        <v>1414</v>
      </c>
      <c r="G1541" s="131">
        <v>41.0</v>
      </c>
      <c r="H1541" s="131">
        <v>200.0</v>
      </c>
      <c r="I1541" s="132" t="b">
        <v>1</v>
      </c>
      <c r="J1541" s="14"/>
      <c r="K1541" s="14"/>
      <c r="L1541" s="14"/>
      <c r="M1541" s="14"/>
      <c r="N1541" s="14"/>
      <c r="O1541" s="14"/>
      <c r="P1541" s="14"/>
      <c r="Q1541" s="14"/>
      <c r="R1541" s="14"/>
      <c r="S1541" s="14"/>
      <c r="T1541" s="14"/>
      <c r="U1541" s="14"/>
      <c r="V1541" s="14"/>
      <c r="W1541" s="14"/>
    </row>
    <row r="1542">
      <c r="A1542" s="130" t="s">
        <v>14905</v>
      </c>
      <c r="B1542" s="14" t="s">
        <v>11027</v>
      </c>
      <c r="C1542" s="131">
        <v>46.0</v>
      </c>
      <c r="D1542" s="14" t="s">
        <v>11029</v>
      </c>
      <c r="E1542" s="131">
        <v>149.0</v>
      </c>
      <c r="F1542" s="14" t="s">
        <v>11031</v>
      </c>
      <c r="G1542" s="131">
        <v>35.0</v>
      </c>
      <c r="H1542" s="131">
        <v>200.0</v>
      </c>
      <c r="I1542" s="132" t="b">
        <v>1</v>
      </c>
      <c r="J1542" s="14"/>
      <c r="K1542" s="14"/>
      <c r="L1542" s="14"/>
      <c r="M1542" s="14"/>
      <c r="N1542" s="14"/>
      <c r="O1542" s="14"/>
      <c r="P1542" s="14"/>
      <c r="Q1542" s="14"/>
      <c r="R1542" s="14"/>
      <c r="S1542" s="14"/>
      <c r="T1542" s="14"/>
      <c r="U1542" s="14"/>
      <c r="V1542" s="14"/>
      <c r="W1542" s="14"/>
    </row>
    <row r="1543">
      <c r="A1543" s="130" t="s">
        <v>14916</v>
      </c>
      <c r="B1543" s="14" t="s">
        <v>1674</v>
      </c>
      <c r="C1543" s="131">
        <v>19.0</v>
      </c>
      <c r="D1543" s="14" t="s">
        <v>4227</v>
      </c>
      <c r="E1543" s="131">
        <v>148.0</v>
      </c>
      <c r="F1543" s="14" t="s">
        <v>1676</v>
      </c>
      <c r="G1543" s="131">
        <v>8.0</v>
      </c>
      <c r="H1543" s="131">
        <v>200.0</v>
      </c>
      <c r="I1543" s="132" t="b">
        <v>1</v>
      </c>
      <c r="J1543" s="14"/>
      <c r="K1543" s="14"/>
      <c r="L1543" s="14"/>
      <c r="M1543" s="14"/>
      <c r="N1543" s="14"/>
      <c r="O1543" s="14"/>
      <c r="P1543" s="14"/>
      <c r="Q1543" s="14"/>
      <c r="R1543" s="14"/>
      <c r="S1543" s="14"/>
      <c r="T1543" s="14"/>
      <c r="U1543" s="14"/>
      <c r="V1543" s="14"/>
      <c r="W1543" s="14"/>
    </row>
    <row r="1544">
      <c r="A1544" s="130" t="s">
        <v>14928</v>
      </c>
      <c r="B1544" s="14" t="s">
        <v>14205</v>
      </c>
      <c r="C1544" s="131">
        <v>33.0</v>
      </c>
      <c r="D1544" s="14"/>
      <c r="E1544" s="14"/>
      <c r="F1544" s="14" t="s">
        <v>14207</v>
      </c>
      <c r="G1544" s="131">
        <v>13.0</v>
      </c>
      <c r="H1544" s="131">
        <v>200.0</v>
      </c>
      <c r="I1544" s="132" t="b">
        <v>1</v>
      </c>
      <c r="J1544" s="14"/>
      <c r="K1544" s="14"/>
      <c r="L1544" s="14"/>
      <c r="M1544" s="14"/>
      <c r="N1544" s="14"/>
      <c r="O1544" s="14"/>
      <c r="P1544" s="14"/>
      <c r="Q1544" s="14"/>
      <c r="R1544" s="14"/>
      <c r="S1544" s="14"/>
      <c r="T1544" s="14"/>
      <c r="U1544" s="14"/>
      <c r="V1544" s="14"/>
      <c r="W1544" s="14"/>
    </row>
    <row r="1545">
      <c r="A1545" s="130" t="s">
        <v>14938</v>
      </c>
      <c r="B1545" s="14" t="s">
        <v>1187</v>
      </c>
      <c r="C1545" s="131">
        <v>76.0</v>
      </c>
      <c r="D1545" s="14" t="s">
        <v>1188</v>
      </c>
      <c r="E1545" s="131">
        <v>156.0</v>
      </c>
      <c r="F1545" s="14" t="s">
        <v>1189</v>
      </c>
      <c r="G1545" s="131">
        <v>65.0</v>
      </c>
      <c r="H1545" s="131">
        <v>200.0</v>
      </c>
      <c r="I1545" s="132" t="b">
        <v>1</v>
      </c>
      <c r="J1545" s="14"/>
      <c r="K1545" s="14"/>
      <c r="L1545" s="14"/>
      <c r="M1545" s="14"/>
      <c r="N1545" s="14"/>
      <c r="O1545" s="14"/>
      <c r="P1545" s="14"/>
      <c r="Q1545" s="14"/>
      <c r="R1545" s="14"/>
      <c r="S1545" s="14"/>
      <c r="T1545" s="14"/>
      <c r="U1545" s="14"/>
      <c r="V1545" s="14"/>
      <c r="W1545" s="14"/>
    </row>
    <row r="1546">
      <c r="A1546" s="130" t="s">
        <v>14948</v>
      </c>
      <c r="B1546" s="14" t="s">
        <v>14953</v>
      </c>
      <c r="C1546" s="131">
        <v>39.0</v>
      </c>
      <c r="D1546" s="14" t="s">
        <v>511</v>
      </c>
      <c r="E1546" s="131">
        <v>135.0</v>
      </c>
      <c r="F1546" s="14" t="s">
        <v>512</v>
      </c>
      <c r="G1546" s="131">
        <v>14.0</v>
      </c>
      <c r="H1546" s="131">
        <v>200.0</v>
      </c>
      <c r="I1546" s="132" t="b">
        <v>1</v>
      </c>
      <c r="J1546" s="14"/>
      <c r="K1546" s="14"/>
      <c r="L1546" s="14"/>
      <c r="M1546" s="14"/>
      <c r="N1546" s="14"/>
      <c r="O1546" s="14"/>
      <c r="P1546" s="14"/>
      <c r="Q1546" s="14"/>
      <c r="R1546" s="14"/>
      <c r="S1546" s="14"/>
      <c r="T1546" s="14"/>
      <c r="U1546" s="14"/>
      <c r="V1546" s="14"/>
      <c r="W1546" s="14"/>
    </row>
    <row r="1547">
      <c r="A1547" s="130" t="s">
        <v>14960</v>
      </c>
      <c r="B1547" s="14" t="s">
        <v>13584</v>
      </c>
      <c r="C1547" s="131">
        <v>34.0</v>
      </c>
      <c r="D1547" s="14"/>
      <c r="E1547" s="14"/>
      <c r="F1547" s="14" t="s">
        <v>13587</v>
      </c>
      <c r="G1547" s="131">
        <v>14.0</v>
      </c>
      <c r="H1547" s="131">
        <v>200.0</v>
      </c>
      <c r="I1547" s="132" t="b">
        <v>1</v>
      </c>
      <c r="J1547" s="14"/>
      <c r="K1547" s="14"/>
      <c r="L1547" s="14"/>
      <c r="M1547" s="14"/>
      <c r="N1547" s="14"/>
      <c r="O1547" s="14"/>
      <c r="P1547" s="14"/>
      <c r="Q1547" s="14"/>
      <c r="R1547" s="14"/>
      <c r="S1547" s="14"/>
      <c r="T1547" s="14"/>
      <c r="U1547" s="14"/>
      <c r="V1547" s="14"/>
      <c r="W1547" s="14"/>
    </row>
    <row r="1548">
      <c r="A1548" s="130" t="s">
        <v>14971</v>
      </c>
      <c r="B1548" s="14" t="s">
        <v>1276</v>
      </c>
      <c r="C1548" s="131">
        <v>30.0</v>
      </c>
      <c r="D1548" s="14" t="s">
        <v>1277</v>
      </c>
      <c r="E1548" s="131">
        <v>130.0</v>
      </c>
      <c r="F1548" s="14" t="s">
        <v>1278</v>
      </c>
      <c r="G1548" s="131">
        <v>19.0</v>
      </c>
      <c r="H1548" s="131">
        <v>200.0</v>
      </c>
      <c r="I1548" s="132" t="b">
        <v>1</v>
      </c>
      <c r="J1548" s="14"/>
      <c r="K1548" s="14"/>
      <c r="L1548" s="14"/>
      <c r="M1548" s="14"/>
      <c r="N1548" s="14"/>
      <c r="O1548" s="14"/>
      <c r="P1548" s="14"/>
      <c r="Q1548" s="14"/>
      <c r="R1548" s="14"/>
      <c r="S1548" s="14"/>
      <c r="T1548" s="14"/>
      <c r="U1548" s="14"/>
      <c r="V1548" s="14"/>
      <c r="W1548" s="14"/>
    </row>
    <row r="1549">
      <c r="A1549" s="130" t="s">
        <v>14984</v>
      </c>
      <c r="B1549" s="14" t="s">
        <v>4478</v>
      </c>
      <c r="C1549" s="131">
        <v>66.0</v>
      </c>
      <c r="D1549" s="14" t="s">
        <v>4480</v>
      </c>
      <c r="E1549" s="131">
        <v>155.0</v>
      </c>
      <c r="F1549" s="14" t="s">
        <v>4481</v>
      </c>
      <c r="G1549" s="131">
        <v>55.0</v>
      </c>
      <c r="H1549" s="131">
        <v>200.0</v>
      </c>
      <c r="I1549" s="132" t="b">
        <v>1</v>
      </c>
      <c r="J1549" s="14"/>
      <c r="K1549" s="14"/>
      <c r="L1549" s="14"/>
      <c r="M1549" s="14"/>
      <c r="N1549" s="14"/>
      <c r="O1549" s="14"/>
      <c r="P1549" s="14"/>
      <c r="Q1549" s="14"/>
      <c r="R1549" s="14"/>
      <c r="S1549" s="14"/>
      <c r="T1549" s="14"/>
      <c r="U1549" s="14"/>
      <c r="V1549" s="14"/>
      <c r="W1549" s="14"/>
    </row>
    <row r="1550">
      <c r="A1550" s="130" t="s">
        <v>14995</v>
      </c>
      <c r="B1550" s="14" t="s">
        <v>1356</v>
      </c>
      <c r="C1550" s="131">
        <v>95.0</v>
      </c>
      <c r="D1550" s="14" t="s">
        <v>1358</v>
      </c>
      <c r="E1550" s="131">
        <v>158.0</v>
      </c>
      <c r="F1550" s="14" t="s">
        <v>1359</v>
      </c>
      <c r="G1550" s="131">
        <v>84.0</v>
      </c>
      <c r="H1550" s="131">
        <v>200.0</v>
      </c>
      <c r="I1550" s="132" t="b">
        <v>1</v>
      </c>
      <c r="J1550" s="14"/>
      <c r="K1550" s="14"/>
      <c r="L1550" s="14"/>
      <c r="M1550" s="14"/>
      <c r="N1550" s="14"/>
      <c r="O1550" s="14"/>
      <c r="P1550" s="14"/>
      <c r="Q1550" s="14"/>
      <c r="R1550" s="14"/>
      <c r="S1550" s="14"/>
      <c r="T1550" s="14"/>
      <c r="U1550" s="14"/>
      <c r="V1550" s="14"/>
      <c r="W1550" s="14"/>
    </row>
    <row r="1551">
      <c r="A1551" s="130" t="s">
        <v>15005</v>
      </c>
      <c r="B1551" s="14" t="s">
        <v>8325</v>
      </c>
      <c r="C1551" s="131">
        <v>92.0</v>
      </c>
      <c r="D1551" s="14" t="s">
        <v>8327</v>
      </c>
      <c r="E1551" s="131">
        <v>344.0</v>
      </c>
      <c r="F1551" s="14" t="s">
        <v>8329</v>
      </c>
      <c r="G1551" s="131">
        <v>81.0</v>
      </c>
      <c r="H1551" s="131">
        <v>200.0</v>
      </c>
      <c r="I1551" s="132" t="b">
        <v>1</v>
      </c>
      <c r="J1551" s="14"/>
      <c r="K1551" s="14"/>
      <c r="L1551" s="14"/>
      <c r="M1551" s="14"/>
      <c r="N1551" s="14"/>
      <c r="O1551" s="14"/>
      <c r="P1551" s="14"/>
      <c r="Q1551" s="14"/>
      <c r="R1551" s="14"/>
      <c r="S1551" s="14"/>
      <c r="T1551" s="14"/>
      <c r="U1551" s="14"/>
      <c r="V1551" s="14"/>
      <c r="W1551" s="14"/>
    </row>
    <row r="1552">
      <c r="A1552" s="130" t="s">
        <v>15016</v>
      </c>
      <c r="B1552" s="14" t="s">
        <v>1607</v>
      </c>
      <c r="C1552" s="131">
        <v>31.0</v>
      </c>
      <c r="D1552" s="14"/>
      <c r="E1552" s="14"/>
      <c r="F1552" s="14" t="s">
        <v>1608</v>
      </c>
      <c r="G1552" s="131">
        <v>11.0</v>
      </c>
      <c r="H1552" s="131">
        <v>200.0</v>
      </c>
      <c r="I1552" s="132" t="b">
        <v>1</v>
      </c>
      <c r="J1552" s="14"/>
      <c r="K1552" s="14"/>
      <c r="L1552" s="14"/>
      <c r="M1552" s="14"/>
      <c r="N1552" s="14"/>
      <c r="O1552" s="14"/>
      <c r="P1552" s="14"/>
      <c r="Q1552" s="14"/>
      <c r="R1552" s="14"/>
      <c r="S1552" s="14"/>
      <c r="T1552" s="14"/>
      <c r="U1552" s="14"/>
      <c r="V1552" s="14"/>
      <c r="W1552" s="14"/>
    </row>
    <row r="1553">
      <c r="A1553" s="130" t="s">
        <v>15031</v>
      </c>
      <c r="B1553" s="14" t="s">
        <v>3507</v>
      </c>
      <c r="C1553" s="131">
        <v>63.0</v>
      </c>
      <c r="D1553" s="14" t="s">
        <v>3509</v>
      </c>
      <c r="E1553" s="131">
        <v>99.0</v>
      </c>
      <c r="F1553" s="14" t="s">
        <v>3511</v>
      </c>
      <c r="G1553" s="131">
        <v>52.0</v>
      </c>
      <c r="H1553" s="131">
        <v>200.0</v>
      </c>
      <c r="I1553" s="132" t="b">
        <v>1</v>
      </c>
      <c r="J1553" s="14"/>
      <c r="K1553" s="14"/>
      <c r="L1553" s="14"/>
      <c r="M1553" s="14"/>
      <c r="N1553" s="14"/>
      <c r="O1553" s="14"/>
      <c r="P1553" s="14"/>
      <c r="Q1553" s="14"/>
      <c r="R1553" s="14"/>
      <c r="S1553" s="14"/>
      <c r="T1553" s="14"/>
      <c r="U1553" s="14"/>
      <c r="V1553" s="14"/>
      <c r="W1553" s="14"/>
    </row>
    <row r="1554">
      <c r="A1554" s="130" t="s">
        <v>15044</v>
      </c>
      <c r="B1554" s="14" t="s">
        <v>10235</v>
      </c>
      <c r="C1554" s="131">
        <v>47.0</v>
      </c>
      <c r="D1554" s="14" t="s">
        <v>10237</v>
      </c>
      <c r="E1554" s="131">
        <v>81.0</v>
      </c>
      <c r="F1554" s="14" t="s">
        <v>10239</v>
      </c>
      <c r="G1554" s="131">
        <v>36.0</v>
      </c>
      <c r="H1554" s="131">
        <v>200.0</v>
      </c>
      <c r="I1554" s="132" t="b">
        <v>1</v>
      </c>
      <c r="J1554" s="14"/>
      <c r="K1554" s="14"/>
      <c r="L1554" s="14"/>
      <c r="M1554" s="14"/>
      <c r="N1554" s="14"/>
      <c r="O1554" s="14"/>
      <c r="P1554" s="14"/>
      <c r="Q1554" s="14"/>
      <c r="R1554" s="14"/>
      <c r="S1554" s="14"/>
      <c r="T1554" s="14"/>
      <c r="U1554" s="14"/>
      <c r="V1554" s="14"/>
      <c r="W1554" s="14"/>
    </row>
    <row r="1555">
      <c r="A1555" s="130" t="s">
        <v>15053</v>
      </c>
      <c r="B1555" s="14" t="s">
        <v>5577</v>
      </c>
      <c r="C1555" s="131">
        <v>48.0</v>
      </c>
      <c r="D1555" s="14" t="s">
        <v>5581</v>
      </c>
      <c r="E1555" s="131">
        <v>420.0</v>
      </c>
      <c r="F1555" s="14" t="s">
        <v>5584</v>
      </c>
      <c r="G1555" s="131">
        <v>37.0</v>
      </c>
      <c r="H1555" s="131">
        <v>200.0</v>
      </c>
      <c r="I1555" s="132" t="b">
        <v>1</v>
      </c>
      <c r="J1555" s="14"/>
      <c r="K1555" s="14"/>
      <c r="L1555" s="14"/>
      <c r="M1555" s="14"/>
      <c r="N1555" s="14"/>
      <c r="O1555" s="14"/>
      <c r="P1555" s="14"/>
      <c r="Q1555" s="14"/>
      <c r="R1555" s="14"/>
      <c r="S1555" s="14"/>
      <c r="T1555" s="14"/>
      <c r="U1555" s="14"/>
      <c r="V1555" s="14"/>
      <c r="W1555" s="14"/>
    </row>
    <row r="1556">
      <c r="A1556" s="130" t="s">
        <v>15067</v>
      </c>
      <c r="B1556" s="14" t="s">
        <v>10365</v>
      </c>
      <c r="C1556" s="131">
        <v>23.0</v>
      </c>
      <c r="D1556" s="14"/>
      <c r="E1556" s="14"/>
      <c r="F1556" s="14" t="s">
        <v>10368</v>
      </c>
      <c r="G1556" s="131">
        <v>3.0</v>
      </c>
      <c r="H1556" s="131">
        <v>200.0</v>
      </c>
      <c r="I1556" s="132" t="b">
        <v>1</v>
      </c>
      <c r="J1556" s="14"/>
      <c r="K1556" s="14"/>
      <c r="L1556" s="14"/>
      <c r="M1556" s="14"/>
      <c r="N1556" s="14"/>
      <c r="O1556" s="14"/>
      <c r="P1556" s="14"/>
      <c r="Q1556" s="14"/>
      <c r="R1556" s="14"/>
      <c r="S1556" s="14"/>
      <c r="T1556" s="14"/>
      <c r="U1556" s="14"/>
      <c r="V1556" s="14"/>
      <c r="W1556" s="14"/>
    </row>
    <row r="1557">
      <c r="A1557" s="130" t="s">
        <v>15080</v>
      </c>
      <c r="B1557" s="14" t="s">
        <v>15083</v>
      </c>
      <c r="C1557" s="131">
        <v>27.0</v>
      </c>
      <c r="D1557" s="14"/>
      <c r="E1557" s="14"/>
      <c r="F1557" s="14" t="s">
        <v>15087</v>
      </c>
      <c r="G1557" s="131">
        <v>7.0</v>
      </c>
      <c r="H1557" s="131">
        <v>200.0</v>
      </c>
      <c r="I1557" s="132" t="b">
        <v>1</v>
      </c>
      <c r="J1557" s="14"/>
      <c r="K1557" s="14"/>
      <c r="L1557" s="14"/>
      <c r="M1557" s="14"/>
      <c r="N1557" s="14"/>
      <c r="O1557" s="14"/>
      <c r="P1557" s="14"/>
      <c r="Q1557" s="14"/>
      <c r="R1557" s="14"/>
      <c r="S1557" s="14"/>
      <c r="T1557" s="14"/>
      <c r="U1557" s="14"/>
      <c r="V1557" s="14"/>
      <c r="W1557" s="14"/>
    </row>
    <row r="1558">
      <c r="A1558" s="130" t="s">
        <v>15094</v>
      </c>
      <c r="B1558" s="14" t="s">
        <v>1607</v>
      </c>
      <c r="C1558" s="131">
        <v>31.0</v>
      </c>
      <c r="D1558" s="14"/>
      <c r="E1558" s="14"/>
      <c r="F1558" s="14" t="s">
        <v>1608</v>
      </c>
      <c r="G1558" s="131">
        <v>11.0</v>
      </c>
      <c r="H1558" s="131">
        <v>200.0</v>
      </c>
      <c r="I1558" s="132" t="b">
        <v>1</v>
      </c>
      <c r="J1558" s="14"/>
      <c r="K1558" s="14"/>
      <c r="L1558" s="14"/>
      <c r="M1558" s="14"/>
      <c r="N1558" s="14"/>
      <c r="O1558" s="14"/>
      <c r="P1558" s="14"/>
      <c r="Q1558" s="14"/>
      <c r="R1558" s="14"/>
      <c r="S1558" s="14"/>
      <c r="T1558" s="14"/>
      <c r="U1558" s="14"/>
      <c r="V1558" s="14"/>
      <c r="W1558" s="14"/>
    </row>
    <row r="1559">
      <c r="A1559" s="130" t="s">
        <v>15111</v>
      </c>
      <c r="B1559" s="14" t="s">
        <v>7690</v>
      </c>
      <c r="C1559" s="131">
        <v>92.0</v>
      </c>
      <c r="D1559" s="14" t="s">
        <v>7692</v>
      </c>
      <c r="E1559" s="131">
        <v>179.0</v>
      </c>
      <c r="F1559" s="14" t="s">
        <v>7694</v>
      </c>
      <c r="G1559" s="131">
        <v>81.0</v>
      </c>
      <c r="H1559" s="131">
        <v>200.0</v>
      </c>
      <c r="I1559" s="132" t="b">
        <v>1</v>
      </c>
      <c r="J1559" s="14"/>
      <c r="K1559" s="14"/>
      <c r="L1559" s="14"/>
      <c r="M1559" s="14"/>
      <c r="N1559" s="14"/>
      <c r="O1559" s="14"/>
      <c r="P1559" s="14"/>
      <c r="Q1559" s="14"/>
      <c r="R1559" s="14"/>
      <c r="S1559" s="14"/>
      <c r="T1559" s="14"/>
      <c r="U1559" s="14"/>
      <c r="V1559" s="14"/>
      <c r="W1559" s="14"/>
    </row>
    <row r="1560">
      <c r="A1560" s="130" t="s">
        <v>15130</v>
      </c>
      <c r="B1560" s="14" t="s">
        <v>1404</v>
      </c>
      <c r="C1560" s="131">
        <v>38.0</v>
      </c>
      <c r="D1560" s="14" t="s">
        <v>1405</v>
      </c>
      <c r="E1560" s="131">
        <v>169.0</v>
      </c>
      <c r="F1560" s="14" t="s">
        <v>1406</v>
      </c>
      <c r="G1560" s="131">
        <v>27.0</v>
      </c>
      <c r="H1560" s="131">
        <v>200.0</v>
      </c>
      <c r="I1560" s="132" t="b">
        <v>1</v>
      </c>
      <c r="J1560" s="14"/>
      <c r="K1560" s="14"/>
      <c r="L1560" s="14"/>
      <c r="M1560" s="14"/>
      <c r="N1560" s="14"/>
      <c r="O1560" s="14"/>
      <c r="P1560" s="14"/>
      <c r="Q1560" s="14"/>
      <c r="R1560" s="14"/>
      <c r="S1560" s="14"/>
      <c r="T1560" s="14"/>
      <c r="U1560" s="14"/>
      <c r="V1560" s="14"/>
      <c r="W1560" s="14"/>
    </row>
    <row r="1561">
      <c r="A1561" s="130" t="s">
        <v>15151</v>
      </c>
      <c r="B1561" s="14" t="s">
        <v>14741</v>
      </c>
      <c r="C1561" s="131">
        <v>29.0</v>
      </c>
      <c r="D1561" s="14"/>
      <c r="E1561" s="14"/>
      <c r="F1561" s="14" t="s">
        <v>14742</v>
      </c>
      <c r="G1561" s="131">
        <v>9.0</v>
      </c>
      <c r="H1561" s="131">
        <v>200.0</v>
      </c>
      <c r="I1561" s="132" t="b">
        <v>1</v>
      </c>
      <c r="J1561" s="14"/>
      <c r="K1561" s="14"/>
      <c r="L1561" s="14"/>
      <c r="M1561" s="14"/>
      <c r="N1561" s="14"/>
      <c r="O1561" s="14"/>
      <c r="P1561" s="14"/>
      <c r="Q1561" s="14"/>
      <c r="R1561" s="14"/>
      <c r="S1561" s="14"/>
      <c r="T1561" s="14"/>
      <c r="U1561" s="14"/>
      <c r="V1561" s="14"/>
      <c r="W1561" s="14"/>
    </row>
    <row r="1562">
      <c r="A1562" s="130" t="s">
        <v>15170</v>
      </c>
      <c r="B1562" s="14" t="s">
        <v>15175</v>
      </c>
      <c r="C1562" s="131">
        <v>29.0</v>
      </c>
      <c r="D1562" s="14"/>
      <c r="E1562" s="14"/>
      <c r="F1562" s="14" t="s">
        <v>15176</v>
      </c>
      <c r="G1562" s="131">
        <v>9.0</v>
      </c>
      <c r="H1562" s="131">
        <v>200.0</v>
      </c>
      <c r="I1562" s="132" t="b">
        <v>1</v>
      </c>
      <c r="J1562" s="14"/>
      <c r="K1562" s="14"/>
      <c r="L1562" s="14"/>
      <c r="M1562" s="14"/>
      <c r="N1562" s="14"/>
      <c r="O1562" s="14"/>
      <c r="P1562" s="14"/>
      <c r="Q1562" s="14"/>
      <c r="R1562" s="14"/>
      <c r="S1562" s="14"/>
      <c r="T1562" s="14"/>
      <c r="U1562" s="14"/>
      <c r="V1562" s="14"/>
      <c r="W1562" s="14"/>
    </row>
    <row r="1563">
      <c r="A1563" s="130" t="s">
        <v>15180</v>
      </c>
      <c r="B1563" s="14" t="s">
        <v>3866</v>
      </c>
      <c r="C1563" s="131">
        <v>94.0</v>
      </c>
      <c r="D1563" s="14" t="s">
        <v>3870</v>
      </c>
      <c r="E1563" s="131">
        <v>201.0</v>
      </c>
      <c r="F1563" s="14" t="s">
        <v>3872</v>
      </c>
      <c r="G1563" s="131">
        <v>83.0</v>
      </c>
      <c r="H1563" s="131">
        <v>200.0</v>
      </c>
      <c r="I1563" s="132" t="b">
        <v>1</v>
      </c>
      <c r="J1563" s="14"/>
      <c r="K1563" s="14"/>
      <c r="L1563" s="14"/>
      <c r="M1563" s="14"/>
      <c r="N1563" s="14"/>
      <c r="O1563" s="14"/>
      <c r="P1563" s="14"/>
      <c r="Q1563" s="14"/>
      <c r="R1563" s="14"/>
      <c r="S1563" s="14"/>
      <c r="T1563" s="14"/>
      <c r="U1563" s="14"/>
      <c r="V1563" s="14"/>
      <c r="W1563" s="14"/>
    </row>
    <row r="1564">
      <c r="A1564" s="130" t="s">
        <v>15194</v>
      </c>
      <c r="B1564" s="14" t="s">
        <v>1347</v>
      </c>
      <c r="C1564" s="131">
        <v>70.0</v>
      </c>
      <c r="D1564" s="14" t="s">
        <v>1348</v>
      </c>
      <c r="E1564" s="131">
        <v>229.0</v>
      </c>
      <c r="F1564" s="14" t="s">
        <v>1350</v>
      </c>
      <c r="G1564" s="131">
        <v>59.0</v>
      </c>
      <c r="H1564" s="131">
        <v>200.0</v>
      </c>
      <c r="I1564" s="132" t="b">
        <v>1</v>
      </c>
      <c r="J1564" s="14"/>
      <c r="K1564" s="14"/>
      <c r="L1564" s="14"/>
      <c r="M1564" s="14"/>
      <c r="N1564" s="14"/>
      <c r="O1564" s="14"/>
      <c r="P1564" s="14"/>
      <c r="Q1564" s="14"/>
      <c r="R1564" s="14"/>
      <c r="S1564" s="14"/>
      <c r="T1564" s="14"/>
      <c r="U1564" s="14"/>
      <c r="V1564" s="14"/>
      <c r="W1564" s="14"/>
    </row>
    <row r="1565">
      <c r="A1565" s="130" t="s">
        <v>15208</v>
      </c>
      <c r="B1565" s="14" t="s">
        <v>554</v>
      </c>
      <c r="C1565" s="131">
        <v>29.0</v>
      </c>
      <c r="D1565" s="14"/>
      <c r="E1565" s="14"/>
      <c r="F1565" s="14" t="s">
        <v>555</v>
      </c>
      <c r="G1565" s="131">
        <v>18.0</v>
      </c>
      <c r="H1565" s="131">
        <v>200.0</v>
      </c>
      <c r="I1565" s="132" t="b">
        <v>1</v>
      </c>
      <c r="J1565" s="14"/>
      <c r="K1565" s="14"/>
      <c r="L1565" s="14"/>
      <c r="M1565" s="14"/>
      <c r="N1565" s="14"/>
      <c r="O1565" s="14"/>
      <c r="P1565" s="14"/>
      <c r="Q1565" s="14"/>
      <c r="R1565" s="14"/>
      <c r="S1565" s="14"/>
      <c r="T1565" s="14"/>
      <c r="U1565" s="14"/>
      <c r="V1565" s="14"/>
      <c r="W1565" s="14"/>
    </row>
    <row r="1566">
      <c r="A1566" s="130" t="s">
        <v>15222</v>
      </c>
      <c r="B1566" s="14" t="s">
        <v>1404</v>
      </c>
      <c r="C1566" s="131">
        <v>38.0</v>
      </c>
      <c r="D1566" s="14" t="s">
        <v>1405</v>
      </c>
      <c r="E1566" s="131">
        <v>169.0</v>
      </c>
      <c r="F1566" s="14" t="s">
        <v>1406</v>
      </c>
      <c r="G1566" s="131">
        <v>27.0</v>
      </c>
      <c r="H1566" s="131">
        <v>200.0</v>
      </c>
      <c r="I1566" s="132" t="b">
        <v>1</v>
      </c>
      <c r="J1566" s="14"/>
      <c r="K1566" s="14"/>
      <c r="L1566" s="14"/>
      <c r="M1566" s="14"/>
      <c r="N1566" s="14"/>
      <c r="O1566" s="14"/>
      <c r="P1566" s="14"/>
      <c r="Q1566" s="14"/>
      <c r="R1566" s="14"/>
      <c r="S1566" s="14"/>
      <c r="T1566" s="14"/>
      <c r="U1566" s="14"/>
      <c r="V1566" s="14"/>
      <c r="W1566" s="14"/>
    </row>
    <row r="1567">
      <c r="A1567" s="130" t="s">
        <v>15241</v>
      </c>
      <c r="B1567" s="14" t="s">
        <v>1223</v>
      </c>
      <c r="C1567" s="131">
        <v>97.0</v>
      </c>
      <c r="D1567" s="14" t="s">
        <v>1224</v>
      </c>
      <c r="E1567" s="131">
        <v>378.0</v>
      </c>
      <c r="F1567" s="14" t="s">
        <v>1225</v>
      </c>
      <c r="G1567" s="131">
        <v>86.0</v>
      </c>
      <c r="H1567" s="131">
        <v>200.0</v>
      </c>
      <c r="I1567" s="132" t="b">
        <v>1</v>
      </c>
      <c r="J1567" s="14"/>
      <c r="K1567" s="14"/>
      <c r="L1567" s="14"/>
      <c r="M1567" s="14"/>
      <c r="N1567" s="14"/>
      <c r="O1567" s="14"/>
      <c r="P1567" s="14"/>
      <c r="Q1567" s="14"/>
      <c r="R1567" s="14"/>
      <c r="S1567" s="14"/>
      <c r="T1567" s="14"/>
      <c r="U1567" s="14"/>
      <c r="V1567" s="14"/>
      <c r="W1567" s="14"/>
    </row>
    <row r="1568">
      <c r="A1568" s="130" t="s">
        <v>15260</v>
      </c>
      <c r="B1568" s="14" t="s">
        <v>15265</v>
      </c>
      <c r="C1568" s="131">
        <v>32.0</v>
      </c>
      <c r="D1568" s="14"/>
      <c r="E1568" s="14"/>
      <c r="F1568" s="14" t="s">
        <v>15267</v>
      </c>
      <c r="G1568" s="131">
        <v>12.0</v>
      </c>
      <c r="H1568" s="131">
        <v>200.0</v>
      </c>
      <c r="I1568" s="132" t="b">
        <v>1</v>
      </c>
      <c r="J1568" s="14"/>
      <c r="K1568" s="14"/>
      <c r="L1568" s="14"/>
      <c r="M1568" s="14"/>
      <c r="N1568" s="14"/>
      <c r="O1568" s="14"/>
      <c r="P1568" s="14"/>
      <c r="Q1568" s="14"/>
      <c r="R1568" s="14"/>
      <c r="S1568" s="14"/>
      <c r="T1568" s="14"/>
      <c r="U1568" s="14"/>
      <c r="V1568" s="14"/>
      <c r="W1568" s="14"/>
    </row>
    <row r="1569">
      <c r="A1569" s="130" t="s">
        <v>15273</v>
      </c>
      <c r="B1569" s="14" t="s">
        <v>11423</v>
      </c>
      <c r="C1569" s="131">
        <v>64.0</v>
      </c>
      <c r="D1569" s="14" t="s">
        <v>11424</v>
      </c>
      <c r="E1569" s="131">
        <v>18.0</v>
      </c>
      <c r="F1569" s="14" t="s">
        <v>11427</v>
      </c>
      <c r="G1569" s="131">
        <v>53.0</v>
      </c>
      <c r="H1569" s="131">
        <v>200.0</v>
      </c>
      <c r="I1569" s="132" t="b">
        <v>1</v>
      </c>
      <c r="J1569" s="14"/>
      <c r="K1569" s="14"/>
      <c r="L1569" s="14"/>
      <c r="M1569" s="14"/>
      <c r="N1569" s="14"/>
      <c r="O1569" s="14"/>
      <c r="P1569" s="14"/>
      <c r="Q1569" s="14"/>
      <c r="R1569" s="14"/>
      <c r="S1569" s="14"/>
      <c r="T1569" s="14"/>
      <c r="U1569" s="14"/>
      <c r="V1569" s="14"/>
      <c r="W1569" s="14"/>
    </row>
    <row r="1570">
      <c r="A1570" s="130" t="s">
        <v>15291</v>
      </c>
      <c r="B1570" s="14" t="s">
        <v>2463</v>
      </c>
      <c r="C1570" s="131">
        <v>37.0</v>
      </c>
      <c r="D1570" s="14" t="s">
        <v>2466</v>
      </c>
      <c r="E1570" s="131">
        <v>272.0</v>
      </c>
      <c r="F1570" s="14" t="s">
        <v>2470</v>
      </c>
      <c r="G1570" s="131">
        <v>26.0</v>
      </c>
      <c r="H1570" s="131">
        <v>200.0</v>
      </c>
      <c r="I1570" s="132" t="b">
        <v>1</v>
      </c>
      <c r="J1570" s="14"/>
      <c r="K1570" s="14"/>
      <c r="L1570" s="14"/>
      <c r="M1570" s="14"/>
      <c r="N1570" s="14"/>
      <c r="O1570" s="14"/>
      <c r="P1570" s="14"/>
      <c r="Q1570" s="14"/>
      <c r="R1570" s="14"/>
      <c r="S1570" s="14"/>
      <c r="T1570" s="14"/>
      <c r="U1570" s="14"/>
      <c r="V1570" s="14"/>
      <c r="W1570" s="14"/>
    </row>
    <row r="1571">
      <c r="A1571" s="130" t="s">
        <v>15307</v>
      </c>
      <c r="B1571" s="14" t="s">
        <v>10739</v>
      </c>
      <c r="C1571" s="131">
        <v>27.0</v>
      </c>
      <c r="D1571" s="14"/>
      <c r="E1571" s="14"/>
      <c r="F1571" s="14" t="s">
        <v>10741</v>
      </c>
      <c r="G1571" s="131">
        <v>7.0</v>
      </c>
      <c r="H1571" s="131">
        <v>200.0</v>
      </c>
      <c r="I1571" s="132" t="b">
        <v>1</v>
      </c>
      <c r="J1571" s="14"/>
      <c r="K1571" s="14"/>
      <c r="L1571" s="14"/>
      <c r="M1571" s="14"/>
      <c r="N1571" s="14"/>
      <c r="O1571" s="14"/>
      <c r="P1571" s="14"/>
      <c r="Q1571" s="14"/>
      <c r="R1571" s="14"/>
      <c r="S1571" s="14"/>
      <c r="T1571" s="14"/>
      <c r="U1571" s="14"/>
      <c r="V1571" s="14"/>
      <c r="W1571" s="14"/>
    </row>
    <row r="1572">
      <c r="A1572" s="130" t="s">
        <v>15323</v>
      </c>
      <c r="B1572" s="14" t="s">
        <v>15265</v>
      </c>
      <c r="C1572" s="131">
        <v>32.0</v>
      </c>
      <c r="D1572" s="14"/>
      <c r="E1572" s="14"/>
      <c r="F1572" s="14" t="s">
        <v>15267</v>
      </c>
      <c r="G1572" s="131">
        <v>12.0</v>
      </c>
      <c r="H1572" s="131">
        <v>200.0</v>
      </c>
      <c r="I1572" s="132" t="b">
        <v>1</v>
      </c>
      <c r="J1572" s="14"/>
      <c r="K1572" s="14"/>
      <c r="L1572" s="14"/>
      <c r="M1572" s="14"/>
      <c r="N1572" s="14"/>
      <c r="O1572" s="14"/>
      <c r="P1572" s="14"/>
      <c r="Q1572" s="14"/>
      <c r="R1572" s="14"/>
      <c r="S1572" s="14"/>
      <c r="T1572" s="14"/>
      <c r="U1572" s="14"/>
      <c r="V1572" s="14"/>
      <c r="W1572" s="14"/>
    </row>
    <row r="1573">
      <c r="A1573" s="130" t="s">
        <v>15336</v>
      </c>
      <c r="B1573" s="14" t="s">
        <v>15343</v>
      </c>
      <c r="C1573" s="131">
        <v>26.0</v>
      </c>
      <c r="D1573" s="14"/>
      <c r="E1573" s="14"/>
      <c r="F1573" s="14" t="s">
        <v>15346</v>
      </c>
      <c r="G1573" s="131">
        <v>6.0</v>
      </c>
      <c r="H1573" s="131">
        <v>200.0</v>
      </c>
      <c r="I1573" s="132" t="b">
        <v>1</v>
      </c>
      <c r="J1573" s="14"/>
      <c r="K1573" s="14"/>
      <c r="L1573" s="14"/>
      <c r="M1573" s="14"/>
      <c r="N1573" s="14"/>
      <c r="O1573" s="14"/>
      <c r="P1573" s="14"/>
      <c r="Q1573" s="14"/>
      <c r="R1573" s="14"/>
      <c r="S1573" s="14"/>
      <c r="T1573" s="14"/>
      <c r="U1573" s="14"/>
      <c r="V1573" s="14"/>
      <c r="W1573" s="14"/>
    </row>
    <row r="1574">
      <c r="A1574" s="130" t="s">
        <v>15353</v>
      </c>
      <c r="B1574" s="14" t="s">
        <v>11304</v>
      </c>
      <c r="C1574" s="131">
        <v>37.0</v>
      </c>
      <c r="D1574" s="14" t="s">
        <v>11305</v>
      </c>
      <c r="E1574" s="131">
        <v>176.0</v>
      </c>
      <c r="F1574" s="14" t="s">
        <v>11310</v>
      </c>
      <c r="G1574" s="131">
        <v>26.0</v>
      </c>
      <c r="H1574" s="131">
        <v>200.0</v>
      </c>
      <c r="I1574" s="132" t="b">
        <v>1</v>
      </c>
      <c r="J1574" s="14"/>
      <c r="K1574" s="14"/>
      <c r="L1574" s="14"/>
      <c r="M1574" s="14"/>
      <c r="N1574" s="14"/>
      <c r="O1574" s="14"/>
      <c r="P1574" s="14"/>
      <c r="Q1574" s="14"/>
      <c r="R1574" s="14"/>
      <c r="S1574" s="14"/>
      <c r="T1574" s="14"/>
      <c r="U1574" s="14"/>
      <c r="V1574" s="14"/>
      <c r="W1574" s="14"/>
    </row>
    <row r="1575">
      <c r="A1575" s="130" t="s">
        <v>15368</v>
      </c>
      <c r="B1575" s="14" t="s">
        <v>1261</v>
      </c>
      <c r="C1575" s="131">
        <v>63.0</v>
      </c>
      <c r="D1575" s="14" t="s">
        <v>1262</v>
      </c>
      <c r="E1575" s="131">
        <v>210.0</v>
      </c>
      <c r="F1575" s="14" t="s">
        <v>1263</v>
      </c>
      <c r="G1575" s="131">
        <v>52.0</v>
      </c>
      <c r="H1575" s="131">
        <v>200.0</v>
      </c>
      <c r="I1575" s="132" t="b">
        <v>1</v>
      </c>
      <c r="J1575" s="14"/>
      <c r="K1575" s="14"/>
      <c r="L1575" s="14"/>
      <c r="M1575" s="14"/>
      <c r="N1575" s="14"/>
      <c r="O1575" s="14"/>
      <c r="P1575" s="14"/>
      <c r="Q1575" s="14"/>
      <c r="R1575" s="14"/>
      <c r="S1575" s="14"/>
      <c r="T1575" s="14"/>
      <c r="U1575" s="14"/>
      <c r="V1575" s="14"/>
      <c r="W1575" s="14"/>
    </row>
    <row r="1576">
      <c r="A1576" s="130" t="s">
        <v>15381</v>
      </c>
      <c r="B1576" s="14" t="s">
        <v>15385</v>
      </c>
      <c r="C1576" s="131">
        <v>39.0</v>
      </c>
      <c r="D1576" s="14" t="s">
        <v>491</v>
      </c>
      <c r="E1576" s="131">
        <v>127.0</v>
      </c>
      <c r="F1576" s="14" t="s">
        <v>860</v>
      </c>
      <c r="G1576" s="131">
        <v>22.0</v>
      </c>
      <c r="H1576" s="131">
        <v>200.0</v>
      </c>
      <c r="I1576" s="132" t="b">
        <v>1</v>
      </c>
      <c r="J1576" s="14"/>
      <c r="K1576" s="14"/>
      <c r="L1576" s="14"/>
      <c r="M1576" s="14"/>
      <c r="N1576" s="14"/>
      <c r="O1576" s="14"/>
      <c r="P1576" s="14"/>
      <c r="Q1576" s="14"/>
      <c r="R1576" s="14"/>
      <c r="S1576" s="14"/>
      <c r="T1576" s="14"/>
      <c r="U1576" s="14"/>
      <c r="V1576" s="14"/>
      <c r="W1576" s="14"/>
    </row>
    <row r="1577">
      <c r="A1577" s="130" t="s">
        <v>15393</v>
      </c>
      <c r="B1577" s="14" t="s">
        <v>3603</v>
      </c>
      <c r="C1577" s="131">
        <v>54.0</v>
      </c>
      <c r="D1577" s="14" t="s">
        <v>3607</v>
      </c>
      <c r="E1577" s="131">
        <v>448.0</v>
      </c>
      <c r="F1577" s="14" t="s">
        <v>3608</v>
      </c>
      <c r="G1577" s="131">
        <v>43.0</v>
      </c>
      <c r="H1577" s="131">
        <v>200.0</v>
      </c>
      <c r="I1577" s="132" t="b">
        <v>1</v>
      </c>
      <c r="J1577" s="14"/>
      <c r="K1577" s="14"/>
      <c r="L1577" s="14"/>
      <c r="M1577" s="14"/>
      <c r="N1577" s="14"/>
      <c r="O1577" s="14"/>
      <c r="P1577" s="14"/>
      <c r="Q1577" s="14"/>
      <c r="R1577" s="14"/>
      <c r="S1577" s="14"/>
      <c r="T1577" s="14"/>
      <c r="U1577" s="14"/>
      <c r="V1577" s="14"/>
      <c r="W1577" s="14"/>
    </row>
    <row r="1578">
      <c r="A1578" s="130" t="s">
        <v>15410</v>
      </c>
      <c r="B1578" s="14" t="s">
        <v>12871</v>
      </c>
      <c r="C1578" s="131">
        <v>32.0</v>
      </c>
      <c r="D1578" s="14" t="s">
        <v>629</v>
      </c>
      <c r="E1578" s="131">
        <v>135.0</v>
      </c>
      <c r="F1578" s="14" t="s">
        <v>630</v>
      </c>
      <c r="G1578" s="131">
        <v>13.0</v>
      </c>
      <c r="H1578" s="131">
        <v>200.0</v>
      </c>
      <c r="I1578" s="132" t="b">
        <v>1</v>
      </c>
      <c r="J1578" s="14"/>
      <c r="K1578" s="14"/>
      <c r="L1578" s="14"/>
      <c r="M1578" s="14"/>
      <c r="N1578" s="14"/>
      <c r="O1578" s="14"/>
      <c r="P1578" s="14"/>
      <c r="Q1578" s="14"/>
      <c r="R1578" s="14"/>
      <c r="S1578" s="14"/>
      <c r="T1578" s="14"/>
      <c r="U1578" s="14"/>
      <c r="V1578" s="14"/>
      <c r="W1578" s="14"/>
    </row>
    <row r="1579">
      <c r="A1579" s="130" t="s">
        <v>15425</v>
      </c>
      <c r="B1579" s="14" t="s">
        <v>15434</v>
      </c>
      <c r="C1579" s="131">
        <v>68.0</v>
      </c>
      <c r="D1579" s="14" t="s">
        <v>15436</v>
      </c>
      <c r="E1579" s="131">
        <v>155.0</v>
      </c>
      <c r="F1579" s="14" t="s">
        <v>15439</v>
      </c>
      <c r="G1579" s="131">
        <v>57.0</v>
      </c>
      <c r="H1579" s="131">
        <v>200.0</v>
      </c>
      <c r="I1579" s="132" t="b">
        <v>1</v>
      </c>
      <c r="J1579" s="14"/>
      <c r="K1579" s="14"/>
      <c r="L1579" s="14"/>
      <c r="M1579" s="14"/>
      <c r="N1579" s="14"/>
      <c r="O1579" s="14"/>
      <c r="P1579" s="14"/>
      <c r="Q1579" s="14"/>
      <c r="R1579" s="14"/>
      <c r="S1579" s="14"/>
      <c r="T1579" s="14"/>
      <c r="U1579" s="14"/>
      <c r="V1579" s="14"/>
      <c r="W1579" s="14"/>
    </row>
    <row r="1580">
      <c r="A1580" s="130" t="s">
        <v>15446</v>
      </c>
      <c r="B1580" s="14" t="s">
        <v>2129</v>
      </c>
      <c r="C1580" s="131">
        <v>67.0</v>
      </c>
      <c r="D1580" s="14" t="s">
        <v>2132</v>
      </c>
      <c r="E1580" s="131">
        <v>245.0</v>
      </c>
      <c r="F1580" s="14" t="s">
        <v>2133</v>
      </c>
      <c r="G1580" s="131">
        <v>56.0</v>
      </c>
      <c r="H1580" s="131">
        <v>200.0</v>
      </c>
      <c r="I1580" s="132" t="b">
        <v>1</v>
      </c>
      <c r="J1580" s="14"/>
      <c r="K1580" s="14"/>
      <c r="L1580" s="14"/>
      <c r="M1580" s="14"/>
      <c r="N1580" s="14"/>
      <c r="O1580" s="14"/>
      <c r="P1580" s="14"/>
      <c r="Q1580" s="14"/>
      <c r="R1580" s="14"/>
      <c r="S1580" s="14"/>
      <c r="T1580" s="14"/>
      <c r="U1580" s="14"/>
      <c r="V1580" s="14"/>
      <c r="W1580" s="14"/>
    </row>
    <row r="1581">
      <c r="A1581" s="130" t="s">
        <v>15463</v>
      </c>
      <c r="B1581" s="14" t="s">
        <v>1271</v>
      </c>
      <c r="C1581" s="131">
        <v>56.0</v>
      </c>
      <c r="D1581" s="14" t="s">
        <v>1272</v>
      </c>
      <c r="E1581" s="131">
        <v>148.0</v>
      </c>
      <c r="F1581" s="14" t="s">
        <v>1273</v>
      </c>
      <c r="G1581" s="131">
        <v>45.0</v>
      </c>
      <c r="H1581" s="131">
        <v>200.0</v>
      </c>
      <c r="I1581" s="132" t="b">
        <v>1</v>
      </c>
      <c r="J1581" s="14"/>
      <c r="K1581" s="14"/>
      <c r="L1581" s="14"/>
      <c r="M1581" s="14"/>
      <c r="N1581" s="14"/>
      <c r="O1581" s="14"/>
      <c r="P1581" s="14"/>
      <c r="Q1581" s="14"/>
      <c r="R1581" s="14"/>
      <c r="S1581" s="14"/>
      <c r="T1581" s="14"/>
      <c r="U1581" s="14"/>
      <c r="V1581" s="14"/>
      <c r="W1581" s="14"/>
    </row>
    <row r="1582">
      <c r="A1582" s="130" t="s">
        <v>15480</v>
      </c>
      <c r="B1582" s="14" t="s">
        <v>10336</v>
      </c>
      <c r="C1582" s="131">
        <v>27.0</v>
      </c>
      <c r="D1582" s="14"/>
      <c r="E1582" s="14"/>
      <c r="F1582" s="14" t="s">
        <v>10340</v>
      </c>
      <c r="G1582" s="131">
        <v>7.0</v>
      </c>
      <c r="H1582" s="131">
        <v>200.0</v>
      </c>
      <c r="I1582" s="132" t="b">
        <v>1</v>
      </c>
      <c r="J1582" s="14"/>
      <c r="K1582" s="14"/>
      <c r="L1582" s="14"/>
      <c r="M1582" s="14"/>
      <c r="N1582" s="14"/>
      <c r="O1582" s="14"/>
      <c r="P1582" s="14"/>
      <c r="Q1582" s="14"/>
      <c r="R1582" s="14"/>
      <c r="S1582" s="14"/>
      <c r="T1582" s="14"/>
      <c r="U1582" s="14"/>
      <c r="V1582" s="14"/>
      <c r="W1582" s="14"/>
    </row>
    <row r="1583">
      <c r="A1583" s="130" t="s">
        <v>15494</v>
      </c>
      <c r="B1583" s="14" t="s">
        <v>1703</v>
      </c>
      <c r="C1583" s="131">
        <v>68.0</v>
      </c>
      <c r="D1583" s="14" t="s">
        <v>1704</v>
      </c>
      <c r="E1583" s="131">
        <v>422.0</v>
      </c>
      <c r="F1583" s="14" t="s">
        <v>1705</v>
      </c>
      <c r="G1583" s="131">
        <v>57.0</v>
      </c>
      <c r="H1583" s="131">
        <v>200.0</v>
      </c>
      <c r="I1583" s="132" t="b">
        <v>1</v>
      </c>
      <c r="J1583" s="14"/>
      <c r="K1583" s="14"/>
      <c r="L1583" s="14"/>
      <c r="M1583" s="14"/>
      <c r="N1583" s="14"/>
      <c r="O1583" s="14"/>
      <c r="P1583" s="14"/>
      <c r="Q1583" s="14"/>
      <c r="R1583" s="14"/>
      <c r="S1583" s="14"/>
      <c r="T1583" s="14"/>
      <c r="U1583" s="14"/>
      <c r="V1583" s="14"/>
      <c r="W1583" s="14"/>
    </row>
    <row r="1584">
      <c r="A1584" s="130" t="s">
        <v>15511</v>
      </c>
      <c r="B1584" s="14" t="s">
        <v>7215</v>
      </c>
      <c r="C1584" s="131">
        <v>39.0</v>
      </c>
      <c r="D1584" s="14" t="s">
        <v>7218</v>
      </c>
      <c r="E1584" s="131">
        <v>149.0</v>
      </c>
      <c r="F1584" s="14" t="s">
        <v>7221</v>
      </c>
      <c r="G1584" s="131">
        <v>28.0</v>
      </c>
      <c r="H1584" s="131">
        <v>200.0</v>
      </c>
      <c r="I1584" s="132" t="b">
        <v>1</v>
      </c>
      <c r="J1584" s="14"/>
      <c r="K1584" s="14"/>
      <c r="L1584" s="14"/>
      <c r="M1584" s="14"/>
      <c r="N1584" s="14"/>
      <c r="O1584" s="14"/>
      <c r="P1584" s="14"/>
      <c r="Q1584" s="14"/>
      <c r="R1584" s="14"/>
      <c r="S1584" s="14"/>
      <c r="T1584" s="14"/>
      <c r="U1584" s="14"/>
      <c r="V1584" s="14"/>
      <c r="W1584" s="14"/>
    </row>
    <row r="1585">
      <c r="A1585" s="130" t="s">
        <v>15527</v>
      </c>
      <c r="B1585" s="14" t="s">
        <v>15434</v>
      </c>
      <c r="C1585" s="131">
        <v>68.0</v>
      </c>
      <c r="D1585" s="14" t="s">
        <v>15436</v>
      </c>
      <c r="E1585" s="131">
        <v>155.0</v>
      </c>
      <c r="F1585" s="14" t="s">
        <v>15439</v>
      </c>
      <c r="G1585" s="131">
        <v>57.0</v>
      </c>
      <c r="H1585" s="131">
        <v>200.0</v>
      </c>
      <c r="I1585" s="132" t="b">
        <v>1</v>
      </c>
      <c r="J1585" s="14"/>
      <c r="K1585" s="14"/>
      <c r="L1585" s="14"/>
      <c r="M1585" s="14"/>
      <c r="N1585" s="14"/>
      <c r="O1585" s="14"/>
      <c r="P1585" s="14"/>
      <c r="Q1585" s="14"/>
      <c r="R1585" s="14"/>
      <c r="S1585" s="14"/>
      <c r="T1585" s="14"/>
      <c r="U1585" s="14"/>
      <c r="V1585" s="14"/>
      <c r="W1585" s="14"/>
    </row>
    <row r="1586">
      <c r="A1586" s="130" t="s">
        <v>15545</v>
      </c>
      <c r="B1586" s="14" t="s">
        <v>12712</v>
      </c>
      <c r="C1586" s="131">
        <v>111.0</v>
      </c>
      <c r="D1586" s="14" t="s">
        <v>12714</v>
      </c>
      <c r="E1586" s="131">
        <v>155.0</v>
      </c>
      <c r="F1586" s="14" t="s">
        <v>12715</v>
      </c>
      <c r="G1586" s="131">
        <v>100.0</v>
      </c>
      <c r="H1586" s="131">
        <v>200.0</v>
      </c>
      <c r="I1586" s="132" t="b">
        <v>1</v>
      </c>
      <c r="J1586" s="14"/>
      <c r="K1586" s="14"/>
      <c r="L1586" s="14"/>
      <c r="M1586" s="14"/>
      <c r="N1586" s="14"/>
      <c r="O1586" s="14"/>
      <c r="P1586" s="14"/>
      <c r="Q1586" s="14"/>
      <c r="R1586" s="14"/>
      <c r="S1586" s="14"/>
      <c r="T1586" s="14"/>
      <c r="U1586" s="14"/>
      <c r="V1586" s="14"/>
      <c r="W1586" s="14"/>
    </row>
    <row r="1587">
      <c r="A1587" s="130" t="s">
        <v>15566</v>
      </c>
      <c r="B1587" s="14" t="s">
        <v>1713</v>
      </c>
      <c r="C1587" s="131">
        <v>58.0</v>
      </c>
      <c r="D1587" s="14" t="s">
        <v>1714</v>
      </c>
      <c r="E1587" s="131">
        <v>372.0</v>
      </c>
      <c r="F1587" s="14" t="s">
        <v>1715</v>
      </c>
      <c r="G1587" s="131">
        <v>47.0</v>
      </c>
      <c r="H1587" s="131">
        <v>200.0</v>
      </c>
      <c r="I1587" s="132" t="b">
        <v>1</v>
      </c>
      <c r="J1587" s="14"/>
      <c r="K1587" s="14"/>
      <c r="L1587" s="14"/>
      <c r="M1587" s="14"/>
      <c r="N1587" s="14"/>
      <c r="O1587" s="14"/>
      <c r="P1587" s="14"/>
      <c r="Q1587" s="14"/>
      <c r="R1587" s="14"/>
      <c r="S1587" s="14"/>
      <c r="T1587" s="14"/>
      <c r="U1587" s="14"/>
      <c r="V1587" s="14"/>
      <c r="W1587" s="14"/>
    </row>
    <row r="1588">
      <c r="A1588" s="130" t="s">
        <v>15582</v>
      </c>
      <c r="B1588" s="14" t="s">
        <v>724</v>
      </c>
      <c r="C1588" s="131">
        <v>44.0</v>
      </c>
      <c r="D1588" s="14" t="s">
        <v>15593</v>
      </c>
      <c r="E1588" s="131">
        <v>153.0</v>
      </c>
      <c r="F1588" s="14" t="s">
        <v>726</v>
      </c>
      <c r="G1588" s="131">
        <v>33.0</v>
      </c>
      <c r="H1588" s="131">
        <v>200.0</v>
      </c>
      <c r="I1588" s="132" t="b">
        <v>1</v>
      </c>
      <c r="J1588" s="14"/>
      <c r="K1588" s="14"/>
      <c r="L1588" s="14"/>
      <c r="M1588" s="14"/>
      <c r="N1588" s="14"/>
      <c r="O1588" s="14"/>
      <c r="P1588" s="14"/>
      <c r="Q1588" s="14"/>
      <c r="R1588" s="14"/>
      <c r="S1588" s="14"/>
      <c r="T1588" s="14"/>
      <c r="U1588" s="14"/>
      <c r="V1588" s="14"/>
      <c r="W1588" s="14"/>
    </row>
    <row r="1589">
      <c r="A1589" s="130" t="s">
        <v>15602</v>
      </c>
      <c r="B1589" s="14" t="s">
        <v>635</v>
      </c>
      <c r="C1589" s="131">
        <v>101.0</v>
      </c>
      <c r="D1589" s="14" t="s">
        <v>636</v>
      </c>
      <c r="E1589" s="131">
        <v>155.0</v>
      </c>
      <c r="F1589" s="14" t="s">
        <v>637</v>
      </c>
      <c r="G1589" s="131">
        <v>90.0</v>
      </c>
      <c r="H1589" s="131">
        <v>200.0</v>
      </c>
      <c r="I1589" s="132" t="b">
        <v>1</v>
      </c>
      <c r="J1589" s="14"/>
      <c r="K1589" s="14"/>
      <c r="L1589" s="14"/>
      <c r="M1589" s="14"/>
      <c r="N1589" s="14"/>
      <c r="O1589" s="14"/>
      <c r="P1589" s="14"/>
      <c r="Q1589" s="14"/>
      <c r="R1589" s="14"/>
      <c r="S1589" s="14"/>
      <c r="T1589" s="14"/>
      <c r="U1589" s="14"/>
      <c r="V1589" s="14"/>
      <c r="W1589" s="14"/>
    </row>
    <row r="1590">
      <c r="A1590" s="130" t="s">
        <v>15624</v>
      </c>
      <c r="B1590" s="14" t="s">
        <v>12871</v>
      </c>
      <c r="C1590" s="131">
        <v>32.0</v>
      </c>
      <c r="D1590" s="14" t="s">
        <v>629</v>
      </c>
      <c r="E1590" s="131">
        <v>135.0</v>
      </c>
      <c r="F1590" s="14" t="s">
        <v>630</v>
      </c>
      <c r="G1590" s="131">
        <v>13.0</v>
      </c>
      <c r="H1590" s="131">
        <v>200.0</v>
      </c>
      <c r="I1590" s="132" t="b">
        <v>1</v>
      </c>
      <c r="J1590" s="14"/>
      <c r="K1590" s="14"/>
      <c r="L1590" s="14"/>
      <c r="M1590" s="14"/>
      <c r="N1590" s="14"/>
      <c r="O1590" s="14"/>
      <c r="P1590" s="14"/>
      <c r="Q1590" s="14"/>
      <c r="R1590" s="14"/>
      <c r="S1590" s="14"/>
      <c r="T1590" s="14"/>
      <c r="U1590" s="14"/>
      <c r="V1590" s="14"/>
      <c r="W1590" s="14"/>
    </row>
    <row r="1591">
      <c r="A1591" s="130" t="s">
        <v>15647</v>
      </c>
      <c r="B1591" s="14" t="s">
        <v>15343</v>
      </c>
      <c r="C1591" s="131">
        <v>26.0</v>
      </c>
      <c r="D1591" s="14"/>
      <c r="E1591" s="14"/>
      <c r="F1591" s="14" t="s">
        <v>15346</v>
      </c>
      <c r="G1591" s="131">
        <v>6.0</v>
      </c>
      <c r="H1591" s="131">
        <v>200.0</v>
      </c>
      <c r="I1591" s="132" t="b">
        <v>1</v>
      </c>
      <c r="J1591" s="14"/>
      <c r="K1591" s="14"/>
      <c r="L1591" s="14"/>
      <c r="M1591" s="14"/>
      <c r="N1591" s="14"/>
      <c r="O1591" s="14"/>
      <c r="P1591" s="14"/>
      <c r="Q1591" s="14"/>
      <c r="R1591" s="14"/>
      <c r="S1591" s="14"/>
      <c r="T1591" s="14"/>
      <c r="U1591" s="14"/>
      <c r="V1591" s="14"/>
      <c r="W1591" s="14"/>
    </row>
    <row r="1592">
      <c r="A1592" s="130" t="s">
        <v>15659</v>
      </c>
      <c r="B1592" s="14" t="s">
        <v>14509</v>
      </c>
      <c r="C1592" s="131">
        <v>50.0</v>
      </c>
      <c r="D1592" s="14" t="s">
        <v>14510</v>
      </c>
      <c r="E1592" s="131">
        <v>131.0</v>
      </c>
      <c r="F1592" s="14" t="s">
        <v>14514</v>
      </c>
      <c r="G1592" s="131">
        <v>39.0</v>
      </c>
      <c r="H1592" s="131">
        <v>200.0</v>
      </c>
      <c r="I1592" s="132" t="b">
        <v>1</v>
      </c>
      <c r="J1592" s="14"/>
      <c r="K1592" s="14"/>
      <c r="L1592" s="14"/>
      <c r="M1592" s="14"/>
      <c r="N1592" s="14"/>
      <c r="O1592" s="14"/>
      <c r="P1592" s="14"/>
      <c r="Q1592" s="14"/>
      <c r="R1592" s="14"/>
      <c r="S1592" s="14"/>
      <c r="T1592" s="14"/>
      <c r="U1592" s="14"/>
      <c r="V1592" s="14"/>
      <c r="W1592" s="14"/>
    </row>
    <row r="1593">
      <c r="A1593" s="130" t="s">
        <v>15681</v>
      </c>
      <c r="B1593" s="14" t="s">
        <v>1233</v>
      </c>
      <c r="C1593" s="131">
        <v>60.0</v>
      </c>
      <c r="D1593" s="14" t="s">
        <v>1234</v>
      </c>
      <c r="E1593" s="131">
        <v>21.0</v>
      </c>
      <c r="F1593" s="14" t="s">
        <v>1235</v>
      </c>
      <c r="G1593" s="131">
        <v>49.0</v>
      </c>
      <c r="H1593" s="131">
        <v>200.0</v>
      </c>
      <c r="I1593" s="132" t="b">
        <v>1</v>
      </c>
      <c r="J1593" s="14"/>
      <c r="K1593" s="14"/>
      <c r="L1593" s="14"/>
      <c r="M1593" s="14"/>
      <c r="N1593" s="14"/>
      <c r="O1593" s="14"/>
      <c r="P1593" s="14"/>
      <c r="Q1593" s="14"/>
      <c r="R1593" s="14"/>
      <c r="S1593" s="14"/>
      <c r="T1593" s="14"/>
      <c r="U1593" s="14"/>
      <c r="V1593" s="14"/>
      <c r="W1593" s="14"/>
    </row>
    <row r="1594">
      <c r="A1594" s="130" t="s">
        <v>15700</v>
      </c>
      <c r="B1594" s="14" t="s">
        <v>1459</v>
      </c>
      <c r="C1594" s="131">
        <v>84.0</v>
      </c>
      <c r="D1594" s="14" t="s">
        <v>1460</v>
      </c>
      <c r="E1594" s="131">
        <v>155.0</v>
      </c>
      <c r="F1594" s="14" t="s">
        <v>1461</v>
      </c>
      <c r="G1594" s="131">
        <v>73.0</v>
      </c>
      <c r="H1594" s="131">
        <v>200.0</v>
      </c>
      <c r="I1594" s="132" t="b">
        <v>1</v>
      </c>
      <c r="J1594" s="14"/>
      <c r="K1594" s="14"/>
      <c r="L1594" s="14"/>
      <c r="M1594" s="14"/>
      <c r="N1594" s="14"/>
      <c r="O1594" s="14"/>
      <c r="P1594" s="14"/>
      <c r="Q1594" s="14"/>
      <c r="R1594" s="14"/>
      <c r="S1594" s="14"/>
      <c r="T1594" s="14"/>
      <c r="U1594" s="14"/>
      <c r="V1594" s="14"/>
      <c r="W1594" s="14"/>
    </row>
    <row r="1595">
      <c r="A1595" s="130" t="s">
        <v>15718</v>
      </c>
      <c r="B1595" s="14" t="s">
        <v>12075</v>
      </c>
      <c r="C1595" s="131">
        <v>67.0</v>
      </c>
      <c r="D1595" s="14" t="s">
        <v>12076</v>
      </c>
      <c r="E1595" s="131">
        <v>149.0</v>
      </c>
      <c r="F1595" s="14" t="s">
        <v>12078</v>
      </c>
      <c r="G1595" s="131">
        <v>56.0</v>
      </c>
      <c r="H1595" s="131">
        <v>200.0</v>
      </c>
      <c r="I1595" s="132" t="b">
        <v>1</v>
      </c>
      <c r="J1595" s="14"/>
      <c r="K1595" s="14"/>
      <c r="L1595" s="14"/>
      <c r="M1595" s="14"/>
      <c r="N1595" s="14"/>
      <c r="O1595" s="14"/>
      <c r="P1595" s="14"/>
      <c r="Q1595" s="14"/>
      <c r="R1595" s="14"/>
      <c r="S1595" s="14"/>
      <c r="T1595" s="14"/>
      <c r="U1595" s="14"/>
      <c r="V1595" s="14"/>
      <c r="W1595" s="14"/>
    </row>
    <row r="1596">
      <c r="A1596" s="130" t="s">
        <v>15732</v>
      </c>
      <c r="B1596" s="14" t="s">
        <v>13098</v>
      </c>
      <c r="C1596" s="131">
        <v>30.0</v>
      </c>
      <c r="D1596" s="14" t="s">
        <v>13101</v>
      </c>
      <c r="E1596" s="131">
        <v>158.0</v>
      </c>
      <c r="F1596" s="14" t="s">
        <v>13105</v>
      </c>
      <c r="G1596" s="131">
        <v>19.0</v>
      </c>
      <c r="H1596" s="131">
        <v>200.0</v>
      </c>
      <c r="I1596" s="132" t="b">
        <v>1</v>
      </c>
      <c r="J1596" s="14"/>
      <c r="K1596" s="14"/>
      <c r="L1596" s="14"/>
      <c r="M1596" s="14"/>
      <c r="N1596" s="14"/>
      <c r="O1596" s="14"/>
      <c r="P1596" s="14"/>
      <c r="Q1596" s="14"/>
      <c r="R1596" s="14"/>
      <c r="S1596" s="14"/>
      <c r="T1596" s="14"/>
      <c r="U1596" s="14"/>
      <c r="V1596" s="14"/>
      <c r="W1596" s="14"/>
    </row>
    <row r="1597">
      <c r="A1597" s="130" t="s">
        <v>15751</v>
      </c>
      <c r="B1597" s="14" t="s">
        <v>724</v>
      </c>
      <c r="C1597" s="131">
        <v>44.0</v>
      </c>
      <c r="D1597" s="14" t="s">
        <v>15593</v>
      </c>
      <c r="E1597" s="131">
        <v>153.0</v>
      </c>
      <c r="F1597" s="14" t="s">
        <v>726</v>
      </c>
      <c r="G1597" s="131">
        <v>33.0</v>
      </c>
      <c r="H1597" s="131">
        <v>200.0</v>
      </c>
      <c r="I1597" s="132" t="b">
        <v>1</v>
      </c>
      <c r="J1597" s="14"/>
      <c r="K1597" s="14"/>
      <c r="L1597" s="14"/>
      <c r="M1597" s="14"/>
      <c r="N1597" s="14"/>
      <c r="O1597" s="14"/>
      <c r="P1597" s="14"/>
      <c r="Q1597" s="14"/>
      <c r="R1597" s="14"/>
      <c r="S1597" s="14"/>
      <c r="T1597" s="14"/>
      <c r="U1597" s="14"/>
      <c r="V1597" s="14"/>
      <c r="W1597" s="14"/>
    </row>
    <row r="1598">
      <c r="A1598" s="130" t="s">
        <v>15760</v>
      </c>
      <c r="B1598" s="14" t="s">
        <v>11935</v>
      </c>
      <c r="C1598" s="131">
        <v>75.0</v>
      </c>
      <c r="D1598" s="14" t="s">
        <v>11936</v>
      </c>
      <c r="E1598" s="131">
        <v>142.0</v>
      </c>
      <c r="F1598" s="14" t="s">
        <v>11937</v>
      </c>
      <c r="G1598" s="131">
        <v>64.0</v>
      </c>
      <c r="H1598" s="131">
        <v>200.0</v>
      </c>
      <c r="I1598" s="132" t="b">
        <v>1</v>
      </c>
      <c r="J1598" s="14"/>
      <c r="K1598" s="14"/>
      <c r="L1598" s="14"/>
      <c r="M1598" s="14"/>
      <c r="N1598" s="14"/>
      <c r="O1598" s="14"/>
      <c r="P1598" s="14"/>
      <c r="Q1598" s="14"/>
      <c r="R1598" s="14"/>
      <c r="S1598" s="14"/>
      <c r="T1598" s="14"/>
      <c r="U1598" s="14"/>
      <c r="V1598" s="14"/>
      <c r="W1598" s="14"/>
    </row>
    <row r="1599">
      <c r="A1599" s="130" t="s">
        <v>15771</v>
      </c>
      <c r="B1599" s="14" t="s">
        <v>1551</v>
      </c>
      <c r="C1599" s="131">
        <v>42.0</v>
      </c>
      <c r="D1599" s="14" t="s">
        <v>1552</v>
      </c>
      <c r="E1599" s="131">
        <v>119.0</v>
      </c>
      <c r="F1599" s="14" t="s">
        <v>1553</v>
      </c>
      <c r="G1599" s="131">
        <v>31.0</v>
      </c>
      <c r="H1599" s="131">
        <v>200.0</v>
      </c>
      <c r="I1599" s="132" t="b">
        <v>1</v>
      </c>
      <c r="J1599" s="14"/>
      <c r="K1599" s="14"/>
      <c r="L1599" s="14"/>
      <c r="M1599" s="14"/>
      <c r="N1599" s="14"/>
      <c r="O1599" s="14"/>
      <c r="P1599" s="14"/>
      <c r="Q1599" s="14"/>
      <c r="R1599" s="14"/>
      <c r="S1599" s="14"/>
      <c r="T1599" s="14"/>
      <c r="U1599" s="14"/>
      <c r="V1599" s="14"/>
      <c r="W1599" s="14"/>
    </row>
    <row r="1600">
      <c r="A1600" s="130" t="s">
        <v>15780</v>
      </c>
      <c r="B1600" s="14" t="s">
        <v>4402</v>
      </c>
      <c r="C1600" s="131">
        <v>58.0</v>
      </c>
      <c r="D1600" s="14" t="s">
        <v>4405</v>
      </c>
      <c r="E1600" s="131">
        <v>338.0</v>
      </c>
      <c r="F1600" s="14" t="s">
        <v>4407</v>
      </c>
      <c r="G1600" s="131">
        <v>47.0</v>
      </c>
      <c r="H1600" s="131">
        <v>200.0</v>
      </c>
      <c r="I1600" s="132" t="b">
        <v>1</v>
      </c>
      <c r="J1600" s="14"/>
      <c r="K1600" s="14"/>
      <c r="L1600" s="14"/>
      <c r="M1600" s="14"/>
      <c r="N1600" s="14"/>
      <c r="O1600" s="14"/>
      <c r="P1600" s="14"/>
      <c r="Q1600" s="14"/>
      <c r="R1600" s="14"/>
      <c r="S1600" s="14"/>
      <c r="T1600" s="14"/>
      <c r="U1600" s="14"/>
      <c r="V1600" s="14"/>
      <c r="W1600" s="14"/>
    </row>
    <row r="1601">
      <c r="A1601" s="130" t="s">
        <v>15797</v>
      </c>
      <c r="B1601" s="14" t="s">
        <v>7585</v>
      </c>
      <c r="C1601" s="131">
        <v>84.0</v>
      </c>
      <c r="D1601" s="14" t="s">
        <v>7587</v>
      </c>
      <c r="E1601" s="131">
        <v>154.0</v>
      </c>
      <c r="F1601" s="14" t="s">
        <v>7590</v>
      </c>
      <c r="G1601" s="131">
        <v>73.0</v>
      </c>
      <c r="H1601" s="131">
        <v>200.0</v>
      </c>
      <c r="I1601" s="132" t="b">
        <v>1</v>
      </c>
      <c r="J1601" s="14"/>
      <c r="K1601" s="14"/>
      <c r="L1601" s="14"/>
      <c r="M1601" s="14"/>
      <c r="N1601" s="14"/>
      <c r="O1601" s="14"/>
      <c r="P1601" s="14"/>
      <c r="Q1601" s="14"/>
      <c r="R1601" s="14"/>
      <c r="S1601" s="14"/>
      <c r="T1601" s="14"/>
      <c r="U1601" s="14"/>
      <c r="V1601" s="14"/>
      <c r="W1601" s="14"/>
    </row>
    <row r="1602">
      <c r="A1602" s="130" t="s">
        <v>15817</v>
      </c>
      <c r="B1602" s="14" t="s">
        <v>3241</v>
      </c>
      <c r="C1602" s="131">
        <v>24.0</v>
      </c>
      <c r="D1602" s="14" t="s">
        <v>4871</v>
      </c>
      <c r="E1602" s="131">
        <v>147.0</v>
      </c>
      <c r="F1602" s="14" t="s">
        <v>1345</v>
      </c>
      <c r="G1602" s="131">
        <v>13.0</v>
      </c>
      <c r="H1602" s="131">
        <v>200.0</v>
      </c>
      <c r="I1602" s="132" t="b">
        <v>1</v>
      </c>
      <c r="J1602" s="14"/>
      <c r="K1602" s="14"/>
      <c r="L1602" s="14"/>
      <c r="M1602" s="14"/>
      <c r="N1602" s="14"/>
      <c r="O1602" s="14"/>
      <c r="P1602" s="14"/>
      <c r="Q1602" s="14"/>
      <c r="R1602" s="14"/>
      <c r="S1602" s="14"/>
      <c r="T1602" s="14"/>
      <c r="U1602" s="14"/>
      <c r="V1602" s="14"/>
      <c r="W1602" s="14"/>
    </row>
    <row r="1603">
      <c r="A1603" s="130" t="s">
        <v>15831</v>
      </c>
      <c r="B1603" s="14" t="s">
        <v>15839</v>
      </c>
      <c r="C1603" s="131">
        <v>51.0</v>
      </c>
      <c r="D1603" s="14" t="s">
        <v>15842</v>
      </c>
      <c r="E1603" s="131">
        <v>244.0</v>
      </c>
      <c r="F1603" s="14" t="s">
        <v>15844</v>
      </c>
      <c r="G1603" s="131">
        <v>40.0</v>
      </c>
      <c r="H1603" s="131">
        <v>200.0</v>
      </c>
      <c r="I1603" s="132" t="b">
        <v>1</v>
      </c>
      <c r="J1603" s="14"/>
      <c r="K1603" s="14"/>
      <c r="L1603" s="14"/>
      <c r="M1603" s="14"/>
      <c r="N1603" s="14"/>
      <c r="O1603" s="14"/>
      <c r="P1603" s="14"/>
      <c r="Q1603" s="14"/>
      <c r="R1603" s="14"/>
      <c r="S1603" s="14"/>
      <c r="T1603" s="14"/>
      <c r="U1603" s="14"/>
      <c r="V1603" s="14"/>
      <c r="W1603" s="14"/>
    </row>
    <row r="1604">
      <c r="A1604" s="130" t="s">
        <v>15852</v>
      </c>
      <c r="B1604" s="14" t="s">
        <v>14306</v>
      </c>
      <c r="C1604" s="131">
        <v>54.0</v>
      </c>
      <c r="D1604" s="14" t="s">
        <v>14309</v>
      </c>
      <c r="E1604" s="131">
        <v>406.0</v>
      </c>
      <c r="F1604" s="14" t="s">
        <v>14311</v>
      </c>
      <c r="G1604" s="131">
        <v>43.0</v>
      </c>
      <c r="H1604" s="131">
        <v>200.0</v>
      </c>
      <c r="I1604" s="132" t="b">
        <v>1</v>
      </c>
      <c r="J1604" s="14"/>
      <c r="K1604" s="14"/>
      <c r="L1604" s="14"/>
      <c r="M1604" s="14"/>
      <c r="N1604" s="14"/>
      <c r="O1604" s="14"/>
      <c r="P1604" s="14"/>
      <c r="Q1604" s="14"/>
      <c r="R1604" s="14"/>
      <c r="S1604" s="14"/>
      <c r="T1604" s="14"/>
      <c r="U1604" s="14"/>
      <c r="V1604" s="14"/>
      <c r="W1604" s="14"/>
    </row>
    <row r="1605">
      <c r="A1605" s="130" t="s">
        <v>15873</v>
      </c>
      <c r="B1605" s="14" t="s">
        <v>14596</v>
      </c>
      <c r="C1605" s="131">
        <v>69.0</v>
      </c>
      <c r="D1605" s="14" t="s">
        <v>14597</v>
      </c>
      <c r="E1605" s="131">
        <v>153.0</v>
      </c>
      <c r="F1605" s="14" t="s">
        <v>14600</v>
      </c>
      <c r="G1605" s="131">
        <v>58.0</v>
      </c>
      <c r="H1605" s="131">
        <v>200.0</v>
      </c>
      <c r="I1605" s="132" t="b">
        <v>1</v>
      </c>
      <c r="J1605" s="14"/>
      <c r="K1605" s="14"/>
      <c r="L1605" s="14"/>
      <c r="M1605" s="14"/>
      <c r="N1605" s="14"/>
      <c r="O1605" s="14"/>
      <c r="P1605" s="14"/>
      <c r="Q1605" s="14"/>
      <c r="R1605" s="14"/>
      <c r="S1605" s="14"/>
      <c r="T1605" s="14"/>
      <c r="U1605" s="14"/>
      <c r="V1605" s="14"/>
      <c r="W1605" s="14"/>
    </row>
    <row r="1606">
      <c r="A1606" s="130" t="s">
        <v>15886</v>
      </c>
      <c r="B1606" s="14" t="s">
        <v>1508</v>
      </c>
      <c r="C1606" s="131">
        <v>49.0</v>
      </c>
      <c r="D1606" s="14" t="s">
        <v>1509</v>
      </c>
      <c r="E1606" s="131">
        <v>367.0</v>
      </c>
      <c r="F1606" s="14" t="s">
        <v>1510</v>
      </c>
      <c r="G1606" s="131">
        <v>38.0</v>
      </c>
      <c r="H1606" s="131">
        <v>200.0</v>
      </c>
      <c r="I1606" s="132" t="b">
        <v>1</v>
      </c>
      <c r="J1606" s="14"/>
      <c r="K1606" s="14"/>
      <c r="L1606" s="14"/>
      <c r="M1606" s="14"/>
      <c r="N1606" s="14"/>
      <c r="O1606" s="14"/>
      <c r="P1606" s="14"/>
      <c r="Q1606" s="14"/>
      <c r="R1606" s="14"/>
      <c r="S1606" s="14"/>
      <c r="T1606" s="14"/>
      <c r="U1606" s="14"/>
      <c r="V1606" s="14"/>
      <c r="W1606" s="14"/>
    </row>
    <row r="1607">
      <c r="A1607" s="130" t="s">
        <v>15900</v>
      </c>
      <c r="B1607" s="14" t="s">
        <v>2019</v>
      </c>
      <c r="C1607" s="131">
        <v>84.0</v>
      </c>
      <c r="D1607" s="14" t="s">
        <v>2020</v>
      </c>
      <c r="E1607" s="131">
        <v>282.0</v>
      </c>
      <c r="F1607" s="14" t="s">
        <v>2022</v>
      </c>
      <c r="G1607" s="131">
        <v>73.0</v>
      </c>
      <c r="H1607" s="131">
        <v>200.0</v>
      </c>
      <c r="I1607" s="132" t="b">
        <v>1</v>
      </c>
      <c r="J1607" s="14"/>
      <c r="K1607" s="14"/>
      <c r="L1607" s="14"/>
      <c r="M1607" s="14"/>
      <c r="N1607" s="14"/>
      <c r="O1607" s="14"/>
      <c r="P1607" s="14"/>
      <c r="Q1607" s="14"/>
      <c r="R1607" s="14"/>
      <c r="S1607" s="14"/>
      <c r="T1607" s="14"/>
      <c r="U1607" s="14"/>
      <c r="V1607" s="14"/>
      <c r="W1607" s="14"/>
    </row>
    <row r="1608">
      <c r="A1608" s="130" t="s">
        <v>15909</v>
      </c>
      <c r="B1608" s="14" t="s">
        <v>1412</v>
      </c>
      <c r="C1608" s="131">
        <v>52.0</v>
      </c>
      <c r="D1608" s="14" t="s">
        <v>1413</v>
      </c>
      <c r="E1608" s="131">
        <v>267.0</v>
      </c>
      <c r="F1608" s="14" t="s">
        <v>1414</v>
      </c>
      <c r="G1608" s="131">
        <v>41.0</v>
      </c>
      <c r="H1608" s="131">
        <v>200.0</v>
      </c>
      <c r="I1608" s="132" t="b">
        <v>1</v>
      </c>
      <c r="J1608" s="14"/>
      <c r="K1608" s="14"/>
      <c r="L1608" s="14"/>
      <c r="M1608" s="14"/>
      <c r="N1608" s="14"/>
      <c r="O1608" s="14"/>
      <c r="P1608" s="14"/>
      <c r="Q1608" s="14"/>
      <c r="R1608" s="14"/>
      <c r="S1608" s="14"/>
      <c r="T1608" s="14"/>
      <c r="U1608" s="14"/>
      <c r="V1608" s="14"/>
      <c r="W1608" s="14"/>
    </row>
    <row r="1609">
      <c r="A1609" s="130" t="s">
        <v>15918</v>
      </c>
      <c r="B1609" s="14" t="s">
        <v>1512</v>
      </c>
      <c r="C1609" s="131">
        <v>74.0</v>
      </c>
      <c r="D1609" s="14" t="s">
        <v>1513</v>
      </c>
      <c r="E1609" s="131">
        <v>154.0</v>
      </c>
      <c r="F1609" s="14" t="s">
        <v>1514</v>
      </c>
      <c r="G1609" s="131">
        <v>63.0</v>
      </c>
      <c r="H1609" s="131">
        <v>200.0</v>
      </c>
      <c r="I1609" s="132" t="b">
        <v>1</v>
      </c>
      <c r="J1609" s="14"/>
      <c r="K1609" s="14"/>
      <c r="L1609" s="14"/>
      <c r="M1609" s="14"/>
      <c r="N1609" s="14"/>
      <c r="O1609" s="14"/>
      <c r="P1609" s="14"/>
      <c r="Q1609" s="14"/>
      <c r="R1609" s="14"/>
      <c r="S1609" s="14"/>
      <c r="T1609" s="14"/>
      <c r="U1609" s="14"/>
      <c r="V1609" s="14"/>
      <c r="W1609" s="14"/>
    </row>
    <row r="1610">
      <c r="A1610" s="130" t="s">
        <v>15928</v>
      </c>
      <c r="B1610" s="14" t="s">
        <v>15933</v>
      </c>
      <c r="C1610" s="131">
        <v>23.0</v>
      </c>
      <c r="D1610" s="14"/>
      <c r="E1610" s="14"/>
      <c r="F1610" s="14" t="s">
        <v>15935</v>
      </c>
      <c r="G1610" s="131">
        <v>3.0</v>
      </c>
      <c r="H1610" s="131">
        <v>200.0</v>
      </c>
      <c r="I1610" s="132" t="b">
        <v>1</v>
      </c>
      <c r="J1610" s="14"/>
      <c r="K1610" s="14"/>
      <c r="L1610" s="14"/>
      <c r="M1610" s="14"/>
      <c r="N1610" s="14"/>
      <c r="O1610" s="14"/>
      <c r="P1610" s="14"/>
      <c r="Q1610" s="14"/>
      <c r="R1610" s="14"/>
      <c r="S1610" s="14"/>
      <c r="T1610" s="14"/>
      <c r="U1610" s="14"/>
      <c r="V1610" s="14"/>
      <c r="W1610" s="14"/>
    </row>
    <row r="1611">
      <c r="A1611" s="130" t="s">
        <v>15941</v>
      </c>
      <c r="B1611" s="14" t="s">
        <v>1800</v>
      </c>
      <c r="C1611" s="131">
        <v>31.0</v>
      </c>
      <c r="D1611" s="14" t="s">
        <v>1801</v>
      </c>
      <c r="E1611" s="131">
        <v>133.0</v>
      </c>
      <c r="F1611" s="14" t="s">
        <v>1802</v>
      </c>
      <c r="G1611" s="131">
        <v>20.0</v>
      </c>
      <c r="H1611" s="131">
        <v>200.0</v>
      </c>
      <c r="I1611" s="132" t="b">
        <v>1</v>
      </c>
      <c r="J1611" s="14"/>
      <c r="K1611" s="14"/>
      <c r="L1611" s="14"/>
      <c r="M1611" s="14"/>
      <c r="N1611" s="14"/>
      <c r="O1611" s="14"/>
      <c r="P1611" s="14"/>
      <c r="Q1611" s="14"/>
      <c r="R1611" s="14"/>
      <c r="S1611" s="14"/>
      <c r="T1611" s="14"/>
      <c r="U1611" s="14"/>
      <c r="V1611" s="14"/>
      <c r="W1611" s="14"/>
    </row>
    <row r="1612">
      <c r="A1612" s="130" t="s">
        <v>15948</v>
      </c>
      <c r="B1612" s="14" t="s">
        <v>1624</v>
      </c>
      <c r="C1612" s="131">
        <v>74.0</v>
      </c>
      <c r="D1612" s="14" t="s">
        <v>1625</v>
      </c>
      <c r="E1612" s="131">
        <v>148.0</v>
      </c>
      <c r="F1612" s="14" t="s">
        <v>1626</v>
      </c>
      <c r="G1612" s="131">
        <v>63.0</v>
      </c>
      <c r="H1612" s="131">
        <v>200.0</v>
      </c>
      <c r="I1612" s="132" t="b">
        <v>1</v>
      </c>
      <c r="J1612" s="14"/>
      <c r="K1612" s="14"/>
      <c r="L1612" s="14"/>
      <c r="M1612" s="14"/>
      <c r="N1612" s="14"/>
      <c r="O1612" s="14"/>
      <c r="P1612" s="14"/>
      <c r="Q1612" s="14"/>
      <c r="R1612" s="14"/>
      <c r="S1612" s="14"/>
      <c r="T1612" s="14"/>
      <c r="U1612" s="14"/>
      <c r="V1612" s="14"/>
      <c r="W1612" s="14"/>
    </row>
    <row r="1613">
      <c r="A1613" s="130" t="s">
        <v>15957</v>
      </c>
      <c r="B1613" s="14" t="s">
        <v>15961</v>
      </c>
      <c r="C1613" s="131">
        <v>49.0</v>
      </c>
      <c r="D1613" s="14" t="s">
        <v>15963</v>
      </c>
      <c r="E1613" s="131">
        <v>172.0</v>
      </c>
      <c r="F1613" s="14" t="s">
        <v>15965</v>
      </c>
      <c r="G1613" s="131">
        <v>38.0</v>
      </c>
      <c r="H1613" s="131">
        <v>200.0</v>
      </c>
      <c r="I1613" s="132" t="b">
        <v>1</v>
      </c>
      <c r="J1613" s="14"/>
      <c r="K1613" s="14"/>
      <c r="L1613" s="14"/>
      <c r="M1613" s="14"/>
      <c r="N1613" s="14"/>
      <c r="O1613" s="14"/>
      <c r="P1613" s="14"/>
      <c r="Q1613" s="14"/>
      <c r="R1613" s="14"/>
      <c r="S1613" s="14"/>
      <c r="T1613" s="14"/>
      <c r="U1613" s="14"/>
      <c r="V1613" s="14"/>
      <c r="W1613" s="14"/>
    </row>
    <row r="1614">
      <c r="A1614" s="130" t="s">
        <v>15971</v>
      </c>
      <c r="B1614" s="14" t="s">
        <v>1399</v>
      </c>
      <c r="C1614" s="131">
        <v>58.0</v>
      </c>
      <c r="D1614" s="14" t="s">
        <v>1400</v>
      </c>
      <c r="E1614" s="131">
        <v>372.0</v>
      </c>
      <c r="F1614" s="14" t="s">
        <v>1401</v>
      </c>
      <c r="G1614" s="131">
        <v>47.0</v>
      </c>
      <c r="H1614" s="131">
        <v>200.0</v>
      </c>
      <c r="I1614" s="132" t="b">
        <v>1</v>
      </c>
      <c r="J1614" s="14"/>
      <c r="K1614" s="14"/>
      <c r="L1614" s="14"/>
      <c r="M1614" s="14"/>
      <c r="N1614" s="14"/>
      <c r="O1614" s="14"/>
      <c r="P1614" s="14"/>
      <c r="Q1614" s="14"/>
      <c r="R1614" s="14"/>
      <c r="S1614" s="14"/>
      <c r="T1614" s="14"/>
      <c r="U1614" s="14"/>
      <c r="V1614" s="14"/>
      <c r="W1614" s="14"/>
    </row>
    <row r="1615">
      <c r="A1615" s="130" t="s">
        <v>15984</v>
      </c>
      <c r="B1615" s="14" t="s">
        <v>1388</v>
      </c>
      <c r="C1615" s="131">
        <v>52.0</v>
      </c>
      <c r="D1615" s="14" t="s">
        <v>1389</v>
      </c>
      <c r="E1615" s="131">
        <v>259.0</v>
      </c>
      <c r="F1615" s="14" t="s">
        <v>1390</v>
      </c>
      <c r="G1615" s="131">
        <v>41.0</v>
      </c>
      <c r="H1615" s="131">
        <v>200.0</v>
      </c>
      <c r="I1615" s="132" t="b">
        <v>1</v>
      </c>
      <c r="J1615" s="14"/>
      <c r="K1615" s="14"/>
      <c r="L1615" s="14"/>
      <c r="M1615" s="14"/>
      <c r="N1615" s="14"/>
      <c r="O1615" s="14"/>
      <c r="P1615" s="14"/>
      <c r="Q1615" s="14"/>
      <c r="R1615" s="14"/>
      <c r="S1615" s="14"/>
      <c r="T1615" s="14"/>
      <c r="U1615" s="14"/>
      <c r="V1615" s="14"/>
      <c r="W1615" s="14"/>
    </row>
    <row r="1616">
      <c r="A1616" s="130" t="s">
        <v>15995</v>
      </c>
      <c r="B1616" s="14" t="s">
        <v>635</v>
      </c>
      <c r="C1616" s="131">
        <v>101.0</v>
      </c>
      <c r="D1616" s="14" t="s">
        <v>636</v>
      </c>
      <c r="E1616" s="131">
        <v>155.0</v>
      </c>
      <c r="F1616" s="14" t="s">
        <v>637</v>
      </c>
      <c r="G1616" s="131">
        <v>90.0</v>
      </c>
      <c r="H1616" s="131">
        <v>200.0</v>
      </c>
      <c r="I1616" s="132" t="b">
        <v>1</v>
      </c>
      <c r="J1616" s="14"/>
      <c r="K1616" s="14"/>
      <c r="L1616" s="14"/>
      <c r="M1616" s="14"/>
      <c r="N1616" s="14"/>
      <c r="O1616" s="14"/>
      <c r="P1616" s="14"/>
      <c r="Q1616" s="14"/>
      <c r="R1616" s="14"/>
      <c r="S1616" s="14"/>
      <c r="T1616" s="14"/>
      <c r="U1616" s="14"/>
      <c r="V1616" s="14"/>
      <c r="W1616" s="14"/>
    </row>
    <row r="1617">
      <c r="A1617" s="130" t="s">
        <v>16011</v>
      </c>
      <c r="B1617" s="14" t="s">
        <v>1388</v>
      </c>
      <c r="C1617" s="131">
        <v>52.0</v>
      </c>
      <c r="D1617" s="14" t="s">
        <v>1389</v>
      </c>
      <c r="E1617" s="131">
        <v>259.0</v>
      </c>
      <c r="F1617" s="14" t="s">
        <v>1390</v>
      </c>
      <c r="G1617" s="131">
        <v>41.0</v>
      </c>
      <c r="H1617" s="131">
        <v>200.0</v>
      </c>
      <c r="I1617" s="132" t="b">
        <v>1</v>
      </c>
      <c r="J1617" s="14"/>
      <c r="K1617" s="14"/>
      <c r="L1617" s="14"/>
      <c r="M1617" s="14"/>
      <c r="N1617" s="14"/>
      <c r="O1617" s="14"/>
      <c r="P1617" s="14"/>
      <c r="Q1617" s="14"/>
      <c r="R1617" s="14"/>
      <c r="S1617" s="14"/>
      <c r="T1617" s="14"/>
      <c r="U1617" s="14"/>
      <c r="V1617" s="14"/>
      <c r="W1617" s="14"/>
    </row>
    <row r="1618">
      <c r="A1618" s="130" t="s">
        <v>16024</v>
      </c>
      <c r="B1618" s="14" t="s">
        <v>4402</v>
      </c>
      <c r="C1618" s="131">
        <v>58.0</v>
      </c>
      <c r="D1618" s="14" t="s">
        <v>4405</v>
      </c>
      <c r="E1618" s="131">
        <v>338.0</v>
      </c>
      <c r="F1618" s="14" t="s">
        <v>4407</v>
      </c>
      <c r="G1618" s="131">
        <v>47.0</v>
      </c>
      <c r="H1618" s="131">
        <v>200.0</v>
      </c>
      <c r="I1618" s="132" t="b">
        <v>1</v>
      </c>
      <c r="J1618" s="14"/>
      <c r="K1618" s="14"/>
      <c r="L1618" s="14"/>
      <c r="M1618" s="14"/>
      <c r="N1618" s="14"/>
      <c r="O1618" s="14"/>
      <c r="P1618" s="14"/>
      <c r="Q1618" s="14"/>
      <c r="R1618" s="14"/>
      <c r="S1618" s="14"/>
      <c r="T1618" s="14"/>
      <c r="U1618" s="14"/>
      <c r="V1618" s="14"/>
      <c r="W1618" s="14"/>
    </row>
    <row r="1619">
      <c r="A1619" s="130" t="s">
        <v>16032</v>
      </c>
      <c r="B1619" s="14" t="s">
        <v>11646</v>
      </c>
      <c r="C1619" s="131">
        <v>22.0</v>
      </c>
      <c r="D1619" s="14"/>
      <c r="E1619" s="14"/>
      <c r="F1619" s="14" t="s">
        <v>1295</v>
      </c>
      <c r="G1619" s="131">
        <v>2.0</v>
      </c>
      <c r="H1619" s="131">
        <v>200.0</v>
      </c>
      <c r="I1619" s="132" t="b">
        <v>1</v>
      </c>
      <c r="J1619" s="14"/>
      <c r="K1619" s="14"/>
      <c r="L1619" s="14"/>
      <c r="M1619" s="14"/>
      <c r="N1619" s="14"/>
      <c r="O1619" s="14"/>
      <c r="P1619" s="14"/>
      <c r="Q1619" s="14"/>
      <c r="R1619" s="14"/>
      <c r="S1619" s="14"/>
      <c r="T1619" s="14"/>
      <c r="U1619" s="14"/>
      <c r="V1619" s="14"/>
      <c r="W1619" s="14"/>
    </row>
    <row r="1620">
      <c r="A1620" s="130" t="s">
        <v>16040</v>
      </c>
      <c r="B1620" s="14" t="s">
        <v>2768</v>
      </c>
      <c r="C1620" s="131">
        <v>77.0</v>
      </c>
      <c r="D1620" s="14" t="s">
        <v>2771</v>
      </c>
      <c r="E1620" s="131">
        <v>197.0</v>
      </c>
      <c r="F1620" s="14" t="s">
        <v>2774</v>
      </c>
      <c r="G1620" s="131">
        <v>66.0</v>
      </c>
      <c r="H1620" s="131">
        <v>200.0</v>
      </c>
      <c r="I1620" s="132" t="b">
        <v>1</v>
      </c>
      <c r="J1620" s="14"/>
      <c r="K1620" s="14"/>
      <c r="L1620" s="14"/>
      <c r="M1620" s="14"/>
      <c r="N1620" s="14"/>
      <c r="O1620" s="14"/>
      <c r="P1620" s="14"/>
      <c r="Q1620" s="14"/>
      <c r="R1620" s="14"/>
      <c r="S1620" s="14"/>
      <c r="T1620" s="14"/>
      <c r="U1620" s="14"/>
      <c r="V1620" s="14"/>
      <c r="W1620" s="14"/>
    </row>
    <row r="1621">
      <c r="A1621" s="130" t="s">
        <v>16048</v>
      </c>
      <c r="B1621" s="14" t="s">
        <v>15839</v>
      </c>
      <c r="C1621" s="131">
        <v>51.0</v>
      </c>
      <c r="D1621" s="14" t="s">
        <v>15842</v>
      </c>
      <c r="E1621" s="131">
        <v>244.0</v>
      </c>
      <c r="F1621" s="14" t="s">
        <v>15844</v>
      </c>
      <c r="G1621" s="131">
        <v>40.0</v>
      </c>
      <c r="H1621" s="131">
        <v>200.0</v>
      </c>
      <c r="I1621" s="132" t="b">
        <v>1</v>
      </c>
      <c r="J1621" s="14"/>
      <c r="K1621" s="14"/>
      <c r="L1621" s="14"/>
      <c r="M1621" s="14"/>
      <c r="N1621" s="14"/>
      <c r="O1621" s="14"/>
      <c r="P1621" s="14"/>
      <c r="Q1621" s="14"/>
      <c r="R1621" s="14"/>
      <c r="S1621" s="14"/>
      <c r="T1621" s="14"/>
      <c r="U1621" s="14"/>
      <c r="V1621" s="14"/>
      <c r="W1621" s="14"/>
    </row>
    <row r="1622">
      <c r="A1622" s="130" t="s">
        <v>16058</v>
      </c>
      <c r="B1622" s="14" t="s">
        <v>1356</v>
      </c>
      <c r="C1622" s="131">
        <v>95.0</v>
      </c>
      <c r="D1622" s="14" t="s">
        <v>1358</v>
      </c>
      <c r="E1622" s="131">
        <v>158.0</v>
      </c>
      <c r="F1622" s="14" t="s">
        <v>1359</v>
      </c>
      <c r="G1622" s="131">
        <v>84.0</v>
      </c>
      <c r="H1622" s="131">
        <v>200.0</v>
      </c>
      <c r="I1622" s="132" t="b">
        <v>1</v>
      </c>
      <c r="J1622" s="14"/>
      <c r="K1622" s="14"/>
      <c r="L1622" s="14"/>
      <c r="M1622" s="14"/>
      <c r="N1622" s="14"/>
      <c r="O1622" s="14"/>
      <c r="P1622" s="14"/>
      <c r="Q1622" s="14"/>
      <c r="R1622" s="14"/>
      <c r="S1622" s="14"/>
      <c r="T1622" s="14"/>
      <c r="U1622" s="14"/>
      <c r="V1622" s="14"/>
      <c r="W1622" s="14"/>
    </row>
    <row r="1623">
      <c r="A1623" s="130" t="s">
        <v>16073</v>
      </c>
      <c r="B1623" s="14" t="s">
        <v>1996</v>
      </c>
      <c r="C1623" s="131">
        <v>77.0</v>
      </c>
      <c r="D1623" s="14" t="s">
        <v>1999</v>
      </c>
      <c r="E1623" s="131">
        <v>615.0</v>
      </c>
      <c r="F1623" s="14" t="s">
        <v>2000</v>
      </c>
      <c r="G1623" s="131">
        <v>66.0</v>
      </c>
      <c r="H1623" s="131">
        <v>200.0</v>
      </c>
      <c r="I1623" s="132" t="b">
        <v>1</v>
      </c>
      <c r="J1623" s="14"/>
      <c r="K1623" s="14"/>
      <c r="L1623" s="14"/>
      <c r="M1623" s="14"/>
      <c r="N1623" s="14"/>
      <c r="O1623" s="14"/>
      <c r="P1623" s="14"/>
      <c r="Q1623" s="14"/>
      <c r="R1623" s="14"/>
      <c r="S1623" s="14"/>
      <c r="T1623" s="14"/>
      <c r="U1623" s="14"/>
      <c r="V1623" s="14"/>
      <c r="W1623" s="14"/>
    </row>
    <row r="1624">
      <c r="A1624" s="130" t="s">
        <v>16081</v>
      </c>
      <c r="B1624" s="14" t="s">
        <v>10205</v>
      </c>
      <c r="C1624" s="131">
        <v>66.0</v>
      </c>
      <c r="D1624" s="14" t="s">
        <v>10207</v>
      </c>
      <c r="E1624" s="131">
        <v>150.0</v>
      </c>
      <c r="F1624" s="14" t="s">
        <v>10209</v>
      </c>
      <c r="G1624" s="131">
        <v>55.0</v>
      </c>
      <c r="H1624" s="131">
        <v>200.0</v>
      </c>
      <c r="I1624" s="132" t="b">
        <v>1</v>
      </c>
      <c r="J1624" s="14"/>
      <c r="K1624" s="14"/>
      <c r="L1624" s="14"/>
      <c r="M1624" s="14"/>
      <c r="N1624" s="14"/>
      <c r="O1624" s="14"/>
      <c r="P1624" s="14"/>
      <c r="Q1624" s="14"/>
      <c r="R1624" s="14"/>
      <c r="S1624" s="14"/>
      <c r="T1624" s="14"/>
      <c r="U1624" s="14"/>
      <c r="V1624" s="14"/>
      <c r="W1624" s="14"/>
    </row>
    <row r="1625">
      <c r="A1625" s="130" t="s">
        <v>16091</v>
      </c>
      <c r="B1625" s="14" t="s">
        <v>10939</v>
      </c>
      <c r="C1625" s="131">
        <v>24.0</v>
      </c>
      <c r="D1625" s="14"/>
      <c r="E1625" s="14"/>
      <c r="F1625" s="14" t="s">
        <v>10944</v>
      </c>
      <c r="G1625" s="131">
        <v>4.0</v>
      </c>
      <c r="H1625" s="131">
        <v>200.0</v>
      </c>
      <c r="I1625" s="132" t="b">
        <v>1</v>
      </c>
      <c r="J1625" s="14"/>
      <c r="K1625" s="14"/>
      <c r="L1625" s="14"/>
      <c r="M1625" s="14"/>
      <c r="N1625" s="14"/>
      <c r="O1625" s="14"/>
      <c r="P1625" s="14"/>
      <c r="Q1625" s="14"/>
      <c r="R1625" s="14"/>
      <c r="S1625" s="14"/>
      <c r="T1625" s="14"/>
      <c r="U1625" s="14"/>
      <c r="V1625" s="14"/>
      <c r="W1625" s="14"/>
    </row>
    <row r="1626">
      <c r="A1626" s="130" t="s">
        <v>16097</v>
      </c>
      <c r="B1626" s="14" t="s">
        <v>16101</v>
      </c>
      <c r="C1626" s="131">
        <v>26.0</v>
      </c>
      <c r="D1626" s="14"/>
      <c r="E1626" s="14"/>
      <c r="F1626" s="14" t="s">
        <v>16103</v>
      </c>
      <c r="G1626" s="131">
        <v>6.0</v>
      </c>
      <c r="H1626" s="131">
        <v>200.0</v>
      </c>
      <c r="I1626" s="132" t="b">
        <v>1</v>
      </c>
      <c r="J1626" s="14"/>
      <c r="K1626" s="14"/>
      <c r="L1626" s="14"/>
      <c r="M1626" s="14"/>
      <c r="N1626" s="14"/>
      <c r="O1626" s="14"/>
      <c r="P1626" s="14"/>
      <c r="Q1626" s="14"/>
      <c r="R1626" s="14"/>
      <c r="S1626" s="14"/>
      <c r="T1626" s="14"/>
      <c r="U1626" s="14"/>
      <c r="V1626" s="14"/>
      <c r="W1626" s="14"/>
    </row>
    <row r="1627">
      <c r="A1627" s="130" t="s">
        <v>16107</v>
      </c>
      <c r="B1627" s="14" t="s">
        <v>16113</v>
      </c>
      <c r="C1627" s="131">
        <v>66.0</v>
      </c>
      <c r="D1627" s="14" t="s">
        <v>16114</v>
      </c>
      <c r="E1627" s="131">
        <v>168.0</v>
      </c>
      <c r="F1627" s="14" t="s">
        <v>16116</v>
      </c>
      <c r="G1627" s="131">
        <v>55.0</v>
      </c>
      <c r="H1627" s="131">
        <v>200.0</v>
      </c>
      <c r="I1627" s="132" t="b">
        <v>1</v>
      </c>
      <c r="J1627" s="14"/>
      <c r="K1627" s="14"/>
      <c r="L1627" s="14"/>
      <c r="M1627" s="14"/>
      <c r="N1627" s="14"/>
      <c r="O1627" s="14"/>
      <c r="P1627" s="14"/>
      <c r="Q1627" s="14"/>
      <c r="R1627" s="14"/>
      <c r="S1627" s="14"/>
      <c r="T1627" s="14"/>
      <c r="U1627" s="14"/>
      <c r="V1627" s="14"/>
      <c r="W1627" s="14"/>
    </row>
    <row r="1628">
      <c r="A1628" s="130" t="s">
        <v>16121</v>
      </c>
      <c r="B1628" s="14" t="s">
        <v>16126</v>
      </c>
      <c r="C1628" s="131">
        <v>39.0</v>
      </c>
      <c r="D1628" s="14" t="s">
        <v>511</v>
      </c>
      <c r="E1628" s="131">
        <v>135.0</v>
      </c>
      <c r="F1628" s="14" t="s">
        <v>512</v>
      </c>
      <c r="G1628" s="131">
        <v>14.0</v>
      </c>
      <c r="H1628" s="131">
        <v>200.0</v>
      </c>
      <c r="I1628" s="132" t="b">
        <v>1</v>
      </c>
      <c r="J1628" s="14"/>
      <c r="K1628" s="14"/>
      <c r="L1628" s="14"/>
      <c r="M1628" s="14"/>
      <c r="N1628" s="14"/>
      <c r="O1628" s="14"/>
      <c r="P1628" s="14"/>
      <c r="Q1628" s="14"/>
      <c r="R1628" s="14"/>
      <c r="S1628" s="14"/>
      <c r="T1628" s="14"/>
      <c r="U1628" s="14"/>
      <c r="V1628" s="14"/>
      <c r="W1628" s="14"/>
    </row>
    <row r="1629">
      <c r="A1629" s="130" t="s">
        <v>16132</v>
      </c>
      <c r="B1629" s="14" t="s">
        <v>10795</v>
      </c>
      <c r="C1629" s="131">
        <v>24.0</v>
      </c>
      <c r="D1629" s="14"/>
      <c r="E1629" s="14"/>
      <c r="F1629" s="14" t="s">
        <v>10800</v>
      </c>
      <c r="G1629" s="131">
        <v>4.0</v>
      </c>
      <c r="H1629" s="131">
        <v>200.0</v>
      </c>
      <c r="I1629" s="132" t="b">
        <v>1</v>
      </c>
      <c r="J1629" s="14"/>
      <c r="K1629" s="14"/>
      <c r="L1629" s="14"/>
      <c r="M1629" s="14"/>
      <c r="N1629" s="14"/>
      <c r="O1629" s="14"/>
      <c r="P1629" s="14"/>
      <c r="Q1629" s="14"/>
      <c r="R1629" s="14"/>
      <c r="S1629" s="14"/>
      <c r="T1629" s="14"/>
      <c r="U1629" s="14"/>
      <c r="V1629" s="14"/>
      <c r="W1629" s="14"/>
    </row>
    <row r="1630">
      <c r="A1630" s="130" t="s">
        <v>16147</v>
      </c>
      <c r="B1630" s="14" t="s">
        <v>1530</v>
      </c>
      <c r="C1630" s="131">
        <v>65.0</v>
      </c>
      <c r="D1630" s="14" t="s">
        <v>1531</v>
      </c>
      <c r="E1630" s="131">
        <v>148.0</v>
      </c>
      <c r="F1630" s="14" t="s">
        <v>1532</v>
      </c>
      <c r="G1630" s="131">
        <v>54.0</v>
      </c>
      <c r="H1630" s="131">
        <v>200.0</v>
      </c>
      <c r="I1630" s="132" t="b">
        <v>1</v>
      </c>
      <c r="J1630" s="14"/>
      <c r="K1630" s="14"/>
      <c r="L1630" s="14"/>
      <c r="M1630" s="14"/>
      <c r="N1630" s="14"/>
      <c r="O1630" s="14"/>
      <c r="P1630" s="14"/>
      <c r="Q1630" s="14"/>
      <c r="R1630" s="14"/>
      <c r="S1630" s="14"/>
      <c r="T1630" s="14"/>
      <c r="U1630" s="14"/>
      <c r="V1630" s="14"/>
      <c r="W1630" s="14"/>
    </row>
    <row r="1631">
      <c r="A1631" s="130" t="s">
        <v>16160</v>
      </c>
      <c r="B1631" s="14" t="s">
        <v>3866</v>
      </c>
      <c r="C1631" s="131">
        <v>94.0</v>
      </c>
      <c r="D1631" s="14" t="s">
        <v>3870</v>
      </c>
      <c r="E1631" s="131">
        <v>201.0</v>
      </c>
      <c r="F1631" s="14" t="s">
        <v>3872</v>
      </c>
      <c r="G1631" s="131">
        <v>83.0</v>
      </c>
      <c r="H1631" s="131">
        <v>200.0</v>
      </c>
      <c r="I1631" s="132" t="b">
        <v>1</v>
      </c>
      <c r="J1631" s="14"/>
      <c r="K1631" s="14"/>
      <c r="L1631" s="14"/>
      <c r="M1631" s="14"/>
      <c r="N1631" s="14"/>
      <c r="O1631" s="14"/>
      <c r="P1631" s="14"/>
      <c r="Q1631" s="14"/>
      <c r="R1631" s="14"/>
      <c r="S1631" s="14"/>
      <c r="T1631" s="14"/>
      <c r="U1631" s="14"/>
      <c r="V1631" s="14"/>
      <c r="W1631" s="14"/>
    </row>
    <row r="1632">
      <c r="A1632" s="130" t="s">
        <v>16174</v>
      </c>
      <c r="B1632" s="14" t="s">
        <v>10668</v>
      </c>
      <c r="C1632" s="131">
        <v>26.0</v>
      </c>
      <c r="D1632" s="14"/>
      <c r="E1632" s="14"/>
      <c r="F1632" s="14" t="s">
        <v>10671</v>
      </c>
      <c r="G1632" s="131">
        <v>6.0</v>
      </c>
      <c r="H1632" s="131">
        <v>200.0</v>
      </c>
      <c r="I1632" s="132" t="b">
        <v>1</v>
      </c>
      <c r="J1632" s="14"/>
      <c r="K1632" s="14"/>
      <c r="L1632" s="14"/>
      <c r="M1632" s="14"/>
      <c r="N1632" s="14"/>
      <c r="O1632" s="14"/>
      <c r="P1632" s="14"/>
      <c r="Q1632" s="14"/>
      <c r="R1632" s="14"/>
      <c r="S1632" s="14"/>
      <c r="T1632" s="14"/>
      <c r="U1632" s="14"/>
      <c r="V1632" s="14"/>
      <c r="W1632" s="14"/>
    </row>
    <row r="1633">
      <c r="A1633" s="130" t="s">
        <v>16183</v>
      </c>
      <c r="B1633" s="14" t="s">
        <v>12775</v>
      </c>
      <c r="C1633" s="131">
        <v>43.0</v>
      </c>
      <c r="D1633" s="14"/>
      <c r="E1633" s="14"/>
      <c r="F1633" s="14" t="s">
        <v>12777</v>
      </c>
      <c r="G1633" s="131">
        <v>23.0</v>
      </c>
      <c r="H1633" s="131">
        <v>200.0</v>
      </c>
      <c r="I1633" s="132" t="b">
        <v>1</v>
      </c>
      <c r="J1633" s="14"/>
      <c r="K1633" s="14"/>
      <c r="L1633" s="14"/>
      <c r="M1633" s="14"/>
      <c r="N1633" s="14"/>
      <c r="O1633" s="14"/>
      <c r="P1633" s="14"/>
      <c r="Q1633" s="14"/>
      <c r="R1633" s="14"/>
      <c r="S1633" s="14"/>
      <c r="T1633" s="14"/>
      <c r="U1633" s="14"/>
      <c r="V1633" s="14"/>
      <c r="W1633" s="14"/>
    </row>
    <row r="1634">
      <c r="A1634" s="130" t="s">
        <v>16194</v>
      </c>
      <c r="B1634" s="14" t="s">
        <v>8341</v>
      </c>
      <c r="C1634" s="131">
        <v>55.0</v>
      </c>
      <c r="D1634" s="14" t="s">
        <v>8342</v>
      </c>
      <c r="E1634" s="131">
        <v>648.0</v>
      </c>
      <c r="F1634" s="14" t="s">
        <v>8344</v>
      </c>
      <c r="G1634" s="131">
        <v>44.0</v>
      </c>
      <c r="H1634" s="131">
        <v>200.0</v>
      </c>
      <c r="I1634" s="132" t="b">
        <v>1</v>
      </c>
      <c r="J1634" s="14"/>
      <c r="K1634" s="14"/>
      <c r="L1634" s="14"/>
      <c r="M1634" s="14"/>
      <c r="N1634" s="14"/>
      <c r="O1634" s="14"/>
      <c r="P1634" s="14"/>
      <c r="Q1634" s="14"/>
      <c r="R1634" s="14"/>
      <c r="S1634" s="14"/>
      <c r="T1634" s="14"/>
      <c r="U1634" s="14"/>
      <c r="V1634" s="14"/>
      <c r="W1634" s="14"/>
    </row>
    <row r="1635">
      <c r="A1635" s="130" t="s">
        <v>16206</v>
      </c>
      <c r="B1635" s="14" t="s">
        <v>11438</v>
      </c>
      <c r="C1635" s="131">
        <v>27.0</v>
      </c>
      <c r="D1635" s="14"/>
      <c r="E1635" s="14"/>
      <c r="F1635" s="14" t="s">
        <v>11442</v>
      </c>
      <c r="G1635" s="131">
        <v>7.0</v>
      </c>
      <c r="H1635" s="131">
        <v>200.0</v>
      </c>
      <c r="I1635" s="132" t="b">
        <v>1</v>
      </c>
      <c r="J1635" s="14"/>
      <c r="K1635" s="14"/>
      <c r="L1635" s="14"/>
      <c r="M1635" s="14"/>
      <c r="N1635" s="14"/>
      <c r="O1635" s="14"/>
      <c r="P1635" s="14"/>
      <c r="Q1635" s="14"/>
      <c r="R1635" s="14"/>
      <c r="S1635" s="14"/>
      <c r="T1635" s="14"/>
      <c r="U1635" s="14"/>
      <c r="V1635" s="14"/>
      <c r="W1635" s="14"/>
    </row>
    <row r="1636">
      <c r="A1636" s="130" t="s">
        <v>16218</v>
      </c>
      <c r="B1636" s="14" t="s">
        <v>3562</v>
      </c>
      <c r="C1636" s="131">
        <v>50.0</v>
      </c>
      <c r="D1636" s="14" t="s">
        <v>3563</v>
      </c>
      <c r="E1636" s="131">
        <v>24.0</v>
      </c>
      <c r="F1636" s="14" t="s">
        <v>3566</v>
      </c>
      <c r="G1636" s="131">
        <v>39.0</v>
      </c>
      <c r="H1636" s="131">
        <v>200.0</v>
      </c>
      <c r="I1636" s="132" t="b">
        <v>1</v>
      </c>
      <c r="J1636" s="14"/>
      <c r="K1636" s="14"/>
      <c r="L1636" s="14"/>
      <c r="M1636" s="14"/>
      <c r="N1636" s="14"/>
      <c r="O1636" s="14"/>
      <c r="P1636" s="14"/>
      <c r="Q1636" s="14"/>
      <c r="R1636" s="14"/>
      <c r="S1636" s="14"/>
      <c r="T1636" s="14"/>
      <c r="U1636" s="14"/>
      <c r="V1636" s="14"/>
      <c r="W1636" s="14"/>
    </row>
    <row r="1637">
      <c r="A1637" s="130" t="s">
        <v>16229</v>
      </c>
      <c r="B1637" s="14" t="s">
        <v>10177</v>
      </c>
      <c r="C1637" s="131">
        <v>49.0</v>
      </c>
      <c r="D1637" s="14" t="s">
        <v>10179</v>
      </c>
      <c r="E1637" s="131">
        <v>392.0</v>
      </c>
      <c r="F1637" s="14" t="s">
        <v>10181</v>
      </c>
      <c r="G1637" s="131">
        <v>38.0</v>
      </c>
      <c r="H1637" s="131">
        <v>200.0</v>
      </c>
      <c r="I1637" s="132" t="b">
        <v>1</v>
      </c>
      <c r="J1637" s="14"/>
      <c r="K1637" s="14"/>
      <c r="L1637" s="14"/>
      <c r="M1637" s="14"/>
      <c r="N1637" s="14"/>
      <c r="O1637" s="14"/>
      <c r="P1637" s="14"/>
      <c r="Q1637" s="14"/>
      <c r="R1637" s="14"/>
      <c r="S1637" s="14"/>
      <c r="T1637" s="14"/>
      <c r="U1637" s="14"/>
      <c r="V1637" s="14"/>
      <c r="W1637" s="14"/>
    </row>
    <row r="1638">
      <c r="A1638" s="130" t="s">
        <v>16248</v>
      </c>
      <c r="B1638" s="14" t="s">
        <v>15839</v>
      </c>
      <c r="C1638" s="131">
        <v>51.0</v>
      </c>
      <c r="D1638" s="14" t="s">
        <v>15842</v>
      </c>
      <c r="E1638" s="131">
        <v>244.0</v>
      </c>
      <c r="F1638" s="14" t="s">
        <v>15844</v>
      </c>
      <c r="G1638" s="131">
        <v>40.0</v>
      </c>
      <c r="H1638" s="131">
        <v>200.0</v>
      </c>
      <c r="I1638" s="132" t="b">
        <v>1</v>
      </c>
      <c r="J1638" s="14"/>
      <c r="K1638" s="14"/>
      <c r="L1638" s="14"/>
      <c r="M1638" s="14"/>
      <c r="N1638" s="14"/>
      <c r="O1638" s="14"/>
      <c r="P1638" s="14"/>
      <c r="Q1638" s="14"/>
      <c r="R1638" s="14"/>
      <c r="S1638" s="14"/>
      <c r="T1638" s="14"/>
      <c r="U1638" s="14"/>
      <c r="V1638" s="14"/>
      <c r="W1638" s="14"/>
    </row>
    <row r="1639">
      <c r="A1639" s="130" t="s">
        <v>16260</v>
      </c>
      <c r="B1639" s="14" t="s">
        <v>11646</v>
      </c>
      <c r="C1639" s="131">
        <v>22.0</v>
      </c>
      <c r="D1639" s="14"/>
      <c r="E1639" s="14"/>
      <c r="F1639" s="14" t="s">
        <v>1295</v>
      </c>
      <c r="G1639" s="131">
        <v>2.0</v>
      </c>
      <c r="H1639" s="131">
        <v>200.0</v>
      </c>
      <c r="I1639" s="132" t="b">
        <v>1</v>
      </c>
      <c r="J1639" s="14"/>
      <c r="K1639" s="14"/>
      <c r="L1639" s="14"/>
      <c r="M1639" s="14"/>
      <c r="N1639" s="14"/>
      <c r="O1639" s="14"/>
      <c r="P1639" s="14"/>
      <c r="Q1639" s="14"/>
      <c r="R1639" s="14"/>
      <c r="S1639" s="14"/>
      <c r="T1639" s="14"/>
      <c r="U1639" s="14"/>
      <c r="V1639" s="14"/>
      <c r="W1639" s="14"/>
    </row>
    <row r="1640">
      <c r="A1640" s="130" t="s">
        <v>16270</v>
      </c>
      <c r="B1640" s="14" t="s">
        <v>7103</v>
      </c>
      <c r="C1640" s="131">
        <v>100.0</v>
      </c>
      <c r="D1640" s="14" t="s">
        <v>7105</v>
      </c>
      <c r="E1640" s="131">
        <v>154.0</v>
      </c>
      <c r="F1640" s="14" t="s">
        <v>7106</v>
      </c>
      <c r="G1640" s="131">
        <v>89.0</v>
      </c>
      <c r="H1640" s="131">
        <v>200.0</v>
      </c>
      <c r="I1640" s="132" t="b">
        <v>1</v>
      </c>
      <c r="J1640" s="14"/>
      <c r="K1640" s="14"/>
      <c r="L1640" s="14"/>
      <c r="M1640" s="14"/>
      <c r="N1640" s="14"/>
      <c r="O1640" s="14"/>
      <c r="P1640" s="14"/>
      <c r="Q1640" s="14"/>
      <c r="R1640" s="14"/>
      <c r="S1640" s="14"/>
      <c r="T1640" s="14"/>
      <c r="U1640" s="14"/>
      <c r="V1640" s="14"/>
      <c r="W1640" s="14"/>
    </row>
    <row r="1641">
      <c r="A1641" s="130" t="s">
        <v>16282</v>
      </c>
      <c r="B1641" s="14" t="s">
        <v>2627</v>
      </c>
      <c r="C1641" s="131">
        <v>65.0</v>
      </c>
      <c r="D1641" s="14" t="s">
        <v>2632</v>
      </c>
      <c r="E1641" s="131">
        <v>319.0</v>
      </c>
      <c r="F1641" s="14" t="s">
        <v>2634</v>
      </c>
      <c r="G1641" s="131">
        <v>54.0</v>
      </c>
      <c r="H1641" s="131">
        <v>200.0</v>
      </c>
      <c r="I1641" s="132" t="b">
        <v>1</v>
      </c>
      <c r="J1641" s="14"/>
      <c r="K1641" s="14"/>
      <c r="L1641" s="14"/>
      <c r="M1641" s="14"/>
      <c r="N1641" s="14"/>
      <c r="O1641" s="14"/>
      <c r="P1641" s="14"/>
      <c r="Q1641" s="14"/>
      <c r="R1641" s="14"/>
      <c r="S1641" s="14"/>
      <c r="T1641" s="14"/>
      <c r="U1641" s="14"/>
      <c r="V1641" s="14"/>
      <c r="W1641" s="14"/>
    </row>
    <row r="1642">
      <c r="A1642" s="130" t="s">
        <v>16294</v>
      </c>
      <c r="B1642" s="14" t="s">
        <v>15434</v>
      </c>
      <c r="C1642" s="131">
        <v>68.0</v>
      </c>
      <c r="D1642" s="14" t="s">
        <v>15436</v>
      </c>
      <c r="E1642" s="131">
        <v>155.0</v>
      </c>
      <c r="F1642" s="14" t="s">
        <v>15439</v>
      </c>
      <c r="G1642" s="131">
        <v>57.0</v>
      </c>
      <c r="H1642" s="131">
        <v>200.0</v>
      </c>
      <c r="I1642" s="132" t="b">
        <v>1</v>
      </c>
      <c r="J1642" s="14"/>
      <c r="K1642" s="14"/>
      <c r="L1642" s="14"/>
      <c r="M1642" s="14"/>
      <c r="N1642" s="14"/>
      <c r="O1642" s="14"/>
      <c r="P1642" s="14"/>
      <c r="Q1642" s="14"/>
      <c r="R1642" s="14"/>
      <c r="S1642" s="14"/>
      <c r="T1642" s="14"/>
      <c r="U1642" s="14"/>
      <c r="V1642" s="14"/>
      <c r="W1642" s="14"/>
    </row>
    <row r="1643">
      <c r="A1643" s="130" t="s">
        <v>16307</v>
      </c>
      <c r="B1643" s="14" t="s">
        <v>1416</v>
      </c>
      <c r="C1643" s="131">
        <v>64.0</v>
      </c>
      <c r="D1643" s="14" t="s">
        <v>1417</v>
      </c>
      <c r="E1643" s="131">
        <v>153.0</v>
      </c>
      <c r="F1643" s="14" t="s">
        <v>1418</v>
      </c>
      <c r="G1643" s="131">
        <v>53.0</v>
      </c>
      <c r="H1643" s="131">
        <v>200.0</v>
      </c>
      <c r="I1643" s="132" t="b">
        <v>1</v>
      </c>
      <c r="J1643" s="14"/>
      <c r="K1643" s="14"/>
      <c r="L1643" s="14"/>
      <c r="M1643" s="14"/>
      <c r="N1643" s="14"/>
      <c r="O1643" s="14"/>
      <c r="P1643" s="14"/>
      <c r="Q1643" s="14"/>
      <c r="R1643" s="14"/>
      <c r="S1643" s="14"/>
      <c r="T1643" s="14"/>
      <c r="U1643" s="14"/>
      <c r="V1643" s="14"/>
      <c r="W1643" s="14"/>
    </row>
    <row r="1644">
      <c r="A1644" s="130" t="s">
        <v>16317</v>
      </c>
      <c r="B1644" s="14" t="s">
        <v>10609</v>
      </c>
      <c r="C1644" s="131">
        <v>37.0</v>
      </c>
      <c r="D1644" s="14"/>
      <c r="E1644" s="14"/>
      <c r="F1644" s="14" t="s">
        <v>10612</v>
      </c>
      <c r="G1644" s="131">
        <v>17.0</v>
      </c>
      <c r="H1644" s="131">
        <v>200.0</v>
      </c>
      <c r="I1644" s="132" t="b">
        <v>1</v>
      </c>
      <c r="J1644" s="14"/>
      <c r="K1644" s="14"/>
      <c r="L1644" s="14"/>
      <c r="M1644" s="14"/>
      <c r="N1644" s="14"/>
      <c r="O1644" s="14"/>
      <c r="P1644" s="14"/>
      <c r="Q1644" s="14"/>
      <c r="R1644" s="14"/>
      <c r="S1644" s="14"/>
      <c r="T1644" s="14"/>
      <c r="U1644" s="14"/>
      <c r="V1644" s="14"/>
      <c r="W1644" s="14"/>
    </row>
    <row r="1645">
      <c r="A1645" s="130" t="s">
        <v>16327</v>
      </c>
      <c r="B1645" s="14" t="s">
        <v>6767</v>
      </c>
      <c r="C1645" s="131">
        <v>64.0</v>
      </c>
      <c r="D1645" s="14" t="s">
        <v>6769</v>
      </c>
      <c r="E1645" s="131">
        <v>120.0</v>
      </c>
      <c r="F1645" s="14" t="s">
        <v>6770</v>
      </c>
      <c r="G1645" s="131">
        <v>53.0</v>
      </c>
      <c r="H1645" s="131">
        <v>200.0</v>
      </c>
      <c r="I1645" s="132" t="b">
        <v>1</v>
      </c>
      <c r="J1645" s="14"/>
      <c r="K1645" s="14"/>
      <c r="L1645" s="14"/>
      <c r="M1645" s="14"/>
      <c r="N1645" s="14"/>
      <c r="O1645" s="14"/>
      <c r="P1645" s="14"/>
      <c r="Q1645" s="14"/>
      <c r="R1645" s="14"/>
      <c r="S1645" s="14"/>
      <c r="T1645" s="14"/>
      <c r="U1645" s="14"/>
      <c r="V1645" s="14"/>
      <c r="W1645" s="14"/>
    </row>
    <row r="1646">
      <c r="A1646" s="130" t="s">
        <v>16340</v>
      </c>
      <c r="B1646" s="14" t="s">
        <v>3266</v>
      </c>
      <c r="C1646" s="131">
        <v>85.0</v>
      </c>
      <c r="D1646" s="14" t="s">
        <v>3268</v>
      </c>
      <c r="E1646" s="131">
        <v>493.0</v>
      </c>
      <c r="F1646" s="14" t="s">
        <v>3270</v>
      </c>
      <c r="G1646" s="131">
        <v>74.0</v>
      </c>
      <c r="H1646" s="131">
        <v>200.0</v>
      </c>
      <c r="I1646" s="132" t="b">
        <v>1</v>
      </c>
      <c r="J1646" s="14"/>
      <c r="K1646" s="14"/>
      <c r="L1646" s="14"/>
      <c r="M1646" s="14"/>
      <c r="N1646" s="14"/>
      <c r="O1646" s="14"/>
      <c r="P1646" s="14"/>
      <c r="Q1646" s="14"/>
      <c r="R1646" s="14"/>
      <c r="S1646" s="14"/>
      <c r="T1646" s="14"/>
      <c r="U1646" s="14"/>
      <c r="V1646" s="14"/>
      <c r="W1646" s="14"/>
    </row>
    <row r="1647">
      <c r="A1647" s="130" t="s">
        <v>16353</v>
      </c>
      <c r="B1647" s="14" t="s">
        <v>10766</v>
      </c>
      <c r="C1647" s="131">
        <v>41.0</v>
      </c>
      <c r="D1647" s="14" t="s">
        <v>10767</v>
      </c>
      <c r="E1647" s="131">
        <v>229.0</v>
      </c>
      <c r="F1647" s="14" t="s">
        <v>10769</v>
      </c>
      <c r="G1647" s="131">
        <v>30.0</v>
      </c>
      <c r="H1647" s="131">
        <v>200.0</v>
      </c>
      <c r="I1647" s="132" t="b">
        <v>1</v>
      </c>
      <c r="J1647" s="14"/>
      <c r="K1647" s="14"/>
      <c r="L1647" s="14"/>
      <c r="M1647" s="14"/>
      <c r="N1647" s="14"/>
      <c r="O1647" s="14"/>
      <c r="P1647" s="14"/>
      <c r="Q1647" s="14"/>
      <c r="R1647" s="14"/>
      <c r="S1647" s="14"/>
      <c r="T1647" s="14"/>
      <c r="U1647" s="14"/>
      <c r="V1647" s="14"/>
      <c r="W1647" s="14"/>
    </row>
    <row r="1648">
      <c r="A1648" s="130" t="s">
        <v>16365</v>
      </c>
      <c r="B1648" s="14" t="s">
        <v>11371</v>
      </c>
      <c r="C1648" s="131">
        <v>30.0</v>
      </c>
      <c r="D1648" s="14"/>
      <c r="E1648" s="14"/>
      <c r="F1648" s="14" t="s">
        <v>11373</v>
      </c>
      <c r="G1648" s="131">
        <v>10.0</v>
      </c>
      <c r="H1648" s="131">
        <v>200.0</v>
      </c>
      <c r="I1648" s="132" t="b">
        <v>1</v>
      </c>
      <c r="J1648" s="14"/>
      <c r="K1648" s="14"/>
      <c r="L1648" s="14"/>
      <c r="M1648" s="14"/>
      <c r="N1648" s="14"/>
      <c r="O1648" s="14"/>
      <c r="P1648" s="14"/>
      <c r="Q1648" s="14"/>
      <c r="R1648" s="14"/>
      <c r="S1648" s="14"/>
      <c r="T1648" s="14"/>
      <c r="U1648" s="14"/>
      <c r="V1648" s="14"/>
      <c r="W1648" s="14"/>
    </row>
    <row r="1649">
      <c r="A1649" s="130" t="s">
        <v>16375</v>
      </c>
      <c r="B1649" s="14" t="s">
        <v>15175</v>
      </c>
      <c r="C1649" s="131">
        <v>29.0</v>
      </c>
      <c r="D1649" s="14"/>
      <c r="E1649" s="14"/>
      <c r="F1649" s="14" t="s">
        <v>15176</v>
      </c>
      <c r="G1649" s="131">
        <v>9.0</v>
      </c>
      <c r="H1649" s="131">
        <v>200.0</v>
      </c>
      <c r="I1649" s="132" t="b">
        <v>1</v>
      </c>
      <c r="J1649" s="14"/>
      <c r="K1649" s="14"/>
      <c r="L1649" s="14"/>
      <c r="M1649" s="14"/>
      <c r="N1649" s="14"/>
      <c r="O1649" s="14"/>
      <c r="P1649" s="14"/>
      <c r="Q1649" s="14"/>
      <c r="R1649" s="14"/>
      <c r="S1649" s="14"/>
      <c r="T1649" s="14"/>
      <c r="U1649" s="14"/>
      <c r="V1649" s="14"/>
      <c r="W1649" s="14"/>
    </row>
    <row r="1650">
      <c r="A1650" s="130" t="s">
        <v>16386</v>
      </c>
      <c r="B1650" s="14" t="s">
        <v>13056</v>
      </c>
      <c r="C1650" s="131">
        <v>39.0</v>
      </c>
      <c r="D1650" s="14"/>
      <c r="E1650" s="14"/>
      <c r="F1650" s="14" t="s">
        <v>13058</v>
      </c>
      <c r="G1650" s="131">
        <v>19.0</v>
      </c>
      <c r="H1650" s="131">
        <v>200.0</v>
      </c>
      <c r="I1650" s="132" t="b">
        <v>1</v>
      </c>
      <c r="J1650" s="14"/>
      <c r="K1650" s="14"/>
      <c r="L1650" s="14"/>
      <c r="M1650" s="14"/>
      <c r="N1650" s="14"/>
      <c r="O1650" s="14"/>
      <c r="P1650" s="14"/>
      <c r="Q1650" s="14"/>
      <c r="R1650" s="14"/>
      <c r="S1650" s="14"/>
      <c r="T1650" s="14"/>
      <c r="U1650" s="14"/>
      <c r="V1650" s="14"/>
      <c r="W1650" s="14"/>
    </row>
    <row r="1651">
      <c r="A1651" s="130" t="s">
        <v>16398</v>
      </c>
      <c r="B1651" s="14" t="s">
        <v>12325</v>
      </c>
      <c r="C1651" s="131">
        <v>27.0</v>
      </c>
      <c r="D1651" s="14" t="s">
        <v>12326</v>
      </c>
      <c r="E1651" s="131">
        <v>151.0</v>
      </c>
      <c r="F1651" s="14" t="s">
        <v>12328</v>
      </c>
      <c r="G1651" s="131">
        <v>16.0</v>
      </c>
      <c r="H1651" s="131">
        <v>200.0</v>
      </c>
      <c r="I1651" s="132" t="b">
        <v>1</v>
      </c>
      <c r="J1651" s="14"/>
      <c r="K1651" s="14"/>
      <c r="L1651" s="14"/>
      <c r="M1651" s="14"/>
      <c r="N1651" s="14"/>
      <c r="O1651" s="14"/>
      <c r="P1651" s="14"/>
      <c r="Q1651" s="14"/>
      <c r="R1651" s="14"/>
      <c r="S1651" s="14"/>
      <c r="T1651" s="14"/>
      <c r="U1651" s="14"/>
      <c r="V1651" s="14"/>
      <c r="W1651" s="14"/>
    </row>
    <row r="1652">
      <c r="A1652" s="130" t="s">
        <v>16410</v>
      </c>
      <c r="B1652" s="14" t="s">
        <v>7919</v>
      </c>
      <c r="C1652" s="131">
        <v>55.0</v>
      </c>
      <c r="D1652" s="14" t="s">
        <v>7921</v>
      </c>
      <c r="E1652" s="131">
        <v>153.0</v>
      </c>
      <c r="F1652" s="14" t="s">
        <v>7922</v>
      </c>
      <c r="G1652" s="131">
        <v>44.0</v>
      </c>
      <c r="H1652" s="131">
        <v>200.0</v>
      </c>
      <c r="I1652" s="132" t="b">
        <v>1</v>
      </c>
      <c r="J1652" s="14"/>
      <c r="K1652" s="14"/>
      <c r="L1652" s="14"/>
      <c r="M1652" s="14"/>
      <c r="N1652" s="14"/>
      <c r="O1652" s="14"/>
      <c r="P1652" s="14"/>
      <c r="Q1652" s="14"/>
      <c r="R1652" s="14"/>
      <c r="S1652" s="14"/>
      <c r="T1652" s="14"/>
      <c r="U1652" s="14"/>
      <c r="V1652" s="14"/>
      <c r="W1652" s="14"/>
    </row>
    <row r="1653">
      <c r="A1653" s="130" t="s">
        <v>16421</v>
      </c>
      <c r="B1653" s="14" t="s">
        <v>14527</v>
      </c>
      <c r="C1653" s="131">
        <v>30.0</v>
      </c>
      <c r="D1653" s="14"/>
      <c r="E1653" s="14"/>
      <c r="F1653" s="14" t="s">
        <v>14530</v>
      </c>
      <c r="G1653" s="131">
        <v>10.0</v>
      </c>
      <c r="H1653" s="131">
        <v>200.0</v>
      </c>
      <c r="I1653" s="132" t="b">
        <v>1</v>
      </c>
      <c r="J1653" s="14"/>
      <c r="K1653" s="14"/>
      <c r="L1653" s="14"/>
      <c r="M1653" s="14"/>
      <c r="N1653" s="14"/>
      <c r="O1653" s="14"/>
      <c r="P1653" s="14"/>
      <c r="Q1653" s="14"/>
      <c r="R1653" s="14"/>
      <c r="S1653" s="14"/>
      <c r="T1653" s="14"/>
      <c r="U1653" s="14"/>
      <c r="V1653" s="14"/>
      <c r="W1653" s="14"/>
    </row>
    <row r="1654">
      <c r="A1654" s="130" t="s">
        <v>16431</v>
      </c>
      <c r="B1654" s="14" t="s">
        <v>1508</v>
      </c>
      <c r="C1654" s="131">
        <v>49.0</v>
      </c>
      <c r="D1654" s="14" t="s">
        <v>1509</v>
      </c>
      <c r="E1654" s="131">
        <v>367.0</v>
      </c>
      <c r="F1654" s="14" t="s">
        <v>1510</v>
      </c>
      <c r="G1654" s="131">
        <v>38.0</v>
      </c>
      <c r="H1654" s="131">
        <v>200.0</v>
      </c>
      <c r="I1654" s="132" t="b">
        <v>1</v>
      </c>
      <c r="J1654" s="14"/>
      <c r="K1654" s="14"/>
      <c r="L1654" s="14"/>
      <c r="M1654" s="14"/>
      <c r="N1654" s="14"/>
      <c r="O1654" s="14"/>
      <c r="P1654" s="14"/>
      <c r="Q1654" s="14"/>
      <c r="R1654" s="14"/>
      <c r="S1654" s="14"/>
      <c r="T1654" s="14"/>
      <c r="U1654" s="14"/>
      <c r="V1654" s="14"/>
      <c r="W1654" s="14"/>
    </row>
    <row r="1655">
      <c r="A1655" s="130" t="s">
        <v>16444</v>
      </c>
      <c r="B1655" s="14" t="s">
        <v>4478</v>
      </c>
      <c r="C1655" s="131">
        <v>66.0</v>
      </c>
      <c r="D1655" s="14" t="s">
        <v>4480</v>
      </c>
      <c r="E1655" s="131">
        <v>155.0</v>
      </c>
      <c r="F1655" s="14" t="s">
        <v>4481</v>
      </c>
      <c r="G1655" s="131">
        <v>55.0</v>
      </c>
      <c r="H1655" s="131">
        <v>200.0</v>
      </c>
      <c r="I1655" s="132" t="b">
        <v>1</v>
      </c>
      <c r="J1655" s="14"/>
      <c r="K1655" s="14"/>
      <c r="L1655" s="14"/>
      <c r="M1655" s="14"/>
      <c r="N1655" s="14"/>
      <c r="O1655" s="14"/>
      <c r="P1655" s="14"/>
      <c r="Q1655" s="14"/>
      <c r="R1655" s="14"/>
      <c r="S1655" s="14"/>
      <c r="T1655" s="14"/>
      <c r="U1655" s="14"/>
      <c r="V1655" s="14"/>
      <c r="W1655" s="14"/>
    </row>
    <row r="1656">
      <c r="A1656" s="130" t="s">
        <v>16456</v>
      </c>
      <c r="B1656" s="14" t="s">
        <v>8649</v>
      </c>
      <c r="C1656" s="131">
        <v>46.0</v>
      </c>
      <c r="D1656" s="14" t="s">
        <v>8650</v>
      </c>
      <c r="E1656" s="131">
        <v>75.0</v>
      </c>
      <c r="F1656" s="14" t="s">
        <v>8652</v>
      </c>
      <c r="G1656" s="131">
        <v>35.0</v>
      </c>
      <c r="H1656" s="131">
        <v>200.0</v>
      </c>
      <c r="I1656" s="132" t="b">
        <v>1</v>
      </c>
      <c r="J1656" s="14"/>
      <c r="K1656" s="14"/>
      <c r="L1656" s="14"/>
      <c r="M1656" s="14"/>
      <c r="N1656" s="14"/>
      <c r="O1656" s="14"/>
      <c r="P1656" s="14"/>
      <c r="Q1656" s="14"/>
      <c r="R1656" s="14"/>
      <c r="S1656" s="14"/>
      <c r="T1656" s="14"/>
      <c r="U1656" s="14"/>
      <c r="V1656" s="14"/>
      <c r="W1656" s="14"/>
    </row>
    <row r="1657">
      <c r="A1657" s="130" t="s">
        <v>16467</v>
      </c>
      <c r="B1657" s="14" t="s">
        <v>11027</v>
      </c>
      <c r="C1657" s="131">
        <v>46.0</v>
      </c>
      <c r="D1657" s="14" t="s">
        <v>11029</v>
      </c>
      <c r="E1657" s="131">
        <v>149.0</v>
      </c>
      <c r="F1657" s="14" t="s">
        <v>11031</v>
      </c>
      <c r="G1657" s="131">
        <v>35.0</v>
      </c>
      <c r="H1657" s="131">
        <v>200.0</v>
      </c>
      <c r="I1657" s="132" t="b">
        <v>1</v>
      </c>
      <c r="J1657" s="14"/>
      <c r="K1657" s="14"/>
      <c r="L1657" s="14"/>
      <c r="M1657" s="14"/>
      <c r="N1657" s="14"/>
      <c r="O1657" s="14"/>
      <c r="P1657" s="14"/>
      <c r="Q1657" s="14"/>
      <c r="R1657" s="14"/>
      <c r="S1657" s="14"/>
      <c r="T1657" s="14"/>
      <c r="U1657" s="14"/>
      <c r="V1657" s="14"/>
      <c r="W1657" s="14"/>
    </row>
    <row r="1658">
      <c r="A1658" s="130" t="s">
        <v>16478</v>
      </c>
      <c r="B1658" s="14" t="s">
        <v>1228</v>
      </c>
      <c r="C1658" s="131">
        <v>61.0</v>
      </c>
      <c r="D1658" s="14" t="s">
        <v>1229</v>
      </c>
      <c r="E1658" s="131">
        <v>205.0</v>
      </c>
      <c r="F1658" s="14" t="s">
        <v>1230</v>
      </c>
      <c r="G1658" s="131">
        <v>50.0</v>
      </c>
      <c r="H1658" s="131">
        <v>200.0</v>
      </c>
      <c r="I1658" s="132" t="b">
        <v>1</v>
      </c>
      <c r="J1658" s="14"/>
      <c r="K1658" s="14"/>
      <c r="L1658" s="14"/>
      <c r="M1658" s="14"/>
      <c r="N1658" s="14"/>
      <c r="O1658" s="14"/>
      <c r="P1658" s="14"/>
      <c r="Q1658" s="14"/>
      <c r="R1658" s="14"/>
      <c r="S1658" s="14"/>
      <c r="T1658" s="14"/>
      <c r="U1658" s="14"/>
      <c r="V1658" s="14"/>
      <c r="W1658" s="14"/>
    </row>
    <row r="1659">
      <c r="A1659" s="130" t="s">
        <v>16486</v>
      </c>
      <c r="B1659" s="14" t="s">
        <v>10609</v>
      </c>
      <c r="C1659" s="131">
        <v>37.0</v>
      </c>
      <c r="D1659" s="14"/>
      <c r="E1659" s="14"/>
      <c r="F1659" s="14" t="s">
        <v>10612</v>
      </c>
      <c r="G1659" s="131">
        <v>17.0</v>
      </c>
      <c r="H1659" s="131">
        <v>200.0</v>
      </c>
      <c r="I1659" s="132" t="b">
        <v>1</v>
      </c>
      <c r="J1659" s="14"/>
      <c r="K1659" s="14"/>
      <c r="L1659" s="14"/>
      <c r="M1659" s="14"/>
      <c r="N1659" s="14"/>
      <c r="O1659" s="14"/>
      <c r="P1659" s="14"/>
      <c r="Q1659" s="14"/>
      <c r="R1659" s="14"/>
      <c r="S1659" s="14"/>
      <c r="T1659" s="14"/>
      <c r="U1659" s="14"/>
      <c r="V1659" s="14"/>
      <c r="W1659" s="14"/>
    </row>
    <row r="1660">
      <c r="A1660" s="130" t="s">
        <v>16495</v>
      </c>
      <c r="B1660" s="14" t="s">
        <v>1678</v>
      </c>
      <c r="C1660" s="131">
        <v>85.0</v>
      </c>
      <c r="D1660" s="14" t="s">
        <v>1679</v>
      </c>
      <c r="E1660" s="131">
        <v>452.0</v>
      </c>
      <c r="F1660" s="14" t="s">
        <v>1680</v>
      </c>
      <c r="G1660" s="131">
        <v>74.0</v>
      </c>
      <c r="H1660" s="131">
        <v>200.0</v>
      </c>
      <c r="I1660" s="132" t="b">
        <v>1</v>
      </c>
      <c r="J1660" s="14"/>
      <c r="K1660" s="14"/>
      <c r="L1660" s="14"/>
      <c r="M1660" s="14"/>
      <c r="N1660" s="14"/>
      <c r="O1660" s="14"/>
      <c r="P1660" s="14"/>
      <c r="Q1660" s="14"/>
      <c r="R1660" s="14"/>
      <c r="S1660" s="14"/>
      <c r="T1660" s="14"/>
      <c r="U1660" s="14"/>
      <c r="V1660" s="14"/>
      <c r="W1660" s="14"/>
    </row>
    <row r="1661">
      <c r="A1661" s="130" t="s">
        <v>16506</v>
      </c>
      <c r="B1661" s="14" t="s">
        <v>10756</v>
      </c>
      <c r="C1661" s="131">
        <v>32.0</v>
      </c>
      <c r="D1661" s="14"/>
      <c r="E1661" s="14"/>
      <c r="F1661" s="14" t="s">
        <v>10758</v>
      </c>
      <c r="G1661" s="131">
        <v>12.0</v>
      </c>
      <c r="H1661" s="131">
        <v>200.0</v>
      </c>
      <c r="I1661" s="132" t="b">
        <v>1</v>
      </c>
      <c r="J1661" s="14"/>
      <c r="K1661" s="14"/>
      <c r="L1661" s="14"/>
      <c r="M1661" s="14"/>
      <c r="N1661" s="14"/>
      <c r="O1661" s="14"/>
      <c r="P1661" s="14"/>
      <c r="Q1661" s="14"/>
      <c r="R1661" s="14"/>
      <c r="S1661" s="14"/>
      <c r="T1661" s="14"/>
      <c r="U1661" s="14"/>
      <c r="V1661" s="14"/>
      <c r="W1661" s="14"/>
    </row>
    <row r="1662">
      <c r="A1662" s="130" t="s">
        <v>16516</v>
      </c>
      <c r="B1662" s="14" t="s">
        <v>10795</v>
      </c>
      <c r="C1662" s="131">
        <v>24.0</v>
      </c>
      <c r="D1662" s="14"/>
      <c r="E1662" s="14"/>
      <c r="F1662" s="14" t="s">
        <v>10800</v>
      </c>
      <c r="G1662" s="131">
        <v>4.0</v>
      </c>
      <c r="H1662" s="131">
        <v>200.0</v>
      </c>
      <c r="I1662" s="132" t="b">
        <v>1</v>
      </c>
      <c r="J1662" s="14"/>
      <c r="K1662" s="14"/>
      <c r="L1662" s="14"/>
      <c r="M1662" s="14"/>
      <c r="N1662" s="14"/>
      <c r="O1662" s="14"/>
      <c r="P1662" s="14"/>
      <c r="Q1662" s="14"/>
      <c r="R1662" s="14"/>
      <c r="S1662" s="14"/>
      <c r="T1662" s="14"/>
      <c r="U1662" s="14"/>
      <c r="V1662" s="14"/>
      <c r="W1662" s="14"/>
    </row>
    <row r="1663">
      <c r="A1663" s="130" t="s">
        <v>16527</v>
      </c>
      <c r="B1663" s="14" t="s">
        <v>14205</v>
      </c>
      <c r="C1663" s="131">
        <v>33.0</v>
      </c>
      <c r="D1663" s="14"/>
      <c r="E1663" s="14"/>
      <c r="F1663" s="14" t="s">
        <v>14207</v>
      </c>
      <c r="G1663" s="131">
        <v>13.0</v>
      </c>
      <c r="H1663" s="131">
        <v>200.0</v>
      </c>
      <c r="I1663" s="132" t="b">
        <v>1</v>
      </c>
      <c r="J1663" s="14"/>
      <c r="K1663" s="14"/>
      <c r="L1663" s="14"/>
      <c r="M1663" s="14"/>
      <c r="N1663" s="14"/>
      <c r="O1663" s="14"/>
      <c r="P1663" s="14"/>
      <c r="Q1663" s="14"/>
      <c r="R1663" s="14"/>
      <c r="S1663" s="14"/>
      <c r="T1663" s="14"/>
      <c r="U1663" s="14"/>
      <c r="V1663" s="14"/>
      <c r="W1663" s="14"/>
    </row>
    <row r="1664">
      <c r="A1664" s="130" t="s">
        <v>16538</v>
      </c>
      <c r="B1664" s="14" t="s">
        <v>15343</v>
      </c>
      <c r="C1664" s="131">
        <v>26.0</v>
      </c>
      <c r="D1664" s="14"/>
      <c r="E1664" s="14"/>
      <c r="F1664" s="14" t="s">
        <v>15346</v>
      </c>
      <c r="G1664" s="131">
        <v>6.0</v>
      </c>
      <c r="H1664" s="131">
        <v>200.0</v>
      </c>
      <c r="I1664" s="132" t="b">
        <v>1</v>
      </c>
      <c r="J1664" s="14"/>
      <c r="K1664" s="14"/>
      <c r="L1664" s="14"/>
      <c r="M1664" s="14"/>
      <c r="N1664" s="14"/>
      <c r="O1664" s="14"/>
      <c r="P1664" s="14"/>
      <c r="Q1664" s="14"/>
      <c r="R1664" s="14"/>
      <c r="S1664" s="14"/>
      <c r="T1664" s="14"/>
      <c r="U1664" s="14"/>
      <c r="V1664" s="14"/>
      <c r="W1664" s="14"/>
    </row>
    <row r="1665">
      <c r="A1665" s="130" t="s">
        <v>16547</v>
      </c>
      <c r="B1665" s="14" t="s">
        <v>13056</v>
      </c>
      <c r="C1665" s="131">
        <v>39.0</v>
      </c>
      <c r="D1665" s="14"/>
      <c r="E1665" s="14"/>
      <c r="F1665" s="14" t="s">
        <v>13058</v>
      </c>
      <c r="G1665" s="131">
        <v>19.0</v>
      </c>
      <c r="H1665" s="131">
        <v>200.0</v>
      </c>
      <c r="I1665" s="132" t="b">
        <v>1</v>
      </c>
      <c r="J1665" s="14"/>
      <c r="K1665" s="14"/>
      <c r="L1665" s="14"/>
      <c r="M1665" s="14"/>
      <c r="N1665" s="14"/>
      <c r="O1665" s="14"/>
      <c r="P1665" s="14"/>
      <c r="Q1665" s="14"/>
      <c r="R1665" s="14"/>
      <c r="S1665" s="14"/>
      <c r="T1665" s="14"/>
      <c r="U1665" s="14"/>
      <c r="V1665" s="14"/>
      <c r="W1665" s="14"/>
    </row>
    <row r="1666">
      <c r="A1666" s="130" t="s">
        <v>16556</v>
      </c>
      <c r="B1666" s="14" t="s">
        <v>4212</v>
      </c>
      <c r="C1666" s="131">
        <v>46.0</v>
      </c>
      <c r="D1666" s="14" t="s">
        <v>4216</v>
      </c>
      <c r="E1666" s="131">
        <v>217.0</v>
      </c>
      <c r="F1666" s="14" t="s">
        <v>4217</v>
      </c>
      <c r="G1666" s="131">
        <v>35.0</v>
      </c>
      <c r="H1666" s="131">
        <v>200.0</v>
      </c>
      <c r="I1666" s="132" t="b">
        <v>1</v>
      </c>
      <c r="J1666" s="14"/>
      <c r="K1666" s="14"/>
      <c r="L1666" s="14"/>
      <c r="M1666" s="14"/>
      <c r="N1666" s="14"/>
      <c r="O1666" s="14"/>
      <c r="P1666" s="14"/>
      <c r="Q1666" s="14"/>
      <c r="R1666" s="14"/>
      <c r="S1666" s="14"/>
      <c r="T1666" s="14"/>
      <c r="U1666" s="14"/>
      <c r="V1666" s="14"/>
      <c r="W1666" s="14"/>
    </row>
    <row r="1667">
      <c r="A1667" s="130" t="s">
        <v>16566</v>
      </c>
      <c r="B1667" s="14" t="s">
        <v>16101</v>
      </c>
      <c r="C1667" s="131">
        <v>26.0</v>
      </c>
      <c r="D1667" s="14"/>
      <c r="E1667" s="14"/>
      <c r="F1667" s="14" t="s">
        <v>16103</v>
      </c>
      <c r="G1667" s="131">
        <v>6.0</v>
      </c>
      <c r="H1667" s="131">
        <v>200.0</v>
      </c>
      <c r="I1667" s="132" t="b">
        <v>1</v>
      </c>
      <c r="J1667" s="14"/>
      <c r="K1667" s="14"/>
      <c r="L1667" s="14"/>
      <c r="M1667" s="14"/>
      <c r="N1667" s="14"/>
      <c r="O1667" s="14"/>
      <c r="P1667" s="14"/>
      <c r="Q1667" s="14"/>
      <c r="R1667" s="14"/>
      <c r="S1667" s="14"/>
      <c r="T1667" s="14"/>
      <c r="U1667" s="14"/>
      <c r="V1667" s="14"/>
      <c r="W1667" s="14"/>
    </row>
    <row r="1668">
      <c r="A1668" s="130" t="s">
        <v>16573</v>
      </c>
      <c r="B1668" s="14" t="s">
        <v>1588</v>
      </c>
      <c r="C1668" s="131">
        <v>35.0</v>
      </c>
      <c r="D1668" s="14" t="s">
        <v>1589</v>
      </c>
      <c r="E1668" s="131">
        <v>366.0</v>
      </c>
      <c r="F1668" s="14" t="s">
        <v>1590</v>
      </c>
      <c r="G1668" s="131">
        <v>24.0</v>
      </c>
      <c r="H1668" s="131">
        <v>200.0</v>
      </c>
      <c r="I1668" s="132" t="b">
        <v>1</v>
      </c>
      <c r="J1668" s="14"/>
      <c r="K1668" s="14"/>
      <c r="L1668" s="14"/>
      <c r="M1668" s="14"/>
      <c r="N1668" s="14"/>
      <c r="O1668" s="14"/>
      <c r="P1668" s="14"/>
      <c r="Q1668" s="14"/>
      <c r="R1668" s="14"/>
      <c r="S1668" s="14"/>
      <c r="T1668" s="14"/>
      <c r="U1668" s="14"/>
      <c r="V1668" s="14"/>
      <c r="W1668" s="14"/>
    </row>
    <row r="1669">
      <c r="A1669" s="130" t="s">
        <v>16583</v>
      </c>
      <c r="B1669" s="14" t="s">
        <v>5293</v>
      </c>
      <c r="C1669" s="131">
        <v>90.0</v>
      </c>
      <c r="D1669" s="14" t="s">
        <v>5295</v>
      </c>
      <c r="E1669" s="131">
        <v>275.0</v>
      </c>
      <c r="F1669" s="14" t="s">
        <v>5296</v>
      </c>
      <c r="G1669" s="131">
        <v>79.0</v>
      </c>
      <c r="H1669" s="131">
        <v>200.0</v>
      </c>
      <c r="I1669" s="132" t="b">
        <v>1</v>
      </c>
      <c r="J1669" s="14"/>
      <c r="K1669" s="14"/>
      <c r="L1669" s="14"/>
      <c r="M1669" s="14"/>
      <c r="N1669" s="14"/>
      <c r="O1669" s="14"/>
      <c r="P1669" s="14"/>
      <c r="Q1669" s="14"/>
      <c r="R1669" s="14"/>
      <c r="S1669" s="14"/>
      <c r="T1669" s="14"/>
      <c r="U1669" s="14"/>
      <c r="V1669" s="14"/>
      <c r="W1669" s="14"/>
    </row>
    <row r="1670">
      <c r="A1670" s="130" t="s">
        <v>16594</v>
      </c>
      <c r="B1670" s="14" t="s">
        <v>10795</v>
      </c>
      <c r="C1670" s="131">
        <v>24.0</v>
      </c>
      <c r="D1670" s="14"/>
      <c r="E1670" s="14"/>
      <c r="F1670" s="14" t="s">
        <v>10800</v>
      </c>
      <c r="G1670" s="131">
        <v>4.0</v>
      </c>
      <c r="H1670" s="131">
        <v>200.0</v>
      </c>
      <c r="I1670" s="132" t="b">
        <v>1</v>
      </c>
      <c r="J1670" s="14"/>
      <c r="K1670" s="14"/>
      <c r="L1670" s="14"/>
      <c r="M1670" s="14"/>
      <c r="N1670" s="14"/>
      <c r="O1670" s="14"/>
      <c r="P1670" s="14"/>
      <c r="Q1670" s="14"/>
      <c r="R1670" s="14"/>
      <c r="S1670" s="14"/>
      <c r="T1670" s="14"/>
      <c r="U1670" s="14"/>
      <c r="V1670" s="14"/>
      <c r="W1670" s="14"/>
    </row>
    <row r="1671">
      <c r="A1671" s="130" t="s">
        <v>16604</v>
      </c>
      <c r="B1671" s="14" t="s">
        <v>1394</v>
      </c>
      <c r="C1671" s="131">
        <v>80.0</v>
      </c>
      <c r="D1671" s="14" t="s">
        <v>1395</v>
      </c>
      <c r="E1671" s="131">
        <v>221.0</v>
      </c>
      <c r="F1671" s="14" t="s">
        <v>1396</v>
      </c>
      <c r="G1671" s="131">
        <v>69.0</v>
      </c>
      <c r="H1671" s="131">
        <v>200.0</v>
      </c>
      <c r="I1671" s="132" t="b">
        <v>1</v>
      </c>
      <c r="J1671" s="14"/>
      <c r="K1671" s="14"/>
      <c r="L1671" s="14"/>
      <c r="M1671" s="14"/>
      <c r="N1671" s="14"/>
      <c r="O1671" s="14"/>
      <c r="P1671" s="14"/>
      <c r="Q1671" s="14"/>
      <c r="R1671" s="14"/>
      <c r="S1671" s="14"/>
      <c r="T1671" s="14"/>
      <c r="U1671" s="14"/>
      <c r="V1671" s="14"/>
      <c r="W1671" s="14"/>
    </row>
    <row r="1672">
      <c r="A1672" s="130" t="s">
        <v>16614</v>
      </c>
      <c r="B1672" s="14" t="s">
        <v>8226</v>
      </c>
      <c r="C1672" s="131">
        <v>98.0</v>
      </c>
      <c r="D1672" s="14" t="s">
        <v>8228</v>
      </c>
      <c r="E1672" s="131">
        <v>114.0</v>
      </c>
      <c r="F1672" s="14" t="s">
        <v>8230</v>
      </c>
      <c r="G1672" s="131">
        <v>87.0</v>
      </c>
      <c r="H1672" s="131">
        <v>200.0</v>
      </c>
      <c r="I1672" s="132" t="b">
        <v>1</v>
      </c>
      <c r="J1672" s="14"/>
      <c r="K1672" s="14"/>
      <c r="L1672" s="14"/>
      <c r="M1672" s="14"/>
      <c r="N1672" s="14"/>
      <c r="O1672" s="14"/>
      <c r="P1672" s="14"/>
      <c r="Q1672" s="14"/>
      <c r="R1672" s="14"/>
      <c r="S1672" s="14"/>
      <c r="T1672" s="14"/>
      <c r="U1672" s="14"/>
      <c r="V1672" s="14"/>
      <c r="W1672" s="14"/>
    </row>
    <row r="1673">
      <c r="A1673" s="130" t="s">
        <v>16625</v>
      </c>
      <c r="B1673" s="14" t="s">
        <v>14509</v>
      </c>
      <c r="C1673" s="131">
        <v>50.0</v>
      </c>
      <c r="D1673" s="14" t="s">
        <v>14510</v>
      </c>
      <c r="E1673" s="131">
        <v>131.0</v>
      </c>
      <c r="F1673" s="14" t="s">
        <v>14514</v>
      </c>
      <c r="G1673" s="131">
        <v>39.0</v>
      </c>
      <c r="H1673" s="131">
        <v>200.0</v>
      </c>
      <c r="I1673" s="132" t="b">
        <v>1</v>
      </c>
      <c r="J1673" s="14"/>
      <c r="K1673" s="14"/>
      <c r="L1673" s="14"/>
      <c r="M1673" s="14"/>
      <c r="N1673" s="14"/>
      <c r="O1673" s="14"/>
      <c r="P1673" s="14"/>
      <c r="Q1673" s="14"/>
      <c r="R1673" s="14"/>
      <c r="S1673" s="14"/>
      <c r="T1673" s="14"/>
      <c r="U1673" s="14"/>
      <c r="V1673" s="14"/>
      <c r="W1673" s="14"/>
    </row>
    <row r="1674">
      <c r="A1674" s="130" t="s">
        <v>16635</v>
      </c>
      <c r="B1674" s="14" t="s">
        <v>4402</v>
      </c>
      <c r="C1674" s="131">
        <v>58.0</v>
      </c>
      <c r="D1674" s="14" t="s">
        <v>4405</v>
      </c>
      <c r="E1674" s="131">
        <v>338.0</v>
      </c>
      <c r="F1674" s="14" t="s">
        <v>4407</v>
      </c>
      <c r="G1674" s="131">
        <v>47.0</v>
      </c>
      <c r="H1674" s="131">
        <v>200.0</v>
      </c>
      <c r="I1674" s="132" t="b">
        <v>1</v>
      </c>
      <c r="J1674" s="14"/>
      <c r="K1674" s="14"/>
      <c r="L1674" s="14"/>
      <c r="M1674" s="14"/>
      <c r="N1674" s="14"/>
      <c r="O1674" s="14"/>
      <c r="P1674" s="14"/>
      <c r="Q1674" s="14"/>
      <c r="R1674" s="14"/>
      <c r="S1674" s="14"/>
      <c r="T1674" s="14"/>
      <c r="U1674" s="14"/>
      <c r="V1674" s="14"/>
      <c r="W1674" s="14"/>
    </row>
    <row r="1675">
      <c r="A1675" s="130" t="s">
        <v>16645</v>
      </c>
      <c r="B1675" s="14" t="s">
        <v>1571</v>
      </c>
      <c r="C1675" s="131">
        <v>63.0</v>
      </c>
      <c r="D1675" s="14" t="s">
        <v>1572</v>
      </c>
      <c r="E1675" s="131">
        <v>198.0</v>
      </c>
      <c r="F1675" s="14" t="s">
        <v>1573</v>
      </c>
      <c r="G1675" s="131">
        <v>52.0</v>
      </c>
      <c r="H1675" s="131">
        <v>200.0</v>
      </c>
      <c r="I1675" s="132" t="b">
        <v>1</v>
      </c>
      <c r="J1675" s="14"/>
      <c r="K1675" s="14"/>
      <c r="L1675" s="14"/>
      <c r="M1675" s="14"/>
      <c r="N1675" s="14"/>
      <c r="O1675" s="14"/>
      <c r="P1675" s="14"/>
      <c r="Q1675" s="14"/>
      <c r="R1675" s="14"/>
      <c r="S1675" s="14"/>
      <c r="T1675" s="14"/>
      <c r="U1675" s="14"/>
      <c r="V1675" s="14"/>
      <c r="W1675" s="14"/>
    </row>
    <row r="1676">
      <c r="A1676" s="130" t="s">
        <v>16653</v>
      </c>
      <c r="B1676" s="14" t="s">
        <v>13098</v>
      </c>
      <c r="C1676" s="131">
        <v>30.0</v>
      </c>
      <c r="D1676" s="14" t="s">
        <v>13101</v>
      </c>
      <c r="E1676" s="131">
        <v>158.0</v>
      </c>
      <c r="F1676" s="14" t="s">
        <v>13105</v>
      </c>
      <c r="G1676" s="131">
        <v>19.0</v>
      </c>
      <c r="H1676" s="131">
        <v>200.0</v>
      </c>
      <c r="I1676" s="132" t="b">
        <v>1</v>
      </c>
      <c r="J1676" s="14"/>
      <c r="K1676" s="14"/>
      <c r="L1676" s="14"/>
      <c r="M1676" s="14"/>
      <c r="N1676" s="14"/>
      <c r="O1676" s="14"/>
      <c r="P1676" s="14"/>
      <c r="Q1676" s="14"/>
      <c r="R1676" s="14"/>
      <c r="S1676" s="14"/>
      <c r="T1676" s="14"/>
      <c r="U1676" s="14"/>
      <c r="V1676" s="14"/>
      <c r="W1676" s="14"/>
    </row>
    <row r="1677">
      <c r="A1677" s="130" t="s">
        <v>16661</v>
      </c>
      <c r="B1677" s="14" t="s">
        <v>16667</v>
      </c>
      <c r="C1677" s="131">
        <v>43.0</v>
      </c>
      <c r="D1677" s="14" t="s">
        <v>16668</v>
      </c>
      <c r="E1677" s="131">
        <v>155.0</v>
      </c>
      <c r="F1677" s="14" t="s">
        <v>16675</v>
      </c>
      <c r="G1677" s="131">
        <v>32.0</v>
      </c>
      <c r="H1677" s="131">
        <v>200.0</v>
      </c>
      <c r="I1677" s="132" t="b">
        <v>1</v>
      </c>
      <c r="J1677" s="14"/>
      <c r="K1677" s="14"/>
      <c r="L1677" s="14"/>
      <c r="M1677" s="14"/>
      <c r="N1677" s="14"/>
      <c r="O1677" s="14"/>
      <c r="P1677" s="14"/>
      <c r="Q1677" s="14"/>
      <c r="R1677" s="14"/>
      <c r="S1677" s="14"/>
      <c r="T1677" s="14"/>
      <c r="U1677" s="14"/>
      <c r="V1677" s="14"/>
      <c r="W1677" s="14"/>
    </row>
    <row r="1678">
      <c r="A1678" s="130" t="s">
        <v>16681</v>
      </c>
      <c r="B1678" s="14" t="s">
        <v>3603</v>
      </c>
      <c r="C1678" s="131">
        <v>54.0</v>
      </c>
      <c r="D1678" s="14" t="s">
        <v>3607</v>
      </c>
      <c r="E1678" s="131">
        <v>448.0</v>
      </c>
      <c r="F1678" s="14" t="s">
        <v>3608</v>
      </c>
      <c r="G1678" s="131">
        <v>43.0</v>
      </c>
      <c r="H1678" s="131">
        <v>200.0</v>
      </c>
      <c r="I1678" s="132" t="b">
        <v>1</v>
      </c>
      <c r="J1678" s="14"/>
      <c r="K1678" s="14"/>
      <c r="L1678" s="14"/>
      <c r="M1678" s="14"/>
      <c r="N1678" s="14"/>
      <c r="O1678" s="14"/>
      <c r="P1678" s="14"/>
      <c r="Q1678" s="14"/>
      <c r="R1678" s="14"/>
      <c r="S1678" s="14"/>
      <c r="T1678" s="14"/>
      <c r="U1678" s="14"/>
      <c r="V1678" s="14"/>
      <c r="W1678" s="14"/>
    </row>
    <row r="1679">
      <c r="A1679" s="130" t="s">
        <v>16692</v>
      </c>
      <c r="B1679" s="14" t="s">
        <v>1463</v>
      </c>
      <c r="C1679" s="131">
        <v>103.0</v>
      </c>
      <c r="D1679" s="14" t="s">
        <v>1464</v>
      </c>
      <c r="E1679" s="131">
        <v>156.0</v>
      </c>
      <c r="F1679" s="14" t="s">
        <v>1465</v>
      </c>
      <c r="G1679" s="131">
        <v>92.0</v>
      </c>
      <c r="H1679" s="131">
        <v>200.0</v>
      </c>
      <c r="I1679" s="132" t="b">
        <v>1</v>
      </c>
      <c r="J1679" s="14"/>
      <c r="K1679" s="14"/>
      <c r="L1679" s="14"/>
      <c r="M1679" s="14"/>
      <c r="N1679" s="14"/>
      <c r="O1679" s="14"/>
      <c r="P1679" s="14"/>
      <c r="Q1679" s="14"/>
      <c r="R1679" s="14"/>
      <c r="S1679" s="14"/>
      <c r="T1679" s="14"/>
      <c r="U1679" s="14"/>
      <c r="V1679" s="14"/>
      <c r="W1679" s="14"/>
    </row>
    <row r="1680">
      <c r="A1680" s="130" t="s">
        <v>16699</v>
      </c>
      <c r="B1680" s="14" t="s">
        <v>1475</v>
      </c>
      <c r="C1680" s="131">
        <v>64.0</v>
      </c>
      <c r="D1680" s="14" t="s">
        <v>1476</v>
      </c>
      <c r="E1680" s="131">
        <v>156.0</v>
      </c>
      <c r="F1680" s="14" t="s">
        <v>1477</v>
      </c>
      <c r="G1680" s="131">
        <v>53.0</v>
      </c>
      <c r="H1680" s="131">
        <v>200.0</v>
      </c>
      <c r="I1680" s="132" t="b">
        <v>1</v>
      </c>
      <c r="J1680" s="14"/>
      <c r="K1680" s="14"/>
      <c r="L1680" s="14"/>
      <c r="M1680" s="14"/>
      <c r="N1680" s="14"/>
      <c r="O1680" s="14"/>
      <c r="P1680" s="14"/>
      <c r="Q1680" s="14"/>
      <c r="R1680" s="14"/>
      <c r="S1680" s="14"/>
      <c r="T1680" s="14"/>
      <c r="U1680" s="14"/>
      <c r="V1680" s="14"/>
      <c r="W1680" s="14"/>
    </row>
    <row r="1681">
      <c r="A1681" s="130" t="s">
        <v>16709</v>
      </c>
      <c r="B1681" s="14" t="s">
        <v>15933</v>
      </c>
      <c r="C1681" s="131">
        <v>23.0</v>
      </c>
      <c r="D1681" s="14"/>
      <c r="E1681" s="14"/>
      <c r="F1681" s="14" t="s">
        <v>15935</v>
      </c>
      <c r="G1681" s="131">
        <v>3.0</v>
      </c>
      <c r="H1681" s="131">
        <v>200.0</v>
      </c>
      <c r="I1681" s="132" t="b">
        <v>1</v>
      </c>
      <c r="J1681" s="14"/>
      <c r="K1681" s="14"/>
      <c r="L1681" s="14"/>
      <c r="M1681" s="14"/>
      <c r="N1681" s="14"/>
      <c r="O1681" s="14"/>
      <c r="P1681" s="14"/>
      <c r="Q1681" s="14"/>
      <c r="R1681" s="14"/>
      <c r="S1681" s="14"/>
      <c r="T1681" s="14"/>
      <c r="U1681" s="14"/>
      <c r="V1681" s="14"/>
      <c r="W1681" s="14"/>
    </row>
    <row r="1682">
      <c r="A1682" s="130" t="s">
        <v>16717</v>
      </c>
      <c r="B1682" s="14" t="s">
        <v>13510</v>
      </c>
      <c r="C1682" s="131">
        <v>28.0</v>
      </c>
      <c r="D1682" s="14" t="s">
        <v>13511</v>
      </c>
      <c r="E1682" s="131">
        <v>158.0</v>
      </c>
      <c r="F1682" s="14" t="s">
        <v>13512</v>
      </c>
      <c r="G1682" s="131">
        <v>8.0</v>
      </c>
      <c r="H1682" s="131">
        <v>200.0</v>
      </c>
      <c r="I1682" s="132" t="b">
        <v>1</v>
      </c>
      <c r="J1682" s="14"/>
      <c r="K1682" s="14"/>
      <c r="L1682" s="14"/>
      <c r="M1682" s="14"/>
      <c r="N1682" s="14"/>
      <c r="O1682" s="14"/>
      <c r="P1682" s="14"/>
      <c r="Q1682" s="14"/>
      <c r="R1682" s="14"/>
      <c r="S1682" s="14"/>
      <c r="T1682" s="14"/>
      <c r="U1682" s="14"/>
      <c r="V1682" s="14"/>
      <c r="W1682" s="14"/>
    </row>
    <row r="1683">
      <c r="A1683" s="130" t="s">
        <v>16727</v>
      </c>
      <c r="B1683" s="14" t="s">
        <v>3507</v>
      </c>
      <c r="C1683" s="131">
        <v>63.0</v>
      </c>
      <c r="D1683" s="14" t="s">
        <v>3509</v>
      </c>
      <c r="E1683" s="131">
        <v>99.0</v>
      </c>
      <c r="F1683" s="14" t="s">
        <v>3511</v>
      </c>
      <c r="G1683" s="131">
        <v>52.0</v>
      </c>
      <c r="H1683" s="131">
        <v>200.0</v>
      </c>
      <c r="I1683" s="132" t="b">
        <v>1</v>
      </c>
      <c r="J1683" s="14"/>
      <c r="K1683" s="14"/>
      <c r="L1683" s="14"/>
      <c r="M1683" s="14"/>
      <c r="N1683" s="14"/>
      <c r="O1683" s="14"/>
      <c r="P1683" s="14"/>
      <c r="Q1683" s="14"/>
      <c r="R1683" s="14"/>
      <c r="S1683" s="14"/>
      <c r="T1683" s="14"/>
      <c r="U1683" s="14"/>
      <c r="V1683" s="14"/>
      <c r="W1683" s="14"/>
    </row>
    <row r="1684">
      <c r="A1684" s="130" t="s">
        <v>16736</v>
      </c>
      <c r="B1684" s="14" t="s">
        <v>5847</v>
      </c>
      <c r="C1684" s="131">
        <v>46.0</v>
      </c>
      <c r="D1684" s="14" t="s">
        <v>5849</v>
      </c>
      <c r="E1684" s="131">
        <v>108.0</v>
      </c>
      <c r="F1684" s="14" t="s">
        <v>5850</v>
      </c>
      <c r="G1684" s="131">
        <v>35.0</v>
      </c>
      <c r="H1684" s="131">
        <v>200.0</v>
      </c>
      <c r="I1684" s="132" t="b">
        <v>1</v>
      </c>
      <c r="J1684" s="14"/>
      <c r="K1684" s="14"/>
      <c r="L1684" s="14"/>
      <c r="M1684" s="14"/>
      <c r="N1684" s="14"/>
      <c r="O1684" s="14"/>
      <c r="P1684" s="14"/>
      <c r="Q1684" s="14"/>
      <c r="R1684" s="14"/>
      <c r="S1684" s="14"/>
      <c r="T1684" s="14"/>
      <c r="U1684" s="14"/>
      <c r="V1684" s="14"/>
      <c r="W1684" s="14"/>
    </row>
    <row r="1685">
      <c r="A1685" s="130" t="s">
        <v>16745</v>
      </c>
      <c r="B1685" s="14" t="s">
        <v>10380</v>
      </c>
      <c r="C1685" s="131">
        <v>37.0</v>
      </c>
      <c r="D1685" s="14" t="s">
        <v>491</v>
      </c>
      <c r="E1685" s="131">
        <v>127.0</v>
      </c>
      <c r="F1685" s="14" t="s">
        <v>492</v>
      </c>
      <c r="G1685" s="131">
        <v>21.0</v>
      </c>
      <c r="H1685" s="131">
        <v>200.0</v>
      </c>
      <c r="I1685" s="132" t="b">
        <v>1</v>
      </c>
      <c r="J1685" s="14"/>
      <c r="K1685" s="14"/>
      <c r="L1685" s="14"/>
      <c r="M1685" s="14"/>
      <c r="N1685" s="14"/>
      <c r="O1685" s="14"/>
      <c r="P1685" s="14"/>
      <c r="Q1685" s="14"/>
      <c r="R1685" s="14"/>
      <c r="S1685" s="14"/>
      <c r="T1685" s="14"/>
      <c r="U1685" s="14"/>
      <c r="V1685" s="14"/>
      <c r="W1685" s="14"/>
    </row>
    <row r="1686">
      <c r="A1686" s="130" t="s">
        <v>16754</v>
      </c>
      <c r="B1686" s="14" t="s">
        <v>1696</v>
      </c>
      <c r="C1686" s="131">
        <v>57.0</v>
      </c>
      <c r="D1686" s="14" t="s">
        <v>1697</v>
      </c>
      <c r="E1686" s="131">
        <v>316.0</v>
      </c>
      <c r="F1686" s="14" t="s">
        <v>1698</v>
      </c>
      <c r="G1686" s="131">
        <v>46.0</v>
      </c>
      <c r="H1686" s="131">
        <v>200.0</v>
      </c>
      <c r="I1686" s="132" t="b">
        <v>1</v>
      </c>
      <c r="J1686" s="14"/>
      <c r="K1686" s="14"/>
      <c r="L1686" s="14"/>
      <c r="M1686" s="14"/>
      <c r="N1686" s="14"/>
      <c r="O1686" s="14"/>
      <c r="P1686" s="14"/>
      <c r="Q1686" s="14"/>
      <c r="R1686" s="14"/>
      <c r="S1686" s="14"/>
      <c r="T1686" s="14"/>
      <c r="U1686" s="14"/>
      <c r="V1686" s="14"/>
      <c r="W1686" s="14"/>
    </row>
    <row r="1687">
      <c r="A1687" s="130" t="s">
        <v>16765</v>
      </c>
      <c r="B1687" s="14" t="s">
        <v>8527</v>
      </c>
      <c r="C1687" s="131">
        <v>80.0</v>
      </c>
      <c r="D1687" s="14" t="s">
        <v>8528</v>
      </c>
      <c r="E1687" s="131">
        <v>155.0</v>
      </c>
      <c r="F1687" s="14" t="s">
        <v>8529</v>
      </c>
      <c r="G1687" s="131">
        <v>69.0</v>
      </c>
      <c r="H1687" s="131">
        <v>200.0</v>
      </c>
      <c r="I1687" s="132" t="b">
        <v>1</v>
      </c>
      <c r="J1687" s="14"/>
      <c r="K1687" s="14"/>
      <c r="L1687" s="14"/>
      <c r="M1687" s="14"/>
      <c r="N1687" s="14"/>
      <c r="O1687" s="14"/>
      <c r="P1687" s="14"/>
      <c r="Q1687" s="14"/>
      <c r="R1687" s="14"/>
      <c r="S1687" s="14"/>
      <c r="T1687" s="14"/>
      <c r="U1687" s="14"/>
      <c r="V1687" s="14"/>
      <c r="W1687" s="14"/>
    </row>
    <row r="1688">
      <c r="A1688" s="130" t="s">
        <v>16776</v>
      </c>
      <c r="B1688" s="14" t="s">
        <v>1247</v>
      </c>
      <c r="C1688" s="131">
        <v>100.0</v>
      </c>
      <c r="D1688" s="14" t="s">
        <v>1248</v>
      </c>
      <c r="E1688" s="131">
        <v>317.0</v>
      </c>
      <c r="F1688" s="14" t="s">
        <v>1249</v>
      </c>
      <c r="G1688" s="131">
        <v>89.0</v>
      </c>
      <c r="H1688" s="131">
        <v>200.0</v>
      </c>
      <c r="I1688" s="132" t="b">
        <v>1</v>
      </c>
      <c r="J1688" s="14"/>
      <c r="K1688" s="14"/>
      <c r="L1688" s="14"/>
      <c r="M1688" s="14"/>
      <c r="N1688" s="14"/>
      <c r="O1688" s="14"/>
      <c r="P1688" s="14"/>
      <c r="Q1688" s="14"/>
      <c r="R1688" s="14"/>
      <c r="S1688" s="14"/>
      <c r="T1688" s="14"/>
      <c r="U1688" s="14"/>
      <c r="V1688" s="14"/>
      <c r="W1688" s="14"/>
    </row>
    <row r="1689">
      <c r="A1689" s="130" t="s">
        <v>16782</v>
      </c>
      <c r="B1689" s="14" t="s">
        <v>3866</v>
      </c>
      <c r="C1689" s="131">
        <v>94.0</v>
      </c>
      <c r="D1689" s="14" t="s">
        <v>3870</v>
      </c>
      <c r="E1689" s="131">
        <v>201.0</v>
      </c>
      <c r="F1689" s="14" t="s">
        <v>3872</v>
      </c>
      <c r="G1689" s="131">
        <v>83.0</v>
      </c>
      <c r="H1689" s="131">
        <v>200.0</v>
      </c>
      <c r="I1689" s="132" t="b">
        <v>1</v>
      </c>
      <c r="J1689" s="14"/>
      <c r="K1689" s="14"/>
      <c r="L1689" s="14"/>
      <c r="M1689" s="14"/>
      <c r="N1689" s="14"/>
      <c r="O1689" s="14"/>
      <c r="P1689" s="14"/>
      <c r="Q1689" s="14"/>
      <c r="R1689" s="14"/>
      <c r="S1689" s="14"/>
      <c r="T1689" s="14"/>
      <c r="U1689" s="14"/>
      <c r="V1689" s="14"/>
      <c r="W1689" s="14"/>
    </row>
    <row r="1690">
      <c r="A1690" s="130" t="s">
        <v>16792</v>
      </c>
      <c r="B1690" s="14" t="s">
        <v>7415</v>
      </c>
      <c r="C1690" s="131">
        <v>72.0</v>
      </c>
      <c r="D1690" s="14" t="s">
        <v>7416</v>
      </c>
      <c r="E1690" s="131">
        <v>363.0</v>
      </c>
      <c r="F1690" s="14" t="s">
        <v>7417</v>
      </c>
      <c r="G1690" s="131">
        <v>61.0</v>
      </c>
      <c r="H1690" s="131">
        <v>200.0</v>
      </c>
      <c r="I1690" s="132" t="b">
        <v>1</v>
      </c>
      <c r="J1690" s="14"/>
      <c r="K1690" s="14"/>
      <c r="L1690" s="14"/>
      <c r="M1690" s="14"/>
      <c r="N1690" s="14"/>
      <c r="O1690" s="14"/>
      <c r="P1690" s="14"/>
      <c r="Q1690" s="14"/>
      <c r="R1690" s="14"/>
      <c r="S1690" s="14"/>
      <c r="T1690" s="14"/>
      <c r="U1690" s="14"/>
      <c r="V1690" s="14"/>
      <c r="W1690" s="14"/>
    </row>
    <row r="1691">
      <c r="A1691" s="130" t="s">
        <v>16807</v>
      </c>
      <c r="B1691" s="14" t="s">
        <v>3507</v>
      </c>
      <c r="C1691" s="131">
        <v>63.0</v>
      </c>
      <c r="D1691" s="14" t="s">
        <v>3509</v>
      </c>
      <c r="E1691" s="131">
        <v>99.0</v>
      </c>
      <c r="F1691" s="14" t="s">
        <v>3511</v>
      </c>
      <c r="G1691" s="131">
        <v>52.0</v>
      </c>
      <c r="H1691" s="131">
        <v>200.0</v>
      </c>
      <c r="I1691" s="132" t="b">
        <v>1</v>
      </c>
      <c r="J1691" s="14"/>
      <c r="K1691" s="14"/>
      <c r="L1691" s="14"/>
      <c r="M1691" s="14"/>
      <c r="N1691" s="14"/>
      <c r="O1691" s="14"/>
      <c r="P1691" s="14"/>
      <c r="Q1691" s="14"/>
      <c r="R1691" s="14"/>
      <c r="S1691" s="14"/>
      <c r="T1691" s="14"/>
      <c r="U1691" s="14"/>
      <c r="V1691" s="14"/>
      <c r="W1691" s="14"/>
    </row>
    <row r="1692">
      <c r="A1692" s="130" t="s">
        <v>16817</v>
      </c>
      <c r="B1692" s="14" t="s">
        <v>13599</v>
      </c>
      <c r="C1692" s="131">
        <v>32.0</v>
      </c>
      <c r="D1692" s="14" t="s">
        <v>13600</v>
      </c>
      <c r="E1692" s="131">
        <v>154.0</v>
      </c>
      <c r="F1692" s="14" t="s">
        <v>13603</v>
      </c>
      <c r="G1692" s="131">
        <v>21.0</v>
      </c>
      <c r="H1692" s="131">
        <v>200.0</v>
      </c>
      <c r="I1692" s="132" t="b">
        <v>1</v>
      </c>
      <c r="J1692" s="14"/>
      <c r="K1692" s="14"/>
      <c r="L1692" s="14"/>
      <c r="M1692" s="14"/>
      <c r="N1692" s="14"/>
      <c r="O1692" s="14"/>
      <c r="P1692" s="14"/>
      <c r="Q1692" s="14"/>
      <c r="R1692" s="14"/>
      <c r="S1692" s="14"/>
      <c r="T1692" s="14"/>
      <c r="U1692" s="14"/>
      <c r="V1692" s="14"/>
      <c r="W1692" s="14"/>
    </row>
    <row r="1693">
      <c r="A1693" s="130" t="s">
        <v>16825</v>
      </c>
      <c r="B1693" s="14" t="s">
        <v>13510</v>
      </c>
      <c r="C1693" s="131">
        <v>28.0</v>
      </c>
      <c r="D1693" s="14" t="s">
        <v>13511</v>
      </c>
      <c r="E1693" s="131">
        <v>158.0</v>
      </c>
      <c r="F1693" s="14" t="s">
        <v>13512</v>
      </c>
      <c r="G1693" s="131">
        <v>8.0</v>
      </c>
      <c r="H1693" s="131">
        <v>200.0</v>
      </c>
      <c r="I1693" s="132" t="b">
        <v>1</v>
      </c>
      <c r="J1693" s="14"/>
      <c r="K1693" s="14"/>
      <c r="L1693" s="14"/>
      <c r="M1693" s="14"/>
      <c r="N1693" s="14"/>
      <c r="O1693" s="14"/>
      <c r="P1693" s="14"/>
      <c r="Q1693" s="14"/>
      <c r="R1693" s="14"/>
      <c r="S1693" s="14"/>
      <c r="T1693" s="14"/>
      <c r="U1693" s="14"/>
      <c r="V1693" s="14"/>
      <c r="W1693" s="14"/>
    </row>
    <row r="1694">
      <c r="A1694" s="130" t="s">
        <v>16836</v>
      </c>
      <c r="B1694" s="14" t="s">
        <v>1276</v>
      </c>
      <c r="C1694" s="131">
        <v>30.0</v>
      </c>
      <c r="D1694" s="14" t="s">
        <v>1277</v>
      </c>
      <c r="E1694" s="131">
        <v>130.0</v>
      </c>
      <c r="F1694" s="14" t="s">
        <v>1278</v>
      </c>
      <c r="G1694" s="131">
        <v>19.0</v>
      </c>
      <c r="H1694" s="131">
        <v>200.0</v>
      </c>
      <c r="I1694" s="132" t="b">
        <v>1</v>
      </c>
      <c r="J1694" s="14"/>
      <c r="K1694" s="14"/>
      <c r="L1694" s="14"/>
      <c r="M1694" s="14"/>
      <c r="N1694" s="14"/>
      <c r="O1694" s="14"/>
      <c r="P1694" s="14"/>
      <c r="Q1694" s="14"/>
      <c r="R1694" s="14"/>
      <c r="S1694" s="14"/>
      <c r="T1694" s="14"/>
      <c r="U1694" s="14"/>
      <c r="V1694" s="14"/>
      <c r="W1694" s="14"/>
    </row>
    <row r="1695">
      <c r="A1695" s="130" t="s">
        <v>16845</v>
      </c>
      <c r="B1695" s="14" t="s">
        <v>11197</v>
      </c>
      <c r="C1695" s="131">
        <v>39.0</v>
      </c>
      <c r="D1695" s="14"/>
      <c r="E1695" s="14"/>
      <c r="F1695" s="14" t="s">
        <v>11199</v>
      </c>
      <c r="G1695" s="131">
        <v>19.0</v>
      </c>
      <c r="H1695" s="131">
        <v>200.0</v>
      </c>
      <c r="I1695" s="132" t="b">
        <v>1</v>
      </c>
      <c r="J1695" s="14"/>
      <c r="K1695" s="14"/>
      <c r="L1695" s="14"/>
      <c r="M1695" s="14"/>
      <c r="N1695" s="14"/>
      <c r="O1695" s="14"/>
      <c r="P1695" s="14"/>
      <c r="Q1695" s="14"/>
      <c r="R1695" s="14"/>
      <c r="S1695" s="14"/>
      <c r="T1695" s="14"/>
      <c r="U1695" s="14"/>
      <c r="V1695" s="14"/>
      <c r="W1695" s="14"/>
    </row>
    <row r="1696">
      <c r="A1696" s="130" t="s">
        <v>16853</v>
      </c>
      <c r="B1696" s="14" t="s">
        <v>7120</v>
      </c>
      <c r="C1696" s="131">
        <v>44.0</v>
      </c>
      <c r="D1696" s="14" t="s">
        <v>7124</v>
      </c>
      <c r="E1696" s="131">
        <v>158.0</v>
      </c>
      <c r="F1696" s="14" t="s">
        <v>7127</v>
      </c>
      <c r="G1696" s="131">
        <v>33.0</v>
      </c>
      <c r="H1696" s="131">
        <v>200.0</v>
      </c>
      <c r="I1696" s="132" t="b">
        <v>1</v>
      </c>
      <c r="J1696" s="14"/>
      <c r="K1696" s="14"/>
      <c r="L1696" s="14"/>
      <c r="M1696" s="14"/>
      <c r="N1696" s="14"/>
      <c r="O1696" s="14"/>
      <c r="P1696" s="14"/>
      <c r="Q1696" s="14"/>
      <c r="R1696" s="14"/>
      <c r="S1696" s="14"/>
      <c r="T1696" s="14"/>
      <c r="U1696" s="14"/>
      <c r="V1696" s="14"/>
      <c r="W1696" s="14"/>
    </row>
    <row r="1697">
      <c r="A1697" s="130" t="s">
        <v>16862</v>
      </c>
      <c r="B1697" s="14" t="s">
        <v>13056</v>
      </c>
      <c r="C1697" s="131">
        <v>39.0</v>
      </c>
      <c r="D1697" s="14"/>
      <c r="E1697" s="14"/>
      <c r="F1697" s="14" t="s">
        <v>13058</v>
      </c>
      <c r="G1697" s="131">
        <v>19.0</v>
      </c>
      <c r="H1697" s="131">
        <v>200.0</v>
      </c>
      <c r="I1697" s="132" t="b">
        <v>1</v>
      </c>
      <c r="J1697" s="14"/>
      <c r="K1697" s="14"/>
      <c r="L1697" s="14"/>
      <c r="M1697" s="14"/>
      <c r="N1697" s="14"/>
      <c r="O1697" s="14"/>
      <c r="P1697" s="14"/>
      <c r="Q1697" s="14"/>
      <c r="R1697" s="14"/>
      <c r="S1697" s="14"/>
      <c r="T1697" s="14"/>
      <c r="U1697" s="14"/>
      <c r="V1697" s="14"/>
      <c r="W1697" s="14"/>
    </row>
    <row r="1698">
      <c r="A1698" s="130" t="s">
        <v>16873</v>
      </c>
      <c r="B1698" s="14" t="s">
        <v>7671</v>
      </c>
      <c r="C1698" s="131">
        <v>48.0</v>
      </c>
      <c r="D1698" s="14" t="s">
        <v>7672</v>
      </c>
      <c r="E1698" s="131">
        <v>370.0</v>
      </c>
      <c r="F1698" s="14" t="s">
        <v>7677</v>
      </c>
      <c r="G1698" s="131">
        <v>37.0</v>
      </c>
      <c r="H1698" s="131">
        <v>200.0</v>
      </c>
      <c r="I1698" s="132" t="b">
        <v>1</v>
      </c>
      <c r="J1698" s="14"/>
      <c r="K1698" s="14"/>
      <c r="L1698" s="14"/>
      <c r="M1698" s="14"/>
      <c r="N1698" s="14"/>
      <c r="O1698" s="14"/>
      <c r="P1698" s="14"/>
      <c r="Q1698" s="14"/>
      <c r="R1698" s="14"/>
      <c r="S1698" s="14"/>
      <c r="T1698" s="14"/>
      <c r="U1698" s="14"/>
      <c r="V1698" s="14"/>
      <c r="W1698" s="14"/>
    </row>
    <row r="1699">
      <c r="A1699" s="130" t="s">
        <v>16883</v>
      </c>
      <c r="B1699" s="14" t="s">
        <v>1607</v>
      </c>
      <c r="C1699" s="131">
        <v>31.0</v>
      </c>
      <c r="D1699" s="14"/>
      <c r="E1699" s="14"/>
      <c r="F1699" s="14" t="s">
        <v>1608</v>
      </c>
      <c r="G1699" s="131">
        <v>11.0</v>
      </c>
      <c r="H1699" s="131">
        <v>200.0</v>
      </c>
      <c r="I1699" s="132" t="b">
        <v>1</v>
      </c>
      <c r="J1699" s="14"/>
      <c r="K1699" s="14"/>
      <c r="L1699" s="14"/>
      <c r="M1699" s="14"/>
      <c r="N1699" s="14"/>
      <c r="O1699" s="14"/>
      <c r="P1699" s="14"/>
      <c r="Q1699" s="14"/>
      <c r="R1699" s="14"/>
      <c r="S1699" s="14"/>
      <c r="T1699" s="14"/>
      <c r="U1699" s="14"/>
      <c r="V1699" s="14"/>
      <c r="W1699" s="14"/>
    </row>
    <row r="1700">
      <c r="A1700" s="130" t="s">
        <v>16892</v>
      </c>
      <c r="B1700" s="14" t="s">
        <v>13283</v>
      </c>
      <c r="C1700" s="131">
        <v>98.0</v>
      </c>
      <c r="D1700" s="14" t="s">
        <v>13285</v>
      </c>
      <c r="E1700" s="131">
        <v>154.0</v>
      </c>
      <c r="F1700" s="14" t="s">
        <v>13287</v>
      </c>
      <c r="G1700" s="131">
        <v>87.0</v>
      </c>
      <c r="H1700" s="131">
        <v>200.0</v>
      </c>
      <c r="I1700" s="132" t="b">
        <v>1</v>
      </c>
      <c r="J1700" s="14"/>
      <c r="K1700" s="14"/>
      <c r="L1700" s="14"/>
      <c r="M1700" s="14"/>
      <c r="N1700" s="14"/>
      <c r="O1700" s="14"/>
      <c r="P1700" s="14"/>
      <c r="Q1700" s="14"/>
      <c r="R1700" s="14"/>
      <c r="S1700" s="14"/>
      <c r="T1700" s="14"/>
      <c r="U1700" s="14"/>
      <c r="V1700" s="14"/>
      <c r="W1700" s="14"/>
    </row>
    <row r="1701">
      <c r="A1701" s="130" t="s">
        <v>16903</v>
      </c>
      <c r="B1701" s="14" t="s">
        <v>8016</v>
      </c>
      <c r="C1701" s="131">
        <v>58.0</v>
      </c>
      <c r="D1701" s="14" t="s">
        <v>8019</v>
      </c>
      <c r="E1701" s="131">
        <v>300.0</v>
      </c>
      <c r="F1701" s="14" t="s">
        <v>8020</v>
      </c>
      <c r="G1701" s="131">
        <v>47.0</v>
      </c>
      <c r="H1701" s="131">
        <v>200.0</v>
      </c>
      <c r="I1701" s="132" t="b">
        <v>1</v>
      </c>
      <c r="J1701" s="14"/>
      <c r="K1701" s="14"/>
      <c r="L1701" s="14"/>
      <c r="M1701" s="14"/>
      <c r="N1701" s="14"/>
      <c r="O1701" s="14"/>
      <c r="P1701" s="14"/>
      <c r="Q1701" s="14"/>
      <c r="R1701" s="14"/>
      <c r="S1701" s="14"/>
      <c r="T1701" s="14"/>
      <c r="U1701" s="14"/>
      <c r="V1701" s="14"/>
      <c r="W1701" s="14"/>
    </row>
    <row r="1702">
      <c r="A1702" s="130" t="s">
        <v>16913</v>
      </c>
      <c r="B1702" s="14" t="s">
        <v>7642</v>
      </c>
      <c r="C1702" s="131">
        <v>119.0</v>
      </c>
      <c r="D1702" s="14" t="s">
        <v>7646</v>
      </c>
      <c r="E1702" s="131">
        <v>524.0</v>
      </c>
      <c r="F1702" s="14" t="s">
        <v>7647</v>
      </c>
      <c r="G1702" s="131">
        <v>108.0</v>
      </c>
      <c r="H1702" s="131">
        <v>200.0</v>
      </c>
      <c r="I1702" s="132" t="b">
        <v>1</v>
      </c>
      <c r="J1702" s="14"/>
      <c r="K1702" s="14"/>
      <c r="L1702" s="14"/>
      <c r="M1702" s="14"/>
      <c r="N1702" s="14"/>
      <c r="O1702" s="14"/>
      <c r="P1702" s="14"/>
      <c r="Q1702" s="14"/>
      <c r="R1702" s="14"/>
      <c r="S1702" s="14"/>
      <c r="T1702" s="14"/>
      <c r="U1702" s="14"/>
      <c r="V1702" s="14"/>
      <c r="W1702" s="14"/>
    </row>
    <row r="1703">
      <c r="A1703" s="130" t="s">
        <v>16925</v>
      </c>
      <c r="B1703" s="14" t="s">
        <v>1614</v>
      </c>
      <c r="C1703" s="131">
        <v>74.0</v>
      </c>
      <c r="D1703" s="14" t="s">
        <v>1615</v>
      </c>
      <c r="E1703" s="131">
        <v>346.0</v>
      </c>
      <c r="F1703" s="14" t="s">
        <v>1616</v>
      </c>
      <c r="G1703" s="131">
        <v>63.0</v>
      </c>
      <c r="H1703" s="131">
        <v>200.0</v>
      </c>
      <c r="I1703" s="132" t="b">
        <v>1</v>
      </c>
      <c r="J1703" s="14"/>
      <c r="K1703" s="14"/>
      <c r="L1703" s="14"/>
      <c r="M1703" s="14"/>
      <c r="N1703" s="14"/>
      <c r="O1703" s="14"/>
      <c r="P1703" s="14"/>
      <c r="Q1703" s="14"/>
      <c r="R1703" s="14"/>
      <c r="S1703" s="14"/>
      <c r="T1703" s="14"/>
      <c r="U1703" s="14"/>
      <c r="V1703" s="14"/>
      <c r="W1703" s="14"/>
    </row>
    <row r="1704">
      <c r="A1704" s="130" t="s">
        <v>16934</v>
      </c>
      <c r="B1704" s="14" t="s">
        <v>2627</v>
      </c>
      <c r="C1704" s="131">
        <v>65.0</v>
      </c>
      <c r="D1704" s="14" t="s">
        <v>2632</v>
      </c>
      <c r="E1704" s="131">
        <v>319.0</v>
      </c>
      <c r="F1704" s="14" t="s">
        <v>2634</v>
      </c>
      <c r="G1704" s="131">
        <v>54.0</v>
      </c>
      <c r="H1704" s="131">
        <v>200.0</v>
      </c>
      <c r="I1704" s="132" t="b">
        <v>1</v>
      </c>
      <c r="J1704" s="14"/>
      <c r="K1704" s="14"/>
      <c r="L1704" s="14"/>
      <c r="M1704" s="14"/>
      <c r="N1704" s="14"/>
      <c r="O1704" s="14"/>
      <c r="P1704" s="14"/>
      <c r="Q1704" s="14"/>
      <c r="R1704" s="14"/>
      <c r="S1704" s="14"/>
      <c r="T1704" s="14"/>
      <c r="U1704" s="14"/>
      <c r="V1704" s="14"/>
      <c r="W1704" s="14"/>
    </row>
    <row r="1705">
      <c r="A1705" s="130" t="s">
        <v>16946</v>
      </c>
      <c r="B1705" s="14" t="s">
        <v>1647</v>
      </c>
      <c r="C1705" s="131">
        <v>68.0</v>
      </c>
      <c r="D1705" s="14" t="s">
        <v>1648</v>
      </c>
      <c r="E1705" s="131">
        <v>177.0</v>
      </c>
      <c r="F1705" s="14" t="s">
        <v>1649</v>
      </c>
      <c r="G1705" s="131">
        <v>57.0</v>
      </c>
      <c r="H1705" s="131">
        <v>200.0</v>
      </c>
      <c r="I1705" s="132" t="b">
        <v>1</v>
      </c>
      <c r="J1705" s="14"/>
      <c r="K1705" s="14"/>
      <c r="L1705" s="14"/>
      <c r="M1705" s="14"/>
      <c r="N1705" s="14"/>
      <c r="O1705" s="14"/>
      <c r="P1705" s="14"/>
      <c r="Q1705" s="14"/>
      <c r="R1705" s="14"/>
      <c r="S1705" s="14"/>
      <c r="T1705" s="14"/>
      <c r="U1705" s="14"/>
      <c r="V1705" s="14"/>
      <c r="W1705" s="14"/>
    </row>
    <row r="1706">
      <c r="A1706" s="130" t="s">
        <v>16955</v>
      </c>
      <c r="B1706" s="14" t="s">
        <v>1508</v>
      </c>
      <c r="C1706" s="131">
        <v>49.0</v>
      </c>
      <c r="D1706" s="14" t="s">
        <v>1509</v>
      </c>
      <c r="E1706" s="131">
        <v>367.0</v>
      </c>
      <c r="F1706" s="14" t="s">
        <v>1510</v>
      </c>
      <c r="G1706" s="131">
        <v>38.0</v>
      </c>
      <c r="H1706" s="131">
        <v>200.0</v>
      </c>
      <c r="I1706" s="132" t="b">
        <v>1</v>
      </c>
      <c r="J1706" s="14"/>
      <c r="K1706" s="14"/>
      <c r="L1706" s="14"/>
      <c r="M1706" s="14"/>
      <c r="N1706" s="14"/>
      <c r="O1706" s="14"/>
      <c r="P1706" s="14"/>
      <c r="Q1706" s="14"/>
      <c r="R1706" s="14"/>
      <c r="S1706" s="14"/>
      <c r="T1706" s="14"/>
      <c r="U1706" s="14"/>
      <c r="V1706" s="14"/>
      <c r="W1706" s="14"/>
    </row>
    <row r="1707">
      <c r="A1707" s="130" t="s">
        <v>16967</v>
      </c>
      <c r="B1707" s="14" t="s">
        <v>15961</v>
      </c>
      <c r="C1707" s="131">
        <v>49.0</v>
      </c>
      <c r="D1707" s="14" t="s">
        <v>15963</v>
      </c>
      <c r="E1707" s="131">
        <v>172.0</v>
      </c>
      <c r="F1707" s="14" t="s">
        <v>15965</v>
      </c>
      <c r="G1707" s="131">
        <v>38.0</v>
      </c>
      <c r="H1707" s="131">
        <v>200.0</v>
      </c>
      <c r="I1707" s="132" t="b">
        <v>1</v>
      </c>
      <c r="J1707" s="14"/>
      <c r="K1707" s="14"/>
      <c r="L1707" s="14"/>
      <c r="M1707" s="14"/>
      <c r="N1707" s="14"/>
      <c r="O1707" s="14"/>
      <c r="P1707" s="14"/>
      <c r="Q1707" s="14"/>
      <c r="R1707" s="14"/>
      <c r="S1707" s="14"/>
      <c r="T1707" s="14"/>
      <c r="U1707" s="14"/>
      <c r="V1707" s="14"/>
      <c r="W1707" s="14"/>
    </row>
    <row r="1708">
      <c r="A1708" s="130" t="s">
        <v>16978</v>
      </c>
      <c r="B1708" s="14" t="s">
        <v>5577</v>
      </c>
      <c r="C1708" s="131">
        <v>48.0</v>
      </c>
      <c r="D1708" s="14" t="s">
        <v>5581</v>
      </c>
      <c r="E1708" s="131">
        <v>420.0</v>
      </c>
      <c r="F1708" s="14" t="s">
        <v>5584</v>
      </c>
      <c r="G1708" s="131">
        <v>37.0</v>
      </c>
      <c r="H1708" s="131">
        <v>200.0</v>
      </c>
      <c r="I1708" s="132" t="b">
        <v>1</v>
      </c>
      <c r="J1708" s="14"/>
      <c r="K1708" s="14"/>
      <c r="L1708" s="14"/>
      <c r="M1708" s="14"/>
      <c r="N1708" s="14"/>
      <c r="O1708" s="14"/>
      <c r="P1708" s="14"/>
      <c r="Q1708" s="14"/>
      <c r="R1708" s="14"/>
      <c r="S1708" s="14"/>
      <c r="T1708" s="14"/>
      <c r="U1708" s="14"/>
      <c r="V1708" s="14"/>
      <c r="W1708" s="14"/>
    </row>
    <row r="1709">
      <c r="A1709" s="130" t="s">
        <v>16988</v>
      </c>
      <c r="B1709" s="14" t="s">
        <v>1717</v>
      </c>
      <c r="C1709" s="131">
        <v>62.0</v>
      </c>
      <c r="D1709" s="14" t="s">
        <v>1718</v>
      </c>
      <c r="E1709" s="131">
        <v>220.0</v>
      </c>
      <c r="F1709" s="14" t="s">
        <v>1719</v>
      </c>
      <c r="G1709" s="131">
        <v>51.0</v>
      </c>
      <c r="H1709" s="131">
        <v>200.0</v>
      </c>
      <c r="I1709" s="132" t="b">
        <v>1</v>
      </c>
      <c r="J1709" s="14"/>
      <c r="K1709" s="14"/>
      <c r="L1709" s="14"/>
      <c r="M1709" s="14"/>
      <c r="N1709" s="14"/>
      <c r="O1709" s="14"/>
      <c r="P1709" s="14"/>
      <c r="Q1709" s="14"/>
      <c r="R1709" s="14"/>
      <c r="S1709" s="14"/>
      <c r="T1709" s="14"/>
      <c r="U1709" s="14"/>
      <c r="V1709" s="14"/>
      <c r="W1709" s="14"/>
    </row>
    <row r="1710">
      <c r="A1710" s="130" t="s">
        <v>17001</v>
      </c>
      <c r="B1710" s="14" t="s">
        <v>10651</v>
      </c>
      <c r="C1710" s="131">
        <v>56.0</v>
      </c>
      <c r="D1710" s="14" t="s">
        <v>10653</v>
      </c>
      <c r="E1710" s="131">
        <v>148.0</v>
      </c>
      <c r="F1710" s="14" t="s">
        <v>10655</v>
      </c>
      <c r="G1710" s="131">
        <v>45.0</v>
      </c>
      <c r="H1710" s="131">
        <v>200.0</v>
      </c>
      <c r="I1710" s="132" t="b">
        <v>1</v>
      </c>
      <c r="J1710" s="14"/>
      <c r="K1710" s="14"/>
      <c r="L1710" s="14"/>
      <c r="M1710" s="14"/>
      <c r="N1710" s="14"/>
      <c r="O1710" s="14"/>
      <c r="P1710" s="14"/>
      <c r="Q1710" s="14"/>
      <c r="R1710" s="14"/>
      <c r="S1710" s="14"/>
      <c r="T1710" s="14"/>
      <c r="U1710" s="14"/>
      <c r="V1710" s="14"/>
      <c r="W1710" s="14"/>
    </row>
    <row r="1711">
      <c r="A1711" s="130" t="s">
        <v>17015</v>
      </c>
      <c r="B1711" s="14" t="s">
        <v>7415</v>
      </c>
      <c r="C1711" s="131">
        <v>72.0</v>
      </c>
      <c r="D1711" s="14" t="s">
        <v>7416</v>
      </c>
      <c r="E1711" s="131">
        <v>363.0</v>
      </c>
      <c r="F1711" s="14" t="s">
        <v>7417</v>
      </c>
      <c r="G1711" s="131">
        <v>61.0</v>
      </c>
      <c r="H1711" s="131">
        <v>200.0</v>
      </c>
      <c r="I1711" s="132" t="b">
        <v>1</v>
      </c>
      <c r="J1711" s="14"/>
      <c r="K1711" s="14"/>
      <c r="L1711" s="14"/>
      <c r="M1711" s="14"/>
      <c r="N1711" s="14"/>
      <c r="O1711" s="14"/>
      <c r="P1711" s="14"/>
      <c r="Q1711" s="14"/>
      <c r="R1711" s="14"/>
      <c r="S1711" s="14"/>
      <c r="T1711" s="14"/>
      <c r="U1711" s="14"/>
      <c r="V1711" s="14"/>
      <c r="W1711" s="14"/>
    </row>
    <row r="1712">
      <c r="A1712" s="130" t="s">
        <v>17028</v>
      </c>
      <c r="B1712" s="14" t="s">
        <v>1420</v>
      </c>
      <c r="C1712" s="131">
        <v>57.0</v>
      </c>
      <c r="D1712" s="14" t="s">
        <v>1421</v>
      </c>
      <c r="E1712" s="131">
        <v>142.0</v>
      </c>
      <c r="F1712" s="14" t="s">
        <v>1422</v>
      </c>
      <c r="G1712" s="131">
        <v>46.0</v>
      </c>
      <c r="H1712" s="131">
        <v>200.0</v>
      </c>
      <c r="I1712" s="132" t="b">
        <v>1</v>
      </c>
      <c r="J1712" s="14"/>
      <c r="K1712" s="14"/>
      <c r="L1712" s="14"/>
      <c r="M1712" s="14"/>
      <c r="N1712" s="14"/>
      <c r="O1712" s="14"/>
      <c r="P1712" s="14"/>
      <c r="Q1712" s="14"/>
      <c r="R1712" s="14"/>
      <c r="S1712" s="14"/>
      <c r="T1712" s="14"/>
      <c r="U1712" s="14"/>
      <c r="V1712" s="14"/>
      <c r="W1712" s="14"/>
    </row>
    <row r="1713">
      <c r="A1713" s="130" t="s">
        <v>17043</v>
      </c>
      <c r="B1713" s="14" t="s">
        <v>5145</v>
      </c>
      <c r="C1713" s="131">
        <v>75.0</v>
      </c>
      <c r="D1713" s="14" t="s">
        <v>5147</v>
      </c>
      <c r="E1713" s="131">
        <v>155.0</v>
      </c>
      <c r="F1713" s="14" t="s">
        <v>5148</v>
      </c>
      <c r="G1713" s="131">
        <v>64.0</v>
      </c>
      <c r="H1713" s="131">
        <v>200.0</v>
      </c>
      <c r="I1713" s="132" t="b">
        <v>1</v>
      </c>
      <c r="J1713" s="14"/>
      <c r="K1713" s="14"/>
      <c r="L1713" s="14"/>
      <c r="M1713" s="14"/>
      <c r="N1713" s="14"/>
      <c r="O1713" s="14"/>
      <c r="P1713" s="14"/>
      <c r="Q1713" s="14"/>
      <c r="R1713" s="14"/>
      <c r="S1713" s="14"/>
      <c r="T1713" s="14"/>
      <c r="U1713" s="14"/>
      <c r="V1713" s="14"/>
      <c r="W1713" s="14"/>
    </row>
    <row r="1714">
      <c r="A1714" s="130" t="s">
        <v>17053</v>
      </c>
      <c r="B1714" s="14" t="s">
        <v>1603</v>
      </c>
      <c r="C1714" s="131">
        <v>56.0</v>
      </c>
      <c r="D1714" s="14" t="s">
        <v>1604</v>
      </c>
      <c r="E1714" s="131">
        <v>327.0</v>
      </c>
      <c r="F1714" s="14" t="s">
        <v>1605</v>
      </c>
      <c r="G1714" s="131">
        <v>45.0</v>
      </c>
      <c r="H1714" s="131">
        <v>200.0</v>
      </c>
      <c r="I1714" s="132" t="b">
        <v>1</v>
      </c>
      <c r="J1714" s="14"/>
      <c r="K1714" s="14"/>
      <c r="L1714" s="14"/>
      <c r="M1714" s="14"/>
      <c r="N1714" s="14"/>
      <c r="O1714" s="14"/>
      <c r="P1714" s="14"/>
      <c r="Q1714" s="14"/>
      <c r="R1714" s="14"/>
      <c r="S1714" s="14"/>
      <c r="T1714" s="14"/>
      <c r="U1714" s="14"/>
      <c r="V1714" s="14"/>
      <c r="W1714" s="14"/>
    </row>
    <row r="1715">
      <c r="A1715" s="130" t="s">
        <v>17064</v>
      </c>
      <c r="B1715" s="14" t="s">
        <v>1717</v>
      </c>
      <c r="C1715" s="131">
        <v>62.0</v>
      </c>
      <c r="D1715" s="14" t="s">
        <v>1718</v>
      </c>
      <c r="E1715" s="131">
        <v>220.0</v>
      </c>
      <c r="F1715" s="14" t="s">
        <v>1719</v>
      </c>
      <c r="G1715" s="131">
        <v>51.0</v>
      </c>
      <c r="H1715" s="131">
        <v>200.0</v>
      </c>
      <c r="I1715" s="132" t="b">
        <v>1</v>
      </c>
      <c r="J1715" s="14"/>
      <c r="K1715" s="14"/>
      <c r="L1715" s="14"/>
      <c r="M1715" s="14"/>
      <c r="N1715" s="14"/>
      <c r="O1715" s="14"/>
      <c r="P1715" s="14"/>
      <c r="Q1715" s="14"/>
      <c r="R1715" s="14"/>
      <c r="S1715" s="14"/>
      <c r="T1715" s="14"/>
      <c r="U1715" s="14"/>
      <c r="V1715" s="14"/>
      <c r="W1715" s="14"/>
    </row>
    <row r="1716">
      <c r="A1716" s="130" t="s">
        <v>17074</v>
      </c>
      <c r="B1716" s="14" t="s">
        <v>7120</v>
      </c>
      <c r="C1716" s="131">
        <v>44.0</v>
      </c>
      <c r="D1716" s="14" t="s">
        <v>7124</v>
      </c>
      <c r="E1716" s="131">
        <v>158.0</v>
      </c>
      <c r="F1716" s="14" t="s">
        <v>7127</v>
      </c>
      <c r="G1716" s="131">
        <v>33.0</v>
      </c>
      <c r="H1716" s="131">
        <v>200.0</v>
      </c>
      <c r="I1716" s="132" t="b">
        <v>1</v>
      </c>
      <c r="J1716" s="14"/>
      <c r="K1716" s="14"/>
      <c r="L1716" s="14"/>
      <c r="M1716" s="14"/>
      <c r="N1716" s="14"/>
      <c r="O1716" s="14"/>
      <c r="P1716" s="14"/>
      <c r="Q1716" s="14"/>
      <c r="R1716" s="14"/>
      <c r="S1716" s="14"/>
      <c r="T1716" s="14"/>
      <c r="U1716" s="14"/>
      <c r="V1716" s="14"/>
      <c r="W1716" s="14"/>
    </row>
    <row r="1717">
      <c r="A1717" s="130" t="s">
        <v>17086</v>
      </c>
      <c r="B1717" s="14" t="s">
        <v>14360</v>
      </c>
      <c r="C1717" s="131">
        <v>110.0</v>
      </c>
      <c r="D1717" s="14" t="s">
        <v>14362</v>
      </c>
      <c r="E1717" s="131">
        <v>155.0</v>
      </c>
      <c r="F1717" s="14" t="s">
        <v>14363</v>
      </c>
      <c r="G1717" s="131">
        <v>99.0</v>
      </c>
      <c r="H1717" s="131">
        <v>200.0</v>
      </c>
      <c r="I1717" s="132" t="b">
        <v>1</v>
      </c>
      <c r="J1717" s="14"/>
      <c r="K1717" s="14"/>
      <c r="L1717" s="14"/>
      <c r="M1717" s="14"/>
      <c r="N1717" s="14"/>
      <c r="O1717" s="14"/>
      <c r="P1717" s="14"/>
      <c r="Q1717" s="14"/>
      <c r="R1717" s="14"/>
      <c r="S1717" s="14"/>
      <c r="T1717" s="14"/>
      <c r="U1717" s="14"/>
      <c r="V1717" s="14"/>
      <c r="W1717" s="14"/>
    </row>
    <row r="1718">
      <c r="A1718" s="130" t="s">
        <v>17097</v>
      </c>
      <c r="B1718" s="14" t="s">
        <v>13185</v>
      </c>
      <c r="C1718" s="131">
        <v>23.0</v>
      </c>
      <c r="D1718" s="14"/>
      <c r="E1718" s="14"/>
      <c r="F1718" s="14" t="s">
        <v>13188</v>
      </c>
      <c r="G1718" s="131">
        <v>3.0</v>
      </c>
      <c r="H1718" s="131">
        <v>200.0</v>
      </c>
      <c r="I1718" s="132" t="b">
        <v>1</v>
      </c>
      <c r="J1718" s="14"/>
      <c r="K1718" s="14"/>
      <c r="L1718" s="14"/>
      <c r="M1718" s="14"/>
      <c r="N1718" s="14"/>
      <c r="O1718" s="14"/>
      <c r="P1718" s="14"/>
      <c r="Q1718" s="14"/>
      <c r="R1718" s="14"/>
      <c r="S1718" s="14"/>
      <c r="T1718" s="14"/>
      <c r="U1718" s="14"/>
      <c r="V1718" s="14"/>
      <c r="W1718" s="14"/>
    </row>
    <row r="1719">
      <c r="A1719" s="130" t="s">
        <v>17107</v>
      </c>
      <c r="B1719" s="14" t="s">
        <v>11130</v>
      </c>
      <c r="C1719" s="131">
        <v>27.0</v>
      </c>
      <c r="D1719" s="14"/>
      <c r="E1719" s="14"/>
      <c r="F1719" s="14" t="s">
        <v>11132</v>
      </c>
      <c r="G1719" s="131">
        <v>7.0</v>
      </c>
      <c r="H1719" s="131">
        <v>200.0</v>
      </c>
      <c r="I1719" s="132" t="b">
        <v>1</v>
      </c>
      <c r="J1719" s="14"/>
      <c r="K1719" s="14"/>
      <c r="L1719" s="14"/>
      <c r="M1719" s="14"/>
      <c r="N1719" s="14"/>
      <c r="O1719" s="14"/>
      <c r="P1719" s="14"/>
      <c r="Q1719" s="14"/>
      <c r="R1719" s="14"/>
      <c r="S1719" s="14"/>
      <c r="T1719" s="14"/>
      <c r="U1719" s="14"/>
      <c r="V1719" s="14"/>
      <c r="W1719" s="14"/>
    </row>
    <row r="1720">
      <c r="A1720" s="130" t="s">
        <v>17116</v>
      </c>
      <c r="B1720" s="14" t="s">
        <v>4344</v>
      </c>
      <c r="C1720" s="131">
        <v>110.0</v>
      </c>
      <c r="D1720" s="14" t="s">
        <v>4346</v>
      </c>
      <c r="E1720" s="131">
        <v>92.0</v>
      </c>
      <c r="F1720" s="14" t="s">
        <v>4347</v>
      </c>
      <c r="G1720" s="131">
        <v>99.0</v>
      </c>
      <c r="H1720" s="131">
        <v>200.0</v>
      </c>
      <c r="I1720" s="132" t="b">
        <v>1</v>
      </c>
      <c r="J1720" s="14"/>
      <c r="K1720" s="14"/>
      <c r="L1720" s="14"/>
      <c r="M1720" s="14"/>
      <c r="N1720" s="14"/>
      <c r="O1720" s="14"/>
      <c r="P1720" s="14"/>
      <c r="Q1720" s="14"/>
      <c r="R1720" s="14"/>
      <c r="S1720" s="14"/>
      <c r="T1720" s="14"/>
      <c r="U1720" s="14"/>
      <c r="V1720" s="14"/>
      <c r="W1720" s="14"/>
    </row>
    <row r="1721">
      <c r="A1721" s="130" t="s">
        <v>17131</v>
      </c>
      <c r="B1721" s="14" t="s">
        <v>5396</v>
      </c>
      <c r="C1721" s="131">
        <v>57.0</v>
      </c>
      <c r="D1721" s="14" t="s">
        <v>5398</v>
      </c>
      <c r="E1721" s="131">
        <v>319.0</v>
      </c>
      <c r="F1721" s="14" t="s">
        <v>5400</v>
      </c>
      <c r="G1721" s="131">
        <v>46.0</v>
      </c>
      <c r="H1721" s="131">
        <v>200.0</v>
      </c>
      <c r="I1721" s="132" t="b">
        <v>1</v>
      </c>
      <c r="J1721" s="14"/>
      <c r="K1721" s="14"/>
      <c r="L1721" s="14"/>
      <c r="M1721" s="14"/>
      <c r="N1721" s="14"/>
      <c r="O1721" s="14"/>
      <c r="P1721" s="14"/>
      <c r="Q1721" s="14"/>
      <c r="R1721" s="14"/>
      <c r="S1721" s="14"/>
      <c r="T1721" s="14"/>
      <c r="U1721" s="14"/>
      <c r="V1721" s="14"/>
      <c r="W1721" s="14"/>
    </row>
    <row r="1722">
      <c r="A1722" s="130" t="s">
        <v>17144</v>
      </c>
      <c r="B1722" s="14" t="s">
        <v>11974</v>
      </c>
      <c r="C1722" s="131">
        <v>52.0</v>
      </c>
      <c r="D1722" s="14" t="s">
        <v>11975</v>
      </c>
      <c r="E1722" s="131">
        <v>161.0</v>
      </c>
      <c r="F1722" s="14" t="s">
        <v>11977</v>
      </c>
      <c r="G1722" s="131">
        <v>41.0</v>
      </c>
      <c r="H1722" s="131">
        <v>200.0</v>
      </c>
      <c r="I1722" s="132" t="b">
        <v>1</v>
      </c>
      <c r="J1722" s="14"/>
      <c r="K1722" s="14"/>
      <c r="L1722" s="14"/>
      <c r="M1722" s="14"/>
      <c r="N1722" s="14"/>
      <c r="O1722" s="14"/>
      <c r="P1722" s="14"/>
      <c r="Q1722" s="14"/>
      <c r="R1722" s="14"/>
      <c r="S1722" s="14"/>
      <c r="T1722" s="14"/>
      <c r="U1722" s="14"/>
      <c r="V1722" s="14"/>
      <c r="W1722" s="14"/>
    </row>
    <row r="1723">
      <c r="A1723" s="130" t="s">
        <v>17153</v>
      </c>
      <c r="B1723" s="14" t="s">
        <v>1886</v>
      </c>
      <c r="C1723" s="131">
        <v>63.0</v>
      </c>
      <c r="D1723" s="14" t="s">
        <v>1887</v>
      </c>
      <c r="E1723" s="131">
        <v>155.0</v>
      </c>
      <c r="F1723" s="14" t="s">
        <v>1890</v>
      </c>
      <c r="G1723" s="131">
        <v>52.0</v>
      </c>
      <c r="H1723" s="131">
        <v>200.0</v>
      </c>
      <c r="I1723" s="132" t="b">
        <v>1</v>
      </c>
      <c r="J1723" s="14"/>
      <c r="K1723" s="14"/>
      <c r="L1723" s="14"/>
      <c r="M1723" s="14"/>
      <c r="N1723" s="14"/>
      <c r="O1723" s="14"/>
      <c r="P1723" s="14"/>
      <c r="Q1723" s="14"/>
      <c r="R1723" s="14"/>
      <c r="S1723" s="14"/>
      <c r="T1723" s="14"/>
      <c r="U1723" s="14"/>
      <c r="V1723" s="14"/>
      <c r="W1723" s="14"/>
    </row>
    <row r="1724">
      <c r="A1724" s="130" t="s">
        <v>17163</v>
      </c>
      <c r="B1724" s="14" t="s">
        <v>2860</v>
      </c>
      <c r="C1724" s="131">
        <v>55.0</v>
      </c>
      <c r="D1724" s="14" t="s">
        <v>2864</v>
      </c>
      <c r="E1724" s="131">
        <v>154.0</v>
      </c>
      <c r="F1724" s="14" t="s">
        <v>2866</v>
      </c>
      <c r="G1724" s="131">
        <v>44.0</v>
      </c>
      <c r="H1724" s="131">
        <v>200.0</v>
      </c>
      <c r="I1724" s="132" t="b">
        <v>1</v>
      </c>
      <c r="J1724" s="14"/>
      <c r="K1724" s="14"/>
      <c r="L1724" s="14"/>
      <c r="M1724" s="14"/>
      <c r="N1724" s="14"/>
      <c r="O1724" s="14"/>
      <c r="P1724" s="14"/>
      <c r="Q1724" s="14"/>
      <c r="R1724" s="14"/>
      <c r="S1724" s="14"/>
      <c r="T1724" s="14"/>
      <c r="U1724" s="14"/>
      <c r="V1724" s="14"/>
      <c r="W1724" s="14"/>
    </row>
    <row r="1725">
      <c r="A1725" s="130" t="s">
        <v>17172</v>
      </c>
      <c r="B1725" s="14" t="s">
        <v>1214</v>
      </c>
      <c r="C1725" s="131">
        <v>54.0</v>
      </c>
      <c r="D1725" s="14" t="s">
        <v>1215</v>
      </c>
      <c r="E1725" s="131">
        <v>219.0</v>
      </c>
      <c r="F1725" s="14" t="s">
        <v>1216</v>
      </c>
      <c r="G1725" s="131">
        <v>43.0</v>
      </c>
      <c r="H1725" s="131">
        <v>200.0</v>
      </c>
      <c r="I1725" s="132" t="b">
        <v>1</v>
      </c>
      <c r="J1725" s="14"/>
      <c r="K1725" s="14"/>
      <c r="L1725" s="14"/>
      <c r="M1725" s="14"/>
      <c r="N1725" s="14"/>
      <c r="O1725" s="14"/>
      <c r="P1725" s="14"/>
      <c r="Q1725" s="14"/>
      <c r="R1725" s="14"/>
      <c r="S1725" s="14"/>
      <c r="T1725" s="14"/>
      <c r="U1725" s="14"/>
      <c r="V1725" s="14"/>
      <c r="W1725" s="14"/>
    </row>
    <row r="1726">
      <c r="A1726" s="130" t="s">
        <v>17182</v>
      </c>
      <c r="B1726" s="14" t="s">
        <v>1368</v>
      </c>
      <c r="C1726" s="131">
        <v>42.0</v>
      </c>
      <c r="D1726" s="14" t="s">
        <v>1370</v>
      </c>
      <c r="E1726" s="131">
        <v>160.0</v>
      </c>
      <c r="F1726" s="14" t="s">
        <v>1371</v>
      </c>
      <c r="G1726" s="131">
        <v>31.0</v>
      </c>
      <c r="H1726" s="131">
        <v>200.0</v>
      </c>
      <c r="I1726" s="132" t="b">
        <v>1</v>
      </c>
      <c r="J1726" s="14"/>
      <c r="K1726" s="14"/>
      <c r="L1726" s="14"/>
      <c r="M1726" s="14"/>
      <c r="N1726" s="14"/>
      <c r="O1726" s="14"/>
      <c r="P1726" s="14"/>
      <c r="Q1726" s="14"/>
      <c r="R1726" s="14"/>
      <c r="S1726" s="14"/>
      <c r="T1726" s="14"/>
      <c r="U1726" s="14"/>
      <c r="V1726" s="14"/>
      <c r="W1726" s="14"/>
    </row>
    <row r="1727">
      <c r="A1727" s="130" t="s">
        <v>17192</v>
      </c>
      <c r="B1727" s="14" t="s">
        <v>11130</v>
      </c>
      <c r="C1727" s="131">
        <v>27.0</v>
      </c>
      <c r="D1727" s="14"/>
      <c r="E1727" s="14"/>
      <c r="F1727" s="14" t="s">
        <v>11132</v>
      </c>
      <c r="G1727" s="131">
        <v>7.0</v>
      </c>
      <c r="H1727" s="131">
        <v>200.0</v>
      </c>
      <c r="I1727" s="132" t="b">
        <v>1</v>
      </c>
      <c r="J1727" s="14"/>
      <c r="K1727" s="14"/>
      <c r="L1727" s="14"/>
      <c r="M1727" s="14"/>
      <c r="N1727" s="14"/>
      <c r="O1727" s="14"/>
      <c r="P1727" s="14"/>
      <c r="Q1727" s="14"/>
      <c r="R1727" s="14"/>
      <c r="S1727" s="14"/>
      <c r="T1727" s="14"/>
      <c r="U1727" s="14"/>
      <c r="V1727" s="14"/>
      <c r="W1727" s="14"/>
    </row>
    <row r="1728">
      <c r="A1728" s="130" t="s">
        <v>17201</v>
      </c>
      <c r="B1728" s="14" t="s">
        <v>2463</v>
      </c>
      <c r="C1728" s="131">
        <v>37.0</v>
      </c>
      <c r="D1728" s="14" t="s">
        <v>2466</v>
      </c>
      <c r="E1728" s="131">
        <v>272.0</v>
      </c>
      <c r="F1728" s="14" t="s">
        <v>2470</v>
      </c>
      <c r="G1728" s="131">
        <v>26.0</v>
      </c>
      <c r="H1728" s="131">
        <v>200.0</v>
      </c>
      <c r="I1728" s="132" t="b">
        <v>1</v>
      </c>
      <c r="J1728" s="14"/>
      <c r="K1728" s="14"/>
      <c r="L1728" s="14"/>
      <c r="M1728" s="14"/>
      <c r="N1728" s="14"/>
      <c r="O1728" s="14"/>
      <c r="P1728" s="14"/>
      <c r="Q1728" s="14"/>
      <c r="R1728" s="14"/>
      <c r="S1728" s="14"/>
      <c r="T1728" s="14"/>
      <c r="U1728" s="14"/>
      <c r="V1728" s="14"/>
      <c r="W1728" s="14"/>
    </row>
    <row r="1729">
      <c r="A1729" s="130" t="s">
        <v>17211</v>
      </c>
      <c r="B1729" s="14" t="s">
        <v>5396</v>
      </c>
      <c r="C1729" s="131">
        <v>57.0</v>
      </c>
      <c r="D1729" s="14" t="s">
        <v>5398</v>
      </c>
      <c r="E1729" s="131">
        <v>319.0</v>
      </c>
      <c r="F1729" s="14" t="s">
        <v>5400</v>
      </c>
      <c r="G1729" s="131">
        <v>46.0</v>
      </c>
      <c r="H1729" s="131">
        <v>200.0</v>
      </c>
      <c r="I1729" s="132" t="b">
        <v>1</v>
      </c>
      <c r="J1729" s="14"/>
      <c r="K1729" s="14"/>
      <c r="L1729" s="14"/>
      <c r="M1729" s="14"/>
      <c r="N1729" s="14"/>
      <c r="O1729" s="14"/>
      <c r="P1729" s="14"/>
      <c r="Q1729" s="14"/>
      <c r="R1729" s="14"/>
      <c r="S1729" s="14"/>
      <c r="T1729" s="14"/>
      <c r="U1729" s="14"/>
      <c r="V1729" s="14"/>
      <c r="W1729" s="14"/>
    </row>
    <row r="1730">
      <c r="A1730" s="130" t="s">
        <v>17218</v>
      </c>
      <c r="B1730" s="14" t="s">
        <v>1300</v>
      </c>
      <c r="C1730" s="131">
        <v>44.0</v>
      </c>
      <c r="D1730" s="14" t="s">
        <v>1301</v>
      </c>
      <c r="E1730" s="131">
        <v>286.0</v>
      </c>
      <c r="F1730" s="14" t="s">
        <v>1302</v>
      </c>
      <c r="G1730" s="131">
        <v>33.0</v>
      </c>
      <c r="H1730" s="131">
        <v>200.0</v>
      </c>
      <c r="I1730" s="132" t="b">
        <v>1</v>
      </c>
      <c r="J1730" s="14"/>
      <c r="K1730" s="14"/>
      <c r="L1730" s="14"/>
      <c r="M1730" s="14"/>
      <c r="N1730" s="14"/>
      <c r="O1730" s="14"/>
      <c r="P1730" s="14"/>
      <c r="Q1730" s="14"/>
      <c r="R1730" s="14"/>
      <c r="S1730" s="14"/>
      <c r="T1730" s="14"/>
      <c r="U1730" s="14"/>
      <c r="V1730" s="14"/>
      <c r="W1730" s="14"/>
    </row>
    <row r="1731">
      <c r="A1731" s="130" t="s">
        <v>17233</v>
      </c>
      <c r="B1731" s="14" t="s">
        <v>17240</v>
      </c>
      <c r="C1731" s="131">
        <v>18.0</v>
      </c>
      <c r="D1731" s="14" t="s">
        <v>17241</v>
      </c>
      <c r="E1731" s="131">
        <v>140.0</v>
      </c>
      <c r="F1731" s="14" t="s">
        <v>1548</v>
      </c>
      <c r="G1731" s="131">
        <v>8.0</v>
      </c>
      <c r="H1731" s="131">
        <v>200.0</v>
      </c>
      <c r="I1731" s="132" t="b">
        <v>1</v>
      </c>
      <c r="J1731" s="14"/>
      <c r="K1731" s="14"/>
      <c r="L1731" s="14"/>
      <c r="M1731" s="14"/>
      <c r="N1731" s="14"/>
      <c r="O1731" s="14"/>
      <c r="P1731" s="14"/>
      <c r="Q1731" s="14"/>
      <c r="R1731" s="14"/>
      <c r="S1731" s="14"/>
      <c r="T1731" s="14"/>
      <c r="U1731" s="14"/>
      <c r="V1731" s="14"/>
      <c r="W1731" s="14"/>
    </row>
    <row r="1732">
      <c r="A1732" s="130" t="s">
        <v>17249</v>
      </c>
      <c r="B1732" s="14" t="s">
        <v>7120</v>
      </c>
      <c r="C1732" s="131">
        <v>44.0</v>
      </c>
      <c r="D1732" s="14" t="s">
        <v>7124</v>
      </c>
      <c r="E1732" s="131">
        <v>158.0</v>
      </c>
      <c r="F1732" s="14" t="s">
        <v>7127</v>
      </c>
      <c r="G1732" s="131">
        <v>33.0</v>
      </c>
      <c r="H1732" s="131">
        <v>200.0</v>
      </c>
      <c r="I1732" s="132" t="b">
        <v>1</v>
      </c>
      <c r="J1732" s="14"/>
      <c r="K1732" s="14"/>
      <c r="L1732" s="14"/>
      <c r="M1732" s="14"/>
      <c r="N1732" s="14"/>
      <c r="O1732" s="14"/>
      <c r="P1732" s="14"/>
      <c r="Q1732" s="14"/>
      <c r="R1732" s="14"/>
      <c r="S1732" s="14"/>
      <c r="T1732" s="14"/>
      <c r="U1732" s="14"/>
      <c r="V1732" s="14"/>
      <c r="W1732" s="14"/>
    </row>
    <row r="1733">
      <c r="A1733" s="130" t="s">
        <v>17264</v>
      </c>
      <c r="B1733" s="14" t="s">
        <v>1640</v>
      </c>
      <c r="C1733" s="131">
        <v>61.0</v>
      </c>
      <c r="D1733" s="14" t="s">
        <v>1641</v>
      </c>
      <c r="E1733" s="131">
        <v>147.0</v>
      </c>
      <c r="F1733" s="14" t="s">
        <v>1642</v>
      </c>
      <c r="G1733" s="131">
        <v>50.0</v>
      </c>
      <c r="H1733" s="131">
        <v>200.0</v>
      </c>
      <c r="I1733" s="132" t="b">
        <v>1</v>
      </c>
      <c r="J1733" s="14"/>
      <c r="K1733" s="14"/>
      <c r="L1733" s="14"/>
      <c r="M1733" s="14"/>
      <c r="N1733" s="14"/>
      <c r="O1733" s="14"/>
      <c r="P1733" s="14"/>
      <c r="Q1733" s="14"/>
      <c r="R1733" s="14"/>
      <c r="S1733" s="14"/>
      <c r="T1733" s="14"/>
      <c r="U1733" s="14"/>
      <c r="V1733" s="14"/>
      <c r="W1733" s="14"/>
    </row>
    <row r="1734">
      <c r="A1734" s="130" t="s">
        <v>17278</v>
      </c>
      <c r="B1734" s="14" t="s">
        <v>1233</v>
      </c>
      <c r="C1734" s="131">
        <v>60.0</v>
      </c>
      <c r="D1734" s="14" t="s">
        <v>1234</v>
      </c>
      <c r="E1734" s="131">
        <v>21.0</v>
      </c>
      <c r="F1734" s="14" t="s">
        <v>1235</v>
      </c>
      <c r="G1734" s="131">
        <v>49.0</v>
      </c>
      <c r="H1734" s="131">
        <v>200.0</v>
      </c>
      <c r="I1734" s="132" t="b">
        <v>1</v>
      </c>
      <c r="J1734" s="14"/>
      <c r="K1734" s="14"/>
      <c r="L1734" s="14"/>
      <c r="M1734" s="14"/>
      <c r="N1734" s="14"/>
      <c r="O1734" s="14"/>
      <c r="P1734" s="14"/>
      <c r="Q1734" s="14"/>
      <c r="R1734" s="14"/>
      <c r="S1734" s="14"/>
      <c r="T1734" s="14"/>
      <c r="U1734" s="14"/>
      <c r="V1734" s="14"/>
      <c r="W1734" s="14"/>
    </row>
    <row r="1735">
      <c r="A1735" s="130" t="s">
        <v>17291</v>
      </c>
      <c r="B1735" s="14" t="s">
        <v>1300</v>
      </c>
      <c r="C1735" s="131">
        <v>44.0</v>
      </c>
      <c r="D1735" s="14" t="s">
        <v>1301</v>
      </c>
      <c r="E1735" s="131">
        <v>286.0</v>
      </c>
      <c r="F1735" s="14" t="s">
        <v>1302</v>
      </c>
      <c r="G1735" s="131">
        <v>33.0</v>
      </c>
      <c r="H1735" s="131">
        <v>200.0</v>
      </c>
      <c r="I1735" s="132" t="b">
        <v>1</v>
      </c>
      <c r="J1735" s="14"/>
      <c r="K1735" s="14"/>
      <c r="L1735" s="14"/>
      <c r="M1735" s="14"/>
      <c r="N1735" s="14"/>
      <c r="O1735" s="14"/>
      <c r="P1735" s="14"/>
      <c r="Q1735" s="14"/>
      <c r="R1735" s="14"/>
      <c r="S1735" s="14"/>
      <c r="T1735" s="14"/>
      <c r="U1735" s="14"/>
      <c r="V1735" s="14"/>
      <c r="W1735" s="14"/>
    </row>
    <row r="1736">
      <c r="A1736" s="130" t="s">
        <v>17305</v>
      </c>
      <c r="B1736" s="14" t="s">
        <v>6962</v>
      </c>
      <c r="C1736" s="131">
        <v>49.0</v>
      </c>
      <c r="D1736" s="14" t="s">
        <v>6966</v>
      </c>
      <c r="E1736" s="131">
        <v>220.0</v>
      </c>
      <c r="F1736" s="14" t="s">
        <v>6969</v>
      </c>
      <c r="G1736" s="131">
        <v>38.0</v>
      </c>
      <c r="H1736" s="131">
        <v>200.0</v>
      </c>
      <c r="I1736" s="132" t="b">
        <v>1</v>
      </c>
      <c r="J1736" s="14"/>
      <c r="K1736" s="14"/>
      <c r="L1736" s="14"/>
      <c r="M1736" s="14"/>
      <c r="N1736" s="14"/>
      <c r="O1736" s="14"/>
      <c r="P1736" s="14"/>
      <c r="Q1736" s="14"/>
      <c r="R1736" s="14"/>
      <c r="S1736" s="14"/>
      <c r="T1736" s="14"/>
      <c r="U1736" s="14"/>
      <c r="V1736" s="14"/>
      <c r="W1736" s="14"/>
    </row>
    <row r="1737">
      <c r="A1737" s="130" t="s">
        <v>17318</v>
      </c>
      <c r="B1737" s="14" t="s">
        <v>1607</v>
      </c>
      <c r="C1737" s="131">
        <v>31.0</v>
      </c>
      <c r="D1737" s="14"/>
      <c r="E1737" s="14"/>
      <c r="F1737" s="14" t="s">
        <v>1608</v>
      </c>
      <c r="G1737" s="131">
        <v>11.0</v>
      </c>
      <c r="H1737" s="131">
        <v>200.0</v>
      </c>
      <c r="I1737" s="132" t="b">
        <v>1</v>
      </c>
      <c r="J1737" s="14"/>
      <c r="K1737" s="14"/>
      <c r="L1737" s="14"/>
      <c r="M1737" s="14"/>
      <c r="N1737" s="14"/>
      <c r="O1737" s="14"/>
      <c r="P1737" s="14"/>
      <c r="Q1737" s="14"/>
      <c r="R1737" s="14"/>
      <c r="S1737" s="14"/>
      <c r="T1737" s="14"/>
      <c r="U1737" s="14"/>
      <c r="V1737" s="14"/>
      <c r="W1737" s="14"/>
    </row>
    <row r="1738">
      <c r="A1738" s="130" t="s">
        <v>17331</v>
      </c>
      <c r="B1738" s="14" t="s">
        <v>10766</v>
      </c>
      <c r="C1738" s="131">
        <v>41.0</v>
      </c>
      <c r="D1738" s="14" t="s">
        <v>10767</v>
      </c>
      <c r="E1738" s="131">
        <v>229.0</v>
      </c>
      <c r="F1738" s="14" t="s">
        <v>10769</v>
      </c>
      <c r="G1738" s="131">
        <v>30.0</v>
      </c>
      <c r="H1738" s="131">
        <v>200.0</v>
      </c>
      <c r="I1738" s="132" t="b">
        <v>1</v>
      </c>
      <c r="J1738" s="14"/>
      <c r="K1738" s="14"/>
      <c r="L1738" s="14"/>
      <c r="M1738" s="14"/>
      <c r="N1738" s="14"/>
      <c r="O1738" s="14"/>
      <c r="P1738" s="14"/>
      <c r="Q1738" s="14"/>
      <c r="R1738" s="14"/>
      <c r="S1738" s="14"/>
      <c r="T1738" s="14"/>
      <c r="U1738" s="14"/>
      <c r="V1738" s="14"/>
      <c r="W1738" s="14"/>
    </row>
    <row r="1739">
      <c r="A1739" s="130" t="s">
        <v>17342</v>
      </c>
      <c r="B1739" s="14" t="s">
        <v>11985</v>
      </c>
      <c r="C1739" s="131">
        <v>33.0</v>
      </c>
      <c r="D1739" s="14"/>
      <c r="E1739" s="14"/>
      <c r="F1739" s="14" t="s">
        <v>11987</v>
      </c>
      <c r="G1739" s="131">
        <v>13.0</v>
      </c>
      <c r="H1739" s="131">
        <v>200.0</v>
      </c>
      <c r="I1739" s="132" t="b">
        <v>1</v>
      </c>
      <c r="J1739" s="14"/>
      <c r="K1739" s="14"/>
      <c r="L1739" s="14"/>
      <c r="M1739" s="14"/>
      <c r="N1739" s="14"/>
      <c r="O1739" s="14"/>
      <c r="P1739" s="14"/>
      <c r="Q1739" s="14"/>
      <c r="R1739" s="14"/>
      <c r="S1739" s="14"/>
      <c r="T1739" s="14"/>
      <c r="U1739" s="14"/>
      <c r="V1739" s="14"/>
      <c r="W1739" s="14"/>
    </row>
    <row r="1740">
      <c r="A1740" s="130" t="s">
        <v>17354</v>
      </c>
      <c r="B1740" s="14" t="s">
        <v>7305</v>
      </c>
      <c r="C1740" s="131">
        <v>105.0</v>
      </c>
      <c r="D1740" s="14" t="s">
        <v>7307</v>
      </c>
      <c r="E1740" s="131">
        <v>141.0</v>
      </c>
      <c r="F1740" s="14" t="s">
        <v>7309</v>
      </c>
      <c r="G1740" s="131">
        <v>94.0</v>
      </c>
      <c r="H1740" s="131">
        <v>200.0</v>
      </c>
      <c r="I1740" s="132" t="b">
        <v>1</v>
      </c>
      <c r="J1740" s="14"/>
      <c r="K1740" s="14"/>
      <c r="L1740" s="14"/>
      <c r="M1740" s="14"/>
      <c r="N1740" s="14"/>
      <c r="O1740" s="14"/>
      <c r="P1740" s="14"/>
      <c r="Q1740" s="14"/>
      <c r="R1740" s="14"/>
      <c r="S1740" s="14"/>
      <c r="T1740" s="14"/>
      <c r="U1740" s="14"/>
      <c r="V1740" s="14"/>
      <c r="W1740" s="14"/>
    </row>
    <row r="1741">
      <c r="A1741" s="130" t="s">
        <v>17368</v>
      </c>
      <c r="B1741" s="14" t="s">
        <v>10890</v>
      </c>
      <c r="C1741" s="131">
        <v>37.0</v>
      </c>
      <c r="D1741" s="14" t="s">
        <v>10892</v>
      </c>
      <c r="E1741" s="131">
        <v>234.0</v>
      </c>
      <c r="F1741" s="14" t="s">
        <v>10894</v>
      </c>
      <c r="G1741" s="131">
        <v>26.0</v>
      </c>
      <c r="H1741" s="131">
        <v>200.0</v>
      </c>
      <c r="I1741" s="132" t="b">
        <v>1</v>
      </c>
      <c r="J1741" s="14"/>
      <c r="K1741" s="14"/>
      <c r="L1741" s="14"/>
      <c r="M1741" s="14"/>
      <c r="N1741" s="14"/>
      <c r="O1741" s="14"/>
      <c r="P1741" s="14"/>
      <c r="Q1741" s="14"/>
      <c r="R1741" s="14"/>
      <c r="S1741" s="14"/>
      <c r="T1741" s="14"/>
      <c r="U1741" s="14"/>
      <c r="V1741" s="14"/>
      <c r="W1741" s="14"/>
    </row>
    <row r="1742">
      <c r="A1742" s="130" t="s">
        <v>17379</v>
      </c>
      <c r="B1742" s="14" t="s">
        <v>1813</v>
      </c>
      <c r="C1742" s="131">
        <v>94.0</v>
      </c>
      <c r="D1742" s="14" t="s">
        <v>1814</v>
      </c>
      <c r="E1742" s="131">
        <v>148.0</v>
      </c>
      <c r="F1742" s="14" t="s">
        <v>1815</v>
      </c>
      <c r="G1742" s="131">
        <v>83.0</v>
      </c>
      <c r="H1742" s="131">
        <v>200.0</v>
      </c>
      <c r="I1742" s="132" t="b">
        <v>1</v>
      </c>
      <c r="J1742" s="14"/>
      <c r="K1742" s="14"/>
      <c r="L1742" s="14"/>
      <c r="M1742" s="14"/>
      <c r="N1742" s="14"/>
      <c r="O1742" s="14"/>
      <c r="P1742" s="14"/>
      <c r="Q1742" s="14"/>
      <c r="R1742" s="14"/>
      <c r="S1742" s="14"/>
      <c r="T1742" s="14"/>
      <c r="U1742" s="14"/>
      <c r="V1742" s="14"/>
      <c r="W1742" s="14"/>
    </row>
    <row r="1743">
      <c r="A1743" s="130" t="s">
        <v>17392</v>
      </c>
      <c r="B1743" s="14" t="s">
        <v>17401</v>
      </c>
      <c r="C1743" s="131">
        <v>60.0</v>
      </c>
      <c r="D1743" s="14" t="s">
        <v>17402</v>
      </c>
      <c r="E1743" s="131">
        <v>377.0</v>
      </c>
      <c r="F1743" s="14" t="s">
        <v>17405</v>
      </c>
      <c r="G1743" s="131">
        <v>49.0</v>
      </c>
      <c r="H1743" s="131">
        <v>200.0</v>
      </c>
      <c r="I1743" s="132" t="b">
        <v>1</v>
      </c>
      <c r="J1743" s="14"/>
      <c r="K1743" s="14"/>
      <c r="L1743" s="14"/>
      <c r="M1743" s="14"/>
      <c r="N1743" s="14"/>
      <c r="O1743" s="14"/>
      <c r="P1743" s="14"/>
      <c r="Q1743" s="14"/>
      <c r="R1743" s="14"/>
      <c r="S1743" s="14"/>
      <c r="T1743" s="14"/>
      <c r="U1743" s="14"/>
      <c r="V1743" s="14"/>
      <c r="W1743" s="14"/>
    </row>
    <row r="1744">
      <c r="A1744" s="130" t="s">
        <v>17414</v>
      </c>
      <c r="B1744" s="14" t="s">
        <v>8325</v>
      </c>
      <c r="C1744" s="131">
        <v>92.0</v>
      </c>
      <c r="D1744" s="14" t="s">
        <v>8327</v>
      </c>
      <c r="E1744" s="131">
        <v>344.0</v>
      </c>
      <c r="F1744" s="14" t="s">
        <v>8329</v>
      </c>
      <c r="G1744" s="131">
        <v>81.0</v>
      </c>
      <c r="H1744" s="131">
        <v>200.0</v>
      </c>
      <c r="I1744" s="132" t="b">
        <v>1</v>
      </c>
      <c r="J1744" s="14"/>
      <c r="K1744" s="14"/>
      <c r="L1744" s="14"/>
      <c r="M1744" s="14"/>
      <c r="N1744" s="14"/>
      <c r="O1744" s="14"/>
      <c r="P1744" s="14"/>
      <c r="Q1744" s="14"/>
      <c r="R1744" s="14"/>
      <c r="S1744" s="14"/>
      <c r="T1744" s="14"/>
      <c r="U1744" s="14"/>
      <c r="V1744" s="14"/>
      <c r="W1744" s="14"/>
    </row>
    <row r="1745">
      <c r="A1745" s="130" t="s">
        <v>17428</v>
      </c>
      <c r="B1745" s="14" t="s">
        <v>554</v>
      </c>
      <c r="C1745" s="131">
        <v>29.0</v>
      </c>
      <c r="D1745" s="14"/>
      <c r="E1745" s="14"/>
      <c r="F1745" s="14" t="s">
        <v>555</v>
      </c>
      <c r="G1745" s="131">
        <v>18.0</v>
      </c>
      <c r="H1745" s="131">
        <v>200.0</v>
      </c>
      <c r="I1745" s="132" t="b">
        <v>1</v>
      </c>
      <c r="J1745" s="14"/>
      <c r="K1745" s="14"/>
      <c r="L1745" s="14"/>
      <c r="M1745" s="14"/>
      <c r="N1745" s="14"/>
      <c r="O1745" s="14"/>
      <c r="P1745" s="14"/>
      <c r="Q1745" s="14"/>
      <c r="R1745" s="14"/>
      <c r="S1745" s="14"/>
      <c r="T1745" s="14"/>
      <c r="U1745" s="14"/>
      <c r="V1745" s="14"/>
      <c r="W1745" s="14"/>
    </row>
    <row r="1746">
      <c r="A1746" s="130" t="s">
        <v>17438</v>
      </c>
      <c r="B1746" s="14" t="s">
        <v>11304</v>
      </c>
      <c r="C1746" s="131">
        <v>37.0</v>
      </c>
      <c r="D1746" s="14" t="s">
        <v>11305</v>
      </c>
      <c r="E1746" s="131">
        <v>176.0</v>
      </c>
      <c r="F1746" s="14" t="s">
        <v>11310</v>
      </c>
      <c r="G1746" s="131">
        <v>26.0</v>
      </c>
      <c r="H1746" s="131">
        <v>200.0</v>
      </c>
      <c r="I1746" s="132" t="b">
        <v>1</v>
      </c>
      <c r="J1746" s="14"/>
      <c r="K1746" s="14"/>
      <c r="L1746" s="14"/>
      <c r="M1746" s="14"/>
      <c r="N1746" s="14"/>
      <c r="O1746" s="14"/>
      <c r="P1746" s="14"/>
      <c r="Q1746" s="14"/>
      <c r="R1746" s="14"/>
      <c r="S1746" s="14"/>
      <c r="T1746" s="14"/>
      <c r="U1746" s="14"/>
      <c r="V1746" s="14"/>
      <c r="W1746" s="14"/>
    </row>
    <row r="1747">
      <c r="A1747" s="130" t="s">
        <v>17450</v>
      </c>
      <c r="B1747" s="14" t="s">
        <v>10700</v>
      </c>
      <c r="C1747" s="131">
        <v>52.0</v>
      </c>
      <c r="D1747" s="14" t="s">
        <v>10703</v>
      </c>
      <c r="E1747" s="131">
        <v>158.0</v>
      </c>
      <c r="F1747" s="14" t="s">
        <v>10704</v>
      </c>
      <c r="G1747" s="131">
        <v>41.0</v>
      </c>
      <c r="H1747" s="131">
        <v>200.0</v>
      </c>
      <c r="I1747" s="132" t="b">
        <v>1</v>
      </c>
      <c r="J1747" s="14"/>
      <c r="K1747" s="14"/>
      <c r="L1747" s="14"/>
      <c r="M1747" s="14"/>
      <c r="N1747" s="14"/>
      <c r="O1747" s="14"/>
      <c r="P1747" s="14"/>
      <c r="Q1747" s="14"/>
      <c r="R1747" s="14"/>
      <c r="S1747" s="14"/>
      <c r="T1747" s="14"/>
      <c r="U1747" s="14"/>
      <c r="V1747" s="14"/>
      <c r="W1747" s="14"/>
    </row>
    <row r="1748">
      <c r="A1748" s="130" t="s">
        <v>17464</v>
      </c>
      <c r="B1748" s="14" t="s">
        <v>11233</v>
      </c>
      <c r="C1748" s="131">
        <v>30.0</v>
      </c>
      <c r="D1748" s="14"/>
      <c r="E1748" s="14"/>
      <c r="F1748" s="14" t="s">
        <v>11237</v>
      </c>
      <c r="G1748" s="131">
        <v>10.0</v>
      </c>
      <c r="H1748" s="131">
        <v>200.0</v>
      </c>
      <c r="I1748" s="132" t="b">
        <v>1</v>
      </c>
      <c r="J1748" s="14"/>
      <c r="K1748" s="14"/>
      <c r="L1748" s="14"/>
      <c r="M1748" s="14"/>
      <c r="N1748" s="14"/>
      <c r="O1748" s="14"/>
      <c r="P1748" s="14"/>
      <c r="Q1748" s="14"/>
      <c r="R1748" s="14"/>
      <c r="S1748" s="14"/>
      <c r="T1748" s="14"/>
      <c r="U1748" s="14"/>
      <c r="V1748" s="14"/>
      <c r="W1748" s="14"/>
    </row>
    <row r="1749">
      <c r="A1749" s="130" t="s">
        <v>17474</v>
      </c>
      <c r="B1749" s="14" t="s">
        <v>12552</v>
      </c>
      <c r="C1749" s="131">
        <v>48.0</v>
      </c>
      <c r="D1749" s="14" t="s">
        <v>12553</v>
      </c>
      <c r="E1749" s="131">
        <v>145.0</v>
      </c>
      <c r="F1749" s="14" t="s">
        <v>12555</v>
      </c>
      <c r="G1749" s="131">
        <v>37.0</v>
      </c>
      <c r="H1749" s="131">
        <v>200.0</v>
      </c>
      <c r="I1749" s="132" t="b">
        <v>1</v>
      </c>
      <c r="J1749" s="14"/>
      <c r="K1749" s="14"/>
      <c r="L1749" s="14"/>
      <c r="M1749" s="14"/>
      <c r="N1749" s="14"/>
      <c r="O1749" s="14"/>
      <c r="P1749" s="14"/>
      <c r="Q1749" s="14"/>
      <c r="R1749" s="14"/>
      <c r="S1749" s="14"/>
      <c r="T1749" s="14"/>
      <c r="U1749" s="14"/>
      <c r="V1749" s="14"/>
      <c r="W1749" s="14"/>
    </row>
    <row r="1750">
      <c r="A1750" s="130" t="s">
        <v>17486</v>
      </c>
      <c r="B1750" s="14" t="s">
        <v>4998</v>
      </c>
      <c r="C1750" s="131">
        <v>48.0</v>
      </c>
      <c r="D1750" s="14" t="s">
        <v>5000</v>
      </c>
      <c r="E1750" s="131">
        <v>351.0</v>
      </c>
      <c r="F1750" s="14" t="s">
        <v>5001</v>
      </c>
      <c r="G1750" s="131">
        <v>37.0</v>
      </c>
      <c r="H1750" s="131">
        <v>200.0</v>
      </c>
      <c r="I1750" s="132" t="b">
        <v>1</v>
      </c>
      <c r="J1750" s="14"/>
      <c r="K1750" s="14"/>
      <c r="L1750" s="14"/>
      <c r="M1750" s="14"/>
      <c r="N1750" s="14"/>
      <c r="O1750" s="14"/>
      <c r="P1750" s="14"/>
      <c r="Q1750" s="14"/>
      <c r="R1750" s="14"/>
      <c r="S1750" s="14"/>
      <c r="T1750" s="14"/>
      <c r="U1750" s="14"/>
      <c r="V1750" s="14"/>
      <c r="W1750" s="14"/>
    </row>
    <row r="1751">
      <c r="A1751" s="130" t="s">
        <v>17497</v>
      </c>
      <c r="B1751" s="14" t="s">
        <v>8325</v>
      </c>
      <c r="C1751" s="131">
        <v>92.0</v>
      </c>
      <c r="D1751" s="14" t="s">
        <v>8327</v>
      </c>
      <c r="E1751" s="131">
        <v>344.0</v>
      </c>
      <c r="F1751" s="14" t="s">
        <v>8329</v>
      </c>
      <c r="G1751" s="131">
        <v>81.0</v>
      </c>
      <c r="H1751" s="131">
        <v>200.0</v>
      </c>
      <c r="I1751" s="132" t="b">
        <v>1</v>
      </c>
      <c r="J1751" s="14"/>
      <c r="K1751" s="14"/>
      <c r="L1751" s="14"/>
      <c r="M1751" s="14"/>
      <c r="N1751" s="14"/>
      <c r="O1751" s="14"/>
      <c r="P1751" s="14"/>
      <c r="Q1751" s="14"/>
      <c r="R1751" s="14"/>
      <c r="S1751" s="14"/>
      <c r="T1751" s="14"/>
      <c r="U1751" s="14"/>
      <c r="V1751" s="14"/>
      <c r="W1751" s="14"/>
    </row>
    <row r="1752">
      <c r="A1752" s="130" t="s">
        <v>17506</v>
      </c>
      <c r="B1752" s="14" t="s">
        <v>1356</v>
      </c>
      <c r="C1752" s="131">
        <v>95.0</v>
      </c>
      <c r="D1752" s="14" t="s">
        <v>1358</v>
      </c>
      <c r="E1752" s="131">
        <v>158.0</v>
      </c>
      <c r="F1752" s="14" t="s">
        <v>1359</v>
      </c>
      <c r="G1752" s="131">
        <v>84.0</v>
      </c>
      <c r="H1752" s="131">
        <v>200.0</v>
      </c>
      <c r="I1752" s="132" t="b">
        <v>1</v>
      </c>
      <c r="J1752" s="14"/>
      <c r="K1752" s="14"/>
      <c r="L1752" s="14"/>
      <c r="M1752" s="14"/>
      <c r="N1752" s="14"/>
      <c r="O1752" s="14"/>
      <c r="P1752" s="14"/>
      <c r="Q1752" s="14"/>
      <c r="R1752" s="14"/>
      <c r="S1752" s="14"/>
      <c r="T1752" s="14"/>
      <c r="U1752" s="14"/>
      <c r="V1752" s="14"/>
      <c r="W1752" s="14"/>
    </row>
    <row r="1753">
      <c r="A1753" s="130" t="s">
        <v>17513</v>
      </c>
      <c r="B1753" s="14" t="s">
        <v>3179</v>
      </c>
      <c r="C1753" s="131">
        <v>107.0</v>
      </c>
      <c r="D1753" s="14" t="s">
        <v>3182</v>
      </c>
      <c r="E1753" s="131">
        <v>155.0</v>
      </c>
      <c r="F1753" s="14" t="s">
        <v>3185</v>
      </c>
      <c r="G1753" s="131">
        <v>96.0</v>
      </c>
      <c r="H1753" s="131">
        <v>200.0</v>
      </c>
      <c r="I1753" s="132" t="b">
        <v>1</v>
      </c>
      <c r="J1753" s="14"/>
      <c r="K1753" s="14"/>
      <c r="L1753" s="14"/>
      <c r="M1753" s="14"/>
      <c r="N1753" s="14"/>
      <c r="O1753" s="14"/>
      <c r="P1753" s="14"/>
      <c r="Q1753" s="14"/>
      <c r="R1753" s="14"/>
      <c r="S1753" s="14"/>
      <c r="T1753" s="14"/>
      <c r="U1753" s="14"/>
      <c r="V1753" s="14"/>
      <c r="W1753" s="14"/>
    </row>
    <row r="1754">
      <c r="A1754" s="130" t="s">
        <v>17526</v>
      </c>
      <c r="B1754" s="14" t="s">
        <v>13599</v>
      </c>
      <c r="C1754" s="131">
        <v>32.0</v>
      </c>
      <c r="D1754" s="14" t="s">
        <v>13600</v>
      </c>
      <c r="E1754" s="131">
        <v>154.0</v>
      </c>
      <c r="F1754" s="14" t="s">
        <v>13603</v>
      </c>
      <c r="G1754" s="131">
        <v>21.0</v>
      </c>
      <c r="H1754" s="131">
        <v>200.0</v>
      </c>
      <c r="I1754" s="132" t="b">
        <v>1</v>
      </c>
      <c r="J1754" s="14"/>
      <c r="K1754" s="14"/>
      <c r="L1754" s="14"/>
      <c r="M1754" s="14"/>
      <c r="N1754" s="14"/>
      <c r="O1754" s="14"/>
      <c r="P1754" s="14"/>
      <c r="Q1754" s="14"/>
      <c r="R1754" s="14"/>
      <c r="S1754" s="14"/>
      <c r="T1754" s="14"/>
      <c r="U1754" s="14"/>
      <c r="V1754" s="14"/>
      <c r="W1754" s="14"/>
    </row>
    <row r="1755">
      <c r="A1755" s="130" t="s">
        <v>17539</v>
      </c>
      <c r="B1755" s="14" t="s">
        <v>1416</v>
      </c>
      <c r="C1755" s="131">
        <v>64.0</v>
      </c>
      <c r="D1755" s="14" t="s">
        <v>1417</v>
      </c>
      <c r="E1755" s="131">
        <v>153.0</v>
      </c>
      <c r="F1755" s="14" t="s">
        <v>1418</v>
      </c>
      <c r="G1755" s="131">
        <v>53.0</v>
      </c>
      <c r="H1755" s="131">
        <v>200.0</v>
      </c>
      <c r="I1755" s="132" t="b">
        <v>1</v>
      </c>
      <c r="J1755" s="14"/>
      <c r="K1755" s="14"/>
      <c r="L1755" s="14"/>
      <c r="M1755" s="14"/>
      <c r="N1755" s="14"/>
      <c r="O1755" s="14"/>
      <c r="P1755" s="14"/>
      <c r="Q1755" s="14"/>
      <c r="R1755" s="14"/>
      <c r="S1755" s="14"/>
      <c r="T1755" s="14"/>
      <c r="U1755" s="14"/>
      <c r="V1755" s="14"/>
      <c r="W1755" s="14"/>
    </row>
    <row r="1756">
      <c r="A1756" s="130" t="s">
        <v>17550</v>
      </c>
      <c r="B1756" s="14" t="s">
        <v>5293</v>
      </c>
      <c r="C1756" s="131">
        <v>90.0</v>
      </c>
      <c r="D1756" s="14" t="s">
        <v>5295</v>
      </c>
      <c r="E1756" s="131">
        <v>275.0</v>
      </c>
      <c r="F1756" s="14" t="s">
        <v>5296</v>
      </c>
      <c r="G1756" s="131">
        <v>79.0</v>
      </c>
      <c r="H1756" s="131">
        <v>200.0</v>
      </c>
      <c r="I1756" s="132" t="b">
        <v>1</v>
      </c>
      <c r="J1756" s="14"/>
      <c r="K1756" s="14"/>
      <c r="L1756" s="14"/>
      <c r="M1756" s="14"/>
      <c r="N1756" s="14"/>
      <c r="O1756" s="14"/>
      <c r="P1756" s="14"/>
      <c r="Q1756" s="14"/>
      <c r="R1756" s="14"/>
      <c r="S1756" s="14"/>
      <c r="T1756" s="14"/>
      <c r="U1756" s="14"/>
      <c r="V1756" s="14"/>
      <c r="W1756" s="14"/>
    </row>
    <row r="1757">
      <c r="A1757" s="130" t="s">
        <v>17560</v>
      </c>
      <c r="B1757" s="14" t="s">
        <v>11423</v>
      </c>
      <c r="C1757" s="131">
        <v>64.0</v>
      </c>
      <c r="D1757" s="14" t="s">
        <v>11424</v>
      </c>
      <c r="E1757" s="131">
        <v>18.0</v>
      </c>
      <c r="F1757" s="14" t="s">
        <v>11427</v>
      </c>
      <c r="G1757" s="131">
        <v>53.0</v>
      </c>
      <c r="H1757" s="131">
        <v>200.0</v>
      </c>
      <c r="I1757" s="132" t="b">
        <v>1</v>
      </c>
      <c r="J1757" s="14"/>
      <c r="K1757" s="14"/>
      <c r="L1757" s="14"/>
      <c r="M1757" s="14"/>
      <c r="N1757" s="14"/>
      <c r="O1757" s="14"/>
      <c r="P1757" s="14"/>
      <c r="Q1757" s="14"/>
      <c r="R1757" s="14"/>
      <c r="S1757" s="14"/>
      <c r="T1757" s="14"/>
      <c r="U1757" s="14"/>
      <c r="V1757" s="14"/>
      <c r="W1757" s="14"/>
    </row>
    <row r="1758">
      <c r="A1758" s="130" t="s">
        <v>17569</v>
      </c>
      <c r="B1758" s="14" t="s">
        <v>10596</v>
      </c>
      <c r="C1758" s="131">
        <v>104.0</v>
      </c>
      <c r="D1758" s="14" t="s">
        <v>10597</v>
      </c>
      <c r="E1758" s="131">
        <v>155.0</v>
      </c>
      <c r="F1758" s="14" t="s">
        <v>10598</v>
      </c>
      <c r="G1758" s="131">
        <v>93.0</v>
      </c>
      <c r="H1758" s="131">
        <v>200.0</v>
      </c>
      <c r="I1758" s="132" t="b">
        <v>1</v>
      </c>
      <c r="J1758" s="14"/>
      <c r="K1758" s="14"/>
      <c r="L1758" s="14"/>
      <c r="M1758" s="14"/>
      <c r="N1758" s="14"/>
      <c r="O1758" s="14"/>
      <c r="P1758" s="14"/>
      <c r="Q1758" s="14"/>
      <c r="R1758" s="14"/>
      <c r="S1758" s="14"/>
      <c r="T1758" s="14"/>
      <c r="U1758" s="14"/>
      <c r="V1758" s="14"/>
      <c r="W1758" s="14"/>
    </row>
    <row r="1759">
      <c r="A1759" s="130" t="s">
        <v>17581</v>
      </c>
      <c r="B1759" s="14" t="s">
        <v>7462</v>
      </c>
      <c r="C1759" s="131">
        <v>102.0</v>
      </c>
      <c r="D1759" s="14" t="s">
        <v>7464</v>
      </c>
      <c r="E1759" s="131">
        <v>150.0</v>
      </c>
      <c r="F1759" s="14" t="s">
        <v>7467</v>
      </c>
      <c r="G1759" s="131">
        <v>91.0</v>
      </c>
      <c r="H1759" s="131">
        <v>200.0</v>
      </c>
      <c r="I1759" s="132" t="b">
        <v>1</v>
      </c>
      <c r="J1759" s="14"/>
      <c r="K1759" s="14"/>
      <c r="L1759" s="14"/>
      <c r="M1759" s="14"/>
      <c r="N1759" s="14"/>
      <c r="O1759" s="14"/>
      <c r="P1759" s="14"/>
      <c r="Q1759" s="14"/>
      <c r="R1759" s="14"/>
      <c r="S1759" s="14"/>
      <c r="T1759" s="14"/>
      <c r="U1759" s="14"/>
      <c r="V1759" s="14"/>
      <c r="W1759" s="14"/>
    </row>
    <row r="1760">
      <c r="A1760" s="130" t="s">
        <v>17591</v>
      </c>
      <c r="B1760" s="14" t="s">
        <v>10756</v>
      </c>
      <c r="C1760" s="131">
        <v>32.0</v>
      </c>
      <c r="D1760" s="14"/>
      <c r="E1760" s="14"/>
      <c r="F1760" s="14" t="s">
        <v>10758</v>
      </c>
      <c r="G1760" s="131">
        <v>12.0</v>
      </c>
      <c r="H1760" s="131">
        <v>200.0</v>
      </c>
      <c r="I1760" s="132" t="b">
        <v>1</v>
      </c>
      <c r="J1760" s="14"/>
      <c r="K1760" s="14"/>
      <c r="L1760" s="14"/>
      <c r="M1760" s="14"/>
      <c r="N1760" s="14"/>
      <c r="O1760" s="14"/>
      <c r="P1760" s="14"/>
      <c r="Q1760" s="14"/>
      <c r="R1760" s="14"/>
      <c r="S1760" s="14"/>
      <c r="T1760" s="14"/>
      <c r="U1760" s="14"/>
      <c r="V1760" s="14"/>
      <c r="W1760" s="14"/>
    </row>
    <row r="1761">
      <c r="A1761" s="130" t="s">
        <v>17602</v>
      </c>
      <c r="B1761" s="14" t="s">
        <v>1665</v>
      </c>
      <c r="C1761" s="131">
        <v>77.0</v>
      </c>
      <c r="D1761" s="14" t="s">
        <v>1666</v>
      </c>
      <c r="E1761" s="131">
        <v>623.0</v>
      </c>
      <c r="F1761" s="14" t="s">
        <v>1667</v>
      </c>
      <c r="G1761" s="131">
        <v>66.0</v>
      </c>
      <c r="H1761" s="131">
        <v>200.0</v>
      </c>
      <c r="I1761" s="132" t="b">
        <v>1</v>
      </c>
      <c r="J1761" s="14"/>
      <c r="K1761" s="14"/>
      <c r="L1761" s="14"/>
      <c r="M1761" s="14"/>
      <c r="N1761" s="14"/>
      <c r="O1761" s="14"/>
      <c r="P1761" s="14"/>
      <c r="Q1761" s="14"/>
      <c r="R1761" s="14"/>
      <c r="S1761" s="14"/>
      <c r="T1761" s="14"/>
      <c r="U1761" s="14"/>
      <c r="V1761" s="14"/>
      <c r="W1761" s="14"/>
    </row>
    <row r="1762">
      <c r="A1762" s="130" t="s">
        <v>17612</v>
      </c>
      <c r="B1762" s="14" t="s">
        <v>10177</v>
      </c>
      <c r="C1762" s="131">
        <v>49.0</v>
      </c>
      <c r="D1762" s="14" t="s">
        <v>10179</v>
      </c>
      <c r="E1762" s="131">
        <v>392.0</v>
      </c>
      <c r="F1762" s="14" t="s">
        <v>10181</v>
      </c>
      <c r="G1762" s="131">
        <v>38.0</v>
      </c>
      <c r="H1762" s="131">
        <v>200.0</v>
      </c>
      <c r="I1762" s="132" t="b">
        <v>1</v>
      </c>
      <c r="J1762" s="14"/>
      <c r="K1762" s="14"/>
      <c r="L1762" s="14"/>
      <c r="M1762" s="14"/>
      <c r="N1762" s="14"/>
      <c r="O1762" s="14"/>
      <c r="P1762" s="14"/>
      <c r="Q1762" s="14"/>
      <c r="R1762" s="14"/>
      <c r="S1762" s="14"/>
      <c r="T1762" s="14"/>
      <c r="U1762" s="14"/>
      <c r="V1762" s="14"/>
      <c r="W1762" s="14"/>
    </row>
    <row r="1763">
      <c r="A1763" s="130" t="s">
        <v>17624</v>
      </c>
      <c r="B1763" s="14" t="s">
        <v>1508</v>
      </c>
      <c r="C1763" s="131">
        <v>49.0</v>
      </c>
      <c r="D1763" s="14" t="s">
        <v>1509</v>
      </c>
      <c r="E1763" s="131">
        <v>367.0</v>
      </c>
      <c r="F1763" s="14" t="s">
        <v>1510</v>
      </c>
      <c r="G1763" s="131">
        <v>38.0</v>
      </c>
      <c r="H1763" s="131">
        <v>200.0</v>
      </c>
      <c r="I1763" s="132" t="b">
        <v>1</v>
      </c>
      <c r="J1763" s="14"/>
      <c r="K1763" s="14"/>
      <c r="L1763" s="14"/>
      <c r="M1763" s="14"/>
      <c r="N1763" s="14"/>
      <c r="O1763" s="14"/>
      <c r="P1763" s="14"/>
      <c r="Q1763" s="14"/>
      <c r="R1763" s="14"/>
      <c r="S1763" s="14"/>
      <c r="T1763" s="14"/>
      <c r="U1763" s="14"/>
      <c r="V1763" s="14"/>
      <c r="W1763" s="14"/>
    </row>
    <row r="1764">
      <c r="A1764" s="130" t="s">
        <v>17635</v>
      </c>
      <c r="B1764" s="14" t="s">
        <v>10651</v>
      </c>
      <c r="C1764" s="131">
        <v>56.0</v>
      </c>
      <c r="D1764" s="14" t="s">
        <v>10653</v>
      </c>
      <c r="E1764" s="131">
        <v>148.0</v>
      </c>
      <c r="F1764" s="14" t="s">
        <v>10655</v>
      </c>
      <c r="G1764" s="131">
        <v>45.0</v>
      </c>
      <c r="H1764" s="131">
        <v>200.0</v>
      </c>
      <c r="I1764" s="132" t="b">
        <v>1</v>
      </c>
      <c r="J1764" s="14"/>
      <c r="K1764" s="14"/>
      <c r="L1764" s="14"/>
      <c r="M1764" s="14"/>
      <c r="N1764" s="14"/>
      <c r="O1764" s="14"/>
      <c r="P1764" s="14"/>
      <c r="Q1764" s="14"/>
      <c r="R1764" s="14"/>
      <c r="S1764" s="14"/>
      <c r="T1764" s="14"/>
      <c r="U1764" s="14"/>
      <c r="V1764" s="14"/>
      <c r="W1764" s="14"/>
    </row>
    <row r="1765">
      <c r="A1765" s="130" t="s">
        <v>17646</v>
      </c>
      <c r="B1765" s="14" t="s">
        <v>1237</v>
      </c>
      <c r="C1765" s="131">
        <v>61.0</v>
      </c>
      <c r="D1765" s="14" t="s">
        <v>1239</v>
      </c>
      <c r="E1765" s="131">
        <v>148.0</v>
      </c>
      <c r="F1765" s="14" t="s">
        <v>1240</v>
      </c>
      <c r="G1765" s="131">
        <v>50.0</v>
      </c>
      <c r="H1765" s="131">
        <v>200.0</v>
      </c>
      <c r="I1765" s="132" t="b">
        <v>1</v>
      </c>
      <c r="J1765" s="14"/>
      <c r="K1765" s="14"/>
      <c r="L1765" s="14"/>
      <c r="M1765" s="14"/>
      <c r="N1765" s="14"/>
      <c r="O1765" s="14"/>
      <c r="P1765" s="14"/>
      <c r="Q1765" s="14"/>
      <c r="R1765" s="14"/>
      <c r="S1765" s="14"/>
      <c r="T1765" s="14"/>
      <c r="U1765" s="14"/>
      <c r="V1765" s="14"/>
      <c r="W1765" s="14"/>
    </row>
    <row r="1766">
      <c r="A1766" s="130" t="s">
        <v>17657</v>
      </c>
      <c r="B1766" s="14" t="s">
        <v>11304</v>
      </c>
      <c r="C1766" s="131">
        <v>37.0</v>
      </c>
      <c r="D1766" s="14" t="s">
        <v>11305</v>
      </c>
      <c r="E1766" s="131">
        <v>176.0</v>
      </c>
      <c r="F1766" s="14" t="s">
        <v>11310</v>
      </c>
      <c r="G1766" s="131">
        <v>26.0</v>
      </c>
      <c r="H1766" s="131">
        <v>200.0</v>
      </c>
      <c r="I1766" s="132" t="b">
        <v>1</v>
      </c>
      <c r="J1766" s="14"/>
      <c r="K1766" s="14"/>
      <c r="L1766" s="14"/>
      <c r="M1766" s="14"/>
      <c r="N1766" s="14"/>
      <c r="O1766" s="14"/>
      <c r="P1766" s="14"/>
      <c r="Q1766" s="14"/>
      <c r="R1766" s="14"/>
      <c r="S1766" s="14"/>
      <c r="T1766" s="14"/>
      <c r="U1766" s="14"/>
      <c r="V1766" s="14"/>
      <c r="W1766" s="14"/>
    </row>
    <row r="1767">
      <c r="A1767" s="130" t="s">
        <v>17668</v>
      </c>
      <c r="B1767" s="14" t="s">
        <v>10336</v>
      </c>
      <c r="C1767" s="131">
        <v>27.0</v>
      </c>
      <c r="D1767" s="14"/>
      <c r="E1767" s="14"/>
      <c r="F1767" s="14" t="s">
        <v>10340</v>
      </c>
      <c r="G1767" s="131">
        <v>7.0</v>
      </c>
      <c r="H1767" s="131">
        <v>200.0</v>
      </c>
      <c r="I1767" s="132" t="b">
        <v>1</v>
      </c>
      <c r="J1767" s="14"/>
      <c r="K1767" s="14"/>
      <c r="L1767" s="14"/>
      <c r="M1767" s="14"/>
      <c r="N1767" s="14"/>
      <c r="O1767" s="14"/>
      <c r="P1767" s="14"/>
      <c r="Q1767" s="14"/>
      <c r="R1767" s="14"/>
      <c r="S1767" s="14"/>
      <c r="T1767" s="14"/>
      <c r="U1767" s="14"/>
      <c r="V1767" s="14"/>
      <c r="W1767" s="14"/>
    </row>
    <row r="1768">
      <c r="A1768" s="130" t="s">
        <v>17678</v>
      </c>
      <c r="B1768" s="14" t="s">
        <v>4127</v>
      </c>
      <c r="C1768" s="131">
        <v>106.0</v>
      </c>
      <c r="D1768" s="14" t="s">
        <v>4130</v>
      </c>
      <c r="E1768" s="131">
        <v>380.0</v>
      </c>
      <c r="F1768" s="14" t="s">
        <v>4131</v>
      </c>
      <c r="G1768" s="131">
        <v>95.0</v>
      </c>
      <c r="H1768" s="131">
        <v>200.0</v>
      </c>
      <c r="I1768" s="132" t="b">
        <v>1</v>
      </c>
      <c r="J1768" s="14"/>
      <c r="K1768" s="14"/>
      <c r="L1768" s="14"/>
      <c r="M1768" s="14"/>
      <c r="N1768" s="14"/>
      <c r="O1768" s="14"/>
      <c r="P1768" s="14"/>
      <c r="Q1768" s="14"/>
      <c r="R1768" s="14"/>
      <c r="S1768" s="14"/>
      <c r="T1768" s="14"/>
      <c r="U1768" s="14"/>
      <c r="V1768" s="14"/>
      <c r="W1768" s="14"/>
    </row>
    <row r="1769">
      <c r="A1769" s="130" t="s">
        <v>17690</v>
      </c>
      <c r="B1769" s="14" t="s">
        <v>11371</v>
      </c>
      <c r="C1769" s="131">
        <v>30.0</v>
      </c>
      <c r="D1769" s="14"/>
      <c r="E1769" s="14"/>
      <c r="F1769" s="14" t="s">
        <v>11373</v>
      </c>
      <c r="G1769" s="131">
        <v>10.0</v>
      </c>
      <c r="H1769" s="131">
        <v>200.0</v>
      </c>
      <c r="I1769" s="132" t="b">
        <v>1</v>
      </c>
      <c r="J1769" s="14"/>
      <c r="K1769" s="14"/>
      <c r="L1769" s="14"/>
      <c r="M1769" s="14"/>
      <c r="N1769" s="14"/>
      <c r="O1769" s="14"/>
      <c r="P1769" s="14"/>
      <c r="Q1769" s="14"/>
      <c r="R1769" s="14"/>
      <c r="S1769" s="14"/>
      <c r="T1769" s="14"/>
      <c r="U1769" s="14"/>
      <c r="V1769" s="14"/>
      <c r="W1769" s="14"/>
    </row>
    <row r="1770">
      <c r="A1770" s="130" t="s">
        <v>17699</v>
      </c>
      <c r="B1770" s="14" t="s">
        <v>1394</v>
      </c>
      <c r="C1770" s="131">
        <v>80.0</v>
      </c>
      <c r="D1770" s="14" t="s">
        <v>1395</v>
      </c>
      <c r="E1770" s="131">
        <v>221.0</v>
      </c>
      <c r="F1770" s="14" t="s">
        <v>1396</v>
      </c>
      <c r="G1770" s="131">
        <v>69.0</v>
      </c>
      <c r="H1770" s="131">
        <v>200.0</v>
      </c>
      <c r="I1770" s="132" t="b">
        <v>1</v>
      </c>
      <c r="J1770" s="14"/>
      <c r="K1770" s="14"/>
      <c r="L1770" s="14"/>
      <c r="M1770" s="14"/>
      <c r="N1770" s="14"/>
      <c r="O1770" s="14"/>
      <c r="P1770" s="14"/>
      <c r="Q1770" s="14"/>
      <c r="R1770" s="14"/>
      <c r="S1770" s="14"/>
      <c r="T1770" s="14"/>
      <c r="U1770" s="14"/>
      <c r="V1770" s="14"/>
      <c r="W1770" s="14"/>
    </row>
    <row r="1771">
      <c r="A1771" s="130" t="s">
        <v>17709</v>
      </c>
      <c r="B1771" s="14" t="s">
        <v>15175</v>
      </c>
      <c r="C1771" s="131">
        <v>29.0</v>
      </c>
      <c r="D1771" s="14"/>
      <c r="E1771" s="14"/>
      <c r="F1771" s="14" t="s">
        <v>15176</v>
      </c>
      <c r="G1771" s="131">
        <v>9.0</v>
      </c>
      <c r="H1771" s="131">
        <v>200.0</v>
      </c>
      <c r="I1771" s="132" t="b">
        <v>1</v>
      </c>
      <c r="J1771" s="14"/>
      <c r="K1771" s="14"/>
      <c r="L1771" s="14"/>
      <c r="M1771" s="14"/>
      <c r="N1771" s="14"/>
      <c r="O1771" s="14"/>
      <c r="P1771" s="14"/>
      <c r="Q1771" s="14"/>
      <c r="R1771" s="14"/>
      <c r="S1771" s="14"/>
      <c r="T1771" s="14"/>
      <c r="U1771" s="14"/>
      <c r="V1771" s="14"/>
      <c r="W1771" s="14"/>
    </row>
    <row r="1772">
      <c r="A1772" s="130" t="s">
        <v>17721</v>
      </c>
      <c r="B1772" s="14" t="s">
        <v>1512</v>
      </c>
      <c r="C1772" s="131">
        <v>74.0</v>
      </c>
      <c r="D1772" s="14" t="s">
        <v>1513</v>
      </c>
      <c r="E1772" s="131">
        <v>154.0</v>
      </c>
      <c r="F1772" s="14" t="s">
        <v>1514</v>
      </c>
      <c r="G1772" s="131">
        <v>63.0</v>
      </c>
      <c r="H1772" s="131">
        <v>200.0</v>
      </c>
      <c r="I1772" s="132" t="b">
        <v>1</v>
      </c>
      <c r="J1772" s="14"/>
      <c r="K1772" s="14"/>
      <c r="L1772" s="14"/>
      <c r="M1772" s="14"/>
      <c r="N1772" s="14"/>
      <c r="O1772" s="14"/>
      <c r="P1772" s="14"/>
      <c r="Q1772" s="14"/>
      <c r="R1772" s="14"/>
      <c r="S1772" s="14"/>
      <c r="T1772" s="14"/>
      <c r="U1772" s="14"/>
      <c r="V1772" s="14"/>
      <c r="W1772" s="14"/>
    </row>
    <row r="1773">
      <c r="A1773" s="130" t="s">
        <v>17733</v>
      </c>
      <c r="B1773" s="14" t="s">
        <v>13584</v>
      </c>
      <c r="C1773" s="131">
        <v>34.0</v>
      </c>
      <c r="D1773" s="14"/>
      <c r="E1773" s="14"/>
      <c r="F1773" s="14" t="s">
        <v>13587</v>
      </c>
      <c r="G1773" s="131">
        <v>14.0</v>
      </c>
      <c r="H1773" s="131">
        <v>200.0</v>
      </c>
      <c r="I1773" s="132" t="b">
        <v>1</v>
      </c>
      <c r="J1773" s="14"/>
      <c r="K1773" s="14"/>
      <c r="L1773" s="14"/>
      <c r="M1773" s="14"/>
      <c r="N1773" s="14"/>
      <c r="O1773" s="14"/>
      <c r="P1773" s="14"/>
      <c r="Q1773" s="14"/>
      <c r="R1773" s="14"/>
      <c r="S1773" s="14"/>
      <c r="T1773" s="14"/>
      <c r="U1773" s="14"/>
      <c r="V1773" s="14"/>
      <c r="W1773" s="14"/>
    </row>
    <row r="1774">
      <c r="A1774" s="130" t="s">
        <v>17742</v>
      </c>
      <c r="B1774" s="14" t="s">
        <v>14306</v>
      </c>
      <c r="C1774" s="131">
        <v>54.0</v>
      </c>
      <c r="D1774" s="14" t="s">
        <v>14309</v>
      </c>
      <c r="E1774" s="131">
        <v>406.0</v>
      </c>
      <c r="F1774" s="14" t="s">
        <v>14311</v>
      </c>
      <c r="G1774" s="131">
        <v>43.0</v>
      </c>
      <c r="H1774" s="131">
        <v>200.0</v>
      </c>
      <c r="I1774" s="132" t="b">
        <v>1</v>
      </c>
      <c r="J1774" s="14"/>
      <c r="K1774" s="14"/>
      <c r="L1774" s="14"/>
      <c r="M1774" s="14"/>
      <c r="N1774" s="14"/>
      <c r="O1774" s="14"/>
      <c r="P1774" s="14"/>
      <c r="Q1774" s="14"/>
      <c r="R1774" s="14"/>
      <c r="S1774" s="14"/>
      <c r="T1774" s="14"/>
      <c r="U1774" s="14"/>
      <c r="V1774" s="14"/>
      <c r="W1774" s="14"/>
    </row>
    <row r="1775">
      <c r="A1775" s="130" t="s">
        <v>17753</v>
      </c>
      <c r="B1775" s="14" t="s">
        <v>17757</v>
      </c>
      <c r="C1775" s="131">
        <v>30.0</v>
      </c>
      <c r="D1775" s="14"/>
      <c r="E1775" s="14"/>
      <c r="F1775" s="14" t="s">
        <v>17759</v>
      </c>
      <c r="G1775" s="131">
        <v>10.0</v>
      </c>
      <c r="H1775" s="131">
        <v>200.0</v>
      </c>
      <c r="I1775" s="132" t="b">
        <v>1</v>
      </c>
      <c r="J1775" s="14"/>
      <c r="K1775" s="14"/>
      <c r="L1775" s="14"/>
      <c r="M1775" s="14"/>
      <c r="N1775" s="14"/>
      <c r="O1775" s="14"/>
      <c r="P1775" s="14"/>
      <c r="Q1775" s="14"/>
      <c r="R1775" s="14"/>
      <c r="S1775" s="14"/>
      <c r="T1775" s="14"/>
      <c r="U1775" s="14"/>
      <c r="V1775" s="14"/>
      <c r="W1775" s="14"/>
    </row>
    <row r="1776">
      <c r="A1776" s="130" t="s">
        <v>17764</v>
      </c>
      <c r="B1776" s="14" t="s">
        <v>12184</v>
      </c>
      <c r="C1776" s="131">
        <v>39.0</v>
      </c>
      <c r="D1776" s="14" t="s">
        <v>12186</v>
      </c>
      <c r="E1776" s="131">
        <v>150.0</v>
      </c>
      <c r="F1776" s="14" t="s">
        <v>12187</v>
      </c>
      <c r="G1776" s="131">
        <v>28.0</v>
      </c>
      <c r="H1776" s="131">
        <v>200.0</v>
      </c>
      <c r="I1776" s="132" t="b">
        <v>1</v>
      </c>
      <c r="J1776" s="14"/>
      <c r="K1776" s="14"/>
      <c r="L1776" s="14"/>
      <c r="M1776" s="14"/>
      <c r="N1776" s="14"/>
      <c r="O1776" s="14"/>
      <c r="P1776" s="14"/>
      <c r="Q1776" s="14"/>
      <c r="R1776" s="14"/>
      <c r="S1776" s="14"/>
      <c r="T1776" s="14"/>
      <c r="U1776" s="14"/>
      <c r="V1776" s="14"/>
      <c r="W1776" s="14"/>
    </row>
    <row r="1777">
      <c r="A1777" s="130" t="s">
        <v>17773</v>
      </c>
      <c r="B1777" s="14" t="s">
        <v>13283</v>
      </c>
      <c r="C1777" s="131">
        <v>98.0</v>
      </c>
      <c r="D1777" s="14" t="s">
        <v>13285</v>
      </c>
      <c r="E1777" s="131">
        <v>154.0</v>
      </c>
      <c r="F1777" s="14" t="s">
        <v>13287</v>
      </c>
      <c r="G1777" s="131">
        <v>87.0</v>
      </c>
      <c r="H1777" s="131">
        <v>200.0</v>
      </c>
      <c r="I1777" s="132" t="b">
        <v>1</v>
      </c>
      <c r="J1777" s="14"/>
      <c r="K1777" s="14"/>
      <c r="L1777" s="14"/>
      <c r="M1777" s="14"/>
      <c r="N1777" s="14"/>
      <c r="O1777" s="14"/>
      <c r="P1777" s="14"/>
      <c r="Q1777" s="14"/>
      <c r="R1777" s="14"/>
      <c r="S1777" s="14"/>
      <c r="T1777" s="14"/>
      <c r="U1777" s="14"/>
      <c r="V1777" s="14"/>
      <c r="W1777" s="14"/>
    </row>
    <row r="1778">
      <c r="A1778" s="130" t="s">
        <v>17784</v>
      </c>
      <c r="B1778" s="14" t="s">
        <v>1534</v>
      </c>
      <c r="C1778" s="131">
        <v>32.0</v>
      </c>
      <c r="D1778" s="14" t="s">
        <v>1535</v>
      </c>
      <c r="E1778" s="131">
        <v>155.0</v>
      </c>
      <c r="F1778" s="14" t="s">
        <v>1536</v>
      </c>
      <c r="G1778" s="131">
        <v>21.0</v>
      </c>
      <c r="H1778" s="131">
        <v>200.0</v>
      </c>
      <c r="I1778" s="132" t="b">
        <v>1</v>
      </c>
      <c r="J1778" s="14"/>
      <c r="K1778" s="14"/>
      <c r="L1778" s="14"/>
      <c r="M1778" s="14"/>
      <c r="N1778" s="14"/>
      <c r="O1778" s="14"/>
      <c r="P1778" s="14"/>
      <c r="Q1778" s="14"/>
      <c r="R1778" s="14"/>
      <c r="S1778" s="14"/>
      <c r="T1778" s="14"/>
      <c r="U1778" s="14"/>
      <c r="V1778" s="14"/>
      <c r="W1778" s="14"/>
    </row>
    <row r="1779">
      <c r="A1779" s="130" t="s">
        <v>17793</v>
      </c>
      <c r="B1779" s="14" t="s">
        <v>1388</v>
      </c>
      <c r="C1779" s="131">
        <v>52.0</v>
      </c>
      <c r="D1779" s="14" t="s">
        <v>1389</v>
      </c>
      <c r="E1779" s="131">
        <v>259.0</v>
      </c>
      <c r="F1779" s="14" t="s">
        <v>1390</v>
      </c>
      <c r="G1779" s="131">
        <v>41.0</v>
      </c>
      <c r="H1779" s="131">
        <v>200.0</v>
      </c>
      <c r="I1779" s="132" t="b">
        <v>1</v>
      </c>
      <c r="J1779" s="14"/>
      <c r="K1779" s="14"/>
      <c r="L1779" s="14"/>
      <c r="M1779" s="14"/>
      <c r="N1779" s="14"/>
      <c r="O1779" s="14"/>
      <c r="P1779" s="14"/>
      <c r="Q1779" s="14"/>
      <c r="R1779" s="14"/>
      <c r="S1779" s="14"/>
      <c r="T1779" s="14"/>
      <c r="U1779" s="14"/>
      <c r="V1779" s="14"/>
      <c r="W1779" s="14"/>
    </row>
    <row r="1780">
      <c r="A1780" s="130" t="s">
        <v>17804</v>
      </c>
      <c r="B1780" s="14" t="s">
        <v>17807</v>
      </c>
      <c r="C1780" s="131">
        <v>47.0</v>
      </c>
      <c r="D1780" s="14" t="s">
        <v>17810</v>
      </c>
      <c r="E1780" s="131">
        <v>145.0</v>
      </c>
      <c r="F1780" s="14" t="s">
        <v>17811</v>
      </c>
      <c r="G1780" s="131">
        <v>36.0</v>
      </c>
      <c r="H1780" s="131">
        <v>200.0</v>
      </c>
      <c r="I1780" s="132" t="b">
        <v>1</v>
      </c>
      <c r="J1780" s="14"/>
      <c r="K1780" s="14"/>
      <c r="L1780" s="14"/>
      <c r="M1780" s="14"/>
      <c r="N1780" s="14"/>
      <c r="O1780" s="14"/>
      <c r="P1780" s="14"/>
      <c r="Q1780" s="14"/>
      <c r="R1780" s="14"/>
      <c r="S1780" s="14"/>
      <c r="T1780" s="14"/>
      <c r="U1780" s="14"/>
      <c r="V1780" s="14"/>
      <c r="W1780" s="14"/>
    </row>
    <row r="1781">
      <c r="A1781" s="130" t="s">
        <v>17816</v>
      </c>
      <c r="B1781" s="14" t="s">
        <v>6069</v>
      </c>
      <c r="C1781" s="131">
        <v>118.0</v>
      </c>
      <c r="D1781" s="14" t="s">
        <v>6073</v>
      </c>
      <c r="E1781" s="131">
        <v>149.0</v>
      </c>
      <c r="F1781" s="14" t="s">
        <v>6075</v>
      </c>
      <c r="G1781" s="131">
        <v>107.0</v>
      </c>
      <c r="H1781" s="131">
        <v>200.0</v>
      </c>
      <c r="I1781" s="132" t="b">
        <v>1</v>
      </c>
      <c r="J1781" s="14"/>
      <c r="K1781" s="14"/>
      <c r="L1781" s="14"/>
      <c r="M1781" s="14"/>
      <c r="N1781" s="14"/>
      <c r="O1781" s="14"/>
      <c r="P1781" s="14"/>
      <c r="Q1781" s="14"/>
      <c r="R1781" s="14"/>
      <c r="S1781" s="14"/>
      <c r="T1781" s="14"/>
      <c r="U1781" s="14"/>
      <c r="V1781" s="14"/>
      <c r="W1781" s="14"/>
    </row>
    <row r="1782">
      <c r="A1782" s="130" t="s">
        <v>17828</v>
      </c>
      <c r="B1782" s="14" t="s">
        <v>17833</v>
      </c>
      <c r="C1782" s="131">
        <v>40.0</v>
      </c>
      <c r="D1782" s="14"/>
      <c r="E1782" s="14"/>
      <c r="F1782" s="14" t="s">
        <v>17835</v>
      </c>
      <c r="G1782" s="131">
        <v>20.0</v>
      </c>
      <c r="H1782" s="131">
        <v>200.0</v>
      </c>
      <c r="I1782" s="132" t="b">
        <v>1</v>
      </c>
      <c r="J1782" s="14"/>
      <c r="K1782" s="14"/>
      <c r="L1782" s="14"/>
      <c r="M1782" s="14"/>
      <c r="N1782" s="14"/>
      <c r="O1782" s="14"/>
      <c r="P1782" s="14"/>
      <c r="Q1782" s="14"/>
      <c r="R1782" s="14"/>
      <c r="S1782" s="14"/>
      <c r="T1782" s="14"/>
      <c r="U1782" s="14"/>
      <c r="V1782" s="14"/>
      <c r="W1782" s="14"/>
    </row>
    <row r="1783">
      <c r="A1783" s="130" t="s">
        <v>17840</v>
      </c>
      <c r="B1783" s="14" t="s">
        <v>10305</v>
      </c>
      <c r="C1783" s="131">
        <v>32.0</v>
      </c>
      <c r="D1783" s="14"/>
      <c r="E1783" s="14"/>
      <c r="F1783" s="14" t="s">
        <v>10306</v>
      </c>
      <c r="G1783" s="131">
        <v>12.0</v>
      </c>
      <c r="H1783" s="131">
        <v>200.0</v>
      </c>
      <c r="I1783" s="132" t="b">
        <v>1</v>
      </c>
      <c r="J1783" s="14"/>
      <c r="K1783" s="14"/>
      <c r="L1783" s="14"/>
      <c r="M1783" s="14"/>
      <c r="N1783" s="14"/>
      <c r="O1783" s="14"/>
      <c r="P1783" s="14"/>
      <c r="Q1783" s="14"/>
      <c r="R1783" s="14"/>
      <c r="S1783" s="14"/>
      <c r="T1783" s="14"/>
      <c r="U1783" s="14"/>
      <c r="V1783" s="14"/>
      <c r="W1783" s="14"/>
    </row>
    <row r="1784">
      <c r="A1784" s="130" t="s">
        <v>17847</v>
      </c>
      <c r="B1784" s="14" t="s">
        <v>3241</v>
      </c>
      <c r="C1784" s="131">
        <v>24.0</v>
      </c>
      <c r="D1784" s="14" t="s">
        <v>4871</v>
      </c>
      <c r="E1784" s="131">
        <v>147.0</v>
      </c>
      <c r="F1784" s="14" t="s">
        <v>1345</v>
      </c>
      <c r="G1784" s="131">
        <v>13.0</v>
      </c>
      <c r="H1784" s="131">
        <v>200.0</v>
      </c>
      <c r="I1784" s="132" t="b">
        <v>1</v>
      </c>
      <c r="J1784" s="14"/>
      <c r="K1784" s="14"/>
      <c r="L1784" s="14"/>
      <c r="M1784" s="14"/>
      <c r="N1784" s="14"/>
      <c r="O1784" s="14"/>
      <c r="P1784" s="14"/>
      <c r="Q1784" s="14"/>
      <c r="R1784" s="14"/>
      <c r="S1784" s="14"/>
      <c r="T1784" s="14"/>
      <c r="U1784" s="14"/>
      <c r="V1784" s="14"/>
      <c r="W1784" s="14"/>
    </row>
    <row r="1785">
      <c r="A1785" s="130" t="s">
        <v>17858</v>
      </c>
      <c r="B1785" s="14" t="s">
        <v>2627</v>
      </c>
      <c r="C1785" s="131">
        <v>65.0</v>
      </c>
      <c r="D1785" s="14" t="s">
        <v>2632</v>
      </c>
      <c r="E1785" s="131">
        <v>319.0</v>
      </c>
      <c r="F1785" s="14" t="s">
        <v>2634</v>
      </c>
      <c r="G1785" s="131">
        <v>54.0</v>
      </c>
      <c r="H1785" s="131">
        <v>200.0</v>
      </c>
      <c r="I1785" s="132" t="b">
        <v>1</v>
      </c>
      <c r="J1785" s="14"/>
      <c r="K1785" s="14"/>
      <c r="L1785" s="14"/>
      <c r="M1785" s="14"/>
      <c r="N1785" s="14"/>
      <c r="O1785" s="14"/>
      <c r="P1785" s="14"/>
      <c r="Q1785" s="14"/>
      <c r="R1785" s="14"/>
      <c r="S1785" s="14"/>
      <c r="T1785" s="14"/>
      <c r="U1785" s="14"/>
      <c r="V1785" s="14"/>
      <c r="W1785" s="14"/>
    </row>
    <row r="1786">
      <c r="A1786" s="130" t="s">
        <v>17868</v>
      </c>
      <c r="B1786" s="14" t="s">
        <v>1261</v>
      </c>
      <c r="C1786" s="131">
        <v>63.0</v>
      </c>
      <c r="D1786" s="14" t="s">
        <v>1262</v>
      </c>
      <c r="E1786" s="131">
        <v>210.0</v>
      </c>
      <c r="F1786" s="14" t="s">
        <v>1263</v>
      </c>
      <c r="G1786" s="131">
        <v>52.0</v>
      </c>
      <c r="H1786" s="131">
        <v>200.0</v>
      </c>
      <c r="I1786" s="132" t="b">
        <v>1</v>
      </c>
      <c r="J1786" s="14"/>
      <c r="K1786" s="14"/>
      <c r="L1786" s="14"/>
      <c r="M1786" s="14"/>
      <c r="N1786" s="14"/>
      <c r="O1786" s="14"/>
      <c r="P1786" s="14"/>
      <c r="Q1786" s="14"/>
      <c r="R1786" s="14"/>
      <c r="S1786" s="14"/>
      <c r="T1786" s="14"/>
      <c r="U1786" s="14"/>
      <c r="V1786" s="14"/>
      <c r="W1786" s="14"/>
    </row>
    <row r="1787">
      <c r="A1787" s="130" t="s">
        <v>17881</v>
      </c>
      <c r="B1787" s="14" t="s">
        <v>10415</v>
      </c>
      <c r="C1787" s="131">
        <v>62.0</v>
      </c>
      <c r="D1787" s="14" t="s">
        <v>10417</v>
      </c>
      <c r="E1787" s="131">
        <v>187.0</v>
      </c>
      <c r="F1787" s="14" t="s">
        <v>10418</v>
      </c>
      <c r="G1787" s="131">
        <v>51.0</v>
      </c>
      <c r="H1787" s="131">
        <v>200.0</v>
      </c>
      <c r="I1787" s="132" t="b">
        <v>1</v>
      </c>
      <c r="J1787" s="14"/>
      <c r="K1787" s="14"/>
      <c r="L1787" s="14"/>
      <c r="M1787" s="14"/>
      <c r="N1787" s="14"/>
      <c r="O1787" s="14"/>
      <c r="P1787" s="14"/>
      <c r="Q1787" s="14"/>
      <c r="R1787" s="14"/>
      <c r="S1787" s="14"/>
      <c r="T1787" s="14"/>
      <c r="U1787" s="14"/>
      <c r="V1787" s="14"/>
      <c r="W1787" s="14"/>
    </row>
    <row r="1788">
      <c r="A1788" s="130" t="s">
        <v>17890</v>
      </c>
      <c r="B1788" s="14" t="s">
        <v>8417</v>
      </c>
      <c r="C1788" s="131">
        <v>25.0</v>
      </c>
      <c r="D1788" s="14"/>
      <c r="E1788" s="14"/>
      <c r="F1788" s="14" t="s">
        <v>8419</v>
      </c>
      <c r="G1788" s="131">
        <v>5.0</v>
      </c>
      <c r="H1788" s="131">
        <v>200.0</v>
      </c>
      <c r="I1788" s="132" t="b">
        <v>1</v>
      </c>
      <c r="J1788" s="14"/>
      <c r="K1788" s="14"/>
      <c r="L1788" s="14"/>
      <c r="M1788" s="14"/>
      <c r="N1788" s="14"/>
      <c r="O1788" s="14"/>
      <c r="P1788" s="14"/>
      <c r="Q1788" s="14"/>
      <c r="R1788" s="14"/>
      <c r="S1788" s="14"/>
      <c r="T1788" s="14"/>
      <c r="U1788" s="14"/>
      <c r="V1788" s="14"/>
      <c r="W1788" s="14"/>
    </row>
    <row r="1789">
      <c r="A1789" s="130" t="s">
        <v>17901</v>
      </c>
      <c r="B1789" s="14" t="s">
        <v>13185</v>
      </c>
      <c r="C1789" s="131">
        <v>23.0</v>
      </c>
      <c r="D1789" s="14"/>
      <c r="E1789" s="14"/>
      <c r="F1789" s="14" t="s">
        <v>13188</v>
      </c>
      <c r="G1789" s="131">
        <v>3.0</v>
      </c>
      <c r="H1789" s="131">
        <v>200.0</v>
      </c>
      <c r="I1789" s="132" t="b">
        <v>1</v>
      </c>
      <c r="J1789" s="14"/>
      <c r="K1789" s="14"/>
      <c r="L1789" s="14"/>
      <c r="M1789" s="14"/>
      <c r="N1789" s="14"/>
      <c r="O1789" s="14"/>
      <c r="P1789" s="14"/>
      <c r="Q1789" s="14"/>
      <c r="R1789" s="14"/>
      <c r="S1789" s="14"/>
      <c r="T1789" s="14"/>
      <c r="U1789" s="14"/>
      <c r="V1789" s="14"/>
      <c r="W1789" s="14"/>
    </row>
    <row r="1790">
      <c r="A1790" s="130" t="s">
        <v>17911</v>
      </c>
      <c r="B1790" s="14" t="s">
        <v>4958</v>
      </c>
      <c r="C1790" s="131">
        <v>60.0</v>
      </c>
      <c r="D1790" s="14" t="s">
        <v>4960</v>
      </c>
      <c r="E1790" s="131">
        <v>104.0</v>
      </c>
      <c r="F1790" s="14" t="s">
        <v>4961</v>
      </c>
      <c r="G1790" s="131">
        <v>49.0</v>
      </c>
      <c r="H1790" s="131">
        <v>200.0</v>
      </c>
      <c r="I1790" s="132" t="b">
        <v>1</v>
      </c>
      <c r="J1790" s="14"/>
      <c r="K1790" s="14"/>
      <c r="L1790" s="14"/>
      <c r="M1790" s="14"/>
      <c r="N1790" s="14"/>
      <c r="O1790" s="14"/>
      <c r="P1790" s="14"/>
      <c r="Q1790" s="14"/>
      <c r="R1790" s="14"/>
      <c r="S1790" s="14"/>
      <c r="T1790" s="14"/>
      <c r="U1790" s="14"/>
      <c r="V1790" s="14"/>
      <c r="W1790" s="14"/>
    </row>
    <row r="1791">
      <c r="A1791" s="130" t="s">
        <v>17921</v>
      </c>
      <c r="B1791" s="14" t="s">
        <v>7494</v>
      </c>
      <c r="C1791" s="131">
        <v>124.0</v>
      </c>
      <c r="D1791" s="14" t="s">
        <v>7495</v>
      </c>
      <c r="E1791" s="131">
        <v>134.0</v>
      </c>
      <c r="F1791" s="14" t="s">
        <v>7497</v>
      </c>
      <c r="G1791" s="131">
        <v>113.0</v>
      </c>
      <c r="H1791" s="131">
        <v>200.0</v>
      </c>
      <c r="I1791" s="132" t="b">
        <v>1</v>
      </c>
      <c r="J1791" s="14"/>
      <c r="K1791" s="14"/>
      <c r="L1791" s="14"/>
      <c r="M1791" s="14"/>
      <c r="N1791" s="14"/>
      <c r="O1791" s="14"/>
      <c r="P1791" s="14"/>
      <c r="Q1791" s="14"/>
      <c r="R1791" s="14"/>
      <c r="S1791" s="14"/>
      <c r="T1791" s="14"/>
      <c r="U1791" s="14"/>
      <c r="V1791" s="14"/>
      <c r="W1791" s="14"/>
    </row>
    <row r="1792">
      <c r="A1792" s="130" t="s">
        <v>17935</v>
      </c>
      <c r="B1792" s="14" t="s">
        <v>15961</v>
      </c>
      <c r="C1792" s="131">
        <v>49.0</v>
      </c>
      <c r="D1792" s="14" t="s">
        <v>15963</v>
      </c>
      <c r="E1792" s="131">
        <v>172.0</v>
      </c>
      <c r="F1792" s="14" t="s">
        <v>15965</v>
      </c>
      <c r="G1792" s="131">
        <v>38.0</v>
      </c>
      <c r="H1792" s="131">
        <v>200.0</v>
      </c>
      <c r="I1792" s="132" t="b">
        <v>1</v>
      </c>
      <c r="J1792" s="14"/>
      <c r="K1792" s="14"/>
      <c r="L1792" s="14"/>
      <c r="M1792" s="14"/>
      <c r="N1792" s="14"/>
      <c r="O1792" s="14"/>
      <c r="P1792" s="14"/>
      <c r="Q1792" s="14"/>
      <c r="R1792" s="14"/>
      <c r="S1792" s="14"/>
      <c r="T1792" s="14"/>
      <c r="U1792" s="14"/>
      <c r="V1792" s="14"/>
      <c r="W1792" s="14"/>
    </row>
    <row r="1793">
      <c r="A1793" s="130" t="s">
        <v>17946</v>
      </c>
      <c r="B1793" s="14" t="s">
        <v>8341</v>
      </c>
      <c r="C1793" s="131">
        <v>55.0</v>
      </c>
      <c r="D1793" s="14" t="s">
        <v>8342</v>
      </c>
      <c r="E1793" s="131">
        <v>648.0</v>
      </c>
      <c r="F1793" s="14" t="s">
        <v>8344</v>
      </c>
      <c r="G1793" s="131">
        <v>44.0</v>
      </c>
      <c r="H1793" s="131">
        <v>200.0</v>
      </c>
      <c r="I1793" s="132" t="b">
        <v>1</v>
      </c>
      <c r="J1793" s="14"/>
      <c r="K1793" s="14"/>
      <c r="L1793" s="14"/>
      <c r="M1793" s="14"/>
      <c r="N1793" s="14"/>
      <c r="O1793" s="14"/>
      <c r="P1793" s="14"/>
      <c r="Q1793" s="14"/>
      <c r="R1793" s="14"/>
      <c r="S1793" s="14"/>
      <c r="T1793" s="14"/>
      <c r="U1793" s="14"/>
      <c r="V1793" s="14"/>
      <c r="W1793" s="14"/>
    </row>
    <row r="1794">
      <c r="A1794" s="130" t="s">
        <v>17957</v>
      </c>
      <c r="B1794" s="14" t="s">
        <v>17963</v>
      </c>
      <c r="C1794" s="131">
        <v>40.0</v>
      </c>
      <c r="D1794" s="14" t="s">
        <v>17964</v>
      </c>
      <c r="E1794" s="131">
        <v>157.0</v>
      </c>
      <c r="F1794" s="14" t="s">
        <v>17965</v>
      </c>
      <c r="G1794" s="131">
        <v>29.0</v>
      </c>
      <c r="H1794" s="131">
        <v>200.0</v>
      </c>
      <c r="I1794" s="132" t="b">
        <v>1</v>
      </c>
      <c r="J1794" s="14"/>
      <c r="K1794" s="14"/>
      <c r="L1794" s="14"/>
      <c r="M1794" s="14"/>
      <c r="N1794" s="14"/>
      <c r="O1794" s="14"/>
      <c r="P1794" s="14"/>
      <c r="Q1794" s="14"/>
      <c r="R1794" s="14"/>
      <c r="S1794" s="14"/>
      <c r="T1794" s="14"/>
      <c r="U1794" s="14"/>
      <c r="V1794" s="14"/>
      <c r="W1794" s="14"/>
    </row>
    <row r="1795">
      <c r="A1795" s="130" t="s">
        <v>17971</v>
      </c>
      <c r="B1795" s="14" t="s">
        <v>1463</v>
      </c>
      <c r="C1795" s="131">
        <v>103.0</v>
      </c>
      <c r="D1795" s="14" t="s">
        <v>1464</v>
      </c>
      <c r="E1795" s="131">
        <v>156.0</v>
      </c>
      <c r="F1795" s="14" t="s">
        <v>1465</v>
      </c>
      <c r="G1795" s="131">
        <v>92.0</v>
      </c>
      <c r="H1795" s="131">
        <v>200.0</v>
      </c>
      <c r="I1795" s="132" t="b">
        <v>1</v>
      </c>
      <c r="J1795" s="14"/>
      <c r="K1795" s="14"/>
      <c r="L1795" s="14"/>
      <c r="M1795" s="14"/>
      <c r="N1795" s="14"/>
      <c r="O1795" s="14"/>
      <c r="P1795" s="14"/>
      <c r="Q1795" s="14"/>
      <c r="R1795" s="14"/>
      <c r="S1795" s="14"/>
      <c r="T1795" s="14"/>
      <c r="U1795" s="14"/>
      <c r="V1795" s="14"/>
      <c r="W1795" s="14"/>
    </row>
    <row r="1796">
      <c r="A1796" s="130" t="s">
        <v>17982</v>
      </c>
      <c r="B1796" s="14" t="s">
        <v>8016</v>
      </c>
      <c r="C1796" s="131">
        <v>58.0</v>
      </c>
      <c r="D1796" s="14" t="s">
        <v>8019</v>
      </c>
      <c r="E1796" s="131">
        <v>300.0</v>
      </c>
      <c r="F1796" s="14" t="s">
        <v>8020</v>
      </c>
      <c r="G1796" s="131">
        <v>47.0</v>
      </c>
      <c r="H1796" s="131">
        <v>200.0</v>
      </c>
      <c r="I1796" s="132" t="b">
        <v>1</v>
      </c>
      <c r="J1796" s="14"/>
      <c r="K1796" s="14"/>
      <c r="L1796" s="14"/>
      <c r="M1796" s="14"/>
      <c r="N1796" s="14"/>
      <c r="O1796" s="14"/>
      <c r="P1796" s="14"/>
      <c r="Q1796" s="14"/>
      <c r="R1796" s="14"/>
      <c r="S1796" s="14"/>
      <c r="T1796" s="14"/>
      <c r="U1796" s="14"/>
      <c r="V1796" s="14"/>
      <c r="W1796" s="14"/>
    </row>
    <row r="1797">
      <c r="A1797" s="130" t="s">
        <v>17994</v>
      </c>
      <c r="B1797" s="14" t="s">
        <v>1223</v>
      </c>
      <c r="C1797" s="131">
        <v>97.0</v>
      </c>
      <c r="D1797" s="14" t="s">
        <v>1224</v>
      </c>
      <c r="E1797" s="131">
        <v>378.0</v>
      </c>
      <c r="F1797" s="14" t="s">
        <v>1225</v>
      </c>
      <c r="G1797" s="131">
        <v>86.0</v>
      </c>
      <c r="H1797" s="131">
        <v>200.0</v>
      </c>
      <c r="I1797" s="132" t="b">
        <v>1</v>
      </c>
      <c r="J1797" s="14"/>
      <c r="K1797" s="14"/>
      <c r="L1797" s="14"/>
      <c r="M1797" s="14"/>
      <c r="N1797" s="14"/>
      <c r="O1797" s="14"/>
      <c r="P1797" s="14"/>
      <c r="Q1797" s="14"/>
      <c r="R1797" s="14"/>
      <c r="S1797" s="14"/>
      <c r="T1797" s="14"/>
      <c r="U1797" s="14"/>
      <c r="V1797" s="14"/>
      <c r="W1797" s="14"/>
    </row>
    <row r="1798">
      <c r="A1798" s="130" t="s">
        <v>18008</v>
      </c>
      <c r="B1798" s="14" t="s">
        <v>12409</v>
      </c>
      <c r="C1798" s="131">
        <v>29.0</v>
      </c>
      <c r="D1798" s="14"/>
      <c r="E1798" s="14"/>
      <c r="F1798" s="14" t="s">
        <v>12410</v>
      </c>
      <c r="G1798" s="131">
        <v>9.0</v>
      </c>
      <c r="H1798" s="131">
        <v>200.0</v>
      </c>
      <c r="I1798" s="132" t="b">
        <v>1</v>
      </c>
      <c r="J1798" s="14"/>
      <c r="K1798" s="14"/>
      <c r="L1798" s="14"/>
      <c r="M1798" s="14"/>
      <c r="N1798" s="14"/>
      <c r="O1798" s="14"/>
      <c r="P1798" s="14"/>
      <c r="Q1798" s="14"/>
      <c r="R1798" s="14"/>
      <c r="S1798" s="14"/>
      <c r="T1798" s="14"/>
      <c r="U1798" s="14"/>
      <c r="V1798" s="14"/>
      <c r="W1798" s="14"/>
    </row>
    <row r="1799">
      <c r="A1799" s="130" t="s">
        <v>18020</v>
      </c>
      <c r="B1799" s="14" t="s">
        <v>10609</v>
      </c>
      <c r="C1799" s="131">
        <v>37.0</v>
      </c>
      <c r="D1799" s="14"/>
      <c r="E1799" s="14"/>
      <c r="F1799" s="14" t="s">
        <v>10612</v>
      </c>
      <c r="G1799" s="131">
        <v>17.0</v>
      </c>
      <c r="H1799" s="131">
        <v>200.0</v>
      </c>
      <c r="I1799" s="132" t="b">
        <v>1</v>
      </c>
      <c r="J1799" s="14"/>
      <c r="K1799" s="14"/>
      <c r="L1799" s="14"/>
      <c r="M1799" s="14"/>
      <c r="N1799" s="14"/>
      <c r="O1799" s="14"/>
      <c r="P1799" s="14"/>
      <c r="Q1799" s="14"/>
      <c r="R1799" s="14"/>
      <c r="S1799" s="14"/>
      <c r="T1799" s="14"/>
      <c r="U1799" s="14"/>
      <c r="V1799" s="14"/>
      <c r="W1799" s="14"/>
    </row>
    <row r="1800">
      <c r="A1800" s="130" t="s">
        <v>18030</v>
      </c>
      <c r="B1800" s="14" t="s">
        <v>8527</v>
      </c>
      <c r="C1800" s="131">
        <v>80.0</v>
      </c>
      <c r="D1800" s="14" t="s">
        <v>8528</v>
      </c>
      <c r="E1800" s="131">
        <v>155.0</v>
      </c>
      <c r="F1800" s="14" t="s">
        <v>8529</v>
      </c>
      <c r="G1800" s="131">
        <v>69.0</v>
      </c>
      <c r="H1800" s="131">
        <v>200.0</v>
      </c>
      <c r="I1800" s="132" t="b">
        <v>1</v>
      </c>
      <c r="J1800" s="14"/>
      <c r="K1800" s="14"/>
      <c r="L1800" s="14"/>
      <c r="M1800" s="14"/>
      <c r="N1800" s="14"/>
      <c r="O1800" s="14"/>
      <c r="P1800" s="14"/>
      <c r="Q1800" s="14"/>
      <c r="R1800" s="14"/>
      <c r="S1800" s="14"/>
      <c r="T1800" s="14"/>
      <c r="U1800" s="14"/>
      <c r="V1800" s="14"/>
      <c r="W1800" s="14"/>
    </row>
    <row r="1801">
      <c r="A1801" s="130" t="s">
        <v>18043</v>
      </c>
      <c r="B1801" s="14" t="s">
        <v>1640</v>
      </c>
      <c r="C1801" s="131">
        <v>61.0</v>
      </c>
      <c r="D1801" s="14" t="s">
        <v>1641</v>
      </c>
      <c r="E1801" s="131">
        <v>147.0</v>
      </c>
      <c r="F1801" s="14" t="s">
        <v>1642</v>
      </c>
      <c r="G1801" s="131">
        <v>50.0</v>
      </c>
      <c r="H1801" s="131">
        <v>200.0</v>
      </c>
      <c r="I1801" s="132" t="b">
        <v>1</v>
      </c>
      <c r="J1801" s="14"/>
      <c r="K1801" s="14"/>
      <c r="L1801" s="14"/>
      <c r="M1801" s="14"/>
      <c r="N1801" s="14"/>
      <c r="O1801" s="14"/>
      <c r="P1801" s="14"/>
      <c r="Q1801" s="14"/>
      <c r="R1801" s="14"/>
      <c r="S1801" s="14"/>
      <c r="T1801" s="14"/>
      <c r="U1801" s="14"/>
      <c r="V1801" s="14"/>
      <c r="W1801" s="14"/>
    </row>
    <row r="1802">
      <c r="A1802" s="130" t="s">
        <v>18054</v>
      </c>
      <c r="B1802" s="14" t="s">
        <v>7671</v>
      </c>
      <c r="C1802" s="131">
        <v>48.0</v>
      </c>
      <c r="D1802" s="14" t="s">
        <v>7672</v>
      </c>
      <c r="E1802" s="131">
        <v>370.0</v>
      </c>
      <c r="F1802" s="14" t="s">
        <v>7677</v>
      </c>
      <c r="G1802" s="131">
        <v>37.0</v>
      </c>
      <c r="H1802" s="131">
        <v>200.0</v>
      </c>
      <c r="I1802" s="132" t="b">
        <v>1</v>
      </c>
      <c r="J1802" s="14"/>
      <c r="K1802" s="14"/>
      <c r="L1802" s="14"/>
      <c r="M1802" s="14"/>
      <c r="N1802" s="14"/>
      <c r="O1802" s="14"/>
      <c r="P1802" s="14"/>
      <c r="Q1802" s="14"/>
      <c r="R1802" s="14"/>
      <c r="S1802" s="14"/>
      <c r="T1802" s="14"/>
      <c r="U1802" s="14"/>
      <c r="V1802" s="14"/>
      <c r="W1802" s="14"/>
    </row>
    <row r="1803">
      <c r="A1803" s="130" t="s">
        <v>18066</v>
      </c>
      <c r="B1803" s="14" t="s">
        <v>13633</v>
      </c>
      <c r="C1803" s="131">
        <v>42.0</v>
      </c>
      <c r="D1803" s="14" t="s">
        <v>13634</v>
      </c>
      <c r="E1803" s="131">
        <v>143.0</v>
      </c>
      <c r="F1803" s="14" t="s">
        <v>13636</v>
      </c>
      <c r="G1803" s="131">
        <v>31.0</v>
      </c>
      <c r="H1803" s="131">
        <v>200.0</v>
      </c>
      <c r="I1803" s="132" t="b">
        <v>1</v>
      </c>
      <c r="J1803" s="14"/>
      <c r="K1803" s="14"/>
      <c r="L1803" s="14"/>
      <c r="M1803" s="14"/>
      <c r="N1803" s="14"/>
      <c r="O1803" s="14"/>
      <c r="P1803" s="14"/>
      <c r="Q1803" s="14"/>
      <c r="R1803" s="14"/>
      <c r="S1803" s="14"/>
      <c r="T1803" s="14"/>
      <c r="U1803" s="14"/>
      <c r="V1803" s="14"/>
      <c r="W1803" s="14"/>
    </row>
    <row r="1804">
      <c r="A1804" s="130" t="s">
        <v>18076</v>
      </c>
      <c r="B1804" s="14" t="s">
        <v>3358</v>
      </c>
      <c r="C1804" s="131">
        <v>76.0</v>
      </c>
      <c r="D1804" s="14" t="s">
        <v>3359</v>
      </c>
      <c r="E1804" s="131">
        <v>352.0</v>
      </c>
      <c r="F1804" s="14" t="s">
        <v>3361</v>
      </c>
      <c r="G1804" s="131">
        <v>65.0</v>
      </c>
      <c r="H1804" s="131">
        <v>200.0</v>
      </c>
      <c r="I1804" s="132" t="b">
        <v>1</v>
      </c>
      <c r="J1804" s="14"/>
      <c r="K1804" s="14"/>
      <c r="L1804" s="14"/>
      <c r="M1804" s="14"/>
      <c r="N1804" s="14"/>
      <c r="O1804" s="14"/>
      <c r="P1804" s="14"/>
      <c r="Q1804" s="14"/>
      <c r="R1804" s="14"/>
      <c r="S1804" s="14"/>
      <c r="T1804" s="14"/>
      <c r="U1804" s="14"/>
      <c r="V1804" s="14"/>
      <c r="W1804" s="14"/>
    </row>
    <row r="1805">
      <c r="A1805" s="130" t="s">
        <v>18086</v>
      </c>
      <c r="B1805" s="14" t="s">
        <v>17807</v>
      </c>
      <c r="C1805" s="131">
        <v>47.0</v>
      </c>
      <c r="D1805" s="14" t="s">
        <v>17810</v>
      </c>
      <c r="E1805" s="131">
        <v>145.0</v>
      </c>
      <c r="F1805" s="14" t="s">
        <v>17811</v>
      </c>
      <c r="G1805" s="131">
        <v>36.0</v>
      </c>
      <c r="H1805" s="131">
        <v>200.0</v>
      </c>
      <c r="I1805" s="132" t="b">
        <v>1</v>
      </c>
      <c r="J1805" s="14"/>
      <c r="K1805" s="14"/>
      <c r="L1805" s="14"/>
      <c r="M1805" s="14"/>
      <c r="N1805" s="14"/>
      <c r="O1805" s="14"/>
      <c r="P1805" s="14"/>
      <c r="Q1805" s="14"/>
      <c r="R1805" s="14"/>
      <c r="S1805" s="14"/>
      <c r="T1805" s="14"/>
      <c r="U1805" s="14"/>
      <c r="V1805" s="14"/>
      <c r="W1805" s="14"/>
    </row>
    <row r="1806">
      <c r="A1806" s="130" t="s">
        <v>18100</v>
      </c>
      <c r="B1806" s="14" t="s">
        <v>10939</v>
      </c>
      <c r="C1806" s="131">
        <v>24.0</v>
      </c>
      <c r="D1806" s="14"/>
      <c r="E1806" s="14"/>
      <c r="F1806" s="14" t="s">
        <v>10944</v>
      </c>
      <c r="G1806" s="131">
        <v>4.0</v>
      </c>
      <c r="H1806" s="131">
        <v>200.0</v>
      </c>
      <c r="I1806" s="132" t="b">
        <v>1</v>
      </c>
      <c r="J1806" s="14"/>
      <c r="K1806" s="14"/>
      <c r="L1806" s="14"/>
      <c r="M1806" s="14"/>
      <c r="N1806" s="14"/>
      <c r="O1806" s="14"/>
      <c r="P1806" s="14"/>
      <c r="Q1806" s="14"/>
      <c r="R1806" s="14"/>
      <c r="S1806" s="14"/>
      <c r="T1806" s="14"/>
      <c r="U1806" s="14"/>
      <c r="V1806" s="14"/>
      <c r="W1806" s="14"/>
    </row>
    <row r="1807">
      <c r="A1807" s="130" t="s">
        <v>18111</v>
      </c>
      <c r="B1807" s="14" t="s">
        <v>17833</v>
      </c>
      <c r="C1807" s="131">
        <v>40.0</v>
      </c>
      <c r="D1807" s="14"/>
      <c r="E1807" s="14"/>
      <c r="F1807" s="14" t="s">
        <v>17835</v>
      </c>
      <c r="G1807" s="131">
        <v>20.0</v>
      </c>
      <c r="H1807" s="131">
        <v>200.0</v>
      </c>
      <c r="I1807" s="132" t="b">
        <v>1</v>
      </c>
      <c r="J1807" s="14"/>
      <c r="K1807" s="14"/>
      <c r="L1807" s="14"/>
      <c r="M1807" s="14"/>
      <c r="N1807" s="14"/>
      <c r="O1807" s="14"/>
      <c r="P1807" s="14"/>
      <c r="Q1807" s="14"/>
      <c r="R1807" s="14"/>
      <c r="S1807" s="14"/>
      <c r="T1807" s="14"/>
      <c r="U1807" s="14"/>
      <c r="V1807" s="14"/>
      <c r="W1807" s="14"/>
    </row>
    <row r="1808">
      <c r="A1808" s="130" t="s">
        <v>18121</v>
      </c>
      <c r="B1808" s="14" t="s">
        <v>1824</v>
      </c>
      <c r="C1808" s="131">
        <v>96.0</v>
      </c>
      <c r="D1808" s="14" t="s">
        <v>1825</v>
      </c>
      <c r="E1808" s="131">
        <v>94.0</v>
      </c>
      <c r="F1808" s="14" t="s">
        <v>1826</v>
      </c>
      <c r="G1808" s="131">
        <v>85.0</v>
      </c>
      <c r="H1808" s="131">
        <v>200.0</v>
      </c>
      <c r="I1808" s="132" t="b">
        <v>1</v>
      </c>
      <c r="J1808" s="14"/>
      <c r="K1808" s="14"/>
      <c r="L1808" s="14"/>
      <c r="M1808" s="14"/>
      <c r="N1808" s="14"/>
      <c r="O1808" s="14"/>
      <c r="P1808" s="14"/>
      <c r="Q1808" s="14"/>
      <c r="R1808" s="14"/>
      <c r="S1808" s="14"/>
      <c r="T1808" s="14"/>
      <c r="U1808" s="14"/>
      <c r="V1808" s="14"/>
      <c r="W1808" s="14"/>
    </row>
    <row r="1809">
      <c r="A1809" s="130" t="s">
        <v>18132</v>
      </c>
      <c r="B1809" s="14" t="s">
        <v>7642</v>
      </c>
      <c r="C1809" s="131">
        <v>119.0</v>
      </c>
      <c r="D1809" s="14" t="s">
        <v>7646</v>
      </c>
      <c r="E1809" s="131">
        <v>524.0</v>
      </c>
      <c r="F1809" s="14" t="s">
        <v>7647</v>
      </c>
      <c r="G1809" s="131">
        <v>108.0</v>
      </c>
      <c r="H1809" s="131">
        <v>200.0</v>
      </c>
      <c r="I1809" s="132" t="b">
        <v>1</v>
      </c>
      <c r="J1809" s="14"/>
      <c r="K1809" s="14"/>
      <c r="L1809" s="14"/>
      <c r="M1809" s="14"/>
      <c r="N1809" s="14"/>
      <c r="O1809" s="14"/>
      <c r="P1809" s="14"/>
      <c r="Q1809" s="14"/>
      <c r="R1809" s="14"/>
      <c r="S1809" s="14"/>
      <c r="T1809" s="14"/>
      <c r="U1809" s="14"/>
      <c r="V1809" s="14"/>
      <c r="W1809" s="14"/>
    </row>
    <row r="1810">
      <c r="A1810" s="130" t="s">
        <v>18141</v>
      </c>
      <c r="B1810" s="14" t="s">
        <v>1203</v>
      </c>
      <c r="C1810" s="131">
        <v>69.0</v>
      </c>
      <c r="D1810" s="14" t="s">
        <v>1204</v>
      </c>
      <c r="E1810" s="131">
        <v>158.0</v>
      </c>
      <c r="F1810" s="14" t="s">
        <v>1205</v>
      </c>
      <c r="G1810" s="131">
        <v>58.0</v>
      </c>
      <c r="H1810" s="131">
        <v>200.0</v>
      </c>
      <c r="I1810" s="132" t="b">
        <v>1</v>
      </c>
      <c r="J1810" s="14"/>
      <c r="K1810" s="14"/>
      <c r="L1810" s="14"/>
      <c r="M1810" s="14"/>
      <c r="N1810" s="14"/>
      <c r="O1810" s="14"/>
      <c r="P1810" s="14"/>
      <c r="Q1810" s="14"/>
      <c r="R1810" s="14"/>
      <c r="S1810" s="14"/>
      <c r="T1810" s="14"/>
      <c r="U1810" s="14"/>
      <c r="V1810" s="14"/>
      <c r="W1810" s="14"/>
    </row>
    <row r="1811">
      <c r="A1811" s="130" t="s">
        <v>18151</v>
      </c>
      <c r="B1811" s="14" t="s">
        <v>8226</v>
      </c>
      <c r="C1811" s="131">
        <v>98.0</v>
      </c>
      <c r="D1811" s="14" t="s">
        <v>8228</v>
      </c>
      <c r="E1811" s="131">
        <v>114.0</v>
      </c>
      <c r="F1811" s="14" t="s">
        <v>8230</v>
      </c>
      <c r="G1811" s="131">
        <v>87.0</v>
      </c>
      <c r="H1811" s="131">
        <v>200.0</v>
      </c>
      <c r="I1811" s="132" t="b">
        <v>1</v>
      </c>
      <c r="J1811" s="14"/>
      <c r="K1811" s="14"/>
      <c r="L1811" s="14"/>
      <c r="M1811" s="14"/>
      <c r="N1811" s="14"/>
      <c r="O1811" s="14"/>
      <c r="P1811" s="14"/>
      <c r="Q1811" s="14"/>
      <c r="R1811" s="14"/>
      <c r="S1811" s="14"/>
      <c r="T1811" s="14"/>
      <c r="U1811" s="14"/>
      <c r="V1811" s="14"/>
      <c r="W1811" s="14"/>
    </row>
    <row r="1812">
      <c r="A1812" s="130" t="s">
        <v>18163</v>
      </c>
      <c r="B1812" s="14" t="s">
        <v>8628</v>
      </c>
      <c r="C1812" s="131">
        <v>39.0</v>
      </c>
      <c r="D1812" s="14" t="s">
        <v>8630</v>
      </c>
      <c r="E1812" s="131">
        <v>283.0</v>
      </c>
      <c r="F1812" s="14" t="s">
        <v>8631</v>
      </c>
      <c r="G1812" s="131">
        <v>28.0</v>
      </c>
      <c r="H1812" s="131">
        <v>200.0</v>
      </c>
      <c r="I1812" s="132" t="b">
        <v>1</v>
      </c>
      <c r="J1812" s="14"/>
      <c r="K1812" s="14"/>
      <c r="L1812" s="14"/>
      <c r="M1812" s="14"/>
      <c r="N1812" s="14"/>
      <c r="O1812" s="14"/>
      <c r="P1812" s="14"/>
      <c r="Q1812" s="14"/>
      <c r="R1812" s="14"/>
      <c r="S1812" s="14"/>
      <c r="T1812" s="14"/>
      <c r="U1812" s="14"/>
      <c r="V1812" s="14"/>
      <c r="W1812" s="14"/>
    </row>
    <row r="1813">
      <c r="A1813" s="130" t="s">
        <v>18170</v>
      </c>
      <c r="B1813" s="14" t="s">
        <v>2062</v>
      </c>
      <c r="C1813" s="131">
        <v>80.0</v>
      </c>
      <c r="D1813" s="14" t="s">
        <v>2065</v>
      </c>
      <c r="E1813" s="131">
        <v>475.0</v>
      </c>
      <c r="F1813" s="14" t="s">
        <v>2067</v>
      </c>
      <c r="G1813" s="131">
        <v>69.0</v>
      </c>
      <c r="H1813" s="131">
        <v>200.0</v>
      </c>
      <c r="I1813" s="132" t="b">
        <v>1</v>
      </c>
      <c r="J1813" s="14"/>
      <c r="K1813" s="14"/>
      <c r="L1813" s="14"/>
      <c r="M1813" s="14"/>
      <c r="N1813" s="14"/>
      <c r="O1813" s="14"/>
      <c r="P1813" s="14"/>
      <c r="Q1813" s="14"/>
      <c r="R1813" s="14"/>
      <c r="S1813" s="14"/>
      <c r="T1813" s="14"/>
      <c r="U1813" s="14"/>
      <c r="V1813" s="14"/>
      <c r="W1813" s="14"/>
    </row>
    <row r="1814">
      <c r="A1814" s="130" t="s">
        <v>18185</v>
      </c>
      <c r="B1814" s="14" t="s">
        <v>3507</v>
      </c>
      <c r="C1814" s="131">
        <v>63.0</v>
      </c>
      <c r="D1814" s="14" t="s">
        <v>3509</v>
      </c>
      <c r="E1814" s="131">
        <v>99.0</v>
      </c>
      <c r="F1814" s="14" t="s">
        <v>3511</v>
      </c>
      <c r="G1814" s="131">
        <v>52.0</v>
      </c>
      <c r="H1814" s="131">
        <v>200.0</v>
      </c>
      <c r="I1814" s="132" t="b">
        <v>1</v>
      </c>
      <c r="J1814" s="14"/>
      <c r="K1814" s="14"/>
      <c r="L1814" s="14"/>
      <c r="M1814" s="14"/>
      <c r="N1814" s="14"/>
      <c r="O1814" s="14"/>
      <c r="P1814" s="14"/>
      <c r="Q1814" s="14"/>
      <c r="R1814" s="14"/>
      <c r="S1814" s="14"/>
      <c r="T1814" s="14"/>
      <c r="U1814" s="14"/>
      <c r="V1814" s="14"/>
      <c r="W1814" s="14"/>
    </row>
    <row r="1815">
      <c r="A1815" s="130" t="s">
        <v>18198</v>
      </c>
      <c r="B1815" s="14" t="s">
        <v>14306</v>
      </c>
      <c r="C1815" s="131">
        <v>54.0</v>
      </c>
      <c r="D1815" s="14" t="s">
        <v>14309</v>
      </c>
      <c r="E1815" s="131">
        <v>406.0</v>
      </c>
      <c r="F1815" s="14" t="s">
        <v>14311</v>
      </c>
      <c r="G1815" s="131">
        <v>43.0</v>
      </c>
      <c r="H1815" s="131">
        <v>200.0</v>
      </c>
      <c r="I1815" s="132" t="b">
        <v>1</v>
      </c>
      <c r="J1815" s="14"/>
      <c r="K1815" s="14"/>
      <c r="L1815" s="14"/>
      <c r="M1815" s="14"/>
      <c r="N1815" s="14"/>
      <c r="O1815" s="14"/>
      <c r="P1815" s="14"/>
      <c r="Q1815" s="14"/>
      <c r="R1815" s="14"/>
      <c r="S1815" s="14"/>
      <c r="T1815" s="14"/>
      <c r="U1815" s="14"/>
      <c r="V1815" s="14"/>
      <c r="W1815" s="14"/>
    </row>
    <row r="1816">
      <c r="A1816" s="130" t="s">
        <v>18208</v>
      </c>
      <c r="B1816" s="14" t="s">
        <v>4905</v>
      </c>
      <c r="C1816" s="131">
        <v>54.0</v>
      </c>
      <c r="D1816" s="14" t="s">
        <v>4906</v>
      </c>
      <c r="E1816" s="131">
        <v>191.0</v>
      </c>
      <c r="F1816" s="14" t="s">
        <v>4909</v>
      </c>
      <c r="G1816" s="131">
        <v>43.0</v>
      </c>
      <c r="H1816" s="131">
        <v>200.0</v>
      </c>
      <c r="I1816" s="132" t="b">
        <v>1</v>
      </c>
      <c r="J1816" s="14"/>
      <c r="K1816" s="14"/>
      <c r="L1816" s="14"/>
      <c r="M1816" s="14"/>
      <c r="N1816" s="14"/>
      <c r="O1816" s="14"/>
      <c r="P1816" s="14"/>
      <c r="Q1816" s="14"/>
      <c r="R1816" s="14"/>
      <c r="S1816" s="14"/>
      <c r="T1816" s="14"/>
      <c r="U1816" s="14"/>
      <c r="V1816" s="14"/>
      <c r="W1816" s="14"/>
    </row>
    <row r="1817">
      <c r="A1817" s="130" t="s">
        <v>18221</v>
      </c>
      <c r="B1817" s="14" t="s">
        <v>3603</v>
      </c>
      <c r="C1817" s="131">
        <v>54.0</v>
      </c>
      <c r="D1817" s="14" t="s">
        <v>3607</v>
      </c>
      <c r="E1817" s="131">
        <v>448.0</v>
      </c>
      <c r="F1817" s="14" t="s">
        <v>3608</v>
      </c>
      <c r="G1817" s="131">
        <v>43.0</v>
      </c>
      <c r="H1817" s="131">
        <v>200.0</v>
      </c>
      <c r="I1817" s="132" t="b">
        <v>1</v>
      </c>
      <c r="J1817" s="14"/>
      <c r="K1817" s="14"/>
      <c r="L1817" s="14"/>
      <c r="M1817" s="14"/>
      <c r="N1817" s="14"/>
      <c r="O1817" s="14"/>
      <c r="P1817" s="14"/>
      <c r="Q1817" s="14"/>
      <c r="R1817" s="14"/>
      <c r="S1817" s="14"/>
      <c r="T1817" s="14"/>
      <c r="U1817" s="14"/>
      <c r="V1817" s="14"/>
      <c r="W1817" s="14"/>
    </row>
    <row r="1818">
      <c r="A1818" s="130" t="s">
        <v>18231</v>
      </c>
      <c r="B1818" s="14" t="s">
        <v>1678</v>
      </c>
      <c r="C1818" s="131">
        <v>85.0</v>
      </c>
      <c r="D1818" s="14" t="s">
        <v>1679</v>
      </c>
      <c r="E1818" s="131">
        <v>452.0</v>
      </c>
      <c r="F1818" s="14" t="s">
        <v>1680</v>
      </c>
      <c r="G1818" s="131">
        <v>74.0</v>
      </c>
      <c r="H1818" s="131">
        <v>200.0</v>
      </c>
      <c r="I1818" s="132" t="b">
        <v>1</v>
      </c>
      <c r="J1818" s="14"/>
      <c r="K1818" s="14"/>
      <c r="L1818" s="14"/>
      <c r="M1818" s="14"/>
      <c r="N1818" s="14"/>
      <c r="O1818" s="14"/>
      <c r="P1818" s="14"/>
      <c r="Q1818" s="14"/>
      <c r="R1818" s="14"/>
      <c r="S1818" s="14"/>
      <c r="T1818" s="14"/>
      <c r="U1818" s="14"/>
      <c r="V1818" s="14"/>
      <c r="W1818" s="14"/>
    </row>
    <row r="1819">
      <c r="A1819" s="130" t="s">
        <v>18244</v>
      </c>
      <c r="B1819" s="14" t="s">
        <v>643</v>
      </c>
      <c r="C1819" s="131">
        <v>42.0</v>
      </c>
      <c r="D1819" s="14" t="s">
        <v>644</v>
      </c>
      <c r="E1819" s="131">
        <v>155.0</v>
      </c>
      <c r="F1819" s="14" t="s">
        <v>645</v>
      </c>
      <c r="G1819" s="131">
        <v>31.0</v>
      </c>
      <c r="H1819" s="131">
        <v>200.0</v>
      </c>
      <c r="I1819" s="132" t="b">
        <v>1</v>
      </c>
      <c r="J1819" s="14"/>
      <c r="K1819" s="14"/>
      <c r="L1819" s="14"/>
      <c r="M1819" s="14"/>
      <c r="N1819" s="14"/>
      <c r="O1819" s="14"/>
      <c r="P1819" s="14"/>
      <c r="Q1819" s="14"/>
      <c r="R1819" s="14"/>
      <c r="S1819" s="14"/>
      <c r="T1819" s="14"/>
      <c r="U1819" s="14"/>
      <c r="V1819" s="14"/>
      <c r="W1819" s="14"/>
    </row>
    <row r="1820">
      <c r="A1820" s="130" t="s">
        <v>18256</v>
      </c>
      <c r="B1820" s="14" t="s">
        <v>7415</v>
      </c>
      <c r="C1820" s="131">
        <v>72.0</v>
      </c>
      <c r="D1820" s="14" t="s">
        <v>7416</v>
      </c>
      <c r="E1820" s="131">
        <v>363.0</v>
      </c>
      <c r="F1820" s="14" t="s">
        <v>7417</v>
      </c>
      <c r="G1820" s="131">
        <v>61.0</v>
      </c>
      <c r="H1820" s="131">
        <v>200.0</v>
      </c>
      <c r="I1820" s="132" t="b">
        <v>1</v>
      </c>
      <c r="J1820" s="14"/>
      <c r="K1820" s="14"/>
      <c r="L1820" s="14"/>
      <c r="M1820" s="14"/>
      <c r="N1820" s="14"/>
      <c r="O1820" s="14"/>
      <c r="P1820" s="14"/>
      <c r="Q1820" s="14"/>
      <c r="R1820" s="14"/>
      <c r="S1820" s="14"/>
      <c r="T1820" s="14"/>
      <c r="U1820" s="14"/>
      <c r="V1820" s="14"/>
      <c r="W1820" s="14"/>
    </row>
    <row r="1821">
      <c r="A1821" s="130" t="s">
        <v>18268</v>
      </c>
      <c r="B1821" s="14" t="s">
        <v>18274</v>
      </c>
      <c r="C1821" s="131">
        <v>23.0</v>
      </c>
      <c r="D1821" s="14"/>
      <c r="E1821" s="14"/>
      <c r="F1821" s="14" t="s">
        <v>1245</v>
      </c>
      <c r="G1821" s="131">
        <v>3.0</v>
      </c>
      <c r="H1821" s="131">
        <v>200.0</v>
      </c>
      <c r="I1821" s="132" t="b">
        <v>1</v>
      </c>
      <c r="J1821" s="14"/>
      <c r="K1821" s="14"/>
      <c r="L1821" s="14"/>
      <c r="M1821" s="14"/>
      <c r="N1821" s="14"/>
      <c r="O1821" s="14"/>
      <c r="P1821" s="14"/>
      <c r="Q1821" s="14"/>
      <c r="R1821" s="14"/>
      <c r="S1821" s="14"/>
      <c r="T1821" s="14"/>
      <c r="U1821" s="14"/>
      <c r="V1821" s="14"/>
      <c r="W1821" s="14"/>
    </row>
    <row r="1822">
      <c r="A1822" s="130" t="s">
        <v>18280</v>
      </c>
      <c r="B1822" s="14" t="s">
        <v>11985</v>
      </c>
      <c r="C1822" s="131">
        <v>33.0</v>
      </c>
      <c r="D1822" s="14"/>
      <c r="E1822" s="14"/>
      <c r="F1822" s="14" t="s">
        <v>11987</v>
      </c>
      <c r="G1822" s="131">
        <v>13.0</v>
      </c>
      <c r="H1822" s="131">
        <v>200.0</v>
      </c>
      <c r="I1822" s="132" t="b">
        <v>1</v>
      </c>
      <c r="J1822" s="14"/>
      <c r="K1822" s="14"/>
      <c r="L1822" s="14"/>
      <c r="M1822" s="14"/>
      <c r="N1822" s="14"/>
      <c r="O1822" s="14"/>
      <c r="P1822" s="14"/>
      <c r="Q1822" s="14"/>
      <c r="R1822" s="14"/>
      <c r="S1822" s="14"/>
      <c r="T1822" s="14"/>
      <c r="U1822" s="14"/>
      <c r="V1822" s="14"/>
      <c r="W1822" s="14"/>
    </row>
    <row r="1823">
      <c r="A1823" s="130" t="s">
        <v>18291</v>
      </c>
      <c r="B1823" s="14" t="s">
        <v>17757</v>
      </c>
      <c r="C1823" s="131">
        <v>30.0</v>
      </c>
      <c r="D1823" s="14"/>
      <c r="E1823" s="14"/>
      <c r="F1823" s="14" t="s">
        <v>17759</v>
      </c>
      <c r="G1823" s="131">
        <v>10.0</v>
      </c>
      <c r="H1823" s="131">
        <v>200.0</v>
      </c>
      <c r="I1823" s="132" t="b">
        <v>1</v>
      </c>
      <c r="J1823" s="14"/>
      <c r="K1823" s="14"/>
      <c r="L1823" s="14"/>
      <c r="M1823" s="14"/>
      <c r="N1823" s="14"/>
      <c r="O1823" s="14"/>
      <c r="P1823" s="14"/>
      <c r="Q1823" s="14"/>
      <c r="R1823" s="14"/>
      <c r="S1823" s="14"/>
      <c r="T1823" s="14"/>
      <c r="U1823" s="14"/>
      <c r="V1823" s="14"/>
      <c r="W1823" s="14"/>
    </row>
    <row r="1824">
      <c r="A1824" s="130" t="s">
        <v>18301</v>
      </c>
      <c r="B1824" s="14" t="s">
        <v>10336</v>
      </c>
      <c r="C1824" s="131">
        <v>27.0</v>
      </c>
      <c r="D1824" s="14"/>
      <c r="E1824" s="14"/>
      <c r="F1824" s="14" t="s">
        <v>10340</v>
      </c>
      <c r="G1824" s="131">
        <v>7.0</v>
      </c>
      <c r="H1824" s="131">
        <v>200.0</v>
      </c>
      <c r="I1824" s="132" t="b">
        <v>1</v>
      </c>
      <c r="J1824" s="14"/>
      <c r="K1824" s="14"/>
      <c r="L1824" s="14"/>
      <c r="M1824" s="14"/>
      <c r="N1824" s="14"/>
      <c r="O1824" s="14"/>
      <c r="P1824" s="14"/>
      <c r="Q1824" s="14"/>
      <c r="R1824" s="14"/>
      <c r="S1824" s="14"/>
      <c r="T1824" s="14"/>
      <c r="U1824" s="14"/>
      <c r="V1824" s="14"/>
      <c r="W1824" s="14"/>
    </row>
    <row r="1825">
      <c r="A1825" s="130" t="s">
        <v>18311</v>
      </c>
      <c r="B1825" s="14" t="s">
        <v>4506</v>
      </c>
      <c r="C1825" s="131">
        <v>79.0</v>
      </c>
      <c r="D1825" s="14" t="s">
        <v>4507</v>
      </c>
      <c r="E1825" s="131">
        <v>418.0</v>
      </c>
      <c r="F1825" s="14" t="s">
        <v>4510</v>
      </c>
      <c r="G1825" s="131">
        <v>68.0</v>
      </c>
      <c r="H1825" s="131">
        <v>200.0</v>
      </c>
      <c r="I1825" s="132" t="b">
        <v>1</v>
      </c>
      <c r="J1825" s="14"/>
      <c r="K1825" s="14"/>
      <c r="L1825" s="14"/>
      <c r="M1825" s="14"/>
      <c r="N1825" s="14"/>
      <c r="O1825" s="14"/>
      <c r="P1825" s="14"/>
      <c r="Q1825" s="14"/>
      <c r="R1825" s="14"/>
      <c r="S1825" s="14"/>
      <c r="T1825" s="14"/>
      <c r="U1825" s="14"/>
      <c r="V1825" s="14"/>
      <c r="W1825" s="14"/>
    </row>
    <row r="1826">
      <c r="A1826" s="130" t="s">
        <v>18323</v>
      </c>
      <c r="B1826" s="14" t="s">
        <v>17807</v>
      </c>
      <c r="C1826" s="131">
        <v>47.0</v>
      </c>
      <c r="D1826" s="14" t="s">
        <v>17810</v>
      </c>
      <c r="E1826" s="131">
        <v>145.0</v>
      </c>
      <c r="F1826" s="14" t="s">
        <v>17811</v>
      </c>
      <c r="G1826" s="131">
        <v>36.0</v>
      </c>
      <c r="H1826" s="131">
        <v>200.0</v>
      </c>
      <c r="I1826" s="132" t="b">
        <v>1</v>
      </c>
      <c r="J1826" s="14"/>
      <c r="K1826" s="14"/>
      <c r="L1826" s="14"/>
      <c r="M1826" s="14"/>
      <c r="N1826" s="14"/>
      <c r="O1826" s="14"/>
      <c r="P1826" s="14"/>
      <c r="Q1826" s="14"/>
      <c r="R1826" s="14"/>
      <c r="S1826" s="14"/>
      <c r="T1826" s="14"/>
      <c r="U1826" s="14"/>
      <c r="V1826" s="14"/>
      <c r="W1826" s="14"/>
    </row>
    <row r="1827">
      <c r="A1827" s="130" t="s">
        <v>18335</v>
      </c>
      <c r="B1827" s="14" t="s">
        <v>1556</v>
      </c>
      <c r="C1827" s="131">
        <v>66.0</v>
      </c>
      <c r="D1827" s="14" t="s">
        <v>1557</v>
      </c>
      <c r="E1827" s="131">
        <v>232.0</v>
      </c>
      <c r="F1827" s="14" t="s">
        <v>1558</v>
      </c>
      <c r="G1827" s="131">
        <v>55.0</v>
      </c>
      <c r="H1827" s="131">
        <v>200.0</v>
      </c>
      <c r="I1827" s="132" t="b">
        <v>1</v>
      </c>
      <c r="J1827" s="14"/>
      <c r="K1827" s="14"/>
      <c r="L1827" s="14"/>
      <c r="M1827" s="14"/>
      <c r="N1827" s="14"/>
      <c r="O1827" s="14"/>
      <c r="P1827" s="14"/>
      <c r="Q1827" s="14"/>
      <c r="R1827" s="14"/>
      <c r="S1827" s="14"/>
      <c r="T1827" s="14"/>
      <c r="U1827" s="14"/>
      <c r="V1827" s="14"/>
      <c r="W1827" s="14"/>
    </row>
    <row r="1828">
      <c r="A1828" s="130" t="s">
        <v>18346</v>
      </c>
      <c r="B1828" s="14" t="s">
        <v>18350</v>
      </c>
      <c r="C1828" s="131">
        <v>32.0</v>
      </c>
      <c r="D1828" s="14" t="s">
        <v>18352</v>
      </c>
      <c r="E1828" s="131">
        <v>134.0</v>
      </c>
      <c r="F1828" s="14" t="s">
        <v>18354</v>
      </c>
      <c r="G1828" s="131">
        <v>21.0</v>
      </c>
      <c r="H1828" s="131">
        <v>200.0</v>
      </c>
      <c r="I1828" s="132" t="b">
        <v>1</v>
      </c>
      <c r="J1828" s="14"/>
      <c r="K1828" s="14"/>
      <c r="L1828" s="14"/>
      <c r="M1828" s="14"/>
      <c r="N1828" s="14"/>
      <c r="O1828" s="14"/>
      <c r="P1828" s="14"/>
      <c r="Q1828" s="14"/>
      <c r="R1828" s="14"/>
      <c r="S1828" s="14"/>
      <c r="T1828" s="14"/>
      <c r="U1828" s="14"/>
      <c r="V1828" s="14"/>
      <c r="W1828" s="14"/>
    </row>
    <row r="1829">
      <c r="A1829" s="130" t="s">
        <v>18359</v>
      </c>
      <c r="B1829" s="14" t="s">
        <v>8325</v>
      </c>
      <c r="C1829" s="131">
        <v>92.0</v>
      </c>
      <c r="D1829" s="14" t="s">
        <v>8327</v>
      </c>
      <c r="E1829" s="131">
        <v>344.0</v>
      </c>
      <c r="F1829" s="14" t="s">
        <v>8329</v>
      </c>
      <c r="G1829" s="131">
        <v>81.0</v>
      </c>
      <c r="H1829" s="131">
        <v>200.0</v>
      </c>
      <c r="I1829" s="132" t="b">
        <v>1</v>
      </c>
      <c r="J1829" s="14"/>
      <c r="K1829" s="14"/>
      <c r="L1829" s="14"/>
      <c r="M1829" s="14"/>
      <c r="N1829" s="14"/>
      <c r="O1829" s="14"/>
      <c r="P1829" s="14"/>
      <c r="Q1829" s="14"/>
      <c r="R1829" s="14"/>
      <c r="S1829" s="14"/>
      <c r="T1829" s="14"/>
      <c r="U1829" s="14"/>
      <c r="V1829" s="14"/>
      <c r="W1829" s="14"/>
    </row>
    <row r="1830">
      <c r="A1830" s="130" t="s">
        <v>18369</v>
      </c>
      <c r="B1830" s="14" t="s">
        <v>6607</v>
      </c>
      <c r="C1830" s="131">
        <v>76.0</v>
      </c>
      <c r="D1830" s="14" t="s">
        <v>6608</v>
      </c>
      <c r="E1830" s="131">
        <v>205.0</v>
      </c>
      <c r="F1830" s="14" t="s">
        <v>6609</v>
      </c>
      <c r="G1830" s="131">
        <v>65.0</v>
      </c>
      <c r="H1830" s="131">
        <v>200.0</v>
      </c>
      <c r="I1830" s="132" t="b">
        <v>1</v>
      </c>
      <c r="J1830" s="14"/>
      <c r="K1830" s="14"/>
      <c r="L1830" s="14"/>
      <c r="M1830" s="14"/>
      <c r="N1830" s="14"/>
      <c r="O1830" s="14"/>
      <c r="P1830" s="14"/>
      <c r="Q1830" s="14"/>
      <c r="R1830" s="14"/>
      <c r="S1830" s="14"/>
      <c r="T1830" s="14"/>
      <c r="U1830" s="14"/>
      <c r="V1830" s="14"/>
      <c r="W1830" s="14"/>
    </row>
    <row r="1831">
      <c r="A1831" s="130" t="s">
        <v>18381</v>
      </c>
      <c r="B1831" s="14" t="s">
        <v>5396</v>
      </c>
      <c r="C1831" s="131">
        <v>57.0</v>
      </c>
      <c r="D1831" s="14" t="s">
        <v>5398</v>
      </c>
      <c r="E1831" s="131">
        <v>319.0</v>
      </c>
      <c r="F1831" s="14" t="s">
        <v>5400</v>
      </c>
      <c r="G1831" s="131">
        <v>46.0</v>
      </c>
      <c r="H1831" s="131">
        <v>200.0</v>
      </c>
      <c r="I1831" s="132" t="b">
        <v>1</v>
      </c>
      <c r="J1831" s="14"/>
      <c r="K1831" s="14"/>
      <c r="L1831" s="14"/>
      <c r="M1831" s="14"/>
      <c r="N1831" s="14"/>
      <c r="O1831" s="14"/>
      <c r="P1831" s="14"/>
      <c r="Q1831" s="14"/>
      <c r="R1831" s="14"/>
      <c r="S1831" s="14"/>
      <c r="T1831" s="14"/>
      <c r="U1831" s="14"/>
      <c r="V1831" s="14"/>
      <c r="W1831" s="14"/>
    </row>
    <row r="1832">
      <c r="A1832" s="130" t="s">
        <v>18393</v>
      </c>
      <c r="B1832" s="14" t="s">
        <v>10795</v>
      </c>
      <c r="C1832" s="131">
        <v>24.0</v>
      </c>
      <c r="D1832" s="14"/>
      <c r="E1832" s="14"/>
      <c r="F1832" s="14" t="s">
        <v>10800</v>
      </c>
      <c r="G1832" s="131">
        <v>4.0</v>
      </c>
      <c r="H1832" s="131">
        <v>200.0</v>
      </c>
      <c r="I1832" s="132" t="b">
        <v>1</v>
      </c>
      <c r="J1832" s="14"/>
      <c r="K1832" s="14"/>
      <c r="L1832" s="14"/>
      <c r="M1832" s="14"/>
      <c r="N1832" s="14"/>
      <c r="O1832" s="14"/>
      <c r="P1832" s="14"/>
      <c r="Q1832" s="14"/>
      <c r="R1832" s="14"/>
      <c r="S1832" s="14"/>
      <c r="T1832" s="14"/>
      <c r="U1832" s="14"/>
      <c r="V1832" s="14"/>
      <c r="W1832" s="14"/>
    </row>
    <row r="1833">
      <c r="A1833" s="130" t="s">
        <v>18403</v>
      </c>
      <c r="B1833" s="14" t="s">
        <v>4040</v>
      </c>
      <c r="C1833" s="131">
        <v>88.0</v>
      </c>
      <c r="D1833" s="14" t="s">
        <v>4043</v>
      </c>
      <c r="E1833" s="131">
        <v>234.0</v>
      </c>
      <c r="F1833" s="14" t="s">
        <v>4044</v>
      </c>
      <c r="G1833" s="131">
        <v>77.0</v>
      </c>
      <c r="H1833" s="131">
        <v>200.0</v>
      </c>
      <c r="I1833" s="132" t="b">
        <v>1</v>
      </c>
      <c r="J1833" s="14"/>
      <c r="K1833" s="14"/>
      <c r="L1833" s="14"/>
      <c r="M1833" s="14"/>
      <c r="N1833" s="14"/>
      <c r="O1833" s="14"/>
      <c r="P1833" s="14"/>
      <c r="Q1833" s="14"/>
      <c r="R1833" s="14"/>
      <c r="S1833" s="14"/>
      <c r="T1833" s="14"/>
      <c r="U1833" s="14"/>
      <c r="V1833" s="14"/>
      <c r="W1833" s="14"/>
    </row>
    <row r="1834">
      <c r="A1834" s="130" t="s">
        <v>18418</v>
      </c>
      <c r="B1834" s="14" t="s">
        <v>7494</v>
      </c>
      <c r="C1834" s="131">
        <v>124.0</v>
      </c>
      <c r="D1834" s="14" t="s">
        <v>7495</v>
      </c>
      <c r="E1834" s="131">
        <v>134.0</v>
      </c>
      <c r="F1834" s="14" t="s">
        <v>7497</v>
      </c>
      <c r="G1834" s="131">
        <v>113.0</v>
      </c>
      <c r="H1834" s="131">
        <v>200.0</v>
      </c>
      <c r="I1834" s="132" t="b">
        <v>1</v>
      </c>
      <c r="J1834" s="14"/>
      <c r="K1834" s="14"/>
      <c r="L1834" s="14"/>
      <c r="M1834" s="14"/>
      <c r="N1834" s="14"/>
      <c r="O1834" s="14"/>
      <c r="P1834" s="14"/>
      <c r="Q1834" s="14"/>
      <c r="R1834" s="14"/>
      <c r="S1834" s="14"/>
      <c r="T1834" s="14"/>
      <c r="U1834" s="14"/>
      <c r="V1834" s="14"/>
      <c r="W1834" s="14"/>
    </row>
    <row r="1835">
      <c r="A1835" s="130" t="s">
        <v>18429</v>
      </c>
      <c r="B1835" s="14" t="s">
        <v>5396</v>
      </c>
      <c r="C1835" s="131">
        <v>57.0</v>
      </c>
      <c r="D1835" s="14" t="s">
        <v>5398</v>
      </c>
      <c r="E1835" s="131">
        <v>319.0</v>
      </c>
      <c r="F1835" s="14" t="s">
        <v>5400</v>
      </c>
      <c r="G1835" s="131">
        <v>46.0</v>
      </c>
      <c r="H1835" s="131">
        <v>200.0</v>
      </c>
      <c r="I1835" s="132" t="b">
        <v>1</v>
      </c>
      <c r="J1835" s="14"/>
      <c r="K1835" s="14"/>
      <c r="L1835" s="14"/>
      <c r="M1835" s="14"/>
      <c r="N1835" s="14"/>
      <c r="O1835" s="14"/>
      <c r="P1835" s="14"/>
      <c r="Q1835" s="14"/>
      <c r="R1835" s="14"/>
      <c r="S1835" s="14"/>
      <c r="T1835" s="14"/>
      <c r="U1835" s="14"/>
      <c r="V1835" s="14"/>
      <c r="W1835" s="14"/>
    </row>
    <row r="1836">
      <c r="A1836" s="130" t="s">
        <v>18441</v>
      </c>
      <c r="B1836" s="14" t="s">
        <v>13185</v>
      </c>
      <c r="C1836" s="131">
        <v>23.0</v>
      </c>
      <c r="D1836" s="14"/>
      <c r="E1836" s="14"/>
      <c r="F1836" s="14" t="s">
        <v>13188</v>
      </c>
      <c r="G1836" s="131">
        <v>3.0</v>
      </c>
      <c r="H1836" s="131">
        <v>200.0</v>
      </c>
      <c r="I1836" s="132" t="b">
        <v>1</v>
      </c>
      <c r="J1836" s="14"/>
      <c r="K1836" s="14"/>
      <c r="L1836" s="14"/>
      <c r="M1836" s="14"/>
      <c r="N1836" s="14"/>
      <c r="O1836" s="14"/>
      <c r="P1836" s="14"/>
      <c r="Q1836" s="14"/>
      <c r="R1836" s="14"/>
      <c r="S1836" s="14"/>
      <c r="T1836" s="14"/>
      <c r="U1836" s="14"/>
      <c r="V1836" s="14"/>
      <c r="W1836" s="14"/>
    </row>
    <row r="1837">
      <c r="A1837" s="130" t="s">
        <v>18450</v>
      </c>
      <c r="B1837" s="14" t="s">
        <v>1228</v>
      </c>
      <c r="C1837" s="131">
        <v>61.0</v>
      </c>
      <c r="D1837" s="14" t="s">
        <v>1229</v>
      </c>
      <c r="E1837" s="131">
        <v>205.0</v>
      </c>
      <c r="F1837" s="14" t="s">
        <v>1230</v>
      </c>
      <c r="G1837" s="131">
        <v>50.0</v>
      </c>
      <c r="H1837" s="131">
        <v>200.0</v>
      </c>
      <c r="I1837" s="132" t="b">
        <v>1</v>
      </c>
      <c r="J1837" s="14"/>
      <c r="K1837" s="14"/>
      <c r="L1837" s="14"/>
      <c r="M1837" s="14"/>
      <c r="N1837" s="14"/>
      <c r="O1837" s="14"/>
      <c r="P1837" s="14"/>
      <c r="Q1837" s="14"/>
      <c r="R1837" s="14"/>
      <c r="S1837" s="14"/>
      <c r="T1837" s="14"/>
      <c r="U1837" s="14"/>
      <c r="V1837" s="14"/>
      <c r="W1837" s="14"/>
    </row>
    <row r="1838">
      <c r="A1838" s="130" t="s">
        <v>18460</v>
      </c>
      <c r="B1838" s="14" t="s">
        <v>2463</v>
      </c>
      <c r="C1838" s="131">
        <v>37.0</v>
      </c>
      <c r="D1838" s="14" t="s">
        <v>2466</v>
      </c>
      <c r="E1838" s="131">
        <v>272.0</v>
      </c>
      <c r="F1838" s="14" t="s">
        <v>2470</v>
      </c>
      <c r="G1838" s="131">
        <v>26.0</v>
      </c>
      <c r="H1838" s="131">
        <v>200.0</v>
      </c>
      <c r="I1838" s="132" t="b">
        <v>1</v>
      </c>
      <c r="J1838" s="14"/>
      <c r="K1838" s="14"/>
      <c r="L1838" s="14"/>
      <c r="M1838" s="14"/>
      <c r="N1838" s="14"/>
      <c r="O1838" s="14"/>
      <c r="P1838" s="14"/>
      <c r="Q1838" s="14"/>
      <c r="R1838" s="14"/>
      <c r="S1838" s="14"/>
      <c r="T1838" s="14"/>
      <c r="U1838" s="14"/>
      <c r="V1838" s="14"/>
      <c r="W1838" s="14"/>
    </row>
    <row r="1839">
      <c r="A1839" s="130" t="s">
        <v>18473</v>
      </c>
      <c r="B1839" s="14" t="s">
        <v>1584</v>
      </c>
      <c r="C1839" s="131">
        <v>54.0</v>
      </c>
      <c r="D1839" s="14" t="s">
        <v>1585</v>
      </c>
      <c r="E1839" s="131">
        <v>167.0</v>
      </c>
      <c r="F1839" s="14" t="s">
        <v>1586</v>
      </c>
      <c r="G1839" s="131">
        <v>43.0</v>
      </c>
      <c r="H1839" s="131">
        <v>200.0</v>
      </c>
      <c r="I1839" s="132" t="b">
        <v>1</v>
      </c>
      <c r="J1839" s="14"/>
      <c r="K1839" s="14"/>
      <c r="L1839" s="14"/>
      <c r="M1839" s="14"/>
      <c r="N1839" s="14"/>
      <c r="O1839" s="14"/>
      <c r="P1839" s="14"/>
      <c r="Q1839" s="14"/>
      <c r="R1839" s="14"/>
      <c r="S1839" s="14"/>
      <c r="T1839" s="14"/>
      <c r="U1839" s="14"/>
      <c r="V1839" s="14"/>
      <c r="W1839" s="14"/>
    </row>
    <row r="1840">
      <c r="A1840" s="130" t="s">
        <v>18483</v>
      </c>
      <c r="B1840" s="14" t="s">
        <v>4958</v>
      </c>
      <c r="C1840" s="131">
        <v>60.0</v>
      </c>
      <c r="D1840" s="14" t="s">
        <v>4960</v>
      </c>
      <c r="E1840" s="131">
        <v>104.0</v>
      </c>
      <c r="F1840" s="14" t="s">
        <v>4961</v>
      </c>
      <c r="G1840" s="131">
        <v>49.0</v>
      </c>
      <c r="H1840" s="131">
        <v>200.0</v>
      </c>
      <c r="I1840" s="132" t="b">
        <v>1</v>
      </c>
      <c r="J1840" s="14"/>
      <c r="K1840" s="14"/>
      <c r="L1840" s="14"/>
      <c r="M1840" s="14"/>
      <c r="N1840" s="14"/>
      <c r="O1840" s="14"/>
      <c r="P1840" s="14"/>
      <c r="Q1840" s="14"/>
      <c r="R1840" s="14"/>
      <c r="S1840" s="14"/>
      <c r="T1840" s="14"/>
      <c r="U1840" s="14"/>
      <c r="V1840" s="14"/>
      <c r="W1840" s="14"/>
    </row>
    <row r="1841">
      <c r="A1841" s="130" t="s">
        <v>18492</v>
      </c>
      <c r="B1841" s="14" t="s">
        <v>18498</v>
      </c>
      <c r="C1841" s="131">
        <v>58.0</v>
      </c>
      <c r="D1841" s="14" t="s">
        <v>18499</v>
      </c>
      <c r="E1841" s="131">
        <v>153.0</v>
      </c>
      <c r="F1841" s="14" t="s">
        <v>18500</v>
      </c>
      <c r="G1841" s="131">
        <v>47.0</v>
      </c>
      <c r="H1841" s="131">
        <v>200.0</v>
      </c>
      <c r="I1841" s="132" t="b">
        <v>1</v>
      </c>
      <c r="J1841" s="14"/>
      <c r="K1841" s="14"/>
      <c r="L1841" s="14"/>
      <c r="M1841" s="14"/>
      <c r="N1841" s="14"/>
      <c r="O1841" s="14"/>
      <c r="P1841" s="14"/>
      <c r="Q1841" s="14"/>
      <c r="R1841" s="14"/>
      <c r="S1841" s="14"/>
      <c r="T1841" s="14"/>
      <c r="U1841" s="14"/>
      <c r="V1841" s="14"/>
      <c r="W1841" s="14"/>
    </row>
    <row r="1842">
      <c r="A1842" s="130" t="s">
        <v>18505</v>
      </c>
      <c r="B1842" s="14" t="s">
        <v>13283</v>
      </c>
      <c r="C1842" s="131">
        <v>98.0</v>
      </c>
      <c r="D1842" s="14" t="s">
        <v>13285</v>
      </c>
      <c r="E1842" s="131">
        <v>154.0</v>
      </c>
      <c r="F1842" s="14" t="s">
        <v>13287</v>
      </c>
      <c r="G1842" s="131">
        <v>87.0</v>
      </c>
      <c r="H1842" s="131">
        <v>200.0</v>
      </c>
      <c r="I1842" s="132" t="b">
        <v>1</v>
      </c>
      <c r="J1842" s="14"/>
      <c r="K1842" s="14"/>
      <c r="L1842" s="14"/>
      <c r="M1842" s="14"/>
      <c r="N1842" s="14"/>
      <c r="O1842" s="14"/>
      <c r="P1842" s="14"/>
      <c r="Q1842" s="14"/>
      <c r="R1842" s="14"/>
      <c r="S1842" s="14"/>
      <c r="T1842" s="14"/>
      <c r="U1842" s="14"/>
      <c r="V1842" s="14"/>
      <c r="W1842" s="14"/>
    </row>
    <row r="1843">
      <c r="A1843" s="130" t="s">
        <v>18519</v>
      </c>
      <c r="B1843" s="14" t="s">
        <v>3266</v>
      </c>
      <c r="C1843" s="131">
        <v>85.0</v>
      </c>
      <c r="D1843" s="14" t="s">
        <v>3268</v>
      </c>
      <c r="E1843" s="131">
        <v>493.0</v>
      </c>
      <c r="F1843" s="14" t="s">
        <v>3270</v>
      </c>
      <c r="G1843" s="131">
        <v>74.0</v>
      </c>
      <c r="H1843" s="131">
        <v>200.0</v>
      </c>
      <c r="I1843" s="132" t="b">
        <v>1</v>
      </c>
      <c r="J1843" s="14"/>
      <c r="K1843" s="14"/>
      <c r="L1843" s="14"/>
      <c r="M1843" s="14"/>
      <c r="N1843" s="14"/>
      <c r="O1843" s="14"/>
      <c r="P1843" s="14"/>
      <c r="Q1843" s="14"/>
      <c r="R1843" s="14"/>
      <c r="S1843" s="14"/>
      <c r="T1843" s="14"/>
      <c r="U1843" s="14"/>
      <c r="V1843" s="14"/>
      <c r="W1843" s="14"/>
    </row>
    <row r="1844">
      <c r="A1844" s="130" t="s">
        <v>18537</v>
      </c>
      <c r="B1844" s="14" t="s">
        <v>5293</v>
      </c>
      <c r="C1844" s="131">
        <v>90.0</v>
      </c>
      <c r="D1844" s="14" t="s">
        <v>5295</v>
      </c>
      <c r="E1844" s="131">
        <v>275.0</v>
      </c>
      <c r="F1844" s="14" t="s">
        <v>5296</v>
      </c>
      <c r="G1844" s="131">
        <v>79.0</v>
      </c>
      <c r="H1844" s="131">
        <v>200.0</v>
      </c>
      <c r="I1844" s="132" t="b">
        <v>1</v>
      </c>
      <c r="J1844" s="14"/>
      <c r="K1844" s="14"/>
      <c r="L1844" s="14"/>
      <c r="M1844" s="14"/>
      <c r="N1844" s="14"/>
      <c r="O1844" s="14"/>
      <c r="P1844" s="14"/>
      <c r="Q1844" s="14"/>
      <c r="R1844" s="14"/>
      <c r="S1844" s="14"/>
      <c r="T1844" s="14"/>
      <c r="U1844" s="14"/>
      <c r="V1844" s="14"/>
      <c r="W1844" s="14"/>
    </row>
    <row r="1845">
      <c r="A1845" s="130" t="s">
        <v>18547</v>
      </c>
      <c r="B1845" s="14" t="s">
        <v>15083</v>
      </c>
      <c r="C1845" s="131">
        <v>27.0</v>
      </c>
      <c r="D1845" s="14"/>
      <c r="E1845" s="14"/>
      <c r="F1845" s="14" t="s">
        <v>15087</v>
      </c>
      <c r="G1845" s="131">
        <v>7.0</v>
      </c>
      <c r="H1845" s="131">
        <v>200.0</v>
      </c>
      <c r="I1845" s="132" t="b">
        <v>1</v>
      </c>
      <c r="J1845" s="14"/>
      <c r="K1845" s="14"/>
      <c r="L1845" s="14"/>
      <c r="M1845" s="14"/>
      <c r="N1845" s="14"/>
      <c r="O1845" s="14"/>
      <c r="P1845" s="14"/>
      <c r="Q1845" s="14"/>
      <c r="R1845" s="14"/>
      <c r="S1845" s="14"/>
      <c r="T1845" s="14"/>
      <c r="U1845" s="14"/>
      <c r="V1845" s="14"/>
      <c r="W1845" s="14"/>
    </row>
    <row r="1846">
      <c r="A1846" s="130" t="s">
        <v>18558</v>
      </c>
      <c r="B1846" s="14" t="s">
        <v>4344</v>
      </c>
      <c r="C1846" s="131">
        <v>110.0</v>
      </c>
      <c r="D1846" s="14" t="s">
        <v>4346</v>
      </c>
      <c r="E1846" s="131">
        <v>92.0</v>
      </c>
      <c r="F1846" s="14" t="s">
        <v>4347</v>
      </c>
      <c r="G1846" s="131">
        <v>99.0</v>
      </c>
      <c r="H1846" s="131">
        <v>200.0</v>
      </c>
      <c r="I1846" s="132" t="b">
        <v>1</v>
      </c>
      <c r="J1846" s="14"/>
      <c r="K1846" s="14"/>
      <c r="L1846" s="14"/>
      <c r="M1846" s="14"/>
      <c r="N1846" s="14"/>
      <c r="O1846" s="14"/>
      <c r="P1846" s="14"/>
      <c r="Q1846" s="14"/>
      <c r="R1846" s="14"/>
      <c r="S1846" s="14"/>
      <c r="T1846" s="14"/>
      <c r="U1846" s="14"/>
      <c r="V1846" s="14"/>
      <c r="W1846" s="14"/>
    </row>
    <row r="1847">
      <c r="A1847" s="130" t="s">
        <v>18571</v>
      </c>
      <c r="B1847" s="14" t="s">
        <v>12325</v>
      </c>
      <c r="C1847" s="131">
        <v>27.0</v>
      </c>
      <c r="D1847" s="14" t="s">
        <v>12326</v>
      </c>
      <c r="E1847" s="131">
        <v>151.0</v>
      </c>
      <c r="F1847" s="14" t="s">
        <v>12328</v>
      </c>
      <c r="G1847" s="131">
        <v>16.0</v>
      </c>
      <c r="H1847" s="131">
        <v>200.0</v>
      </c>
      <c r="I1847" s="132" t="b">
        <v>1</v>
      </c>
      <c r="J1847" s="14"/>
      <c r="K1847" s="14"/>
      <c r="L1847" s="14"/>
      <c r="M1847" s="14"/>
      <c r="N1847" s="14"/>
      <c r="O1847" s="14"/>
      <c r="P1847" s="14"/>
      <c r="Q1847" s="14"/>
      <c r="R1847" s="14"/>
      <c r="S1847" s="14"/>
      <c r="T1847" s="14"/>
      <c r="U1847" s="14"/>
      <c r="V1847" s="14"/>
      <c r="W1847" s="14"/>
    </row>
    <row r="1848">
      <c r="A1848" s="130" t="s">
        <v>18584</v>
      </c>
      <c r="B1848" s="14" t="s">
        <v>3752</v>
      </c>
      <c r="C1848" s="131">
        <v>53.0</v>
      </c>
      <c r="D1848" s="14" t="s">
        <v>3755</v>
      </c>
      <c r="E1848" s="131">
        <v>139.0</v>
      </c>
      <c r="F1848" s="14" t="s">
        <v>3758</v>
      </c>
      <c r="G1848" s="131">
        <v>42.0</v>
      </c>
      <c r="H1848" s="131">
        <v>200.0</v>
      </c>
      <c r="I1848" s="132" t="b">
        <v>1</v>
      </c>
      <c r="J1848" s="14"/>
      <c r="K1848" s="14"/>
      <c r="L1848" s="14"/>
      <c r="M1848" s="14"/>
      <c r="N1848" s="14"/>
      <c r="O1848" s="14"/>
      <c r="P1848" s="14"/>
      <c r="Q1848" s="14"/>
      <c r="R1848" s="14"/>
      <c r="S1848" s="14"/>
      <c r="T1848" s="14"/>
      <c r="U1848" s="14"/>
      <c r="V1848" s="14"/>
      <c r="W1848" s="14"/>
    </row>
    <row r="1849">
      <c r="A1849" s="130" t="s">
        <v>18594</v>
      </c>
      <c r="B1849" s="14" t="s">
        <v>3241</v>
      </c>
      <c r="C1849" s="131">
        <v>24.0</v>
      </c>
      <c r="D1849" s="14" t="s">
        <v>4871</v>
      </c>
      <c r="E1849" s="131">
        <v>147.0</v>
      </c>
      <c r="F1849" s="14" t="s">
        <v>1345</v>
      </c>
      <c r="G1849" s="131">
        <v>13.0</v>
      </c>
      <c r="H1849" s="131">
        <v>200.0</v>
      </c>
      <c r="I1849" s="132" t="b">
        <v>1</v>
      </c>
      <c r="J1849" s="14"/>
      <c r="K1849" s="14"/>
      <c r="L1849" s="14"/>
      <c r="M1849" s="14"/>
      <c r="N1849" s="14"/>
      <c r="O1849" s="14"/>
      <c r="P1849" s="14"/>
      <c r="Q1849" s="14"/>
      <c r="R1849" s="14"/>
      <c r="S1849" s="14"/>
      <c r="T1849" s="14"/>
      <c r="U1849" s="14"/>
      <c r="V1849" s="14"/>
      <c r="W1849" s="14"/>
    </row>
    <row r="1850">
      <c r="A1850" s="130" t="s">
        <v>18604</v>
      </c>
      <c r="B1850" s="14" t="s">
        <v>1962</v>
      </c>
      <c r="C1850" s="131">
        <v>134.0</v>
      </c>
      <c r="D1850" s="14" t="s">
        <v>1964</v>
      </c>
      <c r="E1850" s="131">
        <v>150.0</v>
      </c>
      <c r="F1850" s="14" t="s">
        <v>1965</v>
      </c>
      <c r="G1850" s="131">
        <v>123.0</v>
      </c>
      <c r="H1850" s="131">
        <v>200.0</v>
      </c>
      <c r="I1850" s="132" t="b">
        <v>1</v>
      </c>
      <c r="J1850" s="14"/>
      <c r="K1850" s="14"/>
      <c r="L1850" s="14"/>
      <c r="M1850" s="14"/>
      <c r="N1850" s="14"/>
      <c r="O1850" s="14"/>
      <c r="P1850" s="14"/>
      <c r="Q1850" s="14"/>
      <c r="R1850" s="14"/>
      <c r="S1850" s="14"/>
      <c r="T1850" s="14"/>
      <c r="U1850" s="14"/>
      <c r="V1850" s="14"/>
      <c r="W1850" s="14"/>
    </row>
    <row r="1851">
      <c r="A1851" s="130" t="s">
        <v>18618</v>
      </c>
      <c r="B1851" s="14" t="s">
        <v>7769</v>
      </c>
      <c r="C1851" s="131">
        <v>107.0</v>
      </c>
      <c r="D1851" s="14" t="s">
        <v>7772</v>
      </c>
      <c r="E1851" s="131">
        <v>139.0</v>
      </c>
      <c r="F1851" s="14" t="s">
        <v>7774</v>
      </c>
      <c r="G1851" s="131">
        <v>96.0</v>
      </c>
      <c r="H1851" s="131">
        <v>200.0</v>
      </c>
      <c r="I1851" s="132" t="b">
        <v>1</v>
      </c>
      <c r="J1851" s="14"/>
      <c r="K1851" s="14"/>
      <c r="L1851" s="14"/>
      <c r="M1851" s="14"/>
      <c r="N1851" s="14"/>
      <c r="O1851" s="14"/>
      <c r="P1851" s="14"/>
      <c r="Q1851" s="14"/>
      <c r="R1851" s="14"/>
      <c r="S1851" s="14"/>
      <c r="T1851" s="14"/>
      <c r="U1851" s="14"/>
      <c r="V1851" s="14"/>
      <c r="W1851" s="14"/>
    </row>
    <row r="1852">
      <c r="A1852" s="130" t="s">
        <v>18630</v>
      </c>
      <c r="B1852" s="14" t="s">
        <v>1665</v>
      </c>
      <c r="C1852" s="131">
        <v>77.0</v>
      </c>
      <c r="D1852" s="14" t="s">
        <v>1666</v>
      </c>
      <c r="E1852" s="131">
        <v>623.0</v>
      </c>
      <c r="F1852" s="14" t="s">
        <v>1667</v>
      </c>
      <c r="G1852" s="131">
        <v>66.0</v>
      </c>
      <c r="H1852" s="131">
        <v>200.0</v>
      </c>
      <c r="I1852" s="132" t="b">
        <v>1</v>
      </c>
      <c r="J1852" s="14"/>
      <c r="K1852" s="14"/>
      <c r="L1852" s="14"/>
      <c r="M1852" s="14"/>
      <c r="N1852" s="14"/>
      <c r="O1852" s="14"/>
      <c r="P1852" s="14"/>
      <c r="Q1852" s="14"/>
      <c r="R1852" s="14"/>
      <c r="S1852" s="14"/>
      <c r="T1852" s="14"/>
      <c r="U1852" s="14"/>
      <c r="V1852" s="14"/>
      <c r="W1852" s="14"/>
    </row>
    <row r="1853">
      <c r="A1853" s="130" t="s">
        <v>18643</v>
      </c>
      <c r="B1853" s="14" t="s">
        <v>1399</v>
      </c>
      <c r="C1853" s="131">
        <v>58.0</v>
      </c>
      <c r="D1853" s="14" t="s">
        <v>1400</v>
      </c>
      <c r="E1853" s="131">
        <v>372.0</v>
      </c>
      <c r="F1853" s="14" t="s">
        <v>1401</v>
      </c>
      <c r="G1853" s="131">
        <v>47.0</v>
      </c>
      <c r="H1853" s="131">
        <v>200.0</v>
      </c>
      <c r="I1853" s="132" t="b">
        <v>1</v>
      </c>
      <c r="J1853" s="14"/>
      <c r="K1853" s="14"/>
      <c r="L1853" s="14"/>
      <c r="M1853" s="14"/>
      <c r="N1853" s="14"/>
      <c r="O1853" s="14"/>
      <c r="P1853" s="14"/>
      <c r="Q1853" s="14"/>
      <c r="R1853" s="14"/>
      <c r="S1853" s="14"/>
      <c r="T1853" s="14"/>
      <c r="U1853" s="14"/>
      <c r="V1853" s="14"/>
      <c r="W1853" s="14"/>
    </row>
    <row r="1854">
      <c r="A1854" s="130" t="s">
        <v>18655</v>
      </c>
      <c r="B1854" s="14" t="s">
        <v>1242</v>
      </c>
      <c r="C1854" s="131">
        <v>57.0</v>
      </c>
      <c r="D1854" s="14" t="s">
        <v>1243</v>
      </c>
      <c r="E1854" s="131">
        <v>296.0</v>
      </c>
      <c r="F1854" s="14" t="s">
        <v>1244</v>
      </c>
      <c r="G1854" s="131">
        <v>46.0</v>
      </c>
      <c r="H1854" s="131">
        <v>200.0</v>
      </c>
      <c r="I1854" s="132" t="b">
        <v>1</v>
      </c>
      <c r="J1854" s="14"/>
      <c r="K1854" s="14"/>
      <c r="L1854" s="14"/>
      <c r="M1854" s="14"/>
      <c r="N1854" s="14"/>
      <c r="O1854" s="14"/>
      <c r="P1854" s="14"/>
      <c r="Q1854" s="14"/>
      <c r="R1854" s="14"/>
      <c r="S1854" s="14"/>
      <c r="T1854" s="14"/>
      <c r="U1854" s="14"/>
      <c r="V1854" s="14"/>
      <c r="W1854" s="14"/>
    </row>
    <row r="1855">
      <c r="A1855" s="130" t="s">
        <v>18665</v>
      </c>
      <c r="B1855" s="14" t="s">
        <v>7585</v>
      </c>
      <c r="C1855" s="131">
        <v>84.0</v>
      </c>
      <c r="D1855" s="14" t="s">
        <v>7587</v>
      </c>
      <c r="E1855" s="131">
        <v>154.0</v>
      </c>
      <c r="F1855" s="14" t="s">
        <v>7590</v>
      </c>
      <c r="G1855" s="131">
        <v>73.0</v>
      </c>
      <c r="H1855" s="131">
        <v>200.0</v>
      </c>
      <c r="I1855" s="132" t="b">
        <v>1</v>
      </c>
      <c r="J1855" s="14"/>
      <c r="K1855" s="14"/>
      <c r="L1855" s="14"/>
      <c r="M1855" s="14"/>
      <c r="N1855" s="14"/>
      <c r="O1855" s="14"/>
      <c r="P1855" s="14"/>
      <c r="Q1855" s="14"/>
      <c r="R1855" s="14"/>
      <c r="S1855" s="14"/>
      <c r="T1855" s="14"/>
      <c r="U1855" s="14"/>
      <c r="V1855" s="14"/>
      <c r="W1855" s="14"/>
    </row>
    <row r="1856">
      <c r="A1856" s="130" t="s">
        <v>18675</v>
      </c>
      <c r="B1856" s="14" t="s">
        <v>1530</v>
      </c>
      <c r="C1856" s="131">
        <v>65.0</v>
      </c>
      <c r="D1856" s="14" t="s">
        <v>1531</v>
      </c>
      <c r="E1856" s="131">
        <v>148.0</v>
      </c>
      <c r="F1856" s="14" t="s">
        <v>1532</v>
      </c>
      <c r="G1856" s="131">
        <v>54.0</v>
      </c>
      <c r="H1856" s="131">
        <v>200.0</v>
      </c>
      <c r="I1856" s="132" t="b">
        <v>1</v>
      </c>
      <c r="J1856" s="14"/>
      <c r="K1856" s="14"/>
      <c r="L1856" s="14"/>
      <c r="M1856" s="14"/>
      <c r="N1856" s="14"/>
      <c r="O1856" s="14"/>
      <c r="P1856" s="14"/>
      <c r="Q1856" s="14"/>
      <c r="R1856" s="14"/>
      <c r="S1856" s="14"/>
      <c r="T1856" s="14"/>
      <c r="U1856" s="14"/>
      <c r="V1856" s="14"/>
      <c r="W1856" s="14"/>
    </row>
    <row r="1857">
      <c r="A1857" s="130" t="s">
        <v>18686</v>
      </c>
      <c r="B1857" s="14" t="s">
        <v>1556</v>
      </c>
      <c r="C1857" s="131">
        <v>66.0</v>
      </c>
      <c r="D1857" s="14" t="s">
        <v>1557</v>
      </c>
      <c r="E1857" s="131">
        <v>232.0</v>
      </c>
      <c r="F1857" s="14" t="s">
        <v>1558</v>
      </c>
      <c r="G1857" s="131">
        <v>55.0</v>
      </c>
      <c r="H1857" s="131">
        <v>200.0</v>
      </c>
      <c r="I1857" s="132" t="b">
        <v>1</v>
      </c>
      <c r="J1857" s="14"/>
      <c r="K1857" s="14"/>
      <c r="L1857" s="14"/>
      <c r="M1857" s="14"/>
      <c r="N1857" s="14"/>
      <c r="O1857" s="14"/>
      <c r="P1857" s="14"/>
      <c r="Q1857" s="14"/>
      <c r="R1857" s="14"/>
      <c r="S1857" s="14"/>
      <c r="T1857" s="14"/>
      <c r="U1857" s="14"/>
      <c r="V1857" s="14"/>
      <c r="W1857" s="14"/>
    </row>
    <row r="1858">
      <c r="A1858" s="130" t="s">
        <v>18697</v>
      </c>
      <c r="B1858" s="14" t="s">
        <v>15434</v>
      </c>
      <c r="C1858" s="131">
        <v>68.0</v>
      </c>
      <c r="D1858" s="14" t="s">
        <v>15436</v>
      </c>
      <c r="E1858" s="131">
        <v>155.0</v>
      </c>
      <c r="F1858" s="14" t="s">
        <v>15439</v>
      </c>
      <c r="G1858" s="131">
        <v>57.0</v>
      </c>
      <c r="H1858" s="131">
        <v>200.0</v>
      </c>
      <c r="I1858" s="132" t="b">
        <v>1</v>
      </c>
      <c r="J1858" s="14"/>
      <c r="K1858" s="14"/>
      <c r="L1858" s="14"/>
      <c r="M1858" s="14"/>
      <c r="N1858" s="14"/>
      <c r="O1858" s="14"/>
      <c r="P1858" s="14"/>
      <c r="Q1858" s="14"/>
      <c r="R1858" s="14"/>
      <c r="S1858" s="14"/>
      <c r="T1858" s="14"/>
      <c r="U1858" s="14"/>
      <c r="V1858" s="14"/>
      <c r="W1858" s="14"/>
    </row>
    <row r="1859">
      <c r="A1859" s="130" t="s">
        <v>18711</v>
      </c>
      <c r="B1859" s="14" t="s">
        <v>1603</v>
      </c>
      <c r="C1859" s="131">
        <v>56.0</v>
      </c>
      <c r="D1859" s="14" t="s">
        <v>1604</v>
      </c>
      <c r="E1859" s="131">
        <v>327.0</v>
      </c>
      <c r="F1859" s="14" t="s">
        <v>1605</v>
      </c>
      <c r="G1859" s="131">
        <v>45.0</v>
      </c>
      <c r="H1859" s="131">
        <v>200.0</v>
      </c>
      <c r="I1859" s="132" t="b">
        <v>1</v>
      </c>
      <c r="J1859" s="14"/>
      <c r="K1859" s="14"/>
      <c r="L1859" s="14"/>
      <c r="M1859" s="14"/>
      <c r="N1859" s="14"/>
      <c r="O1859" s="14"/>
      <c r="P1859" s="14"/>
      <c r="Q1859" s="14"/>
      <c r="R1859" s="14"/>
      <c r="S1859" s="14"/>
      <c r="T1859" s="14"/>
      <c r="U1859" s="14"/>
      <c r="V1859" s="14"/>
      <c r="W1859" s="14"/>
    </row>
    <row r="1860">
      <c r="A1860" s="130" t="s">
        <v>18721</v>
      </c>
      <c r="B1860" s="14" t="s">
        <v>16101</v>
      </c>
      <c r="C1860" s="131">
        <v>26.0</v>
      </c>
      <c r="D1860" s="14"/>
      <c r="E1860" s="14"/>
      <c r="F1860" s="14" t="s">
        <v>16103</v>
      </c>
      <c r="G1860" s="131">
        <v>6.0</v>
      </c>
      <c r="H1860" s="131">
        <v>200.0</v>
      </c>
      <c r="I1860" s="132" t="b">
        <v>1</v>
      </c>
      <c r="J1860" s="14"/>
      <c r="K1860" s="14"/>
      <c r="L1860" s="14"/>
      <c r="M1860" s="14"/>
      <c r="N1860" s="14"/>
      <c r="O1860" s="14"/>
      <c r="P1860" s="14"/>
      <c r="Q1860" s="14"/>
      <c r="R1860" s="14"/>
      <c r="S1860" s="14"/>
      <c r="T1860" s="14"/>
      <c r="U1860" s="14"/>
      <c r="V1860" s="14"/>
      <c r="W1860" s="14"/>
    </row>
    <row r="1861">
      <c r="A1861" s="130" t="s">
        <v>18731</v>
      </c>
      <c r="B1861" s="14" t="s">
        <v>7737</v>
      </c>
      <c r="C1861" s="131">
        <v>40.0</v>
      </c>
      <c r="D1861" s="14" t="s">
        <v>7738</v>
      </c>
      <c r="E1861" s="131">
        <v>161.0</v>
      </c>
      <c r="F1861" s="14" t="s">
        <v>7741</v>
      </c>
      <c r="G1861" s="131">
        <v>29.0</v>
      </c>
      <c r="H1861" s="131">
        <v>200.0</v>
      </c>
      <c r="I1861" s="132" t="b">
        <v>1</v>
      </c>
      <c r="J1861" s="14"/>
      <c r="K1861" s="14"/>
      <c r="L1861" s="14"/>
      <c r="M1861" s="14"/>
      <c r="N1861" s="14"/>
      <c r="O1861" s="14"/>
      <c r="P1861" s="14"/>
      <c r="Q1861" s="14"/>
      <c r="R1861" s="14"/>
      <c r="S1861" s="14"/>
      <c r="T1861" s="14"/>
      <c r="U1861" s="14"/>
      <c r="V1861" s="14"/>
      <c r="W1861" s="14"/>
    </row>
    <row r="1862">
      <c r="A1862" s="130" t="s">
        <v>18742</v>
      </c>
      <c r="B1862" s="14" t="s">
        <v>12075</v>
      </c>
      <c r="C1862" s="131">
        <v>67.0</v>
      </c>
      <c r="D1862" s="14" t="s">
        <v>12076</v>
      </c>
      <c r="E1862" s="131">
        <v>149.0</v>
      </c>
      <c r="F1862" s="14" t="s">
        <v>12078</v>
      </c>
      <c r="G1862" s="131">
        <v>56.0</v>
      </c>
      <c r="H1862" s="131">
        <v>200.0</v>
      </c>
      <c r="I1862" s="132" t="b">
        <v>1</v>
      </c>
      <c r="J1862" s="14"/>
      <c r="K1862" s="14"/>
      <c r="L1862" s="14"/>
      <c r="M1862" s="14"/>
      <c r="N1862" s="14"/>
      <c r="O1862" s="14"/>
      <c r="P1862" s="14"/>
      <c r="Q1862" s="14"/>
      <c r="R1862" s="14"/>
      <c r="S1862" s="14"/>
      <c r="T1862" s="14"/>
      <c r="U1862" s="14"/>
      <c r="V1862" s="14"/>
      <c r="W1862" s="14"/>
    </row>
    <row r="1863">
      <c r="A1863" s="130" t="s">
        <v>18753</v>
      </c>
      <c r="B1863" s="14" t="s">
        <v>18759</v>
      </c>
      <c r="C1863" s="131">
        <v>50.0</v>
      </c>
      <c r="D1863" s="14" t="s">
        <v>18761</v>
      </c>
      <c r="E1863" s="131">
        <v>199.0</v>
      </c>
      <c r="F1863" s="14" t="s">
        <v>18764</v>
      </c>
      <c r="G1863" s="131">
        <v>39.0</v>
      </c>
      <c r="H1863" s="131">
        <v>200.0</v>
      </c>
      <c r="I1863" s="132" t="b">
        <v>1</v>
      </c>
      <c r="J1863" s="14"/>
      <c r="K1863" s="14"/>
      <c r="L1863" s="14"/>
      <c r="M1863" s="14"/>
      <c r="N1863" s="14"/>
      <c r="O1863" s="14"/>
      <c r="P1863" s="14"/>
      <c r="Q1863" s="14"/>
      <c r="R1863" s="14"/>
      <c r="S1863" s="14"/>
      <c r="T1863" s="14"/>
      <c r="U1863" s="14"/>
      <c r="V1863" s="14"/>
      <c r="W1863" s="14"/>
    </row>
    <row r="1864">
      <c r="A1864" s="130" t="s">
        <v>18770</v>
      </c>
      <c r="B1864" s="14" t="s">
        <v>1713</v>
      </c>
      <c r="C1864" s="131">
        <v>58.0</v>
      </c>
      <c r="D1864" s="14" t="s">
        <v>1714</v>
      </c>
      <c r="E1864" s="131">
        <v>372.0</v>
      </c>
      <c r="F1864" s="14" t="s">
        <v>1715</v>
      </c>
      <c r="G1864" s="131">
        <v>47.0</v>
      </c>
      <c r="H1864" s="131">
        <v>200.0</v>
      </c>
      <c r="I1864" s="132" t="b">
        <v>1</v>
      </c>
      <c r="J1864" s="14"/>
      <c r="K1864" s="14"/>
      <c r="L1864" s="14"/>
      <c r="M1864" s="14"/>
      <c r="N1864" s="14"/>
      <c r="O1864" s="14"/>
      <c r="P1864" s="14"/>
      <c r="Q1864" s="14"/>
      <c r="R1864" s="14"/>
      <c r="S1864" s="14"/>
      <c r="T1864" s="14"/>
      <c r="U1864" s="14"/>
      <c r="V1864" s="14"/>
      <c r="W1864" s="14"/>
    </row>
    <row r="1865">
      <c r="A1865" s="130" t="s">
        <v>18781</v>
      </c>
      <c r="B1865" s="14" t="s">
        <v>12184</v>
      </c>
      <c r="C1865" s="131">
        <v>39.0</v>
      </c>
      <c r="D1865" s="14" t="s">
        <v>12186</v>
      </c>
      <c r="E1865" s="131">
        <v>150.0</v>
      </c>
      <c r="F1865" s="14" t="s">
        <v>12187</v>
      </c>
      <c r="G1865" s="131">
        <v>28.0</v>
      </c>
      <c r="H1865" s="131">
        <v>200.0</v>
      </c>
      <c r="I1865" s="132" t="b">
        <v>1</v>
      </c>
      <c r="J1865" s="14"/>
      <c r="K1865" s="14"/>
      <c r="L1865" s="14"/>
      <c r="M1865" s="14"/>
      <c r="N1865" s="14"/>
      <c r="O1865" s="14"/>
      <c r="P1865" s="14"/>
      <c r="Q1865" s="14"/>
      <c r="R1865" s="14"/>
      <c r="S1865" s="14"/>
      <c r="T1865" s="14"/>
      <c r="U1865" s="14"/>
      <c r="V1865" s="14"/>
      <c r="W1865" s="14"/>
    </row>
    <row r="1866">
      <c r="A1866" s="130" t="s">
        <v>18794</v>
      </c>
      <c r="B1866" s="14" t="s">
        <v>1214</v>
      </c>
      <c r="C1866" s="131">
        <v>54.0</v>
      </c>
      <c r="D1866" s="14" t="s">
        <v>1215</v>
      </c>
      <c r="E1866" s="131">
        <v>219.0</v>
      </c>
      <c r="F1866" s="14" t="s">
        <v>1216</v>
      </c>
      <c r="G1866" s="131">
        <v>43.0</v>
      </c>
      <c r="H1866" s="131">
        <v>200.0</v>
      </c>
      <c r="I1866" s="132" t="b">
        <v>1</v>
      </c>
      <c r="J1866" s="14"/>
      <c r="K1866" s="14"/>
      <c r="L1866" s="14"/>
      <c r="M1866" s="14"/>
      <c r="N1866" s="14"/>
      <c r="O1866" s="14"/>
      <c r="P1866" s="14"/>
      <c r="Q1866" s="14"/>
      <c r="R1866" s="14"/>
      <c r="S1866" s="14"/>
      <c r="T1866" s="14"/>
      <c r="U1866" s="14"/>
      <c r="V1866" s="14"/>
      <c r="W1866" s="14"/>
    </row>
    <row r="1867">
      <c r="A1867" s="130" t="s">
        <v>18804</v>
      </c>
      <c r="B1867" s="14" t="s">
        <v>10265</v>
      </c>
      <c r="C1867" s="131">
        <v>29.0</v>
      </c>
      <c r="D1867" s="14"/>
      <c r="E1867" s="14"/>
      <c r="F1867" s="14" t="s">
        <v>1770</v>
      </c>
      <c r="G1867" s="131">
        <v>9.0</v>
      </c>
      <c r="H1867" s="131">
        <v>200.0</v>
      </c>
      <c r="I1867" s="132" t="b">
        <v>1</v>
      </c>
      <c r="J1867" s="14"/>
      <c r="K1867" s="14"/>
      <c r="L1867" s="14"/>
      <c r="M1867" s="14"/>
      <c r="N1867" s="14"/>
      <c r="O1867" s="14"/>
      <c r="P1867" s="14"/>
      <c r="Q1867" s="14"/>
      <c r="R1867" s="14"/>
      <c r="S1867" s="14"/>
      <c r="T1867" s="14"/>
      <c r="U1867" s="14"/>
      <c r="V1867" s="14"/>
      <c r="W1867" s="14"/>
    </row>
    <row r="1868">
      <c r="A1868" s="130" t="s">
        <v>18816</v>
      </c>
      <c r="B1868" s="14" t="s">
        <v>10205</v>
      </c>
      <c r="C1868" s="131">
        <v>66.0</v>
      </c>
      <c r="D1868" s="14" t="s">
        <v>10207</v>
      </c>
      <c r="E1868" s="131">
        <v>150.0</v>
      </c>
      <c r="F1868" s="14" t="s">
        <v>10209</v>
      </c>
      <c r="G1868" s="131">
        <v>55.0</v>
      </c>
      <c r="H1868" s="131">
        <v>200.0</v>
      </c>
      <c r="I1868" s="132" t="b">
        <v>1</v>
      </c>
      <c r="J1868" s="14"/>
      <c r="K1868" s="14"/>
      <c r="L1868" s="14"/>
      <c r="M1868" s="14"/>
      <c r="N1868" s="14"/>
      <c r="O1868" s="14"/>
      <c r="P1868" s="14"/>
      <c r="Q1868" s="14"/>
      <c r="R1868" s="14"/>
      <c r="S1868" s="14"/>
      <c r="T1868" s="14"/>
      <c r="U1868" s="14"/>
      <c r="V1868" s="14"/>
      <c r="W1868" s="14"/>
    </row>
    <row r="1869">
      <c r="A1869" s="130" t="s">
        <v>18828</v>
      </c>
      <c r="B1869" s="14" t="s">
        <v>4857</v>
      </c>
      <c r="C1869" s="131">
        <v>36.0</v>
      </c>
      <c r="D1869" s="14" t="s">
        <v>4858</v>
      </c>
      <c r="E1869" s="131">
        <v>187.0</v>
      </c>
      <c r="F1869" s="14" t="s">
        <v>4860</v>
      </c>
      <c r="G1869" s="131">
        <v>25.0</v>
      </c>
      <c r="H1869" s="131">
        <v>200.0</v>
      </c>
      <c r="I1869" s="132" t="b">
        <v>1</v>
      </c>
      <c r="J1869" s="14"/>
      <c r="K1869" s="14"/>
      <c r="L1869" s="14"/>
      <c r="M1869" s="14"/>
      <c r="N1869" s="14"/>
      <c r="O1869" s="14"/>
      <c r="P1869" s="14"/>
      <c r="Q1869" s="14"/>
      <c r="R1869" s="14"/>
      <c r="S1869" s="14"/>
      <c r="T1869" s="14"/>
      <c r="U1869" s="14"/>
      <c r="V1869" s="14"/>
      <c r="W1869" s="14"/>
    </row>
    <row r="1870">
      <c r="A1870" s="130" t="s">
        <v>18839</v>
      </c>
      <c r="B1870" s="14" t="s">
        <v>2342</v>
      </c>
      <c r="C1870" s="131">
        <v>101.0</v>
      </c>
      <c r="D1870" s="14" t="s">
        <v>2345</v>
      </c>
      <c r="E1870" s="131">
        <v>153.0</v>
      </c>
      <c r="F1870" s="14" t="s">
        <v>2348</v>
      </c>
      <c r="G1870" s="131">
        <v>90.0</v>
      </c>
      <c r="H1870" s="131">
        <v>200.0</v>
      </c>
      <c r="I1870" s="132" t="b">
        <v>1</v>
      </c>
      <c r="J1870" s="14"/>
      <c r="K1870" s="14"/>
      <c r="L1870" s="14"/>
      <c r="M1870" s="14"/>
      <c r="N1870" s="14"/>
      <c r="O1870" s="14"/>
      <c r="P1870" s="14"/>
      <c r="Q1870" s="14"/>
      <c r="R1870" s="14"/>
      <c r="S1870" s="14"/>
      <c r="T1870" s="14"/>
      <c r="U1870" s="14"/>
      <c r="V1870" s="14"/>
      <c r="W1870" s="14"/>
    </row>
    <row r="1871">
      <c r="A1871" s="130" t="s">
        <v>18852</v>
      </c>
      <c r="B1871" s="14" t="s">
        <v>18857</v>
      </c>
      <c r="C1871" s="131">
        <v>54.0</v>
      </c>
      <c r="D1871" s="14" t="s">
        <v>18858</v>
      </c>
      <c r="E1871" s="131">
        <v>141.0</v>
      </c>
      <c r="F1871" s="14" t="s">
        <v>18860</v>
      </c>
      <c r="G1871" s="131">
        <v>43.0</v>
      </c>
      <c r="H1871" s="131">
        <v>200.0</v>
      </c>
      <c r="I1871" s="132" t="b">
        <v>1</v>
      </c>
      <c r="J1871" s="14"/>
      <c r="K1871" s="14"/>
      <c r="L1871" s="14"/>
      <c r="M1871" s="14"/>
      <c r="N1871" s="14"/>
      <c r="O1871" s="14"/>
      <c r="P1871" s="14"/>
      <c r="Q1871" s="14"/>
      <c r="R1871" s="14"/>
      <c r="S1871" s="14"/>
      <c r="T1871" s="14"/>
      <c r="U1871" s="14"/>
      <c r="V1871" s="14"/>
      <c r="W1871" s="14"/>
    </row>
    <row r="1872">
      <c r="A1872" s="130" t="s">
        <v>18863</v>
      </c>
      <c r="B1872" s="14" t="s">
        <v>2768</v>
      </c>
      <c r="C1872" s="131">
        <v>77.0</v>
      </c>
      <c r="D1872" s="14" t="s">
        <v>2771</v>
      </c>
      <c r="E1872" s="131">
        <v>197.0</v>
      </c>
      <c r="F1872" s="14" t="s">
        <v>2774</v>
      </c>
      <c r="G1872" s="131">
        <v>66.0</v>
      </c>
      <c r="H1872" s="131">
        <v>200.0</v>
      </c>
      <c r="I1872" s="132" t="b">
        <v>1</v>
      </c>
      <c r="J1872" s="14"/>
      <c r="K1872" s="14"/>
      <c r="L1872" s="14"/>
      <c r="M1872" s="14"/>
      <c r="N1872" s="14"/>
      <c r="O1872" s="14"/>
      <c r="P1872" s="14"/>
      <c r="Q1872" s="14"/>
      <c r="R1872" s="14"/>
      <c r="S1872" s="14"/>
      <c r="T1872" s="14"/>
      <c r="U1872" s="14"/>
      <c r="V1872" s="14"/>
      <c r="W1872" s="14"/>
    </row>
    <row r="1873">
      <c r="A1873" s="130" t="s">
        <v>18874</v>
      </c>
      <c r="B1873" s="14" t="s">
        <v>1624</v>
      </c>
      <c r="C1873" s="131">
        <v>74.0</v>
      </c>
      <c r="D1873" s="14" t="s">
        <v>1625</v>
      </c>
      <c r="E1873" s="131">
        <v>148.0</v>
      </c>
      <c r="F1873" s="14" t="s">
        <v>1626</v>
      </c>
      <c r="G1873" s="131">
        <v>63.0</v>
      </c>
      <c r="H1873" s="131">
        <v>200.0</v>
      </c>
      <c r="I1873" s="132" t="b">
        <v>1</v>
      </c>
      <c r="J1873" s="14"/>
      <c r="K1873" s="14"/>
      <c r="L1873" s="14"/>
      <c r="M1873" s="14"/>
      <c r="N1873" s="14"/>
      <c r="O1873" s="14"/>
      <c r="P1873" s="14"/>
      <c r="Q1873" s="14"/>
      <c r="R1873" s="14"/>
      <c r="S1873" s="14"/>
      <c r="T1873" s="14"/>
      <c r="U1873" s="14"/>
      <c r="V1873" s="14"/>
      <c r="W1873" s="14"/>
    </row>
    <row r="1874">
      <c r="A1874" s="130" t="s">
        <v>18885</v>
      </c>
      <c r="B1874" s="14" t="s">
        <v>4344</v>
      </c>
      <c r="C1874" s="131">
        <v>110.0</v>
      </c>
      <c r="D1874" s="14" t="s">
        <v>4346</v>
      </c>
      <c r="E1874" s="131">
        <v>92.0</v>
      </c>
      <c r="F1874" s="14" t="s">
        <v>4347</v>
      </c>
      <c r="G1874" s="131">
        <v>99.0</v>
      </c>
      <c r="H1874" s="131">
        <v>200.0</v>
      </c>
      <c r="I1874" s="132" t="b">
        <v>1</v>
      </c>
      <c r="J1874" s="14"/>
      <c r="K1874" s="14"/>
      <c r="L1874" s="14"/>
      <c r="M1874" s="14"/>
      <c r="N1874" s="14"/>
      <c r="O1874" s="14"/>
      <c r="P1874" s="14"/>
      <c r="Q1874" s="14"/>
      <c r="R1874" s="14"/>
      <c r="S1874" s="14"/>
      <c r="T1874" s="14"/>
      <c r="U1874" s="14"/>
      <c r="V1874" s="14"/>
      <c r="W1874" s="14"/>
    </row>
    <row r="1875">
      <c r="A1875" s="130" t="s">
        <v>18896</v>
      </c>
      <c r="B1875" s="14" t="s">
        <v>7046</v>
      </c>
      <c r="C1875" s="131">
        <v>52.0</v>
      </c>
      <c r="D1875" s="14" t="s">
        <v>7049</v>
      </c>
      <c r="E1875" s="131">
        <v>307.0</v>
      </c>
      <c r="F1875" s="14" t="s">
        <v>7051</v>
      </c>
      <c r="G1875" s="131">
        <v>41.0</v>
      </c>
      <c r="H1875" s="131">
        <v>200.0</v>
      </c>
      <c r="I1875" s="132" t="b">
        <v>1</v>
      </c>
      <c r="J1875" s="14"/>
      <c r="K1875" s="14"/>
      <c r="L1875" s="14"/>
      <c r="M1875" s="14"/>
      <c r="N1875" s="14"/>
      <c r="O1875" s="14"/>
      <c r="P1875" s="14"/>
      <c r="Q1875" s="14"/>
      <c r="R1875" s="14"/>
      <c r="S1875" s="14"/>
      <c r="T1875" s="14"/>
      <c r="U1875" s="14"/>
      <c r="V1875" s="14"/>
      <c r="W1875" s="14"/>
    </row>
    <row r="1876">
      <c r="A1876" s="130" t="s">
        <v>18906</v>
      </c>
      <c r="B1876" s="14" t="s">
        <v>15434</v>
      </c>
      <c r="C1876" s="131">
        <v>68.0</v>
      </c>
      <c r="D1876" s="14" t="s">
        <v>15436</v>
      </c>
      <c r="E1876" s="131">
        <v>155.0</v>
      </c>
      <c r="F1876" s="14" t="s">
        <v>15439</v>
      </c>
      <c r="G1876" s="131">
        <v>57.0</v>
      </c>
      <c r="H1876" s="131">
        <v>200.0</v>
      </c>
      <c r="I1876" s="132" t="b">
        <v>1</v>
      </c>
      <c r="J1876" s="14"/>
      <c r="K1876" s="14"/>
      <c r="L1876" s="14"/>
      <c r="M1876" s="14"/>
      <c r="N1876" s="14"/>
      <c r="O1876" s="14"/>
      <c r="P1876" s="14"/>
      <c r="Q1876" s="14"/>
      <c r="R1876" s="14"/>
      <c r="S1876" s="14"/>
      <c r="T1876" s="14"/>
      <c r="U1876" s="14"/>
      <c r="V1876" s="14"/>
      <c r="W1876" s="14"/>
    </row>
    <row r="1877">
      <c r="A1877" s="130" t="s">
        <v>18917</v>
      </c>
      <c r="B1877" s="14" t="s">
        <v>557</v>
      </c>
      <c r="C1877" s="131">
        <v>27.0</v>
      </c>
      <c r="D1877" s="14"/>
      <c r="E1877" s="14"/>
      <c r="F1877" s="14" t="s">
        <v>558</v>
      </c>
      <c r="G1877" s="131">
        <v>16.0</v>
      </c>
      <c r="H1877" s="131">
        <v>200.0</v>
      </c>
      <c r="I1877" s="132" t="b">
        <v>1</v>
      </c>
      <c r="J1877" s="14"/>
      <c r="K1877" s="14"/>
      <c r="L1877" s="14"/>
      <c r="M1877" s="14"/>
      <c r="N1877" s="14"/>
      <c r="O1877" s="14"/>
      <c r="P1877" s="14"/>
      <c r="Q1877" s="14"/>
      <c r="R1877" s="14"/>
      <c r="S1877" s="14"/>
      <c r="T1877" s="14"/>
      <c r="U1877" s="14"/>
      <c r="V1877" s="14"/>
      <c r="W1877" s="14"/>
    </row>
    <row r="1878">
      <c r="A1878" s="130" t="s">
        <v>18928</v>
      </c>
      <c r="B1878" s="14" t="s">
        <v>2768</v>
      </c>
      <c r="C1878" s="131">
        <v>77.0</v>
      </c>
      <c r="D1878" s="14" t="s">
        <v>2771</v>
      </c>
      <c r="E1878" s="131">
        <v>197.0</v>
      </c>
      <c r="F1878" s="14" t="s">
        <v>2774</v>
      </c>
      <c r="G1878" s="131">
        <v>66.0</v>
      </c>
      <c r="H1878" s="131">
        <v>200.0</v>
      </c>
      <c r="I1878" s="132" t="b">
        <v>1</v>
      </c>
      <c r="J1878" s="14"/>
      <c r="K1878" s="14"/>
      <c r="L1878" s="14"/>
      <c r="M1878" s="14"/>
      <c r="N1878" s="14"/>
      <c r="O1878" s="14"/>
      <c r="P1878" s="14"/>
      <c r="Q1878" s="14"/>
      <c r="R1878" s="14"/>
      <c r="S1878" s="14"/>
      <c r="T1878" s="14"/>
      <c r="U1878" s="14"/>
      <c r="V1878" s="14"/>
      <c r="W1878" s="14"/>
    </row>
    <row r="1879">
      <c r="A1879" s="130" t="s">
        <v>18938</v>
      </c>
      <c r="B1879" s="14" t="s">
        <v>2019</v>
      </c>
      <c r="C1879" s="131">
        <v>84.0</v>
      </c>
      <c r="D1879" s="14" t="s">
        <v>2020</v>
      </c>
      <c r="E1879" s="131">
        <v>282.0</v>
      </c>
      <c r="F1879" s="14" t="s">
        <v>2022</v>
      </c>
      <c r="G1879" s="131">
        <v>73.0</v>
      </c>
      <c r="H1879" s="131">
        <v>200.0</v>
      </c>
      <c r="I1879" s="132" t="b">
        <v>1</v>
      </c>
      <c r="J1879" s="14"/>
      <c r="K1879" s="14"/>
      <c r="L1879" s="14"/>
      <c r="M1879" s="14"/>
      <c r="N1879" s="14"/>
      <c r="O1879" s="14"/>
      <c r="P1879" s="14"/>
      <c r="Q1879" s="14"/>
      <c r="R1879" s="14"/>
      <c r="S1879" s="14"/>
      <c r="T1879" s="14"/>
      <c r="U1879" s="14"/>
      <c r="V1879" s="14"/>
      <c r="W1879" s="14"/>
    </row>
    <row r="1880">
      <c r="A1880" s="130" t="s">
        <v>18947</v>
      </c>
      <c r="B1880" s="14" t="s">
        <v>1713</v>
      </c>
      <c r="C1880" s="131">
        <v>58.0</v>
      </c>
      <c r="D1880" s="14" t="s">
        <v>1714</v>
      </c>
      <c r="E1880" s="131">
        <v>372.0</v>
      </c>
      <c r="F1880" s="14" t="s">
        <v>1715</v>
      </c>
      <c r="G1880" s="131">
        <v>47.0</v>
      </c>
      <c r="H1880" s="131">
        <v>200.0</v>
      </c>
      <c r="I1880" s="132" t="b">
        <v>1</v>
      </c>
      <c r="J1880" s="14"/>
      <c r="K1880" s="14"/>
      <c r="L1880" s="14"/>
      <c r="M1880" s="14"/>
      <c r="N1880" s="14"/>
      <c r="O1880" s="14"/>
      <c r="P1880" s="14"/>
      <c r="Q1880" s="14"/>
      <c r="R1880" s="14"/>
      <c r="S1880" s="14"/>
      <c r="T1880" s="14"/>
      <c r="U1880" s="14"/>
      <c r="V1880" s="14"/>
      <c r="W1880" s="14"/>
    </row>
    <row r="1881">
      <c r="A1881" s="130" t="s">
        <v>18957</v>
      </c>
      <c r="B1881" s="14" t="s">
        <v>11974</v>
      </c>
      <c r="C1881" s="131">
        <v>52.0</v>
      </c>
      <c r="D1881" s="14" t="s">
        <v>11975</v>
      </c>
      <c r="E1881" s="131">
        <v>161.0</v>
      </c>
      <c r="F1881" s="14" t="s">
        <v>11977</v>
      </c>
      <c r="G1881" s="131">
        <v>41.0</v>
      </c>
      <c r="H1881" s="131">
        <v>200.0</v>
      </c>
      <c r="I1881" s="132" t="b">
        <v>1</v>
      </c>
      <c r="J1881" s="14"/>
      <c r="K1881" s="14"/>
      <c r="L1881" s="14"/>
      <c r="M1881" s="14"/>
      <c r="N1881" s="14"/>
      <c r="O1881" s="14"/>
      <c r="P1881" s="14"/>
      <c r="Q1881" s="14"/>
      <c r="R1881" s="14"/>
      <c r="S1881" s="14"/>
      <c r="T1881" s="14"/>
      <c r="U1881" s="14"/>
      <c r="V1881" s="14"/>
      <c r="W1881" s="14"/>
    </row>
    <row r="1882">
      <c r="A1882" s="130" t="s">
        <v>18968</v>
      </c>
      <c r="B1882" s="14" t="s">
        <v>557</v>
      </c>
      <c r="C1882" s="131">
        <v>27.0</v>
      </c>
      <c r="D1882" s="14"/>
      <c r="E1882" s="14"/>
      <c r="F1882" s="14" t="s">
        <v>558</v>
      </c>
      <c r="G1882" s="131">
        <v>16.0</v>
      </c>
      <c r="H1882" s="131">
        <v>200.0</v>
      </c>
      <c r="I1882" s="132" t="b">
        <v>1</v>
      </c>
      <c r="J1882" s="14"/>
      <c r="K1882" s="14"/>
      <c r="L1882" s="14"/>
      <c r="M1882" s="14"/>
      <c r="N1882" s="14"/>
      <c r="O1882" s="14"/>
      <c r="P1882" s="14"/>
      <c r="Q1882" s="14"/>
      <c r="R1882" s="14"/>
      <c r="S1882" s="14"/>
      <c r="T1882" s="14"/>
      <c r="U1882" s="14"/>
      <c r="V1882" s="14"/>
      <c r="W1882" s="14"/>
    </row>
    <row r="1883">
      <c r="A1883" s="130" t="s">
        <v>18976</v>
      </c>
      <c r="B1883" s="14" t="s">
        <v>1271</v>
      </c>
      <c r="C1883" s="131">
        <v>56.0</v>
      </c>
      <c r="D1883" s="14" t="s">
        <v>1272</v>
      </c>
      <c r="E1883" s="131">
        <v>148.0</v>
      </c>
      <c r="F1883" s="14" t="s">
        <v>1273</v>
      </c>
      <c r="G1883" s="131">
        <v>45.0</v>
      </c>
      <c r="H1883" s="131">
        <v>200.0</v>
      </c>
      <c r="I1883" s="132" t="b">
        <v>1</v>
      </c>
      <c r="J1883" s="14"/>
      <c r="K1883" s="14"/>
      <c r="L1883" s="14"/>
      <c r="M1883" s="14"/>
      <c r="N1883" s="14"/>
      <c r="O1883" s="14"/>
      <c r="P1883" s="14"/>
      <c r="Q1883" s="14"/>
      <c r="R1883" s="14"/>
      <c r="S1883" s="14"/>
      <c r="T1883" s="14"/>
      <c r="U1883" s="14"/>
      <c r="V1883" s="14"/>
      <c r="W1883" s="14"/>
    </row>
    <row r="1884">
      <c r="A1884" s="130" t="s">
        <v>18988</v>
      </c>
      <c r="B1884" s="14" t="s">
        <v>13136</v>
      </c>
      <c r="C1884" s="131">
        <v>69.0</v>
      </c>
      <c r="D1884" s="14" t="s">
        <v>13137</v>
      </c>
      <c r="E1884" s="131">
        <v>155.0</v>
      </c>
      <c r="F1884" s="14" t="s">
        <v>13139</v>
      </c>
      <c r="G1884" s="131">
        <v>58.0</v>
      </c>
      <c r="H1884" s="131">
        <v>200.0</v>
      </c>
      <c r="I1884" s="132" t="b">
        <v>1</v>
      </c>
      <c r="J1884" s="14"/>
      <c r="K1884" s="14"/>
      <c r="L1884" s="14"/>
      <c r="M1884" s="14"/>
      <c r="N1884" s="14"/>
      <c r="O1884" s="14"/>
      <c r="P1884" s="14"/>
      <c r="Q1884" s="14"/>
      <c r="R1884" s="14"/>
      <c r="S1884" s="14"/>
      <c r="T1884" s="14"/>
      <c r="U1884" s="14"/>
      <c r="V1884" s="14"/>
      <c r="W1884" s="14"/>
    </row>
    <row r="1885">
      <c r="A1885" s="130" t="s">
        <v>18999</v>
      </c>
      <c r="B1885" s="14" t="s">
        <v>1233</v>
      </c>
      <c r="C1885" s="131">
        <v>60.0</v>
      </c>
      <c r="D1885" s="14" t="s">
        <v>1234</v>
      </c>
      <c r="E1885" s="131">
        <v>21.0</v>
      </c>
      <c r="F1885" s="14" t="s">
        <v>1235</v>
      </c>
      <c r="G1885" s="131">
        <v>49.0</v>
      </c>
      <c r="H1885" s="131">
        <v>200.0</v>
      </c>
      <c r="I1885" s="132" t="b">
        <v>1</v>
      </c>
      <c r="J1885" s="14"/>
      <c r="K1885" s="14"/>
      <c r="L1885" s="14"/>
      <c r="M1885" s="14"/>
      <c r="N1885" s="14"/>
      <c r="O1885" s="14"/>
      <c r="P1885" s="14"/>
      <c r="Q1885" s="14"/>
      <c r="R1885" s="14"/>
      <c r="S1885" s="14"/>
      <c r="T1885" s="14"/>
      <c r="U1885" s="14"/>
      <c r="V1885" s="14"/>
      <c r="W1885" s="14"/>
    </row>
    <row r="1886">
      <c r="A1886" s="130" t="s">
        <v>19010</v>
      </c>
      <c r="B1886" s="14" t="s">
        <v>1678</v>
      </c>
      <c r="C1886" s="131">
        <v>85.0</v>
      </c>
      <c r="D1886" s="14" t="s">
        <v>1679</v>
      </c>
      <c r="E1886" s="131">
        <v>452.0</v>
      </c>
      <c r="F1886" s="14" t="s">
        <v>1680</v>
      </c>
      <c r="G1886" s="131">
        <v>74.0</v>
      </c>
      <c r="H1886" s="131">
        <v>200.0</v>
      </c>
      <c r="I1886" s="132" t="b">
        <v>1</v>
      </c>
      <c r="J1886" s="14"/>
      <c r="K1886" s="14"/>
      <c r="L1886" s="14"/>
      <c r="M1886" s="14"/>
      <c r="N1886" s="14"/>
      <c r="O1886" s="14"/>
      <c r="P1886" s="14"/>
      <c r="Q1886" s="14"/>
      <c r="R1886" s="14"/>
      <c r="S1886" s="14"/>
      <c r="T1886" s="14"/>
      <c r="U1886" s="14"/>
      <c r="V1886" s="14"/>
      <c r="W1886" s="14"/>
    </row>
    <row r="1887">
      <c r="A1887" s="130" t="s">
        <v>19019</v>
      </c>
      <c r="B1887" s="14" t="s">
        <v>1300</v>
      </c>
      <c r="C1887" s="131">
        <v>44.0</v>
      </c>
      <c r="D1887" s="14" t="s">
        <v>1301</v>
      </c>
      <c r="E1887" s="131">
        <v>286.0</v>
      </c>
      <c r="F1887" s="14" t="s">
        <v>1302</v>
      </c>
      <c r="G1887" s="131">
        <v>33.0</v>
      </c>
      <c r="H1887" s="131">
        <v>200.0</v>
      </c>
      <c r="I1887" s="132" t="b">
        <v>1</v>
      </c>
      <c r="J1887" s="14"/>
      <c r="K1887" s="14"/>
      <c r="L1887" s="14"/>
      <c r="M1887" s="14"/>
      <c r="N1887" s="14"/>
      <c r="O1887" s="14"/>
      <c r="P1887" s="14"/>
      <c r="Q1887" s="14"/>
      <c r="R1887" s="14"/>
      <c r="S1887" s="14"/>
      <c r="T1887" s="14"/>
      <c r="U1887" s="14"/>
      <c r="V1887" s="14"/>
      <c r="W1887" s="14"/>
    </row>
    <row r="1888">
      <c r="A1888" s="130" t="s">
        <v>19031</v>
      </c>
      <c r="B1888" s="14" t="s">
        <v>4212</v>
      </c>
      <c r="C1888" s="131">
        <v>46.0</v>
      </c>
      <c r="D1888" s="14" t="s">
        <v>4216</v>
      </c>
      <c r="E1888" s="131">
        <v>217.0</v>
      </c>
      <c r="F1888" s="14" t="s">
        <v>4217</v>
      </c>
      <c r="G1888" s="131">
        <v>35.0</v>
      </c>
      <c r="H1888" s="131">
        <v>200.0</v>
      </c>
      <c r="I1888" s="132" t="b">
        <v>1</v>
      </c>
      <c r="J1888" s="14"/>
      <c r="K1888" s="14"/>
      <c r="L1888" s="14"/>
      <c r="M1888" s="14"/>
      <c r="N1888" s="14"/>
      <c r="O1888" s="14"/>
      <c r="P1888" s="14"/>
      <c r="Q1888" s="14"/>
      <c r="R1888" s="14"/>
      <c r="S1888" s="14"/>
      <c r="T1888" s="14"/>
      <c r="U1888" s="14"/>
      <c r="V1888" s="14"/>
      <c r="W1888" s="14"/>
    </row>
    <row r="1889">
      <c r="A1889" s="130" t="s">
        <v>19041</v>
      </c>
      <c r="B1889" s="14" t="s">
        <v>3179</v>
      </c>
      <c r="C1889" s="131">
        <v>107.0</v>
      </c>
      <c r="D1889" s="14" t="s">
        <v>3182</v>
      </c>
      <c r="E1889" s="131">
        <v>155.0</v>
      </c>
      <c r="F1889" s="14" t="s">
        <v>3185</v>
      </c>
      <c r="G1889" s="131">
        <v>96.0</v>
      </c>
      <c r="H1889" s="131">
        <v>200.0</v>
      </c>
      <c r="I1889" s="132" t="b">
        <v>1</v>
      </c>
      <c r="J1889" s="14"/>
      <c r="K1889" s="14"/>
      <c r="L1889" s="14"/>
      <c r="M1889" s="14"/>
      <c r="N1889" s="14"/>
      <c r="O1889" s="14"/>
      <c r="P1889" s="14"/>
      <c r="Q1889" s="14"/>
      <c r="R1889" s="14"/>
      <c r="S1889" s="14"/>
      <c r="T1889" s="14"/>
      <c r="U1889" s="14"/>
      <c r="V1889" s="14"/>
      <c r="W1889" s="14"/>
    </row>
    <row r="1890">
      <c r="A1890" s="130" t="s">
        <v>19052</v>
      </c>
      <c r="B1890" s="14" t="s">
        <v>5622</v>
      </c>
      <c r="C1890" s="131">
        <v>80.0</v>
      </c>
      <c r="D1890" s="14" t="s">
        <v>5625</v>
      </c>
      <c r="E1890" s="131">
        <v>203.0</v>
      </c>
      <c r="F1890" s="14" t="s">
        <v>5627</v>
      </c>
      <c r="G1890" s="131">
        <v>69.0</v>
      </c>
      <c r="H1890" s="131">
        <v>200.0</v>
      </c>
      <c r="I1890" s="132" t="b">
        <v>1</v>
      </c>
      <c r="J1890" s="14"/>
      <c r="K1890" s="14"/>
      <c r="L1890" s="14"/>
      <c r="M1890" s="14"/>
      <c r="N1890" s="14"/>
      <c r="O1890" s="14"/>
      <c r="P1890" s="14"/>
      <c r="Q1890" s="14"/>
      <c r="R1890" s="14"/>
      <c r="S1890" s="14"/>
      <c r="T1890" s="14"/>
      <c r="U1890" s="14"/>
      <c r="V1890" s="14"/>
      <c r="W1890" s="14"/>
    </row>
    <row r="1891">
      <c r="A1891" s="130" t="s">
        <v>19062</v>
      </c>
      <c r="B1891" s="14" t="s">
        <v>19067</v>
      </c>
      <c r="C1891" s="131">
        <v>23.0</v>
      </c>
      <c r="D1891" s="14"/>
      <c r="E1891" s="14"/>
      <c r="F1891" s="14" t="s">
        <v>1325</v>
      </c>
      <c r="G1891" s="131">
        <v>3.0</v>
      </c>
      <c r="H1891" s="131">
        <v>200.0</v>
      </c>
      <c r="I1891" s="132" t="b">
        <v>1</v>
      </c>
      <c r="J1891" s="14"/>
      <c r="K1891" s="14"/>
      <c r="L1891" s="14"/>
      <c r="M1891" s="14"/>
      <c r="N1891" s="14"/>
      <c r="O1891" s="14"/>
      <c r="P1891" s="14"/>
      <c r="Q1891" s="14"/>
      <c r="R1891" s="14"/>
      <c r="S1891" s="14"/>
      <c r="T1891" s="14"/>
      <c r="U1891" s="14"/>
      <c r="V1891" s="14"/>
      <c r="W1891" s="14"/>
    </row>
    <row r="1892">
      <c r="A1892" s="130" t="s">
        <v>19071</v>
      </c>
      <c r="B1892" s="14" t="s">
        <v>1534</v>
      </c>
      <c r="C1892" s="131">
        <v>32.0</v>
      </c>
      <c r="D1892" s="14" t="s">
        <v>1535</v>
      </c>
      <c r="E1892" s="131">
        <v>155.0</v>
      </c>
      <c r="F1892" s="14" t="s">
        <v>1536</v>
      </c>
      <c r="G1892" s="131">
        <v>21.0</v>
      </c>
      <c r="H1892" s="131">
        <v>200.0</v>
      </c>
      <c r="I1892" s="132" t="b">
        <v>1</v>
      </c>
      <c r="J1892" s="14"/>
      <c r="K1892" s="14"/>
      <c r="L1892" s="14"/>
      <c r="M1892" s="14"/>
      <c r="N1892" s="14"/>
      <c r="O1892" s="14"/>
      <c r="P1892" s="14"/>
      <c r="Q1892" s="14"/>
      <c r="R1892" s="14"/>
      <c r="S1892" s="14"/>
      <c r="T1892" s="14"/>
      <c r="U1892" s="14"/>
      <c r="V1892" s="14"/>
      <c r="W1892" s="14"/>
    </row>
    <row r="1893">
      <c r="A1893" s="130" t="s">
        <v>19080</v>
      </c>
      <c r="B1893" s="14" t="s">
        <v>1223</v>
      </c>
      <c r="C1893" s="131">
        <v>97.0</v>
      </c>
      <c r="D1893" s="14" t="s">
        <v>1224</v>
      </c>
      <c r="E1893" s="131">
        <v>378.0</v>
      </c>
      <c r="F1893" s="14" t="s">
        <v>1225</v>
      </c>
      <c r="G1893" s="131">
        <v>86.0</v>
      </c>
      <c r="H1893" s="131">
        <v>200.0</v>
      </c>
      <c r="I1893" s="132" t="b">
        <v>1</v>
      </c>
      <c r="J1893" s="14"/>
      <c r="K1893" s="14"/>
      <c r="L1893" s="14"/>
      <c r="M1893" s="14"/>
      <c r="N1893" s="14"/>
      <c r="O1893" s="14"/>
      <c r="P1893" s="14"/>
      <c r="Q1893" s="14"/>
      <c r="R1893" s="14"/>
      <c r="S1893" s="14"/>
      <c r="T1893" s="14"/>
      <c r="U1893" s="14"/>
      <c r="V1893" s="14"/>
      <c r="W1893" s="14"/>
    </row>
    <row r="1894">
      <c r="A1894" s="130" t="s">
        <v>19092</v>
      </c>
      <c r="B1894" s="14" t="s">
        <v>1256</v>
      </c>
      <c r="C1894" s="131">
        <v>77.0</v>
      </c>
      <c r="D1894" s="14" t="s">
        <v>1257</v>
      </c>
      <c r="E1894" s="131">
        <v>154.0</v>
      </c>
      <c r="F1894" s="14" t="s">
        <v>1258</v>
      </c>
      <c r="G1894" s="131">
        <v>66.0</v>
      </c>
      <c r="H1894" s="131">
        <v>200.0</v>
      </c>
      <c r="I1894" s="132" t="b">
        <v>1</v>
      </c>
      <c r="J1894" s="14"/>
      <c r="K1894" s="14"/>
      <c r="L1894" s="14"/>
      <c r="M1894" s="14"/>
      <c r="N1894" s="14"/>
      <c r="O1894" s="14"/>
      <c r="P1894" s="14"/>
      <c r="Q1894" s="14"/>
      <c r="R1894" s="14"/>
      <c r="S1894" s="14"/>
      <c r="T1894" s="14"/>
      <c r="U1894" s="14"/>
      <c r="V1894" s="14"/>
      <c r="W1894" s="14"/>
    </row>
    <row r="1895">
      <c r="A1895" s="130" t="s">
        <v>19102</v>
      </c>
      <c r="B1895" s="14" t="s">
        <v>4040</v>
      </c>
      <c r="C1895" s="131">
        <v>88.0</v>
      </c>
      <c r="D1895" s="14" t="s">
        <v>4043</v>
      </c>
      <c r="E1895" s="131">
        <v>234.0</v>
      </c>
      <c r="F1895" s="14" t="s">
        <v>4044</v>
      </c>
      <c r="G1895" s="131">
        <v>77.0</v>
      </c>
      <c r="H1895" s="131">
        <v>200.0</v>
      </c>
      <c r="I1895" s="132" t="b">
        <v>1</v>
      </c>
      <c r="J1895" s="14"/>
      <c r="K1895" s="14"/>
      <c r="L1895" s="14"/>
      <c r="M1895" s="14"/>
      <c r="N1895" s="14"/>
      <c r="O1895" s="14"/>
      <c r="P1895" s="14"/>
      <c r="Q1895" s="14"/>
      <c r="R1895" s="14"/>
      <c r="S1895" s="14"/>
      <c r="T1895" s="14"/>
      <c r="U1895" s="14"/>
      <c r="V1895" s="14"/>
      <c r="W1895" s="14"/>
    </row>
    <row r="1896">
      <c r="A1896" s="130" t="s">
        <v>19114</v>
      </c>
      <c r="B1896" s="14" t="s">
        <v>1300</v>
      </c>
      <c r="C1896" s="131">
        <v>44.0</v>
      </c>
      <c r="D1896" s="14" t="s">
        <v>1301</v>
      </c>
      <c r="E1896" s="131">
        <v>286.0</v>
      </c>
      <c r="F1896" s="14" t="s">
        <v>1302</v>
      </c>
      <c r="G1896" s="131">
        <v>33.0</v>
      </c>
      <c r="H1896" s="131">
        <v>200.0</v>
      </c>
      <c r="I1896" s="132" t="b">
        <v>1</v>
      </c>
      <c r="J1896" s="14"/>
      <c r="K1896" s="14"/>
      <c r="L1896" s="14"/>
      <c r="M1896" s="14"/>
      <c r="N1896" s="14"/>
      <c r="O1896" s="14"/>
      <c r="P1896" s="14"/>
      <c r="Q1896" s="14"/>
      <c r="R1896" s="14"/>
      <c r="S1896" s="14"/>
      <c r="T1896" s="14"/>
      <c r="U1896" s="14"/>
      <c r="V1896" s="14"/>
      <c r="W1896" s="14"/>
    </row>
    <row r="1897">
      <c r="A1897" s="130" t="s">
        <v>19125</v>
      </c>
      <c r="B1897" s="14" t="s">
        <v>5145</v>
      </c>
      <c r="C1897" s="131">
        <v>75.0</v>
      </c>
      <c r="D1897" s="14" t="s">
        <v>5147</v>
      </c>
      <c r="E1897" s="131">
        <v>155.0</v>
      </c>
      <c r="F1897" s="14" t="s">
        <v>5148</v>
      </c>
      <c r="G1897" s="131">
        <v>64.0</v>
      </c>
      <c r="H1897" s="131">
        <v>200.0</v>
      </c>
      <c r="I1897" s="132" t="b">
        <v>1</v>
      </c>
      <c r="J1897" s="14"/>
      <c r="K1897" s="14"/>
      <c r="L1897" s="14"/>
      <c r="M1897" s="14"/>
      <c r="N1897" s="14"/>
      <c r="O1897" s="14"/>
      <c r="P1897" s="14"/>
      <c r="Q1897" s="14"/>
      <c r="R1897" s="14"/>
      <c r="S1897" s="14"/>
      <c r="T1897" s="14"/>
      <c r="U1897" s="14"/>
      <c r="V1897" s="14"/>
      <c r="W1897" s="14"/>
    </row>
    <row r="1898">
      <c r="A1898" s="130" t="s">
        <v>19137</v>
      </c>
      <c r="B1898" s="14" t="s">
        <v>557</v>
      </c>
      <c r="C1898" s="131">
        <v>27.0</v>
      </c>
      <c r="D1898" s="14"/>
      <c r="E1898" s="14"/>
      <c r="F1898" s="14" t="s">
        <v>558</v>
      </c>
      <c r="G1898" s="131">
        <v>16.0</v>
      </c>
      <c r="H1898" s="131">
        <v>200.0</v>
      </c>
      <c r="I1898" s="132" t="b">
        <v>1</v>
      </c>
      <c r="J1898" s="14"/>
      <c r="K1898" s="14"/>
      <c r="L1898" s="14"/>
      <c r="M1898" s="14"/>
      <c r="N1898" s="14"/>
      <c r="O1898" s="14"/>
      <c r="P1898" s="14"/>
      <c r="Q1898" s="14"/>
      <c r="R1898" s="14"/>
      <c r="S1898" s="14"/>
      <c r="T1898" s="14"/>
      <c r="U1898" s="14"/>
      <c r="V1898" s="14"/>
      <c r="W1898" s="14"/>
    </row>
    <row r="1899">
      <c r="A1899" s="130" t="s">
        <v>19148</v>
      </c>
      <c r="B1899" s="14" t="s">
        <v>7671</v>
      </c>
      <c r="C1899" s="131">
        <v>48.0</v>
      </c>
      <c r="D1899" s="14" t="s">
        <v>7672</v>
      </c>
      <c r="E1899" s="131">
        <v>370.0</v>
      </c>
      <c r="F1899" s="14" t="s">
        <v>7677</v>
      </c>
      <c r="G1899" s="131">
        <v>37.0</v>
      </c>
      <c r="H1899" s="131">
        <v>200.0</v>
      </c>
      <c r="I1899" s="132" t="b">
        <v>1</v>
      </c>
      <c r="J1899" s="14"/>
      <c r="K1899" s="14"/>
      <c r="L1899" s="14"/>
      <c r="M1899" s="14"/>
      <c r="N1899" s="14"/>
      <c r="O1899" s="14"/>
      <c r="P1899" s="14"/>
      <c r="Q1899" s="14"/>
      <c r="R1899" s="14"/>
      <c r="S1899" s="14"/>
      <c r="T1899" s="14"/>
      <c r="U1899" s="14"/>
      <c r="V1899" s="14"/>
      <c r="W1899" s="14"/>
    </row>
    <row r="1900">
      <c r="A1900" s="130" t="s">
        <v>19156</v>
      </c>
      <c r="B1900" s="14" t="s">
        <v>3866</v>
      </c>
      <c r="C1900" s="131">
        <v>94.0</v>
      </c>
      <c r="D1900" s="14" t="s">
        <v>3870</v>
      </c>
      <c r="E1900" s="131">
        <v>201.0</v>
      </c>
      <c r="F1900" s="14" t="s">
        <v>3872</v>
      </c>
      <c r="G1900" s="131">
        <v>83.0</v>
      </c>
      <c r="H1900" s="131">
        <v>200.0</v>
      </c>
      <c r="I1900" s="132" t="b">
        <v>1</v>
      </c>
      <c r="J1900" s="14"/>
      <c r="K1900" s="14"/>
      <c r="L1900" s="14"/>
      <c r="M1900" s="14"/>
      <c r="N1900" s="14"/>
      <c r="O1900" s="14"/>
      <c r="P1900" s="14"/>
      <c r="Q1900" s="14"/>
      <c r="R1900" s="14"/>
      <c r="S1900" s="14"/>
      <c r="T1900" s="14"/>
      <c r="U1900" s="14"/>
      <c r="V1900" s="14"/>
      <c r="W1900" s="14"/>
    </row>
    <row r="1901">
      <c r="A1901" s="130" t="s">
        <v>19168</v>
      </c>
      <c r="B1901" s="14" t="s">
        <v>1717</v>
      </c>
      <c r="C1901" s="131">
        <v>62.0</v>
      </c>
      <c r="D1901" s="14" t="s">
        <v>1718</v>
      </c>
      <c r="E1901" s="131">
        <v>220.0</v>
      </c>
      <c r="F1901" s="14" t="s">
        <v>1719</v>
      </c>
      <c r="G1901" s="131">
        <v>51.0</v>
      </c>
      <c r="H1901" s="131">
        <v>200.0</v>
      </c>
      <c r="I1901" s="132" t="b">
        <v>1</v>
      </c>
      <c r="J1901" s="14"/>
      <c r="K1901" s="14"/>
      <c r="L1901" s="14"/>
      <c r="M1901" s="14"/>
      <c r="N1901" s="14"/>
      <c r="O1901" s="14"/>
      <c r="P1901" s="14"/>
      <c r="Q1901" s="14"/>
      <c r="R1901" s="14"/>
      <c r="S1901" s="14"/>
      <c r="T1901" s="14"/>
      <c r="U1901" s="14"/>
      <c r="V1901" s="14"/>
      <c r="W1901" s="14"/>
    </row>
    <row r="1902">
      <c r="A1902" s="130" t="s">
        <v>19179</v>
      </c>
      <c r="B1902" s="14" t="s">
        <v>11062</v>
      </c>
      <c r="C1902" s="131">
        <v>30.0</v>
      </c>
      <c r="D1902" s="14" t="s">
        <v>19185</v>
      </c>
      <c r="E1902" s="131">
        <v>146.0</v>
      </c>
      <c r="F1902" s="14" t="s">
        <v>1802</v>
      </c>
      <c r="G1902" s="131">
        <v>20.0</v>
      </c>
      <c r="H1902" s="131">
        <v>200.0</v>
      </c>
      <c r="I1902" s="132" t="b">
        <v>1</v>
      </c>
      <c r="J1902" s="14"/>
      <c r="K1902" s="14"/>
      <c r="L1902" s="14"/>
      <c r="M1902" s="14"/>
      <c r="N1902" s="14"/>
      <c r="O1902" s="14"/>
      <c r="P1902" s="14"/>
      <c r="Q1902" s="14"/>
      <c r="R1902" s="14"/>
      <c r="S1902" s="14"/>
      <c r="T1902" s="14"/>
      <c r="U1902" s="14"/>
      <c r="V1902" s="14"/>
      <c r="W1902" s="14"/>
    </row>
    <row r="1903">
      <c r="A1903" s="130" t="s">
        <v>19193</v>
      </c>
      <c r="B1903" s="14" t="s">
        <v>1519</v>
      </c>
      <c r="C1903" s="131">
        <v>36.0</v>
      </c>
      <c r="D1903" s="14"/>
      <c r="E1903" s="14"/>
      <c r="F1903" s="14" t="s">
        <v>1520</v>
      </c>
      <c r="G1903" s="131">
        <v>16.0</v>
      </c>
      <c r="H1903" s="131">
        <v>200.0</v>
      </c>
      <c r="I1903" s="132" t="b">
        <v>1</v>
      </c>
      <c r="J1903" s="14"/>
      <c r="K1903" s="14"/>
      <c r="L1903" s="14"/>
      <c r="M1903" s="14"/>
      <c r="N1903" s="14"/>
      <c r="O1903" s="14"/>
      <c r="P1903" s="14"/>
      <c r="Q1903" s="14"/>
      <c r="R1903" s="14"/>
      <c r="S1903" s="14"/>
      <c r="T1903" s="14"/>
      <c r="U1903" s="14"/>
      <c r="V1903" s="14"/>
      <c r="W1903" s="14"/>
    </row>
    <row r="1904">
      <c r="A1904" s="130" t="s">
        <v>19204</v>
      </c>
      <c r="B1904" s="14" t="s">
        <v>1434</v>
      </c>
      <c r="C1904" s="131">
        <v>73.0</v>
      </c>
      <c r="D1904" s="14" t="s">
        <v>1435</v>
      </c>
      <c r="E1904" s="131">
        <v>298.0</v>
      </c>
      <c r="F1904" s="14" t="s">
        <v>1436</v>
      </c>
      <c r="G1904" s="131">
        <v>62.0</v>
      </c>
      <c r="H1904" s="131">
        <v>200.0</v>
      </c>
      <c r="I1904" s="132" t="b">
        <v>1</v>
      </c>
      <c r="J1904" s="14"/>
      <c r="K1904" s="14"/>
      <c r="L1904" s="14"/>
      <c r="M1904" s="14"/>
      <c r="N1904" s="14"/>
      <c r="O1904" s="14"/>
      <c r="P1904" s="14"/>
      <c r="Q1904" s="14"/>
      <c r="R1904" s="14"/>
      <c r="S1904" s="14"/>
      <c r="T1904" s="14"/>
      <c r="U1904" s="14"/>
      <c r="V1904" s="14"/>
      <c r="W1904" s="14"/>
    </row>
    <row r="1905">
      <c r="A1905" s="130" t="s">
        <v>19216</v>
      </c>
      <c r="B1905" s="14" t="s">
        <v>7690</v>
      </c>
      <c r="C1905" s="131">
        <v>92.0</v>
      </c>
      <c r="D1905" s="14" t="s">
        <v>7692</v>
      </c>
      <c r="E1905" s="131">
        <v>179.0</v>
      </c>
      <c r="F1905" s="14" t="s">
        <v>7694</v>
      </c>
      <c r="G1905" s="131">
        <v>81.0</v>
      </c>
      <c r="H1905" s="131">
        <v>200.0</v>
      </c>
      <c r="I1905" s="132" t="b">
        <v>1</v>
      </c>
      <c r="J1905" s="14"/>
      <c r="K1905" s="14"/>
      <c r="L1905" s="14"/>
      <c r="M1905" s="14"/>
      <c r="N1905" s="14"/>
      <c r="O1905" s="14"/>
      <c r="P1905" s="14"/>
      <c r="Q1905" s="14"/>
      <c r="R1905" s="14"/>
      <c r="S1905" s="14"/>
      <c r="T1905" s="14"/>
      <c r="U1905" s="14"/>
      <c r="V1905" s="14"/>
      <c r="W1905" s="14"/>
    </row>
    <row r="1906">
      <c r="A1906" s="130" t="s">
        <v>19229</v>
      </c>
      <c r="B1906" s="14" t="s">
        <v>12775</v>
      </c>
      <c r="C1906" s="131">
        <v>43.0</v>
      </c>
      <c r="D1906" s="14"/>
      <c r="E1906" s="14"/>
      <c r="F1906" s="14" t="s">
        <v>12777</v>
      </c>
      <c r="G1906" s="131">
        <v>23.0</v>
      </c>
      <c r="H1906" s="131">
        <v>200.0</v>
      </c>
      <c r="I1906" s="132" t="b">
        <v>1</v>
      </c>
      <c r="J1906" s="14"/>
      <c r="K1906" s="14"/>
      <c r="L1906" s="14"/>
      <c r="M1906" s="14"/>
      <c r="N1906" s="14"/>
      <c r="O1906" s="14"/>
      <c r="P1906" s="14"/>
      <c r="Q1906" s="14"/>
      <c r="R1906" s="14"/>
      <c r="S1906" s="14"/>
      <c r="T1906" s="14"/>
      <c r="U1906" s="14"/>
      <c r="V1906" s="14"/>
      <c r="W1906" s="14"/>
    </row>
    <row r="1907">
      <c r="A1907" s="130" t="s">
        <v>19240</v>
      </c>
      <c r="B1907" s="14" t="s">
        <v>5396</v>
      </c>
      <c r="C1907" s="131">
        <v>57.0</v>
      </c>
      <c r="D1907" s="14" t="s">
        <v>5398</v>
      </c>
      <c r="E1907" s="131">
        <v>319.0</v>
      </c>
      <c r="F1907" s="14" t="s">
        <v>5400</v>
      </c>
      <c r="G1907" s="131">
        <v>46.0</v>
      </c>
      <c r="H1907" s="131">
        <v>200.0</v>
      </c>
      <c r="I1907" s="132" t="b">
        <v>1</v>
      </c>
      <c r="J1907" s="14"/>
      <c r="K1907" s="14"/>
      <c r="L1907" s="14"/>
      <c r="M1907" s="14"/>
      <c r="N1907" s="14"/>
      <c r="O1907" s="14"/>
      <c r="P1907" s="14"/>
      <c r="Q1907" s="14"/>
      <c r="R1907" s="14"/>
      <c r="S1907" s="14"/>
      <c r="T1907" s="14"/>
      <c r="U1907" s="14"/>
      <c r="V1907" s="14"/>
      <c r="W1907" s="14"/>
    </row>
    <row r="1908">
      <c r="A1908" s="130" t="s">
        <v>19252</v>
      </c>
      <c r="B1908" s="14" t="s">
        <v>1588</v>
      </c>
      <c r="C1908" s="131">
        <v>35.0</v>
      </c>
      <c r="D1908" s="14" t="s">
        <v>1589</v>
      </c>
      <c r="E1908" s="131">
        <v>366.0</v>
      </c>
      <c r="F1908" s="14" t="s">
        <v>1590</v>
      </c>
      <c r="G1908" s="131">
        <v>24.0</v>
      </c>
      <c r="H1908" s="131">
        <v>200.0</v>
      </c>
      <c r="I1908" s="132" t="b">
        <v>1</v>
      </c>
      <c r="J1908" s="14"/>
      <c r="K1908" s="14"/>
      <c r="L1908" s="14"/>
      <c r="M1908" s="14"/>
      <c r="N1908" s="14"/>
      <c r="O1908" s="14"/>
      <c r="P1908" s="14"/>
      <c r="Q1908" s="14"/>
      <c r="R1908" s="14"/>
      <c r="S1908" s="14"/>
      <c r="T1908" s="14"/>
      <c r="U1908" s="14"/>
      <c r="V1908" s="14"/>
      <c r="W1908" s="14"/>
    </row>
    <row r="1909">
      <c r="A1909" s="130" t="s">
        <v>19264</v>
      </c>
      <c r="B1909" s="14" t="s">
        <v>1534</v>
      </c>
      <c r="C1909" s="131">
        <v>32.0</v>
      </c>
      <c r="D1909" s="14" t="s">
        <v>1535</v>
      </c>
      <c r="E1909" s="131">
        <v>155.0</v>
      </c>
      <c r="F1909" s="14" t="s">
        <v>1536</v>
      </c>
      <c r="G1909" s="131">
        <v>21.0</v>
      </c>
      <c r="H1909" s="131">
        <v>200.0</v>
      </c>
      <c r="I1909" s="132" t="b">
        <v>1</v>
      </c>
      <c r="J1909" s="14"/>
      <c r="K1909" s="14"/>
      <c r="L1909" s="14"/>
      <c r="M1909" s="14"/>
      <c r="N1909" s="14"/>
      <c r="O1909" s="14"/>
      <c r="P1909" s="14"/>
      <c r="Q1909" s="14"/>
      <c r="R1909" s="14"/>
      <c r="S1909" s="14"/>
      <c r="T1909" s="14"/>
      <c r="U1909" s="14"/>
      <c r="V1909" s="14"/>
      <c r="W1909" s="14"/>
    </row>
    <row r="1910">
      <c r="A1910" s="130" t="s">
        <v>19275</v>
      </c>
      <c r="B1910" s="14" t="s">
        <v>10756</v>
      </c>
      <c r="C1910" s="131">
        <v>32.0</v>
      </c>
      <c r="D1910" s="14"/>
      <c r="E1910" s="14"/>
      <c r="F1910" s="14" t="s">
        <v>10758</v>
      </c>
      <c r="G1910" s="131">
        <v>12.0</v>
      </c>
      <c r="H1910" s="131">
        <v>200.0</v>
      </c>
      <c r="I1910" s="132" t="b">
        <v>1</v>
      </c>
      <c r="J1910" s="14"/>
      <c r="K1910" s="14"/>
      <c r="L1910" s="14"/>
      <c r="M1910" s="14"/>
      <c r="N1910" s="14"/>
      <c r="O1910" s="14"/>
      <c r="P1910" s="14"/>
      <c r="Q1910" s="14"/>
      <c r="R1910" s="14"/>
      <c r="S1910" s="14"/>
      <c r="T1910" s="14"/>
      <c r="U1910" s="14"/>
      <c r="V1910" s="14"/>
      <c r="W1910" s="14"/>
    </row>
    <row r="1911">
      <c r="A1911" s="130" t="s">
        <v>19285</v>
      </c>
      <c r="B1911" s="14" t="s">
        <v>15839</v>
      </c>
      <c r="C1911" s="131">
        <v>51.0</v>
      </c>
      <c r="D1911" s="14" t="s">
        <v>15842</v>
      </c>
      <c r="E1911" s="131">
        <v>244.0</v>
      </c>
      <c r="F1911" s="14" t="s">
        <v>15844</v>
      </c>
      <c r="G1911" s="131">
        <v>40.0</v>
      </c>
      <c r="H1911" s="131">
        <v>200.0</v>
      </c>
      <c r="I1911" s="132" t="b">
        <v>1</v>
      </c>
      <c r="J1911" s="14"/>
      <c r="K1911" s="14"/>
      <c r="L1911" s="14"/>
      <c r="M1911" s="14"/>
      <c r="N1911" s="14"/>
      <c r="O1911" s="14"/>
      <c r="P1911" s="14"/>
      <c r="Q1911" s="14"/>
      <c r="R1911" s="14"/>
      <c r="S1911" s="14"/>
      <c r="T1911" s="14"/>
      <c r="U1911" s="14"/>
      <c r="V1911" s="14"/>
      <c r="W1911" s="14"/>
    </row>
    <row r="1912">
      <c r="A1912" s="130" t="s">
        <v>19297</v>
      </c>
      <c r="B1912" s="14" t="s">
        <v>19302</v>
      </c>
      <c r="C1912" s="131">
        <v>39.0</v>
      </c>
      <c r="D1912" s="14" t="s">
        <v>491</v>
      </c>
      <c r="E1912" s="131">
        <v>127.0</v>
      </c>
      <c r="F1912" s="14" t="s">
        <v>921</v>
      </c>
      <c r="G1912" s="131">
        <v>23.0</v>
      </c>
      <c r="H1912" s="131">
        <v>200.0</v>
      </c>
      <c r="I1912" s="132" t="b">
        <v>1</v>
      </c>
      <c r="J1912" s="14"/>
      <c r="K1912" s="14"/>
      <c r="L1912" s="14"/>
      <c r="M1912" s="14"/>
      <c r="N1912" s="14"/>
      <c r="O1912" s="14"/>
      <c r="P1912" s="14"/>
      <c r="Q1912" s="14"/>
      <c r="R1912" s="14"/>
      <c r="S1912" s="14"/>
      <c r="T1912" s="14"/>
      <c r="U1912" s="14"/>
      <c r="V1912" s="14"/>
      <c r="W1912" s="14"/>
    </row>
    <row r="1913">
      <c r="A1913" s="130" t="s">
        <v>19309</v>
      </c>
      <c r="B1913" s="14" t="s">
        <v>11935</v>
      </c>
      <c r="C1913" s="131">
        <v>75.0</v>
      </c>
      <c r="D1913" s="14" t="s">
        <v>11936</v>
      </c>
      <c r="E1913" s="131">
        <v>142.0</v>
      </c>
      <c r="F1913" s="14" t="s">
        <v>11937</v>
      </c>
      <c r="G1913" s="131">
        <v>64.0</v>
      </c>
      <c r="H1913" s="131">
        <v>200.0</v>
      </c>
      <c r="I1913" s="132" t="b">
        <v>1</v>
      </c>
      <c r="J1913" s="14"/>
      <c r="K1913" s="14"/>
      <c r="L1913" s="14"/>
      <c r="M1913" s="14"/>
      <c r="N1913" s="14"/>
      <c r="O1913" s="14"/>
      <c r="P1913" s="14"/>
      <c r="Q1913" s="14"/>
      <c r="R1913" s="14"/>
      <c r="S1913" s="14"/>
      <c r="T1913" s="14"/>
      <c r="U1913" s="14"/>
      <c r="V1913" s="14"/>
      <c r="W1913" s="14"/>
    </row>
    <row r="1914">
      <c r="A1914" s="130" t="s">
        <v>19321</v>
      </c>
      <c r="B1914" s="14" t="s">
        <v>10939</v>
      </c>
      <c r="C1914" s="131">
        <v>24.0</v>
      </c>
      <c r="D1914" s="14"/>
      <c r="E1914" s="14"/>
      <c r="F1914" s="14" t="s">
        <v>10944</v>
      </c>
      <c r="G1914" s="131">
        <v>4.0</v>
      </c>
      <c r="H1914" s="131">
        <v>200.0</v>
      </c>
      <c r="I1914" s="132" t="b">
        <v>1</v>
      </c>
      <c r="J1914" s="14"/>
      <c r="K1914" s="14"/>
      <c r="L1914" s="14"/>
      <c r="M1914" s="14"/>
      <c r="N1914" s="14"/>
      <c r="O1914" s="14"/>
      <c r="P1914" s="14"/>
      <c r="Q1914" s="14"/>
      <c r="R1914" s="14"/>
      <c r="S1914" s="14"/>
      <c r="T1914" s="14"/>
      <c r="U1914" s="14"/>
      <c r="V1914" s="14"/>
      <c r="W1914" s="14"/>
    </row>
    <row r="1915">
      <c r="A1915" s="130" t="s">
        <v>19332</v>
      </c>
      <c r="B1915" s="14" t="s">
        <v>7046</v>
      </c>
      <c r="C1915" s="131">
        <v>52.0</v>
      </c>
      <c r="D1915" s="14" t="s">
        <v>7049</v>
      </c>
      <c r="E1915" s="131">
        <v>307.0</v>
      </c>
      <c r="F1915" s="14" t="s">
        <v>7051</v>
      </c>
      <c r="G1915" s="131">
        <v>41.0</v>
      </c>
      <c r="H1915" s="131">
        <v>200.0</v>
      </c>
      <c r="I1915" s="132" t="b">
        <v>1</v>
      </c>
      <c r="J1915" s="14"/>
      <c r="K1915" s="14"/>
      <c r="L1915" s="14"/>
      <c r="M1915" s="14"/>
      <c r="N1915" s="14"/>
      <c r="O1915" s="14"/>
      <c r="P1915" s="14"/>
      <c r="Q1915" s="14"/>
      <c r="R1915" s="14"/>
      <c r="S1915" s="14"/>
      <c r="T1915" s="14"/>
      <c r="U1915" s="14"/>
      <c r="V1915" s="14"/>
      <c r="W1915" s="14"/>
    </row>
    <row r="1916">
      <c r="A1916" s="130" t="s">
        <v>19341</v>
      </c>
      <c r="B1916" s="14" t="s">
        <v>1607</v>
      </c>
      <c r="C1916" s="131">
        <v>31.0</v>
      </c>
      <c r="D1916" s="14"/>
      <c r="E1916" s="14"/>
      <c r="F1916" s="14" t="s">
        <v>1608</v>
      </c>
      <c r="G1916" s="131">
        <v>11.0</v>
      </c>
      <c r="H1916" s="131">
        <v>200.0</v>
      </c>
      <c r="I1916" s="132" t="b">
        <v>1</v>
      </c>
      <c r="J1916" s="14"/>
      <c r="K1916" s="14"/>
      <c r="L1916" s="14"/>
      <c r="M1916" s="14"/>
      <c r="N1916" s="14"/>
      <c r="O1916" s="14"/>
      <c r="P1916" s="14"/>
      <c r="Q1916" s="14"/>
      <c r="R1916" s="14"/>
      <c r="S1916" s="14"/>
      <c r="T1916" s="14"/>
      <c r="U1916" s="14"/>
      <c r="V1916" s="14"/>
      <c r="W1916" s="14"/>
    </row>
    <row r="1917">
      <c r="A1917" s="130" t="s">
        <v>19351</v>
      </c>
      <c r="B1917" s="14" t="s">
        <v>1551</v>
      </c>
      <c r="C1917" s="131">
        <v>42.0</v>
      </c>
      <c r="D1917" s="14" t="s">
        <v>1552</v>
      </c>
      <c r="E1917" s="131">
        <v>119.0</v>
      </c>
      <c r="F1917" s="14" t="s">
        <v>1553</v>
      </c>
      <c r="G1917" s="131">
        <v>31.0</v>
      </c>
      <c r="H1917" s="131">
        <v>200.0</v>
      </c>
      <c r="I1917" s="132" t="b">
        <v>1</v>
      </c>
      <c r="J1917" s="14"/>
      <c r="K1917" s="14"/>
      <c r="L1917" s="14"/>
      <c r="M1917" s="14"/>
      <c r="N1917" s="14"/>
      <c r="O1917" s="14"/>
      <c r="P1917" s="14"/>
      <c r="Q1917" s="14"/>
      <c r="R1917" s="14"/>
      <c r="S1917" s="14"/>
      <c r="T1917" s="14"/>
      <c r="U1917" s="14"/>
      <c r="V1917" s="14"/>
      <c r="W1917" s="14"/>
    </row>
    <row r="1918">
      <c r="A1918" s="130" t="s">
        <v>19362</v>
      </c>
      <c r="B1918" s="14" t="s">
        <v>4344</v>
      </c>
      <c r="C1918" s="131">
        <v>110.0</v>
      </c>
      <c r="D1918" s="14" t="s">
        <v>4346</v>
      </c>
      <c r="E1918" s="131">
        <v>92.0</v>
      </c>
      <c r="F1918" s="14" t="s">
        <v>4347</v>
      </c>
      <c r="G1918" s="131">
        <v>99.0</v>
      </c>
      <c r="H1918" s="131">
        <v>200.0</v>
      </c>
      <c r="I1918" s="132" t="b">
        <v>1</v>
      </c>
      <c r="J1918" s="14"/>
      <c r="K1918" s="14"/>
      <c r="L1918" s="14"/>
      <c r="M1918" s="14"/>
      <c r="N1918" s="14"/>
      <c r="O1918" s="14"/>
      <c r="P1918" s="14"/>
      <c r="Q1918" s="14"/>
      <c r="R1918" s="14"/>
      <c r="S1918" s="14"/>
      <c r="T1918" s="14"/>
      <c r="U1918" s="14"/>
      <c r="V1918" s="14"/>
      <c r="W1918" s="14"/>
    </row>
    <row r="1919">
      <c r="A1919" s="130" t="s">
        <v>19374</v>
      </c>
      <c r="B1919" s="14" t="s">
        <v>1446</v>
      </c>
      <c r="C1919" s="131">
        <v>59.0</v>
      </c>
      <c r="D1919" s="14" t="s">
        <v>1447</v>
      </c>
      <c r="E1919" s="131">
        <v>361.0</v>
      </c>
      <c r="F1919" s="14" t="s">
        <v>1448</v>
      </c>
      <c r="G1919" s="131">
        <v>48.0</v>
      </c>
      <c r="H1919" s="131">
        <v>200.0</v>
      </c>
      <c r="I1919" s="132" t="b">
        <v>1</v>
      </c>
      <c r="J1919" s="14"/>
      <c r="K1919" s="14"/>
      <c r="L1919" s="14"/>
      <c r="M1919" s="14"/>
      <c r="N1919" s="14"/>
      <c r="O1919" s="14"/>
      <c r="P1919" s="14"/>
      <c r="Q1919" s="14"/>
      <c r="R1919" s="14"/>
      <c r="S1919" s="14"/>
      <c r="T1919" s="14"/>
      <c r="U1919" s="14"/>
      <c r="V1919" s="14"/>
      <c r="W1919" s="14"/>
    </row>
    <row r="1920">
      <c r="A1920" s="130" t="s">
        <v>19383</v>
      </c>
      <c r="B1920" s="14" t="s">
        <v>1674</v>
      </c>
      <c r="C1920" s="131">
        <v>19.0</v>
      </c>
      <c r="D1920" s="14" t="s">
        <v>4227</v>
      </c>
      <c r="E1920" s="131">
        <v>148.0</v>
      </c>
      <c r="F1920" s="14" t="s">
        <v>1676</v>
      </c>
      <c r="G1920" s="131">
        <v>8.0</v>
      </c>
      <c r="H1920" s="131">
        <v>200.0</v>
      </c>
      <c r="I1920" s="132" t="b">
        <v>1</v>
      </c>
      <c r="J1920" s="14"/>
      <c r="K1920" s="14"/>
      <c r="L1920" s="14"/>
      <c r="M1920" s="14"/>
      <c r="N1920" s="14"/>
      <c r="O1920" s="14"/>
      <c r="P1920" s="14"/>
      <c r="Q1920" s="14"/>
      <c r="R1920" s="14"/>
      <c r="S1920" s="14"/>
      <c r="T1920" s="14"/>
      <c r="U1920" s="14"/>
      <c r="V1920" s="14"/>
      <c r="W1920" s="14"/>
    </row>
    <row r="1921">
      <c r="A1921" s="130" t="s">
        <v>19393</v>
      </c>
      <c r="B1921" s="14" t="s">
        <v>1519</v>
      </c>
      <c r="C1921" s="131">
        <v>36.0</v>
      </c>
      <c r="D1921" s="14"/>
      <c r="E1921" s="14"/>
      <c r="F1921" s="14" t="s">
        <v>1520</v>
      </c>
      <c r="G1921" s="131">
        <v>16.0</v>
      </c>
      <c r="H1921" s="131">
        <v>200.0</v>
      </c>
      <c r="I1921" s="132" t="b">
        <v>1</v>
      </c>
      <c r="J1921" s="14"/>
      <c r="K1921" s="14"/>
      <c r="L1921" s="14"/>
      <c r="M1921" s="14"/>
      <c r="N1921" s="14"/>
      <c r="O1921" s="14"/>
      <c r="P1921" s="14"/>
      <c r="Q1921" s="14"/>
      <c r="R1921" s="14"/>
      <c r="S1921" s="14"/>
      <c r="T1921" s="14"/>
      <c r="U1921" s="14"/>
      <c r="V1921" s="14"/>
      <c r="W1921" s="14"/>
    </row>
    <row r="1922">
      <c r="A1922" s="130" t="s">
        <v>19403</v>
      </c>
      <c r="B1922" s="14" t="s">
        <v>1434</v>
      </c>
      <c r="C1922" s="131">
        <v>73.0</v>
      </c>
      <c r="D1922" s="14" t="s">
        <v>1435</v>
      </c>
      <c r="E1922" s="131">
        <v>298.0</v>
      </c>
      <c r="F1922" s="14" t="s">
        <v>1436</v>
      </c>
      <c r="G1922" s="131">
        <v>62.0</v>
      </c>
      <c r="H1922" s="131">
        <v>200.0</v>
      </c>
      <c r="I1922" s="132" t="b">
        <v>1</v>
      </c>
      <c r="J1922" s="14"/>
      <c r="K1922" s="14"/>
      <c r="L1922" s="14"/>
      <c r="M1922" s="14"/>
      <c r="N1922" s="14"/>
      <c r="O1922" s="14"/>
      <c r="P1922" s="14"/>
      <c r="Q1922" s="14"/>
      <c r="R1922" s="14"/>
      <c r="S1922" s="14"/>
      <c r="T1922" s="14"/>
      <c r="U1922" s="14"/>
      <c r="V1922" s="14"/>
      <c r="W1922" s="14"/>
    </row>
    <row r="1923">
      <c r="A1923" s="130" t="s">
        <v>19413</v>
      </c>
      <c r="B1923" s="14" t="s">
        <v>14509</v>
      </c>
      <c r="C1923" s="131">
        <v>50.0</v>
      </c>
      <c r="D1923" s="14" t="s">
        <v>14510</v>
      </c>
      <c r="E1923" s="131">
        <v>131.0</v>
      </c>
      <c r="F1923" s="14" t="s">
        <v>14514</v>
      </c>
      <c r="G1923" s="131">
        <v>39.0</v>
      </c>
      <c r="H1923" s="131">
        <v>200.0</v>
      </c>
      <c r="I1923" s="132" t="b">
        <v>1</v>
      </c>
      <c r="J1923" s="14"/>
      <c r="K1923" s="14"/>
      <c r="L1923" s="14"/>
      <c r="M1923" s="14"/>
      <c r="N1923" s="14"/>
      <c r="O1923" s="14"/>
      <c r="P1923" s="14"/>
      <c r="Q1923" s="14"/>
      <c r="R1923" s="14"/>
      <c r="S1923" s="14"/>
      <c r="T1923" s="14"/>
      <c r="U1923" s="14"/>
      <c r="V1923" s="14"/>
      <c r="W1923" s="14"/>
    </row>
    <row r="1924">
      <c r="A1924" s="130" t="s">
        <v>19425</v>
      </c>
      <c r="B1924" s="14" t="s">
        <v>11304</v>
      </c>
      <c r="C1924" s="131">
        <v>37.0</v>
      </c>
      <c r="D1924" s="14" t="s">
        <v>11305</v>
      </c>
      <c r="E1924" s="131">
        <v>176.0</v>
      </c>
      <c r="F1924" s="14" t="s">
        <v>11310</v>
      </c>
      <c r="G1924" s="131">
        <v>26.0</v>
      </c>
      <c r="H1924" s="131">
        <v>200.0</v>
      </c>
      <c r="I1924" s="132" t="b">
        <v>1</v>
      </c>
      <c r="J1924" s="14"/>
      <c r="K1924" s="14"/>
      <c r="L1924" s="14"/>
      <c r="M1924" s="14"/>
      <c r="N1924" s="14"/>
      <c r="O1924" s="14"/>
      <c r="P1924" s="14"/>
      <c r="Q1924" s="14"/>
      <c r="R1924" s="14"/>
      <c r="S1924" s="14"/>
      <c r="T1924" s="14"/>
      <c r="U1924" s="14"/>
      <c r="V1924" s="14"/>
      <c r="W1924" s="14"/>
    </row>
    <row r="1925">
      <c r="A1925" s="130" t="s">
        <v>19436</v>
      </c>
      <c r="B1925" s="14" t="s">
        <v>6564</v>
      </c>
      <c r="C1925" s="131">
        <v>95.0</v>
      </c>
      <c r="D1925" s="14" t="s">
        <v>6568</v>
      </c>
      <c r="E1925" s="131">
        <v>154.0</v>
      </c>
      <c r="F1925" s="14" t="s">
        <v>6577</v>
      </c>
      <c r="G1925" s="131">
        <v>84.0</v>
      </c>
      <c r="H1925" s="131">
        <v>200.0</v>
      </c>
      <c r="I1925" s="132" t="b">
        <v>1</v>
      </c>
      <c r="J1925" s="14"/>
      <c r="K1925" s="14"/>
      <c r="L1925" s="14"/>
      <c r="M1925" s="14"/>
      <c r="N1925" s="14"/>
      <c r="O1925" s="14"/>
      <c r="P1925" s="14"/>
      <c r="Q1925" s="14"/>
      <c r="R1925" s="14"/>
      <c r="S1925" s="14"/>
      <c r="T1925" s="14"/>
      <c r="U1925" s="14"/>
      <c r="V1925" s="14"/>
      <c r="W1925" s="14"/>
    </row>
    <row r="1926">
      <c r="A1926" s="130" t="s">
        <v>19450</v>
      </c>
      <c r="B1926" s="14" t="s">
        <v>6767</v>
      </c>
      <c r="C1926" s="131">
        <v>64.0</v>
      </c>
      <c r="D1926" s="14" t="s">
        <v>6769</v>
      </c>
      <c r="E1926" s="131">
        <v>120.0</v>
      </c>
      <c r="F1926" s="14" t="s">
        <v>6770</v>
      </c>
      <c r="G1926" s="131">
        <v>53.0</v>
      </c>
      <c r="H1926" s="131">
        <v>200.0</v>
      </c>
      <c r="I1926" s="132" t="b">
        <v>1</v>
      </c>
      <c r="J1926" s="14"/>
      <c r="K1926" s="14"/>
      <c r="L1926" s="14"/>
      <c r="M1926" s="14"/>
      <c r="N1926" s="14"/>
      <c r="O1926" s="14"/>
      <c r="P1926" s="14"/>
      <c r="Q1926" s="14"/>
      <c r="R1926" s="14"/>
      <c r="S1926" s="14"/>
      <c r="T1926" s="14"/>
      <c r="U1926" s="14"/>
      <c r="V1926" s="14"/>
      <c r="W1926" s="14"/>
    </row>
    <row r="1927">
      <c r="A1927" s="130" t="s">
        <v>19461</v>
      </c>
      <c r="B1927" s="14" t="s">
        <v>1223</v>
      </c>
      <c r="C1927" s="131">
        <v>97.0</v>
      </c>
      <c r="D1927" s="14" t="s">
        <v>1224</v>
      </c>
      <c r="E1927" s="131">
        <v>378.0</v>
      </c>
      <c r="F1927" s="14" t="s">
        <v>1225</v>
      </c>
      <c r="G1927" s="131">
        <v>86.0</v>
      </c>
      <c r="H1927" s="131">
        <v>200.0</v>
      </c>
      <c r="I1927" s="132" t="b">
        <v>1</v>
      </c>
      <c r="J1927" s="14"/>
      <c r="K1927" s="14"/>
      <c r="L1927" s="14"/>
      <c r="M1927" s="14"/>
      <c r="N1927" s="14"/>
      <c r="O1927" s="14"/>
      <c r="P1927" s="14"/>
      <c r="Q1927" s="14"/>
      <c r="R1927" s="14"/>
      <c r="S1927" s="14"/>
      <c r="T1927" s="14"/>
      <c r="U1927" s="14"/>
      <c r="V1927" s="14"/>
      <c r="W1927" s="14"/>
    </row>
    <row r="1928">
      <c r="A1928" s="130" t="s">
        <v>19474</v>
      </c>
      <c r="B1928" s="14" t="s">
        <v>8628</v>
      </c>
      <c r="C1928" s="131">
        <v>39.0</v>
      </c>
      <c r="D1928" s="14" t="s">
        <v>8630</v>
      </c>
      <c r="E1928" s="131">
        <v>283.0</v>
      </c>
      <c r="F1928" s="14" t="s">
        <v>8631</v>
      </c>
      <c r="G1928" s="131">
        <v>28.0</v>
      </c>
      <c r="H1928" s="131">
        <v>200.0</v>
      </c>
      <c r="I1928" s="132" t="b">
        <v>1</v>
      </c>
      <c r="J1928" s="14"/>
      <c r="K1928" s="14"/>
      <c r="L1928" s="14"/>
      <c r="M1928" s="14"/>
      <c r="N1928" s="14"/>
      <c r="O1928" s="14"/>
      <c r="P1928" s="14"/>
      <c r="Q1928" s="14"/>
      <c r="R1928" s="14"/>
      <c r="S1928" s="14"/>
      <c r="T1928" s="14"/>
      <c r="U1928" s="14"/>
      <c r="V1928" s="14"/>
      <c r="W1928" s="14"/>
    </row>
    <row r="1929">
      <c r="A1929" s="130" t="s">
        <v>19484</v>
      </c>
      <c r="B1929" s="14" t="s">
        <v>3471</v>
      </c>
      <c r="C1929" s="131">
        <v>31.0</v>
      </c>
      <c r="D1929" s="14"/>
      <c r="E1929" s="14"/>
      <c r="F1929" s="14" t="s">
        <v>3474</v>
      </c>
      <c r="G1929" s="131">
        <v>11.0</v>
      </c>
      <c r="H1929" s="131">
        <v>200.0</v>
      </c>
      <c r="I1929" s="132" t="b">
        <v>1</v>
      </c>
      <c r="J1929" s="14"/>
      <c r="K1929" s="14"/>
      <c r="L1929" s="14"/>
      <c r="M1929" s="14"/>
      <c r="N1929" s="14"/>
      <c r="O1929" s="14"/>
      <c r="P1929" s="14"/>
      <c r="Q1929" s="14"/>
      <c r="R1929" s="14"/>
      <c r="S1929" s="14"/>
      <c r="T1929" s="14"/>
      <c r="U1929" s="14"/>
      <c r="V1929" s="14"/>
      <c r="W1929" s="14"/>
    </row>
    <row r="1930">
      <c r="A1930" s="130" t="s">
        <v>19495</v>
      </c>
      <c r="B1930" s="14" t="s">
        <v>1546</v>
      </c>
      <c r="C1930" s="131">
        <v>19.0</v>
      </c>
      <c r="D1930" s="14" t="s">
        <v>19499</v>
      </c>
      <c r="E1930" s="131">
        <v>135.0</v>
      </c>
      <c r="F1930" s="14" t="s">
        <v>19500</v>
      </c>
      <c r="G1930" s="131">
        <v>10.0</v>
      </c>
      <c r="H1930" s="131">
        <v>200.0</v>
      </c>
      <c r="I1930" s="132" t="b">
        <v>1</v>
      </c>
      <c r="J1930" s="14"/>
      <c r="K1930" s="14"/>
      <c r="L1930" s="14"/>
      <c r="M1930" s="14"/>
      <c r="N1930" s="14"/>
      <c r="O1930" s="14"/>
      <c r="P1930" s="14"/>
      <c r="Q1930" s="14"/>
      <c r="R1930" s="14"/>
      <c r="S1930" s="14"/>
      <c r="T1930" s="14"/>
      <c r="U1930" s="14"/>
      <c r="V1930" s="14"/>
      <c r="W1930" s="14"/>
    </row>
    <row r="1931">
      <c r="A1931" s="130" t="s">
        <v>19506</v>
      </c>
      <c r="B1931" s="14" t="s">
        <v>1416</v>
      </c>
      <c r="C1931" s="131">
        <v>64.0</v>
      </c>
      <c r="D1931" s="14" t="s">
        <v>1417</v>
      </c>
      <c r="E1931" s="131">
        <v>153.0</v>
      </c>
      <c r="F1931" s="14" t="s">
        <v>1418</v>
      </c>
      <c r="G1931" s="131">
        <v>53.0</v>
      </c>
      <c r="H1931" s="131">
        <v>200.0</v>
      </c>
      <c r="I1931" s="132" t="b">
        <v>1</v>
      </c>
      <c r="J1931" s="14"/>
      <c r="K1931" s="14"/>
      <c r="L1931" s="14"/>
      <c r="M1931" s="14"/>
      <c r="N1931" s="14"/>
      <c r="O1931" s="14"/>
      <c r="P1931" s="14"/>
      <c r="Q1931" s="14"/>
      <c r="R1931" s="14"/>
      <c r="S1931" s="14"/>
      <c r="T1931" s="14"/>
      <c r="U1931" s="14"/>
      <c r="V1931" s="14"/>
      <c r="W1931" s="14"/>
    </row>
    <row r="1932">
      <c r="A1932" s="130" t="s">
        <v>19513</v>
      </c>
      <c r="B1932" s="14" t="s">
        <v>12775</v>
      </c>
      <c r="C1932" s="131">
        <v>43.0</v>
      </c>
      <c r="D1932" s="14"/>
      <c r="E1932" s="14"/>
      <c r="F1932" s="14" t="s">
        <v>12777</v>
      </c>
      <c r="G1932" s="131">
        <v>23.0</v>
      </c>
      <c r="H1932" s="131">
        <v>200.0</v>
      </c>
      <c r="I1932" s="132" t="b">
        <v>1</v>
      </c>
      <c r="J1932" s="14"/>
      <c r="K1932" s="14"/>
      <c r="L1932" s="14"/>
      <c r="M1932" s="14"/>
      <c r="N1932" s="14"/>
      <c r="O1932" s="14"/>
      <c r="P1932" s="14"/>
      <c r="Q1932" s="14"/>
      <c r="R1932" s="14"/>
      <c r="S1932" s="14"/>
      <c r="T1932" s="14"/>
      <c r="U1932" s="14"/>
      <c r="V1932" s="14"/>
      <c r="W1932" s="14"/>
    </row>
    <row r="1933">
      <c r="A1933" s="130" t="s">
        <v>19520</v>
      </c>
      <c r="B1933" s="14" t="s">
        <v>10700</v>
      </c>
      <c r="C1933" s="131">
        <v>52.0</v>
      </c>
      <c r="D1933" s="14" t="s">
        <v>10703</v>
      </c>
      <c r="E1933" s="131">
        <v>158.0</v>
      </c>
      <c r="F1933" s="14" t="s">
        <v>10704</v>
      </c>
      <c r="G1933" s="131">
        <v>41.0</v>
      </c>
      <c r="H1933" s="131">
        <v>200.0</v>
      </c>
      <c r="I1933" s="132" t="b">
        <v>1</v>
      </c>
      <c r="J1933" s="14"/>
      <c r="K1933" s="14"/>
      <c r="L1933" s="14"/>
      <c r="M1933" s="14"/>
      <c r="N1933" s="14"/>
      <c r="O1933" s="14"/>
      <c r="P1933" s="14"/>
      <c r="Q1933" s="14"/>
      <c r="R1933" s="14"/>
      <c r="S1933" s="14"/>
      <c r="T1933" s="14"/>
      <c r="U1933" s="14"/>
      <c r="V1933" s="14"/>
      <c r="W1933" s="14"/>
    </row>
    <row r="1934">
      <c r="A1934" s="130" t="s">
        <v>19530</v>
      </c>
      <c r="B1934" s="14" t="s">
        <v>1404</v>
      </c>
      <c r="C1934" s="131">
        <v>38.0</v>
      </c>
      <c r="D1934" s="14" t="s">
        <v>1405</v>
      </c>
      <c r="E1934" s="131">
        <v>169.0</v>
      </c>
      <c r="F1934" s="14" t="s">
        <v>1406</v>
      </c>
      <c r="G1934" s="131">
        <v>27.0</v>
      </c>
      <c r="H1934" s="131">
        <v>200.0</v>
      </c>
      <c r="I1934" s="132" t="b">
        <v>1</v>
      </c>
      <c r="J1934" s="14"/>
      <c r="K1934" s="14"/>
      <c r="L1934" s="14"/>
      <c r="M1934" s="14"/>
      <c r="N1934" s="14"/>
      <c r="O1934" s="14"/>
      <c r="P1934" s="14"/>
      <c r="Q1934" s="14"/>
      <c r="R1934" s="14"/>
      <c r="S1934" s="14"/>
      <c r="T1934" s="14"/>
      <c r="U1934" s="14"/>
      <c r="V1934" s="14"/>
      <c r="W1934" s="14"/>
    </row>
    <row r="1935">
      <c r="A1935" s="130" t="s">
        <v>19540</v>
      </c>
      <c r="B1935" s="14" t="s">
        <v>10235</v>
      </c>
      <c r="C1935" s="131">
        <v>47.0</v>
      </c>
      <c r="D1935" s="14" t="s">
        <v>10237</v>
      </c>
      <c r="E1935" s="131">
        <v>81.0</v>
      </c>
      <c r="F1935" s="14" t="s">
        <v>10239</v>
      </c>
      <c r="G1935" s="131">
        <v>36.0</v>
      </c>
      <c r="H1935" s="131">
        <v>200.0</v>
      </c>
      <c r="I1935" s="132" t="b">
        <v>1</v>
      </c>
      <c r="J1935" s="14"/>
      <c r="K1935" s="14"/>
      <c r="L1935" s="14"/>
      <c r="M1935" s="14"/>
      <c r="N1935" s="14"/>
      <c r="O1935" s="14"/>
      <c r="P1935" s="14"/>
      <c r="Q1935" s="14"/>
      <c r="R1935" s="14"/>
      <c r="S1935" s="14"/>
      <c r="T1935" s="14"/>
      <c r="U1935" s="14"/>
      <c r="V1935" s="14"/>
      <c r="W1935" s="14"/>
    </row>
    <row r="1936">
      <c r="A1936" s="130" t="s">
        <v>19550</v>
      </c>
      <c r="B1936" s="14" t="s">
        <v>5293</v>
      </c>
      <c r="C1936" s="131">
        <v>90.0</v>
      </c>
      <c r="D1936" s="14" t="s">
        <v>5295</v>
      </c>
      <c r="E1936" s="131">
        <v>275.0</v>
      </c>
      <c r="F1936" s="14" t="s">
        <v>5296</v>
      </c>
      <c r="G1936" s="131">
        <v>79.0</v>
      </c>
      <c r="H1936" s="131">
        <v>200.0</v>
      </c>
      <c r="I1936" s="132" t="b">
        <v>1</v>
      </c>
      <c r="J1936" s="14"/>
      <c r="K1936" s="14"/>
      <c r="L1936" s="14"/>
      <c r="M1936" s="14"/>
      <c r="N1936" s="14"/>
      <c r="O1936" s="14"/>
      <c r="P1936" s="14"/>
      <c r="Q1936" s="14"/>
      <c r="R1936" s="14"/>
      <c r="S1936" s="14"/>
      <c r="T1936" s="14"/>
      <c r="U1936" s="14"/>
      <c r="V1936" s="14"/>
      <c r="W1936" s="14"/>
    </row>
    <row r="1937">
      <c r="A1937" s="130" t="s">
        <v>19560</v>
      </c>
      <c r="B1937" s="14" t="s">
        <v>4212</v>
      </c>
      <c r="C1937" s="131">
        <v>46.0</v>
      </c>
      <c r="D1937" s="14" t="s">
        <v>4216</v>
      </c>
      <c r="E1937" s="131">
        <v>217.0</v>
      </c>
      <c r="F1937" s="14" t="s">
        <v>4217</v>
      </c>
      <c r="G1937" s="131">
        <v>35.0</v>
      </c>
      <c r="H1937" s="131">
        <v>200.0</v>
      </c>
      <c r="I1937" s="132" t="b">
        <v>1</v>
      </c>
      <c r="J1937" s="14"/>
      <c r="K1937" s="14"/>
      <c r="L1937" s="14"/>
      <c r="M1937" s="14"/>
      <c r="N1937" s="14"/>
      <c r="O1937" s="14"/>
      <c r="P1937" s="14"/>
      <c r="Q1937" s="14"/>
      <c r="R1937" s="14"/>
      <c r="S1937" s="14"/>
      <c r="T1937" s="14"/>
      <c r="U1937" s="14"/>
      <c r="V1937" s="14"/>
      <c r="W1937" s="14"/>
    </row>
    <row r="1938">
      <c r="A1938" s="130" t="s">
        <v>19572</v>
      </c>
      <c r="B1938" s="14" t="s">
        <v>1571</v>
      </c>
      <c r="C1938" s="131">
        <v>63.0</v>
      </c>
      <c r="D1938" s="14" t="s">
        <v>1572</v>
      </c>
      <c r="E1938" s="131">
        <v>198.0</v>
      </c>
      <c r="F1938" s="14" t="s">
        <v>1573</v>
      </c>
      <c r="G1938" s="131">
        <v>52.0</v>
      </c>
      <c r="H1938" s="131">
        <v>200.0</v>
      </c>
      <c r="I1938" s="132" t="b">
        <v>1</v>
      </c>
      <c r="J1938" s="14"/>
      <c r="K1938" s="14"/>
      <c r="L1938" s="14"/>
      <c r="M1938" s="14"/>
      <c r="N1938" s="14"/>
      <c r="O1938" s="14"/>
      <c r="P1938" s="14"/>
      <c r="Q1938" s="14"/>
      <c r="R1938" s="14"/>
      <c r="S1938" s="14"/>
      <c r="T1938" s="14"/>
      <c r="U1938" s="14"/>
      <c r="V1938" s="14"/>
      <c r="W1938" s="14"/>
    </row>
    <row r="1939">
      <c r="A1939" s="130" t="s">
        <v>19583</v>
      </c>
      <c r="B1939" s="14" t="s">
        <v>2019</v>
      </c>
      <c r="C1939" s="131">
        <v>84.0</v>
      </c>
      <c r="D1939" s="14" t="s">
        <v>2020</v>
      </c>
      <c r="E1939" s="131">
        <v>282.0</v>
      </c>
      <c r="F1939" s="14" t="s">
        <v>2022</v>
      </c>
      <c r="G1939" s="131">
        <v>73.0</v>
      </c>
      <c r="H1939" s="131">
        <v>200.0</v>
      </c>
      <c r="I1939" s="132" t="b">
        <v>1</v>
      </c>
      <c r="J1939" s="14"/>
      <c r="K1939" s="14"/>
      <c r="L1939" s="14"/>
      <c r="M1939" s="14"/>
      <c r="N1939" s="14"/>
      <c r="O1939" s="14"/>
      <c r="P1939" s="14"/>
      <c r="Q1939" s="14"/>
      <c r="R1939" s="14"/>
      <c r="S1939" s="14"/>
      <c r="T1939" s="14"/>
      <c r="U1939" s="14"/>
      <c r="V1939" s="14"/>
      <c r="W1939" s="14"/>
    </row>
    <row r="1940">
      <c r="A1940" s="130" t="s">
        <v>19594</v>
      </c>
      <c r="B1940" s="14" t="s">
        <v>11974</v>
      </c>
      <c r="C1940" s="131">
        <v>52.0</v>
      </c>
      <c r="D1940" s="14" t="s">
        <v>11975</v>
      </c>
      <c r="E1940" s="131">
        <v>161.0</v>
      </c>
      <c r="F1940" s="14" t="s">
        <v>11977</v>
      </c>
      <c r="G1940" s="131">
        <v>41.0</v>
      </c>
      <c r="H1940" s="131">
        <v>200.0</v>
      </c>
      <c r="I1940" s="132" t="b">
        <v>1</v>
      </c>
      <c r="J1940" s="14"/>
      <c r="K1940" s="14"/>
      <c r="L1940" s="14"/>
      <c r="M1940" s="14"/>
      <c r="N1940" s="14"/>
      <c r="O1940" s="14"/>
      <c r="P1940" s="14"/>
      <c r="Q1940" s="14"/>
      <c r="R1940" s="14"/>
      <c r="S1940" s="14"/>
      <c r="T1940" s="14"/>
      <c r="U1940" s="14"/>
      <c r="V1940" s="14"/>
      <c r="W1940" s="14"/>
    </row>
    <row r="1941">
      <c r="A1941" s="130" t="s">
        <v>19603</v>
      </c>
      <c r="B1941" s="14" t="s">
        <v>13185</v>
      </c>
      <c r="C1941" s="131">
        <v>23.0</v>
      </c>
      <c r="D1941" s="14"/>
      <c r="E1941" s="14"/>
      <c r="F1941" s="14" t="s">
        <v>13188</v>
      </c>
      <c r="G1941" s="131">
        <v>3.0</v>
      </c>
      <c r="H1941" s="131">
        <v>200.0</v>
      </c>
      <c r="I1941" s="132" t="b">
        <v>1</v>
      </c>
      <c r="J1941" s="14"/>
      <c r="K1941" s="14"/>
      <c r="L1941" s="14"/>
      <c r="M1941" s="14"/>
      <c r="N1941" s="14"/>
      <c r="O1941" s="14"/>
      <c r="P1941" s="14"/>
      <c r="Q1941" s="14"/>
      <c r="R1941" s="14"/>
      <c r="S1941" s="14"/>
      <c r="T1941" s="14"/>
      <c r="U1941" s="14"/>
      <c r="V1941" s="14"/>
      <c r="W1941" s="14"/>
    </row>
    <row r="1942">
      <c r="A1942" s="130" t="s">
        <v>19614</v>
      </c>
      <c r="B1942" s="14" t="s">
        <v>3241</v>
      </c>
      <c r="C1942" s="131">
        <v>24.0</v>
      </c>
      <c r="D1942" s="14" t="s">
        <v>4546</v>
      </c>
      <c r="E1942" s="131">
        <v>141.0</v>
      </c>
      <c r="F1942" s="14" t="s">
        <v>1345</v>
      </c>
      <c r="G1942" s="131">
        <v>13.0</v>
      </c>
      <c r="H1942" s="131">
        <v>200.0</v>
      </c>
      <c r="I1942" s="132" t="b">
        <v>1</v>
      </c>
      <c r="J1942" s="14"/>
      <c r="K1942" s="14"/>
      <c r="L1942" s="14"/>
      <c r="M1942" s="14"/>
      <c r="N1942" s="14"/>
      <c r="O1942" s="14"/>
      <c r="P1942" s="14"/>
      <c r="Q1942" s="14"/>
      <c r="R1942" s="14"/>
      <c r="S1942" s="14"/>
      <c r="T1942" s="14"/>
      <c r="U1942" s="14"/>
      <c r="V1942" s="14"/>
      <c r="W1942" s="14"/>
    </row>
    <row r="1943">
      <c r="A1943" s="130" t="s">
        <v>19625</v>
      </c>
      <c r="B1943" s="14" t="s">
        <v>10716</v>
      </c>
      <c r="C1943" s="131">
        <v>62.0</v>
      </c>
      <c r="D1943" s="14" t="s">
        <v>10720</v>
      </c>
      <c r="E1943" s="131">
        <v>327.0</v>
      </c>
      <c r="F1943" s="14" t="s">
        <v>10722</v>
      </c>
      <c r="G1943" s="131">
        <v>51.0</v>
      </c>
      <c r="H1943" s="131">
        <v>200.0</v>
      </c>
      <c r="I1943" s="132" t="b">
        <v>1</v>
      </c>
      <c r="J1943" s="14"/>
      <c r="K1943" s="14"/>
      <c r="L1943" s="14"/>
      <c r="M1943" s="14"/>
      <c r="N1943" s="14"/>
      <c r="O1943" s="14"/>
      <c r="P1943" s="14"/>
      <c r="Q1943" s="14"/>
      <c r="R1943" s="14"/>
      <c r="S1943" s="14"/>
      <c r="T1943" s="14"/>
      <c r="U1943" s="14"/>
      <c r="V1943" s="14"/>
      <c r="W1943" s="14"/>
    </row>
    <row r="1944">
      <c r="A1944" s="130" t="s">
        <v>19636</v>
      </c>
      <c r="B1944" s="14" t="s">
        <v>15265</v>
      </c>
      <c r="C1944" s="131">
        <v>32.0</v>
      </c>
      <c r="D1944" s="14"/>
      <c r="E1944" s="14"/>
      <c r="F1944" s="14" t="s">
        <v>15267</v>
      </c>
      <c r="G1944" s="131">
        <v>12.0</v>
      </c>
      <c r="H1944" s="131">
        <v>200.0</v>
      </c>
      <c r="I1944" s="132" t="b">
        <v>1</v>
      </c>
      <c r="J1944" s="14"/>
      <c r="K1944" s="14"/>
      <c r="L1944" s="14"/>
      <c r="M1944" s="14"/>
      <c r="N1944" s="14"/>
      <c r="O1944" s="14"/>
      <c r="P1944" s="14"/>
      <c r="Q1944" s="14"/>
      <c r="R1944" s="14"/>
      <c r="S1944" s="14"/>
      <c r="T1944" s="14"/>
      <c r="U1944" s="14"/>
      <c r="V1944" s="14"/>
      <c r="W1944" s="14"/>
    </row>
    <row r="1945">
      <c r="A1945" s="130" t="s">
        <v>19646</v>
      </c>
      <c r="B1945" s="14" t="s">
        <v>1565</v>
      </c>
      <c r="C1945" s="131">
        <v>51.0</v>
      </c>
      <c r="D1945" s="14" t="s">
        <v>1566</v>
      </c>
      <c r="E1945" s="131">
        <v>324.0</v>
      </c>
      <c r="F1945" s="14" t="s">
        <v>1567</v>
      </c>
      <c r="G1945" s="131">
        <v>40.0</v>
      </c>
      <c r="H1945" s="131">
        <v>200.0</v>
      </c>
      <c r="I1945" s="132" t="b">
        <v>1</v>
      </c>
      <c r="J1945" s="14"/>
      <c r="K1945" s="14"/>
      <c r="L1945" s="14"/>
      <c r="M1945" s="14"/>
      <c r="N1945" s="14"/>
      <c r="O1945" s="14"/>
      <c r="P1945" s="14"/>
      <c r="Q1945" s="14"/>
      <c r="R1945" s="14"/>
      <c r="S1945" s="14"/>
      <c r="T1945" s="14"/>
      <c r="U1945" s="14"/>
      <c r="V1945" s="14"/>
      <c r="W1945" s="14"/>
    </row>
    <row r="1946">
      <c r="A1946" s="130" t="s">
        <v>19660</v>
      </c>
      <c r="B1946" s="14" t="s">
        <v>14509</v>
      </c>
      <c r="C1946" s="131">
        <v>50.0</v>
      </c>
      <c r="D1946" s="14" t="s">
        <v>14510</v>
      </c>
      <c r="E1946" s="131">
        <v>131.0</v>
      </c>
      <c r="F1946" s="14" t="s">
        <v>14514</v>
      </c>
      <c r="G1946" s="131">
        <v>39.0</v>
      </c>
      <c r="H1946" s="131">
        <v>200.0</v>
      </c>
      <c r="I1946" s="132" t="b">
        <v>1</v>
      </c>
      <c r="J1946" s="14"/>
      <c r="K1946" s="14"/>
      <c r="L1946" s="14"/>
      <c r="M1946" s="14"/>
      <c r="N1946" s="14"/>
      <c r="O1946" s="14"/>
      <c r="P1946" s="14"/>
      <c r="Q1946" s="14"/>
      <c r="R1946" s="14"/>
      <c r="S1946" s="14"/>
      <c r="T1946" s="14"/>
      <c r="U1946" s="14"/>
      <c r="V1946" s="14"/>
      <c r="W1946" s="14"/>
    </row>
    <row r="1947">
      <c r="A1947" s="130" t="s">
        <v>19669</v>
      </c>
      <c r="B1947" s="14" t="s">
        <v>1347</v>
      </c>
      <c r="C1947" s="131">
        <v>70.0</v>
      </c>
      <c r="D1947" s="14" t="s">
        <v>1348</v>
      </c>
      <c r="E1947" s="131">
        <v>229.0</v>
      </c>
      <c r="F1947" s="14" t="s">
        <v>1350</v>
      </c>
      <c r="G1947" s="131">
        <v>59.0</v>
      </c>
      <c r="H1947" s="131">
        <v>200.0</v>
      </c>
      <c r="I1947" s="132" t="b">
        <v>1</v>
      </c>
      <c r="J1947" s="14"/>
      <c r="K1947" s="14"/>
      <c r="L1947" s="14"/>
      <c r="M1947" s="14"/>
      <c r="N1947" s="14"/>
      <c r="O1947" s="14"/>
      <c r="P1947" s="14"/>
      <c r="Q1947" s="14"/>
      <c r="R1947" s="14"/>
      <c r="S1947" s="14"/>
      <c r="T1947" s="14"/>
      <c r="U1947" s="14"/>
      <c r="V1947" s="14"/>
      <c r="W1947" s="14"/>
    </row>
    <row r="1948">
      <c r="A1948" s="130" t="s">
        <v>19678</v>
      </c>
      <c r="B1948" s="14" t="s">
        <v>17240</v>
      </c>
      <c r="C1948" s="131">
        <v>18.0</v>
      </c>
      <c r="D1948" s="14" t="s">
        <v>17241</v>
      </c>
      <c r="E1948" s="131">
        <v>140.0</v>
      </c>
      <c r="F1948" s="14" t="s">
        <v>1548</v>
      </c>
      <c r="G1948" s="131">
        <v>8.0</v>
      </c>
      <c r="H1948" s="131">
        <v>200.0</v>
      </c>
      <c r="I1948" s="132" t="b">
        <v>1</v>
      </c>
      <c r="J1948" s="14"/>
      <c r="K1948" s="14"/>
      <c r="L1948" s="14"/>
      <c r="M1948" s="14"/>
      <c r="N1948" s="14"/>
      <c r="O1948" s="14"/>
      <c r="P1948" s="14"/>
      <c r="Q1948" s="14"/>
      <c r="R1948" s="14"/>
      <c r="S1948" s="14"/>
      <c r="T1948" s="14"/>
      <c r="U1948" s="14"/>
      <c r="V1948" s="14"/>
      <c r="W1948" s="14"/>
    </row>
    <row r="1949">
      <c r="A1949" s="130" t="s">
        <v>19688</v>
      </c>
      <c r="B1949" s="14" t="s">
        <v>4212</v>
      </c>
      <c r="C1949" s="131">
        <v>46.0</v>
      </c>
      <c r="D1949" s="14" t="s">
        <v>4216</v>
      </c>
      <c r="E1949" s="131">
        <v>217.0</v>
      </c>
      <c r="F1949" s="14" t="s">
        <v>4217</v>
      </c>
      <c r="G1949" s="131">
        <v>35.0</v>
      </c>
      <c r="H1949" s="131">
        <v>200.0</v>
      </c>
      <c r="I1949" s="132" t="b">
        <v>1</v>
      </c>
      <c r="J1949" s="14"/>
      <c r="K1949" s="14"/>
      <c r="L1949" s="14"/>
      <c r="M1949" s="14"/>
      <c r="N1949" s="14"/>
      <c r="O1949" s="14"/>
      <c r="P1949" s="14"/>
      <c r="Q1949" s="14"/>
      <c r="R1949" s="14"/>
      <c r="S1949" s="14"/>
      <c r="T1949" s="14"/>
      <c r="U1949" s="14"/>
      <c r="V1949" s="14"/>
      <c r="W1949" s="14"/>
    </row>
    <row r="1950">
      <c r="A1950" s="130" t="s">
        <v>19699</v>
      </c>
      <c r="B1950" s="14" t="s">
        <v>3266</v>
      </c>
      <c r="C1950" s="131">
        <v>85.0</v>
      </c>
      <c r="D1950" s="14" t="s">
        <v>3268</v>
      </c>
      <c r="E1950" s="131">
        <v>493.0</v>
      </c>
      <c r="F1950" s="14" t="s">
        <v>3270</v>
      </c>
      <c r="G1950" s="131">
        <v>74.0</v>
      </c>
      <c r="H1950" s="131">
        <v>200.0</v>
      </c>
      <c r="I1950" s="132" t="b">
        <v>1</v>
      </c>
      <c r="J1950" s="14"/>
      <c r="K1950" s="14"/>
      <c r="L1950" s="14"/>
      <c r="M1950" s="14"/>
      <c r="N1950" s="14"/>
      <c r="O1950" s="14"/>
      <c r="P1950" s="14"/>
      <c r="Q1950" s="14"/>
      <c r="R1950" s="14"/>
      <c r="S1950" s="14"/>
      <c r="T1950" s="14"/>
      <c r="U1950" s="14"/>
      <c r="V1950" s="14"/>
      <c r="W1950" s="14"/>
    </row>
    <row r="1951">
      <c r="A1951" s="130" t="s">
        <v>19709</v>
      </c>
      <c r="B1951" s="14" t="s">
        <v>10781</v>
      </c>
      <c r="C1951" s="131">
        <v>50.0</v>
      </c>
      <c r="D1951" s="14" t="s">
        <v>10782</v>
      </c>
      <c r="E1951" s="131">
        <v>164.0</v>
      </c>
      <c r="F1951" s="14" t="s">
        <v>10784</v>
      </c>
      <c r="G1951" s="131">
        <v>39.0</v>
      </c>
      <c r="H1951" s="131">
        <v>200.0</v>
      </c>
      <c r="I1951" s="132" t="b">
        <v>1</v>
      </c>
      <c r="J1951" s="14"/>
      <c r="K1951" s="14"/>
      <c r="L1951" s="14"/>
      <c r="M1951" s="14"/>
      <c r="N1951" s="14"/>
      <c r="O1951" s="14"/>
      <c r="P1951" s="14"/>
      <c r="Q1951" s="14"/>
      <c r="R1951" s="14"/>
      <c r="S1951" s="14"/>
      <c r="T1951" s="14"/>
      <c r="U1951" s="14"/>
      <c r="V1951" s="14"/>
      <c r="W1951" s="14"/>
    </row>
    <row r="1952">
      <c r="A1952" s="130" t="s">
        <v>19719</v>
      </c>
      <c r="B1952" s="14" t="s">
        <v>19067</v>
      </c>
      <c r="C1952" s="131">
        <v>23.0</v>
      </c>
      <c r="D1952" s="14"/>
      <c r="E1952" s="14"/>
      <c r="F1952" s="14" t="s">
        <v>1325</v>
      </c>
      <c r="G1952" s="131">
        <v>3.0</v>
      </c>
      <c r="H1952" s="131">
        <v>200.0</v>
      </c>
      <c r="I1952" s="132" t="b">
        <v>1</v>
      </c>
      <c r="J1952" s="14"/>
      <c r="K1952" s="14"/>
      <c r="L1952" s="14"/>
      <c r="M1952" s="14"/>
      <c r="N1952" s="14"/>
      <c r="O1952" s="14"/>
      <c r="P1952" s="14"/>
      <c r="Q1952" s="14"/>
      <c r="R1952" s="14"/>
      <c r="S1952" s="14"/>
      <c r="T1952" s="14"/>
      <c r="U1952" s="14"/>
      <c r="V1952" s="14"/>
      <c r="W1952" s="14"/>
    </row>
    <row r="1953">
      <c r="A1953" s="130" t="s">
        <v>19727</v>
      </c>
      <c r="B1953" s="14" t="s">
        <v>1543</v>
      </c>
      <c r="C1953" s="131">
        <v>25.0</v>
      </c>
      <c r="D1953" s="14"/>
      <c r="E1953" s="14"/>
      <c r="F1953" s="14" t="s">
        <v>1264</v>
      </c>
      <c r="G1953" s="131">
        <v>5.0</v>
      </c>
      <c r="H1953" s="131">
        <v>200.0</v>
      </c>
      <c r="I1953" s="132" t="b">
        <v>1</v>
      </c>
      <c r="J1953" s="14"/>
      <c r="K1953" s="14"/>
      <c r="L1953" s="14"/>
      <c r="M1953" s="14"/>
      <c r="N1953" s="14"/>
      <c r="O1953" s="14"/>
      <c r="P1953" s="14"/>
      <c r="Q1953" s="14"/>
      <c r="R1953" s="14"/>
      <c r="S1953" s="14"/>
      <c r="T1953" s="14"/>
      <c r="U1953" s="14"/>
      <c r="V1953" s="14"/>
      <c r="W1953" s="14"/>
    </row>
    <row r="1954">
      <c r="A1954" s="130" t="s">
        <v>19734</v>
      </c>
      <c r="B1954" s="14" t="s">
        <v>13584</v>
      </c>
      <c r="C1954" s="131">
        <v>34.0</v>
      </c>
      <c r="D1954" s="14"/>
      <c r="E1954" s="14"/>
      <c r="F1954" s="14" t="s">
        <v>13587</v>
      </c>
      <c r="G1954" s="131">
        <v>14.0</v>
      </c>
      <c r="H1954" s="131">
        <v>200.0</v>
      </c>
      <c r="I1954" s="132" t="b">
        <v>1</v>
      </c>
      <c r="J1954" s="14"/>
      <c r="K1954" s="14"/>
      <c r="L1954" s="14"/>
      <c r="M1954" s="14"/>
      <c r="N1954" s="14"/>
      <c r="O1954" s="14"/>
      <c r="P1954" s="14"/>
      <c r="Q1954" s="14"/>
      <c r="R1954" s="14"/>
      <c r="S1954" s="14"/>
      <c r="T1954" s="14"/>
      <c r="U1954" s="14"/>
      <c r="V1954" s="14"/>
      <c r="W1954" s="14"/>
    </row>
    <row r="1955">
      <c r="A1955" s="130" t="s">
        <v>19741</v>
      </c>
      <c r="B1955" s="14" t="s">
        <v>12712</v>
      </c>
      <c r="C1955" s="131">
        <v>111.0</v>
      </c>
      <c r="D1955" s="14" t="s">
        <v>12714</v>
      </c>
      <c r="E1955" s="131">
        <v>155.0</v>
      </c>
      <c r="F1955" s="14" t="s">
        <v>12715</v>
      </c>
      <c r="G1955" s="131">
        <v>100.0</v>
      </c>
      <c r="H1955" s="131">
        <v>200.0</v>
      </c>
      <c r="I1955" s="132" t="b">
        <v>1</v>
      </c>
      <c r="J1955" s="14"/>
      <c r="K1955" s="14"/>
      <c r="L1955" s="14"/>
      <c r="M1955" s="14"/>
      <c r="N1955" s="14"/>
      <c r="O1955" s="14"/>
      <c r="P1955" s="14"/>
      <c r="Q1955" s="14"/>
      <c r="R1955" s="14"/>
      <c r="S1955" s="14"/>
      <c r="T1955" s="14"/>
      <c r="U1955" s="14"/>
      <c r="V1955" s="14"/>
      <c r="W1955" s="14"/>
    </row>
    <row r="1956">
      <c r="A1956" s="130" t="s">
        <v>19751</v>
      </c>
      <c r="B1956" s="14" t="s">
        <v>1824</v>
      </c>
      <c r="C1956" s="131">
        <v>96.0</v>
      </c>
      <c r="D1956" s="14" t="s">
        <v>1825</v>
      </c>
      <c r="E1956" s="131">
        <v>94.0</v>
      </c>
      <c r="F1956" s="14" t="s">
        <v>1826</v>
      </c>
      <c r="G1956" s="131">
        <v>85.0</v>
      </c>
      <c r="H1956" s="131">
        <v>200.0</v>
      </c>
      <c r="I1956" s="132" t="b">
        <v>1</v>
      </c>
      <c r="J1956" s="14"/>
      <c r="K1956" s="14"/>
      <c r="L1956" s="14"/>
      <c r="M1956" s="14"/>
      <c r="N1956" s="14"/>
      <c r="O1956" s="14"/>
      <c r="P1956" s="14"/>
      <c r="Q1956" s="14"/>
      <c r="R1956" s="14"/>
      <c r="S1956" s="14"/>
      <c r="T1956" s="14"/>
      <c r="U1956" s="14"/>
      <c r="V1956" s="14"/>
      <c r="W1956" s="14"/>
    </row>
    <row r="1957">
      <c r="A1957" s="130" t="s">
        <v>19762</v>
      </c>
      <c r="B1957" s="14" t="s">
        <v>1399</v>
      </c>
      <c r="C1957" s="131">
        <v>58.0</v>
      </c>
      <c r="D1957" s="14" t="s">
        <v>1400</v>
      </c>
      <c r="E1957" s="131">
        <v>372.0</v>
      </c>
      <c r="F1957" s="14" t="s">
        <v>1401</v>
      </c>
      <c r="G1957" s="131">
        <v>47.0</v>
      </c>
      <c r="H1957" s="131">
        <v>200.0</v>
      </c>
      <c r="I1957" s="132" t="b">
        <v>1</v>
      </c>
      <c r="J1957" s="14"/>
      <c r="K1957" s="14"/>
      <c r="L1957" s="14"/>
      <c r="M1957" s="14"/>
      <c r="N1957" s="14"/>
      <c r="O1957" s="14"/>
      <c r="P1957" s="14"/>
      <c r="Q1957" s="14"/>
      <c r="R1957" s="14"/>
      <c r="S1957" s="14"/>
      <c r="T1957" s="14"/>
      <c r="U1957" s="14"/>
      <c r="V1957" s="14"/>
      <c r="W1957" s="14"/>
    </row>
    <row r="1958">
      <c r="A1958" s="130" t="s">
        <v>19771</v>
      </c>
      <c r="B1958" s="14" t="s">
        <v>1475</v>
      </c>
      <c r="C1958" s="131">
        <v>64.0</v>
      </c>
      <c r="D1958" s="14" t="s">
        <v>1476</v>
      </c>
      <c r="E1958" s="131">
        <v>156.0</v>
      </c>
      <c r="F1958" s="14" t="s">
        <v>1477</v>
      </c>
      <c r="G1958" s="131">
        <v>53.0</v>
      </c>
      <c r="H1958" s="131">
        <v>200.0</v>
      </c>
      <c r="I1958" s="132" t="b">
        <v>1</v>
      </c>
      <c r="J1958" s="14"/>
      <c r="K1958" s="14"/>
      <c r="L1958" s="14"/>
      <c r="M1958" s="14"/>
      <c r="N1958" s="14"/>
      <c r="O1958" s="14"/>
      <c r="P1958" s="14"/>
      <c r="Q1958" s="14"/>
      <c r="R1958" s="14"/>
      <c r="S1958" s="14"/>
      <c r="T1958" s="14"/>
      <c r="U1958" s="14"/>
      <c r="V1958" s="14"/>
      <c r="W1958" s="14"/>
    </row>
    <row r="1959">
      <c r="A1959" s="130" t="s">
        <v>19779</v>
      </c>
      <c r="B1959" s="14" t="s">
        <v>4447</v>
      </c>
      <c r="C1959" s="131">
        <v>45.0</v>
      </c>
      <c r="D1959" s="14" t="s">
        <v>4451</v>
      </c>
      <c r="E1959" s="131">
        <v>173.0</v>
      </c>
      <c r="F1959" s="14" t="s">
        <v>4452</v>
      </c>
      <c r="G1959" s="131">
        <v>34.0</v>
      </c>
      <c r="H1959" s="131">
        <v>200.0</v>
      </c>
      <c r="I1959" s="132" t="b">
        <v>1</v>
      </c>
      <c r="J1959" s="14"/>
      <c r="K1959" s="14"/>
      <c r="L1959" s="14"/>
      <c r="M1959" s="14"/>
      <c r="N1959" s="14"/>
      <c r="O1959" s="14"/>
      <c r="P1959" s="14"/>
      <c r="Q1959" s="14"/>
      <c r="R1959" s="14"/>
      <c r="S1959" s="14"/>
      <c r="T1959" s="14"/>
      <c r="U1959" s="14"/>
      <c r="V1959" s="14"/>
      <c r="W1959" s="14"/>
    </row>
    <row r="1960">
      <c r="A1960" s="130" t="s">
        <v>19786</v>
      </c>
      <c r="B1960" s="14" t="s">
        <v>18857</v>
      </c>
      <c r="C1960" s="131">
        <v>54.0</v>
      </c>
      <c r="D1960" s="14" t="s">
        <v>18858</v>
      </c>
      <c r="E1960" s="131">
        <v>141.0</v>
      </c>
      <c r="F1960" s="14" t="s">
        <v>18860</v>
      </c>
      <c r="G1960" s="131">
        <v>43.0</v>
      </c>
      <c r="H1960" s="131">
        <v>200.0</v>
      </c>
      <c r="I1960" s="132" t="b">
        <v>1</v>
      </c>
      <c r="J1960" s="14"/>
      <c r="K1960" s="14"/>
      <c r="L1960" s="14"/>
      <c r="M1960" s="14"/>
      <c r="N1960" s="14"/>
      <c r="O1960" s="14"/>
      <c r="P1960" s="14"/>
      <c r="Q1960" s="14"/>
      <c r="R1960" s="14"/>
      <c r="S1960" s="14"/>
      <c r="T1960" s="14"/>
      <c r="U1960" s="14"/>
      <c r="V1960" s="14"/>
      <c r="W1960" s="14"/>
    </row>
    <row r="1961">
      <c r="A1961" s="130" t="s">
        <v>19796</v>
      </c>
      <c r="B1961" s="14" t="s">
        <v>4127</v>
      </c>
      <c r="C1961" s="131">
        <v>106.0</v>
      </c>
      <c r="D1961" s="14" t="s">
        <v>4130</v>
      </c>
      <c r="E1961" s="131">
        <v>380.0</v>
      </c>
      <c r="F1961" s="14" t="s">
        <v>4131</v>
      </c>
      <c r="G1961" s="131">
        <v>95.0</v>
      </c>
      <c r="H1961" s="131">
        <v>200.0</v>
      </c>
      <c r="I1961" s="132" t="b">
        <v>1</v>
      </c>
      <c r="J1961" s="14"/>
      <c r="K1961" s="14"/>
      <c r="L1961" s="14"/>
      <c r="M1961" s="14"/>
      <c r="N1961" s="14"/>
      <c r="O1961" s="14"/>
      <c r="P1961" s="14"/>
      <c r="Q1961" s="14"/>
      <c r="R1961" s="14"/>
      <c r="S1961" s="14"/>
      <c r="T1961" s="14"/>
      <c r="U1961" s="14"/>
      <c r="V1961" s="14"/>
      <c r="W1961" s="14"/>
    </row>
    <row r="1962">
      <c r="A1962" s="130" t="s">
        <v>19806</v>
      </c>
      <c r="B1962" s="14" t="s">
        <v>1491</v>
      </c>
      <c r="C1962" s="131">
        <v>48.0</v>
      </c>
      <c r="D1962" s="14" t="s">
        <v>1492</v>
      </c>
      <c r="E1962" s="131">
        <v>107.0</v>
      </c>
      <c r="F1962" s="14" t="s">
        <v>1493</v>
      </c>
      <c r="G1962" s="131">
        <v>37.0</v>
      </c>
      <c r="H1962" s="131">
        <v>200.0</v>
      </c>
      <c r="I1962" s="132" t="b">
        <v>1</v>
      </c>
      <c r="J1962" s="14"/>
      <c r="K1962" s="14"/>
      <c r="L1962" s="14"/>
      <c r="M1962" s="14"/>
      <c r="N1962" s="14"/>
      <c r="O1962" s="14"/>
      <c r="P1962" s="14"/>
      <c r="Q1962" s="14"/>
      <c r="R1962" s="14"/>
      <c r="S1962" s="14"/>
      <c r="T1962" s="14"/>
      <c r="U1962" s="14"/>
      <c r="V1962" s="14"/>
      <c r="W1962" s="14"/>
    </row>
    <row r="1963">
      <c r="A1963" s="130" t="s">
        <v>19816</v>
      </c>
      <c r="B1963" s="14" t="s">
        <v>3179</v>
      </c>
      <c r="C1963" s="131">
        <v>107.0</v>
      </c>
      <c r="D1963" s="14" t="s">
        <v>3182</v>
      </c>
      <c r="E1963" s="131">
        <v>155.0</v>
      </c>
      <c r="F1963" s="14" t="s">
        <v>3185</v>
      </c>
      <c r="G1963" s="131">
        <v>96.0</v>
      </c>
      <c r="H1963" s="131">
        <v>200.0</v>
      </c>
      <c r="I1963" s="132" t="b">
        <v>1</v>
      </c>
      <c r="J1963" s="14"/>
      <c r="K1963" s="14"/>
      <c r="L1963" s="14"/>
      <c r="M1963" s="14"/>
      <c r="N1963" s="14"/>
      <c r="O1963" s="14"/>
      <c r="P1963" s="14"/>
      <c r="Q1963" s="14"/>
      <c r="R1963" s="14"/>
      <c r="S1963" s="14"/>
      <c r="T1963" s="14"/>
      <c r="U1963" s="14"/>
      <c r="V1963" s="14"/>
      <c r="W1963" s="14"/>
    </row>
    <row r="1964">
      <c r="A1964" s="130" t="s">
        <v>19827</v>
      </c>
      <c r="B1964" s="14" t="s">
        <v>1696</v>
      </c>
      <c r="C1964" s="131">
        <v>57.0</v>
      </c>
      <c r="D1964" s="14" t="s">
        <v>1697</v>
      </c>
      <c r="E1964" s="131">
        <v>316.0</v>
      </c>
      <c r="F1964" s="14" t="s">
        <v>1698</v>
      </c>
      <c r="G1964" s="131">
        <v>46.0</v>
      </c>
      <c r="H1964" s="131">
        <v>200.0</v>
      </c>
      <c r="I1964" s="132" t="b">
        <v>1</v>
      </c>
      <c r="J1964" s="14"/>
      <c r="K1964" s="14"/>
      <c r="L1964" s="14"/>
      <c r="M1964" s="14"/>
      <c r="N1964" s="14"/>
      <c r="O1964" s="14"/>
      <c r="P1964" s="14"/>
      <c r="Q1964" s="14"/>
      <c r="R1964" s="14"/>
      <c r="S1964" s="14"/>
      <c r="T1964" s="14"/>
      <c r="U1964" s="14"/>
      <c r="V1964" s="14"/>
      <c r="W1964" s="14"/>
    </row>
    <row r="1965">
      <c r="A1965" s="130" t="s">
        <v>19837</v>
      </c>
      <c r="B1965" s="14" t="s">
        <v>2431</v>
      </c>
      <c r="C1965" s="131">
        <v>116.0</v>
      </c>
      <c r="D1965" s="14" t="s">
        <v>2434</v>
      </c>
      <c r="E1965" s="131">
        <v>383.0</v>
      </c>
      <c r="F1965" s="14" t="s">
        <v>2437</v>
      </c>
      <c r="G1965" s="131">
        <v>105.0</v>
      </c>
      <c r="H1965" s="131">
        <v>200.0</v>
      </c>
      <c r="I1965" s="132" t="b">
        <v>1</v>
      </c>
      <c r="J1965" s="14"/>
      <c r="K1965" s="14"/>
      <c r="L1965" s="14"/>
      <c r="M1965" s="14"/>
      <c r="N1965" s="14"/>
      <c r="O1965" s="14"/>
      <c r="P1965" s="14"/>
      <c r="Q1965" s="14"/>
      <c r="R1965" s="14"/>
      <c r="S1965" s="14"/>
      <c r="T1965" s="14"/>
      <c r="U1965" s="14"/>
      <c r="V1965" s="14"/>
      <c r="W1965" s="14"/>
    </row>
    <row r="1966">
      <c r="A1966" s="130" t="s">
        <v>19849</v>
      </c>
      <c r="B1966" s="14" t="s">
        <v>11599</v>
      </c>
      <c r="C1966" s="131">
        <v>62.0</v>
      </c>
      <c r="D1966" s="14" t="s">
        <v>11602</v>
      </c>
      <c r="E1966" s="131">
        <v>157.0</v>
      </c>
      <c r="F1966" s="14" t="s">
        <v>11604</v>
      </c>
      <c r="G1966" s="131">
        <v>51.0</v>
      </c>
      <c r="H1966" s="131">
        <v>200.0</v>
      </c>
      <c r="I1966" s="132" t="b">
        <v>1</v>
      </c>
      <c r="J1966" s="14"/>
      <c r="K1966" s="14"/>
      <c r="L1966" s="14"/>
      <c r="M1966" s="14"/>
      <c r="N1966" s="14"/>
      <c r="O1966" s="14"/>
      <c r="P1966" s="14"/>
      <c r="Q1966" s="14"/>
      <c r="R1966" s="14"/>
      <c r="S1966" s="14"/>
      <c r="T1966" s="14"/>
      <c r="U1966" s="14"/>
      <c r="V1966" s="14"/>
      <c r="W1966" s="14"/>
    </row>
    <row r="1967">
      <c r="A1967" s="130" t="s">
        <v>19859</v>
      </c>
      <c r="B1967" s="14" t="s">
        <v>1886</v>
      </c>
      <c r="C1967" s="131">
        <v>63.0</v>
      </c>
      <c r="D1967" s="14" t="s">
        <v>1887</v>
      </c>
      <c r="E1967" s="131">
        <v>155.0</v>
      </c>
      <c r="F1967" s="14" t="s">
        <v>1890</v>
      </c>
      <c r="G1967" s="131">
        <v>52.0</v>
      </c>
      <c r="H1967" s="131">
        <v>200.0</v>
      </c>
      <c r="I1967" s="132" t="b">
        <v>1</v>
      </c>
      <c r="J1967" s="14"/>
      <c r="K1967" s="14"/>
      <c r="L1967" s="14"/>
      <c r="M1967" s="14"/>
      <c r="N1967" s="14"/>
      <c r="O1967" s="14"/>
      <c r="P1967" s="14"/>
      <c r="Q1967" s="14"/>
      <c r="R1967" s="14"/>
      <c r="S1967" s="14"/>
      <c r="T1967" s="14"/>
      <c r="U1967" s="14"/>
      <c r="V1967" s="14"/>
      <c r="W1967" s="14"/>
    </row>
    <row r="1968">
      <c r="A1968" s="130" t="s">
        <v>19870</v>
      </c>
      <c r="B1968" s="14" t="s">
        <v>1603</v>
      </c>
      <c r="C1968" s="131">
        <v>56.0</v>
      </c>
      <c r="D1968" s="14" t="s">
        <v>1604</v>
      </c>
      <c r="E1968" s="131">
        <v>327.0</v>
      </c>
      <c r="F1968" s="14" t="s">
        <v>1605</v>
      </c>
      <c r="G1968" s="131">
        <v>45.0</v>
      </c>
      <c r="H1968" s="131">
        <v>200.0</v>
      </c>
      <c r="I1968" s="132" t="b">
        <v>1</v>
      </c>
      <c r="J1968" s="14"/>
      <c r="K1968" s="14"/>
      <c r="L1968" s="14"/>
      <c r="M1968" s="14"/>
      <c r="N1968" s="14"/>
      <c r="O1968" s="14"/>
      <c r="P1968" s="14"/>
      <c r="Q1968" s="14"/>
      <c r="R1968" s="14"/>
      <c r="S1968" s="14"/>
      <c r="T1968" s="14"/>
      <c r="U1968" s="14"/>
      <c r="V1968" s="14"/>
      <c r="W1968" s="14"/>
    </row>
    <row r="1969">
      <c r="A1969" s="130" t="s">
        <v>19880</v>
      </c>
      <c r="B1969" s="14" t="s">
        <v>2019</v>
      </c>
      <c r="C1969" s="131">
        <v>84.0</v>
      </c>
      <c r="D1969" s="14" t="s">
        <v>2020</v>
      </c>
      <c r="E1969" s="131">
        <v>282.0</v>
      </c>
      <c r="F1969" s="14" t="s">
        <v>2022</v>
      </c>
      <c r="G1969" s="131">
        <v>73.0</v>
      </c>
      <c r="H1969" s="131">
        <v>200.0</v>
      </c>
      <c r="I1969" s="132" t="b">
        <v>1</v>
      </c>
      <c r="J1969" s="14"/>
      <c r="K1969" s="14"/>
      <c r="L1969" s="14"/>
      <c r="M1969" s="14"/>
      <c r="N1969" s="14"/>
      <c r="O1969" s="14"/>
      <c r="P1969" s="14"/>
      <c r="Q1969" s="14"/>
      <c r="R1969" s="14"/>
      <c r="S1969" s="14"/>
      <c r="T1969" s="14"/>
      <c r="U1969" s="14"/>
      <c r="V1969" s="14"/>
      <c r="W1969" s="14"/>
    </row>
    <row r="1970">
      <c r="A1970" s="130" t="s">
        <v>19888</v>
      </c>
      <c r="B1970" s="14" t="s">
        <v>1368</v>
      </c>
      <c r="C1970" s="131">
        <v>42.0</v>
      </c>
      <c r="D1970" s="14" t="s">
        <v>1370</v>
      </c>
      <c r="E1970" s="131">
        <v>160.0</v>
      </c>
      <c r="F1970" s="14" t="s">
        <v>1371</v>
      </c>
      <c r="G1970" s="131">
        <v>31.0</v>
      </c>
      <c r="H1970" s="131">
        <v>200.0</v>
      </c>
      <c r="I1970" s="132" t="b">
        <v>1</v>
      </c>
      <c r="J1970" s="14"/>
      <c r="K1970" s="14"/>
      <c r="L1970" s="14"/>
      <c r="M1970" s="14"/>
      <c r="N1970" s="14"/>
      <c r="O1970" s="14"/>
      <c r="P1970" s="14"/>
      <c r="Q1970" s="14"/>
      <c r="R1970" s="14"/>
      <c r="S1970" s="14"/>
      <c r="T1970" s="14"/>
      <c r="U1970" s="14"/>
      <c r="V1970" s="14"/>
      <c r="W1970" s="14"/>
    </row>
    <row r="1971">
      <c r="A1971" s="130" t="s">
        <v>19899</v>
      </c>
      <c r="B1971" s="14" t="s">
        <v>1886</v>
      </c>
      <c r="C1971" s="131">
        <v>63.0</v>
      </c>
      <c r="D1971" s="14" t="s">
        <v>1887</v>
      </c>
      <c r="E1971" s="131">
        <v>155.0</v>
      </c>
      <c r="F1971" s="14" t="s">
        <v>1890</v>
      </c>
      <c r="G1971" s="131">
        <v>52.0</v>
      </c>
      <c r="H1971" s="131">
        <v>200.0</v>
      </c>
      <c r="I1971" s="132" t="b">
        <v>1</v>
      </c>
      <c r="J1971" s="14"/>
      <c r="K1971" s="14"/>
      <c r="L1971" s="14"/>
      <c r="M1971" s="14"/>
      <c r="N1971" s="14"/>
      <c r="O1971" s="14"/>
      <c r="P1971" s="14"/>
      <c r="Q1971" s="14"/>
      <c r="R1971" s="14"/>
      <c r="S1971" s="14"/>
      <c r="T1971" s="14"/>
      <c r="U1971" s="14"/>
      <c r="V1971" s="14"/>
      <c r="W1971" s="14"/>
    </row>
    <row r="1972">
      <c r="A1972" s="130" t="s">
        <v>19909</v>
      </c>
      <c r="B1972" s="14" t="s">
        <v>10668</v>
      </c>
      <c r="C1972" s="131">
        <v>26.0</v>
      </c>
      <c r="D1972" s="14"/>
      <c r="E1972" s="14"/>
      <c r="F1972" s="14" t="s">
        <v>10671</v>
      </c>
      <c r="G1972" s="131">
        <v>6.0</v>
      </c>
      <c r="H1972" s="131">
        <v>200.0</v>
      </c>
      <c r="I1972" s="132" t="b">
        <v>1</v>
      </c>
      <c r="J1972" s="14"/>
      <c r="K1972" s="14"/>
      <c r="L1972" s="14"/>
      <c r="M1972" s="14"/>
      <c r="N1972" s="14"/>
      <c r="O1972" s="14"/>
      <c r="P1972" s="14"/>
      <c r="Q1972" s="14"/>
      <c r="R1972" s="14"/>
      <c r="S1972" s="14"/>
      <c r="T1972" s="14"/>
      <c r="U1972" s="14"/>
      <c r="V1972" s="14"/>
      <c r="W1972" s="14"/>
    </row>
    <row r="1973">
      <c r="A1973" s="130" t="s">
        <v>19919</v>
      </c>
      <c r="B1973" s="14" t="s">
        <v>8325</v>
      </c>
      <c r="C1973" s="131">
        <v>92.0</v>
      </c>
      <c r="D1973" s="14" t="s">
        <v>8327</v>
      </c>
      <c r="E1973" s="131">
        <v>344.0</v>
      </c>
      <c r="F1973" s="14" t="s">
        <v>8329</v>
      </c>
      <c r="G1973" s="131">
        <v>81.0</v>
      </c>
      <c r="H1973" s="131">
        <v>200.0</v>
      </c>
      <c r="I1973" s="132" t="b">
        <v>1</v>
      </c>
      <c r="J1973" s="14"/>
      <c r="K1973" s="14"/>
      <c r="L1973" s="14"/>
      <c r="M1973" s="14"/>
      <c r="N1973" s="14"/>
      <c r="O1973" s="14"/>
      <c r="P1973" s="14"/>
      <c r="Q1973" s="14"/>
      <c r="R1973" s="14"/>
      <c r="S1973" s="14"/>
      <c r="T1973" s="14"/>
      <c r="U1973" s="14"/>
      <c r="V1973" s="14"/>
      <c r="W1973" s="14"/>
    </row>
    <row r="1974">
      <c r="A1974" s="130" t="s">
        <v>19930</v>
      </c>
      <c r="B1974" s="14" t="s">
        <v>6962</v>
      </c>
      <c r="C1974" s="131">
        <v>49.0</v>
      </c>
      <c r="D1974" s="14" t="s">
        <v>6966</v>
      </c>
      <c r="E1974" s="131">
        <v>220.0</v>
      </c>
      <c r="F1974" s="14" t="s">
        <v>6969</v>
      </c>
      <c r="G1974" s="131">
        <v>38.0</v>
      </c>
      <c r="H1974" s="131">
        <v>200.0</v>
      </c>
      <c r="I1974" s="132" t="b">
        <v>1</v>
      </c>
      <c r="J1974" s="14"/>
      <c r="K1974" s="14"/>
      <c r="L1974" s="14"/>
      <c r="M1974" s="14"/>
      <c r="N1974" s="14"/>
      <c r="O1974" s="14"/>
      <c r="P1974" s="14"/>
      <c r="Q1974" s="14"/>
      <c r="R1974" s="14"/>
      <c r="S1974" s="14"/>
      <c r="T1974" s="14"/>
      <c r="U1974" s="14"/>
      <c r="V1974" s="14"/>
      <c r="W1974" s="14"/>
    </row>
    <row r="1975">
      <c r="A1975" s="130" t="s">
        <v>19941</v>
      </c>
      <c r="B1975" s="14" t="s">
        <v>635</v>
      </c>
      <c r="C1975" s="131">
        <v>101.0</v>
      </c>
      <c r="D1975" s="14" t="s">
        <v>636</v>
      </c>
      <c r="E1975" s="131">
        <v>155.0</v>
      </c>
      <c r="F1975" s="14" t="s">
        <v>637</v>
      </c>
      <c r="G1975" s="131">
        <v>90.0</v>
      </c>
      <c r="H1975" s="131">
        <v>200.0</v>
      </c>
      <c r="I1975" s="132" t="b">
        <v>1</v>
      </c>
      <c r="J1975" s="14"/>
      <c r="K1975" s="14"/>
      <c r="L1975" s="14"/>
      <c r="M1975" s="14"/>
      <c r="N1975" s="14"/>
      <c r="O1975" s="14"/>
      <c r="P1975" s="14"/>
      <c r="Q1975" s="14"/>
      <c r="R1975" s="14"/>
      <c r="S1975" s="14"/>
      <c r="T1975" s="14"/>
      <c r="U1975" s="14"/>
      <c r="V1975" s="14"/>
      <c r="W1975" s="14"/>
    </row>
    <row r="1976">
      <c r="A1976" s="130" t="s">
        <v>19952</v>
      </c>
      <c r="B1976" s="14" t="s">
        <v>13283</v>
      </c>
      <c r="C1976" s="131">
        <v>98.0</v>
      </c>
      <c r="D1976" s="14" t="s">
        <v>13285</v>
      </c>
      <c r="E1976" s="131">
        <v>154.0</v>
      </c>
      <c r="F1976" s="14" t="s">
        <v>13287</v>
      </c>
      <c r="G1976" s="131">
        <v>87.0</v>
      </c>
      <c r="H1976" s="131">
        <v>200.0</v>
      </c>
      <c r="I1976" s="132" t="b">
        <v>1</v>
      </c>
      <c r="J1976" s="14"/>
      <c r="K1976" s="14"/>
      <c r="L1976" s="14"/>
      <c r="M1976" s="14"/>
      <c r="N1976" s="14"/>
      <c r="O1976" s="14"/>
      <c r="P1976" s="14"/>
      <c r="Q1976" s="14"/>
      <c r="R1976" s="14"/>
      <c r="S1976" s="14"/>
      <c r="T1976" s="14"/>
      <c r="U1976" s="14"/>
      <c r="V1976" s="14"/>
      <c r="W1976" s="14"/>
    </row>
    <row r="1977">
      <c r="A1977" s="130" t="s">
        <v>19963</v>
      </c>
      <c r="B1977" s="14" t="s">
        <v>5914</v>
      </c>
      <c r="C1977" s="131">
        <v>82.0</v>
      </c>
      <c r="D1977" s="14" t="s">
        <v>5916</v>
      </c>
      <c r="E1977" s="131">
        <v>158.0</v>
      </c>
      <c r="F1977" s="14" t="s">
        <v>5917</v>
      </c>
      <c r="G1977" s="131">
        <v>71.0</v>
      </c>
      <c r="H1977" s="131">
        <v>200.0</v>
      </c>
      <c r="I1977" s="132" t="b">
        <v>1</v>
      </c>
      <c r="J1977" s="14"/>
      <c r="K1977" s="14"/>
      <c r="L1977" s="14"/>
      <c r="M1977" s="14"/>
      <c r="N1977" s="14"/>
      <c r="O1977" s="14"/>
      <c r="P1977" s="14"/>
      <c r="Q1977" s="14"/>
      <c r="R1977" s="14"/>
      <c r="S1977" s="14"/>
      <c r="T1977" s="14"/>
      <c r="U1977" s="14"/>
      <c r="V1977" s="14"/>
      <c r="W1977" s="14"/>
    </row>
    <row r="1978">
      <c r="A1978" s="130" t="s">
        <v>19976</v>
      </c>
      <c r="B1978" s="14" t="s">
        <v>3207</v>
      </c>
      <c r="C1978" s="131">
        <v>60.0</v>
      </c>
      <c r="D1978" s="14" t="s">
        <v>3210</v>
      </c>
      <c r="E1978" s="131">
        <v>155.0</v>
      </c>
      <c r="F1978" s="14" t="s">
        <v>3213</v>
      </c>
      <c r="G1978" s="131">
        <v>49.0</v>
      </c>
      <c r="H1978" s="131">
        <v>200.0</v>
      </c>
      <c r="I1978" s="132" t="b">
        <v>1</v>
      </c>
      <c r="J1978" s="14"/>
      <c r="K1978" s="14"/>
      <c r="L1978" s="14"/>
      <c r="M1978" s="14"/>
      <c r="N1978" s="14"/>
      <c r="O1978" s="14"/>
      <c r="P1978" s="14"/>
      <c r="Q1978" s="14"/>
      <c r="R1978" s="14"/>
      <c r="S1978" s="14"/>
      <c r="T1978" s="14"/>
      <c r="U1978" s="14"/>
      <c r="V1978" s="14"/>
      <c r="W1978" s="14"/>
    </row>
    <row r="1979">
      <c r="A1979" s="130" t="s">
        <v>19985</v>
      </c>
      <c r="B1979" s="14" t="s">
        <v>13599</v>
      </c>
      <c r="C1979" s="131">
        <v>32.0</v>
      </c>
      <c r="D1979" s="14" t="s">
        <v>13600</v>
      </c>
      <c r="E1979" s="131">
        <v>154.0</v>
      </c>
      <c r="F1979" s="14" t="s">
        <v>13603</v>
      </c>
      <c r="G1979" s="131">
        <v>21.0</v>
      </c>
      <c r="H1979" s="131">
        <v>200.0</v>
      </c>
      <c r="I1979" s="132" t="b">
        <v>1</v>
      </c>
      <c r="J1979" s="14"/>
      <c r="K1979" s="14"/>
      <c r="L1979" s="14"/>
      <c r="M1979" s="14"/>
      <c r="N1979" s="14"/>
      <c r="O1979" s="14"/>
      <c r="P1979" s="14"/>
      <c r="Q1979" s="14"/>
      <c r="R1979" s="14"/>
      <c r="S1979" s="14"/>
      <c r="T1979" s="14"/>
      <c r="U1979" s="14"/>
      <c r="V1979" s="14"/>
      <c r="W1979" s="14"/>
    </row>
    <row r="1980">
      <c r="A1980" s="130" t="s">
        <v>19994</v>
      </c>
      <c r="B1980" s="14" t="s">
        <v>1434</v>
      </c>
      <c r="C1980" s="131">
        <v>73.0</v>
      </c>
      <c r="D1980" s="14" t="s">
        <v>1435</v>
      </c>
      <c r="E1980" s="131">
        <v>298.0</v>
      </c>
      <c r="F1980" s="14" t="s">
        <v>1436</v>
      </c>
      <c r="G1980" s="131">
        <v>62.0</v>
      </c>
      <c r="H1980" s="131">
        <v>200.0</v>
      </c>
      <c r="I1980" s="132" t="b">
        <v>1</v>
      </c>
      <c r="J1980" s="14"/>
      <c r="K1980" s="14"/>
      <c r="L1980" s="14"/>
      <c r="M1980" s="14"/>
      <c r="N1980" s="14"/>
      <c r="O1980" s="14"/>
      <c r="P1980" s="14"/>
      <c r="Q1980" s="14"/>
      <c r="R1980" s="14"/>
      <c r="S1980" s="14"/>
      <c r="T1980" s="14"/>
      <c r="U1980" s="14"/>
      <c r="V1980" s="14"/>
      <c r="W1980" s="14"/>
    </row>
    <row r="1981">
      <c r="A1981" s="130" t="s">
        <v>20002</v>
      </c>
      <c r="B1981" s="14" t="s">
        <v>1399</v>
      </c>
      <c r="C1981" s="131">
        <v>58.0</v>
      </c>
      <c r="D1981" s="14" t="s">
        <v>1400</v>
      </c>
      <c r="E1981" s="131">
        <v>372.0</v>
      </c>
      <c r="F1981" s="14" t="s">
        <v>1401</v>
      </c>
      <c r="G1981" s="131">
        <v>47.0</v>
      </c>
      <c r="H1981" s="131">
        <v>200.0</v>
      </c>
      <c r="I1981" s="132" t="b">
        <v>1</v>
      </c>
      <c r="J1981" s="14"/>
      <c r="K1981" s="14"/>
      <c r="L1981" s="14"/>
      <c r="M1981" s="14"/>
      <c r="N1981" s="14"/>
      <c r="O1981" s="14"/>
      <c r="P1981" s="14"/>
      <c r="Q1981" s="14"/>
      <c r="R1981" s="14"/>
      <c r="S1981" s="14"/>
      <c r="T1981" s="14"/>
      <c r="U1981" s="14"/>
      <c r="V1981" s="14"/>
      <c r="W1981" s="14"/>
    </row>
    <row r="1982">
      <c r="A1982" s="130" t="s">
        <v>20013</v>
      </c>
      <c r="B1982" s="14" t="s">
        <v>20018</v>
      </c>
      <c r="C1982" s="131">
        <v>41.0</v>
      </c>
      <c r="D1982" s="14" t="s">
        <v>511</v>
      </c>
      <c r="E1982" s="131">
        <v>135.0</v>
      </c>
      <c r="F1982" s="14" t="s">
        <v>732</v>
      </c>
      <c r="G1982" s="131">
        <v>22.0</v>
      </c>
      <c r="H1982" s="131">
        <v>200.0</v>
      </c>
      <c r="I1982" s="132" t="b">
        <v>1</v>
      </c>
      <c r="J1982" s="14"/>
      <c r="K1982" s="14"/>
      <c r="L1982" s="14"/>
      <c r="M1982" s="14"/>
      <c r="N1982" s="14"/>
      <c r="O1982" s="14"/>
      <c r="P1982" s="14"/>
      <c r="Q1982" s="14"/>
      <c r="R1982" s="14"/>
      <c r="S1982" s="14"/>
      <c r="T1982" s="14"/>
      <c r="U1982" s="14"/>
      <c r="V1982" s="14"/>
      <c r="W1982" s="14"/>
    </row>
    <row r="1983">
      <c r="A1983" s="130" t="s">
        <v>20030</v>
      </c>
      <c r="B1983" s="14" t="s">
        <v>1271</v>
      </c>
      <c r="C1983" s="131">
        <v>56.0</v>
      </c>
      <c r="D1983" s="14" t="s">
        <v>1272</v>
      </c>
      <c r="E1983" s="131">
        <v>148.0</v>
      </c>
      <c r="F1983" s="14" t="s">
        <v>1273</v>
      </c>
      <c r="G1983" s="131">
        <v>45.0</v>
      </c>
      <c r="H1983" s="131">
        <v>200.0</v>
      </c>
      <c r="I1983" s="132" t="b">
        <v>1</v>
      </c>
      <c r="J1983" s="14"/>
      <c r="K1983" s="14"/>
      <c r="L1983" s="14"/>
      <c r="M1983" s="14"/>
      <c r="N1983" s="14"/>
      <c r="O1983" s="14"/>
      <c r="P1983" s="14"/>
      <c r="Q1983" s="14"/>
      <c r="R1983" s="14"/>
      <c r="S1983" s="14"/>
      <c r="T1983" s="14"/>
      <c r="U1983" s="14"/>
      <c r="V1983" s="14"/>
      <c r="W1983" s="14"/>
    </row>
    <row r="1984">
      <c r="A1984" s="130" t="s">
        <v>20043</v>
      </c>
      <c r="B1984" s="14" t="s">
        <v>19067</v>
      </c>
      <c r="C1984" s="131">
        <v>23.0</v>
      </c>
      <c r="D1984" s="14"/>
      <c r="E1984" s="14"/>
      <c r="F1984" s="14" t="s">
        <v>1325</v>
      </c>
      <c r="G1984" s="131">
        <v>3.0</v>
      </c>
      <c r="H1984" s="131">
        <v>200.0</v>
      </c>
      <c r="I1984" s="132" t="b">
        <v>1</v>
      </c>
      <c r="J1984" s="14"/>
      <c r="K1984" s="14"/>
      <c r="L1984" s="14"/>
      <c r="M1984" s="14"/>
      <c r="N1984" s="14"/>
      <c r="O1984" s="14"/>
      <c r="P1984" s="14"/>
      <c r="Q1984" s="14"/>
      <c r="R1984" s="14"/>
      <c r="S1984" s="14"/>
      <c r="T1984" s="14"/>
      <c r="U1984" s="14"/>
      <c r="V1984" s="14"/>
      <c r="W1984" s="14"/>
    </row>
    <row r="1985">
      <c r="A1985" s="130" t="s">
        <v>20053</v>
      </c>
      <c r="B1985" s="14" t="s">
        <v>1491</v>
      </c>
      <c r="C1985" s="131">
        <v>48.0</v>
      </c>
      <c r="D1985" s="14" t="s">
        <v>1492</v>
      </c>
      <c r="E1985" s="131">
        <v>107.0</v>
      </c>
      <c r="F1985" s="14" t="s">
        <v>1493</v>
      </c>
      <c r="G1985" s="131">
        <v>37.0</v>
      </c>
      <c r="H1985" s="131">
        <v>200.0</v>
      </c>
      <c r="I1985" s="132" t="b">
        <v>1</v>
      </c>
      <c r="J1985" s="14"/>
      <c r="K1985" s="14"/>
      <c r="L1985" s="14"/>
      <c r="M1985" s="14"/>
      <c r="N1985" s="14"/>
      <c r="O1985" s="14"/>
      <c r="P1985" s="14"/>
      <c r="Q1985" s="14"/>
      <c r="R1985" s="14"/>
      <c r="S1985" s="14"/>
      <c r="T1985" s="14"/>
      <c r="U1985" s="14"/>
      <c r="V1985" s="14"/>
      <c r="W1985" s="14"/>
    </row>
    <row r="1986">
      <c r="A1986" s="130" t="s">
        <v>20063</v>
      </c>
      <c r="B1986" s="14" t="s">
        <v>10668</v>
      </c>
      <c r="C1986" s="131">
        <v>26.0</v>
      </c>
      <c r="D1986" s="14"/>
      <c r="E1986" s="14"/>
      <c r="F1986" s="14" t="s">
        <v>10671</v>
      </c>
      <c r="G1986" s="131">
        <v>6.0</v>
      </c>
      <c r="H1986" s="131">
        <v>200.0</v>
      </c>
      <c r="I1986" s="132" t="b">
        <v>1</v>
      </c>
      <c r="J1986" s="14"/>
      <c r="K1986" s="14"/>
      <c r="L1986" s="14"/>
      <c r="M1986" s="14"/>
      <c r="N1986" s="14"/>
      <c r="O1986" s="14"/>
      <c r="P1986" s="14"/>
      <c r="Q1986" s="14"/>
      <c r="R1986" s="14"/>
      <c r="S1986" s="14"/>
      <c r="T1986" s="14"/>
      <c r="U1986" s="14"/>
      <c r="V1986" s="14"/>
      <c r="W1986" s="14"/>
    </row>
    <row r="1987">
      <c r="A1987" s="130" t="s">
        <v>20073</v>
      </c>
      <c r="B1987" s="14" t="s">
        <v>1512</v>
      </c>
      <c r="C1987" s="131">
        <v>74.0</v>
      </c>
      <c r="D1987" s="14" t="s">
        <v>1513</v>
      </c>
      <c r="E1987" s="131">
        <v>154.0</v>
      </c>
      <c r="F1987" s="14" t="s">
        <v>1514</v>
      </c>
      <c r="G1987" s="131">
        <v>63.0</v>
      </c>
      <c r="H1987" s="131">
        <v>200.0</v>
      </c>
      <c r="I1987" s="132" t="b">
        <v>1</v>
      </c>
      <c r="J1987" s="14"/>
      <c r="K1987" s="14"/>
      <c r="L1987" s="14"/>
      <c r="M1987" s="14"/>
      <c r="N1987" s="14"/>
      <c r="O1987" s="14"/>
      <c r="P1987" s="14"/>
      <c r="Q1987" s="14"/>
      <c r="R1987" s="14"/>
      <c r="S1987" s="14"/>
      <c r="T1987" s="14"/>
      <c r="U1987" s="14"/>
      <c r="V1987" s="14"/>
      <c r="W1987" s="14"/>
    </row>
    <row r="1988">
      <c r="A1988" s="130" t="s">
        <v>20083</v>
      </c>
      <c r="B1988" s="14" t="s">
        <v>1434</v>
      </c>
      <c r="C1988" s="131">
        <v>73.0</v>
      </c>
      <c r="D1988" s="14" t="s">
        <v>1435</v>
      </c>
      <c r="E1988" s="131">
        <v>298.0</v>
      </c>
      <c r="F1988" s="14" t="s">
        <v>1436</v>
      </c>
      <c r="G1988" s="131">
        <v>62.0</v>
      </c>
      <c r="H1988" s="131">
        <v>200.0</v>
      </c>
      <c r="I1988" s="132" t="b">
        <v>1</v>
      </c>
      <c r="J1988" s="14"/>
      <c r="K1988" s="14"/>
      <c r="L1988" s="14"/>
      <c r="M1988" s="14"/>
      <c r="N1988" s="14"/>
      <c r="O1988" s="14"/>
      <c r="P1988" s="14"/>
      <c r="Q1988" s="14"/>
      <c r="R1988" s="14"/>
      <c r="S1988" s="14"/>
      <c r="T1988" s="14"/>
      <c r="U1988" s="14"/>
      <c r="V1988" s="14"/>
      <c r="W1988" s="14"/>
    </row>
    <row r="1989">
      <c r="A1989" s="130" t="s">
        <v>20089</v>
      </c>
      <c r="B1989" s="14" t="s">
        <v>7919</v>
      </c>
      <c r="C1989" s="131">
        <v>55.0</v>
      </c>
      <c r="D1989" s="14" t="s">
        <v>7921</v>
      </c>
      <c r="E1989" s="131">
        <v>153.0</v>
      </c>
      <c r="F1989" s="14" t="s">
        <v>7922</v>
      </c>
      <c r="G1989" s="131">
        <v>44.0</v>
      </c>
      <c r="H1989" s="131">
        <v>200.0</v>
      </c>
      <c r="I1989" s="132" t="b">
        <v>1</v>
      </c>
      <c r="J1989" s="14"/>
      <c r="K1989" s="14"/>
      <c r="L1989" s="14"/>
      <c r="M1989" s="14"/>
      <c r="N1989" s="14"/>
      <c r="O1989" s="14"/>
      <c r="P1989" s="14"/>
      <c r="Q1989" s="14"/>
      <c r="R1989" s="14"/>
      <c r="S1989" s="14"/>
      <c r="T1989" s="14"/>
      <c r="U1989" s="14"/>
      <c r="V1989" s="14"/>
      <c r="W1989" s="14"/>
    </row>
    <row r="1990">
      <c r="A1990" s="130" t="s">
        <v>20094</v>
      </c>
      <c r="B1990" s="14" t="s">
        <v>10336</v>
      </c>
      <c r="C1990" s="131">
        <v>27.0</v>
      </c>
      <c r="D1990" s="14"/>
      <c r="E1990" s="14"/>
      <c r="F1990" s="14" t="s">
        <v>10340</v>
      </c>
      <c r="G1990" s="131">
        <v>7.0</v>
      </c>
      <c r="H1990" s="131">
        <v>200.0</v>
      </c>
      <c r="I1990" s="132" t="b">
        <v>1</v>
      </c>
      <c r="J1990" s="14"/>
      <c r="K1990" s="14"/>
      <c r="L1990" s="14"/>
      <c r="M1990" s="14"/>
      <c r="N1990" s="14"/>
      <c r="O1990" s="14"/>
      <c r="P1990" s="14"/>
      <c r="Q1990" s="14"/>
      <c r="R1990" s="14"/>
      <c r="S1990" s="14"/>
      <c r="T1990" s="14"/>
      <c r="U1990" s="14"/>
      <c r="V1990" s="14"/>
      <c r="W1990" s="14"/>
    </row>
    <row r="1991">
      <c r="A1991" s="130" t="s">
        <v>20098</v>
      </c>
      <c r="B1991" s="14" t="s">
        <v>12325</v>
      </c>
      <c r="C1991" s="131">
        <v>27.0</v>
      </c>
      <c r="D1991" s="14" t="s">
        <v>12326</v>
      </c>
      <c r="E1991" s="131">
        <v>151.0</v>
      </c>
      <c r="F1991" s="14" t="s">
        <v>12328</v>
      </c>
      <c r="G1991" s="131">
        <v>16.0</v>
      </c>
      <c r="H1991" s="131">
        <v>200.0</v>
      </c>
      <c r="I1991" s="132" t="b">
        <v>1</v>
      </c>
      <c r="J1991" s="14"/>
      <c r="K1991" s="14"/>
      <c r="L1991" s="14"/>
      <c r="M1991" s="14"/>
      <c r="N1991" s="14"/>
      <c r="O1991" s="14"/>
      <c r="P1991" s="14"/>
      <c r="Q1991" s="14"/>
      <c r="R1991" s="14"/>
      <c r="S1991" s="14"/>
      <c r="T1991" s="14"/>
      <c r="U1991" s="14"/>
      <c r="V1991" s="14"/>
      <c r="W1991" s="14"/>
    </row>
    <row r="1992">
      <c r="A1992" s="130" t="s">
        <v>20102</v>
      </c>
      <c r="B1992" s="14" t="s">
        <v>11100</v>
      </c>
      <c r="C1992" s="131">
        <v>35.0</v>
      </c>
      <c r="D1992" s="14"/>
      <c r="E1992" s="14"/>
      <c r="F1992" s="14" t="s">
        <v>1364</v>
      </c>
      <c r="G1992" s="131">
        <v>15.0</v>
      </c>
      <c r="H1992" s="131">
        <v>200.0</v>
      </c>
      <c r="I1992" s="132" t="b">
        <v>1</v>
      </c>
      <c r="J1992" s="14"/>
      <c r="K1992" s="14"/>
      <c r="L1992" s="14"/>
      <c r="M1992" s="14"/>
      <c r="N1992" s="14"/>
      <c r="O1992" s="14"/>
      <c r="P1992" s="14"/>
      <c r="Q1992" s="14"/>
      <c r="R1992" s="14"/>
      <c r="S1992" s="14"/>
      <c r="T1992" s="14"/>
      <c r="U1992" s="14"/>
      <c r="V1992" s="14"/>
      <c r="W1992" s="14"/>
    </row>
    <row r="1993">
      <c r="A1993" s="130" t="s">
        <v>20107</v>
      </c>
      <c r="B1993" s="14" t="s">
        <v>1703</v>
      </c>
      <c r="C1993" s="131">
        <v>68.0</v>
      </c>
      <c r="D1993" s="14" t="s">
        <v>1704</v>
      </c>
      <c r="E1993" s="131">
        <v>422.0</v>
      </c>
      <c r="F1993" s="14" t="s">
        <v>1705</v>
      </c>
      <c r="G1993" s="131">
        <v>57.0</v>
      </c>
      <c r="H1993" s="131">
        <v>200.0</v>
      </c>
      <c r="I1993" s="132" t="b">
        <v>1</v>
      </c>
      <c r="J1993" s="14"/>
      <c r="K1993" s="14"/>
      <c r="L1993" s="14"/>
      <c r="M1993" s="14"/>
      <c r="N1993" s="14"/>
      <c r="O1993" s="14"/>
      <c r="P1993" s="14"/>
      <c r="Q1993" s="14"/>
      <c r="R1993" s="14"/>
      <c r="S1993" s="14"/>
      <c r="T1993" s="14"/>
      <c r="U1993" s="14"/>
      <c r="V1993" s="14"/>
      <c r="W1993" s="14"/>
    </row>
    <row r="1994">
      <c r="A1994" s="130" t="s">
        <v>20113</v>
      </c>
      <c r="B1994" s="14" t="s">
        <v>12409</v>
      </c>
      <c r="C1994" s="131">
        <v>29.0</v>
      </c>
      <c r="D1994" s="14"/>
      <c r="E1994" s="14"/>
      <c r="F1994" s="14" t="s">
        <v>12410</v>
      </c>
      <c r="G1994" s="131">
        <v>9.0</v>
      </c>
      <c r="H1994" s="131">
        <v>200.0</v>
      </c>
      <c r="I1994" s="132" t="b">
        <v>1</v>
      </c>
      <c r="J1994" s="14"/>
      <c r="K1994" s="14"/>
      <c r="L1994" s="14"/>
      <c r="M1994" s="14"/>
      <c r="N1994" s="14"/>
      <c r="O1994" s="14"/>
      <c r="P1994" s="14"/>
      <c r="Q1994" s="14"/>
      <c r="R1994" s="14"/>
      <c r="S1994" s="14"/>
      <c r="T1994" s="14"/>
      <c r="U1994" s="14"/>
      <c r="V1994" s="14"/>
      <c r="W1994" s="14"/>
    </row>
    <row r="1995">
      <c r="A1995" s="130" t="s">
        <v>20118</v>
      </c>
      <c r="B1995" s="14" t="s">
        <v>11599</v>
      </c>
      <c r="C1995" s="131">
        <v>62.0</v>
      </c>
      <c r="D1995" s="14" t="s">
        <v>11602</v>
      </c>
      <c r="E1995" s="131">
        <v>157.0</v>
      </c>
      <c r="F1995" s="14" t="s">
        <v>11604</v>
      </c>
      <c r="G1995" s="131">
        <v>51.0</v>
      </c>
      <c r="H1995" s="131">
        <v>200.0</v>
      </c>
      <c r="I1995" s="132" t="b">
        <v>1</v>
      </c>
      <c r="J1995" s="14"/>
      <c r="K1995" s="14"/>
      <c r="L1995" s="14"/>
      <c r="M1995" s="14"/>
      <c r="N1995" s="14"/>
      <c r="O1995" s="14"/>
      <c r="P1995" s="14"/>
      <c r="Q1995" s="14"/>
      <c r="R1995" s="14"/>
      <c r="S1995" s="14"/>
      <c r="T1995" s="14"/>
      <c r="U1995" s="14"/>
      <c r="V1995" s="14"/>
      <c r="W1995" s="14"/>
    </row>
    <row r="1996">
      <c r="A1996" s="130" t="s">
        <v>20121</v>
      </c>
      <c r="B1996" s="14" t="s">
        <v>1475</v>
      </c>
      <c r="C1996" s="131">
        <v>64.0</v>
      </c>
      <c r="D1996" s="14" t="s">
        <v>1476</v>
      </c>
      <c r="E1996" s="131">
        <v>156.0</v>
      </c>
      <c r="F1996" s="14" t="s">
        <v>1477</v>
      </c>
      <c r="G1996" s="131">
        <v>53.0</v>
      </c>
      <c r="H1996" s="131">
        <v>200.0</v>
      </c>
      <c r="I1996" s="132" t="b">
        <v>1</v>
      </c>
      <c r="J1996" s="14"/>
      <c r="K1996" s="14"/>
      <c r="L1996" s="14"/>
      <c r="M1996" s="14"/>
      <c r="N1996" s="14"/>
      <c r="O1996" s="14"/>
      <c r="P1996" s="14"/>
      <c r="Q1996" s="14"/>
      <c r="R1996" s="14"/>
      <c r="S1996" s="14"/>
      <c r="T1996" s="14"/>
      <c r="U1996" s="14"/>
      <c r="V1996" s="14"/>
      <c r="W1996" s="14"/>
    </row>
    <row r="1997">
      <c r="A1997" s="130" t="s">
        <v>20126</v>
      </c>
      <c r="B1997" s="14" t="s">
        <v>5622</v>
      </c>
      <c r="C1997" s="131">
        <v>80.0</v>
      </c>
      <c r="D1997" s="14" t="s">
        <v>5625</v>
      </c>
      <c r="E1997" s="131">
        <v>203.0</v>
      </c>
      <c r="F1997" s="14" t="s">
        <v>5627</v>
      </c>
      <c r="G1997" s="131">
        <v>69.0</v>
      </c>
      <c r="H1997" s="131">
        <v>200.0</v>
      </c>
      <c r="I1997" s="132" t="b">
        <v>1</v>
      </c>
      <c r="J1997" s="14"/>
      <c r="K1997" s="14"/>
      <c r="L1997" s="14"/>
      <c r="M1997" s="14"/>
      <c r="N1997" s="14"/>
      <c r="O1997" s="14"/>
      <c r="P1997" s="14"/>
      <c r="Q1997" s="14"/>
      <c r="R1997" s="14"/>
      <c r="S1997" s="14"/>
      <c r="T1997" s="14"/>
      <c r="U1997" s="14"/>
      <c r="V1997" s="14"/>
      <c r="W1997" s="14"/>
    </row>
    <row r="1998">
      <c r="A1998" s="130" t="s">
        <v>20132</v>
      </c>
      <c r="B1998" s="14" t="s">
        <v>3312</v>
      </c>
      <c r="C1998" s="131">
        <v>78.0</v>
      </c>
      <c r="D1998" s="14" t="s">
        <v>3314</v>
      </c>
      <c r="E1998" s="131">
        <v>381.0</v>
      </c>
      <c r="F1998" s="14" t="s">
        <v>3317</v>
      </c>
      <c r="G1998" s="131">
        <v>67.0</v>
      </c>
      <c r="H1998" s="131">
        <v>200.0</v>
      </c>
      <c r="I1998" s="132" t="b">
        <v>1</v>
      </c>
      <c r="J1998" s="14"/>
      <c r="K1998" s="14"/>
      <c r="L1998" s="14"/>
      <c r="M1998" s="14"/>
      <c r="N1998" s="14"/>
      <c r="O1998" s="14"/>
      <c r="P1998" s="14"/>
      <c r="Q1998" s="14"/>
      <c r="R1998" s="14"/>
      <c r="S1998" s="14"/>
      <c r="T1998" s="14"/>
      <c r="U1998" s="14"/>
      <c r="V1998" s="14"/>
      <c r="W1998" s="14"/>
    </row>
    <row r="1999">
      <c r="A1999" s="130" t="s">
        <v>20137</v>
      </c>
      <c r="B1999" s="14" t="s">
        <v>1399</v>
      </c>
      <c r="C1999" s="131">
        <v>58.0</v>
      </c>
      <c r="D1999" s="14" t="s">
        <v>1400</v>
      </c>
      <c r="E1999" s="131">
        <v>372.0</v>
      </c>
      <c r="F1999" s="14" t="s">
        <v>1401</v>
      </c>
      <c r="G1999" s="131">
        <v>47.0</v>
      </c>
      <c r="H1999" s="131">
        <v>200.0</v>
      </c>
      <c r="I1999" s="132" t="b">
        <v>1</v>
      </c>
      <c r="J1999" s="14"/>
      <c r="K1999" s="14"/>
      <c r="L1999" s="14"/>
      <c r="M1999" s="14"/>
      <c r="N1999" s="14"/>
      <c r="O1999" s="14"/>
      <c r="P1999" s="14"/>
      <c r="Q1999" s="14"/>
      <c r="R1999" s="14"/>
      <c r="S1999" s="14"/>
      <c r="T1999" s="14"/>
      <c r="U1999" s="14"/>
      <c r="V1999" s="14"/>
      <c r="W1999" s="14"/>
    </row>
    <row r="2000">
      <c r="A2000" s="130" t="s">
        <v>20142</v>
      </c>
      <c r="B2000" s="14" t="s">
        <v>12712</v>
      </c>
      <c r="C2000" s="131">
        <v>111.0</v>
      </c>
      <c r="D2000" s="14" t="s">
        <v>12714</v>
      </c>
      <c r="E2000" s="131">
        <v>155.0</v>
      </c>
      <c r="F2000" s="14" t="s">
        <v>12715</v>
      </c>
      <c r="G2000" s="131">
        <v>100.0</v>
      </c>
      <c r="H2000" s="131">
        <v>200.0</v>
      </c>
      <c r="I2000" s="132" t="b">
        <v>1</v>
      </c>
      <c r="J2000" s="14"/>
      <c r="K2000" s="14"/>
      <c r="L2000" s="14"/>
      <c r="M2000" s="14"/>
      <c r="N2000" s="14"/>
      <c r="O2000" s="14"/>
      <c r="P2000" s="14"/>
      <c r="Q2000" s="14"/>
      <c r="R2000" s="14"/>
      <c r="S2000" s="14"/>
      <c r="T2000" s="14"/>
      <c r="U2000" s="14"/>
      <c r="V2000" s="14"/>
      <c r="W2000" s="14"/>
    </row>
    <row r="2001">
      <c r="A2001" s="130" t="s">
        <v>20149</v>
      </c>
      <c r="B2001" s="14" t="s">
        <v>11802</v>
      </c>
      <c r="C2001" s="131">
        <v>43.0</v>
      </c>
      <c r="D2001" s="14" t="s">
        <v>11803</v>
      </c>
      <c r="E2001" s="131">
        <v>138.0</v>
      </c>
      <c r="F2001" s="14" t="s">
        <v>11805</v>
      </c>
      <c r="G2001" s="131">
        <v>32.0</v>
      </c>
      <c r="H2001" s="131">
        <v>200.0</v>
      </c>
      <c r="I2001" s="132" t="b">
        <v>1</v>
      </c>
      <c r="J2001" s="14"/>
      <c r="K2001" s="14"/>
      <c r="L2001" s="14"/>
      <c r="M2001" s="14"/>
      <c r="N2001" s="14"/>
      <c r="O2001" s="14"/>
      <c r="P2001" s="14"/>
      <c r="Q2001" s="14"/>
      <c r="R2001" s="14"/>
      <c r="S2001" s="14"/>
      <c r="T2001" s="14"/>
      <c r="U2001" s="14"/>
      <c r="V2001" s="14"/>
      <c r="W2001" s="14"/>
    </row>
    <row r="2002">
      <c r="A2002" s="130" t="s">
        <v>20156</v>
      </c>
      <c r="B2002" s="14" t="s">
        <v>1451</v>
      </c>
      <c r="C2002" s="131">
        <v>77.0</v>
      </c>
      <c r="D2002" s="14" t="s">
        <v>1452</v>
      </c>
      <c r="E2002" s="131">
        <v>156.0</v>
      </c>
      <c r="F2002" s="14" t="s">
        <v>1453</v>
      </c>
      <c r="G2002" s="131">
        <v>66.0</v>
      </c>
      <c r="H2002" s="131">
        <v>200.0</v>
      </c>
      <c r="I2002" s="132" t="b">
        <v>1</v>
      </c>
      <c r="J2002" s="14"/>
      <c r="K2002" s="14"/>
      <c r="L2002" s="14"/>
      <c r="M2002" s="14"/>
      <c r="N2002" s="14"/>
      <c r="O2002" s="14"/>
      <c r="P2002" s="14"/>
      <c r="Q2002" s="14"/>
      <c r="R2002" s="14"/>
      <c r="S2002" s="14"/>
      <c r="T2002" s="14"/>
      <c r="U2002" s="14"/>
      <c r="V2002" s="14"/>
      <c r="W2002" s="14"/>
    </row>
    <row r="2003">
      <c r="A2003" s="130" t="s">
        <v>20160</v>
      </c>
      <c r="B2003" s="14" t="s">
        <v>10939</v>
      </c>
      <c r="C2003" s="131">
        <v>24.0</v>
      </c>
      <c r="D2003" s="14"/>
      <c r="E2003" s="14"/>
      <c r="F2003" s="14" t="s">
        <v>10944</v>
      </c>
      <c r="G2003" s="131">
        <v>4.0</v>
      </c>
      <c r="H2003" s="131">
        <v>200.0</v>
      </c>
      <c r="I2003" s="132" t="b">
        <v>1</v>
      </c>
      <c r="J2003" s="14"/>
      <c r="K2003" s="14"/>
      <c r="L2003" s="14"/>
      <c r="M2003" s="14"/>
      <c r="N2003" s="14"/>
      <c r="O2003" s="14"/>
      <c r="P2003" s="14"/>
      <c r="Q2003" s="14"/>
      <c r="R2003" s="14"/>
      <c r="S2003" s="14"/>
      <c r="T2003" s="14"/>
      <c r="U2003" s="14"/>
      <c r="V2003" s="14"/>
      <c r="W2003" s="14"/>
    </row>
    <row r="2004">
      <c r="A2004" s="130" t="s">
        <v>20165</v>
      </c>
      <c r="B2004" s="14" t="s">
        <v>1824</v>
      </c>
      <c r="C2004" s="131">
        <v>96.0</v>
      </c>
      <c r="D2004" s="14" t="s">
        <v>1825</v>
      </c>
      <c r="E2004" s="131">
        <v>94.0</v>
      </c>
      <c r="F2004" s="14" t="s">
        <v>1826</v>
      </c>
      <c r="G2004" s="131">
        <v>85.0</v>
      </c>
      <c r="H2004" s="131">
        <v>200.0</v>
      </c>
      <c r="I2004" s="132" t="b">
        <v>1</v>
      </c>
      <c r="J2004" s="14"/>
      <c r="K2004" s="14"/>
      <c r="L2004" s="14"/>
      <c r="M2004" s="14"/>
      <c r="N2004" s="14"/>
      <c r="O2004" s="14"/>
      <c r="P2004" s="14"/>
      <c r="Q2004" s="14"/>
      <c r="R2004" s="14"/>
      <c r="S2004" s="14"/>
      <c r="T2004" s="14"/>
      <c r="U2004" s="14"/>
      <c r="V2004" s="14"/>
      <c r="W2004" s="14"/>
    </row>
    <row r="2005">
      <c r="A2005" s="130" t="s">
        <v>20171</v>
      </c>
      <c r="B2005" s="14" t="s">
        <v>1543</v>
      </c>
      <c r="C2005" s="131">
        <v>25.0</v>
      </c>
      <c r="D2005" s="14"/>
      <c r="E2005" s="14"/>
      <c r="F2005" s="14" t="s">
        <v>1264</v>
      </c>
      <c r="G2005" s="131">
        <v>5.0</v>
      </c>
      <c r="H2005" s="131">
        <v>200.0</v>
      </c>
      <c r="I2005" s="132" t="b">
        <v>1</v>
      </c>
      <c r="J2005" s="14"/>
      <c r="K2005" s="14"/>
      <c r="L2005" s="14"/>
      <c r="M2005" s="14"/>
      <c r="N2005" s="14"/>
      <c r="O2005" s="14"/>
      <c r="P2005" s="14"/>
      <c r="Q2005" s="14"/>
      <c r="R2005" s="14"/>
      <c r="S2005" s="14"/>
      <c r="T2005" s="14"/>
      <c r="U2005" s="14"/>
      <c r="V2005" s="14"/>
      <c r="W2005" s="14"/>
    </row>
    <row r="2006">
      <c r="A2006" s="130" t="s">
        <v>20176</v>
      </c>
      <c r="B2006" s="14" t="s">
        <v>3471</v>
      </c>
      <c r="C2006" s="131">
        <v>31.0</v>
      </c>
      <c r="D2006" s="14"/>
      <c r="E2006" s="14"/>
      <c r="F2006" s="14" t="s">
        <v>3474</v>
      </c>
      <c r="G2006" s="131">
        <v>11.0</v>
      </c>
      <c r="H2006" s="131">
        <v>200.0</v>
      </c>
      <c r="I2006" s="132" t="b">
        <v>1</v>
      </c>
      <c r="J2006" s="14"/>
      <c r="K2006" s="14"/>
      <c r="L2006" s="14"/>
      <c r="M2006" s="14"/>
      <c r="N2006" s="14"/>
      <c r="O2006" s="14"/>
      <c r="P2006" s="14"/>
      <c r="Q2006" s="14"/>
      <c r="R2006" s="14"/>
      <c r="S2006" s="14"/>
      <c r="T2006" s="14"/>
      <c r="U2006" s="14"/>
      <c r="V2006" s="14"/>
      <c r="W2006" s="14"/>
    </row>
    <row r="2007">
      <c r="A2007" s="130" t="s">
        <v>20181</v>
      </c>
      <c r="B2007" s="14" t="s">
        <v>4344</v>
      </c>
      <c r="C2007" s="131">
        <v>110.0</v>
      </c>
      <c r="D2007" s="14" t="s">
        <v>4346</v>
      </c>
      <c r="E2007" s="131">
        <v>92.0</v>
      </c>
      <c r="F2007" s="14" t="s">
        <v>4347</v>
      </c>
      <c r="G2007" s="131">
        <v>99.0</v>
      </c>
      <c r="H2007" s="131">
        <v>200.0</v>
      </c>
      <c r="I2007" s="132" t="b">
        <v>1</v>
      </c>
      <c r="J2007" s="14"/>
      <c r="K2007" s="14"/>
      <c r="L2007" s="14"/>
      <c r="M2007" s="14"/>
      <c r="N2007" s="14"/>
      <c r="O2007" s="14"/>
      <c r="P2007" s="14"/>
      <c r="Q2007" s="14"/>
      <c r="R2007" s="14"/>
      <c r="S2007" s="14"/>
      <c r="T2007" s="14"/>
      <c r="U2007" s="14"/>
      <c r="V2007" s="14"/>
      <c r="W2007" s="14"/>
    </row>
    <row r="2008">
      <c r="A2008" s="130" t="s">
        <v>20188</v>
      </c>
      <c r="B2008" s="14" t="s">
        <v>1689</v>
      </c>
      <c r="C2008" s="131">
        <v>75.0</v>
      </c>
      <c r="D2008" s="14" t="s">
        <v>1690</v>
      </c>
      <c r="E2008" s="131">
        <v>151.0</v>
      </c>
      <c r="F2008" s="14" t="s">
        <v>1691</v>
      </c>
      <c r="G2008" s="131">
        <v>64.0</v>
      </c>
      <c r="H2008" s="131">
        <v>200.0</v>
      </c>
      <c r="I2008" s="132" t="b">
        <v>1</v>
      </c>
      <c r="J2008" s="14"/>
      <c r="K2008" s="14"/>
      <c r="L2008" s="14"/>
      <c r="M2008" s="14"/>
      <c r="N2008" s="14"/>
      <c r="O2008" s="14"/>
      <c r="P2008" s="14"/>
      <c r="Q2008" s="14"/>
      <c r="R2008" s="14"/>
      <c r="S2008" s="14"/>
      <c r="T2008" s="14"/>
      <c r="U2008" s="14"/>
      <c r="V2008" s="14"/>
      <c r="W2008" s="14"/>
    </row>
    <row r="2009">
      <c r="A2009" s="130" t="s">
        <v>20194</v>
      </c>
      <c r="B2009" s="14" t="s">
        <v>4998</v>
      </c>
      <c r="C2009" s="131">
        <v>48.0</v>
      </c>
      <c r="D2009" s="14" t="s">
        <v>5000</v>
      </c>
      <c r="E2009" s="131">
        <v>351.0</v>
      </c>
      <c r="F2009" s="14" t="s">
        <v>5001</v>
      </c>
      <c r="G2009" s="131">
        <v>37.0</v>
      </c>
      <c r="H2009" s="131">
        <v>200.0</v>
      </c>
      <c r="I2009" s="132" t="b">
        <v>1</v>
      </c>
      <c r="J2009" s="14"/>
      <c r="K2009" s="14"/>
      <c r="L2009" s="14"/>
      <c r="M2009" s="14"/>
      <c r="N2009" s="14"/>
      <c r="O2009" s="14"/>
      <c r="P2009" s="14"/>
      <c r="Q2009" s="14"/>
      <c r="R2009" s="14"/>
      <c r="S2009" s="14"/>
      <c r="T2009" s="14"/>
      <c r="U2009" s="14"/>
      <c r="V2009" s="14"/>
      <c r="W2009" s="14"/>
    </row>
    <row r="2010">
      <c r="A2010" s="130" t="s">
        <v>20199</v>
      </c>
      <c r="B2010" s="14" t="s">
        <v>1708</v>
      </c>
      <c r="C2010" s="131">
        <v>82.0</v>
      </c>
      <c r="D2010" s="14" t="s">
        <v>1709</v>
      </c>
      <c r="E2010" s="131">
        <v>152.0</v>
      </c>
      <c r="F2010" s="14" t="s">
        <v>1710</v>
      </c>
      <c r="G2010" s="131">
        <v>71.0</v>
      </c>
      <c r="H2010" s="131">
        <v>200.0</v>
      </c>
      <c r="I2010" s="132" t="b">
        <v>1</v>
      </c>
      <c r="J2010" s="14"/>
      <c r="K2010" s="14"/>
      <c r="L2010" s="14"/>
      <c r="M2010" s="14"/>
      <c r="N2010" s="14"/>
      <c r="O2010" s="14"/>
      <c r="P2010" s="14"/>
      <c r="Q2010" s="14"/>
      <c r="R2010" s="14"/>
      <c r="S2010" s="14"/>
      <c r="T2010" s="14"/>
      <c r="U2010" s="14"/>
      <c r="V2010" s="14"/>
      <c r="W2010" s="14"/>
    </row>
    <row r="2011">
      <c r="A2011" s="130" t="s">
        <v>20205</v>
      </c>
      <c r="B2011" s="14" t="s">
        <v>14473</v>
      </c>
      <c r="C2011" s="131">
        <v>55.0</v>
      </c>
      <c r="D2011" s="14" t="s">
        <v>14476</v>
      </c>
      <c r="E2011" s="131">
        <v>557.0</v>
      </c>
      <c r="F2011" s="14" t="s">
        <v>14477</v>
      </c>
      <c r="G2011" s="131">
        <v>44.0</v>
      </c>
      <c r="H2011" s="131">
        <v>200.0</v>
      </c>
      <c r="I2011" s="132" t="b">
        <v>1</v>
      </c>
      <c r="J2011" s="14"/>
      <c r="K2011" s="14"/>
      <c r="L2011" s="14"/>
      <c r="M2011" s="14"/>
      <c r="N2011" s="14"/>
      <c r="O2011" s="14"/>
      <c r="P2011" s="14"/>
      <c r="Q2011" s="14"/>
      <c r="R2011" s="14"/>
      <c r="S2011" s="14"/>
      <c r="T2011" s="14"/>
      <c r="U2011" s="14"/>
      <c r="V2011" s="14"/>
      <c r="W2011" s="14"/>
    </row>
    <row r="2012">
      <c r="A2012" s="130" t="s">
        <v>20209</v>
      </c>
      <c r="B2012" s="14" t="s">
        <v>10609</v>
      </c>
      <c r="C2012" s="131">
        <v>37.0</v>
      </c>
      <c r="D2012" s="14"/>
      <c r="E2012" s="14"/>
      <c r="F2012" s="14" t="s">
        <v>10612</v>
      </c>
      <c r="G2012" s="131">
        <v>17.0</v>
      </c>
      <c r="H2012" s="131">
        <v>200.0</v>
      </c>
      <c r="I2012" s="132" t="b">
        <v>1</v>
      </c>
      <c r="J2012" s="14"/>
      <c r="K2012" s="14"/>
      <c r="L2012" s="14"/>
      <c r="M2012" s="14"/>
      <c r="N2012" s="14"/>
      <c r="O2012" s="14"/>
      <c r="P2012" s="14"/>
      <c r="Q2012" s="14"/>
      <c r="R2012" s="14"/>
      <c r="S2012" s="14"/>
      <c r="T2012" s="14"/>
      <c r="U2012" s="14"/>
      <c r="V2012" s="14"/>
      <c r="W2012" s="14"/>
    </row>
    <row r="2013">
      <c r="A2013" s="130" t="s">
        <v>20215</v>
      </c>
      <c r="B2013" s="14" t="s">
        <v>2129</v>
      </c>
      <c r="C2013" s="131">
        <v>67.0</v>
      </c>
      <c r="D2013" s="14" t="s">
        <v>2132</v>
      </c>
      <c r="E2013" s="131">
        <v>245.0</v>
      </c>
      <c r="F2013" s="14" t="s">
        <v>2133</v>
      </c>
      <c r="G2013" s="131">
        <v>56.0</v>
      </c>
      <c r="H2013" s="131">
        <v>200.0</v>
      </c>
      <c r="I2013" s="132" t="b">
        <v>1</v>
      </c>
      <c r="J2013" s="14"/>
      <c r="K2013" s="14"/>
      <c r="L2013" s="14"/>
      <c r="M2013" s="14"/>
      <c r="N2013" s="14"/>
      <c r="O2013" s="14"/>
      <c r="P2013" s="14"/>
      <c r="Q2013" s="14"/>
      <c r="R2013" s="14"/>
      <c r="S2013" s="14"/>
      <c r="T2013" s="14"/>
      <c r="U2013" s="14"/>
      <c r="V2013" s="14"/>
      <c r="W2013" s="14"/>
    </row>
    <row r="2014">
      <c r="A2014" s="130" t="s">
        <v>20220</v>
      </c>
      <c r="B2014" s="14" t="s">
        <v>14306</v>
      </c>
      <c r="C2014" s="131">
        <v>54.0</v>
      </c>
      <c r="D2014" s="14" t="s">
        <v>14309</v>
      </c>
      <c r="E2014" s="131">
        <v>406.0</v>
      </c>
      <c r="F2014" s="14" t="s">
        <v>14311</v>
      </c>
      <c r="G2014" s="131">
        <v>43.0</v>
      </c>
      <c r="H2014" s="131">
        <v>200.0</v>
      </c>
      <c r="I2014" s="132" t="b">
        <v>1</v>
      </c>
      <c r="J2014" s="14"/>
      <c r="K2014" s="14"/>
      <c r="L2014" s="14"/>
      <c r="M2014" s="14"/>
      <c r="N2014" s="14"/>
      <c r="O2014" s="14"/>
      <c r="P2014" s="14"/>
      <c r="Q2014" s="14"/>
      <c r="R2014" s="14"/>
      <c r="S2014" s="14"/>
      <c r="T2014" s="14"/>
      <c r="U2014" s="14"/>
      <c r="V2014" s="14"/>
      <c r="W2014" s="14"/>
    </row>
    <row r="2015">
      <c r="A2015" s="130" t="s">
        <v>20226</v>
      </c>
      <c r="B2015" s="14" t="s">
        <v>1467</v>
      </c>
      <c r="C2015" s="131">
        <v>61.0</v>
      </c>
      <c r="D2015" s="14" t="s">
        <v>1468</v>
      </c>
      <c r="E2015" s="131">
        <v>158.0</v>
      </c>
      <c r="F2015" s="14" t="s">
        <v>1469</v>
      </c>
      <c r="G2015" s="131">
        <v>50.0</v>
      </c>
      <c r="H2015" s="131">
        <v>200.0</v>
      </c>
      <c r="I2015" s="132" t="b">
        <v>1</v>
      </c>
      <c r="J2015" s="14"/>
      <c r="K2015" s="14"/>
      <c r="L2015" s="14"/>
      <c r="M2015" s="14"/>
      <c r="N2015" s="14"/>
      <c r="O2015" s="14"/>
      <c r="P2015" s="14"/>
      <c r="Q2015" s="14"/>
      <c r="R2015" s="14"/>
      <c r="S2015" s="14"/>
      <c r="T2015" s="14"/>
      <c r="U2015" s="14"/>
      <c r="V2015" s="14"/>
      <c r="W2015" s="14"/>
    </row>
    <row r="2016">
      <c r="A2016" s="130" t="s">
        <v>20231</v>
      </c>
      <c r="B2016" s="14" t="s">
        <v>1546</v>
      </c>
      <c r="C2016" s="131">
        <v>19.0</v>
      </c>
      <c r="D2016" s="14" t="s">
        <v>1547</v>
      </c>
      <c r="E2016" s="131">
        <v>122.0</v>
      </c>
      <c r="F2016" s="14" t="s">
        <v>1548</v>
      </c>
      <c r="G2016" s="131">
        <v>8.0</v>
      </c>
      <c r="H2016" s="131">
        <v>200.0</v>
      </c>
      <c r="I2016" s="132" t="b">
        <v>1</v>
      </c>
      <c r="J2016" s="14"/>
      <c r="K2016" s="14"/>
      <c r="L2016" s="14"/>
      <c r="M2016" s="14"/>
      <c r="N2016" s="14"/>
      <c r="O2016" s="14"/>
      <c r="P2016" s="14"/>
      <c r="Q2016" s="14"/>
      <c r="R2016" s="14"/>
      <c r="S2016" s="14"/>
      <c r="T2016" s="14"/>
      <c r="U2016" s="14"/>
      <c r="V2016" s="14"/>
      <c r="W2016" s="14"/>
    </row>
    <row r="2017">
      <c r="A2017" s="130" t="s">
        <v>20236</v>
      </c>
      <c r="B2017" s="14" t="s">
        <v>1565</v>
      </c>
      <c r="C2017" s="131">
        <v>51.0</v>
      </c>
      <c r="D2017" s="14" t="s">
        <v>1566</v>
      </c>
      <c r="E2017" s="131">
        <v>324.0</v>
      </c>
      <c r="F2017" s="14" t="s">
        <v>1567</v>
      </c>
      <c r="G2017" s="131">
        <v>40.0</v>
      </c>
      <c r="H2017" s="131">
        <v>200.0</v>
      </c>
      <c r="I2017" s="132" t="b">
        <v>1</v>
      </c>
      <c r="J2017" s="14"/>
      <c r="K2017" s="14"/>
      <c r="L2017" s="14"/>
      <c r="M2017" s="14"/>
      <c r="N2017" s="14"/>
      <c r="O2017" s="14"/>
      <c r="P2017" s="14"/>
      <c r="Q2017" s="14"/>
      <c r="R2017" s="14"/>
      <c r="S2017" s="14"/>
      <c r="T2017" s="14"/>
      <c r="U2017" s="14"/>
      <c r="V2017" s="14"/>
      <c r="W2017" s="14"/>
    </row>
    <row r="2018">
      <c r="A2018" s="130" t="s">
        <v>20241</v>
      </c>
      <c r="B2018" s="14" t="s">
        <v>15175</v>
      </c>
      <c r="C2018" s="131">
        <v>29.0</v>
      </c>
      <c r="D2018" s="14"/>
      <c r="E2018" s="14"/>
      <c r="F2018" s="14" t="s">
        <v>15176</v>
      </c>
      <c r="G2018" s="131">
        <v>9.0</v>
      </c>
      <c r="H2018" s="131">
        <v>200.0</v>
      </c>
      <c r="I2018" s="132" t="b">
        <v>1</v>
      </c>
      <c r="J2018" s="14"/>
      <c r="K2018" s="14"/>
      <c r="L2018" s="14"/>
      <c r="M2018" s="14"/>
      <c r="N2018" s="14"/>
      <c r="O2018" s="14"/>
      <c r="P2018" s="14"/>
      <c r="Q2018" s="14"/>
      <c r="R2018" s="14"/>
      <c r="S2018" s="14"/>
      <c r="T2018" s="14"/>
      <c r="U2018" s="14"/>
      <c r="V2018" s="14"/>
      <c r="W2018" s="14"/>
    </row>
    <row r="2019">
      <c r="A2019" s="130" t="s">
        <v>20246</v>
      </c>
      <c r="B2019" s="14" t="s">
        <v>647</v>
      </c>
      <c r="C2019" s="131">
        <v>81.0</v>
      </c>
      <c r="D2019" s="14" t="s">
        <v>648</v>
      </c>
      <c r="E2019" s="131">
        <v>120.0</v>
      </c>
      <c r="F2019" s="14" t="s">
        <v>649</v>
      </c>
      <c r="G2019" s="131">
        <v>70.0</v>
      </c>
      <c r="H2019" s="131">
        <v>200.0</v>
      </c>
      <c r="I2019" s="132" t="b">
        <v>1</v>
      </c>
      <c r="J2019" s="14"/>
      <c r="K2019" s="14"/>
      <c r="L2019" s="14"/>
      <c r="M2019" s="14"/>
      <c r="N2019" s="14"/>
      <c r="O2019" s="14"/>
      <c r="P2019" s="14"/>
      <c r="Q2019" s="14"/>
      <c r="R2019" s="14"/>
      <c r="S2019" s="14"/>
      <c r="T2019" s="14"/>
      <c r="U2019" s="14"/>
      <c r="V2019" s="14"/>
      <c r="W2019" s="14"/>
    </row>
    <row r="2020">
      <c r="A2020" s="130" t="s">
        <v>20252</v>
      </c>
      <c r="B2020" s="14" t="s">
        <v>557</v>
      </c>
      <c r="C2020" s="131">
        <v>27.0</v>
      </c>
      <c r="D2020" s="14"/>
      <c r="E2020" s="14"/>
      <c r="F2020" s="14" t="s">
        <v>558</v>
      </c>
      <c r="G2020" s="131">
        <v>16.0</v>
      </c>
      <c r="H2020" s="131">
        <v>200.0</v>
      </c>
      <c r="I2020" s="132" t="b">
        <v>1</v>
      </c>
      <c r="J2020" s="14"/>
      <c r="K2020" s="14"/>
      <c r="L2020" s="14"/>
      <c r="M2020" s="14"/>
      <c r="N2020" s="14"/>
      <c r="O2020" s="14"/>
      <c r="P2020" s="14"/>
      <c r="Q2020" s="14"/>
      <c r="R2020" s="14"/>
      <c r="S2020" s="14"/>
      <c r="T2020" s="14"/>
      <c r="U2020" s="14"/>
      <c r="V2020" s="14"/>
      <c r="W2020" s="14"/>
    </row>
    <row r="2021">
      <c r="A2021" s="130" t="s">
        <v>20257</v>
      </c>
      <c r="B2021" s="14" t="s">
        <v>6869</v>
      </c>
      <c r="C2021" s="131">
        <v>25.0</v>
      </c>
      <c r="D2021" s="14" t="s">
        <v>6871</v>
      </c>
      <c r="E2021" s="131">
        <v>415.0</v>
      </c>
      <c r="F2021" s="14" t="s">
        <v>6873</v>
      </c>
      <c r="G2021" s="131">
        <v>14.0</v>
      </c>
      <c r="H2021" s="131">
        <v>200.0</v>
      </c>
      <c r="I2021" s="132" t="b">
        <v>1</v>
      </c>
      <c r="J2021" s="14"/>
      <c r="K2021" s="14"/>
      <c r="L2021" s="14"/>
      <c r="M2021" s="14"/>
      <c r="N2021" s="14"/>
      <c r="O2021" s="14"/>
      <c r="P2021" s="14"/>
      <c r="Q2021" s="14"/>
      <c r="R2021" s="14"/>
      <c r="S2021" s="14"/>
      <c r="T2021" s="14"/>
      <c r="U2021" s="14"/>
      <c r="V2021" s="14"/>
      <c r="W2021" s="14"/>
    </row>
    <row r="2022">
      <c r="A2022" s="130" t="s">
        <v>20262</v>
      </c>
      <c r="B2022" s="14" t="s">
        <v>10651</v>
      </c>
      <c r="C2022" s="131">
        <v>56.0</v>
      </c>
      <c r="D2022" s="14" t="s">
        <v>10653</v>
      </c>
      <c r="E2022" s="131">
        <v>148.0</v>
      </c>
      <c r="F2022" s="14" t="s">
        <v>10655</v>
      </c>
      <c r="G2022" s="131">
        <v>45.0</v>
      </c>
      <c r="H2022" s="131">
        <v>200.0</v>
      </c>
      <c r="I2022" s="132" t="b">
        <v>1</v>
      </c>
      <c r="J2022" s="14"/>
      <c r="K2022" s="14"/>
      <c r="L2022" s="14"/>
      <c r="M2022" s="14"/>
      <c r="N2022" s="14"/>
      <c r="O2022" s="14"/>
      <c r="P2022" s="14"/>
      <c r="Q2022" s="14"/>
      <c r="R2022" s="14"/>
      <c r="S2022" s="14"/>
      <c r="T2022" s="14"/>
      <c r="U2022" s="14"/>
      <c r="V2022" s="14"/>
      <c r="W2022" s="14"/>
    </row>
    <row r="2023">
      <c r="A2023" s="130" t="s">
        <v>20266</v>
      </c>
      <c r="B2023" s="14" t="s">
        <v>1420</v>
      </c>
      <c r="C2023" s="131">
        <v>57.0</v>
      </c>
      <c r="D2023" s="14" t="s">
        <v>1421</v>
      </c>
      <c r="E2023" s="131">
        <v>142.0</v>
      </c>
      <c r="F2023" s="14" t="s">
        <v>1422</v>
      </c>
      <c r="G2023" s="131">
        <v>46.0</v>
      </c>
      <c r="H2023" s="131">
        <v>200.0</v>
      </c>
      <c r="I2023" s="132" t="b">
        <v>1</v>
      </c>
      <c r="J2023" s="14"/>
      <c r="K2023" s="14"/>
      <c r="L2023" s="14"/>
      <c r="M2023" s="14"/>
      <c r="N2023" s="14"/>
      <c r="O2023" s="14"/>
      <c r="P2023" s="14"/>
      <c r="Q2023" s="14"/>
      <c r="R2023" s="14"/>
      <c r="S2023" s="14"/>
      <c r="T2023" s="14"/>
      <c r="U2023" s="14"/>
      <c r="V2023" s="14"/>
      <c r="W2023" s="14"/>
    </row>
    <row r="2024">
      <c r="A2024" s="130" t="s">
        <v>20271</v>
      </c>
      <c r="B2024" s="14" t="s">
        <v>1986</v>
      </c>
      <c r="C2024" s="131">
        <v>74.0</v>
      </c>
      <c r="D2024" s="14" t="s">
        <v>1987</v>
      </c>
      <c r="E2024" s="131">
        <v>595.0</v>
      </c>
      <c r="F2024" s="14" t="s">
        <v>1988</v>
      </c>
      <c r="G2024" s="131">
        <v>63.0</v>
      </c>
      <c r="H2024" s="131">
        <v>200.0</v>
      </c>
      <c r="I2024" s="132" t="b">
        <v>1</v>
      </c>
      <c r="J2024" s="14"/>
      <c r="K2024" s="14"/>
      <c r="L2024" s="14"/>
      <c r="M2024" s="14"/>
      <c r="N2024" s="14"/>
      <c r="O2024" s="14"/>
      <c r="P2024" s="14"/>
      <c r="Q2024" s="14"/>
      <c r="R2024" s="14"/>
      <c r="S2024" s="14"/>
      <c r="T2024" s="14"/>
      <c r="U2024" s="14"/>
      <c r="V2024" s="14"/>
      <c r="W2024" s="14"/>
    </row>
    <row r="2025">
      <c r="A2025" s="130" t="s">
        <v>20275</v>
      </c>
      <c r="B2025" s="14" t="s">
        <v>1588</v>
      </c>
      <c r="C2025" s="131">
        <v>35.0</v>
      </c>
      <c r="D2025" s="14" t="s">
        <v>1589</v>
      </c>
      <c r="E2025" s="131">
        <v>366.0</v>
      </c>
      <c r="F2025" s="14" t="s">
        <v>1590</v>
      </c>
      <c r="G2025" s="131">
        <v>24.0</v>
      </c>
      <c r="H2025" s="131">
        <v>200.0</v>
      </c>
      <c r="I2025" s="132" t="b">
        <v>1</v>
      </c>
      <c r="J2025" s="14"/>
      <c r="K2025" s="14"/>
      <c r="L2025" s="14"/>
      <c r="M2025" s="14"/>
      <c r="N2025" s="14"/>
      <c r="O2025" s="14"/>
      <c r="P2025" s="14"/>
      <c r="Q2025" s="14"/>
      <c r="R2025" s="14"/>
      <c r="S2025" s="14"/>
      <c r="T2025" s="14"/>
      <c r="U2025" s="14"/>
      <c r="V2025" s="14"/>
      <c r="W2025" s="14"/>
    </row>
    <row r="2026">
      <c r="A2026" s="130" t="s">
        <v>20278</v>
      </c>
      <c r="B2026" s="14" t="s">
        <v>11027</v>
      </c>
      <c r="C2026" s="131">
        <v>46.0</v>
      </c>
      <c r="D2026" s="14" t="s">
        <v>11029</v>
      </c>
      <c r="E2026" s="131">
        <v>149.0</v>
      </c>
      <c r="F2026" s="14" t="s">
        <v>11031</v>
      </c>
      <c r="G2026" s="131">
        <v>35.0</v>
      </c>
      <c r="H2026" s="131">
        <v>200.0</v>
      </c>
      <c r="I2026" s="132" t="b">
        <v>1</v>
      </c>
      <c r="J2026" s="14"/>
      <c r="K2026" s="14"/>
      <c r="L2026" s="14"/>
      <c r="M2026" s="14"/>
      <c r="N2026" s="14"/>
      <c r="O2026" s="14"/>
      <c r="P2026" s="14"/>
      <c r="Q2026" s="14"/>
      <c r="R2026" s="14"/>
      <c r="S2026" s="14"/>
      <c r="T2026" s="14"/>
      <c r="U2026" s="14"/>
      <c r="V2026" s="14"/>
      <c r="W2026" s="14"/>
    </row>
    <row r="2027">
      <c r="A2027" s="130" t="s">
        <v>20283</v>
      </c>
      <c r="B2027" s="14" t="s">
        <v>1619</v>
      </c>
      <c r="C2027" s="131">
        <v>32.0</v>
      </c>
      <c r="D2027" s="14" t="s">
        <v>1620</v>
      </c>
      <c r="E2027" s="131">
        <v>153.0</v>
      </c>
      <c r="F2027" s="14" t="s">
        <v>1621</v>
      </c>
      <c r="G2027" s="131">
        <v>21.0</v>
      </c>
      <c r="H2027" s="131">
        <v>200.0</v>
      </c>
      <c r="I2027" s="132" t="b">
        <v>1</v>
      </c>
      <c r="J2027" s="14"/>
      <c r="K2027" s="14"/>
      <c r="L2027" s="14"/>
      <c r="M2027" s="14"/>
      <c r="N2027" s="14"/>
      <c r="O2027" s="14"/>
      <c r="P2027" s="14"/>
      <c r="Q2027" s="14"/>
      <c r="R2027" s="14"/>
      <c r="S2027" s="14"/>
      <c r="T2027" s="14"/>
      <c r="U2027" s="14"/>
      <c r="V2027" s="14"/>
      <c r="W2027" s="14"/>
    </row>
    <row r="2028">
      <c r="A2028" s="130" t="s">
        <v>20286</v>
      </c>
      <c r="B2028" s="14" t="s">
        <v>1546</v>
      </c>
      <c r="C2028" s="131">
        <v>19.0</v>
      </c>
      <c r="D2028" s="14" t="s">
        <v>20288</v>
      </c>
      <c r="E2028" s="131">
        <v>143.0</v>
      </c>
      <c r="F2028" s="14" t="s">
        <v>1548</v>
      </c>
      <c r="G2028" s="131">
        <v>8.0</v>
      </c>
      <c r="H2028" s="131">
        <v>200.0</v>
      </c>
      <c r="I2028" s="132" t="b">
        <v>1</v>
      </c>
      <c r="J2028" s="14"/>
      <c r="K2028" s="14"/>
      <c r="L2028" s="14"/>
      <c r="M2028" s="14"/>
      <c r="N2028" s="14"/>
      <c r="O2028" s="14"/>
      <c r="P2028" s="14"/>
      <c r="Q2028" s="14"/>
      <c r="R2028" s="14"/>
      <c r="S2028" s="14"/>
      <c r="T2028" s="14"/>
      <c r="U2028" s="14"/>
      <c r="V2028" s="14"/>
      <c r="W2028" s="14"/>
    </row>
    <row r="2029">
      <c r="A2029" s="130" t="s">
        <v>20290</v>
      </c>
      <c r="B2029" s="14" t="s">
        <v>1242</v>
      </c>
      <c r="C2029" s="131">
        <v>57.0</v>
      </c>
      <c r="D2029" s="14" t="s">
        <v>1243</v>
      </c>
      <c r="E2029" s="131">
        <v>296.0</v>
      </c>
      <c r="F2029" s="14" t="s">
        <v>1244</v>
      </c>
      <c r="G2029" s="131">
        <v>46.0</v>
      </c>
      <c r="H2029" s="131">
        <v>200.0</v>
      </c>
      <c r="I2029" s="132" t="b">
        <v>1</v>
      </c>
      <c r="J2029" s="14"/>
      <c r="K2029" s="14"/>
      <c r="L2029" s="14"/>
      <c r="M2029" s="14"/>
      <c r="N2029" s="14"/>
      <c r="O2029" s="14"/>
      <c r="P2029" s="14"/>
      <c r="Q2029" s="14"/>
      <c r="R2029" s="14"/>
      <c r="S2029" s="14"/>
      <c r="T2029" s="14"/>
      <c r="U2029" s="14"/>
      <c r="V2029" s="14"/>
      <c r="W2029" s="14"/>
    </row>
    <row r="2030">
      <c r="A2030" s="130" t="s">
        <v>20295</v>
      </c>
      <c r="B2030" s="14" t="s">
        <v>13098</v>
      </c>
      <c r="C2030" s="131">
        <v>30.0</v>
      </c>
      <c r="D2030" s="14" t="s">
        <v>13101</v>
      </c>
      <c r="E2030" s="131">
        <v>158.0</v>
      </c>
      <c r="F2030" s="14" t="s">
        <v>13105</v>
      </c>
      <c r="G2030" s="131">
        <v>19.0</v>
      </c>
      <c r="H2030" s="131">
        <v>200.0</v>
      </c>
      <c r="I2030" s="132" t="b">
        <v>1</v>
      </c>
      <c r="J2030" s="14"/>
      <c r="K2030" s="14"/>
      <c r="L2030" s="14"/>
      <c r="M2030" s="14"/>
      <c r="N2030" s="14"/>
      <c r="O2030" s="14"/>
      <c r="P2030" s="14"/>
      <c r="Q2030" s="14"/>
      <c r="R2030" s="14"/>
      <c r="S2030" s="14"/>
      <c r="T2030" s="14"/>
      <c r="U2030" s="14"/>
      <c r="V2030" s="14"/>
      <c r="W2030" s="14"/>
    </row>
    <row r="2031">
      <c r="A2031" s="130" t="s">
        <v>20300</v>
      </c>
      <c r="B2031" s="14" t="s">
        <v>4295</v>
      </c>
      <c r="C2031" s="131">
        <v>66.0</v>
      </c>
      <c r="D2031" s="14" t="s">
        <v>4297</v>
      </c>
      <c r="E2031" s="131">
        <v>166.0</v>
      </c>
      <c r="F2031" s="14" t="s">
        <v>4299</v>
      </c>
      <c r="G2031" s="131">
        <v>55.0</v>
      </c>
      <c r="H2031" s="131">
        <v>200.0</v>
      </c>
      <c r="I2031" s="132" t="b">
        <v>1</v>
      </c>
      <c r="J2031" s="14"/>
      <c r="K2031" s="14"/>
      <c r="L2031" s="14"/>
      <c r="M2031" s="14"/>
      <c r="N2031" s="14"/>
      <c r="O2031" s="14"/>
      <c r="P2031" s="14"/>
      <c r="Q2031" s="14"/>
      <c r="R2031" s="14"/>
      <c r="S2031" s="14"/>
      <c r="T2031" s="14"/>
      <c r="U2031" s="14"/>
      <c r="V2031" s="14"/>
      <c r="W2031" s="14"/>
    </row>
    <row r="2032">
      <c r="A2032" s="130" t="s">
        <v>20306</v>
      </c>
      <c r="B2032" s="14" t="s">
        <v>12712</v>
      </c>
      <c r="C2032" s="131">
        <v>111.0</v>
      </c>
      <c r="D2032" s="14" t="s">
        <v>12714</v>
      </c>
      <c r="E2032" s="131">
        <v>155.0</v>
      </c>
      <c r="F2032" s="14" t="s">
        <v>12715</v>
      </c>
      <c r="G2032" s="131">
        <v>100.0</v>
      </c>
      <c r="H2032" s="131">
        <v>200.0</v>
      </c>
      <c r="I2032" s="132" t="b">
        <v>1</v>
      </c>
      <c r="J2032" s="14"/>
      <c r="K2032" s="14"/>
      <c r="L2032" s="14"/>
      <c r="M2032" s="14"/>
      <c r="N2032" s="14"/>
      <c r="O2032" s="14"/>
      <c r="P2032" s="14"/>
      <c r="Q2032" s="14"/>
      <c r="R2032" s="14"/>
      <c r="S2032" s="14"/>
      <c r="T2032" s="14"/>
      <c r="U2032" s="14"/>
      <c r="V2032" s="14"/>
      <c r="W2032" s="14"/>
    </row>
    <row r="2033">
      <c r="A2033" s="130" t="s">
        <v>20310</v>
      </c>
      <c r="B2033" s="14" t="s">
        <v>8527</v>
      </c>
      <c r="C2033" s="131">
        <v>80.0</v>
      </c>
      <c r="D2033" s="14" t="s">
        <v>8528</v>
      </c>
      <c r="E2033" s="131">
        <v>155.0</v>
      </c>
      <c r="F2033" s="14" t="s">
        <v>8529</v>
      </c>
      <c r="G2033" s="131">
        <v>69.0</v>
      </c>
      <c r="H2033" s="131">
        <v>200.0</v>
      </c>
      <c r="I2033" s="132" t="b">
        <v>1</v>
      </c>
      <c r="J2033" s="14"/>
      <c r="K2033" s="14"/>
      <c r="L2033" s="14"/>
      <c r="M2033" s="14"/>
      <c r="N2033" s="14"/>
      <c r="O2033" s="14"/>
      <c r="P2033" s="14"/>
      <c r="Q2033" s="14"/>
      <c r="R2033" s="14"/>
      <c r="S2033" s="14"/>
      <c r="T2033" s="14"/>
      <c r="U2033" s="14"/>
      <c r="V2033" s="14"/>
      <c r="W2033" s="14"/>
    </row>
    <row r="2034">
      <c r="A2034" s="130" t="s">
        <v>20315</v>
      </c>
      <c r="B2034" s="14" t="s">
        <v>20317</v>
      </c>
      <c r="C2034" s="131">
        <v>62.0</v>
      </c>
      <c r="D2034" s="14" t="s">
        <v>20319</v>
      </c>
      <c r="E2034" s="131">
        <v>156.0</v>
      </c>
      <c r="F2034" s="14" t="s">
        <v>20320</v>
      </c>
      <c r="G2034" s="131">
        <v>51.0</v>
      </c>
      <c r="H2034" s="131">
        <v>200.0</v>
      </c>
      <c r="I2034" s="132" t="b">
        <v>1</v>
      </c>
      <c r="J2034" s="14"/>
      <c r="K2034" s="14"/>
      <c r="L2034" s="14"/>
      <c r="M2034" s="14"/>
      <c r="N2034" s="14"/>
      <c r="O2034" s="14"/>
      <c r="P2034" s="14"/>
      <c r="Q2034" s="14"/>
      <c r="R2034" s="14"/>
      <c r="S2034" s="14"/>
      <c r="T2034" s="14"/>
      <c r="U2034" s="14"/>
      <c r="V2034" s="14"/>
      <c r="W2034" s="14"/>
    </row>
    <row r="2035">
      <c r="A2035" s="130" t="s">
        <v>20323</v>
      </c>
      <c r="B2035" s="14" t="s">
        <v>10415</v>
      </c>
      <c r="C2035" s="131">
        <v>62.0</v>
      </c>
      <c r="D2035" s="14" t="s">
        <v>10417</v>
      </c>
      <c r="E2035" s="131">
        <v>187.0</v>
      </c>
      <c r="F2035" s="14" t="s">
        <v>10418</v>
      </c>
      <c r="G2035" s="131">
        <v>51.0</v>
      </c>
      <c r="H2035" s="131">
        <v>200.0</v>
      </c>
      <c r="I2035" s="132" t="b">
        <v>1</v>
      </c>
      <c r="J2035" s="14"/>
      <c r="K2035" s="14"/>
      <c r="L2035" s="14"/>
      <c r="M2035" s="14"/>
      <c r="N2035" s="14"/>
      <c r="O2035" s="14"/>
      <c r="P2035" s="14"/>
      <c r="Q2035" s="14"/>
      <c r="R2035" s="14"/>
      <c r="S2035" s="14"/>
      <c r="T2035" s="14"/>
      <c r="U2035" s="14"/>
      <c r="V2035" s="14"/>
      <c r="W2035" s="14"/>
    </row>
    <row r="2036">
      <c r="A2036" s="130" t="s">
        <v>20329</v>
      </c>
      <c r="B2036" s="14" t="s">
        <v>5914</v>
      </c>
      <c r="C2036" s="131">
        <v>82.0</v>
      </c>
      <c r="D2036" s="14" t="s">
        <v>5916</v>
      </c>
      <c r="E2036" s="131">
        <v>158.0</v>
      </c>
      <c r="F2036" s="14" t="s">
        <v>5917</v>
      </c>
      <c r="G2036" s="131">
        <v>71.0</v>
      </c>
      <c r="H2036" s="131">
        <v>200.0</v>
      </c>
      <c r="I2036" s="132" t="b">
        <v>1</v>
      </c>
      <c r="J2036" s="14"/>
      <c r="K2036" s="14"/>
      <c r="L2036" s="14"/>
      <c r="M2036" s="14"/>
      <c r="N2036" s="14"/>
      <c r="O2036" s="14"/>
      <c r="P2036" s="14"/>
      <c r="Q2036" s="14"/>
      <c r="R2036" s="14"/>
      <c r="S2036" s="14"/>
      <c r="T2036" s="14"/>
      <c r="U2036" s="14"/>
      <c r="V2036" s="14"/>
      <c r="W2036" s="14"/>
    </row>
    <row r="2037">
      <c r="A2037" s="130" t="s">
        <v>20335</v>
      </c>
      <c r="B2037" s="14" t="s">
        <v>11100</v>
      </c>
      <c r="C2037" s="131">
        <v>35.0</v>
      </c>
      <c r="D2037" s="14"/>
      <c r="E2037" s="14"/>
      <c r="F2037" s="14" t="s">
        <v>1364</v>
      </c>
      <c r="G2037" s="131">
        <v>15.0</v>
      </c>
      <c r="H2037" s="131">
        <v>200.0</v>
      </c>
      <c r="I2037" s="132" t="b">
        <v>1</v>
      </c>
      <c r="J2037" s="14"/>
      <c r="K2037" s="14"/>
      <c r="L2037" s="14"/>
      <c r="M2037" s="14"/>
      <c r="N2037" s="14"/>
      <c r="O2037" s="14"/>
      <c r="P2037" s="14"/>
      <c r="Q2037" s="14"/>
      <c r="R2037" s="14"/>
      <c r="S2037" s="14"/>
      <c r="T2037" s="14"/>
      <c r="U2037" s="14"/>
      <c r="V2037" s="14"/>
      <c r="W2037" s="14"/>
    </row>
    <row r="2038">
      <c r="A2038" s="130" t="s">
        <v>20341</v>
      </c>
      <c r="B2038" s="14" t="s">
        <v>1556</v>
      </c>
      <c r="C2038" s="131">
        <v>66.0</v>
      </c>
      <c r="D2038" s="14" t="s">
        <v>1557</v>
      </c>
      <c r="E2038" s="131">
        <v>232.0</v>
      </c>
      <c r="F2038" s="14" t="s">
        <v>1558</v>
      </c>
      <c r="G2038" s="131">
        <v>55.0</v>
      </c>
      <c r="H2038" s="131">
        <v>200.0</v>
      </c>
      <c r="I2038" s="132" t="b">
        <v>1</v>
      </c>
      <c r="J2038" s="14"/>
      <c r="K2038" s="14"/>
      <c r="L2038" s="14"/>
      <c r="M2038" s="14"/>
      <c r="N2038" s="14"/>
      <c r="O2038" s="14"/>
      <c r="P2038" s="14"/>
      <c r="Q2038" s="14"/>
      <c r="R2038" s="14"/>
      <c r="S2038" s="14"/>
      <c r="T2038" s="14"/>
      <c r="U2038" s="14"/>
      <c r="V2038" s="14"/>
      <c r="W2038" s="14"/>
    </row>
    <row r="2039">
      <c r="A2039" s="130" t="s">
        <v>20348</v>
      </c>
      <c r="B2039" s="14" t="s">
        <v>20351</v>
      </c>
      <c r="C2039" s="131">
        <v>75.0</v>
      </c>
      <c r="D2039" s="14" t="s">
        <v>20352</v>
      </c>
      <c r="E2039" s="131">
        <v>166.0</v>
      </c>
      <c r="F2039" s="14" t="s">
        <v>20354</v>
      </c>
      <c r="G2039" s="131">
        <v>64.0</v>
      </c>
      <c r="H2039" s="131">
        <v>200.0</v>
      </c>
      <c r="I2039" s="132" t="b">
        <v>1</v>
      </c>
      <c r="J2039" s="14"/>
      <c r="K2039" s="14"/>
      <c r="L2039" s="14"/>
      <c r="M2039" s="14"/>
      <c r="N2039" s="14"/>
      <c r="O2039" s="14"/>
      <c r="P2039" s="14"/>
      <c r="Q2039" s="14"/>
      <c r="R2039" s="14"/>
      <c r="S2039" s="14"/>
      <c r="T2039" s="14"/>
      <c r="U2039" s="14"/>
      <c r="V2039" s="14"/>
      <c r="W2039" s="14"/>
    </row>
    <row r="2040">
      <c r="A2040" s="130" t="s">
        <v>20356</v>
      </c>
      <c r="B2040" s="14" t="s">
        <v>6767</v>
      </c>
      <c r="C2040" s="131">
        <v>64.0</v>
      </c>
      <c r="D2040" s="14" t="s">
        <v>6769</v>
      </c>
      <c r="E2040" s="131">
        <v>120.0</v>
      </c>
      <c r="F2040" s="14" t="s">
        <v>6770</v>
      </c>
      <c r="G2040" s="131">
        <v>53.0</v>
      </c>
      <c r="H2040" s="131">
        <v>200.0</v>
      </c>
      <c r="I2040" s="132" t="b">
        <v>1</v>
      </c>
      <c r="J2040" s="14"/>
      <c r="K2040" s="14"/>
      <c r="L2040" s="14"/>
      <c r="M2040" s="14"/>
      <c r="N2040" s="14"/>
      <c r="O2040" s="14"/>
      <c r="P2040" s="14"/>
      <c r="Q2040" s="14"/>
      <c r="R2040" s="14"/>
      <c r="S2040" s="14"/>
      <c r="T2040" s="14"/>
      <c r="U2040" s="14"/>
      <c r="V2040" s="14"/>
      <c r="W2040" s="14"/>
    </row>
    <row r="2041">
      <c r="A2041" s="130" t="s">
        <v>20362</v>
      </c>
      <c r="B2041" s="14" t="s">
        <v>5577</v>
      </c>
      <c r="C2041" s="131">
        <v>48.0</v>
      </c>
      <c r="D2041" s="14" t="s">
        <v>5581</v>
      </c>
      <c r="E2041" s="131">
        <v>420.0</v>
      </c>
      <c r="F2041" s="14" t="s">
        <v>5584</v>
      </c>
      <c r="G2041" s="131">
        <v>37.0</v>
      </c>
      <c r="H2041" s="131">
        <v>200.0</v>
      </c>
      <c r="I2041" s="132" t="b">
        <v>1</v>
      </c>
      <c r="J2041" s="14"/>
      <c r="K2041" s="14"/>
      <c r="L2041" s="14"/>
      <c r="M2041" s="14"/>
      <c r="N2041" s="14"/>
      <c r="O2041" s="14"/>
      <c r="P2041" s="14"/>
      <c r="Q2041" s="14"/>
      <c r="R2041" s="14"/>
      <c r="S2041" s="14"/>
      <c r="T2041" s="14"/>
      <c r="U2041" s="14"/>
      <c r="V2041" s="14"/>
      <c r="W2041" s="14"/>
    </row>
    <row r="2042">
      <c r="A2042" s="130" t="s">
        <v>20368</v>
      </c>
      <c r="B2042" s="14" t="s">
        <v>13584</v>
      </c>
      <c r="C2042" s="131">
        <v>34.0</v>
      </c>
      <c r="D2042" s="14"/>
      <c r="E2042" s="14"/>
      <c r="F2042" s="14" t="s">
        <v>13587</v>
      </c>
      <c r="G2042" s="131">
        <v>14.0</v>
      </c>
      <c r="H2042" s="131">
        <v>200.0</v>
      </c>
      <c r="I2042" s="132" t="b">
        <v>1</v>
      </c>
      <c r="J2042" s="14"/>
      <c r="K2042" s="14"/>
      <c r="L2042" s="14"/>
      <c r="M2042" s="14"/>
      <c r="N2042" s="14"/>
      <c r="O2042" s="14"/>
      <c r="P2042" s="14"/>
      <c r="Q2042" s="14"/>
      <c r="R2042" s="14"/>
      <c r="S2042" s="14"/>
      <c r="T2042" s="14"/>
      <c r="U2042" s="14"/>
      <c r="V2042" s="14"/>
      <c r="W2042" s="14"/>
    </row>
    <row r="2043">
      <c r="A2043" s="130" t="s">
        <v>20375</v>
      </c>
      <c r="B2043" s="14" t="s">
        <v>643</v>
      </c>
      <c r="C2043" s="131">
        <v>42.0</v>
      </c>
      <c r="D2043" s="14" t="s">
        <v>644</v>
      </c>
      <c r="E2043" s="131">
        <v>155.0</v>
      </c>
      <c r="F2043" s="14" t="s">
        <v>645</v>
      </c>
      <c r="G2043" s="131">
        <v>31.0</v>
      </c>
      <c r="H2043" s="131">
        <v>200.0</v>
      </c>
      <c r="I2043" s="132" t="b">
        <v>1</v>
      </c>
      <c r="J2043" s="14"/>
      <c r="K2043" s="14"/>
      <c r="L2043" s="14"/>
      <c r="M2043" s="14"/>
      <c r="N2043" s="14"/>
      <c r="O2043" s="14"/>
      <c r="P2043" s="14"/>
      <c r="Q2043" s="14"/>
      <c r="R2043" s="14"/>
      <c r="S2043" s="14"/>
      <c r="T2043" s="14"/>
      <c r="U2043" s="14"/>
      <c r="V2043" s="14"/>
      <c r="W2043" s="14"/>
    </row>
    <row r="2044">
      <c r="A2044" s="130" t="s">
        <v>20382</v>
      </c>
      <c r="B2044" s="14" t="s">
        <v>1813</v>
      </c>
      <c r="C2044" s="131">
        <v>94.0</v>
      </c>
      <c r="D2044" s="14" t="s">
        <v>1814</v>
      </c>
      <c r="E2044" s="131">
        <v>148.0</v>
      </c>
      <c r="F2044" s="14" t="s">
        <v>1815</v>
      </c>
      <c r="G2044" s="131">
        <v>83.0</v>
      </c>
      <c r="H2044" s="131">
        <v>200.0</v>
      </c>
      <c r="I2044" s="132" t="b">
        <v>1</v>
      </c>
      <c r="J2044" s="14"/>
      <c r="K2044" s="14"/>
      <c r="L2044" s="14"/>
      <c r="M2044" s="14"/>
      <c r="N2044" s="14"/>
      <c r="O2044" s="14"/>
      <c r="P2044" s="14"/>
      <c r="Q2044" s="14"/>
      <c r="R2044" s="14"/>
      <c r="S2044" s="14"/>
      <c r="T2044" s="14"/>
      <c r="U2044" s="14"/>
      <c r="V2044" s="14"/>
      <c r="W2044" s="14"/>
    </row>
    <row r="2045">
      <c r="A2045" s="130" t="s">
        <v>20388</v>
      </c>
      <c r="B2045" s="14" t="s">
        <v>15175</v>
      </c>
      <c r="C2045" s="131">
        <v>29.0</v>
      </c>
      <c r="D2045" s="14"/>
      <c r="E2045" s="14"/>
      <c r="F2045" s="14" t="s">
        <v>15176</v>
      </c>
      <c r="G2045" s="131">
        <v>9.0</v>
      </c>
      <c r="H2045" s="131">
        <v>200.0</v>
      </c>
      <c r="I2045" s="132" t="b">
        <v>1</v>
      </c>
      <c r="J2045" s="14"/>
      <c r="K2045" s="14"/>
      <c r="L2045" s="14"/>
      <c r="M2045" s="14"/>
      <c r="N2045" s="14"/>
      <c r="O2045" s="14"/>
      <c r="P2045" s="14"/>
      <c r="Q2045" s="14"/>
      <c r="R2045" s="14"/>
      <c r="S2045" s="14"/>
      <c r="T2045" s="14"/>
      <c r="U2045" s="14"/>
      <c r="V2045" s="14"/>
      <c r="W2045" s="14"/>
    </row>
    <row r="2046">
      <c r="A2046" s="130" t="s">
        <v>20393</v>
      </c>
      <c r="B2046" s="14" t="s">
        <v>20397</v>
      </c>
      <c r="C2046" s="131">
        <v>53.0</v>
      </c>
      <c r="D2046" s="14" t="s">
        <v>20398</v>
      </c>
      <c r="E2046" s="131">
        <v>479.0</v>
      </c>
      <c r="F2046" s="14" t="s">
        <v>20400</v>
      </c>
      <c r="G2046" s="131">
        <v>42.0</v>
      </c>
      <c r="H2046" s="131">
        <v>200.0</v>
      </c>
      <c r="I2046" s="132" t="b">
        <v>1</v>
      </c>
      <c r="J2046" s="14"/>
      <c r="K2046" s="14"/>
      <c r="L2046" s="14"/>
      <c r="M2046" s="14"/>
      <c r="N2046" s="14"/>
      <c r="O2046" s="14"/>
      <c r="P2046" s="14"/>
      <c r="Q2046" s="14"/>
      <c r="R2046" s="14"/>
      <c r="S2046" s="14"/>
      <c r="T2046" s="14"/>
      <c r="U2046" s="14"/>
      <c r="V2046" s="14"/>
      <c r="W2046" s="14"/>
    </row>
    <row r="2047">
      <c r="A2047" s="130" t="s">
        <v>20403</v>
      </c>
      <c r="B2047" s="14" t="s">
        <v>10265</v>
      </c>
      <c r="C2047" s="131">
        <v>29.0</v>
      </c>
      <c r="D2047" s="14"/>
      <c r="E2047" s="14"/>
      <c r="F2047" s="14" t="s">
        <v>1770</v>
      </c>
      <c r="G2047" s="131">
        <v>9.0</v>
      </c>
      <c r="H2047" s="131">
        <v>200.0</v>
      </c>
      <c r="I2047" s="132" t="b">
        <v>1</v>
      </c>
      <c r="J2047" s="14"/>
      <c r="K2047" s="14"/>
      <c r="L2047" s="14"/>
      <c r="M2047" s="14"/>
      <c r="N2047" s="14"/>
      <c r="O2047" s="14"/>
      <c r="P2047" s="14"/>
      <c r="Q2047" s="14"/>
      <c r="R2047" s="14"/>
      <c r="S2047" s="14"/>
      <c r="T2047" s="14"/>
      <c r="U2047" s="14"/>
      <c r="V2047" s="14"/>
      <c r="W2047" s="14"/>
    </row>
    <row r="2048">
      <c r="A2048" s="130" t="s">
        <v>20409</v>
      </c>
      <c r="B2048" s="14" t="s">
        <v>10336</v>
      </c>
      <c r="C2048" s="131">
        <v>27.0</v>
      </c>
      <c r="D2048" s="14"/>
      <c r="E2048" s="14"/>
      <c r="F2048" s="14" t="s">
        <v>10340</v>
      </c>
      <c r="G2048" s="131">
        <v>7.0</v>
      </c>
      <c r="H2048" s="131">
        <v>200.0</v>
      </c>
      <c r="I2048" s="132" t="b">
        <v>1</v>
      </c>
      <c r="J2048" s="14"/>
      <c r="K2048" s="14"/>
      <c r="L2048" s="14"/>
      <c r="M2048" s="14"/>
      <c r="N2048" s="14"/>
      <c r="O2048" s="14"/>
      <c r="P2048" s="14"/>
      <c r="Q2048" s="14"/>
      <c r="R2048" s="14"/>
      <c r="S2048" s="14"/>
      <c r="T2048" s="14"/>
      <c r="U2048" s="14"/>
      <c r="V2048" s="14"/>
      <c r="W2048" s="14"/>
    </row>
    <row r="2049">
      <c r="A2049" s="130" t="s">
        <v>20412</v>
      </c>
      <c r="B2049" s="14" t="s">
        <v>1624</v>
      </c>
      <c r="C2049" s="131">
        <v>74.0</v>
      </c>
      <c r="D2049" s="14" t="s">
        <v>1625</v>
      </c>
      <c r="E2049" s="131">
        <v>148.0</v>
      </c>
      <c r="F2049" s="14" t="s">
        <v>1626</v>
      </c>
      <c r="G2049" s="131">
        <v>63.0</v>
      </c>
      <c r="H2049" s="131">
        <v>200.0</v>
      </c>
      <c r="I2049" s="132" t="b">
        <v>1</v>
      </c>
      <c r="J2049" s="14"/>
      <c r="K2049" s="14"/>
      <c r="L2049" s="14"/>
      <c r="M2049" s="14"/>
      <c r="N2049" s="14"/>
      <c r="O2049" s="14"/>
      <c r="P2049" s="14"/>
      <c r="Q2049" s="14"/>
      <c r="R2049" s="14"/>
      <c r="S2049" s="14"/>
      <c r="T2049" s="14"/>
      <c r="U2049" s="14"/>
      <c r="V2049" s="14"/>
      <c r="W2049" s="14"/>
    </row>
    <row r="2050">
      <c r="A2050" s="130" t="s">
        <v>20418</v>
      </c>
      <c r="B2050" s="14" t="s">
        <v>11841</v>
      </c>
      <c r="C2050" s="131">
        <v>68.0</v>
      </c>
      <c r="D2050" s="14" t="s">
        <v>11843</v>
      </c>
      <c r="E2050" s="131">
        <v>154.0</v>
      </c>
      <c r="F2050" s="14" t="s">
        <v>11845</v>
      </c>
      <c r="G2050" s="131">
        <v>57.0</v>
      </c>
      <c r="H2050" s="131">
        <v>200.0</v>
      </c>
      <c r="I2050" s="132" t="b">
        <v>1</v>
      </c>
      <c r="J2050" s="14"/>
      <c r="K2050" s="14"/>
      <c r="L2050" s="14"/>
      <c r="M2050" s="14"/>
      <c r="N2050" s="14"/>
      <c r="O2050" s="14"/>
      <c r="P2050" s="14"/>
      <c r="Q2050" s="14"/>
      <c r="R2050" s="14"/>
      <c r="S2050" s="14"/>
      <c r="T2050" s="14"/>
      <c r="U2050" s="14"/>
      <c r="V2050" s="14"/>
      <c r="W2050" s="14"/>
    </row>
    <row r="2051">
      <c r="A2051" s="130" t="s">
        <v>20424</v>
      </c>
      <c r="B2051" s="14" t="s">
        <v>7120</v>
      </c>
      <c r="C2051" s="131">
        <v>44.0</v>
      </c>
      <c r="D2051" s="14" t="s">
        <v>7124</v>
      </c>
      <c r="E2051" s="131">
        <v>158.0</v>
      </c>
      <c r="F2051" s="14" t="s">
        <v>7127</v>
      </c>
      <c r="G2051" s="131">
        <v>33.0</v>
      </c>
      <c r="H2051" s="131">
        <v>200.0</v>
      </c>
      <c r="I2051" s="132" t="b">
        <v>1</v>
      </c>
      <c r="J2051" s="14"/>
      <c r="K2051" s="14"/>
      <c r="L2051" s="14"/>
      <c r="M2051" s="14"/>
      <c r="N2051" s="14"/>
      <c r="O2051" s="14"/>
      <c r="P2051" s="14"/>
      <c r="Q2051" s="14"/>
      <c r="R2051" s="14"/>
      <c r="S2051" s="14"/>
      <c r="T2051" s="14"/>
      <c r="U2051" s="14"/>
      <c r="V2051" s="14"/>
      <c r="W2051" s="14"/>
    </row>
    <row r="2052">
      <c r="A2052" s="130" t="s">
        <v>20430</v>
      </c>
      <c r="B2052" s="14" t="s">
        <v>4857</v>
      </c>
      <c r="C2052" s="131">
        <v>36.0</v>
      </c>
      <c r="D2052" s="14" t="s">
        <v>4858</v>
      </c>
      <c r="E2052" s="131">
        <v>187.0</v>
      </c>
      <c r="F2052" s="14" t="s">
        <v>4860</v>
      </c>
      <c r="G2052" s="131">
        <v>25.0</v>
      </c>
      <c r="H2052" s="131">
        <v>200.0</v>
      </c>
      <c r="I2052" s="132" t="b">
        <v>1</v>
      </c>
      <c r="J2052" s="14"/>
      <c r="K2052" s="14"/>
      <c r="L2052" s="14"/>
      <c r="M2052" s="14"/>
      <c r="N2052" s="14"/>
      <c r="O2052" s="14"/>
      <c r="P2052" s="14"/>
      <c r="Q2052" s="14"/>
      <c r="R2052" s="14"/>
      <c r="S2052" s="14"/>
      <c r="T2052" s="14"/>
      <c r="U2052" s="14"/>
      <c r="V2052" s="14"/>
      <c r="W2052" s="14"/>
    </row>
    <row r="2053">
      <c r="A2053" s="130" t="s">
        <v>20435</v>
      </c>
      <c r="B2053" s="14" t="s">
        <v>1252</v>
      </c>
      <c r="C2053" s="131">
        <v>64.0</v>
      </c>
      <c r="D2053" s="14" t="s">
        <v>1253</v>
      </c>
      <c r="E2053" s="131">
        <v>351.0</v>
      </c>
      <c r="F2053" s="14" t="s">
        <v>1254</v>
      </c>
      <c r="G2053" s="131">
        <v>53.0</v>
      </c>
      <c r="H2053" s="131">
        <v>200.0</v>
      </c>
      <c r="I2053" s="132" t="b">
        <v>1</v>
      </c>
      <c r="J2053" s="14"/>
      <c r="K2053" s="14"/>
      <c r="L2053" s="14"/>
      <c r="M2053" s="14"/>
      <c r="N2053" s="14"/>
      <c r="O2053" s="14"/>
      <c r="P2053" s="14"/>
      <c r="Q2053" s="14"/>
      <c r="R2053" s="14"/>
      <c r="S2053" s="14"/>
      <c r="T2053" s="14"/>
      <c r="U2053" s="14"/>
      <c r="V2053" s="14"/>
      <c r="W2053" s="14"/>
    </row>
    <row r="2054">
      <c r="A2054" s="130" t="s">
        <v>20441</v>
      </c>
      <c r="B2054" s="14" t="s">
        <v>13098</v>
      </c>
      <c r="C2054" s="131">
        <v>30.0</v>
      </c>
      <c r="D2054" s="14" t="s">
        <v>13101</v>
      </c>
      <c r="E2054" s="131">
        <v>158.0</v>
      </c>
      <c r="F2054" s="14" t="s">
        <v>13105</v>
      </c>
      <c r="G2054" s="131">
        <v>19.0</v>
      </c>
      <c r="H2054" s="131">
        <v>200.0</v>
      </c>
      <c r="I2054" s="132" t="b">
        <v>1</v>
      </c>
      <c r="J2054" s="14"/>
      <c r="K2054" s="14"/>
      <c r="L2054" s="14"/>
      <c r="M2054" s="14"/>
      <c r="N2054" s="14"/>
      <c r="O2054" s="14"/>
      <c r="P2054" s="14"/>
      <c r="Q2054" s="14"/>
      <c r="R2054" s="14"/>
      <c r="S2054" s="14"/>
      <c r="T2054" s="14"/>
      <c r="U2054" s="14"/>
      <c r="V2054" s="14"/>
      <c r="W2054" s="14"/>
    </row>
    <row r="2055">
      <c r="A2055" s="130" t="s">
        <v>20446</v>
      </c>
      <c r="B2055" s="14" t="s">
        <v>13455</v>
      </c>
      <c r="C2055" s="131">
        <v>30.0</v>
      </c>
      <c r="D2055" s="14"/>
      <c r="E2055" s="14"/>
      <c r="F2055" s="14" t="s">
        <v>13460</v>
      </c>
      <c r="G2055" s="131">
        <v>10.0</v>
      </c>
      <c r="H2055" s="131">
        <v>200.0</v>
      </c>
      <c r="I2055" s="132" t="b">
        <v>1</v>
      </c>
      <c r="J2055" s="14"/>
      <c r="K2055" s="14"/>
      <c r="L2055" s="14"/>
      <c r="M2055" s="14"/>
      <c r="N2055" s="14"/>
      <c r="O2055" s="14"/>
      <c r="P2055" s="14"/>
      <c r="Q2055" s="14"/>
      <c r="R2055" s="14"/>
      <c r="S2055" s="14"/>
      <c r="T2055" s="14"/>
      <c r="U2055" s="14"/>
      <c r="V2055" s="14"/>
      <c r="W2055" s="14"/>
    </row>
    <row r="2056">
      <c r="A2056" s="130" t="s">
        <v>20452</v>
      </c>
      <c r="B2056" s="14" t="s">
        <v>3207</v>
      </c>
      <c r="C2056" s="131">
        <v>60.0</v>
      </c>
      <c r="D2056" s="14" t="s">
        <v>3210</v>
      </c>
      <c r="E2056" s="131">
        <v>155.0</v>
      </c>
      <c r="F2056" s="14" t="s">
        <v>3213</v>
      </c>
      <c r="G2056" s="131">
        <v>49.0</v>
      </c>
      <c r="H2056" s="131">
        <v>200.0</v>
      </c>
      <c r="I2056" s="132" t="b">
        <v>1</v>
      </c>
      <c r="J2056" s="14"/>
      <c r="K2056" s="14"/>
      <c r="L2056" s="14"/>
      <c r="M2056" s="14"/>
      <c r="N2056" s="14"/>
      <c r="O2056" s="14"/>
      <c r="P2056" s="14"/>
      <c r="Q2056" s="14"/>
      <c r="R2056" s="14"/>
      <c r="S2056" s="14"/>
      <c r="T2056" s="14"/>
      <c r="U2056" s="14"/>
      <c r="V2056" s="14"/>
      <c r="W2056" s="14"/>
    </row>
    <row r="2057">
      <c r="A2057" s="130" t="s">
        <v>20458</v>
      </c>
      <c r="B2057" s="14" t="s">
        <v>554</v>
      </c>
      <c r="C2057" s="131">
        <v>29.0</v>
      </c>
      <c r="D2057" s="14"/>
      <c r="E2057" s="14"/>
      <c r="F2057" s="14" t="s">
        <v>555</v>
      </c>
      <c r="G2057" s="131">
        <v>18.0</v>
      </c>
      <c r="H2057" s="131">
        <v>200.0</v>
      </c>
      <c r="I2057" s="132" t="b">
        <v>1</v>
      </c>
      <c r="J2057" s="14"/>
      <c r="K2057" s="14"/>
      <c r="L2057" s="14"/>
      <c r="M2057" s="14"/>
      <c r="N2057" s="14"/>
      <c r="O2057" s="14"/>
      <c r="P2057" s="14"/>
      <c r="Q2057" s="14"/>
      <c r="R2057" s="14"/>
      <c r="S2057" s="14"/>
      <c r="T2057" s="14"/>
      <c r="U2057" s="14"/>
      <c r="V2057" s="14"/>
      <c r="W2057" s="14"/>
    </row>
    <row r="2058">
      <c r="A2058" s="130" t="s">
        <v>20463</v>
      </c>
      <c r="B2058" s="14" t="s">
        <v>5847</v>
      </c>
      <c r="C2058" s="131">
        <v>46.0</v>
      </c>
      <c r="D2058" s="14" t="s">
        <v>5849</v>
      </c>
      <c r="E2058" s="131">
        <v>108.0</v>
      </c>
      <c r="F2058" s="14" t="s">
        <v>5850</v>
      </c>
      <c r="G2058" s="131">
        <v>35.0</v>
      </c>
      <c r="H2058" s="131">
        <v>200.0</v>
      </c>
      <c r="I2058" s="132" t="b">
        <v>1</v>
      </c>
      <c r="J2058" s="14"/>
      <c r="K2058" s="14"/>
      <c r="L2058" s="14"/>
      <c r="M2058" s="14"/>
      <c r="N2058" s="14"/>
      <c r="O2058" s="14"/>
      <c r="P2058" s="14"/>
      <c r="Q2058" s="14"/>
      <c r="R2058" s="14"/>
      <c r="S2058" s="14"/>
      <c r="T2058" s="14"/>
      <c r="U2058" s="14"/>
      <c r="V2058" s="14"/>
      <c r="W2058" s="14"/>
    </row>
    <row r="2059">
      <c r="A2059" s="130" t="s">
        <v>20470</v>
      </c>
      <c r="B2059" s="14" t="s">
        <v>4819</v>
      </c>
      <c r="C2059" s="131">
        <v>85.0</v>
      </c>
      <c r="D2059" s="14" t="s">
        <v>4821</v>
      </c>
      <c r="E2059" s="131">
        <v>138.0</v>
      </c>
      <c r="F2059" s="14" t="s">
        <v>4822</v>
      </c>
      <c r="G2059" s="131">
        <v>74.0</v>
      </c>
      <c r="H2059" s="131">
        <v>200.0</v>
      </c>
      <c r="I2059" s="132" t="b">
        <v>1</v>
      </c>
      <c r="J2059" s="14"/>
      <c r="K2059" s="14"/>
      <c r="L2059" s="14"/>
      <c r="M2059" s="14"/>
      <c r="N2059" s="14"/>
      <c r="O2059" s="14"/>
      <c r="P2059" s="14"/>
      <c r="Q2059" s="14"/>
      <c r="R2059" s="14"/>
      <c r="S2059" s="14"/>
      <c r="T2059" s="14"/>
      <c r="U2059" s="14"/>
      <c r="V2059" s="14"/>
      <c r="W2059" s="14"/>
    </row>
    <row r="2060">
      <c r="A2060" s="130" t="s">
        <v>20476</v>
      </c>
      <c r="B2060" s="14" t="s">
        <v>647</v>
      </c>
      <c r="C2060" s="131">
        <v>81.0</v>
      </c>
      <c r="D2060" s="14" t="s">
        <v>648</v>
      </c>
      <c r="E2060" s="131">
        <v>120.0</v>
      </c>
      <c r="F2060" s="14" t="s">
        <v>649</v>
      </c>
      <c r="G2060" s="131">
        <v>70.0</v>
      </c>
      <c r="H2060" s="131">
        <v>200.0</v>
      </c>
      <c r="I2060" s="132" t="b">
        <v>1</v>
      </c>
      <c r="J2060" s="14"/>
      <c r="K2060" s="14"/>
      <c r="L2060" s="14"/>
      <c r="M2060" s="14"/>
      <c r="N2060" s="14"/>
      <c r="O2060" s="14"/>
      <c r="P2060" s="14"/>
      <c r="Q2060" s="14"/>
      <c r="R2060" s="14"/>
      <c r="S2060" s="14"/>
      <c r="T2060" s="14"/>
      <c r="U2060" s="14"/>
      <c r="V2060" s="14"/>
      <c r="W2060" s="14"/>
    </row>
    <row r="2061">
      <c r="A2061" s="130" t="s">
        <v>20482</v>
      </c>
      <c r="B2061" s="14" t="s">
        <v>7305</v>
      </c>
      <c r="C2061" s="131">
        <v>105.0</v>
      </c>
      <c r="D2061" s="14" t="s">
        <v>7307</v>
      </c>
      <c r="E2061" s="131">
        <v>141.0</v>
      </c>
      <c r="F2061" s="14" t="s">
        <v>7309</v>
      </c>
      <c r="G2061" s="131">
        <v>94.0</v>
      </c>
      <c r="H2061" s="131">
        <v>200.0</v>
      </c>
      <c r="I2061" s="132" t="b">
        <v>1</v>
      </c>
      <c r="J2061" s="14"/>
      <c r="K2061" s="14"/>
      <c r="L2061" s="14"/>
      <c r="M2061" s="14"/>
      <c r="N2061" s="14"/>
      <c r="O2061" s="14"/>
      <c r="P2061" s="14"/>
      <c r="Q2061" s="14"/>
      <c r="R2061" s="14"/>
      <c r="S2061" s="14"/>
      <c r="T2061" s="14"/>
      <c r="U2061" s="14"/>
      <c r="V2061" s="14"/>
      <c r="W2061" s="14"/>
    </row>
    <row r="2062">
      <c r="A2062" s="130" t="s">
        <v>20489</v>
      </c>
      <c r="B2062" s="14" t="s">
        <v>13584</v>
      </c>
      <c r="C2062" s="131">
        <v>34.0</v>
      </c>
      <c r="D2062" s="14"/>
      <c r="E2062" s="14"/>
      <c r="F2062" s="14" t="s">
        <v>13587</v>
      </c>
      <c r="G2062" s="131">
        <v>14.0</v>
      </c>
      <c r="H2062" s="131">
        <v>200.0</v>
      </c>
      <c r="I2062" s="132" t="b">
        <v>1</v>
      </c>
      <c r="J2062" s="14"/>
      <c r="K2062" s="14"/>
      <c r="L2062" s="14"/>
      <c r="M2062" s="14"/>
      <c r="N2062" s="14"/>
      <c r="O2062" s="14"/>
      <c r="P2062" s="14"/>
      <c r="Q2062" s="14"/>
      <c r="R2062" s="14"/>
      <c r="S2062" s="14"/>
      <c r="T2062" s="14"/>
      <c r="U2062" s="14"/>
      <c r="V2062" s="14"/>
      <c r="W2062" s="14"/>
    </row>
    <row r="2063">
      <c r="A2063" s="130" t="s">
        <v>20495</v>
      </c>
      <c r="B2063" s="14" t="s">
        <v>13545</v>
      </c>
      <c r="C2063" s="131">
        <v>22.0</v>
      </c>
      <c r="D2063" s="14"/>
      <c r="E2063" s="14"/>
      <c r="F2063" s="14" t="s">
        <v>13549</v>
      </c>
      <c r="G2063" s="131">
        <v>2.0</v>
      </c>
      <c r="H2063" s="131">
        <v>200.0</v>
      </c>
      <c r="I2063" s="132" t="b">
        <v>1</v>
      </c>
      <c r="J2063" s="14"/>
      <c r="K2063" s="14"/>
      <c r="L2063" s="14"/>
      <c r="M2063" s="14"/>
      <c r="N2063" s="14"/>
      <c r="O2063" s="14"/>
      <c r="P2063" s="14"/>
      <c r="Q2063" s="14"/>
      <c r="R2063" s="14"/>
      <c r="S2063" s="14"/>
      <c r="T2063" s="14"/>
      <c r="U2063" s="14"/>
      <c r="V2063" s="14"/>
      <c r="W2063" s="14"/>
    </row>
    <row r="2064">
      <c r="A2064" s="130" t="s">
        <v>20504</v>
      </c>
      <c r="B2064" s="14" t="s">
        <v>4518</v>
      </c>
      <c r="C2064" s="131">
        <v>25.0</v>
      </c>
      <c r="D2064" s="14"/>
      <c r="E2064" s="14"/>
      <c r="F2064" s="14" t="s">
        <v>4522</v>
      </c>
      <c r="G2064" s="131">
        <v>5.0</v>
      </c>
      <c r="H2064" s="131">
        <v>200.0</v>
      </c>
      <c r="I2064" s="132" t="b">
        <v>1</v>
      </c>
      <c r="J2064" s="14"/>
      <c r="K2064" s="14"/>
      <c r="L2064" s="14"/>
      <c r="M2064" s="14"/>
      <c r="N2064" s="14"/>
      <c r="O2064" s="14"/>
      <c r="P2064" s="14"/>
      <c r="Q2064" s="14"/>
      <c r="R2064" s="14"/>
      <c r="S2064" s="14"/>
      <c r="T2064" s="14"/>
      <c r="U2064" s="14"/>
      <c r="V2064" s="14"/>
      <c r="W2064" s="14"/>
    </row>
    <row r="2065">
      <c r="A2065" s="130" t="s">
        <v>20510</v>
      </c>
      <c r="B2065" s="14" t="s">
        <v>4998</v>
      </c>
      <c r="C2065" s="131">
        <v>48.0</v>
      </c>
      <c r="D2065" s="14" t="s">
        <v>5000</v>
      </c>
      <c r="E2065" s="131">
        <v>351.0</v>
      </c>
      <c r="F2065" s="14" t="s">
        <v>5001</v>
      </c>
      <c r="G2065" s="131">
        <v>37.0</v>
      </c>
      <c r="H2065" s="131">
        <v>200.0</v>
      </c>
      <c r="I2065" s="132" t="b">
        <v>1</v>
      </c>
      <c r="J2065" s="14"/>
      <c r="K2065" s="14"/>
      <c r="L2065" s="14"/>
      <c r="M2065" s="14"/>
      <c r="N2065" s="14"/>
      <c r="O2065" s="14"/>
      <c r="P2065" s="14"/>
      <c r="Q2065" s="14"/>
      <c r="R2065" s="14"/>
      <c r="S2065" s="14"/>
      <c r="T2065" s="14"/>
      <c r="U2065" s="14"/>
      <c r="V2065" s="14"/>
      <c r="W2065" s="14"/>
    </row>
    <row r="2066">
      <c r="A2066" s="130" t="s">
        <v>20516</v>
      </c>
      <c r="B2066" s="14" t="s">
        <v>17807</v>
      </c>
      <c r="C2066" s="131">
        <v>47.0</v>
      </c>
      <c r="D2066" s="14" t="s">
        <v>17810</v>
      </c>
      <c r="E2066" s="131">
        <v>145.0</v>
      </c>
      <c r="F2066" s="14" t="s">
        <v>17811</v>
      </c>
      <c r="G2066" s="131">
        <v>36.0</v>
      </c>
      <c r="H2066" s="131">
        <v>200.0</v>
      </c>
      <c r="I2066" s="132" t="b">
        <v>1</v>
      </c>
      <c r="J2066" s="14"/>
      <c r="K2066" s="14"/>
      <c r="L2066" s="14"/>
      <c r="M2066" s="14"/>
      <c r="N2066" s="14"/>
      <c r="O2066" s="14"/>
      <c r="P2066" s="14"/>
      <c r="Q2066" s="14"/>
      <c r="R2066" s="14"/>
      <c r="S2066" s="14"/>
      <c r="T2066" s="14"/>
      <c r="U2066" s="14"/>
      <c r="V2066" s="14"/>
      <c r="W2066" s="14"/>
    </row>
    <row r="2067">
      <c r="A2067" s="130" t="s">
        <v>20522</v>
      </c>
      <c r="B2067" s="14" t="s">
        <v>10205</v>
      </c>
      <c r="C2067" s="131">
        <v>66.0</v>
      </c>
      <c r="D2067" s="14" t="s">
        <v>10207</v>
      </c>
      <c r="E2067" s="131">
        <v>150.0</v>
      </c>
      <c r="F2067" s="14" t="s">
        <v>10209</v>
      </c>
      <c r="G2067" s="131">
        <v>55.0</v>
      </c>
      <c r="H2067" s="131">
        <v>200.0</v>
      </c>
      <c r="I2067" s="132" t="b">
        <v>1</v>
      </c>
      <c r="J2067" s="14"/>
      <c r="K2067" s="14"/>
      <c r="L2067" s="14"/>
      <c r="M2067" s="14"/>
      <c r="N2067" s="14"/>
      <c r="O2067" s="14"/>
      <c r="P2067" s="14"/>
      <c r="Q2067" s="14"/>
      <c r="R2067" s="14"/>
      <c r="S2067" s="14"/>
      <c r="T2067" s="14"/>
      <c r="U2067" s="14"/>
      <c r="V2067" s="14"/>
      <c r="W2067" s="14"/>
    </row>
    <row r="2068">
      <c r="A2068" s="130" t="s">
        <v>20527</v>
      </c>
      <c r="B2068" s="14" t="s">
        <v>1404</v>
      </c>
      <c r="C2068" s="131">
        <v>38.0</v>
      </c>
      <c r="D2068" s="14" t="s">
        <v>1405</v>
      </c>
      <c r="E2068" s="131">
        <v>169.0</v>
      </c>
      <c r="F2068" s="14" t="s">
        <v>1406</v>
      </c>
      <c r="G2068" s="131">
        <v>27.0</v>
      </c>
      <c r="H2068" s="131">
        <v>200.0</v>
      </c>
      <c r="I2068" s="132" t="b">
        <v>1</v>
      </c>
      <c r="J2068" s="14"/>
      <c r="K2068" s="14"/>
      <c r="L2068" s="14"/>
      <c r="M2068" s="14"/>
      <c r="N2068" s="14"/>
      <c r="O2068" s="14"/>
      <c r="P2068" s="14"/>
      <c r="Q2068" s="14"/>
      <c r="R2068" s="14"/>
      <c r="S2068" s="14"/>
      <c r="T2068" s="14"/>
      <c r="U2068" s="14"/>
      <c r="V2068" s="14"/>
      <c r="W2068" s="14"/>
    </row>
    <row r="2069">
      <c r="A2069" s="130" t="s">
        <v>20533</v>
      </c>
      <c r="B2069" s="14" t="s">
        <v>6962</v>
      </c>
      <c r="C2069" s="131">
        <v>49.0</v>
      </c>
      <c r="D2069" s="14" t="s">
        <v>6966</v>
      </c>
      <c r="E2069" s="131">
        <v>220.0</v>
      </c>
      <c r="F2069" s="14" t="s">
        <v>6969</v>
      </c>
      <c r="G2069" s="131">
        <v>38.0</v>
      </c>
      <c r="H2069" s="131">
        <v>200.0</v>
      </c>
      <c r="I2069" s="132" t="b">
        <v>1</v>
      </c>
      <c r="J2069" s="14"/>
      <c r="K2069" s="14"/>
      <c r="L2069" s="14"/>
      <c r="M2069" s="14"/>
      <c r="N2069" s="14"/>
      <c r="O2069" s="14"/>
      <c r="P2069" s="14"/>
      <c r="Q2069" s="14"/>
      <c r="R2069" s="14"/>
      <c r="S2069" s="14"/>
      <c r="T2069" s="14"/>
      <c r="U2069" s="14"/>
      <c r="V2069" s="14"/>
      <c r="W2069" s="14"/>
    </row>
    <row r="2070">
      <c r="A2070" s="130" t="s">
        <v>20539</v>
      </c>
      <c r="B2070" s="14" t="s">
        <v>8016</v>
      </c>
      <c r="C2070" s="131">
        <v>58.0</v>
      </c>
      <c r="D2070" s="14" t="s">
        <v>8019</v>
      </c>
      <c r="E2070" s="131">
        <v>300.0</v>
      </c>
      <c r="F2070" s="14" t="s">
        <v>8020</v>
      </c>
      <c r="G2070" s="131">
        <v>47.0</v>
      </c>
      <c r="H2070" s="131">
        <v>200.0</v>
      </c>
      <c r="I2070" s="132" t="b">
        <v>1</v>
      </c>
      <c r="J2070" s="14"/>
      <c r="K2070" s="14"/>
      <c r="L2070" s="14"/>
      <c r="M2070" s="14"/>
      <c r="N2070" s="14"/>
      <c r="O2070" s="14"/>
      <c r="P2070" s="14"/>
      <c r="Q2070" s="14"/>
      <c r="R2070" s="14"/>
      <c r="S2070" s="14"/>
      <c r="T2070" s="14"/>
      <c r="U2070" s="14"/>
      <c r="V2070" s="14"/>
      <c r="W2070" s="14"/>
    </row>
    <row r="2071">
      <c r="A2071" s="130" t="s">
        <v>20545</v>
      </c>
      <c r="B2071" s="14" t="s">
        <v>4040</v>
      </c>
      <c r="C2071" s="131">
        <v>88.0</v>
      </c>
      <c r="D2071" s="14" t="s">
        <v>4043</v>
      </c>
      <c r="E2071" s="131">
        <v>234.0</v>
      </c>
      <c r="F2071" s="14" t="s">
        <v>4044</v>
      </c>
      <c r="G2071" s="131">
        <v>77.0</v>
      </c>
      <c r="H2071" s="131">
        <v>200.0</v>
      </c>
      <c r="I2071" s="132" t="b">
        <v>1</v>
      </c>
      <c r="J2071" s="14"/>
      <c r="K2071" s="14"/>
      <c r="L2071" s="14"/>
      <c r="M2071" s="14"/>
      <c r="N2071" s="14"/>
      <c r="O2071" s="14"/>
      <c r="P2071" s="14"/>
      <c r="Q2071" s="14"/>
      <c r="R2071" s="14"/>
      <c r="S2071" s="14"/>
      <c r="T2071" s="14"/>
      <c r="U2071" s="14"/>
      <c r="V2071" s="14"/>
      <c r="W2071" s="14"/>
    </row>
    <row r="2072">
      <c r="A2072" s="130" t="s">
        <v>20551</v>
      </c>
      <c r="B2072" s="14" t="s">
        <v>10336</v>
      </c>
      <c r="C2072" s="131">
        <v>27.0</v>
      </c>
      <c r="D2072" s="14"/>
      <c r="E2072" s="14"/>
      <c r="F2072" s="14" t="s">
        <v>10340</v>
      </c>
      <c r="G2072" s="131">
        <v>7.0</v>
      </c>
      <c r="H2072" s="131">
        <v>200.0</v>
      </c>
      <c r="I2072" s="132" t="b">
        <v>1</v>
      </c>
      <c r="J2072" s="14"/>
      <c r="K2072" s="14"/>
      <c r="L2072" s="14"/>
      <c r="M2072" s="14"/>
      <c r="N2072" s="14"/>
      <c r="O2072" s="14"/>
      <c r="P2072" s="14"/>
      <c r="Q2072" s="14"/>
      <c r="R2072" s="14"/>
      <c r="S2072" s="14"/>
      <c r="T2072" s="14"/>
      <c r="U2072" s="14"/>
      <c r="V2072" s="14"/>
      <c r="W2072" s="14"/>
    </row>
    <row r="2073">
      <c r="A2073" s="130" t="s">
        <v>20556</v>
      </c>
      <c r="B2073" s="14" t="s">
        <v>1434</v>
      </c>
      <c r="C2073" s="131">
        <v>73.0</v>
      </c>
      <c r="D2073" s="14" t="s">
        <v>1435</v>
      </c>
      <c r="E2073" s="131">
        <v>298.0</v>
      </c>
      <c r="F2073" s="14" t="s">
        <v>1436</v>
      </c>
      <c r="G2073" s="131">
        <v>62.0</v>
      </c>
      <c r="H2073" s="131">
        <v>200.0</v>
      </c>
      <c r="I2073" s="132" t="b">
        <v>1</v>
      </c>
      <c r="J2073" s="14"/>
      <c r="K2073" s="14"/>
      <c r="L2073" s="14"/>
      <c r="M2073" s="14"/>
      <c r="N2073" s="14"/>
      <c r="O2073" s="14"/>
      <c r="P2073" s="14"/>
      <c r="Q2073" s="14"/>
      <c r="R2073" s="14"/>
      <c r="S2073" s="14"/>
      <c r="T2073" s="14"/>
      <c r="U2073" s="14"/>
      <c r="V2073" s="14"/>
      <c r="W2073" s="14"/>
    </row>
    <row r="2074">
      <c r="A2074" s="130" t="s">
        <v>20563</v>
      </c>
      <c r="B2074" s="14" t="s">
        <v>20566</v>
      </c>
      <c r="C2074" s="131">
        <v>39.0</v>
      </c>
      <c r="D2074" s="14" t="s">
        <v>491</v>
      </c>
      <c r="E2074" s="131">
        <v>127.0</v>
      </c>
      <c r="F2074" s="14" t="s">
        <v>860</v>
      </c>
      <c r="G2074" s="131">
        <v>22.0</v>
      </c>
      <c r="H2074" s="131">
        <v>200.0</v>
      </c>
      <c r="I2074" s="132" t="b">
        <v>1</v>
      </c>
      <c r="J2074" s="14"/>
      <c r="K2074" s="14"/>
      <c r="L2074" s="14"/>
      <c r="M2074" s="14"/>
      <c r="N2074" s="14"/>
      <c r="O2074" s="14"/>
      <c r="P2074" s="14"/>
      <c r="Q2074" s="14"/>
      <c r="R2074" s="14"/>
      <c r="S2074" s="14"/>
      <c r="T2074" s="14"/>
      <c r="U2074" s="14"/>
      <c r="V2074" s="14"/>
      <c r="W2074" s="14"/>
    </row>
    <row r="2075">
      <c r="A2075" s="130" t="s">
        <v>20570</v>
      </c>
      <c r="B2075" s="14" t="s">
        <v>635</v>
      </c>
      <c r="C2075" s="131">
        <v>101.0</v>
      </c>
      <c r="D2075" s="14" t="s">
        <v>636</v>
      </c>
      <c r="E2075" s="131">
        <v>155.0</v>
      </c>
      <c r="F2075" s="14" t="s">
        <v>637</v>
      </c>
      <c r="G2075" s="131">
        <v>90.0</v>
      </c>
      <c r="H2075" s="131">
        <v>200.0</v>
      </c>
      <c r="I2075" s="132" t="b">
        <v>1</v>
      </c>
      <c r="J2075" s="14"/>
      <c r="K2075" s="14"/>
      <c r="L2075" s="14"/>
      <c r="M2075" s="14"/>
      <c r="N2075" s="14"/>
      <c r="O2075" s="14"/>
      <c r="P2075" s="14"/>
      <c r="Q2075" s="14"/>
      <c r="R2075" s="14"/>
      <c r="S2075" s="14"/>
      <c r="T2075" s="14"/>
      <c r="U2075" s="14"/>
      <c r="V2075" s="14"/>
      <c r="W2075" s="14"/>
    </row>
    <row r="2076">
      <c r="A2076" s="130" t="s">
        <v>20576</v>
      </c>
      <c r="B2076" s="14" t="s">
        <v>11646</v>
      </c>
      <c r="C2076" s="131">
        <v>22.0</v>
      </c>
      <c r="D2076" s="14"/>
      <c r="E2076" s="14"/>
      <c r="F2076" s="14" t="s">
        <v>1295</v>
      </c>
      <c r="G2076" s="131">
        <v>2.0</v>
      </c>
      <c r="H2076" s="131">
        <v>200.0</v>
      </c>
      <c r="I2076" s="132" t="b">
        <v>1</v>
      </c>
      <c r="J2076" s="14"/>
      <c r="K2076" s="14"/>
      <c r="L2076" s="14"/>
      <c r="M2076" s="14"/>
      <c r="N2076" s="14"/>
      <c r="O2076" s="14"/>
      <c r="P2076" s="14"/>
      <c r="Q2076" s="14"/>
      <c r="R2076" s="14"/>
      <c r="S2076" s="14"/>
      <c r="T2076" s="14"/>
      <c r="U2076" s="14"/>
      <c r="V2076" s="14"/>
      <c r="W2076" s="14"/>
    </row>
    <row r="2077">
      <c r="A2077" s="130" t="s">
        <v>20583</v>
      </c>
      <c r="B2077" s="14" t="s">
        <v>10481</v>
      </c>
      <c r="C2077" s="131">
        <v>35.0</v>
      </c>
      <c r="D2077" s="14"/>
      <c r="E2077" s="14"/>
      <c r="F2077" s="14" t="s">
        <v>10483</v>
      </c>
      <c r="G2077" s="131">
        <v>15.0</v>
      </c>
      <c r="H2077" s="131">
        <v>200.0</v>
      </c>
      <c r="I2077" s="132" t="b">
        <v>1</v>
      </c>
      <c r="J2077" s="14"/>
      <c r="K2077" s="14"/>
      <c r="L2077" s="14"/>
      <c r="M2077" s="14"/>
      <c r="N2077" s="14"/>
      <c r="O2077" s="14"/>
      <c r="P2077" s="14"/>
      <c r="Q2077" s="14"/>
      <c r="R2077" s="14"/>
      <c r="S2077" s="14"/>
      <c r="T2077" s="14"/>
      <c r="U2077" s="14"/>
      <c r="V2077" s="14"/>
      <c r="W2077" s="14"/>
    </row>
    <row r="2078">
      <c r="A2078" s="130" t="s">
        <v>20589</v>
      </c>
      <c r="B2078" s="14" t="s">
        <v>19067</v>
      </c>
      <c r="C2078" s="131">
        <v>23.0</v>
      </c>
      <c r="D2078" s="14"/>
      <c r="E2078" s="14"/>
      <c r="F2078" s="14" t="s">
        <v>1325</v>
      </c>
      <c r="G2078" s="131">
        <v>3.0</v>
      </c>
      <c r="H2078" s="131">
        <v>200.0</v>
      </c>
      <c r="I2078" s="132" t="b">
        <v>1</v>
      </c>
      <c r="J2078" s="14"/>
      <c r="K2078" s="14"/>
      <c r="L2078" s="14"/>
      <c r="M2078" s="14"/>
      <c r="N2078" s="14"/>
      <c r="O2078" s="14"/>
      <c r="P2078" s="14"/>
      <c r="Q2078" s="14"/>
      <c r="R2078" s="14"/>
      <c r="S2078" s="14"/>
      <c r="T2078" s="14"/>
      <c r="U2078" s="14"/>
      <c r="V2078" s="14"/>
      <c r="W2078" s="14"/>
    </row>
    <row r="2079">
      <c r="A2079" s="130" t="s">
        <v>20594</v>
      </c>
      <c r="B2079" s="14" t="s">
        <v>5847</v>
      </c>
      <c r="C2079" s="131">
        <v>46.0</v>
      </c>
      <c r="D2079" s="14" t="s">
        <v>5849</v>
      </c>
      <c r="E2079" s="131">
        <v>108.0</v>
      </c>
      <c r="F2079" s="14" t="s">
        <v>5850</v>
      </c>
      <c r="G2079" s="131">
        <v>35.0</v>
      </c>
      <c r="H2079" s="131">
        <v>200.0</v>
      </c>
      <c r="I2079" s="132" t="b">
        <v>1</v>
      </c>
      <c r="J2079" s="14"/>
      <c r="K2079" s="14"/>
      <c r="L2079" s="14"/>
      <c r="M2079" s="14"/>
      <c r="N2079" s="14"/>
      <c r="O2079" s="14"/>
      <c r="P2079" s="14"/>
      <c r="Q2079" s="14"/>
      <c r="R2079" s="14"/>
      <c r="S2079" s="14"/>
      <c r="T2079" s="14"/>
      <c r="U2079" s="14"/>
      <c r="V2079" s="14"/>
      <c r="W2079" s="14"/>
    </row>
    <row r="2080">
      <c r="A2080" s="130" t="s">
        <v>20601</v>
      </c>
      <c r="B2080" s="14" t="s">
        <v>11438</v>
      </c>
      <c r="C2080" s="131">
        <v>27.0</v>
      </c>
      <c r="D2080" s="14"/>
      <c r="E2080" s="14"/>
      <c r="F2080" s="14" t="s">
        <v>11442</v>
      </c>
      <c r="G2080" s="131">
        <v>7.0</v>
      </c>
      <c r="H2080" s="131">
        <v>200.0</v>
      </c>
      <c r="I2080" s="132" t="b">
        <v>1</v>
      </c>
      <c r="J2080" s="14"/>
      <c r="K2080" s="14"/>
      <c r="L2080" s="14"/>
      <c r="M2080" s="14"/>
      <c r="N2080" s="14"/>
      <c r="O2080" s="14"/>
      <c r="P2080" s="14"/>
      <c r="Q2080" s="14"/>
      <c r="R2080" s="14"/>
      <c r="S2080" s="14"/>
      <c r="T2080" s="14"/>
      <c r="U2080" s="14"/>
      <c r="V2080" s="14"/>
      <c r="W2080" s="14"/>
    </row>
    <row r="2081">
      <c r="A2081" s="130" t="s">
        <v>20608</v>
      </c>
      <c r="B2081" s="14" t="s">
        <v>11985</v>
      </c>
      <c r="C2081" s="131">
        <v>33.0</v>
      </c>
      <c r="D2081" s="14"/>
      <c r="E2081" s="14"/>
      <c r="F2081" s="14" t="s">
        <v>11987</v>
      </c>
      <c r="G2081" s="131">
        <v>13.0</v>
      </c>
      <c r="H2081" s="131">
        <v>200.0</v>
      </c>
      <c r="I2081" s="132" t="b">
        <v>1</v>
      </c>
      <c r="J2081" s="14"/>
      <c r="K2081" s="14"/>
      <c r="L2081" s="14"/>
      <c r="M2081" s="14"/>
      <c r="N2081" s="14"/>
      <c r="O2081" s="14"/>
      <c r="P2081" s="14"/>
      <c r="Q2081" s="14"/>
      <c r="R2081" s="14"/>
      <c r="S2081" s="14"/>
      <c r="T2081" s="14"/>
      <c r="U2081" s="14"/>
      <c r="V2081" s="14"/>
      <c r="W2081" s="14"/>
    </row>
    <row r="2082">
      <c r="A2082" s="130" t="s">
        <v>20615</v>
      </c>
      <c r="B2082" s="14" t="s">
        <v>7215</v>
      </c>
      <c r="C2082" s="131">
        <v>39.0</v>
      </c>
      <c r="D2082" s="14" t="s">
        <v>7218</v>
      </c>
      <c r="E2082" s="131">
        <v>149.0</v>
      </c>
      <c r="F2082" s="14" t="s">
        <v>7221</v>
      </c>
      <c r="G2082" s="131">
        <v>28.0</v>
      </c>
      <c r="H2082" s="131">
        <v>200.0</v>
      </c>
      <c r="I2082" s="132" t="b">
        <v>1</v>
      </c>
      <c r="J2082" s="14"/>
      <c r="K2082" s="14"/>
      <c r="L2082" s="14"/>
      <c r="M2082" s="14"/>
      <c r="N2082" s="14"/>
      <c r="O2082" s="14"/>
      <c r="P2082" s="14"/>
      <c r="Q2082" s="14"/>
      <c r="R2082" s="14"/>
      <c r="S2082" s="14"/>
      <c r="T2082" s="14"/>
      <c r="U2082" s="14"/>
      <c r="V2082" s="14"/>
      <c r="W2082" s="14"/>
    </row>
    <row r="2083">
      <c r="A2083" s="130" t="s">
        <v>20625</v>
      </c>
      <c r="B2083" s="14" t="s">
        <v>13633</v>
      </c>
      <c r="C2083" s="131">
        <v>42.0</v>
      </c>
      <c r="D2083" s="14" t="s">
        <v>13634</v>
      </c>
      <c r="E2083" s="131">
        <v>143.0</v>
      </c>
      <c r="F2083" s="14" t="s">
        <v>13636</v>
      </c>
      <c r="G2083" s="131">
        <v>31.0</v>
      </c>
      <c r="H2083" s="131">
        <v>200.0</v>
      </c>
      <c r="I2083" s="132" t="b">
        <v>1</v>
      </c>
      <c r="J2083" s="14"/>
      <c r="K2083" s="14"/>
      <c r="L2083" s="14"/>
      <c r="M2083" s="14"/>
      <c r="N2083" s="14"/>
      <c r="O2083" s="14"/>
      <c r="P2083" s="14"/>
      <c r="Q2083" s="14"/>
      <c r="R2083" s="14"/>
      <c r="S2083" s="14"/>
      <c r="T2083" s="14"/>
      <c r="U2083" s="14"/>
      <c r="V2083" s="14"/>
      <c r="W2083" s="14"/>
    </row>
    <row r="2084">
      <c r="A2084" s="130" t="s">
        <v>20635</v>
      </c>
      <c r="B2084" s="14" t="s">
        <v>1276</v>
      </c>
      <c r="C2084" s="131">
        <v>30.0</v>
      </c>
      <c r="D2084" s="14" t="s">
        <v>1277</v>
      </c>
      <c r="E2084" s="131">
        <v>130.0</v>
      </c>
      <c r="F2084" s="14" t="s">
        <v>1278</v>
      </c>
      <c r="G2084" s="131">
        <v>19.0</v>
      </c>
      <c r="H2084" s="131">
        <v>200.0</v>
      </c>
      <c r="I2084" s="132" t="b">
        <v>1</v>
      </c>
      <c r="J2084" s="14"/>
      <c r="K2084" s="14"/>
      <c r="L2084" s="14"/>
      <c r="M2084" s="14"/>
      <c r="N2084" s="14"/>
      <c r="O2084" s="14"/>
      <c r="P2084" s="14"/>
      <c r="Q2084" s="14"/>
      <c r="R2084" s="14"/>
      <c r="S2084" s="14"/>
      <c r="T2084" s="14"/>
      <c r="U2084" s="14"/>
      <c r="V2084" s="14"/>
      <c r="W2084" s="14"/>
    </row>
    <row r="2085">
      <c r="A2085" s="130" t="s">
        <v>20646</v>
      </c>
      <c r="B2085" s="14" t="s">
        <v>13185</v>
      </c>
      <c r="C2085" s="131">
        <v>23.0</v>
      </c>
      <c r="D2085" s="14"/>
      <c r="E2085" s="14"/>
      <c r="F2085" s="14" t="s">
        <v>13188</v>
      </c>
      <c r="G2085" s="131">
        <v>3.0</v>
      </c>
      <c r="H2085" s="131">
        <v>200.0</v>
      </c>
      <c r="I2085" s="132" t="b">
        <v>1</v>
      </c>
      <c r="J2085" s="14"/>
      <c r="K2085" s="14"/>
      <c r="L2085" s="14"/>
      <c r="M2085" s="14"/>
      <c r="N2085" s="14"/>
      <c r="O2085" s="14"/>
      <c r="P2085" s="14"/>
      <c r="Q2085" s="14"/>
      <c r="R2085" s="14"/>
      <c r="S2085" s="14"/>
      <c r="T2085" s="14"/>
      <c r="U2085" s="14"/>
      <c r="V2085" s="14"/>
      <c r="W2085" s="14"/>
    </row>
    <row r="2086">
      <c r="A2086" s="130" t="s">
        <v>20657</v>
      </c>
      <c r="B2086" s="14" t="s">
        <v>12837</v>
      </c>
      <c r="C2086" s="131">
        <v>61.0</v>
      </c>
      <c r="D2086" s="14" t="s">
        <v>12839</v>
      </c>
      <c r="E2086" s="131">
        <v>150.0</v>
      </c>
      <c r="F2086" s="14" t="s">
        <v>12840</v>
      </c>
      <c r="G2086" s="131">
        <v>50.0</v>
      </c>
      <c r="H2086" s="131">
        <v>200.0</v>
      </c>
      <c r="I2086" s="132" t="b">
        <v>1</v>
      </c>
      <c r="J2086" s="14"/>
      <c r="K2086" s="14"/>
      <c r="L2086" s="14"/>
      <c r="M2086" s="14"/>
      <c r="N2086" s="14"/>
      <c r="O2086" s="14"/>
      <c r="P2086" s="14"/>
      <c r="Q2086" s="14"/>
      <c r="R2086" s="14"/>
      <c r="S2086" s="14"/>
      <c r="T2086" s="14"/>
      <c r="U2086" s="14"/>
      <c r="V2086" s="14"/>
      <c r="W2086" s="14"/>
    </row>
    <row r="2087">
      <c r="A2087" s="130" t="s">
        <v>20667</v>
      </c>
      <c r="B2087" s="14" t="s">
        <v>1471</v>
      </c>
      <c r="C2087" s="131">
        <v>15.0</v>
      </c>
      <c r="D2087" s="14"/>
      <c r="E2087" s="14"/>
      <c r="F2087" s="14" t="s">
        <v>1472</v>
      </c>
      <c r="G2087" s="131">
        <v>4.0</v>
      </c>
      <c r="H2087" s="131">
        <v>200.0</v>
      </c>
      <c r="I2087" s="132" t="b">
        <v>1</v>
      </c>
      <c r="J2087" s="14"/>
      <c r="K2087" s="14"/>
      <c r="L2087" s="14"/>
      <c r="M2087" s="14"/>
      <c r="N2087" s="14"/>
      <c r="O2087" s="14"/>
      <c r="P2087" s="14"/>
      <c r="Q2087" s="14"/>
      <c r="R2087" s="14"/>
      <c r="S2087" s="14"/>
      <c r="T2087" s="14"/>
      <c r="U2087" s="14"/>
      <c r="V2087" s="14"/>
      <c r="W2087" s="14"/>
    </row>
    <row r="2088">
      <c r="A2088" s="130" t="s">
        <v>20678</v>
      </c>
      <c r="B2088" s="14" t="s">
        <v>13283</v>
      </c>
      <c r="C2088" s="131">
        <v>98.0</v>
      </c>
      <c r="D2088" s="14" t="s">
        <v>13285</v>
      </c>
      <c r="E2088" s="131">
        <v>154.0</v>
      </c>
      <c r="F2088" s="14" t="s">
        <v>13287</v>
      </c>
      <c r="G2088" s="131">
        <v>87.0</v>
      </c>
      <c r="H2088" s="131">
        <v>200.0</v>
      </c>
      <c r="I2088" s="132" t="b">
        <v>1</v>
      </c>
      <c r="J2088" s="14"/>
      <c r="K2088" s="14"/>
      <c r="L2088" s="14"/>
      <c r="M2088" s="14"/>
      <c r="N2088" s="14"/>
      <c r="O2088" s="14"/>
      <c r="P2088" s="14"/>
      <c r="Q2088" s="14"/>
      <c r="R2088" s="14"/>
      <c r="S2088" s="14"/>
      <c r="T2088" s="14"/>
      <c r="U2088" s="14"/>
      <c r="V2088" s="14"/>
      <c r="W2088" s="14"/>
    </row>
    <row r="2089">
      <c r="A2089" s="130" t="s">
        <v>20688</v>
      </c>
      <c r="B2089" s="14" t="s">
        <v>1628</v>
      </c>
      <c r="C2089" s="131">
        <v>26.0</v>
      </c>
      <c r="D2089" s="14"/>
      <c r="E2089" s="14"/>
      <c r="F2089" s="14" t="s">
        <v>1629</v>
      </c>
      <c r="G2089" s="131">
        <v>6.0</v>
      </c>
      <c r="H2089" s="131">
        <v>200.0</v>
      </c>
      <c r="I2089" s="132" t="b">
        <v>1</v>
      </c>
      <c r="J2089" s="14"/>
      <c r="K2089" s="14"/>
      <c r="L2089" s="14"/>
      <c r="M2089" s="14"/>
      <c r="N2089" s="14"/>
      <c r="O2089" s="14"/>
      <c r="P2089" s="14"/>
      <c r="Q2089" s="14"/>
      <c r="R2089" s="14"/>
      <c r="S2089" s="14"/>
      <c r="T2089" s="14"/>
      <c r="U2089" s="14"/>
      <c r="V2089" s="14"/>
      <c r="W2089" s="14"/>
    </row>
    <row r="2090">
      <c r="A2090" s="130" t="s">
        <v>20699</v>
      </c>
      <c r="B2090" s="14" t="s">
        <v>11802</v>
      </c>
      <c r="C2090" s="131">
        <v>43.0</v>
      </c>
      <c r="D2090" s="14" t="s">
        <v>11803</v>
      </c>
      <c r="E2090" s="131">
        <v>138.0</v>
      </c>
      <c r="F2090" s="14" t="s">
        <v>11805</v>
      </c>
      <c r="G2090" s="131">
        <v>32.0</v>
      </c>
      <c r="H2090" s="131">
        <v>200.0</v>
      </c>
      <c r="I2090" s="132" t="b">
        <v>1</v>
      </c>
      <c r="J2090" s="14"/>
      <c r="K2090" s="14"/>
      <c r="L2090" s="14"/>
      <c r="M2090" s="14"/>
      <c r="N2090" s="14"/>
      <c r="O2090" s="14"/>
      <c r="P2090" s="14"/>
      <c r="Q2090" s="14"/>
      <c r="R2090" s="14"/>
      <c r="S2090" s="14"/>
      <c r="T2090" s="14"/>
      <c r="U2090" s="14"/>
      <c r="V2090" s="14"/>
      <c r="W2090" s="14"/>
    </row>
    <row r="2091">
      <c r="A2091" s="130" t="s">
        <v>20707</v>
      </c>
      <c r="B2091" s="14" t="s">
        <v>1534</v>
      </c>
      <c r="C2091" s="131">
        <v>32.0</v>
      </c>
      <c r="D2091" s="14" t="s">
        <v>1535</v>
      </c>
      <c r="E2091" s="131">
        <v>155.0</v>
      </c>
      <c r="F2091" s="14" t="s">
        <v>1536</v>
      </c>
      <c r="G2091" s="131">
        <v>21.0</v>
      </c>
      <c r="H2091" s="131">
        <v>200.0</v>
      </c>
      <c r="I2091" s="132" t="b">
        <v>1</v>
      </c>
      <c r="J2091" s="14"/>
      <c r="K2091" s="14"/>
      <c r="L2091" s="14"/>
      <c r="M2091" s="14"/>
      <c r="N2091" s="14"/>
      <c r="O2091" s="14"/>
      <c r="P2091" s="14"/>
      <c r="Q2091" s="14"/>
      <c r="R2091" s="14"/>
      <c r="S2091" s="14"/>
      <c r="T2091" s="14"/>
      <c r="U2091" s="14"/>
      <c r="V2091" s="14"/>
      <c r="W2091" s="14"/>
    </row>
    <row r="2092">
      <c r="A2092" s="130" t="s">
        <v>20718</v>
      </c>
      <c r="B2092" s="14" t="s">
        <v>7046</v>
      </c>
      <c r="C2092" s="131">
        <v>52.0</v>
      </c>
      <c r="D2092" s="14" t="s">
        <v>7049</v>
      </c>
      <c r="E2092" s="131">
        <v>307.0</v>
      </c>
      <c r="F2092" s="14" t="s">
        <v>7051</v>
      </c>
      <c r="G2092" s="131">
        <v>41.0</v>
      </c>
      <c r="H2092" s="131">
        <v>200.0</v>
      </c>
      <c r="I2092" s="132" t="b">
        <v>1</v>
      </c>
      <c r="J2092" s="14"/>
      <c r="K2092" s="14"/>
      <c r="L2092" s="14"/>
      <c r="M2092" s="14"/>
      <c r="N2092" s="14"/>
      <c r="O2092" s="14"/>
      <c r="P2092" s="14"/>
      <c r="Q2092" s="14"/>
      <c r="R2092" s="14"/>
      <c r="S2092" s="14"/>
      <c r="T2092" s="14"/>
      <c r="U2092" s="14"/>
      <c r="V2092" s="14"/>
      <c r="W2092" s="14"/>
    </row>
    <row r="2093">
      <c r="A2093" s="130" t="s">
        <v>20726</v>
      </c>
      <c r="B2093" s="14" t="s">
        <v>7215</v>
      </c>
      <c r="C2093" s="131">
        <v>39.0</v>
      </c>
      <c r="D2093" s="14" t="s">
        <v>7218</v>
      </c>
      <c r="E2093" s="131">
        <v>149.0</v>
      </c>
      <c r="F2093" s="14" t="s">
        <v>7221</v>
      </c>
      <c r="G2093" s="131">
        <v>28.0</v>
      </c>
      <c r="H2093" s="131">
        <v>200.0</v>
      </c>
      <c r="I2093" s="132" t="b">
        <v>1</v>
      </c>
      <c r="J2093" s="14"/>
      <c r="K2093" s="14"/>
      <c r="L2093" s="14"/>
      <c r="M2093" s="14"/>
      <c r="N2093" s="14"/>
      <c r="O2093" s="14"/>
      <c r="P2093" s="14"/>
      <c r="Q2093" s="14"/>
      <c r="R2093" s="14"/>
      <c r="S2093" s="14"/>
      <c r="T2093" s="14"/>
      <c r="U2093" s="14"/>
      <c r="V2093" s="14"/>
      <c r="W2093" s="14"/>
    </row>
    <row r="2094">
      <c r="A2094" s="130" t="s">
        <v>20734</v>
      </c>
      <c r="B2094" s="14" t="s">
        <v>1223</v>
      </c>
      <c r="C2094" s="131">
        <v>97.0</v>
      </c>
      <c r="D2094" s="14" t="s">
        <v>1224</v>
      </c>
      <c r="E2094" s="131">
        <v>378.0</v>
      </c>
      <c r="F2094" s="14" t="s">
        <v>1225</v>
      </c>
      <c r="G2094" s="131">
        <v>86.0</v>
      </c>
      <c r="H2094" s="131">
        <v>200.0</v>
      </c>
      <c r="I2094" s="132" t="b">
        <v>1</v>
      </c>
      <c r="J2094" s="14"/>
      <c r="K2094" s="14"/>
      <c r="L2094" s="14"/>
      <c r="M2094" s="14"/>
      <c r="N2094" s="14"/>
      <c r="O2094" s="14"/>
      <c r="P2094" s="14"/>
      <c r="Q2094" s="14"/>
      <c r="R2094" s="14"/>
      <c r="S2094" s="14"/>
      <c r="T2094" s="14"/>
      <c r="U2094" s="14"/>
      <c r="V2094" s="14"/>
      <c r="W2094" s="14"/>
    </row>
    <row r="2095">
      <c r="A2095" s="130" t="s">
        <v>20741</v>
      </c>
      <c r="B2095" s="14" t="s">
        <v>1727</v>
      </c>
      <c r="C2095" s="131">
        <v>78.0</v>
      </c>
      <c r="D2095" s="14" t="s">
        <v>1728</v>
      </c>
      <c r="E2095" s="131">
        <v>153.0</v>
      </c>
      <c r="F2095" s="14" t="s">
        <v>1729</v>
      </c>
      <c r="G2095" s="131">
        <v>67.0</v>
      </c>
      <c r="H2095" s="131">
        <v>200.0</v>
      </c>
      <c r="I2095" s="132" t="b">
        <v>1</v>
      </c>
      <c r="J2095" s="14"/>
      <c r="K2095" s="14"/>
      <c r="L2095" s="14"/>
      <c r="M2095" s="14"/>
      <c r="N2095" s="14"/>
      <c r="O2095" s="14"/>
      <c r="P2095" s="14"/>
      <c r="Q2095" s="14"/>
      <c r="R2095" s="14"/>
      <c r="S2095" s="14"/>
      <c r="T2095" s="14"/>
      <c r="U2095" s="14"/>
      <c r="V2095" s="14"/>
      <c r="W2095" s="14"/>
    </row>
    <row r="2096">
      <c r="A2096" s="130" t="s">
        <v>20746</v>
      </c>
      <c r="B2096" s="14" t="s">
        <v>1696</v>
      </c>
      <c r="C2096" s="131">
        <v>57.0</v>
      </c>
      <c r="D2096" s="14" t="s">
        <v>1697</v>
      </c>
      <c r="E2096" s="131">
        <v>316.0</v>
      </c>
      <c r="F2096" s="14" t="s">
        <v>1698</v>
      </c>
      <c r="G2096" s="131">
        <v>46.0</v>
      </c>
      <c r="H2096" s="131">
        <v>200.0</v>
      </c>
      <c r="I2096" s="132" t="b">
        <v>1</v>
      </c>
      <c r="J2096" s="14"/>
      <c r="K2096" s="14"/>
      <c r="L2096" s="14"/>
      <c r="M2096" s="14"/>
      <c r="N2096" s="14"/>
      <c r="O2096" s="14"/>
      <c r="P2096" s="14"/>
      <c r="Q2096" s="14"/>
      <c r="R2096" s="14"/>
      <c r="S2096" s="14"/>
      <c r="T2096" s="14"/>
      <c r="U2096" s="14"/>
      <c r="V2096" s="14"/>
      <c r="W2096" s="14"/>
    </row>
    <row r="2097">
      <c r="A2097" s="130" t="s">
        <v>20751</v>
      </c>
      <c r="B2097" s="14" t="s">
        <v>20754</v>
      </c>
      <c r="C2097" s="131">
        <v>55.0</v>
      </c>
      <c r="D2097" s="14" t="s">
        <v>20755</v>
      </c>
      <c r="E2097" s="131">
        <v>149.0</v>
      </c>
      <c r="F2097" s="14" t="s">
        <v>20757</v>
      </c>
      <c r="G2097" s="131">
        <v>44.0</v>
      </c>
      <c r="H2097" s="131">
        <v>200.0</v>
      </c>
      <c r="I2097" s="132" t="b">
        <v>1</v>
      </c>
      <c r="J2097" s="14"/>
      <c r="K2097" s="14"/>
      <c r="L2097" s="14"/>
      <c r="M2097" s="14"/>
      <c r="N2097" s="14"/>
      <c r="O2097" s="14"/>
      <c r="P2097" s="14"/>
      <c r="Q2097" s="14"/>
      <c r="R2097" s="14"/>
      <c r="S2097" s="14"/>
      <c r="T2097" s="14"/>
      <c r="U2097" s="14"/>
      <c r="V2097" s="14"/>
      <c r="W2097" s="14"/>
    </row>
    <row r="2098">
      <c r="A2098" s="130" t="s">
        <v>20762</v>
      </c>
      <c r="B2098" s="14" t="s">
        <v>1463</v>
      </c>
      <c r="C2098" s="131">
        <v>103.0</v>
      </c>
      <c r="D2098" s="14" t="s">
        <v>1464</v>
      </c>
      <c r="E2098" s="131">
        <v>156.0</v>
      </c>
      <c r="F2098" s="14" t="s">
        <v>1465</v>
      </c>
      <c r="G2098" s="131">
        <v>92.0</v>
      </c>
      <c r="H2098" s="131">
        <v>200.0</v>
      </c>
      <c r="I2098" s="132" t="b">
        <v>1</v>
      </c>
      <c r="J2098" s="14"/>
      <c r="K2098" s="14"/>
      <c r="L2098" s="14"/>
      <c r="M2098" s="14"/>
      <c r="N2098" s="14"/>
      <c r="O2098" s="14"/>
      <c r="P2098" s="14"/>
      <c r="Q2098" s="14"/>
      <c r="R2098" s="14"/>
      <c r="S2098" s="14"/>
      <c r="T2098" s="14"/>
      <c r="U2098" s="14"/>
      <c r="V2098" s="14"/>
      <c r="W2098" s="14"/>
    </row>
    <row r="2099">
      <c r="A2099" s="130" t="s">
        <v>20769</v>
      </c>
      <c r="B2099" s="14" t="s">
        <v>14659</v>
      </c>
      <c r="C2099" s="131">
        <v>105.0</v>
      </c>
      <c r="D2099" s="14" t="s">
        <v>14660</v>
      </c>
      <c r="E2099" s="131">
        <v>152.0</v>
      </c>
      <c r="F2099" s="14" t="s">
        <v>14661</v>
      </c>
      <c r="G2099" s="131">
        <v>94.0</v>
      </c>
      <c r="H2099" s="131">
        <v>200.0</v>
      </c>
      <c r="I2099" s="132" t="b">
        <v>1</v>
      </c>
      <c r="J2099" s="14"/>
      <c r="K2099" s="14"/>
      <c r="L2099" s="14"/>
      <c r="M2099" s="14"/>
      <c r="N2099" s="14"/>
      <c r="O2099" s="14"/>
      <c r="P2099" s="14"/>
      <c r="Q2099" s="14"/>
      <c r="R2099" s="14"/>
      <c r="S2099" s="14"/>
      <c r="T2099" s="14"/>
      <c r="U2099" s="14"/>
      <c r="V2099" s="14"/>
      <c r="W2099" s="14"/>
    </row>
    <row r="2100">
      <c r="A2100" s="130" t="s">
        <v>20780</v>
      </c>
      <c r="B2100" s="14" t="s">
        <v>557</v>
      </c>
      <c r="C2100" s="131">
        <v>27.0</v>
      </c>
      <c r="D2100" s="14"/>
      <c r="E2100" s="14"/>
      <c r="F2100" s="14" t="s">
        <v>558</v>
      </c>
      <c r="G2100" s="131">
        <v>16.0</v>
      </c>
      <c r="H2100" s="131">
        <v>200.0</v>
      </c>
      <c r="I2100" s="132" t="b">
        <v>1</v>
      </c>
      <c r="J2100" s="14"/>
      <c r="K2100" s="14"/>
      <c r="L2100" s="14"/>
      <c r="M2100" s="14"/>
      <c r="N2100" s="14"/>
      <c r="O2100" s="14"/>
      <c r="P2100" s="14"/>
      <c r="Q2100" s="14"/>
      <c r="R2100" s="14"/>
      <c r="S2100" s="14"/>
      <c r="T2100" s="14"/>
      <c r="U2100" s="14"/>
      <c r="V2100" s="14"/>
      <c r="W2100" s="14"/>
    </row>
    <row r="2101">
      <c r="A2101" s="130" t="s">
        <v>20786</v>
      </c>
      <c r="B2101" s="14" t="s">
        <v>5396</v>
      </c>
      <c r="C2101" s="131">
        <v>57.0</v>
      </c>
      <c r="D2101" s="14" t="s">
        <v>5398</v>
      </c>
      <c r="E2101" s="131">
        <v>319.0</v>
      </c>
      <c r="F2101" s="14" t="s">
        <v>5400</v>
      </c>
      <c r="G2101" s="131">
        <v>46.0</v>
      </c>
      <c r="H2101" s="131">
        <v>200.0</v>
      </c>
      <c r="I2101" s="132" t="b">
        <v>1</v>
      </c>
      <c r="J2101" s="14"/>
      <c r="K2101" s="14"/>
      <c r="L2101" s="14"/>
      <c r="M2101" s="14"/>
      <c r="N2101" s="14"/>
      <c r="O2101" s="14"/>
      <c r="P2101" s="14"/>
      <c r="Q2101" s="14"/>
      <c r="R2101" s="14"/>
      <c r="S2101" s="14"/>
      <c r="T2101" s="14"/>
      <c r="U2101" s="14"/>
      <c r="V2101" s="14"/>
      <c r="W2101" s="14"/>
    </row>
    <row r="2102">
      <c r="A2102" s="130" t="s">
        <v>20793</v>
      </c>
      <c r="B2102" s="14" t="s">
        <v>1962</v>
      </c>
      <c r="C2102" s="131">
        <v>134.0</v>
      </c>
      <c r="D2102" s="14" t="s">
        <v>1964</v>
      </c>
      <c r="E2102" s="131">
        <v>150.0</v>
      </c>
      <c r="F2102" s="14" t="s">
        <v>1965</v>
      </c>
      <c r="G2102" s="131">
        <v>123.0</v>
      </c>
      <c r="H2102" s="131">
        <v>200.0</v>
      </c>
      <c r="I2102" s="132" t="b">
        <v>1</v>
      </c>
      <c r="J2102" s="14"/>
      <c r="K2102" s="14"/>
      <c r="L2102" s="14"/>
      <c r="M2102" s="14"/>
      <c r="N2102" s="14"/>
      <c r="O2102" s="14"/>
      <c r="P2102" s="14"/>
      <c r="Q2102" s="14"/>
      <c r="R2102" s="14"/>
      <c r="S2102" s="14"/>
      <c r="T2102" s="14"/>
      <c r="U2102" s="14"/>
      <c r="V2102" s="14"/>
      <c r="W2102" s="14"/>
    </row>
    <row r="2103">
      <c r="A2103" s="130" t="s">
        <v>20801</v>
      </c>
      <c r="B2103" s="14" t="s">
        <v>2062</v>
      </c>
      <c r="C2103" s="131">
        <v>80.0</v>
      </c>
      <c r="D2103" s="14" t="s">
        <v>2065</v>
      </c>
      <c r="E2103" s="131">
        <v>475.0</v>
      </c>
      <c r="F2103" s="14" t="s">
        <v>2067</v>
      </c>
      <c r="G2103" s="131">
        <v>69.0</v>
      </c>
      <c r="H2103" s="131">
        <v>200.0</v>
      </c>
      <c r="I2103" s="132" t="b">
        <v>1</v>
      </c>
      <c r="J2103" s="14"/>
      <c r="K2103" s="14"/>
      <c r="L2103" s="14"/>
      <c r="M2103" s="14"/>
      <c r="N2103" s="14"/>
      <c r="O2103" s="14"/>
      <c r="P2103" s="14"/>
      <c r="Q2103" s="14"/>
      <c r="R2103" s="14"/>
      <c r="S2103" s="14"/>
      <c r="T2103" s="14"/>
      <c r="U2103" s="14"/>
      <c r="V2103" s="14"/>
      <c r="W2103" s="14"/>
    </row>
    <row r="2104">
      <c r="A2104" s="130" t="s">
        <v>20811</v>
      </c>
      <c r="B2104" s="14" t="s">
        <v>1647</v>
      </c>
      <c r="C2104" s="131">
        <v>68.0</v>
      </c>
      <c r="D2104" s="14" t="s">
        <v>1648</v>
      </c>
      <c r="E2104" s="131">
        <v>177.0</v>
      </c>
      <c r="F2104" s="14" t="s">
        <v>1649</v>
      </c>
      <c r="G2104" s="131">
        <v>57.0</v>
      </c>
      <c r="H2104" s="131">
        <v>200.0</v>
      </c>
      <c r="I2104" s="132" t="b">
        <v>1</v>
      </c>
      <c r="J2104" s="14"/>
      <c r="K2104" s="14"/>
      <c r="L2104" s="14"/>
      <c r="M2104" s="14"/>
      <c r="N2104" s="14"/>
      <c r="O2104" s="14"/>
      <c r="P2104" s="14"/>
      <c r="Q2104" s="14"/>
      <c r="R2104" s="14"/>
      <c r="S2104" s="14"/>
      <c r="T2104" s="14"/>
      <c r="U2104" s="14"/>
      <c r="V2104" s="14"/>
      <c r="W2104" s="14"/>
    </row>
    <row r="2105">
      <c r="A2105" s="130" t="s">
        <v>20820</v>
      </c>
      <c r="B2105" s="14" t="s">
        <v>1261</v>
      </c>
      <c r="C2105" s="131">
        <v>63.0</v>
      </c>
      <c r="D2105" s="14" t="s">
        <v>1262</v>
      </c>
      <c r="E2105" s="131">
        <v>210.0</v>
      </c>
      <c r="F2105" s="14" t="s">
        <v>1263</v>
      </c>
      <c r="G2105" s="131">
        <v>52.0</v>
      </c>
      <c r="H2105" s="131">
        <v>200.0</v>
      </c>
      <c r="I2105" s="132" t="b">
        <v>1</v>
      </c>
      <c r="J2105" s="14"/>
      <c r="K2105" s="14"/>
      <c r="L2105" s="14"/>
      <c r="M2105" s="14"/>
      <c r="N2105" s="14"/>
      <c r="O2105" s="14"/>
      <c r="P2105" s="14"/>
      <c r="Q2105" s="14"/>
      <c r="R2105" s="14"/>
      <c r="S2105" s="14"/>
      <c r="T2105" s="14"/>
      <c r="U2105" s="14"/>
      <c r="V2105" s="14"/>
      <c r="W2105" s="14"/>
    </row>
    <row r="2106">
      <c r="A2106" s="130" t="s">
        <v>20827</v>
      </c>
      <c r="B2106" s="14" t="s">
        <v>14360</v>
      </c>
      <c r="C2106" s="131">
        <v>110.0</v>
      </c>
      <c r="D2106" s="14" t="s">
        <v>14362</v>
      </c>
      <c r="E2106" s="131">
        <v>155.0</v>
      </c>
      <c r="F2106" s="14" t="s">
        <v>14363</v>
      </c>
      <c r="G2106" s="131">
        <v>99.0</v>
      </c>
      <c r="H2106" s="131">
        <v>200.0</v>
      </c>
      <c r="I2106" s="132" t="b">
        <v>1</v>
      </c>
      <c r="J2106" s="14"/>
      <c r="K2106" s="14"/>
      <c r="L2106" s="14"/>
      <c r="M2106" s="14"/>
      <c r="N2106" s="14"/>
      <c r="O2106" s="14"/>
      <c r="P2106" s="14"/>
      <c r="Q2106" s="14"/>
      <c r="R2106" s="14"/>
      <c r="S2106" s="14"/>
      <c r="T2106" s="14"/>
      <c r="U2106" s="14"/>
      <c r="V2106" s="14"/>
      <c r="W2106" s="14"/>
    </row>
    <row r="2107">
      <c r="A2107" s="130" t="s">
        <v>20838</v>
      </c>
      <c r="B2107" s="14" t="s">
        <v>1727</v>
      </c>
      <c r="C2107" s="131">
        <v>78.0</v>
      </c>
      <c r="D2107" s="14" t="s">
        <v>1728</v>
      </c>
      <c r="E2107" s="131">
        <v>153.0</v>
      </c>
      <c r="F2107" s="14" t="s">
        <v>1729</v>
      </c>
      <c r="G2107" s="131">
        <v>67.0</v>
      </c>
      <c r="H2107" s="131">
        <v>200.0</v>
      </c>
      <c r="I2107" s="132" t="b">
        <v>1</v>
      </c>
      <c r="J2107" s="14"/>
      <c r="K2107" s="14"/>
      <c r="L2107" s="14"/>
      <c r="M2107" s="14"/>
      <c r="N2107" s="14"/>
      <c r="O2107" s="14"/>
      <c r="P2107" s="14"/>
      <c r="Q2107" s="14"/>
      <c r="R2107" s="14"/>
      <c r="S2107" s="14"/>
      <c r="T2107" s="14"/>
      <c r="U2107" s="14"/>
      <c r="V2107" s="14"/>
      <c r="W2107" s="14"/>
    </row>
    <row r="2108">
      <c r="A2108" s="130" t="s">
        <v>20848</v>
      </c>
      <c r="B2108" s="14" t="s">
        <v>16126</v>
      </c>
      <c r="C2108" s="131">
        <v>39.0</v>
      </c>
      <c r="D2108" s="14" t="s">
        <v>511</v>
      </c>
      <c r="E2108" s="131">
        <v>135.0</v>
      </c>
      <c r="F2108" s="14" t="s">
        <v>512</v>
      </c>
      <c r="G2108" s="131">
        <v>14.0</v>
      </c>
      <c r="H2108" s="131">
        <v>200.0</v>
      </c>
      <c r="I2108" s="132" t="b">
        <v>1</v>
      </c>
      <c r="J2108" s="14"/>
      <c r="K2108" s="14"/>
      <c r="L2108" s="14"/>
      <c r="M2108" s="14"/>
      <c r="N2108" s="14"/>
      <c r="O2108" s="14"/>
      <c r="P2108" s="14"/>
      <c r="Q2108" s="14"/>
      <c r="R2108" s="14"/>
      <c r="S2108" s="14"/>
      <c r="T2108" s="14"/>
      <c r="U2108" s="14"/>
      <c r="V2108" s="14"/>
      <c r="W2108" s="14"/>
    </row>
    <row r="2109">
      <c r="A2109" s="130" t="s">
        <v>20855</v>
      </c>
      <c r="B2109" s="14" t="s">
        <v>1416</v>
      </c>
      <c r="C2109" s="131">
        <v>64.0</v>
      </c>
      <c r="D2109" s="14" t="s">
        <v>1417</v>
      </c>
      <c r="E2109" s="131">
        <v>153.0</v>
      </c>
      <c r="F2109" s="14" t="s">
        <v>1418</v>
      </c>
      <c r="G2109" s="131">
        <v>53.0</v>
      </c>
      <c r="H2109" s="131">
        <v>200.0</v>
      </c>
      <c r="I2109" s="132" t="b">
        <v>1</v>
      </c>
      <c r="J2109" s="14"/>
      <c r="K2109" s="14"/>
      <c r="L2109" s="14"/>
      <c r="M2109" s="14"/>
      <c r="N2109" s="14"/>
      <c r="O2109" s="14"/>
      <c r="P2109" s="14"/>
      <c r="Q2109" s="14"/>
      <c r="R2109" s="14"/>
      <c r="S2109" s="14"/>
      <c r="T2109" s="14"/>
      <c r="U2109" s="14"/>
      <c r="V2109" s="14"/>
      <c r="W2109" s="14"/>
    </row>
    <row r="2110">
      <c r="A2110" s="130" t="s">
        <v>20860</v>
      </c>
      <c r="B2110" s="14" t="s">
        <v>11841</v>
      </c>
      <c r="C2110" s="131">
        <v>68.0</v>
      </c>
      <c r="D2110" s="14" t="s">
        <v>11843</v>
      </c>
      <c r="E2110" s="131">
        <v>154.0</v>
      </c>
      <c r="F2110" s="14" t="s">
        <v>11845</v>
      </c>
      <c r="G2110" s="131">
        <v>57.0</v>
      </c>
      <c r="H2110" s="131">
        <v>200.0</v>
      </c>
      <c r="I2110" s="132" t="b">
        <v>1</v>
      </c>
      <c r="J2110" s="14"/>
      <c r="K2110" s="14"/>
      <c r="L2110" s="14"/>
      <c r="M2110" s="14"/>
      <c r="N2110" s="14"/>
      <c r="O2110" s="14"/>
      <c r="P2110" s="14"/>
      <c r="Q2110" s="14"/>
      <c r="R2110" s="14"/>
      <c r="S2110" s="14"/>
      <c r="T2110" s="14"/>
      <c r="U2110" s="14"/>
      <c r="V2110" s="14"/>
      <c r="W2110" s="14"/>
    </row>
    <row r="2111">
      <c r="A2111" s="130" t="s">
        <v>20867</v>
      </c>
      <c r="B2111" s="14" t="s">
        <v>14306</v>
      </c>
      <c r="C2111" s="131">
        <v>54.0</v>
      </c>
      <c r="D2111" s="14" t="s">
        <v>14309</v>
      </c>
      <c r="E2111" s="131">
        <v>406.0</v>
      </c>
      <c r="F2111" s="14" t="s">
        <v>14311</v>
      </c>
      <c r="G2111" s="131">
        <v>43.0</v>
      </c>
      <c r="H2111" s="131">
        <v>200.0</v>
      </c>
      <c r="I2111" s="132" t="b">
        <v>1</v>
      </c>
      <c r="J2111" s="14"/>
      <c r="K2111" s="14"/>
      <c r="L2111" s="14"/>
      <c r="M2111" s="14"/>
      <c r="N2111" s="14"/>
      <c r="O2111" s="14"/>
      <c r="P2111" s="14"/>
      <c r="Q2111" s="14"/>
      <c r="R2111" s="14"/>
      <c r="S2111" s="14"/>
      <c r="T2111" s="14"/>
      <c r="U2111" s="14"/>
      <c r="V2111" s="14"/>
      <c r="W2111" s="14"/>
    </row>
    <row r="2112">
      <c r="A2112" s="130" t="s">
        <v>20875</v>
      </c>
      <c r="B2112" s="14" t="s">
        <v>20879</v>
      </c>
      <c r="C2112" s="131">
        <v>85.0</v>
      </c>
      <c r="D2112" s="14" t="s">
        <v>20880</v>
      </c>
      <c r="E2112" s="131">
        <v>212.0</v>
      </c>
      <c r="F2112" s="14" t="s">
        <v>20882</v>
      </c>
      <c r="G2112" s="131">
        <v>74.0</v>
      </c>
      <c r="H2112" s="131">
        <v>200.0</v>
      </c>
      <c r="I2112" s="132" t="b">
        <v>1</v>
      </c>
      <c r="J2112" s="14"/>
      <c r="K2112" s="14"/>
      <c r="L2112" s="14"/>
      <c r="M2112" s="14"/>
      <c r="N2112" s="14"/>
      <c r="O2112" s="14"/>
      <c r="P2112" s="14"/>
      <c r="Q2112" s="14"/>
      <c r="R2112" s="14"/>
      <c r="S2112" s="14"/>
      <c r="T2112" s="14"/>
      <c r="U2112" s="14"/>
      <c r="V2112" s="14"/>
      <c r="W2112" s="14"/>
    </row>
    <row r="2113">
      <c r="A2113" s="130" t="s">
        <v>20885</v>
      </c>
      <c r="B2113" s="14" t="s">
        <v>7769</v>
      </c>
      <c r="C2113" s="131">
        <v>107.0</v>
      </c>
      <c r="D2113" s="14" t="s">
        <v>7772</v>
      </c>
      <c r="E2113" s="131">
        <v>139.0</v>
      </c>
      <c r="F2113" s="14" t="s">
        <v>7774</v>
      </c>
      <c r="G2113" s="131">
        <v>96.0</v>
      </c>
      <c r="H2113" s="131">
        <v>200.0</v>
      </c>
      <c r="I2113" s="132" t="b">
        <v>1</v>
      </c>
      <c r="J2113" s="14"/>
      <c r="K2113" s="14"/>
      <c r="L2113" s="14"/>
      <c r="M2113" s="14"/>
      <c r="N2113" s="14"/>
      <c r="O2113" s="14"/>
      <c r="P2113" s="14"/>
      <c r="Q2113" s="14"/>
      <c r="R2113" s="14"/>
      <c r="S2113" s="14"/>
      <c r="T2113" s="14"/>
      <c r="U2113" s="14"/>
      <c r="V2113" s="14"/>
      <c r="W2113" s="14"/>
    </row>
    <row r="2114">
      <c r="A2114" s="130" t="s">
        <v>20895</v>
      </c>
      <c r="B2114" s="14" t="s">
        <v>13545</v>
      </c>
      <c r="C2114" s="131">
        <v>22.0</v>
      </c>
      <c r="D2114" s="14"/>
      <c r="E2114" s="14"/>
      <c r="F2114" s="14" t="s">
        <v>13549</v>
      </c>
      <c r="G2114" s="131">
        <v>2.0</v>
      </c>
      <c r="H2114" s="131">
        <v>200.0</v>
      </c>
      <c r="I2114" s="132" t="b">
        <v>1</v>
      </c>
      <c r="J2114" s="14"/>
      <c r="K2114" s="14"/>
      <c r="L2114" s="14"/>
      <c r="M2114" s="14"/>
      <c r="N2114" s="14"/>
      <c r="O2114" s="14"/>
      <c r="P2114" s="14"/>
      <c r="Q2114" s="14"/>
      <c r="R2114" s="14"/>
      <c r="S2114" s="14"/>
      <c r="T2114" s="14"/>
      <c r="U2114" s="14"/>
      <c r="V2114" s="14"/>
      <c r="W2114" s="14"/>
    </row>
    <row r="2115">
      <c r="A2115" s="130" t="s">
        <v>20900</v>
      </c>
      <c r="B2115" s="14" t="s">
        <v>6962</v>
      </c>
      <c r="C2115" s="131">
        <v>49.0</v>
      </c>
      <c r="D2115" s="14" t="s">
        <v>6966</v>
      </c>
      <c r="E2115" s="131">
        <v>220.0</v>
      </c>
      <c r="F2115" s="14" t="s">
        <v>6969</v>
      </c>
      <c r="G2115" s="131">
        <v>38.0</v>
      </c>
      <c r="H2115" s="131">
        <v>200.0</v>
      </c>
      <c r="I2115" s="132" t="b">
        <v>1</v>
      </c>
      <c r="J2115" s="14"/>
      <c r="K2115" s="14"/>
      <c r="L2115" s="14"/>
      <c r="M2115" s="14"/>
      <c r="N2115" s="14"/>
      <c r="O2115" s="14"/>
      <c r="P2115" s="14"/>
      <c r="Q2115" s="14"/>
      <c r="R2115" s="14"/>
      <c r="S2115" s="14"/>
      <c r="T2115" s="14"/>
      <c r="U2115" s="14"/>
      <c r="V2115" s="14"/>
      <c r="W2115" s="14"/>
    </row>
    <row r="2116">
      <c r="A2116" s="130" t="s">
        <v>20910</v>
      </c>
      <c r="B2116" s="14" t="s">
        <v>10684</v>
      </c>
      <c r="C2116" s="131">
        <v>63.0</v>
      </c>
      <c r="D2116" s="14" t="s">
        <v>10686</v>
      </c>
      <c r="E2116" s="131">
        <v>157.0</v>
      </c>
      <c r="F2116" s="14" t="s">
        <v>10688</v>
      </c>
      <c r="G2116" s="131">
        <v>52.0</v>
      </c>
      <c r="H2116" s="131">
        <v>200.0</v>
      </c>
      <c r="I2116" s="132" t="b">
        <v>1</v>
      </c>
      <c r="J2116" s="14"/>
      <c r="K2116" s="14"/>
      <c r="L2116" s="14"/>
      <c r="M2116" s="14"/>
      <c r="N2116" s="14"/>
      <c r="O2116" s="14"/>
      <c r="P2116" s="14"/>
      <c r="Q2116" s="14"/>
      <c r="R2116" s="14"/>
      <c r="S2116" s="14"/>
      <c r="T2116" s="14"/>
      <c r="U2116" s="14"/>
      <c r="V2116" s="14"/>
      <c r="W2116" s="14"/>
    </row>
    <row r="2117">
      <c r="A2117" s="130" t="s">
        <v>20921</v>
      </c>
      <c r="B2117" s="14" t="s">
        <v>4958</v>
      </c>
      <c r="C2117" s="131">
        <v>60.0</v>
      </c>
      <c r="D2117" s="14" t="s">
        <v>4960</v>
      </c>
      <c r="E2117" s="131">
        <v>104.0</v>
      </c>
      <c r="F2117" s="14" t="s">
        <v>4961</v>
      </c>
      <c r="G2117" s="131">
        <v>49.0</v>
      </c>
      <c r="H2117" s="131">
        <v>200.0</v>
      </c>
      <c r="I2117" s="132" t="b">
        <v>1</v>
      </c>
      <c r="J2117" s="14"/>
      <c r="K2117" s="14"/>
      <c r="L2117" s="14"/>
      <c r="M2117" s="14"/>
      <c r="N2117" s="14"/>
      <c r="O2117" s="14"/>
      <c r="P2117" s="14"/>
      <c r="Q2117" s="14"/>
      <c r="R2117" s="14"/>
      <c r="S2117" s="14"/>
      <c r="T2117" s="14"/>
      <c r="U2117" s="14"/>
      <c r="V2117" s="14"/>
      <c r="W2117" s="14"/>
    </row>
    <row r="2118">
      <c r="A2118" s="130" t="s">
        <v>20933</v>
      </c>
      <c r="B2118" s="14" t="s">
        <v>20317</v>
      </c>
      <c r="C2118" s="131">
        <v>62.0</v>
      </c>
      <c r="D2118" s="14" t="s">
        <v>20319</v>
      </c>
      <c r="E2118" s="131">
        <v>156.0</v>
      </c>
      <c r="F2118" s="14" t="s">
        <v>20320</v>
      </c>
      <c r="G2118" s="131">
        <v>51.0</v>
      </c>
      <c r="H2118" s="131">
        <v>200.0</v>
      </c>
      <c r="I2118" s="132" t="b">
        <v>1</v>
      </c>
      <c r="J2118" s="14"/>
      <c r="K2118" s="14"/>
      <c r="L2118" s="14"/>
      <c r="M2118" s="14"/>
      <c r="N2118" s="14"/>
      <c r="O2118" s="14"/>
      <c r="P2118" s="14"/>
      <c r="Q2118" s="14"/>
      <c r="R2118" s="14"/>
      <c r="S2118" s="14"/>
      <c r="T2118" s="14"/>
      <c r="U2118" s="14"/>
      <c r="V2118" s="14"/>
      <c r="W2118" s="14"/>
    </row>
    <row r="2119">
      <c r="A2119" s="130" t="s">
        <v>20942</v>
      </c>
      <c r="B2119" s="14" t="s">
        <v>1522</v>
      </c>
      <c r="C2119" s="131">
        <v>59.0</v>
      </c>
      <c r="D2119" s="14" t="s">
        <v>1523</v>
      </c>
      <c r="E2119" s="131">
        <v>261.0</v>
      </c>
      <c r="F2119" s="14" t="s">
        <v>1524</v>
      </c>
      <c r="G2119" s="131">
        <v>48.0</v>
      </c>
      <c r="H2119" s="131">
        <v>200.0</v>
      </c>
      <c r="I2119" s="132" t="b">
        <v>1</v>
      </c>
      <c r="J2119" s="14"/>
      <c r="K2119" s="14"/>
      <c r="L2119" s="14"/>
      <c r="M2119" s="14"/>
      <c r="N2119" s="14"/>
      <c r="O2119" s="14"/>
      <c r="P2119" s="14"/>
      <c r="Q2119" s="14"/>
      <c r="R2119" s="14"/>
      <c r="S2119" s="14"/>
      <c r="T2119" s="14"/>
      <c r="U2119" s="14"/>
      <c r="V2119" s="14"/>
      <c r="W2119" s="14"/>
    </row>
    <row r="2120">
      <c r="A2120" s="130" t="s">
        <v>20949</v>
      </c>
      <c r="B2120" s="14" t="s">
        <v>3008</v>
      </c>
      <c r="C2120" s="131">
        <v>47.0</v>
      </c>
      <c r="D2120" s="14" t="s">
        <v>3011</v>
      </c>
      <c r="E2120" s="131">
        <v>229.0</v>
      </c>
      <c r="F2120" s="14" t="s">
        <v>3012</v>
      </c>
      <c r="G2120" s="131">
        <v>36.0</v>
      </c>
      <c r="H2120" s="131">
        <v>200.0</v>
      </c>
      <c r="I2120" s="132" t="b">
        <v>1</v>
      </c>
      <c r="J2120" s="14"/>
      <c r="K2120" s="14"/>
      <c r="L2120" s="14"/>
      <c r="M2120" s="14"/>
      <c r="N2120" s="14"/>
      <c r="O2120" s="14"/>
      <c r="P2120" s="14"/>
      <c r="Q2120" s="14"/>
      <c r="R2120" s="14"/>
      <c r="S2120" s="14"/>
      <c r="T2120" s="14"/>
      <c r="U2120" s="14"/>
      <c r="V2120" s="14"/>
      <c r="W2120" s="14"/>
    </row>
    <row r="2121">
      <c r="A2121" s="130" t="s">
        <v>20958</v>
      </c>
      <c r="B2121" s="14" t="s">
        <v>5145</v>
      </c>
      <c r="C2121" s="131">
        <v>75.0</v>
      </c>
      <c r="D2121" s="14" t="s">
        <v>5147</v>
      </c>
      <c r="E2121" s="131">
        <v>155.0</v>
      </c>
      <c r="F2121" s="14" t="s">
        <v>5148</v>
      </c>
      <c r="G2121" s="131">
        <v>64.0</v>
      </c>
      <c r="H2121" s="131">
        <v>200.0</v>
      </c>
      <c r="I2121" s="132" t="b">
        <v>1</v>
      </c>
      <c r="J2121" s="14"/>
      <c r="K2121" s="14"/>
      <c r="L2121" s="14"/>
      <c r="M2121" s="14"/>
      <c r="N2121" s="14"/>
      <c r="O2121" s="14"/>
      <c r="P2121" s="14"/>
      <c r="Q2121" s="14"/>
      <c r="R2121" s="14"/>
      <c r="S2121" s="14"/>
      <c r="T2121" s="14"/>
      <c r="U2121" s="14"/>
      <c r="V2121" s="14"/>
      <c r="W2121" s="14"/>
    </row>
    <row r="2122">
      <c r="A2122" s="130" t="s">
        <v>20970</v>
      </c>
      <c r="B2122" s="14" t="s">
        <v>17963</v>
      </c>
      <c r="C2122" s="131">
        <v>40.0</v>
      </c>
      <c r="D2122" s="14" t="s">
        <v>17964</v>
      </c>
      <c r="E2122" s="131">
        <v>157.0</v>
      </c>
      <c r="F2122" s="14" t="s">
        <v>17965</v>
      </c>
      <c r="G2122" s="131">
        <v>29.0</v>
      </c>
      <c r="H2122" s="131">
        <v>200.0</v>
      </c>
      <c r="I2122" s="132" t="b">
        <v>1</v>
      </c>
      <c r="J2122" s="14"/>
      <c r="K2122" s="14"/>
      <c r="L2122" s="14"/>
      <c r="M2122" s="14"/>
      <c r="N2122" s="14"/>
      <c r="O2122" s="14"/>
      <c r="P2122" s="14"/>
      <c r="Q2122" s="14"/>
      <c r="R2122" s="14"/>
      <c r="S2122" s="14"/>
      <c r="T2122" s="14"/>
      <c r="U2122" s="14"/>
      <c r="V2122" s="14"/>
      <c r="W2122" s="14"/>
    </row>
    <row r="2123">
      <c r="A2123" s="130" t="s">
        <v>20980</v>
      </c>
      <c r="B2123" s="14" t="s">
        <v>1571</v>
      </c>
      <c r="C2123" s="131">
        <v>63.0</v>
      </c>
      <c r="D2123" s="14" t="s">
        <v>1572</v>
      </c>
      <c r="E2123" s="131">
        <v>198.0</v>
      </c>
      <c r="F2123" s="14" t="s">
        <v>1573</v>
      </c>
      <c r="G2123" s="131">
        <v>52.0</v>
      </c>
      <c r="H2123" s="131">
        <v>200.0</v>
      </c>
      <c r="I2123" s="132" t="b">
        <v>1</v>
      </c>
      <c r="J2123" s="14"/>
      <c r="K2123" s="14"/>
      <c r="L2123" s="14"/>
      <c r="M2123" s="14"/>
      <c r="N2123" s="14"/>
      <c r="O2123" s="14"/>
      <c r="P2123" s="14"/>
      <c r="Q2123" s="14"/>
      <c r="R2123" s="14"/>
      <c r="S2123" s="14"/>
      <c r="T2123" s="14"/>
      <c r="U2123" s="14"/>
      <c r="V2123" s="14"/>
      <c r="W2123" s="14"/>
    </row>
    <row r="2124">
      <c r="A2124" s="130" t="s">
        <v>20989</v>
      </c>
      <c r="B2124" s="14" t="s">
        <v>4295</v>
      </c>
      <c r="C2124" s="131">
        <v>66.0</v>
      </c>
      <c r="D2124" s="14" t="s">
        <v>4297</v>
      </c>
      <c r="E2124" s="131">
        <v>166.0</v>
      </c>
      <c r="F2124" s="14" t="s">
        <v>4299</v>
      </c>
      <c r="G2124" s="131">
        <v>55.0</v>
      </c>
      <c r="H2124" s="131">
        <v>200.0</v>
      </c>
      <c r="I2124" s="132" t="b">
        <v>1</v>
      </c>
      <c r="J2124" s="14"/>
      <c r="K2124" s="14"/>
      <c r="L2124" s="14"/>
      <c r="M2124" s="14"/>
      <c r="N2124" s="14"/>
      <c r="O2124" s="14"/>
      <c r="P2124" s="14"/>
      <c r="Q2124" s="14"/>
      <c r="R2124" s="14"/>
      <c r="S2124" s="14"/>
      <c r="T2124" s="14"/>
      <c r="U2124" s="14"/>
      <c r="V2124" s="14"/>
      <c r="W2124" s="14"/>
    </row>
    <row r="2125">
      <c r="A2125" s="130" t="s">
        <v>21001</v>
      </c>
      <c r="B2125" s="14" t="s">
        <v>8446</v>
      </c>
      <c r="C2125" s="131">
        <v>73.0</v>
      </c>
      <c r="D2125" s="14" t="s">
        <v>8447</v>
      </c>
      <c r="E2125" s="131">
        <v>321.0</v>
      </c>
      <c r="F2125" s="14" t="s">
        <v>8448</v>
      </c>
      <c r="G2125" s="131">
        <v>62.0</v>
      </c>
      <c r="H2125" s="131">
        <v>200.0</v>
      </c>
      <c r="I2125" s="132" t="b">
        <v>1</v>
      </c>
      <c r="J2125" s="14"/>
      <c r="K2125" s="14"/>
      <c r="L2125" s="14"/>
      <c r="M2125" s="14"/>
      <c r="N2125" s="14"/>
      <c r="O2125" s="14"/>
      <c r="P2125" s="14"/>
      <c r="Q2125" s="14"/>
      <c r="R2125" s="14"/>
      <c r="S2125" s="14"/>
      <c r="T2125" s="14"/>
      <c r="U2125" s="14"/>
      <c r="V2125" s="14"/>
      <c r="W2125" s="14"/>
    </row>
    <row r="2126">
      <c r="A2126" s="130" t="s">
        <v>21012</v>
      </c>
      <c r="B2126" s="14" t="s">
        <v>2768</v>
      </c>
      <c r="C2126" s="131">
        <v>77.0</v>
      </c>
      <c r="D2126" s="14" t="s">
        <v>2771</v>
      </c>
      <c r="E2126" s="131">
        <v>197.0</v>
      </c>
      <c r="F2126" s="14" t="s">
        <v>2774</v>
      </c>
      <c r="G2126" s="131">
        <v>66.0</v>
      </c>
      <c r="H2126" s="131">
        <v>200.0</v>
      </c>
      <c r="I2126" s="132" t="b">
        <v>1</v>
      </c>
      <c r="J2126" s="14"/>
      <c r="K2126" s="14"/>
      <c r="L2126" s="14"/>
      <c r="M2126" s="14"/>
      <c r="N2126" s="14"/>
      <c r="O2126" s="14"/>
      <c r="P2126" s="14"/>
      <c r="Q2126" s="14"/>
      <c r="R2126" s="14"/>
      <c r="S2126" s="14"/>
      <c r="T2126" s="14"/>
      <c r="U2126" s="14"/>
      <c r="V2126" s="14"/>
      <c r="W2126" s="14"/>
    </row>
    <row r="2127">
      <c r="A2127" s="130" t="s">
        <v>21024</v>
      </c>
      <c r="B2127" s="14" t="s">
        <v>3752</v>
      </c>
      <c r="C2127" s="131">
        <v>53.0</v>
      </c>
      <c r="D2127" s="14" t="s">
        <v>3755</v>
      </c>
      <c r="E2127" s="131">
        <v>139.0</v>
      </c>
      <c r="F2127" s="14" t="s">
        <v>3758</v>
      </c>
      <c r="G2127" s="131">
        <v>42.0</v>
      </c>
      <c r="H2127" s="131">
        <v>200.0</v>
      </c>
      <c r="I2127" s="132" t="b">
        <v>1</v>
      </c>
      <c r="J2127" s="14"/>
      <c r="K2127" s="14"/>
      <c r="L2127" s="14"/>
      <c r="M2127" s="14"/>
      <c r="N2127" s="14"/>
      <c r="O2127" s="14"/>
      <c r="P2127" s="14"/>
      <c r="Q2127" s="14"/>
      <c r="R2127" s="14"/>
      <c r="S2127" s="14"/>
      <c r="T2127" s="14"/>
      <c r="U2127" s="14"/>
      <c r="V2127" s="14"/>
      <c r="W2127" s="14"/>
    </row>
    <row r="2128">
      <c r="A2128" s="130" t="s">
        <v>21035</v>
      </c>
      <c r="B2128" s="14" t="s">
        <v>13283</v>
      </c>
      <c r="C2128" s="131">
        <v>98.0</v>
      </c>
      <c r="D2128" s="14" t="s">
        <v>13285</v>
      </c>
      <c r="E2128" s="131">
        <v>154.0</v>
      </c>
      <c r="F2128" s="14" t="s">
        <v>13287</v>
      </c>
      <c r="G2128" s="131">
        <v>87.0</v>
      </c>
      <c r="H2128" s="131">
        <v>200.0</v>
      </c>
      <c r="I2128" s="132" t="b">
        <v>1</v>
      </c>
      <c r="J2128" s="14"/>
      <c r="K2128" s="14"/>
      <c r="L2128" s="14"/>
      <c r="M2128" s="14"/>
      <c r="N2128" s="14"/>
      <c r="O2128" s="14"/>
      <c r="P2128" s="14"/>
      <c r="Q2128" s="14"/>
      <c r="R2128" s="14"/>
      <c r="S2128" s="14"/>
      <c r="T2128" s="14"/>
      <c r="U2128" s="14"/>
      <c r="V2128" s="14"/>
      <c r="W2128" s="14"/>
    </row>
    <row r="2129">
      <c r="A2129" s="130" t="s">
        <v>21041</v>
      </c>
      <c r="B2129" s="14" t="s">
        <v>13633</v>
      </c>
      <c r="C2129" s="131">
        <v>42.0</v>
      </c>
      <c r="D2129" s="14" t="s">
        <v>13634</v>
      </c>
      <c r="E2129" s="131">
        <v>143.0</v>
      </c>
      <c r="F2129" s="14" t="s">
        <v>13636</v>
      </c>
      <c r="G2129" s="131">
        <v>31.0</v>
      </c>
      <c r="H2129" s="131">
        <v>200.0</v>
      </c>
      <c r="I2129" s="132" t="b">
        <v>1</v>
      </c>
      <c r="J2129" s="14"/>
      <c r="K2129" s="14"/>
      <c r="L2129" s="14"/>
      <c r="M2129" s="14"/>
      <c r="N2129" s="14"/>
      <c r="O2129" s="14"/>
      <c r="P2129" s="14"/>
      <c r="Q2129" s="14"/>
      <c r="R2129" s="14"/>
      <c r="S2129" s="14"/>
      <c r="T2129" s="14"/>
      <c r="U2129" s="14"/>
      <c r="V2129" s="14"/>
      <c r="W2129" s="14"/>
    </row>
    <row r="2130">
      <c r="A2130" s="130" t="s">
        <v>21048</v>
      </c>
      <c r="B2130" s="14" t="s">
        <v>3471</v>
      </c>
      <c r="C2130" s="131">
        <v>31.0</v>
      </c>
      <c r="D2130" s="14"/>
      <c r="E2130" s="14"/>
      <c r="F2130" s="14" t="s">
        <v>3474</v>
      </c>
      <c r="G2130" s="131">
        <v>11.0</v>
      </c>
      <c r="H2130" s="131">
        <v>200.0</v>
      </c>
      <c r="I2130" s="132" t="b">
        <v>1</v>
      </c>
      <c r="J2130" s="14"/>
      <c r="K2130" s="14"/>
      <c r="L2130" s="14"/>
      <c r="M2130" s="14"/>
      <c r="N2130" s="14"/>
      <c r="O2130" s="14"/>
      <c r="P2130" s="14"/>
      <c r="Q2130" s="14"/>
      <c r="R2130" s="14"/>
      <c r="S2130" s="14"/>
      <c r="T2130" s="14"/>
      <c r="U2130" s="14"/>
      <c r="V2130" s="14"/>
      <c r="W2130" s="14"/>
    </row>
    <row r="2131">
      <c r="A2131" s="130" t="s">
        <v>21054</v>
      </c>
      <c r="B2131" s="14" t="s">
        <v>724</v>
      </c>
      <c r="C2131" s="131">
        <v>44.0</v>
      </c>
      <c r="D2131" s="14" t="s">
        <v>15593</v>
      </c>
      <c r="E2131" s="131">
        <v>153.0</v>
      </c>
      <c r="F2131" s="14" t="s">
        <v>726</v>
      </c>
      <c r="G2131" s="131">
        <v>33.0</v>
      </c>
      <c r="H2131" s="131">
        <v>200.0</v>
      </c>
      <c r="I2131" s="132" t="b">
        <v>1</v>
      </c>
      <c r="J2131" s="14"/>
      <c r="K2131" s="14"/>
      <c r="L2131" s="14"/>
      <c r="M2131" s="14"/>
      <c r="N2131" s="14"/>
      <c r="O2131" s="14"/>
      <c r="P2131" s="14"/>
      <c r="Q2131" s="14"/>
      <c r="R2131" s="14"/>
      <c r="S2131" s="14"/>
      <c r="T2131" s="14"/>
      <c r="U2131" s="14"/>
      <c r="V2131" s="14"/>
      <c r="W2131" s="14"/>
    </row>
    <row r="2132">
      <c r="A2132" s="130" t="s">
        <v>21062</v>
      </c>
      <c r="B2132" s="14" t="s">
        <v>724</v>
      </c>
      <c r="C2132" s="131">
        <v>44.0</v>
      </c>
      <c r="D2132" s="14" t="s">
        <v>15593</v>
      </c>
      <c r="E2132" s="131">
        <v>153.0</v>
      </c>
      <c r="F2132" s="14" t="s">
        <v>726</v>
      </c>
      <c r="G2132" s="131">
        <v>33.0</v>
      </c>
      <c r="H2132" s="131">
        <v>200.0</v>
      </c>
      <c r="I2132" s="132" t="b">
        <v>1</v>
      </c>
      <c r="J2132" s="14"/>
      <c r="K2132" s="14"/>
      <c r="L2132" s="14"/>
      <c r="M2132" s="14"/>
      <c r="N2132" s="14"/>
      <c r="O2132" s="14"/>
      <c r="P2132" s="14"/>
      <c r="Q2132" s="14"/>
      <c r="R2132" s="14"/>
      <c r="S2132" s="14"/>
      <c r="T2132" s="14"/>
      <c r="U2132" s="14"/>
      <c r="V2132" s="14"/>
      <c r="W2132" s="14"/>
    </row>
    <row r="2133">
      <c r="A2133" s="130" t="s">
        <v>21070</v>
      </c>
      <c r="B2133" s="14" t="s">
        <v>11233</v>
      </c>
      <c r="C2133" s="131">
        <v>30.0</v>
      </c>
      <c r="D2133" s="14"/>
      <c r="E2133" s="14"/>
      <c r="F2133" s="14" t="s">
        <v>11237</v>
      </c>
      <c r="G2133" s="131">
        <v>10.0</v>
      </c>
      <c r="H2133" s="131">
        <v>200.0</v>
      </c>
      <c r="I2133" s="132" t="b">
        <v>1</v>
      </c>
      <c r="J2133" s="14"/>
      <c r="K2133" s="14"/>
      <c r="L2133" s="14"/>
      <c r="M2133" s="14"/>
      <c r="N2133" s="14"/>
      <c r="O2133" s="14"/>
      <c r="P2133" s="14"/>
      <c r="Q2133" s="14"/>
      <c r="R2133" s="14"/>
      <c r="S2133" s="14"/>
      <c r="T2133" s="14"/>
      <c r="U2133" s="14"/>
      <c r="V2133" s="14"/>
      <c r="W2133" s="14"/>
    </row>
    <row r="2134">
      <c r="A2134" s="130" t="s">
        <v>21081</v>
      </c>
      <c r="B2134" s="14" t="s">
        <v>1322</v>
      </c>
      <c r="C2134" s="131">
        <v>68.0</v>
      </c>
      <c r="D2134" s="14" t="s">
        <v>1323</v>
      </c>
      <c r="E2134" s="131">
        <v>170.0</v>
      </c>
      <c r="F2134" s="14" t="s">
        <v>1324</v>
      </c>
      <c r="G2134" s="131">
        <v>57.0</v>
      </c>
      <c r="H2134" s="131">
        <v>200.0</v>
      </c>
      <c r="I2134" s="132" t="b">
        <v>1</v>
      </c>
      <c r="J2134" s="14"/>
      <c r="K2134" s="14"/>
      <c r="L2134" s="14"/>
      <c r="M2134" s="14"/>
      <c r="N2134" s="14"/>
      <c r="O2134" s="14"/>
      <c r="P2134" s="14"/>
      <c r="Q2134" s="14"/>
      <c r="R2134" s="14"/>
      <c r="S2134" s="14"/>
      <c r="T2134" s="14"/>
      <c r="U2134" s="14"/>
      <c r="V2134" s="14"/>
      <c r="W2134" s="14"/>
    </row>
    <row r="2135">
      <c r="A2135" s="130" t="s">
        <v>21089</v>
      </c>
      <c r="B2135" s="14" t="s">
        <v>3507</v>
      </c>
      <c r="C2135" s="131">
        <v>63.0</v>
      </c>
      <c r="D2135" s="14" t="s">
        <v>3509</v>
      </c>
      <c r="E2135" s="131">
        <v>99.0</v>
      </c>
      <c r="F2135" s="14" t="s">
        <v>3511</v>
      </c>
      <c r="G2135" s="131">
        <v>52.0</v>
      </c>
      <c r="H2135" s="131">
        <v>200.0</v>
      </c>
      <c r="I2135" s="132" t="b">
        <v>1</v>
      </c>
      <c r="J2135" s="14"/>
      <c r="K2135" s="14"/>
      <c r="L2135" s="14"/>
      <c r="M2135" s="14"/>
      <c r="N2135" s="14"/>
      <c r="O2135" s="14"/>
      <c r="P2135" s="14"/>
      <c r="Q2135" s="14"/>
      <c r="R2135" s="14"/>
      <c r="S2135" s="14"/>
      <c r="T2135" s="14"/>
      <c r="U2135" s="14"/>
      <c r="V2135" s="14"/>
      <c r="W2135" s="14"/>
    </row>
    <row r="2136">
      <c r="A2136" s="130" t="s">
        <v>21097</v>
      </c>
      <c r="B2136" s="14" t="s">
        <v>724</v>
      </c>
      <c r="C2136" s="131">
        <v>44.0</v>
      </c>
      <c r="D2136" s="14" t="s">
        <v>15593</v>
      </c>
      <c r="E2136" s="131">
        <v>153.0</v>
      </c>
      <c r="F2136" s="14" t="s">
        <v>726</v>
      </c>
      <c r="G2136" s="131">
        <v>33.0</v>
      </c>
      <c r="H2136" s="131">
        <v>200.0</v>
      </c>
      <c r="I2136" s="132" t="b">
        <v>1</v>
      </c>
      <c r="J2136" s="14"/>
      <c r="K2136" s="14"/>
      <c r="L2136" s="14"/>
      <c r="M2136" s="14"/>
      <c r="N2136" s="14"/>
      <c r="O2136" s="14"/>
      <c r="P2136" s="14"/>
      <c r="Q2136" s="14"/>
      <c r="R2136" s="14"/>
      <c r="S2136" s="14"/>
      <c r="T2136" s="14"/>
      <c r="U2136" s="14"/>
      <c r="V2136" s="14"/>
      <c r="W2136" s="14"/>
    </row>
    <row r="2137">
      <c r="A2137" s="130" t="s">
        <v>21109</v>
      </c>
      <c r="B2137" s="14" t="s">
        <v>20317</v>
      </c>
      <c r="C2137" s="131">
        <v>62.0</v>
      </c>
      <c r="D2137" s="14" t="s">
        <v>20319</v>
      </c>
      <c r="E2137" s="131">
        <v>156.0</v>
      </c>
      <c r="F2137" s="14" t="s">
        <v>20320</v>
      </c>
      <c r="G2137" s="131">
        <v>51.0</v>
      </c>
      <c r="H2137" s="131">
        <v>200.0</v>
      </c>
      <c r="I2137" s="132" t="b">
        <v>1</v>
      </c>
      <c r="J2137" s="14"/>
      <c r="K2137" s="14"/>
      <c r="L2137" s="14"/>
      <c r="M2137" s="14"/>
      <c r="N2137" s="14"/>
      <c r="O2137" s="14"/>
      <c r="P2137" s="14"/>
      <c r="Q2137" s="14"/>
      <c r="R2137" s="14"/>
      <c r="S2137" s="14"/>
      <c r="T2137" s="14"/>
      <c r="U2137" s="14"/>
      <c r="V2137" s="14"/>
      <c r="W2137" s="14"/>
    </row>
    <row r="2138">
      <c r="A2138" s="130" t="s">
        <v>21120</v>
      </c>
      <c r="B2138" s="14" t="s">
        <v>6767</v>
      </c>
      <c r="C2138" s="131">
        <v>64.0</v>
      </c>
      <c r="D2138" s="14" t="s">
        <v>6769</v>
      </c>
      <c r="E2138" s="131">
        <v>120.0</v>
      </c>
      <c r="F2138" s="14" t="s">
        <v>6770</v>
      </c>
      <c r="G2138" s="131">
        <v>53.0</v>
      </c>
      <c r="H2138" s="131">
        <v>200.0</v>
      </c>
      <c r="I2138" s="132" t="b">
        <v>1</v>
      </c>
      <c r="J2138" s="14"/>
      <c r="K2138" s="14"/>
      <c r="L2138" s="14"/>
      <c r="M2138" s="14"/>
      <c r="N2138" s="14"/>
      <c r="O2138" s="14"/>
      <c r="P2138" s="14"/>
      <c r="Q2138" s="14"/>
      <c r="R2138" s="14"/>
      <c r="S2138" s="14"/>
      <c r="T2138" s="14"/>
      <c r="U2138" s="14"/>
      <c r="V2138" s="14"/>
      <c r="W2138" s="14"/>
    </row>
    <row r="2139">
      <c r="A2139" s="130" t="s">
        <v>21130</v>
      </c>
      <c r="B2139" s="14" t="s">
        <v>10336</v>
      </c>
      <c r="C2139" s="131">
        <v>27.0</v>
      </c>
      <c r="D2139" s="14"/>
      <c r="E2139" s="14"/>
      <c r="F2139" s="14" t="s">
        <v>10340</v>
      </c>
      <c r="G2139" s="131">
        <v>7.0</v>
      </c>
      <c r="H2139" s="131">
        <v>200.0</v>
      </c>
      <c r="I2139" s="132" t="b">
        <v>1</v>
      </c>
      <c r="J2139" s="14"/>
      <c r="K2139" s="14"/>
      <c r="L2139" s="14"/>
      <c r="M2139" s="14"/>
      <c r="N2139" s="14"/>
      <c r="O2139" s="14"/>
      <c r="P2139" s="14"/>
      <c r="Q2139" s="14"/>
      <c r="R2139" s="14"/>
      <c r="S2139" s="14"/>
      <c r="T2139" s="14"/>
      <c r="U2139" s="14"/>
      <c r="V2139" s="14"/>
      <c r="W2139" s="14"/>
    </row>
    <row r="2140">
      <c r="A2140" s="130" t="s">
        <v>21138</v>
      </c>
      <c r="B2140" s="14" t="s">
        <v>5145</v>
      </c>
      <c r="C2140" s="131">
        <v>75.0</v>
      </c>
      <c r="D2140" s="14" t="s">
        <v>5147</v>
      </c>
      <c r="E2140" s="131">
        <v>155.0</v>
      </c>
      <c r="F2140" s="14" t="s">
        <v>5148</v>
      </c>
      <c r="G2140" s="131">
        <v>64.0</v>
      </c>
      <c r="H2140" s="131">
        <v>200.0</v>
      </c>
      <c r="I2140" s="132" t="b">
        <v>1</v>
      </c>
      <c r="J2140" s="14"/>
      <c r="K2140" s="14"/>
      <c r="L2140" s="14"/>
      <c r="M2140" s="14"/>
      <c r="N2140" s="14"/>
      <c r="O2140" s="14"/>
      <c r="P2140" s="14"/>
      <c r="Q2140" s="14"/>
      <c r="R2140" s="14"/>
      <c r="S2140" s="14"/>
      <c r="T2140" s="14"/>
      <c r="U2140" s="14"/>
      <c r="V2140" s="14"/>
      <c r="W2140" s="14"/>
    </row>
    <row r="2141">
      <c r="A2141" s="130" t="s">
        <v>21148</v>
      </c>
      <c r="B2141" s="14" t="s">
        <v>6767</v>
      </c>
      <c r="C2141" s="131">
        <v>64.0</v>
      </c>
      <c r="D2141" s="14" t="s">
        <v>6769</v>
      </c>
      <c r="E2141" s="131">
        <v>120.0</v>
      </c>
      <c r="F2141" s="14" t="s">
        <v>6770</v>
      </c>
      <c r="G2141" s="131">
        <v>53.0</v>
      </c>
      <c r="H2141" s="131">
        <v>200.0</v>
      </c>
      <c r="I2141" s="132" t="b">
        <v>1</v>
      </c>
      <c r="J2141" s="14"/>
      <c r="K2141" s="14"/>
      <c r="L2141" s="14"/>
      <c r="M2141" s="14"/>
      <c r="N2141" s="14"/>
      <c r="O2141" s="14"/>
      <c r="P2141" s="14"/>
      <c r="Q2141" s="14"/>
      <c r="R2141" s="14"/>
      <c r="S2141" s="14"/>
      <c r="T2141" s="14"/>
      <c r="U2141" s="14"/>
      <c r="V2141" s="14"/>
      <c r="W2141" s="14"/>
    </row>
    <row r="2142">
      <c r="A2142" s="130" t="s">
        <v>21157</v>
      </c>
      <c r="B2142" s="14" t="s">
        <v>1713</v>
      </c>
      <c r="C2142" s="131">
        <v>58.0</v>
      </c>
      <c r="D2142" s="14" t="s">
        <v>1714</v>
      </c>
      <c r="E2142" s="131">
        <v>372.0</v>
      </c>
      <c r="F2142" s="14" t="s">
        <v>1715</v>
      </c>
      <c r="G2142" s="131">
        <v>47.0</v>
      </c>
      <c r="H2142" s="131">
        <v>200.0</v>
      </c>
      <c r="I2142" s="132" t="b">
        <v>1</v>
      </c>
      <c r="J2142" s="14"/>
      <c r="K2142" s="14"/>
      <c r="L2142" s="14"/>
      <c r="M2142" s="14"/>
      <c r="N2142" s="14"/>
      <c r="O2142" s="14"/>
      <c r="P2142" s="14"/>
      <c r="Q2142" s="14"/>
      <c r="R2142" s="14"/>
      <c r="S2142" s="14"/>
      <c r="T2142" s="14"/>
      <c r="U2142" s="14"/>
      <c r="V2142" s="14"/>
      <c r="W2142" s="14"/>
    </row>
    <row r="2143">
      <c r="A2143" s="130" t="s">
        <v>21166</v>
      </c>
      <c r="B2143" s="14" t="s">
        <v>8628</v>
      </c>
      <c r="C2143" s="131">
        <v>39.0</v>
      </c>
      <c r="D2143" s="14" t="s">
        <v>8630</v>
      </c>
      <c r="E2143" s="131">
        <v>283.0</v>
      </c>
      <c r="F2143" s="14" t="s">
        <v>8631</v>
      </c>
      <c r="G2143" s="131">
        <v>28.0</v>
      </c>
      <c r="H2143" s="131">
        <v>200.0</v>
      </c>
      <c r="I2143" s="132" t="b">
        <v>1</v>
      </c>
      <c r="J2143" s="14"/>
      <c r="K2143" s="14"/>
      <c r="L2143" s="14"/>
      <c r="M2143" s="14"/>
      <c r="N2143" s="14"/>
      <c r="O2143" s="14"/>
      <c r="P2143" s="14"/>
      <c r="Q2143" s="14"/>
      <c r="R2143" s="14"/>
      <c r="S2143" s="14"/>
      <c r="T2143" s="14"/>
      <c r="U2143" s="14"/>
      <c r="V2143" s="14"/>
      <c r="W2143" s="14"/>
    </row>
    <row r="2144">
      <c r="A2144" s="130" t="s">
        <v>21176</v>
      </c>
      <c r="B2144" s="14" t="s">
        <v>8628</v>
      </c>
      <c r="C2144" s="131">
        <v>39.0</v>
      </c>
      <c r="D2144" s="14" t="s">
        <v>8630</v>
      </c>
      <c r="E2144" s="131">
        <v>283.0</v>
      </c>
      <c r="F2144" s="14" t="s">
        <v>8631</v>
      </c>
      <c r="G2144" s="131">
        <v>28.0</v>
      </c>
      <c r="H2144" s="131">
        <v>200.0</v>
      </c>
      <c r="I2144" s="132" t="b">
        <v>1</v>
      </c>
      <c r="J2144" s="14"/>
      <c r="K2144" s="14"/>
      <c r="L2144" s="14"/>
      <c r="M2144" s="14"/>
      <c r="N2144" s="14"/>
      <c r="O2144" s="14"/>
      <c r="P2144" s="14"/>
      <c r="Q2144" s="14"/>
      <c r="R2144" s="14"/>
      <c r="S2144" s="14"/>
      <c r="T2144" s="14"/>
      <c r="U2144" s="14"/>
      <c r="V2144" s="14"/>
      <c r="W2144" s="14"/>
    </row>
    <row r="2145">
      <c r="A2145" s="130" t="s">
        <v>21187</v>
      </c>
      <c r="B2145" s="14" t="s">
        <v>1420</v>
      </c>
      <c r="C2145" s="131">
        <v>57.0</v>
      </c>
      <c r="D2145" s="14" t="s">
        <v>1421</v>
      </c>
      <c r="E2145" s="131">
        <v>142.0</v>
      </c>
      <c r="F2145" s="14" t="s">
        <v>1422</v>
      </c>
      <c r="G2145" s="131">
        <v>46.0</v>
      </c>
      <c r="H2145" s="131">
        <v>200.0</v>
      </c>
      <c r="I2145" s="132" t="b">
        <v>1</v>
      </c>
      <c r="J2145" s="14"/>
      <c r="K2145" s="14"/>
      <c r="L2145" s="14"/>
      <c r="M2145" s="14"/>
      <c r="N2145" s="14"/>
      <c r="O2145" s="14"/>
      <c r="P2145" s="14"/>
      <c r="Q2145" s="14"/>
      <c r="R2145" s="14"/>
      <c r="S2145" s="14"/>
      <c r="T2145" s="14"/>
      <c r="U2145" s="14"/>
      <c r="V2145" s="14"/>
      <c r="W2145" s="14"/>
    </row>
    <row r="2146">
      <c r="A2146" s="130" t="s">
        <v>21197</v>
      </c>
      <c r="B2146" s="14" t="s">
        <v>10205</v>
      </c>
      <c r="C2146" s="131">
        <v>66.0</v>
      </c>
      <c r="D2146" s="14" t="s">
        <v>10207</v>
      </c>
      <c r="E2146" s="131">
        <v>150.0</v>
      </c>
      <c r="F2146" s="14" t="s">
        <v>10209</v>
      </c>
      <c r="G2146" s="131">
        <v>55.0</v>
      </c>
      <c r="H2146" s="131">
        <v>200.0</v>
      </c>
      <c r="I2146" s="132" t="b">
        <v>1</v>
      </c>
      <c r="J2146" s="14"/>
      <c r="K2146" s="14"/>
      <c r="L2146" s="14"/>
      <c r="M2146" s="14"/>
      <c r="N2146" s="14"/>
      <c r="O2146" s="14"/>
      <c r="P2146" s="14"/>
      <c r="Q2146" s="14"/>
      <c r="R2146" s="14"/>
      <c r="S2146" s="14"/>
      <c r="T2146" s="14"/>
      <c r="U2146" s="14"/>
      <c r="V2146" s="14"/>
      <c r="W2146" s="14"/>
    </row>
    <row r="2147">
      <c r="A2147" s="130" t="s">
        <v>21205</v>
      </c>
      <c r="B2147" s="14" t="s">
        <v>4402</v>
      </c>
      <c r="C2147" s="131">
        <v>58.0</v>
      </c>
      <c r="D2147" s="14" t="s">
        <v>4405</v>
      </c>
      <c r="E2147" s="131">
        <v>338.0</v>
      </c>
      <c r="F2147" s="14" t="s">
        <v>4407</v>
      </c>
      <c r="G2147" s="131">
        <v>47.0</v>
      </c>
      <c r="H2147" s="131">
        <v>200.0</v>
      </c>
      <c r="I2147" s="132" t="b">
        <v>1</v>
      </c>
      <c r="J2147" s="14"/>
      <c r="K2147" s="14"/>
      <c r="L2147" s="14"/>
      <c r="M2147" s="14"/>
      <c r="N2147" s="14"/>
      <c r="O2147" s="14"/>
      <c r="P2147" s="14"/>
      <c r="Q2147" s="14"/>
      <c r="R2147" s="14"/>
      <c r="S2147" s="14"/>
      <c r="T2147" s="14"/>
      <c r="U2147" s="14"/>
      <c r="V2147" s="14"/>
      <c r="W2147" s="14"/>
    </row>
    <row r="2148">
      <c r="A2148" s="130" t="s">
        <v>21216</v>
      </c>
      <c r="B2148" s="14" t="s">
        <v>1614</v>
      </c>
      <c r="C2148" s="131">
        <v>74.0</v>
      </c>
      <c r="D2148" s="14" t="s">
        <v>1615</v>
      </c>
      <c r="E2148" s="131">
        <v>346.0</v>
      </c>
      <c r="F2148" s="14" t="s">
        <v>1616</v>
      </c>
      <c r="G2148" s="131">
        <v>63.0</v>
      </c>
      <c r="H2148" s="131">
        <v>200.0</v>
      </c>
      <c r="I2148" s="132" t="b">
        <v>1</v>
      </c>
      <c r="J2148" s="14"/>
      <c r="K2148" s="14"/>
      <c r="L2148" s="14"/>
      <c r="M2148" s="14"/>
      <c r="N2148" s="14"/>
      <c r="O2148" s="14"/>
      <c r="P2148" s="14"/>
      <c r="Q2148" s="14"/>
      <c r="R2148" s="14"/>
      <c r="S2148" s="14"/>
      <c r="T2148" s="14"/>
      <c r="U2148" s="14"/>
      <c r="V2148" s="14"/>
      <c r="W2148" s="14"/>
    </row>
    <row r="2149">
      <c r="A2149" s="130" t="s">
        <v>21228</v>
      </c>
      <c r="B2149" s="14" t="s">
        <v>1571</v>
      </c>
      <c r="C2149" s="131">
        <v>63.0</v>
      </c>
      <c r="D2149" s="14" t="s">
        <v>1572</v>
      </c>
      <c r="E2149" s="131">
        <v>198.0</v>
      </c>
      <c r="F2149" s="14" t="s">
        <v>1573</v>
      </c>
      <c r="G2149" s="131">
        <v>52.0</v>
      </c>
      <c r="H2149" s="131">
        <v>200.0</v>
      </c>
      <c r="I2149" s="132" t="b">
        <v>1</v>
      </c>
      <c r="J2149" s="14"/>
      <c r="K2149" s="14"/>
      <c r="L2149" s="14"/>
      <c r="M2149" s="14"/>
      <c r="N2149" s="14"/>
      <c r="O2149" s="14"/>
      <c r="P2149" s="14"/>
      <c r="Q2149" s="14"/>
      <c r="R2149" s="14"/>
      <c r="S2149" s="14"/>
      <c r="T2149" s="14"/>
      <c r="U2149" s="14"/>
      <c r="V2149" s="14"/>
      <c r="W2149" s="14"/>
    </row>
    <row r="2150">
      <c r="A2150" s="130" t="s">
        <v>21237</v>
      </c>
      <c r="B2150" s="14" t="s">
        <v>2768</v>
      </c>
      <c r="C2150" s="131">
        <v>77.0</v>
      </c>
      <c r="D2150" s="14" t="s">
        <v>2771</v>
      </c>
      <c r="E2150" s="131">
        <v>197.0</v>
      </c>
      <c r="F2150" s="14" t="s">
        <v>2774</v>
      </c>
      <c r="G2150" s="131">
        <v>66.0</v>
      </c>
      <c r="H2150" s="131">
        <v>200.0</v>
      </c>
      <c r="I2150" s="132" t="b">
        <v>1</v>
      </c>
      <c r="J2150" s="14"/>
      <c r="K2150" s="14"/>
      <c r="L2150" s="14"/>
      <c r="M2150" s="14"/>
      <c r="N2150" s="14"/>
      <c r="O2150" s="14"/>
      <c r="P2150" s="14"/>
      <c r="Q2150" s="14"/>
      <c r="R2150" s="14"/>
      <c r="S2150" s="14"/>
      <c r="T2150" s="14"/>
      <c r="U2150" s="14"/>
      <c r="V2150" s="14"/>
      <c r="W2150" s="14"/>
    </row>
    <row r="2151">
      <c r="A2151" s="130" t="s">
        <v>21243</v>
      </c>
      <c r="B2151" s="14" t="s">
        <v>1619</v>
      </c>
      <c r="C2151" s="131">
        <v>32.0</v>
      </c>
      <c r="D2151" s="14" t="s">
        <v>1620</v>
      </c>
      <c r="E2151" s="131">
        <v>153.0</v>
      </c>
      <c r="F2151" s="14" t="s">
        <v>1621</v>
      </c>
      <c r="G2151" s="131">
        <v>21.0</v>
      </c>
      <c r="H2151" s="131">
        <v>200.0</v>
      </c>
      <c r="I2151" s="132" t="b">
        <v>1</v>
      </c>
      <c r="J2151" s="14"/>
      <c r="K2151" s="14"/>
      <c r="L2151" s="14"/>
      <c r="M2151" s="14"/>
      <c r="N2151" s="14"/>
      <c r="O2151" s="14"/>
      <c r="P2151" s="14"/>
      <c r="Q2151" s="14"/>
      <c r="R2151" s="14"/>
      <c r="S2151" s="14"/>
      <c r="T2151" s="14"/>
      <c r="U2151" s="14"/>
      <c r="V2151" s="14"/>
      <c r="W2151" s="14"/>
    </row>
    <row r="2152">
      <c r="A2152" s="130" t="s">
        <v>21253</v>
      </c>
      <c r="B2152" s="14" t="s">
        <v>10890</v>
      </c>
      <c r="C2152" s="131">
        <v>37.0</v>
      </c>
      <c r="D2152" s="14" t="s">
        <v>10892</v>
      </c>
      <c r="E2152" s="131">
        <v>234.0</v>
      </c>
      <c r="F2152" s="14" t="s">
        <v>10894</v>
      </c>
      <c r="G2152" s="131">
        <v>26.0</v>
      </c>
      <c r="H2152" s="131">
        <v>200.0</v>
      </c>
      <c r="I2152" s="132" t="b">
        <v>1</v>
      </c>
      <c r="J2152" s="14"/>
      <c r="K2152" s="14"/>
      <c r="L2152" s="14"/>
      <c r="M2152" s="14"/>
      <c r="N2152" s="14"/>
      <c r="O2152" s="14"/>
      <c r="P2152" s="14"/>
      <c r="Q2152" s="14"/>
      <c r="R2152" s="14"/>
      <c r="S2152" s="14"/>
      <c r="T2152" s="14"/>
      <c r="U2152" s="14"/>
      <c r="V2152" s="14"/>
      <c r="W2152" s="14"/>
    </row>
    <row r="2153">
      <c r="A2153" s="130" t="s">
        <v>21264</v>
      </c>
      <c r="B2153" s="14" t="s">
        <v>18759</v>
      </c>
      <c r="C2153" s="131">
        <v>50.0</v>
      </c>
      <c r="D2153" s="14" t="s">
        <v>18761</v>
      </c>
      <c r="E2153" s="131">
        <v>199.0</v>
      </c>
      <c r="F2153" s="14" t="s">
        <v>18764</v>
      </c>
      <c r="G2153" s="131">
        <v>39.0</v>
      </c>
      <c r="H2153" s="131">
        <v>200.0</v>
      </c>
      <c r="I2153" s="132" t="b">
        <v>1</v>
      </c>
      <c r="J2153" s="14"/>
      <c r="K2153" s="14"/>
      <c r="L2153" s="14"/>
      <c r="M2153" s="14"/>
      <c r="N2153" s="14"/>
      <c r="O2153" s="14"/>
      <c r="P2153" s="14"/>
      <c r="Q2153" s="14"/>
      <c r="R2153" s="14"/>
      <c r="S2153" s="14"/>
      <c r="T2153" s="14"/>
      <c r="U2153" s="14"/>
      <c r="V2153" s="14"/>
      <c r="W2153" s="14"/>
    </row>
    <row r="2154">
      <c r="A2154" s="130" t="s">
        <v>21275</v>
      </c>
      <c r="B2154" s="14" t="s">
        <v>1665</v>
      </c>
      <c r="C2154" s="131">
        <v>77.0</v>
      </c>
      <c r="D2154" s="14" t="s">
        <v>1666</v>
      </c>
      <c r="E2154" s="131">
        <v>623.0</v>
      </c>
      <c r="F2154" s="14" t="s">
        <v>1667</v>
      </c>
      <c r="G2154" s="131">
        <v>66.0</v>
      </c>
      <c r="H2154" s="131">
        <v>200.0</v>
      </c>
      <c r="I2154" s="132" t="b">
        <v>1</v>
      </c>
      <c r="J2154" s="14"/>
      <c r="K2154" s="14"/>
      <c r="L2154" s="14"/>
      <c r="M2154" s="14"/>
      <c r="N2154" s="14"/>
      <c r="O2154" s="14"/>
      <c r="P2154" s="14"/>
      <c r="Q2154" s="14"/>
      <c r="R2154" s="14"/>
      <c r="S2154" s="14"/>
      <c r="T2154" s="14"/>
      <c r="U2154" s="14"/>
      <c r="V2154" s="14"/>
      <c r="W2154" s="14"/>
    </row>
    <row r="2155">
      <c r="A2155" s="130" t="s">
        <v>21288</v>
      </c>
      <c r="B2155" s="14" t="s">
        <v>11935</v>
      </c>
      <c r="C2155" s="131">
        <v>75.0</v>
      </c>
      <c r="D2155" s="14" t="s">
        <v>11936</v>
      </c>
      <c r="E2155" s="131">
        <v>142.0</v>
      </c>
      <c r="F2155" s="14" t="s">
        <v>11937</v>
      </c>
      <c r="G2155" s="131">
        <v>64.0</v>
      </c>
      <c r="H2155" s="131">
        <v>200.0</v>
      </c>
      <c r="I2155" s="132" t="b">
        <v>1</v>
      </c>
      <c r="J2155" s="14"/>
      <c r="K2155" s="14"/>
      <c r="L2155" s="14"/>
      <c r="M2155" s="14"/>
      <c r="N2155" s="14"/>
      <c r="O2155" s="14"/>
      <c r="P2155" s="14"/>
      <c r="Q2155" s="14"/>
      <c r="R2155" s="14"/>
      <c r="S2155" s="14"/>
      <c r="T2155" s="14"/>
      <c r="U2155" s="14"/>
      <c r="V2155" s="14"/>
      <c r="W2155" s="14"/>
    </row>
    <row r="2156">
      <c r="A2156" s="130" t="s">
        <v>21299</v>
      </c>
      <c r="B2156" s="14" t="s">
        <v>1713</v>
      </c>
      <c r="C2156" s="131">
        <v>58.0</v>
      </c>
      <c r="D2156" s="14" t="s">
        <v>1714</v>
      </c>
      <c r="E2156" s="131">
        <v>372.0</v>
      </c>
      <c r="F2156" s="14" t="s">
        <v>1715</v>
      </c>
      <c r="G2156" s="131">
        <v>47.0</v>
      </c>
      <c r="H2156" s="131">
        <v>200.0</v>
      </c>
      <c r="I2156" s="132" t="b">
        <v>1</v>
      </c>
      <c r="J2156" s="14"/>
      <c r="K2156" s="14"/>
      <c r="L2156" s="14"/>
      <c r="M2156" s="14"/>
      <c r="N2156" s="14"/>
      <c r="O2156" s="14"/>
      <c r="P2156" s="14"/>
      <c r="Q2156" s="14"/>
      <c r="R2156" s="14"/>
      <c r="S2156" s="14"/>
      <c r="T2156" s="14"/>
      <c r="U2156" s="14"/>
      <c r="V2156" s="14"/>
      <c r="W2156" s="14"/>
    </row>
    <row r="2157">
      <c r="A2157" s="130" t="s">
        <v>21306</v>
      </c>
      <c r="B2157" s="14" t="s">
        <v>3102</v>
      </c>
      <c r="C2157" s="131">
        <v>66.0</v>
      </c>
      <c r="D2157" s="14" t="s">
        <v>3106</v>
      </c>
      <c r="E2157" s="131">
        <v>207.0</v>
      </c>
      <c r="F2157" s="14" t="s">
        <v>3109</v>
      </c>
      <c r="G2157" s="131">
        <v>55.0</v>
      </c>
      <c r="H2157" s="131">
        <v>200.0</v>
      </c>
      <c r="I2157" s="132" t="b">
        <v>1</v>
      </c>
      <c r="J2157" s="14"/>
      <c r="K2157" s="14"/>
      <c r="L2157" s="14"/>
      <c r="M2157" s="14"/>
      <c r="N2157" s="14"/>
      <c r="O2157" s="14"/>
      <c r="P2157" s="14"/>
      <c r="Q2157" s="14"/>
      <c r="R2157" s="14"/>
      <c r="S2157" s="14"/>
      <c r="T2157" s="14"/>
      <c r="U2157" s="14"/>
      <c r="V2157" s="14"/>
      <c r="W2157" s="14"/>
    </row>
    <row r="2158">
      <c r="A2158" s="130" t="s">
        <v>21318</v>
      </c>
      <c r="B2158" s="14" t="s">
        <v>1588</v>
      </c>
      <c r="C2158" s="131">
        <v>35.0</v>
      </c>
      <c r="D2158" s="14" t="s">
        <v>1589</v>
      </c>
      <c r="E2158" s="131">
        <v>366.0</v>
      </c>
      <c r="F2158" s="14" t="s">
        <v>1590</v>
      </c>
      <c r="G2158" s="131">
        <v>24.0</v>
      </c>
      <c r="H2158" s="131">
        <v>200.0</v>
      </c>
      <c r="I2158" s="132" t="b">
        <v>1</v>
      </c>
      <c r="J2158" s="14"/>
      <c r="K2158" s="14"/>
      <c r="L2158" s="14"/>
      <c r="M2158" s="14"/>
      <c r="N2158" s="14"/>
      <c r="O2158" s="14"/>
      <c r="P2158" s="14"/>
      <c r="Q2158" s="14"/>
      <c r="R2158" s="14"/>
      <c r="S2158" s="14"/>
      <c r="T2158" s="14"/>
      <c r="U2158" s="14"/>
      <c r="V2158" s="14"/>
      <c r="W2158" s="14"/>
    </row>
    <row r="2159">
      <c r="A2159" s="130" t="s">
        <v>21329</v>
      </c>
      <c r="B2159" s="14" t="s">
        <v>647</v>
      </c>
      <c r="C2159" s="131">
        <v>81.0</v>
      </c>
      <c r="D2159" s="14" t="s">
        <v>648</v>
      </c>
      <c r="E2159" s="131">
        <v>120.0</v>
      </c>
      <c r="F2159" s="14" t="s">
        <v>649</v>
      </c>
      <c r="G2159" s="131">
        <v>70.0</v>
      </c>
      <c r="H2159" s="131">
        <v>200.0</v>
      </c>
      <c r="I2159" s="132" t="b">
        <v>1</v>
      </c>
      <c r="J2159" s="14"/>
      <c r="K2159" s="14"/>
      <c r="L2159" s="14"/>
      <c r="M2159" s="14"/>
      <c r="N2159" s="14"/>
      <c r="O2159" s="14"/>
      <c r="P2159" s="14"/>
      <c r="Q2159" s="14"/>
      <c r="R2159" s="14"/>
      <c r="S2159" s="14"/>
      <c r="T2159" s="14"/>
      <c r="U2159" s="14"/>
      <c r="V2159" s="14"/>
      <c r="W2159" s="14"/>
    </row>
    <row r="2160">
      <c r="A2160" s="130" t="s">
        <v>21339</v>
      </c>
      <c r="B2160" s="14" t="s">
        <v>1682</v>
      </c>
      <c r="C2160" s="131">
        <v>36.0</v>
      </c>
      <c r="D2160" s="14" t="s">
        <v>1683</v>
      </c>
      <c r="E2160" s="131">
        <v>323.0</v>
      </c>
      <c r="F2160" s="14" t="s">
        <v>1684</v>
      </c>
      <c r="G2160" s="131">
        <v>25.0</v>
      </c>
      <c r="H2160" s="131">
        <v>200.0</v>
      </c>
      <c r="I2160" s="132" t="b">
        <v>1</v>
      </c>
      <c r="J2160" s="14"/>
      <c r="K2160" s="14"/>
      <c r="L2160" s="14"/>
      <c r="M2160" s="14"/>
      <c r="N2160" s="14"/>
      <c r="O2160" s="14"/>
      <c r="P2160" s="14"/>
      <c r="Q2160" s="14"/>
      <c r="R2160" s="14"/>
      <c r="S2160" s="14"/>
      <c r="T2160" s="14"/>
      <c r="U2160" s="14"/>
      <c r="V2160" s="14"/>
      <c r="W2160" s="14"/>
    </row>
    <row r="2161">
      <c r="A2161" s="130" t="s">
        <v>21356</v>
      </c>
      <c r="B2161" s="14" t="s">
        <v>21361</v>
      </c>
      <c r="C2161" s="131">
        <v>60.0</v>
      </c>
      <c r="D2161" s="14" t="s">
        <v>21362</v>
      </c>
      <c r="E2161" s="131">
        <v>188.0</v>
      </c>
      <c r="F2161" s="14" t="s">
        <v>21364</v>
      </c>
      <c r="G2161" s="131">
        <v>49.0</v>
      </c>
      <c r="H2161" s="131">
        <v>200.0</v>
      </c>
      <c r="I2161" s="132" t="b">
        <v>1</v>
      </c>
      <c r="J2161" s="14"/>
      <c r="K2161" s="14"/>
      <c r="L2161" s="14"/>
      <c r="M2161" s="14"/>
      <c r="N2161" s="14"/>
      <c r="O2161" s="14"/>
      <c r="P2161" s="14"/>
      <c r="Q2161" s="14"/>
      <c r="R2161" s="14"/>
      <c r="S2161" s="14"/>
      <c r="T2161" s="14"/>
      <c r="U2161" s="14"/>
      <c r="V2161" s="14"/>
      <c r="W2161" s="14"/>
    </row>
    <row r="2162">
      <c r="A2162" s="130" t="s">
        <v>21369</v>
      </c>
      <c r="B2162" s="14" t="s">
        <v>10415</v>
      </c>
      <c r="C2162" s="131">
        <v>62.0</v>
      </c>
      <c r="D2162" s="14" t="s">
        <v>10417</v>
      </c>
      <c r="E2162" s="131">
        <v>187.0</v>
      </c>
      <c r="F2162" s="14" t="s">
        <v>10418</v>
      </c>
      <c r="G2162" s="131">
        <v>51.0</v>
      </c>
      <c r="H2162" s="131">
        <v>200.0</v>
      </c>
      <c r="I2162" s="132" t="b">
        <v>1</v>
      </c>
      <c r="J2162" s="14"/>
      <c r="K2162" s="14"/>
      <c r="L2162" s="14"/>
      <c r="M2162" s="14"/>
      <c r="N2162" s="14"/>
      <c r="O2162" s="14"/>
      <c r="P2162" s="14"/>
      <c r="Q2162" s="14"/>
      <c r="R2162" s="14"/>
      <c r="S2162" s="14"/>
      <c r="T2162" s="14"/>
      <c r="U2162" s="14"/>
      <c r="V2162" s="14"/>
      <c r="W2162" s="14"/>
    </row>
    <row r="2163">
      <c r="A2163" s="130" t="s">
        <v>21378</v>
      </c>
      <c r="B2163" s="14" t="s">
        <v>10781</v>
      </c>
      <c r="C2163" s="131">
        <v>50.0</v>
      </c>
      <c r="D2163" s="14" t="s">
        <v>10782</v>
      </c>
      <c r="E2163" s="131">
        <v>164.0</v>
      </c>
      <c r="F2163" s="14" t="s">
        <v>10784</v>
      </c>
      <c r="G2163" s="131">
        <v>39.0</v>
      </c>
      <c r="H2163" s="131">
        <v>200.0</v>
      </c>
      <c r="I2163" s="132" t="b">
        <v>1</v>
      </c>
      <c r="J2163" s="14"/>
      <c r="K2163" s="14"/>
      <c r="L2163" s="14"/>
      <c r="M2163" s="14"/>
      <c r="N2163" s="14"/>
      <c r="O2163" s="14"/>
      <c r="P2163" s="14"/>
      <c r="Q2163" s="14"/>
      <c r="R2163" s="14"/>
      <c r="S2163" s="14"/>
      <c r="T2163" s="14"/>
      <c r="U2163" s="14"/>
      <c r="V2163" s="14"/>
      <c r="W2163" s="14"/>
    </row>
    <row r="2164">
      <c r="A2164" s="130" t="s">
        <v>21389</v>
      </c>
      <c r="B2164" s="14" t="s">
        <v>10668</v>
      </c>
      <c r="C2164" s="131">
        <v>26.0</v>
      </c>
      <c r="D2164" s="14"/>
      <c r="E2164" s="14"/>
      <c r="F2164" s="14" t="s">
        <v>10671</v>
      </c>
      <c r="G2164" s="131">
        <v>6.0</v>
      </c>
      <c r="H2164" s="131">
        <v>200.0</v>
      </c>
      <c r="I2164" s="132" t="b">
        <v>1</v>
      </c>
      <c r="J2164" s="14"/>
      <c r="K2164" s="14"/>
      <c r="L2164" s="14"/>
      <c r="M2164" s="14"/>
      <c r="N2164" s="14"/>
      <c r="O2164" s="14"/>
      <c r="P2164" s="14"/>
      <c r="Q2164" s="14"/>
      <c r="R2164" s="14"/>
      <c r="S2164" s="14"/>
      <c r="T2164" s="14"/>
      <c r="U2164" s="14"/>
      <c r="V2164" s="14"/>
      <c r="W2164" s="14"/>
    </row>
    <row r="2165">
      <c r="A2165" s="130" t="s">
        <v>21400</v>
      </c>
      <c r="B2165" s="14" t="s">
        <v>17401</v>
      </c>
      <c r="C2165" s="131">
        <v>60.0</v>
      </c>
      <c r="D2165" s="14" t="s">
        <v>17402</v>
      </c>
      <c r="E2165" s="131">
        <v>377.0</v>
      </c>
      <c r="F2165" s="14" t="s">
        <v>17405</v>
      </c>
      <c r="G2165" s="131">
        <v>49.0</v>
      </c>
      <c r="H2165" s="131">
        <v>200.0</v>
      </c>
      <c r="I2165" s="132" t="b">
        <v>1</v>
      </c>
      <c r="J2165" s="14"/>
      <c r="K2165" s="14"/>
      <c r="L2165" s="14"/>
      <c r="M2165" s="14"/>
      <c r="N2165" s="14"/>
      <c r="O2165" s="14"/>
      <c r="P2165" s="14"/>
      <c r="Q2165" s="14"/>
      <c r="R2165" s="14"/>
      <c r="S2165" s="14"/>
      <c r="T2165" s="14"/>
      <c r="U2165" s="14"/>
      <c r="V2165" s="14"/>
      <c r="W2165" s="14"/>
    </row>
    <row r="2166">
      <c r="A2166" s="130" t="s">
        <v>21411</v>
      </c>
      <c r="B2166" s="14" t="s">
        <v>12837</v>
      </c>
      <c r="C2166" s="131">
        <v>61.0</v>
      </c>
      <c r="D2166" s="14" t="s">
        <v>12839</v>
      </c>
      <c r="E2166" s="131">
        <v>150.0</v>
      </c>
      <c r="F2166" s="14" t="s">
        <v>12840</v>
      </c>
      <c r="G2166" s="131">
        <v>50.0</v>
      </c>
      <c r="H2166" s="131">
        <v>200.0</v>
      </c>
      <c r="I2166" s="132" t="b">
        <v>1</v>
      </c>
      <c r="J2166" s="14"/>
      <c r="K2166" s="14"/>
      <c r="L2166" s="14"/>
      <c r="M2166" s="14"/>
      <c r="N2166" s="14"/>
      <c r="O2166" s="14"/>
      <c r="P2166" s="14"/>
      <c r="Q2166" s="14"/>
      <c r="R2166" s="14"/>
      <c r="S2166" s="14"/>
      <c r="T2166" s="14"/>
      <c r="U2166" s="14"/>
      <c r="V2166" s="14"/>
      <c r="W2166" s="14"/>
    </row>
    <row r="2167">
      <c r="A2167" s="130" t="s">
        <v>21420</v>
      </c>
      <c r="B2167" s="14" t="s">
        <v>5622</v>
      </c>
      <c r="C2167" s="131">
        <v>80.0</v>
      </c>
      <c r="D2167" s="14" t="s">
        <v>5625</v>
      </c>
      <c r="E2167" s="131">
        <v>203.0</v>
      </c>
      <c r="F2167" s="14" t="s">
        <v>5627</v>
      </c>
      <c r="G2167" s="131">
        <v>69.0</v>
      </c>
      <c r="H2167" s="131">
        <v>200.0</v>
      </c>
      <c r="I2167" s="132" t="b">
        <v>1</v>
      </c>
      <c r="J2167" s="14"/>
      <c r="K2167" s="14"/>
      <c r="L2167" s="14"/>
      <c r="M2167" s="14"/>
      <c r="N2167" s="14"/>
      <c r="O2167" s="14"/>
      <c r="P2167" s="14"/>
      <c r="Q2167" s="14"/>
      <c r="R2167" s="14"/>
      <c r="S2167" s="14"/>
      <c r="T2167" s="14"/>
      <c r="U2167" s="14"/>
      <c r="V2167" s="14"/>
      <c r="W2167" s="14"/>
    </row>
    <row r="2168">
      <c r="A2168" s="130" t="s">
        <v>21431</v>
      </c>
      <c r="B2168" s="14" t="s">
        <v>3312</v>
      </c>
      <c r="C2168" s="131">
        <v>78.0</v>
      </c>
      <c r="D2168" s="14" t="s">
        <v>3314</v>
      </c>
      <c r="E2168" s="131">
        <v>381.0</v>
      </c>
      <c r="F2168" s="14" t="s">
        <v>3317</v>
      </c>
      <c r="G2168" s="131">
        <v>67.0</v>
      </c>
      <c r="H2168" s="131">
        <v>200.0</v>
      </c>
      <c r="I2168" s="132" t="b">
        <v>1</v>
      </c>
      <c r="J2168" s="14"/>
      <c r="K2168" s="14"/>
      <c r="L2168" s="14"/>
      <c r="M2168" s="14"/>
      <c r="N2168" s="14"/>
      <c r="O2168" s="14"/>
      <c r="P2168" s="14"/>
      <c r="Q2168" s="14"/>
      <c r="R2168" s="14"/>
      <c r="S2168" s="14"/>
      <c r="T2168" s="14"/>
      <c r="U2168" s="14"/>
      <c r="V2168" s="14"/>
      <c r="W2168" s="14"/>
    </row>
    <row r="2169">
      <c r="A2169" s="130" t="s">
        <v>21443</v>
      </c>
      <c r="B2169" s="14" t="s">
        <v>2342</v>
      </c>
      <c r="C2169" s="131">
        <v>101.0</v>
      </c>
      <c r="D2169" s="14" t="s">
        <v>2345</v>
      </c>
      <c r="E2169" s="131">
        <v>153.0</v>
      </c>
      <c r="F2169" s="14" t="s">
        <v>2348</v>
      </c>
      <c r="G2169" s="131">
        <v>90.0</v>
      </c>
      <c r="H2169" s="131">
        <v>200.0</v>
      </c>
      <c r="I2169" s="132" t="b">
        <v>1</v>
      </c>
      <c r="J2169" s="14"/>
      <c r="K2169" s="14"/>
      <c r="L2169" s="14"/>
      <c r="M2169" s="14"/>
      <c r="N2169" s="14"/>
      <c r="O2169" s="14"/>
      <c r="P2169" s="14"/>
      <c r="Q2169" s="14"/>
      <c r="R2169" s="14"/>
      <c r="S2169" s="14"/>
      <c r="T2169" s="14"/>
      <c r="U2169" s="14"/>
      <c r="V2169" s="14"/>
      <c r="W2169" s="14"/>
    </row>
    <row r="2170">
      <c r="A2170" s="130" t="s">
        <v>21454</v>
      </c>
      <c r="B2170" s="14" t="s">
        <v>11027</v>
      </c>
      <c r="C2170" s="131">
        <v>46.0</v>
      </c>
      <c r="D2170" s="14" t="s">
        <v>11029</v>
      </c>
      <c r="E2170" s="131">
        <v>149.0</v>
      </c>
      <c r="F2170" s="14" t="s">
        <v>11031</v>
      </c>
      <c r="G2170" s="131">
        <v>35.0</v>
      </c>
      <c r="H2170" s="131">
        <v>200.0</v>
      </c>
      <c r="I2170" s="132" t="b">
        <v>1</v>
      </c>
      <c r="J2170" s="14"/>
      <c r="K2170" s="14"/>
      <c r="L2170" s="14"/>
      <c r="M2170" s="14"/>
      <c r="N2170" s="14"/>
      <c r="O2170" s="14"/>
      <c r="P2170" s="14"/>
      <c r="Q2170" s="14"/>
      <c r="R2170" s="14"/>
      <c r="S2170" s="14"/>
      <c r="T2170" s="14"/>
      <c r="U2170" s="14"/>
      <c r="V2170" s="14"/>
      <c r="W2170" s="14"/>
    </row>
    <row r="2171">
      <c r="A2171" s="130" t="s">
        <v>21464</v>
      </c>
      <c r="B2171" s="14" t="s">
        <v>8417</v>
      </c>
      <c r="C2171" s="131">
        <v>25.0</v>
      </c>
      <c r="D2171" s="14"/>
      <c r="E2171" s="14"/>
      <c r="F2171" s="14" t="s">
        <v>8419</v>
      </c>
      <c r="G2171" s="131">
        <v>5.0</v>
      </c>
      <c r="H2171" s="131">
        <v>200.0</v>
      </c>
      <c r="I2171" s="132" t="b">
        <v>1</v>
      </c>
      <c r="J2171" s="14"/>
      <c r="K2171" s="14"/>
      <c r="L2171" s="14"/>
      <c r="M2171" s="14"/>
      <c r="N2171" s="14"/>
      <c r="O2171" s="14"/>
      <c r="P2171" s="14"/>
      <c r="Q2171" s="14"/>
      <c r="R2171" s="14"/>
      <c r="S2171" s="14"/>
      <c r="T2171" s="14"/>
      <c r="U2171" s="14"/>
      <c r="V2171" s="14"/>
      <c r="W2171" s="14"/>
    </row>
    <row r="2172">
      <c r="A2172" s="130" t="s">
        <v>21475</v>
      </c>
      <c r="B2172" s="14" t="s">
        <v>15343</v>
      </c>
      <c r="C2172" s="131">
        <v>26.0</v>
      </c>
      <c r="D2172" s="14"/>
      <c r="E2172" s="14"/>
      <c r="F2172" s="14" t="s">
        <v>15346</v>
      </c>
      <c r="G2172" s="131">
        <v>6.0</v>
      </c>
      <c r="H2172" s="131">
        <v>200.0</v>
      </c>
      <c r="I2172" s="132" t="b">
        <v>1</v>
      </c>
      <c r="J2172" s="14"/>
      <c r="K2172" s="14"/>
      <c r="L2172" s="14"/>
      <c r="M2172" s="14"/>
      <c r="N2172" s="14"/>
      <c r="O2172" s="14"/>
      <c r="P2172" s="14"/>
      <c r="Q2172" s="14"/>
      <c r="R2172" s="14"/>
      <c r="S2172" s="14"/>
      <c r="T2172" s="14"/>
      <c r="U2172" s="14"/>
      <c r="V2172" s="14"/>
      <c r="W2172" s="14"/>
    </row>
    <row r="2173">
      <c r="A2173" s="130" t="s">
        <v>21484</v>
      </c>
      <c r="B2173" s="14" t="s">
        <v>1247</v>
      </c>
      <c r="C2173" s="131">
        <v>100.0</v>
      </c>
      <c r="D2173" s="14" t="s">
        <v>1248</v>
      </c>
      <c r="E2173" s="131">
        <v>317.0</v>
      </c>
      <c r="F2173" s="14" t="s">
        <v>1249</v>
      </c>
      <c r="G2173" s="131">
        <v>89.0</v>
      </c>
      <c r="H2173" s="131">
        <v>200.0</v>
      </c>
      <c r="I2173" s="132" t="b">
        <v>1</v>
      </c>
      <c r="J2173" s="14"/>
      <c r="K2173" s="14"/>
      <c r="L2173" s="14"/>
      <c r="M2173" s="14"/>
      <c r="N2173" s="14"/>
      <c r="O2173" s="14"/>
      <c r="P2173" s="14"/>
      <c r="Q2173" s="14"/>
      <c r="R2173" s="14"/>
      <c r="S2173" s="14"/>
      <c r="T2173" s="14"/>
      <c r="U2173" s="14"/>
      <c r="V2173" s="14"/>
      <c r="W2173" s="14"/>
    </row>
    <row r="2174">
      <c r="A2174" s="130" t="s">
        <v>21496</v>
      </c>
      <c r="B2174" s="14" t="s">
        <v>10684</v>
      </c>
      <c r="C2174" s="131">
        <v>63.0</v>
      </c>
      <c r="D2174" s="14" t="s">
        <v>10686</v>
      </c>
      <c r="E2174" s="131">
        <v>157.0</v>
      </c>
      <c r="F2174" s="14" t="s">
        <v>10688</v>
      </c>
      <c r="G2174" s="131">
        <v>52.0</v>
      </c>
      <c r="H2174" s="131">
        <v>200.0</v>
      </c>
      <c r="I2174" s="132" t="b">
        <v>1</v>
      </c>
      <c r="J2174" s="14"/>
      <c r="K2174" s="14"/>
      <c r="L2174" s="14"/>
      <c r="M2174" s="14"/>
      <c r="N2174" s="14"/>
      <c r="O2174" s="14"/>
      <c r="P2174" s="14"/>
      <c r="Q2174" s="14"/>
      <c r="R2174" s="14"/>
      <c r="S2174" s="14"/>
      <c r="T2174" s="14"/>
      <c r="U2174" s="14"/>
      <c r="V2174" s="14"/>
      <c r="W2174" s="14"/>
    </row>
    <row r="2175">
      <c r="A2175" s="130" t="s">
        <v>21504</v>
      </c>
      <c r="B2175" s="14" t="s">
        <v>15083</v>
      </c>
      <c r="C2175" s="131">
        <v>27.0</v>
      </c>
      <c r="D2175" s="14"/>
      <c r="E2175" s="14"/>
      <c r="F2175" s="14" t="s">
        <v>15087</v>
      </c>
      <c r="G2175" s="131">
        <v>7.0</v>
      </c>
      <c r="H2175" s="131">
        <v>200.0</v>
      </c>
      <c r="I2175" s="132" t="b">
        <v>1</v>
      </c>
      <c r="J2175" s="14"/>
      <c r="K2175" s="14"/>
      <c r="L2175" s="14"/>
      <c r="M2175" s="14"/>
      <c r="N2175" s="14"/>
      <c r="O2175" s="14"/>
      <c r="P2175" s="14"/>
      <c r="Q2175" s="14"/>
      <c r="R2175" s="14"/>
      <c r="S2175" s="14"/>
      <c r="T2175" s="14"/>
      <c r="U2175" s="14"/>
      <c r="V2175" s="14"/>
      <c r="W2175" s="14"/>
    </row>
    <row r="2176">
      <c r="A2176" s="130" t="s">
        <v>21512</v>
      </c>
      <c r="B2176" s="14" t="s">
        <v>11438</v>
      </c>
      <c r="C2176" s="131">
        <v>27.0</v>
      </c>
      <c r="D2176" s="14"/>
      <c r="E2176" s="14"/>
      <c r="F2176" s="14" t="s">
        <v>11442</v>
      </c>
      <c r="G2176" s="131">
        <v>7.0</v>
      </c>
      <c r="H2176" s="131">
        <v>200.0</v>
      </c>
      <c r="I2176" s="132" t="b">
        <v>1</v>
      </c>
      <c r="J2176" s="14"/>
      <c r="K2176" s="14"/>
      <c r="L2176" s="14"/>
      <c r="M2176" s="14"/>
      <c r="N2176" s="14"/>
      <c r="O2176" s="14"/>
      <c r="P2176" s="14"/>
      <c r="Q2176" s="14"/>
      <c r="R2176" s="14"/>
      <c r="S2176" s="14"/>
      <c r="T2176" s="14"/>
      <c r="U2176" s="14"/>
      <c r="V2176" s="14"/>
      <c r="W2176" s="14"/>
    </row>
    <row r="2177">
      <c r="A2177" s="130" t="s">
        <v>21518</v>
      </c>
      <c r="B2177" s="14" t="s">
        <v>1388</v>
      </c>
      <c r="C2177" s="131">
        <v>52.0</v>
      </c>
      <c r="D2177" s="14" t="s">
        <v>1389</v>
      </c>
      <c r="E2177" s="131">
        <v>259.0</v>
      </c>
      <c r="F2177" s="14" t="s">
        <v>1390</v>
      </c>
      <c r="G2177" s="131">
        <v>41.0</v>
      </c>
      <c r="H2177" s="131">
        <v>200.0</v>
      </c>
      <c r="I2177" s="132" t="b">
        <v>1</v>
      </c>
      <c r="J2177" s="14"/>
      <c r="K2177" s="14"/>
      <c r="L2177" s="14"/>
      <c r="M2177" s="14"/>
      <c r="N2177" s="14"/>
      <c r="O2177" s="14"/>
      <c r="P2177" s="14"/>
      <c r="Q2177" s="14"/>
      <c r="R2177" s="14"/>
      <c r="S2177" s="14"/>
      <c r="T2177" s="14"/>
      <c r="U2177" s="14"/>
      <c r="V2177" s="14"/>
      <c r="W2177" s="14"/>
    </row>
    <row r="2178">
      <c r="A2178" s="130" t="s">
        <v>21526</v>
      </c>
      <c r="B2178" s="14" t="s">
        <v>21531</v>
      </c>
      <c r="C2178" s="131">
        <v>25.0</v>
      </c>
      <c r="D2178" s="14"/>
      <c r="E2178" s="14"/>
      <c r="F2178" s="14" t="s">
        <v>21533</v>
      </c>
      <c r="G2178" s="131">
        <v>5.0</v>
      </c>
      <c r="H2178" s="131">
        <v>200.0</v>
      </c>
      <c r="I2178" s="132" t="b">
        <v>1</v>
      </c>
      <c r="J2178" s="14"/>
      <c r="K2178" s="14"/>
      <c r="L2178" s="14"/>
      <c r="M2178" s="14"/>
      <c r="N2178" s="14"/>
      <c r="O2178" s="14"/>
      <c r="P2178" s="14"/>
      <c r="Q2178" s="14"/>
      <c r="R2178" s="14"/>
      <c r="S2178" s="14"/>
      <c r="T2178" s="14"/>
      <c r="U2178" s="14"/>
      <c r="V2178" s="14"/>
      <c r="W2178" s="14"/>
    </row>
    <row r="2179">
      <c r="A2179" s="130" t="s">
        <v>21538</v>
      </c>
      <c r="B2179" s="14" t="s">
        <v>18498</v>
      </c>
      <c r="C2179" s="131">
        <v>58.0</v>
      </c>
      <c r="D2179" s="14" t="s">
        <v>18499</v>
      </c>
      <c r="E2179" s="131">
        <v>153.0</v>
      </c>
      <c r="F2179" s="14" t="s">
        <v>18500</v>
      </c>
      <c r="G2179" s="131">
        <v>47.0</v>
      </c>
      <c r="H2179" s="131">
        <v>200.0</v>
      </c>
      <c r="I2179" s="132" t="b">
        <v>1</v>
      </c>
      <c r="J2179" s="14"/>
      <c r="K2179" s="14"/>
      <c r="L2179" s="14"/>
      <c r="M2179" s="14"/>
      <c r="N2179" s="14"/>
      <c r="O2179" s="14"/>
      <c r="P2179" s="14"/>
      <c r="Q2179" s="14"/>
      <c r="R2179" s="14"/>
      <c r="S2179" s="14"/>
      <c r="T2179" s="14"/>
      <c r="U2179" s="14"/>
      <c r="V2179" s="14"/>
      <c r="W2179" s="14"/>
    </row>
    <row r="2180">
      <c r="A2180" s="130" t="s">
        <v>21548</v>
      </c>
      <c r="B2180" s="14" t="s">
        <v>13633</v>
      </c>
      <c r="C2180" s="131">
        <v>42.0</v>
      </c>
      <c r="D2180" s="14" t="s">
        <v>13634</v>
      </c>
      <c r="E2180" s="131">
        <v>143.0</v>
      </c>
      <c r="F2180" s="14" t="s">
        <v>13636</v>
      </c>
      <c r="G2180" s="131">
        <v>31.0</v>
      </c>
      <c r="H2180" s="131">
        <v>200.0</v>
      </c>
      <c r="I2180" s="132" t="b">
        <v>1</v>
      </c>
      <c r="J2180" s="14"/>
      <c r="K2180" s="14"/>
      <c r="L2180" s="14"/>
      <c r="M2180" s="14"/>
      <c r="N2180" s="14"/>
      <c r="O2180" s="14"/>
      <c r="P2180" s="14"/>
      <c r="Q2180" s="14"/>
      <c r="R2180" s="14"/>
      <c r="S2180" s="14"/>
      <c r="T2180" s="14"/>
      <c r="U2180" s="14"/>
      <c r="V2180" s="14"/>
      <c r="W2180" s="14"/>
    </row>
    <row r="2181">
      <c r="A2181" s="130" t="s">
        <v>21558</v>
      </c>
      <c r="B2181" s="14" t="s">
        <v>554</v>
      </c>
      <c r="C2181" s="131">
        <v>29.0</v>
      </c>
      <c r="D2181" s="14"/>
      <c r="E2181" s="14"/>
      <c r="F2181" s="14" t="s">
        <v>555</v>
      </c>
      <c r="G2181" s="131">
        <v>18.0</v>
      </c>
      <c r="H2181" s="131">
        <v>200.0</v>
      </c>
      <c r="I2181" s="132" t="b">
        <v>1</v>
      </c>
      <c r="J2181" s="14"/>
      <c r="K2181" s="14"/>
      <c r="L2181" s="14"/>
      <c r="M2181" s="14"/>
      <c r="N2181" s="14"/>
      <c r="O2181" s="14"/>
      <c r="P2181" s="14"/>
      <c r="Q2181" s="14"/>
      <c r="R2181" s="14"/>
      <c r="S2181" s="14"/>
      <c r="T2181" s="14"/>
      <c r="U2181" s="14"/>
      <c r="V2181" s="14"/>
      <c r="W2181" s="14"/>
    </row>
    <row r="2182">
      <c r="A2182" s="130" t="s">
        <v>21565</v>
      </c>
      <c r="B2182" s="14" t="s">
        <v>14360</v>
      </c>
      <c r="C2182" s="131">
        <v>110.0</v>
      </c>
      <c r="D2182" s="14" t="s">
        <v>14362</v>
      </c>
      <c r="E2182" s="131">
        <v>155.0</v>
      </c>
      <c r="F2182" s="14" t="s">
        <v>14363</v>
      </c>
      <c r="G2182" s="131">
        <v>99.0</v>
      </c>
      <c r="H2182" s="131">
        <v>200.0</v>
      </c>
      <c r="I2182" s="132" t="b">
        <v>1</v>
      </c>
      <c r="J2182" s="14"/>
      <c r="K2182" s="14"/>
      <c r="L2182" s="14"/>
      <c r="M2182" s="14"/>
      <c r="N2182" s="14"/>
      <c r="O2182" s="14"/>
      <c r="P2182" s="14"/>
      <c r="Q2182" s="14"/>
      <c r="R2182" s="14"/>
      <c r="S2182" s="14"/>
      <c r="T2182" s="14"/>
      <c r="U2182" s="14"/>
      <c r="V2182" s="14"/>
      <c r="W2182" s="14"/>
    </row>
    <row r="2183">
      <c r="A2183" s="130" t="s">
        <v>21578</v>
      </c>
      <c r="B2183" s="14" t="s">
        <v>5847</v>
      </c>
      <c r="C2183" s="131">
        <v>46.0</v>
      </c>
      <c r="D2183" s="14" t="s">
        <v>5849</v>
      </c>
      <c r="E2183" s="131">
        <v>108.0</v>
      </c>
      <c r="F2183" s="14" t="s">
        <v>5850</v>
      </c>
      <c r="G2183" s="131">
        <v>35.0</v>
      </c>
      <c r="H2183" s="131">
        <v>200.0</v>
      </c>
      <c r="I2183" s="132" t="b">
        <v>1</v>
      </c>
      <c r="J2183" s="14"/>
      <c r="K2183" s="14"/>
      <c r="L2183" s="14"/>
      <c r="M2183" s="14"/>
      <c r="N2183" s="14"/>
      <c r="O2183" s="14"/>
      <c r="P2183" s="14"/>
      <c r="Q2183" s="14"/>
      <c r="R2183" s="14"/>
      <c r="S2183" s="14"/>
      <c r="T2183" s="14"/>
      <c r="U2183" s="14"/>
      <c r="V2183" s="14"/>
      <c r="W2183" s="14"/>
    </row>
    <row r="2184">
      <c r="A2184" s="130" t="s">
        <v>21588</v>
      </c>
      <c r="B2184" s="14" t="s">
        <v>8057</v>
      </c>
      <c r="C2184" s="131">
        <v>64.0</v>
      </c>
      <c r="D2184" s="14" t="s">
        <v>8059</v>
      </c>
      <c r="E2184" s="131">
        <v>196.0</v>
      </c>
      <c r="F2184" s="14" t="s">
        <v>8061</v>
      </c>
      <c r="G2184" s="131">
        <v>53.0</v>
      </c>
      <c r="H2184" s="131">
        <v>200.0</v>
      </c>
      <c r="I2184" s="132" t="b">
        <v>1</v>
      </c>
      <c r="J2184" s="14"/>
      <c r="K2184" s="14"/>
      <c r="L2184" s="14"/>
      <c r="M2184" s="14"/>
      <c r="N2184" s="14"/>
      <c r="O2184" s="14"/>
      <c r="P2184" s="14"/>
      <c r="Q2184" s="14"/>
      <c r="R2184" s="14"/>
      <c r="S2184" s="14"/>
      <c r="T2184" s="14"/>
      <c r="U2184" s="14"/>
      <c r="V2184" s="14"/>
      <c r="W2184" s="14"/>
    </row>
    <row r="2185">
      <c r="A2185" s="130" t="s">
        <v>21600</v>
      </c>
      <c r="B2185" s="14" t="s">
        <v>12438</v>
      </c>
      <c r="C2185" s="131">
        <v>53.0</v>
      </c>
      <c r="D2185" s="14" t="s">
        <v>12440</v>
      </c>
      <c r="E2185" s="131">
        <v>156.0</v>
      </c>
      <c r="F2185" s="14" t="s">
        <v>12441</v>
      </c>
      <c r="G2185" s="131">
        <v>42.0</v>
      </c>
      <c r="H2185" s="131">
        <v>200.0</v>
      </c>
      <c r="I2185" s="132" t="b">
        <v>1</v>
      </c>
      <c r="J2185" s="14"/>
      <c r="K2185" s="14"/>
      <c r="L2185" s="14"/>
      <c r="M2185" s="14"/>
      <c r="N2185" s="14"/>
      <c r="O2185" s="14"/>
      <c r="P2185" s="14"/>
      <c r="Q2185" s="14"/>
      <c r="R2185" s="14"/>
      <c r="S2185" s="14"/>
      <c r="T2185" s="14"/>
      <c r="U2185" s="14"/>
      <c r="V2185" s="14"/>
      <c r="W2185" s="14"/>
    </row>
    <row r="2186">
      <c r="A2186" s="130" t="s">
        <v>21608</v>
      </c>
      <c r="B2186" s="14" t="s">
        <v>3603</v>
      </c>
      <c r="C2186" s="131">
        <v>54.0</v>
      </c>
      <c r="D2186" s="14" t="s">
        <v>3607</v>
      </c>
      <c r="E2186" s="131">
        <v>448.0</v>
      </c>
      <c r="F2186" s="14" t="s">
        <v>3608</v>
      </c>
      <c r="G2186" s="131">
        <v>43.0</v>
      </c>
      <c r="H2186" s="131">
        <v>200.0</v>
      </c>
      <c r="I2186" s="132" t="b">
        <v>1</v>
      </c>
      <c r="J2186" s="14"/>
      <c r="K2186" s="14"/>
      <c r="L2186" s="14"/>
      <c r="M2186" s="14"/>
      <c r="N2186" s="14"/>
      <c r="O2186" s="14"/>
      <c r="P2186" s="14"/>
      <c r="Q2186" s="14"/>
      <c r="R2186" s="14"/>
      <c r="S2186" s="14"/>
      <c r="T2186" s="14"/>
      <c r="U2186" s="14"/>
      <c r="V2186" s="14"/>
      <c r="W2186" s="14"/>
    </row>
    <row r="2187">
      <c r="A2187" s="130" t="s">
        <v>21618</v>
      </c>
      <c r="B2187" s="14" t="s">
        <v>7103</v>
      </c>
      <c r="C2187" s="131">
        <v>100.0</v>
      </c>
      <c r="D2187" s="14" t="s">
        <v>7105</v>
      </c>
      <c r="E2187" s="131">
        <v>154.0</v>
      </c>
      <c r="F2187" s="14" t="s">
        <v>7106</v>
      </c>
      <c r="G2187" s="131">
        <v>89.0</v>
      </c>
      <c r="H2187" s="131">
        <v>200.0</v>
      </c>
      <c r="I2187" s="132" t="b">
        <v>1</v>
      </c>
      <c r="J2187" s="14"/>
      <c r="K2187" s="14"/>
      <c r="L2187" s="14"/>
      <c r="M2187" s="14"/>
      <c r="N2187" s="14"/>
      <c r="O2187" s="14"/>
      <c r="P2187" s="14"/>
      <c r="Q2187" s="14"/>
      <c r="R2187" s="14"/>
      <c r="S2187" s="14"/>
      <c r="T2187" s="14"/>
      <c r="U2187" s="14"/>
      <c r="V2187" s="14"/>
      <c r="W2187" s="14"/>
    </row>
    <row r="2188">
      <c r="A2188" s="130" t="s">
        <v>21630</v>
      </c>
      <c r="B2188" s="14" t="s">
        <v>13185</v>
      </c>
      <c r="C2188" s="131">
        <v>23.0</v>
      </c>
      <c r="D2188" s="14"/>
      <c r="E2188" s="14"/>
      <c r="F2188" s="14" t="s">
        <v>13188</v>
      </c>
      <c r="G2188" s="131">
        <v>3.0</v>
      </c>
      <c r="H2188" s="131">
        <v>200.0</v>
      </c>
      <c r="I2188" s="132" t="b">
        <v>1</v>
      </c>
      <c r="J2188" s="14"/>
      <c r="K2188" s="14"/>
      <c r="L2188" s="14"/>
      <c r="M2188" s="14"/>
      <c r="N2188" s="14"/>
      <c r="O2188" s="14"/>
      <c r="P2188" s="14"/>
      <c r="Q2188" s="14"/>
      <c r="R2188" s="14"/>
      <c r="S2188" s="14"/>
      <c r="T2188" s="14"/>
      <c r="U2188" s="14"/>
      <c r="V2188" s="14"/>
      <c r="W2188" s="14"/>
    </row>
    <row r="2189">
      <c r="A2189" s="130" t="s">
        <v>21640</v>
      </c>
      <c r="B2189" s="14" t="s">
        <v>7103</v>
      </c>
      <c r="C2189" s="131">
        <v>100.0</v>
      </c>
      <c r="D2189" s="14" t="s">
        <v>7105</v>
      </c>
      <c r="E2189" s="131">
        <v>154.0</v>
      </c>
      <c r="F2189" s="14" t="s">
        <v>7106</v>
      </c>
      <c r="G2189" s="131">
        <v>89.0</v>
      </c>
      <c r="H2189" s="131">
        <v>200.0</v>
      </c>
      <c r="I2189" s="132" t="b">
        <v>1</v>
      </c>
      <c r="J2189" s="14"/>
      <c r="K2189" s="14"/>
      <c r="L2189" s="14"/>
      <c r="M2189" s="14"/>
      <c r="N2189" s="14"/>
      <c r="O2189" s="14"/>
      <c r="P2189" s="14"/>
      <c r="Q2189" s="14"/>
      <c r="R2189" s="14"/>
      <c r="S2189" s="14"/>
      <c r="T2189" s="14"/>
      <c r="U2189" s="14"/>
      <c r="V2189" s="14"/>
      <c r="W2189" s="14"/>
    </row>
    <row r="2190">
      <c r="A2190" s="130" t="s">
        <v>21650</v>
      </c>
      <c r="B2190" s="14" t="s">
        <v>13599</v>
      </c>
      <c r="C2190" s="131">
        <v>32.0</v>
      </c>
      <c r="D2190" s="14" t="s">
        <v>13600</v>
      </c>
      <c r="E2190" s="131">
        <v>154.0</v>
      </c>
      <c r="F2190" s="14" t="s">
        <v>13603</v>
      </c>
      <c r="G2190" s="131">
        <v>21.0</v>
      </c>
      <c r="H2190" s="131">
        <v>200.0</v>
      </c>
      <c r="I2190" s="132" t="b">
        <v>1</v>
      </c>
      <c r="J2190" s="14"/>
      <c r="K2190" s="14"/>
      <c r="L2190" s="14"/>
      <c r="M2190" s="14"/>
      <c r="N2190" s="14"/>
      <c r="O2190" s="14"/>
      <c r="P2190" s="14"/>
      <c r="Q2190" s="14"/>
      <c r="R2190" s="14"/>
      <c r="S2190" s="14"/>
      <c r="T2190" s="14"/>
      <c r="U2190" s="14"/>
      <c r="V2190" s="14"/>
      <c r="W2190" s="14"/>
    </row>
    <row r="2191">
      <c r="A2191" s="130" t="s">
        <v>21659</v>
      </c>
      <c r="B2191" s="14" t="s">
        <v>10235</v>
      </c>
      <c r="C2191" s="131">
        <v>47.0</v>
      </c>
      <c r="D2191" s="14" t="s">
        <v>10237</v>
      </c>
      <c r="E2191" s="131">
        <v>81.0</v>
      </c>
      <c r="F2191" s="14" t="s">
        <v>10239</v>
      </c>
      <c r="G2191" s="131">
        <v>36.0</v>
      </c>
      <c r="H2191" s="131">
        <v>200.0</v>
      </c>
      <c r="I2191" s="132" t="b">
        <v>1</v>
      </c>
      <c r="J2191" s="14"/>
      <c r="K2191" s="14"/>
      <c r="L2191" s="14"/>
      <c r="M2191" s="14"/>
      <c r="N2191" s="14"/>
      <c r="O2191" s="14"/>
      <c r="P2191" s="14"/>
      <c r="Q2191" s="14"/>
      <c r="R2191" s="14"/>
      <c r="S2191" s="14"/>
      <c r="T2191" s="14"/>
      <c r="U2191" s="14"/>
      <c r="V2191" s="14"/>
      <c r="W2191" s="14"/>
    </row>
    <row r="2192">
      <c r="A2192" s="130" t="s">
        <v>21670</v>
      </c>
      <c r="B2192" s="14" t="s">
        <v>12552</v>
      </c>
      <c r="C2192" s="131">
        <v>48.0</v>
      </c>
      <c r="D2192" s="14" t="s">
        <v>12553</v>
      </c>
      <c r="E2192" s="131">
        <v>145.0</v>
      </c>
      <c r="F2192" s="14" t="s">
        <v>12555</v>
      </c>
      <c r="G2192" s="131">
        <v>37.0</v>
      </c>
      <c r="H2192" s="131">
        <v>200.0</v>
      </c>
      <c r="I2192" s="132" t="b">
        <v>1</v>
      </c>
      <c r="J2192" s="14"/>
      <c r="K2192" s="14"/>
      <c r="L2192" s="14"/>
      <c r="M2192" s="14"/>
      <c r="N2192" s="14"/>
      <c r="O2192" s="14"/>
      <c r="P2192" s="14"/>
      <c r="Q2192" s="14"/>
      <c r="R2192" s="14"/>
      <c r="S2192" s="14"/>
      <c r="T2192" s="14"/>
      <c r="U2192" s="14"/>
      <c r="V2192" s="14"/>
      <c r="W2192" s="14"/>
    </row>
    <row r="2193">
      <c r="A2193" s="130" t="s">
        <v>21679</v>
      </c>
      <c r="B2193" s="14" t="s">
        <v>5847</v>
      </c>
      <c r="C2193" s="131">
        <v>46.0</v>
      </c>
      <c r="D2193" s="14" t="s">
        <v>5849</v>
      </c>
      <c r="E2193" s="131">
        <v>108.0</v>
      </c>
      <c r="F2193" s="14" t="s">
        <v>5850</v>
      </c>
      <c r="G2193" s="131">
        <v>35.0</v>
      </c>
      <c r="H2193" s="131">
        <v>200.0</v>
      </c>
      <c r="I2193" s="132" t="b">
        <v>1</v>
      </c>
      <c r="J2193" s="14"/>
      <c r="K2193" s="14"/>
      <c r="L2193" s="14"/>
      <c r="M2193" s="14"/>
      <c r="N2193" s="14"/>
      <c r="O2193" s="14"/>
      <c r="P2193" s="14"/>
      <c r="Q2193" s="14"/>
      <c r="R2193" s="14"/>
      <c r="S2193" s="14"/>
      <c r="T2193" s="14"/>
      <c r="U2193" s="14"/>
      <c r="V2193" s="14"/>
      <c r="W2193" s="14"/>
    </row>
    <row r="2194">
      <c r="A2194" s="130" t="s">
        <v>21689</v>
      </c>
      <c r="B2194" s="14" t="s">
        <v>10795</v>
      </c>
      <c r="C2194" s="131">
        <v>24.0</v>
      </c>
      <c r="D2194" s="14"/>
      <c r="E2194" s="14"/>
      <c r="F2194" s="14" t="s">
        <v>10800</v>
      </c>
      <c r="G2194" s="131">
        <v>4.0</v>
      </c>
      <c r="H2194" s="131">
        <v>200.0</v>
      </c>
      <c r="I2194" s="132" t="b">
        <v>1</v>
      </c>
      <c r="J2194" s="14"/>
      <c r="K2194" s="14"/>
      <c r="L2194" s="14"/>
      <c r="M2194" s="14"/>
      <c r="N2194" s="14"/>
      <c r="O2194" s="14"/>
      <c r="P2194" s="14"/>
      <c r="Q2194" s="14"/>
      <c r="R2194" s="14"/>
      <c r="S2194" s="14"/>
      <c r="T2194" s="14"/>
      <c r="U2194" s="14"/>
      <c r="V2194" s="14"/>
      <c r="W2194" s="14"/>
    </row>
    <row r="2195">
      <c r="A2195" s="130" t="s">
        <v>21699</v>
      </c>
      <c r="B2195" s="14" t="s">
        <v>21703</v>
      </c>
      <c r="C2195" s="131">
        <v>64.0</v>
      </c>
      <c r="D2195" s="14" t="s">
        <v>21705</v>
      </c>
      <c r="E2195" s="131">
        <v>186.0</v>
      </c>
      <c r="F2195" s="14" t="s">
        <v>21706</v>
      </c>
      <c r="G2195" s="131">
        <v>53.0</v>
      </c>
      <c r="H2195" s="131">
        <v>200.0</v>
      </c>
      <c r="I2195" s="132" t="b">
        <v>1</v>
      </c>
      <c r="J2195" s="14"/>
      <c r="K2195" s="14"/>
      <c r="L2195" s="14"/>
      <c r="M2195" s="14"/>
      <c r="N2195" s="14"/>
      <c r="O2195" s="14"/>
      <c r="P2195" s="14"/>
      <c r="Q2195" s="14"/>
      <c r="R2195" s="14"/>
      <c r="S2195" s="14"/>
      <c r="T2195" s="14"/>
      <c r="U2195" s="14"/>
      <c r="V2195" s="14"/>
      <c r="W2195" s="14"/>
    </row>
    <row r="2196">
      <c r="A2196" s="130" t="s">
        <v>21710</v>
      </c>
      <c r="B2196" s="14" t="s">
        <v>554</v>
      </c>
      <c r="C2196" s="131">
        <v>29.0</v>
      </c>
      <c r="D2196" s="14"/>
      <c r="E2196" s="14"/>
      <c r="F2196" s="14" t="s">
        <v>555</v>
      </c>
      <c r="G2196" s="131">
        <v>18.0</v>
      </c>
      <c r="H2196" s="131">
        <v>200.0</v>
      </c>
      <c r="I2196" s="132" t="b">
        <v>1</v>
      </c>
      <c r="J2196" s="14"/>
      <c r="K2196" s="14"/>
      <c r="L2196" s="14"/>
      <c r="M2196" s="14"/>
      <c r="N2196" s="14"/>
      <c r="O2196" s="14"/>
      <c r="P2196" s="14"/>
      <c r="Q2196" s="14"/>
      <c r="R2196" s="14"/>
      <c r="S2196" s="14"/>
      <c r="T2196" s="14"/>
      <c r="U2196" s="14"/>
      <c r="V2196" s="14"/>
      <c r="W2196" s="14"/>
    </row>
    <row r="2197">
      <c r="A2197" s="130" t="s">
        <v>21721</v>
      </c>
      <c r="B2197" s="14" t="s">
        <v>1534</v>
      </c>
      <c r="C2197" s="131">
        <v>32.0</v>
      </c>
      <c r="D2197" s="14" t="s">
        <v>1535</v>
      </c>
      <c r="E2197" s="131">
        <v>155.0</v>
      </c>
      <c r="F2197" s="14" t="s">
        <v>1536</v>
      </c>
      <c r="G2197" s="131">
        <v>21.0</v>
      </c>
      <c r="H2197" s="131">
        <v>200.0</v>
      </c>
      <c r="I2197" s="132" t="b">
        <v>1</v>
      </c>
      <c r="J2197" s="14"/>
      <c r="K2197" s="14"/>
      <c r="L2197" s="14"/>
      <c r="M2197" s="14"/>
      <c r="N2197" s="14"/>
      <c r="O2197" s="14"/>
      <c r="P2197" s="14"/>
      <c r="Q2197" s="14"/>
      <c r="R2197" s="14"/>
      <c r="S2197" s="14"/>
      <c r="T2197" s="14"/>
      <c r="U2197" s="14"/>
      <c r="V2197" s="14"/>
      <c r="W2197" s="14"/>
    </row>
    <row r="2198">
      <c r="A2198" s="130" t="s">
        <v>21731</v>
      </c>
      <c r="B2198" s="14" t="s">
        <v>12409</v>
      </c>
      <c r="C2198" s="131">
        <v>29.0</v>
      </c>
      <c r="D2198" s="14"/>
      <c r="E2198" s="14"/>
      <c r="F2198" s="14" t="s">
        <v>12410</v>
      </c>
      <c r="G2198" s="131">
        <v>9.0</v>
      </c>
      <c r="H2198" s="131">
        <v>200.0</v>
      </c>
      <c r="I2198" s="132" t="b">
        <v>1</v>
      </c>
      <c r="J2198" s="14"/>
      <c r="K2198" s="14"/>
      <c r="L2198" s="14"/>
      <c r="M2198" s="14"/>
      <c r="N2198" s="14"/>
      <c r="O2198" s="14"/>
      <c r="P2198" s="14"/>
      <c r="Q2198" s="14"/>
      <c r="R2198" s="14"/>
      <c r="S2198" s="14"/>
      <c r="T2198" s="14"/>
      <c r="U2198" s="14"/>
      <c r="V2198" s="14"/>
      <c r="W2198" s="14"/>
    </row>
    <row r="2199">
      <c r="A2199" s="130" t="s">
        <v>21739</v>
      </c>
      <c r="B2199" s="14" t="s">
        <v>5396</v>
      </c>
      <c r="C2199" s="131">
        <v>57.0</v>
      </c>
      <c r="D2199" s="14" t="s">
        <v>5398</v>
      </c>
      <c r="E2199" s="131">
        <v>319.0</v>
      </c>
      <c r="F2199" s="14" t="s">
        <v>5400</v>
      </c>
      <c r="G2199" s="131">
        <v>46.0</v>
      </c>
      <c r="H2199" s="131">
        <v>200.0</v>
      </c>
      <c r="I2199" s="132" t="b">
        <v>1</v>
      </c>
      <c r="J2199" s="14"/>
      <c r="K2199" s="14"/>
      <c r="L2199" s="14"/>
      <c r="M2199" s="14"/>
      <c r="N2199" s="14"/>
      <c r="O2199" s="14"/>
      <c r="P2199" s="14"/>
      <c r="Q2199" s="14"/>
      <c r="R2199" s="14"/>
      <c r="S2199" s="14"/>
      <c r="T2199" s="14"/>
      <c r="U2199" s="14"/>
      <c r="V2199" s="14"/>
      <c r="W2199" s="14"/>
    </row>
    <row r="2200">
      <c r="A2200" s="130" t="s">
        <v>21751</v>
      </c>
      <c r="B2200" s="14" t="s">
        <v>4295</v>
      </c>
      <c r="C2200" s="131">
        <v>66.0</v>
      </c>
      <c r="D2200" s="14" t="s">
        <v>4297</v>
      </c>
      <c r="E2200" s="131">
        <v>166.0</v>
      </c>
      <c r="F2200" s="14" t="s">
        <v>4299</v>
      </c>
      <c r="G2200" s="131">
        <v>55.0</v>
      </c>
      <c r="H2200" s="131">
        <v>200.0</v>
      </c>
      <c r="I2200" s="132" t="b">
        <v>1</v>
      </c>
      <c r="J2200" s="14"/>
      <c r="K2200" s="14"/>
      <c r="L2200" s="14"/>
      <c r="M2200" s="14"/>
      <c r="N2200" s="14"/>
      <c r="O2200" s="14"/>
      <c r="P2200" s="14"/>
      <c r="Q2200" s="14"/>
      <c r="R2200" s="14"/>
      <c r="S2200" s="14"/>
      <c r="T2200" s="14"/>
      <c r="U2200" s="14"/>
      <c r="V2200" s="14"/>
      <c r="W2200" s="14"/>
    </row>
    <row r="2201">
      <c r="A2201" s="130" t="s">
        <v>21763</v>
      </c>
      <c r="B2201" s="14" t="s">
        <v>1619</v>
      </c>
      <c r="C2201" s="131">
        <v>32.0</v>
      </c>
      <c r="D2201" s="14" t="s">
        <v>1620</v>
      </c>
      <c r="E2201" s="131">
        <v>153.0</v>
      </c>
      <c r="F2201" s="14" t="s">
        <v>1621</v>
      </c>
      <c r="G2201" s="131">
        <v>21.0</v>
      </c>
      <c r="H2201" s="131">
        <v>200.0</v>
      </c>
      <c r="I2201" s="132" t="b">
        <v>1</v>
      </c>
      <c r="J2201" s="14"/>
      <c r="K2201" s="14"/>
      <c r="L2201" s="14"/>
      <c r="M2201" s="14"/>
      <c r="N2201" s="14"/>
      <c r="O2201" s="14"/>
      <c r="P2201" s="14"/>
      <c r="Q2201" s="14"/>
      <c r="R2201" s="14"/>
      <c r="S2201" s="14"/>
      <c r="T2201" s="14"/>
      <c r="U2201" s="14"/>
      <c r="V2201" s="14"/>
      <c r="W2201" s="14"/>
    </row>
    <row r="2202">
      <c r="A2202" s="130" t="s">
        <v>21778</v>
      </c>
      <c r="B2202" s="14" t="s">
        <v>3102</v>
      </c>
      <c r="C2202" s="131">
        <v>66.0</v>
      </c>
      <c r="D2202" s="14" t="s">
        <v>3106</v>
      </c>
      <c r="E2202" s="131">
        <v>207.0</v>
      </c>
      <c r="F2202" s="14" t="s">
        <v>3109</v>
      </c>
      <c r="G2202" s="131">
        <v>55.0</v>
      </c>
      <c r="H2202" s="131">
        <v>200.0</v>
      </c>
      <c r="I2202" s="132" t="b">
        <v>1</v>
      </c>
      <c r="J2202" s="14"/>
      <c r="K2202" s="14"/>
      <c r="L2202" s="14"/>
      <c r="M2202" s="14"/>
      <c r="N2202" s="14"/>
      <c r="O2202" s="14"/>
      <c r="P2202" s="14"/>
      <c r="Q2202" s="14"/>
      <c r="R2202" s="14"/>
      <c r="S2202" s="14"/>
      <c r="T2202" s="14"/>
      <c r="U2202" s="14"/>
      <c r="V2202" s="14"/>
      <c r="W2202" s="14"/>
    </row>
    <row r="2203">
      <c r="A2203" s="130" t="s">
        <v>21793</v>
      </c>
      <c r="B2203" s="14" t="s">
        <v>1996</v>
      </c>
      <c r="C2203" s="131">
        <v>77.0</v>
      </c>
      <c r="D2203" s="14" t="s">
        <v>1999</v>
      </c>
      <c r="E2203" s="131">
        <v>615.0</v>
      </c>
      <c r="F2203" s="14" t="s">
        <v>2000</v>
      </c>
      <c r="G2203" s="131">
        <v>66.0</v>
      </c>
      <c r="H2203" s="131">
        <v>200.0</v>
      </c>
      <c r="I2203" s="132" t="b">
        <v>1</v>
      </c>
      <c r="J2203" s="14"/>
      <c r="K2203" s="14"/>
      <c r="L2203" s="14"/>
      <c r="M2203" s="14"/>
      <c r="N2203" s="14"/>
      <c r="O2203" s="14"/>
      <c r="P2203" s="14"/>
      <c r="Q2203" s="14"/>
      <c r="R2203" s="14"/>
      <c r="S2203" s="14"/>
      <c r="T2203" s="14"/>
      <c r="U2203" s="14"/>
      <c r="V2203" s="14"/>
      <c r="W2203" s="14"/>
    </row>
    <row r="2204">
      <c r="A2204" s="130" t="s">
        <v>21802</v>
      </c>
      <c r="B2204" s="14" t="s">
        <v>14306</v>
      </c>
      <c r="C2204" s="131">
        <v>54.0</v>
      </c>
      <c r="D2204" s="14" t="s">
        <v>14309</v>
      </c>
      <c r="E2204" s="131">
        <v>406.0</v>
      </c>
      <c r="F2204" s="14" t="s">
        <v>14311</v>
      </c>
      <c r="G2204" s="131">
        <v>43.0</v>
      </c>
      <c r="H2204" s="131">
        <v>200.0</v>
      </c>
      <c r="I2204" s="132" t="b">
        <v>1</v>
      </c>
      <c r="J2204" s="14"/>
      <c r="K2204" s="14"/>
      <c r="L2204" s="14"/>
      <c r="M2204" s="14"/>
      <c r="N2204" s="14"/>
      <c r="O2204" s="14"/>
      <c r="P2204" s="14"/>
      <c r="Q2204" s="14"/>
      <c r="R2204" s="14"/>
      <c r="S2204" s="14"/>
      <c r="T2204" s="14"/>
      <c r="U2204" s="14"/>
      <c r="V2204" s="14"/>
      <c r="W2204" s="14"/>
    </row>
    <row r="2205">
      <c r="A2205" s="130" t="s">
        <v>21811</v>
      </c>
      <c r="B2205" s="14" t="s">
        <v>1356</v>
      </c>
      <c r="C2205" s="131">
        <v>95.0</v>
      </c>
      <c r="D2205" s="14" t="s">
        <v>1358</v>
      </c>
      <c r="E2205" s="131">
        <v>158.0</v>
      </c>
      <c r="F2205" s="14" t="s">
        <v>1359</v>
      </c>
      <c r="G2205" s="131">
        <v>84.0</v>
      </c>
      <c r="H2205" s="131">
        <v>200.0</v>
      </c>
      <c r="I2205" s="132" t="b">
        <v>1</v>
      </c>
      <c r="J2205" s="14"/>
      <c r="K2205" s="14"/>
      <c r="L2205" s="14"/>
      <c r="M2205" s="14"/>
      <c r="N2205" s="14"/>
      <c r="O2205" s="14"/>
      <c r="P2205" s="14"/>
      <c r="Q2205" s="14"/>
      <c r="R2205" s="14"/>
      <c r="S2205" s="14"/>
      <c r="T2205" s="14"/>
      <c r="U2205" s="14"/>
      <c r="V2205" s="14"/>
      <c r="W2205" s="14"/>
    </row>
    <row r="2206">
      <c r="A2206" s="130" t="s">
        <v>21821</v>
      </c>
      <c r="B2206" s="14" t="s">
        <v>14205</v>
      </c>
      <c r="C2206" s="131">
        <v>33.0</v>
      </c>
      <c r="D2206" s="14"/>
      <c r="E2206" s="14"/>
      <c r="F2206" s="14" t="s">
        <v>14207</v>
      </c>
      <c r="G2206" s="131">
        <v>13.0</v>
      </c>
      <c r="H2206" s="131">
        <v>200.0</v>
      </c>
      <c r="I2206" s="132" t="b">
        <v>1</v>
      </c>
      <c r="J2206" s="14"/>
      <c r="K2206" s="14"/>
      <c r="L2206" s="14"/>
      <c r="M2206" s="14"/>
      <c r="N2206" s="14"/>
      <c r="O2206" s="14"/>
      <c r="P2206" s="14"/>
      <c r="Q2206" s="14"/>
      <c r="R2206" s="14"/>
      <c r="S2206" s="14"/>
      <c r="T2206" s="14"/>
      <c r="U2206" s="14"/>
      <c r="V2206" s="14"/>
      <c r="W2206" s="14"/>
    </row>
    <row r="2207">
      <c r="A2207" s="130" t="s">
        <v>21827</v>
      </c>
      <c r="B2207" s="14" t="s">
        <v>12325</v>
      </c>
      <c r="C2207" s="131">
        <v>27.0</v>
      </c>
      <c r="D2207" s="14" t="s">
        <v>12326</v>
      </c>
      <c r="E2207" s="131">
        <v>151.0</v>
      </c>
      <c r="F2207" s="14" t="s">
        <v>12328</v>
      </c>
      <c r="G2207" s="131">
        <v>16.0</v>
      </c>
      <c r="H2207" s="131">
        <v>200.0</v>
      </c>
      <c r="I2207" s="132" t="b">
        <v>1</v>
      </c>
      <c r="J2207" s="14"/>
      <c r="K2207" s="14"/>
      <c r="L2207" s="14"/>
      <c r="M2207" s="14"/>
      <c r="N2207" s="14"/>
      <c r="O2207" s="14"/>
      <c r="P2207" s="14"/>
      <c r="Q2207" s="14"/>
      <c r="R2207" s="14"/>
      <c r="S2207" s="14"/>
      <c r="T2207" s="14"/>
      <c r="U2207" s="14"/>
      <c r="V2207" s="14"/>
      <c r="W2207" s="14"/>
    </row>
    <row r="2208">
      <c r="A2208" s="130" t="s">
        <v>21833</v>
      </c>
      <c r="B2208" s="14" t="s">
        <v>11233</v>
      </c>
      <c r="C2208" s="131">
        <v>30.0</v>
      </c>
      <c r="D2208" s="14"/>
      <c r="E2208" s="14"/>
      <c r="F2208" s="14" t="s">
        <v>11237</v>
      </c>
      <c r="G2208" s="131">
        <v>10.0</v>
      </c>
      <c r="H2208" s="131">
        <v>200.0</v>
      </c>
      <c r="I2208" s="132" t="b">
        <v>1</v>
      </c>
      <c r="J2208" s="14"/>
      <c r="K2208" s="14"/>
      <c r="L2208" s="14"/>
      <c r="M2208" s="14"/>
      <c r="N2208" s="14"/>
      <c r="O2208" s="14"/>
      <c r="P2208" s="14"/>
      <c r="Q2208" s="14"/>
      <c r="R2208" s="14"/>
      <c r="S2208" s="14"/>
      <c r="T2208" s="14"/>
      <c r="U2208" s="14"/>
      <c r="V2208" s="14"/>
      <c r="W2208" s="14"/>
    </row>
    <row r="2209">
      <c r="A2209" s="130" t="s">
        <v>21839</v>
      </c>
      <c r="B2209" s="14" t="s">
        <v>1682</v>
      </c>
      <c r="C2209" s="131">
        <v>36.0</v>
      </c>
      <c r="D2209" s="14" t="s">
        <v>1683</v>
      </c>
      <c r="E2209" s="131">
        <v>323.0</v>
      </c>
      <c r="F2209" s="14" t="s">
        <v>1684</v>
      </c>
      <c r="G2209" s="131">
        <v>25.0</v>
      </c>
      <c r="H2209" s="131">
        <v>200.0</v>
      </c>
      <c r="I2209" s="132" t="b">
        <v>1</v>
      </c>
      <c r="J2209" s="14"/>
      <c r="K2209" s="14"/>
      <c r="L2209" s="14"/>
      <c r="M2209" s="14"/>
      <c r="N2209" s="14"/>
      <c r="O2209" s="14"/>
      <c r="P2209" s="14"/>
      <c r="Q2209" s="14"/>
      <c r="R2209" s="14"/>
      <c r="S2209" s="14"/>
      <c r="T2209" s="14"/>
      <c r="U2209" s="14"/>
      <c r="V2209" s="14"/>
      <c r="W2209" s="14"/>
    </row>
    <row r="2210">
      <c r="A2210" s="130" t="s">
        <v>21845</v>
      </c>
      <c r="B2210" s="14" t="s">
        <v>2342</v>
      </c>
      <c r="C2210" s="131">
        <v>101.0</v>
      </c>
      <c r="D2210" s="14" t="s">
        <v>2345</v>
      </c>
      <c r="E2210" s="131">
        <v>153.0</v>
      </c>
      <c r="F2210" s="14" t="s">
        <v>2348</v>
      </c>
      <c r="G2210" s="131">
        <v>90.0</v>
      </c>
      <c r="H2210" s="131">
        <v>200.0</v>
      </c>
      <c r="I2210" s="132" t="b">
        <v>1</v>
      </c>
      <c r="J2210" s="14"/>
      <c r="K2210" s="14"/>
      <c r="L2210" s="14"/>
      <c r="M2210" s="14"/>
      <c r="N2210" s="14"/>
      <c r="O2210" s="14"/>
      <c r="P2210" s="14"/>
      <c r="Q2210" s="14"/>
      <c r="R2210" s="14"/>
      <c r="S2210" s="14"/>
      <c r="T2210" s="14"/>
      <c r="U2210" s="14"/>
      <c r="V2210" s="14"/>
      <c r="W2210" s="14"/>
    </row>
    <row r="2211">
      <c r="A2211" s="130" t="s">
        <v>21852</v>
      </c>
      <c r="B2211" s="14" t="s">
        <v>1813</v>
      </c>
      <c r="C2211" s="131">
        <v>94.0</v>
      </c>
      <c r="D2211" s="14" t="s">
        <v>1814</v>
      </c>
      <c r="E2211" s="131">
        <v>148.0</v>
      </c>
      <c r="F2211" s="14" t="s">
        <v>1815</v>
      </c>
      <c r="G2211" s="131">
        <v>83.0</v>
      </c>
      <c r="H2211" s="131">
        <v>200.0</v>
      </c>
      <c r="I2211" s="132" t="b">
        <v>1</v>
      </c>
      <c r="J2211" s="14"/>
      <c r="K2211" s="14"/>
      <c r="L2211" s="14"/>
      <c r="M2211" s="14"/>
      <c r="N2211" s="14"/>
      <c r="O2211" s="14"/>
      <c r="P2211" s="14"/>
      <c r="Q2211" s="14"/>
      <c r="R2211" s="14"/>
      <c r="S2211" s="14"/>
      <c r="T2211" s="14"/>
      <c r="U2211" s="14"/>
      <c r="V2211" s="14"/>
      <c r="W2211" s="14"/>
    </row>
    <row r="2212">
      <c r="A2212" s="130" t="s">
        <v>21856</v>
      </c>
      <c r="B2212" s="14" t="s">
        <v>15961</v>
      </c>
      <c r="C2212" s="131">
        <v>49.0</v>
      </c>
      <c r="D2212" s="14" t="s">
        <v>15963</v>
      </c>
      <c r="E2212" s="131">
        <v>172.0</v>
      </c>
      <c r="F2212" s="14" t="s">
        <v>15965</v>
      </c>
      <c r="G2212" s="131">
        <v>38.0</v>
      </c>
      <c r="H2212" s="131">
        <v>200.0</v>
      </c>
      <c r="I2212" s="132" t="b">
        <v>1</v>
      </c>
      <c r="J2212" s="14"/>
      <c r="K2212" s="14"/>
      <c r="L2212" s="14"/>
      <c r="M2212" s="14"/>
      <c r="N2212" s="14"/>
      <c r="O2212" s="14"/>
      <c r="P2212" s="14"/>
      <c r="Q2212" s="14"/>
      <c r="R2212" s="14"/>
      <c r="S2212" s="14"/>
      <c r="T2212" s="14"/>
      <c r="U2212" s="14"/>
      <c r="V2212" s="14"/>
      <c r="W2212" s="14"/>
    </row>
    <row r="2213">
      <c r="A2213" s="130" t="s">
        <v>21862</v>
      </c>
      <c r="B2213" s="14" t="s">
        <v>10319</v>
      </c>
      <c r="C2213" s="131">
        <v>32.0</v>
      </c>
      <c r="D2213" s="14"/>
      <c r="E2213" s="14"/>
      <c r="F2213" s="14" t="s">
        <v>10321</v>
      </c>
      <c r="G2213" s="131">
        <v>12.0</v>
      </c>
      <c r="H2213" s="131">
        <v>200.0</v>
      </c>
      <c r="I2213" s="132" t="b">
        <v>1</v>
      </c>
      <c r="J2213" s="14"/>
      <c r="K2213" s="14"/>
      <c r="L2213" s="14"/>
      <c r="M2213" s="14"/>
      <c r="N2213" s="14"/>
      <c r="O2213" s="14"/>
      <c r="P2213" s="14"/>
      <c r="Q2213" s="14"/>
      <c r="R2213" s="14"/>
      <c r="S2213" s="14"/>
      <c r="T2213" s="14"/>
      <c r="U2213" s="14"/>
      <c r="V2213" s="14"/>
      <c r="W2213" s="14"/>
    </row>
    <row r="2214">
      <c r="A2214" s="130" t="s">
        <v>21868</v>
      </c>
      <c r="B2214" s="14" t="s">
        <v>4040</v>
      </c>
      <c r="C2214" s="131">
        <v>88.0</v>
      </c>
      <c r="D2214" s="14" t="s">
        <v>4043</v>
      </c>
      <c r="E2214" s="131">
        <v>234.0</v>
      </c>
      <c r="F2214" s="14" t="s">
        <v>4044</v>
      </c>
      <c r="G2214" s="131">
        <v>77.0</v>
      </c>
      <c r="H2214" s="131">
        <v>200.0</v>
      </c>
      <c r="I2214" s="132" t="b">
        <v>1</v>
      </c>
      <c r="J2214" s="14"/>
      <c r="K2214" s="14"/>
      <c r="L2214" s="14"/>
      <c r="M2214" s="14"/>
      <c r="N2214" s="14"/>
      <c r="O2214" s="14"/>
      <c r="P2214" s="14"/>
      <c r="Q2214" s="14"/>
      <c r="R2214" s="14"/>
      <c r="S2214" s="14"/>
      <c r="T2214" s="14"/>
      <c r="U2214" s="14"/>
      <c r="V2214" s="14"/>
      <c r="W2214" s="14"/>
    </row>
    <row r="2215">
      <c r="A2215" s="130" t="s">
        <v>21874</v>
      </c>
      <c r="B2215" s="14" t="s">
        <v>1237</v>
      </c>
      <c r="C2215" s="131">
        <v>61.0</v>
      </c>
      <c r="D2215" s="14" t="s">
        <v>1239</v>
      </c>
      <c r="E2215" s="131">
        <v>148.0</v>
      </c>
      <c r="F2215" s="14" t="s">
        <v>1240</v>
      </c>
      <c r="G2215" s="131">
        <v>50.0</v>
      </c>
      <c r="H2215" s="131">
        <v>200.0</v>
      </c>
      <c r="I2215" s="132" t="b">
        <v>1</v>
      </c>
      <c r="J2215" s="14"/>
      <c r="K2215" s="14"/>
      <c r="L2215" s="14"/>
      <c r="M2215" s="14"/>
      <c r="N2215" s="14"/>
      <c r="O2215" s="14"/>
      <c r="P2215" s="14"/>
      <c r="Q2215" s="14"/>
      <c r="R2215" s="14"/>
      <c r="S2215" s="14"/>
      <c r="T2215" s="14"/>
      <c r="U2215" s="14"/>
      <c r="V2215" s="14"/>
      <c r="W2215" s="14"/>
    </row>
    <row r="2216">
      <c r="A2216" s="130" t="s">
        <v>21881</v>
      </c>
      <c r="B2216" s="14" t="s">
        <v>12775</v>
      </c>
      <c r="C2216" s="131">
        <v>43.0</v>
      </c>
      <c r="D2216" s="14"/>
      <c r="E2216" s="14"/>
      <c r="F2216" s="14" t="s">
        <v>12777</v>
      </c>
      <c r="G2216" s="131">
        <v>23.0</v>
      </c>
      <c r="H2216" s="131">
        <v>200.0</v>
      </c>
      <c r="I2216" s="132" t="b">
        <v>1</v>
      </c>
      <c r="J2216" s="14"/>
      <c r="K2216" s="14"/>
      <c r="L2216" s="14"/>
      <c r="M2216" s="14"/>
      <c r="N2216" s="14"/>
      <c r="O2216" s="14"/>
      <c r="P2216" s="14"/>
      <c r="Q2216" s="14"/>
      <c r="R2216" s="14"/>
      <c r="S2216" s="14"/>
      <c r="T2216" s="14"/>
      <c r="U2216" s="14"/>
      <c r="V2216" s="14"/>
      <c r="W2216" s="14"/>
    </row>
    <row r="2217">
      <c r="A2217" s="130" t="s">
        <v>21888</v>
      </c>
      <c r="B2217" s="14" t="s">
        <v>647</v>
      </c>
      <c r="C2217" s="131">
        <v>81.0</v>
      </c>
      <c r="D2217" s="14" t="s">
        <v>648</v>
      </c>
      <c r="E2217" s="131">
        <v>120.0</v>
      </c>
      <c r="F2217" s="14" t="s">
        <v>649</v>
      </c>
      <c r="G2217" s="131">
        <v>70.0</v>
      </c>
      <c r="H2217" s="131">
        <v>200.0</v>
      </c>
      <c r="I2217" s="132" t="b">
        <v>1</v>
      </c>
      <c r="J2217" s="14"/>
      <c r="K2217" s="14"/>
      <c r="L2217" s="14"/>
      <c r="M2217" s="14"/>
      <c r="N2217" s="14"/>
      <c r="O2217" s="14"/>
      <c r="P2217" s="14"/>
      <c r="Q2217" s="14"/>
      <c r="R2217" s="14"/>
      <c r="S2217" s="14"/>
      <c r="T2217" s="14"/>
      <c r="U2217" s="14"/>
      <c r="V2217" s="14"/>
      <c r="W2217" s="14"/>
    </row>
    <row r="2218">
      <c r="A2218" s="130" t="s">
        <v>21894</v>
      </c>
      <c r="B2218" s="14" t="s">
        <v>21897</v>
      </c>
      <c r="C2218" s="131">
        <v>30.0</v>
      </c>
      <c r="D2218" s="14" t="s">
        <v>21899</v>
      </c>
      <c r="E2218" s="131">
        <v>185.0</v>
      </c>
      <c r="F2218" s="14" t="s">
        <v>21900</v>
      </c>
      <c r="G2218" s="131">
        <v>19.0</v>
      </c>
      <c r="H2218" s="131">
        <v>200.0</v>
      </c>
      <c r="I2218" s="132" t="b">
        <v>1</v>
      </c>
      <c r="J2218" s="14"/>
      <c r="K2218" s="14"/>
      <c r="L2218" s="14"/>
      <c r="M2218" s="14"/>
      <c r="N2218" s="14"/>
      <c r="O2218" s="14"/>
      <c r="P2218" s="14"/>
      <c r="Q2218" s="14"/>
      <c r="R2218" s="14"/>
      <c r="S2218" s="14"/>
      <c r="T2218" s="14"/>
      <c r="U2218" s="14"/>
      <c r="V2218" s="14"/>
      <c r="W2218" s="14"/>
    </row>
    <row r="2219">
      <c r="A2219" s="130" t="s">
        <v>21904</v>
      </c>
      <c r="B2219" s="14" t="s">
        <v>6069</v>
      </c>
      <c r="C2219" s="131">
        <v>118.0</v>
      </c>
      <c r="D2219" s="14" t="s">
        <v>6073</v>
      </c>
      <c r="E2219" s="131">
        <v>149.0</v>
      </c>
      <c r="F2219" s="14" t="s">
        <v>6075</v>
      </c>
      <c r="G2219" s="131">
        <v>107.0</v>
      </c>
      <c r="H2219" s="131">
        <v>200.0</v>
      </c>
      <c r="I2219" s="132" t="b">
        <v>1</v>
      </c>
      <c r="J2219" s="14"/>
      <c r="K2219" s="14"/>
      <c r="L2219" s="14"/>
      <c r="M2219" s="14"/>
      <c r="N2219" s="14"/>
      <c r="O2219" s="14"/>
      <c r="P2219" s="14"/>
      <c r="Q2219" s="14"/>
      <c r="R2219" s="14"/>
      <c r="S2219" s="14"/>
      <c r="T2219" s="14"/>
      <c r="U2219" s="14"/>
      <c r="V2219" s="14"/>
      <c r="W2219" s="14"/>
    </row>
    <row r="2220">
      <c r="A2220" s="130" t="s">
        <v>21911</v>
      </c>
      <c r="B2220" s="14" t="s">
        <v>13056</v>
      </c>
      <c r="C2220" s="131">
        <v>39.0</v>
      </c>
      <c r="D2220" s="14"/>
      <c r="E2220" s="14"/>
      <c r="F2220" s="14" t="s">
        <v>13058</v>
      </c>
      <c r="G2220" s="131">
        <v>19.0</v>
      </c>
      <c r="H2220" s="131">
        <v>200.0</v>
      </c>
      <c r="I2220" s="132" t="b">
        <v>1</v>
      </c>
      <c r="J2220" s="14"/>
      <c r="K2220" s="14"/>
      <c r="L2220" s="14"/>
      <c r="M2220" s="14"/>
      <c r="N2220" s="14"/>
      <c r="O2220" s="14"/>
      <c r="P2220" s="14"/>
      <c r="Q2220" s="14"/>
      <c r="R2220" s="14"/>
      <c r="S2220" s="14"/>
      <c r="T2220" s="14"/>
      <c r="U2220" s="14"/>
      <c r="V2220" s="14"/>
      <c r="W2220" s="14"/>
    </row>
    <row r="2221">
      <c r="A2221" s="130" t="s">
        <v>21916</v>
      </c>
      <c r="B2221" s="14" t="s">
        <v>20754</v>
      </c>
      <c r="C2221" s="131">
        <v>55.0</v>
      </c>
      <c r="D2221" s="14" t="s">
        <v>20755</v>
      </c>
      <c r="E2221" s="131">
        <v>149.0</v>
      </c>
      <c r="F2221" s="14" t="s">
        <v>20757</v>
      </c>
      <c r="G2221" s="131">
        <v>44.0</v>
      </c>
      <c r="H2221" s="131">
        <v>200.0</v>
      </c>
      <c r="I2221" s="132" t="b">
        <v>1</v>
      </c>
      <c r="J2221" s="14"/>
      <c r="K2221" s="14"/>
      <c r="L2221" s="14"/>
      <c r="M2221" s="14"/>
      <c r="N2221" s="14"/>
      <c r="O2221" s="14"/>
      <c r="P2221" s="14"/>
      <c r="Q2221" s="14"/>
      <c r="R2221" s="14"/>
      <c r="S2221" s="14"/>
      <c r="T2221" s="14"/>
      <c r="U2221" s="14"/>
      <c r="V2221" s="14"/>
      <c r="W2221" s="14"/>
    </row>
    <row r="2222">
      <c r="A2222" s="130" t="s">
        <v>21921</v>
      </c>
      <c r="B2222" s="14" t="s">
        <v>15385</v>
      </c>
      <c r="C2222" s="131">
        <v>39.0</v>
      </c>
      <c r="D2222" s="14" t="s">
        <v>491</v>
      </c>
      <c r="E2222" s="131">
        <v>127.0</v>
      </c>
      <c r="F2222" s="14" t="s">
        <v>860</v>
      </c>
      <c r="G2222" s="131">
        <v>22.0</v>
      </c>
      <c r="H2222" s="131">
        <v>200.0</v>
      </c>
      <c r="I2222" s="132" t="b">
        <v>1</v>
      </c>
      <c r="J2222" s="14"/>
      <c r="K2222" s="14"/>
      <c r="L2222" s="14"/>
      <c r="M2222" s="14"/>
      <c r="N2222" s="14"/>
      <c r="O2222" s="14"/>
      <c r="P2222" s="14"/>
      <c r="Q2222" s="14"/>
      <c r="R2222" s="14"/>
      <c r="S2222" s="14"/>
      <c r="T2222" s="14"/>
      <c r="U2222" s="14"/>
      <c r="V2222" s="14"/>
      <c r="W2222" s="14"/>
    </row>
    <row r="2223">
      <c r="A2223" s="130" t="s">
        <v>21926</v>
      </c>
      <c r="B2223" s="14" t="s">
        <v>5577</v>
      </c>
      <c r="C2223" s="131">
        <v>48.0</v>
      </c>
      <c r="D2223" s="14" t="s">
        <v>5581</v>
      </c>
      <c r="E2223" s="131">
        <v>420.0</v>
      </c>
      <c r="F2223" s="14" t="s">
        <v>5584</v>
      </c>
      <c r="G2223" s="131">
        <v>37.0</v>
      </c>
      <c r="H2223" s="131">
        <v>200.0</v>
      </c>
      <c r="I2223" s="132" t="b">
        <v>1</v>
      </c>
      <c r="J2223" s="14"/>
      <c r="K2223" s="14"/>
      <c r="L2223" s="14"/>
      <c r="M2223" s="14"/>
      <c r="N2223" s="14"/>
      <c r="O2223" s="14"/>
      <c r="P2223" s="14"/>
      <c r="Q2223" s="14"/>
      <c r="R2223" s="14"/>
      <c r="S2223" s="14"/>
      <c r="T2223" s="14"/>
      <c r="U2223" s="14"/>
      <c r="V2223" s="14"/>
      <c r="W2223" s="14"/>
    </row>
    <row r="2224">
      <c r="A2224" s="130" t="s">
        <v>21933</v>
      </c>
      <c r="B2224" s="14" t="s">
        <v>13136</v>
      </c>
      <c r="C2224" s="131">
        <v>69.0</v>
      </c>
      <c r="D2224" s="14" t="s">
        <v>13137</v>
      </c>
      <c r="E2224" s="131">
        <v>155.0</v>
      </c>
      <c r="F2224" s="14" t="s">
        <v>13139</v>
      </c>
      <c r="G2224" s="131">
        <v>58.0</v>
      </c>
      <c r="H2224" s="131">
        <v>200.0</v>
      </c>
      <c r="I2224" s="132" t="b">
        <v>1</v>
      </c>
      <c r="J2224" s="14"/>
      <c r="K2224" s="14"/>
      <c r="L2224" s="14"/>
      <c r="M2224" s="14"/>
      <c r="N2224" s="14"/>
      <c r="O2224" s="14"/>
      <c r="P2224" s="14"/>
      <c r="Q2224" s="14"/>
      <c r="R2224" s="14"/>
      <c r="S2224" s="14"/>
      <c r="T2224" s="14"/>
      <c r="U2224" s="14"/>
      <c r="V2224" s="14"/>
      <c r="W2224" s="14"/>
    </row>
    <row r="2225">
      <c r="A2225" s="130" t="s">
        <v>21940</v>
      </c>
      <c r="B2225" s="14" t="s">
        <v>1619</v>
      </c>
      <c r="C2225" s="131">
        <v>32.0</v>
      </c>
      <c r="D2225" s="14" t="s">
        <v>1620</v>
      </c>
      <c r="E2225" s="131">
        <v>153.0</v>
      </c>
      <c r="F2225" s="14" t="s">
        <v>1621</v>
      </c>
      <c r="G2225" s="131">
        <v>21.0</v>
      </c>
      <c r="H2225" s="131">
        <v>200.0</v>
      </c>
      <c r="I2225" s="132" t="b">
        <v>1</v>
      </c>
      <c r="J2225" s="14"/>
      <c r="K2225" s="14"/>
      <c r="L2225" s="14"/>
      <c r="M2225" s="14"/>
      <c r="N2225" s="14"/>
      <c r="O2225" s="14"/>
      <c r="P2225" s="14"/>
      <c r="Q2225" s="14"/>
      <c r="R2225" s="14"/>
      <c r="S2225" s="14"/>
      <c r="T2225" s="14"/>
      <c r="U2225" s="14"/>
      <c r="V2225" s="14"/>
      <c r="W2225" s="14"/>
    </row>
    <row r="2226">
      <c r="A2226" s="130" t="s">
        <v>21946</v>
      </c>
      <c r="B2226" s="14" t="s">
        <v>4958</v>
      </c>
      <c r="C2226" s="131">
        <v>60.0</v>
      </c>
      <c r="D2226" s="14" t="s">
        <v>4960</v>
      </c>
      <c r="E2226" s="131">
        <v>104.0</v>
      </c>
      <c r="F2226" s="14" t="s">
        <v>4961</v>
      </c>
      <c r="G2226" s="131">
        <v>49.0</v>
      </c>
      <c r="H2226" s="131">
        <v>200.0</v>
      </c>
      <c r="I2226" s="132" t="b">
        <v>1</v>
      </c>
      <c r="J2226" s="14"/>
      <c r="K2226" s="14"/>
      <c r="L2226" s="14"/>
      <c r="M2226" s="14"/>
      <c r="N2226" s="14"/>
      <c r="O2226" s="14"/>
      <c r="P2226" s="14"/>
      <c r="Q2226" s="14"/>
      <c r="R2226" s="14"/>
      <c r="S2226" s="14"/>
      <c r="T2226" s="14"/>
      <c r="U2226" s="14"/>
      <c r="V2226" s="14"/>
      <c r="W2226" s="14"/>
    </row>
    <row r="2227">
      <c r="A2227" s="130" t="s">
        <v>21953</v>
      </c>
      <c r="B2227" s="14" t="s">
        <v>12712</v>
      </c>
      <c r="C2227" s="131">
        <v>111.0</v>
      </c>
      <c r="D2227" s="14" t="s">
        <v>12714</v>
      </c>
      <c r="E2227" s="131">
        <v>155.0</v>
      </c>
      <c r="F2227" s="14" t="s">
        <v>12715</v>
      </c>
      <c r="G2227" s="131">
        <v>100.0</v>
      </c>
      <c r="H2227" s="131">
        <v>200.0</v>
      </c>
      <c r="I2227" s="132" t="b">
        <v>1</v>
      </c>
      <c r="J2227" s="14"/>
      <c r="K2227" s="14"/>
      <c r="L2227" s="14"/>
      <c r="M2227" s="14"/>
      <c r="N2227" s="14"/>
      <c r="O2227" s="14"/>
      <c r="P2227" s="14"/>
      <c r="Q2227" s="14"/>
      <c r="R2227" s="14"/>
      <c r="S2227" s="14"/>
      <c r="T2227" s="14"/>
      <c r="U2227" s="14"/>
      <c r="V2227" s="14"/>
      <c r="W2227" s="14"/>
    </row>
    <row r="2228">
      <c r="A2228" s="130" t="s">
        <v>21961</v>
      </c>
      <c r="B2228" s="14" t="s">
        <v>1703</v>
      </c>
      <c r="C2228" s="131">
        <v>68.0</v>
      </c>
      <c r="D2228" s="14" t="s">
        <v>1704</v>
      </c>
      <c r="E2228" s="131">
        <v>422.0</v>
      </c>
      <c r="F2228" s="14" t="s">
        <v>1705</v>
      </c>
      <c r="G2228" s="131">
        <v>57.0</v>
      </c>
      <c r="H2228" s="131">
        <v>200.0</v>
      </c>
      <c r="I2228" s="132" t="b">
        <v>1</v>
      </c>
      <c r="J2228" s="14"/>
      <c r="K2228" s="14"/>
      <c r="L2228" s="14"/>
      <c r="M2228" s="14"/>
      <c r="N2228" s="14"/>
      <c r="O2228" s="14"/>
      <c r="P2228" s="14"/>
      <c r="Q2228" s="14"/>
      <c r="R2228" s="14"/>
      <c r="S2228" s="14"/>
      <c r="T2228" s="14"/>
      <c r="U2228" s="14"/>
      <c r="V2228" s="14"/>
      <c r="W2228" s="14"/>
    </row>
    <row r="2229">
      <c r="A2229" s="130" t="s">
        <v>21968</v>
      </c>
      <c r="B2229" s="14" t="s">
        <v>6607</v>
      </c>
      <c r="C2229" s="131">
        <v>76.0</v>
      </c>
      <c r="D2229" s="14" t="s">
        <v>6608</v>
      </c>
      <c r="E2229" s="131">
        <v>205.0</v>
      </c>
      <c r="F2229" s="14" t="s">
        <v>6609</v>
      </c>
      <c r="G2229" s="131">
        <v>65.0</v>
      </c>
      <c r="H2229" s="131">
        <v>200.0</v>
      </c>
      <c r="I2229" s="132" t="b">
        <v>1</v>
      </c>
      <c r="J2229" s="14"/>
      <c r="K2229" s="14"/>
      <c r="L2229" s="14"/>
      <c r="M2229" s="14"/>
      <c r="N2229" s="14"/>
      <c r="O2229" s="14"/>
      <c r="P2229" s="14"/>
      <c r="Q2229" s="14"/>
      <c r="R2229" s="14"/>
      <c r="S2229" s="14"/>
      <c r="T2229" s="14"/>
      <c r="U2229" s="14"/>
      <c r="V2229" s="14"/>
      <c r="W2229" s="14"/>
    </row>
    <row r="2230">
      <c r="A2230" s="130" t="s">
        <v>21981</v>
      </c>
      <c r="B2230" s="14" t="s">
        <v>10177</v>
      </c>
      <c r="C2230" s="131">
        <v>49.0</v>
      </c>
      <c r="D2230" s="14" t="s">
        <v>10179</v>
      </c>
      <c r="E2230" s="131">
        <v>392.0</v>
      </c>
      <c r="F2230" s="14" t="s">
        <v>10181</v>
      </c>
      <c r="G2230" s="131">
        <v>38.0</v>
      </c>
      <c r="H2230" s="131">
        <v>200.0</v>
      </c>
      <c r="I2230" s="132" t="b">
        <v>1</v>
      </c>
      <c r="J2230" s="14"/>
      <c r="K2230" s="14"/>
      <c r="L2230" s="14"/>
      <c r="M2230" s="14"/>
      <c r="N2230" s="14"/>
      <c r="O2230" s="14"/>
      <c r="P2230" s="14"/>
      <c r="Q2230" s="14"/>
      <c r="R2230" s="14"/>
      <c r="S2230" s="14"/>
      <c r="T2230" s="14"/>
      <c r="U2230" s="14"/>
      <c r="V2230" s="14"/>
      <c r="W2230" s="14"/>
    </row>
    <row r="2231">
      <c r="A2231" s="130" t="s">
        <v>21993</v>
      </c>
      <c r="B2231" s="14" t="s">
        <v>1261</v>
      </c>
      <c r="C2231" s="131">
        <v>63.0</v>
      </c>
      <c r="D2231" s="14" t="s">
        <v>1262</v>
      </c>
      <c r="E2231" s="131">
        <v>210.0</v>
      </c>
      <c r="F2231" s="14" t="s">
        <v>1263</v>
      </c>
      <c r="G2231" s="131">
        <v>52.0</v>
      </c>
      <c r="H2231" s="131">
        <v>200.0</v>
      </c>
      <c r="I2231" s="132" t="b">
        <v>1</v>
      </c>
      <c r="J2231" s="14"/>
      <c r="K2231" s="14"/>
      <c r="L2231" s="14"/>
      <c r="M2231" s="14"/>
      <c r="N2231" s="14"/>
      <c r="O2231" s="14"/>
      <c r="P2231" s="14"/>
      <c r="Q2231" s="14"/>
      <c r="R2231" s="14"/>
      <c r="S2231" s="14"/>
      <c r="T2231" s="14"/>
      <c r="U2231" s="14"/>
      <c r="V2231" s="14"/>
      <c r="W2231" s="14"/>
    </row>
    <row r="2232">
      <c r="A2232" s="130" t="s">
        <v>22006</v>
      </c>
      <c r="B2232" s="14" t="s">
        <v>4040</v>
      </c>
      <c r="C2232" s="131">
        <v>88.0</v>
      </c>
      <c r="D2232" s="14" t="s">
        <v>4043</v>
      </c>
      <c r="E2232" s="131">
        <v>234.0</v>
      </c>
      <c r="F2232" s="14" t="s">
        <v>4044</v>
      </c>
      <c r="G2232" s="131">
        <v>77.0</v>
      </c>
      <c r="H2232" s="131">
        <v>200.0</v>
      </c>
      <c r="I2232" s="132" t="b">
        <v>1</v>
      </c>
      <c r="J2232" s="14"/>
      <c r="K2232" s="14"/>
      <c r="L2232" s="14"/>
      <c r="M2232" s="14"/>
      <c r="N2232" s="14"/>
      <c r="O2232" s="14"/>
      <c r="P2232" s="14"/>
      <c r="Q2232" s="14"/>
      <c r="R2232" s="14"/>
      <c r="S2232" s="14"/>
      <c r="T2232" s="14"/>
      <c r="U2232" s="14"/>
      <c r="V2232" s="14"/>
      <c r="W2232" s="14"/>
    </row>
    <row r="2233">
      <c r="A2233" s="130" t="s">
        <v>22014</v>
      </c>
      <c r="B2233" s="14" t="s">
        <v>6564</v>
      </c>
      <c r="C2233" s="131">
        <v>95.0</v>
      </c>
      <c r="D2233" s="14" t="s">
        <v>6568</v>
      </c>
      <c r="E2233" s="131">
        <v>154.0</v>
      </c>
      <c r="F2233" s="14" t="s">
        <v>6577</v>
      </c>
      <c r="G2233" s="131">
        <v>84.0</v>
      </c>
      <c r="H2233" s="131">
        <v>200.0</v>
      </c>
      <c r="I2233" s="132" t="b">
        <v>1</v>
      </c>
      <c r="J2233" s="14"/>
      <c r="K2233" s="14"/>
      <c r="L2233" s="14"/>
      <c r="M2233" s="14"/>
      <c r="N2233" s="14"/>
      <c r="O2233" s="14"/>
      <c r="P2233" s="14"/>
      <c r="Q2233" s="14"/>
      <c r="R2233" s="14"/>
      <c r="S2233" s="14"/>
      <c r="T2233" s="14"/>
      <c r="U2233" s="14"/>
      <c r="V2233" s="14"/>
      <c r="W2233" s="14"/>
    </row>
    <row r="2234">
      <c r="A2234" s="130" t="s">
        <v>22023</v>
      </c>
      <c r="B2234" s="14" t="s">
        <v>20317</v>
      </c>
      <c r="C2234" s="131">
        <v>62.0</v>
      </c>
      <c r="D2234" s="14" t="s">
        <v>20319</v>
      </c>
      <c r="E2234" s="131">
        <v>156.0</v>
      </c>
      <c r="F2234" s="14" t="s">
        <v>20320</v>
      </c>
      <c r="G2234" s="131">
        <v>51.0</v>
      </c>
      <c r="H2234" s="131">
        <v>200.0</v>
      </c>
      <c r="I2234" s="132" t="b">
        <v>1</v>
      </c>
      <c r="J2234" s="14"/>
      <c r="K2234" s="14"/>
      <c r="L2234" s="14"/>
      <c r="M2234" s="14"/>
      <c r="N2234" s="14"/>
      <c r="O2234" s="14"/>
      <c r="P2234" s="14"/>
      <c r="Q2234" s="14"/>
      <c r="R2234" s="14"/>
      <c r="S2234" s="14"/>
      <c r="T2234" s="14"/>
      <c r="U2234" s="14"/>
      <c r="V2234" s="14"/>
      <c r="W2234" s="14"/>
    </row>
    <row r="2235">
      <c r="A2235" s="130" t="s">
        <v>22029</v>
      </c>
      <c r="B2235" s="14" t="s">
        <v>14596</v>
      </c>
      <c r="C2235" s="131">
        <v>69.0</v>
      </c>
      <c r="D2235" s="14" t="s">
        <v>14597</v>
      </c>
      <c r="E2235" s="131">
        <v>153.0</v>
      </c>
      <c r="F2235" s="14" t="s">
        <v>14600</v>
      </c>
      <c r="G2235" s="131">
        <v>58.0</v>
      </c>
      <c r="H2235" s="131">
        <v>200.0</v>
      </c>
      <c r="I2235" s="132" t="b">
        <v>1</v>
      </c>
      <c r="J2235" s="14"/>
      <c r="K2235" s="14"/>
      <c r="L2235" s="14"/>
      <c r="M2235" s="14"/>
      <c r="N2235" s="14"/>
      <c r="O2235" s="14"/>
      <c r="P2235" s="14"/>
      <c r="Q2235" s="14"/>
      <c r="R2235" s="14"/>
      <c r="S2235" s="14"/>
      <c r="T2235" s="14"/>
      <c r="U2235" s="14"/>
      <c r="V2235" s="14"/>
      <c r="W2235" s="14"/>
    </row>
    <row r="2236">
      <c r="A2236" s="130" t="s">
        <v>22036</v>
      </c>
      <c r="B2236" s="14" t="s">
        <v>12775</v>
      </c>
      <c r="C2236" s="131">
        <v>43.0</v>
      </c>
      <c r="D2236" s="14"/>
      <c r="E2236" s="14"/>
      <c r="F2236" s="14" t="s">
        <v>12777</v>
      </c>
      <c r="G2236" s="131">
        <v>23.0</v>
      </c>
      <c r="H2236" s="131">
        <v>200.0</v>
      </c>
      <c r="I2236" s="132" t="b">
        <v>1</v>
      </c>
      <c r="J2236" s="14"/>
      <c r="K2236" s="14"/>
      <c r="L2236" s="14"/>
      <c r="M2236" s="14"/>
      <c r="N2236" s="14"/>
      <c r="O2236" s="14"/>
      <c r="P2236" s="14"/>
      <c r="Q2236" s="14"/>
      <c r="R2236" s="14"/>
      <c r="S2236" s="14"/>
      <c r="T2236" s="14"/>
      <c r="U2236" s="14"/>
      <c r="V2236" s="14"/>
      <c r="W2236" s="14"/>
    </row>
    <row r="2237">
      <c r="A2237" s="130" t="s">
        <v>22041</v>
      </c>
      <c r="B2237" s="14" t="s">
        <v>1647</v>
      </c>
      <c r="C2237" s="131">
        <v>68.0</v>
      </c>
      <c r="D2237" s="14" t="s">
        <v>1648</v>
      </c>
      <c r="E2237" s="131">
        <v>177.0</v>
      </c>
      <c r="F2237" s="14" t="s">
        <v>1649</v>
      </c>
      <c r="G2237" s="131">
        <v>57.0</v>
      </c>
      <c r="H2237" s="131">
        <v>200.0</v>
      </c>
      <c r="I2237" s="132" t="b">
        <v>1</v>
      </c>
      <c r="J2237" s="14"/>
      <c r="K2237" s="14"/>
      <c r="L2237" s="14"/>
      <c r="M2237" s="14"/>
      <c r="N2237" s="14"/>
      <c r="O2237" s="14"/>
      <c r="P2237" s="14"/>
      <c r="Q2237" s="14"/>
      <c r="R2237" s="14"/>
      <c r="S2237" s="14"/>
      <c r="T2237" s="14"/>
      <c r="U2237" s="14"/>
      <c r="V2237" s="14"/>
      <c r="W2237" s="14"/>
    </row>
    <row r="2238">
      <c r="A2238" s="130" t="s">
        <v>22048</v>
      </c>
      <c r="B2238" s="14" t="s">
        <v>4819</v>
      </c>
      <c r="C2238" s="131">
        <v>85.0</v>
      </c>
      <c r="D2238" s="14" t="s">
        <v>4821</v>
      </c>
      <c r="E2238" s="131">
        <v>138.0</v>
      </c>
      <c r="F2238" s="14" t="s">
        <v>4822</v>
      </c>
      <c r="G2238" s="131">
        <v>74.0</v>
      </c>
      <c r="H2238" s="131">
        <v>200.0</v>
      </c>
      <c r="I2238" s="132" t="b">
        <v>1</v>
      </c>
      <c r="J2238" s="14"/>
      <c r="K2238" s="14"/>
      <c r="L2238" s="14"/>
      <c r="M2238" s="14"/>
      <c r="N2238" s="14"/>
      <c r="O2238" s="14"/>
      <c r="P2238" s="14"/>
      <c r="Q2238" s="14"/>
      <c r="R2238" s="14"/>
      <c r="S2238" s="14"/>
      <c r="T2238" s="14"/>
      <c r="U2238" s="14"/>
      <c r="V2238" s="14"/>
      <c r="W2238" s="14"/>
    </row>
    <row r="2239">
      <c r="A2239" s="130" t="s">
        <v>22055</v>
      </c>
      <c r="B2239" s="14" t="s">
        <v>12438</v>
      </c>
      <c r="C2239" s="131">
        <v>53.0</v>
      </c>
      <c r="D2239" s="14" t="s">
        <v>12440</v>
      </c>
      <c r="E2239" s="131">
        <v>156.0</v>
      </c>
      <c r="F2239" s="14" t="s">
        <v>12441</v>
      </c>
      <c r="G2239" s="131">
        <v>42.0</v>
      </c>
      <c r="H2239" s="131">
        <v>200.0</v>
      </c>
      <c r="I2239" s="132" t="b">
        <v>1</v>
      </c>
      <c r="J2239" s="14"/>
      <c r="K2239" s="14"/>
      <c r="L2239" s="14"/>
      <c r="M2239" s="14"/>
      <c r="N2239" s="14"/>
      <c r="O2239" s="14"/>
      <c r="P2239" s="14"/>
      <c r="Q2239" s="14"/>
      <c r="R2239" s="14"/>
      <c r="S2239" s="14"/>
      <c r="T2239" s="14"/>
      <c r="U2239" s="14"/>
      <c r="V2239" s="14"/>
      <c r="W2239" s="14"/>
    </row>
    <row r="2240">
      <c r="A2240" s="130" t="s">
        <v>22065</v>
      </c>
      <c r="B2240" s="14" t="s">
        <v>10235</v>
      </c>
      <c r="C2240" s="131">
        <v>47.0</v>
      </c>
      <c r="D2240" s="14" t="s">
        <v>10237</v>
      </c>
      <c r="E2240" s="131">
        <v>81.0</v>
      </c>
      <c r="F2240" s="14" t="s">
        <v>10239</v>
      </c>
      <c r="G2240" s="131">
        <v>36.0</v>
      </c>
      <c r="H2240" s="131">
        <v>200.0</v>
      </c>
      <c r="I2240" s="132" t="b">
        <v>1</v>
      </c>
      <c r="J2240" s="14"/>
      <c r="K2240" s="14"/>
      <c r="L2240" s="14"/>
      <c r="M2240" s="14"/>
      <c r="N2240" s="14"/>
      <c r="O2240" s="14"/>
      <c r="P2240" s="14"/>
      <c r="Q2240" s="14"/>
      <c r="R2240" s="14"/>
      <c r="S2240" s="14"/>
      <c r="T2240" s="14"/>
      <c r="U2240" s="14"/>
      <c r="V2240" s="14"/>
      <c r="W2240" s="14"/>
    </row>
    <row r="2241">
      <c r="A2241" s="130" t="s">
        <v>22076</v>
      </c>
      <c r="B2241" s="14" t="s">
        <v>10668</v>
      </c>
      <c r="C2241" s="131">
        <v>26.0</v>
      </c>
      <c r="D2241" s="14"/>
      <c r="E2241" s="14"/>
      <c r="F2241" s="14" t="s">
        <v>10671</v>
      </c>
      <c r="G2241" s="131">
        <v>6.0</v>
      </c>
      <c r="H2241" s="131">
        <v>200.0</v>
      </c>
      <c r="I2241" s="132" t="b">
        <v>1</v>
      </c>
      <c r="J2241" s="14"/>
      <c r="K2241" s="14"/>
      <c r="L2241" s="14"/>
      <c r="M2241" s="14"/>
      <c r="N2241" s="14"/>
      <c r="O2241" s="14"/>
      <c r="P2241" s="14"/>
      <c r="Q2241" s="14"/>
      <c r="R2241" s="14"/>
      <c r="S2241" s="14"/>
      <c r="T2241" s="14"/>
      <c r="U2241" s="14"/>
      <c r="V2241" s="14"/>
      <c r="W2241" s="14"/>
    </row>
    <row r="2242">
      <c r="A2242" s="130" t="s">
        <v>22086</v>
      </c>
      <c r="B2242" s="14" t="s">
        <v>635</v>
      </c>
      <c r="C2242" s="131">
        <v>101.0</v>
      </c>
      <c r="D2242" s="14" t="s">
        <v>636</v>
      </c>
      <c r="E2242" s="131">
        <v>155.0</v>
      </c>
      <c r="F2242" s="14" t="s">
        <v>637</v>
      </c>
      <c r="G2242" s="131">
        <v>90.0</v>
      </c>
      <c r="H2242" s="131">
        <v>200.0</v>
      </c>
      <c r="I2242" s="132" t="b">
        <v>1</v>
      </c>
      <c r="J2242" s="14"/>
      <c r="K2242" s="14"/>
      <c r="L2242" s="14"/>
      <c r="M2242" s="14"/>
      <c r="N2242" s="14"/>
      <c r="O2242" s="14"/>
      <c r="P2242" s="14"/>
      <c r="Q2242" s="14"/>
      <c r="R2242" s="14"/>
      <c r="S2242" s="14"/>
      <c r="T2242" s="14"/>
      <c r="U2242" s="14"/>
      <c r="V2242" s="14"/>
      <c r="W2242" s="14"/>
    </row>
    <row r="2243">
      <c r="A2243" s="130" t="s">
        <v>22098</v>
      </c>
      <c r="B2243" s="14" t="s">
        <v>2431</v>
      </c>
      <c r="C2243" s="131">
        <v>116.0</v>
      </c>
      <c r="D2243" s="14" t="s">
        <v>2434</v>
      </c>
      <c r="E2243" s="131">
        <v>383.0</v>
      </c>
      <c r="F2243" s="14" t="s">
        <v>2437</v>
      </c>
      <c r="G2243" s="131">
        <v>105.0</v>
      </c>
      <c r="H2243" s="131">
        <v>200.0</v>
      </c>
      <c r="I2243" s="132" t="b">
        <v>1</v>
      </c>
      <c r="J2243" s="14"/>
      <c r="K2243" s="14"/>
      <c r="L2243" s="14"/>
      <c r="M2243" s="14"/>
      <c r="N2243" s="14"/>
      <c r="O2243" s="14"/>
      <c r="P2243" s="14"/>
      <c r="Q2243" s="14"/>
      <c r="R2243" s="14"/>
      <c r="S2243" s="14"/>
      <c r="T2243" s="14"/>
      <c r="U2243" s="14"/>
      <c r="V2243" s="14"/>
      <c r="W2243" s="14"/>
    </row>
    <row r="2244">
      <c r="A2244" s="130" t="s">
        <v>22108</v>
      </c>
      <c r="B2244" s="14" t="s">
        <v>1624</v>
      </c>
      <c r="C2244" s="131">
        <v>74.0</v>
      </c>
      <c r="D2244" s="14" t="s">
        <v>1625</v>
      </c>
      <c r="E2244" s="131">
        <v>148.0</v>
      </c>
      <c r="F2244" s="14" t="s">
        <v>1626</v>
      </c>
      <c r="G2244" s="131">
        <v>63.0</v>
      </c>
      <c r="H2244" s="131">
        <v>200.0</v>
      </c>
      <c r="I2244" s="132" t="b">
        <v>1</v>
      </c>
      <c r="J2244" s="14"/>
      <c r="K2244" s="14"/>
      <c r="L2244" s="14"/>
      <c r="M2244" s="14"/>
      <c r="N2244" s="14"/>
      <c r="O2244" s="14"/>
      <c r="P2244" s="14"/>
      <c r="Q2244" s="14"/>
      <c r="R2244" s="14"/>
      <c r="S2244" s="14"/>
      <c r="T2244" s="14"/>
      <c r="U2244" s="14"/>
      <c r="V2244" s="14"/>
      <c r="W2244" s="14"/>
    </row>
    <row r="2245">
      <c r="A2245" s="130" t="s">
        <v>22117</v>
      </c>
      <c r="B2245" s="14" t="s">
        <v>10756</v>
      </c>
      <c r="C2245" s="131">
        <v>32.0</v>
      </c>
      <c r="D2245" s="14"/>
      <c r="E2245" s="14"/>
      <c r="F2245" s="14" t="s">
        <v>10758</v>
      </c>
      <c r="G2245" s="131">
        <v>12.0</v>
      </c>
      <c r="H2245" s="131">
        <v>200.0</v>
      </c>
      <c r="I2245" s="132" t="b">
        <v>1</v>
      </c>
      <c r="J2245" s="14"/>
      <c r="K2245" s="14"/>
      <c r="L2245" s="14"/>
      <c r="M2245" s="14"/>
      <c r="N2245" s="14"/>
      <c r="O2245" s="14"/>
      <c r="P2245" s="14"/>
      <c r="Q2245" s="14"/>
      <c r="R2245" s="14"/>
      <c r="S2245" s="14"/>
      <c r="T2245" s="14"/>
      <c r="U2245" s="14"/>
      <c r="V2245" s="14"/>
      <c r="W2245" s="14"/>
    </row>
    <row r="2246">
      <c r="A2246" s="130" t="s">
        <v>22127</v>
      </c>
      <c r="B2246" s="14" t="s">
        <v>1678</v>
      </c>
      <c r="C2246" s="131">
        <v>85.0</v>
      </c>
      <c r="D2246" s="14" t="s">
        <v>1679</v>
      </c>
      <c r="E2246" s="131">
        <v>452.0</v>
      </c>
      <c r="F2246" s="14" t="s">
        <v>1680</v>
      </c>
      <c r="G2246" s="131">
        <v>74.0</v>
      </c>
      <c r="H2246" s="131">
        <v>200.0</v>
      </c>
      <c r="I2246" s="132" t="b">
        <v>1</v>
      </c>
      <c r="J2246" s="14"/>
      <c r="K2246" s="14"/>
      <c r="L2246" s="14"/>
      <c r="M2246" s="14"/>
      <c r="N2246" s="14"/>
      <c r="O2246" s="14"/>
      <c r="P2246" s="14"/>
      <c r="Q2246" s="14"/>
      <c r="R2246" s="14"/>
      <c r="S2246" s="14"/>
      <c r="T2246" s="14"/>
      <c r="U2246" s="14"/>
      <c r="V2246" s="14"/>
      <c r="W2246" s="14"/>
    </row>
    <row r="2247">
      <c r="A2247" s="130" t="s">
        <v>22139</v>
      </c>
      <c r="B2247" s="14" t="s">
        <v>3358</v>
      </c>
      <c r="C2247" s="131">
        <v>76.0</v>
      </c>
      <c r="D2247" s="14" t="s">
        <v>3359</v>
      </c>
      <c r="E2247" s="131">
        <v>352.0</v>
      </c>
      <c r="F2247" s="14" t="s">
        <v>3361</v>
      </c>
      <c r="G2247" s="131">
        <v>65.0</v>
      </c>
      <c r="H2247" s="131">
        <v>200.0</v>
      </c>
      <c r="I2247" s="132" t="b">
        <v>1</v>
      </c>
      <c r="J2247" s="14"/>
      <c r="K2247" s="14"/>
      <c r="L2247" s="14"/>
      <c r="M2247" s="14"/>
      <c r="N2247" s="14"/>
      <c r="O2247" s="14"/>
      <c r="P2247" s="14"/>
      <c r="Q2247" s="14"/>
      <c r="R2247" s="14"/>
      <c r="S2247" s="14"/>
      <c r="T2247" s="14"/>
      <c r="U2247" s="14"/>
      <c r="V2247" s="14"/>
      <c r="W2247" s="14"/>
    </row>
    <row r="2248">
      <c r="A2248" s="130" t="s">
        <v>22149</v>
      </c>
      <c r="B2248" s="14" t="s">
        <v>12837</v>
      </c>
      <c r="C2248" s="131">
        <v>61.0</v>
      </c>
      <c r="D2248" s="14" t="s">
        <v>12839</v>
      </c>
      <c r="E2248" s="131">
        <v>150.0</v>
      </c>
      <c r="F2248" s="14" t="s">
        <v>12840</v>
      </c>
      <c r="G2248" s="131">
        <v>50.0</v>
      </c>
      <c r="H2248" s="131">
        <v>200.0</v>
      </c>
      <c r="I2248" s="132" t="b">
        <v>1</v>
      </c>
      <c r="J2248" s="14"/>
      <c r="K2248" s="14"/>
      <c r="L2248" s="14"/>
      <c r="M2248" s="14"/>
      <c r="N2248" s="14"/>
      <c r="O2248" s="14"/>
      <c r="P2248" s="14"/>
      <c r="Q2248" s="14"/>
      <c r="R2248" s="14"/>
      <c r="S2248" s="14"/>
      <c r="T2248" s="14"/>
      <c r="U2248" s="14"/>
      <c r="V2248" s="14"/>
      <c r="W2248" s="14"/>
    </row>
    <row r="2249">
      <c r="A2249" s="130" t="s">
        <v>22161</v>
      </c>
      <c r="B2249" s="14" t="s">
        <v>17757</v>
      </c>
      <c r="C2249" s="131">
        <v>30.0</v>
      </c>
      <c r="D2249" s="14"/>
      <c r="E2249" s="14"/>
      <c r="F2249" s="14" t="s">
        <v>17759</v>
      </c>
      <c r="G2249" s="131">
        <v>10.0</v>
      </c>
      <c r="H2249" s="131">
        <v>200.0</v>
      </c>
      <c r="I2249" s="132" t="b">
        <v>1</v>
      </c>
      <c r="J2249" s="14"/>
      <c r="K2249" s="14"/>
      <c r="L2249" s="14"/>
      <c r="M2249" s="14"/>
      <c r="N2249" s="14"/>
      <c r="O2249" s="14"/>
      <c r="P2249" s="14"/>
      <c r="Q2249" s="14"/>
      <c r="R2249" s="14"/>
      <c r="S2249" s="14"/>
      <c r="T2249" s="14"/>
      <c r="U2249" s="14"/>
      <c r="V2249" s="14"/>
      <c r="W2249" s="14"/>
    </row>
    <row r="2250">
      <c r="A2250" s="130" t="s">
        <v>22174</v>
      </c>
      <c r="B2250" s="14" t="s">
        <v>11802</v>
      </c>
      <c r="C2250" s="131">
        <v>43.0</v>
      </c>
      <c r="D2250" s="14" t="s">
        <v>11803</v>
      </c>
      <c r="E2250" s="131">
        <v>138.0</v>
      </c>
      <c r="F2250" s="14" t="s">
        <v>11805</v>
      </c>
      <c r="G2250" s="131">
        <v>32.0</v>
      </c>
      <c r="H2250" s="131">
        <v>200.0</v>
      </c>
      <c r="I2250" s="132" t="b">
        <v>1</v>
      </c>
      <c r="J2250" s="14"/>
      <c r="K2250" s="14"/>
      <c r="L2250" s="14"/>
      <c r="M2250" s="14"/>
      <c r="N2250" s="14"/>
      <c r="O2250" s="14"/>
      <c r="P2250" s="14"/>
      <c r="Q2250" s="14"/>
      <c r="R2250" s="14"/>
      <c r="S2250" s="14"/>
      <c r="T2250" s="14"/>
      <c r="U2250" s="14"/>
      <c r="V2250" s="14"/>
      <c r="W2250" s="14"/>
    </row>
    <row r="2251">
      <c r="A2251" s="130" t="s">
        <v>22185</v>
      </c>
      <c r="B2251" s="14" t="s">
        <v>1654</v>
      </c>
      <c r="C2251" s="131">
        <v>65.0</v>
      </c>
      <c r="D2251" s="14" t="s">
        <v>1655</v>
      </c>
      <c r="E2251" s="131">
        <v>286.0</v>
      </c>
      <c r="F2251" s="14" t="s">
        <v>1656</v>
      </c>
      <c r="G2251" s="131">
        <v>54.0</v>
      </c>
      <c r="H2251" s="131">
        <v>200.0</v>
      </c>
      <c r="I2251" s="132" t="b">
        <v>1</v>
      </c>
      <c r="J2251" s="14"/>
      <c r="K2251" s="14"/>
      <c r="L2251" s="14"/>
      <c r="M2251" s="14"/>
      <c r="N2251" s="14"/>
      <c r="O2251" s="14"/>
      <c r="P2251" s="14"/>
      <c r="Q2251" s="14"/>
      <c r="R2251" s="14"/>
      <c r="S2251" s="14"/>
      <c r="T2251" s="14"/>
      <c r="U2251" s="14"/>
      <c r="V2251" s="14"/>
      <c r="W2251" s="14"/>
    </row>
    <row r="2252">
      <c r="A2252" s="130" t="s">
        <v>22198</v>
      </c>
      <c r="B2252" s="14" t="s">
        <v>1682</v>
      </c>
      <c r="C2252" s="131">
        <v>36.0</v>
      </c>
      <c r="D2252" s="14" t="s">
        <v>1683</v>
      </c>
      <c r="E2252" s="131">
        <v>323.0</v>
      </c>
      <c r="F2252" s="14" t="s">
        <v>1684</v>
      </c>
      <c r="G2252" s="131">
        <v>25.0</v>
      </c>
      <c r="H2252" s="131">
        <v>200.0</v>
      </c>
      <c r="I2252" s="132" t="b">
        <v>1</v>
      </c>
      <c r="J2252" s="14"/>
      <c r="K2252" s="14"/>
      <c r="L2252" s="14"/>
      <c r="M2252" s="14"/>
      <c r="N2252" s="14"/>
      <c r="O2252" s="14"/>
      <c r="P2252" s="14"/>
      <c r="Q2252" s="14"/>
      <c r="R2252" s="14"/>
      <c r="S2252" s="14"/>
      <c r="T2252" s="14"/>
      <c r="U2252" s="14"/>
      <c r="V2252" s="14"/>
      <c r="W2252" s="14"/>
    </row>
    <row r="2253">
      <c r="A2253" s="130" t="s">
        <v>22210</v>
      </c>
      <c r="B2253" s="14" t="s">
        <v>8341</v>
      </c>
      <c r="C2253" s="131">
        <v>55.0</v>
      </c>
      <c r="D2253" s="14" t="s">
        <v>8342</v>
      </c>
      <c r="E2253" s="131">
        <v>648.0</v>
      </c>
      <c r="F2253" s="14" t="s">
        <v>8344</v>
      </c>
      <c r="G2253" s="131">
        <v>44.0</v>
      </c>
      <c r="H2253" s="131">
        <v>200.0</v>
      </c>
      <c r="I2253" s="132" t="b">
        <v>1</v>
      </c>
      <c r="J2253" s="14"/>
      <c r="K2253" s="14"/>
      <c r="L2253" s="14"/>
      <c r="M2253" s="14"/>
      <c r="N2253" s="14"/>
      <c r="O2253" s="14"/>
      <c r="P2253" s="14"/>
      <c r="Q2253" s="14"/>
      <c r="R2253" s="14"/>
      <c r="S2253" s="14"/>
      <c r="T2253" s="14"/>
      <c r="U2253" s="14"/>
      <c r="V2253" s="14"/>
      <c r="W2253" s="14"/>
    </row>
    <row r="2254">
      <c r="A2254" s="130" t="s">
        <v>22220</v>
      </c>
      <c r="B2254" s="14" t="s">
        <v>11985</v>
      </c>
      <c r="C2254" s="131">
        <v>33.0</v>
      </c>
      <c r="D2254" s="14"/>
      <c r="E2254" s="14"/>
      <c r="F2254" s="14" t="s">
        <v>11987</v>
      </c>
      <c r="G2254" s="131">
        <v>13.0</v>
      </c>
      <c r="H2254" s="131">
        <v>200.0</v>
      </c>
      <c r="I2254" s="132" t="b">
        <v>1</v>
      </c>
      <c r="J2254" s="14"/>
      <c r="K2254" s="14"/>
      <c r="L2254" s="14"/>
      <c r="M2254" s="14"/>
      <c r="N2254" s="14"/>
      <c r="O2254" s="14"/>
      <c r="P2254" s="14"/>
      <c r="Q2254" s="14"/>
      <c r="R2254" s="14"/>
      <c r="S2254" s="14"/>
      <c r="T2254" s="14"/>
      <c r="U2254" s="14"/>
      <c r="V2254" s="14"/>
      <c r="W2254" s="14"/>
    </row>
    <row r="2255">
      <c r="A2255" s="130" t="s">
        <v>22230</v>
      </c>
      <c r="B2255" s="14" t="s">
        <v>11560</v>
      </c>
      <c r="C2255" s="131">
        <v>40.0</v>
      </c>
      <c r="D2255" s="14"/>
      <c r="E2255" s="14"/>
      <c r="F2255" s="14" t="s">
        <v>11563</v>
      </c>
      <c r="G2255" s="131">
        <v>20.0</v>
      </c>
      <c r="H2255" s="131">
        <v>200.0</v>
      </c>
      <c r="I2255" s="132" t="b">
        <v>1</v>
      </c>
      <c r="J2255" s="14"/>
      <c r="K2255" s="14"/>
      <c r="L2255" s="14"/>
      <c r="M2255" s="14"/>
      <c r="N2255" s="14"/>
      <c r="O2255" s="14"/>
      <c r="P2255" s="14"/>
      <c r="Q2255" s="14"/>
      <c r="R2255" s="14"/>
      <c r="S2255" s="14"/>
      <c r="T2255" s="14"/>
      <c r="U2255" s="14"/>
      <c r="V2255" s="14"/>
      <c r="W2255" s="14"/>
    </row>
    <row r="2256">
      <c r="A2256" s="130" t="s">
        <v>22237</v>
      </c>
      <c r="B2256" s="14" t="s">
        <v>12409</v>
      </c>
      <c r="C2256" s="131">
        <v>29.0</v>
      </c>
      <c r="D2256" s="14"/>
      <c r="E2256" s="14"/>
      <c r="F2256" s="14" t="s">
        <v>12410</v>
      </c>
      <c r="G2256" s="131">
        <v>9.0</v>
      </c>
      <c r="H2256" s="131">
        <v>200.0</v>
      </c>
      <c r="I2256" s="132" t="b">
        <v>1</v>
      </c>
      <c r="J2256" s="14"/>
      <c r="K2256" s="14"/>
      <c r="L2256" s="14"/>
      <c r="M2256" s="14"/>
      <c r="N2256" s="14"/>
      <c r="O2256" s="14"/>
      <c r="P2256" s="14"/>
      <c r="Q2256" s="14"/>
      <c r="R2256" s="14"/>
      <c r="S2256" s="14"/>
      <c r="T2256" s="14"/>
      <c r="U2256" s="14"/>
      <c r="V2256" s="14"/>
      <c r="W2256" s="14"/>
    </row>
    <row r="2257">
      <c r="A2257" s="130" t="s">
        <v>22244</v>
      </c>
      <c r="B2257" s="14" t="s">
        <v>3752</v>
      </c>
      <c r="C2257" s="131">
        <v>53.0</v>
      </c>
      <c r="D2257" s="14" t="s">
        <v>3755</v>
      </c>
      <c r="E2257" s="131">
        <v>139.0</v>
      </c>
      <c r="F2257" s="14" t="s">
        <v>3758</v>
      </c>
      <c r="G2257" s="131">
        <v>42.0</v>
      </c>
      <c r="H2257" s="131">
        <v>200.0</v>
      </c>
      <c r="I2257" s="132" t="b">
        <v>1</v>
      </c>
      <c r="J2257" s="14"/>
      <c r="K2257" s="14"/>
      <c r="L2257" s="14"/>
      <c r="M2257" s="14"/>
      <c r="N2257" s="14"/>
      <c r="O2257" s="14"/>
      <c r="P2257" s="14"/>
      <c r="Q2257" s="14"/>
      <c r="R2257" s="14"/>
      <c r="S2257" s="14"/>
      <c r="T2257" s="14"/>
      <c r="U2257" s="14"/>
      <c r="V2257" s="14"/>
      <c r="W2257" s="14"/>
    </row>
    <row r="2258">
      <c r="A2258" s="130" t="s">
        <v>22256</v>
      </c>
      <c r="B2258" s="14" t="s">
        <v>7690</v>
      </c>
      <c r="C2258" s="131">
        <v>92.0</v>
      </c>
      <c r="D2258" s="14" t="s">
        <v>7692</v>
      </c>
      <c r="E2258" s="131">
        <v>179.0</v>
      </c>
      <c r="F2258" s="14" t="s">
        <v>7694</v>
      </c>
      <c r="G2258" s="131">
        <v>81.0</v>
      </c>
      <c r="H2258" s="131">
        <v>200.0</v>
      </c>
      <c r="I2258" s="132" t="b">
        <v>1</v>
      </c>
      <c r="J2258" s="14"/>
      <c r="K2258" s="14"/>
      <c r="L2258" s="14"/>
      <c r="M2258" s="14"/>
      <c r="N2258" s="14"/>
      <c r="O2258" s="14"/>
      <c r="P2258" s="14"/>
      <c r="Q2258" s="14"/>
      <c r="R2258" s="14"/>
      <c r="S2258" s="14"/>
      <c r="T2258" s="14"/>
      <c r="U2258" s="14"/>
      <c r="V2258" s="14"/>
      <c r="W2258" s="14"/>
    </row>
    <row r="2259">
      <c r="A2259" s="130" t="s">
        <v>22264</v>
      </c>
      <c r="B2259" s="14" t="s">
        <v>4998</v>
      </c>
      <c r="C2259" s="131">
        <v>48.0</v>
      </c>
      <c r="D2259" s="14" t="s">
        <v>5000</v>
      </c>
      <c r="E2259" s="131">
        <v>351.0</v>
      </c>
      <c r="F2259" s="14" t="s">
        <v>5001</v>
      </c>
      <c r="G2259" s="131">
        <v>37.0</v>
      </c>
      <c r="H2259" s="131">
        <v>200.0</v>
      </c>
      <c r="I2259" s="132" t="b">
        <v>1</v>
      </c>
      <c r="J2259" s="14"/>
      <c r="K2259" s="14"/>
      <c r="L2259" s="14"/>
      <c r="M2259" s="14"/>
      <c r="N2259" s="14"/>
      <c r="O2259" s="14"/>
      <c r="P2259" s="14"/>
      <c r="Q2259" s="14"/>
      <c r="R2259" s="14"/>
      <c r="S2259" s="14"/>
      <c r="T2259" s="14"/>
      <c r="U2259" s="14"/>
      <c r="V2259" s="14"/>
      <c r="W2259" s="14"/>
    </row>
    <row r="2260">
      <c r="A2260" s="130" t="s">
        <v>22275</v>
      </c>
      <c r="B2260" s="14" t="s">
        <v>7103</v>
      </c>
      <c r="C2260" s="131">
        <v>100.0</v>
      </c>
      <c r="D2260" s="14" t="s">
        <v>7105</v>
      </c>
      <c r="E2260" s="131">
        <v>154.0</v>
      </c>
      <c r="F2260" s="14" t="s">
        <v>7106</v>
      </c>
      <c r="G2260" s="131">
        <v>89.0</v>
      </c>
      <c r="H2260" s="131">
        <v>200.0</v>
      </c>
      <c r="I2260" s="132" t="b">
        <v>1</v>
      </c>
      <c r="J2260" s="14"/>
      <c r="K2260" s="14"/>
      <c r="L2260" s="14"/>
      <c r="M2260" s="14"/>
      <c r="N2260" s="14"/>
      <c r="O2260" s="14"/>
      <c r="P2260" s="14"/>
      <c r="Q2260" s="14"/>
      <c r="R2260" s="14"/>
      <c r="S2260" s="14"/>
      <c r="T2260" s="14"/>
      <c r="U2260" s="14"/>
      <c r="V2260" s="14"/>
      <c r="W2260" s="14"/>
    </row>
    <row r="2261">
      <c r="A2261" s="130" t="s">
        <v>22286</v>
      </c>
      <c r="B2261" s="14" t="s">
        <v>1388</v>
      </c>
      <c r="C2261" s="131">
        <v>52.0</v>
      </c>
      <c r="D2261" s="14" t="s">
        <v>1389</v>
      </c>
      <c r="E2261" s="131">
        <v>259.0</v>
      </c>
      <c r="F2261" s="14" t="s">
        <v>1390</v>
      </c>
      <c r="G2261" s="131">
        <v>41.0</v>
      </c>
      <c r="H2261" s="131">
        <v>200.0</v>
      </c>
      <c r="I2261" s="132" t="b">
        <v>1</v>
      </c>
      <c r="J2261" s="14"/>
      <c r="K2261" s="14"/>
      <c r="L2261" s="14"/>
      <c r="M2261" s="14"/>
      <c r="N2261" s="14"/>
      <c r="O2261" s="14"/>
      <c r="P2261" s="14"/>
      <c r="Q2261" s="14"/>
      <c r="R2261" s="14"/>
      <c r="S2261" s="14"/>
      <c r="T2261" s="14"/>
      <c r="U2261" s="14"/>
      <c r="V2261" s="14"/>
      <c r="W2261" s="14"/>
    </row>
    <row r="2262">
      <c r="A2262" s="130" t="s">
        <v>22294</v>
      </c>
      <c r="B2262" s="14" t="s">
        <v>554</v>
      </c>
      <c r="C2262" s="131">
        <v>29.0</v>
      </c>
      <c r="D2262" s="14"/>
      <c r="E2262" s="14"/>
      <c r="F2262" s="14" t="s">
        <v>555</v>
      </c>
      <c r="G2262" s="131">
        <v>18.0</v>
      </c>
      <c r="H2262" s="131">
        <v>200.0</v>
      </c>
      <c r="I2262" s="132" t="b">
        <v>1</v>
      </c>
      <c r="J2262" s="14"/>
      <c r="K2262" s="14"/>
      <c r="L2262" s="14"/>
      <c r="M2262" s="14"/>
      <c r="N2262" s="14"/>
      <c r="O2262" s="14"/>
      <c r="P2262" s="14"/>
      <c r="Q2262" s="14"/>
      <c r="R2262" s="14"/>
      <c r="S2262" s="14"/>
      <c r="T2262" s="14"/>
      <c r="U2262" s="14"/>
      <c r="V2262" s="14"/>
      <c r="W2262" s="14"/>
    </row>
    <row r="2263">
      <c r="A2263" s="130" t="s">
        <v>22306</v>
      </c>
      <c r="B2263" s="14" t="s">
        <v>18274</v>
      </c>
      <c r="C2263" s="131">
        <v>23.0</v>
      </c>
      <c r="D2263" s="14"/>
      <c r="E2263" s="14"/>
      <c r="F2263" s="14" t="s">
        <v>1245</v>
      </c>
      <c r="G2263" s="131">
        <v>3.0</v>
      </c>
      <c r="H2263" s="131">
        <v>200.0</v>
      </c>
      <c r="I2263" s="132" t="b">
        <v>1</v>
      </c>
      <c r="J2263" s="14"/>
      <c r="K2263" s="14"/>
      <c r="L2263" s="14"/>
      <c r="M2263" s="14"/>
      <c r="N2263" s="14"/>
      <c r="O2263" s="14"/>
      <c r="P2263" s="14"/>
      <c r="Q2263" s="14"/>
      <c r="R2263" s="14"/>
      <c r="S2263" s="14"/>
      <c r="T2263" s="14"/>
      <c r="U2263" s="14"/>
      <c r="V2263" s="14"/>
      <c r="W2263" s="14"/>
    </row>
    <row r="2264">
      <c r="A2264" s="130" t="s">
        <v>22316</v>
      </c>
      <c r="B2264" s="14" t="s">
        <v>1388</v>
      </c>
      <c r="C2264" s="131">
        <v>52.0</v>
      </c>
      <c r="D2264" s="14" t="s">
        <v>1389</v>
      </c>
      <c r="E2264" s="131">
        <v>259.0</v>
      </c>
      <c r="F2264" s="14" t="s">
        <v>1390</v>
      </c>
      <c r="G2264" s="131">
        <v>41.0</v>
      </c>
      <c r="H2264" s="131">
        <v>200.0</v>
      </c>
      <c r="I2264" s="132" t="b">
        <v>1</v>
      </c>
      <c r="J2264" s="14"/>
      <c r="K2264" s="14"/>
      <c r="L2264" s="14"/>
      <c r="M2264" s="14"/>
      <c r="N2264" s="14"/>
      <c r="O2264" s="14"/>
      <c r="P2264" s="14"/>
      <c r="Q2264" s="14"/>
      <c r="R2264" s="14"/>
      <c r="S2264" s="14"/>
      <c r="T2264" s="14"/>
      <c r="U2264" s="14"/>
      <c r="V2264" s="14"/>
      <c r="W2264" s="14"/>
    </row>
    <row r="2265">
      <c r="A2265" s="130" t="s">
        <v>22325</v>
      </c>
      <c r="B2265" s="14" t="s">
        <v>1886</v>
      </c>
      <c r="C2265" s="131">
        <v>63.0</v>
      </c>
      <c r="D2265" s="14" t="s">
        <v>1887</v>
      </c>
      <c r="E2265" s="131">
        <v>155.0</v>
      </c>
      <c r="F2265" s="14" t="s">
        <v>1890</v>
      </c>
      <c r="G2265" s="131">
        <v>52.0</v>
      </c>
      <c r="H2265" s="131">
        <v>200.0</v>
      </c>
      <c r="I2265" s="132" t="b">
        <v>1</v>
      </c>
      <c r="J2265" s="14"/>
      <c r="K2265" s="14"/>
      <c r="L2265" s="14"/>
      <c r="M2265" s="14"/>
      <c r="N2265" s="14"/>
      <c r="O2265" s="14"/>
      <c r="P2265" s="14"/>
      <c r="Q2265" s="14"/>
      <c r="R2265" s="14"/>
      <c r="S2265" s="14"/>
      <c r="T2265" s="14"/>
      <c r="U2265" s="14"/>
      <c r="V2265" s="14"/>
      <c r="W2265" s="14"/>
    </row>
    <row r="2266">
      <c r="A2266" s="130" t="s">
        <v>22334</v>
      </c>
      <c r="B2266" s="14" t="s">
        <v>13584</v>
      </c>
      <c r="C2266" s="131">
        <v>34.0</v>
      </c>
      <c r="D2266" s="14"/>
      <c r="E2266" s="14"/>
      <c r="F2266" s="14" t="s">
        <v>13587</v>
      </c>
      <c r="G2266" s="131">
        <v>14.0</v>
      </c>
      <c r="H2266" s="131">
        <v>200.0</v>
      </c>
      <c r="I2266" s="132" t="b">
        <v>1</v>
      </c>
      <c r="J2266" s="14"/>
      <c r="K2266" s="14"/>
      <c r="L2266" s="14"/>
      <c r="M2266" s="14"/>
      <c r="N2266" s="14"/>
      <c r="O2266" s="14"/>
      <c r="P2266" s="14"/>
      <c r="Q2266" s="14"/>
      <c r="R2266" s="14"/>
      <c r="S2266" s="14"/>
      <c r="T2266" s="14"/>
      <c r="U2266" s="14"/>
      <c r="V2266" s="14"/>
      <c r="W2266" s="14"/>
    </row>
    <row r="2267">
      <c r="A2267" s="130" t="s">
        <v>22339</v>
      </c>
      <c r="B2267" s="14" t="s">
        <v>3603</v>
      </c>
      <c r="C2267" s="131">
        <v>54.0</v>
      </c>
      <c r="D2267" s="14" t="s">
        <v>3607</v>
      </c>
      <c r="E2267" s="131">
        <v>448.0</v>
      </c>
      <c r="F2267" s="14" t="s">
        <v>3608</v>
      </c>
      <c r="G2267" s="131">
        <v>43.0</v>
      </c>
      <c r="H2267" s="131">
        <v>200.0</v>
      </c>
      <c r="I2267" s="132" t="b">
        <v>1</v>
      </c>
      <c r="J2267" s="14"/>
      <c r="K2267" s="14"/>
      <c r="L2267" s="14"/>
      <c r="M2267" s="14"/>
      <c r="N2267" s="14"/>
      <c r="O2267" s="14"/>
      <c r="P2267" s="14"/>
      <c r="Q2267" s="14"/>
      <c r="R2267" s="14"/>
      <c r="S2267" s="14"/>
      <c r="T2267" s="14"/>
      <c r="U2267" s="14"/>
      <c r="V2267" s="14"/>
      <c r="W2267" s="14"/>
    </row>
    <row r="2268">
      <c r="A2268" s="130" t="s">
        <v>22346</v>
      </c>
      <c r="B2268" s="14" t="s">
        <v>1654</v>
      </c>
      <c r="C2268" s="131">
        <v>65.0</v>
      </c>
      <c r="D2268" s="14" t="s">
        <v>1655</v>
      </c>
      <c r="E2268" s="131">
        <v>286.0</v>
      </c>
      <c r="F2268" s="14" t="s">
        <v>1656</v>
      </c>
      <c r="G2268" s="131">
        <v>54.0</v>
      </c>
      <c r="H2268" s="131">
        <v>200.0</v>
      </c>
      <c r="I2268" s="132" t="b">
        <v>1</v>
      </c>
      <c r="J2268" s="14"/>
      <c r="K2268" s="14"/>
      <c r="L2268" s="14"/>
      <c r="M2268" s="14"/>
      <c r="N2268" s="14"/>
      <c r="O2268" s="14"/>
      <c r="P2268" s="14"/>
      <c r="Q2268" s="14"/>
      <c r="R2268" s="14"/>
      <c r="S2268" s="14"/>
      <c r="T2268" s="14"/>
      <c r="U2268" s="14"/>
      <c r="V2268" s="14"/>
      <c r="W2268" s="14"/>
    </row>
    <row r="2269">
      <c r="A2269" s="130" t="s">
        <v>22354</v>
      </c>
      <c r="B2269" s="14" t="s">
        <v>16126</v>
      </c>
      <c r="C2269" s="131">
        <v>39.0</v>
      </c>
      <c r="D2269" s="14" t="s">
        <v>511</v>
      </c>
      <c r="E2269" s="131">
        <v>135.0</v>
      </c>
      <c r="F2269" s="14" t="s">
        <v>512</v>
      </c>
      <c r="G2269" s="131">
        <v>14.0</v>
      </c>
      <c r="H2269" s="131">
        <v>200.0</v>
      </c>
      <c r="I2269" s="132" t="b">
        <v>1</v>
      </c>
      <c r="J2269" s="14"/>
      <c r="K2269" s="14"/>
      <c r="L2269" s="14"/>
      <c r="M2269" s="14"/>
      <c r="N2269" s="14"/>
      <c r="O2269" s="14"/>
      <c r="P2269" s="14"/>
      <c r="Q2269" s="14"/>
      <c r="R2269" s="14"/>
      <c r="S2269" s="14"/>
      <c r="T2269" s="14"/>
      <c r="U2269" s="14"/>
      <c r="V2269" s="14"/>
      <c r="W2269" s="14"/>
    </row>
    <row r="2270">
      <c r="A2270" s="130" t="s">
        <v>22365</v>
      </c>
      <c r="B2270" s="14" t="s">
        <v>4402</v>
      </c>
      <c r="C2270" s="131">
        <v>58.0</v>
      </c>
      <c r="D2270" s="14" t="s">
        <v>4405</v>
      </c>
      <c r="E2270" s="131">
        <v>338.0</v>
      </c>
      <c r="F2270" s="14" t="s">
        <v>4407</v>
      </c>
      <c r="G2270" s="131">
        <v>47.0</v>
      </c>
      <c r="H2270" s="131">
        <v>200.0</v>
      </c>
      <c r="I2270" s="132" t="b">
        <v>1</v>
      </c>
      <c r="J2270" s="14"/>
      <c r="K2270" s="14"/>
      <c r="L2270" s="14"/>
      <c r="M2270" s="14"/>
      <c r="N2270" s="14"/>
      <c r="O2270" s="14"/>
      <c r="P2270" s="14"/>
      <c r="Q2270" s="14"/>
      <c r="R2270" s="14"/>
      <c r="S2270" s="14"/>
      <c r="T2270" s="14"/>
      <c r="U2270" s="14"/>
      <c r="V2270" s="14"/>
      <c r="W2270" s="14"/>
    </row>
    <row r="2271">
      <c r="A2271" s="130" t="s">
        <v>22380</v>
      </c>
      <c r="B2271" s="14" t="s">
        <v>6767</v>
      </c>
      <c r="C2271" s="131">
        <v>64.0</v>
      </c>
      <c r="D2271" s="14" t="s">
        <v>6769</v>
      </c>
      <c r="E2271" s="131">
        <v>120.0</v>
      </c>
      <c r="F2271" s="14" t="s">
        <v>6770</v>
      </c>
      <c r="G2271" s="131">
        <v>53.0</v>
      </c>
      <c r="H2271" s="131">
        <v>200.0</v>
      </c>
      <c r="I2271" s="132" t="b">
        <v>1</v>
      </c>
      <c r="J2271" s="14"/>
      <c r="K2271" s="14"/>
      <c r="L2271" s="14"/>
      <c r="M2271" s="14"/>
      <c r="N2271" s="14"/>
      <c r="O2271" s="14"/>
      <c r="P2271" s="14"/>
      <c r="Q2271" s="14"/>
      <c r="R2271" s="14"/>
      <c r="S2271" s="14"/>
      <c r="T2271" s="14"/>
      <c r="U2271" s="14"/>
      <c r="V2271" s="14"/>
      <c r="W2271" s="14"/>
    </row>
    <row r="2272">
      <c r="A2272" s="130" t="s">
        <v>22389</v>
      </c>
      <c r="B2272" s="14" t="s">
        <v>1252</v>
      </c>
      <c r="C2272" s="131">
        <v>64.0</v>
      </c>
      <c r="D2272" s="14" t="s">
        <v>1253</v>
      </c>
      <c r="E2272" s="131">
        <v>351.0</v>
      </c>
      <c r="F2272" s="14" t="s">
        <v>1254</v>
      </c>
      <c r="G2272" s="131">
        <v>53.0</v>
      </c>
      <c r="H2272" s="131">
        <v>200.0</v>
      </c>
      <c r="I2272" s="132" t="b">
        <v>1</v>
      </c>
      <c r="J2272" s="14"/>
      <c r="K2272" s="14"/>
      <c r="L2272" s="14"/>
      <c r="M2272" s="14"/>
      <c r="N2272" s="14"/>
      <c r="O2272" s="14"/>
      <c r="P2272" s="14"/>
      <c r="Q2272" s="14"/>
      <c r="R2272" s="14"/>
      <c r="S2272" s="14"/>
      <c r="T2272" s="14"/>
      <c r="U2272" s="14"/>
      <c r="V2272" s="14"/>
      <c r="W2272" s="14"/>
    </row>
    <row r="2273">
      <c r="A2273" s="130" t="s">
        <v>22396</v>
      </c>
      <c r="B2273" s="14" t="s">
        <v>10716</v>
      </c>
      <c r="C2273" s="131">
        <v>62.0</v>
      </c>
      <c r="D2273" s="14" t="s">
        <v>10720</v>
      </c>
      <c r="E2273" s="131">
        <v>327.0</v>
      </c>
      <c r="F2273" s="14" t="s">
        <v>10722</v>
      </c>
      <c r="G2273" s="131">
        <v>51.0</v>
      </c>
      <c r="H2273" s="131">
        <v>200.0</v>
      </c>
      <c r="I2273" s="132" t="b">
        <v>1</v>
      </c>
      <c r="J2273" s="14"/>
      <c r="K2273" s="14"/>
      <c r="L2273" s="14"/>
      <c r="M2273" s="14"/>
      <c r="N2273" s="14"/>
      <c r="O2273" s="14"/>
      <c r="P2273" s="14"/>
      <c r="Q2273" s="14"/>
      <c r="R2273" s="14"/>
      <c r="S2273" s="14"/>
      <c r="T2273" s="14"/>
      <c r="U2273" s="14"/>
      <c r="V2273" s="14"/>
      <c r="W2273" s="14"/>
    </row>
    <row r="2274">
      <c r="A2274" s="130" t="s">
        <v>22406</v>
      </c>
      <c r="B2274" s="14" t="s">
        <v>1322</v>
      </c>
      <c r="C2274" s="131">
        <v>68.0</v>
      </c>
      <c r="D2274" s="14" t="s">
        <v>1323</v>
      </c>
      <c r="E2274" s="131">
        <v>170.0</v>
      </c>
      <c r="F2274" s="14" t="s">
        <v>1324</v>
      </c>
      <c r="G2274" s="131">
        <v>57.0</v>
      </c>
      <c r="H2274" s="131">
        <v>200.0</v>
      </c>
      <c r="I2274" s="132" t="b">
        <v>1</v>
      </c>
      <c r="J2274" s="14"/>
      <c r="K2274" s="14"/>
      <c r="L2274" s="14"/>
      <c r="M2274" s="14"/>
      <c r="N2274" s="14"/>
      <c r="O2274" s="14"/>
      <c r="P2274" s="14"/>
      <c r="Q2274" s="14"/>
      <c r="R2274" s="14"/>
      <c r="S2274" s="14"/>
      <c r="T2274" s="14"/>
      <c r="U2274" s="14"/>
      <c r="V2274" s="14"/>
      <c r="W2274" s="14"/>
    </row>
    <row r="2275">
      <c r="A2275" s="130" t="s">
        <v>22416</v>
      </c>
      <c r="B2275" s="14" t="s">
        <v>1242</v>
      </c>
      <c r="C2275" s="131">
        <v>57.0</v>
      </c>
      <c r="D2275" s="14" t="s">
        <v>1243</v>
      </c>
      <c r="E2275" s="131">
        <v>296.0</v>
      </c>
      <c r="F2275" s="14" t="s">
        <v>1244</v>
      </c>
      <c r="G2275" s="131">
        <v>46.0</v>
      </c>
      <c r="H2275" s="131">
        <v>200.0</v>
      </c>
      <c r="I2275" s="132" t="b">
        <v>1</v>
      </c>
      <c r="J2275" s="14"/>
      <c r="K2275" s="14"/>
      <c r="L2275" s="14"/>
      <c r="M2275" s="14"/>
      <c r="N2275" s="14"/>
      <c r="O2275" s="14"/>
      <c r="P2275" s="14"/>
      <c r="Q2275" s="14"/>
      <c r="R2275" s="14"/>
      <c r="S2275" s="14"/>
      <c r="T2275" s="14"/>
      <c r="U2275" s="14"/>
      <c r="V2275" s="14"/>
      <c r="W2275" s="14"/>
    </row>
    <row r="2276">
      <c r="A2276" s="130" t="s">
        <v>22429</v>
      </c>
      <c r="B2276" s="14" t="s">
        <v>11082</v>
      </c>
      <c r="C2276" s="131">
        <v>30.0</v>
      </c>
      <c r="D2276" s="14"/>
      <c r="E2276" s="14"/>
      <c r="F2276" s="14" t="s">
        <v>11085</v>
      </c>
      <c r="G2276" s="131">
        <v>10.0</v>
      </c>
      <c r="H2276" s="131">
        <v>200.0</v>
      </c>
      <c r="I2276" s="132" t="b">
        <v>1</v>
      </c>
      <c r="J2276" s="14"/>
      <c r="K2276" s="14"/>
      <c r="L2276" s="14"/>
      <c r="M2276" s="14"/>
      <c r="N2276" s="14"/>
      <c r="O2276" s="14"/>
      <c r="P2276" s="14"/>
      <c r="Q2276" s="14"/>
      <c r="R2276" s="14"/>
      <c r="S2276" s="14"/>
      <c r="T2276" s="14"/>
      <c r="U2276" s="14"/>
      <c r="V2276" s="14"/>
      <c r="W2276" s="14"/>
    </row>
    <row r="2277">
      <c r="A2277" s="130" t="s">
        <v>22441</v>
      </c>
      <c r="B2277" s="14" t="s">
        <v>1996</v>
      </c>
      <c r="C2277" s="131">
        <v>77.0</v>
      </c>
      <c r="D2277" s="14" t="s">
        <v>1999</v>
      </c>
      <c r="E2277" s="131">
        <v>615.0</v>
      </c>
      <c r="F2277" s="14" t="s">
        <v>2000</v>
      </c>
      <c r="G2277" s="131">
        <v>66.0</v>
      </c>
      <c r="H2277" s="131">
        <v>200.0</v>
      </c>
      <c r="I2277" s="132" t="b">
        <v>1</v>
      </c>
      <c r="J2277" s="14"/>
      <c r="K2277" s="14"/>
      <c r="L2277" s="14"/>
      <c r="M2277" s="14"/>
      <c r="N2277" s="14"/>
      <c r="O2277" s="14"/>
      <c r="P2277" s="14"/>
      <c r="Q2277" s="14"/>
      <c r="R2277" s="14"/>
      <c r="S2277" s="14"/>
      <c r="T2277" s="14"/>
      <c r="U2277" s="14"/>
      <c r="V2277" s="14"/>
      <c r="W2277" s="14"/>
    </row>
    <row r="2278">
      <c r="A2278" s="130" t="s">
        <v>22452</v>
      </c>
      <c r="B2278" s="14" t="s">
        <v>20018</v>
      </c>
      <c r="C2278" s="131">
        <v>41.0</v>
      </c>
      <c r="D2278" s="14" t="s">
        <v>511</v>
      </c>
      <c r="E2278" s="131">
        <v>135.0</v>
      </c>
      <c r="F2278" s="14" t="s">
        <v>512</v>
      </c>
      <c r="G2278" s="131">
        <v>14.0</v>
      </c>
      <c r="H2278" s="131">
        <v>200.0</v>
      </c>
      <c r="I2278" s="132" t="b">
        <v>1</v>
      </c>
      <c r="J2278" s="14"/>
      <c r="K2278" s="14"/>
      <c r="L2278" s="14"/>
      <c r="M2278" s="14"/>
      <c r="N2278" s="14"/>
      <c r="O2278" s="14"/>
      <c r="P2278" s="14"/>
      <c r="Q2278" s="14"/>
      <c r="R2278" s="14"/>
      <c r="S2278" s="14"/>
      <c r="T2278" s="14"/>
      <c r="U2278" s="14"/>
      <c r="V2278" s="14"/>
      <c r="W2278" s="14"/>
    </row>
    <row r="2279">
      <c r="A2279" s="130" t="s">
        <v>22463</v>
      </c>
      <c r="B2279" s="14" t="s">
        <v>1571</v>
      </c>
      <c r="C2279" s="131">
        <v>63.0</v>
      </c>
      <c r="D2279" s="14" t="s">
        <v>1572</v>
      </c>
      <c r="E2279" s="131">
        <v>198.0</v>
      </c>
      <c r="F2279" s="14" t="s">
        <v>1573</v>
      </c>
      <c r="G2279" s="131">
        <v>52.0</v>
      </c>
      <c r="H2279" s="131">
        <v>200.0</v>
      </c>
      <c r="I2279" s="132" t="b">
        <v>1</v>
      </c>
      <c r="J2279" s="14"/>
      <c r="K2279" s="14"/>
      <c r="L2279" s="14"/>
      <c r="M2279" s="14"/>
      <c r="N2279" s="14"/>
      <c r="O2279" s="14"/>
      <c r="P2279" s="14"/>
      <c r="Q2279" s="14"/>
      <c r="R2279" s="14"/>
      <c r="S2279" s="14"/>
      <c r="T2279" s="14"/>
      <c r="U2279" s="14"/>
      <c r="V2279" s="14"/>
      <c r="W2279" s="14"/>
    </row>
    <row r="2280">
      <c r="A2280" s="130" t="s">
        <v>22474</v>
      </c>
      <c r="B2280" s="14" t="s">
        <v>1689</v>
      </c>
      <c r="C2280" s="131">
        <v>75.0</v>
      </c>
      <c r="D2280" s="14" t="s">
        <v>1690</v>
      </c>
      <c r="E2280" s="131">
        <v>151.0</v>
      </c>
      <c r="F2280" s="14" t="s">
        <v>1691</v>
      </c>
      <c r="G2280" s="131">
        <v>64.0</v>
      </c>
      <c r="H2280" s="131">
        <v>200.0</v>
      </c>
      <c r="I2280" s="132" t="b">
        <v>1</v>
      </c>
      <c r="J2280" s="14"/>
      <c r="K2280" s="14"/>
      <c r="L2280" s="14"/>
      <c r="M2280" s="14"/>
      <c r="N2280" s="14"/>
      <c r="O2280" s="14"/>
      <c r="P2280" s="14"/>
      <c r="Q2280" s="14"/>
      <c r="R2280" s="14"/>
      <c r="S2280" s="14"/>
      <c r="T2280" s="14"/>
      <c r="U2280" s="14"/>
      <c r="V2280" s="14"/>
      <c r="W2280" s="14"/>
    </row>
    <row r="2281">
      <c r="A2281" s="130" t="s">
        <v>22488</v>
      </c>
      <c r="B2281" s="14" t="s">
        <v>10756</v>
      </c>
      <c r="C2281" s="131">
        <v>32.0</v>
      </c>
      <c r="D2281" s="14"/>
      <c r="E2281" s="14"/>
      <c r="F2281" s="14" t="s">
        <v>10758</v>
      </c>
      <c r="G2281" s="131">
        <v>12.0</v>
      </c>
      <c r="H2281" s="131">
        <v>200.0</v>
      </c>
      <c r="I2281" s="132" t="b">
        <v>1</v>
      </c>
      <c r="J2281" s="14"/>
      <c r="K2281" s="14"/>
      <c r="L2281" s="14"/>
      <c r="M2281" s="14"/>
      <c r="N2281" s="14"/>
      <c r="O2281" s="14"/>
      <c r="P2281" s="14"/>
      <c r="Q2281" s="14"/>
      <c r="R2281" s="14"/>
      <c r="S2281" s="14"/>
      <c r="T2281" s="14"/>
      <c r="U2281" s="14"/>
      <c r="V2281" s="14"/>
      <c r="W2281" s="14"/>
    </row>
    <row r="2282">
      <c r="A2282" s="130" t="s">
        <v>22499</v>
      </c>
      <c r="B2282" s="14" t="s">
        <v>18498</v>
      </c>
      <c r="C2282" s="131">
        <v>58.0</v>
      </c>
      <c r="D2282" s="14" t="s">
        <v>18499</v>
      </c>
      <c r="E2282" s="131">
        <v>153.0</v>
      </c>
      <c r="F2282" s="14" t="s">
        <v>18500</v>
      </c>
      <c r="G2282" s="131">
        <v>47.0</v>
      </c>
      <c r="H2282" s="131">
        <v>200.0</v>
      </c>
      <c r="I2282" s="132" t="b">
        <v>1</v>
      </c>
      <c r="J2282" s="14"/>
      <c r="K2282" s="14"/>
      <c r="L2282" s="14"/>
      <c r="M2282" s="14"/>
      <c r="N2282" s="14"/>
      <c r="O2282" s="14"/>
      <c r="P2282" s="14"/>
      <c r="Q2282" s="14"/>
      <c r="R2282" s="14"/>
      <c r="S2282" s="14"/>
      <c r="T2282" s="14"/>
      <c r="U2282" s="14"/>
      <c r="V2282" s="14"/>
      <c r="W2282" s="14"/>
    </row>
    <row r="2283">
      <c r="A2283" s="130" t="s">
        <v>22512</v>
      </c>
      <c r="B2283" s="14" t="s">
        <v>1237</v>
      </c>
      <c r="C2283" s="131">
        <v>61.0</v>
      </c>
      <c r="D2283" s="14" t="s">
        <v>1239</v>
      </c>
      <c r="E2283" s="131">
        <v>148.0</v>
      </c>
      <c r="F2283" s="14" t="s">
        <v>1240</v>
      </c>
      <c r="G2283" s="131">
        <v>50.0</v>
      </c>
      <c r="H2283" s="131">
        <v>200.0</v>
      </c>
      <c r="I2283" s="132" t="b">
        <v>1</v>
      </c>
      <c r="J2283" s="14"/>
      <c r="K2283" s="14"/>
      <c r="L2283" s="14"/>
      <c r="M2283" s="14"/>
      <c r="N2283" s="14"/>
      <c r="O2283" s="14"/>
      <c r="P2283" s="14"/>
      <c r="Q2283" s="14"/>
      <c r="R2283" s="14"/>
      <c r="S2283" s="14"/>
      <c r="T2283" s="14"/>
      <c r="U2283" s="14"/>
      <c r="V2283" s="14"/>
      <c r="W2283" s="14"/>
    </row>
    <row r="2284">
      <c r="A2284" s="130" t="s">
        <v>22521</v>
      </c>
      <c r="B2284" s="14" t="s">
        <v>17807</v>
      </c>
      <c r="C2284" s="131">
        <v>47.0</v>
      </c>
      <c r="D2284" s="14" t="s">
        <v>17810</v>
      </c>
      <c r="E2284" s="131">
        <v>145.0</v>
      </c>
      <c r="F2284" s="14" t="s">
        <v>17811</v>
      </c>
      <c r="G2284" s="131">
        <v>36.0</v>
      </c>
      <c r="H2284" s="131">
        <v>200.0</v>
      </c>
      <c r="I2284" s="132" t="b">
        <v>1</v>
      </c>
      <c r="J2284" s="14"/>
      <c r="K2284" s="14"/>
      <c r="L2284" s="14"/>
      <c r="M2284" s="14"/>
      <c r="N2284" s="14"/>
      <c r="O2284" s="14"/>
      <c r="P2284" s="14"/>
      <c r="Q2284" s="14"/>
      <c r="R2284" s="14"/>
      <c r="S2284" s="14"/>
      <c r="T2284" s="14"/>
      <c r="U2284" s="14"/>
      <c r="V2284" s="14"/>
      <c r="W2284" s="14"/>
    </row>
    <row r="2285">
      <c r="A2285" s="130" t="s">
        <v>22532</v>
      </c>
      <c r="B2285" s="14" t="s">
        <v>11438</v>
      </c>
      <c r="C2285" s="131">
        <v>27.0</v>
      </c>
      <c r="D2285" s="14"/>
      <c r="E2285" s="14"/>
      <c r="F2285" s="14" t="s">
        <v>11442</v>
      </c>
      <c r="G2285" s="131">
        <v>7.0</v>
      </c>
      <c r="H2285" s="131">
        <v>200.0</v>
      </c>
      <c r="I2285" s="132" t="b">
        <v>1</v>
      </c>
      <c r="J2285" s="14"/>
      <c r="K2285" s="14"/>
      <c r="L2285" s="14"/>
      <c r="M2285" s="14"/>
      <c r="N2285" s="14"/>
      <c r="O2285" s="14"/>
      <c r="P2285" s="14"/>
      <c r="Q2285" s="14"/>
      <c r="R2285" s="14"/>
      <c r="S2285" s="14"/>
      <c r="T2285" s="14"/>
      <c r="U2285" s="14"/>
      <c r="V2285" s="14"/>
      <c r="W2285" s="14"/>
    </row>
    <row r="2286">
      <c r="A2286" s="130" t="s">
        <v>22542</v>
      </c>
      <c r="B2286" s="14" t="s">
        <v>724</v>
      </c>
      <c r="C2286" s="131">
        <v>44.0</v>
      </c>
      <c r="D2286" s="14" t="s">
        <v>15593</v>
      </c>
      <c r="E2286" s="131">
        <v>153.0</v>
      </c>
      <c r="F2286" s="14" t="s">
        <v>726</v>
      </c>
      <c r="G2286" s="131">
        <v>33.0</v>
      </c>
      <c r="H2286" s="131">
        <v>200.0</v>
      </c>
      <c r="I2286" s="132" t="b">
        <v>1</v>
      </c>
      <c r="J2286" s="14"/>
      <c r="K2286" s="14"/>
      <c r="L2286" s="14"/>
      <c r="M2286" s="14"/>
      <c r="N2286" s="14"/>
      <c r="O2286" s="14"/>
      <c r="P2286" s="14"/>
      <c r="Q2286" s="14"/>
      <c r="R2286" s="14"/>
      <c r="S2286" s="14"/>
      <c r="T2286" s="14"/>
      <c r="U2286" s="14"/>
      <c r="V2286" s="14"/>
      <c r="W2286" s="14"/>
    </row>
    <row r="2287">
      <c r="A2287" s="130" t="s">
        <v>22553</v>
      </c>
      <c r="B2287" s="14" t="s">
        <v>1551</v>
      </c>
      <c r="C2287" s="131">
        <v>42.0</v>
      </c>
      <c r="D2287" s="14" t="s">
        <v>1552</v>
      </c>
      <c r="E2287" s="131">
        <v>119.0</v>
      </c>
      <c r="F2287" s="14" t="s">
        <v>1553</v>
      </c>
      <c r="G2287" s="131">
        <v>31.0</v>
      </c>
      <c r="H2287" s="131">
        <v>200.0</v>
      </c>
      <c r="I2287" s="132" t="b">
        <v>1</v>
      </c>
      <c r="J2287" s="14"/>
      <c r="K2287" s="14"/>
      <c r="L2287" s="14"/>
      <c r="M2287" s="14"/>
      <c r="N2287" s="14"/>
      <c r="O2287" s="14"/>
      <c r="P2287" s="14"/>
      <c r="Q2287" s="14"/>
      <c r="R2287" s="14"/>
      <c r="S2287" s="14"/>
      <c r="T2287" s="14"/>
      <c r="U2287" s="14"/>
      <c r="V2287" s="14"/>
      <c r="W2287" s="14"/>
    </row>
    <row r="2288">
      <c r="A2288" s="130" t="s">
        <v>22567</v>
      </c>
      <c r="B2288" s="14" t="s">
        <v>15343</v>
      </c>
      <c r="C2288" s="131">
        <v>26.0</v>
      </c>
      <c r="D2288" s="14"/>
      <c r="E2288" s="14"/>
      <c r="F2288" s="14" t="s">
        <v>15346</v>
      </c>
      <c r="G2288" s="131">
        <v>6.0</v>
      </c>
      <c r="H2288" s="131">
        <v>200.0</v>
      </c>
      <c r="I2288" s="132" t="b">
        <v>1</v>
      </c>
      <c r="J2288" s="14"/>
      <c r="K2288" s="14"/>
      <c r="L2288" s="14"/>
      <c r="M2288" s="14"/>
      <c r="N2288" s="14"/>
      <c r="O2288" s="14"/>
      <c r="P2288" s="14"/>
      <c r="Q2288" s="14"/>
      <c r="R2288" s="14"/>
      <c r="S2288" s="14"/>
      <c r="T2288" s="14"/>
      <c r="U2288" s="14"/>
      <c r="V2288" s="14"/>
      <c r="W2288" s="14"/>
    </row>
    <row r="2289">
      <c r="A2289" s="130" t="s">
        <v>22578</v>
      </c>
      <c r="B2289" s="14" t="s">
        <v>1986</v>
      </c>
      <c r="C2289" s="131">
        <v>74.0</v>
      </c>
      <c r="D2289" s="14" t="s">
        <v>1987</v>
      </c>
      <c r="E2289" s="131">
        <v>595.0</v>
      </c>
      <c r="F2289" s="14" t="s">
        <v>1988</v>
      </c>
      <c r="G2289" s="131">
        <v>63.0</v>
      </c>
      <c r="H2289" s="131">
        <v>200.0</v>
      </c>
      <c r="I2289" s="132" t="b">
        <v>1</v>
      </c>
      <c r="J2289" s="14"/>
      <c r="K2289" s="14"/>
      <c r="L2289" s="14"/>
      <c r="M2289" s="14"/>
      <c r="N2289" s="14"/>
      <c r="O2289" s="14"/>
      <c r="P2289" s="14"/>
      <c r="Q2289" s="14"/>
      <c r="R2289" s="14"/>
      <c r="S2289" s="14"/>
      <c r="T2289" s="14"/>
      <c r="U2289" s="14"/>
      <c r="V2289" s="14"/>
      <c r="W2289" s="14"/>
    </row>
    <row r="2290">
      <c r="A2290" s="130" t="s">
        <v>22590</v>
      </c>
      <c r="B2290" s="14" t="s">
        <v>7510</v>
      </c>
      <c r="C2290" s="131">
        <v>94.0</v>
      </c>
      <c r="D2290" s="14" t="s">
        <v>7513</v>
      </c>
      <c r="E2290" s="131">
        <v>151.0</v>
      </c>
      <c r="F2290" s="14" t="s">
        <v>7514</v>
      </c>
      <c r="G2290" s="131">
        <v>83.0</v>
      </c>
      <c r="H2290" s="131">
        <v>200.0</v>
      </c>
      <c r="I2290" s="132" t="b">
        <v>1</v>
      </c>
      <c r="J2290" s="14"/>
      <c r="K2290" s="14"/>
      <c r="L2290" s="14"/>
      <c r="M2290" s="14"/>
      <c r="N2290" s="14"/>
      <c r="O2290" s="14"/>
      <c r="P2290" s="14"/>
      <c r="Q2290" s="14"/>
      <c r="R2290" s="14"/>
      <c r="S2290" s="14"/>
      <c r="T2290" s="14"/>
      <c r="U2290" s="14"/>
      <c r="V2290" s="14"/>
      <c r="W2290" s="14"/>
    </row>
    <row r="2291">
      <c r="A2291" s="130" t="s">
        <v>22600</v>
      </c>
      <c r="B2291" s="14" t="s">
        <v>7642</v>
      </c>
      <c r="C2291" s="131">
        <v>119.0</v>
      </c>
      <c r="D2291" s="14" t="s">
        <v>7646</v>
      </c>
      <c r="E2291" s="131">
        <v>524.0</v>
      </c>
      <c r="F2291" s="14" t="s">
        <v>7647</v>
      </c>
      <c r="G2291" s="131">
        <v>108.0</v>
      </c>
      <c r="H2291" s="131">
        <v>200.0</v>
      </c>
      <c r="I2291" s="132" t="b">
        <v>1</v>
      </c>
      <c r="J2291" s="14"/>
      <c r="K2291" s="14"/>
      <c r="L2291" s="14"/>
      <c r="M2291" s="14"/>
      <c r="N2291" s="14"/>
      <c r="O2291" s="14"/>
      <c r="P2291" s="14"/>
      <c r="Q2291" s="14"/>
      <c r="R2291" s="14"/>
      <c r="S2291" s="14"/>
      <c r="T2291" s="14"/>
      <c r="U2291" s="14"/>
      <c r="V2291" s="14"/>
      <c r="W2291" s="14"/>
    </row>
    <row r="2292">
      <c r="A2292" s="130" t="s">
        <v>22613</v>
      </c>
      <c r="B2292" s="14" t="s">
        <v>22616</v>
      </c>
      <c r="C2292" s="131">
        <v>37.0</v>
      </c>
      <c r="D2292" s="14" t="s">
        <v>491</v>
      </c>
      <c r="E2292" s="131">
        <v>127.0</v>
      </c>
      <c r="F2292" s="14" t="s">
        <v>492</v>
      </c>
      <c r="G2292" s="131">
        <v>21.0</v>
      </c>
      <c r="H2292" s="131">
        <v>200.0</v>
      </c>
      <c r="I2292" s="132" t="b">
        <v>1</v>
      </c>
      <c r="J2292" s="14"/>
      <c r="K2292" s="14"/>
      <c r="L2292" s="14"/>
      <c r="M2292" s="14"/>
      <c r="N2292" s="14"/>
      <c r="O2292" s="14"/>
      <c r="P2292" s="14"/>
      <c r="Q2292" s="14"/>
      <c r="R2292" s="14"/>
      <c r="S2292" s="14"/>
      <c r="T2292" s="14"/>
      <c r="U2292" s="14"/>
      <c r="V2292" s="14"/>
      <c r="W2292" s="14"/>
    </row>
    <row r="2293">
      <c r="A2293" s="130" t="s">
        <v>22621</v>
      </c>
      <c r="B2293" s="14" t="s">
        <v>1310</v>
      </c>
      <c r="C2293" s="131">
        <v>71.0</v>
      </c>
      <c r="D2293" s="14" t="s">
        <v>1311</v>
      </c>
      <c r="E2293" s="131">
        <v>156.0</v>
      </c>
      <c r="F2293" s="14" t="s">
        <v>1312</v>
      </c>
      <c r="G2293" s="131">
        <v>60.0</v>
      </c>
      <c r="H2293" s="131">
        <v>200.0</v>
      </c>
      <c r="I2293" s="132" t="b">
        <v>1</v>
      </c>
      <c r="J2293" s="14"/>
      <c r="K2293" s="14"/>
      <c r="L2293" s="14"/>
      <c r="M2293" s="14"/>
      <c r="N2293" s="14"/>
      <c r="O2293" s="14"/>
      <c r="P2293" s="14"/>
      <c r="Q2293" s="14"/>
      <c r="R2293" s="14"/>
      <c r="S2293" s="14"/>
      <c r="T2293" s="14"/>
      <c r="U2293" s="14"/>
      <c r="V2293" s="14"/>
      <c r="W2293" s="14"/>
    </row>
    <row r="2294">
      <c r="A2294" s="130" t="s">
        <v>22629</v>
      </c>
      <c r="B2294" s="14" t="s">
        <v>17807</v>
      </c>
      <c r="C2294" s="131">
        <v>47.0</v>
      </c>
      <c r="D2294" s="14" t="s">
        <v>17810</v>
      </c>
      <c r="E2294" s="131">
        <v>145.0</v>
      </c>
      <c r="F2294" s="14" t="s">
        <v>17811</v>
      </c>
      <c r="G2294" s="131">
        <v>36.0</v>
      </c>
      <c r="H2294" s="131">
        <v>200.0</v>
      </c>
      <c r="I2294" s="132" t="b">
        <v>1</v>
      </c>
      <c r="J2294" s="14"/>
      <c r="K2294" s="14"/>
      <c r="L2294" s="14"/>
      <c r="M2294" s="14"/>
      <c r="N2294" s="14"/>
      <c r="O2294" s="14"/>
      <c r="P2294" s="14"/>
      <c r="Q2294" s="14"/>
      <c r="R2294" s="14"/>
      <c r="S2294" s="14"/>
      <c r="T2294" s="14"/>
      <c r="U2294" s="14"/>
      <c r="V2294" s="14"/>
      <c r="W2294" s="14"/>
    </row>
    <row r="2295">
      <c r="A2295" s="130" t="s">
        <v>22637</v>
      </c>
      <c r="B2295" s="14" t="s">
        <v>6607</v>
      </c>
      <c r="C2295" s="131">
        <v>76.0</v>
      </c>
      <c r="D2295" s="14" t="s">
        <v>6608</v>
      </c>
      <c r="E2295" s="131">
        <v>205.0</v>
      </c>
      <c r="F2295" s="14" t="s">
        <v>6609</v>
      </c>
      <c r="G2295" s="131">
        <v>65.0</v>
      </c>
      <c r="H2295" s="131">
        <v>200.0</v>
      </c>
      <c r="I2295" s="132" t="b">
        <v>1</v>
      </c>
      <c r="J2295" s="14"/>
      <c r="K2295" s="14"/>
      <c r="L2295" s="14"/>
      <c r="M2295" s="14"/>
      <c r="N2295" s="14"/>
      <c r="O2295" s="14"/>
      <c r="P2295" s="14"/>
      <c r="Q2295" s="14"/>
      <c r="R2295" s="14"/>
      <c r="S2295" s="14"/>
      <c r="T2295" s="14"/>
      <c r="U2295" s="14"/>
      <c r="V2295" s="14"/>
      <c r="W2295" s="14"/>
    </row>
    <row r="2296">
      <c r="A2296" s="130" t="s">
        <v>22646</v>
      </c>
      <c r="B2296" s="14" t="s">
        <v>10235</v>
      </c>
      <c r="C2296" s="131">
        <v>47.0</v>
      </c>
      <c r="D2296" s="14" t="s">
        <v>10237</v>
      </c>
      <c r="E2296" s="131">
        <v>81.0</v>
      </c>
      <c r="F2296" s="14" t="s">
        <v>10239</v>
      </c>
      <c r="G2296" s="131">
        <v>36.0</v>
      </c>
      <c r="H2296" s="131">
        <v>200.0</v>
      </c>
      <c r="I2296" s="132" t="b">
        <v>1</v>
      </c>
      <c r="J2296" s="14"/>
      <c r="K2296" s="14"/>
      <c r="L2296" s="14"/>
      <c r="M2296" s="14"/>
      <c r="N2296" s="14"/>
      <c r="O2296" s="14"/>
      <c r="P2296" s="14"/>
      <c r="Q2296" s="14"/>
      <c r="R2296" s="14"/>
      <c r="S2296" s="14"/>
      <c r="T2296" s="14"/>
      <c r="U2296" s="14"/>
      <c r="V2296" s="14"/>
      <c r="W2296" s="14"/>
    </row>
    <row r="2297">
      <c r="A2297" s="130" t="s">
        <v>22658</v>
      </c>
      <c r="B2297" s="14" t="s">
        <v>10365</v>
      </c>
      <c r="C2297" s="131">
        <v>23.0</v>
      </c>
      <c r="D2297" s="14"/>
      <c r="E2297" s="14"/>
      <c r="F2297" s="14" t="s">
        <v>10368</v>
      </c>
      <c r="G2297" s="131">
        <v>3.0</v>
      </c>
      <c r="H2297" s="131">
        <v>200.0</v>
      </c>
      <c r="I2297" s="132" t="b">
        <v>1</v>
      </c>
      <c r="J2297" s="14"/>
      <c r="K2297" s="14"/>
      <c r="L2297" s="14"/>
      <c r="M2297" s="14"/>
      <c r="N2297" s="14"/>
      <c r="O2297" s="14"/>
      <c r="P2297" s="14"/>
      <c r="Q2297" s="14"/>
      <c r="R2297" s="14"/>
      <c r="S2297" s="14"/>
      <c r="T2297" s="14"/>
      <c r="U2297" s="14"/>
      <c r="V2297" s="14"/>
      <c r="W2297" s="14"/>
    </row>
    <row r="2298">
      <c r="A2298" s="130" t="s">
        <v>22668</v>
      </c>
      <c r="B2298" s="14" t="s">
        <v>1551</v>
      </c>
      <c r="C2298" s="131">
        <v>42.0</v>
      </c>
      <c r="D2298" s="14" t="s">
        <v>1552</v>
      </c>
      <c r="E2298" s="131">
        <v>119.0</v>
      </c>
      <c r="F2298" s="14" t="s">
        <v>1553</v>
      </c>
      <c r="G2298" s="131">
        <v>31.0</v>
      </c>
      <c r="H2298" s="131">
        <v>200.0</v>
      </c>
      <c r="I2298" s="132" t="b">
        <v>1</v>
      </c>
      <c r="J2298" s="14"/>
      <c r="K2298" s="14"/>
      <c r="L2298" s="14"/>
      <c r="M2298" s="14"/>
      <c r="N2298" s="14"/>
      <c r="O2298" s="14"/>
      <c r="P2298" s="14"/>
      <c r="Q2298" s="14"/>
      <c r="R2298" s="14"/>
      <c r="S2298" s="14"/>
      <c r="T2298" s="14"/>
      <c r="U2298" s="14"/>
      <c r="V2298" s="14"/>
      <c r="W2298" s="14"/>
    </row>
    <row r="2299">
      <c r="A2299" s="130" t="s">
        <v>22676</v>
      </c>
      <c r="B2299" s="14" t="s">
        <v>557</v>
      </c>
      <c r="C2299" s="131">
        <v>27.0</v>
      </c>
      <c r="D2299" s="14"/>
      <c r="E2299" s="14"/>
      <c r="F2299" s="14" t="s">
        <v>558</v>
      </c>
      <c r="G2299" s="131">
        <v>16.0</v>
      </c>
      <c r="H2299" s="131">
        <v>200.0</v>
      </c>
      <c r="I2299" s="132" t="b">
        <v>1</v>
      </c>
      <c r="J2299" s="14"/>
      <c r="K2299" s="14"/>
      <c r="L2299" s="14"/>
      <c r="M2299" s="14"/>
      <c r="N2299" s="14"/>
      <c r="O2299" s="14"/>
      <c r="P2299" s="14"/>
      <c r="Q2299" s="14"/>
      <c r="R2299" s="14"/>
      <c r="S2299" s="14"/>
      <c r="T2299" s="14"/>
      <c r="U2299" s="14"/>
      <c r="V2299" s="14"/>
      <c r="W2299" s="14"/>
    </row>
    <row r="2300">
      <c r="A2300" s="130" t="s">
        <v>22684</v>
      </c>
      <c r="B2300" s="14" t="s">
        <v>1640</v>
      </c>
      <c r="C2300" s="131">
        <v>61.0</v>
      </c>
      <c r="D2300" s="14" t="s">
        <v>1641</v>
      </c>
      <c r="E2300" s="131">
        <v>147.0</v>
      </c>
      <c r="F2300" s="14" t="s">
        <v>1642</v>
      </c>
      <c r="G2300" s="131">
        <v>50.0</v>
      </c>
      <c r="H2300" s="131">
        <v>200.0</v>
      </c>
      <c r="I2300" s="132" t="b">
        <v>1</v>
      </c>
      <c r="J2300" s="14"/>
      <c r="K2300" s="14"/>
      <c r="L2300" s="14"/>
      <c r="M2300" s="14"/>
      <c r="N2300" s="14"/>
      <c r="O2300" s="14"/>
      <c r="P2300" s="14"/>
      <c r="Q2300" s="14"/>
      <c r="R2300" s="14"/>
      <c r="S2300" s="14"/>
      <c r="T2300" s="14"/>
      <c r="U2300" s="14"/>
      <c r="V2300" s="14"/>
      <c r="W2300" s="14"/>
    </row>
    <row r="2301">
      <c r="A2301" s="130" t="s">
        <v>22689</v>
      </c>
      <c r="B2301" s="14" t="s">
        <v>1886</v>
      </c>
      <c r="C2301" s="131">
        <v>63.0</v>
      </c>
      <c r="D2301" s="14" t="s">
        <v>1887</v>
      </c>
      <c r="E2301" s="131">
        <v>155.0</v>
      </c>
      <c r="F2301" s="14" t="s">
        <v>1890</v>
      </c>
      <c r="G2301" s="131">
        <v>52.0</v>
      </c>
      <c r="H2301" s="131">
        <v>200.0</v>
      </c>
      <c r="I2301" s="132" t="b">
        <v>1</v>
      </c>
      <c r="J2301" s="14"/>
      <c r="K2301" s="14"/>
      <c r="L2301" s="14"/>
      <c r="M2301" s="14"/>
      <c r="N2301" s="14"/>
      <c r="O2301" s="14"/>
      <c r="P2301" s="14"/>
      <c r="Q2301" s="14"/>
      <c r="R2301" s="14"/>
      <c r="S2301" s="14"/>
      <c r="T2301" s="14"/>
      <c r="U2301" s="14"/>
      <c r="V2301" s="14"/>
      <c r="W2301" s="14"/>
    </row>
    <row r="2302">
      <c r="A2302" s="130" t="s">
        <v>22696</v>
      </c>
      <c r="B2302" s="14" t="s">
        <v>12438</v>
      </c>
      <c r="C2302" s="131">
        <v>53.0</v>
      </c>
      <c r="D2302" s="14" t="s">
        <v>12440</v>
      </c>
      <c r="E2302" s="131">
        <v>156.0</v>
      </c>
      <c r="F2302" s="14" t="s">
        <v>12441</v>
      </c>
      <c r="G2302" s="131">
        <v>42.0</v>
      </c>
      <c r="H2302" s="131">
        <v>200.0</v>
      </c>
      <c r="I2302" s="132" t="b">
        <v>1</v>
      </c>
      <c r="J2302" s="14"/>
      <c r="K2302" s="14"/>
      <c r="L2302" s="14"/>
      <c r="M2302" s="14"/>
      <c r="N2302" s="14"/>
      <c r="O2302" s="14"/>
      <c r="P2302" s="14"/>
      <c r="Q2302" s="14"/>
      <c r="R2302" s="14"/>
      <c r="S2302" s="14"/>
      <c r="T2302" s="14"/>
      <c r="U2302" s="14"/>
      <c r="V2302" s="14"/>
      <c r="W2302" s="14"/>
    </row>
    <row r="2303">
      <c r="A2303" s="130" t="s">
        <v>22704</v>
      </c>
      <c r="B2303" s="14" t="s">
        <v>4040</v>
      </c>
      <c r="C2303" s="131">
        <v>88.0</v>
      </c>
      <c r="D2303" s="14" t="s">
        <v>4043</v>
      </c>
      <c r="E2303" s="131">
        <v>234.0</v>
      </c>
      <c r="F2303" s="14" t="s">
        <v>4044</v>
      </c>
      <c r="G2303" s="131">
        <v>77.0</v>
      </c>
      <c r="H2303" s="131">
        <v>200.0</v>
      </c>
      <c r="I2303" s="132" t="b">
        <v>1</v>
      </c>
      <c r="J2303" s="14"/>
      <c r="K2303" s="14"/>
      <c r="L2303" s="14"/>
      <c r="M2303" s="14"/>
      <c r="N2303" s="14"/>
      <c r="O2303" s="14"/>
      <c r="P2303" s="14"/>
      <c r="Q2303" s="14"/>
      <c r="R2303" s="14"/>
      <c r="S2303" s="14"/>
      <c r="T2303" s="14"/>
      <c r="U2303" s="14"/>
      <c r="V2303" s="14"/>
      <c r="W2303" s="14"/>
    </row>
    <row r="2304">
      <c r="A2304" s="130" t="s">
        <v>22705</v>
      </c>
      <c r="B2304" s="14" t="s">
        <v>12837</v>
      </c>
      <c r="C2304" s="131">
        <v>61.0</v>
      </c>
      <c r="D2304" s="14" t="s">
        <v>12839</v>
      </c>
      <c r="E2304" s="131">
        <v>150.0</v>
      </c>
      <c r="F2304" s="14" t="s">
        <v>12840</v>
      </c>
      <c r="G2304" s="131">
        <v>50.0</v>
      </c>
      <c r="H2304" s="131">
        <v>200.0</v>
      </c>
      <c r="I2304" s="132" t="b">
        <v>1</v>
      </c>
      <c r="J2304" s="14"/>
      <c r="K2304" s="14"/>
      <c r="L2304" s="14"/>
      <c r="M2304" s="14"/>
      <c r="N2304" s="14"/>
      <c r="O2304" s="14"/>
      <c r="P2304" s="14"/>
      <c r="Q2304" s="14"/>
      <c r="R2304" s="14"/>
      <c r="S2304" s="14"/>
      <c r="T2304" s="14"/>
      <c r="U2304" s="14"/>
      <c r="V2304" s="14"/>
      <c r="W2304" s="14"/>
    </row>
    <row r="2305">
      <c r="A2305" s="130" t="s">
        <v>22713</v>
      </c>
      <c r="B2305" s="14" t="s">
        <v>7046</v>
      </c>
      <c r="C2305" s="131">
        <v>52.0</v>
      </c>
      <c r="D2305" s="14" t="s">
        <v>7049</v>
      </c>
      <c r="E2305" s="131">
        <v>307.0</v>
      </c>
      <c r="F2305" s="14" t="s">
        <v>7051</v>
      </c>
      <c r="G2305" s="131">
        <v>41.0</v>
      </c>
      <c r="H2305" s="131">
        <v>200.0</v>
      </c>
      <c r="I2305" s="132" t="b">
        <v>1</v>
      </c>
      <c r="J2305" s="14"/>
      <c r="K2305" s="14"/>
      <c r="L2305" s="14"/>
      <c r="M2305" s="14"/>
      <c r="N2305" s="14"/>
      <c r="O2305" s="14"/>
      <c r="P2305" s="14"/>
      <c r="Q2305" s="14"/>
      <c r="R2305" s="14"/>
      <c r="S2305" s="14"/>
      <c r="T2305" s="14"/>
      <c r="U2305" s="14"/>
      <c r="V2305" s="14"/>
      <c r="W2305" s="14"/>
    </row>
    <row r="2306">
      <c r="A2306" s="130" t="s">
        <v>22718</v>
      </c>
      <c r="B2306" s="14" t="s">
        <v>1696</v>
      </c>
      <c r="C2306" s="131">
        <v>57.0</v>
      </c>
      <c r="D2306" s="14" t="s">
        <v>1697</v>
      </c>
      <c r="E2306" s="131">
        <v>316.0</v>
      </c>
      <c r="F2306" s="14" t="s">
        <v>1698</v>
      </c>
      <c r="G2306" s="131">
        <v>46.0</v>
      </c>
      <c r="H2306" s="131">
        <v>200.0</v>
      </c>
      <c r="I2306" s="132" t="b">
        <v>1</v>
      </c>
      <c r="J2306" s="14"/>
      <c r="K2306" s="14"/>
      <c r="L2306" s="14"/>
      <c r="M2306" s="14"/>
      <c r="N2306" s="14"/>
      <c r="O2306" s="14"/>
      <c r="P2306" s="14"/>
      <c r="Q2306" s="14"/>
      <c r="R2306" s="14"/>
      <c r="S2306" s="14"/>
      <c r="T2306" s="14"/>
      <c r="U2306" s="14"/>
      <c r="V2306" s="14"/>
      <c r="W2306" s="14"/>
    </row>
    <row r="2307">
      <c r="A2307" s="130" t="s">
        <v>22726</v>
      </c>
      <c r="B2307" s="14" t="s">
        <v>6366</v>
      </c>
      <c r="C2307" s="131">
        <v>49.0</v>
      </c>
      <c r="D2307" s="14" t="s">
        <v>6368</v>
      </c>
      <c r="E2307" s="131">
        <v>409.0</v>
      </c>
      <c r="F2307" s="14" t="s">
        <v>6372</v>
      </c>
      <c r="G2307" s="131">
        <v>38.0</v>
      </c>
      <c r="H2307" s="131">
        <v>200.0</v>
      </c>
      <c r="I2307" s="132" t="b">
        <v>1</v>
      </c>
      <c r="J2307" s="14"/>
      <c r="K2307" s="14"/>
      <c r="L2307" s="14"/>
      <c r="M2307" s="14"/>
      <c r="N2307" s="14"/>
      <c r="O2307" s="14"/>
      <c r="P2307" s="14"/>
      <c r="Q2307" s="14"/>
      <c r="R2307" s="14"/>
      <c r="S2307" s="14"/>
      <c r="T2307" s="14"/>
      <c r="U2307" s="14"/>
      <c r="V2307" s="14"/>
      <c r="W2307" s="14"/>
    </row>
    <row r="2308">
      <c r="A2308" s="130" t="s">
        <v>22734</v>
      </c>
      <c r="B2308" s="14" t="s">
        <v>1237</v>
      </c>
      <c r="C2308" s="131">
        <v>61.0</v>
      </c>
      <c r="D2308" s="14" t="s">
        <v>1239</v>
      </c>
      <c r="E2308" s="131">
        <v>148.0</v>
      </c>
      <c r="F2308" s="14" t="s">
        <v>1240</v>
      </c>
      <c r="G2308" s="131">
        <v>50.0</v>
      </c>
      <c r="H2308" s="131">
        <v>200.0</v>
      </c>
      <c r="I2308" s="132" t="b">
        <v>1</v>
      </c>
      <c r="J2308" s="14"/>
      <c r="K2308" s="14"/>
      <c r="L2308" s="14"/>
      <c r="M2308" s="14"/>
      <c r="N2308" s="14"/>
      <c r="O2308" s="14"/>
      <c r="P2308" s="14"/>
      <c r="Q2308" s="14"/>
      <c r="R2308" s="14"/>
      <c r="S2308" s="14"/>
      <c r="T2308" s="14"/>
      <c r="U2308" s="14"/>
      <c r="V2308" s="14"/>
      <c r="W2308" s="14"/>
    </row>
    <row r="2309">
      <c r="A2309" s="130" t="s">
        <v>22742</v>
      </c>
      <c r="B2309" s="14" t="s">
        <v>20754</v>
      </c>
      <c r="C2309" s="131">
        <v>55.0</v>
      </c>
      <c r="D2309" s="14" t="s">
        <v>20755</v>
      </c>
      <c r="E2309" s="131">
        <v>149.0</v>
      </c>
      <c r="F2309" s="14" t="s">
        <v>20757</v>
      </c>
      <c r="G2309" s="131">
        <v>44.0</v>
      </c>
      <c r="H2309" s="131">
        <v>200.0</v>
      </c>
      <c r="I2309" s="132" t="b">
        <v>1</v>
      </c>
      <c r="J2309" s="14"/>
      <c r="K2309" s="14"/>
      <c r="L2309" s="14"/>
      <c r="M2309" s="14"/>
      <c r="N2309" s="14"/>
      <c r="O2309" s="14"/>
      <c r="P2309" s="14"/>
      <c r="Q2309" s="14"/>
      <c r="R2309" s="14"/>
      <c r="S2309" s="14"/>
      <c r="T2309" s="14"/>
      <c r="U2309" s="14"/>
      <c r="V2309" s="14"/>
      <c r="W2309" s="14"/>
    </row>
    <row r="2310">
      <c r="A2310" s="130" t="s">
        <v>22751</v>
      </c>
      <c r="B2310" s="14" t="s">
        <v>13136</v>
      </c>
      <c r="C2310" s="131">
        <v>69.0</v>
      </c>
      <c r="D2310" s="14" t="s">
        <v>13137</v>
      </c>
      <c r="E2310" s="131">
        <v>155.0</v>
      </c>
      <c r="F2310" s="14" t="s">
        <v>13139</v>
      </c>
      <c r="G2310" s="131">
        <v>58.0</v>
      </c>
      <c r="H2310" s="131">
        <v>200.0</v>
      </c>
      <c r="I2310" s="132" t="b">
        <v>1</v>
      </c>
      <c r="J2310" s="14"/>
      <c r="K2310" s="14"/>
      <c r="L2310" s="14"/>
      <c r="M2310" s="14"/>
      <c r="N2310" s="14"/>
      <c r="O2310" s="14"/>
      <c r="P2310" s="14"/>
      <c r="Q2310" s="14"/>
      <c r="R2310" s="14"/>
      <c r="S2310" s="14"/>
      <c r="T2310" s="14"/>
      <c r="U2310" s="14"/>
      <c r="V2310" s="14"/>
      <c r="W2310" s="14"/>
    </row>
    <row r="2311">
      <c r="A2311" s="130" t="s">
        <v>22756</v>
      </c>
      <c r="B2311" s="14" t="s">
        <v>10481</v>
      </c>
      <c r="C2311" s="131">
        <v>35.0</v>
      </c>
      <c r="D2311" s="14"/>
      <c r="E2311" s="14"/>
      <c r="F2311" s="14" t="s">
        <v>10483</v>
      </c>
      <c r="G2311" s="131">
        <v>15.0</v>
      </c>
      <c r="H2311" s="131">
        <v>200.0</v>
      </c>
      <c r="I2311" s="132" t="b">
        <v>1</v>
      </c>
      <c r="J2311" s="14"/>
      <c r="K2311" s="14"/>
      <c r="L2311" s="14"/>
      <c r="M2311" s="14"/>
      <c r="N2311" s="14"/>
      <c r="O2311" s="14"/>
      <c r="P2311" s="14"/>
      <c r="Q2311" s="14"/>
      <c r="R2311" s="14"/>
      <c r="S2311" s="14"/>
      <c r="T2311" s="14"/>
      <c r="U2311" s="14"/>
      <c r="V2311" s="14"/>
      <c r="W2311" s="14"/>
    </row>
    <row r="2312">
      <c r="A2312" s="130" t="s">
        <v>22762</v>
      </c>
      <c r="B2312" s="14" t="s">
        <v>10336</v>
      </c>
      <c r="C2312" s="131">
        <v>27.0</v>
      </c>
      <c r="D2312" s="14"/>
      <c r="E2312" s="14"/>
      <c r="F2312" s="14" t="s">
        <v>10340</v>
      </c>
      <c r="G2312" s="131">
        <v>7.0</v>
      </c>
      <c r="H2312" s="131">
        <v>200.0</v>
      </c>
      <c r="I2312" s="132" t="b">
        <v>1</v>
      </c>
      <c r="J2312" s="14"/>
      <c r="K2312" s="14"/>
      <c r="L2312" s="14"/>
      <c r="M2312" s="14"/>
      <c r="N2312" s="14"/>
      <c r="O2312" s="14"/>
      <c r="P2312" s="14"/>
      <c r="Q2312" s="14"/>
      <c r="R2312" s="14"/>
      <c r="S2312" s="14"/>
      <c r="T2312" s="14"/>
      <c r="U2312" s="14"/>
      <c r="V2312" s="14"/>
      <c r="W2312" s="14"/>
    </row>
    <row r="2313">
      <c r="A2313" s="130" t="s">
        <v>22768</v>
      </c>
      <c r="B2313" s="14" t="s">
        <v>10380</v>
      </c>
      <c r="C2313" s="131">
        <v>37.0</v>
      </c>
      <c r="D2313" s="14" t="s">
        <v>491</v>
      </c>
      <c r="E2313" s="131">
        <v>127.0</v>
      </c>
      <c r="F2313" s="14" t="s">
        <v>492</v>
      </c>
      <c r="G2313" s="131">
        <v>21.0</v>
      </c>
      <c r="H2313" s="131">
        <v>200.0</v>
      </c>
      <c r="I2313" s="132" t="b">
        <v>1</v>
      </c>
      <c r="J2313" s="14"/>
      <c r="K2313" s="14"/>
      <c r="L2313" s="14"/>
      <c r="M2313" s="14"/>
      <c r="N2313" s="14"/>
      <c r="O2313" s="14"/>
      <c r="P2313" s="14"/>
      <c r="Q2313" s="14"/>
      <c r="R2313" s="14"/>
      <c r="S2313" s="14"/>
      <c r="T2313" s="14"/>
      <c r="U2313" s="14"/>
      <c r="V2313" s="14"/>
      <c r="W2313" s="14"/>
    </row>
    <row r="2314">
      <c r="A2314" s="130" t="s">
        <v>22775</v>
      </c>
      <c r="B2314" s="14" t="s">
        <v>7919</v>
      </c>
      <c r="C2314" s="131">
        <v>55.0</v>
      </c>
      <c r="D2314" s="14" t="s">
        <v>7921</v>
      </c>
      <c r="E2314" s="131">
        <v>153.0</v>
      </c>
      <c r="F2314" s="14" t="s">
        <v>7922</v>
      </c>
      <c r="G2314" s="131">
        <v>44.0</v>
      </c>
      <c r="H2314" s="131">
        <v>200.0</v>
      </c>
      <c r="I2314" s="132" t="b">
        <v>1</v>
      </c>
      <c r="J2314" s="14"/>
      <c r="K2314" s="14"/>
      <c r="L2314" s="14"/>
      <c r="M2314" s="14"/>
      <c r="N2314" s="14"/>
      <c r="O2314" s="14"/>
      <c r="P2314" s="14"/>
      <c r="Q2314" s="14"/>
      <c r="R2314" s="14"/>
      <c r="S2314" s="14"/>
      <c r="T2314" s="14"/>
      <c r="U2314" s="14"/>
      <c r="V2314" s="14"/>
      <c r="W2314" s="14"/>
    </row>
    <row r="2315">
      <c r="A2315" s="130" t="s">
        <v>22783</v>
      </c>
      <c r="B2315" s="14" t="s">
        <v>1512</v>
      </c>
      <c r="C2315" s="131">
        <v>74.0</v>
      </c>
      <c r="D2315" s="14" t="s">
        <v>1513</v>
      </c>
      <c r="E2315" s="131">
        <v>154.0</v>
      </c>
      <c r="F2315" s="14" t="s">
        <v>1514</v>
      </c>
      <c r="G2315" s="131">
        <v>63.0</v>
      </c>
      <c r="H2315" s="131">
        <v>200.0</v>
      </c>
      <c r="I2315" s="132" t="b">
        <v>1</v>
      </c>
      <c r="J2315" s="14"/>
      <c r="K2315" s="14"/>
      <c r="L2315" s="14"/>
      <c r="M2315" s="14"/>
      <c r="N2315" s="14"/>
      <c r="O2315" s="14"/>
      <c r="P2315" s="14"/>
      <c r="Q2315" s="14"/>
      <c r="R2315" s="14"/>
      <c r="S2315" s="14"/>
      <c r="T2315" s="14"/>
      <c r="U2315" s="14"/>
      <c r="V2315" s="14"/>
      <c r="W2315" s="14"/>
    </row>
    <row r="2316">
      <c r="A2316" s="130" t="s">
        <v>22795</v>
      </c>
      <c r="B2316" s="14" t="s">
        <v>3866</v>
      </c>
      <c r="C2316" s="131">
        <v>94.0</v>
      </c>
      <c r="D2316" s="14" t="s">
        <v>3870</v>
      </c>
      <c r="E2316" s="131">
        <v>201.0</v>
      </c>
      <c r="F2316" s="14" t="s">
        <v>3872</v>
      </c>
      <c r="G2316" s="131">
        <v>83.0</v>
      </c>
      <c r="H2316" s="131">
        <v>200.0</v>
      </c>
      <c r="I2316" s="132" t="b">
        <v>1</v>
      </c>
      <c r="J2316" s="14"/>
      <c r="K2316" s="14"/>
      <c r="L2316" s="14"/>
      <c r="M2316" s="14"/>
      <c r="N2316" s="14"/>
      <c r="O2316" s="14"/>
      <c r="P2316" s="14"/>
      <c r="Q2316" s="14"/>
      <c r="R2316" s="14"/>
      <c r="S2316" s="14"/>
      <c r="T2316" s="14"/>
      <c r="U2316" s="14"/>
      <c r="V2316" s="14"/>
      <c r="W2316" s="14"/>
    </row>
    <row r="2317">
      <c r="A2317" s="130" t="s">
        <v>22805</v>
      </c>
      <c r="B2317" s="14" t="s">
        <v>6069</v>
      </c>
      <c r="C2317" s="131">
        <v>118.0</v>
      </c>
      <c r="D2317" s="14" t="s">
        <v>6073</v>
      </c>
      <c r="E2317" s="131">
        <v>149.0</v>
      </c>
      <c r="F2317" s="14" t="s">
        <v>6075</v>
      </c>
      <c r="G2317" s="131">
        <v>107.0</v>
      </c>
      <c r="H2317" s="131">
        <v>200.0</v>
      </c>
      <c r="I2317" s="132" t="b">
        <v>1</v>
      </c>
      <c r="J2317" s="14"/>
      <c r="K2317" s="14"/>
      <c r="L2317" s="14"/>
      <c r="M2317" s="14"/>
      <c r="N2317" s="14"/>
      <c r="O2317" s="14"/>
      <c r="P2317" s="14"/>
      <c r="Q2317" s="14"/>
      <c r="R2317" s="14"/>
      <c r="S2317" s="14"/>
      <c r="T2317" s="14"/>
      <c r="U2317" s="14"/>
      <c r="V2317" s="14"/>
      <c r="W2317" s="14"/>
    </row>
    <row r="2318">
      <c r="A2318" s="130" t="s">
        <v>22818</v>
      </c>
      <c r="B2318" s="14" t="s">
        <v>12712</v>
      </c>
      <c r="C2318" s="131">
        <v>111.0</v>
      </c>
      <c r="D2318" s="14" t="s">
        <v>12714</v>
      </c>
      <c r="E2318" s="131">
        <v>155.0</v>
      </c>
      <c r="F2318" s="14" t="s">
        <v>12715</v>
      </c>
      <c r="G2318" s="131">
        <v>100.0</v>
      </c>
      <c r="H2318" s="131">
        <v>200.0</v>
      </c>
      <c r="I2318" s="132" t="b">
        <v>1</v>
      </c>
      <c r="J2318" s="14"/>
      <c r="K2318" s="14"/>
      <c r="L2318" s="14"/>
      <c r="M2318" s="14"/>
      <c r="N2318" s="14"/>
      <c r="O2318" s="14"/>
      <c r="P2318" s="14"/>
      <c r="Q2318" s="14"/>
      <c r="R2318" s="14"/>
      <c r="S2318" s="14"/>
      <c r="T2318" s="14"/>
      <c r="U2318" s="14"/>
      <c r="V2318" s="14"/>
      <c r="W2318" s="14"/>
    </row>
    <row r="2319">
      <c r="A2319" s="130" t="s">
        <v>22826</v>
      </c>
      <c r="B2319" s="14" t="s">
        <v>10939</v>
      </c>
      <c r="C2319" s="131">
        <v>24.0</v>
      </c>
      <c r="D2319" s="14"/>
      <c r="E2319" s="14"/>
      <c r="F2319" s="14" t="s">
        <v>10944</v>
      </c>
      <c r="G2319" s="131">
        <v>4.0</v>
      </c>
      <c r="H2319" s="131">
        <v>200.0</v>
      </c>
      <c r="I2319" s="132" t="b">
        <v>1</v>
      </c>
      <c r="J2319" s="14"/>
      <c r="K2319" s="14"/>
      <c r="L2319" s="14"/>
      <c r="M2319" s="14"/>
      <c r="N2319" s="14"/>
      <c r="O2319" s="14"/>
      <c r="P2319" s="14"/>
      <c r="Q2319" s="14"/>
      <c r="R2319" s="14"/>
      <c r="S2319" s="14"/>
      <c r="T2319" s="14"/>
      <c r="U2319" s="14"/>
      <c r="V2319" s="14"/>
      <c r="W2319" s="14"/>
    </row>
    <row r="2320">
      <c r="A2320" s="130" t="s">
        <v>22835</v>
      </c>
      <c r="B2320" s="14" t="s">
        <v>11082</v>
      </c>
      <c r="C2320" s="131">
        <v>30.0</v>
      </c>
      <c r="D2320" s="14"/>
      <c r="E2320" s="14"/>
      <c r="F2320" s="14" t="s">
        <v>11085</v>
      </c>
      <c r="G2320" s="131">
        <v>10.0</v>
      </c>
      <c r="H2320" s="131">
        <v>200.0</v>
      </c>
      <c r="I2320" s="132" t="b">
        <v>1</v>
      </c>
      <c r="J2320" s="14"/>
      <c r="K2320" s="14"/>
      <c r="L2320" s="14"/>
      <c r="M2320" s="14"/>
      <c r="N2320" s="14"/>
      <c r="O2320" s="14"/>
      <c r="P2320" s="14"/>
      <c r="Q2320" s="14"/>
      <c r="R2320" s="14"/>
      <c r="S2320" s="14"/>
      <c r="T2320" s="14"/>
      <c r="U2320" s="14"/>
      <c r="V2320" s="14"/>
      <c r="W2320" s="14"/>
    </row>
    <row r="2321">
      <c r="A2321" s="130" t="s">
        <v>22841</v>
      </c>
      <c r="B2321" s="14" t="s">
        <v>10668</v>
      </c>
      <c r="C2321" s="131">
        <v>26.0</v>
      </c>
      <c r="D2321" s="14"/>
      <c r="E2321" s="14"/>
      <c r="F2321" s="14" t="s">
        <v>10671</v>
      </c>
      <c r="G2321" s="131">
        <v>6.0</v>
      </c>
      <c r="H2321" s="131">
        <v>200.0</v>
      </c>
      <c r="I2321" s="132" t="b">
        <v>1</v>
      </c>
      <c r="J2321" s="14"/>
      <c r="K2321" s="14"/>
      <c r="L2321" s="14"/>
      <c r="M2321" s="14"/>
      <c r="N2321" s="14"/>
      <c r="O2321" s="14"/>
      <c r="P2321" s="14"/>
      <c r="Q2321" s="14"/>
      <c r="R2321" s="14"/>
      <c r="S2321" s="14"/>
      <c r="T2321" s="14"/>
      <c r="U2321" s="14"/>
      <c r="V2321" s="14"/>
      <c r="W2321" s="14"/>
    </row>
    <row r="2322">
      <c r="A2322" s="130" t="s">
        <v>22848</v>
      </c>
      <c r="B2322" s="14" t="s">
        <v>1530</v>
      </c>
      <c r="C2322" s="131">
        <v>65.0</v>
      </c>
      <c r="D2322" s="14" t="s">
        <v>1531</v>
      </c>
      <c r="E2322" s="131">
        <v>148.0</v>
      </c>
      <c r="F2322" s="14" t="s">
        <v>1532</v>
      </c>
      <c r="G2322" s="131">
        <v>54.0</v>
      </c>
      <c r="H2322" s="131">
        <v>200.0</v>
      </c>
      <c r="I2322" s="132" t="b">
        <v>1</v>
      </c>
      <c r="J2322" s="14"/>
      <c r="K2322" s="14"/>
      <c r="L2322" s="14"/>
      <c r="M2322" s="14"/>
      <c r="N2322" s="14"/>
      <c r="O2322" s="14"/>
      <c r="P2322" s="14"/>
      <c r="Q2322" s="14"/>
      <c r="R2322" s="14"/>
      <c r="S2322" s="14"/>
      <c r="T2322" s="14"/>
      <c r="U2322" s="14"/>
      <c r="V2322" s="14"/>
      <c r="W2322" s="14"/>
    </row>
    <row r="2323">
      <c r="A2323" s="130" t="s">
        <v>22854</v>
      </c>
      <c r="B2323" s="14" t="s">
        <v>554</v>
      </c>
      <c r="C2323" s="131">
        <v>29.0</v>
      </c>
      <c r="D2323" s="14"/>
      <c r="E2323" s="14"/>
      <c r="F2323" s="14" t="s">
        <v>555</v>
      </c>
      <c r="G2323" s="131">
        <v>18.0</v>
      </c>
      <c r="H2323" s="131">
        <v>200.0</v>
      </c>
      <c r="I2323" s="132" t="b">
        <v>1</v>
      </c>
      <c r="J2323" s="14"/>
      <c r="K2323" s="14"/>
      <c r="L2323" s="14"/>
      <c r="M2323" s="14"/>
      <c r="N2323" s="14"/>
      <c r="O2323" s="14"/>
      <c r="P2323" s="14"/>
      <c r="Q2323" s="14"/>
      <c r="R2323" s="14"/>
      <c r="S2323" s="14"/>
      <c r="T2323" s="14"/>
      <c r="U2323" s="14"/>
      <c r="V2323" s="14"/>
      <c r="W2323" s="14"/>
    </row>
    <row r="2324">
      <c r="A2324" s="130" t="s">
        <v>22860</v>
      </c>
      <c r="B2324" s="14" t="s">
        <v>4506</v>
      </c>
      <c r="C2324" s="131">
        <v>79.0</v>
      </c>
      <c r="D2324" s="14" t="s">
        <v>4507</v>
      </c>
      <c r="E2324" s="131">
        <v>418.0</v>
      </c>
      <c r="F2324" s="14" t="s">
        <v>4510</v>
      </c>
      <c r="G2324" s="131">
        <v>68.0</v>
      </c>
      <c r="H2324" s="131">
        <v>200.0</v>
      </c>
      <c r="I2324" s="132" t="b">
        <v>1</v>
      </c>
      <c r="J2324" s="14"/>
      <c r="K2324" s="14"/>
      <c r="L2324" s="14"/>
      <c r="M2324" s="14"/>
      <c r="N2324" s="14"/>
      <c r="O2324" s="14"/>
      <c r="P2324" s="14"/>
      <c r="Q2324" s="14"/>
      <c r="R2324" s="14"/>
      <c r="S2324" s="14"/>
      <c r="T2324" s="14"/>
      <c r="U2324" s="14"/>
      <c r="V2324" s="14"/>
      <c r="W2324" s="14"/>
    </row>
    <row r="2325">
      <c r="A2325" s="130" t="s">
        <v>22865</v>
      </c>
      <c r="B2325" s="14" t="s">
        <v>2019</v>
      </c>
      <c r="C2325" s="131">
        <v>84.0</v>
      </c>
      <c r="D2325" s="14" t="s">
        <v>2020</v>
      </c>
      <c r="E2325" s="131">
        <v>282.0</v>
      </c>
      <c r="F2325" s="14" t="s">
        <v>2022</v>
      </c>
      <c r="G2325" s="131">
        <v>73.0</v>
      </c>
      <c r="H2325" s="131">
        <v>200.0</v>
      </c>
      <c r="I2325" s="132" t="b">
        <v>1</v>
      </c>
      <c r="J2325" s="14"/>
      <c r="K2325" s="14"/>
      <c r="L2325" s="14"/>
      <c r="M2325" s="14"/>
      <c r="N2325" s="14"/>
      <c r="O2325" s="14"/>
      <c r="P2325" s="14"/>
      <c r="Q2325" s="14"/>
      <c r="R2325" s="14"/>
      <c r="S2325" s="14"/>
      <c r="T2325" s="14"/>
      <c r="U2325" s="14"/>
      <c r="V2325" s="14"/>
      <c r="W2325" s="14"/>
    </row>
    <row r="2326">
      <c r="A2326" s="130" t="s">
        <v>22872</v>
      </c>
      <c r="B2326" s="14" t="s">
        <v>1463</v>
      </c>
      <c r="C2326" s="131">
        <v>103.0</v>
      </c>
      <c r="D2326" s="14" t="s">
        <v>1464</v>
      </c>
      <c r="E2326" s="131">
        <v>156.0</v>
      </c>
      <c r="F2326" s="14" t="s">
        <v>1465</v>
      </c>
      <c r="G2326" s="131">
        <v>92.0</v>
      </c>
      <c r="H2326" s="131">
        <v>200.0</v>
      </c>
      <c r="I2326" s="132" t="b">
        <v>1</v>
      </c>
      <c r="J2326" s="14"/>
      <c r="K2326" s="14"/>
      <c r="L2326" s="14"/>
      <c r="M2326" s="14"/>
      <c r="N2326" s="14"/>
      <c r="O2326" s="14"/>
      <c r="P2326" s="14"/>
      <c r="Q2326" s="14"/>
      <c r="R2326" s="14"/>
      <c r="S2326" s="14"/>
      <c r="T2326" s="14"/>
      <c r="U2326" s="14"/>
      <c r="V2326" s="14"/>
      <c r="W2326" s="14"/>
    </row>
    <row r="2327">
      <c r="A2327" s="130" t="s">
        <v>22880</v>
      </c>
      <c r="B2327" s="14" t="s">
        <v>8446</v>
      </c>
      <c r="C2327" s="131">
        <v>73.0</v>
      </c>
      <c r="D2327" s="14" t="s">
        <v>8447</v>
      </c>
      <c r="E2327" s="131">
        <v>321.0</v>
      </c>
      <c r="F2327" s="14" t="s">
        <v>8448</v>
      </c>
      <c r="G2327" s="131">
        <v>62.0</v>
      </c>
      <c r="H2327" s="131">
        <v>200.0</v>
      </c>
      <c r="I2327" s="132" t="b">
        <v>1</v>
      </c>
      <c r="J2327" s="14"/>
      <c r="K2327" s="14"/>
      <c r="L2327" s="14"/>
      <c r="M2327" s="14"/>
      <c r="N2327" s="14"/>
      <c r="O2327" s="14"/>
      <c r="P2327" s="14"/>
      <c r="Q2327" s="14"/>
      <c r="R2327" s="14"/>
      <c r="S2327" s="14"/>
      <c r="T2327" s="14"/>
      <c r="U2327" s="14"/>
      <c r="V2327" s="14"/>
      <c r="W2327" s="14"/>
    </row>
    <row r="2328">
      <c r="A2328" s="130" t="s">
        <v>22887</v>
      </c>
      <c r="B2328" s="14" t="s">
        <v>5293</v>
      </c>
      <c r="C2328" s="131">
        <v>90.0</v>
      </c>
      <c r="D2328" s="14" t="s">
        <v>5295</v>
      </c>
      <c r="E2328" s="131">
        <v>275.0</v>
      </c>
      <c r="F2328" s="14" t="s">
        <v>5296</v>
      </c>
      <c r="G2328" s="131">
        <v>79.0</v>
      </c>
      <c r="H2328" s="131">
        <v>200.0</v>
      </c>
      <c r="I2328" s="132" t="b">
        <v>1</v>
      </c>
      <c r="J2328" s="14"/>
      <c r="K2328" s="14"/>
      <c r="L2328" s="14"/>
      <c r="M2328" s="14"/>
      <c r="N2328" s="14"/>
      <c r="O2328" s="14"/>
      <c r="P2328" s="14"/>
      <c r="Q2328" s="14"/>
      <c r="R2328" s="14"/>
      <c r="S2328" s="14"/>
      <c r="T2328" s="14"/>
      <c r="U2328" s="14"/>
      <c r="V2328" s="14"/>
      <c r="W2328" s="14"/>
    </row>
    <row r="2329">
      <c r="A2329" s="130" t="s">
        <v>22895</v>
      </c>
      <c r="B2329" s="14" t="s">
        <v>3752</v>
      </c>
      <c r="C2329" s="131">
        <v>53.0</v>
      </c>
      <c r="D2329" s="14" t="s">
        <v>3755</v>
      </c>
      <c r="E2329" s="131">
        <v>139.0</v>
      </c>
      <c r="F2329" s="14" t="s">
        <v>3758</v>
      </c>
      <c r="G2329" s="131">
        <v>42.0</v>
      </c>
      <c r="H2329" s="131">
        <v>200.0</v>
      </c>
      <c r="I2329" s="132" t="b">
        <v>1</v>
      </c>
      <c r="J2329" s="14"/>
      <c r="K2329" s="14"/>
      <c r="L2329" s="14"/>
      <c r="M2329" s="14"/>
      <c r="N2329" s="14"/>
      <c r="O2329" s="14"/>
      <c r="P2329" s="14"/>
      <c r="Q2329" s="14"/>
      <c r="R2329" s="14"/>
      <c r="S2329" s="14"/>
      <c r="T2329" s="14"/>
      <c r="U2329" s="14"/>
      <c r="V2329" s="14"/>
      <c r="W2329" s="14"/>
    </row>
    <row r="2330">
      <c r="A2330" s="130" t="s">
        <v>22902</v>
      </c>
      <c r="B2330" s="14" t="s">
        <v>14659</v>
      </c>
      <c r="C2330" s="131">
        <v>105.0</v>
      </c>
      <c r="D2330" s="14" t="s">
        <v>14660</v>
      </c>
      <c r="E2330" s="131">
        <v>152.0</v>
      </c>
      <c r="F2330" s="14" t="s">
        <v>14661</v>
      </c>
      <c r="G2330" s="131">
        <v>94.0</v>
      </c>
      <c r="H2330" s="131">
        <v>200.0</v>
      </c>
      <c r="I2330" s="132" t="b">
        <v>1</v>
      </c>
      <c r="J2330" s="14"/>
      <c r="K2330" s="14"/>
      <c r="L2330" s="14"/>
      <c r="M2330" s="14"/>
      <c r="N2330" s="14"/>
      <c r="O2330" s="14"/>
      <c r="P2330" s="14"/>
      <c r="Q2330" s="14"/>
      <c r="R2330" s="14"/>
      <c r="S2330" s="14"/>
      <c r="T2330" s="14"/>
      <c r="U2330" s="14"/>
      <c r="V2330" s="14"/>
      <c r="W2330" s="14"/>
    </row>
    <row r="2331">
      <c r="A2331" s="130" t="s">
        <v>22909</v>
      </c>
      <c r="B2331" s="14" t="s">
        <v>1271</v>
      </c>
      <c r="C2331" s="131">
        <v>56.0</v>
      </c>
      <c r="D2331" s="14" t="s">
        <v>1272</v>
      </c>
      <c r="E2331" s="131">
        <v>148.0</v>
      </c>
      <c r="F2331" s="14" t="s">
        <v>1273</v>
      </c>
      <c r="G2331" s="131">
        <v>45.0</v>
      </c>
      <c r="H2331" s="131">
        <v>200.0</v>
      </c>
      <c r="I2331" s="132" t="b">
        <v>1</v>
      </c>
      <c r="J2331" s="14"/>
      <c r="K2331" s="14"/>
      <c r="L2331" s="14"/>
      <c r="M2331" s="14"/>
      <c r="N2331" s="14"/>
      <c r="O2331" s="14"/>
      <c r="P2331" s="14"/>
      <c r="Q2331" s="14"/>
      <c r="R2331" s="14"/>
      <c r="S2331" s="14"/>
      <c r="T2331" s="14"/>
      <c r="U2331" s="14"/>
      <c r="V2331" s="14"/>
      <c r="W2331" s="14"/>
    </row>
    <row r="2332">
      <c r="A2332" s="130" t="s">
        <v>22916</v>
      </c>
      <c r="B2332" s="14" t="s">
        <v>4998</v>
      </c>
      <c r="C2332" s="131">
        <v>48.0</v>
      </c>
      <c r="D2332" s="14" t="s">
        <v>5000</v>
      </c>
      <c r="E2332" s="131">
        <v>351.0</v>
      </c>
      <c r="F2332" s="14" t="s">
        <v>5001</v>
      </c>
      <c r="G2332" s="131">
        <v>37.0</v>
      </c>
      <c r="H2332" s="131">
        <v>200.0</v>
      </c>
      <c r="I2332" s="132" t="b">
        <v>1</v>
      </c>
      <c r="J2332" s="14"/>
      <c r="K2332" s="14"/>
      <c r="L2332" s="14"/>
      <c r="M2332" s="14"/>
      <c r="N2332" s="14"/>
      <c r="O2332" s="14"/>
      <c r="P2332" s="14"/>
      <c r="Q2332" s="14"/>
      <c r="R2332" s="14"/>
      <c r="S2332" s="14"/>
      <c r="T2332" s="14"/>
      <c r="U2332" s="14"/>
      <c r="V2332" s="14"/>
      <c r="W2332" s="14"/>
    </row>
    <row r="2333">
      <c r="A2333" s="130" t="s">
        <v>22923</v>
      </c>
      <c r="B2333" s="14" t="s">
        <v>5622</v>
      </c>
      <c r="C2333" s="131">
        <v>80.0</v>
      </c>
      <c r="D2333" s="14" t="s">
        <v>5625</v>
      </c>
      <c r="E2333" s="131">
        <v>203.0</v>
      </c>
      <c r="F2333" s="14" t="s">
        <v>5627</v>
      </c>
      <c r="G2333" s="131">
        <v>69.0</v>
      </c>
      <c r="H2333" s="131">
        <v>200.0</v>
      </c>
      <c r="I2333" s="132" t="b">
        <v>1</v>
      </c>
      <c r="J2333" s="14"/>
      <c r="K2333" s="14"/>
      <c r="L2333" s="14"/>
      <c r="M2333" s="14"/>
      <c r="N2333" s="14"/>
      <c r="O2333" s="14"/>
      <c r="P2333" s="14"/>
      <c r="Q2333" s="14"/>
      <c r="R2333" s="14"/>
      <c r="S2333" s="14"/>
      <c r="T2333" s="14"/>
      <c r="U2333" s="14"/>
      <c r="V2333" s="14"/>
      <c r="W2333" s="14"/>
    </row>
    <row r="2334">
      <c r="A2334" s="130" t="s">
        <v>22930</v>
      </c>
      <c r="B2334" s="14" t="s">
        <v>1252</v>
      </c>
      <c r="C2334" s="131">
        <v>64.0</v>
      </c>
      <c r="D2334" s="14" t="s">
        <v>1253</v>
      </c>
      <c r="E2334" s="131">
        <v>351.0</v>
      </c>
      <c r="F2334" s="14" t="s">
        <v>1254</v>
      </c>
      <c r="G2334" s="131">
        <v>53.0</v>
      </c>
      <c r="H2334" s="131">
        <v>200.0</v>
      </c>
      <c r="I2334" s="132" t="b">
        <v>1</v>
      </c>
      <c r="J2334" s="14"/>
      <c r="K2334" s="14"/>
      <c r="L2334" s="14"/>
      <c r="M2334" s="14"/>
      <c r="N2334" s="14"/>
      <c r="O2334" s="14"/>
      <c r="P2334" s="14"/>
      <c r="Q2334" s="14"/>
      <c r="R2334" s="14"/>
      <c r="S2334" s="14"/>
      <c r="T2334" s="14"/>
      <c r="U2334" s="14"/>
      <c r="V2334" s="14"/>
      <c r="W2334" s="14"/>
    </row>
    <row r="2335">
      <c r="A2335" s="130" t="s">
        <v>22937</v>
      </c>
      <c r="B2335" s="14" t="s">
        <v>1214</v>
      </c>
      <c r="C2335" s="131">
        <v>54.0</v>
      </c>
      <c r="D2335" s="14" t="s">
        <v>1215</v>
      </c>
      <c r="E2335" s="131">
        <v>219.0</v>
      </c>
      <c r="F2335" s="14" t="s">
        <v>1216</v>
      </c>
      <c r="G2335" s="131">
        <v>43.0</v>
      </c>
      <c r="H2335" s="131">
        <v>200.0</v>
      </c>
      <c r="I2335" s="132" t="b">
        <v>1</v>
      </c>
      <c r="J2335" s="14"/>
      <c r="K2335" s="14"/>
      <c r="L2335" s="14"/>
      <c r="M2335" s="14"/>
      <c r="N2335" s="14"/>
      <c r="O2335" s="14"/>
      <c r="P2335" s="14"/>
      <c r="Q2335" s="14"/>
      <c r="R2335" s="14"/>
      <c r="S2335" s="14"/>
      <c r="T2335" s="14"/>
      <c r="U2335" s="14"/>
      <c r="V2335" s="14"/>
      <c r="W2335" s="14"/>
    </row>
    <row r="2336">
      <c r="A2336" s="130" t="s">
        <v>22944</v>
      </c>
      <c r="B2336" s="14" t="s">
        <v>17963</v>
      </c>
      <c r="C2336" s="131">
        <v>40.0</v>
      </c>
      <c r="D2336" s="14" t="s">
        <v>17964</v>
      </c>
      <c r="E2336" s="131">
        <v>157.0</v>
      </c>
      <c r="F2336" s="14" t="s">
        <v>17965</v>
      </c>
      <c r="G2336" s="131">
        <v>29.0</v>
      </c>
      <c r="H2336" s="131">
        <v>200.0</v>
      </c>
      <c r="I2336" s="132" t="b">
        <v>1</v>
      </c>
      <c r="J2336" s="14"/>
      <c r="K2336" s="14"/>
      <c r="L2336" s="14"/>
      <c r="M2336" s="14"/>
      <c r="N2336" s="14"/>
      <c r="O2336" s="14"/>
      <c r="P2336" s="14"/>
      <c r="Q2336" s="14"/>
      <c r="R2336" s="14"/>
      <c r="S2336" s="14"/>
      <c r="T2336" s="14"/>
      <c r="U2336" s="14"/>
      <c r="V2336" s="14"/>
      <c r="W2336" s="14"/>
    </row>
    <row r="2337">
      <c r="A2337" s="130" t="s">
        <v>22951</v>
      </c>
      <c r="B2337" s="14" t="s">
        <v>2062</v>
      </c>
      <c r="C2337" s="131">
        <v>80.0</v>
      </c>
      <c r="D2337" s="14" t="s">
        <v>2065</v>
      </c>
      <c r="E2337" s="131">
        <v>475.0</v>
      </c>
      <c r="F2337" s="14" t="s">
        <v>2067</v>
      </c>
      <c r="G2337" s="131">
        <v>69.0</v>
      </c>
      <c r="H2337" s="131">
        <v>200.0</v>
      </c>
      <c r="I2337" s="132" t="b">
        <v>1</v>
      </c>
      <c r="J2337" s="14"/>
      <c r="K2337" s="14"/>
      <c r="L2337" s="14"/>
      <c r="M2337" s="14"/>
      <c r="N2337" s="14"/>
      <c r="O2337" s="14"/>
      <c r="P2337" s="14"/>
      <c r="Q2337" s="14"/>
      <c r="R2337" s="14"/>
      <c r="S2337" s="14"/>
      <c r="T2337" s="14"/>
      <c r="U2337" s="14"/>
      <c r="V2337" s="14"/>
      <c r="W2337" s="14"/>
    </row>
    <row r="2338">
      <c r="A2338" s="130" t="s">
        <v>22958</v>
      </c>
      <c r="B2338" s="14" t="s">
        <v>3866</v>
      </c>
      <c r="C2338" s="131">
        <v>94.0</v>
      </c>
      <c r="D2338" s="14" t="s">
        <v>3870</v>
      </c>
      <c r="E2338" s="131">
        <v>201.0</v>
      </c>
      <c r="F2338" s="14" t="s">
        <v>3872</v>
      </c>
      <c r="G2338" s="131">
        <v>83.0</v>
      </c>
      <c r="H2338" s="131">
        <v>200.0</v>
      </c>
      <c r="I2338" s="132" t="b">
        <v>1</v>
      </c>
      <c r="J2338" s="14"/>
      <c r="K2338" s="14"/>
      <c r="L2338" s="14"/>
      <c r="M2338" s="14"/>
      <c r="N2338" s="14"/>
      <c r="O2338" s="14"/>
      <c r="P2338" s="14"/>
      <c r="Q2338" s="14"/>
      <c r="R2338" s="14"/>
      <c r="S2338" s="14"/>
      <c r="T2338" s="14"/>
      <c r="U2338" s="14"/>
      <c r="V2338" s="14"/>
      <c r="W2338" s="14"/>
    </row>
    <row r="2339">
      <c r="A2339" s="130" t="s">
        <v>22963</v>
      </c>
      <c r="B2339" s="14" t="s">
        <v>1412</v>
      </c>
      <c r="C2339" s="131">
        <v>52.0</v>
      </c>
      <c r="D2339" s="14" t="s">
        <v>1413</v>
      </c>
      <c r="E2339" s="131">
        <v>267.0</v>
      </c>
      <c r="F2339" s="14" t="s">
        <v>1414</v>
      </c>
      <c r="G2339" s="131">
        <v>41.0</v>
      </c>
      <c r="H2339" s="131">
        <v>200.0</v>
      </c>
      <c r="I2339" s="132" t="b">
        <v>1</v>
      </c>
      <c r="J2339" s="14"/>
      <c r="K2339" s="14"/>
      <c r="L2339" s="14"/>
      <c r="M2339" s="14"/>
      <c r="N2339" s="14"/>
      <c r="O2339" s="14"/>
      <c r="P2339" s="14"/>
      <c r="Q2339" s="14"/>
      <c r="R2339" s="14"/>
      <c r="S2339" s="14"/>
      <c r="T2339" s="14"/>
      <c r="U2339" s="14"/>
      <c r="V2339" s="14"/>
      <c r="W2339" s="14"/>
    </row>
    <row r="2340">
      <c r="A2340" s="130" t="s">
        <v>22971</v>
      </c>
      <c r="B2340" s="14" t="s">
        <v>1187</v>
      </c>
      <c r="C2340" s="131">
        <v>76.0</v>
      </c>
      <c r="D2340" s="14" t="s">
        <v>1188</v>
      </c>
      <c r="E2340" s="131">
        <v>156.0</v>
      </c>
      <c r="F2340" s="14" t="s">
        <v>1189</v>
      </c>
      <c r="G2340" s="131">
        <v>65.0</v>
      </c>
      <c r="H2340" s="131">
        <v>200.0</v>
      </c>
      <c r="I2340" s="132" t="b">
        <v>1</v>
      </c>
      <c r="J2340" s="14"/>
      <c r="K2340" s="14"/>
      <c r="L2340" s="14"/>
      <c r="M2340" s="14"/>
      <c r="N2340" s="14"/>
      <c r="O2340" s="14"/>
      <c r="P2340" s="14"/>
      <c r="Q2340" s="14"/>
      <c r="R2340" s="14"/>
      <c r="S2340" s="14"/>
      <c r="T2340" s="14"/>
      <c r="U2340" s="14"/>
      <c r="V2340" s="14"/>
      <c r="W2340" s="14"/>
    </row>
    <row r="2341">
      <c r="A2341" s="130" t="s">
        <v>22979</v>
      </c>
      <c r="B2341" s="14" t="s">
        <v>1310</v>
      </c>
      <c r="C2341" s="131">
        <v>71.0</v>
      </c>
      <c r="D2341" s="14" t="s">
        <v>1311</v>
      </c>
      <c r="E2341" s="131">
        <v>156.0</v>
      </c>
      <c r="F2341" s="14" t="s">
        <v>1312</v>
      </c>
      <c r="G2341" s="131">
        <v>60.0</v>
      </c>
      <c r="H2341" s="131">
        <v>200.0</v>
      </c>
      <c r="I2341" s="132" t="b">
        <v>1</v>
      </c>
      <c r="J2341" s="14"/>
      <c r="K2341" s="14"/>
      <c r="L2341" s="14"/>
      <c r="M2341" s="14"/>
      <c r="N2341" s="14"/>
      <c r="O2341" s="14"/>
      <c r="P2341" s="14"/>
      <c r="Q2341" s="14"/>
      <c r="R2341" s="14"/>
      <c r="S2341" s="14"/>
      <c r="T2341" s="14"/>
      <c r="U2341" s="14"/>
      <c r="V2341" s="14"/>
      <c r="W2341" s="14"/>
    </row>
    <row r="2342">
      <c r="A2342" s="130" t="s">
        <v>22986</v>
      </c>
      <c r="B2342" s="14" t="s">
        <v>3207</v>
      </c>
      <c r="C2342" s="131">
        <v>60.0</v>
      </c>
      <c r="D2342" s="14" t="s">
        <v>3210</v>
      </c>
      <c r="E2342" s="131">
        <v>155.0</v>
      </c>
      <c r="F2342" s="14" t="s">
        <v>3213</v>
      </c>
      <c r="G2342" s="131">
        <v>49.0</v>
      </c>
      <c r="H2342" s="131">
        <v>200.0</v>
      </c>
      <c r="I2342" s="132" t="b">
        <v>1</v>
      </c>
      <c r="J2342" s="14"/>
      <c r="K2342" s="14"/>
      <c r="L2342" s="14"/>
      <c r="M2342" s="14"/>
      <c r="N2342" s="14"/>
      <c r="O2342" s="14"/>
      <c r="P2342" s="14"/>
      <c r="Q2342" s="14"/>
      <c r="R2342" s="14"/>
      <c r="S2342" s="14"/>
      <c r="T2342" s="14"/>
      <c r="U2342" s="14"/>
      <c r="V2342" s="14"/>
      <c r="W2342" s="14"/>
    </row>
    <row r="2343">
      <c r="A2343" s="130" t="s">
        <v>22993</v>
      </c>
      <c r="B2343" s="14" t="s">
        <v>13185</v>
      </c>
      <c r="C2343" s="131">
        <v>23.0</v>
      </c>
      <c r="D2343" s="14"/>
      <c r="E2343" s="14"/>
      <c r="F2343" s="14" t="s">
        <v>13188</v>
      </c>
      <c r="G2343" s="131">
        <v>3.0</v>
      </c>
      <c r="H2343" s="131">
        <v>200.0</v>
      </c>
      <c r="I2343" s="132" t="b">
        <v>1</v>
      </c>
      <c r="J2343" s="14"/>
      <c r="K2343" s="14"/>
      <c r="L2343" s="14"/>
      <c r="M2343" s="14"/>
      <c r="N2343" s="14"/>
      <c r="O2343" s="14"/>
      <c r="P2343" s="14"/>
      <c r="Q2343" s="14"/>
      <c r="R2343" s="14"/>
      <c r="S2343" s="14"/>
      <c r="T2343" s="14"/>
      <c r="U2343" s="14"/>
      <c r="V2343" s="14"/>
      <c r="W2343" s="14"/>
    </row>
    <row r="2344">
      <c r="A2344" s="130" t="s">
        <v>22998</v>
      </c>
      <c r="B2344" s="14" t="s">
        <v>10609</v>
      </c>
      <c r="C2344" s="131">
        <v>37.0</v>
      </c>
      <c r="D2344" s="14"/>
      <c r="E2344" s="14"/>
      <c r="F2344" s="14" t="s">
        <v>10612</v>
      </c>
      <c r="G2344" s="131">
        <v>17.0</v>
      </c>
      <c r="H2344" s="131">
        <v>200.0</v>
      </c>
      <c r="I2344" s="132" t="b">
        <v>1</v>
      </c>
      <c r="J2344" s="14"/>
      <c r="K2344" s="14"/>
      <c r="L2344" s="14"/>
      <c r="M2344" s="14"/>
      <c r="N2344" s="14"/>
      <c r="O2344" s="14"/>
      <c r="P2344" s="14"/>
      <c r="Q2344" s="14"/>
      <c r="R2344" s="14"/>
      <c r="S2344" s="14"/>
      <c r="T2344" s="14"/>
      <c r="U2344" s="14"/>
      <c r="V2344" s="14"/>
      <c r="W2344" s="14"/>
    </row>
    <row r="2345">
      <c r="A2345" s="130" t="s">
        <v>23002</v>
      </c>
      <c r="B2345" s="14" t="s">
        <v>7585</v>
      </c>
      <c r="C2345" s="131">
        <v>84.0</v>
      </c>
      <c r="D2345" s="14" t="s">
        <v>7587</v>
      </c>
      <c r="E2345" s="131">
        <v>154.0</v>
      </c>
      <c r="F2345" s="14" t="s">
        <v>7590</v>
      </c>
      <c r="G2345" s="131">
        <v>73.0</v>
      </c>
      <c r="H2345" s="131">
        <v>200.0</v>
      </c>
      <c r="I2345" s="132" t="b">
        <v>1</v>
      </c>
      <c r="J2345" s="14"/>
      <c r="K2345" s="14"/>
      <c r="L2345" s="14"/>
      <c r="M2345" s="14"/>
      <c r="N2345" s="14"/>
      <c r="O2345" s="14"/>
      <c r="P2345" s="14"/>
      <c r="Q2345" s="14"/>
      <c r="R2345" s="14"/>
      <c r="S2345" s="14"/>
      <c r="T2345" s="14"/>
      <c r="U2345" s="14"/>
      <c r="V2345" s="14"/>
      <c r="W2345" s="14"/>
    </row>
    <row r="2346">
      <c r="A2346" s="130" t="s">
        <v>23007</v>
      </c>
      <c r="B2346" s="14" t="s">
        <v>17757</v>
      </c>
      <c r="C2346" s="131">
        <v>30.0</v>
      </c>
      <c r="D2346" s="14"/>
      <c r="E2346" s="14"/>
      <c r="F2346" s="14" t="s">
        <v>17759</v>
      </c>
      <c r="G2346" s="131">
        <v>10.0</v>
      </c>
      <c r="H2346" s="131">
        <v>200.0</v>
      </c>
      <c r="I2346" s="132" t="b">
        <v>1</v>
      </c>
      <c r="J2346" s="14"/>
      <c r="K2346" s="14"/>
      <c r="L2346" s="14"/>
      <c r="M2346" s="14"/>
      <c r="N2346" s="14"/>
      <c r="O2346" s="14"/>
      <c r="P2346" s="14"/>
      <c r="Q2346" s="14"/>
      <c r="R2346" s="14"/>
      <c r="S2346" s="14"/>
      <c r="T2346" s="14"/>
      <c r="U2346" s="14"/>
      <c r="V2346" s="14"/>
      <c r="W2346" s="14"/>
    </row>
    <row r="2347">
      <c r="A2347" s="130" t="s">
        <v>23013</v>
      </c>
      <c r="B2347" s="14" t="s">
        <v>15961</v>
      </c>
      <c r="C2347" s="131">
        <v>49.0</v>
      </c>
      <c r="D2347" s="14" t="s">
        <v>15963</v>
      </c>
      <c r="E2347" s="131">
        <v>172.0</v>
      </c>
      <c r="F2347" s="14" t="s">
        <v>15965</v>
      </c>
      <c r="G2347" s="131">
        <v>38.0</v>
      </c>
      <c r="H2347" s="131">
        <v>200.0</v>
      </c>
      <c r="I2347" s="132" t="b">
        <v>1</v>
      </c>
      <c r="J2347" s="14"/>
      <c r="K2347" s="14"/>
      <c r="L2347" s="14"/>
      <c r="M2347" s="14"/>
      <c r="N2347" s="14"/>
      <c r="O2347" s="14"/>
      <c r="P2347" s="14"/>
      <c r="Q2347" s="14"/>
      <c r="R2347" s="14"/>
      <c r="S2347" s="14"/>
      <c r="T2347" s="14"/>
      <c r="U2347" s="14"/>
      <c r="V2347" s="14"/>
      <c r="W2347" s="14"/>
    </row>
    <row r="2348">
      <c r="A2348" s="130" t="s">
        <v>23018</v>
      </c>
      <c r="B2348" s="14" t="s">
        <v>17963</v>
      </c>
      <c r="C2348" s="131">
        <v>40.0</v>
      </c>
      <c r="D2348" s="14" t="s">
        <v>17964</v>
      </c>
      <c r="E2348" s="131">
        <v>157.0</v>
      </c>
      <c r="F2348" s="14" t="s">
        <v>17965</v>
      </c>
      <c r="G2348" s="131">
        <v>29.0</v>
      </c>
      <c r="H2348" s="131">
        <v>200.0</v>
      </c>
      <c r="I2348" s="132" t="b">
        <v>1</v>
      </c>
      <c r="J2348" s="14"/>
      <c r="K2348" s="14"/>
      <c r="L2348" s="14"/>
      <c r="M2348" s="14"/>
      <c r="N2348" s="14"/>
      <c r="O2348" s="14"/>
      <c r="P2348" s="14"/>
      <c r="Q2348" s="14"/>
      <c r="R2348" s="14"/>
      <c r="S2348" s="14"/>
      <c r="T2348" s="14"/>
      <c r="U2348" s="14"/>
      <c r="V2348" s="14"/>
      <c r="W2348" s="14"/>
    </row>
    <row r="2349">
      <c r="A2349" s="130" t="s">
        <v>23021</v>
      </c>
      <c r="B2349" s="14" t="s">
        <v>10684</v>
      </c>
      <c r="C2349" s="131">
        <v>63.0</v>
      </c>
      <c r="D2349" s="14" t="s">
        <v>10686</v>
      </c>
      <c r="E2349" s="131">
        <v>157.0</v>
      </c>
      <c r="F2349" s="14" t="s">
        <v>10688</v>
      </c>
      <c r="G2349" s="131">
        <v>52.0</v>
      </c>
      <c r="H2349" s="131">
        <v>200.0</v>
      </c>
      <c r="I2349" s="132" t="b">
        <v>1</v>
      </c>
      <c r="J2349" s="14"/>
      <c r="K2349" s="14"/>
      <c r="L2349" s="14"/>
      <c r="M2349" s="14"/>
      <c r="N2349" s="14"/>
      <c r="O2349" s="14"/>
      <c r="P2349" s="14"/>
      <c r="Q2349" s="14"/>
      <c r="R2349" s="14"/>
      <c r="S2349" s="14"/>
      <c r="T2349" s="14"/>
      <c r="U2349" s="14"/>
      <c r="V2349" s="14"/>
      <c r="W2349" s="14"/>
    </row>
    <row r="2350">
      <c r="A2350" s="130" t="s">
        <v>23026</v>
      </c>
      <c r="B2350" s="14" t="s">
        <v>1522</v>
      </c>
      <c r="C2350" s="131">
        <v>59.0</v>
      </c>
      <c r="D2350" s="14" t="s">
        <v>1523</v>
      </c>
      <c r="E2350" s="131">
        <v>261.0</v>
      </c>
      <c r="F2350" s="14" t="s">
        <v>1524</v>
      </c>
      <c r="G2350" s="131">
        <v>48.0</v>
      </c>
      <c r="H2350" s="131">
        <v>200.0</v>
      </c>
      <c r="I2350" s="132" t="b">
        <v>1</v>
      </c>
      <c r="J2350" s="14"/>
      <c r="K2350" s="14"/>
      <c r="L2350" s="14"/>
      <c r="M2350" s="14"/>
      <c r="N2350" s="14"/>
      <c r="O2350" s="14"/>
      <c r="P2350" s="14"/>
      <c r="Q2350" s="14"/>
      <c r="R2350" s="14"/>
      <c r="S2350" s="14"/>
      <c r="T2350" s="14"/>
      <c r="U2350" s="14"/>
      <c r="V2350" s="14"/>
      <c r="W2350" s="14"/>
    </row>
    <row r="2351">
      <c r="A2351" s="130" t="s">
        <v>23031</v>
      </c>
      <c r="B2351" s="14" t="s">
        <v>3471</v>
      </c>
      <c r="C2351" s="131">
        <v>31.0</v>
      </c>
      <c r="D2351" s="14"/>
      <c r="E2351" s="14"/>
      <c r="F2351" s="14" t="s">
        <v>3474</v>
      </c>
      <c r="G2351" s="131">
        <v>11.0</v>
      </c>
      <c r="H2351" s="131">
        <v>200.0</v>
      </c>
      <c r="I2351" s="132" t="b">
        <v>1</v>
      </c>
      <c r="J2351" s="14"/>
      <c r="K2351" s="14"/>
      <c r="L2351" s="14"/>
      <c r="M2351" s="14"/>
      <c r="N2351" s="14"/>
      <c r="O2351" s="14"/>
      <c r="P2351" s="14"/>
      <c r="Q2351" s="14"/>
      <c r="R2351" s="14"/>
      <c r="S2351" s="14"/>
      <c r="T2351" s="14"/>
      <c r="U2351" s="14"/>
      <c r="V2351" s="14"/>
      <c r="W2351" s="14"/>
    </row>
    <row r="2352">
      <c r="A2352" s="130" t="s">
        <v>23037</v>
      </c>
      <c r="B2352" s="14" t="s">
        <v>1588</v>
      </c>
      <c r="C2352" s="131">
        <v>35.0</v>
      </c>
      <c r="D2352" s="14" t="s">
        <v>1589</v>
      </c>
      <c r="E2352" s="131">
        <v>366.0</v>
      </c>
      <c r="F2352" s="14" t="s">
        <v>1590</v>
      </c>
      <c r="G2352" s="131">
        <v>24.0</v>
      </c>
      <c r="H2352" s="131">
        <v>200.0</v>
      </c>
      <c r="I2352" s="132" t="b">
        <v>1</v>
      </c>
      <c r="J2352" s="14"/>
      <c r="K2352" s="14"/>
      <c r="L2352" s="14"/>
      <c r="M2352" s="14"/>
      <c r="N2352" s="14"/>
      <c r="O2352" s="14"/>
      <c r="P2352" s="14"/>
      <c r="Q2352" s="14"/>
      <c r="R2352" s="14"/>
      <c r="S2352" s="14"/>
      <c r="T2352" s="14"/>
      <c r="U2352" s="14"/>
      <c r="V2352" s="14"/>
      <c r="W2352" s="14"/>
    </row>
    <row r="2353">
      <c r="A2353" s="130" t="s">
        <v>23042</v>
      </c>
      <c r="B2353" s="14" t="s">
        <v>23044</v>
      </c>
      <c r="C2353" s="131">
        <v>39.0</v>
      </c>
      <c r="D2353" s="14" t="s">
        <v>491</v>
      </c>
      <c r="E2353" s="131">
        <v>127.0</v>
      </c>
      <c r="F2353" s="14" t="s">
        <v>772</v>
      </c>
      <c r="G2353" s="131">
        <v>24.0</v>
      </c>
      <c r="H2353" s="131">
        <v>200.0</v>
      </c>
      <c r="I2353" s="132" t="b">
        <v>1</v>
      </c>
      <c r="J2353" s="14"/>
      <c r="K2353" s="14"/>
      <c r="L2353" s="14"/>
      <c r="M2353" s="14"/>
      <c r="N2353" s="14"/>
      <c r="O2353" s="14"/>
      <c r="P2353" s="14"/>
      <c r="Q2353" s="14"/>
      <c r="R2353" s="14"/>
      <c r="S2353" s="14"/>
      <c r="T2353" s="14"/>
      <c r="U2353" s="14"/>
      <c r="V2353" s="14"/>
      <c r="W2353" s="14"/>
    </row>
    <row r="2354">
      <c r="A2354" s="130" t="s">
        <v>23048</v>
      </c>
      <c r="B2354" s="14" t="s">
        <v>7510</v>
      </c>
      <c r="C2354" s="131">
        <v>94.0</v>
      </c>
      <c r="D2354" s="14" t="s">
        <v>7513</v>
      </c>
      <c r="E2354" s="131">
        <v>151.0</v>
      </c>
      <c r="F2354" s="14" t="s">
        <v>7514</v>
      </c>
      <c r="G2354" s="131">
        <v>83.0</v>
      </c>
      <c r="H2354" s="131">
        <v>200.0</v>
      </c>
      <c r="I2354" s="132" t="b">
        <v>1</v>
      </c>
      <c r="J2354" s="14"/>
      <c r="K2354" s="14"/>
      <c r="L2354" s="14"/>
      <c r="M2354" s="14"/>
      <c r="N2354" s="14"/>
      <c r="O2354" s="14"/>
      <c r="P2354" s="14"/>
      <c r="Q2354" s="14"/>
      <c r="R2354" s="14"/>
      <c r="S2354" s="14"/>
      <c r="T2354" s="14"/>
      <c r="U2354" s="14"/>
      <c r="V2354" s="14"/>
      <c r="W2354" s="14"/>
    </row>
    <row r="2355">
      <c r="A2355" s="130" t="s">
        <v>23054</v>
      </c>
      <c r="B2355" s="14" t="s">
        <v>1556</v>
      </c>
      <c r="C2355" s="131">
        <v>66.0</v>
      </c>
      <c r="D2355" s="14" t="s">
        <v>1557</v>
      </c>
      <c r="E2355" s="131">
        <v>232.0</v>
      </c>
      <c r="F2355" s="14" t="s">
        <v>1558</v>
      </c>
      <c r="G2355" s="131">
        <v>55.0</v>
      </c>
      <c r="H2355" s="131">
        <v>200.0</v>
      </c>
      <c r="I2355" s="132" t="b">
        <v>1</v>
      </c>
      <c r="J2355" s="14"/>
      <c r="K2355" s="14"/>
      <c r="L2355" s="14"/>
      <c r="M2355" s="14"/>
      <c r="N2355" s="14"/>
      <c r="O2355" s="14"/>
      <c r="P2355" s="14"/>
      <c r="Q2355" s="14"/>
      <c r="R2355" s="14"/>
      <c r="S2355" s="14"/>
      <c r="T2355" s="14"/>
      <c r="U2355" s="14"/>
      <c r="V2355" s="14"/>
      <c r="W2355" s="14"/>
    </row>
    <row r="2356">
      <c r="A2356" s="130" t="s">
        <v>23061</v>
      </c>
      <c r="B2356" s="14" t="s">
        <v>1824</v>
      </c>
      <c r="C2356" s="131">
        <v>96.0</v>
      </c>
      <c r="D2356" s="14" t="s">
        <v>1825</v>
      </c>
      <c r="E2356" s="131">
        <v>94.0</v>
      </c>
      <c r="F2356" s="14" t="s">
        <v>1826</v>
      </c>
      <c r="G2356" s="131">
        <v>85.0</v>
      </c>
      <c r="H2356" s="131">
        <v>200.0</v>
      </c>
      <c r="I2356" s="132" t="b">
        <v>1</v>
      </c>
      <c r="J2356" s="14"/>
      <c r="K2356" s="14"/>
      <c r="L2356" s="14"/>
      <c r="M2356" s="14"/>
      <c r="N2356" s="14"/>
      <c r="O2356" s="14"/>
      <c r="P2356" s="14"/>
      <c r="Q2356" s="14"/>
      <c r="R2356" s="14"/>
      <c r="S2356" s="14"/>
      <c r="T2356" s="14"/>
      <c r="U2356" s="14"/>
      <c r="V2356" s="14"/>
      <c r="W2356" s="14"/>
    </row>
    <row r="2357">
      <c r="A2357" s="130" t="s">
        <v>23066</v>
      </c>
      <c r="B2357" s="14" t="s">
        <v>7919</v>
      </c>
      <c r="C2357" s="131">
        <v>55.0</v>
      </c>
      <c r="D2357" s="14" t="s">
        <v>7921</v>
      </c>
      <c r="E2357" s="131">
        <v>153.0</v>
      </c>
      <c r="F2357" s="14" t="s">
        <v>7922</v>
      </c>
      <c r="G2357" s="131">
        <v>44.0</v>
      </c>
      <c r="H2357" s="131">
        <v>200.0</v>
      </c>
      <c r="I2357" s="132" t="b">
        <v>1</v>
      </c>
      <c r="J2357" s="14"/>
      <c r="K2357" s="14"/>
      <c r="L2357" s="14"/>
      <c r="M2357" s="14"/>
      <c r="N2357" s="14"/>
      <c r="O2357" s="14"/>
      <c r="P2357" s="14"/>
      <c r="Q2357" s="14"/>
      <c r="R2357" s="14"/>
      <c r="S2357" s="14"/>
      <c r="T2357" s="14"/>
      <c r="U2357" s="14"/>
      <c r="V2357" s="14"/>
      <c r="W2357" s="14"/>
    </row>
    <row r="2358">
      <c r="A2358" s="130" t="s">
        <v>23072</v>
      </c>
      <c r="B2358" s="14" t="s">
        <v>7215</v>
      </c>
      <c r="C2358" s="131">
        <v>39.0</v>
      </c>
      <c r="D2358" s="14" t="s">
        <v>7218</v>
      </c>
      <c r="E2358" s="131">
        <v>149.0</v>
      </c>
      <c r="F2358" s="14" t="s">
        <v>7221</v>
      </c>
      <c r="G2358" s="131">
        <v>28.0</v>
      </c>
      <c r="H2358" s="131">
        <v>200.0</v>
      </c>
      <c r="I2358" s="132" t="b">
        <v>1</v>
      </c>
      <c r="J2358" s="14"/>
      <c r="K2358" s="14"/>
      <c r="L2358" s="14"/>
      <c r="M2358" s="14"/>
      <c r="N2358" s="14"/>
      <c r="O2358" s="14"/>
      <c r="P2358" s="14"/>
      <c r="Q2358" s="14"/>
      <c r="R2358" s="14"/>
      <c r="S2358" s="14"/>
      <c r="T2358" s="14"/>
      <c r="U2358" s="14"/>
      <c r="V2358" s="14"/>
      <c r="W2358" s="14"/>
    </row>
    <row r="2359">
      <c r="A2359" s="130" t="s">
        <v>23076</v>
      </c>
      <c r="B2359" s="14" t="s">
        <v>3358</v>
      </c>
      <c r="C2359" s="131">
        <v>76.0</v>
      </c>
      <c r="D2359" s="14" t="s">
        <v>3359</v>
      </c>
      <c r="E2359" s="131">
        <v>352.0</v>
      </c>
      <c r="F2359" s="14" t="s">
        <v>3361</v>
      </c>
      <c r="G2359" s="131">
        <v>65.0</v>
      </c>
      <c r="H2359" s="131">
        <v>200.0</v>
      </c>
      <c r="I2359" s="132" t="b">
        <v>1</v>
      </c>
      <c r="J2359" s="14"/>
      <c r="K2359" s="14"/>
      <c r="L2359" s="14"/>
      <c r="M2359" s="14"/>
      <c r="N2359" s="14"/>
      <c r="O2359" s="14"/>
      <c r="P2359" s="14"/>
      <c r="Q2359" s="14"/>
      <c r="R2359" s="14"/>
      <c r="S2359" s="14"/>
      <c r="T2359" s="14"/>
      <c r="U2359" s="14"/>
      <c r="V2359" s="14"/>
      <c r="W2359" s="14"/>
    </row>
    <row r="2360">
      <c r="A2360" s="130" t="s">
        <v>23082</v>
      </c>
      <c r="B2360" s="14" t="s">
        <v>21531</v>
      </c>
      <c r="C2360" s="131">
        <v>25.0</v>
      </c>
      <c r="D2360" s="14"/>
      <c r="E2360" s="14"/>
      <c r="F2360" s="14" t="s">
        <v>21533</v>
      </c>
      <c r="G2360" s="131">
        <v>5.0</v>
      </c>
      <c r="H2360" s="131">
        <v>200.0</v>
      </c>
      <c r="I2360" s="132" t="b">
        <v>1</v>
      </c>
      <c r="J2360" s="14"/>
      <c r="K2360" s="14"/>
      <c r="L2360" s="14"/>
      <c r="M2360" s="14"/>
      <c r="N2360" s="14"/>
      <c r="O2360" s="14"/>
      <c r="P2360" s="14"/>
      <c r="Q2360" s="14"/>
      <c r="R2360" s="14"/>
      <c r="S2360" s="14"/>
      <c r="T2360" s="14"/>
      <c r="U2360" s="14"/>
      <c r="V2360" s="14"/>
      <c r="W2360" s="14"/>
    </row>
    <row r="2361">
      <c r="A2361" s="130" t="s">
        <v>23088</v>
      </c>
      <c r="B2361" s="14" t="s">
        <v>10684</v>
      </c>
      <c r="C2361" s="131">
        <v>63.0</v>
      </c>
      <c r="D2361" s="14" t="s">
        <v>10686</v>
      </c>
      <c r="E2361" s="131">
        <v>157.0</v>
      </c>
      <c r="F2361" s="14" t="s">
        <v>10688</v>
      </c>
      <c r="G2361" s="131">
        <v>52.0</v>
      </c>
      <c r="H2361" s="131">
        <v>200.0</v>
      </c>
      <c r="I2361" s="132" t="b">
        <v>1</v>
      </c>
      <c r="J2361" s="14"/>
      <c r="K2361" s="14"/>
      <c r="L2361" s="14"/>
      <c r="M2361" s="14"/>
      <c r="N2361" s="14"/>
      <c r="O2361" s="14"/>
      <c r="P2361" s="14"/>
      <c r="Q2361" s="14"/>
      <c r="R2361" s="14"/>
      <c r="S2361" s="14"/>
      <c r="T2361" s="14"/>
      <c r="U2361" s="14"/>
      <c r="V2361" s="14"/>
      <c r="W2361" s="14"/>
    </row>
    <row r="2362">
      <c r="A2362" s="130" t="s">
        <v>23096</v>
      </c>
      <c r="B2362" s="14" t="s">
        <v>1696</v>
      </c>
      <c r="C2362" s="131">
        <v>57.0</v>
      </c>
      <c r="D2362" s="14" t="s">
        <v>1697</v>
      </c>
      <c r="E2362" s="131">
        <v>316.0</v>
      </c>
      <c r="F2362" s="14" t="s">
        <v>1698</v>
      </c>
      <c r="G2362" s="131">
        <v>46.0</v>
      </c>
      <c r="H2362" s="131">
        <v>200.0</v>
      </c>
      <c r="I2362" s="132" t="b">
        <v>1</v>
      </c>
      <c r="J2362" s="14"/>
      <c r="K2362" s="14"/>
      <c r="L2362" s="14"/>
      <c r="M2362" s="14"/>
      <c r="N2362" s="14"/>
      <c r="O2362" s="14"/>
      <c r="P2362" s="14"/>
      <c r="Q2362" s="14"/>
      <c r="R2362" s="14"/>
      <c r="S2362" s="14"/>
      <c r="T2362" s="14"/>
      <c r="U2362" s="14"/>
      <c r="V2362" s="14"/>
      <c r="W2362" s="14"/>
    </row>
    <row r="2363">
      <c r="A2363" s="130" t="s">
        <v>23104</v>
      </c>
      <c r="B2363" s="14" t="s">
        <v>23107</v>
      </c>
      <c r="C2363" s="131">
        <v>34.0</v>
      </c>
      <c r="D2363" s="14" t="s">
        <v>629</v>
      </c>
      <c r="E2363" s="131">
        <v>135.0</v>
      </c>
      <c r="F2363" s="14" t="s">
        <v>678</v>
      </c>
      <c r="G2363" s="131">
        <v>18.0</v>
      </c>
      <c r="H2363" s="131">
        <v>200.0</v>
      </c>
      <c r="I2363" s="132" t="b">
        <v>1</v>
      </c>
      <c r="J2363" s="14"/>
      <c r="K2363" s="14"/>
      <c r="L2363" s="14"/>
      <c r="M2363" s="14"/>
      <c r="N2363" s="14"/>
      <c r="O2363" s="14"/>
      <c r="P2363" s="14"/>
      <c r="Q2363" s="14"/>
      <c r="R2363" s="14"/>
      <c r="S2363" s="14"/>
      <c r="T2363" s="14"/>
      <c r="U2363" s="14"/>
      <c r="V2363" s="14"/>
      <c r="W2363" s="14"/>
    </row>
    <row r="2364">
      <c r="A2364" s="130" t="s">
        <v>23115</v>
      </c>
      <c r="B2364" s="14" t="s">
        <v>10684</v>
      </c>
      <c r="C2364" s="131">
        <v>63.0</v>
      </c>
      <c r="D2364" s="14" t="s">
        <v>10686</v>
      </c>
      <c r="E2364" s="131">
        <v>157.0</v>
      </c>
      <c r="F2364" s="14" t="s">
        <v>10688</v>
      </c>
      <c r="G2364" s="131">
        <v>52.0</v>
      </c>
      <c r="H2364" s="131">
        <v>200.0</v>
      </c>
      <c r="I2364" s="132" t="b">
        <v>1</v>
      </c>
      <c r="J2364" s="14"/>
      <c r="K2364" s="14"/>
      <c r="L2364" s="14"/>
      <c r="M2364" s="14"/>
      <c r="N2364" s="14"/>
      <c r="O2364" s="14"/>
      <c r="P2364" s="14"/>
      <c r="Q2364" s="14"/>
      <c r="R2364" s="14"/>
      <c r="S2364" s="14"/>
      <c r="T2364" s="14"/>
      <c r="U2364" s="14"/>
      <c r="V2364" s="14"/>
      <c r="W2364" s="14"/>
    </row>
    <row r="2365">
      <c r="A2365" s="130" t="s">
        <v>23124</v>
      </c>
      <c r="B2365" s="14" t="s">
        <v>13185</v>
      </c>
      <c r="C2365" s="131">
        <v>23.0</v>
      </c>
      <c r="D2365" s="14"/>
      <c r="E2365" s="14"/>
      <c r="F2365" s="14" t="s">
        <v>13188</v>
      </c>
      <c r="G2365" s="131">
        <v>3.0</v>
      </c>
      <c r="H2365" s="131">
        <v>200.0</v>
      </c>
      <c r="I2365" s="132" t="b">
        <v>1</v>
      </c>
      <c r="J2365" s="14"/>
      <c r="K2365" s="14"/>
      <c r="L2365" s="14"/>
      <c r="M2365" s="14"/>
      <c r="N2365" s="14"/>
      <c r="O2365" s="14"/>
      <c r="P2365" s="14"/>
      <c r="Q2365" s="14"/>
      <c r="R2365" s="14"/>
      <c r="S2365" s="14"/>
      <c r="T2365" s="14"/>
      <c r="U2365" s="14"/>
      <c r="V2365" s="14"/>
      <c r="W2365" s="14"/>
    </row>
    <row r="2366">
      <c r="A2366" s="130" t="s">
        <v>23130</v>
      </c>
      <c r="B2366" s="14" t="s">
        <v>13098</v>
      </c>
      <c r="C2366" s="131">
        <v>30.0</v>
      </c>
      <c r="D2366" s="14" t="s">
        <v>13101</v>
      </c>
      <c r="E2366" s="131">
        <v>158.0</v>
      </c>
      <c r="F2366" s="14" t="s">
        <v>13105</v>
      </c>
      <c r="G2366" s="131">
        <v>19.0</v>
      </c>
      <c r="H2366" s="131">
        <v>200.0</v>
      </c>
      <c r="I2366" s="132" t="b">
        <v>1</v>
      </c>
      <c r="J2366" s="14"/>
      <c r="K2366" s="14"/>
      <c r="L2366" s="14"/>
      <c r="M2366" s="14"/>
      <c r="N2366" s="14"/>
      <c r="O2366" s="14"/>
      <c r="P2366" s="14"/>
      <c r="Q2366" s="14"/>
      <c r="R2366" s="14"/>
      <c r="S2366" s="14"/>
      <c r="T2366" s="14"/>
      <c r="U2366" s="14"/>
      <c r="V2366" s="14"/>
      <c r="W2366" s="14"/>
    </row>
    <row r="2367">
      <c r="A2367" s="130" t="s">
        <v>23138</v>
      </c>
      <c r="B2367" s="14" t="s">
        <v>6564</v>
      </c>
      <c r="C2367" s="131">
        <v>95.0</v>
      </c>
      <c r="D2367" s="14" t="s">
        <v>6568</v>
      </c>
      <c r="E2367" s="131">
        <v>154.0</v>
      </c>
      <c r="F2367" s="14" t="s">
        <v>6577</v>
      </c>
      <c r="G2367" s="131">
        <v>84.0</v>
      </c>
      <c r="H2367" s="131">
        <v>200.0</v>
      </c>
      <c r="I2367" s="132" t="b">
        <v>1</v>
      </c>
      <c r="J2367" s="14"/>
      <c r="K2367" s="14"/>
      <c r="L2367" s="14"/>
      <c r="M2367" s="14"/>
      <c r="N2367" s="14"/>
      <c r="O2367" s="14"/>
      <c r="P2367" s="14"/>
      <c r="Q2367" s="14"/>
      <c r="R2367" s="14"/>
      <c r="S2367" s="14"/>
      <c r="T2367" s="14"/>
      <c r="U2367" s="14"/>
      <c r="V2367" s="14"/>
      <c r="W2367" s="14"/>
    </row>
    <row r="2368">
      <c r="A2368" s="130" t="s">
        <v>23145</v>
      </c>
      <c r="B2368" s="14" t="s">
        <v>10251</v>
      </c>
      <c r="C2368" s="131">
        <v>37.0</v>
      </c>
      <c r="D2368" s="14"/>
      <c r="E2368" s="14"/>
      <c r="F2368" s="14" t="s">
        <v>10253</v>
      </c>
      <c r="G2368" s="131">
        <v>17.0</v>
      </c>
      <c r="H2368" s="131">
        <v>200.0</v>
      </c>
      <c r="I2368" s="132" t="b">
        <v>1</v>
      </c>
      <c r="J2368" s="14"/>
      <c r="K2368" s="14"/>
      <c r="L2368" s="14"/>
      <c r="M2368" s="14"/>
      <c r="N2368" s="14"/>
      <c r="O2368" s="14"/>
      <c r="P2368" s="14"/>
      <c r="Q2368" s="14"/>
      <c r="R2368" s="14"/>
      <c r="S2368" s="14"/>
      <c r="T2368" s="14"/>
      <c r="U2368" s="14"/>
      <c r="V2368" s="14"/>
      <c r="W2368" s="14"/>
    </row>
    <row r="2369">
      <c r="A2369" s="130" t="s">
        <v>23153</v>
      </c>
      <c r="B2369" s="14" t="s">
        <v>11841</v>
      </c>
      <c r="C2369" s="131">
        <v>68.0</v>
      </c>
      <c r="D2369" s="14" t="s">
        <v>11843</v>
      </c>
      <c r="E2369" s="131">
        <v>154.0</v>
      </c>
      <c r="F2369" s="14" t="s">
        <v>11845</v>
      </c>
      <c r="G2369" s="131">
        <v>57.0</v>
      </c>
      <c r="H2369" s="131">
        <v>200.0</v>
      </c>
      <c r="I2369" s="132" t="b">
        <v>1</v>
      </c>
      <c r="J2369" s="14"/>
      <c r="K2369" s="14"/>
      <c r="L2369" s="14"/>
      <c r="M2369" s="14"/>
      <c r="N2369" s="14"/>
      <c r="O2369" s="14"/>
      <c r="P2369" s="14"/>
      <c r="Q2369" s="14"/>
      <c r="R2369" s="14"/>
      <c r="S2369" s="14"/>
      <c r="T2369" s="14"/>
      <c r="U2369" s="14"/>
      <c r="V2369" s="14"/>
      <c r="W2369" s="14"/>
    </row>
    <row r="2370">
      <c r="A2370" s="130" t="s">
        <v>23160</v>
      </c>
      <c r="B2370" s="14" t="s">
        <v>1404</v>
      </c>
      <c r="C2370" s="131">
        <v>38.0</v>
      </c>
      <c r="D2370" s="14" t="s">
        <v>1405</v>
      </c>
      <c r="E2370" s="131">
        <v>169.0</v>
      </c>
      <c r="F2370" s="14" t="s">
        <v>1406</v>
      </c>
      <c r="G2370" s="131">
        <v>27.0</v>
      </c>
      <c r="H2370" s="131">
        <v>200.0</v>
      </c>
      <c r="I2370" s="132" t="b">
        <v>1</v>
      </c>
      <c r="J2370" s="14"/>
      <c r="K2370" s="14"/>
      <c r="L2370" s="14"/>
      <c r="M2370" s="14"/>
      <c r="N2370" s="14"/>
      <c r="O2370" s="14"/>
      <c r="P2370" s="14"/>
      <c r="Q2370" s="14"/>
      <c r="R2370" s="14"/>
      <c r="S2370" s="14"/>
      <c r="T2370" s="14"/>
      <c r="U2370" s="14"/>
      <c r="V2370" s="14"/>
      <c r="W2370" s="14"/>
    </row>
    <row r="2371">
      <c r="A2371" s="130" t="s">
        <v>23165</v>
      </c>
      <c r="B2371" s="14" t="s">
        <v>1640</v>
      </c>
      <c r="C2371" s="131">
        <v>61.0</v>
      </c>
      <c r="D2371" s="14" t="s">
        <v>1641</v>
      </c>
      <c r="E2371" s="131">
        <v>147.0</v>
      </c>
      <c r="F2371" s="14" t="s">
        <v>1642</v>
      </c>
      <c r="G2371" s="131">
        <v>50.0</v>
      </c>
      <c r="H2371" s="131">
        <v>200.0</v>
      </c>
      <c r="I2371" s="132" t="b">
        <v>1</v>
      </c>
      <c r="J2371" s="14"/>
      <c r="K2371" s="14"/>
      <c r="L2371" s="14"/>
      <c r="M2371" s="14"/>
      <c r="N2371" s="14"/>
      <c r="O2371" s="14"/>
      <c r="P2371" s="14"/>
      <c r="Q2371" s="14"/>
      <c r="R2371" s="14"/>
      <c r="S2371" s="14"/>
      <c r="T2371" s="14"/>
      <c r="U2371" s="14"/>
      <c r="V2371" s="14"/>
      <c r="W2371" s="14"/>
    </row>
    <row r="2372">
      <c r="A2372" s="130" t="s">
        <v>23172</v>
      </c>
      <c r="B2372" s="14" t="s">
        <v>7690</v>
      </c>
      <c r="C2372" s="131">
        <v>92.0</v>
      </c>
      <c r="D2372" s="14" t="s">
        <v>7692</v>
      </c>
      <c r="E2372" s="131">
        <v>179.0</v>
      </c>
      <c r="F2372" s="14" t="s">
        <v>7694</v>
      </c>
      <c r="G2372" s="131">
        <v>81.0</v>
      </c>
      <c r="H2372" s="131">
        <v>200.0</v>
      </c>
      <c r="I2372" s="132" t="b">
        <v>1</v>
      </c>
      <c r="J2372" s="14"/>
      <c r="K2372" s="14"/>
      <c r="L2372" s="14"/>
      <c r="M2372" s="14"/>
      <c r="N2372" s="14"/>
      <c r="O2372" s="14"/>
      <c r="P2372" s="14"/>
      <c r="Q2372" s="14"/>
      <c r="R2372" s="14"/>
      <c r="S2372" s="14"/>
      <c r="T2372" s="14"/>
      <c r="U2372" s="14"/>
      <c r="V2372" s="14"/>
      <c r="W2372" s="14"/>
    </row>
    <row r="2373">
      <c r="A2373" s="130" t="s">
        <v>23181</v>
      </c>
      <c r="B2373" s="14" t="s">
        <v>17807</v>
      </c>
      <c r="C2373" s="131">
        <v>47.0</v>
      </c>
      <c r="D2373" s="14" t="s">
        <v>17810</v>
      </c>
      <c r="E2373" s="131">
        <v>145.0</v>
      </c>
      <c r="F2373" s="14" t="s">
        <v>17811</v>
      </c>
      <c r="G2373" s="131">
        <v>36.0</v>
      </c>
      <c r="H2373" s="131">
        <v>200.0</v>
      </c>
      <c r="I2373" s="132" t="b">
        <v>1</v>
      </c>
      <c r="J2373" s="14"/>
      <c r="K2373" s="14"/>
      <c r="L2373" s="14"/>
      <c r="M2373" s="14"/>
      <c r="N2373" s="14"/>
      <c r="O2373" s="14"/>
      <c r="P2373" s="14"/>
      <c r="Q2373" s="14"/>
      <c r="R2373" s="14"/>
      <c r="S2373" s="14"/>
      <c r="T2373" s="14"/>
      <c r="U2373" s="14"/>
      <c r="V2373" s="14"/>
      <c r="W2373" s="14"/>
    </row>
    <row r="2374">
      <c r="A2374" s="130" t="s">
        <v>23189</v>
      </c>
      <c r="B2374" s="14" t="s">
        <v>1696</v>
      </c>
      <c r="C2374" s="131">
        <v>57.0</v>
      </c>
      <c r="D2374" s="14" t="s">
        <v>1697</v>
      </c>
      <c r="E2374" s="131">
        <v>316.0</v>
      </c>
      <c r="F2374" s="14" t="s">
        <v>1698</v>
      </c>
      <c r="G2374" s="131">
        <v>46.0</v>
      </c>
      <c r="H2374" s="131">
        <v>200.0</v>
      </c>
      <c r="I2374" s="132" t="b">
        <v>1</v>
      </c>
      <c r="J2374" s="14"/>
      <c r="K2374" s="14"/>
      <c r="L2374" s="14"/>
      <c r="M2374" s="14"/>
      <c r="N2374" s="14"/>
      <c r="O2374" s="14"/>
      <c r="P2374" s="14"/>
      <c r="Q2374" s="14"/>
      <c r="R2374" s="14"/>
      <c r="S2374" s="14"/>
      <c r="T2374" s="14"/>
      <c r="U2374" s="14"/>
      <c r="V2374" s="14"/>
      <c r="W2374" s="14"/>
    </row>
    <row r="2375">
      <c r="A2375" s="130" t="s">
        <v>23194</v>
      </c>
      <c r="B2375" s="14" t="s">
        <v>1459</v>
      </c>
      <c r="C2375" s="131">
        <v>84.0</v>
      </c>
      <c r="D2375" s="14" t="s">
        <v>1460</v>
      </c>
      <c r="E2375" s="131">
        <v>155.0</v>
      </c>
      <c r="F2375" s="14" t="s">
        <v>1461</v>
      </c>
      <c r="G2375" s="131">
        <v>73.0</v>
      </c>
      <c r="H2375" s="131">
        <v>200.0</v>
      </c>
      <c r="I2375" s="132" t="b">
        <v>1</v>
      </c>
      <c r="J2375" s="14"/>
      <c r="K2375" s="14"/>
      <c r="L2375" s="14"/>
      <c r="M2375" s="14"/>
      <c r="N2375" s="14"/>
      <c r="O2375" s="14"/>
      <c r="P2375" s="14"/>
      <c r="Q2375" s="14"/>
      <c r="R2375" s="14"/>
      <c r="S2375" s="14"/>
      <c r="T2375" s="14"/>
      <c r="U2375" s="14"/>
      <c r="V2375" s="14"/>
      <c r="W2375" s="14"/>
    </row>
    <row r="2376">
      <c r="A2376" s="130" t="s">
        <v>23199</v>
      </c>
      <c r="B2376" s="14" t="s">
        <v>11560</v>
      </c>
      <c r="C2376" s="131">
        <v>40.0</v>
      </c>
      <c r="D2376" s="14"/>
      <c r="E2376" s="14"/>
      <c r="F2376" s="14" t="s">
        <v>11563</v>
      </c>
      <c r="G2376" s="131">
        <v>20.0</v>
      </c>
      <c r="H2376" s="131">
        <v>200.0</v>
      </c>
      <c r="I2376" s="132" t="b">
        <v>1</v>
      </c>
      <c r="J2376" s="14"/>
      <c r="K2376" s="14"/>
      <c r="L2376" s="14"/>
      <c r="M2376" s="14"/>
      <c r="N2376" s="14"/>
      <c r="O2376" s="14"/>
      <c r="P2376" s="14"/>
      <c r="Q2376" s="14"/>
      <c r="R2376" s="14"/>
      <c r="S2376" s="14"/>
      <c r="T2376" s="14"/>
      <c r="U2376" s="14"/>
      <c r="V2376" s="14"/>
      <c r="W2376" s="14"/>
    </row>
    <row r="2377">
      <c r="A2377" s="130" t="s">
        <v>23203</v>
      </c>
      <c r="B2377" s="14" t="s">
        <v>1682</v>
      </c>
      <c r="C2377" s="131">
        <v>36.0</v>
      </c>
      <c r="D2377" s="14" t="s">
        <v>1683</v>
      </c>
      <c r="E2377" s="131">
        <v>323.0</v>
      </c>
      <c r="F2377" s="14" t="s">
        <v>1684</v>
      </c>
      <c r="G2377" s="131">
        <v>25.0</v>
      </c>
      <c r="H2377" s="131">
        <v>200.0</v>
      </c>
      <c r="I2377" s="132" t="b">
        <v>1</v>
      </c>
      <c r="J2377" s="14"/>
      <c r="K2377" s="14"/>
      <c r="L2377" s="14"/>
      <c r="M2377" s="14"/>
      <c r="N2377" s="14"/>
      <c r="O2377" s="14"/>
      <c r="P2377" s="14"/>
      <c r="Q2377" s="14"/>
      <c r="R2377" s="14"/>
      <c r="S2377" s="14"/>
      <c r="T2377" s="14"/>
      <c r="U2377" s="14"/>
      <c r="V2377" s="14"/>
      <c r="W2377" s="14"/>
    </row>
    <row r="2378">
      <c r="A2378" s="130" t="s">
        <v>23207</v>
      </c>
      <c r="B2378" s="14" t="s">
        <v>10756</v>
      </c>
      <c r="C2378" s="131">
        <v>32.0</v>
      </c>
      <c r="D2378" s="14"/>
      <c r="E2378" s="14"/>
      <c r="F2378" s="14" t="s">
        <v>10758</v>
      </c>
      <c r="G2378" s="131">
        <v>12.0</v>
      </c>
      <c r="H2378" s="131">
        <v>200.0</v>
      </c>
      <c r="I2378" s="132" t="b">
        <v>1</v>
      </c>
      <c r="J2378" s="14"/>
      <c r="K2378" s="14"/>
      <c r="L2378" s="14"/>
      <c r="M2378" s="14"/>
      <c r="N2378" s="14"/>
      <c r="O2378" s="14"/>
      <c r="P2378" s="14"/>
      <c r="Q2378" s="14"/>
      <c r="R2378" s="14"/>
      <c r="S2378" s="14"/>
      <c r="T2378" s="14"/>
      <c r="U2378" s="14"/>
      <c r="V2378" s="14"/>
      <c r="W2378" s="14"/>
    </row>
    <row r="2379">
      <c r="A2379" s="130" t="s">
        <v>23212</v>
      </c>
      <c r="B2379" s="14" t="s">
        <v>7510</v>
      </c>
      <c r="C2379" s="131">
        <v>94.0</v>
      </c>
      <c r="D2379" s="14" t="s">
        <v>7513</v>
      </c>
      <c r="E2379" s="131">
        <v>151.0</v>
      </c>
      <c r="F2379" s="14" t="s">
        <v>7514</v>
      </c>
      <c r="G2379" s="131">
        <v>83.0</v>
      </c>
      <c r="H2379" s="131">
        <v>200.0</v>
      </c>
      <c r="I2379" s="132" t="b">
        <v>1</v>
      </c>
      <c r="J2379" s="14"/>
      <c r="K2379" s="14"/>
      <c r="L2379" s="14"/>
      <c r="M2379" s="14"/>
      <c r="N2379" s="14"/>
      <c r="O2379" s="14"/>
      <c r="P2379" s="14"/>
      <c r="Q2379" s="14"/>
      <c r="R2379" s="14"/>
      <c r="S2379" s="14"/>
      <c r="T2379" s="14"/>
      <c r="U2379" s="14"/>
      <c r="V2379" s="14"/>
      <c r="W2379" s="14"/>
    </row>
    <row r="2380">
      <c r="A2380" s="130" t="s">
        <v>23217</v>
      </c>
      <c r="B2380" s="14" t="s">
        <v>11662</v>
      </c>
      <c r="C2380" s="131">
        <v>86.0</v>
      </c>
      <c r="D2380" s="14" t="s">
        <v>11663</v>
      </c>
      <c r="E2380" s="131">
        <v>155.0</v>
      </c>
      <c r="F2380" s="14" t="s">
        <v>11665</v>
      </c>
      <c r="G2380" s="131">
        <v>75.0</v>
      </c>
      <c r="H2380" s="131">
        <v>200.0</v>
      </c>
      <c r="I2380" s="132" t="b">
        <v>1</v>
      </c>
      <c r="J2380" s="14"/>
      <c r="K2380" s="14"/>
      <c r="L2380" s="14"/>
      <c r="M2380" s="14"/>
      <c r="N2380" s="14"/>
      <c r="O2380" s="14"/>
      <c r="P2380" s="14"/>
      <c r="Q2380" s="14"/>
      <c r="R2380" s="14"/>
      <c r="S2380" s="14"/>
      <c r="T2380" s="14"/>
      <c r="U2380" s="14"/>
      <c r="V2380" s="14"/>
      <c r="W2380" s="14"/>
    </row>
    <row r="2381">
      <c r="A2381" s="130" t="s">
        <v>23221</v>
      </c>
      <c r="B2381" s="14" t="s">
        <v>3562</v>
      </c>
      <c r="C2381" s="131">
        <v>50.0</v>
      </c>
      <c r="D2381" s="14" t="s">
        <v>3563</v>
      </c>
      <c r="E2381" s="131">
        <v>24.0</v>
      </c>
      <c r="F2381" s="14" t="s">
        <v>3566</v>
      </c>
      <c r="G2381" s="131">
        <v>39.0</v>
      </c>
      <c r="H2381" s="131">
        <v>200.0</v>
      </c>
      <c r="I2381" s="132" t="b">
        <v>1</v>
      </c>
      <c r="J2381" s="14"/>
      <c r="K2381" s="14"/>
      <c r="L2381" s="14"/>
      <c r="M2381" s="14"/>
      <c r="N2381" s="14"/>
      <c r="O2381" s="14"/>
      <c r="P2381" s="14"/>
      <c r="Q2381" s="14"/>
      <c r="R2381" s="14"/>
      <c r="S2381" s="14"/>
      <c r="T2381" s="14"/>
      <c r="U2381" s="14"/>
      <c r="V2381" s="14"/>
      <c r="W2381" s="14"/>
    </row>
    <row r="2382">
      <c r="A2382" s="130" t="s">
        <v>23226</v>
      </c>
      <c r="B2382" s="14" t="s">
        <v>4127</v>
      </c>
      <c r="C2382" s="131">
        <v>106.0</v>
      </c>
      <c r="D2382" s="14" t="s">
        <v>4130</v>
      </c>
      <c r="E2382" s="131">
        <v>380.0</v>
      </c>
      <c r="F2382" s="14" t="s">
        <v>4131</v>
      </c>
      <c r="G2382" s="131">
        <v>95.0</v>
      </c>
      <c r="H2382" s="131">
        <v>200.0</v>
      </c>
      <c r="I2382" s="132" t="b">
        <v>1</v>
      </c>
      <c r="J2382" s="14"/>
      <c r="K2382" s="14"/>
      <c r="L2382" s="14"/>
      <c r="M2382" s="14"/>
      <c r="N2382" s="14"/>
      <c r="O2382" s="14"/>
      <c r="P2382" s="14"/>
      <c r="Q2382" s="14"/>
      <c r="R2382" s="14"/>
      <c r="S2382" s="14"/>
      <c r="T2382" s="14"/>
      <c r="U2382" s="14"/>
      <c r="V2382" s="14"/>
      <c r="W2382" s="14"/>
    </row>
    <row r="2383">
      <c r="A2383" s="130" t="s">
        <v>23232</v>
      </c>
      <c r="B2383" s="14" t="s">
        <v>7919</v>
      </c>
      <c r="C2383" s="131">
        <v>55.0</v>
      </c>
      <c r="D2383" s="14" t="s">
        <v>7921</v>
      </c>
      <c r="E2383" s="131">
        <v>153.0</v>
      </c>
      <c r="F2383" s="14" t="s">
        <v>7922</v>
      </c>
      <c r="G2383" s="131">
        <v>44.0</v>
      </c>
      <c r="H2383" s="131">
        <v>200.0</v>
      </c>
      <c r="I2383" s="132" t="b">
        <v>1</v>
      </c>
      <c r="J2383" s="14"/>
      <c r="K2383" s="14"/>
      <c r="L2383" s="14"/>
      <c r="M2383" s="14"/>
      <c r="N2383" s="14"/>
      <c r="O2383" s="14"/>
      <c r="P2383" s="14"/>
      <c r="Q2383" s="14"/>
      <c r="R2383" s="14"/>
      <c r="S2383" s="14"/>
      <c r="T2383" s="14"/>
      <c r="U2383" s="14"/>
      <c r="V2383" s="14"/>
      <c r="W2383" s="14"/>
    </row>
    <row r="2384">
      <c r="A2384" s="130" t="s">
        <v>23236</v>
      </c>
      <c r="B2384" s="14" t="s">
        <v>3752</v>
      </c>
      <c r="C2384" s="131">
        <v>53.0</v>
      </c>
      <c r="D2384" s="14" t="s">
        <v>3755</v>
      </c>
      <c r="E2384" s="131">
        <v>139.0</v>
      </c>
      <c r="F2384" s="14" t="s">
        <v>3758</v>
      </c>
      <c r="G2384" s="131">
        <v>42.0</v>
      </c>
      <c r="H2384" s="131">
        <v>200.0</v>
      </c>
      <c r="I2384" s="132" t="b">
        <v>1</v>
      </c>
      <c r="J2384" s="14"/>
      <c r="K2384" s="14"/>
      <c r="L2384" s="14"/>
      <c r="M2384" s="14"/>
      <c r="N2384" s="14"/>
      <c r="O2384" s="14"/>
      <c r="P2384" s="14"/>
      <c r="Q2384" s="14"/>
      <c r="R2384" s="14"/>
      <c r="S2384" s="14"/>
      <c r="T2384" s="14"/>
      <c r="U2384" s="14"/>
      <c r="V2384" s="14"/>
      <c r="W2384" s="14"/>
    </row>
    <row r="2385">
      <c r="A2385" s="130" t="s">
        <v>23240</v>
      </c>
      <c r="B2385" s="14" t="s">
        <v>6607</v>
      </c>
      <c r="C2385" s="131">
        <v>76.0</v>
      </c>
      <c r="D2385" s="14" t="s">
        <v>6608</v>
      </c>
      <c r="E2385" s="131">
        <v>205.0</v>
      </c>
      <c r="F2385" s="14" t="s">
        <v>6609</v>
      </c>
      <c r="G2385" s="131">
        <v>65.0</v>
      </c>
      <c r="H2385" s="131">
        <v>200.0</v>
      </c>
      <c r="I2385" s="132" t="b">
        <v>1</v>
      </c>
      <c r="J2385" s="14"/>
      <c r="K2385" s="14"/>
      <c r="L2385" s="14"/>
      <c r="M2385" s="14"/>
      <c r="N2385" s="14"/>
      <c r="O2385" s="14"/>
      <c r="P2385" s="14"/>
      <c r="Q2385" s="14"/>
      <c r="R2385" s="14"/>
      <c r="S2385" s="14"/>
      <c r="T2385" s="14"/>
      <c r="U2385" s="14"/>
      <c r="V2385" s="14"/>
      <c r="W2385" s="14"/>
    </row>
    <row r="2386">
      <c r="A2386" s="130" t="s">
        <v>23246</v>
      </c>
      <c r="B2386" s="14" t="s">
        <v>17807</v>
      </c>
      <c r="C2386" s="131">
        <v>47.0</v>
      </c>
      <c r="D2386" s="14" t="s">
        <v>17810</v>
      </c>
      <c r="E2386" s="131">
        <v>145.0</v>
      </c>
      <c r="F2386" s="14" t="s">
        <v>17811</v>
      </c>
      <c r="G2386" s="131">
        <v>36.0</v>
      </c>
      <c r="H2386" s="131">
        <v>200.0</v>
      </c>
      <c r="I2386" s="132" t="b">
        <v>1</v>
      </c>
      <c r="J2386" s="14"/>
      <c r="K2386" s="14"/>
      <c r="L2386" s="14"/>
      <c r="M2386" s="14"/>
      <c r="N2386" s="14"/>
      <c r="O2386" s="14"/>
      <c r="P2386" s="14"/>
      <c r="Q2386" s="14"/>
      <c r="R2386" s="14"/>
      <c r="S2386" s="14"/>
      <c r="T2386" s="14"/>
      <c r="U2386" s="14"/>
      <c r="V2386" s="14"/>
      <c r="W2386" s="14"/>
    </row>
    <row r="2387">
      <c r="A2387" s="130" t="s">
        <v>23254</v>
      </c>
      <c r="B2387" s="14" t="s">
        <v>10668</v>
      </c>
      <c r="C2387" s="131">
        <v>26.0</v>
      </c>
      <c r="D2387" s="14"/>
      <c r="E2387" s="14"/>
      <c r="F2387" s="14" t="s">
        <v>10671</v>
      </c>
      <c r="G2387" s="131">
        <v>6.0</v>
      </c>
      <c r="H2387" s="131">
        <v>200.0</v>
      </c>
      <c r="I2387" s="132" t="b">
        <v>1</v>
      </c>
      <c r="J2387" s="14"/>
      <c r="K2387" s="14"/>
      <c r="L2387" s="14"/>
      <c r="M2387" s="14"/>
      <c r="N2387" s="14"/>
      <c r="O2387" s="14"/>
      <c r="P2387" s="14"/>
      <c r="Q2387" s="14"/>
      <c r="R2387" s="14"/>
      <c r="S2387" s="14"/>
      <c r="T2387" s="14"/>
      <c r="U2387" s="14"/>
      <c r="V2387" s="14"/>
      <c r="W2387" s="14"/>
    </row>
    <row r="2388">
      <c r="A2388" s="130" t="s">
        <v>23260</v>
      </c>
      <c r="B2388" s="14" t="s">
        <v>12184</v>
      </c>
      <c r="C2388" s="131">
        <v>39.0</v>
      </c>
      <c r="D2388" s="14" t="s">
        <v>12186</v>
      </c>
      <c r="E2388" s="131">
        <v>150.0</v>
      </c>
      <c r="F2388" s="14" t="s">
        <v>12187</v>
      </c>
      <c r="G2388" s="131">
        <v>28.0</v>
      </c>
      <c r="H2388" s="131">
        <v>200.0</v>
      </c>
      <c r="I2388" s="132" t="b">
        <v>1</v>
      </c>
      <c r="J2388" s="14"/>
      <c r="K2388" s="14"/>
      <c r="L2388" s="14"/>
      <c r="M2388" s="14"/>
      <c r="N2388" s="14"/>
      <c r="O2388" s="14"/>
      <c r="P2388" s="14"/>
      <c r="Q2388" s="14"/>
      <c r="R2388" s="14"/>
      <c r="S2388" s="14"/>
      <c r="T2388" s="14"/>
      <c r="U2388" s="14"/>
      <c r="V2388" s="14"/>
      <c r="W2388" s="14"/>
    </row>
    <row r="2389">
      <c r="A2389" s="130" t="s">
        <v>23268</v>
      </c>
      <c r="B2389" s="14" t="s">
        <v>557</v>
      </c>
      <c r="C2389" s="131">
        <v>27.0</v>
      </c>
      <c r="D2389" s="14"/>
      <c r="E2389" s="14"/>
      <c r="F2389" s="14" t="s">
        <v>558</v>
      </c>
      <c r="G2389" s="131">
        <v>16.0</v>
      </c>
      <c r="H2389" s="131">
        <v>200.0</v>
      </c>
      <c r="I2389" s="132" t="b">
        <v>1</v>
      </c>
      <c r="J2389" s="14"/>
      <c r="K2389" s="14"/>
      <c r="L2389" s="14"/>
      <c r="M2389" s="14"/>
      <c r="N2389" s="14"/>
      <c r="O2389" s="14"/>
      <c r="P2389" s="14"/>
      <c r="Q2389" s="14"/>
      <c r="R2389" s="14"/>
      <c r="S2389" s="14"/>
      <c r="T2389" s="14"/>
      <c r="U2389" s="14"/>
      <c r="V2389" s="14"/>
      <c r="W2389" s="14"/>
    </row>
    <row r="2390">
      <c r="A2390" s="130" t="s">
        <v>23273</v>
      </c>
      <c r="B2390" s="14" t="s">
        <v>1471</v>
      </c>
      <c r="C2390" s="131">
        <v>15.0</v>
      </c>
      <c r="D2390" s="14"/>
      <c r="E2390" s="14"/>
      <c r="F2390" s="14" t="s">
        <v>1472</v>
      </c>
      <c r="G2390" s="131">
        <v>4.0</v>
      </c>
      <c r="H2390" s="131">
        <v>200.0</v>
      </c>
      <c r="I2390" s="132" t="b">
        <v>1</v>
      </c>
      <c r="J2390" s="14"/>
      <c r="K2390" s="14"/>
      <c r="L2390" s="14"/>
      <c r="M2390" s="14"/>
      <c r="N2390" s="14"/>
      <c r="O2390" s="14"/>
      <c r="P2390" s="14"/>
      <c r="Q2390" s="14"/>
      <c r="R2390" s="14"/>
      <c r="S2390" s="14"/>
      <c r="T2390" s="14"/>
      <c r="U2390" s="14"/>
      <c r="V2390" s="14"/>
      <c r="W2390" s="14"/>
    </row>
    <row r="2391">
      <c r="A2391" s="130" t="s">
        <v>23281</v>
      </c>
      <c r="B2391" s="14" t="s">
        <v>1399</v>
      </c>
      <c r="C2391" s="131">
        <v>58.0</v>
      </c>
      <c r="D2391" s="14" t="s">
        <v>1400</v>
      </c>
      <c r="E2391" s="131">
        <v>372.0</v>
      </c>
      <c r="F2391" s="14" t="s">
        <v>1401</v>
      </c>
      <c r="G2391" s="131">
        <v>47.0</v>
      </c>
      <c r="H2391" s="131">
        <v>200.0</v>
      </c>
      <c r="I2391" s="132" t="b">
        <v>1</v>
      </c>
      <c r="J2391" s="14"/>
      <c r="K2391" s="14"/>
      <c r="L2391" s="14"/>
      <c r="M2391" s="14"/>
      <c r="N2391" s="14"/>
      <c r="O2391" s="14"/>
      <c r="P2391" s="14"/>
      <c r="Q2391" s="14"/>
      <c r="R2391" s="14"/>
      <c r="S2391" s="14"/>
      <c r="T2391" s="14"/>
      <c r="U2391" s="14"/>
      <c r="V2391" s="14"/>
      <c r="W2391" s="14"/>
    </row>
    <row r="2392">
      <c r="A2392" s="130" t="s">
        <v>23289</v>
      </c>
      <c r="B2392" s="14" t="s">
        <v>15434</v>
      </c>
      <c r="C2392" s="131">
        <v>68.0</v>
      </c>
      <c r="D2392" s="14" t="s">
        <v>15436</v>
      </c>
      <c r="E2392" s="131">
        <v>155.0</v>
      </c>
      <c r="F2392" s="14" t="s">
        <v>15439</v>
      </c>
      <c r="G2392" s="131">
        <v>57.0</v>
      </c>
      <c r="H2392" s="131">
        <v>200.0</v>
      </c>
      <c r="I2392" s="132" t="b">
        <v>1</v>
      </c>
      <c r="J2392" s="14"/>
      <c r="K2392" s="14"/>
      <c r="L2392" s="14"/>
      <c r="M2392" s="14"/>
      <c r="N2392" s="14"/>
      <c r="O2392" s="14"/>
      <c r="P2392" s="14"/>
      <c r="Q2392" s="14"/>
      <c r="R2392" s="14"/>
      <c r="S2392" s="14"/>
      <c r="T2392" s="14"/>
      <c r="U2392" s="14"/>
      <c r="V2392" s="14"/>
      <c r="W2392" s="14"/>
    </row>
    <row r="2393">
      <c r="A2393" s="130" t="s">
        <v>23297</v>
      </c>
      <c r="B2393" s="14" t="s">
        <v>7737</v>
      </c>
      <c r="C2393" s="131">
        <v>40.0</v>
      </c>
      <c r="D2393" s="14" t="s">
        <v>7738</v>
      </c>
      <c r="E2393" s="131">
        <v>161.0</v>
      </c>
      <c r="F2393" s="14" t="s">
        <v>7741</v>
      </c>
      <c r="G2393" s="131">
        <v>29.0</v>
      </c>
      <c r="H2393" s="131">
        <v>200.0</v>
      </c>
      <c r="I2393" s="132" t="b">
        <v>1</v>
      </c>
      <c r="J2393" s="14"/>
      <c r="K2393" s="14"/>
      <c r="L2393" s="14"/>
      <c r="M2393" s="14"/>
      <c r="N2393" s="14"/>
      <c r="O2393" s="14"/>
      <c r="P2393" s="14"/>
      <c r="Q2393" s="14"/>
      <c r="R2393" s="14"/>
      <c r="S2393" s="14"/>
      <c r="T2393" s="14"/>
      <c r="U2393" s="14"/>
      <c r="V2393" s="14"/>
      <c r="W2393" s="14"/>
    </row>
    <row r="2394">
      <c r="A2394" s="130" t="s">
        <v>23305</v>
      </c>
      <c r="B2394" s="14" t="s">
        <v>17807</v>
      </c>
      <c r="C2394" s="131">
        <v>47.0</v>
      </c>
      <c r="D2394" s="14" t="s">
        <v>17810</v>
      </c>
      <c r="E2394" s="131">
        <v>145.0</v>
      </c>
      <c r="F2394" s="14" t="s">
        <v>17811</v>
      </c>
      <c r="G2394" s="131">
        <v>36.0</v>
      </c>
      <c r="H2394" s="131">
        <v>200.0</v>
      </c>
      <c r="I2394" s="132" t="b">
        <v>1</v>
      </c>
      <c r="J2394" s="14"/>
      <c r="K2394" s="14"/>
      <c r="L2394" s="14"/>
      <c r="M2394" s="14"/>
      <c r="N2394" s="14"/>
      <c r="O2394" s="14"/>
      <c r="P2394" s="14"/>
      <c r="Q2394" s="14"/>
      <c r="R2394" s="14"/>
      <c r="S2394" s="14"/>
      <c r="T2394" s="14"/>
      <c r="U2394" s="14"/>
      <c r="V2394" s="14"/>
      <c r="W2394" s="14"/>
    </row>
    <row r="2395">
      <c r="A2395" s="130" t="s">
        <v>23313</v>
      </c>
      <c r="B2395" s="14" t="s">
        <v>4905</v>
      </c>
      <c r="C2395" s="131">
        <v>54.0</v>
      </c>
      <c r="D2395" s="14" t="s">
        <v>4906</v>
      </c>
      <c r="E2395" s="131">
        <v>191.0</v>
      </c>
      <c r="F2395" s="14" t="s">
        <v>4909</v>
      </c>
      <c r="G2395" s="131">
        <v>43.0</v>
      </c>
      <c r="H2395" s="131">
        <v>200.0</v>
      </c>
      <c r="I2395" s="132" t="b">
        <v>1</v>
      </c>
      <c r="J2395" s="14"/>
      <c r="K2395" s="14"/>
      <c r="L2395" s="14"/>
      <c r="M2395" s="14"/>
      <c r="N2395" s="14"/>
      <c r="O2395" s="14"/>
      <c r="P2395" s="14"/>
      <c r="Q2395" s="14"/>
      <c r="R2395" s="14"/>
      <c r="S2395" s="14"/>
      <c r="T2395" s="14"/>
      <c r="U2395" s="14"/>
      <c r="V2395" s="14"/>
      <c r="W2395" s="14"/>
    </row>
    <row r="2396">
      <c r="A2396" s="130" t="s">
        <v>23319</v>
      </c>
      <c r="B2396" s="14" t="s">
        <v>6069</v>
      </c>
      <c r="C2396" s="131">
        <v>118.0</v>
      </c>
      <c r="D2396" s="14" t="s">
        <v>6073</v>
      </c>
      <c r="E2396" s="131">
        <v>149.0</v>
      </c>
      <c r="F2396" s="14" t="s">
        <v>6075</v>
      </c>
      <c r="G2396" s="131">
        <v>107.0</v>
      </c>
      <c r="H2396" s="131">
        <v>200.0</v>
      </c>
      <c r="I2396" s="132" t="b">
        <v>1</v>
      </c>
      <c r="J2396" s="14"/>
      <c r="K2396" s="14"/>
      <c r="L2396" s="14"/>
      <c r="M2396" s="14"/>
      <c r="N2396" s="14"/>
      <c r="O2396" s="14"/>
      <c r="P2396" s="14"/>
      <c r="Q2396" s="14"/>
      <c r="R2396" s="14"/>
      <c r="S2396" s="14"/>
      <c r="T2396" s="14"/>
      <c r="U2396" s="14"/>
      <c r="V2396" s="14"/>
      <c r="W2396" s="14"/>
    </row>
    <row r="2397">
      <c r="A2397" s="130" t="s">
        <v>23327</v>
      </c>
      <c r="B2397" s="14" t="s">
        <v>12075</v>
      </c>
      <c r="C2397" s="131">
        <v>67.0</v>
      </c>
      <c r="D2397" s="14" t="s">
        <v>12076</v>
      </c>
      <c r="E2397" s="131">
        <v>149.0</v>
      </c>
      <c r="F2397" s="14" t="s">
        <v>12078</v>
      </c>
      <c r="G2397" s="131">
        <v>56.0</v>
      </c>
      <c r="H2397" s="131">
        <v>200.0</v>
      </c>
      <c r="I2397" s="132" t="b">
        <v>1</v>
      </c>
      <c r="J2397" s="14"/>
      <c r="K2397" s="14"/>
      <c r="L2397" s="14"/>
      <c r="M2397" s="14"/>
      <c r="N2397" s="14"/>
      <c r="O2397" s="14"/>
      <c r="P2397" s="14"/>
      <c r="Q2397" s="14"/>
      <c r="R2397" s="14"/>
      <c r="S2397" s="14"/>
      <c r="T2397" s="14"/>
      <c r="U2397" s="14"/>
      <c r="V2397" s="14"/>
      <c r="W2397" s="14"/>
    </row>
    <row r="2398">
      <c r="A2398" s="130" t="s">
        <v>23335</v>
      </c>
      <c r="B2398" s="14" t="s">
        <v>3266</v>
      </c>
      <c r="C2398" s="131">
        <v>85.0</v>
      </c>
      <c r="D2398" s="14" t="s">
        <v>3268</v>
      </c>
      <c r="E2398" s="131">
        <v>493.0</v>
      </c>
      <c r="F2398" s="14" t="s">
        <v>3270</v>
      </c>
      <c r="G2398" s="131">
        <v>74.0</v>
      </c>
      <c r="H2398" s="131">
        <v>200.0</v>
      </c>
      <c r="I2398" s="132" t="b">
        <v>1</v>
      </c>
      <c r="J2398" s="14"/>
      <c r="K2398" s="14"/>
      <c r="L2398" s="14"/>
      <c r="M2398" s="14"/>
      <c r="N2398" s="14"/>
      <c r="O2398" s="14"/>
      <c r="P2398" s="14"/>
      <c r="Q2398" s="14"/>
      <c r="R2398" s="14"/>
      <c r="S2398" s="14"/>
      <c r="T2398" s="14"/>
      <c r="U2398" s="14"/>
      <c r="V2398" s="14"/>
      <c r="W2398" s="14"/>
    </row>
    <row r="2399">
      <c r="A2399" s="130" t="s">
        <v>23345</v>
      </c>
      <c r="B2399" s="14" t="s">
        <v>3866</v>
      </c>
      <c r="C2399" s="131">
        <v>94.0</v>
      </c>
      <c r="D2399" s="14" t="s">
        <v>3870</v>
      </c>
      <c r="E2399" s="131">
        <v>201.0</v>
      </c>
      <c r="F2399" s="14" t="s">
        <v>3872</v>
      </c>
      <c r="G2399" s="131">
        <v>83.0</v>
      </c>
      <c r="H2399" s="131">
        <v>200.0</v>
      </c>
      <c r="I2399" s="132" t="b">
        <v>1</v>
      </c>
      <c r="J2399" s="14"/>
      <c r="K2399" s="14"/>
      <c r="L2399" s="14"/>
      <c r="M2399" s="14"/>
      <c r="N2399" s="14"/>
      <c r="O2399" s="14"/>
      <c r="P2399" s="14"/>
      <c r="Q2399" s="14"/>
      <c r="R2399" s="14"/>
      <c r="S2399" s="14"/>
      <c r="T2399" s="14"/>
      <c r="U2399" s="14"/>
      <c r="V2399" s="14"/>
      <c r="W2399" s="14"/>
    </row>
    <row r="2400">
      <c r="A2400" s="130" t="s">
        <v>23356</v>
      </c>
      <c r="B2400" s="14" t="s">
        <v>1682</v>
      </c>
      <c r="C2400" s="131">
        <v>36.0</v>
      </c>
      <c r="D2400" s="14" t="s">
        <v>1683</v>
      </c>
      <c r="E2400" s="131">
        <v>323.0</v>
      </c>
      <c r="F2400" s="14" t="s">
        <v>1684</v>
      </c>
      <c r="G2400" s="131">
        <v>25.0</v>
      </c>
      <c r="H2400" s="131">
        <v>200.0</v>
      </c>
      <c r="I2400" s="132" t="b">
        <v>1</v>
      </c>
      <c r="J2400" s="14"/>
      <c r="K2400" s="14"/>
      <c r="L2400" s="14"/>
      <c r="M2400" s="14"/>
      <c r="N2400" s="14"/>
      <c r="O2400" s="14"/>
      <c r="P2400" s="14"/>
      <c r="Q2400" s="14"/>
      <c r="R2400" s="14"/>
      <c r="S2400" s="14"/>
      <c r="T2400" s="14"/>
      <c r="U2400" s="14"/>
      <c r="V2400" s="14"/>
      <c r="W2400" s="14"/>
    </row>
    <row r="2401">
      <c r="A2401" s="130" t="s">
        <v>23365</v>
      </c>
      <c r="B2401" s="14" t="s">
        <v>4344</v>
      </c>
      <c r="C2401" s="131">
        <v>110.0</v>
      </c>
      <c r="D2401" s="14" t="s">
        <v>4346</v>
      </c>
      <c r="E2401" s="131">
        <v>92.0</v>
      </c>
      <c r="F2401" s="14" t="s">
        <v>4347</v>
      </c>
      <c r="G2401" s="131">
        <v>99.0</v>
      </c>
      <c r="H2401" s="131">
        <v>200.0</v>
      </c>
      <c r="I2401" s="132" t="b">
        <v>1</v>
      </c>
      <c r="J2401" s="14"/>
      <c r="K2401" s="14"/>
      <c r="L2401" s="14"/>
      <c r="M2401" s="14"/>
      <c r="N2401" s="14"/>
      <c r="O2401" s="14"/>
      <c r="P2401" s="14"/>
      <c r="Q2401" s="14"/>
      <c r="R2401" s="14"/>
      <c r="S2401" s="14"/>
      <c r="T2401" s="14"/>
      <c r="U2401" s="14"/>
      <c r="V2401" s="14"/>
      <c r="W2401" s="14"/>
    </row>
    <row r="2402">
      <c r="A2402" s="130" t="s">
        <v>23376</v>
      </c>
      <c r="B2402" s="14" t="s">
        <v>647</v>
      </c>
      <c r="C2402" s="131">
        <v>81.0</v>
      </c>
      <c r="D2402" s="14" t="s">
        <v>648</v>
      </c>
      <c r="E2402" s="131">
        <v>120.0</v>
      </c>
      <c r="F2402" s="14" t="s">
        <v>649</v>
      </c>
      <c r="G2402" s="131">
        <v>70.0</v>
      </c>
      <c r="H2402" s="131">
        <v>200.0</v>
      </c>
      <c r="I2402" s="132" t="b">
        <v>1</v>
      </c>
      <c r="J2402" s="14"/>
      <c r="K2402" s="14"/>
      <c r="L2402" s="14"/>
      <c r="M2402" s="14"/>
      <c r="N2402" s="14"/>
      <c r="O2402" s="14"/>
      <c r="P2402" s="14"/>
      <c r="Q2402" s="14"/>
      <c r="R2402" s="14"/>
      <c r="S2402" s="14"/>
      <c r="T2402" s="14"/>
      <c r="U2402" s="14"/>
      <c r="V2402" s="14"/>
      <c r="W2402" s="14"/>
    </row>
    <row r="2403">
      <c r="A2403" s="130" t="s">
        <v>23382</v>
      </c>
      <c r="B2403" s="14" t="s">
        <v>15961</v>
      </c>
      <c r="C2403" s="131">
        <v>49.0</v>
      </c>
      <c r="D2403" s="14" t="s">
        <v>15963</v>
      </c>
      <c r="E2403" s="131">
        <v>172.0</v>
      </c>
      <c r="F2403" s="14" t="s">
        <v>15965</v>
      </c>
      <c r="G2403" s="131">
        <v>38.0</v>
      </c>
      <c r="H2403" s="131">
        <v>200.0</v>
      </c>
      <c r="I2403" s="132" t="b">
        <v>1</v>
      </c>
      <c r="J2403" s="14"/>
      <c r="K2403" s="14"/>
      <c r="L2403" s="14"/>
      <c r="M2403" s="14"/>
      <c r="N2403" s="14"/>
      <c r="O2403" s="14"/>
      <c r="P2403" s="14"/>
      <c r="Q2403" s="14"/>
      <c r="R2403" s="14"/>
      <c r="S2403" s="14"/>
      <c r="T2403" s="14"/>
      <c r="U2403" s="14"/>
      <c r="V2403" s="14"/>
      <c r="W2403" s="14"/>
    </row>
    <row r="2404">
      <c r="A2404" s="130" t="s">
        <v>23391</v>
      </c>
      <c r="B2404" s="14" t="s">
        <v>8446</v>
      </c>
      <c r="C2404" s="131">
        <v>73.0</v>
      </c>
      <c r="D2404" s="14" t="s">
        <v>8447</v>
      </c>
      <c r="E2404" s="131">
        <v>321.0</v>
      </c>
      <c r="F2404" s="14" t="s">
        <v>8448</v>
      </c>
      <c r="G2404" s="131">
        <v>62.0</v>
      </c>
      <c r="H2404" s="131">
        <v>200.0</v>
      </c>
      <c r="I2404" s="132" t="b">
        <v>1</v>
      </c>
      <c r="J2404" s="14"/>
      <c r="K2404" s="14"/>
      <c r="L2404" s="14"/>
      <c r="M2404" s="14"/>
      <c r="N2404" s="14"/>
      <c r="O2404" s="14"/>
      <c r="P2404" s="14"/>
      <c r="Q2404" s="14"/>
      <c r="R2404" s="14"/>
      <c r="S2404" s="14"/>
      <c r="T2404" s="14"/>
      <c r="U2404" s="14"/>
      <c r="V2404" s="14"/>
      <c r="W2404" s="14"/>
    </row>
    <row r="2405">
      <c r="A2405" s="130" t="s">
        <v>23400</v>
      </c>
      <c r="B2405" s="14" t="s">
        <v>3752</v>
      </c>
      <c r="C2405" s="131">
        <v>53.0</v>
      </c>
      <c r="D2405" s="14" t="s">
        <v>3755</v>
      </c>
      <c r="E2405" s="131">
        <v>139.0</v>
      </c>
      <c r="F2405" s="14" t="s">
        <v>3758</v>
      </c>
      <c r="G2405" s="131">
        <v>42.0</v>
      </c>
      <c r="H2405" s="131">
        <v>200.0</v>
      </c>
      <c r="I2405" s="132" t="b">
        <v>1</v>
      </c>
      <c r="J2405" s="14"/>
      <c r="K2405" s="14"/>
      <c r="L2405" s="14"/>
      <c r="M2405" s="14"/>
      <c r="N2405" s="14"/>
      <c r="O2405" s="14"/>
      <c r="P2405" s="14"/>
      <c r="Q2405" s="14"/>
      <c r="R2405" s="14"/>
      <c r="S2405" s="14"/>
      <c r="T2405" s="14"/>
      <c r="U2405" s="14"/>
      <c r="V2405" s="14"/>
      <c r="W2405" s="14"/>
    </row>
    <row r="2406">
      <c r="A2406" s="130" t="s">
        <v>23408</v>
      </c>
      <c r="B2406" s="14" t="s">
        <v>12871</v>
      </c>
      <c r="C2406" s="131">
        <v>32.0</v>
      </c>
      <c r="D2406" s="14" t="s">
        <v>629</v>
      </c>
      <c r="E2406" s="131">
        <v>135.0</v>
      </c>
      <c r="F2406" s="14" t="s">
        <v>630</v>
      </c>
      <c r="G2406" s="131">
        <v>13.0</v>
      </c>
      <c r="H2406" s="131">
        <v>200.0</v>
      </c>
      <c r="I2406" s="132" t="b">
        <v>1</v>
      </c>
      <c r="J2406" s="14"/>
      <c r="K2406" s="14"/>
      <c r="L2406" s="14"/>
      <c r="M2406" s="14"/>
      <c r="N2406" s="14"/>
      <c r="O2406" s="14"/>
      <c r="P2406" s="14"/>
      <c r="Q2406" s="14"/>
      <c r="R2406" s="14"/>
      <c r="S2406" s="14"/>
      <c r="T2406" s="14"/>
      <c r="U2406" s="14"/>
      <c r="V2406" s="14"/>
      <c r="W2406" s="14"/>
    </row>
    <row r="2407">
      <c r="A2407" s="130" t="s">
        <v>23416</v>
      </c>
      <c r="B2407" s="14" t="s">
        <v>7671</v>
      </c>
      <c r="C2407" s="131">
        <v>48.0</v>
      </c>
      <c r="D2407" s="14" t="s">
        <v>7672</v>
      </c>
      <c r="E2407" s="131">
        <v>370.0</v>
      </c>
      <c r="F2407" s="14" t="s">
        <v>7677</v>
      </c>
      <c r="G2407" s="131">
        <v>37.0</v>
      </c>
      <c r="H2407" s="131">
        <v>200.0</v>
      </c>
      <c r="I2407" s="132" t="b">
        <v>1</v>
      </c>
      <c r="J2407" s="14"/>
      <c r="K2407" s="14"/>
      <c r="L2407" s="14"/>
      <c r="M2407" s="14"/>
      <c r="N2407" s="14"/>
      <c r="O2407" s="14"/>
      <c r="P2407" s="14"/>
      <c r="Q2407" s="14"/>
      <c r="R2407" s="14"/>
      <c r="S2407" s="14"/>
      <c r="T2407" s="14"/>
      <c r="U2407" s="14"/>
      <c r="V2407" s="14"/>
      <c r="W2407" s="14"/>
    </row>
    <row r="2408">
      <c r="A2408" s="130" t="s">
        <v>23424</v>
      </c>
      <c r="B2408" s="14" t="s">
        <v>1628</v>
      </c>
      <c r="C2408" s="131">
        <v>26.0</v>
      </c>
      <c r="D2408" s="14"/>
      <c r="E2408" s="14"/>
      <c r="F2408" s="14" t="s">
        <v>1629</v>
      </c>
      <c r="G2408" s="131">
        <v>6.0</v>
      </c>
      <c r="H2408" s="131">
        <v>200.0</v>
      </c>
      <c r="I2408" s="132" t="b">
        <v>1</v>
      </c>
      <c r="J2408" s="14"/>
      <c r="K2408" s="14"/>
      <c r="L2408" s="14"/>
      <c r="M2408" s="14"/>
      <c r="N2408" s="14"/>
      <c r="O2408" s="14"/>
      <c r="P2408" s="14"/>
      <c r="Q2408" s="14"/>
      <c r="R2408" s="14"/>
      <c r="S2408" s="14"/>
      <c r="T2408" s="14"/>
      <c r="U2408" s="14"/>
      <c r="V2408" s="14"/>
      <c r="W2408" s="14"/>
    </row>
    <row r="2409">
      <c r="A2409" s="130" t="s">
        <v>23432</v>
      </c>
      <c r="B2409" s="14" t="s">
        <v>11027</v>
      </c>
      <c r="C2409" s="131">
        <v>46.0</v>
      </c>
      <c r="D2409" s="14" t="s">
        <v>11029</v>
      </c>
      <c r="E2409" s="131">
        <v>149.0</v>
      </c>
      <c r="F2409" s="14" t="s">
        <v>11031</v>
      </c>
      <c r="G2409" s="131">
        <v>35.0</v>
      </c>
      <c r="H2409" s="131">
        <v>200.0</v>
      </c>
      <c r="I2409" s="132" t="b">
        <v>1</v>
      </c>
      <c r="J2409" s="14"/>
      <c r="K2409" s="14"/>
      <c r="L2409" s="14"/>
      <c r="M2409" s="14"/>
      <c r="N2409" s="14"/>
      <c r="O2409" s="14"/>
      <c r="P2409" s="14"/>
      <c r="Q2409" s="14"/>
      <c r="R2409" s="14"/>
      <c r="S2409" s="14"/>
      <c r="T2409" s="14"/>
      <c r="U2409" s="14"/>
      <c r="V2409" s="14"/>
      <c r="W2409" s="14"/>
    </row>
    <row r="2410">
      <c r="A2410" s="130" t="s">
        <v>23440</v>
      </c>
      <c r="B2410" s="14" t="s">
        <v>1420</v>
      </c>
      <c r="C2410" s="131">
        <v>57.0</v>
      </c>
      <c r="D2410" s="14" t="s">
        <v>1421</v>
      </c>
      <c r="E2410" s="131">
        <v>142.0</v>
      </c>
      <c r="F2410" s="14" t="s">
        <v>1422</v>
      </c>
      <c r="G2410" s="131">
        <v>46.0</v>
      </c>
      <c r="H2410" s="131">
        <v>200.0</v>
      </c>
      <c r="I2410" s="132" t="b">
        <v>1</v>
      </c>
      <c r="J2410" s="14"/>
      <c r="K2410" s="14"/>
      <c r="L2410" s="14"/>
      <c r="M2410" s="14"/>
      <c r="N2410" s="14"/>
      <c r="O2410" s="14"/>
      <c r="P2410" s="14"/>
      <c r="Q2410" s="14"/>
      <c r="R2410" s="14"/>
      <c r="S2410" s="14"/>
      <c r="T2410" s="14"/>
      <c r="U2410" s="14"/>
      <c r="V2410" s="14"/>
      <c r="W2410" s="14"/>
    </row>
    <row r="2411">
      <c r="A2411" s="130" t="s">
        <v>23447</v>
      </c>
      <c r="B2411" s="14" t="s">
        <v>7160</v>
      </c>
      <c r="C2411" s="131">
        <v>42.0</v>
      </c>
      <c r="D2411" s="14" t="s">
        <v>7163</v>
      </c>
      <c r="E2411" s="131">
        <v>337.0</v>
      </c>
      <c r="F2411" s="14" t="s">
        <v>7165</v>
      </c>
      <c r="G2411" s="131">
        <v>31.0</v>
      </c>
      <c r="H2411" s="131">
        <v>200.0</v>
      </c>
      <c r="I2411" s="132" t="b">
        <v>1</v>
      </c>
      <c r="J2411" s="14"/>
      <c r="K2411" s="14"/>
      <c r="L2411" s="14"/>
      <c r="M2411" s="14"/>
      <c r="N2411" s="14"/>
      <c r="O2411" s="14"/>
      <c r="P2411" s="14"/>
      <c r="Q2411" s="14"/>
      <c r="R2411" s="14"/>
      <c r="S2411" s="14"/>
      <c r="T2411" s="14"/>
      <c r="U2411" s="14"/>
      <c r="V2411" s="14"/>
      <c r="W2411" s="14"/>
    </row>
    <row r="2412">
      <c r="A2412" s="130" t="s">
        <v>23456</v>
      </c>
      <c r="B2412" s="14" t="s">
        <v>2129</v>
      </c>
      <c r="C2412" s="131">
        <v>67.0</v>
      </c>
      <c r="D2412" s="14" t="s">
        <v>2132</v>
      </c>
      <c r="E2412" s="131">
        <v>245.0</v>
      </c>
      <c r="F2412" s="14" t="s">
        <v>2133</v>
      </c>
      <c r="G2412" s="131">
        <v>56.0</v>
      </c>
      <c r="H2412" s="131">
        <v>200.0</v>
      </c>
      <c r="I2412" s="132" t="b">
        <v>1</v>
      </c>
      <c r="J2412" s="14"/>
      <c r="K2412" s="14"/>
      <c r="L2412" s="14"/>
      <c r="M2412" s="14"/>
      <c r="N2412" s="14"/>
      <c r="O2412" s="14"/>
      <c r="P2412" s="14"/>
      <c r="Q2412" s="14"/>
      <c r="R2412" s="14"/>
      <c r="S2412" s="14"/>
      <c r="T2412" s="14"/>
      <c r="U2412" s="14"/>
      <c r="V2412" s="14"/>
      <c r="W2412" s="14"/>
    </row>
    <row r="2413">
      <c r="A2413" s="130" t="s">
        <v>23465</v>
      </c>
      <c r="B2413" s="14" t="s">
        <v>11646</v>
      </c>
      <c r="C2413" s="131">
        <v>22.0</v>
      </c>
      <c r="D2413" s="14"/>
      <c r="E2413" s="14"/>
      <c r="F2413" s="14" t="s">
        <v>1295</v>
      </c>
      <c r="G2413" s="131">
        <v>2.0</v>
      </c>
      <c r="H2413" s="131">
        <v>200.0</v>
      </c>
      <c r="I2413" s="132" t="b">
        <v>1</v>
      </c>
      <c r="J2413" s="14"/>
      <c r="K2413" s="14"/>
      <c r="L2413" s="14"/>
      <c r="M2413" s="14"/>
      <c r="N2413" s="14"/>
      <c r="O2413" s="14"/>
      <c r="P2413" s="14"/>
      <c r="Q2413" s="14"/>
      <c r="R2413" s="14"/>
      <c r="S2413" s="14"/>
      <c r="T2413" s="14"/>
      <c r="U2413" s="14"/>
      <c r="V2413" s="14"/>
      <c r="W2413" s="14"/>
    </row>
    <row r="2414">
      <c r="A2414" s="130" t="s">
        <v>23473</v>
      </c>
      <c r="B2414" s="14" t="s">
        <v>7510</v>
      </c>
      <c r="C2414" s="131">
        <v>94.0</v>
      </c>
      <c r="D2414" s="14" t="s">
        <v>7513</v>
      </c>
      <c r="E2414" s="131">
        <v>151.0</v>
      </c>
      <c r="F2414" s="14" t="s">
        <v>7514</v>
      </c>
      <c r="G2414" s="131">
        <v>83.0</v>
      </c>
      <c r="H2414" s="131">
        <v>200.0</v>
      </c>
      <c r="I2414" s="132" t="b">
        <v>1</v>
      </c>
      <c r="J2414" s="14"/>
      <c r="K2414" s="14"/>
      <c r="L2414" s="14"/>
      <c r="M2414" s="14"/>
      <c r="N2414" s="14"/>
      <c r="O2414" s="14"/>
      <c r="P2414" s="14"/>
      <c r="Q2414" s="14"/>
      <c r="R2414" s="14"/>
      <c r="S2414" s="14"/>
      <c r="T2414" s="14"/>
      <c r="U2414" s="14"/>
      <c r="V2414" s="14"/>
      <c r="W2414" s="14"/>
    </row>
    <row r="2415">
      <c r="A2415" s="130" t="s">
        <v>23483</v>
      </c>
      <c r="B2415" s="14" t="s">
        <v>1678</v>
      </c>
      <c r="C2415" s="131">
        <v>85.0</v>
      </c>
      <c r="D2415" s="14" t="s">
        <v>1679</v>
      </c>
      <c r="E2415" s="131">
        <v>452.0</v>
      </c>
      <c r="F2415" s="14" t="s">
        <v>1680</v>
      </c>
      <c r="G2415" s="131">
        <v>74.0</v>
      </c>
      <c r="H2415" s="131">
        <v>200.0</v>
      </c>
      <c r="I2415" s="132" t="b">
        <v>1</v>
      </c>
      <c r="J2415" s="14"/>
      <c r="K2415" s="14"/>
      <c r="L2415" s="14"/>
      <c r="M2415" s="14"/>
      <c r="N2415" s="14"/>
      <c r="O2415" s="14"/>
      <c r="P2415" s="14"/>
      <c r="Q2415" s="14"/>
      <c r="R2415" s="14"/>
      <c r="S2415" s="14"/>
      <c r="T2415" s="14"/>
      <c r="U2415" s="14"/>
      <c r="V2415" s="14"/>
      <c r="W2415" s="14"/>
    </row>
    <row r="2416">
      <c r="A2416" s="130" t="s">
        <v>23493</v>
      </c>
      <c r="B2416" s="14" t="s">
        <v>1628</v>
      </c>
      <c r="C2416" s="131">
        <v>26.0</v>
      </c>
      <c r="D2416" s="14"/>
      <c r="E2416" s="14"/>
      <c r="F2416" s="14" t="s">
        <v>1629</v>
      </c>
      <c r="G2416" s="131">
        <v>6.0</v>
      </c>
      <c r="H2416" s="131">
        <v>200.0</v>
      </c>
      <c r="I2416" s="132" t="b">
        <v>1</v>
      </c>
      <c r="J2416" s="14"/>
      <c r="K2416" s="14"/>
      <c r="L2416" s="14"/>
      <c r="M2416" s="14"/>
      <c r="N2416" s="14"/>
      <c r="O2416" s="14"/>
      <c r="P2416" s="14"/>
      <c r="Q2416" s="14"/>
      <c r="R2416" s="14"/>
      <c r="S2416" s="14"/>
      <c r="T2416" s="14"/>
      <c r="U2416" s="14"/>
      <c r="V2416" s="14"/>
      <c r="W2416" s="14"/>
    </row>
    <row r="2417">
      <c r="A2417" s="130" t="s">
        <v>23502</v>
      </c>
      <c r="B2417" s="14" t="s">
        <v>10668</v>
      </c>
      <c r="C2417" s="131">
        <v>26.0</v>
      </c>
      <c r="D2417" s="14"/>
      <c r="E2417" s="14"/>
      <c r="F2417" s="14" t="s">
        <v>10671</v>
      </c>
      <c r="G2417" s="131">
        <v>6.0</v>
      </c>
      <c r="H2417" s="131">
        <v>200.0</v>
      </c>
      <c r="I2417" s="132" t="b">
        <v>1</v>
      </c>
      <c r="J2417" s="14"/>
      <c r="K2417" s="14"/>
      <c r="L2417" s="14"/>
      <c r="M2417" s="14"/>
      <c r="N2417" s="14"/>
      <c r="O2417" s="14"/>
      <c r="P2417" s="14"/>
      <c r="Q2417" s="14"/>
      <c r="R2417" s="14"/>
      <c r="S2417" s="14"/>
      <c r="T2417" s="14"/>
      <c r="U2417" s="14"/>
      <c r="V2417" s="14"/>
      <c r="W2417" s="14"/>
    </row>
    <row r="2418">
      <c r="A2418" s="130" t="s">
        <v>23511</v>
      </c>
      <c r="B2418" s="14" t="s">
        <v>11662</v>
      </c>
      <c r="C2418" s="131">
        <v>86.0</v>
      </c>
      <c r="D2418" s="14" t="s">
        <v>11663</v>
      </c>
      <c r="E2418" s="131">
        <v>155.0</v>
      </c>
      <c r="F2418" s="14" t="s">
        <v>11665</v>
      </c>
      <c r="G2418" s="131">
        <v>75.0</v>
      </c>
      <c r="H2418" s="131">
        <v>200.0</v>
      </c>
      <c r="I2418" s="132" t="b">
        <v>1</v>
      </c>
      <c r="J2418" s="14"/>
      <c r="K2418" s="14"/>
      <c r="L2418" s="14"/>
      <c r="M2418" s="14"/>
      <c r="N2418" s="14"/>
      <c r="O2418" s="14"/>
      <c r="P2418" s="14"/>
      <c r="Q2418" s="14"/>
      <c r="R2418" s="14"/>
      <c r="S2418" s="14"/>
      <c r="T2418" s="14"/>
      <c r="U2418" s="14"/>
      <c r="V2418" s="14"/>
      <c r="W2418" s="14"/>
    </row>
    <row r="2419">
      <c r="A2419" s="130" t="s">
        <v>23520</v>
      </c>
      <c r="B2419" s="14" t="s">
        <v>1534</v>
      </c>
      <c r="C2419" s="131">
        <v>32.0</v>
      </c>
      <c r="D2419" s="14" t="s">
        <v>1535</v>
      </c>
      <c r="E2419" s="131">
        <v>155.0</v>
      </c>
      <c r="F2419" s="14" t="s">
        <v>1536</v>
      </c>
      <c r="G2419" s="131">
        <v>21.0</v>
      </c>
      <c r="H2419" s="131">
        <v>200.0</v>
      </c>
      <c r="I2419" s="132" t="b">
        <v>1</v>
      </c>
      <c r="J2419" s="14"/>
      <c r="K2419" s="14"/>
      <c r="L2419" s="14"/>
      <c r="M2419" s="14"/>
      <c r="N2419" s="14"/>
      <c r="O2419" s="14"/>
      <c r="P2419" s="14"/>
      <c r="Q2419" s="14"/>
      <c r="R2419" s="14"/>
      <c r="S2419" s="14"/>
      <c r="T2419" s="14"/>
      <c r="U2419" s="14"/>
      <c r="V2419" s="14"/>
      <c r="W2419" s="14"/>
    </row>
    <row r="2420">
      <c r="A2420" s="130" t="s">
        <v>23533</v>
      </c>
      <c r="B2420" s="14" t="s">
        <v>2768</v>
      </c>
      <c r="C2420" s="131">
        <v>77.0</v>
      </c>
      <c r="D2420" s="14" t="s">
        <v>2771</v>
      </c>
      <c r="E2420" s="131">
        <v>197.0</v>
      </c>
      <c r="F2420" s="14" t="s">
        <v>2774</v>
      </c>
      <c r="G2420" s="131">
        <v>66.0</v>
      </c>
      <c r="H2420" s="131">
        <v>200.0</v>
      </c>
      <c r="I2420" s="132" t="b">
        <v>1</v>
      </c>
      <c r="J2420" s="14"/>
      <c r="K2420" s="14"/>
      <c r="L2420" s="14"/>
      <c r="M2420" s="14"/>
      <c r="N2420" s="14"/>
      <c r="O2420" s="14"/>
      <c r="P2420" s="14"/>
      <c r="Q2420" s="14"/>
      <c r="R2420" s="14"/>
      <c r="S2420" s="14"/>
      <c r="T2420" s="14"/>
      <c r="U2420" s="14"/>
      <c r="V2420" s="14"/>
      <c r="W2420" s="14"/>
    </row>
    <row r="2421">
      <c r="A2421" s="130" t="s">
        <v>23541</v>
      </c>
      <c r="B2421" s="14" t="s">
        <v>10205</v>
      </c>
      <c r="C2421" s="131">
        <v>66.0</v>
      </c>
      <c r="D2421" s="14" t="s">
        <v>10207</v>
      </c>
      <c r="E2421" s="131">
        <v>150.0</v>
      </c>
      <c r="F2421" s="14" t="s">
        <v>10209</v>
      </c>
      <c r="G2421" s="131">
        <v>55.0</v>
      </c>
      <c r="H2421" s="131">
        <v>200.0</v>
      </c>
      <c r="I2421" s="132" t="b">
        <v>1</v>
      </c>
      <c r="J2421" s="14"/>
      <c r="K2421" s="14"/>
      <c r="L2421" s="14"/>
      <c r="M2421" s="14"/>
      <c r="N2421" s="14"/>
      <c r="O2421" s="14"/>
      <c r="P2421" s="14"/>
      <c r="Q2421" s="14"/>
      <c r="R2421" s="14"/>
      <c r="S2421" s="14"/>
      <c r="T2421" s="14"/>
      <c r="U2421" s="14"/>
      <c r="V2421" s="14"/>
      <c r="W2421" s="14"/>
    </row>
    <row r="2422">
      <c r="A2422" s="130" t="s">
        <v>23547</v>
      </c>
      <c r="B2422" s="14" t="s">
        <v>3471</v>
      </c>
      <c r="C2422" s="131">
        <v>31.0</v>
      </c>
      <c r="D2422" s="14"/>
      <c r="E2422" s="14"/>
      <c r="F2422" s="14" t="s">
        <v>3474</v>
      </c>
      <c r="G2422" s="131">
        <v>11.0</v>
      </c>
      <c r="H2422" s="131">
        <v>200.0</v>
      </c>
      <c r="I2422" s="132" t="b">
        <v>1</v>
      </c>
      <c r="J2422" s="14"/>
      <c r="K2422" s="14"/>
      <c r="L2422" s="14"/>
      <c r="M2422" s="14"/>
      <c r="N2422" s="14"/>
      <c r="O2422" s="14"/>
      <c r="P2422" s="14"/>
      <c r="Q2422" s="14"/>
      <c r="R2422" s="14"/>
      <c r="S2422" s="14"/>
      <c r="T2422" s="14"/>
      <c r="U2422" s="14"/>
      <c r="V2422" s="14"/>
      <c r="W2422" s="14"/>
    </row>
    <row r="2423">
      <c r="A2423" s="130" t="s">
        <v>23554</v>
      </c>
      <c r="B2423" s="14" t="s">
        <v>7305</v>
      </c>
      <c r="C2423" s="131">
        <v>105.0</v>
      </c>
      <c r="D2423" s="14" t="s">
        <v>7307</v>
      </c>
      <c r="E2423" s="131">
        <v>141.0</v>
      </c>
      <c r="F2423" s="14" t="s">
        <v>7309</v>
      </c>
      <c r="G2423" s="131">
        <v>94.0</v>
      </c>
      <c r="H2423" s="131">
        <v>200.0</v>
      </c>
      <c r="I2423" s="132" t="b">
        <v>1</v>
      </c>
      <c r="J2423" s="14"/>
      <c r="K2423" s="14"/>
      <c r="L2423" s="14"/>
      <c r="M2423" s="14"/>
      <c r="N2423" s="14"/>
      <c r="O2423" s="14"/>
      <c r="P2423" s="14"/>
      <c r="Q2423" s="14"/>
      <c r="R2423" s="14"/>
      <c r="S2423" s="14"/>
      <c r="T2423" s="14"/>
      <c r="U2423" s="14"/>
      <c r="V2423" s="14"/>
      <c r="W2423" s="14"/>
    </row>
    <row r="2424">
      <c r="A2424" s="130" t="s">
        <v>23563</v>
      </c>
      <c r="B2424" s="14" t="s">
        <v>13584</v>
      </c>
      <c r="C2424" s="131">
        <v>34.0</v>
      </c>
      <c r="D2424" s="14"/>
      <c r="E2424" s="14"/>
      <c r="F2424" s="14" t="s">
        <v>13587</v>
      </c>
      <c r="G2424" s="131">
        <v>14.0</v>
      </c>
      <c r="H2424" s="131">
        <v>200.0</v>
      </c>
      <c r="I2424" s="132" t="b">
        <v>1</v>
      </c>
      <c r="J2424" s="14"/>
      <c r="K2424" s="14"/>
      <c r="L2424" s="14"/>
      <c r="M2424" s="14"/>
      <c r="N2424" s="14"/>
      <c r="O2424" s="14"/>
      <c r="P2424" s="14"/>
      <c r="Q2424" s="14"/>
      <c r="R2424" s="14"/>
      <c r="S2424" s="14"/>
      <c r="T2424" s="14"/>
      <c r="U2424" s="14"/>
      <c r="V2424" s="14"/>
      <c r="W2424" s="14"/>
    </row>
    <row r="2425">
      <c r="A2425" s="130" t="s">
        <v>23569</v>
      </c>
      <c r="B2425" s="14" t="s">
        <v>10756</v>
      </c>
      <c r="C2425" s="131">
        <v>32.0</v>
      </c>
      <c r="D2425" s="14"/>
      <c r="E2425" s="14"/>
      <c r="F2425" s="14" t="s">
        <v>10758</v>
      </c>
      <c r="G2425" s="131">
        <v>12.0</v>
      </c>
      <c r="H2425" s="131">
        <v>200.0</v>
      </c>
      <c r="I2425" s="132" t="b">
        <v>1</v>
      </c>
      <c r="J2425" s="14"/>
      <c r="K2425" s="14"/>
      <c r="L2425" s="14"/>
      <c r="M2425" s="14"/>
      <c r="N2425" s="14"/>
      <c r="O2425" s="14"/>
      <c r="P2425" s="14"/>
      <c r="Q2425" s="14"/>
      <c r="R2425" s="14"/>
      <c r="S2425" s="14"/>
      <c r="T2425" s="14"/>
      <c r="U2425" s="14"/>
      <c r="V2425" s="14"/>
      <c r="W2425" s="14"/>
    </row>
    <row r="2426">
      <c r="A2426" s="130" t="s">
        <v>23574</v>
      </c>
      <c r="B2426" s="14" t="s">
        <v>10739</v>
      </c>
      <c r="C2426" s="131">
        <v>27.0</v>
      </c>
      <c r="D2426" s="14"/>
      <c r="E2426" s="14"/>
      <c r="F2426" s="14" t="s">
        <v>10741</v>
      </c>
      <c r="G2426" s="131">
        <v>7.0</v>
      </c>
      <c r="H2426" s="131">
        <v>200.0</v>
      </c>
      <c r="I2426" s="132" t="b">
        <v>1</v>
      </c>
      <c r="J2426" s="14"/>
      <c r="K2426" s="14"/>
      <c r="L2426" s="14"/>
      <c r="M2426" s="14"/>
      <c r="N2426" s="14"/>
      <c r="O2426" s="14"/>
      <c r="P2426" s="14"/>
      <c r="Q2426" s="14"/>
      <c r="R2426" s="14"/>
      <c r="S2426" s="14"/>
      <c r="T2426" s="14"/>
      <c r="U2426" s="14"/>
      <c r="V2426" s="14"/>
      <c r="W2426" s="14"/>
    </row>
    <row r="2427">
      <c r="A2427" s="130" t="s">
        <v>23580</v>
      </c>
      <c r="B2427" s="14" t="s">
        <v>7671</v>
      </c>
      <c r="C2427" s="131">
        <v>48.0</v>
      </c>
      <c r="D2427" s="14" t="s">
        <v>7672</v>
      </c>
      <c r="E2427" s="131">
        <v>370.0</v>
      </c>
      <c r="F2427" s="14" t="s">
        <v>7677</v>
      </c>
      <c r="G2427" s="131">
        <v>37.0</v>
      </c>
      <c r="H2427" s="131">
        <v>200.0</v>
      </c>
      <c r="I2427" s="132" t="b">
        <v>1</v>
      </c>
      <c r="J2427" s="14"/>
      <c r="K2427" s="14"/>
      <c r="L2427" s="14"/>
      <c r="M2427" s="14"/>
      <c r="N2427" s="14"/>
      <c r="O2427" s="14"/>
      <c r="P2427" s="14"/>
      <c r="Q2427" s="14"/>
      <c r="R2427" s="14"/>
      <c r="S2427" s="14"/>
      <c r="T2427" s="14"/>
      <c r="U2427" s="14"/>
      <c r="V2427" s="14"/>
      <c r="W2427" s="14"/>
    </row>
    <row r="2428">
      <c r="A2428" s="130" t="s">
        <v>23586</v>
      </c>
      <c r="B2428" s="14" t="s">
        <v>14527</v>
      </c>
      <c r="C2428" s="131">
        <v>30.0</v>
      </c>
      <c r="D2428" s="14"/>
      <c r="E2428" s="14"/>
      <c r="F2428" s="14" t="s">
        <v>14530</v>
      </c>
      <c r="G2428" s="131">
        <v>10.0</v>
      </c>
      <c r="H2428" s="131">
        <v>200.0</v>
      </c>
      <c r="I2428" s="132" t="b">
        <v>1</v>
      </c>
      <c r="J2428" s="14"/>
      <c r="K2428" s="14"/>
      <c r="L2428" s="14"/>
      <c r="M2428" s="14"/>
      <c r="N2428" s="14"/>
      <c r="O2428" s="14"/>
      <c r="P2428" s="14"/>
      <c r="Q2428" s="14"/>
      <c r="R2428" s="14"/>
      <c r="S2428" s="14"/>
      <c r="T2428" s="14"/>
      <c r="U2428" s="14"/>
      <c r="V2428" s="14"/>
      <c r="W2428" s="14"/>
    </row>
    <row r="2429">
      <c r="A2429" s="130" t="s">
        <v>23591</v>
      </c>
      <c r="B2429" s="14" t="s">
        <v>19067</v>
      </c>
      <c r="C2429" s="131">
        <v>23.0</v>
      </c>
      <c r="D2429" s="14"/>
      <c r="E2429" s="14"/>
      <c r="F2429" s="14" t="s">
        <v>1325</v>
      </c>
      <c r="G2429" s="131">
        <v>3.0</v>
      </c>
      <c r="H2429" s="131">
        <v>200.0</v>
      </c>
      <c r="I2429" s="132" t="b">
        <v>1</v>
      </c>
      <c r="J2429" s="14"/>
      <c r="K2429" s="14"/>
      <c r="L2429" s="14"/>
      <c r="M2429" s="14"/>
      <c r="N2429" s="14"/>
      <c r="O2429" s="14"/>
      <c r="P2429" s="14"/>
      <c r="Q2429" s="14"/>
      <c r="R2429" s="14"/>
      <c r="S2429" s="14"/>
      <c r="T2429" s="14"/>
      <c r="U2429" s="14"/>
      <c r="V2429" s="14"/>
      <c r="W2429" s="14"/>
    </row>
    <row r="2430">
      <c r="A2430" s="130" t="s">
        <v>23598</v>
      </c>
      <c r="B2430" s="14" t="s">
        <v>1491</v>
      </c>
      <c r="C2430" s="131">
        <v>48.0</v>
      </c>
      <c r="D2430" s="14" t="s">
        <v>1492</v>
      </c>
      <c r="E2430" s="131">
        <v>107.0</v>
      </c>
      <c r="F2430" s="14" t="s">
        <v>1493</v>
      </c>
      <c r="G2430" s="131">
        <v>37.0</v>
      </c>
      <c r="H2430" s="131">
        <v>200.0</v>
      </c>
      <c r="I2430" s="132" t="b">
        <v>1</v>
      </c>
      <c r="J2430" s="14"/>
      <c r="K2430" s="14"/>
      <c r="L2430" s="14"/>
      <c r="M2430" s="14"/>
      <c r="N2430" s="14"/>
      <c r="O2430" s="14"/>
      <c r="P2430" s="14"/>
      <c r="Q2430" s="14"/>
      <c r="R2430" s="14"/>
      <c r="S2430" s="14"/>
      <c r="T2430" s="14"/>
      <c r="U2430" s="14"/>
      <c r="V2430" s="14"/>
      <c r="W2430" s="14"/>
    </row>
    <row r="2431">
      <c r="A2431" s="130" t="s">
        <v>23604</v>
      </c>
      <c r="B2431" s="14" t="s">
        <v>1717</v>
      </c>
      <c r="C2431" s="131">
        <v>62.0</v>
      </c>
      <c r="D2431" s="14" t="s">
        <v>1718</v>
      </c>
      <c r="E2431" s="131">
        <v>220.0</v>
      </c>
      <c r="F2431" s="14" t="s">
        <v>1719</v>
      </c>
      <c r="G2431" s="131">
        <v>51.0</v>
      </c>
      <c r="H2431" s="131">
        <v>200.0</v>
      </c>
      <c r="I2431" s="132" t="b">
        <v>1</v>
      </c>
      <c r="J2431" s="14"/>
      <c r="K2431" s="14"/>
      <c r="L2431" s="14"/>
      <c r="M2431" s="14"/>
      <c r="N2431" s="14"/>
      <c r="O2431" s="14"/>
      <c r="P2431" s="14"/>
      <c r="Q2431" s="14"/>
      <c r="R2431" s="14"/>
      <c r="S2431" s="14"/>
      <c r="T2431" s="14"/>
      <c r="U2431" s="14"/>
      <c r="V2431" s="14"/>
      <c r="W2431" s="14"/>
    </row>
    <row r="2432">
      <c r="A2432" s="130" t="s">
        <v>23613</v>
      </c>
      <c r="B2432" s="14" t="s">
        <v>7671</v>
      </c>
      <c r="C2432" s="131">
        <v>48.0</v>
      </c>
      <c r="D2432" s="14" t="s">
        <v>7672</v>
      </c>
      <c r="E2432" s="131">
        <v>370.0</v>
      </c>
      <c r="F2432" s="14" t="s">
        <v>7677</v>
      </c>
      <c r="G2432" s="131">
        <v>37.0</v>
      </c>
      <c r="H2432" s="131">
        <v>200.0</v>
      </c>
      <c r="I2432" s="132" t="b">
        <v>1</v>
      </c>
      <c r="J2432" s="14"/>
      <c r="K2432" s="14"/>
      <c r="L2432" s="14"/>
      <c r="M2432" s="14"/>
      <c r="N2432" s="14"/>
      <c r="O2432" s="14"/>
      <c r="P2432" s="14"/>
      <c r="Q2432" s="14"/>
      <c r="R2432" s="14"/>
      <c r="S2432" s="14"/>
      <c r="T2432" s="14"/>
      <c r="U2432" s="14"/>
      <c r="V2432" s="14"/>
      <c r="W2432" s="14"/>
    </row>
    <row r="2433">
      <c r="A2433" s="130" t="s">
        <v>23744</v>
      </c>
      <c r="B2433" s="14" t="s">
        <v>7120</v>
      </c>
      <c r="C2433" s="131">
        <v>44.0</v>
      </c>
      <c r="D2433" s="14" t="s">
        <v>7124</v>
      </c>
      <c r="E2433" s="131">
        <v>158.0</v>
      </c>
      <c r="F2433" s="14" t="s">
        <v>7127</v>
      </c>
      <c r="G2433" s="131">
        <v>33.0</v>
      </c>
      <c r="H2433" s="131">
        <v>200.0</v>
      </c>
      <c r="I2433" s="132" t="b">
        <v>1</v>
      </c>
      <c r="J2433" s="14"/>
      <c r="K2433" s="14"/>
      <c r="L2433" s="14"/>
      <c r="M2433" s="14"/>
      <c r="N2433" s="14"/>
      <c r="O2433" s="14"/>
      <c r="P2433" s="14"/>
      <c r="Q2433" s="14"/>
      <c r="R2433" s="14"/>
      <c r="S2433" s="14"/>
      <c r="T2433" s="14"/>
      <c r="U2433" s="14"/>
      <c r="V2433" s="14"/>
      <c r="W2433" s="14"/>
    </row>
    <row r="2434">
      <c r="A2434" s="130" t="s">
        <v>23754</v>
      </c>
      <c r="B2434" s="14" t="s">
        <v>8543</v>
      </c>
      <c r="C2434" s="131">
        <v>57.0</v>
      </c>
      <c r="D2434" s="14" t="s">
        <v>8546</v>
      </c>
      <c r="E2434" s="131">
        <v>163.0</v>
      </c>
      <c r="F2434" s="14" t="s">
        <v>8547</v>
      </c>
      <c r="G2434" s="131">
        <v>46.0</v>
      </c>
      <c r="H2434" s="131">
        <v>200.0</v>
      </c>
      <c r="I2434" s="132" t="b">
        <v>1</v>
      </c>
      <c r="J2434" s="14"/>
      <c r="K2434" s="14"/>
      <c r="L2434" s="14"/>
      <c r="M2434" s="14"/>
      <c r="N2434" s="14"/>
      <c r="O2434" s="14"/>
      <c r="P2434" s="14"/>
      <c r="Q2434" s="14"/>
      <c r="R2434" s="14"/>
      <c r="S2434" s="14"/>
      <c r="T2434" s="14"/>
      <c r="U2434" s="14"/>
      <c r="V2434" s="14"/>
      <c r="W2434" s="14"/>
    </row>
    <row r="2435">
      <c r="A2435" s="130" t="s">
        <v>23763</v>
      </c>
      <c r="B2435" s="14" t="s">
        <v>11197</v>
      </c>
      <c r="C2435" s="131">
        <v>39.0</v>
      </c>
      <c r="D2435" s="14"/>
      <c r="E2435" s="14"/>
      <c r="F2435" s="14" t="s">
        <v>11199</v>
      </c>
      <c r="G2435" s="131">
        <v>19.0</v>
      </c>
      <c r="H2435" s="131">
        <v>200.0</v>
      </c>
      <c r="I2435" s="132" t="b">
        <v>1</v>
      </c>
      <c r="J2435" s="14"/>
      <c r="K2435" s="14"/>
      <c r="L2435" s="14"/>
      <c r="M2435" s="14"/>
      <c r="N2435" s="14"/>
      <c r="O2435" s="14"/>
      <c r="P2435" s="14"/>
      <c r="Q2435" s="14"/>
      <c r="R2435" s="14"/>
      <c r="S2435" s="14"/>
      <c r="T2435" s="14"/>
      <c r="U2435" s="14"/>
      <c r="V2435" s="14"/>
      <c r="W2435" s="14"/>
    </row>
    <row r="2436">
      <c r="A2436" s="130" t="s">
        <v>23775</v>
      </c>
      <c r="B2436" s="14" t="s">
        <v>10319</v>
      </c>
      <c r="C2436" s="131">
        <v>32.0</v>
      </c>
      <c r="D2436" s="14"/>
      <c r="E2436" s="14"/>
      <c r="F2436" s="14" t="s">
        <v>10321</v>
      </c>
      <c r="G2436" s="131">
        <v>12.0</v>
      </c>
      <c r="H2436" s="131">
        <v>200.0</v>
      </c>
      <c r="I2436" s="132" t="b">
        <v>1</v>
      </c>
      <c r="J2436" s="14"/>
      <c r="K2436" s="14"/>
      <c r="L2436" s="14"/>
      <c r="M2436" s="14"/>
      <c r="N2436" s="14"/>
      <c r="O2436" s="14"/>
      <c r="P2436" s="14"/>
      <c r="Q2436" s="14"/>
      <c r="R2436" s="14"/>
      <c r="S2436" s="14"/>
      <c r="T2436" s="14"/>
      <c r="U2436" s="14"/>
      <c r="V2436" s="14"/>
      <c r="W2436" s="14"/>
    </row>
    <row r="2437">
      <c r="A2437" s="130" t="s">
        <v>23783</v>
      </c>
      <c r="B2437" s="14" t="s">
        <v>7690</v>
      </c>
      <c r="C2437" s="131">
        <v>92.0</v>
      </c>
      <c r="D2437" s="14" t="s">
        <v>7692</v>
      </c>
      <c r="E2437" s="131">
        <v>179.0</v>
      </c>
      <c r="F2437" s="14" t="s">
        <v>7694</v>
      </c>
      <c r="G2437" s="131">
        <v>81.0</v>
      </c>
      <c r="H2437" s="131">
        <v>200.0</v>
      </c>
      <c r="I2437" s="132" t="b">
        <v>1</v>
      </c>
      <c r="J2437" s="14"/>
      <c r="K2437" s="14"/>
      <c r="L2437" s="14"/>
      <c r="M2437" s="14"/>
      <c r="N2437" s="14"/>
      <c r="O2437" s="14"/>
      <c r="P2437" s="14"/>
      <c r="Q2437" s="14"/>
      <c r="R2437" s="14"/>
      <c r="S2437" s="14"/>
      <c r="T2437" s="14"/>
      <c r="U2437" s="14"/>
      <c r="V2437" s="14"/>
      <c r="W2437" s="14"/>
    </row>
    <row r="2438">
      <c r="A2438" s="130" t="s">
        <v>23791</v>
      </c>
      <c r="B2438" s="14" t="s">
        <v>13682</v>
      </c>
      <c r="C2438" s="131">
        <v>33.0</v>
      </c>
      <c r="D2438" s="14"/>
      <c r="E2438" s="14"/>
      <c r="F2438" s="14" t="s">
        <v>13684</v>
      </c>
      <c r="G2438" s="131">
        <v>13.0</v>
      </c>
      <c r="H2438" s="131">
        <v>200.0</v>
      </c>
      <c r="I2438" s="132" t="b">
        <v>1</v>
      </c>
      <c r="J2438" s="14"/>
      <c r="K2438" s="14"/>
      <c r="L2438" s="14"/>
      <c r="M2438" s="14"/>
      <c r="N2438" s="14"/>
      <c r="O2438" s="14"/>
      <c r="P2438" s="14"/>
      <c r="Q2438" s="14"/>
      <c r="R2438" s="14"/>
      <c r="S2438" s="14"/>
      <c r="T2438" s="14"/>
      <c r="U2438" s="14"/>
      <c r="V2438" s="14"/>
      <c r="W2438" s="14"/>
    </row>
    <row r="2439">
      <c r="A2439" s="130" t="s">
        <v>23802</v>
      </c>
      <c r="B2439" s="14" t="s">
        <v>1703</v>
      </c>
      <c r="C2439" s="131">
        <v>68.0</v>
      </c>
      <c r="D2439" s="14" t="s">
        <v>1704</v>
      </c>
      <c r="E2439" s="131">
        <v>422.0</v>
      </c>
      <c r="F2439" s="14" t="s">
        <v>1705</v>
      </c>
      <c r="G2439" s="131">
        <v>57.0</v>
      </c>
      <c r="H2439" s="131">
        <v>200.0</v>
      </c>
      <c r="I2439" s="132" t="b">
        <v>1</v>
      </c>
      <c r="J2439" s="14"/>
      <c r="K2439" s="14"/>
      <c r="L2439" s="14"/>
      <c r="M2439" s="14"/>
      <c r="N2439" s="14"/>
      <c r="O2439" s="14"/>
      <c r="P2439" s="14"/>
      <c r="Q2439" s="14"/>
      <c r="R2439" s="14"/>
      <c r="S2439" s="14"/>
      <c r="T2439" s="14"/>
      <c r="U2439" s="14"/>
      <c r="V2439" s="14"/>
      <c r="W2439" s="14"/>
    </row>
    <row r="2440">
      <c r="A2440" s="130" t="s">
        <v>23812</v>
      </c>
      <c r="B2440" s="14" t="s">
        <v>15343</v>
      </c>
      <c r="C2440" s="131">
        <v>26.0</v>
      </c>
      <c r="D2440" s="14"/>
      <c r="E2440" s="14"/>
      <c r="F2440" s="14" t="s">
        <v>15346</v>
      </c>
      <c r="G2440" s="131">
        <v>6.0</v>
      </c>
      <c r="H2440" s="131">
        <v>200.0</v>
      </c>
      <c r="I2440" s="132" t="b">
        <v>1</v>
      </c>
      <c r="J2440" s="14"/>
      <c r="K2440" s="14"/>
      <c r="L2440" s="14"/>
      <c r="M2440" s="14"/>
      <c r="N2440" s="14"/>
      <c r="O2440" s="14"/>
      <c r="P2440" s="14"/>
      <c r="Q2440" s="14"/>
      <c r="R2440" s="14"/>
      <c r="S2440" s="14"/>
      <c r="T2440" s="14"/>
      <c r="U2440" s="14"/>
      <c r="V2440" s="14"/>
      <c r="W2440" s="14"/>
    </row>
    <row r="2441">
      <c r="A2441" s="130" t="s">
        <v>23822</v>
      </c>
      <c r="B2441" s="14" t="s">
        <v>1463</v>
      </c>
      <c r="C2441" s="131">
        <v>103.0</v>
      </c>
      <c r="D2441" s="14" t="s">
        <v>1464</v>
      </c>
      <c r="E2441" s="131">
        <v>156.0</v>
      </c>
      <c r="F2441" s="14" t="s">
        <v>1465</v>
      </c>
      <c r="G2441" s="131">
        <v>92.0</v>
      </c>
      <c r="H2441" s="131">
        <v>200.0</v>
      </c>
      <c r="I2441" s="132" t="b">
        <v>1</v>
      </c>
      <c r="J2441" s="14"/>
      <c r="K2441" s="14"/>
      <c r="L2441" s="14"/>
      <c r="M2441" s="14"/>
      <c r="N2441" s="14"/>
      <c r="O2441" s="14"/>
      <c r="P2441" s="14"/>
      <c r="Q2441" s="14"/>
      <c r="R2441" s="14"/>
      <c r="S2441" s="14"/>
      <c r="T2441" s="14"/>
      <c r="U2441" s="14"/>
      <c r="V2441" s="14"/>
      <c r="W2441" s="14"/>
    </row>
    <row r="2442">
      <c r="A2442" s="130" t="s">
        <v>23836</v>
      </c>
      <c r="B2442" s="14" t="s">
        <v>1475</v>
      </c>
      <c r="C2442" s="131">
        <v>64.0</v>
      </c>
      <c r="D2442" s="14" t="s">
        <v>1476</v>
      </c>
      <c r="E2442" s="131">
        <v>156.0</v>
      </c>
      <c r="F2442" s="14" t="s">
        <v>1477</v>
      </c>
      <c r="G2442" s="131">
        <v>53.0</v>
      </c>
      <c r="H2442" s="131">
        <v>200.0</v>
      </c>
      <c r="I2442" s="132" t="b">
        <v>1</v>
      </c>
      <c r="J2442" s="14"/>
      <c r="K2442" s="14"/>
      <c r="L2442" s="14"/>
      <c r="M2442" s="14"/>
      <c r="N2442" s="14"/>
      <c r="O2442" s="14"/>
      <c r="P2442" s="14"/>
      <c r="Q2442" s="14"/>
      <c r="R2442" s="14"/>
      <c r="S2442" s="14"/>
      <c r="T2442" s="14"/>
      <c r="U2442" s="14"/>
      <c r="V2442" s="14"/>
      <c r="W2442" s="14"/>
    </row>
    <row r="2443">
      <c r="A2443" s="130" t="s">
        <v>23844</v>
      </c>
      <c r="B2443" s="14" t="s">
        <v>1713</v>
      </c>
      <c r="C2443" s="131">
        <v>58.0</v>
      </c>
      <c r="D2443" s="14" t="s">
        <v>1714</v>
      </c>
      <c r="E2443" s="131">
        <v>372.0</v>
      </c>
      <c r="F2443" s="14" t="s">
        <v>1715</v>
      </c>
      <c r="G2443" s="131">
        <v>47.0</v>
      </c>
      <c r="H2443" s="131">
        <v>200.0</v>
      </c>
      <c r="I2443" s="132" t="b">
        <v>1</v>
      </c>
      <c r="J2443" s="14"/>
      <c r="K2443" s="14"/>
      <c r="L2443" s="14"/>
      <c r="M2443" s="14"/>
      <c r="N2443" s="14"/>
      <c r="O2443" s="14"/>
      <c r="P2443" s="14"/>
      <c r="Q2443" s="14"/>
      <c r="R2443" s="14"/>
      <c r="S2443" s="14"/>
      <c r="T2443" s="14"/>
      <c r="U2443" s="14"/>
      <c r="V2443" s="14"/>
      <c r="W2443" s="14"/>
    </row>
    <row r="2444">
      <c r="A2444" s="130" t="s">
        <v>23854</v>
      </c>
      <c r="B2444" s="14" t="s">
        <v>2129</v>
      </c>
      <c r="C2444" s="131">
        <v>67.0</v>
      </c>
      <c r="D2444" s="14" t="s">
        <v>2132</v>
      </c>
      <c r="E2444" s="131">
        <v>245.0</v>
      </c>
      <c r="F2444" s="14" t="s">
        <v>2133</v>
      </c>
      <c r="G2444" s="131">
        <v>56.0</v>
      </c>
      <c r="H2444" s="131">
        <v>200.0</v>
      </c>
      <c r="I2444" s="132" t="b">
        <v>1</v>
      </c>
      <c r="J2444" s="14"/>
      <c r="K2444" s="14"/>
      <c r="L2444" s="14"/>
      <c r="M2444" s="14"/>
      <c r="N2444" s="14"/>
      <c r="O2444" s="14"/>
      <c r="P2444" s="14"/>
      <c r="Q2444" s="14"/>
      <c r="R2444" s="14"/>
      <c r="S2444" s="14"/>
      <c r="T2444" s="14"/>
      <c r="U2444" s="14"/>
      <c r="V2444" s="14"/>
      <c r="W2444" s="14"/>
    </row>
    <row r="2445">
      <c r="A2445" s="130" t="s">
        <v>23862</v>
      </c>
      <c r="B2445" s="14" t="s">
        <v>10177</v>
      </c>
      <c r="C2445" s="131">
        <v>49.0</v>
      </c>
      <c r="D2445" s="14" t="s">
        <v>10179</v>
      </c>
      <c r="E2445" s="131">
        <v>392.0</v>
      </c>
      <c r="F2445" s="14" t="s">
        <v>10181</v>
      </c>
      <c r="G2445" s="131">
        <v>38.0</v>
      </c>
      <c r="H2445" s="131">
        <v>200.0</v>
      </c>
      <c r="I2445" s="132" t="b">
        <v>1</v>
      </c>
      <c r="J2445" s="14"/>
      <c r="K2445" s="14"/>
      <c r="L2445" s="14"/>
      <c r="M2445" s="14"/>
      <c r="N2445" s="14"/>
      <c r="O2445" s="14"/>
      <c r="P2445" s="14"/>
      <c r="Q2445" s="14"/>
      <c r="R2445" s="14"/>
      <c r="S2445" s="14"/>
      <c r="T2445" s="14"/>
      <c r="U2445" s="14"/>
      <c r="V2445" s="14"/>
      <c r="W2445" s="14"/>
    </row>
    <row r="2446">
      <c r="A2446" s="130" t="s">
        <v>23871</v>
      </c>
      <c r="B2446" s="14" t="s">
        <v>7120</v>
      </c>
      <c r="C2446" s="131">
        <v>44.0</v>
      </c>
      <c r="D2446" s="14" t="s">
        <v>7124</v>
      </c>
      <c r="E2446" s="131">
        <v>158.0</v>
      </c>
      <c r="F2446" s="14" t="s">
        <v>7127</v>
      </c>
      <c r="G2446" s="131">
        <v>33.0</v>
      </c>
      <c r="H2446" s="131">
        <v>200.0</v>
      </c>
      <c r="I2446" s="132" t="b">
        <v>1</v>
      </c>
      <c r="J2446" s="14"/>
      <c r="K2446" s="14"/>
      <c r="L2446" s="14"/>
      <c r="M2446" s="14"/>
      <c r="N2446" s="14"/>
      <c r="O2446" s="14"/>
      <c r="P2446" s="14"/>
      <c r="Q2446" s="14"/>
      <c r="R2446" s="14"/>
      <c r="S2446" s="14"/>
      <c r="T2446" s="14"/>
      <c r="U2446" s="14"/>
      <c r="V2446" s="14"/>
      <c r="W2446" s="14"/>
    </row>
    <row r="2447">
      <c r="A2447" s="130" t="s">
        <v>23878</v>
      </c>
      <c r="B2447" s="14" t="s">
        <v>7103</v>
      </c>
      <c r="C2447" s="131">
        <v>100.0</v>
      </c>
      <c r="D2447" s="14" t="s">
        <v>7105</v>
      </c>
      <c r="E2447" s="131">
        <v>154.0</v>
      </c>
      <c r="F2447" s="14" t="s">
        <v>7106</v>
      </c>
      <c r="G2447" s="131">
        <v>89.0</v>
      </c>
      <c r="H2447" s="131">
        <v>200.0</v>
      </c>
      <c r="I2447" s="132" t="b">
        <v>1</v>
      </c>
      <c r="J2447" s="14"/>
      <c r="K2447" s="14"/>
      <c r="L2447" s="14"/>
      <c r="M2447" s="14"/>
      <c r="N2447" s="14"/>
      <c r="O2447" s="14"/>
      <c r="P2447" s="14"/>
      <c r="Q2447" s="14"/>
      <c r="R2447" s="14"/>
      <c r="S2447" s="14"/>
      <c r="T2447" s="14"/>
      <c r="U2447" s="14"/>
      <c r="V2447" s="14"/>
      <c r="W2447" s="14"/>
    </row>
    <row r="2448">
      <c r="A2448" s="130" t="s">
        <v>23887</v>
      </c>
      <c r="B2448" s="14" t="s">
        <v>5145</v>
      </c>
      <c r="C2448" s="131">
        <v>75.0</v>
      </c>
      <c r="D2448" s="14" t="s">
        <v>5147</v>
      </c>
      <c r="E2448" s="131">
        <v>155.0</v>
      </c>
      <c r="F2448" s="14" t="s">
        <v>5148</v>
      </c>
      <c r="G2448" s="131">
        <v>64.0</v>
      </c>
      <c r="H2448" s="131">
        <v>200.0</v>
      </c>
      <c r="I2448" s="132" t="b">
        <v>1</v>
      </c>
      <c r="J2448" s="14"/>
      <c r="K2448" s="14"/>
      <c r="L2448" s="14"/>
      <c r="M2448" s="14"/>
      <c r="N2448" s="14"/>
      <c r="O2448" s="14"/>
      <c r="P2448" s="14"/>
      <c r="Q2448" s="14"/>
      <c r="R2448" s="14"/>
      <c r="S2448" s="14"/>
      <c r="T2448" s="14"/>
      <c r="U2448" s="14"/>
      <c r="V2448" s="14"/>
      <c r="W2448" s="14"/>
    </row>
    <row r="2449">
      <c r="A2449" s="130" t="s">
        <v>23895</v>
      </c>
      <c r="B2449" s="14" t="s">
        <v>3562</v>
      </c>
      <c r="C2449" s="131">
        <v>50.0</v>
      </c>
      <c r="D2449" s="14" t="s">
        <v>3563</v>
      </c>
      <c r="E2449" s="131">
        <v>24.0</v>
      </c>
      <c r="F2449" s="14" t="s">
        <v>3566</v>
      </c>
      <c r="G2449" s="131">
        <v>39.0</v>
      </c>
      <c r="H2449" s="131">
        <v>200.0</v>
      </c>
      <c r="I2449" s="132" t="b">
        <v>1</v>
      </c>
      <c r="J2449" s="14"/>
      <c r="K2449" s="14"/>
      <c r="L2449" s="14"/>
      <c r="M2449" s="14"/>
      <c r="N2449" s="14"/>
      <c r="O2449" s="14"/>
      <c r="P2449" s="14"/>
      <c r="Q2449" s="14"/>
      <c r="R2449" s="14"/>
      <c r="S2449" s="14"/>
      <c r="T2449" s="14"/>
      <c r="U2449" s="14"/>
      <c r="V2449" s="14"/>
      <c r="W2449" s="14"/>
    </row>
    <row r="2450">
      <c r="A2450" s="130" t="s">
        <v>23902</v>
      </c>
      <c r="B2450" s="14" t="s">
        <v>1420</v>
      </c>
      <c r="C2450" s="131">
        <v>57.0</v>
      </c>
      <c r="D2450" s="14" t="s">
        <v>1421</v>
      </c>
      <c r="E2450" s="131">
        <v>142.0</v>
      </c>
      <c r="F2450" s="14" t="s">
        <v>1422</v>
      </c>
      <c r="G2450" s="131">
        <v>46.0</v>
      </c>
      <c r="H2450" s="131">
        <v>200.0</v>
      </c>
      <c r="I2450" s="132" t="b">
        <v>1</v>
      </c>
      <c r="J2450" s="14"/>
      <c r="K2450" s="14"/>
      <c r="L2450" s="14"/>
      <c r="M2450" s="14"/>
      <c r="N2450" s="14"/>
      <c r="O2450" s="14"/>
      <c r="P2450" s="14"/>
      <c r="Q2450" s="14"/>
      <c r="R2450" s="14"/>
      <c r="S2450" s="14"/>
      <c r="T2450" s="14"/>
      <c r="U2450" s="14"/>
      <c r="V2450" s="14"/>
      <c r="W2450" s="14"/>
    </row>
    <row r="2451">
      <c r="A2451" s="130" t="s">
        <v>23910</v>
      </c>
      <c r="B2451" s="14" t="s">
        <v>3507</v>
      </c>
      <c r="C2451" s="131">
        <v>63.0</v>
      </c>
      <c r="D2451" s="14" t="s">
        <v>3509</v>
      </c>
      <c r="E2451" s="131">
        <v>99.0</v>
      </c>
      <c r="F2451" s="14" t="s">
        <v>3511</v>
      </c>
      <c r="G2451" s="131">
        <v>52.0</v>
      </c>
      <c r="H2451" s="131">
        <v>200.0</v>
      </c>
      <c r="I2451" s="132" t="b">
        <v>1</v>
      </c>
      <c r="J2451" s="14"/>
      <c r="K2451" s="14"/>
      <c r="L2451" s="14"/>
      <c r="M2451" s="14"/>
      <c r="N2451" s="14"/>
      <c r="O2451" s="14"/>
      <c r="P2451" s="14"/>
      <c r="Q2451" s="14"/>
      <c r="R2451" s="14"/>
      <c r="S2451" s="14"/>
      <c r="T2451" s="14"/>
      <c r="U2451" s="14"/>
      <c r="V2451" s="14"/>
      <c r="W2451" s="14"/>
    </row>
    <row r="2452">
      <c r="A2452" s="130" t="s">
        <v>23918</v>
      </c>
      <c r="B2452" s="14" t="s">
        <v>13584</v>
      </c>
      <c r="C2452" s="131">
        <v>34.0</v>
      </c>
      <c r="D2452" s="14"/>
      <c r="E2452" s="14"/>
      <c r="F2452" s="14" t="s">
        <v>13587</v>
      </c>
      <c r="G2452" s="131">
        <v>14.0</v>
      </c>
      <c r="H2452" s="131">
        <v>200.0</v>
      </c>
      <c r="I2452" s="132" t="b">
        <v>1</v>
      </c>
      <c r="J2452" s="14"/>
      <c r="K2452" s="14"/>
      <c r="L2452" s="14"/>
      <c r="M2452" s="14"/>
      <c r="N2452" s="14"/>
      <c r="O2452" s="14"/>
      <c r="P2452" s="14"/>
      <c r="Q2452" s="14"/>
      <c r="R2452" s="14"/>
      <c r="S2452" s="14"/>
      <c r="T2452" s="14"/>
      <c r="U2452" s="14"/>
      <c r="V2452" s="14"/>
      <c r="W2452" s="14"/>
    </row>
    <row r="2453">
      <c r="A2453" s="130" t="s">
        <v>23924</v>
      </c>
      <c r="B2453" s="14" t="s">
        <v>8543</v>
      </c>
      <c r="C2453" s="131">
        <v>57.0</v>
      </c>
      <c r="D2453" s="14" t="s">
        <v>8546</v>
      </c>
      <c r="E2453" s="131">
        <v>163.0</v>
      </c>
      <c r="F2453" s="14" t="s">
        <v>8547</v>
      </c>
      <c r="G2453" s="131">
        <v>46.0</v>
      </c>
      <c r="H2453" s="131">
        <v>200.0</v>
      </c>
      <c r="I2453" s="132" t="b">
        <v>1</v>
      </c>
      <c r="J2453" s="14"/>
      <c r="K2453" s="14"/>
      <c r="L2453" s="14"/>
      <c r="M2453" s="14"/>
      <c r="N2453" s="14"/>
      <c r="O2453" s="14"/>
      <c r="P2453" s="14"/>
      <c r="Q2453" s="14"/>
      <c r="R2453" s="14"/>
      <c r="S2453" s="14"/>
      <c r="T2453" s="14"/>
      <c r="U2453" s="14"/>
      <c r="V2453" s="14"/>
      <c r="W2453" s="14"/>
    </row>
    <row r="2454">
      <c r="A2454" s="130" t="s">
        <v>23931</v>
      </c>
      <c r="B2454" s="14" t="s">
        <v>554</v>
      </c>
      <c r="C2454" s="131">
        <v>29.0</v>
      </c>
      <c r="D2454" s="14"/>
      <c r="E2454" s="14"/>
      <c r="F2454" s="14" t="s">
        <v>555</v>
      </c>
      <c r="G2454" s="131">
        <v>18.0</v>
      </c>
      <c r="H2454" s="131">
        <v>200.0</v>
      </c>
      <c r="I2454" s="132" t="b">
        <v>1</v>
      </c>
      <c r="J2454" s="14"/>
      <c r="K2454" s="14"/>
      <c r="L2454" s="14"/>
      <c r="M2454" s="14"/>
      <c r="N2454" s="14"/>
      <c r="O2454" s="14"/>
      <c r="P2454" s="14"/>
      <c r="Q2454" s="14"/>
      <c r="R2454" s="14"/>
      <c r="S2454" s="14"/>
      <c r="T2454" s="14"/>
      <c r="U2454" s="14"/>
      <c r="V2454" s="14"/>
      <c r="W2454" s="14"/>
    </row>
    <row r="2455">
      <c r="A2455" s="130" t="s">
        <v>23938</v>
      </c>
      <c r="B2455" s="14" t="s">
        <v>1647</v>
      </c>
      <c r="C2455" s="131">
        <v>68.0</v>
      </c>
      <c r="D2455" s="14" t="s">
        <v>1648</v>
      </c>
      <c r="E2455" s="131">
        <v>177.0</v>
      </c>
      <c r="F2455" s="14" t="s">
        <v>1649</v>
      </c>
      <c r="G2455" s="131">
        <v>57.0</v>
      </c>
      <c r="H2455" s="131">
        <v>200.0</v>
      </c>
      <c r="I2455" s="132" t="b">
        <v>1</v>
      </c>
      <c r="J2455" s="14"/>
      <c r="K2455" s="14"/>
      <c r="L2455" s="14"/>
      <c r="M2455" s="14"/>
      <c r="N2455" s="14"/>
      <c r="O2455" s="14"/>
      <c r="P2455" s="14"/>
      <c r="Q2455" s="14"/>
      <c r="R2455" s="14"/>
      <c r="S2455" s="14"/>
      <c r="T2455" s="14"/>
      <c r="U2455" s="14"/>
      <c r="V2455" s="14"/>
      <c r="W2455" s="14"/>
    </row>
    <row r="2456">
      <c r="A2456" s="130" t="s">
        <v>23945</v>
      </c>
      <c r="B2456" s="14" t="s">
        <v>7585</v>
      </c>
      <c r="C2456" s="131">
        <v>84.0</v>
      </c>
      <c r="D2456" s="14" t="s">
        <v>7587</v>
      </c>
      <c r="E2456" s="131">
        <v>154.0</v>
      </c>
      <c r="F2456" s="14" t="s">
        <v>7590</v>
      </c>
      <c r="G2456" s="131">
        <v>73.0</v>
      </c>
      <c r="H2456" s="131">
        <v>200.0</v>
      </c>
      <c r="I2456" s="132" t="b">
        <v>1</v>
      </c>
      <c r="J2456" s="14"/>
      <c r="K2456" s="14"/>
      <c r="L2456" s="14"/>
      <c r="M2456" s="14"/>
      <c r="N2456" s="14"/>
      <c r="O2456" s="14"/>
      <c r="P2456" s="14"/>
      <c r="Q2456" s="14"/>
      <c r="R2456" s="14"/>
      <c r="S2456" s="14"/>
      <c r="T2456" s="14"/>
      <c r="U2456" s="14"/>
      <c r="V2456" s="14"/>
      <c r="W2456" s="14"/>
    </row>
    <row r="2457">
      <c r="A2457" s="130" t="s">
        <v>23952</v>
      </c>
      <c r="B2457" s="14" t="s">
        <v>19067</v>
      </c>
      <c r="C2457" s="131">
        <v>23.0</v>
      </c>
      <c r="D2457" s="14"/>
      <c r="E2457" s="14"/>
      <c r="F2457" s="14" t="s">
        <v>1325</v>
      </c>
      <c r="G2457" s="131">
        <v>3.0</v>
      </c>
      <c r="H2457" s="131">
        <v>200.0</v>
      </c>
      <c r="I2457" s="132" t="b">
        <v>1</v>
      </c>
      <c r="J2457" s="14"/>
      <c r="K2457" s="14"/>
      <c r="L2457" s="14"/>
      <c r="M2457" s="14"/>
      <c r="N2457" s="14"/>
      <c r="O2457" s="14"/>
      <c r="P2457" s="14"/>
      <c r="Q2457" s="14"/>
      <c r="R2457" s="14"/>
      <c r="S2457" s="14"/>
      <c r="T2457" s="14"/>
      <c r="U2457" s="14"/>
      <c r="V2457" s="14"/>
      <c r="W2457" s="14"/>
    </row>
    <row r="2458">
      <c r="A2458" s="130" t="s">
        <v>23958</v>
      </c>
      <c r="B2458" s="14" t="s">
        <v>19067</v>
      </c>
      <c r="C2458" s="131">
        <v>23.0</v>
      </c>
      <c r="D2458" s="14"/>
      <c r="E2458" s="14"/>
      <c r="F2458" s="14" t="s">
        <v>1325</v>
      </c>
      <c r="G2458" s="131">
        <v>3.0</v>
      </c>
      <c r="H2458" s="131">
        <v>200.0</v>
      </c>
      <c r="I2458" s="132" t="b">
        <v>1</v>
      </c>
      <c r="J2458" s="14"/>
      <c r="K2458" s="14"/>
      <c r="L2458" s="14"/>
      <c r="M2458" s="14"/>
      <c r="N2458" s="14"/>
      <c r="O2458" s="14"/>
      <c r="P2458" s="14"/>
      <c r="Q2458" s="14"/>
      <c r="R2458" s="14"/>
      <c r="S2458" s="14"/>
      <c r="T2458" s="14"/>
      <c r="U2458" s="14"/>
      <c r="V2458" s="14"/>
      <c r="W2458" s="14"/>
    </row>
    <row r="2459">
      <c r="A2459" s="130" t="s">
        <v>23965</v>
      </c>
      <c r="B2459" s="14" t="s">
        <v>14205</v>
      </c>
      <c r="C2459" s="131">
        <v>33.0</v>
      </c>
      <c r="D2459" s="14"/>
      <c r="E2459" s="14"/>
      <c r="F2459" s="14" t="s">
        <v>14207</v>
      </c>
      <c r="G2459" s="131">
        <v>13.0</v>
      </c>
      <c r="H2459" s="131">
        <v>200.0</v>
      </c>
      <c r="I2459" s="132" t="b">
        <v>1</v>
      </c>
      <c r="J2459" s="14"/>
      <c r="K2459" s="14"/>
      <c r="L2459" s="14"/>
      <c r="M2459" s="14"/>
      <c r="N2459" s="14"/>
      <c r="O2459" s="14"/>
      <c r="P2459" s="14"/>
      <c r="Q2459" s="14"/>
      <c r="R2459" s="14"/>
      <c r="S2459" s="14"/>
      <c r="T2459" s="14"/>
      <c r="U2459" s="14"/>
      <c r="V2459" s="14"/>
      <c r="W2459" s="14"/>
    </row>
    <row r="2460">
      <c r="A2460" s="130" t="s">
        <v>23972</v>
      </c>
      <c r="B2460" s="14" t="s">
        <v>1252</v>
      </c>
      <c r="C2460" s="131">
        <v>64.0</v>
      </c>
      <c r="D2460" s="14" t="s">
        <v>1253</v>
      </c>
      <c r="E2460" s="131">
        <v>351.0</v>
      </c>
      <c r="F2460" s="14" t="s">
        <v>1254</v>
      </c>
      <c r="G2460" s="131">
        <v>53.0</v>
      </c>
      <c r="H2460" s="131">
        <v>200.0</v>
      </c>
      <c r="I2460" s="132" t="b">
        <v>1</v>
      </c>
      <c r="J2460" s="14"/>
      <c r="K2460" s="14"/>
      <c r="L2460" s="14"/>
      <c r="M2460" s="14"/>
      <c r="N2460" s="14"/>
      <c r="O2460" s="14"/>
      <c r="P2460" s="14"/>
      <c r="Q2460" s="14"/>
      <c r="R2460" s="14"/>
      <c r="S2460" s="14"/>
      <c r="T2460" s="14"/>
      <c r="U2460" s="14"/>
      <c r="V2460" s="14"/>
      <c r="W2460" s="14"/>
    </row>
    <row r="2461">
      <c r="A2461" s="130" t="s">
        <v>23977</v>
      </c>
      <c r="B2461" s="14" t="s">
        <v>1628</v>
      </c>
      <c r="C2461" s="131">
        <v>26.0</v>
      </c>
      <c r="D2461" s="14"/>
      <c r="E2461" s="14"/>
      <c r="F2461" s="14" t="s">
        <v>1629</v>
      </c>
      <c r="G2461" s="131">
        <v>6.0</v>
      </c>
      <c r="H2461" s="131">
        <v>200.0</v>
      </c>
      <c r="I2461" s="132" t="b">
        <v>1</v>
      </c>
      <c r="J2461" s="14"/>
      <c r="K2461" s="14"/>
      <c r="L2461" s="14"/>
      <c r="M2461" s="14"/>
      <c r="N2461" s="14"/>
      <c r="O2461" s="14"/>
      <c r="P2461" s="14"/>
      <c r="Q2461" s="14"/>
      <c r="R2461" s="14"/>
      <c r="S2461" s="14"/>
      <c r="T2461" s="14"/>
      <c r="U2461" s="14"/>
      <c r="V2461" s="14"/>
      <c r="W2461" s="14"/>
    </row>
    <row r="2462">
      <c r="A2462" s="130" t="s">
        <v>23983</v>
      </c>
      <c r="B2462" s="14" t="s">
        <v>5847</v>
      </c>
      <c r="C2462" s="131">
        <v>46.0</v>
      </c>
      <c r="D2462" s="14" t="s">
        <v>5849</v>
      </c>
      <c r="E2462" s="131">
        <v>108.0</v>
      </c>
      <c r="F2462" s="14" t="s">
        <v>5850</v>
      </c>
      <c r="G2462" s="131">
        <v>35.0</v>
      </c>
      <c r="H2462" s="131">
        <v>200.0</v>
      </c>
      <c r="I2462" s="132" t="b">
        <v>1</v>
      </c>
      <c r="J2462" s="14"/>
      <c r="K2462" s="14"/>
      <c r="L2462" s="14"/>
      <c r="M2462" s="14"/>
      <c r="N2462" s="14"/>
      <c r="O2462" s="14"/>
      <c r="P2462" s="14"/>
      <c r="Q2462" s="14"/>
      <c r="R2462" s="14"/>
      <c r="S2462" s="14"/>
      <c r="T2462" s="14"/>
      <c r="U2462" s="14"/>
      <c r="V2462" s="14"/>
      <c r="W2462" s="14"/>
    </row>
    <row r="2463">
      <c r="A2463" s="130" t="s">
        <v>23990</v>
      </c>
      <c r="B2463" s="14" t="s">
        <v>10265</v>
      </c>
      <c r="C2463" s="131">
        <v>29.0</v>
      </c>
      <c r="D2463" s="14"/>
      <c r="E2463" s="14"/>
      <c r="F2463" s="14" t="s">
        <v>1770</v>
      </c>
      <c r="G2463" s="131">
        <v>9.0</v>
      </c>
      <c r="H2463" s="131">
        <v>200.0</v>
      </c>
      <c r="I2463" s="132" t="b">
        <v>1</v>
      </c>
      <c r="J2463" s="14"/>
      <c r="K2463" s="14"/>
      <c r="L2463" s="14"/>
      <c r="M2463" s="14"/>
      <c r="N2463" s="14"/>
      <c r="O2463" s="14"/>
      <c r="P2463" s="14"/>
      <c r="Q2463" s="14"/>
      <c r="R2463" s="14"/>
      <c r="S2463" s="14"/>
      <c r="T2463" s="14"/>
      <c r="U2463" s="14"/>
      <c r="V2463" s="14"/>
      <c r="W2463" s="14"/>
    </row>
    <row r="2464">
      <c r="A2464" s="130" t="s">
        <v>23997</v>
      </c>
      <c r="B2464" s="14" t="s">
        <v>7046</v>
      </c>
      <c r="C2464" s="131">
        <v>52.0</v>
      </c>
      <c r="D2464" s="14" t="s">
        <v>7049</v>
      </c>
      <c r="E2464" s="131">
        <v>307.0</v>
      </c>
      <c r="F2464" s="14" t="s">
        <v>7051</v>
      </c>
      <c r="G2464" s="131">
        <v>41.0</v>
      </c>
      <c r="H2464" s="131">
        <v>200.0</v>
      </c>
      <c r="I2464" s="132" t="b">
        <v>1</v>
      </c>
      <c r="J2464" s="14"/>
      <c r="K2464" s="14"/>
      <c r="L2464" s="14"/>
      <c r="M2464" s="14"/>
      <c r="N2464" s="14"/>
      <c r="O2464" s="14"/>
      <c r="P2464" s="14"/>
      <c r="Q2464" s="14"/>
      <c r="R2464" s="14"/>
      <c r="S2464" s="14"/>
      <c r="T2464" s="14"/>
      <c r="U2464" s="14"/>
      <c r="V2464" s="14"/>
      <c r="W2464" s="14"/>
    </row>
    <row r="2465">
      <c r="A2465" s="130" t="s">
        <v>24004</v>
      </c>
      <c r="B2465" s="14" t="s">
        <v>19067</v>
      </c>
      <c r="C2465" s="131">
        <v>23.0</v>
      </c>
      <c r="D2465" s="14"/>
      <c r="E2465" s="14"/>
      <c r="F2465" s="14" t="s">
        <v>1325</v>
      </c>
      <c r="G2465" s="131">
        <v>3.0</v>
      </c>
      <c r="H2465" s="131">
        <v>200.0</v>
      </c>
      <c r="I2465" s="132" t="b">
        <v>1</v>
      </c>
      <c r="J2465" s="14"/>
      <c r="K2465" s="14"/>
      <c r="L2465" s="14"/>
      <c r="M2465" s="14"/>
      <c r="N2465" s="14"/>
      <c r="O2465" s="14"/>
      <c r="P2465" s="14"/>
      <c r="Q2465" s="14"/>
      <c r="R2465" s="14"/>
      <c r="S2465" s="14"/>
      <c r="T2465" s="14"/>
      <c r="U2465" s="14"/>
      <c r="V2465" s="14"/>
      <c r="W2465" s="14"/>
    </row>
    <row r="2466">
      <c r="A2466" s="130" t="s">
        <v>24010</v>
      </c>
      <c r="B2466" s="14" t="s">
        <v>14527</v>
      </c>
      <c r="C2466" s="131">
        <v>30.0</v>
      </c>
      <c r="D2466" s="14"/>
      <c r="E2466" s="14"/>
      <c r="F2466" s="14" t="s">
        <v>14530</v>
      </c>
      <c r="G2466" s="131">
        <v>10.0</v>
      </c>
      <c r="H2466" s="131">
        <v>200.0</v>
      </c>
      <c r="I2466" s="132" t="b">
        <v>1</v>
      </c>
      <c r="J2466" s="14"/>
      <c r="K2466" s="14"/>
      <c r="L2466" s="14"/>
      <c r="M2466" s="14"/>
      <c r="N2466" s="14"/>
      <c r="O2466" s="14"/>
      <c r="P2466" s="14"/>
      <c r="Q2466" s="14"/>
      <c r="R2466" s="14"/>
      <c r="S2466" s="14"/>
      <c r="T2466" s="14"/>
      <c r="U2466" s="14"/>
      <c r="V2466" s="14"/>
      <c r="W2466" s="14"/>
    </row>
    <row r="2467">
      <c r="A2467" s="130" t="s">
        <v>24017</v>
      </c>
      <c r="B2467" s="14" t="s">
        <v>1682</v>
      </c>
      <c r="C2467" s="131">
        <v>36.0</v>
      </c>
      <c r="D2467" s="14" t="s">
        <v>1683</v>
      </c>
      <c r="E2467" s="131">
        <v>323.0</v>
      </c>
      <c r="F2467" s="14" t="s">
        <v>1684</v>
      </c>
      <c r="G2467" s="131">
        <v>25.0</v>
      </c>
      <c r="H2467" s="131">
        <v>200.0</v>
      </c>
      <c r="I2467" s="132" t="b">
        <v>1</v>
      </c>
      <c r="J2467" s="14"/>
      <c r="K2467" s="14"/>
      <c r="L2467" s="14"/>
      <c r="M2467" s="14"/>
      <c r="N2467" s="14"/>
      <c r="O2467" s="14"/>
      <c r="P2467" s="14"/>
      <c r="Q2467" s="14"/>
      <c r="R2467" s="14"/>
      <c r="S2467" s="14"/>
      <c r="T2467" s="14"/>
      <c r="U2467" s="14"/>
      <c r="V2467" s="14"/>
      <c r="W2467" s="14"/>
    </row>
    <row r="2468">
      <c r="A2468" s="130" t="s">
        <v>24024</v>
      </c>
      <c r="B2468" s="14" t="s">
        <v>10319</v>
      </c>
      <c r="C2468" s="131">
        <v>32.0</v>
      </c>
      <c r="D2468" s="14"/>
      <c r="E2468" s="14"/>
      <c r="F2468" s="14" t="s">
        <v>10321</v>
      </c>
      <c r="G2468" s="131">
        <v>12.0</v>
      </c>
      <c r="H2468" s="131">
        <v>200.0</v>
      </c>
      <c r="I2468" s="132" t="b">
        <v>1</v>
      </c>
      <c r="J2468" s="14"/>
      <c r="K2468" s="14"/>
      <c r="L2468" s="14"/>
      <c r="M2468" s="14"/>
      <c r="N2468" s="14"/>
      <c r="O2468" s="14"/>
      <c r="P2468" s="14"/>
      <c r="Q2468" s="14"/>
      <c r="R2468" s="14"/>
      <c r="S2468" s="14"/>
      <c r="T2468" s="14"/>
      <c r="U2468" s="14"/>
      <c r="V2468" s="14"/>
      <c r="W2468" s="14"/>
    </row>
    <row r="2469">
      <c r="A2469" s="130" t="s">
        <v>24031</v>
      </c>
      <c r="B2469" s="14" t="s">
        <v>3752</v>
      </c>
      <c r="C2469" s="131">
        <v>53.0</v>
      </c>
      <c r="D2469" s="14" t="s">
        <v>3755</v>
      </c>
      <c r="E2469" s="131">
        <v>139.0</v>
      </c>
      <c r="F2469" s="14" t="s">
        <v>3758</v>
      </c>
      <c r="G2469" s="131">
        <v>42.0</v>
      </c>
      <c r="H2469" s="131">
        <v>200.0</v>
      </c>
      <c r="I2469" s="132" t="b">
        <v>1</v>
      </c>
      <c r="J2469" s="14"/>
      <c r="K2469" s="14"/>
      <c r="L2469" s="14"/>
      <c r="M2469" s="14"/>
      <c r="N2469" s="14"/>
      <c r="O2469" s="14"/>
      <c r="P2469" s="14"/>
      <c r="Q2469" s="14"/>
      <c r="R2469" s="14"/>
      <c r="S2469" s="14"/>
      <c r="T2469" s="14"/>
      <c r="U2469" s="14"/>
      <c r="V2469" s="14"/>
      <c r="W2469" s="14"/>
    </row>
    <row r="2470">
      <c r="A2470" s="130" t="s">
        <v>24038</v>
      </c>
      <c r="B2470" s="14" t="s">
        <v>6607</v>
      </c>
      <c r="C2470" s="131">
        <v>76.0</v>
      </c>
      <c r="D2470" s="14" t="s">
        <v>6608</v>
      </c>
      <c r="E2470" s="131">
        <v>205.0</v>
      </c>
      <c r="F2470" s="14" t="s">
        <v>6609</v>
      </c>
      <c r="G2470" s="131">
        <v>65.0</v>
      </c>
      <c r="H2470" s="131">
        <v>200.0</v>
      </c>
      <c r="I2470" s="132" t="b">
        <v>1</v>
      </c>
      <c r="J2470" s="14"/>
      <c r="K2470" s="14"/>
      <c r="L2470" s="14"/>
      <c r="M2470" s="14"/>
      <c r="N2470" s="14"/>
      <c r="O2470" s="14"/>
      <c r="P2470" s="14"/>
      <c r="Q2470" s="14"/>
      <c r="R2470" s="14"/>
      <c r="S2470" s="14"/>
      <c r="T2470" s="14"/>
      <c r="U2470" s="14"/>
      <c r="V2470" s="14"/>
      <c r="W2470" s="14"/>
    </row>
    <row r="2471">
      <c r="A2471" s="130" t="s">
        <v>24047</v>
      </c>
      <c r="B2471" s="14" t="s">
        <v>17401</v>
      </c>
      <c r="C2471" s="131">
        <v>60.0</v>
      </c>
      <c r="D2471" s="14" t="s">
        <v>17402</v>
      </c>
      <c r="E2471" s="131">
        <v>377.0</v>
      </c>
      <c r="F2471" s="14" t="s">
        <v>17405</v>
      </c>
      <c r="G2471" s="131">
        <v>49.0</v>
      </c>
      <c r="H2471" s="131">
        <v>200.0</v>
      </c>
      <c r="I2471" s="132" t="b">
        <v>1</v>
      </c>
      <c r="J2471" s="14"/>
      <c r="K2471" s="14"/>
      <c r="L2471" s="14"/>
      <c r="M2471" s="14"/>
      <c r="N2471" s="14"/>
      <c r="O2471" s="14"/>
      <c r="P2471" s="14"/>
      <c r="Q2471" s="14"/>
      <c r="R2471" s="14"/>
      <c r="S2471" s="14"/>
      <c r="T2471" s="14"/>
      <c r="U2471" s="14"/>
      <c r="V2471" s="14"/>
      <c r="W2471" s="14"/>
    </row>
    <row r="2472">
      <c r="A2472" s="130" t="s">
        <v>24058</v>
      </c>
      <c r="B2472" s="14" t="s">
        <v>1467</v>
      </c>
      <c r="C2472" s="131">
        <v>61.0</v>
      </c>
      <c r="D2472" s="14" t="s">
        <v>1468</v>
      </c>
      <c r="E2472" s="131">
        <v>158.0</v>
      </c>
      <c r="F2472" s="14" t="s">
        <v>1469</v>
      </c>
      <c r="G2472" s="131">
        <v>50.0</v>
      </c>
      <c r="H2472" s="131">
        <v>200.0</v>
      </c>
      <c r="I2472" s="132" t="b">
        <v>1</v>
      </c>
      <c r="J2472" s="14"/>
      <c r="K2472" s="14"/>
      <c r="L2472" s="14"/>
      <c r="M2472" s="14"/>
      <c r="N2472" s="14"/>
      <c r="O2472" s="14"/>
      <c r="P2472" s="14"/>
      <c r="Q2472" s="14"/>
      <c r="R2472" s="14"/>
      <c r="S2472" s="14"/>
      <c r="T2472" s="14"/>
      <c r="U2472" s="14"/>
      <c r="V2472" s="14"/>
      <c r="W2472" s="14"/>
    </row>
    <row r="2473">
      <c r="A2473" s="130" t="s">
        <v>24068</v>
      </c>
      <c r="B2473" s="14" t="s">
        <v>18759</v>
      </c>
      <c r="C2473" s="131">
        <v>50.0</v>
      </c>
      <c r="D2473" s="14" t="s">
        <v>18761</v>
      </c>
      <c r="E2473" s="131">
        <v>199.0</v>
      </c>
      <c r="F2473" s="14" t="s">
        <v>18764</v>
      </c>
      <c r="G2473" s="131">
        <v>39.0</v>
      </c>
      <c r="H2473" s="131">
        <v>200.0</v>
      </c>
      <c r="I2473" s="132" t="b">
        <v>1</v>
      </c>
      <c r="J2473" s="14"/>
      <c r="K2473" s="14"/>
      <c r="L2473" s="14"/>
      <c r="M2473" s="14"/>
      <c r="N2473" s="14"/>
      <c r="O2473" s="14"/>
      <c r="P2473" s="14"/>
      <c r="Q2473" s="14"/>
      <c r="R2473" s="14"/>
      <c r="S2473" s="14"/>
      <c r="T2473" s="14"/>
      <c r="U2473" s="14"/>
      <c r="V2473" s="14"/>
      <c r="W2473" s="14"/>
    </row>
    <row r="2474">
      <c r="A2474" s="130" t="s">
        <v>24078</v>
      </c>
      <c r="B2474" s="14" t="s">
        <v>1800</v>
      </c>
      <c r="C2474" s="131">
        <v>31.0</v>
      </c>
      <c r="D2474" s="14" t="s">
        <v>1801</v>
      </c>
      <c r="E2474" s="131">
        <v>133.0</v>
      </c>
      <c r="F2474" s="14" t="s">
        <v>1802</v>
      </c>
      <c r="G2474" s="131">
        <v>20.0</v>
      </c>
      <c r="H2474" s="131">
        <v>200.0</v>
      </c>
      <c r="I2474" s="132" t="b">
        <v>1</v>
      </c>
      <c r="J2474" s="14"/>
      <c r="K2474" s="14"/>
      <c r="L2474" s="14"/>
      <c r="M2474" s="14"/>
      <c r="N2474" s="14"/>
      <c r="O2474" s="14"/>
      <c r="P2474" s="14"/>
      <c r="Q2474" s="14"/>
      <c r="R2474" s="14"/>
      <c r="S2474" s="14"/>
      <c r="T2474" s="14"/>
      <c r="U2474" s="14"/>
      <c r="V2474" s="14"/>
      <c r="W2474" s="14"/>
    </row>
    <row r="2475">
      <c r="A2475" s="130" t="s">
        <v>24091</v>
      </c>
      <c r="B2475" s="14" t="s">
        <v>13584</v>
      </c>
      <c r="C2475" s="131">
        <v>34.0</v>
      </c>
      <c r="D2475" s="14"/>
      <c r="E2475" s="14"/>
      <c r="F2475" s="14" t="s">
        <v>13587</v>
      </c>
      <c r="G2475" s="131">
        <v>14.0</v>
      </c>
      <c r="H2475" s="131">
        <v>200.0</v>
      </c>
      <c r="I2475" s="132" t="b">
        <v>1</v>
      </c>
      <c r="J2475" s="14"/>
      <c r="K2475" s="14"/>
      <c r="L2475" s="14"/>
      <c r="M2475" s="14"/>
      <c r="N2475" s="14"/>
      <c r="O2475" s="14"/>
      <c r="P2475" s="14"/>
      <c r="Q2475" s="14"/>
      <c r="R2475" s="14"/>
      <c r="S2475" s="14"/>
      <c r="T2475" s="14"/>
      <c r="U2475" s="14"/>
      <c r="V2475" s="14"/>
      <c r="W2475" s="14"/>
    </row>
    <row r="2476">
      <c r="A2476" s="130" t="s">
        <v>24102</v>
      </c>
      <c r="B2476" s="14" t="s">
        <v>12837</v>
      </c>
      <c r="C2476" s="131">
        <v>61.0</v>
      </c>
      <c r="D2476" s="14" t="s">
        <v>12839</v>
      </c>
      <c r="E2476" s="131">
        <v>150.0</v>
      </c>
      <c r="F2476" s="14" t="s">
        <v>12840</v>
      </c>
      <c r="G2476" s="131">
        <v>50.0</v>
      </c>
      <c r="H2476" s="131">
        <v>200.0</v>
      </c>
      <c r="I2476" s="132" t="b">
        <v>1</v>
      </c>
      <c r="J2476" s="14"/>
      <c r="K2476" s="14"/>
      <c r="L2476" s="14"/>
      <c r="M2476" s="14"/>
      <c r="N2476" s="14"/>
      <c r="O2476" s="14"/>
      <c r="P2476" s="14"/>
      <c r="Q2476" s="14"/>
      <c r="R2476" s="14"/>
      <c r="S2476" s="14"/>
      <c r="T2476" s="14"/>
      <c r="U2476" s="14"/>
      <c r="V2476" s="14"/>
      <c r="W2476" s="14"/>
    </row>
    <row r="2477">
      <c r="A2477" s="130" t="s">
        <v>24114</v>
      </c>
      <c r="B2477" s="14" t="s">
        <v>6366</v>
      </c>
      <c r="C2477" s="131">
        <v>49.0</v>
      </c>
      <c r="D2477" s="14" t="s">
        <v>6368</v>
      </c>
      <c r="E2477" s="131">
        <v>409.0</v>
      </c>
      <c r="F2477" s="14" t="s">
        <v>6372</v>
      </c>
      <c r="G2477" s="131">
        <v>38.0</v>
      </c>
      <c r="H2477" s="131">
        <v>200.0</v>
      </c>
      <c r="I2477" s="132" t="b">
        <v>1</v>
      </c>
      <c r="J2477" s="14"/>
      <c r="K2477" s="14"/>
      <c r="L2477" s="14"/>
      <c r="M2477" s="14"/>
      <c r="N2477" s="14"/>
      <c r="O2477" s="14"/>
      <c r="P2477" s="14"/>
      <c r="Q2477" s="14"/>
      <c r="R2477" s="14"/>
      <c r="S2477" s="14"/>
      <c r="T2477" s="14"/>
      <c r="U2477" s="14"/>
      <c r="V2477" s="14"/>
      <c r="W2477" s="14"/>
    </row>
    <row r="2478">
      <c r="A2478" s="130" t="s">
        <v>24124</v>
      </c>
      <c r="B2478" s="14" t="s">
        <v>13098</v>
      </c>
      <c r="C2478" s="131">
        <v>30.0</v>
      </c>
      <c r="D2478" s="14" t="s">
        <v>13101</v>
      </c>
      <c r="E2478" s="131">
        <v>158.0</v>
      </c>
      <c r="F2478" s="14" t="s">
        <v>13105</v>
      </c>
      <c r="G2478" s="131">
        <v>19.0</v>
      </c>
      <c r="H2478" s="131">
        <v>200.0</v>
      </c>
      <c r="I2478" s="132" t="b">
        <v>1</v>
      </c>
      <c r="J2478" s="14"/>
      <c r="K2478" s="14"/>
      <c r="L2478" s="14"/>
      <c r="M2478" s="14"/>
      <c r="N2478" s="14"/>
      <c r="O2478" s="14"/>
      <c r="P2478" s="14"/>
      <c r="Q2478" s="14"/>
      <c r="R2478" s="14"/>
      <c r="S2478" s="14"/>
      <c r="T2478" s="14"/>
      <c r="U2478" s="14"/>
      <c r="V2478" s="14"/>
      <c r="W2478" s="14"/>
    </row>
    <row r="2479">
      <c r="A2479" s="130" t="s">
        <v>24134</v>
      </c>
      <c r="B2479" s="14" t="s">
        <v>13455</v>
      </c>
      <c r="C2479" s="131">
        <v>30.0</v>
      </c>
      <c r="D2479" s="14"/>
      <c r="E2479" s="14"/>
      <c r="F2479" s="14" t="s">
        <v>13460</v>
      </c>
      <c r="G2479" s="131">
        <v>10.0</v>
      </c>
      <c r="H2479" s="131">
        <v>200.0</v>
      </c>
      <c r="I2479" s="132" t="b">
        <v>1</v>
      </c>
      <c r="J2479" s="14"/>
      <c r="K2479" s="14"/>
      <c r="L2479" s="14"/>
      <c r="M2479" s="14"/>
      <c r="N2479" s="14"/>
      <c r="O2479" s="14"/>
      <c r="P2479" s="14"/>
      <c r="Q2479" s="14"/>
      <c r="R2479" s="14"/>
      <c r="S2479" s="14"/>
      <c r="T2479" s="14"/>
      <c r="U2479" s="14"/>
      <c r="V2479" s="14"/>
      <c r="W2479" s="14"/>
    </row>
    <row r="2480">
      <c r="A2480" s="130" t="s">
        <v>24144</v>
      </c>
      <c r="B2480" s="14" t="s">
        <v>643</v>
      </c>
      <c r="C2480" s="131">
        <v>42.0</v>
      </c>
      <c r="D2480" s="14" t="s">
        <v>644</v>
      </c>
      <c r="E2480" s="131">
        <v>155.0</v>
      </c>
      <c r="F2480" s="14" t="s">
        <v>645</v>
      </c>
      <c r="G2480" s="131">
        <v>31.0</v>
      </c>
      <c r="H2480" s="131">
        <v>200.0</v>
      </c>
      <c r="I2480" s="132" t="b">
        <v>1</v>
      </c>
      <c r="J2480" s="14"/>
      <c r="K2480" s="14"/>
      <c r="L2480" s="14"/>
      <c r="M2480" s="14"/>
      <c r="N2480" s="14"/>
      <c r="O2480" s="14"/>
      <c r="P2480" s="14"/>
      <c r="Q2480" s="14"/>
      <c r="R2480" s="14"/>
      <c r="S2480" s="14"/>
      <c r="T2480" s="14"/>
      <c r="U2480" s="14"/>
      <c r="V2480" s="14"/>
      <c r="W2480" s="14"/>
    </row>
    <row r="2481">
      <c r="A2481" s="130" t="s">
        <v>24155</v>
      </c>
      <c r="B2481" s="14" t="s">
        <v>1886</v>
      </c>
      <c r="C2481" s="131">
        <v>63.0</v>
      </c>
      <c r="D2481" s="14" t="s">
        <v>1887</v>
      </c>
      <c r="E2481" s="131">
        <v>155.0</v>
      </c>
      <c r="F2481" s="14" t="s">
        <v>1890</v>
      </c>
      <c r="G2481" s="131">
        <v>52.0</v>
      </c>
      <c r="H2481" s="131">
        <v>200.0</v>
      </c>
      <c r="I2481" s="132" t="b">
        <v>1</v>
      </c>
      <c r="J2481" s="14"/>
      <c r="K2481" s="14"/>
      <c r="L2481" s="14"/>
      <c r="M2481" s="14"/>
      <c r="N2481" s="14"/>
      <c r="O2481" s="14"/>
      <c r="P2481" s="14"/>
      <c r="Q2481" s="14"/>
      <c r="R2481" s="14"/>
      <c r="S2481" s="14"/>
      <c r="T2481" s="14"/>
      <c r="U2481" s="14"/>
      <c r="V2481" s="14"/>
      <c r="W2481" s="14"/>
    </row>
    <row r="2482">
      <c r="A2482" s="130" t="s">
        <v>24166</v>
      </c>
      <c r="B2482" s="14" t="s">
        <v>1310</v>
      </c>
      <c r="C2482" s="131">
        <v>71.0</v>
      </c>
      <c r="D2482" s="14" t="s">
        <v>1311</v>
      </c>
      <c r="E2482" s="131">
        <v>156.0</v>
      </c>
      <c r="F2482" s="14" t="s">
        <v>1312</v>
      </c>
      <c r="G2482" s="131">
        <v>60.0</v>
      </c>
      <c r="H2482" s="131">
        <v>200.0</v>
      </c>
      <c r="I2482" s="132" t="b">
        <v>1</v>
      </c>
      <c r="J2482" s="14"/>
      <c r="K2482" s="14"/>
      <c r="L2482" s="14"/>
      <c r="M2482" s="14"/>
      <c r="N2482" s="14"/>
      <c r="O2482" s="14"/>
      <c r="P2482" s="14"/>
      <c r="Q2482" s="14"/>
      <c r="R2482" s="14"/>
      <c r="S2482" s="14"/>
      <c r="T2482" s="14"/>
      <c r="U2482" s="14"/>
      <c r="V2482" s="14"/>
      <c r="W2482" s="14"/>
    </row>
    <row r="2483">
      <c r="A2483" s="130" t="s">
        <v>24176</v>
      </c>
      <c r="B2483" s="14" t="s">
        <v>1624</v>
      </c>
      <c r="C2483" s="131">
        <v>74.0</v>
      </c>
      <c r="D2483" s="14" t="s">
        <v>1625</v>
      </c>
      <c r="E2483" s="131">
        <v>148.0</v>
      </c>
      <c r="F2483" s="14" t="s">
        <v>1626</v>
      </c>
      <c r="G2483" s="131">
        <v>63.0</v>
      </c>
      <c r="H2483" s="131">
        <v>200.0</v>
      </c>
      <c r="I2483" s="132" t="b">
        <v>1</v>
      </c>
      <c r="J2483" s="14"/>
      <c r="K2483" s="14"/>
      <c r="L2483" s="14"/>
      <c r="M2483" s="14"/>
      <c r="N2483" s="14"/>
      <c r="O2483" s="14"/>
      <c r="P2483" s="14"/>
      <c r="Q2483" s="14"/>
      <c r="R2483" s="14"/>
      <c r="S2483" s="14"/>
      <c r="T2483" s="14"/>
      <c r="U2483" s="14"/>
      <c r="V2483" s="14"/>
      <c r="W2483" s="14"/>
    </row>
    <row r="2484">
      <c r="A2484" s="130" t="s">
        <v>24182</v>
      </c>
      <c r="B2484" s="14" t="s">
        <v>11560</v>
      </c>
      <c r="C2484" s="131">
        <v>40.0</v>
      </c>
      <c r="D2484" s="14"/>
      <c r="E2484" s="14"/>
      <c r="F2484" s="14" t="s">
        <v>11563</v>
      </c>
      <c r="G2484" s="131">
        <v>20.0</v>
      </c>
      <c r="H2484" s="131">
        <v>200.0</v>
      </c>
      <c r="I2484" s="132" t="b">
        <v>1</v>
      </c>
      <c r="J2484" s="14"/>
      <c r="K2484" s="14"/>
      <c r="L2484" s="14"/>
      <c r="M2484" s="14"/>
      <c r="N2484" s="14"/>
      <c r="O2484" s="14"/>
      <c r="P2484" s="14"/>
      <c r="Q2484" s="14"/>
      <c r="R2484" s="14"/>
      <c r="S2484" s="14"/>
      <c r="T2484" s="14"/>
      <c r="U2484" s="14"/>
      <c r="V2484" s="14"/>
      <c r="W2484" s="14"/>
    </row>
    <row r="2485">
      <c r="A2485" s="130" t="s">
        <v>24188</v>
      </c>
      <c r="B2485" s="14" t="s">
        <v>12552</v>
      </c>
      <c r="C2485" s="131">
        <v>48.0</v>
      </c>
      <c r="D2485" s="14" t="s">
        <v>12553</v>
      </c>
      <c r="E2485" s="131">
        <v>145.0</v>
      </c>
      <c r="F2485" s="14" t="s">
        <v>12555</v>
      </c>
      <c r="G2485" s="131">
        <v>37.0</v>
      </c>
      <c r="H2485" s="131">
        <v>200.0</v>
      </c>
      <c r="I2485" s="132" t="b">
        <v>1</v>
      </c>
      <c r="J2485" s="14"/>
      <c r="K2485" s="14"/>
      <c r="L2485" s="14"/>
      <c r="M2485" s="14"/>
      <c r="N2485" s="14"/>
      <c r="O2485" s="14"/>
      <c r="P2485" s="14"/>
      <c r="Q2485" s="14"/>
      <c r="R2485" s="14"/>
      <c r="S2485" s="14"/>
      <c r="T2485" s="14"/>
      <c r="U2485" s="14"/>
      <c r="V2485" s="14"/>
      <c r="W2485" s="14"/>
    </row>
    <row r="2486">
      <c r="A2486" s="130" t="s">
        <v>24196</v>
      </c>
      <c r="B2486" s="14" t="s">
        <v>1619</v>
      </c>
      <c r="C2486" s="131">
        <v>32.0</v>
      </c>
      <c r="D2486" s="14" t="s">
        <v>1620</v>
      </c>
      <c r="E2486" s="131">
        <v>153.0</v>
      </c>
      <c r="F2486" s="14" t="s">
        <v>1621</v>
      </c>
      <c r="G2486" s="131">
        <v>21.0</v>
      </c>
      <c r="H2486" s="131">
        <v>200.0</v>
      </c>
      <c r="I2486" s="132" t="b">
        <v>1</v>
      </c>
      <c r="J2486" s="14"/>
      <c r="K2486" s="14"/>
      <c r="L2486" s="14"/>
      <c r="M2486" s="14"/>
      <c r="N2486" s="14"/>
      <c r="O2486" s="14"/>
      <c r="P2486" s="14"/>
      <c r="Q2486" s="14"/>
      <c r="R2486" s="14"/>
      <c r="S2486" s="14"/>
      <c r="T2486" s="14"/>
      <c r="U2486" s="14"/>
      <c r="V2486" s="14"/>
      <c r="W2486" s="14"/>
    </row>
    <row r="2487">
      <c r="A2487" s="130" t="s">
        <v>24202</v>
      </c>
      <c r="B2487" s="14" t="s">
        <v>2129</v>
      </c>
      <c r="C2487" s="131">
        <v>67.0</v>
      </c>
      <c r="D2487" s="14" t="s">
        <v>2132</v>
      </c>
      <c r="E2487" s="131">
        <v>245.0</v>
      </c>
      <c r="F2487" s="14" t="s">
        <v>2133</v>
      </c>
      <c r="G2487" s="131">
        <v>56.0</v>
      </c>
      <c r="H2487" s="131">
        <v>200.0</v>
      </c>
      <c r="I2487" s="132" t="b">
        <v>1</v>
      </c>
      <c r="J2487" s="14"/>
      <c r="K2487" s="14"/>
      <c r="L2487" s="14"/>
      <c r="M2487" s="14"/>
      <c r="N2487" s="14"/>
      <c r="O2487" s="14"/>
      <c r="P2487" s="14"/>
      <c r="Q2487" s="14"/>
      <c r="R2487" s="14"/>
      <c r="S2487" s="14"/>
      <c r="T2487" s="14"/>
      <c r="U2487" s="14"/>
      <c r="V2487" s="14"/>
      <c r="W2487" s="14"/>
    </row>
    <row r="2488">
      <c r="A2488" s="130" t="s">
        <v>24209</v>
      </c>
      <c r="B2488" s="14" t="s">
        <v>3471</v>
      </c>
      <c r="C2488" s="131">
        <v>31.0</v>
      </c>
      <c r="D2488" s="14"/>
      <c r="E2488" s="14"/>
      <c r="F2488" s="14" t="s">
        <v>3474</v>
      </c>
      <c r="G2488" s="131">
        <v>11.0</v>
      </c>
      <c r="H2488" s="131">
        <v>200.0</v>
      </c>
      <c r="I2488" s="132" t="b">
        <v>1</v>
      </c>
      <c r="J2488" s="14"/>
      <c r="K2488" s="14"/>
      <c r="L2488" s="14"/>
      <c r="M2488" s="14"/>
      <c r="N2488" s="14"/>
      <c r="O2488" s="14"/>
      <c r="P2488" s="14"/>
      <c r="Q2488" s="14"/>
      <c r="R2488" s="14"/>
      <c r="S2488" s="14"/>
      <c r="T2488" s="14"/>
      <c r="U2488" s="14"/>
      <c r="V2488" s="14"/>
      <c r="W2488" s="14"/>
    </row>
    <row r="2489">
      <c r="A2489" s="130" t="s">
        <v>24216</v>
      </c>
      <c r="B2489" s="14" t="s">
        <v>12075</v>
      </c>
      <c r="C2489" s="131">
        <v>67.0</v>
      </c>
      <c r="D2489" s="14" t="s">
        <v>12076</v>
      </c>
      <c r="E2489" s="131">
        <v>149.0</v>
      </c>
      <c r="F2489" s="14" t="s">
        <v>12078</v>
      </c>
      <c r="G2489" s="131">
        <v>56.0</v>
      </c>
      <c r="H2489" s="131">
        <v>200.0</v>
      </c>
      <c r="I2489" s="132" t="b">
        <v>1</v>
      </c>
      <c r="J2489" s="14"/>
      <c r="K2489" s="14"/>
      <c r="L2489" s="14"/>
      <c r="M2489" s="14"/>
      <c r="N2489" s="14"/>
      <c r="O2489" s="14"/>
      <c r="P2489" s="14"/>
      <c r="Q2489" s="14"/>
      <c r="R2489" s="14"/>
      <c r="S2489" s="14"/>
      <c r="T2489" s="14"/>
      <c r="U2489" s="14"/>
      <c r="V2489" s="14"/>
      <c r="W2489" s="14"/>
    </row>
    <row r="2490">
      <c r="A2490" s="130" t="s">
        <v>24223</v>
      </c>
      <c r="B2490" s="14" t="s">
        <v>1543</v>
      </c>
      <c r="C2490" s="131">
        <v>25.0</v>
      </c>
      <c r="D2490" s="14"/>
      <c r="E2490" s="14"/>
      <c r="F2490" s="14" t="s">
        <v>1264</v>
      </c>
      <c r="G2490" s="131">
        <v>5.0</v>
      </c>
      <c r="H2490" s="131">
        <v>200.0</v>
      </c>
      <c r="I2490" s="132" t="b">
        <v>1</v>
      </c>
      <c r="J2490" s="14"/>
      <c r="K2490" s="14"/>
      <c r="L2490" s="14"/>
      <c r="M2490" s="14"/>
      <c r="N2490" s="14"/>
      <c r="O2490" s="14"/>
      <c r="P2490" s="14"/>
      <c r="Q2490" s="14"/>
      <c r="R2490" s="14"/>
      <c r="S2490" s="14"/>
      <c r="T2490" s="14"/>
      <c r="U2490" s="14"/>
      <c r="V2490" s="14"/>
      <c r="W2490" s="14"/>
    </row>
    <row r="2491">
      <c r="A2491" s="130" t="s">
        <v>24231</v>
      </c>
      <c r="B2491" s="14" t="s">
        <v>10795</v>
      </c>
      <c r="C2491" s="131">
        <v>24.0</v>
      </c>
      <c r="D2491" s="14"/>
      <c r="E2491" s="14"/>
      <c r="F2491" s="14" t="s">
        <v>10800</v>
      </c>
      <c r="G2491" s="131">
        <v>4.0</v>
      </c>
      <c r="H2491" s="131">
        <v>200.0</v>
      </c>
      <c r="I2491" s="132" t="b">
        <v>1</v>
      </c>
      <c r="J2491" s="14"/>
      <c r="K2491" s="14"/>
      <c r="L2491" s="14"/>
      <c r="M2491" s="14"/>
      <c r="N2491" s="14"/>
      <c r="O2491" s="14"/>
      <c r="P2491" s="14"/>
      <c r="Q2491" s="14"/>
      <c r="R2491" s="14"/>
      <c r="S2491" s="14"/>
      <c r="T2491" s="14"/>
      <c r="U2491" s="14"/>
      <c r="V2491" s="14"/>
      <c r="W2491" s="14"/>
    </row>
    <row r="2492">
      <c r="A2492" s="130" t="s">
        <v>24241</v>
      </c>
      <c r="B2492" s="14" t="s">
        <v>10651</v>
      </c>
      <c r="C2492" s="131">
        <v>56.0</v>
      </c>
      <c r="D2492" s="14" t="s">
        <v>10653</v>
      </c>
      <c r="E2492" s="131">
        <v>148.0</v>
      </c>
      <c r="F2492" s="14" t="s">
        <v>10655</v>
      </c>
      <c r="G2492" s="131">
        <v>45.0</v>
      </c>
      <c r="H2492" s="131">
        <v>200.0</v>
      </c>
      <c r="I2492" s="132" t="b">
        <v>1</v>
      </c>
      <c r="J2492" s="14"/>
      <c r="K2492" s="14"/>
      <c r="L2492" s="14"/>
      <c r="M2492" s="14"/>
      <c r="N2492" s="14"/>
      <c r="O2492" s="14"/>
      <c r="P2492" s="14"/>
      <c r="Q2492" s="14"/>
      <c r="R2492" s="14"/>
      <c r="S2492" s="14"/>
      <c r="T2492" s="14"/>
      <c r="U2492" s="14"/>
      <c r="V2492" s="14"/>
      <c r="W2492" s="14"/>
    </row>
    <row r="2493">
      <c r="A2493" s="130" t="s">
        <v>24251</v>
      </c>
      <c r="B2493" s="14" t="s">
        <v>4040</v>
      </c>
      <c r="C2493" s="131">
        <v>88.0</v>
      </c>
      <c r="D2493" s="14" t="s">
        <v>4043</v>
      </c>
      <c r="E2493" s="131">
        <v>234.0</v>
      </c>
      <c r="F2493" s="14" t="s">
        <v>4044</v>
      </c>
      <c r="G2493" s="131">
        <v>77.0</v>
      </c>
      <c r="H2493" s="131">
        <v>200.0</v>
      </c>
      <c r="I2493" s="132" t="b">
        <v>1</v>
      </c>
      <c r="J2493" s="14"/>
      <c r="K2493" s="14"/>
      <c r="L2493" s="14"/>
      <c r="M2493" s="14"/>
      <c r="N2493" s="14"/>
      <c r="O2493" s="14"/>
      <c r="P2493" s="14"/>
      <c r="Q2493" s="14"/>
      <c r="R2493" s="14"/>
      <c r="S2493" s="14"/>
      <c r="T2493" s="14"/>
      <c r="U2493" s="14"/>
      <c r="V2493" s="14"/>
      <c r="W2493" s="14"/>
    </row>
    <row r="2494">
      <c r="A2494" s="130" t="s">
        <v>24257</v>
      </c>
      <c r="B2494" s="14" t="s">
        <v>1394</v>
      </c>
      <c r="C2494" s="131">
        <v>80.0</v>
      </c>
      <c r="D2494" s="14" t="s">
        <v>1395</v>
      </c>
      <c r="E2494" s="131">
        <v>221.0</v>
      </c>
      <c r="F2494" s="14" t="s">
        <v>1396</v>
      </c>
      <c r="G2494" s="131">
        <v>69.0</v>
      </c>
      <c r="H2494" s="131">
        <v>200.0</v>
      </c>
      <c r="I2494" s="132" t="b">
        <v>1</v>
      </c>
      <c r="J2494" s="14"/>
      <c r="K2494" s="14"/>
      <c r="L2494" s="14"/>
      <c r="M2494" s="14"/>
      <c r="N2494" s="14"/>
      <c r="O2494" s="14"/>
      <c r="P2494" s="14"/>
      <c r="Q2494" s="14"/>
      <c r="R2494" s="14"/>
      <c r="S2494" s="14"/>
      <c r="T2494" s="14"/>
      <c r="U2494" s="14"/>
      <c r="V2494" s="14"/>
      <c r="W2494" s="14"/>
    </row>
    <row r="2495">
      <c r="A2495" s="130" t="s">
        <v>24269</v>
      </c>
      <c r="B2495" s="14" t="s">
        <v>7585</v>
      </c>
      <c r="C2495" s="131">
        <v>84.0</v>
      </c>
      <c r="D2495" s="14" t="s">
        <v>7587</v>
      </c>
      <c r="E2495" s="131">
        <v>154.0</v>
      </c>
      <c r="F2495" s="14" t="s">
        <v>7590</v>
      </c>
      <c r="G2495" s="131">
        <v>73.0</v>
      </c>
      <c r="H2495" s="131">
        <v>200.0</v>
      </c>
      <c r="I2495" s="132" t="b">
        <v>1</v>
      </c>
      <c r="J2495" s="14"/>
      <c r="K2495" s="14"/>
      <c r="L2495" s="14"/>
      <c r="M2495" s="14"/>
      <c r="N2495" s="14"/>
      <c r="O2495" s="14"/>
      <c r="P2495" s="14"/>
      <c r="Q2495" s="14"/>
      <c r="R2495" s="14"/>
      <c r="S2495" s="14"/>
      <c r="T2495" s="14"/>
      <c r="U2495" s="14"/>
      <c r="V2495" s="14"/>
      <c r="W2495" s="14"/>
    </row>
    <row r="2496">
      <c r="A2496" s="130" t="s">
        <v>24277</v>
      </c>
      <c r="B2496" s="14" t="s">
        <v>1256</v>
      </c>
      <c r="C2496" s="131">
        <v>77.0</v>
      </c>
      <c r="D2496" s="14" t="s">
        <v>1257</v>
      </c>
      <c r="E2496" s="131">
        <v>154.0</v>
      </c>
      <c r="F2496" s="14" t="s">
        <v>1258</v>
      </c>
      <c r="G2496" s="131">
        <v>66.0</v>
      </c>
      <c r="H2496" s="131">
        <v>200.0</v>
      </c>
      <c r="I2496" s="132" t="b">
        <v>1</v>
      </c>
      <c r="J2496" s="14"/>
      <c r="K2496" s="14"/>
      <c r="L2496" s="14"/>
      <c r="M2496" s="14"/>
      <c r="N2496" s="14"/>
      <c r="O2496" s="14"/>
      <c r="P2496" s="14"/>
      <c r="Q2496" s="14"/>
      <c r="R2496" s="14"/>
      <c r="S2496" s="14"/>
      <c r="T2496" s="14"/>
      <c r="U2496" s="14"/>
      <c r="V2496" s="14"/>
      <c r="W2496" s="14"/>
    </row>
    <row r="2497">
      <c r="A2497" s="130" t="s">
        <v>24288</v>
      </c>
      <c r="B2497" s="14" t="s">
        <v>557</v>
      </c>
      <c r="C2497" s="131">
        <v>27.0</v>
      </c>
      <c r="D2497" s="14"/>
      <c r="E2497" s="14"/>
      <c r="F2497" s="14" t="s">
        <v>558</v>
      </c>
      <c r="G2497" s="131">
        <v>16.0</v>
      </c>
      <c r="H2497" s="131">
        <v>200.0</v>
      </c>
      <c r="I2497" s="132" t="b">
        <v>1</v>
      </c>
      <c r="J2497" s="14"/>
      <c r="K2497" s="14"/>
      <c r="L2497" s="14"/>
      <c r="M2497" s="14"/>
      <c r="N2497" s="14"/>
      <c r="O2497" s="14"/>
      <c r="P2497" s="14"/>
      <c r="Q2497" s="14"/>
      <c r="R2497" s="14"/>
      <c r="S2497" s="14"/>
      <c r="T2497" s="14"/>
      <c r="U2497" s="14"/>
      <c r="V2497" s="14"/>
      <c r="W2497" s="14"/>
    </row>
    <row r="2498">
      <c r="A2498" s="130" t="s">
        <v>24299</v>
      </c>
      <c r="B2498" s="14" t="s">
        <v>24304</v>
      </c>
      <c r="C2498" s="131">
        <v>58.0</v>
      </c>
      <c r="D2498" s="14" t="s">
        <v>24305</v>
      </c>
      <c r="E2498" s="131">
        <v>278.0</v>
      </c>
      <c r="F2498" s="14" t="s">
        <v>24306</v>
      </c>
      <c r="G2498" s="131">
        <v>47.0</v>
      </c>
      <c r="H2498" s="131">
        <v>200.0</v>
      </c>
      <c r="I2498" s="132" t="b">
        <v>1</v>
      </c>
      <c r="J2498" s="14"/>
      <c r="K2498" s="14"/>
      <c r="L2498" s="14"/>
      <c r="M2498" s="14"/>
      <c r="N2498" s="14"/>
      <c r="O2498" s="14"/>
      <c r="P2498" s="14"/>
      <c r="Q2498" s="14"/>
      <c r="R2498" s="14"/>
      <c r="S2498" s="14"/>
      <c r="T2498" s="14"/>
      <c r="U2498" s="14"/>
      <c r="V2498" s="14"/>
      <c r="W2498" s="14"/>
    </row>
    <row r="2499">
      <c r="A2499" s="130" t="s">
        <v>24311</v>
      </c>
      <c r="B2499" s="14" t="s">
        <v>18274</v>
      </c>
      <c r="C2499" s="131">
        <v>23.0</v>
      </c>
      <c r="D2499" s="14"/>
      <c r="E2499" s="14"/>
      <c r="F2499" s="14" t="s">
        <v>1245</v>
      </c>
      <c r="G2499" s="131">
        <v>3.0</v>
      </c>
      <c r="H2499" s="131">
        <v>200.0</v>
      </c>
      <c r="I2499" s="132" t="b">
        <v>1</v>
      </c>
      <c r="J2499" s="14"/>
      <c r="K2499" s="14"/>
      <c r="L2499" s="14"/>
      <c r="M2499" s="14"/>
      <c r="N2499" s="14"/>
      <c r="O2499" s="14"/>
      <c r="P2499" s="14"/>
      <c r="Q2499" s="14"/>
      <c r="R2499" s="14"/>
      <c r="S2499" s="14"/>
      <c r="T2499" s="14"/>
      <c r="U2499" s="14"/>
      <c r="V2499" s="14"/>
      <c r="W2499" s="14"/>
    </row>
    <row r="2500">
      <c r="A2500" s="130" t="s">
        <v>24320</v>
      </c>
      <c r="B2500" s="14" t="s">
        <v>7215</v>
      </c>
      <c r="C2500" s="131">
        <v>39.0</v>
      </c>
      <c r="D2500" s="14" t="s">
        <v>7218</v>
      </c>
      <c r="E2500" s="131">
        <v>149.0</v>
      </c>
      <c r="F2500" s="14" t="s">
        <v>7221</v>
      </c>
      <c r="G2500" s="131">
        <v>28.0</v>
      </c>
      <c r="H2500" s="131">
        <v>200.0</v>
      </c>
      <c r="I2500" s="132" t="b">
        <v>1</v>
      </c>
      <c r="J2500" s="14"/>
      <c r="K2500" s="14"/>
      <c r="L2500" s="14"/>
      <c r="M2500" s="14"/>
      <c r="N2500" s="14"/>
      <c r="O2500" s="14"/>
      <c r="P2500" s="14"/>
      <c r="Q2500" s="14"/>
      <c r="R2500" s="14"/>
      <c r="S2500" s="14"/>
      <c r="T2500" s="14"/>
      <c r="U2500" s="14"/>
      <c r="V2500" s="14"/>
      <c r="W2500" s="14"/>
    </row>
    <row r="2501">
      <c r="A2501" s="130" t="s">
        <v>24329</v>
      </c>
      <c r="B2501" s="14" t="s">
        <v>6564</v>
      </c>
      <c r="C2501" s="131">
        <v>95.0</v>
      </c>
      <c r="D2501" s="14" t="s">
        <v>6568</v>
      </c>
      <c r="E2501" s="131">
        <v>154.0</v>
      </c>
      <c r="F2501" s="14" t="s">
        <v>6577</v>
      </c>
      <c r="G2501" s="131">
        <v>84.0</v>
      </c>
      <c r="H2501" s="131">
        <v>200.0</v>
      </c>
      <c r="I2501" s="132" t="b">
        <v>1</v>
      </c>
      <c r="J2501" s="14"/>
      <c r="K2501" s="14"/>
      <c r="L2501" s="14"/>
      <c r="M2501" s="14"/>
      <c r="N2501" s="14"/>
      <c r="O2501" s="14"/>
      <c r="P2501" s="14"/>
      <c r="Q2501" s="14"/>
      <c r="R2501" s="14"/>
      <c r="S2501" s="14"/>
      <c r="T2501" s="14"/>
      <c r="U2501" s="14"/>
      <c r="V2501" s="14"/>
      <c r="W2501" s="14"/>
    </row>
    <row r="2502">
      <c r="A2502" s="130" t="s">
        <v>24337</v>
      </c>
      <c r="B2502" s="14" t="s">
        <v>1703</v>
      </c>
      <c r="C2502" s="131">
        <v>68.0</v>
      </c>
      <c r="D2502" s="14" t="s">
        <v>1704</v>
      </c>
      <c r="E2502" s="131">
        <v>422.0</v>
      </c>
      <c r="F2502" s="14" t="s">
        <v>1705</v>
      </c>
      <c r="G2502" s="131">
        <v>57.0</v>
      </c>
      <c r="H2502" s="131">
        <v>200.0</v>
      </c>
      <c r="I2502" s="132" t="b">
        <v>1</v>
      </c>
      <c r="J2502" s="14"/>
      <c r="K2502" s="14"/>
      <c r="L2502" s="14"/>
      <c r="M2502" s="14"/>
      <c r="N2502" s="14"/>
      <c r="O2502" s="14"/>
      <c r="P2502" s="14"/>
      <c r="Q2502" s="14"/>
      <c r="R2502" s="14"/>
      <c r="S2502" s="14"/>
      <c r="T2502" s="14"/>
      <c r="U2502" s="14"/>
      <c r="V2502" s="14"/>
      <c r="W2502" s="14"/>
    </row>
    <row r="2503">
      <c r="A2503" s="130" t="s">
        <v>24339</v>
      </c>
      <c r="B2503" s="14" t="s">
        <v>14659</v>
      </c>
      <c r="C2503" s="131">
        <v>105.0</v>
      </c>
      <c r="D2503" s="14" t="s">
        <v>14660</v>
      </c>
      <c r="E2503" s="131">
        <v>152.0</v>
      </c>
      <c r="F2503" s="14" t="s">
        <v>14661</v>
      </c>
      <c r="G2503" s="131">
        <v>94.0</v>
      </c>
      <c r="H2503" s="131">
        <v>200.0</v>
      </c>
      <c r="I2503" s="132" t="b">
        <v>1</v>
      </c>
      <c r="J2503" s="14"/>
      <c r="K2503" s="14"/>
      <c r="L2503" s="14"/>
      <c r="M2503" s="14"/>
      <c r="N2503" s="14"/>
      <c r="O2503" s="14"/>
      <c r="P2503" s="14"/>
      <c r="Q2503" s="14"/>
      <c r="R2503" s="14"/>
      <c r="S2503" s="14"/>
      <c r="T2503" s="14"/>
      <c r="U2503" s="14"/>
      <c r="V2503" s="14"/>
      <c r="W2503" s="14"/>
    </row>
    <row r="2504">
      <c r="A2504" s="130" t="s">
        <v>24344</v>
      </c>
      <c r="B2504" s="14" t="s">
        <v>12692</v>
      </c>
      <c r="C2504" s="131">
        <v>68.0</v>
      </c>
      <c r="D2504" s="14" t="s">
        <v>12694</v>
      </c>
      <c r="E2504" s="131">
        <v>139.0</v>
      </c>
      <c r="F2504" s="14" t="s">
        <v>12696</v>
      </c>
      <c r="G2504" s="131">
        <v>57.0</v>
      </c>
      <c r="H2504" s="131">
        <v>200.0</v>
      </c>
      <c r="I2504" s="132" t="b">
        <v>1</v>
      </c>
      <c r="J2504" s="14"/>
      <c r="K2504" s="14"/>
      <c r="L2504" s="14"/>
      <c r="M2504" s="14"/>
      <c r="N2504" s="14"/>
      <c r="O2504" s="14"/>
      <c r="P2504" s="14"/>
      <c r="Q2504" s="14"/>
      <c r="R2504" s="14"/>
      <c r="S2504" s="14"/>
      <c r="T2504" s="14"/>
      <c r="U2504" s="14"/>
      <c r="V2504" s="14"/>
      <c r="W2504" s="14"/>
    </row>
    <row r="2505">
      <c r="A2505" s="130" t="s">
        <v>24349</v>
      </c>
      <c r="B2505" s="14" t="s">
        <v>1475</v>
      </c>
      <c r="C2505" s="131">
        <v>64.0</v>
      </c>
      <c r="D2505" s="14" t="s">
        <v>1476</v>
      </c>
      <c r="E2505" s="131">
        <v>156.0</v>
      </c>
      <c r="F2505" s="14" t="s">
        <v>1477</v>
      </c>
      <c r="G2505" s="131">
        <v>53.0</v>
      </c>
      <c r="H2505" s="131">
        <v>200.0</v>
      </c>
      <c r="I2505" s="132" t="b">
        <v>1</v>
      </c>
      <c r="J2505" s="14"/>
      <c r="K2505" s="14"/>
      <c r="L2505" s="14"/>
      <c r="M2505" s="14"/>
      <c r="N2505" s="14"/>
      <c r="O2505" s="14"/>
      <c r="P2505" s="14"/>
      <c r="Q2505" s="14"/>
      <c r="R2505" s="14"/>
      <c r="S2505" s="14"/>
      <c r="T2505" s="14"/>
      <c r="U2505" s="14"/>
      <c r="V2505" s="14"/>
      <c r="W2505" s="14"/>
    </row>
    <row r="2506">
      <c r="A2506" s="130" t="s">
        <v>24353</v>
      </c>
      <c r="B2506" s="14" t="s">
        <v>1459</v>
      </c>
      <c r="C2506" s="131">
        <v>84.0</v>
      </c>
      <c r="D2506" s="14" t="s">
        <v>1460</v>
      </c>
      <c r="E2506" s="131">
        <v>155.0</v>
      </c>
      <c r="F2506" s="14" t="s">
        <v>1461</v>
      </c>
      <c r="G2506" s="131">
        <v>73.0</v>
      </c>
      <c r="H2506" s="131">
        <v>200.0</v>
      </c>
      <c r="I2506" s="132" t="b">
        <v>1</v>
      </c>
      <c r="J2506" s="14"/>
      <c r="K2506" s="14"/>
      <c r="L2506" s="14"/>
      <c r="M2506" s="14"/>
      <c r="N2506" s="14"/>
      <c r="O2506" s="14"/>
      <c r="P2506" s="14"/>
      <c r="Q2506" s="14"/>
      <c r="R2506" s="14"/>
      <c r="S2506" s="14"/>
      <c r="T2506" s="14"/>
      <c r="U2506" s="14"/>
      <c r="V2506" s="14"/>
      <c r="W2506" s="14"/>
    </row>
    <row r="2507">
      <c r="A2507" s="130" t="s">
        <v>24357</v>
      </c>
      <c r="B2507" s="14" t="s">
        <v>4506</v>
      </c>
      <c r="C2507" s="131">
        <v>79.0</v>
      </c>
      <c r="D2507" s="14" t="s">
        <v>4507</v>
      </c>
      <c r="E2507" s="131">
        <v>418.0</v>
      </c>
      <c r="F2507" s="14" t="s">
        <v>4510</v>
      </c>
      <c r="G2507" s="131">
        <v>68.0</v>
      </c>
      <c r="H2507" s="131">
        <v>200.0</v>
      </c>
      <c r="I2507" s="132" t="b">
        <v>1</v>
      </c>
      <c r="J2507" s="14"/>
      <c r="K2507" s="14"/>
      <c r="L2507" s="14"/>
      <c r="M2507" s="14"/>
      <c r="N2507" s="14"/>
      <c r="O2507" s="14"/>
      <c r="P2507" s="14"/>
      <c r="Q2507" s="14"/>
      <c r="R2507" s="14"/>
      <c r="S2507" s="14"/>
      <c r="T2507" s="14"/>
      <c r="U2507" s="14"/>
      <c r="V2507" s="14"/>
      <c r="W2507" s="14"/>
    </row>
    <row r="2508">
      <c r="A2508" s="130" t="s">
        <v>24364</v>
      </c>
      <c r="B2508" s="14" t="s">
        <v>10251</v>
      </c>
      <c r="C2508" s="131">
        <v>37.0</v>
      </c>
      <c r="D2508" s="14"/>
      <c r="E2508" s="14"/>
      <c r="F2508" s="14" t="s">
        <v>10253</v>
      </c>
      <c r="G2508" s="131">
        <v>17.0</v>
      </c>
      <c r="H2508" s="131">
        <v>200.0</v>
      </c>
      <c r="I2508" s="132" t="b">
        <v>1</v>
      </c>
      <c r="J2508" s="14"/>
      <c r="K2508" s="14"/>
      <c r="L2508" s="14"/>
      <c r="M2508" s="14"/>
      <c r="N2508" s="14"/>
      <c r="O2508" s="14"/>
      <c r="P2508" s="14"/>
      <c r="Q2508" s="14"/>
      <c r="R2508" s="14"/>
      <c r="S2508" s="14"/>
      <c r="T2508" s="14"/>
      <c r="U2508" s="14"/>
      <c r="V2508" s="14"/>
      <c r="W2508" s="14"/>
    </row>
    <row r="2509">
      <c r="A2509" s="130" t="s">
        <v>24371</v>
      </c>
      <c r="B2509" s="14" t="s">
        <v>4478</v>
      </c>
      <c r="C2509" s="131">
        <v>66.0</v>
      </c>
      <c r="D2509" s="14" t="s">
        <v>4480</v>
      </c>
      <c r="E2509" s="131">
        <v>155.0</v>
      </c>
      <c r="F2509" s="14" t="s">
        <v>4481</v>
      </c>
      <c r="G2509" s="131">
        <v>55.0</v>
      </c>
      <c r="H2509" s="131">
        <v>200.0</v>
      </c>
      <c r="I2509" s="132" t="b">
        <v>1</v>
      </c>
      <c r="J2509" s="14"/>
      <c r="K2509" s="14"/>
      <c r="L2509" s="14"/>
      <c r="M2509" s="14"/>
      <c r="N2509" s="14"/>
      <c r="O2509" s="14"/>
      <c r="P2509" s="14"/>
      <c r="Q2509" s="14"/>
      <c r="R2509" s="14"/>
      <c r="S2509" s="14"/>
      <c r="T2509" s="14"/>
      <c r="U2509" s="14"/>
      <c r="V2509" s="14"/>
      <c r="W2509" s="14"/>
    </row>
    <row r="2510">
      <c r="A2510" s="130" t="s">
        <v>24380</v>
      </c>
      <c r="B2510" s="14" t="s">
        <v>7919</v>
      </c>
      <c r="C2510" s="131">
        <v>55.0</v>
      </c>
      <c r="D2510" s="14" t="s">
        <v>7921</v>
      </c>
      <c r="E2510" s="131">
        <v>153.0</v>
      </c>
      <c r="F2510" s="14" t="s">
        <v>7922</v>
      </c>
      <c r="G2510" s="131">
        <v>44.0</v>
      </c>
      <c r="H2510" s="131">
        <v>200.0</v>
      </c>
      <c r="I2510" s="132" t="b">
        <v>1</v>
      </c>
      <c r="J2510" s="14"/>
      <c r="K2510" s="14"/>
      <c r="L2510" s="14"/>
      <c r="M2510" s="14"/>
      <c r="N2510" s="14"/>
      <c r="O2510" s="14"/>
      <c r="P2510" s="14"/>
      <c r="Q2510" s="14"/>
      <c r="R2510" s="14"/>
      <c r="S2510" s="14"/>
      <c r="T2510" s="14"/>
      <c r="U2510" s="14"/>
      <c r="V2510" s="14"/>
      <c r="W2510" s="14"/>
    </row>
    <row r="2511">
      <c r="A2511" s="130" t="s">
        <v>24387</v>
      </c>
      <c r="B2511" s="14" t="s">
        <v>1475</v>
      </c>
      <c r="C2511" s="131">
        <v>64.0</v>
      </c>
      <c r="D2511" s="14" t="s">
        <v>1476</v>
      </c>
      <c r="E2511" s="131">
        <v>156.0</v>
      </c>
      <c r="F2511" s="14" t="s">
        <v>1477</v>
      </c>
      <c r="G2511" s="131">
        <v>53.0</v>
      </c>
      <c r="H2511" s="131">
        <v>200.0</v>
      </c>
      <c r="I2511" s="132" t="b">
        <v>1</v>
      </c>
      <c r="J2511" s="14"/>
      <c r="K2511" s="14"/>
      <c r="L2511" s="14"/>
      <c r="M2511" s="14"/>
      <c r="N2511" s="14"/>
      <c r="O2511" s="14"/>
      <c r="P2511" s="14"/>
      <c r="Q2511" s="14"/>
      <c r="R2511" s="14"/>
      <c r="S2511" s="14"/>
      <c r="T2511" s="14"/>
      <c r="U2511" s="14"/>
      <c r="V2511" s="14"/>
      <c r="W2511" s="14"/>
    </row>
    <row r="2512">
      <c r="A2512" s="130" t="s">
        <v>24395</v>
      </c>
      <c r="B2512" s="14" t="s">
        <v>4518</v>
      </c>
      <c r="C2512" s="131">
        <v>25.0</v>
      </c>
      <c r="D2512" s="14"/>
      <c r="E2512" s="14"/>
      <c r="F2512" s="14" t="s">
        <v>4522</v>
      </c>
      <c r="G2512" s="131">
        <v>5.0</v>
      </c>
      <c r="H2512" s="131">
        <v>200.0</v>
      </c>
      <c r="I2512" s="132" t="b">
        <v>1</v>
      </c>
      <c r="J2512" s="14"/>
      <c r="K2512" s="14"/>
      <c r="L2512" s="14"/>
      <c r="M2512" s="14"/>
      <c r="N2512" s="14"/>
      <c r="O2512" s="14"/>
      <c r="P2512" s="14"/>
      <c r="Q2512" s="14"/>
      <c r="R2512" s="14"/>
      <c r="S2512" s="14"/>
      <c r="T2512" s="14"/>
      <c r="U2512" s="14"/>
      <c r="V2512" s="14"/>
      <c r="W2512" s="14"/>
    </row>
    <row r="2513">
      <c r="A2513" s="130" t="s">
        <v>24401</v>
      </c>
      <c r="B2513" s="14" t="s">
        <v>1233</v>
      </c>
      <c r="C2513" s="131">
        <v>60.0</v>
      </c>
      <c r="D2513" s="14" t="s">
        <v>1234</v>
      </c>
      <c r="E2513" s="131">
        <v>21.0</v>
      </c>
      <c r="F2513" s="14" t="s">
        <v>1235</v>
      </c>
      <c r="G2513" s="131">
        <v>49.0</v>
      </c>
      <c r="H2513" s="131">
        <v>200.0</v>
      </c>
      <c r="I2513" s="132" t="b">
        <v>1</v>
      </c>
      <c r="J2513" s="14"/>
      <c r="K2513" s="14"/>
      <c r="L2513" s="14"/>
      <c r="M2513" s="14"/>
      <c r="N2513" s="14"/>
      <c r="O2513" s="14"/>
      <c r="P2513" s="14"/>
      <c r="Q2513" s="14"/>
      <c r="R2513" s="14"/>
      <c r="S2513" s="14"/>
      <c r="T2513" s="14"/>
      <c r="U2513" s="14"/>
      <c r="V2513" s="14"/>
      <c r="W2513" s="14"/>
    </row>
    <row r="2514">
      <c r="A2514" s="130" t="s">
        <v>24406</v>
      </c>
      <c r="B2514" s="14" t="s">
        <v>11974</v>
      </c>
      <c r="C2514" s="131">
        <v>52.0</v>
      </c>
      <c r="D2514" s="14" t="s">
        <v>11975</v>
      </c>
      <c r="E2514" s="131">
        <v>161.0</v>
      </c>
      <c r="F2514" s="14" t="s">
        <v>11977</v>
      </c>
      <c r="G2514" s="131">
        <v>41.0</v>
      </c>
      <c r="H2514" s="131">
        <v>200.0</v>
      </c>
      <c r="I2514" s="132" t="b">
        <v>1</v>
      </c>
      <c r="J2514" s="14"/>
      <c r="K2514" s="14"/>
      <c r="L2514" s="14"/>
      <c r="M2514" s="14"/>
      <c r="N2514" s="14"/>
      <c r="O2514" s="14"/>
      <c r="P2514" s="14"/>
      <c r="Q2514" s="14"/>
      <c r="R2514" s="14"/>
      <c r="S2514" s="14"/>
      <c r="T2514" s="14"/>
      <c r="U2514" s="14"/>
      <c r="V2514" s="14"/>
      <c r="W2514" s="14"/>
    </row>
    <row r="2515">
      <c r="A2515" s="130" t="s">
        <v>24412</v>
      </c>
      <c r="B2515" s="14" t="s">
        <v>2627</v>
      </c>
      <c r="C2515" s="131">
        <v>65.0</v>
      </c>
      <c r="D2515" s="14" t="s">
        <v>2632</v>
      </c>
      <c r="E2515" s="131">
        <v>319.0</v>
      </c>
      <c r="F2515" s="14" t="s">
        <v>2634</v>
      </c>
      <c r="G2515" s="131">
        <v>54.0</v>
      </c>
      <c r="H2515" s="131">
        <v>200.0</v>
      </c>
      <c r="I2515" s="132" t="b">
        <v>1</v>
      </c>
      <c r="J2515" s="14"/>
      <c r="K2515" s="14"/>
      <c r="L2515" s="14"/>
      <c r="M2515" s="14"/>
      <c r="N2515" s="14"/>
      <c r="O2515" s="14"/>
      <c r="P2515" s="14"/>
      <c r="Q2515" s="14"/>
      <c r="R2515" s="14"/>
      <c r="S2515" s="14"/>
      <c r="T2515" s="14"/>
      <c r="U2515" s="14"/>
      <c r="V2515" s="14"/>
      <c r="W2515" s="14"/>
    </row>
    <row r="2516">
      <c r="A2516" s="130" t="s">
        <v>24418</v>
      </c>
      <c r="B2516" s="14" t="s">
        <v>2860</v>
      </c>
      <c r="C2516" s="131">
        <v>55.0</v>
      </c>
      <c r="D2516" s="14" t="s">
        <v>2864</v>
      </c>
      <c r="E2516" s="131">
        <v>154.0</v>
      </c>
      <c r="F2516" s="14" t="s">
        <v>2866</v>
      </c>
      <c r="G2516" s="131">
        <v>44.0</v>
      </c>
      <c r="H2516" s="131">
        <v>200.0</v>
      </c>
      <c r="I2516" s="132" t="b">
        <v>1</v>
      </c>
      <c r="J2516" s="14"/>
      <c r="K2516" s="14"/>
      <c r="L2516" s="14"/>
      <c r="M2516" s="14"/>
      <c r="N2516" s="14"/>
      <c r="O2516" s="14"/>
      <c r="P2516" s="14"/>
      <c r="Q2516" s="14"/>
      <c r="R2516" s="14"/>
      <c r="S2516" s="14"/>
      <c r="T2516" s="14"/>
      <c r="U2516" s="14"/>
      <c r="V2516" s="14"/>
      <c r="W2516" s="14"/>
    </row>
    <row r="2517">
      <c r="A2517" s="130" t="s">
        <v>24424</v>
      </c>
      <c r="B2517" s="14" t="s">
        <v>7642</v>
      </c>
      <c r="C2517" s="131">
        <v>119.0</v>
      </c>
      <c r="D2517" s="14" t="s">
        <v>7646</v>
      </c>
      <c r="E2517" s="131">
        <v>524.0</v>
      </c>
      <c r="F2517" s="14" t="s">
        <v>7647</v>
      </c>
      <c r="G2517" s="131">
        <v>108.0</v>
      </c>
      <c r="H2517" s="131">
        <v>200.0</v>
      </c>
      <c r="I2517" s="132" t="b">
        <v>1</v>
      </c>
      <c r="J2517" s="14"/>
      <c r="K2517" s="14"/>
      <c r="L2517" s="14"/>
      <c r="M2517" s="14"/>
      <c r="N2517" s="14"/>
      <c r="O2517" s="14"/>
      <c r="P2517" s="14"/>
      <c r="Q2517" s="14"/>
      <c r="R2517" s="14"/>
      <c r="S2517" s="14"/>
      <c r="T2517" s="14"/>
      <c r="U2517" s="14"/>
      <c r="V2517" s="14"/>
      <c r="W2517" s="14"/>
    </row>
    <row r="2518">
      <c r="A2518" s="130" t="s">
        <v>24429</v>
      </c>
      <c r="B2518" s="14" t="s">
        <v>1703</v>
      </c>
      <c r="C2518" s="131">
        <v>68.0</v>
      </c>
      <c r="D2518" s="14" t="s">
        <v>1704</v>
      </c>
      <c r="E2518" s="131">
        <v>422.0</v>
      </c>
      <c r="F2518" s="14" t="s">
        <v>1705</v>
      </c>
      <c r="G2518" s="131">
        <v>57.0</v>
      </c>
      <c r="H2518" s="131">
        <v>200.0</v>
      </c>
      <c r="I2518" s="132" t="b">
        <v>1</v>
      </c>
      <c r="J2518" s="14"/>
      <c r="K2518" s="14"/>
      <c r="L2518" s="14"/>
      <c r="M2518" s="14"/>
      <c r="N2518" s="14"/>
      <c r="O2518" s="14"/>
      <c r="P2518" s="14"/>
      <c r="Q2518" s="14"/>
      <c r="R2518" s="14"/>
      <c r="S2518" s="14"/>
      <c r="T2518" s="14"/>
      <c r="U2518" s="14"/>
      <c r="V2518" s="14"/>
      <c r="W2518" s="14"/>
    </row>
    <row r="2519">
      <c r="A2519" s="130" t="s">
        <v>24436</v>
      </c>
      <c r="B2519" s="14" t="s">
        <v>14509</v>
      </c>
      <c r="C2519" s="131">
        <v>50.0</v>
      </c>
      <c r="D2519" s="14" t="s">
        <v>14510</v>
      </c>
      <c r="E2519" s="131">
        <v>131.0</v>
      </c>
      <c r="F2519" s="14" t="s">
        <v>14514</v>
      </c>
      <c r="G2519" s="131">
        <v>39.0</v>
      </c>
      <c r="H2519" s="131">
        <v>200.0</v>
      </c>
      <c r="I2519" s="132" t="b">
        <v>1</v>
      </c>
      <c r="J2519" s="14"/>
      <c r="K2519" s="14"/>
      <c r="L2519" s="14"/>
      <c r="M2519" s="14"/>
      <c r="N2519" s="14"/>
      <c r="O2519" s="14"/>
      <c r="P2519" s="14"/>
      <c r="Q2519" s="14"/>
      <c r="R2519" s="14"/>
      <c r="S2519" s="14"/>
      <c r="T2519" s="14"/>
      <c r="U2519" s="14"/>
      <c r="V2519" s="14"/>
      <c r="W2519" s="14"/>
    </row>
    <row r="2520">
      <c r="A2520" s="130" t="s">
        <v>24444</v>
      </c>
      <c r="B2520" s="14" t="s">
        <v>7215</v>
      </c>
      <c r="C2520" s="131">
        <v>39.0</v>
      </c>
      <c r="D2520" s="14" t="s">
        <v>7218</v>
      </c>
      <c r="E2520" s="131">
        <v>149.0</v>
      </c>
      <c r="F2520" s="14" t="s">
        <v>7221</v>
      </c>
      <c r="G2520" s="131">
        <v>28.0</v>
      </c>
      <c r="H2520" s="131">
        <v>200.0</v>
      </c>
      <c r="I2520" s="132" t="b">
        <v>1</v>
      </c>
      <c r="J2520" s="14"/>
      <c r="K2520" s="14"/>
      <c r="L2520" s="14"/>
      <c r="M2520" s="14"/>
      <c r="N2520" s="14"/>
      <c r="O2520" s="14"/>
      <c r="P2520" s="14"/>
      <c r="Q2520" s="14"/>
      <c r="R2520" s="14"/>
      <c r="S2520" s="14"/>
      <c r="T2520" s="14"/>
      <c r="U2520" s="14"/>
      <c r="V2520" s="14"/>
      <c r="W2520" s="14"/>
    </row>
    <row r="2521">
      <c r="A2521" s="130" t="s">
        <v>24450</v>
      </c>
      <c r="B2521" s="14" t="s">
        <v>10365</v>
      </c>
      <c r="C2521" s="131">
        <v>23.0</v>
      </c>
      <c r="D2521" s="14"/>
      <c r="E2521" s="14"/>
      <c r="F2521" s="14" t="s">
        <v>10368</v>
      </c>
      <c r="G2521" s="131">
        <v>3.0</v>
      </c>
      <c r="H2521" s="131">
        <v>200.0</v>
      </c>
      <c r="I2521" s="132" t="b">
        <v>1</v>
      </c>
      <c r="J2521" s="14"/>
      <c r="K2521" s="14"/>
      <c r="L2521" s="14"/>
      <c r="M2521" s="14"/>
      <c r="N2521" s="14"/>
      <c r="O2521" s="14"/>
      <c r="P2521" s="14"/>
      <c r="Q2521" s="14"/>
      <c r="R2521" s="14"/>
      <c r="S2521" s="14"/>
      <c r="T2521" s="14"/>
      <c r="U2521" s="14"/>
      <c r="V2521" s="14"/>
      <c r="W2521" s="14"/>
    </row>
    <row r="2522">
      <c r="A2522" s="130" t="s">
        <v>24456</v>
      </c>
      <c r="B2522" s="14" t="s">
        <v>4040</v>
      </c>
      <c r="C2522" s="131">
        <v>88.0</v>
      </c>
      <c r="D2522" s="14" t="s">
        <v>4043</v>
      </c>
      <c r="E2522" s="131">
        <v>234.0</v>
      </c>
      <c r="F2522" s="14" t="s">
        <v>4044</v>
      </c>
      <c r="G2522" s="131">
        <v>77.0</v>
      </c>
      <c r="H2522" s="131">
        <v>200.0</v>
      </c>
      <c r="I2522" s="132" t="b">
        <v>1</v>
      </c>
      <c r="J2522" s="14"/>
      <c r="K2522" s="14"/>
      <c r="L2522" s="14"/>
      <c r="M2522" s="14"/>
      <c r="N2522" s="14"/>
      <c r="O2522" s="14"/>
      <c r="P2522" s="14"/>
      <c r="Q2522" s="14"/>
      <c r="R2522" s="14"/>
      <c r="S2522" s="14"/>
      <c r="T2522" s="14"/>
      <c r="U2522" s="14"/>
      <c r="V2522" s="14"/>
      <c r="W2522" s="14"/>
    </row>
    <row r="2523">
      <c r="A2523" s="130" t="s">
        <v>24467</v>
      </c>
      <c r="B2523" s="14" t="s">
        <v>13599</v>
      </c>
      <c r="C2523" s="131">
        <v>32.0</v>
      </c>
      <c r="D2523" s="14" t="s">
        <v>13600</v>
      </c>
      <c r="E2523" s="131">
        <v>154.0</v>
      </c>
      <c r="F2523" s="14" t="s">
        <v>13603</v>
      </c>
      <c r="G2523" s="131">
        <v>21.0</v>
      </c>
      <c r="H2523" s="131">
        <v>200.0</v>
      </c>
      <c r="I2523" s="132" t="b">
        <v>1</v>
      </c>
      <c r="J2523" s="14"/>
      <c r="K2523" s="14"/>
      <c r="L2523" s="14"/>
      <c r="M2523" s="14"/>
      <c r="N2523" s="14"/>
      <c r="O2523" s="14"/>
      <c r="P2523" s="14"/>
      <c r="Q2523" s="14"/>
      <c r="R2523" s="14"/>
      <c r="S2523" s="14"/>
      <c r="T2523" s="14"/>
      <c r="U2523" s="14"/>
      <c r="V2523" s="14"/>
      <c r="W2523" s="14"/>
    </row>
    <row r="2524">
      <c r="A2524" s="130" t="s">
        <v>24478</v>
      </c>
      <c r="B2524" s="14" t="s">
        <v>14360</v>
      </c>
      <c r="C2524" s="131">
        <v>110.0</v>
      </c>
      <c r="D2524" s="14" t="s">
        <v>14362</v>
      </c>
      <c r="E2524" s="131">
        <v>155.0</v>
      </c>
      <c r="F2524" s="14" t="s">
        <v>14363</v>
      </c>
      <c r="G2524" s="131">
        <v>99.0</v>
      </c>
      <c r="H2524" s="131">
        <v>200.0</v>
      </c>
      <c r="I2524" s="132" t="b">
        <v>1</v>
      </c>
      <c r="J2524" s="14"/>
      <c r="K2524" s="14"/>
      <c r="L2524" s="14"/>
      <c r="M2524" s="14"/>
      <c r="N2524" s="14"/>
      <c r="O2524" s="14"/>
      <c r="P2524" s="14"/>
      <c r="Q2524" s="14"/>
      <c r="R2524" s="14"/>
      <c r="S2524" s="14"/>
      <c r="T2524" s="14"/>
      <c r="U2524" s="14"/>
      <c r="V2524" s="14"/>
      <c r="W2524" s="14"/>
    </row>
    <row r="2525">
      <c r="A2525" s="130" t="s">
        <v>24488</v>
      </c>
      <c r="B2525" s="14" t="s">
        <v>1394</v>
      </c>
      <c r="C2525" s="131">
        <v>80.0</v>
      </c>
      <c r="D2525" s="14" t="s">
        <v>1395</v>
      </c>
      <c r="E2525" s="131">
        <v>221.0</v>
      </c>
      <c r="F2525" s="14" t="s">
        <v>1396</v>
      </c>
      <c r="G2525" s="131">
        <v>69.0</v>
      </c>
      <c r="H2525" s="131">
        <v>200.0</v>
      </c>
      <c r="I2525" s="132" t="b">
        <v>1</v>
      </c>
      <c r="J2525" s="14"/>
      <c r="K2525" s="14"/>
      <c r="L2525" s="14"/>
      <c r="M2525" s="14"/>
      <c r="N2525" s="14"/>
      <c r="O2525" s="14"/>
      <c r="P2525" s="14"/>
      <c r="Q2525" s="14"/>
      <c r="R2525" s="14"/>
      <c r="S2525" s="14"/>
      <c r="T2525" s="14"/>
      <c r="U2525" s="14"/>
      <c r="V2525" s="14"/>
      <c r="W2525" s="14"/>
    </row>
    <row r="2526">
      <c r="A2526" s="130" t="s">
        <v>24500</v>
      </c>
      <c r="B2526" s="14" t="s">
        <v>11027</v>
      </c>
      <c r="C2526" s="131">
        <v>46.0</v>
      </c>
      <c r="D2526" s="14" t="s">
        <v>11029</v>
      </c>
      <c r="E2526" s="131">
        <v>149.0</v>
      </c>
      <c r="F2526" s="14" t="s">
        <v>11031</v>
      </c>
      <c r="G2526" s="131">
        <v>35.0</v>
      </c>
      <c r="H2526" s="131">
        <v>200.0</v>
      </c>
      <c r="I2526" s="132" t="b">
        <v>1</v>
      </c>
      <c r="J2526" s="14"/>
      <c r="K2526" s="14"/>
      <c r="L2526" s="14"/>
      <c r="M2526" s="14"/>
      <c r="N2526" s="14"/>
      <c r="O2526" s="14"/>
      <c r="P2526" s="14"/>
      <c r="Q2526" s="14"/>
      <c r="R2526" s="14"/>
      <c r="S2526" s="14"/>
      <c r="T2526" s="14"/>
      <c r="U2526" s="14"/>
      <c r="V2526" s="14"/>
      <c r="W2526" s="14"/>
    </row>
    <row r="2527">
      <c r="A2527" s="130" t="s">
        <v>24507</v>
      </c>
      <c r="B2527" s="14" t="s">
        <v>11599</v>
      </c>
      <c r="C2527" s="131">
        <v>62.0</v>
      </c>
      <c r="D2527" s="14" t="s">
        <v>11602</v>
      </c>
      <c r="E2527" s="131">
        <v>157.0</v>
      </c>
      <c r="F2527" s="14" t="s">
        <v>11604</v>
      </c>
      <c r="G2527" s="131">
        <v>51.0</v>
      </c>
      <c r="H2527" s="131">
        <v>200.0</v>
      </c>
      <c r="I2527" s="132" t="b">
        <v>1</v>
      </c>
      <c r="J2527" s="14"/>
      <c r="K2527" s="14"/>
      <c r="L2527" s="14"/>
      <c r="M2527" s="14"/>
      <c r="N2527" s="14"/>
      <c r="O2527" s="14"/>
      <c r="P2527" s="14"/>
      <c r="Q2527" s="14"/>
      <c r="R2527" s="14"/>
      <c r="S2527" s="14"/>
      <c r="T2527" s="14"/>
      <c r="U2527" s="14"/>
      <c r="V2527" s="14"/>
      <c r="W2527" s="14"/>
    </row>
    <row r="2528">
      <c r="A2528" s="130" t="s">
        <v>24517</v>
      </c>
      <c r="B2528" s="14" t="s">
        <v>1434</v>
      </c>
      <c r="C2528" s="131">
        <v>73.0</v>
      </c>
      <c r="D2528" s="14" t="s">
        <v>1435</v>
      </c>
      <c r="E2528" s="131">
        <v>298.0</v>
      </c>
      <c r="F2528" s="14" t="s">
        <v>1436</v>
      </c>
      <c r="G2528" s="131">
        <v>62.0</v>
      </c>
      <c r="H2528" s="131">
        <v>200.0</v>
      </c>
      <c r="I2528" s="132" t="b">
        <v>1</v>
      </c>
      <c r="J2528" s="14"/>
      <c r="K2528" s="14"/>
      <c r="L2528" s="14"/>
      <c r="M2528" s="14"/>
      <c r="N2528" s="14"/>
      <c r="O2528" s="14"/>
      <c r="P2528" s="14"/>
      <c r="Q2528" s="14"/>
      <c r="R2528" s="14"/>
      <c r="S2528" s="14"/>
      <c r="T2528" s="14"/>
      <c r="U2528" s="14"/>
      <c r="V2528" s="14"/>
      <c r="W2528" s="14"/>
    </row>
    <row r="2529">
      <c r="A2529" s="130" t="s">
        <v>24524</v>
      </c>
      <c r="B2529" s="14" t="s">
        <v>13455</v>
      </c>
      <c r="C2529" s="131">
        <v>30.0</v>
      </c>
      <c r="D2529" s="14"/>
      <c r="E2529" s="14"/>
      <c r="F2529" s="14" t="s">
        <v>13460</v>
      </c>
      <c r="G2529" s="131">
        <v>10.0</v>
      </c>
      <c r="H2529" s="131">
        <v>200.0</v>
      </c>
      <c r="I2529" s="132" t="b">
        <v>1</v>
      </c>
      <c r="J2529" s="14"/>
      <c r="K2529" s="14"/>
      <c r="L2529" s="14"/>
      <c r="M2529" s="14"/>
      <c r="N2529" s="14"/>
      <c r="O2529" s="14"/>
      <c r="P2529" s="14"/>
      <c r="Q2529" s="14"/>
      <c r="R2529" s="14"/>
      <c r="S2529" s="14"/>
      <c r="T2529" s="14"/>
      <c r="U2529" s="14"/>
      <c r="V2529" s="14"/>
      <c r="W2529" s="14"/>
    </row>
    <row r="2530">
      <c r="A2530" s="130" t="s">
        <v>24530</v>
      </c>
      <c r="B2530" s="14" t="s">
        <v>1584</v>
      </c>
      <c r="C2530" s="131">
        <v>54.0</v>
      </c>
      <c r="D2530" s="14" t="s">
        <v>1585</v>
      </c>
      <c r="E2530" s="131">
        <v>167.0</v>
      </c>
      <c r="F2530" s="14" t="s">
        <v>1586</v>
      </c>
      <c r="G2530" s="131">
        <v>43.0</v>
      </c>
      <c r="H2530" s="131">
        <v>200.0</v>
      </c>
      <c r="I2530" s="132" t="b">
        <v>1</v>
      </c>
      <c r="J2530" s="14"/>
      <c r="K2530" s="14"/>
      <c r="L2530" s="14"/>
      <c r="M2530" s="14"/>
      <c r="N2530" s="14"/>
      <c r="O2530" s="14"/>
      <c r="P2530" s="14"/>
      <c r="Q2530" s="14"/>
      <c r="R2530" s="14"/>
      <c r="S2530" s="14"/>
      <c r="T2530" s="14"/>
      <c r="U2530" s="14"/>
      <c r="V2530" s="14"/>
      <c r="W2530" s="14"/>
    </row>
    <row r="2531">
      <c r="A2531" s="130" t="s">
        <v>24537</v>
      </c>
      <c r="B2531" s="14" t="s">
        <v>10890</v>
      </c>
      <c r="C2531" s="131">
        <v>37.0</v>
      </c>
      <c r="D2531" s="14" t="s">
        <v>10892</v>
      </c>
      <c r="E2531" s="131">
        <v>234.0</v>
      </c>
      <c r="F2531" s="14" t="s">
        <v>10894</v>
      </c>
      <c r="G2531" s="131">
        <v>26.0</v>
      </c>
      <c r="H2531" s="131">
        <v>200.0</v>
      </c>
      <c r="I2531" s="132" t="b">
        <v>1</v>
      </c>
      <c r="J2531" s="14"/>
      <c r="K2531" s="14"/>
      <c r="L2531" s="14"/>
      <c r="M2531" s="14"/>
      <c r="N2531" s="14"/>
      <c r="O2531" s="14"/>
      <c r="P2531" s="14"/>
      <c r="Q2531" s="14"/>
      <c r="R2531" s="14"/>
      <c r="S2531" s="14"/>
      <c r="T2531" s="14"/>
      <c r="U2531" s="14"/>
      <c r="V2531" s="14"/>
      <c r="W2531" s="14"/>
    </row>
    <row r="2532">
      <c r="A2532" s="130" t="s">
        <v>24544</v>
      </c>
      <c r="B2532" s="14" t="s">
        <v>557</v>
      </c>
      <c r="C2532" s="131">
        <v>27.0</v>
      </c>
      <c r="D2532" s="14"/>
      <c r="E2532" s="14"/>
      <c r="F2532" s="14" t="s">
        <v>558</v>
      </c>
      <c r="G2532" s="131">
        <v>16.0</v>
      </c>
      <c r="H2532" s="131">
        <v>200.0</v>
      </c>
      <c r="I2532" s="132" t="b">
        <v>1</v>
      </c>
      <c r="J2532" s="14"/>
      <c r="K2532" s="14"/>
      <c r="L2532" s="14"/>
      <c r="M2532" s="14"/>
      <c r="N2532" s="14"/>
      <c r="O2532" s="14"/>
      <c r="P2532" s="14"/>
      <c r="Q2532" s="14"/>
      <c r="R2532" s="14"/>
      <c r="S2532" s="14"/>
      <c r="T2532" s="14"/>
      <c r="U2532" s="14"/>
      <c r="V2532" s="14"/>
      <c r="W2532" s="14"/>
    </row>
    <row r="2533">
      <c r="A2533" s="130" t="s">
        <v>24550</v>
      </c>
      <c r="B2533" s="14" t="s">
        <v>10319</v>
      </c>
      <c r="C2533" s="131">
        <v>32.0</v>
      </c>
      <c r="D2533" s="14"/>
      <c r="E2533" s="14"/>
      <c r="F2533" s="14" t="s">
        <v>10321</v>
      </c>
      <c r="G2533" s="131">
        <v>12.0</v>
      </c>
      <c r="H2533" s="131">
        <v>200.0</v>
      </c>
      <c r="I2533" s="132" t="b">
        <v>1</v>
      </c>
      <c r="J2533" s="14"/>
      <c r="K2533" s="14"/>
      <c r="L2533" s="14"/>
      <c r="M2533" s="14"/>
      <c r="N2533" s="14"/>
      <c r="O2533" s="14"/>
      <c r="P2533" s="14"/>
      <c r="Q2533" s="14"/>
      <c r="R2533" s="14"/>
      <c r="S2533" s="14"/>
      <c r="T2533" s="14"/>
      <c r="U2533" s="14"/>
      <c r="V2533" s="14"/>
      <c r="W2533" s="14"/>
    </row>
    <row r="2534">
      <c r="A2534" s="130" t="s">
        <v>24557</v>
      </c>
      <c r="B2534" s="14" t="s">
        <v>1242</v>
      </c>
      <c r="C2534" s="131">
        <v>57.0</v>
      </c>
      <c r="D2534" s="14" t="s">
        <v>1243</v>
      </c>
      <c r="E2534" s="131">
        <v>296.0</v>
      </c>
      <c r="F2534" s="14" t="s">
        <v>1244</v>
      </c>
      <c r="G2534" s="131">
        <v>46.0</v>
      </c>
      <c r="H2534" s="131">
        <v>200.0</v>
      </c>
      <c r="I2534" s="132" t="b">
        <v>1</v>
      </c>
      <c r="J2534" s="14"/>
      <c r="K2534" s="14"/>
      <c r="L2534" s="14"/>
      <c r="M2534" s="14"/>
      <c r="N2534" s="14"/>
      <c r="O2534" s="14"/>
      <c r="P2534" s="14"/>
      <c r="Q2534" s="14"/>
      <c r="R2534" s="14"/>
      <c r="S2534" s="14"/>
      <c r="T2534" s="14"/>
      <c r="U2534" s="14"/>
      <c r="V2534" s="14"/>
      <c r="W2534" s="14"/>
    </row>
    <row r="2535">
      <c r="A2535" s="130" t="s">
        <v>24563</v>
      </c>
      <c r="B2535" s="14" t="s">
        <v>1491</v>
      </c>
      <c r="C2535" s="131">
        <v>48.0</v>
      </c>
      <c r="D2535" s="14" t="s">
        <v>1492</v>
      </c>
      <c r="E2535" s="131">
        <v>107.0</v>
      </c>
      <c r="F2535" s="14" t="s">
        <v>1493</v>
      </c>
      <c r="G2535" s="131">
        <v>37.0</v>
      </c>
      <c r="H2535" s="131">
        <v>200.0</v>
      </c>
      <c r="I2535" s="132" t="b">
        <v>1</v>
      </c>
      <c r="J2535" s="14"/>
      <c r="K2535" s="14"/>
      <c r="L2535" s="14"/>
      <c r="M2535" s="14"/>
      <c r="N2535" s="14"/>
      <c r="O2535" s="14"/>
      <c r="P2535" s="14"/>
      <c r="Q2535" s="14"/>
      <c r="R2535" s="14"/>
      <c r="S2535" s="14"/>
      <c r="T2535" s="14"/>
      <c r="U2535" s="14"/>
      <c r="V2535" s="14"/>
      <c r="W2535" s="14"/>
    </row>
    <row r="2536">
      <c r="A2536" s="130" t="s">
        <v>24572</v>
      </c>
      <c r="B2536" s="14" t="s">
        <v>4905</v>
      </c>
      <c r="C2536" s="131">
        <v>54.0</v>
      </c>
      <c r="D2536" s="14" t="s">
        <v>4906</v>
      </c>
      <c r="E2536" s="131">
        <v>191.0</v>
      </c>
      <c r="F2536" s="14" t="s">
        <v>4909</v>
      </c>
      <c r="G2536" s="131">
        <v>43.0</v>
      </c>
      <c r="H2536" s="131">
        <v>200.0</v>
      </c>
      <c r="I2536" s="132" t="b">
        <v>1</v>
      </c>
      <c r="J2536" s="14"/>
      <c r="K2536" s="14"/>
      <c r="L2536" s="14"/>
      <c r="M2536" s="14"/>
      <c r="N2536" s="14"/>
      <c r="O2536" s="14"/>
      <c r="P2536" s="14"/>
      <c r="Q2536" s="14"/>
      <c r="R2536" s="14"/>
      <c r="S2536" s="14"/>
      <c r="T2536" s="14"/>
      <c r="U2536" s="14"/>
      <c r="V2536" s="14"/>
      <c r="W2536" s="14"/>
    </row>
    <row r="2537">
      <c r="A2537" s="130" t="s">
        <v>24580</v>
      </c>
      <c r="B2537" s="14" t="s">
        <v>17963</v>
      </c>
      <c r="C2537" s="131">
        <v>40.0</v>
      </c>
      <c r="D2537" s="14" t="s">
        <v>17964</v>
      </c>
      <c r="E2537" s="131">
        <v>157.0</v>
      </c>
      <c r="F2537" s="14" t="s">
        <v>17965</v>
      </c>
      <c r="G2537" s="131">
        <v>29.0</v>
      </c>
      <c r="H2537" s="131">
        <v>200.0</v>
      </c>
      <c r="I2537" s="132" t="b">
        <v>1</v>
      </c>
      <c r="J2537" s="14"/>
      <c r="K2537" s="14"/>
      <c r="L2537" s="14"/>
      <c r="M2537" s="14"/>
      <c r="N2537" s="14"/>
      <c r="O2537" s="14"/>
      <c r="P2537" s="14"/>
      <c r="Q2537" s="14"/>
      <c r="R2537" s="14"/>
      <c r="S2537" s="14"/>
      <c r="T2537" s="14"/>
      <c r="U2537" s="14"/>
      <c r="V2537" s="14"/>
      <c r="W2537" s="14"/>
    </row>
    <row r="2538">
      <c r="A2538" s="130" t="s">
        <v>24586</v>
      </c>
      <c r="B2538" s="14" t="s">
        <v>12692</v>
      </c>
      <c r="C2538" s="131">
        <v>68.0</v>
      </c>
      <c r="D2538" s="14" t="s">
        <v>12694</v>
      </c>
      <c r="E2538" s="131">
        <v>139.0</v>
      </c>
      <c r="F2538" s="14" t="s">
        <v>12696</v>
      </c>
      <c r="G2538" s="131">
        <v>57.0</v>
      </c>
      <c r="H2538" s="131">
        <v>200.0</v>
      </c>
      <c r="I2538" s="132" t="b">
        <v>1</v>
      </c>
      <c r="J2538" s="14"/>
      <c r="K2538" s="14"/>
      <c r="L2538" s="14"/>
      <c r="M2538" s="14"/>
      <c r="N2538" s="14"/>
      <c r="O2538" s="14"/>
      <c r="P2538" s="14"/>
      <c r="Q2538" s="14"/>
      <c r="R2538" s="14"/>
      <c r="S2538" s="14"/>
      <c r="T2538" s="14"/>
      <c r="U2538" s="14"/>
      <c r="V2538" s="14"/>
      <c r="W2538" s="14"/>
    </row>
    <row r="2539">
      <c r="A2539" s="130" t="s">
        <v>24591</v>
      </c>
      <c r="B2539" s="14" t="s">
        <v>17401</v>
      </c>
      <c r="C2539" s="131">
        <v>60.0</v>
      </c>
      <c r="D2539" s="14" t="s">
        <v>17402</v>
      </c>
      <c r="E2539" s="131">
        <v>377.0</v>
      </c>
      <c r="F2539" s="14" t="s">
        <v>17405</v>
      </c>
      <c r="G2539" s="131">
        <v>49.0</v>
      </c>
      <c r="H2539" s="131">
        <v>200.0</v>
      </c>
      <c r="I2539" s="132" t="b">
        <v>1</v>
      </c>
      <c r="J2539" s="14"/>
      <c r="K2539" s="14"/>
      <c r="L2539" s="14"/>
      <c r="M2539" s="14"/>
      <c r="N2539" s="14"/>
      <c r="O2539" s="14"/>
      <c r="P2539" s="14"/>
      <c r="Q2539" s="14"/>
      <c r="R2539" s="14"/>
      <c r="S2539" s="14"/>
      <c r="T2539" s="14"/>
      <c r="U2539" s="14"/>
      <c r="V2539" s="14"/>
      <c r="W2539" s="14"/>
    </row>
    <row r="2540">
      <c r="A2540" s="130" t="s">
        <v>24597</v>
      </c>
      <c r="B2540" s="14" t="s">
        <v>7215</v>
      </c>
      <c r="C2540" s="131">
        <v>39.0</v>
      </c>
      <c r="D2540" s="14" t="s">
        <v>7218</v>
      </c>
      <c r="E2540" s="131">
        <v>149.0</v>
      </c>
      <c r="F2540" s="14" t="s">
        <v>7221</v>
      </c>
      <c r="G2540" s="131">
        <v>28.0</v>
      </c>
      <c r="H2540" s="131">
        <v>200.0</v>
      </c>
      <c r="I2540" s="132" t="b">
        <v>1</v>
      </c>
      <c r="J2540" s="14"/>
      <c r="K2540" s="14"/>
      <c r="L2540" s="14"/>
      <c r="M2540" s="14"/>
      <c r="N2540" s="14"/>
      <c r="O2540" s="14"/>
      <c r="P2540" s="14"/>
      <c r="Q2540" s="14"/>
      <c r="R2540" s="14"/>
      <c r="S2540" s="14"/>
      <c r="T2540" s="14"/>
      <c r="U2540" s="14"/>
      <c r="V2540" s="14"/>
      <c r="W2540" s="14"/>
    </row>
    <row r="2541">
      <c r="A2541" s="130" t="s">
        <v>24603</v>
      </c>
      <c r="B2541" s="14" t="s">
        <v>10766</v>
      </c>
      <c r="C2541" s="131">
        <v>41.0</v>
      </c>
      <c r="D2541" s="14" t="s">
        <v>10767</v>
      </c>
      <c r="E2541" s="131">
        <v>229.0</v>
      </c>
      <c r="F2541" s="14" t="s">
        <v>10769</v>
      </c>
      <c r="G2541" s="131">
        <v>30.0</v>
      </c>
      <c r="H2541" s="131">
        <v>200.0</v>
      </c>
      <c r="I2541" s="132" t="b">
        <v>1</v>
      </c>
      <c r="J2541" s="14"/>
      <c r="K2541" s="14"/>
      <c r="L2541" s="14"/>
      <c r="M2541" s="14"/>
      <c r="N2541" s="14"/>
      <c r="O2541" s="14"/>
      <c r="P2541" s="14"/>
      <c r="Q2541" s="14"/>
      <c r="R2541" s="14"/>
      <c r="S2541" s="14"/>
      <c r="T2541" s="14"/>
      <c r="U2541" s="14"/>
      <c r="V2541" s="14"/>
      <c r="W2541" s="14"/>
    </row>
    <row r="2542">
      <c r="A2542" s="130" t="s">
        <v>24610</v>
      </c>
      <c r="B2542" s="14" t="s">
        <v>1647</v>
      </c>
      <c r="C2542" s="131">
        <v>68.0</v>
      </c>
      <c r="D2542" s="14" t="s">
        <v>1648</v>
      </c>
      <c r="E2542" s="131">
        <v>177.0</v>
      </c>
      <c r="F2542" s="14" t="s">
        <v>1649</v>
      </c>
      <c r="G2542" s="131">
        <v>57.0</v>
      </c>
      <c r="H2542" s="131">
        <v>200.0</v>
      </c>
      <c r="I2542" s="132" t="b">
        <v>1</v>
      </c>
      <c r="J2542" s="14"/>
      <c r="K2542" s="14"/>
      <c r="L2542" s="14"/>
      <c r="M2542" s="14"/>
      <c r="N2542" s="14"/>
      <c r="O2542" s="14"/>
      <c r="P2542" s="14"/>
      <c r="Q2542" s="14"/>
      <c r="R2542" s="14"/>
      <c r="S2542" s="14"/>
      <c r="T2542" s="14"/>
      <c r="U2542" s="14"/>
      <c r="V2542" s="14"/>
      <c r="W2542" s="14"/>
    </row>
    <row r="2543">
      <c r="A2543" s="130" t="s">
        <v>24617</v>
      </c>
      <c r="B2543" s="14" t="s">
        <v>6869</v>
      </c>
      <c r="C2543" s="131">
        <v>25.0</v>
      </c>
      <c r="D2543" s="14" t="s">
        <v>6871</v>
      </c>
      <c r="E2543" s="131">
        <v>415.0</v>
      </c>
      <c r="F2543" s="14" t="s">
        <v>6873</v>
      </c>
      <c r="G2543" s="131">
        <v>14.0</v>
      </c>
      <c r="H2543" s="131">
        <v>200.0</v>
      </c>
      <c r="I2543" s="132" t="b">
        <v>1</v>
      </c>
      <c r="J2543" s="14"/>
      <c r="K2543" s="14"/>
      <c r="L2543" s="14"/>
      <c r="M2543" s="14"/>
      <c r="N2543" s="14"/>
      <c r="O2543" s="14"/>
      <c r="P2543" s="14"/>
      <c r="Q2543" s="14"/>
      <c r="R2543" s="14"/>
      <c r="S2543" s="14"/>
      <c r="T2543" s="14"/>
      <c r="U2543" s="14"/>
      <c r="V2543" s="14"/>
      <c r="W2543" s="14"/>
    </row>
    <row r="2544">
      <c r="A2544" s="130" t="s">
        <v>24623</v>
      </c>
      <c r="B2544" s="14" t="s">
        <v>11130</v>
      </c>
      <c r="C2544" s="131">
        <v>27.0</v>
      </c>
      <c r="D2544" s="14"/>
      <c r="E2544" s="14"/>
      <c r="F2544" s="14" t="s">
        <v>11132</v>
      </c>
      <c r="G2544" s="131">
        <v>7.0</v>
      </c>
      <c r="H2544" s="131">
        <v>200.0</v>
      </c>
      <c r="I2544" s="132" t="b">
        <v>1</v>
      </c>
      <c r="J2544" s="14"/>
      <c r="K2544" s="14"/>
      <c r="L2544" s="14"/>
      <c r="M2544" s="14"/>
      <c r="N2544" s="14"/>
      <c r="O2544" s="14"/>
      <c r="P2544" s="14"/>
      <c r="Q2544" s="14"/>
      <c r="R2544" s="14"/>
      <c r="S2544" s="14"/>
      <c r="T2544" s="14"/>
      <c r="U2544" s="14"/>
      <c r="V2544" s="14"/>
      <c r="W2544" s="14"/>
    </row>
    <row r="2545">
      <c r="A2545" s="130" t="s">
        <v>24627</v>
      </c>
      <c r="B2545" s="14" t="s">
        <v>11371</v>
      </c>
      <c r="C2545" s="131">
        <v>30.0</v>
      </c>
      <c r="D2545" s="14"/>
      <c r="E2545" s="14"/>
      <c r="F2545" s="14" t="s">
        <v>11373</v>
      </c>
      <c r="G2545" s="131">
        <v>10.0</v>
      </c>
      <c r="H2545" s="131">
        <v>200.0</v>
      </c>
      <c r="I2545" s="132" t="b">
        <v>1</v>
      </c>
      <c r="J2545" s="14"/>
      <c r="K2545" s="14"/>
      <c r="L2545" s="14"/>
      <c r="M2545" s="14"/>
      <c r="N2545" s="14"/>
      <c r="O2545" s="14"/>
      <c r="P2545" s="14"/>
      <c r="Q2545" s="14"/>
      <c r="R2545" s="14"/>
      <c r="S2545" s="14"/>
      <c r="T2545" s="14"/>
      <c r="U2545" s="14"/>
      <c r="V2545" s="14"/>
      <c r="W2545" s="14"/>
    </row>
    <row r="2546">
      <c r="A2546" s="130" t="s">
        <v>24632</v>
      </c>
      <c r="B2546" s="14" t="s">
        <v>15961</v>
      </c>
      <c r="C2546" s="131">
        <v>49.0</v>
      </c>
      <c r="D2546" s="14" t="s">
        <v>15963</v>
      </c>
      <c r="E2546" s="131">
        <v>172.0</v>
      </c>
      <c r="F2546" s="14" t="s">
        <v>15965</v>
      </c>
      <c r="G2546" s="131">
        <v>38.0</v>
      </c>
      <c r="H2546" s="131">
        <v>200.0</v>
      </c>
      <c r="I2546" s="132" t="b">
        <v>1</v>
      </c>
      <c r="J2546" s="14"/>
      <c r="K2546" s="14"/>
      <c r="L2546" s="14"/>
      <c r="M2546" s="14"/>
      <c r="N2546" s="14"/>
      <c r="O2546" s="14"/>
      <c r="P2546" s="14"/>
      <c r="Q2546" s="14"/>
      <c r="R2546" s="14"/>
      <c r="S2546" s="14"/>
      <c r="T2546" s="14"/>
      <c r="U2546" s="14"/>
      <c r="V2546" s="14"/>
      <c r="W2546" s="14"/>
    </row>
    <row r="2547">
      <c r="A2547" s="130" t="s">
        <v>24635</v>
      </c>
      <c r="B2547" s="14" t="s">
        <v>10235</v>
      </c>
      <c r="C2547" s="131">
        <v>47.0</v>
      </c>
      <c r="D2547" s="14" t="s">
        <v>10237</v>
      </c>
      <c r="E2547" s="131">
        <v>81.0</v>
      </c>
      <c r="F2547" s="14" t="s">
        <v>10239</v>
      </c>
      <c r="G2547" s="131">
        <v>36.0</v>
      </c>
      <c r="H2547" s="131">
        <v>200.0</v>
      </c>
      <c r="I2547" s="132" t="b">
        <v>1</v>
      </c>
      <c r="J2547" s="14"/>
      <c r="K2547" s="14"/>
      <c r="L2547" s="14"/>
      <c r="M2547" s="14"/>
      <c r="N2547" s="14"/>
      <c r="O2547" s="14"/>
      <c r="P2547" s="14"/>
      <c r="Q2547" s="14"/>
      <c r="R2547" s="14"/>
      <c r="S2547" s="14"/>
      <c r="T2547" s="14"/>
      <c r="U2547" s="14"/>
      <c r="V2547" s="14"/>
      <c r="W2547" s="14"/>
    </row>
    <row r="2548">
      <c r="A2548" s="130" t="s">
        <v>24636</v>
      </c>
      <c r="B2548" s="14" t="s">
        <v>7462</v>
      </c>
      <c r="C2548" s="131">
        <v>102.0</v>
      </c>
      <c r="D2548" s="14" t="s">
        <v>7464</v>
      </c>
      <c r="E2548" s="131">
        <v>150.0</v>
      </c>
      <c r="F2548" s="14" t="s">
        <v>7467</v>
      </c>
      <c r="G2548" s="131">
        <v>91.0</v>
      </c>
      <c r="H2548" s="131">
        <v>200.0</v>
      </c>
      <c r="I2548" s="132" t="b">
        <v>1</v>
      </c>
      <c r="J2548" s="14"/>
      <c r="K2548" s="14"/>
      <c r="L2548" s="14"/>
      <c r="M2548" s="14"/>
      <c r="N2548" s="14"/>
      <c r="O2548" s="14"/>
      <c r="P2548" s="14"/>
      <c r="Q2548" s="14"/>
      <c r="R2548" s="14"/>
      <c r="S2548" s="14"/>
      <c r="T2548" s="14"/>
      <c r="U2548" s="14"/>
      <c r="V2548" s="14"/>
      <c r="W2548" s="14"/>
    </row>
    <row r="2549">
      <c r="A2549" s="130" t="s">
        <v>24639</v>
      </c>
      <c r="B2549" s="14" t="s">
        <v>1388</v>
      </c>
      <c r="C2549" s="131">
        <v>52.0</v>
      </c>
      <c r="D2549" s="14" t="s">
        <v>1389</v>
      </c>
      <c r="E2549" s="131">
        <v>259.0</v>
      </c>
      <c r="F2549" s="14" t="s">
        <v>1390</v>
      </c>
      <c r="G2549" s="131">
        <v>41.0</v>
      </c>
      <c r="H2549" s="131">
        <v>200.0</v>
      </c>
      <c r="I2549" s="132" t="b">
        <v>1</v>
      </c>
      <c r="J2549" s="14"/>
      <c r="K2549" s="14"/>
      <c r="L2549" s="14"/>
      <c r="M2549" s="14"/>
      <c r="N2549" s="14"/>
      <c r="O2549" s="14"/>
      <c r="P2549" s="14"/>
      <c r="Q2549" s="14"/>
      <c r="R2549" s="14"/>
      <c r="S2549" s="14"/>
      <c r="T2549" s="14"/>
      <c r="U2549" s="14"/>
      <c r="V2549" s="14"/>
      <c r="W2549" s="14"/>
    </row>
    <row r="2550">
      <c r="A2550" s="130" t="s">
        <v>24645</v>
      </c>
      <c r="B2550" s="14" t="s">
        <v>1300</v>
      </c>
      <c r="C2550" s="131">
        <v>44.0</v>
      </c>
      <c r="D2550" s="14" t="s">
        <v>1301</v>
      </c>
      <c r="E2550" s="131">
        <v>286.0</v>
      </c>
      <c r="F2550" s="14" t="s">
        <v>1302</v>
      </c>
      <c r="G2550" s="131">
        <v>33.0</v>
      </c>
      <c r="H2550" s="131">
        <v>200.0</v>
      </c>
      <c r="I2550" s="132" t="b">
        <v>1</v>
      </c>
      <c r="J2550" s="14"/>
      <c r="K2550" s="14"/>
      <c r="L2550" s="14"/>
      <c r="M2550" s="14"/>
      <c r="N2550" s="14"/>
      <c r="O2550" s="14"/>
      <c r="P2550" s="14"/>
      <c r="Q2550" s="14"/>
      <c r="R2550" s="14"/>
      <c r="S2550" s="14"/>
      <c r="T2550" s="14"/>
      <c r="U2550" s="14"/>
      <c r="V2550" s="14"/>
      <c r="W2550" s="14"/>
    </row>
    <row r="2551">
      <c r="A2551" s="130" t="s">
        <v>24651</v>
      </c>
      <c r="B2551" s="14" t="s">
        <v>11841</v>
      </c>
      <c r="C2551" s="131">
        <v>68.0</v>
      </c>
      <c r="D2551" s="14" t="s">
        <v>11843</v>
      </c>
      <c r="E2551" s="131">
        <v>154.0</v>
      </c>
      <c r="F2551" s="14" t="s">
        <v>11845</v>
      </c>
      <c r="G2551" s="131">
        <v>57.0</v>
      </c>
      <c r="H2551" s="131">
        <v>200.0</v>
      </c>
      <c r="I2551" s="132" t="b">
        <v>1</v>
      </c>
      <c r="J2551" s="14"/>
      <c r="K2551" s="14"/>
      <c r="L2551" s="14"/>
      <c r="M2551" s="14"/>
      <c r="N2551" s="14"/>
      <c r="O2551" s="14"/>
      <c r="P2551" s="14"/>
      <c r="Q2551" s="14"/>
      <c r="R2551" s="14"/>
      <c r="S2551" s="14"/>
      <c r="T2551" s="14"/>
      <c r="U2551" s="14"/>
      <c r="V2551" s="14"/>
      <c r="W2551" s="14"/>
    </row>
    <row r="2552">
      <c r="A2552" s="130" t="s">
        <v>24657</v>
      </c>
      <c r="B2552" s="14" t="s">
        <v>1252</v>
      </c>
      <c r="C2552" s="131">
        <v>64.0</v>
      </c>
      <c r="D2552" s="14" t="s">
        <v>1253</v>
      </c>
      <c r="E2552" s="131">
        <v>351.0</v>
      </c>
      <c r="F2552" s="14" t="s">
        <v>1254</v>
      </c>
      <c r="G2552" s="131">
        <v>53.0</v>
      </c>
      <c r="H2552" s="131">
        <v>200.0</v>
      </c>
      <c r="I2552" s="132" t="b">
        <v>1</v>
      </c>
      <c r="J2552" s="14"/>
      <c r="K2552" s="14"/>
      <c r="L2552" s="14"/>
      <c r="M2552" s="14"/>
      <c r="N2552" s="14"/>
      <c r="O2552" s="14"/>
      <c r="P2552" s="14"/>
      <c r="Q2552" s="14"/>
      <c r="R2552" s="14"/>
      <c r="S2552" s="14"/>
      <c r="T2552" s="14"/>
      <c r="U2552" s="14"/>
      <c r="V2552" s="14"/>
      <c r="W2552" s="14"/>
    </row>
    <row r="2553">
      <c r="A2553" s="130" t="s">
        <v>24665</v>
      </c>
      <c r="B2553" s="14" t="s">
        <v>1519</v>
      </c>
      <c r="C2553" s="131">
        <v>36.0</v>
      </c>
      <c r="D2553" s="14"/>
      <c r="E2553" s="14"/>
      <c r="F2553" s="14" t="s">
        <v>1520</v>
      </c>
      <c r="G2553" s="131">
        <v>16.0</v>
      </c>
      <c r="H2553" s="131">
        <v>200.0</v>
      </c>
      <c r="I2553" s="132" t="b">
        <v>1</v>
      </c>
      <c r="J2553" s="14"/>
      <c r="K2553" s="14"/>
      <c r="L2553" s="14"/>
      <c r="M2553" s="14"/>
      <c r="N2553" s="14"/>
      <c r="O2553" s="14"/>
      <c r="P2553" s="14"/>
      <c r="Q2553" s="14"/>
      <c r="R2553" s="14"/>
      <c r="S2553" s="14"/>
      <c r="T2553" s="14"/>
      <c r="U2553" s="14"/>
      <c r="V2553" s="14"/>
      <c r="W2553" s="14"/>
    </row>
    <row r="2554">
      <c r="A2554" s="130" t="s">
        <v>24670</v>
      </c>
      <c r="B2554" s="14" t="s">
        <v>15839</v>
      </c>
      <c r="C2554" s="131">
        <v>51.0</v>
      </c>
      <c r="D2554" s="14" t="s">
        <v>15842</v>
      </c>
      <c r="E2554" s="131">
        <v>244.0</v>
      </c>
      <c r="F2554" s="14" t="s">
        <v>15844</v>
      </c>
      <c r="G2554" s="131">
        <v>40.0</v>
      </c>
      <c r="H2554" s="131">
        <v>200.0</v>
      </c>
      <c r="I2554" s="132" t="b">
        <v>1</v>
      </c>
      <c r="J2554" s="14"/>
      <c r="K2554" s="14"/>
      <c r="L2554" s="14"/>
      <c r="M2554" s="14"/>
      <c r="N2554" s="14"/>
      <c r="O2554" s="14"/>
      <c r="P2554" s="14"/>
      <c r="Q2554" s="14"/>
      <c r="R2554" s="14"/>
      <c r="S2554" s="14"/>
      <c r="T2554" s="14"/>
      <c r="U2554" s="14"/>
      <c r="V2554" s="14"/>
      <c r="W2554" s="14"/>
    </row>
    <row r="2555">
      <c r="A2555" s="130" t="s">
        <v>24677</v>
      </c>
      <c r="B2555" s="14" t="s">
        <v>1491</v>
      </c>
      <c r="C2555" s="131">
        <v>48.0</v>
      </c>
      <c r="D2555" s="14" t="s">
        <v>1492</v>
      </c>
      <c r="E2555" s="131">
        <v>107.0</v>
      </c>
      <c r="F2555" s="14" t="s">
        <v>1493</v>
      </c>
      <c r="G2555" s="131">
        <v>37.0</v>
      </c>
      <c r="H2555" s="131">
        <v>200.0</v>
      </c>
      <c r="I2555" s="132" t="b">
        <v>1</v>
      </c>
      <c r="J2555" s="14"/>
      <c r="K2555" s="14"/>
      <c r="L2555" s="14"/>
      <c r="M2555" s="14"/>
      <c r="N2555" s="14"/>
      <c r="O2555" s="14"/>
      <c r="P2555" s="14"/>
      <c r="Q2555" s="14"/>
      <c r="R2555" s="14"/>
      <c r="S2555" s="14"/>
      <c r="T2555" s="14"/>
      <c r="U2555" s="14"/>
      <c r="V2555" s="14"/>
      <c r="W2555" s="14"/>
    </row>
    <row r="2556">
      <c r="A2556" s="130" t="s">
        <v>24686</v>
      </c>
      <c r="B2556" s="14" t="s">
        <v>1203</v>
      </c>
      <c r="C2556" s="131">
        <v>69.0</v>
      </c>
      <c r="D2556" s="14" t="s">
        <v>1204</v>
      </c>
      <c r="E2556" s="131">
        <v>158.0</v>
      </c>
      <c r="F2556" s="14" t="s">
        <v>1205</v>
      </c>
      <c r="G2556" s="131">
        <v>58.0</v>
      </c>
      <c r="H2556" s="131">
        <v>200.0</v>
      </c>
      <c r="I2556" s="132" t="b">
        <v>1</v>
      </c>
      <c r="J2556" s="14"/>
      <c r="K2556" s="14"/>
      <c r="L2556" s="14"/>
      <c r="M2556" s="14"/>
      <c r="N2556" s="14"/>
      <c r="O2556" s="14"/>
      <c r="P2556" s="14"/>
      <c r="Q2556" s="14"/>
      <c r="R2556" s="14"/>
      <c r="S2556" s="14"/>
      <c r="T2556" s="14"/>
      <c r="U2556" s="14"/>
      <c r="V2556" s="14"/>
      <c r="W2556" s="14"/>
    </row>
    <row r="2557">
      <c r="A2557" s="130" t="s">
        <v>24694</v>
      </c>
      <c r="B2557" s="14" t="s">
        <v>10651</v>
      </c>
      <c r="C2557" s="131">
        <v>56.0</v>
      </c>
      <c r="D2557" s="14" t="s">
        <v>10653</v>
      </c>
      <c r="E2557" s="131">
        <v>148.0</v>
      </c>
      <c r="F2557" s="14" t="s">
        <v>10655</v>
      </c>
      <c r="G2557" s="131">
        <v>45.0</v>
      </c>
      <c r="H2557" s="131">
        <v>200.0</v>
      </c>
      <c r="I2557" s="132" t="b">
        <v>1</v>
      </c>
      <c r="J2557" s="14"/>
      <c r="K2557" s="14"/>
      <c r="L2557" s="14"/>
      <c r="M2557" s="14"/>
      <c r="N2557" s="14"/>
      <c r="O2557" s="14"/>
      <c r="P2557" s="14"/>
      <c r="Q2557" s="14"/>
      <c r="R2557" s="14"/>
      <c r="S2557" s="14"/>
      <c r="T2557" s="14"/>
      <c r="U2557" s="14"/>
      <c r="V2557" s="14"/>
      <c r="W2557" s="14"/>
    </row>
    <row r="2558">
      <c r="A2558" s="130" t="s">
        <v>24700</v>
      </c>
      <c r="B2558" s="14" t="s">
        <v>8446</v>
      </c>
      <c r="C2558" s="131">
        <v>73.0</v>
      </c>
      <c r="D2558" s="14" t="s">
        <v>8447</v>
      </c>
      <c r="E2558" s="131">
        <v>321.0</v>
      </c>
      <c r="F2558" s="14" t="s">
        <v>8448</v>
      </c>
      <c r="G2558" s="131">
        <v>62.0</v>
      </c>
      <c r="H2558" s="131">
        <v>200.0</v>
      </c>
      <c r="I2558" s="132" t="b">
        <v>1</v>
      </c>
      <c r="J2558" s="14"/>
      <c r="K2558" s="14"/>
      <c r="L2558" s="14"/>
      <c r="M2558" s="14"/>
      <c r="N2558" s="14"/>
      <c r="O2558" s="14"/>
      <c r="P2558" s="14"/>
      <c r="Q2558" s="14"/>
      <c r="R2558" s="14"/>
      <c r="S2558" s="14"/>
      <c r="T2558" s="14"/>
      <c r="U2558" s="14"/>
      <c r="V2558" s="14"/>
      <c r="W2558" s="14"/>
    </row>
    <row r="2559">
      <c r="A2559" s="130" t="s">
        <v>24708</v>
      </c>
      <c r="B2559" s="14" t="s">
        <v>2342</v>
      </c>
      <c r="C2559" s="131">
        <v>101.0</v>
      </c>
      <c r="D2559" s="14" t="s">
        <v>2345</v>
      </c>
      <c r="E2559" s="131">
        <v>153.0</v>
      </c>
      <c r="F2559" s="14" t="s">
        <v>2348</v>
      </c>
      <c r="G2559" s="131">
        <v>90.0</v>
      </c>
      <c r="H2559" s="131">
        <v>200.0</v>
      </c>
      <c r="I2559" s="132" t="b">
        <v>1</v>
      </c>
      <c r="J2559" s="14"/>
      <c r="K2559" s="14"/>
      <c r="L2559" s="14"/>
      <c r="M2559" s="14"/>
      <c r="N2559" s="14"/>
      <c r="O2559" s="14"/>
      <c r="P2559" s="14"/>
      <c r="Q2559" s="14"/>
      <c r="R2559" s="14"/>
      <c r="S2559" s="14"/>
      <c r="T2559" s="14"/>
      <c r="U2559" s="14"/>
      <c r="V2559" s="14"/>
      <c r="W2559" s="14"/>
    </row>
    <row r="2560">
      <c r="A2560" s="130" t="s">
        <v>24717</v>
      </c>
      <c r="B2560" s="14" t="s">
        <v>1534</v>
      </c>
      <c r="C2560" s="131">
        <v>32.0</v>
      </c>
      <c r="D2560" s="14" t="s">
        <v>1535</v>
      </c>
      <c r="E2560" s="131">
        <v>155.0</v>
      </c>
      <c r="F2560" s="14" t="s">
        <v>1536</v>
      </c>
      <c r="G2560" s="131">
        <v>21.0</v>
      </c>
      <c r="H2560" s="131">
        <v>200.0</v>
      </c>
      <c r="I2560" s="132" t="b">
        <v>1</v>
      </c>
      <c r="J2560" s="14"/>
      <c r="K2560" s="14"/>
      <c r="L2560" s="14"/>
      <c r="M2560" s="14"/>
      <c r="N2560" s="14"/>
      <c r="O2560" s="14"/>
      <c r="P2560" s="14"/>
      <c r="Q2560" s="14"/>
      <c r="R2560" s="14"/>
      <c r="S2560" s="14"/>
      <c r="T2560" s="14"/>
      <c r="U2560" s="14"/>
      <c r="V2560" s="14"/>
      <c r="W2560" s="14"/>
    </row>
    <row r="2561">
      <c r="A2561" s="130" t="s">
        <v>24724</v>
      </c>
      <c r="B2561" s="14" t="s">
        <v>6069</v>
      </c>
      <c r="C2561" s="131">
        <v>118.0</v>
      </c>
      <c r="D2561" s="14" t="s">
        <v>6073</v>
      </c>
      <c r="E2561" s="131">
        <v>149.0</v>
      </c>
      <c r="F2561" s="14" t="s">
        <v>6075</v>
      </c>
      <c r="G2561" s="131">
        <v>107.0</v>
      </c>
      <c r="H2561" s="131">
        <v>200.0</v>
      </c>
      <c r="I2561" s="132" t="b">
        <v>1</v>
      </c>
      <c r="J2561" s="14"/>
      <c r="K2561" s="14"/>
      <c r="L2561" s="14"/>
      <c r="M2561" s="14"/>
      <c r="N2561" s="14"/>
      <c r="O2561" s="14"/>
      <c r="P2561" s="14"/>
      <c r="Q2561" s="14"/>
      <c r="R2561" s="14"/>
      <c r="S2561" s="14"/>
      <c r="T2561" s="14"/>
      <c r="U2561" s="14"/>
      <c r="V2561" s="14"/>
      <c r="W2561" s="14"/>
    </row>
    <row r="2562">
      <c r="A2562" s="130" t="s">
        <v>24730</v>
      </c>
      <c r="B2562" s="14" t="s">
        <v>1571</v>
      </c>
      <c r="C2562" s="131">
        <v>63.0</v>
      </c>
      <c r="D2562" s="14" t="s">
        <v>1572</v>
      </c>
      <c r="E2562" s="131">
        <v>198.0</v>
      </c>
      <c r="F2562" s="14" t="s">
        <v>1573</v>
      </c>
      <c r="G2562" s="131">
        <v>52.0</v>
      </c>
      <c r="H2562" s="131">
        <v>200.0</v>
      </c>
      <c r="I2562" s="132" t="b">
        <v>1</v>
      </c>
      <c r="J2562" s="14"/>
      <c r="K2562" s="14"/>
      <c r="L2562" s="14"/>
      <c r="M2562" s="14"/>
      <c r="N2562" s="14"/>
      <c r="O2562" s="14"/>
      <c r="P2562" s="14"/>
      <c r="Q2562" s="14"/>
      <c r="R2562" s="14"/>
      <c r="S2562" s="14"/>
      <c r="T2562" s="14"/>
      <c r="U2562" s="14"/>
      <c r="V2562" s="14"/>
      <c r="W2562" s="14"/>
    </row>
    <row r="2563">
      <c r="A2563" s="130" t="s">
        <v>24734</v>
      </c>
      <c r="B2563" s="14" t="s">
        <v>1412</v>
      </c>
      <c r="C2563" s="131">
        <v>52.0</v>
      </c>
      <c r="D2563" s="14" t="s">
        <v>1413</v>
      </c>
      <c r="E2563" s="131">
        <v>267.0</v>
      </c>
      <c r="F2563" s="14" t="s">
        <v>1414</v>
      </c>
      <c r="G2563" s="131">
        <v>41.0</v>
      </c>
      <c r="H2563" s="131">
        <v>200.0</v>
      </c>
      <c r="I2563" s="132" t="b">
        <v>1</v>
      </c>
      <c r="J2563" s="14"/>
      <c r="K2563" s="14"/>
      <c r="L2563" s="14"/>
      <c r="M2563" s="14"/>
      <c r="N2563" s="14"/>
      <c r="O2563" s="14"/>
      <c r="P2563" s="14"/>
      <c r="Q2563" s="14"/>
      <c r="R2563" s="14"/>
      <c r="S2563" s="14"/>
      <c r="T2563" s="14"/>
      <c r="U2563" s="14"/>
      <c r="V2563" s="14"/>
      <c r="W2563" s="14"/>
    </row>
    <row r="2564">
      <c r="A2564" s="130" t="s">
        <v>24741</v>
      </c>
      <c r="B2564" s="14" t="s">
        <v>8226</v>
      </c>
      <c r="C2564" s="131">
        <v>98.0</v>
      </c>
      <c r="D2564" s="14" t="s">
        <v>8228</v>
      </c>
      <c r="E2564" s="131">
        <v>114.0</v>
      </c>
      <c r="F2564" s="14" t="s">
        <v>8230</v>
      </c>
      <c r="G2564" s="131">
        <v>87.0</v>
      </c>
      <c r="H2564" s="131">
        <v>200.0</v>
      </c>
      <c r="I2564" s="132" t="b">
        <v>1</v>
      </c>
      <c r="J2564" s="14"/>
      <c r="K2564" s="14"/>
      <c r="L2564" s="14"/>
      <c r="M2564" s="14"/>
      <c r="N2564" s="14"/>
      <c r="O2564" s="14"/>
      <c r="P2564" s="14"/>
      <c r="Q2564" s="14"/>
      <c r="R2564" s="14"/>
      <c r="S2564" s="14"/>
      <c r="T2564" s="14"/>
      <c r="U2564" s="14"/>
      <c r="V2564" s="14"/>
      <c r="W2564" s="14"/>
    </row>
    <row r="2565">
      <c r="A2565" s="130" t="s">
        <v>24748</v>
      </c>
      <c r="B2565" s="14" t="s">
        <v>1654</v>
      </c>
      <c r="C2565" s="131">
        <v>65.0</v>
      </c>
      <c r="D2565" s="14" t="s">
        <v>1655</v>
      </c>
      <c r="E2565" s="131">
        <v>286.0</v>
      </c>
      <c r="F2565" s="14" t="s">
        <v>1656</v>
      </c>
      <c r="G2565" s="131">
        <v>54.0</v>
      </c>
      <c r="H2565" s="131">
        <v>200.0</v>
      </c>
      <c r="I2565" s="132" t="b">
        <v>1</v>
      </c>
      <c r="J2565" s="14"/>
      <c r="K2565" s="14"/>
      <c r="L2565" s="14"/>
      <c r="M2565" s="14"/>
      <c r="N2565" s="14"/>
      <c r="O2565" s="14"/>
      <c r="P2565" s="14"/>
      <c r="Q2565" s="14"/>
      <c r="R2565" s="14"/>
      <c r="S2565" s="14"/>
      <c r="T2565" s="14"/>
      <c r="U2565" s="14"/>
      <c r="V2565" s="14"/>
      <c r="W2565" s="14"/>
    </row>
    <row r="2566">
      <c r="A2566" s="130" t="s">
        <v>24755</v>
      </c>
      <c r="B2566" s="14" t="s">
        <v>3866</v>
      </c>
      <c r="C2566" s="131">
        <v>94.0</v>
      </c>
      <c r="D2566" s="14" t="s">
        <v>3870</v>
      </c>
      <c r="E2566" s="131">
        <v>201.0</v>
      </c>
      <c r="F2566" s="14" t="s">
        <v>3872</v>
      </c>
      <c r="G2566" s="131">
        <v>83.0</v>
      </c>
      <c r="H2566" s="131">
        <v>200.0</v>
      </c>
      <c r="I2566" s="132" t="b">
        <v>1</v>
      </c>
      <c r="J2566" s="14"/>
      <c r="K2566" s="14"/>
      <c r="L2566" s="14"/>
      <c r="M2566" s="14"/>
      <c r="N2566" s="14"/>
      <c r="O2566" s="14"/>
      <c r="P2566" s="14"/>
      <c r="Q2566" s="14"/>
      <c r="R2566" s="14"/>
      <c r="S2566" s="14"/>
      <c r="T2566" s="14"/>
      <c r="U2566" s="14"/>
      <c r="V2566" s="14"/>
      <c r="W2566" s="14"/>
    </row>
    <row r="2567">
      <c r="A2567" s="130" t="s">
        <v>24762</v>
      </c>
      <c r="B2567" s="14" t="s">
        <v>16126</v>
      </c>
      <c r="C2567" s="131">
        <v>39.0</v>
      </c>
      <c r="D2567" s="14" t="s">
        <v>511</v>
      </c>
      <c r="E2567" s="131">
        <v>135.0</v>
      </c>
      <c r="F2567" s="14" t="s">
        <v>512</v>
      </c>
      <c r="G2567" s="131">
        <v>14.0</v>
      </c>
      <c r="H2567" s="131">
        <v>200.0</v>
      </c>
      <c r="I2567" s="132" t="b">
        <v>1</v>
      </c>
      <c r="J2567" s="14"/>
      <c r="K2567" s="14"/>
      <c r="L2567" s="14"/>
      <c r="M2567" s="14"/>
      <c r="N2567" s="14"/>
      <c r="O2567" s="14"/>
      <c r="P2567" s="14"/>
      <c r="Q2567" s="14"/>
      <c r="R2567" s="14"/>
      <c r="S2567" s="14"/>
      <c r="T2567" s="14"/>
      <c r="U2567" s="14"/>
      <c r="V2567" s="14"/>
      <c r="W2567" s="14"/>
    </row>
    <row r="2568">
      <c r="A2568" s="130" t="s">
        <v>24769</v>
      </c>
      <c r="B2568" s="14" t="s">
        <v>1237</v>
      </c>
      <c r="C2568" s="131">
        <v>61.0</v>
      </c>
      <c r="D2568" s="14" t="s">
        <v>1239</v>
      </c>
      <c r="E2568" s="131">
        <v>148.0</v>
      </c>
      <c r="F2568" s="14" t="s">
        <v>1240</v>
      </c>
      <c r="G2568" s="131">
        <v>50.0</v>
      </c>
      <c r="H2568" s="131">
        <v>200.0</v>
      </c>
      <c r="I2568" s="132" t="b">
        <v>1</v>
      </c>
      <c r="J2568" s="14"/>
      <c r="K2568" s="14"/>
      <c r="L2568" s="14"/>
      <c r="M2568" s="14"/>
      <c r="N2568" s="14"/>
      <c r="O2568" s="14"/>
      <c r="P2568" s="14"/>
      <c r="Q2568" s="14"/>
      <c r="R2568" s="14"/>
      <c r="S2568" s="14"/>
      <c r="T2568" s="14"/>
      <c r="U2568" s="14"/>
      <c r="V2568" s="14"/>
      <c r="W2568" s="14"/>
    </row>
    <row r="2569">
      <c r="A2569" s="130" t="s">
        <v>24776</v>
      </c>
      <c r="B2569" s="14" t="s">
        <v>10481</v>
      </c>
      <c r="C2569" s="131">
        <v>35.0</v>
      </c>
      <c r="D2569" s="14"/>
      <c r="E2569" s="14"/>
      <c r="F2569" s="14" t="s">
        <v>10483</v>
      </c>
      <c r="G2569" s="131">
        <v>15.0</v>
      </c>
      <c r="H2569" s="131">
        <v>200.0</v>
      </c>
      <c r="I2569" s="132" t="b">
        <v>1</v>
      </c>
      <c r="J2569" s="14"/>
      <c r="K2569" s="14"/>
      <c r="L2569" s="14"/>
      <c r="M2569" s="14"/>
      <c r="N2569" s="14"/>
      <c r="O2569" s="14"/>
      <c r="P2569" s="14"/>
      <c r="Q2569" s="14"/>
      <c r="R2569" s="14"/>
      <c r="S2569" s="14"/>
      <c r="T2569" s="14"/>
      <c r="U2569" s="14"/>
      <c r="V2569" s="14"/>
      <c r="W2569" s="14"/>
    </row>
    <row r="2570">
      <c r="A2570" s="130" t="s">
        <v>24782</v>
      </c>
      <c r="B2570" s="14" t="s">
        <v>11985</v>
      </c>
      <c r="C2570" s="131">
        <v>33.0</v>
      </c>
      <c r="D2570" s="14"/>
      <c r="E2570" s="14"/>
      <c r="F2570" s="14" t="s">
        <v>11987</v>
      </c>
      <c r="G2570" s="131">
        <v>13.0</v>
      </c>
      <c r="H2570" s="131">
        <v>200.0</v>
      </c>
      <c r="I2570" s="132" t="b">
        <v>1</v>
      </c>
      <c r="J2570" s="14"/>
      <c r="K2570" s="14"/>
      <c r="L2570" s="14"/>
      <c r="M2570" s="14"/>
      <c r="N2570" s="14"/>
      <c r="O2570" s="14"/>
      <c r="P2570" s="14"/>
      <c r="Q2570" s="14"/>
      <c r="R2570" s="14"/>
      <c r="S2570" s="14"/>
      <c r="T2570" s="14"/>
      <c r="U2570" s="14"/>
      <c r="V2570" s="14"/>
      <c r="W2570" s="14"/>
    </row>
    <row r="2571">
      <c r="A2571" s="130" t="s">
        <v>24789</v>
      </c>
      <c r="B2571" s="14" t="s">
        <v>2431</v>
      </c>
      <c r="C2571" s="131">
        <v>116.0</v>
      </c>
      <c r="D2571" s="14" t="s">
        <v>2434</v>
      </c>
      <c r="E2571" s="131">
        <v>383.0</v>
      </c>
      <c r="F2571" s="14" t="s">
        <v>2437</v>
      </c>
      <c r="G2571" s="131">
        <v>105.0</v>
      </c>
      <c r="H2571" s="131">
        <v>200.0</v>
      </c>
      <c r="I2571" s="132" t="b">
        <v>1</v>
      </c>
      <c r="J2571" s="14"/>
      <c r="K2571" s="14"/>
      <c r="L2571" s="14"/>
      <c r="M2571" s="14"/>
      <c r="N2571" s="14"/>
      <c r="O2571" s="14"/>
      <c r="P2571" s="14"/>
      <c r="Q2571" s="14"/>
      <c r="R2571" s="14"/>
      <c r="S2571" s="14"/>
      <c r="T2571" s="14"/>
      <c r="U2571" s="14"/>
      <c r="V2571" s="14"/>
      <c r="W2571" s="14"/>
    </row>
    <row r="2572">
      <c r="A2572" s="130" t="s">
        <v>24797</v>
      </c>
      <c r="B2572" s="14" t="s">
        <v>1654</v>
      </c>
      <c r="C2572" s="131">
        <v>65.0</v>
      </c>
      <c r="D2572" s="14" t="s">
        <v>1655</v>
      </c>
      <c r="E2572" s="131">
        <v>286.0</v>
      </c>
      <c r="F2572" s="14" t="s">
        <v>1656</v>
      </c>
      <c r="G2572" s="131">
        <v>54.0</v>
      </c>
      <c r="H2572" s="131">
        <v>200.0</v>
      </c>
      <c r="I2572" s="132" t="b">
        <v>1</v>
      </c>
      <c r="J2572" s="14"/>
      <c r="K2572" s="14"/>
      <c r="L2572" s="14"/>
      <c r="M2572" s="14"/>
      <c r="N2572" s="14"/>
      <c r="O2572" s="14"/>
      <c r="P2572" s="14"/>
      <c r="Q2572" s="14"/>
      <c r="R2572" s="14"/>
      <c r="S2572" s="14"/>
      <c r="T2572" s="14"/>
      <c r="U2572" s="14"/>
      <c r="V2572" s="14"/>
      <c r="W2572" s="14"/>
    </row>
    <row r="2573">
      <c r="A2573" s="130" t="s">
        <v>24804</v>
      </c>
      <c r="B2573" s="14" t="s">
        <v>10319</v>
      </c>
      <c r="C2573" s="131">
        <v>32.0</v>
      </c>
      <c r="D2573" s="14"/>
      <c r="E2573" s="14"/>
      <c r="F2573" s="14" t="s">
        <v>10321</v>
      </c>
      <c r="G2573" s="131">
        <v>12.0</v>
      </c>
      <c r="H2573" s="131">
        <v>200.0</v>
      </c>
      <c r="I2573" s="132" t="b">
        <v>1</v>
      </c>
      <c r="J2573" s="14"/>
      <c r="K2573" s="14"/>
      <c r="L2573" s="14"/>
      <c r="M2573" s="14"/>
      <c r="N2573" s="14"/>
      <c r="O2573" s="14"/>
      <c r="P2573" s="14"/>
      <c r="Q2573" s="14"/>
      <c r="R2573" s="14"/>
      <c r="S2573" s="14"/>
      <c r="T2573" s="14"/>
      <c r="U2573" s="14"/>
      <c r="V2573" s="14"/>
      <c r="W2573" s="14"/>
    </row>
    <row r="2574">
      <c r="A2574" s="130" t="s">
        <v>24811</v>
      </c>
      <c r="B2574" s="14" t="s">
        <v>8016</v>
      </c>
      <c r="C2574" s="131">
        <v>58.0</v>
      </c>
      <c r="D2574" s="14" t="s">
        <v>8019</v>
      </c>
      <c r="E2574" s="131">
        <v>300.0</v>
      </c>
      <c r="F2574" s="14" t="s">
        <v>8020</v>
      </c>
      <c r="G2574" s="131">
        <v>47.0</v>
      </c>
      <c r="H2574" s="131">
        <v>200.0</v>
      </c>
      <c r="I2574" s="132" t="b">
        <v>1</v>
      </c>
      <c r="J2574" s="14"/>
      <c r="K2574" s="14"/>
      <c r="L2574" s="14"/>
      <c r="M2574" s="14"/>
      <c r="N2574" s="14"/>
      <c r="O2574" s="14"/>
      <c r="P2574" s="14"/>
      <c r="Q2574" s="14"/>
      <c r="R2574" s="14"/>
      <c r="S2574" s="14"/>
      <c r="T2574" s="14"/>
      <c r="U2574" s="14"/>
      <c r="V2574" s="14"/>
      <c r="W2574" s="14"/>
    </row>
    <row r="2575">
      <c r="A2575" s="130" t="s">
        <v>24818</v>
      </c>
      <c r="B2575" s="14" t="s">
        <v>3562</v>
      </c>
      <c r="C2575" s="131">
        <v>50.0</v>
      </c>
      <c r="D2575" s="14" t="s">
        <v>3563</v>
      </c>
      <c r="E2575" s="131">
        <v>24.0</v>
      </c>
      <c r="F2575" s="14" t="s">
        <v>3566</v>
      </c>
      <c r="G2575" s="131">
        <v>39.0</v>
      </c>
      <c r="H2575" s="131">
        <v>200.0</v>
      </c>
      <c r="I2575" s="132" t="b">
        <v>1</v>
      </c>
      <c r="J2575" s="14"/>
      <c r="K2575" s="14"/>
      <c r="L2575" s="14"/>
      <c r="M2575" s="14"/>
      <c r="N2575" s="14"/>
      <c r="O2575" s="14"/>
      <c r="P2575" s="14"/>
      <c r="Q2575" s="14"/>
      <c r="R2575" s="14"/>
      <c r="S2575" s="14"/>
      <c r="T2575" s="14"/>
      <c r="U2575" s="14"/>
      <c r="V2575" s="14"/>
      <c r="W2575" s="14"/>
    </row>
    <row r="2576">
      <c r="A2576" s="130" t="s">
        <v>24824</v>
      </c>
      <c r="B2576" s="14" t="s">
        <v>11662</v>
      </c>
      <c r="C2576" s="131">
        <v>86.0</v>
      </c>
      <c r="D2576" s="14" t="s">
        <v>11663</v>
      </c>
      <c r="E2576" s="131">
        <v>155.0</v>
      </c>
      <c r="F2576" s="14" t="s">
        <v>11665</v>
      </c>
      <c r="G2576" s="131">
        <v>75.0</v>
      </c>
      <c r="H2576" s="131">
        <v>200.0</v>
      </c>
      <c r="I2576" s="132" t="b">
        <v>1</v>
      </c>
      <c r="J2576" s="14"/>
      <c r="K2576" s="14"/>
      <c r="L2576" s="14"/>
      <c r="M2576" s="14"/>
      <c r="N2576" s="14"/>
      <c r="O2576" s="14"/>
      <c r="P2576" s="14"/>
      <c r="Q2576" s="14"/>
      <c r="R2576" s="14"/>
      <c r="S2576" s="14"/>
      <c r="T2576" s="14"/>
      <c r="U2576" s="14"/>
      <c r="V2576" s="14"/>
      <c r="W2576" s="14"/>
    </row>
    <row r="2577">
      <c r="A2577" s="130" t="s">
        <v>24833</v>
      </c>
      <c r="B2577" s="14" t="s">
        <v>10716</v>
      </c>
      <c r="C2577" s="131">
        <v>62.0</v>
      </c>
      <c r="D2577" s="14" t="s">
        <v>10720</v>
      </c>
      <c r="E2577" s="131">
        <v>327.0</v>
      </c>
      <c r="F2577" s="14" t="s">
        <v>10722</v>
      </c>
      <c r="G2577" s="131">
        <v>51.0</v>
      </c>
      <c r="H2577" s="131">
        <v>200.0</v>
      </c>
      <c r="I2577" s="132" t="b">
        <v>1</v>
      </c>
      <c r="J2577" s="14"/>
      <c r="K2577" s="14"/>
      <c r="L2577" s="14"/>
      <c r="M2577" s="14"/>
      <c r="N2577" s="14"/>
      <c r="O2577" s="14"/>
      <c r="P2577" s="14"/>
      <c r="Q2577" s="14"/>
      <c r="R2577" s="14"/>
      <c r="S2577" s="14"/>
      <c r="T2577" s="14"/>
      <c r="U2577" s="14"/>
      <c r="V2577" s="14"/>
      <c r="W2577" s="14"/>
    </row>
    <row r="2578">
      <c r="A2578" s="130" t="s">
        <v>24840</v>
      </c>
      <c r="B2578" s="14" t="s">
        <v>15265</v>
      </c>
      <c r="C2578" s="131">
        <v>32.0</v>
      </c>
      <c r="D2578" s="14"/>
      <c r="E2578" s="14"/>
      <c r="F2578" s="14" t="s">
        <v>15267</v>
      </c>
      <c r="G2578" s="131">
        <v>12.0</v>
      </c>
      <c r="H2578" s="131">
        <v>200.0</v>
      </c>
      <c r="I2578" s="132" t="b">
        <v>1</v>
      </c>
      <c r="J2578" s="14"/>
      <c r="K2578" s="14"/>
      <c r="L2578" s="14"/>
      <c r="M2578" s="14"/>
      <c r="N2578" s="14"/>
      <c r="O2578" s="14"/>
      <c r="P2578" s="14"/>
      <c r="Q2578" s="14"/>
      <c r="R2578" s="14"/>
      <c r="S2578" s="14"/>
      <c r="T2578" s="14"/>
      <c r="U2578" s="14"/>
      <c r="V2578" s="14"/>
      <c r="W2578" s="14"/>
    </row>
    <row r="2579">
      <c r="A2579" s="130" t="s">
        <v>24846</v>
      </c>
      <c r="B2579" s="14" t="s">
        <v>3471</v>
      </c>
      <c r="C2579" s="131">
        <v>31.0</v>
      </c>
      <c r="D2579" s="14"/>
      <c r="E2579" s="14"/>
      <c r="F2579" s="14" t="s">
        <v>3474</v>
      </c>
      <c r="G2579" s="131">
        <v>11.0</v>
      </c>
      <c r="H2579" s="131">
        <v>200.0</v>
      </c>
      <c r="I2579" s="132" t="b">
        <v>1</v>
      </c>
      <c r="J2579" s="14"/>
      <c r="K2579" s="14"/>
      <c r="L2579" s="14"/>
      <c r="M2579" s="14"/>
      <c r="N2579" s="14"/>
      <c r="O2579" s="14"/>
      <c r="P2579" s="14"/>
      <c r="Q2579" s="14"/>
      <c r="R2579" s="14"/>
      <c r="S2579" s="14"/>
      <c r="T2579" s="14"/>
      <c r="U2579" s="14"/>
      <c r="V2579" s="14"/>
      <c r="W2579" s="14"/>
    </row>
    <row r="2580">
      <c r="A2580" s="130" t="s">
        <v>24852</v>
      </c>
      <c r="B2580" s="14" t="s">
        <v>8417</v>
      </c>
      <c r="C2580" s="131">
        <v>25.0</v>
      </c>
      <c r="D2580" s="14"/>
      <c r="E2580" s="14"/>
      <c r="F2580" s="14" t="s">
        <v>8419</v>
      </c>
      <c r="G2580" s="131">
        <v>5.0</v>
      </c>
      <c r="H2580" s="131">
        <v>200.0</v>
      </c>
      <c r="I2580" s="132" t="b">
        <v>1</v>
      </c>
      <c r="J2580" s="14"/>
      <c r="K2580" s="14"/>
      <c r="L2580" s="14"/>
      <c r="M2580" s="14"/>
      <c r="N2580" s="14"/>
      <c r="O2580" s="14"/>
      <c r="P2580" s="14"/>
      <c r="Q2580" s="14"/>
      <c r="R2580" s="14"/>
      <c r="S2580" s="14"/>
      <c r="T2580" s="14"/>
      <c r="U2580" s="14"/>
      <c r="V2580" s="14"/>
      <c r="W2580" s="14"/>
    </row>
    <row r="2581">
      <c r="A2581" s="130" t="s">
        <v>24858</v>
      </c>
      <c r="B2581" s="14" t="s">
        <v>11304</v>
      </c>
      <c r="C2581" s="131">
        <v>37.0</v>
      </c>
      <c r="D2581" s="14" t="s">
        <v>11305</v>
      </c>
      <c r="E2581" s="131">
        <v>176.0</v>
      </c>
      <c r="F2581" s="14" t="s">
        <v>11310</v>
      </c>
      <c r="G2581" s="131">
        <v>26.0</v>
      </c>
      <c r="H2581" s="131">
        <v>200.0</v>
      </c>
      <c r="I2581" s="132" t="b">
        <v>1</v>
      </c>
      <c r="J2581" s="14"/>
      <c r="K2581" s="14"/>
      <c r="L2581" s="14"/>
      <c r="M2581" s="14"/>
      <c r="N2581" s="14"/>
      <c r="O2581" s="14"/>
      <c r="P2581" s="14"/>
      <c r="Q2581" s="14"/>
      <c r="R2581" s="14"/>
      <c r="S2581" s="14"/>
      <c r="T2581" s="14"/>
      <c r="U2581" s="14"/>
      <c r="V2581" s="14"/>
      <c r="W2581" s="14"/>
    </row>
    <row r="2582">
      <c r="A2582" s="130" t="s">
        <v>24864</v>
      </c>
      <c r="B2582" s="14" t="s">
        <v>20317</v>
      </c>
      <c r="C2582" s="131">
        <v>62.0</v>
      </c>
      <c r="D2582" s="14" t="s">
        <v>20319</v>
      </c>
      <c r="E2582" s="131">
        <v>156.0</v>
      </c>
      <c r="F2582" s="14" t="s">
        <v>20320</v>
      </c>
      <c r="G2582" s="131">
        <v>51.0</v>
      </c>
      <c r="H2582" s="131">
        <v>200.0</v>
      </c>
      <c r="I2582" s="132" t="b">
        <v>1</v>
      </c>
      <c r="J2582" s="14"/>
      <c r="K2582" s="14"/>
      <c r="L2582" s="14"/>
      <c r="M2582" s="14"/>
      <c r="N2582" s="14"/>
      <c r="O2582" s="14"/>
      <c r="P2582" s="14"/>
      <c r="Q2582" s="14"/>
      <c r="R2582" s="14"/>
      <c r="S2582" s="14"/>
      <c r="T2582" s="14"/>
      <c r="U2582" s="14"/>
      <c r="V2582" s="14"/>
      <c r="W2582" s="14"/>
    </row>
    <row r="2583">
      <c r="A2583" s="130" t="s">
        <v>24871</v>
      </c>
      <c r="B2583" s="14" t="s">
        <v>7737</v>
      </c>
      <c r="C2583" s="131">
        <v>40.0</v>
      </c>
      <c r="D2583" s="14" t="s">
        <v>7738</v>
      </c>
      <c r="E2583" s="131">
        <v>161.0</v>
      </c>
      <c r="F2583" s="14" t="s">
        <v>7741</v>
      </c>
      <c r="G2583" s="131">
        <v>29.0</v>
      </c>
      <c r="H2583" s="131">
        <v>200.0</v>
      </c>
      <c r="I2583" s="132" t="b">
        <v>1</v>
      </c>
      <c r="J2583" s="14"/>
      <c r="K2583" s="14"/>
      <c r="L2583" s="14"/>
      <c r="M2583" s="14"/>
      <c r="N2583" s="14"/>
      <c r="O2583" s="14"/>
      <c r="P2583" s="14"/>
      <c r="Q2583" s="14"/>
      <c r="R2583" s="14"/>
      <c r="S2583" s="14"/>
      <c r="T2583" s="14"/>
      <c r="U2583" s="14"/>
      <c r="V2583" s="14"/>
      <c r="W2583" s="14"/>
    </row>
    <row r="2584">
      <c r="A2584" s="130" t="s">
        <v>24877</v>
      </c>
      <c r="B2584" s="14" t="s">
        <v>14659</v>
      </c>
      <c r="C2584" s="131">
        <v>105.0</v>
      </c>
      <c r="D2584" s="14" t="s">
        <v>14660</v>
      </c>
      <c r="E2584" s="131">
        <v>152.0</v>
      </c>
      <c r="F2584" s="14" t="s">
        <v>14661</v>
      </c>
      <c r="G2584" s="131">
        <v>94.0</v>
      </c>
      <c r="H2584" s="131">
        <v>200.0</v>
      </c>
      <c r="I2584" s="132" t="b">
        <v>1</v>
      </c>
      <c r="J2584" s="14"/>
      <c r="K2584" s="14"/>
      <c r="L2584" s="14"/>
      <c r="M2584" s="14"/>
      <c r="N2584" s="14"/>
      <c r="O2584" s="14"/>
      <c r="P2584" s="14"/>
      <c r="Q2584" s="14"/>
      <c r="R2584" s="14"/>
      <c r="S2584" s="14"/>
      <c r="T2584" s="14"/>
      <c r="U2584" s="14"/>
      <c r="V2584" s="14"/>
      <c r="W2584" s="14"/>
    </row>
    <row r="2585">
      <c r="A2585" s="130" t="s">
        <v>24884</v>
      </c>
      <c r="B2585" s="14" t="s">
        <v>10716</v>
      </c>
      <c r="C2585" s="131">
        <v>62.0</v>
      </c>
      <c r="D2585" s="14" t="s">
        <v>10720</v>
      </c>
      <c r="E2585" s="131">
        <v>327.0</v>
      </c>
      <c r="F2585" s="14" t="s">
        <v>10722</v>
      </c>
      <c r="G2585" s="131">
        <v>51.0</v>
      </c>
      <c r="H2585" s="131">
        <v>200.0</v>
      </c>
      <c r="I2585" s="132" t="b">
        <v>1</v>
      </c>
      <c r="J2585" s="14"/>
      <c r="K2585" s="14"/>
      <c r="L2585" s="14"/>
      <c r="M2585" s="14"/>
      <c r="N2585" s="14"/>
      <c r="O2585" s="14"/>
      <c r="P2585" s="14"/>
      <c r="Q2585" s="14"/>
      <c r="R2585" s="14"/>
      <c r="S2585" s="14"/>
      <c r="T2585" s="14"/>
      <c r="U2585" s="14"/>
      <c r="V2585" s="14"/>
      <c r="W2585" s="14"/>
    </row>
    <row r="2586">
      <c r="A2586" s="130" t="s">
        <v>24889</v>
      </c>
      <c r="B2586" s="14" t="s">
        <v>1713</v>
      </c>
      <c r="C2586" s="131">
        <v>58.0</v>
      </c>
      <c r="D2586" s="14" t="s">
        <v>1714</v>
      </c>
      <c r="E2586" s="131">
        <v>372.0</v>
      </c>
      <c r="F2586" s="14" t="s">
        <v>1715</v>
      </c>
      <c r="G2586" s="131">
        <v>47.0</v>
      </c>
      <c r="H2586" s="131">
        <v>200.0</v>
      </c>
      <c r="I2586" s="132" t="b">
        <v>1</v>
      </c>
      <c r="J2586" s="14"/>
      <c r="K2586" s="14"/>
      <c r="L2586" s="14"/>
      <c r="M2586" s="14"/>
      <c r="N2586" s="14"/>
      <c r="O2586" s="14"/>
      <c r="P2586" s="14"/>
      <c r="Q2586" s="14"/>
      <c r="R2586" s="14"/>
      <c r="S2586" s="14"/>
      <c r="T2586" s="14"/>
      <c r="U2586" s="14"/>
      <c r="V2586" s="14"/>
      <c r="W2586" s="14"/>
    </row>
    <row r="2587">
      <c r="A2587" s="130" t="s">
        <v>24895</v>
      </c>
      <c r="B2587" s="14" t="s">
        <v>10939</v>
      </c>
      <c r="C2587" s="131">
        <v>24.0</v>
      </c>
      <c r="D2587" s="14"/>
      <c r="E2587" s="14"/>
      <c r="F2587" s="14" t="s">
        <v>10944</v>
      </c>
      <c r="G2587" s="131">
        <v>4.0</v>
      </c>
      <c r="H2587" s="131">
        <v>200.0</v>
      </c>
      <c r="I2587" s="132" t="b">
        <v>1</v>
      </c>
      <c r="J2587" s="14"/>
      <c r="K2587" s="14"/>
      <c r="L2587" s="14"/>
      <c r="M2587" s="14"/>
      <c r="N2587" s="14"/>
      <c r="O2587" s="14"/>
      <c r="P2587" s="14"/>
      <c r="Q2587" s="14"/>
      <c r="R2587" s="14"/>
      <c r="S2587" s="14"/>
      <c r="T2587" s="14"/>
      <c r="U2587" s="14"/>
      <c r="V2587" s="14"/>
      <c r="W2587" s="14"/>
    </row>
    <row r="2588">
      <c r="A2588" s="130" t="s">
        <v>24900</v>
      </c>
      <c r="B2588" s="14" t="s">
        <v>1446</v>
      </c>
      <c r="C2588" s="131">
        <v>59.0</v>
      </c>
      <c r="D2588" s="14" t="s">
        <v>1447</v>
      </c>
      <c r="E2588" s="131">
        <v>361.0</v>
      </c>
      <c r="F2588" s="14" t="s">
        <v>1448</v>
      </c>
      <c r="G2588" s="131">
        <v>48.0</v>
      </c>
      <c r="H2588" s="131">
        <v>200.0</v>
      </c>
      <c r="I2588" s="132" t="b">
        <v>1</v>
      </c>
      <c r="J2588" s="14"/>
      <c r="K2588" s="14"/>
      <c r="L2588" s="14"/>
      <c r="M2588" s="14"/>
      <c r="N2588" s="14"/>
      <c r="O2588" s="14"/>
      <c r="P2588" s="14"/>
      <c r="Q2588" s="14"/>
      <c r="R2588" s="14"/>
      <c r="S2588" s="14"/>
      <c r="T2588" s="14"/>
      <c r="U2588" s="14"/>
      <c r="V2588" s="14"/>
      <c r="W2588" s="14"/>
    </row>
    <row r="2589">
      <c r="A2589" s="130" t="s">
        <v>24907</v>
      </c>
      <c r="B2589" s="14" t="s">
        <v>10305</v>
      </c>
      <c r="C2589" s="131">
        <v>32.0</v>
      </c>
      <c r="D2589" s="14"/>
      <c r="E2589" s="14"/>
      <c r="F2589" s="14" t="s">
        <v>10306</v>
      </c>
      <c r="G2589" s="131">
        <v>12.0</v>
      </c>
      <c r="H2589" s="131">
        <v>200.0</v>
      </c>
      <c r="I2589" s="132" t="b">
        <v>1</v>
      </c>
      <c r="J2589" s="14"/>
      <c r="K2589" s="14"/>
      <c r="L2589" s="14"/>
      <c r="M2589" s="14"/>
      <c r="N2589" s="14"/>
      <c r="O2589" s="14"/>
      <c r="P2589" s="14"/>
      <c r="Q2589" s="14"/>
      <c r="R2589" s="14"/>
      <c r="S2589" s="14"/>
      <c r="T2589" s="14"/>
      <c r="U2589" s="14"/>
      <c r="V2589" s="14"/>
      <c r="W2589" s="14"/>
    </row>
    <row r="2590">
      <c r="A2590" s="130" t="s">
        <v>24913</v>
      </c>
      <c r="B2590" s="14" t="s">
        <v>557</v>
      </c>
      <c r="C2590" s="131">
        <v>27.0</v>
      </c>
      <c r="D2590" s="14"/>
      <c r="E2590" s="14"/>
      <c r="F2590" s="14" t="s">
        <v>558</v>
      </c>
      <c r="G2590" s="131">
        <v>16.0</v>
      </c>
      <c r="H2590" s="131">
        <v>200.0</v>
      </c>
      <c r="I2590" s="132" t="b">
        <v>1</v>
      </c>
      <c r="J2590" s="14"/>
      <c r="K2590" s="14"/>
      <c r="L2590" s="14"/>
      <c r="M2590" s="14"/>
      <c r="N2590" s="14"/>
      <c r="O2590" s="14"/>
      <c r="P2590" s="14"/>
      <c r="Q2590" s="14"/>
      <c r="R2590" s="14"/>
      <c r="S2590" s="14"/>
      <c r="T2590" s="14"/>
      <c r="U2590" s="14"/>
      <c r="V2590" s="14"/>
      <c r="W2590" s="14"/>
    </row>
    <row r="2591">
      <c r="A2591" s="130" t="s">
        <v>24919</v>
      </c>
      <c r="B2591" s="14" t="s">
        <v>1665</v>
      </c>
      <c r="C2591" s="131">
        <v>77.0</v>
      </c>
      <c r="D2591" s="14" t="s">
        <v>1666</v>
      </c>
      <c r="E2591" s="131">
        <v>623.0</v>
      </c>
      <c r="F2591" s="14" t="s">
        <v>1667</v>
      </c>
      <c r="G2591" s="131">
        <v>66.0</v>
      </c>
      <c r="H2591" s="131">
        <v>200.0</v>
      </c>
      <c r="I2591" s="132" t="b">
        <v>1</v>
      </c>
      <c r="J2591" s="14"/>
      <c r="K2591" s="14"/>
      <c r="L2591" s="14"/>
      <c r="M2591" s="14"/>
      <c r="N2591" s="14"/>
      <c r="O2591" s="14"/>
      <c r="P2591" s="14"/>
      <c r="Q2591" s="14"/>
      <c r="R2591" s="14"/>
      <c r="S2591" s="14"/>
      <c r="T2591" s="14"/>
      <c r="U2591" s="14"/>
      <c r="V2591" s="14"/>
      <c r="W2591" s="14"/>
    </row>
    <row r="2592">
      <c r="A2592" s="130" t="s">
        <v>24925</v>
      </c>
      <c r="B2592" s="14" t="s">
        <v>557</v>
      </c>
      <c r="C2592" s="131">
        <v>27.0</v>
      </c>
      <c r="D2592" s="14"/>
      <c r="E2592" s="14"/>
      <c r="F2592" s="14" t="s">
        <v>558</v>
      </c>
      <c r="G2592" s="131">
        <v>16.0</v>
      </c>
      <c r="H2592" s="131">
        <v>200.0</v>
      </c>
      <c r="I2592" s="132" t="b">
        <v>1</v>
      </c>
      <c r="J2592" s="14"/>
      <c r="K2592" s="14"/>
      <c r="L2592" s="14"/>
      <c r="M2592" s="14"/>
      <c r="N2592" s="14"/>
      <c r="O2592" s="14"/>
      <c r="P2592" s="14"/>
      <c r="Q2592" s="14"/>
      <c r="R2592" s="14"/>
      <c r="S2592" s="14"/>
      <c r="T2592" s="14"/>
      <c r="U2592" s="14"/>
      <c r="V2592" s="14"/>
      <c r="W2592" s="14"/>
    </row>
    <row r="2593">
      <c r="A2593" s="130" t="s">
        <v>24931</v>
      </c>
      <c r="B2593" s="14" t="s">
        <v>14360</v>
      </c>
      <c r="C2593" s="131">
        <v>110.0</v>
      </c>
      <c r="D2593" s="14" t="s">
        <v>14362</v>
      </c>
      <c r="E2593" s="131">
        <v>155.0</v>
      </c>
      <c r="F2593" s="14" t="s">
        <v>14363</v>
      </c>
      <c r="G2593" s="131">
        <v>99.0</v>
      </c>
      <c r="H2593" s="131">
        <v>200.0</v>
      </c>
      <c r="I2593" s="132" t="b">
        <v>1</v>
      </c>
      <c r="J2593" s="14"/>
      <c r="K2593" s="14"/>
      <c r="L2593" s="14"/>
      <c r="M2593" s="14"/>
      <c r="N2593" s="14"/>
      <c r="O2593" s="14"/>
      <c r="P2593" s="14"/>
      <c r="Q2593" s="14"/>
      <c r="R2593" s="14"/>
      <c r="S2593" s="14"/>
      <c r="T2593" s="14"/>
      <c r="U2593" s="14"/>
      <c r="V2593" s="14"/>
      <c r="W2593" s="14"/>
    </row>
    <row r="2594">
      <c r="A2594" s="130" t="s">
        <v>24938</v>
      </c>
      <c r="B2594" s="14" t="s">
        <v>13682</v>
      </c>
      <c r="C2594" s="131">
        <v>33.0</v>
      </c>
      <c r="D2594" s="14"/>
      <c r="E2594" s="14"/>
      <c r="F2594" s="14" t="s">
        <v>13684</v>
      </c>
      <c r="G2594" s="131">
        <v>13.0</v>
      </c>
      <c r="H2594" s="131">
        <v>200.0</v>
      </c>
      <c r="I2594" s="132" t="b">
        <v>1</v>
      </c>
      <c r="J2594" s="14"/>
      <c r="K2594" s="14"/>
      <c r="L2594" s="14"/>
      <c r="M2594" s="14"/>
      <c r="N2594" s="14"/>
      <c r="O2594" s="14"/>
      <c r="P2594" s="14"/>
      <c r="Q2594" s="14"/>
      <c r="R2594" s="14"/>
      <c r="S2594" s="14"/>
      <c r="T2594" s="14"/>
      <c r="U2594" s="14"/>
      <c r="V2594" s="14"/>
      <c r="W2594" s="14"/>
    </row>
    <row r="2595">
      <c r="A2595" s="130" t="s">
        <v>24944</v>
      </c>
      <c r="B2595" s="14" t="s">
        <v>12438</v>
      </c>
      <c r="C2595" s="131">
        <v>53.0</v>
      </c>
      <c r="D2595" s="14" t="s">
        <v>12440</v>
      </c>
      <c r="E2595" s="131">
        <v>156.0</v>
      </c>
      <c r="F2595" s="14" t="s">
        <v>12441</v>
      </c>
      <c r="G2595" s="131">
        <v>42.0</v>
      </c>
      <c r="H2595" s="131">
        <v>200.0</v>
      </c>
      <c r="I2595" s="132" t="b">
        <v>1</v>
      </c>
      <c r="J2595" s="14"/>
      <c r="K2595" s="14"/>
      <c r="L2595" s="14"/>
      <c r="M2595" s="14"/>
      <c r="N2595" s="14"/>
      <c r="O2595" s="14"/>
      <c r="P2595" s="14"/>
      <c r="Q2595" s="14"/>
      <c r="R2595" s="14"/>
      <c r="S2595" s="14"/>
      <c r="T2595" s="14"/>
      <c r="U2595" s="14"/>
      <c r="V2595" s="14"/>
      <c r="W2595" s="14"/>
    </row>
    <row r="2596">
      <c r="A2596" s="130" t="s">
        <v>24950</v>
      </c>
      <c r="B2596" s="14" t="s">
        <v>10651</v>
      </c>
      <c r="C2596" s="131">
        <v>56.0</v>
      </c>
      <c r="D2596" s="14" t="s">
        <v>10653</v>
      </c>
      <c r="E2596" s="131">
        <v>148.0</v>
      </c>
      <c r="F2596" s="14" t="s">
        <v>10655</v>
      </c>
      <c r="G2596" s="131">
        <v>45.0</v>
      </c>
      <c r="H2596" s="131">
        <v>200.0</v>
      </c>
      <c r="I2596" s="132" t="b">
        <v>1</v>
      </c>
      <c r="J2596" s="14"/>
      <c r="K2596" s="14"/>
      <c r="L2596" s="14"/>
      <c r="M2596" s="14"/>
      <c r="N2596" s="14"/>
      <c r="O2596" s="14"/>
      <c r="P2596" s="14"/>
      <c r="Q2596" s="14"/>
      <c r="R2596" s="14"/>
      <c r="S2596" s="14"/>
      <c r="T2596" s="14"/>
      <c r="U2596" s="14"/>
      <c r="V2596" s="14"/>
      <c r="W2596" s="14"/>
    </row>
    <row r="2597">
      <c r="A2597" s="130" t="s">
        <v>24957</v>
      </c>
      <c r="B2597" s="14" t="s">
        <v>4127</v>
      </c>
      <c r="C2597" s="131">
        <v>106.0</v>
      </c>
      <c r="D2597" s="14" t="s">
        <v>4130</v>
      </c>
      <c r="E2597" s="131">
        <v>380.0</v>
      </c>
      <c r="F2597" s="14" t="s">
        <v>4131</v>
      </c>
      <c r="G2597" s="131">
        <v>95.0</v>
      </c>
      <c r="H2597" s="131">
        <v>200.0</v>
      </c>
      <c r="I2597" s="132" t="b">
        <v>1</v>
      </c>
      <c r="J2597" s="14"/>
      <c r="K2597" s="14"/>
      <c r="L2597" s="14"/>
      <c r="M2597" s="14"/>
      <c r="N2597" s="14"/>
      <c r="O2597" s="14"/>
      <c r="P2597" s="14"/>
      <c r="Q2597" s="14"/>
      <c r="R2597" s="14"/>
      <c r="S2597" s="14"/>
      <c r="T2597" s="14"/>
      <c r="U2597" s="14"/>
      <c r="V2597" s="14"/>
      <c r="W2597" s="14"/>
    </row>
    <row r="2598">
      <c r="A2598" s="130" t="s">
        <v>24964</v>
      </c>
      <c r="B2598" s="14" t="s">
        <v>1678</v>
      </c>
      <c r="C2598" s="131">
        <v>85.0</v>
      </c>
      <c r="D2598" s="14" t="s">
        <v>1679</v>
      </c>
      <c r="E2598" s="131">
        <v>452.0</v>
      </c>
      <c r="F2598" s="14" t="s">
        <v>1680</v>
      </c>
      <c r="G2598" s="131">
        <v>74.0</v>
      </c>
      <c r="H2598" s="131">
        <v>200.0</v>
      </c>
      <c r="I2598" s="132" t="b">
        <v>1</v>
      </c>
      <c r="J2598" s="14"/>
      <c r="K2598" s="14"/>
      <c r="L2598" s="14"/>
      <c r="M2598" s="14"/>
      <c r="N2598" s="14"/>
      <c r="O2598" s="14"/>
      <c r="P2598" s="14"/>
      <c r="Q2598" s="14"/>
      <c r="R2598" s="14"/>
      <c r="S2598" s="14"/>
      <c r="T2598" s="14"/>
      <c r="U2598" s="14"/>
      <c r="V2598" s="14"/>
      <c r="W2598" s="14"/>
    </row>
    <row r="2599">
      <c r="A2599" s="130" t="s">
        <v>24970</v>
      </c>
      <c r="B2599" s="14" t="s">
        <v>17401</v>
      </c>
      <c r="C2599" s="131">
        <v>60.0</v>
      </c>
      <c r="D2599" s="14" t="s">
        <v>17402</v>
      </c>
      <c r="E2599" s="131">
        <v>377.0</v>
      </c>
      <c r="F2599" s="14" t="s">
        <v>17405</v>
      </c>
      <c r="G2599" s="131">
        <v>49.0</v>
      </c>
      <c r="H2599" s="131">
        <v>200.0</v>
      </c>
      <c r="I2599" s="132" t="b">
        <v>1</v>
      </c>
      <c r="J2599" s="14"/>
      <c r="K2599" s="14"/>
      <c r="L2599" s="14"/>
      <c r="M2599" s="14"/>
      <c r="N2599" s="14"/>
      <c r="O2599" s="14"/>
      <c r="P2599" s="14"/>
      <c r="Q2599" s="14"/>
      <c r="R2599" s="14"/>
      <c r="S2599" s="14"/>
      <c r="T2599" s="14"/>
      <c r="U2599" s="14"/>
      <c r="V2599" s="14"/>
      <c r="W2599" s="14"/>
    </row>
    <row r="2600">
      <c r="A2600" s="130" t="s">
        <v>24974</v>
      </c>
      <c r="B2600" s="14" t="s">
        <v>15961</v>
      </c>
      <c r="C2600" s="131">
        <v>49.0</v>
      </c>
      <c r="D2600" s="14" t="s">
        <v>15963</v>
      </c>
      <c r="E2600" s="131">
        <v>172.0</v>
      </c>
      <c r="F2600" s="14" t="s">
        <v>15965</v>
      </c>
      <c r="G2600" s="131">
        <v>38.0</v>
      </c>
      <c r="H2600" s="131">
        <v>200.0</v>
      </c>
      <c r="I2600" s="132" t="b">
        <v>1</v>
      </c>
      <c r="J2600" s="14"/>
      <c r="K2600" s="14"/>
      <c r="L2600" s="14"/>
      <c r="M2600" s="14"/>
      <c r="N2600" s="14"/>
      <c r="O2600" s="14"/>
      <c r="P2600" s="14"/>
      <c r="Q2600" s="14"/>
      <c r="R2600" s="14"/>
      <c r="S2600" s="14"/>
      <c r="T2600" s="14"/>
      <c r="U2600" s="14"/>
      <c r="V2600" s="14"/>
      <c r="W2600" s="14"/>
    </row>
    <row r="2601">
      <c r="A2601" s="130" t="s">
        <v>24981</v>
      </c>
      <c r="B2601" s="14" t="s">
        <v>4506</v>
      </c>
      <c r="C2601" s="131">
        <v>79.0</v>
      </c>
      <c r="D2601" s="14" t="s">
        <v>4507</v>
      </c>
      <c r="E2601" s="131">
        <v>418.0</v>
      </c>
      <c r="F2601" s="14" t="s">
        <v>4510</v>
      </c>
      <c r="G2601" s="131">
        <v>68.0</v>
      </c>
      <c r="H2601" s="131">
        <v>200.0</v>
      </c>
      <c r="I2601" s="132" t="b">
        <v>1</v>
      </c>
      <c r="J2601" s="14"/>
      <c r="K2601" s="14"/>
      <c r="L2601" s="14"/>
      <c r="M2601" s="14"/>
      <c r="N2601" s="14"/>
      <c r="O2601" s="14"/>
      <c r="P2601" s="14"/>
      <c r="Q2601" s="14"/>
      <c r="R2601" s="14"/>
      <c r="S2601" s="14"/>
      <c r="T2601" s="14"/>
      <c r="U2601" s="14"/>
      <c r="V2601" s="14"/>
      <c r="W2601" s="14"/>
    </row>
    <row r="2602">
      <c r="A2602" s="130" t="s">
        <v>24988</v>
      </c>
      <c r="B2602" s="14" t="s">
        <v>1404</v>
      </c>
      <c r="C2602" s="131">
        <v>38.0</v>
      </c>
      <c r="D2602" s="14" t="s">
        <v>1405</v>
      </c>
      <c r="E2602" s="131">
        <v>169.0</v>
      </c>
      <c r="F2602" s="14" t="s">
        <v>1406</v>
      </c>
      <c r="G2602" s="131">
        <v>27.0</v>
      </c>
      <c r="H2602" s="131">
        <v>200.0</v>
      </c>
      <c r="I2602" s="132" t="b">
        <v>1</v>
      </c>
      <c r="J2602" s="14"/>
      <c r="K2602" s="14"/>
      <c r="L2602" s="14"/>
      <c r="M2602" s="14"/>
      <c r="N2602" s="14"/>
      <c r="O2602" s="14"/>
      <c r="P2602" s="14"/>
      <c r="Q2602" s="14"/>
      <c r="R2602" s="14"/>
      <c r="S2602" s="14"/>
      <c r="T2602" s="14"/>
      <c r="U2602" s="14"/>
      <c r="V2602" s="14"/>
      <c r="W2602" s="14"/>
    </row>
    <row r="2603">
      <c r="A2603" s="130" t="s">
        <v>24995</v>
      </c>
      <c r="B2603" s="14" t="s">
        <v>3102</v>
      </c>
      <c r="C2603" s="131">
        <v>66.0</v>
      </c>
      <c r="D2603" s="14" t="s">
        <v>3106</v>
      </c>
      <c r="E2603" s="131">
        <v>207.0</v>
      </c>
      <c r="F2603" s="14" t="s">
        <v>3109</v>
      </c>
      <c r="G2603" s="131">
        <v>55.0</v>
      </c>
      <c r="H2603" s="131">
        <v>200.0</v>
      </c>
      <c r="I2603" s="132" t="b">
        <v>1</v>
      </c>
      <c r="J2603" s="14"/>
      <c r="K2603" s="14"/>
      <c r="L2603" s="14"/>
      <c r="M2603" s="14"/>
      <c r="N2603" s="14"/>
      <c r="O2603" s="14"/>
      <c r="P2603" s="14"/>
      <c r="Q2603" s="14"/>
      <c r="R2603" s="14"/>
      <c r="S2603" s="14"/>
      <c r="T2603" s="14"/>
      <c r="U2603" s="14"/>
      <c r="V2603" s="14"/>
      <c r="W2603" s="14"/>
    </row>
    <row r="2604">
      <c r="A2604" s="130" t="s">
        <v>25002</v>
      </c>
      <c r="B2604" s="14" t="s">
        <v>10380</v>
      </c>
      <c r="C2604" s="131">
        <v>37.0</v>
      </c>
      <c r="D2604" s="14" t="s">
        <v>491</v>
      </c>
      <c r="E2604" s="131">
        <v>127.0</v>
      </c>
      <c r="F2604" s="14" t="s">
        <v>492</v>
      </c>
      <c r="G2604" s="131">
        <v>21.0</v>
      </c>
      <c r="H2604" s="131">
        <v>200.0</v>
      </c>
      <c r="I2604" s="132" t="b">
        <v>1</v>
      </c>
      <c r="J2604" s="14"/>
      <c r="K2604" s="14"/>
      <c r="L2604" s="14"/>
      <c r="M2604" s="14"/>
      <c r="N2604" s="14"/>
      <c r="O2604" s="14"/>
      <c r="P2604" s="14"/>
      <c r="Q2604" s="14"/>
      <c r="R2604" s="14"/>
      <c r="S2604" s="14"/>
      <c r="T2604" s="14"/>
      <c r="U2604" s="14"/>
      <c r="V2604" s="14"/>
      <c r="W2604" s="14"/>
    </row>
    <row r="2605">
      <c r="A2605" s="130" t="s">
        <v>25007</v>
      </c>
      <c r="B2605" s="14" t="s">
        <v>11662</v>
      </c>
      <c r="C2605" s="131">
        <v>86.0</v>
      </c>
      <c r="D2605" s="14" t="s">
        <v>11663</v>
      </c>
      <c r="E2605" s="131">
        <v>155.0</v>
      </c>
      <c r="F2605" s="14" t="s">
        <v>11665</v>
      </c>
      <c r="G2605" s="131">
        <v>75.0</v>
      </c>
      <c r="H2605" s="131">
        <v>200.0</v>
      </c>
      <c r="I2605" s="132" t="b">
        <v>1</v>
      </c>
      <c r="J2605" s="14"/>
      <c r="K2605" s="14"/>
      <c r="L2605" s="14"/>
      <c r="M2605" s="14"/>
      <c r="N2605" s="14"/>
      <c r="O2605" s="14"/>
      <c r="P2605" s="14"/>
      <c r="Q2605" s="14"/>
      <c r="R2605" s="14"/>
      <c r="S2605" s="14"/>
      <c r="T2605" s="14"/>
      <c r="U2605" s="14"/>
      <c r="V2605" s="14"/>
      <c r="W2605" s="14"/>
    </row>
    <row r="2606">
      <c r="A2606" s="130" t="s">
        <v>25012</v>
      </c>
      <c r="B2606" s="14" t="s">
        <v>4905</v>
      </c>
      <c r="C2606" s="131">
        <v>54.0</v>
      </c>
      <c r="D2606" s="14" t="s">
        <v>4906</v>
      </c>
      <c r="E2606" s="131">
        <v>191.0</v>
      </c>
      <c r="F2606" s="14" t="s">
        <v>4909</v>
      </c>
      <c r="G2606" s="131">
        <v>43.0</v>
      </c>
      <c r="H2606" s="131">
        <v>200.0</v>
      </c>
      <c r="I2606" s="132" t="b">
        <v>1</v>
      </c>
      <c r="J2606" s="14"/>
      <c r="K2606" s="14"/>
      <c r="L2606" s="14"/>
      <c r="M2606" s="14"/>
      <c r="N2606" s="14"/>
      <c r="O2606" s="14"/>
      <c r="P2606" s="14"/>
      <c r="Q2606" s="14"/>
      <c r="R2606" s="14"/>
      <c r="S2606" s="14"/>
      <c r="T2606" s="14"/>
      <c r="U2606" s="14"/>
      <c r="V2606" s="14"/>
      <c r="W2606" s="14"/>
    </row>
    <row r="2607">
      <c r="A2607" s="130" t="s">
        <v>25019</v>
      </c>
      <c r="B2607" s="14" t="s">
        <v>13633</v>
      </c>
      <c r="C2607" s="131">
        <v>42.0</v>
      </c>
      <c r="D2607" s="14" t="s">
        <v>13634</v>
      </c>
      <c r="E2607" s="131">
        <v>143.0</v>
      </c>
      <c r="F2607" s="14" t="s">
        <v>13636</v>
      </c>
      <c r="G2607" s="131">
        <v>31.0</v>
      </c>
      <c r="H2607" s="131">
        <v>200.0</v>
      </c>
      <c r="I2607" s="132" t="b">
        <v>1</v>
      </c>
      <c r="J2607" s="14"/>
      <c r="K2607" s="14"/>
      <c r="L2607" s="14"/>
      <c r="M2607" s="14"/>
      <c r="N2607" s="14"/>
      <c r="O2607" s="14"/>
      <c r="P2607" s="14"/>
      <c r="Q2607" s="14"/>
      <c r="R2607" s="14"/>
      <c r="S2607" s="14"/>
      <c r="T2607" s="14"/>
      <c r="U2607" s="14"/>
      <c r="V2607" s="14"/>
      <c r="W2607" s="14"/>
    </row>
    <row r="2608">
      <c r="A2608" s="130" t="s">
        <v>25025</v>
      </c>
      <c r="B2608" s="14" t="s">
        <v>15083</v>
      </c>
      <c r="C2608" s="131">
        <v>27.0</v>
      </c>
      <c r="D2608" s="14"/>
      <c r="E2608" s="14"/>
      <c r="F2608" s="14" t="s">
        <v>15087</v>
      </c>
      <c r="G2608" s="131">
        <v>7.0</v>
      </c>
      <c r="H2608" s="131">
        <v>200.0</v>
      </c>
      <c r="I2608" s="132" t="b">
        <v>1</v>
      </c>
      <c r="J2608" s="14"/>
      <c r="K2608" s="14"/>
      <c r="L2608" s="14"/>
      <c r="M2608" s="14"/>
      <c r="N2608" s="14"/>
      <c r="O2608" s="14"/>
      <c r="P2608" s="14"/>
      <c r="Q2608" s="14"/>
      <c r="R2608" s="14"/>
      <c r="S2608" s="14"/>
      <c r="T2608" s="14"/>
      <c r="U2608" s="14"/>
      <c r="V2608" s="14"/>
      <c r="W2608" s="14"/>
    </row>
    <row r="2609">
      <c r="A2609" s="130" t="s">
        <v>25031</v>
      </c>
      <c r="B2609" s="14" t="s">
        <v>17757</v>
      </c>
      <c r="C2609" s="131">
        <v>30.0</v>
      </c>
      <c r="D2609" s="14"/>
      <c r="E2609" s="14"/>
      <c r="F2609" s="14" t="s">
        <v>17759</v>
      </c>
      <c r="G2609" s="131">
        <v>10.0</v>
      </c>
      <c r="H2609" s="131">
        <v>200.0</v>
      </c>
      <c r="I2609" s="132" t="b">
        <v>1</v>
      </c>
      <c r="J2609" s="14"/>
      <c r="K2609" s="14"/>
      <c r="L2609" s="14"/>
      <c r="M2609" s="14"/>
      <c r="N2609" s="14"/>
      <c r="O2609" s="14"/>
      <c r="P2609" s="14"/>
      <c r="Q2609" s="14"/>
      <c r="R2609" s="14"/>
      <c r="S2609" s="14"/>
      <c r="T2609" s="14"/>
      <c r="U2609" s="14"/>
      <c r="V2609" s="14"/>
      <c r="W2609" s="14"/>
    </row>
    <row r="2610">
      <c r="A2610" s="130" t="s">
        <v>25036</v>
      </c>
      <c r="B2610" s="14" t="s">
        <v>1451</v>
      </c>
      <c r="C2610" s="131">
        <v>77.0</v>
      </c>
      <c r="D2610" s="14" t="s">
        <v>1452</v>
      </c>
      <c r="E2610" s="131">
        <v>156.0</v>
      </c>
      <c r="F2610" s="14" t="s">
        <v>1453</v>
      </c>
      <c r="G2610" s="131">
        <v>66.0</v>
      </c>
      <c r="H2610" s="131">
        <v>200.0</v>
      </c>
      <c r="I2610" s="132" t="b">
        <v>1</v>
      </c>
      <c r="J2610" s="14"/>
      <c r="K2610" s="14"/>
      <c r="L2610" s="14"/>
      <c r="M2610" s="14"/>
      <c r="N2610" s="14"/>
      <c r="O2610" s="14"/>
      <c r="P2610" s="14"/>
      <c r="Q2610" s="14"/>
      <c r="R2610" s="14"/>
      <c r="S2610" s="14"/>
      <c r="T2610" s="14"/>
      <c r="U2610" s="14"/>
      <c r="V2610" s="14"/>
      <c r="W2610" s="14"/>
    </row>
    <row r="2611">
      <c r="A2611" s="130" t="s">
        <v>25043</v>
      </c>
      <c r="B2611" s="14" t="s">
        <v>647</v>
      </c>
      <c r="C2611" s="131">
        <v>81.0</v>
      </c>
      <c r="D2611" s="14" t="s">
        <v>648</v>
      </c>
      <c r="E2611" s="131">
        <v>120.0</v>
      </c>
      <c r="F2611" s="14" t="s">
        <v>649</v>
      </c>
      <c r="G2611" s="131">
        <v>70.0</v>
      </c>
      <c r="H2611" s="131">
        <v>200.0</v>
      </c>
      <c r="I2611" s="132" t="b">
        <v>1</v>
      </c>
      <c r="J2611" s="14"/>
      <c r="K2611" s="14"/>
      <c r="L2611" s="14"/>
      <c r="M2611" s="14"/>
      <c r="N2611" s="14"/>
      <c r="O2611" s="14"/>
      <c r="P2611" s="14"/>
      <c r="Q2611" s="14"/>
      <c r="R2611" s="14"/>
      <c r="S2611" s="14"/>
      <c r="T2611" s="14"/>
      <c r="U2611" s="14"/>
      <c r="V2611" s="14"/>
      <c r="W2611" s="14"/>
    </row>
    <row r="2612">
      <c r="A2612" s="130" t="s">
        <v>25050</v>
      </c>
      <c r="B2612" s="14" t="s">
        <v>1962</v>
      </c>
      <c r="C2612" s="131">
        <v>134.0</v>
      </c>
      <c r="D2612" s="14" t="s">
        <v>1964</v>
      </c>
      <c r="E2612" s="131">
        <v>150.0</v>
      </c>
      <c r="F2612" s="14" t="s">
        <v>1965</v>
      </c>
      <c r="G2612" s="131">
        <v>123.0</v>
      </c>
      <c r="H2612" s="131">
        <v>200.0</v>
      </c>
      <c r="I2612" s="132" t="b">
        <v>1</v>
      </c>
      <c r="J2612" s="14"/>
      <c r="K2612" s="14"/>
      <c r="L2612" s="14"/>
      <c r="M2612" s="14"/>
      <c r="N2612" s="14"/>
      <c r="O2612" s="14"/>
      <c r="P2612" s="14"/>
      <c r="Q2612" s="14"/>
      <c r="R2612" s="14"/>
      <c r="S2612" s="14"/>
      <c r="T2612" s="14"/>
      <c r="U2612" s="14"/>
      <c r="V2612" s="14"/>
      <c r="W2612" s="14"/>
    </row>
    <row r="2613">
      <c r="A2613" s="130" t="s">
        <v>25057</v>
      </c>
      <c r="B2613" s="14" t="s">
        <v>635</v>
      </c>
      <c r="C2613" s="131">
        <v>101.0</v>
      </c>
      <c r="D2613" s="14" t="s">
        <v>636</v>
      </c>
      <c r="E2613" s="131">
        <v>155.0</v>
      </c>
      <c r="F2613" s="14" t="s">
        <v>637</v>
      </c>
      <c r="G2613" s="131">
        <v>90.0</v>
      </c>
      <c r="H2613" s="131">
        <v>200.0</v>
      </c>
      <c r="I2613" s="132" t="b">
        <v>1</v>
      </c>
      <c r="J2613" s="14"/>
      <c r="K2613" s="14"/>
      <c r="L2613" s="14"/>
      <c r="M2613" s="14"/>
      <c r="N2613" s="14"/>
      <c r="O2613" s="14"/>
      <c r="P2613" s="14"/>
      <c r="Q2613" s="14"/>
      <c r="R2613" s="14"/>
      <c r="S2613" s="14"/>
      <c r="T2613" s="14"/>
      <c r="U2613" s="14"/>
      <c r="V2613" s="14"/>
      <c r="W2613" s="14"/>
    </row>
    <row r="2614">
      <c r="A2614" s="130" t="s">
        <v>25063</v>
      </c>
      <c r="B2614" s="14" t="s">
        <v>3752</v>
      </c>
      <c r="C2614" s="131">
        <v>53.0</v>
      </c>
      <c r="D2614" s="14" t="s">
        <v>3755</v>
      </c>
      <c r="E2614" s="131">
        <v>139.0</v>
      </c>
      <c r="F2614" s="14" t="s">
        <v>3758</v>
      </c>
      <c r="G2614" s="131">
        <v>42.0</v>
      </c>
      <c r="H2614" s="131">
        <v>200.0</v>
      </c>
      <c r="I2614" s="132" t="b">
        <v>1</v>
      </c>
      <c r="J2614" s="14"/>
      <c r="K2614" s="14"/>
      <c r="L2614" s="14"/>
      <c r="M2614" s="14"/>
      <c r="N2614" s="14"/>
      <c r="O2614" s="14"/>
      <c r="P2614" s="14"/>
      <c r="Q2614" s="14"/>
      <c r="R2614" s="14"/>
      <c r="S2614" s="14"/>
      <c r="T2614" s="14"/>
      <c r="U2614" s="14"/>
      <c r="V2614" s="14"/>
      <c r="W2614" s="14"/>
    </row>
    <row r="2615">
      <c r="A2615" s="130" t="s">
        <v>25068</v>
      </c>
      <c r="B2615" s="14" t="s">
        <v>2062</v>
      </c>
      <c r="C2615" s="131">
        <v>80.0</v>
      </c>
      <c r="D2615" s="14" t="s">
        <v>2065</v>
      </c>
      <c r="E2615" s="131">
        <v>475.0</v>
      </c>
      <c r="F2615" s="14" t="s">
        <v>2067</v>
      </c>
      <c r="G2615" s="131">
        <v>69.0</v>
      </c>
      <c r="H2615" s="131">
        <v>200.0</v>
      </c>
      <c r="I2615" s="132" t="b">
        <v>1</v>
      </c>
      <c r="J2615" s="14"/>
      <c r="K2615" s="14"/>
      <c r="L2615" s="14"/>
      <c r="M2615" s="14"/>
      <c r="N2615" s="14"/>
      <c r="O2615" s="14"/>
      <c r="P2615" s="14"/>
      <c r="Q2615" s="14"/>
      <c r="R2615" s="14"/>
      <c r="S2615" s="14"/>
      <c r="T2615" s="14"/>
      <c r="U2615" s="14"/>
      <c r="V2615" s="14"/>
      <c r="W2615" s="14"/>
    </row>
    <row r="2616">
      <c r="A2616" s="130" t="s">
        <v>25072</v>
      </c>
      <c r="B2616" s="14" t="s">
        <v>8543</v>
      </c>
      <c r="C2616" s="131">
        <v>57.0</v>
      </c>
      <c r="D2616" s="14" t="s">
        <v>8546</v>
      </c>
      <c r="E2616" s="131">
        <v>163.0</v>
      </c>
      <c r="F2616" s="14" t="s">
        <v>8547</v>
      </c>
      <c r="G2616" s="131">
        <v>46.0</v>
      </c>
      <c r="H2616" s="131">
        <v>200.0</v>
      </c>
      <c r="I2616" s="132" t="b">
        <v>1</v>
      </c>
      <c r="J2616" s="14"/>
      <c r="K2616" s="14"/>
      <c r="L2616" s="14"/>
      <c r="M2616" s="14"/>
      <c r="N2616" s="14"/>
      <c r="O2616" s="14"/>
      <c r="P2616" s="14"/>
      <c r="Q2616" s="14"/>
      <c r="R2616" s="14"/>
      <c r="S2616" s="14"/>
      <c r="T2616" s="14"/>
      <c r="U2616" s="14"/>
      <c r="V2616" s="14"/>
      <c r="W2616" s="14"/>
    </row>
    <row r="2617">
      <c r="A2617" s="130" t="s">
        <v>25078</v>
      </c>
      <c r="B2617" s="14" t="s">
        <v>4998</v>
      </c>
      <c r="C2617" s="131">
        <v>48.0</v>
      </c>
      <c r="D2617" s="14" t="s">
        <v>5000</v>
      </c>
      <c r="E2617" s="131">
        <v>351.0</v>
      </c>
      <c r="F2617" s="14" t="s">
        <v>5001</v>
      </c>
      <c r="G2617" s="131">
        <v>37.0</v>
      </c>
      <c r="H2617" s="131">
        <v>200.0</v>
      </c>
      <c r="I2617" s="132" t="b">
        <v>1</v>
      </c>
      <c r="J2617" s="14"/>
      <c r="K2617" s="14"/>
      <c r="L2617" s="14"/>
      <c r="M2617" s="14"/>
      <c r="N2617" s="14"/>
      <c r="O2617" s="14"/>
      <c r="P2617" s="14"/>
      <c r="Q2617" s="14"/>
      <c r="R2617" s="14"/>
      <c r="S2617" s="14"/>
      <c r="T2617" s="14"/>
      <c r="U2617" s="14"/>
      <c r="V2617" s="14"/>
      <c r="W2617" s="14"/>
    </row>
    <row r="2618">
      <c r="A2618" s="130" t="s">
        <v>25083</v>
      </c>
      <c r="B2618" s="14" t="s">
        <v>1508</v>
      </c>
      <c r="C2618" s="131">
        <v>49.0</v>
      </c>
      <c r="D2618" s="14" t="s">
        <v>1509</v>
      </c>
      <c r="E2618" s="131">
        <v>367.0</v>
      </c>
      <c r="F2618" s="14" t="s">
        <v>1510</v>
      </c>
      <c r="G2618" s="131">
        <v>38.0</v>
      </c>
      <c r="H2618" s="131">
        <v>200.0</v>
      </c>
      <c r="I2618" s="132" t="b">
        <v>1</v>
      </c>
      <c r="J2618" s="14"/>
      <c r="K2618" s="14"/>
      <c r="L2618" s="14"/>
      <c r="M2618" s="14"/>
      <c r="N2618" s="14"/>
      <c r="O2618" s="14"/>
      <c r="P2618" s="14"/>
      <c r="Q2618" s="14"/>
      <c r="R2618" s="14"/>
      <c r="S2618" s="14"/>
      <c r="T2618" s="14"/>
      <c r="U2618" s="14"/>
      <c r="V2618" s="14"/>
      <c r="W2618" s="14"/>
    </row>
    <row r="2619">
      <c r="A2619" s="130" t="s">
        <v>25089</v>
      </c>
      <c r="B2619" s="14" t="s">
        <v>2860</v>
      </c>
      <c r="C2619" s="131">
        <v>55.0</v>
      </c>
      <c r="D2619" s="14" t="s">
        <v>2864</v>
      </c>
      <c r="E2619" s="131">
        <v>154.0</v>
      </c>
      <c r="F2619" s="14" t="s">
        <v>2866</v>
      </c>
      <c r="G2619" s="131">
        <v>44.0</v>
      </c>
      <c r="H2619" s="131">
        <v>200.0</v>
      </c>
      <c r="I2619" s="132" t="b">
        <v>1</v>
      </c>
      <c r="J2619" s="14"/>
      <c r="K2619" s="14"/>
      <c r="L2619" s="14"/>
      <c r="M2619" s="14"/>
      <c r="N2619" s="14"/>
      <c r="O2619" s="14"/>
      <c r="P2619" s="14"/>
      <c r="Q2619" s="14"/>
      <c r="R2619" s="14"/>
      <c r="S2619" s="14"/>
      <c r="T2619" s="14"/>
      <c r="U2619" s="14"/>
      <c r="V2619" s="14"/>
      <c r="W2619" s="14"/>
    </row>
    <row r="2620">
      <c r="A2620" s="130" t="s">
        <v>25093</v>
      </c>
      <c r="B2620" s="14" t="s">
        <v>6366</v>
      </c>
      <c r="C2620" s="131">
        <v>49.0</v>
      </c>
      <c r="D2620" s="14" t="s">
        <v>6368</v>
      </c>
      <c r="E2620" s="131">
        <v>409.0</v>
      </c>
      <c r="F2620" s="14" t="s">
        <v>6372</v>
      </c>
      <c r="G2620" s="131">
        <v>38.0</v>
      </c>
      <c r="H2620" s="131">
        <v>200.0</v>
      </c>
      <c r="I2620" s="132" t="b">
        <v>1</v>
      </c>
      <c r="J2620" s="14"/>
      <c r="K2620" s="14"/>
      <c r="L2620" s="14"/>
      <c r="M2620" s="14"/>
      <c r="N2620" s="14"/>
      <c r="O2620" s="14"/>
      <c r="P2620" s="14"/>
      <c r="Q2620" s="14"/>
      <c r="R2620" s="14"/>
      <c r="S2620" s="14"/>
      <c r="T2620" s="14"/>
      <c r="U2620" s="14"/>
      <c r="V2620" s="14"/>
      <c r="W2620" s="14"/>
    </row>
    <row r="2621">
      <c r="A2621" s="130" t="s">
        <v>25099</v>
      </c>
      <c r="B2621" s="14" t="s">
        <v>1508</v>
      </c>
      <c r="C2621" s="131">
        <v>49.0</v>
      </c>
      <c r="D2621" s="14" t="s">
        <v>1509</v>
      </c>
      <c r="E2621" s="131">
        <v>367.0</v>
      </c>
      <c r="F2621" s="14" t="s">
        <v>1510</v>
      </c>
      <c r="G2621" s="131">
        <v>38.0</v>
      </c>
      <c r="H2621" s="131">
        <v>200.0</v>
      </c>
      <c r="I2621" s="132" t="b">
        <v>1</v>
      </c>
      <c r="J2621" s="14"/>
      <c r="K2621" s="14"/>
      <c r="L2621" s="14"/>
      <c r="M2621" s="14"/>
      <c r="N2621" s="14"/>
      <c r="O2621" s="14"/>
      <c r="P2621" s="14"/>
      <c r="Q2621" s="14"/>
      <c r="R2621" s="14"/>
      <c r="S2621" s="14"/>
      <c r="T2621" s="14"/>
      <c r="U2621" s="14"/>
      <c r="V2621" s="14"/>
      <c r="W2621" s="14"/>
    </row>
    <row r="2622">
      <c r="A2622" s="130" t="s">
        <v>25105</v>
      </c>
      <c r="B2622" s="14" t="s">
        <v>2627</v>
      </c>
      <c r="C2622" s="131">
        <v>65.0</v>
      </c>
      <c r="D2622" s="14" t="s">
        <v>2632</v>
      </c>
      <c r="E2622" s="131">
        <v>319.0</v>
      </c>
      <c r="F2622" s="14" t="s">
        <v>2634</v>
      </c>
      <c r="G2622" s="131">
        <v>54.0</v>
      </c>
      <c r="H2622" s="131">
        <v>200.0</v>
      </c>
      <c r="I2622" s="132" t="b">
        <v>1</v>
      </c>
      <c r="J2622" s="14"/>
      <c r="K2622" s="14"/>
      <c r="L2622" s="14"/>
      <c r="M2622" s="14"/>
      <c r="N2622" s="14"/>
      <c r="O2622" s="14"/>
      <c r="P2622" s="14"/>
      <c r="Q2622" s="14"/>
      <c r="R2622" s="14"/>
      <c r="S2622" s="14"/>
      <c r="T2622" s="14"/>
      <c r="U2622" s="14"/>
      <c r="V2622" s="14"/>
      <c r="W2622" s="14"/>
    </row>
    <row r="2623">
      <c r="A2623" s="130" t="s">
        <v>25113</v>
      </c>
      <c r="B2623" s="14" t="s">
        <v>5914</v>
      </c>
      <c r="C2623" s="131">
        <v>82.0</v>
      </c>
      <c r="D2623" s="14" t="s">
        <v>5916</v>
      </c>
      <c r="E2623" s="131">
        <v>158.0</v>
      </c>
      <c r="F2623" s="14" t="s">
        <v>5917</v>
      </c>
      <c r="G2623" s="131">
        <v>71.0</v>
      </c>
      <c r="H2623" s="131">
        <v>200.0</v>
      </c>
      <c r="I2623" s="132" t="b">
        <v>1</v>
      </c>
      <c r="J2623" s="14"/>
      <c r="K2623" s="14"/>
      <c r="L2623" s="14"/>
      <c r="M2623" s="14"/>
      <c r="N2623" s="14"/>
      <c r="O2623" s="14"/>
      <c r="P2623" s="14"/>
      <c r="Q2623" s="14"/>
      <c r="R2623" s="14"/>
      <c r="S2623" s="14"/>
      <c r="T2623" s="14"/>
      <c r="U2623" s="14"/>
      <c r="V2623" s="14"/>
      <c r="W2623" s="14"/>
    </row>
    <row r="2624">
      <c r="A2624" s="130" t="s">
        <v>25119</v>
      </c>
      <c r="B2624" s="14" t="s">
        <v>11423</v>
      </c>
      <c r="C2624" s="131">
        <v>64.0</v>
      </c>
      <c r="D2624" s="14" t="s">
        <v>11424</v>
      </c>
      <c r="E2624" s="131">
        <v>18.0</v>
      </c>
      <c r="F2624" s="14" t="s">
        <v>11427</v>
      </c>
      <c r="G2624" s="131">
        <v>53.0</v>
      </c>
      <c r="H2624" s="131">
        <v>200.0</v>
      </c>
      <c r="I2624" s="132" t="b">
        <v>1</v>
      </c>
      <c r="J2624" s="14"/>
      <c r="K2624" s="14"/>
      <c r="L2624" s="14"/>
      <c r="M2624" s="14"/>
      <c r="N2624" s="14"/>
      <c r="O2624" s="14"/>
      <c r="P2624" s="14"/>
      <c r="Q2624" s="14"/>
      <c r="R2624" s="14"/>
      <c r="S2624" s="14"/>
      <c r="T2624" s="14"/>
      <c r="U2624" s="14"/>
      <c r="V2624" s="14"/>
      <c r="W2624" s="14"/>
    </row>
    <row r="2625">
      <c r="A2625" s="130" t="s">
        <v>25124</v>
      </c>
      <c r="B2625" s="14" t="s">
        <v>5145</v>
      </c>
      <c r="C2625" s="131">
        <v>75.0</v>
      </c>
      <c r="D2625" s="14" t="s">
        <v>5147</v>
      </c>
      <c r="E2625" s="131">
        <v>155.0</v>
      </c>
      <c r="F2625" s="14" t="s">
        <v>5148</v>
      </c>
      <c r="G2625" s="131">
        <v>64.0</v>
      </c>
      <c r="H2625" s="131">
        <v>200.0</v>
      </c>
      <c r="I2625" s="132" t="b">
        <v>1</v>
      </c>
      <c r="J2625" s="14"/>
      <c r="K2625" s="14"/>
      <c r="L2625" s="14"/>
      <c r="M2625" s="14"/>
      <c r="N2625" s="14"/>
      <c r="O2625" s="14"/>
      <c r="P2625" s="14"/>
      <c r="Q2625" s="14"/>
      <c r="R2625" s="14"/>
      <c r="S2625" s="14"/>
      <c r="T2625" s="14"/>
      <c r="U2625" s="14"/>
      <c r="V2625" s="14"/>
      <c r="W2625" s="14"/>
    </row>
    <row r="2626">
      <c r="A2626" s="130" t="s">
        <v>25132</v>
      </c>
      <c r="B2626" s="14" t="s">
        <v>4478</v>
      </c>
      <c r="C2626" s="131">
        <v>66.0</v>
      </c>
      <c r="D2626" s="14" t="s">
        <v>4480</v>
      </c>
      <c r="E2626" s="131">
        <v>155.0</v>
      </c>
      <c r="F2626" s="14" t="s">
        <v>4481</v>
      </c>
      <c r="G2626" s="131">
        <v>55.0</v>
      </c>
      <c r="H2626" s="131">
        <v>200.0</v>
      </c>
      <c r="I2626" s="132" t="b">
        <v>1</v>
      </c>
      <c r="J2626" s="14"/>
      <c r="K2626" s="14"/>
      <c r="L2626" s="14"/>
      <c r="M2626" s="14"/>
      <c r="N2626" s="14"/>
      <c r="O2626" s="14"/>
      <c r="P2626" s="14"/>
      <c r="Q2626" s="14"/>
      <c r="R2626" s="14"/>
      <c r="S2626" s="14"/>
      <c r="T2626" s="14"/>
      <c r="U2626" s="14"/>
      <c r="V2626" s="14"/>
      <c r="W2626" s="14"/>
    </row>
    <row r="2627">
      <c r="A2627" s="130" t="s">
        <v>25140</v>
      </c>
      <c r="B2627" s="14" t="s">
        <v>12552</v>
      </c>
      <c r="C2627" s="131">
        <v>48.0</v>
      </c>
      <c r="D2627" s="14" t="s">
        <v>12553</v>
      </c>
      <c r="E2627" s="131">
        <v>145.0</v>
      </c>
      <c r="F2627" s="14" t="s">
        <v>12555</v>
      </c>
      <c r="G2627" s="131">
        <v>37.0</v>
      </c>
      <c r="H2627" s="131">
        <v>200.0</v>
      </c>
      <c r="I2627" s="132" t="b">
        <v>1</v>
      </c>
      <c r="J2627" s="14"/>
      <c r="K2627" s="14"/>
      <c r="L2627" s="14"/>
      <c r="M2627" s="14"/>
      <c r="N2627" s="14"/>
      <c r="O2627" s="14"/>
      <c r="P2627" s="14"/>
      <c r="Q2627" s="14"/>
      <c r="R2627" s="14"/>
      <c r="S2627" s="14"/>
      <c r="T2627" s="14"/>
      <c r="U2627" s="14"/>
      <c r="V2627" s="14"/>
      <c r="W2627" s="14"/>
    </row>
    <row r="2628">
      <c r="A2628" s="130" t="s">
        <v>25147</v>
      </c>
      <c r="B2628" s="14" t="s">
        <v>10756</v>
      </c>
      <c r="C2628" s="131">
        <v>32.0</v>
      </c>
      <c r="D2628" s="14"/>
      <c r="E2628" s="14"/>
      <c r="F2628" s="14" t="s">
        <v>10758</v>
      </c>
      <c r="G2628" s="131">
        <v>12.0</v>
      </c>
      <c r="H2628" s="131">
        <v>200.0</v>
      </c>
      <c r="I2628" s="132" t="b">
        <v>1</v>
      </c>
      <c r="J2628" s="14"/>
      <c r="K2628" s="14"/>
      <c r="L2628" s="14"/>
      <c r="M2628" s="14"/>
      <c r="N2628" s="14"/>
      <c r="O2628" s="14"/>
      <c r="P2628" s="14"/>
      <c r="Q2628" s="14"/>
      <c r="R2628" s="14"/>
      <c r="S2628" s="14"/>
      <c r="T2628" s="14"/>
      <c r="U2628" s="14"/>
      <c r="V2628" s="14"/>
      <c r="W2628" s="14"/>
    </row>
    <row r="2629">
      <c r="A2629" s="130" t="s">
        <v>25155</v>
      </c>
      <c r="B2629" s="14" t="s">
        <v>1962</v>
      </c>
      <c r="C2629" s="131">
        <v>134.0</v>
      </c>
      <c r="D2629" s="14" t="s">
        <v>1964</v>
      </c>
      <c r="E2629" s="131">
        <v>150.0</v>
      </c>
      <c r="F2629" s="14" t="s">
        <v>1965</v>
      </c>
      <c r="G2629" s="131">
        <v>123.0</v>
      </c>
      <c r="H2629" s="131">
        <v>200.0</v>
      </c>
      <c r="I2629" s="132" t="b">
        <v>1</v>
      </c>
      <c r="J2629" s="14"/>
      <c r="K2629" s="14"/>
      <c r="L2629" s="14"/>
      <c r="M2629" s="14"/>
      <c r="N2629" s="14"/>
      <c r="O2629" s="14"/>
      <c r="P2629" s="14"/>
      <c r="Q2629" s="14"/>
      <c r="R2629" s="14"/>
      <c r="S2629" s="14"/>
      <c r="T2629" s="14"/>
      <c r="U2629" s="14"/>
      <c r="V2629" s="14"/>
      <c r="W2629" s="14"/>
    </row>
    <row r="2630">
      <c r="A2630" s="130" t="s">
        <v>25163</v>
      </c>
      <c r="B2630" s="14" t="s">
        <v>4518</v>
      </c>
      <c r="C2630" s="131">
        <v>25.0</v>
      </c>
      <c r="D2630" s="14"/>
      <c r="E2630" s="14"/>
      <c r="F2630" s="14" t="s">
        <v>4522</v>
      </c>
      <c r="G2630" s="131">
        <v>5.0</v>
      </c>
      <c r="H2630" s="131">
        <v>200.0</v>
      </c>
      <c r="I2630" s="132" t="b">
        <v>1</v>
      </c>
      <c r="J2630" s="14"/>
      <c r="K2630" s="14"/>
      <c r="L2630" s="14"/>
      <c r="M2630" s="14"/>
      <c r="N2630" s="14"/>
      <c r="O2630" s="14"/>
      <c r="P2630" s="14"/>
      <c r="Q2630" s="14"/>
      <c r="R2630" s="14"/>
      <c r="S2630" s="14"/>
      <c r="T2630" s="14"/>
      <c r="U2630" s="14"/>
      <c r="V2630" s="14"/>
      <c r="W2630" s="14"/>
    </row>
    <row r="2631">
      <c r="A2631" s="130" t="s">
        <v>25170</v>
      </c>
      <c r="B2631" s="14" t="s">
        <v>25174</v>
      </c>
      <c r="C2631" s="131">
        <v>41.0</v>
      </c>
      <c r="D2631" s="14" t="s">
        <v>511</v>
      </c>
      <c r="E2631" s="131">
        <v>135.0</v>
      </c>
      <c r="F2631" s="14" t="s">
        <v>512</v>
      </c>
      <c r="G2631" s="131">
        <v>14.0</v>
      </c>
      <c r="H2631" s="131">
        <v>200.0</v>
      </c>
      <c r="I2631" s="132" t="b">
        <v>1</v>
      </c>
      <c r="J2631" s="14"/>
      <c r="K2631" s="14"/>
      <c r="L2631" s="14"/>
      <c r="M2631" s="14"/>
      <c r="N2631" s="14"/>
      <c r="O2631" s="14"/>
      <c r="P2631" s="14"/>
      <c r="Q2631" s="14"/>
      <c r="R2631" s="14"/>
      <c r="S2631" s="14"/>
      <c r="T2631" s="14"/>
      <c r="U2631" s="14"/>
      <c r="V2631" s="14"/>
      <c r="W2631" s="14"/>
    </row>
    <row r="2632">
      <c r="A2632" s="130" t="s">
        <v>25178</v>
      </c>
      <c r="B2632" s="14" t="s">
        <v>7046</v>
      </c>
      <c r="C2632" s="131">
        <v>52.0</v>
      </c>
      <c r="D2632" s="14" t="s">
        <v>7049</v>
      </c>
      <c r="E2632" s="131">
        <v>307.0</v>
      </c>
      <c r="F2632" s="14" t="s">
        <v>7051</v>
      </c>
      <c r="G2632" s="131">
        <v>41.0</v>
      </c>
      <c r="H2632" s="131">
        <v>200.0</v>
      </c>
      <c r="I2632" s="132" t="b">
        <v>1</v>
      </c>
      <c r="J2632" s="14"/>
      <c r="K2632" s="14"/>
      <c r="L2632" s="14"/>
      <c r="M2632" s="14"/>
      <c r="N2632" s="14"/>
      <c r="O2632" s="14"/>
      <c r="P2632" s="14"/>
      <c r="Q2632" s="14"/>
      <c r="R2632" s="14"/>
      <c r="S2632" s="14"/>
      <c r="T2632" s="14"/>
      <c r="U2632" s="14"/>
      <c r="V2632" s="14"/>
      <c r="W2632" s="14"/>
    </row>
    <row r="2633">
      <c r="A2633" s="130" t="s">
        <v>25184</v>
      </c>
      <c r="B2633" s="14" t="s">
        <v>13185</v>
      </c>
      <c r="C2633" s="131">
        <v>23.0</v>
      </c>
      <c r="D2633" s="14"/>
      <c r="E2633" s="14"/>
      <c r="F2633" s="14" t="s">
        <v>13188</v>
      </c>
      <c r="G2633" s="131">
        <v>3.0</v>
      </c>
      <c r="H2633" s="131">
        <v>200.0</v>
      </c>
      <c r="I2633" s="132" t="b">
        <v>1</v>
      </c>
      <c r="J2633" s="14"/>
      <c r="K2633" s="14"/>
      <c r="L2633" s="14"/>
      <c r="M2633" s="14"/>
      <c r="N2633" s="14"/>
      <c r="O2633" s="14"/>
      <c r="P2633" s="14"/>
      <c r="Q2633" s="14"/>
      <c r="R2633" s="14"/>
      <c r="S2633" s="14"/>
      <c r="T2633" s="14"/>
      <c r="U2633" s="14"/>
      <c r="V2633" s="14"/>
      <c r="W2633" s="14"/>
    </row>
    <row r="2634">
      <c r="A2634" s="130" t="s">
        <v>25188</v>
      </c>
      <c r="B2634" s="14" t="s">
        <v>1654</v>
      </c>
      <c r="C2634" s="131">
        <v>65.0</v>
      </c>
      <c r="D2634" s="14" t="s">
        <v>1655</v>
      </c>
      <c r="E2634" s="131">
        <v>286.0</v>
      </c>
      <c r="F2634" s="14" t="s">
        <v>1656</v>
      </c>
      <c r="G2634" s="131">
        <v>54.0</v>
      </c>
      <c r="H2634" s="131">
        <v>200.0</v>
      </c>
      <c r="I2634" s="132" t="b">
        <v>1</v>
      </c>
      <c r="J2634" s="14"/>
      <c r="K2634" s="14"/>
      <c r="L2634" s="14"/>
      <c r="M2634" s="14"/>
      <c r="N2634" s="14"/>
      <c r="O2634" s="14"/>
      <c r="P2634" s="14"/>
      <c r="Q2634" s="14"/>
      <c r="R2634" s="14"/>
      <c r="S2634" s="14"/>
      <c r="T2634" s="14"/>
      <c r="U2634" s="14"/>
      <c r="V2634" s="14"/>
      <c r="W2634" s="14"/>
    </row>
    <row r="2635">
      <c r="A2635" s="130" t="s">
        <v>25194</v>
      </c>
      <c r="B2635" s="14" t="s">
        <v>1512</v>
      </c>
      <c r="C2635" s="131">
        <v>74.0</v>
      </c>
      <c r="D2635" s="14" t="s">
        <v>1513</v>
      </c>
      <c r="E2635" s="131">
        <v>154.0</v>
      </c>
      <c r="F2635" s="14" t="s">
        <v>1514</v>
      </c>
      <c r="G2635" s="131">
        <v>63.0</v>
      </c>
      <c r="H2635" s="131">
        <v>200.0</v>
      </c>
      <c r="I2635" s="132" t="b">
        <v>1</v>
      </c>
      <c r="J2635" s="14"/>
      <c r="K2635" s="14"/>
      <c r="L2635" s="14"/>
      <c r="M2635" s="14"/>
      <c r="N2635" s="14"/>
      <c r="O2635" s="14"/>
      <c r="P2635" s="14"/>
      <c r="Q2635" s="14"/>
      <c r="R2635" s="14"/>
      <c r="S2635" s="14"/>
      <c r="T2635" s="14"/>
      <c r="U2635" s="14"/>
      <c r="V2635" s="14"/>
      <c r="W2635" s="14"/>
    </row>
    <row r="2636">
      <c r="A2636" s="130" t="s">
        <v>25201</v>
      </c>
      <c r="B2636" s="14" t="s">
        <v>8527</v>
      </c>
      <c r="C2636" s="131">
        <v>80.0</v>
      </c>
      <c r="D2636" s="14" t="s">
        <v>8528</v>
      </c>
      <c r="E2636" s="131">
        <v>155.0</v>
      </c>
      <c r="F2636" s="14" t="s">
        <v>8529</v>
      </c>
      <c r="G2636" s="131">
        <v>69.0</v>
      </c>
      <c r="H2636" s="131">
        <v>200.0</v>
      </c>
      <c r="I2636" s="132" t="b">
        <v>1</v>
      </c>
      <c r="J2636" s="14"/>
      <c r="K2636" s="14"/>
      <c r="L2636" s="14"/>
      <c r="M2636" s="14"/>
      <c r="N2636" s="14"/>
      <c r="O2636" s="14"/>
      <c r="P2636" s="14"/>
      <c r="Q2636" s="14"/>
      <c r="R2636" s="14"/>
      <c r="S2636" s="14"/>
      <c r="T2636" s="14"/>
      <c r="U2636" s="14"/>
      <c r="V2636" s="14"/>
      <c r="W2636" s="14"/>
    </row>
    <row r="2637">
      <c r="A2637" s="130" t="s">
        <v>25209</v>
      </c>
      <c r="B2637" s="14" t="s">
        <v>13682</v>
      </c>
      <c r="C2637" s="131">
        <v>33.0</v>
      </c>
      <c r="D2637" s="14"/>
      <c r="E2637" s="14"/>
      <c r="F2637" s="14" t="s">
        <v>13684</v>
      </c>
      <c r="G2637" s="131">
        <v>13.0</v>
      </c>
      <c r="H2637" s="131">
        <v>200.0</v>
      </c>
      <c r="I2637" s="132" t="b">
        <v>1</v>
      </c>
      <c r="J2637" s="14"/>
      <c r="K2637" s="14"/>
      <c r="L2637" s="14"/>
      <c r="M2637" s="14"/>
      <c r="N2637" s="14"/>
      <c r="O2637" s="14"/>
      <c r="P2637" s="14"/>
      <c r="Q2637" s="14"/>
      <c r="R2637" s="14"/>
      <c r="S2637" s="14"/>
      <c r="T2637" s="14"/>
      <c r="U2637" s="14"/>
      <c r="V2637" s="14"/>
      <c r="W2637" s="14"/>
    </row>
    <row r="2638">
      <c r="A2638" s="130" t="s">
        <v>25216</v>
      </c>
      <c r="B2638" s="14" t="s">
        <v>4402</v>
      </c>
      <c r="C2638" s="131">
        <v>58.0</v>
      </c>
      <c r="D2638" s="14" t="s">
        <v>4405</v>
      </c>
      <c r="E2638" s="131">
        <v>338.0</v>
      </c>
      <c r="F2638" s="14" t="s">
        <v>4407</v>
      </c>
      <c r="G2638" s="131">
        <v>47.0</v>
      </c>
      <c r="H2638" s="131">
        <v>200.0</v>
      </c>
      <c r="I2638" s="132" t="b">
        <v>1</v>
      </c>
      <c r="J2638" s="14"/>
      <c r="K2638" s="14"/>
      <c r="L2638" s="14"/>
      <c r="M2638" s="14"/>
      <c r="N2638" s="14"/>
      <c r="O2638" s="14"/>
      <c r="P2638" s="14"/>
      <c r="Q2638" s="14"/>
      <c r="R2638" s="14"/>
      <c r="S2638" s="14"/>
      <c r="T2638" s="14"/>
      <c r="U2638" s="14"/>
      <c r="V2638" s="14"/>
      <c r="W2638" s="14"/>
    </row>
    <row r="2639">
      <c r="A2639" s="130" t="s">
        <v>25223</v>
      </c>
      <c r="B2639" s="14" t="s">
        <v>2463</v>
      </c>
      <c r="C2639" s="131">
        <v>37.0</v>
      </c>
      <c r="D2639" s="14" t="s">
        <v>2466</v>
      </c>
      <c r="E2639" s="131">
        <v>272.0</v>
      </c>
      <c r="F2639" s="14" t="s">
        <v>2470</v>
      </c>
      <c r="G2639" s="131">
        <v>26.0</v>
      </c>
      <c r="H2639" s="131">
        <v>200.0</v>
      </c>
      <c r="I2639" s="132" t="b">
        <v>1</v>
      </c>
      <c r="J2639" s="14"/>
      <c r="K2639" s="14"/>
      <c r="L2639" s="14"/>
      <c r="M2639" s="14"/>
      <c r="N2639" s="14"/>
      <c r="O2639" s="14"/>
      <c r="P2639" s="14"/>
      <c r="Q2639" s="14"/>
      <c r="R2639" s="14"/>
      <c r="S2639" s="14"/>
      <c r="T2639" s="14"/>
      <c r="U2639" s="14"/>
      <c r="V2639" s="14"/>
      <c r="W2639" s="14"/>
    </row>
    <row r="2640">
      <c r="A2640" s="130" t="s">
        <v>25229</v>
      </c>
      <c r="B2640" s="14" t="s">
        <v>10609</v>
      </c>
      <c r="C2640" s="131">
        <v>37.0</v>
      </c>
      <c r="D2640" s="14"/>
      <c r="E2640" s="14"/>
      <c r="F2640" s="14" t="s">
        <v>10612</v>
      </c>
      <c r="G2640" s="131">
        <v>17.0</v>
      </c>
      <c r="H2640" s="131">
        <v>200.0</v>
      </c>
      <c r="I2640" s="132" t="b">
        <v>1</v>
      </c>
      <c r="J2640" s="14"/>
      <c r="K2640" s="14"/>
      <c r="L2640" s="14"/>
      <c r="M2640" s="14"/>
      <c r="N2640" s="14"/>
      <c r="O2640" s="14"/>
      <c r="P2640" s="14"/>
      <c r="Q2640" s="14"/>
      <c r="R2640" s="14"/>
      <c r="S2640" s="14"/>
      <c r="T2640" s="14"/>
      <c r="U2640" s="14"/>
      <c r="V2640" s="14"/>
      <c r="W2640" s="14"/>
    </row>
    <row r="2641">
      <c r="A2641" s="130" t="s">
        <v>25236</v>
      </c>
      <c r="B2641" s="14" t="s">
        <v>10700</v>
      </c>
      <c r="C2641" s="131">
        <v>52.0</v>
      </c>
      <c r="D2641" s="14" t="s">
        <v>10703</v>
      </c>
      <c r="E2641" s="131">
        <v>158.0</v>
      </c>
      <c r="F2641" s="14" t="s">
        <v>10704</v>
      </c>
      <c r="G2641" s="131">
        <v>41.0</v>
      </c>
      <c r="H2641" s="131">
        <v>200.0</v>
      </c>
      <c r="I2641" s="132" t="b">
        <v>1</v>
      </c>
      <c r="J2641" s="14"/>
      <c r="K2641" s="14"/>
      <c r="L2641" s="14"/>
      <c r="M2641" s="14"/>
      <c r="N2641" s="14"/>
      <c r="O2641" s="14"/>
      <c r="P2641" s="14"/>
      <c r="Q2641" s="14"/>
      <c r="R2641" s="14"/>
      <c r="S2641" s="14"/>
      <c r="T2641" s="14"/>
      <c r="U2641" s="14"/>
      <c r="V2641" s="14"/>
      <c r="W2641" s="14"/>
    </row>
    <row r="2642">
      <c r="A2642" s="130" t="s">
        <v>25239</v>
      </c>
      <c r="B2642" s="14" t="s">
        <v>10481</v>
      </c>
      <c r="C2642" s="131">
        <v>35.0</v>
      </c>
      <c r="D2642" s="14"/>
      <c r="E2642" s="14"/>
      <c r="F2642" s="14" t="s">
        <v>10483</v>
      </c>
      <c r="G2642" s="131">
        <v>15.0</v>
      </c>
      <c r="H2642" s="131">
        <v>200.0</v>
      </c>
      <c r="I2642" s="132" t="b">
        <v>1</v>
      </c>
      <c r="J2642" s="14"/>
      <c r="K2642" s="14"/>
      <c r="L2642" s="14"/>
      <c r="M2642" s="14"/>
      <c r="N2642" s="14"/>
      <c r="O2642" s="14"/>
      <c r="P2642" s="14"/>
      <c r="Q2642" s="14"/>
      <c r="R2642" s="14"/>
      <c r="S2642" s="14"/>
      <c r="T2642" s="14"/>
      <c r="U2642" s="14"/>
      <c r="V2642" s="14"/>
      <c r="W2642" s="14"/>
    </row>
    <row r="2643">
      <c r="A2643" s="130" t="s">
        <v>25243</v>
      </c>
      <c r="B2643" s="14" t="s">
        <v>11646</v>
      </c>
      <c r="C2643" s="131">
        <v>22.0</v>
      </c>
      <c r="D2643" s="14"/>
      <c r="E2643" s="14"/>
      <c r="F2643" s="14" t="s">
        <v>1295</v>
      </c>
      <c r="G2643" s="131">
        <v>2.0</v>
      </c>
      <c r="H2643" s="131">
        <v>200.0</v>
      </c>
      <c r="I2643" s="132" t="b">
        <v>1</v>
      </c>
      <c r="J2643" s="14"/>
      <c r="K2643" s="14"/>
      <c r="L2643" s="14"/>
      <c r="M2643" s="14"/>
      <c r="N2643" s="14"/>
      <c r="O2643" s="14"/>
      <c r="P2643" s="14"/>
      <c r="Q2643" s="14"/>
      <c r="R2643" s="14"/>
      <c r="S2643" s="14"/>
      <c r="T2643" s="14"/>
      <c r="U2643" s="14"/>
      <c r="V2643" s="14"/>
      <c r="W2643" s="14"/>
    </row>
    <row r="2644">
      <c r="A2644" s="130" t="s">
        <v>25250</v>
      </c>
      <c r="B2644" s="14" t="s">
        <v>4127</v>
      </c>
      <c r="C2644" s="131">
        <v>106.0</v>
      </c>
      <c r="D2644" s="14" t="s">
        <v>4130</v>
      </c>
      <c r="E2644" s="131">
        <v>380.0</v>
      </c>
      <c r="F2644" s="14" t="s">
        <v>4131</v>
      </c>
      <c r="G2644" s="131">
        <v>95.0</v>
      </c>
      <c r="H2644" s="131">
        <v>200.0</v>
      </c>
      <c r="I2644" s="132" t="b">
        <v>1</v>
      </c>
      <c r="J2644" s="14"/>
      <c r="K2644" s="14"/>
      <c r="L2644" s="14"/>
      <c r="M2644" s="14"/>
      <c r="N2644" s="14"/>
      <c r="O2644" s="14"/>
      <c r="P2644" s="14"/>
      <c r="Q2644" s="14"/>
      <c r="R2644" s="14"/>
      <c r="S2644" s="14"/>
      <c r="T2644" s="14"/>
      <c r="U2644" s="14"/>
      <c r="V2644" s="14"/>
      <c r="W2644" s="14"/>
    </row>
    <row r="2645">
      <c r="A2645" s="130" t="s">
        <v>25255</v>
      </c>
      <c r="B2645" s="14" t="s">
        <v>22616</v>
      </c>
      <c r="C2645" s="131">
        <v>37.0</v>
      </c>
      <c r="D2645" s="14" t="s">
        <v>491</v>
      </c>
      <c r="E2645" s="131">
        <v>127.0</v>
      </c>
      <c r="F2645" s="14" t="s">
        <v>492</v>
      </c>
      <c r="G2645" s="131">
        <v>21.0</v>
      </c>
      <c r="H2645" s="131">
        <v>200.0</v>
      </c>
      <c r="I2645" s="132" t="b">
        <v>1</v>
      </c>
      <c r="J2645" s="14"/>
      <c r="K2645" s="14"/>
      <c r="L2645" s="14"/>
      <c r="M2645" s="14"/>
      <c r="N2645" s="14"/>
      <c r="O2645" s="14"/>
      <c r="P2645" s="14"/>
      <c r="Q2645" s="14"/>
      <c r="R2645" s="14"/>
      <c r="S2645" s="14"/>
      <c r="T2645" s="14"/>
      <c r="U2645" s="14"/>
      <c r="V2645" s="14"/>
      <c r="W2645" s="14"/>
    </row>
    <row r="2646">
      <c r="A2646" s="130" t="s">
        <v>25261</v>
      </c>
      <c r="B2646" s="14" t="s">
        <v>1223</v>
      </c>
      <c r="C2646" s="131">
        <v>97.0</v>
      </c>
      <c r="D2646" s="14" t="s">
        <v>1224</v>
      </c>
      <c r="E2646" s="131">
        <v>378.0</v>
      </c>
      <c r="F2646" s="14" t="s">
        <v>1225</v>
      </c>
      <c r="G2646" s="131">
        <v>86.0</v>
      </c>
      <c r="H2646" s="131">
        <v>200.0</v>
      </c>
      <c r="I2646" s="132" t="b">
        <v>1</v>
      </c>
      <c r="J2646" s="14"/>
      <c r="K2646" s="14"/>
      <c r="L2646" s="14"/>
      <c r="M2646" s="14"/>
      <c r="N2646" s="14"/>
      <c r="O2646" s="14"/>
      <c r="P2646" s="14"/>
      <c r="Q2646" s="14"/>
      <c r="R2646" s="14"/>
      <c r="S2646" s="14"/>
      <c r="T2646" s="14"/>
      <c r="U2646" s="14"/>
      <c r="V2646" s="14"/>
      <c r="W2646" s="14"/>
    </row>
    <row r="2647">
      <c r="A2647" s="130" t="s">
        <v>25267</v>
      </c>
      <c r="B2647" s="14" t="s">
        <v>1471</v>
      </c>
      <c r="C2647" s="131">
        <v>15.0</v>
      </c>
      <c r="D2647" s="14"/>
      <c r="E2647" s="14"/>
      <c r="F2647" s="14" t="s">
        <v>1472</v>
      </c>
      <c r="G2647" s="131">
        <v>4.0</v>
      </c>
      <c r="H2647" s="131">
        <v>200.0</v>
      </c>
      <c r="I2647" s="132" t="b">
        <v>1</v>
      </c>
      <c r="J2647" s="14"/>
      <c r="K2647" s="14"/>
      <c r="L2647" s="14"/>
      <c r="M2647" s="14"/>
      <c r="N2647" s="14"/>
      <c r="O2647" s="14"/>
      <c r="P2647" s="14"/>
      <c r="Q2647" s="14"/>
      <c r="R2647" s="14"/>
      <c r="S2647" s="14"/>
      <c r="T2647" s="14"/>
      <c r="U2647" s="14"/>
      <c r="V2647" s="14"/>
      <c r="W2647" s="14"/>
    </row>
    <row r="2648">
      <c r="A2648" s="130" t="s">
        <v>25272</v>
      </c>
      <c r="B2648" s="14" t="s">
        <v>1614</v>
      </c>
      <c r="C2648" s="131">
        <v>74.0</v>
      </c>
      <c r="D2648" s="14" t="s">
        <v>1615</v>
      </c>
      <c r="E2648" s="131">
        <v>346.0</v>
      </c>
      <c r="F2648" s="14" t="s">
        <v>1616</v>
      </c>
      <c r="G2648" s="131">
        <v>63.0</v>
      </c>
      <c r="H2648" s="131">
        <v>200.0</v>
      </c>
      <c r="I2648" s="132" t="b">
        <v>1</v>
      </c>
      <c r="J2648" s="14"/>
      <c r="K2648" s="14"/>
      <c r="L2648" s="14"/>
      <c r="M2648" s="14"/>
      <c r="N2648" s="14"/>
      <c r="O2648" s="14"/>
      <c r="P2648" s="14"/>
      <c r="Q2648" s="14"/>
      <c r="R2648" s="14"/>
      <c r="S2648" s="14"/>
      <c r="T2648" s="14"/>
      <c r="U2648" s="14"/>
      <c r="V2648" s="14"/>
      <c r="W2648" s="14"/>
    </row>
    <row r="2649">
      <c r="A2649" s="130" t="s">
        <v>25277</v>
      </c>
      <c r="B2649" s="14" t="s">
        <v>15839</v>
      </c>
      <c r="C2649" s="131">
        <v>51.0</v>
      </c>
      <c r="D2649" s="14" t="s">
        <v>15842</v>
      </c>
      <c r="E2649" s="131">
        <v>244.0</v>
      </c>
      <c r="F2649" s="14" t="s">
        <v>15844</v>
      </c>
      <c r="G2649" s="131">
        <v>40.0</v>
      </c>
      <c r="H2649" s="131">
        <v>200.0</v>
      </c>
      <c r="I2649" s="132" t="b">
        <v>1</v>
      </c>
      <c r="J2649" s="14"/>
      <c r="K2649" s="14"/>
      <c r="L2649" s="14"/>
      <c r="M2649" s="14"/>
      <c r="N2649" s="14"/>
      <c r="O2649" s="14"/>
      <c r="P2649" s="14"/>
      <c r="Q2649" s="14"/>
      <c r="R2649" s="14"/>
      <c r="S2649" s="14"/>
      <c r="T2649" s="14"/>
      <c r="U2649" s="14"/>
      <c r="V2649" s="14"/>
      <c r="W2649" s="14"/>
    </row>
    <row r="2650">
      <c r="A2650" s="130" t="s">
        <v>25281</v>
      </c>
      <c r="B2650" s="14" t="s">
        <v>3603</v>
      </c>
      <c r="C2650" s="131">
        <v>54.0</v>
      </c>
      <c r="D2650" s="14" t="s">
        <v>3607</v>
      </c>
      <c r="E2650" s="131">
        <v>448.0</v>
      </c>
      <c r="F2650" s="14" t="s">
        <v>3608</v>
      </c>
      <c r="G2650" s="131">
        <v>43.0</v>
      </c>
      <c r="H2650" s="131">
        <v>200.0</v>
      </c>
      <c r="I2650" s="132" t="b">
        <v>1</v>
      </c>
      <c r="J2650" s="14"/>
      <c r="K2650" s="14"/>
      <c r="L2650" s="14"/>
      <c r="M2650" s="14"/>
      <c r="N2650" s="14"/>
      <c r="O2650" s="14"/>
      <c r="P2650" s="14"/>
      <c r="Q2650" s="14"/>
      <c r="R2650" s="14"/>
      <c r="S2650" s="14"/>
      <c r="T2650" s="14"/>
      <c r="U2650" s="14"/>
      <c r="V2650" s="14"/>
      <c r="W2650" s="14"/>
    </row>
    <row r="2651">
      <c r="A2651" s="130" t="s">
        <v>25287</v>
      </c>
      <c r="B2651" s="14" t="s">
        <v>14659</v>
      </c>
      <c r="C2651" s="131">
        <v>105.0</v>
      </c>
      <c r="D2651" s="14" t="s">
        <v>14660</v>
      </c>
      <c r="E2651" s="131">
        <v>152.0</v>
      </c>
      <c r="F2651" s="14" t="s">
        <v>14661</v>
      </c>
      <c r="G2651" s="131">
        <v>94.0</v>
      </c>
      <c r="H2651" s="131">
        <v>200.0</v>
      </c>
      <c r="I2651" s="132" t="b">
        <v>1</v>
      </c>
      <c r="J2651" s="14"/>
      <c r="K2651" s="14"/>
      <c r="L2651" s="14"/>
      <c r="M2651" s="14"/>
      <c r="N2651" s="14"/>
      <c r="O2651" s="14"/>
      <c r="P2651" s="14"/>
      <c r="Q2651" s="14"/>
      <c r="R2651" s="14"/>
      <c r="S2651" s="14"/>
      <c r="T2651" s="14"/>
      <c r="U2651" s="14"/>
      <c r="V2651" s="14"/>
      <c r="W2651" s="14"/>
    </row>
    <row r="2652">
      <c r="A2652" s="130" t="s">
        <v>25294</v>
      </c>
      <c r="B2652" s="14" t="s">
        <v>4506</v>
      </c>
      <c r="C2652" s="131">
        <v>79.0</v>
      </c>
      <c r="D2652" s="14" t="s">
        <v>4507</v>
      </c>
      <c r="E2652" s="131">
        <v>418.0</v>
      </c>
      <c r="F2652" s="14" t="s">
        <v>4510</v>
      </c>
      <c r="G2652" s="131">
        <v>68.0</v>
      </c>
      <c r="H2652" s="131">
        <v>200.0</v>
      </c>
      <c r="I2652" s="132" t="b">
        <v>1</v>
      </c>
      <c r="J2652" s="14"/>
      <c r="K2652" s="14"/>
      <c r="L2652" s="14"/>
      <c r="M2652" s="14"/>
      <c r="N2652" s="14"/>
      <c r="O2652" s="14"/>
      <c r="P2652" s="14"/>
      <c r="Q2652" s="14"/>
      <c r="R2652" s="14"/>
      <c r="S2652" s="14"/>
      <c r="T2652" s="14"/>
      <c r="U2652" s="14"/>
      <c r="V2652" s="14"/>
      <c r="W2652" s="14"/>
    </row>
    <row r="2653">
      <c r="A2653" s="130" t="s">
        <v>25300</v>
      </c>
      <c r="B2653" s="14" t="s">
        <v>13056</v>
      </c>
      <c r="C2653" s="131">
        <v>39.0</v>
      </c>
      <c r="D2653" s="14"/>
      <c r="E2653" s="14"/>
      <c r="F2653" s="14" t="s">
        <v>13058</v>
      </c>
      <c r="G2653" s="131">
        <v>19.0</v>
      </c>
      <c r="H2653" s="131">
        <v>200.0</v>
      </c>
      <c r="I2653" s="132" t="b">
        <v>1</v>
      </c>
      <c r="J2653" s="14"/>
      <c r="K2653" s="14"/>
      <c r="L2653" s="14"/>
      <c r="M2653" s="14"/>
      <c r="N2653" s="14"/>
      <c r="O2653" s="14"/>
      <c r="P2653" s="14"/>
      <c r="Q2653" s="14"/>
      <c r="R2653" s="14"/>
      <c r="S2653" s="14"/>
      <c r="T2653" s="14"/>
      <c r="U2653" s="14"/>
      <c r="V2653" s="14"/>
      <c r="W2653" s="14"/>
    </row>
    <row r="2654">
      <c r="A2654" s="130" t="s">
        <v>25306</v>
      </c>
      <c r="B2654" s="14" t="s">
        <v>8417</v>
      </c>
      <c r="C2654" s="131">
        <v>25.0</v>
      </c>
      <c r="D2654" s="14"/>
      <c r="E2654" s="14"/>
      <c r="F2654" s="14" t="s">
        <v>8419</v>
      </c>
      <c r="G2654" s="131">
        <v>5.0</v>
      </c>
      <c r="H2654" s="131">
        <v>200.0</v>
      </c>
      <c r="I2654" s="132" t="b">
        <v>1</v>
      </c>
      <c r="J2654" s="14"/>
      <c r="K2654" s="14"/>
      <c r="L2654" s="14"/>
      <c r="M2654" s="14"/>
      <c r="N2654" s="14"/>
      <c r="O2654" s="14"/>
      <c r="P2654" s="14"/>
      <c r="Q2654" s="14"/>
      <c r="R2654" s="14"/>
      <c r="S2654" s="14"/>
      <c r="T2654" s="14"/>
      <c r="U2654" s="14"/>
      <c r="V2654" s="14"/>
      <c r="W2654" s="14"/>
    </row>
    <row r="2655">
      <c r="A2655" s="130" t="s">
        <v>25313</v>
      </c>
      <c r="B2655" s="14" t="s">
        <v>1813</v>
      </c>
      <c r="C2655" s="131">
        <v>94.0</v>
      </c>
      <c r="D2655" s="14" t="s">
        <v>1814</v>
      </c>
      <c r="E2655" s="131">
        <v>148.0</v>
      </c>
      <c r="F2655" s="14" t="s">
        <v>1815</v>
      </c>
      <c r="G2655" s="131">
        <v>83.0</v>
      </c>
      <c r="H2655" s="131">
        <v>200.0</v>
      </c>
      <c r="I2655" s="132" t="b">
        <v>1</v>
      </c>
      <c r="J2655" s="14"/>
      <c r="K2655" s="14"/>
      <c r="L2655" s="14"/>
      <c r="M2655" s="14"/>
      <c r="N2655" s="14"/>
      <c r="O2655" s="14"/>
      <c r="P2655" s="14"/>
      <c r="Q2655" s="14"/>
      <c r="R2655" s="14"/>
      <c r="S2655" s="14"/>
      <c r="T2655" s="14"/>
      <c r="U2655" s="14"/>
      <c r="V2655" s="14"/>
      <c r="W2655" s="14"/>
    </row>
    <row r="2656">
      <c r="A2656" s="130" t="s">
        <v>25319</v>
      </c>
      <c r="B2656" s="14" t="s">
        <v>20317</v>
      </c>
      <c r="C2656" s="131">
        <v>62.0</v>
      </c>
      <c r="D2656" s="14" t="s">
        <v>20319</v>
      </c>
      <c r="E2656" s="131">
        <v>156.0</v>
      </c>
      <c r="F2656" s="14" t="s">
        <v>20320</v>
      </c>
      <c r="G2656" s="131">
        <v>51.0</v>
      </c>
      <c r="H2656" s="131">
        <v>200.0</v>
      </c>
      <c r="I2656" s="132" t="b">
        <v>1</v>
      </c>
      <c r="J2656" s="14"/>
      <c r="K2656" s="14"/>
      <c r="L2656" s="14"/>
      <c r="M2656" s="14"/>
      <c r="N2656" s="14"/>
      <c r="O2656" s="14"/>
      <c r="P2656" s="14"/>
      <c r="Q2656" s="14"/>
      <c r="R2656" s="14"/>
      <c r="S2656" s="14"/>
      <c r="T2656" s="14"/>
      <c r="U2656" s="14"/>
      <c r="V2656" s="14"/>
      <c r="W2656" s="14"/>
    </row>
    <row r="2657">
      <c r="A2657" s="130" t="s">
        <v>25325</v>
      </c>
      <c r="B2657" s="14" t="s">
        <v>14741</v>
      </c>
      <c r="C2657" s="131">
        <v>29.0</v>
      </c>
      <c r="D2657" s="14"/>
      <c r="E2657" s="14"/>
      <c r="F2657" s="14" t="s">
        <v>14742</v>
      </c>
      <c r="G2657" s="131">
        <v>9.0</v>
      </c>
      <c r="H2657" s="131">
        <v>200.0</v>
      </c>
      <c r="I2657" s="132" t="b">
        <v>1</v>
      </c>
      <c r="J2657" s="14"/>
      <c r="K2657" s="14"/>
      <c r="L2657" s="14"/>
      <c r="M2657" s="14"/>
      <c r="N2657" s="14"/>
      <c r="O2657" s="14"/>
      <c r="P2657" s="14"/>
      <c r="Q2657" s="14"/>
      <c r="R2657" s="14"/>
      <c r="S2657" s="14"/>
      <c r="T2657" s="14"/>
      <c r="U2657" s="14"/>
      <c r="V2657" s="14"/>
      <c r="W2657" s="14"/>
    </row>
    <row r="2658">
      <c r="A2658" s="130" t="s">
        <v>25332</v>
      </c>
      <c r="B2658" s="14" t="s">
        <v>11662</v>
      </c>
      <c r="C2658" s="131">
        <v>86.0</v>
      </c>
      <c r="D2658" s="14" t="s">
        <v>11663</v>
      </c>
      <c r="E2658" s="131">
        <v>155.0</v>
      </c>
      <c r="F2658" s="14" t="s">
        <v>11665</v>
      </c>
      <c r="G2658" s="131">
        <v>75.0</v>
      </c>
      <c r="H2658" s="131">
        <v>200.0</v>
      </c>
      <c r="I2658" s="132" t="b">
        <v>1</v>
      </c>
      <c r="J2658" s="14"/>
      <c r="K2658" s="14"/>
      <c r="L2658" s="14"/>
      <c r="M2658" s="14"/>
      <c r="N2658" s="14"/>
      <c r="O2658" s="14"/>
      <c r="P2658" s="14"/>
      <c r="Q2658" s="14"/>
      <c r="R2658" s="14"/>
      <c r="S2658" s="14"/>
      <c r="T2658" s="14"/>
      <c r="U2658" s="14"/>
      <c r="V2658" s="14"/>
      <c r="W2658" s="14"/>
    </row>
    <row r="2659">
      <c r="A2659" s="130" t="s">
        <v>25339</v>
      </c>
      <c r="B2659" s="14" t="s">
        <v>11438</v>
      </c>
      <c r="C2659" s="131">
        <v>27.0</v>
      </c>
      <c r="D2659" s="14"/>
      <c r="E2659" s="14"/>
      <c r="F2659" s="14" t="s">
        <v>11442</v>
      </c>
      <c r="G2659" s="131">
        <v>7.0</v>
      </c>
      <c r="H2659" s="131">
        <v>200.0</v>
      </c>
      <c r="I2659" s="132" t="b">
        <v>1</v>
      </c>
      <c r="J2659" s="14"/>
      <c r="K2659" s="14"/>
      <c r="L2659" s="14"/>
      <c r="M2659" s="14"/>
      <c r="N2659" s="14"/>
      <c r="O2659" s="14"/>
      <c r="P2659" s="14"/>
      <c r="Q2659" s="14"/>
      <c r="R2659" s="14"/>
      <c r="S2659" s="14"/>
      <c r="T2659" s="14"/>
      <c r="U2659" s="14"/>
      <c r="V2659" s="14"/>
      <c r="W2659" s="14"/>
    </row>
    <row r="2660">
      <c r="A2660" s="130" t="s">
        <v>25344</v>
      </c>
      <c r="B2660" s="14" t="s">
        <v>11423</v>
      </c>
      <c r="C2660" s="131">
        <v>64.0</v>
      </c>
      <c r="D2660" s="14" t="s">
        <v>11424</v>
      </c>
      <c r="E2660" s="131">
        <v>18.0</v>
      </c>
      <c r="F2660" s="14" t="s">
        <v>11427</v>
      </c>
      <c r="G2660" s="131">
        <v>53.0</v>
      </c>
      <c r="H2660" s="131">
        <v>200.0</v>
      </c>
      <c r="I2660" s="132" t="b">
        <v>1</v>
      </c>
      <c r="J2660" s="14"/>
      <c r="K2660" s="14"/>
      <c r="L2660" s="14"/>
      <c r="M2660" s="14"/>
      <c r="N2660" s="14"/>
      <c r="O2660" s="14"/>
      <c r="P2660" s="14"/>
      <c r="Q2660" s="14"/>
      <c r="R2660" s="14"/>
      <c r="S2660" s="14"/>
      <c r="T2660" s="14"/>
      <c r="U2660" s="14"/>
      <c r="V2660" s="14"/>
      <c r="W2660" s="14"/>
    </row>
    <row r="2661">
      <c r="A2661" s="130" t="s">
        <v>25351</v>
      </c>
      <c r="B2661" s="14" t="s">
        <v>8226</v>
      </c>
      <c r="C2661" s="131">
        <v>98.0</v>
      </c>
      <c r="D2661" s="14" t="s">
        <v>8228</v>
      </c>
      <c r="E2661" s="131">
        <v>114.0</v>
      </c>
      <c r="F2661" s="14" t="s">
        <v>8230</v>
      </c>
      <c r="G2661" s="131">
        <v>87.0</v>
      </c>
      <c r="H2661" s="131">
        <v>200.0</v>
      </c>
      <c r="I2661" s="132" t="b">
        <v>1</v>
      </c>
      <c r="J2661" s="14"/>
      <c r="K2661" s="14"/>
      <c r="L2661" s="14"/>
      <c r="M2661" s="14"/>
      <c r="N2661" s="14"/>
      <c r="O2661" s="14"/>
      <c r="P2661" s="14"/>
      <c r="Q2661" s="14"/>
      <c r="R2661" s="14"/>
      <c r="S2661" s="14"/>
      <c r="T2661" s="14"/>
      <c r="U2661" s="14"/>
      <c r="V2661" s="14"/>
      <c r="W2661" s="14"/>
    </row>
    <row r="2662">
      <c r="A2662" s="130" t="s">
        <v>25359</v>
      </c>
      <c r="B2662" s="14" t="s">
        <v>12775</v>
      </c>
      <c r="C2662" s="131">
        <v>43.0</v>
      </c>
      <c r="D2662" s="14"/>
      <c r="E2662" s="14"/>
      <c r="F2662" s="14" t="s">
        <v>12777</v>
      </c>
      <c r="G2662" s="131">
        <v>23.0</v>
      </c>
      <c r="H2662" s="131">
        <v>200.0</v>
      </c>
      <c r="I2662" s="132" t="b">
        <v>1</v>
      </c>
      <c r="J2662" s="14"/>
      <c r="K2662" s="14"/>
      <c r="L2662" s="14"/>
      <c r="M2662" s="14"/>
      <c r="N2662" s="14"/>
      <c r="O2662" s="14"/>
      <c r="P2662" s="14"/>
      <c r="Q2662" s="14"/>
      <c r="R2662" s="14"/>
      <c r="S2662" s="14"/>
      <c r="T2662" s="14"/>
      <c r="U2662" s="14"/>
      <c r="V2662" s="14"/>
      <c r="W2662" s="14"/>
    </row>
    <row r="2663">
      <c r="A2663" s="130" t="s">
        <v>25366</v>
      </c>
      <c r="B2663" s="14" t="s">
        <v>14306</v>
      </c>
      <c r="C2663" s="131">
        <v>54.0</v>
      </c>
      <c r="D2663" s="14" t="s">
        <v>14309</v>
      </c>
      <c r="E2663" s="131">
        <v>406.0</v>
      </c>
      <c r="F2663" s="14" t="s">
        <v>14311</v>
      </c>
      <c r="G2663" s="131">
        <v>43.0</v>
      </c>
      <c r="H2663" s="131">
        <v>200.0</v>
      </c>
      <c r="I2663" s="132" t="b">
        <v>1</v>
      </c>
      <c r="J2663" s="14"/>
      <c r="K2663" s="14"/>
      <c r="L2663" s="14"/>
      <c r="M2663" s="14"/>
      <c r="N2663" s="14"/>
      <c r="O2663" s="14"/>
      <c r="P2663" s="14"/>
      <c r="Q2663" s="14"/>
      <c r="R2663" s="14"/>
      <c r="S2663" s="14"/>
      <c r="T2663" s="14"/>
      <c r="U2663" s="14"/>
      <c r="V2663" s="14"/>
      <c r="W2663" s="14"/>
    </row>
    <row r="2664">
      <c r="A2664" s="130" t="s">
        <v>25374</v>
      </c>
      <c r="B2664" s="14" t="s">
        <v>13136</v>
      </c>
      <c r="C2664" s="131">
        <v>69.0</v>
      </c>
      <c r="D2664" s="14" t="s">
        <v>13137</v>
      </c>
      <c r="E2664" s="131">
        <v>155.0</v>
      </c>
      <c r="F2664" s="14" t="s">
        <v>13139</v>
      </c>
      <c r="G2664" s="131">
        <v>58.0</v>
      </c>
      <c r="H2664" s="131">
        <v>200.0</v>
      </c>
      <c r="I2664" s="132" t="b">
        <v>1</v>
      </c>
      <c r="J2664" s="14"/>
      <c r="K2664" s="14"/>
      <c r="L2664" s="14"/>
      <c r="M2664" s="14"/>
      <c r="N2664" s="14"/>
      <c r="O2664" s="14"/>
      <c r="P2664" s="14"/>
      <c r="Q2664" s="14"/>
      <c r="R2664" s="14"/>
      <c r="S2664" s="14"/>
      <c r="T2664" s="14"/>
      <c r="U2664" s="14"/>
      <c r="V2664" s="14"/>
      <c r="W2664" s="14"/>
    </row>
    <row r="2665">
      <c r="A2665" s="130" t="s">
        <v>25380</v>
      </c>
      <c r="B2665" s="14" t="s">
        <v>15839</v>
      </c>
      <c r="C2665" s="131">
        <v>51.0</v>
      </c>
      <c r="D2665" s="14" t="s">
        <v>15842</v>
      </c>
      <c r="E2665" s="131">
        <v>244.0</v>
      </c>
      <c r="F2665" s="14" t="s">
        <v>15844</v>
      </c>
      <c r="G2665" s="131">
        <v>40.0</v>
      </c>
      <c r="H2665" s="131">
        <v>200.0</v>
      </c>
      <c r="I2665" s="132" t="b">
        <v>1</v>
      </c>
      <c r="J2665" s="14"/>
      <c r="K2665" s="14"/>
      <c r="L2665" s="14"/>
      <c r="M2665" s="14"/>
      <c r="N2665" s="14"/>
      <c r="O2665" s="14"/>
      <c r="P2665" s="14"/>
      <c r="Q2665" s="14"/>
      <c r="R2665" s="14"/>
      <c r="S2665" s="14"/>
      <c r="T2665" s="14"/>
      <c r="U2665" s="14"/>
      <c r="V2665" s="14"/>
      <c r="W2665" s="14"/>
    </row>
    <row r="2666">
      <c r="A2666" s="130" t="s">
        <v>25387</v>
      </c>
      <c r="B2666" s="14" t="s">
        <v>1674</v>
      </c>
      <c r="C2666" s="131">
        <v>19.0</v>
      </c>
      <c r="D2666" s="14" t="s">
        <v>4227</v>
      </c>
      <c r="E2666" s="131">
        <v>148.0</v>
      </c>
      <c r="F2666" s="14" t="s">
        <v>1676</v>
      </c>
      <c r="G2666" s="131">
        <v>8.0</v>
      </c>
      <c r="H2666" s="131">
        <v>200.0</v>
      </c>
      <c r="I2666" s="132" t="b">
        <v>1</v>
      </c>
      <c r="J2666" s="14"/>
      <c r="K2666" s="14"/>
      <c r="L2666" s="14"/>
      <c r="M2666" s="14"/>
      <c r="N2666" s="14"/>
      <c r="O2666" s="14"/>
      <c r="P2666" s="14"/>
      <c r="Q2666" s="14"/>
      <c r="R2666" s="14"/>
      <c r="S2666" s="14"/>
      <c r="T2666" s="14"/>
      <c r="U2666" s="14"/>
      <c r="V2666" s="14"/>
      <c r="W2666" s="14"/>
    </row>
    <row r="2667">
      <c r="A2667" s="130" t="s">
        <v>25393</v>
      </c>
      <c r="B2667" s="14" t="s">
        <v>16101</v>
      </c>
      <c r="C2667" s="131">
        <v>26.0</v>
      </c>
      <c r="D2667" s="14"/>
      <c r="E2667" s="14"/>
      <c r="F2667" s="14" t="s">
        <v>16103</v>
      </c>
      <c r="G2667" s="131">
        <v>6.0</v>
      </c>
      <c r="H2667" s="131">
        <v>200.0</v>
      </c>
      <c r="I2667" s="132" t="b">
        <v>1</v>
      </c>
      <c r="J2667" s="14"/>
      <c r="K2667" s="14"/>
      <c r="L2667" s="14"/>
      <c r="M2667" s="14"/>
      <c r="N2667" s="14"/>
      <c r="O2667" s="14"/>
      <c r="P2667" s="14"/>
      <c r="Q2667" s="14"/>
      <c r="R2667" s="14"/>
      <c r="S2667" s="14"/>
      <c r="T2667" s="14"/>
      <c r="U2667" s="14"/>
      <c r="V2667" s="14"/>
      <c r="W2667" s="14"/>
    </row>
    <row r="2668">
      <c r="A2668" s="130" t="s">
        <v>25398</v>
      </c>
      <c r="B2668" s="14" t="s">
        <v>8226</v>
      </c>
      <c r="C2668" s="131">
        <v>98.0</v>
      </c>
      <c r="D2668" s="14" t="s">
        <v>8228</v>
      </c>
      <c r="E2668" s="131">
        <v>114.0</v>
      </c>
      <c r="F2668" s="14" t="s">
        <v>8230</v>
      </c>
      <c r="G2668" s="131">
        <v>87.0</v>
      </c>
      <c r="H2668" s="131">
        <v>200.0</v>
      </c>
      <c r="I2668" s="132" t="b">
        <v>1</v>
      </c>
      <c r="J2668" s="14"/>
      <c r="K2668" s="14"/>
      <c r="L2668" s="14"/>
      <c r="M2668" s="14"/>
      <c r="N2668" s="14"/>
      <c r="O2668" s="14"/>
      <c r="P2668" s="14"/>
      <c r="Q2668" s="14"/>
      <c r="R2668" s="14"/>
      <c r="S2668" s="14"/>
      <c r="T2668" s="14"/>
      <c r="U2668" s="14"/>
      <c r="V2668" s="14"/>
      <c r="W2668" s="14"/>
    </row>
    <row r="2669">
      <c r="A2669" s="130" t="s">
        <v>25404</v>
      </c>
      <c r="B2669" s="14" t="s">
        <v>11974</v>
      </c>
      <c r="C2669" s="131">
        <v>52.0</v>
      </c>
      <c r="D2669" s="14" t="s">
        <v>11975</v>
      </c>
      <c r="E2669" s="131">
        <v>161.0</v>
      </c>
      <c r="F2669" s="14" t="s">
        <v>11977</v>
      </c>
      <c r="G2669" s="131">
        <v>41.0</v>
      </c>
      <c r="H2669" s="131">
        <v>200.0</v>
      </c>
      <c r="I2669" s="132" t="b">
        <v>1</v>
      </c>
      <c r="J2669" s="14"/>
      <c r="K2669" s="14"/>
      <c r="L2669" s="14"/>
      <c r="M2669" s="14"/>
      <c r="N2669" s="14"/>
      <c r="O2669" s="14"/>
      <c r="P2669" s="14"/>
      <c r="Q2669" s="14"/>
      <c r="R2669" s="14"/>
      <c r="S2669" s="14"/>
      <c r="T2669" s="14"/>
      <c r="U2669" s="14"/>
      <c r="V2669" s="14"/>
      <c r="W2669" s="14"/>
    </row>
    <row r="2670">
      <c r="A2670" s="130" t="s">
        <v>25410</v>
      </c>
      <c r="B2670" s="14" t="s">
        <v>4905</v>
      </c>
      <c r="C2670" s="131">
        <v>54.0</v>
      </c>
      <c r="D2670" s="14" t="s">
        <v>4906</v>
      </c>
      <c r="E2670" s="131">
        <v>191.0</v>
      </c>
      <c r="F2670" s="14" t="s">
        <v>4909</v>
      </c>
      <c r="G2670" s="131">
        <v>43.0</v>
      </c>
      <c r="H2670" s="131">
        <v>200.0</v>
      </c>
      <c r="I2670" s="132" t="b">
        <v>1</v>
      </c>
      <c r="J2670" s="14"/>
      <c r="K2670" s="14"/>
      <c r="L2670" s="14"/>
      <c r="M2670" s="14"/>
      <c r="N2670" s="14"/>
      <c r="O2670" s="14"/>
      <c r="P2670" s="14"/>
      <c r="Q2670" s="14"/>
      <c r="R2670" s="14"/>
      <c r="S2670" s="14"/>
      <c r="T2670" s="14"/>
      <c r="U2670" s="14"/>
      <c r="V2670" s="14"/>
      <c r="W2670" s="14"/>
    </row>
    <row r="2671">
      <c r="A2671" s="130" t="s">
        <v>25414</v>
      </c>
      <c r="B2671" s="14" t="s">
        <v>2627</v>
      </c>
      <c r="C2671" s="131">
        <v>65.0</v>
      </c>
      <c r="D2671" s="14" t="s">
        <v>2632</v>
      </c>
      <c r="E2671" s="131">
        <v>319.0</v>
      </c>
      <c r="F2671" s="14" t="s">
        <v>2634</v>
      </c>
      <c r="G2671" s="131">
        <v>54.0</v>
      </c>
      <c r="H2671" s="131">
        <v>200.0</v>
      </c>
      <c r="I2671" s="132" t="b">
        <v>1</v>
      </c>
      <c r="J2671" s="14"/>
      <c r="K2671" s="14"/>
      <c r="L2671" s="14"/>
      <c r="M2671" s="14"/>
      <c r="N2671" s="14"/>
      <c r="O2671" s="14"/>
      <c r="P2671" s="14"/>
      <c r="Q2671" s="14"/>
      <c r="R2671" s="14"/>
      <c r="S2671" s="14"/>
      <c r="T2671" s="14"/>
      <c r="U2671" s="14"/>
      <c r="V2671" s="14"/>
      <c r="W2671" s="14"/>
    </row>
    <row r="2672">
      <c r="A2672" s="130" t="s">
        <v>25419</v>
      </c>
      <c r="B2672" s="14" t="s">
        <v>1565</v>
      </c>
      <c r="C2672" s="131">
        <v>51.0</v>
      </c>
      <c r="D2672" s="14" t="s">
        <v>1566</v>
      </c>
      <c r="E2672" s="131">
        <v>324.0</v>
      </c>
      <c r="F2672" s="14" t="s">
        <v>1567</v>
      </c>
      <c r="G2672" s="131">
        <v>40.0</v>
      </c>
      <c r="H2672" s="131">
        <v>200.0</v>
      </c>
      <c r="I2672" s="132" t="b">
        <v>1</v>
      </c>
      <c r="J2672" s="14"/>
      <c r="K2672" s="14"/>
      <c r="L2672" s="14"/>
      <c r="M2672" s="14"/>
      <c r="N2672" s="14"/>
      <c r="O2672" s="14"/>
      <c r="P2672" s="14"/>
      <c r="Q2672" s="14"/>
      <c r="R2672" s="14"/>
      <c r="S2672" s="14"/>
      <c r="T2672" s="14"/>
      <c r="U2672" s="14"/>
      <c r="V2672" s="14"/>
      <c r="W2672" s="14"/>
    </row>
    <row r="2673">
      <c r="A2673" s="130" t="s">
        <v>25424</v>
      </c>
      <c r="B2673" s="14" t="s">
        <v>11130</v>
      </c>
      <c r="C2673" s="131">
        <v>27.0</v>
      </c>
      <c r="D2673" s="14"/>
      <c r="E2673" s="14"/>
      <c r="F2673" s="14" t="s">
        <v>11132</v>
      </c>
      <c r="G2673" s="131">
        <v>7.0</v>
      </c>
      <c r="H2673" s="131">
        <v>200.0</v>
      </c>
      <c r="I2673" s="132" t="b">
        <v>1</v>
      </c>
      <c r="J2673" s="14"/>
      <c r="K2673" s="14"/>
      <c r="L2673" s="14"/>
      <c r="M2673" s="14"/>
      <c r="N2673" s="14"/>
      <c r="O2673" s="14"/>
      <c r="P2673" s="14"/>
      <c r="Q2673" s="14"/>
      <c r="R2673" s="14"/>
      <c r="S2673" s="14"/>
      <c r="T2673" s="14"/>
      <c r="U2673" s="14"/>
      <c r="V2673" s="14"/>
      <c r="W2673" s="14"/>
    </row>
    <row r="2674">
      <c r="A2674" s="130" t="s">
        <v>25427</v>
      </c>
      <c r="B2674" s="14" t="s">
        <v>1678</v>
      </c>
      <c r="C2674" s="131">
        <v>85.0</v>
      </c>
      <c r="D2674" s="14" t="s">
        <v>1679</v>
      </c>
      <c r="E2674" s="131">
        <v>452.0</v>
      </c>
      <c r="F2674" s="14" t="s">
        <v>1680</v>
      </c>
      <c r="G2674" s="131">
        <v>74.0</v>
      </c>
      <c r="H2674" s="131">
        <v>200.0</v>
      </c>
      <c r="I2674" s="132" t="b">
        <v>1</v>
      </c>
      <c r="J2674" s="14"/>
      <c r="K2674" s="14"/>
      <c r="L2674" s="14"/>
      <c r="M2674" s="14"/>
      <c r="N2674" s="14"/>
      <c r="O2674" s="14"/>
      <c r="P2674" s="14"/>
      <c r="Q2674" s="14"/>
      <c r="R2674" s="14"/>
      <c r="S2674" s="14"/>
      <c r="T2674" s="14"/>
      <c r="U2674" s="14"/>
      <c r="V2674" s="14"/>
      <c r="W2674" s="14"/>
    </row>
    <row r="2675">
      <c r="A2675" s="130" t="s">
        <v>25437</v>
      </c>
      <c r="B2675" s="14" t="s">
        <v>2062</v>
      </c>
      <c r="C2675" s="131">
        <v>80.0</v>
      </c>
      <c r="D2675" s="14" t="s">
        <v>2065</v>
      </c>
      <c r="E2675" s="131">
        <v>475.0</v>
      </c>
      <c r="F2675" s="14" t="s">
        <v>2067</v>
      </c>
      <c r="G2675" s="131">
        <v>69.0</v>
      </c>
      <c r="H2675" s="131">
        <v>200.0</v>
      </c>
      <c r="I2675" s="132" t="b">
        <v>1</v>
      </c>
      <c r="J2675" s="14"/>
      <c r="K2675" s="14"/>
      <c r="L2675" s="14"/>
      <c r="M2675" s="14"/>
      <c r="N2675" s="14"/>
      <c r="O2675" s="14"/>
      <c r="P2675" s="14"/>
      <c r="Q2675" s="14"/>
      <c r="R2675" s="14"/>
      <c r="S2675" s="14"/>
      <c r="T2675" s="14"/>
      <c r="U2675" s="14"/>
      <c r="V2675" s="14"/>
      <c r="W2675" s="14"/>
    </row>
    <row r="2676">
      <c r="A2676" s="130" t="s">
        <v>25444</v>
      </c>
      <c r="B2676" s="14" t="s">
        <v>6564</v>
      </c>
      <c r="C2676" s="131">
        <v>95.0</v>
      </c>
      <c r="D2676" s="14" t="s">
        <v>6568</v>
      </c>
      <c r="E2676" s="131">
        <v>154.0</v>
      </c>
      <c r="F2676" s="14" t="s">
        <v>6577</v>
      </c>
      <c r="G2676" s="131">
        <v>84.0</v>
      </c>
      <c r="H2676" s="131">
        <v>200.0</v>
      </c>
      <c r="I2676" s="132" t="b">
        <v>1</v>
      </c>
      <c r="J2676" s="14"/>
      <c r="K2676" s="14"/>
      <c r="L2676" s="14"/>
      <c r="M2676" s="14"/>
      <c r="N2676" s="14"/>
      <c r="O2676" s="14"/>
      <c r="P2676" s="14"/>
      <c r="Q2676" s="14"/>
      <c r="R2676" s="14"/>
      <c r="S2676" s="14"/>
      <c r="T2676" s="14"/>
      <c r="U2676" s="14"/>
      <c r="V2676" s="14"/>
      <c r="W2676" s="14"/>
    </row>
    <row r="2677">
      <c r="A2677" s="130" t="s">
        <v>25450</v>
      </c>
      <c r="B2677" s="14" t="s">
        <v>557</v>
      </c>
      <c r="C2677" s="131">
        <v>27.0</v>
      </c>
      <c r="D2677" s="14"/>
      <c r="E2677" s="14"/>
      <c r="F2677" s="14" t="s">
        <v>558</v>
      </c>
      <c r="G2677" s="131">
        <v>16.0</v>
      </c>
      <c r="H2677" s="131">
        <v>200.0</v>
      </c>
      <c r="I2677" s="132" t="b">
        <v>1</v>
      </c>
      <c r="J2677" s="14"/>
      <c r="K2677" s="14"/>
      <c r="L2677" s="14"/>
      <c r="M2677" s="14"/>
      <c r="N2677" s="14"/>
      <c r="O2677" s="14"/>
      <c r="P2677" s="14"/>
      <c r="Q2677" s="14"/>
      <c r="R2677" s="14"/>
      <c r="S2677" s="14"/>
      <c r="T2677" s="14"/>
      <c r="U2677" s="14"/>
      <c r="V2677" s="14"/>
      <c r="W2677" s="14"/>
    </row>
    <row r="2678">
      <c r="A2678" s="130" t="s">
        <v>25455</v>
      </c>
      <c r="B2678" s="14" t="s">
        <v>2627</v>
      </c>
      <c r="C2678" s="131">
        <v>65.0</v>
      </c>
      <c r="D2678" s="14" t="s">
        <v>2632</v>
      </c>
      <c r="E2678" s="131">
        <v>319.0</v>
      </c>
      <c r="F2678" s="14" t="s">
        <v>2634</v>
      </c>
      <c r="G2678" s="131">
        <v>54.0</v>
      </c>
      <c r="H2678" s="131">
        <v>200.0</v>
      </c>
      <c r="I2678" s="132" t="b">
        <v>1</v>
      </c>
      <c r="J2678" s="14"/>
      <c r="K2678" s="14"/>
      <c r="L2678" s="14"/>
      <c r="M2678" s="14"/>
      <c r="N2678" s="14"/>
      <c r="O2678" s="14"/>
      <c r="P2678" s="14"/>
      <c r="Q2678" s="14"/>
      <c r="R2678" s="14"/>
      <c r="S2678" s="14"/>
      <c r="T2678" s="14"/>
      <c r="U2678" s="14"/>
      <c r="V2678" s="14"/>
      <c r="W2678" s="14"/>
    </row>
    <row r="2679">
      <c r="A2679" s="130" t="s">
        <v>25461</v>
      </c>
      <c r="B2679" s="14" t="s">
        <v>20018</v>
      </c>
      <c r="C2679" s="131">
        <v>41.0</v>
      </c>
      <c r="D2679" s="14" t="s">
        <v>511</v>
      </c>
      <c r="E2679" s="131">
        <v>135.0</v>
      </c>
      <c r="F2679" s="14" t="s">
        <v>512</v>
      </c>
      <c r="G2679" s="131">
        <v>14.0</v>
      </c>
      <c r="H2679" s="131">
        <v>200.0</v>
      </c>
      <c r="I2679" s="132" t="b">
        <v>1</v>
      </c>
      <c r="J2679" s="14"/>
      <c r="K2679" s="14"/>
      <c r="L2679" s="14"/>
      <c r="M2679" s="14"/>
      <c r="N2679" s="14"/>
      <c r="O2679" s="14"/>
      <c r="P2679" s="14"/>
      <c r="Q2679" s="14"/>
      <c r="R2679" s="14"/>
      <c r="S2679" s="14"/>
      <c r="T2679" s="14"/>
      <c r="U2679" s="14"/>
      <c r="V2679" s="14"/>
      <c r="W2679" s="14"/>
    </row>
    <row r="2680">
      <c r="A2680" s="130" t="s">
        <v>25465</v>
      </c>
      <c r="B2680" s="14" t="s">
        <v>1228</v>
      </c>
      <c r="C2680" s="131">
        <v>61.0</v>
      </c>
      <c r="D2680" s="14" t="s">
        <v>1229</v>
      </c>
      <c r="E2680" s="131">
        <v>205.0</v>
      </c>
      <c r="F2680" s="14" t="s">
        <v>1230</v>
      </c>
      <c r="G2680" s="131">
        <v>50.0</v>
      </c>
      <c r="H2680" s="131">
        <v>200.0</v>
      </c>
      <c r="I2680" s="132" t="b">
        <v>1</v>
      </c>
      <c r="J2680" s="14"/>
      <c r="K2680" s="14"/>
      <c r="L2680" s="14"/>
      <c r="M2680" s="14"/>
      <c r="N2680" s="14"/>
      <c r="O2680" s="14"/>
      <c r="P2680" s="14"/>
      <c r="Q2680" s="14"/>
      <c r="R2680" s="14"/>
      <c r="S2680" s="14"/>
      <c r="T2680" s="14"/>
      <c r="U2680" s="14"/>
      <c r="V2680" s="14"/>
      <c r="W2680" s="14"/>
    </row>
    <row r="2681">
      <c r="A2681" s="130" t="s">
        <v>25471</v>
      </c>
      <c r="B2681" s="14" t="s">
        <v>1252</v>
      </c>
      <c r="C2681" s="131">
        <v>64.0</v>
      </c>
      <c r="D2681" s="14" t="s">
        <v>1253</v>
      </c>
      <c r="E2681" s="131">
        <v>351.0</v>
      </c>
      <c r="F2681" s="14" t="s">
        <v>1254</v>
      </c>
      <c r="G2681" s="131">
        <v>53.0</v>
      </c>
      <c r="H2681" s="131">
        <v>200.0</v>
      </c>
      <c r="I2681" s="132" t="b">
        <v>1</v>
      </c>
      <c r="J2681" s="14"/>
      <c r="K2681" s="14"/>
      <c r="L2681" s="14"/>
      <c r="M2681" s="14"/>
      <c r="N2681" s="14"/>
      <c r="O2681" s="14"/>
      <c r="P2681" s="14"/>
      <c r="Q2681" s="14"/>
      <c r="R2681" s="14"/>
      <c r="S2681" s="14"/>
      <c r="T2681" s="14"/>
      <c r="U2681" s="14"/>
      <c r="V2681" s="14"/>
      <c r="W2681" s="14"/>
    </row>
    <row r="2682">
      <c r="A2682" s="130" t="s">
        <v>25478</v>
      </c>
      <c r="B2682" s="14" t="s">
        <v>13510</v>
      </c>
      <c r="C2682" s="131">
        <v>28.0</v>
      </c>
      <c r="D2682" s="14" t="s">
        <v>13511</v>
      </c>
      <c r="E2682" s="131">
        <v>158.0</v>
      </c>
      <c r="F2682" s="14" t="s">
        <v>13512</v>
      </c>
      <c r="G2682" s="131">
        <v>8.0</v>
      </c>
      <c r="H2682" s="131">
        <v>200.0</v>
      </c>
      <c r="I2682" s="132" t="b">
        <v>1</v>
      </c>
      <c r="J2682" s="14"/>
      <c r="K2682" s="14"/>
      <c r="L2682" s="14"/>
      <c r="M2682" s="14"/>
      <c r="N2682" s="14"/>
      <c r="O2682" s="14"/>
      <c r="P2682" s="14"/>
      <c r="Q2682" s="14"/>
      <c r="R2682" s="14"/>
      <c r="S2682" s="14"/>
      <c r="T2682" s="14"/>
      <c r="U2682" s="14"/>
      <c r="V2682" s="14"/>
      <c r="W2682" s="14"/>
    </row>
    <row r="2683">
      <c r="A2683" s="130" t="s">
        <v>25485</v>
      </c>
      <c r="B2683" s="14" t="s">
        <v>1996</v>
      </c>
      <c r="C2683" s="131">
        <v>77.0</v>
      </c>
      <c r="D2683" s="14" t="s">
        <v>1999</v>
      </c>
      <c r="E2683" s="131">
        <v>615.0</v>
      </c>
      <c r="F2683" s="14" t="s">
        <v>2000</v>
      </c>
      <c r="G2683" s="131">
        <v>66.0</v>
      </c>
      <c r="H2683" s="131">
        <v>200.0</v>
      </c>
      <c r="I2683" s="132" t="b">
        <v>1</v>
      </c>
      <c r="J2683" s="14"/>
      <c r="K2683" s="14"/>
      <c r="L2683" s="14"/>
      <c r="M2683" s="14"/>
      <c r="N2683" s="14"/>
      <c r="O2683" s="14"/>
      <c r="P2683" s="14"/>
      <c r="Q2683" s="14"/>
      <c r="R2683" s="14"/>
      <c r="S2683" s="14"/>
      <c r="T2683" s="14"/>
      <c r="U2683" s="14"/>
      <c r="V2683" s="14"/>
      <c r="W2683" s="14"/>
    </row>
    <row r="2684">
      <c r="A2684" s="130" t="s">
        <v>25493</v>
      </c>
      <c r="B2684" s="14" t="s">
        <v>10205</v>
      </c>
      <c r="C2684" s="131">
        <v>66.0</v>
      </c>
      <c r="D2684" s="14" t="s">
        <v>10207</v>
      </c>
      <c r="E2684" s="131">
        <v>150.0</v>
      </c>
      <c r="F2684" s="14" t="s">
        <v>10209</v>
      </c>
      <c r="G2684" s="131">
        <v>55.0</v>
      </c>
      <c r="H2684" s="131">
        <v>200.0</v>
      </c>
      <c r="I2684" s="132" t="b">
        <v>1</v>
      </c>
      <c r="J2684" s="14"/>
      <c r="K2684" s="14"/>
      <c r="L2684" s="14"/>
      <c r="M2684" s="14"/>
      <c r="N2684" s="14"/>
      <c r="O2684" s="14"/>
      <c r="P2684" s="14"/>
      <c r="Q2684" s="14"/>
      <c r="R2684" s="14"/>
      <c r="S2684" s="14"/>
      <c r="T2684" s="14"/>
      <c r="U2684" s="14"/>
      <c r="V2684" s="14"/>
      <c r="W2684" s="14"/>
    </row>
    <row r="2685">
      <c r="A2685" s="130" t="s">
        <v>25504</v>
      </c>
      <c r="B2685" s="14" t="s">
        <v>5622</v>
      </c>
      <c r="C2685" s="131">
        <v>80.0</v>
      </c>
      <c r="D2685" s="14" t="s">
        <v>5625</v>
      </c>
      <c r="E2685" s="131">
        <v>203.0</v>
      </c>
      <c r="F2685" s="14" t="s">
        <v>5627</v>
      </c>
      <c r="G2685" s="131">
        <v>69.0</v>
      </c>
      <c r="H2685" s="131">
        <v>200.0</v>
      </c>
      <c r="I2685" s="132" t="b">
        <v>1</v>
      </c>
      <c r="J2685" s="14"/>
      <c r="K2685" s="14"/>
      <c r="L2685" s="14"/>
      <c r="M2685" s="14"/>
      <c r="N2685" s="14"/>
      <c r="O2685" s="14"/>
      <c r="P2685" s="14"/>
      <c r="Q2685" s="14"/>
      <c r="R2685" s="14"/>
      <c r="S2685" s="14"/>
      <c r="T2685" s="14"/>
      <c r="U2685" s="14"/>
      <c r="V2685" s="14"/>
      <c r="W2685" s="14"/>
    </row>
    <row r="2686">
      <c r="A2686" s="130" t="s">
        <v>25508</v>
      </c>
      <c r="B2686" s="14" t="s">
        <v>4344</v>
      </c>
      <c r="C2686" s="131">
        <v>110.0</v>
      </c>
      <c r="D2686" s="14" t="s">
        <v>4346</v>
      </c>
      <c r="E2686" s="131">
        <v>92.0</v>
      </c>
      <c r="F2686" s="14" t="s">
        <v>4347</v>
      </c>
      <c r="G2686" s="131">
        <v>99.0</v>
      </c>
      <c r="H2686" s="131">
        <v>200.0</v>
      </c>
      <c r="I2686" s="132" t="b">
        <v>1</v>
      </c>
      <c r="J2686" s="14"/>
      <c r="K2686" s="14"/>
      <c r="L2686" s="14"/>
      <c r="M2686" s="14"/>
      <c r="N2686" s="14"/>
      <c r="O2686" s="14"/>
      <c r="P2686" s="14"/>
      <c r="Q2686" s="14"/>
      <c r="R2686" s="14"/>
      <c r="S2686" s="14"/>
      <c r="T2686" s="14"/>
      <c r="U2686" s="14"/>
      <c r="V2686" s="14"/>
      <c r="W2686" s="14"/>
    </row>
    <row r="2687">
      <c r="A2687" s="130" t="s">
        <v>25513</v>
      </c>
      <c r="B2687" s="14" t="s">
        <v>1519</v>
      </c>
      <c r="C2687" s="131">
        <v>36.0</v>
      </c>
      <c r="D2687" s="14"/>
      <c r="E2687" s="14"/>
      <c r="F2687" s="14" t="s">
        <v>1520</v>
      </c>
      <c r="G2687" s="131">
        <v>16.0</v>
      </c>
      <c r="H2687" s="131">
        <v>200.0</v>
      </c>
      <c r="I2687" s="132" t="b">
        <v>1</v>
      </c>
      <c r="J2687" s="14"/>
      <c r="K2687" s="14"/>
      <c r="L2687" s="14"/>
      <c r="M2687" s="14"/>
      <c r="N2687" s="14"/>
      <c r="O2687" s="14"/>
      <c r="P2687" s="14"/>
      <c r="Q2687" s="14"/>
      <c r="R2687" s="14"/>
      <c r="S2687" s="14"/>
      <c r="T2687" s="14"/>
      <c r="U2687" s="14"/>
      <c r="V2687" s="14"/>
      <c r="W2687" s="14"/>
    </row>
    <row r="2688">
      <c r="A2688" s="130" t="s">
        <v>25518</v>
      </c>
      <c r="B2688" s="14" t="s">
        <v>1404</v>
      </c>
      <c r="C2688" s="131">
        <v>38.0</v>
      </c>
      <c r="D2688" s="14" t="s">
        <v>1405</v>
      </c>
      <c r="E2688" s="131">
        <v>169.0</v>
      </c>
      <c r="F2688" s="14" t="s">
        <v>1406</v>
      </c>
      <c r="G2688" s="131">
        <v>27.0</v>
      </c>
      <c r="H2688" s="131">
        <v>200.0</v>
      </c>
      <c r="I2688" s="132" t="b">
        <v>1</v>
      </c>
      <c r="J2688" s="14"/>
      <c r="K2688" s="14"/>
      <c r="L2688" s="14"/>
      <c r="M2688" s="14"/>
      <c r="N2688" s="14"/>
      <c r="O2688" s="14"/>
      <c r="P2688" s="14"/>
      <c r="Q2688" s="14"/>
      <c r="R2688" s="14"/>
      <c r="S2688" s="14"/>
      <c r="T2688" s="14"/>
      <c r="U2688" s="14"/>
      <c r="V2688" s="14"/>
      <c r="W2688" s="14"/>
    </row>
    <row r="2689">
      <c r="A2689" s="130" t="s">
        <v>25524</v>
      </c>
      <c r="B2689" s="14" t="s">
        <v>4518</v>
      </c>
      <c r="C2689" s="131">
        <v>25.0</v>
      </c>
      <c r="D2689" s="14"/>
      <c r="E2689" s="14"/>
      <c r="F2689" s="14" t="s">
        <v>4522</v>
      </c>
      <c r="G2689" s="131">
        <v>5.0</v>
      </c>
      <c r="H2689" s="131">
        <v>200.0</v>
      </c>
      <c r="I2689" s="132" t="b">
        <v>1</v>
      </c>
      <c r="J2689" s="14"/>
      <c r="K2689" s="14"/>
      <c r="L2689" s="14"/>
      <c r="M2689" s="14"/>
      <c r="N2689" s="14"/>
      <c r="O2689" s="14"/>
      <c r="P2689" s="14"/>
      <c r="Q2689" s="14"/>
      <c r="R2689" s="14"/>
      <c r="S2689" s="14"/>
      <c r="T2689" s="14"/>
      <c r="U2689" s="14"/>
      <c r="V2689" s="14"/>
      <c r="W2689" s="14"/>
    </row>
    <row r="2690">
      <c r="A2690" s="130" t="s">
        <v>25529</v>
      </c>
      <c r="B2690" s="14" t="s">
        <v>15265</v>
      </c>
      <c r="C2690" s="131">
        <v>32.0</v>
      </c>
      <c r="D2690" s="14"/>
      <c r="E2690" s="14"/>
      <c r="F2690" s="14" t="s">
        <v>15267</v>
      </c>
      <c r="G2690" s="131">
        <v>12.0</v>
      </c>
      <c r="H2690" s="131">
        <v>200.0</v>
      </c>
      <c r="I2690" s="132" t="b">
        <v>1</v>
      </c>
      <c r="J2690" s="14"/>
      <c r="K2690" s="14"/>
      <c r="L2690" s="14"/>
      <c r="M2690" s="14"/>
      <c r="N2690" s="14"/>
      <c r="O2690" s="14"/>
      <c r="P2690" s="14"/>
      <c r="Q2690" s="14"/>
      <c r="R2690" s="14"/>
      <c r="S2690" s="14"/>
      <c r="T2690" s="14"/>
      <c r="U2690" s="14"/>
      <c r="V2690" s="14"/>
      <c r="W2690" s="14"/>
    </row>
    <row r="2691">
      <c r="A2691" s="130" t="s">
        <v>25536</v>
      </c>
      <c r="B2691" s="14" t="s">
        <v>10319</v>
      </c>
      <c r="C2691" s="131">
        <v>32.0</v>
      </c>
      <c r="D2691" s="14"/>
      <c r="E2691" s="14"/>
      <c r="F2691" s="14" t="s">
        <v>10321</v>
      </c>
      <c r="G2691" s="131">
        <v>12.0</v>
      </c>
      <c r="H2691" s="131">
        <v>200.0</v>
      </c>
      <c r="I2691" s="132" t="b">
        <v>1</v>
      </c>
      <c r="J2691" s="14"/>
      <c r="K2691" s="14"/>
      <c r="L2691" s="14"/>
      <c r="M2691" s="14"/>
      <c r="N2691" s="14"/>
      <c r="O2691" s="14"/>
      <c r="P2691" s="14"/>
      <c r="Q2691" s="14"/>
      <c r="R2691" s="14"/>
      <c r="S2691" s="14"/>
      <c r="T2691" s="14"/>
      <c r="U2691" s="14"/>
      <c r="V2691" s="14"/>
      <c r="W2691" s="14"/>
    </row>
    <row r="2692">
      <c r="A2692" s="130" t="s">
        <v>25544</v>
      </c>
      <c r="B2692" s="14" t="s">
        <v>17401</v>
      </c>
      <c r="C2692" s="131">
        <v>60.0</v>
      </c>
      <c r="D2692" s="14" t="s">
        <v>17402</v>
      </c>
      <c r="E2692" s="131">
        <v>377.0</v>
      </c>
      <c r="F2692" s="14" t="s">
        <v>17405</v>
      </c>
      <c r="G2692" s="131">
        <v>49.0</v>
      </c>
      <c r="H2692" s="131">
        <v>200.0</v>
      </c>
      <c r="I2692" s="132" t="b">
        <v>1</v>
      </c>
      <c r="J2692" s="14"/>
      <c r="K2692" s="14"/>
      <c r="L2692" s="14"/>
      <c r="M2692" s="14"/>
      <c r="N2692" s="14"/>
      <c r="O2692" s="14"/>
      <c r="P2692" s="14"/>
      <c r="Q2692" s="14"/>
      <c r="R2692" s="14"/>
      <c r="S2692" s="14"/>
      <c r="T2692" s="14"/>
      <c r="U2692" s="14"/>
      <c r="V2692" s="14"/>
      <c r="W2692" s="14"/>
    </row>
    <row r="2693">
      <c r="A2693" s="130" t="s">
        <v>25551</v>
      </c>
      <c r="B2693" s="14" t="s">
        <v>14659</v>
      </c>
      <c r="C2693" s="131">
        <v>105.0</v>
      </c>
      <c r="D2693" s="14" t="s">
        <v>14660</v>
      </c>
      <c r="E2693" s="131">
        <v>152.0</v>
      </c>
      <c r="F2693" s="14" t="s">
        <v>14661</v>
      </c>
      <c r="G2693" s="131">
        <v>94.0</v>
      </c>
      <c r="H2693" s="131">
        <v>200.0</v>
      </c>
      <c r="I2693" s="132" t="b">
        <v>1</v>
      </c>
      <c r="J2693" s="14"/>
      <c r="K2693" s="14"/>
      <c r="L2693" s="14"/>
      <c r="M2693" s="14"/>
      <c r="N2693" s="14"/>
      <c r="O2693" s="14"/>
      <c r="P2693" s="14"/>
      <c r="Q2693" s="14"/>
      <c r="R2693" s="14"/>
      <c r="S2693" s="14"/>
      <c r="T2693" s="14"/>
      <c r="U2693" s="14"/>
      <c r="V2693" s="14"/>
      <c r="W2693" s="14"/>
    </row>
    <row r="2694">
      <c r="A2694" s="130" t="s">
        <v>25560</v>
      </c>
      <c r="B2694" s="14" t="s">
        <v>10265</v>
      </c>
      <c r="C2694" s="131">
        <v>29.0</v>
      </c>
      <c r="D2694" s="14"/>
      <c r="E2694" s="14"/>
      <c r="F2694" s="14" t="s">
        <v>1770</v>
      </c>
      <c r="G2694" s="131">
        <v>9.0</v>
      </c>
      <c r="H2694" s="131">
        <v>200.0</v>
      </c>
      <c r="I2694" s="132" t="b">
        <v>1</v>
      </c>
      <c r="J2694" s="14"/>
      <c r="K2694" s="14"/>
      <c r="L2694" s="14"/>
      <c r="M2694" s="14"/>
      <c r="N2694" s="14"/>
      <c r="O2694" s="14"/>
      <c r="P2694" s="14"/>
      <c r="Q2694" s="14"/>
      <c r="R2694" s="14"/>
      <c r="S2694" s="14"/>
      <c r="T2694" s="14"/>
      <c r="U2694" s="14"/>
      <c r="V2694" s="14"/>
      <c r="W2694" s="14"/>
    </row>
    <row r="2695">
      <c r="A2695" s="130" t="s">
        <v>25567</v>
      </c>
      <c r="B2695" s="14" t="s">
        <v>11438</v>
      </c>
      <c r="C2695" s="131">
        <v>27.0</v>
      </c>
      <c r="D2695" s="14"/>
      <c r="E2695" s="14"/>
      <c r="F2695" s="14" t="s">
        <v>11442</v>
      </c>
      <c r="G2695" s="131">
        <v>7.0</v>
      </c>
      <c r="H2695" s="131">
        <v>200.0</v>
      </c>
      <c r="I2695" s="132" t="b">
        <v>1</v>
      </c>
      <c r="J2695" s="14"/>
      <c r="K2695" s="14"/>
      <c r="L2695" s="14"/>
      <c r="M2695" s="14"/>
      <c r="N2695" s="14"/>
      <c r="O2695" s="14"/>
      <c r="P2695" s="14"/>
      <c r="Q2695" s="14"/>
      <c r="R2695" s="14"/>
      <c r="S2695" s="14"/>
      <c r="T2695" s="14"/>
      <c r="U2695" s="14"/>
      <c r="V2695" s="14"/>
      <c r="W2695" s="14"/>
    </row>
    <row r="2696">
      <c r="A2696" s="130" t="s">
        <v>25574</v>
      </c>
      <c r="B2696" s="14" t="s">
        <v>11233</v>
      </c>
      <c r="C2696" s="131">
        <v>30.0</v>
      </c>
      <c r="D2696" s="14"/>
      <c r="E2696" s="14"/>
      <c r="F2696" s="14" t="s">
        <v>11237</v>
      </c>
      <c r="G2696" s="131">
        <v>10.0</v>
      </c>
      <c r="H2696" s="131">
        <v>200.0</v>
      </c>
      <c r="I2696" s="132" t="b">
        <v>1</v>
      </c>
      <c r="J2696" s="14"/>
      <c r="K2696" s="14"/>
      <c r="L2696" s="14"/>
      <c r="M2696" s="14"/>
      <c r="N2696" s="14"/>
      <c r="O2696" s="14"/>
      <c r="P2696" s="14"/>
      <c r="Q2696" s="14"/>
      <c r="R2696" s="14"/>
      <c r="S2696" s="14"/>
      <c r="T2696" s="14"/>
      <c r="U2696" s="14"/>
      <c r="V2696" s="14"/>
      <c r="W2696" s="14"/>
    </row>
    <row r="2697">
      <c r="A2697" s="130" t="s">
        <v>25580</v>
      </c>
      <c r="B2697" s="14" t="s">
        <v>10305</v>
      </c>
      <c r="C2697" s="131">
        <v>32.0</v>
      </c>
      <c r="D2697" s="14"/>
      <c r="E2697" s="14"/>
      <c r="F2697" s="14" t="s">
        <v>10306</v>
      </c>
      <c r="G2697" s="131">
        <v>12.0</v>
      </c>
      <c r="H2697" s="131">
        <v>200.0</v>
      </c>
      <c r="I2697" s="132" t="b">
        <v>1</v>
      </c>
      <c r="J2697" s="14"/>
      <c r="K2697" s="14"/>
      <c r="L2697" s="14"/>
      <c r="M2697" s="14"/>
      <c r="N2697" s="14"/>
      <c r="O2697" s="14"/>
      <c r="P2697" s="14"/>
      <c r="Q2697" s="14"/>
      <c r="R2697" s="14"/>
      <c r="S2697" s="14"/>
      <c r="T2697" s="14"/>
      <c r="U2697" s="14"/>
      <c r="V2697" s="14"/>
      <c r="W2697" s="14"/>
    </row>
    <row r="2698">
      <c r="A2698" s="130" t="s">
        <v>25585</v>
      </c>
      <c r="B2698" s="14" t="s">
        <v>1322</v>
      </c>
      <c r="C2698" s="131">
        <v>68.0</v>
      </c>
      <c r="D2698" s="14" t="s">
        <v>1323</v>
      </c>
      <c r="E2698" s="131">
        <v>170.0</v>
      </c>
      <c r="F2698" s="14" t="s">
        <v>1324</v>
      </c>
      <c r="G2698" s="131">
        <v>57.0</v>
      </c>
      <c r="H2698" s="131">
        <v>200.0</v>
      </c>
      <c r="I2698" s="132" t="b">
        <v>1</v>
      </c>
      <c r="J2698" s="14"/>
      <c r="K2698" s="14"/>
      <c r="L2698" s="14"/>
      <c r="M2698" s="14"/>
      <c r="N2698" s="14"/>
      <c r="O2698" s="14"/>
      <c r="P2698" s="14"/>
      <c r="Q2698" s="14"/>
      <c r="R2698" s="14"/>
      <c r="S2698" s="14"/>
      <c r="T2698" s="14"/>
      <c r="U2698" s="14"/>
      <c r="V2698" s="14"/>
      <c r="W2698" s="14"/>
    </row>
    <row r="2699">
      <c r="A2699" s="130" t="s">
        <v>25592</v>
      </c>
      <c r="B2699" s="14" t="s">
        <v>1412</v>
      </c>
      <c r="C2699" s="131">
        <v>52.0</v>
      </c>
      <c r="D2699" s="14" t="s">
        <v>1413</v>
      </c>
      <c r="E2699" s="131">
        <v>267.0</v>
      </c>
      <c r="F2699" s="14" t="s">
        <v>1414</v>
      </c>
      <c r="G2699" s="131">
        <v>41.0</v>
      </c>
      <c r="H2699" s="131">
        <v>200.0</v>
      </c>
      <c r="I2699" s="132" t="b">
        <v>1</v>
      </c>
      <c r="J2699" s="14"/>
      <c r="K2699" s="14"/>
      <c r="L2699" s="14"/>
      <c r="M2699" s="14"/>
      <c r="N2699" s="14"/>
      <c r="O2699" s="14"/>
      <c r="P2699" s="14"/>
      <c r="Q2699" s="14"/>
      <c r="R2699" s="14"/>
      <c r="S2699" s="14"/>
      <c r="T2699" s="14"/>
      <c r="U2699" s="14"/>
      <c r="V2699" s="14"/>
      <c r="W2699" s="14"/>
    </row>
    <row r="2700">
      <c r="A2700" s="130" t="s">
        <v>25599</v>
      </c>
      <c r="B2700" s="14" t="s">
        <v>12075</v>
      </c>
      <c r="C2700" s="131">
        <v>67.0</v>
      </c>
      <c r="D2700" s="14" t="s">
        <v>12076</v>
      </c>
      <c r="E2700" s="131">
        <v>149.0</v>
      </c>
      <c r="F2700" s="14" t="s">
        <v>12078</v>
      </c>
      <c r="G2700" s="131">
        <v>56.0</v>
      </c>
      <c r="H2700" s="131">
        <v>200.0</v>
      </c>
      <c r="I2700" s="132" t="b">
        <v>1</v>
      </c>
      <c r="J2700" s="14"/>
      <c r="K2700" s="14"/>
      <c r="L2700" s="14"/>
      <c r="M2700" s="14"/>
      <c r="N2700" s="14"/>
      <c r="O2700" s="14"/>
      <c r="P2700" s="14"/>
      <c r="Q2700" s="14"/>
      <c r="R2700" s="14"/>
      <c r="S2700" s="14"/>
      <c r="T2700" s="14"/>
      <c r="U2700" s="14"/>
      <c r="V2700" s="14"/>
      <c r="W2700" s="14"/>
    </row>
    <row r="2701">
      <c r="A2701" s="130" t="s">
        <v>25605</v>
      </c>
      <c r="B2701" s="14" t="s">
        <v>15265</v>
      </c>
      <c r="C2701" s="131">
        <v>32.0</v>
      </c>
      <c r="D2701" s="14"/>
      <c r="E2701" s="14"/>
      <c r="F2701" s="14" t="s">
        <v>15267</v>
      </c>
      <c r="G2701" s="131">
        <v>12.0</v>
      </c>
      <c r="H2701" s="131">
        <v>200.0</v>
      </c>
      <c r="I2701" s="132" t="b">
        <v>1</v>
      </c>
      <c r="J2701" s="14"/>
      <c r="K2701" s="14"/>
      <c r="L2701" s="14"/>
      <c r="M2701" s="14"/>
      <c r="N2701" s="14"/>
      <c r="O2701" s="14"/>
      <c r="P2701" s="14"/>
      <c r="Q2701" s="14"/>
      <c r="R2701" s="14"/>
      <c r="S2701" s="14"/>
      <c r="T2701" s="14"/>
      <c r="U2701" s="14"/>
      <c r="V2701" s="14"/>
      <c r="W2701" s="14"/>
    </row>
    <row r="2702">
      <c r="A2702" s="130" t="s">
        <v>25611</v>
      </c>
      <c r="B2702" s="14" t="s">
        <v>1228</v>
      </c>
      <c r="C2702" s="131">
        <v>61.0</v>
      </c>
      <c r="D2702" s="14" t="s">
        <v>1229</v>
      </c>
      <c r="E2702" s="131">
        <v>205.0</v>
      </c>
      <c r="F2702" s="14" t="s">
        <v>1230</v>
      </c>
      <c r="G2702" s="131">
        <v>50.0</v>
      </c>
      <c r="H2702" s="131">
        <v>200.0</v>
      </c>
      <c r="I2702" s="132" t="b">
        <v>1</v>
      </c>
      <c r="J2702" s="14"/>
      <c r="K2702" s="14"/>
      <c r="L2702" s="14"/>
      <c r="M2702" s="14"/>
      <c r="N2702" s="14"/>
      <c r="O2702" s="14"/>
      <c r="P2702" s="14"/>
      <c r="Q2702" s="14"/>
      <c r="R2702" s="14"/>
      <c r="S2702" s="14"/>
      <c r="T2702" s="14"/>
      <c r="U2702" s="14"/>
      <c r="V2702" s="14"/>
      <c r="W2702" s="14"/>
    </row>
    <row r="2703">
      <c r="A2703" s="130" t="s">
        <v>25620</v>
      </c>
      <c r="B2703" s="14" t="s">
        <v>3207</v>
      </c>
      <c r="C2703" s="131">
        <v>60.0</v>
      </c>
      <c r="D2703" s="14" t="s">
        <v>3210</v>
      </c>
      <c r="E2703" s="131">
        <v>155.0</v>
      </c>
      <c r="F2703" s="14" t="s">
        <v>3213</v>
      </c>
      <c r="G2703" s="131">
        <v>49.0</v>
      </c>
      <c r="H2703" s="131">
        <v>200.0</v>
      </c>
      <c r="I2703" s="132" t="b">
        <v>1</v>
      </c>
      <c r="J2703" s="14"/>
      <c r="K2703" s="14"/>
      <c r="L2703" s="14"/>
      <c r="M2703" s="14"/>
      <c r="N2703" s="14"/>
      <c r="O2703" s="14"/>
      <c r="P2703" s="14"/>
      <c r="Q2703" s="14"/>
      <c r="R2703" s="14"/>
      <c r="S2703" s="14"/>
      <c r="T2703" s="14"/>
      <c r="U2703" s="14"/>
      <c r="V2703" s="14"/>
      <c r="W2703" s="14"/>
    </row>
    <row r="2704">
      <c r="A2704" s="130" t="s">
        <v>25626</v>
      </c>
      <c r="B2704" s="14" t="s">
        <v>4857</v>
      </c>
      <c r="C2704" s="131">
        <v>36.0</v>
      </c>
      <c r="D2704" s="14" t="s">
        <v>4858</v>
      </c>
      <c r="E2704" s="131">
        <v>187.0</v>
      </c>
      <c r="F2704" s="14" t="s">
        <v>4860</v>
      </c>
      <c r="G2704" s="131">
        <v>25.0</v>
      </c>
      <c r="H2704" s="131">
        <v>200.0</v>
      </c>
      <c r="I2704" s="132" t="b">
        <v>1</v>
      </c>
      <c r="J2704" s="14"/>
      <c r="K2704" s="14"/>
      <c r="L2704" s="14"/>
      <c r="M2704" s="14"/>
      <c r="N2704" s="14"/>
      <c r="O2704" s="14"/>
      <c r="P2704" s="14"/>
      <c r="Q2704" s="14"/>
      <c r="R2704" s="14"/>
      <c r="S2704" s="14"/>
      <c r="T2704" s="14"/>
      <c r="U2704" s="14"/>
      <c r="V2704" s="14"/>
      <c r="W2704" s="14"/>
    </row>
    <row r="2705">
      <c r="A2705" s="130" t="s">
        <v>25630</v>
      </c>
      <c r="B2705" s="14" t="s">
        <v>12871</v>
      </c>
      <c r="C2705" s="131">
        <v>32.0</v>
      </c>
      <c r="D2705" s="14" t="s">
        <v>629</v>
      </c>
      <c r="E2705" s="131">
        <v>135.0</v>
      </c>
      <c r="F2705" s="14" t="s">
        <v>630</v>
      </c>
      <c r="G2705" s="131">
        <v>13.0</v>
      </c>
      <c r="H2705" s="131">
        <v>200.0</v>
      </c>
      <c r="I2705" s="132" t="b">
        <v>1</v>
      </c>
      <c r="J2705" s="14"/>
      <c r="K2705" s="14"/>
      <c r="L2705" s="14"/>
      <c r="M2705" s="14"/>
      <c r="N2705" s="14"/>
      <c r="O2705" s="14"/>
      <c r="P2705" s="14"/>
      <c r="Q2705" s="14"/>
      <c r="R2705" s="14"/>
      <c r="S2705" s="14"/>
      <c r="T2705" s="14"/>
      <c r="U2705" s="14"/>
      <c r="V2705" s="14"/>
      <c r="W2705" s="14"/>
    </row>
    <row r="2706">
      <c r="A2706" s="130" t="s">
        <v>25635</v>
      </c>
      <c r="B2706" s="14" t="s">
        <v>8446</v>
      </c>
      <c r="C2706" s="131">
        <v>73.0</v>
      </c>
      <c r="D2706" s="14" t="s">
        <v>8447</v>
      </c>
      <c r="E2706" s="131">
        <v>321.0</v>
      </c>
      <c r="F2706" s="14" t="s">
        <v>8448</v>
      </c>
      <c r="G2706" s="131">
        <v>62.0</v>
      </c>
      <c r="H2706" s="131">
        <v>200.0</v>
      </c>
      <c r="I2706" s="132" t="b">
        <v>1</v>
      </c>
      <c r="J2706" s="14"/>
      <c r="K2706" s="14"/>
      <c r="L2706" s="14"/>
      <c r="M2706" s="14"/>
      <c r="N2706" s="14"/>
      <c r="O2706" s="14"/>
      <c r="P2706" s="14"/>
      <c r="Q2706" s="14"/>
      <c r="R2706" s="14"/>
      <c r="S2706" s="14"/>
      <c r="T2706" s="14"/>
      <c r="U2706" s="14"/>
      <c r="V2706" s="14"/>
      <c r="W2706" s="14"/>
    </row>
    <row r="2707">
      <c r="A2707" s="130" t="s">
        <v>25640</v>
      </c>
      <c r="B2707" s="14" t="s">
        <v>1368</v>
      </c>
      <c r="C2707" s="131">
        <v>42.0</v>
      </c>
      <c r="D2707" s="14" t="s">
        <v>1370</v>
      </c>
      <c r="E2707" s="131">
        <v>160.0</v>
      </c>
      <c r="F2707" s="14" t="s">
        <v>1371</v>
      </c>
      <c r="G2707" s="131">
        <v>31.0</v>
      </c>
      <c r="H2707" s="131">
        <v>200.0</v>
      </c>
      <c r="I2707" s="132" t="b">
        <v>1</v>
      </c>
      <c r="J2707" s="14"/>
      <c r="K2707" s="14"/>
      <c r="L2707" s="14"/>
      <c r="M2707" s="14"/>
      <c r="N2707" s="14"/>
      <c r="O2707" s="14"/>
      <c r="P2707" s="14"/>
      <c r="Q2707" s="14"/>
      <c r="R2707" s="14"/>
      <c r="S2707" s="14"/>
      <c r="T2707" s="14"/>
      <c r="U2707" s="14"/>
      <c r="V2707" s="14"/>
      <c r="W2707" s="14"/>
    </row>
    <row r="2708">
      <c r="A2708" s="130" t="s">
        <v>25646</v>
      </c>
      <c r="B2708" s="14" t="s">
        <v>1459</v>
      </c>
      <c r="C2708" s="131">
        <v>84.0</v>
      </c>
      <c r="D2708" s="14" t="s">
        <v>1460</v>
      </c>
      <c r="E2708" s="131">
        <v>155.0</v>
      </c>
      <c r="F2708" s="14" t="s">
        <v>1461</v>
      </c>
      <c r="G2708" s="131">
        <v>73.0</v>
      </c>
      <c r="H2708" s="131">
        <v>200.0</v>
      </c>
      <c r="I2708" s="132" t="b">
        <v>1</v>
      </c>
      <c r="J2708" s="14"/>
      <c r="K2708" s="14"/>
      <c r="L2708" s="14"/>
      <c r="M2708" s="14"/>
      <c r="N2708" s="14"/>
      <c r="O2708" s="14"/>
      <c r="P2708" s="14"/>
      <c r="Q2708" s="14"/>
      <c r="R2708" s="14"/>
      <c r="S2708" s="14"/>
      <c r="T2708" s="14"/>
      <c r="U2708" s="14"/>
      <c r="V2708" s="14"/>
      <c r="W2708" s="14"/>
    </row>
    <row r="2709">
      <c r="A2709" s="130" t="s">
        <v>25652</v>
      </c>
      <c r="B2709" s="14" t="s">
        <v>8446</v>
      </c>
      <c r="C2709" s="131">
        <v>73.0</v>
      </c>
      <c r="D2709" s="14" t="s">
        <v>8447</v>
      </c>
      <c r="E2709" s="131">
        <v>321.0</v>
      </c>
      <c r="F2709" s="14" t="s">
        <v>8448</v>
      </c>
      <c r="G2709" s="131">
        <v>62.0</v>
      </c>
      <c r="H2709" s="131">
        <v>200.0</v>
      </c>
      <c r="I2709" s="132" t="b">
        <v>1</v>
      </c>
      <c r="J2709" s="14"/>
      <c r="K2709" s="14"/>
      <c r="L2709" s="14"/>
      <c r="M2709" s="14"/>
      <c r="N2709" s="14"/>
      <c r="O2709" s="14"/>
      <c r="P2709" s="14"/>
      <c r="Q2709" s="14"/>
      <c r="R2709" s="14"/>
      <c r="S2709" s="14"/>
      <c r="T2709" s="14"/>
      <c r="U2709" s="14"/>
      <c r="V2709" s="14"/>
      <c r="W2709" s="14"/>
    </row>
    <row r="2710">
      <c r="A2710" s="130" t="s">
        <v>25657</v>
      </c>
      <c r="B2710" s="14" t="s">
        <v>1356</v>
      </c>
      <c r="C2710" s="131">
        <v>95.0</v>
      </c>
      <c r="D2710" s="14" t="s">
        <v>1358</v>
      </c>
      <c r="E2710" s="131">
        <v>158.0</v>
      </c>
      <c r="F2710" s="14" t="s">
        <v>1359</v>
      </c>
      <c r="G2710" s="131">
        <v>84.0</v>
      </c>
      <c r="H2710" s="131">
        <v>200.0</v>
      </c>
      <c r="I2710" s="132" t="b">
        <v>1</v>
      </c>
      <c r="J2710" s="14"/>
      <c r="K2710" s="14"/>
      <c r="L2710" s="14"/>
      <c r="M2710" s="14"/>
      <c r="N2710" s="14"/>
      <c r="O2710" s="14"/>
      <c r="P2710" s="14"/>
      <c r="Q2710" s="14"/>
      <c r="R2710" s="14"/>
      <c r="S2710" s="14"/>
      <c r="T2710" s="14"/>
      <c r="U2710" s="14"/>
      <c r="V2710" s="14"/>
      <c r="W2710" s="14"/>
    </row>
    <row r="2711">
      <c r="A2711" s="130" t="s">
        <v>25664</v>
      </c>
      <c r="B2711" s="14" t="s">
        <v>1886</v>
      </c>
      <c r="C2711" s="131">
        <v>63.0</v>
      </c>
      <c r="D2711" s="14" t="s">
        <v>1887</v>
      </c>
      <c r="E2711" s="131">
        <v>155.0</v>
      </c>
      <c r="F2711" s="14" t="s">
        <v>1890</v>
      </c>
      <c r="G2711" s="131">
        <v>52.0</v>
      </c>
      <c r="H2711" s="131">
        <v>200.0</v>
      </c>
      <c r="I2711" s="132" t="b">
        <v>1</v>
      </c>
      <c r="J2711" s="14"/>
      <c r="K2711" s="14"/>
      <c r="L2711" s="14"/>
      <c r="M2711" s="14"/>
      <c r="N2711" s="14"/>
      <c r="O2711" s="14"/>
      <c r="P2711" s="14"/>
      <c r="Q2711" s="14"/>
      <c r="R2711" s="14"/>
      <c r="S2711" s="14"/>
      <c r="T2711" s="14"/>
      <c r="U2711" s="14"/>
      <c r="V2711" s="14"/>
      <c r="W2711" s="14"/>
    </row>
    <row r="2712">
      <c r="A2712" s="130" t="s">
        <v>25670</v>
      </c>
      <c r="B2712" s="14" t="s">
        <v>8325</v>
      </c>
      <c r="C2712" s="131">
        <v>92.0</v>
      </c>
      <c r="D2712" s="14" t="s">
        <v>8327</v>
      </c>
      <c r="E2712" s="131">
        <v>344.0</v>
      </c>
      <c r="F2712" s="14" t="s">
        <v>8329</v>
      </c>
      <c r="G2712" s="131">
        <v>81.0</v>
      </c>
      <c r="H2712" s="131">
        <v>200.0</v>
      </c>
      <c r="I2712" s="132" t="b">
        <v>1</v>
      </c>
      <c r="J2712" s="14"/>
      <c r="K2712" s="14"/>
      <c r="L2712" s="14"/>
      <c r="M2712" s="14"/>
      <c r="N2712" s="14"/>
      <c r="O2712" s="14"/>
      <c r="P2712" s="14"/>
      <c r="Q2712" s="14"/>
      <c r="R2712" s="14"/>
      <c r="S2712" s="14"/>
      <c r="T2712" s="14"/>
      <c r="U2712" s="14"/>
      <c r="V2712" s="14"/>
      <c r="W2712" s="14"/>
    </row>
    <row r="2713">
      <c r="A2713" s="130" t="s">
        <v>25675</v>
      </c>
      <c r="B2713" s="14" t="s">
        <v>7996</v>
      </c>
      <c r="C2713" s="131">
        <v>72.0</v>
      </c>
      <c r="D2713" s="14" t="s">
        <v>7997</v>
      </c>
      <c r="E2713" s="131">
        <v>326.0</v>
      </c>
      <c r="F2713" s="14" t="s">
        <v>8002</v>
      </c>
      <c r="G2713" s="131">
        <v>61.0</v>
      </c>
      <c r="H2713" s="131">
        <v>200.0</v>
      </c>
      <c r="I2713" s="132" t="b">
        <v>1</v>
      </c>
      <c r="J2713" s="14"/>
      <c r="K2713" s="14"/>
      <c r="L2713" s="14"/>
      <c r="M2713" s="14"/>
      <c r="N2713" s="14"/>
      <c r="O2713" s="14"/>
      <c r="P2713" s="14"/>
      <c r="Q2713" s="14"/>
      <c r="R2713" s="14"/>
      <c r="S2713" s="14"/>
      <c r="T2713" s="14"/>
      <c r="U2713" s="14"/>
      <c r="V2713" s="14"/>
      <c r="W2713" s="14"/>
    </row>
    <row r="2714">
      <c r="A2714" s="130" t="s">
        <v>25680</v>
      </c>
      <c r="B2714" s="14" t="s">
        <v>1394</v>
      </c>
      <c r="C2714" s="131">
        <v>80.0</v>
      </c>
      <c r="D2714" s="14" t="s">
        <v>1395</v>
      </c>
      <c r="E2714" s="131">
        <v>221.0</v>
      </c>
      <c r="F2714" s="14" t="s">
        <v>1396</v>
      </c>
      <c r="G2714" s="131">
        <v>69.0</v>
      </c>
      <c r="H2714" s="131">
        <v>200.0</v>
      </c>
      <c r="I2714" s="132" t="b">
        <v>1</v>
      </c>
      <c r="J2714" s="14"/>
      <c r="K2714" s="14"/>
      <c r="L2714" s="14"/>
      <c r="M2714" s="14"/>
      <c r="N2714" s="14"/>
      <c r="O2714" s="14"/>
      <c r="P2714" s="14"/>
      <c r="Q2714" s="14"/>
      <c r="R2714" s="14"/>
      <c r="S2714" s="14"/>
      <c r="T2714" s="14"/>
      <c r="U2714" s="14"/>
      <c r="V2714" s="14"/>
      <c r="W2714" s="14"/>
    </row>
    <row r="2715">
      <c r="A2715" s="130" t="s">
        <v>25686</v>
      </c>
      <c r="B2715" s="14" t="s">
        <v>15933</v>
      </c>
      <c r="C2715" s="131">
        <v>23.0</v>
      </c>
      <c r="D2715" s="14"/>
      <c r="E2715" s="14"/>
      <c r="F2715" s="14" t="s">
        <v>15935</v>
      </c>
      <c r="G2715" s="131">
        <v>3.0</v>
      </c>
      <c r="H2715" s="131">
        <v>200.0</v>
      </c>
      <c r="I2715" s="132" t="b">
        <v>1</v>
      </c>
      <c r="J2715" s="14"/>
      <c r="K2715" s="14"/>
      <c r="L2715" s="14"/>
      <c r="M2715" s="14"/>
      <c r="N2715" s="14"/>
      <c r="O2715" s="14"/>
      <c r="P2715" s="14"/>
      <c r="Q2715" s="14"/>
      <c r="R2715" s="14"/>
      <c r="S2715" s="14"/>
      <c r="T2715" s="14"/>
      <c r="U2715" s="14"/>
      <c r="V2715" s="14"/>
      <c r="W2715" s="14"/>
    </row>
    <row r="2716">
      <c r="A2716" s="130" t="s">
        <v>25690</v>
      </c>
      <c r="B2716" s="14" t="s">
        <v>11935</v>
      </c>
      <c r="C2716" s="131">
        <v>75.0</v>
      </c>
      <c r="D2716" s="14" t="s">
        <v>11936</v>
      </c>
      <c r="E2716" s="131">
        <v>142.0</v>
      </c>
      <c r="F2716" s="14" t="s">
        <v>11937</v>
      </c>
      <c r="G2716" s="131">
        <v>64.0</v>
      </c>
      <c r="H2716" s="131">
        <v>200.0</v>
      </c>
      <c r="I2716" s="132" t="b">
        <v>1</v>
      </c>
      <c r="J2716" s="14"/>
      <c r="K2716" s="14"/>
      <c r="L2716" s="14"/>
      <c r="M2716" s="14"/>
      <c r="N2716" s="14"/>
      <c r="O2716" s="14"/>
      <c r="P2716" s="14"/>
      <c r="Q2716" s="14"/>
      <c r="R2716" s="14"/>
      <c r="S2716" s="14"/>
      <c r="T2716" s="14"/>
      <c r="U2716" s="14"/>
      <c r="V2716" s="14"/>
      <c r="W2716" s="14"/>
    </row>
    <row r="2717">
      <c r="A2717" s="130" t="s">
        <v>25698</v>
      </c>
      <c r="B2717" s="14" t="s">
        <v>25701</v>
      </c>
      <c r="C2717" s="131">
        <v>47.0</v>
      </c>
      <c r="D2717" s="14" t="s">
        <v>25703</v>
      </c>
      <c r="E2717" s="131">
        <v>166.0</v>
      </c>
      <c r="F2717" s="14" t="s">
        <v>25704</v>
      </c>
      <c r="G2717" s="131">
        <v>36.0</v>
      </c>
      <c r="H2717" s="131">
        <v>200.0</v>
      </c>
      <c r="I2717" s="132" t="b">
        <v>1</v>
      </c>
      <c r="J2717" s="14"/>
      <c r="K2717" s="14"/>
      <c r="L2717" s="14"/>
      <c r="M2717" s="14"/>
      <c r="N2717" s="14"/>
      <c r="O2717" s="14"/>
      <c r="P2717" s="14"/>
      <c r="Q2717" s="14"/>
      <c r="R2717" s="14"/>
      <c r="S2717" s="14"/>
      <c r="T2717" s="14"/>
      <c r="U2717" s="14"/>
      <c r="V2717" s="14"/>
      <c r="W2717" s="14"/>
    </row>
    <row r="2718">
      <c r="A2718" s="130" t="s">
        <v>25706</v>
      </c>
      <c r="B2718" s="14" t="s">
        <v>11560</v>
      </c>
      <c r="C2718" s="131">
        <v>40.0</v>
      </c>
      <c r="D2718" s="14"/>
      <c r="E2718" s="14"/>
      <c r="F2718" s="14" t="s">
        <v>11563</v>
      </c>
      <c r="G2718" s="131">
        <v>20.0</v>
      </c>
      <c r="H2718" s="131">
        <v>200.0</v>
      </c>
      <c r="I2718" s="132" t="b">
        <v>1</v>
      </c>
      <c r="J2718" s="14"/>
      <c r="K2718" s="14"/>
      <c r="L2718" s="14"/>
      <c r="M2718" s="14"/>
      <c r="N2718" s="14"/>
      <c r="O2718" s="14"/>
      <c r="P2718" s="14"/>
      <c r="Q2718" s="14"/>
      <c r="R2718" s="14"/>
      <c r="S2718" s="14"/>
      <c r="T2718" s="14"/>
      <c r="U2718" s="14"/>
      <c r="V2718" s="14"/>
      <c r="W2718" s="14"/>
    </row>
    <row r="2719">
      <c r="A2719" s="130" t="s">
        <v>25711</v>
      </c>
      <c r="B2719" s="14" t="s">
        <v>1530</v>
      </c>
      <c r="C2719" s="131">
        <v>65.0</v>
      </c>
      <c r="D2719" s="14" t="s">
        <v>1531</v>
      </c>
      <c r="E2719" s="131">
        <v>148.0</v>
      </c>
      <c r="F2719" s="14" t="s">
        <v>1532</v>
      </c>
      <c r="G2719" s="131">
        <v>54.0</v>
      </c>
      <c r="H2719" s="131">
        <v>200.0</v>
      </c>
      <c r="I2719" s="132" t="b">
        <v>1</v>
      </c>
      <c r="J2719" s="14"/>
      <c r="K2719" s="14"/>
      <c r="L2719" s="14"/>
      <c r="M2719" s="14"/>
      <c r="N2719" s="14"/>
      <c r="O2719" s="14"/>
      <c r="P2719" s="14"/>
      <c r="Q2719" s="14"/>
      <c r="R2719" s="14"/>
      <c r="S2719" s="14"/>
      <c r="T2719" s="14"/>
      <c r="U2719" s="14"/>
      <c r="V2719" s="14"/>
      <c r="W2719" s="14"/>
    </row>
    <row r="2720">
      <c r="A2720" s="130" t="s">
        <v>25717</v>
      </c>
      <c r="B2720" s="14" t="s">
        <v>1471</v>
      </c>
      <c r="C2720" s="131">
        <v>15.0</v>
      </c>
      <c r="D2720" s="14"/>
      <c r="E2720" s="14"/>
      <c r="F2720" s="14" t="s">
        <v>1472</v>
      </c>
      <c r="G2720" s="131">
        <v>4.0</v>
      </c>
      <c r="H2720" s="131">
        <v>200.0</v>
      </c>
      <c r="I2720" s="132" t="b">
        <v>1</v>
      </c>
      <c r="J2720" s="14"/>
      <c r="K2720" s="14"/>
      <c r="L2720" s="14"/>
      <c r="M2720" s="14"/>
      <c r="N2720" s="14"/>
      <c r="O2720" s="14"/>
      <c r="P2720" s="14"/>
      <c r="Q2720" s="14"/>
      <c r="R2720" s="14"/>
      <c r="S2720" s="14"/>
      <c r="T2720" s="14"/>
      <c r="U2720" s="14"/>
      <c r="V2720" s="14"/>
      <c r="W2720" s="14"/>
    </row>
    <row r="2721">
      <c r="A2721" s="130" t="s">
        <v>25723</v>
      </c>
      <c r="B2721" s="14" t="s">
        <v>4958</v>
      </c>
      <c r="C2721" s="131">
        <v>60.0</v>
      </c>
      <c r="D2721" s="14" t="s">
        <v>4960</v>
      </c>
      <c r="E2721" s="131">
        <v>104.0</v>
      </c>
      <c r="F2721" s="14" t="s">
        <v>4961</v>
      </c>
      <c r="G2721" s="131">
        <v>49.0</v>
      </c>
      <c r="H2721" s="131">
        <v>200.0</v>
      </c>
      <c r="I2721" s="132" t="b">
        <v>1</v>
      </c>
      <c r="J2721" s="14"/>
      <c r="K2721" s="14"/>
      <c r="L2721" s="14"/>
      <c r="M2721" s="14"/>
      <c r="N2721" s="14"/>
      <c r="O2721" s="14"/>
      <c r="P2721" s="14"/>
      <c r="Q2721" s="14"/>
      <c r="R2721" s="14"/>
      <c r="S2721" s="14"/>
      <c r="T2721" s="14"/>
      <c r="U2721" s="14"/>
      <c r="V2721" s="14"/>
      <c r="W2721" s="14"/>
    </row>
    <row r="2722">
      <c r="A2722" s="130" t="s">
        <v>25732</v>
      </c>
      <c r="B2722" s="14" t="s">
        <v>11662</v>
      </c>
      <c r="C2722" s="131">
        <v>86.0</v>
      </c>
      <c r="D2722" s="14" t="s">
        <v>11663</v>
      </c>
      <c r="E2722" s="131">
        <v>155.0</v>
      </c>
      <c r="F2722" s="14" t="s">
        <v>11665</v>
      </c>
      <c r="G2722" s="131">
        <v>75.0</v>
      </c>
      <c r="H2722" s="131">
        <v>200.0</v>
      </c>
      <c r="I2722" s="132" t="b">
        <v>1</v>
      </c>
      <c r="J2722" s="14"/>
      <c r="K2722" s="14"/>
      <c r="L2722" s="14"/>
      <c r="M2722" s="14"/>
      <c r="N2722" s="14"/>
      <c r="O2722" s="14"/>
      <c r="P2722" s="14"/>
      <c r="Q2722" s="14"/>
      <c r="R2722" s="14"/>
      <c r="S2722" s="14"/>
      <c r="T2722" s="14"/>
      <c r="U2722" s="14"/>
      <c r="V2722" s="14"/>
      <c r="W2722" s="14"/>
    </row>
    <row r="2723">
      <c r="A2723" s="130" t="s">
        <v>25736</v>
      </c>
      <c r="B2723" s="14" t="s">
        <v>4819</v>
      </c>
      <c r="C2723" s="131">
        <v>85.0</v>
      </c>
      <c r="D2723" s="14" t="s">
        <v>4821</v>
      </c>
      <c r="E2723" s="131">
        <v>138.0</v>
      </c>
      <c r="F2723" s="14" t="s">
        <v>4822</v>
      </c>
      <c r="G2723" s="131">
        <v>74.0</v>
      </c>
      <c r="H2723" s="131">
        <v>200.0</v>
      </c>
      <c r="I2723" s="132" t="b">
        <v>1</v>
      </c>
      <c r="J2723" s="14"/>
      <c r="K2723" s="14"/>
      <c r="L2723" s="14"/>
      <c r="M2723" s="14"/>
      <c r="N2723" s="14"/>
      <c r="O2723" s="14"/>
      <c r="P2723" s="14"/>
      <c r="Q2723" s="14"/>
      <c r="R2723" s="14"/>
      <c r="S2723" s="14"/>
      <c r="T2723" s="14"/>
      <c r="U2723" s="14"/>
      <c r="V2723" s="14"/>
      <c r="W2723" s="14"/>
    </row>
    <row r="2724">
      <c r="A2724" s="130" t="s">
        <v>25741</v>
      </c>
      <c r="B2724" s="14" t="s">
        <v>1886</v>
      </c>
      <c r="C2724" s="131">
        <v>63.0</v>
      </c>
      <c r="D2724" s="14" t="s">
        <v>1887</v>
      </c>
      <c r="E2724" s="131">
        <v>155.0</v>
      </c>
      <c r="F2724" s="14" t="s">
        <v>1890</v>
      </c>
      <c r="G2724" s="131">
        <v>52.0</v>
      </c>
      <c r="H2724" s="131">
        <v>200.0</v>
      </c>
      <c r="I2724" s="132" t="b">
        <v>1</v>
      </c>
      <c r="J2724" s="14"/>
      <c r="K2724" s="14"/>
      <c r="L2724" s="14"/>
      <c r="M2724" s="14"/>
      <c r="N2724" s="14"/>
      <c r="O2724" s="14"/>
      <c r="P2724" s="14"/>
      <c r="Q2724" s="14"/>
      <c r="R2724" s="14"/>
      <c r="S2724" s="14"/>
      <c r="T2724" s="14"/>
      <c r="U2724" s="14"/>
      <c r="V2724" s="14"/>
      <c r="W2724" s="14"/>
    </row>
    <row r="2725">
      <c r="A2725" s="130" t="s">
        <v>25746</v>
      </c>
      <c r="B2725" s="14" t="s">
        <v>13136</v>
      </c>
      <c r="C2725" s="131">
        <v>69.0</v>
      </c>
      <c r="D2725" s="14" t="s">
        <v>13137</v>
      </c>
      <c r="E2725" s="131">
        <v>155.0</v>
      </c>
      <c r="F2725" s="14" t="s">
        <v>13139</v>
      </c>
      <c r="G2725" s="131">
        <v>58.0</v>
      </c>
      <c r="H2725" s="131">
        <v>200.0</v>
      </c>
      <c r="I2725" s="132" t="b">
        <v>1</v>
      </c>
      <c r="J2725" s="14"/>
      <c r="K2725" s="14"/>
      <c r="L2725" s="14"/>
      <c r="M2725" s="14"/>
      <c r="N2725" s="14"/>
      <c r="O2725" s="14"/>
      <c r="P2725" s="14"/>
      <c r="Q2725" s="14"/>
      <c r="R2725" s="14"/>
      <c r="S2725" s="14"/>
      <c r="T2725" s="14"/>
      <c r="U2725" s="14"/>
      <c r="V2725" s="14"/>
      <c r="W2725" s="14"/>
    </row>
    <row r="2726">
      <c r="A2726" s="130" t="s">
        <v>25751</v>
      </c>
      <c r="B2726" s="14" t="s">
        <v>557</v>
      </c>
      <c r="C2726" s="131">
        <v>27.0</v>
      </c>
      <c r="D2726" s="14"/>
      <c r="E2726" s="14"/>
      <c r="F2726" s="14" t="s">
        <v>558</v>
      </c>
      <c r="G2726" s="131">
        <v>16.0</v>
      </c>
      <c r="H2726" s="131">
        <v>200.0</v>
      </c>
      <c r="I2726" s="132" t="b">
        <v>1</v>
      </c>
      <c r="J2726" s="14"/>
      <c r="K2726" s="14"/>
      <c r="L2726" s="14"/>
      <c r="M2726" s="14"/>
      <c r="N2726" s="14"/>
      <c r="O2726" s="14"/>
      <c r="P2726" s="14"/>
      <c r="Q2726" s="14"/>
      <c r="R2726" s="14"/>
      <c r="S2726" s="14"/>
      <c r="T2726" s="14"/>
      <c r="U2726" s="14"/>
      <c r="V2726" s="14"/>
      <c r="W2726" s="14"/>
    </row>
    <row r="2727">
      <c r="A2727" s="130" t="s">
        <v>25754</v>
      </c>
      <c r="B2727" s="14" t="s">
        <v>10766</v>
      </c>
      <c r="C2727" s="131">
        <v>41.0</v>
      </c>
      <c r="D2727" s="14" t="s">
        <v>10767</v>
      </c>
      <c r="E2727" s="131">
        <v>229.0</v>
      </c>
      <c r="F2727" s="14" t="s">
        <v>10769</v>
      </c>
      <c r="G2727" s="131">
        <v>30.0</v>
      </c>
      <c r="H2727" s="131">
        <v>200.0</v>
      </c>
      <c r="I2727" s="132" t="b">
        <v>1</v>
      </c>
      <c r="J2727" s="14"/>
      <c r="K2727" s="14"/>
      <c r="L2727" s="14"/>
      <c r="M2727" s="14"/>
      <c r="N2727" s="14"/>
      <c r="O2727" s="14"/>
      <c r="P2727" s="14"/>
      <c r="Q2727" s="14"/>
      <c r="R2727" s="14"/>
      <c r="S2727" s="14"/>
      <c r="T2727" s="14"/>
      <c r="U2727" s="14"/>
      <c r="V2727" s="14"/>
      <c r="W2727" s="14"/>
    </row>
    <row r="2728">
      <c r="A2728" s="130" t="s">
        <v>25760</v>
      </c>
      <c r="B2728" s="14" t="s">
        <v>1214</v>
      </c>
      <c r="C2728" s="131">
        <v>54.0</v>
      </c>
      <c r="D2728" s="14" t="s">
        <v>1215</v>
      </c>
      <c r="E2728" s="131">
        <v>219.0</v>
      </c>
      <c r="F2728" s="14" t="s">
        <v>1216</v>
      </c>
      <c r="G2728" s="131">
        <v>43.0</v>
      </c>
      <c r="H2728" s="131">
        <v>200.0</v>
      </c>
      <c r="I2728" s="132" t="b">
        <v>1</v>
      </c>
      <c r="J2728" s="14"/>
      <c r="K2728" s="14"/>
      <c r="L2728" s="14"/>
      <c r="M2728" s="14"/>
      <c r="N2728" s="14"/>
      <c r="O2728" s="14"/>
      <c r="P2728" s="14"/>
      <c r="Q2728" s="14"/>
      <c r="R2728" s="14"/>
      <c r="S2728" s="14"/>
      <c r="T2728" s="14"/>
      <c r="U2728" s="14"/>
      <c r="V2728" s="14"/>
      <c r="W2728" s="14"/>
    </row>
    <row r="2729">
      <c r="A2729" s="130" t="s">
        <v>25761</v>
      </c>
      <c r="B2729" s="14" t="s">
        <v>1575</v>
      </c>
      <c r="C2729" s="131">
        <v>74.0</v>
      </c>
      <c r="D2729" s="14" t="s">
        <v>1576</v>
      </c>
      <c r="E2729" s="131">
        <v>156.0</v>
      </c>
      <c r="F2729" s="14" t="s">
        <v>1577</v>
      </c>
      <c r="G2729" s="131">
        <v>63.0</v>
      </c>
      <c r="H2729" s="131">
        <v>200.0</v>
      </c>
      <c r="I2729" s="132" t="b">
        <v>1</v>
      </c>
      <c r="J2729" s="14"/>
      <c r="K2729" s="14"/>
      <c r="L2729" s="14"/>
      <c r="M2729" s="14"/>
      <c r="N2729" s="14"/>
      <c r="O2729" s="14"/>
      <c r="P2729" s="14"/>
      <c r="Q2729" s="14"/>
      <c r="R2729" s="14"/>
      <c r="S2729" s="14"/>
      <c r="T2729" s="14"/>
      <c r="U2729" s="14"/>
      <c r="V2729" s="14"/>
      <c r="W2729" s="14"/>
    </row>
    <row r="2730">
      <c r="A2730" s="130" t="s">
        <v>25763</v>
      </c>
      <c r="B2730" s="14" t="s">
        <v>8016</v>
      </c>
      <c r="C2730" s="131">
        <v>58.0</v>
      </c>
      <c r="D2730" s="14" t="s">
        <v>8019</v>
      </c>
      <c r="E2730" s="131">
        <v>300.0</v>
      </c>
      <c r="F2730" s="14" t="s">
        <v>8020</v>
      </c>
      <c r="G2730" s="131">
        <v>47.0</v>
      </c>
      <c r="H2730" s="131">
        <v>200.0</v>
      </c>
      <c r="I2730" s="132" t="b">
        <v>1</v>
      </c>
      <c r="J2730" s="14"/>
      <c r="K2730" s="14"/>
      <c r="L2730" s="14"/>
      <c r="M2730" s="14"/>
      <c r="N2730" s="14"/>
      <c r="O2730" s="14"/>
      <c r="P2730" s="14"/>
      <c r="Q2730" s="14"/>
      <c r="R2730" s="14"/>
      <c r="S2730" s="14"/>
      <c r="T2730" s="14"/>
      <c r="U2730" s="14"/>
      <c r="V2730" s="14"/>
      <c r="W2730" s="14"/>
    </row>
    <row r="2731">
      <c r="A2731" s="130" t="s">
        <v>25767</v>
      </c>
      <c r="B2731" s="14" t="s">
        <v>1412</v>
      </c>
      <c r="C2731" s="131">
        <v>52.0</v>
      </c>
      <c r="D2731" s="14" t="s">
        <v>1413</v>
      </c>
      <c r="E2731" s="131">
        <v>267.0</v>
      </c>
      <c r="F2731" s="14" t="s">
        <v>1414</v>
      </c>
      <c r="G2731" s="131">
        <v>41.0</v>
      </c>
      <c r="H2731" s="131">
        <v>200.0</v>
      </c>
      <c r="I2731" s="132" t="b">
        <v>1</v>
      </c>
      <c r="J2731" s="14"/>
      <c r="K2731" s="14"/>
      <c r="L2731" s="14"/>
      <c r="M2731" s="14"/>
      <c r="N2731" s="14"/>
      <c r="O2731" s="14"/>
      <c r="P2731" s="14"/>
      <c r="Q2731" s="14"/>
      <c r="R2731" s="14"/>
      <c r="S2731" s="14"/>
      <c r="T2731" s="14"/>
      <c r="U2731" s="14"/>
      <c r="V2731" s="14"/>
      <c r="W2731" s="14"/>
    </row>
    <row r="2732">
      <c r="A2732" s="130" t="s">
        <v>25773</v>
      </c>
      <c r="B2732" s="14" t="s">
        <v>1310</v>
      </c>
      <c r="C2732" s="131">
        <v>71.0</v>
      </c>
      <c r="D2732" s="14" t="s">
        <v>1311</v>
      </c>
      <c r="E2732" s="131">
        <v>156.0</v>
      </c>
      <c r="F2732" s="14" t="s">
        <v>1312</v>
      </c>
      <c r="G2732" s="131">
        <v>60.0</v>
      </c>
      <c r="H2732" s="131">
        <v>200.0</v>
      </c>
      <c r="I2732" s="132" t="b">
        <v>1</v>
      </c>
      <c r="J2732" s="14"/>
      <c r="K2732" s="14"/>
      <c r="L2732" s="14"/>
      <c r="M2732" s="14"/>
      <c r="N2732" s="14"/>
      <c r="O2732" s="14"/>
      <c r="P2732" s="14"/>
      <c r="Q2732" s="14"/>
      <c r="R2732" s="14"/>
      <c r="S2732" s="14"/>
      <c r="T2732" s="14"/>
      <c r="U2732" s="14"/>
      <c r="V2732" s="14"/>
      <c r="W2732" s="14"/>
    </row>
    <row r="2733">
      <c r="A2733" s="130" t="s">
        <v>25778</v>
      </c>
      <c r="B2733" s="14" t="s">
        <v>7415</v>
      </c>
      <c r="C2733" s="131">
        <v>72.0</v>
      </c>
      <c r="D2733" s="14" t="s">
        <v>7416</v>
      </c>
      <c r="E2733" s="131">
        <v>363.0</v>
      </c>
      <c r="F2733" s="14" t="s">
        <v>7417</v>
      </c>
      <c r="G2733" s="131">
        <v>61.0</v>
      </c>
      <c r="H2733" s="131">
        <v>200.0</v>
      </c>
      <c r="I2733" s="132" t="b">
        <v>1</v>
      </c>
      <c r="J2733" s="14"/>
      <c r="K2733" s="14"/>
      <c r="L2733" s="14"/>
      <c r="M2733" s="14"/>
      <c r="N2733" s="14"/>
      <c r="O2733" s="14"/>
      <c r="P2733" s="14"/>
      <c r="Q2733" s="14"/>
      <c r="R2733" s="14"/>
      <c r="S2733" s="14"/>
      <c r="T2733" s="14"/>
      <c r="U2733" s="14"/>
      <c r="V2733" s="14"/>
      <c r="W2733" s="14"/>
    </row>
    <row r="2734">
      <c r="A2734" s="130" t="s">
        <v>25783</v>
      </c>
      <c r="B2734" s="14" t="s">
        <v>14596</v>
      </c>
      <c r="C2734" s="131">
        <v>69.0</v>
      </c>
      <c r="D2734" s="14" t="s">
        <v>14597</v>
      </c>
      <c r="E2734" s="131">
        <v>153.0</v>
      </c>
      <c r="F2734" s="14" t="s">
        <v>14600</v>
      </c>
      <c r="G2734" s="131">
        <v>58.0</v>
      </c>
      <c r="H2734" s="131">
        <v>200.0</v>
      </c>
      <c r="I2734" s="132" t="b">
        <v>1</v>
      </c>
      <c r="J2734" s="14"/>
      <c r="K2734" s="14"/>
      <c r="L2734" s="14"/>
      <c r="M2734" s="14"/>
      <c r="N2734" s="14"/>
      <c r="O2734" s="14"/>
      <c r="P2734" s="14"/>
      <c r="Q2734" s="14"/>
      <c r="R2734" s="14"/>
      <c r="S2734" s="14"/>
      <c r="T2734" s="14"/>
      <c r="U2734" s="14"/>
      <c r="V2734" s="14"/>
      <c r="W2734" s="14"/>
    </row>
    <row r="2735">
      <c r="A2735" s="130" t="s">
        <v>25787</v>
      </c>
      <c r="B2735" s="14" t="s">
        <v>17757</v>
      </c>
      <c r="C2735" s="131">
        <v>30.0</v>
      </c>
      <c r="D2735" s="14"/>
      <c r="E2735" s="14"/>
      <c r="F2735" s="14" t="s">
        <v>17759</v>
      </c>
      <c r="G2735" s="131">
        <v>10.0</v>
      </c>
      <c r="H2735" s="131">
        <v>200.0</v>
      </c>
      <c r="I2735" s="132" t="b">
        <v>1</v>
      </c>
      <c r="J2735" s="14"/>
      <c r="K2735" s="14"/>
      <c r="L2735" s="14"/>
      <c r="M2735" s="14"/>
      <c r="N2735" s="14"/>
      <c r="O2735" s="14"/>
      <c r="P2735" s="14"/>
      <c r="Q2735" s="14"/>
      <c r="R2735" s="14"/>
      <c r="S2735" s="14"/>
      <c r="T2735" s="14"/>
      <c r="U2735" s="14"/>
      <c r="V2735" s="14"/>
      <c r="W2735" s="14"/>
    </row>
    <row r="2736">
      <c r="A2736" s="130" t="s">
        <v>25791</v>
      </c>
      <c r="B2736" s="14" t="s">
        <v>11100</v>
      </c>
      <c r="C2736" s="131">
        <v>35.0</v>
      </c>
      <c r="D2736" s="14"/>
      <c r="E2736" s="14"/>
      <c r="F2736" s="14" t="s">
        <v>1364</v>
      </c>
      <c r="G2736" s="131">
        <v>15.0</v>
      </c>
      <c r="H2736" s="131">
        <v>200.0</v>
      </c>
      <c r="I2736" s="132" t="b">
        <v>1</v>
      </c>
      <c r="J2736" s="14"/>
      <c r="K2736" s="14"/>
      <c r="L2736" s="14"/>
      <c r="M2736" s="14"/>
      <c r="N2736" s="14"/>
      <c r="O2736" s="14"/>
      <c r="P2736" s="14"/>
      <c r="Q2736" s="14"/>
      <c r="R2736" s="14"/>
      <c r="S2736" s="14"/>
      <c r="T2736" s="14"/>
      <c r="U2736" s="14"/>
      <c r="V2736" s="14"/>
      <c r="W2736" s="14"/>
    </row>
    <row r="2737">
      <c r="A2737" s="130" t="s">
        <v>25795</v>
      </c>
      <c r="B2737" s="14" t="s">
        <v>11560</v>
      </c>
      <c r="C2737" s="131">
        <v>40.0</v>
      </c>
      <c r="D2737" s="14"/>
      <c r="E2737" s="14"/>
      <c r="F2737" s="14" t="s">
        <v>11563</v>
      </c>
      <c r="G2737" s="131">
        <v>20.0</v>
      </c>
      <c r="H2737" s="131">
        <v>200.0</v>
      </c>
      <c r="I2737" s="132" t="b">
        <v>1</v>
      </c>
      <c r="J2737" s="14"/>
      <c r="K2737" s="14"/>
      <c r="L2737" s="14"/>
      <c r="M2737" s="14"/>
      <c r="N2737" s="14"/>
      <c r="O2737" s="14"/>
      <c r="P2737" s="14"/>
      <c r="Q2737" s="14"/>
      <c r="R2737" s="14"/>
      <c r="S2737" s="14"/>
      <c r="T2737" s="14"/>
      <c r="U2737" s="14"/>
      <c r="V2737" s="14"/>
      <c r="W2737" s="14"/>
    </row>
    <row r="2738">
      <c r="A2738" s="130" t="s">
        <v>25799</v>
      </c>
      <c r="B2738" s="14" t="s">
        <v>12775</v>
      </c>
      <c r="C2738" s="131">
        <v>43.0</v>
      </c>
      <c r="D2738" s="14"/>
      <c r="E2738" s="14"/>
      <c r="F2738" s="14" t="s">
        <v>12777</v>
      </c>
      <c r="G2738" s="131">
        <v>23.0</v>
      </c>
      <c r="H2738" s="131">
        <v>200.0</v>
      </c>
      <c r="I2738" s="132" t="b">
        <v>1</v>
      </c>
      <c r="J2738" s="14"/>
      <c r="K2738" s="14"/>
      <c r="L2738" s="14"/>
      <c r="M2738" s="14"/>
      <c r="N2738" s="14"/>
      <c r="O2738" s="14"/>
      <c r="P2738" s="14"/>
      <c r="Q2738" s="14"/>
      <c r="R2738" s="14"/>
      <c r="S2738" s="14"/>
      <c r="T2738" s="14"/>
      <c r="U2738" s="14"/>
      <c r="V2738" s="14"/>
      <c r="W2738" s="14"/>
    </row>
    <row r="2739">
      <c r="A2739" s="130" t="s">
        <v>25805</v>
      </c>
      <c r="B2739" s="14" t="s">
        <v>1310</v>
      </c>
      <c r="C2739" s="131">
        <v>71.0</v>
      </c>
      <c r="D2739" s="14" t="s">
        <v>1311</v>
      </c>
      <c r="E2739" s="131">
        <v>156.0</v>
      </c>
      <c r="F2739" s="14" t="s">
        <v>1312</v>
      </c>
      <c r="G2739" s="131">
        <v>60.0</v>
      </c>
      <c r="H2739" s="131">
        <v>200.0</v>
      </c>
      <c r="I2739" s="132" t="b">
        <v>1</v>
      </c>
      <c r="J2739" s="14"/>
      <c r="K2739" s="14"/>
      <c r="L2739" s="14"/>
      <c r="M2739" s="14"/>
      <c r="N2739" s="14"/>
      <c r="O2739" s="14"/>
      <c r="P2739" s="14"/>
      <c r="Q2739" s="14"/>
      <c r="R2739" s="14"/>
      <c r="S2739" s="14"/>
      <c r="T2739" s="14"/>
      <c r="U2739" s="14"/>
      <c r="V2739" s="14"/>
      <c r="W2739" s="14"/>
    </row>
    <row r="2740">
      <c r="A2740" s="130" t="s">
        <v>25810</v>
      </c>
      <c r="B2740" s="14" t="s">
        <v>4506</v>
      </c>
      <c r="C2740" s="131">
        <v>79.0</v>
      </c>
      <c r="D2740" s="14" t="s">
        <v>4507</v>
      </c>
      <c r="E2740" s="131">
        <v>418.0</v>
      </c>
      <c r="F2740" s="14" t="s">
        <v>4510</v>
      </c>
      <c r="G2740" s="131">
        <v>68.0</v>
      </c>
      <c r="H2740" s="131">
        <v>200.0</v>
      </c>
      <c r="I2740" s="132" t="b">
        <v>1</v>
      </c>
      <c r="J2740" s="14"/>
      <c r="K2740" s="14"/>
      <c r="L2740" s="14"/>
      <c r="M2740" s="14"/>
      <c r="N2740" s="14"/>
      <c r="O2740" s="14"/>
      <c r="P2740" s="14"/>
      <c r="Q2740" s="14"/>
      <c r="R2740" s="14"/>
      <c r="S2740" s="14"/>
      <c r="T2740" s="14"/>
      <c r="U2740" s="14"/>
      <c r="V2740" s="14"/>
      <c r="W2740" s="14"/>
    </row>
    <row r="2741">
      <c r="A2741" s="130" t="s">
        <v>25815</v>
      </c>
      <c r="B2741" s="14" t="s">
        <v>1420</v>
      </c>
      <c r="C2741" s="131">
        <v>57.0</v>
      </c>
      <c r="D2741" s="14" t="s">
        <v>1421</v>
      </c>
      <c r="E2741" s="131">
        <v>142.0</v>
      </c>
      <c r="F2741" s="14" t="s">
        <v>1422</v>
      </c>
      <c r="G2741" s="131">
        <v>46.0</v>
      </c>
      <c r="H2741" s="131">
        <v>200.0</v>
      </c>
      <c r="I2741" s="132" t="b">
        <v>1</v>
      </c>
      <c r="J2741" s="14"/>
      <c r="K2741" s="14"/>
      <c r="L2741" s="14"/>
      <c r="M2741" s="14"/>
      <c r="N2741" s="14"/>
      <c r="O2741" s="14"/>
      <c r="P2741" s="14"/>
      <c r="Q2741" s="14"/>
      <c r="R2741" s="14"/>
      <c r="S2741" s="14"/>
      <c r="T2741" s="14"/>
      <c r="U2741" s="14"/>
      <c r="V2741" s="14"/>
      <c r="W2741" s="14"/>
    </row>
    <row r="2742">
      <c r="A2742" s="130" t="s">
        <v>25819</v>
      </c>
      <c r="B2742" s="14" t="s">
        <v>7690</v>
      </c>
      <c r="C2742" s="131">
        <v>92.0</v>
      </c>
      <c r="D2742" s="14" t="s">
        <v>7692</v>
      </c>
      <c r="E2742" s="131">
        <v>179.0</v>
      </c>
      <c r="F2742" s="14" t="s">
        <v>7694</v>
      </c>
      <c r="G2742" s="131">
        <v>81.0</v>
      </c>
      <c r="H2742" s="131">
        <v>200.0</v>
      </c>
      <c r="I2742" s="132" t="b">
        <v>1</v>
      </c>
      <c r="J2742" s="14"/>
      <c r="K2742" s="14"/>
      <c r="L2742" s="14"/>
      <c r="M2742" s="14"/>
      <c r="N2742" s="14"/>
      <c r="O2742" s="14"/>
      <c r="P2742" s="14"/>
      <c r="Q2742" s="14"/>
      <c r="R2742" s="14"/>
      <c r="S2742" s="14"/>
      <c r="T2742" s="14"/>
      <c r="U2742" s="14"/>
      <c r="V2742" s="14"/>
      <c r="W2742" s="14"/>
    </row>
    <row r="2743">
      <c r="A2743" s="130" t="s">
        <v>25824</v>
      </c>
      <c r="B2743" s="14" t="s">
        <v>12837</v>
      </c>
      <c r="C2743" s="131">
        <v>61.0</v>
      </c>
      <c r="D2743" s="14" t="s">
        <v>12839</v>
      </c>
      <c r="E2743" s="131">
        <v>150.0</v>
      </c>
      <c r="F2743" s="14" t="s">
        <v>12840</v>
      </c>
      <c r="G2743" s="131">
        <v>50.0</v>
      </c>
      <c r="H2743" s="131">
        <v>200.0</v>
      </c>
      <c r="I2743" s="132" t="b">
        <v>1</v>
      </c>
      <c r="J2743" s="14"/>
      <c r="K2743" s="14"/>
      <c r="L2743" s="14"/>
      <c r="M2743" s="14"/>
      <c r="N2743" s="14"/>
      <c r="O2743" s="14"/>
      <c r="P2743" s="14"/>
      <c r="Q2743" s="14"/>
      <c r="R2743" s="14"/>
      <c r="S2743" s="14"/>
      <c r="T2743" s="14"/>
      <c r="U2743" s="14"/>
      <c r="V2743" s="14"/>
      <c r="W2743" s="14"/>
    </row>
    <row r="2744">
      <c r="A2744" s="130" t="s">
        <v>25827</v>
      </c>
      <c r="B2744" s="14" t="s">
        <v>2342</v>
      </c>
      <c r="C2744" s="131">
        <v>101.0</v>
      </c>
      <c r="D2744" s="14" t="s">
        <v>2345</v>
      </c>
      <c r="E2744" s="131">
        <v>153.0</v>
      </c>
      <c r="F2744" s="14" t="s">
        <v>2348</v>
      </c>
      <c r="G2744" s="131">
        <v>90.0</v>
      </c>
      <c r="H2744" s="131">
        <v>200.0</v>
      </c>
      <c r="I2744" s="132" t="b">
        <v>1</v>
      </c>
      <c r="J2744" s="14"/>
      <c r="K2744" s="14"/>
      <c r="L2744" s="14"/>
      <c r="M2744" s="14"/>
      <c r="N2744" s="14"/>
      <c r="O2744" s="14"/>
      <c r="P2744" s="14"/>
      <c r="Q2744" s="14"/>
      <c r="R2744" s="14"/>
      <c r="S2744" s="14"/>
      <c r="T2744" s="14"/>
      <c r="U2744" s="14"/>
      <c r="V2744" s="14"/>
      <c r="W2744" s="14"/>
    </row>
    <row r="2745">
      <c r="A2745" s="130" t="s">
        <v>25833</v>
      </c>
      <c r="B2745" s="14" t="s">
        <v>1271</v>
      </c>
      <c r="C2745" s="131">
        <v>56.0</v>
      </c>
      <c r="D2745" s="14" t="s">
        <v>1272</v>
      </c>
      <c r="E2745" s="131">
        <v>148.0</v>
      </c>
      <c r="F2745" s="14" t="s">
        <v>1273</v>
      </c>
      <c r="G2745" s="131">
        <v>45.0</v>
      </c>
      <c r="H2745" s="131">
        <v>200.0</v>
      </c>
      <c r="I2745" s="132" t="b">
        <v>1</v>
      </c>
      <c r="J2745" s="14"/>
      <c r="K2745" s="14"/>
      <c r="L2745" s="14"/>
      <c r="M2745" s="14"/>
      <c r="N2745" s="14"/>
      <c r="O2745" s="14"/>
      <c r="P2745" s="14"/>
      <c r="Q2745" s="14"/>
      <c r="R2745" s="14"/>
      <c r="S2745" s="14"/>
      <c r="T2745" s="14"/>
      <c r="U2745" s="14"/>
      <c r="V2745" s="14"/>
      <c r="W2745" s="14"/>
    </row>
    <row r="2746">
      <c r="A2746" s="130" t="s">
        <v>25837</v>
      </c>
      <c r="B2746" s="14" t="s">
        <v>11662</v>
      </c>
      <c r="C2746" s="131">
        <v>86.0</v>
      </c>
      <c r="D2746" s="14" t="s">
        <v>11663</v>
      </c>
      <c r="E2746" s="131">
        <v>155.0</v>
      </c>
      <c r="F2746" s="14" t="s">
        <v>11665</v>
      </c>
      <c r="G2746" s="131">
        <v>75.0</v>
      </c>
      <c r="H2746" s="131">
        <v>200.0</v>
      </c>
      <c r="I2746" s="132" t="b">
        <v>1</v>
      </c>
      <c r="J2746" s="14"/>
      <c r="K2746" s="14"/>
      <c r="L2746" s="14"/>
      <c r="M2746" s="14"/>
      <c r="N2746" s="14"/>
      <c r="O2746" s="14"/>
      <c r="P2746" s="14"/>
      <c r="Q2746" s="14"/>
      <c r="R2746" s="14"/>
      <c r="S2746" s="14"/>
      <c r="T2746" s="14"/>
      <c r="U2746" s="14"/>
      <c r="V2746" s="14"/>
      <c r="W2746" s="14"/>
    </row>
    <row r="2747">
      <c r="A2747" s="130" t="s">
        <v>25842</v>
      </c>
      <c r="B2747" s="14" t="s">
        <v>3358</v>
      </c>
      <c r="C2747" s="131">
        <v>76.0</v>
      </c>
      <c r="D2747" s="14" t="s">
        <v>3359</v>
      </c>
      <c r="E2747" s="131">
        <v>352.0</v>
      </c>
      <c r="F2747" s="14" t="s">
        <v>3361</v>
      </c>
      <c r="G2747" s="131">
        <v>65.0</v>
      </c>
      <c r="H2747" s="131">
        <v>200.0</v>
      </c>
      <c r="I2747" s="132" t="b">
        <v>1</v>
      </c>
      <c r="J2747" s="14"/>
      <c r="K2747" s="14"/>
      <c r="L2747" s="14"/>
      <c r="M2747" s="14"/>
      <c r="N2747" s="14"/>
      <c r="O2747" s="14"/>
      <c r="P2747" s="14"/>
      <c r="Q2747" s="14"/>
      <c r="R2747" s="14"/>
      <c r="S2747" s="14"/>
      <c r="T2747" s="14"/>
      <c r="U2747" s="14"/>
      <c r="V2747" s="14"/>
      <c r="W2747" s="14"/>
    </row>
    <row r="2748">
      <c r="A2748" s="130" t="s">
        <v>25847</v>
      </c>
      <c r="B2748" s="14" t="s">
        <v>11662</v>
      </c>
      <c r="C2748" s="131">
        <v>86.0</v>
      </c>
      <c r="D2748" s="14" t="s">
        <v>11663</v>
      </c>
      <c r="E2748" s="131">
        <v>155.0</v>
      </c>
      <c r="F2748" s="14" t="s">
        <v>11665</v>
      </c>
      <c r="G2748" s="131">
        <v>75.0</v>
      </c>
      <c r="H2748" s="131">
        <v>200.0</v>
      </c>
      <c r="I2748" s="132" t="b">
        <v>1</v>
      </c>
      <c r="J2748" s="14"/>
      <c r="K2748" s="14"/>
      <c r="L2748" s="14"/>
      <c r="M2748" s="14"/>
      <c r="N2748" s="14"/>
      <c r="O2748" s="14"/>
      <c r="P2748" s="14"/>
      <c r="Q2748" s="14"/>
      <c r="R2748" s="14"/>
      <c r="S2748" s="14"/>
      <c r="T2748" s="14"/>
      <c r="U2748" s="14"/>
      <c r="V2748" s="14"/>
      <c r="W2748" s="14"/>
    </row>
    <row r="2749">
      <c r="A2749" s="130" t="s">
        <v>25852</v>
      </c>
      <c r="B2749" s="14" t="s">
        <v>1187</v>
      </c>
      <c r="C2749" s="131">
        <v>76.0</v>
      </c>
      <c r="D2749" s="14" t="s">
        <v>1188</v>
      </c>
      <c r="E2749" s="131">
        <v>156.0</v>
      </c>
      <c r="F2749" s="14" t="s">
        <v>1189</v>
      </c>
      <c r="G2749" s="131">
        <v>65.0</v>
      </c>
      <c r="H2749" s="131">
        <v>200.0</v>
      </c>
      <c r="I2749" s="132" t="b">
        <v>1</v>
      </c>
      <c r="J2749" s="14"/>
      <c r="K2749" s="14"/>
      <c r="L2749" s="14"/>
      <c r="M2749" s="14"/>
      <c r="N2749" s="14"/>
      <c r="O2749" s="14"/>
      <c r="P2749" s="14"/>
      <c r="Q2749" s="14"/>
      <c r="R2749" s="14"/>
      <c r="S2749" s="14"/>
      <c r="T2749" s="14"/>
      <c r="U2749" s="14"/>
      <c r="V2749" s="14"/>
      <c r="W2749" s="14"/>
    </row>
    <row r="2750">
      <c r="A2750" s="130" t="s">
        <v>25857</v>
      </c>
      <c r="B2750" s="14" t="s">
        <v>12184</v>
      </c>
      <c r="C2750" s="131">
        <v>39.0</v>
      </c>
      <c r="D2750" s="14" t="s">
        <v>12186</v>
      </c>
      <c r="E2750" s="131">
        <v>150.0</v>
      </c>
      <c r="F2750" s="14" t="s">
        <v>12187</v>
      </c>
      <c r="G2750" s="131">
        <v>28.0</v>
      </c>
      <c r="H2750" s="131">
        <v>200.0</v>
      </c>
      <c r="I2750" s="132" t="b">
        <v>1</v>
      </c>
      <c r="J2750" s="14"/>
      <c r="K2750" s="14"/>
      <c r="L2750" s="14"/>
      <c r="M2750" s="14"/>
      <c r="N2750" s="14"/>
      <c r="O2750" s="14"/>
      <c r="P2750" s="14"/>
      <c r="Q2750" s="14"/>
      <c r="R2750" s="14"/>
      <c r="S2750" s="14"/>
      <c r="T2750" s="14"/>
      <c r="U2750" s="14"/>
      <c r="V2750" s="14"/>
      <c r="W2750" s="14"/>
    </row>
    <row r="2751">
      <c r="A2751" s="130" t="s">
        <v>25864</v>
      </c>
      <c r="B2751" s="14" t="s">
        <v>18759</v>
      </c>
      <c r="C2751" s="131">
        <v>50.0</v>
      </c>
      <c r="D2751" s="14" t="s">
        <v>18761</v>
      </c>
      <c r="E2751" s="131">
        <v>199.0</v>
      </c>
      <c r="F2751" s="14" t="s">
        <v>18764</v>
      </c>
      <c r="G2751" s="131">
        <v>39.0</v>
      </c>
      <c r="H2751" s="131">
        <v>200.0</v>
      </c>
      <c r="I2751" s="132" t="b">
        <v>1</v>
      </c>
      <c r="J2751" s="14"/>
      <c r="K2751" s="14"/>
      <c r="L2751" s="14"/>
      <c r="M2751" s="14"/>
      <c r="N2751" s="14"/>
      <c r="O2751" s="14"/>
      <c r="P2751" s="14"/>
      <c r="Q2751" s="14"/>
      <c r="R2751" s="14"/>
      <c r="S2751" s="14"/>
      <c r="T2751" s="14"/>
      <c r="U2751" s="14"/>
      <c r="V2751" s="14"/>
      <c r="W2751" s="14"/>
    </row>
    <row r="2752">
      <c r="A2752" s="130" t="s">
        <v>25870</v>
      </c>
      <c r="B2752" s="14" t="s">
        <v>4857</v>
      </c>
      <c r="C2752" s="131">
        <v>36.0</v>
      </c>
      <c r="D2752" s="14" t="s">
        <v>4858</v>
      </c>
      <c r="E2752" s="131">
        <v>187.0</v>
      </c>
      <c r="F2752" s="14" t="s">
        <v>4860</v>
      </c>
      <c r="G2752" s="131">
        <v>25.0</v>
      </c>
      <c r="H2752" s="131">
        <v>200.0</v>
      </c>
      <c r="I2752" s="132" t="b">
        <v>1</v>
      </c>
      <c r="J2752" s="14"/>
      <c r="K2752" s="14"/>
      <c r="L2752" s="14"/>
      <c r="M2752" s="14"/>
      <c r="N2752" s="14"/>
      <c r="O2752" s="14"/>
      <c r="P2752" s="14"/>
      <c r="Q2752" s="14"/>
      <c r="R2752" s="14"/>
      <c r="S2752" s="14"/>
      <c r="T2752" s="14"/>
      <c r="U2752" s="14"/>
      <c r="V2752" s="14"/>
      <c r="W2752" s="14"/>
    </row>
    <row r="2753">
      <c r="A2753" s="130" t="s">
        <v>25877</v>
      </c>
      <c r="B2753" s="14" t="s">
        <v>5897</v>
      </c>
      <c r="C2753" s="131">
        <v>18.0</v>
      </c>
      <c r="D2753" s="14" t="s">
        <v>5900</v>
      </c>
      <c r="E2753" s="131">
        <v>129.0</v>
      </c>
      <c r="F2753" s="14" t="s">
        <v>5902</v>
      </c>
      <c r="G2753" s="131">
        <v>11.0</v>
      </c>
      <c r="H2753" s="131">
        <v>200.0</v>
      </c>
      <c r="I2753" s="132" t="b">
        <v>1</v>
      </c>
      <c r="J2753" s="14"/>
      <c r="K2753" s="14"/>
      <c r="L2753" s="14"/>
      <c r="M2753" s="14"/>
      <c r="N2753" s="14"/>
      <c r="O2753" s="14"/>
      <c r="P2753" s="14"/>
      <c r="Q2753" s="14"/>
      <c r="R2753" s="14"/>
      <c r="S2753" s="14"/>
      <c r="T2753" s="14"/>
      <c r="U2753" s="14"/>
      <c r="V2753" s="14"/>
      <c r="W2753" s="14"/>
    </row>
    <row r="2754">
      <c r="A2754" s="130" t="s">
        <v>25882</v>
      </c>
      <c r="B2754" s="14" t="s">
        <v>1543</v>
      </c>
      <c r="C2754" s="131">
        <v>25.0</v>
      </c>
      <c r="D2754" s="14"/>
      <c r="E2754" s="14"/>
      <c r="F2754" s="14" t="s">
        <v>1264</v>
      </c>
      <c r="G2754" s="131">
        <v>5.0</v>
      </c>
      <c r="H2754" s="131">
        <v>200.0</v>
      </c>
      <c r="I2754" s="132" t="b">
        <v>1</v>
      </c>
      <c r="J2754" s="14"/>
      <c r="K2754" s="14"/>
      <c r="L2754" s="14"/>
      <c r="M2754" s="14"/>
      <c r="N2754" s="14"/>
      <c r="O2754" s="14"/>
      <c r="P2754" s="14"/>
      <c r="Q2754" s="14"/>
      <c r="R2754" s="14"/>
      <c r="S2754" s="14"/>
      <c r="T2754" s="14"/>
      <c r="U2754" s="14"/>
      <c r="V2754" s="14"/>
      <c r="W2754" s="14"/>
    </row>
    <row r="2755">
      <c r="A2755" s="130" t="s">
        <v>25887</v>
      </c>
      <c r="B2755" s="14" t="s">
        <v>10177</v>
      </c>
      <c r="C2755" s="131">
        <v>49.0</v>
      </c>
      <c r="D2755" s="14" t="s">
        <v>10179</v>
      </c>
      <c r="E2755" s="131">
        <v>392.0</v>
      </c>
      <c r="F2755" s="14" t="s">
        <v>10181</v>
      </c>
      <c r="G2755" s="131">
        <v>38.0</v>
      </c>
      <c r="H2755" s="131">
        <v>200.0</v>
      </c>
      <c r="I2755" s="132" t="b">
        <v>1</v>
      </c>
      <c r="J2755" s="14"/>
      <c r="K2755" s="14"/>
      <c r="L2755" s="14"/>
      <c r="M2755" s="14"/>
      <c r="N2755" s="14"/>
      <c r="O2755" s="14"/>
      <c r="P2755" s="14"/>
      <c r="Q2755" s="14"/>
      <c r="R2755" s="14"/>
      <c r="S2755" s="14"/>
      <c r="T2755" s="14"/>
      <c r="U2755" s="14"/>
      <c r="V2755" s="14"/>
      <c r="W2755" s="14"/>
    </row>
    <row r="2756">
      <c r="A2756" s="130" t="s">
        <v>25892</v>
      </c>
      <c r="B2756" s="14" t="s">
        <v>6366</v>
      </c>
      <c r="C2756" s="131">
        <v>49.0</v>
      </c>
      <c r="D2756" s="14" t="s">
        <v>6368</v>
      </c>
      <c r="E2756" s="131">
        <v>409.0</v>
      </c>
      <c r="F2756" s="14" t="s">
        <v>6372</v>
      </c>
      <c r="G2756" s="131">
        <v>38.0</v>
      </c>
      <c r="H2756" s="131">
        <v>200.0</v>
      </c>
      <c r="I2756" s="132" t="b">
        <v>1</v>
      </c>
      <c r="J2756" s="14"/>
      <c r="K2756" s="14"/>
      <c r="L2756" s="14"/>
      <c r="M2756" s="14"/>
      <c r="N2756" s="14"/>
      <c r="O2756" s="14"/>
      <c r="P2756" s="14"/>
      <c r="Q2756" s="14"/>
      <c r="R2756" s="14"/>
      <c r="S2756" s="14"/>
      <c r="T2756" s="14"/>
      <c r="U2756" s="14"/>
      <c r="V2756" s="14"/>
      <c r="W2756" s="14"/>
    </row>
    <row r="2757">
      <c r="A2757" s="130" t="s">
        <v>25898</v>
      </c>
      <c r="B2757" s="14" t="s">
        <v>1434</v>
      </c>
      <c r="C2757" s="131">
        <v>73.0</v>
      </c>
      <c r="D2757" s="14" t="s">
        <v>1435</v>
      </c>
      <c r="E2757" s="131">
        <v>298.0</v>
      </c>
      <c r="F2757" s="14" t="s">
        <v>1436</v>
      </c>
      <c r="G2757" s="131">
        <v>62.0</v>
      </c>
      <c r="H2757" s="131">
        <v>200.0</v>
      </c>
      <c r="I2757" s="132" t="b">
        <v>1</v>
      </c>
      <c r="J2757" s="14"/>
      <c r="K2757" s="14"/>
      <c r="L2757" s="14"/>
      <c r="M2757" s="14"/>
      <c r="N2757" s="14"/>
      <c r="O2757" s="14"/>
      <c r="P2757" s="14"/>
      <c r="Q2757" s="14"/>
      <c r="R2757" s="14"/>
      <c r="S2757" s="14"/>
      <c r="T2757" s="14"/>
      <c r="U2757" s="14"/>
      <c r="V2757" s="14"/>
      <c r="W2757" s="14"/>
    </row>
    <row r="2758">
      <c r="A2758" s="130" t="s">
        <v>25905</v>
      </c>
      <c r="B2758" s="14" t="s">
        <v>1310</v>
      </c>
      <c r="C2758" s="131">
        <v>71.0</v>
      </c>
      <c r="D2758" s="14" t="s">
        <v>1311</v>
      </c>
      <c r="E2758" s="131">
        <v>156.0</v>
      </c>
      <c r="F2758" s="14" t="s">
        <v>1312</v>
      </c>
      <c r="G2758" s="131">
        <v>60.0</v>
      </c>
      <c r="H2758" s="131">
        <v>200.0</v>
      </c>
      <c r="I2758" s="132" t="b">
        <v>1</v>
      </c>
      <c r="J2758" s="14"/>
      <c r="K2758" s="14"/>
      <c r="L2758" s="14"/>
      <c r="M2758" s="14"/>
      <c r="N2758" s="14"/>
      <c r="O2758" s="14"/>
      <c r="P2758" s="14"/>
      <c r="Q2758" s="14"/>
      <c r="R2758" s="14"/>
      <c r="S2758" s="14"/>
      <c r="T2758" s="14"/>
      <c r="U2758" s="14"/>
      <c r="V2758" s="14"/>
      <c r="W2758" s="14"/>
    </row>
    <row r="2759">
      <c r="A2759" s="130" t="s">
        <v>25911</v>
      </c>
      <c r="B2759" s="14" t="s">
        <v>1399</v>
      </c>
      <c r="C2759" s="131">
        <v>58.0</v>
      </c>
      <c r="D2759" s="14" t="s">
        <v>1400</v>
      </c>
      <c r="E2759" s="131">
        <v>372.0</v>
      </c>
      <c r="F2759" s="14" t="s">
        <v>1401</v>
      </c>
      <c r="G2759" s="131">
        <v>47.0</v>
      </c>
      <c r="H2759" s="131">
        <v>200.0</v>
      </c>
      <c r="I2759" s="132" t="b">
        <v>1</v>
      </c>
      <c r="J2759" s="14"/>
      <c r="K2759" s="14"/>
      <c r="L2759" s="14"/>
      <c r="M2759" s="14"/>
      <c r="N2759" s="14"/>
      <c r="O2759" s="14"/>
      <c r="P2759" s="14"/>
      <c r="Q2759" s="14"/>
      <c r="R2759" s="14"/>
      <c r="S2759" s="14"/>
      <c r="T2759" s="14"/>
      <c r="U2759" s="14"/>
      <c r="V2759" s="14"/>
      <c r="W2759" s="14"/>
    </row>
    <row r="2760">
      <c r="A2760" s="130" t="s">
        <v>25916</v>
      </c>
      <c r="B2760" s="14" t="s">
        <v>15434</v>
      </c>
      <c r="C2760" s="131">
        <v>68.0</v>
      </c>
      <c r="D2760" s="14" t="s">
        <v>15436</v>
      </c>
      <c r="E2760" s="131">
        <v>155.0</v>
      </c>
      <c r="F2760" s="14" t="s">
        <v>15439</v>
      </c>
      <c r="G2760" s="131">
        <v>57.0</v>
      </c>
      <c r="H2760" s="131">
        <v>200.0</v>
      </c>
      <c r="I2760" s="132" t="b">
        <v>1</v>
      </c>
      <c r="J2760" s="14"/>
      <c r="K2760" s="14"/>
      <c r="L2760" s="14"/>
      <c r="M2760" s="14"/>
      <c r="N2760" s="14"/>
      <c r="O2760" s="14"/>
      <c r="P2760" s="14"/>
      <c r="Q2760" s="14"/>
      <c r="R2760" s="14"/>
      <c r="S2760" s="14"/>
      <c r="T2760" s="14"/>
      <c r="U2760" s="14"/>
      <c r="V2760" s="14"/>
      <c r="W2760" s="14"/>
    </row>
    <row r="2761">
      <c r="A2761" s="130" t="s">
        <v>25924</v>
      </c>
      <c r="B2761" s="14" t="s">
        <v>7103</v>
      </c>
      <c r="C2761" s="131">
        <v>100.0</v>
      </c>
      <c r="D2761" s="14" t="s">
        <v>7105</v>
      </c>
      <c r="E2761" s="131">
        <v>154.0</v>
      </c>
      <c r="F2761" s="14" t="s">
        <v>7106</v>
      </c>
      <c r="G2761" s="131">
        <v>89.0</v>
      </c>
      <c r="H2761" s="131">
        <v>200.0</v>
      </c>
      <c r="I2761" s="132" t="b">
        <v>1</v>
      </c>
      <c r="J2761" s="14"/>
      <c r="K2761" s="14"/>
      <c r="L2761" s="14"/>
      <c r="M2761" s="14"/>
      <c r="N2761" s="14"/>
      <c r="O2761" s="14"/>
      <c r="P2761" s="14"/>
      <c r="Q2761" s="14"/>
      <c r="R2761" s="14"/>
      <c r="S2761" s="14"/>
      <c r="T2761" s="14"/>
      <c r="U2761" s="14"/>
      <c r="V2761" s="14"/>
      <c r="W2761" s="14"/>
    </row>
    <row r="2762">
      <c r="A2762" s="130" t="s">
        <v>25928</v>
      </c>
      <c r="B2762" s="14" t="s">
        <v>557</v>
      </c>
      <c r="C2762" s="131">
        <v>27.0</v>
      </c>
      <c r="D2762" s="14"/>
      <c r="E2762" s="14"/>
      <c r="F2762" s="14" t="s">
        <v>558</v>
      </c>
      <c r="G2762" s="131">
        <v>16.0</v>
      </c>
      <c r="H2762" s="131">
        <v>200.0</v>
      </c>
      <c r="I2762" s="132" t="b">
        <v>1</v>
      </c>
      <c r="J2762" s="14"/>
      <c r="K2762" s="14"/>
      <c r="L2762" s="14"/>
      <c r="M2762" s="14"/>
      <c r="N2762" s="14"/>
      <c r="O2762" s="14"/>
      <c r="P2762" s="14"/>
      <c r="Q2762" s="14"/>
      <c r="R2762" s="14"/>
      <c r="S2762" s="14"/>
      <c r="T2762" s="14"/>
      <c r="U2762" s="14"/>
      <c r="V2762" s="14"/>
      <c r="W2762" s="14"/>
    </row>
    <row r="2763">
      <c r="A2763" s="130" t="s">
        <v>25935</v>
      </c>
      <c r="B2763" s="14" t="s">
        <v>3562</v>
      </c>
      <c r="C2763" s="131">
        <v>50.0</v>
      </c>
      <c r="D2763" s="14" t="s">
        <v>3563</v>
      </c>
      <c r="E2763" s="131">
        <v>24.0</v>
      </c>
      <c r="F2763" s="14" t="s">
        <v>3566</v>
      </c>
      <c r="G2763" s="131">
        <v>39.0</v>
      </c>
      <c r="H2763" s="131">
        <v>200.0</v>
      </c>
      <c r="I2763" s="132" t="b">
        <v>1</v>
      </c>
      <c r="J2763" s="14"/>
      <c r="K2763" s="14"/>
      <c r="L2763" s="14"/>
      <c r="M2763" s="14"/>
      <c r="N2763" s="14"/>
      <c r="O2763" s="14"/>
      <c r="P2763" s="14"/>
      <c r="Q2763" s="14"/>
      <c r="R2763" s="14"/>
      <c r="S2763" s="14"/>
      <c r="T2763" s="14"/>
      <c r="U2763" s="14"/>
      <c r="V2763" s="14"/>
      <c r="W2763" s="14"/>
    </row>
    <row r="2764">
      <c r="A2764" s="130" t="s">
        <v>25942</v>
      </c>
      <c r="B2764" s="14" t="s">
        <v>1986</v>
      </c>
      <c r="C2764" s="131">
        <v>74.0</v>
      </c>
      <c r="D2764" s="14" t="s">
        <v>1987</v>
      </c>
      <c r="E2764" s="131">
        <v>595.0</v>
      </c>
      <c r="F2764" s="14" t="s">
        <v>1988</v>
      </c>
      <c r="G2764" s="131">
        <v>63.0</v>
      </c>
      <c r="H2764" s="131">
        <v>200.0</v>
      </c>
      <c r="I2764" s="132" t="b">
        <v>1</v>
      </c>
      <c r="J2764" s="14"/>
      <c r="K2764" s="14"/>
      <c r="L2764" s="14"/>
      <c r="M2764" s="14"/>
      <c r="N2764" s="14"/>
      <c r="O2764" s="14"/>
      <c r="P2764" s="14"/>
      <c r="Q2764" s="14"/>
      <c r="R2764" s="14"/>
      <c r="S2764" s="14"/>
      <c r="T2764" s="14"/>
      <c r="U2764" s="14"/>
      <c r="V2764" s="14"/>
      <c r="W2764" s="14"/>
    </row>
    <row r="2765">
      <c r="A2765" s="130" t="s">
        <v>25949</v>
      </c>
      <c r="B2765" s="14" t="s">
        <v>17807</v>
      </c>
      <c r="C2765" s="131">
        <v>47.0</v>
      </c>
      <c r="D2765" s="14" t="s">
        <v>17810</v>
      </c>
      <c r="E2765" s="131">
        <v>145.0</v>
      </c>
      <c r="F2765" s="14" t="s">
        <v>17811</v>
      </c>
      <c r="G2765" s="131">
        <v>36.0</v>
      </c>
      <c r="H2765" s="131">
        <v>200.0</v>
      </c>
      <c r="I2765" s="132" t="b">
        <v>1</v>
      </c>
      <c r="J2765" s="14"/>
      <c r="K2765" s="14"/>
      <c r="L2765" s="14"/>
      <c r="M2765" s="14"/>
      <c r="N2765" s="14"/>
      <c r="O2765" s="14"/>
      <c r="P2765" s="14"/>
      <c r="Q2765" s="14"/>
      <c r="R2765" s="14"/>
      <c r="S2765" s="14"/>
      <c r="T2765" s="14"/>
      <c r="U2765" s="14"/>
      <c r="V2765" s="14"/>
      <c r="W2765" s="14"/>
    </row>
    <row r="2766">
      <c r="A2766" s="130" t="s">
        <v>25956</v>
      </c>
      <c r="B2766" s="14" t="s">
        <v>10716</v>
      </c>
      <c r="C2766" s="131">
        <v>62.0</v>
      </c>
      <c r="D2766" s="14" t="s">
        <v>10720</v>
      </c>
      <c r="E2766" s="131">
        <v>327.0</v>
      </c>
      <c r="F2766" s="14" t="s">
        <v>10722</v>
      </c>
      <c r="G2766" s="131">
        <v>51.0</v>
      </c>
      <c r="H2766" s="131">
        <v>200.0</v>
      </c>
      <c r="I2766" s="132" t="b">
        <v>1</v>
      </c>
      <c r="J2766" s="14"/>
      <c r="K2766" s="14"/>
      <c r="L2766" s="14"/>
      <c r="M2766" s="14"/>
      <c r="N2766" s="14"/>
      <c r="O2766" s="14"/>
      <c r="P2766" s="14"/>
      <c r="Q2766" s="14"/>
      <c r="R2766" s="14"/>
      <c r="S2766" s="14"/>
      <c r="T2766" s="14"/>
      <c r="U2766" s="14"/>
      <c r="V2766" s="14"/>
      <c r="W2766" s="14"/>
    </row>
    <row r="2767">
      <c r="A2767" s="130" t="s">
        <v>25963</v>
      </c>
      <c r="B2767" s="14" t="s">
        <v>17757</v>
      </c>
      <c r="C2767" s="131">
        <v>30.0</v>
      </c>
      <c r="D2767" s="14"/>
      <c r="E2767" s="14"/>
      <c r="F2767" s="14" t="s">
        <v>17759</v>
      </c>
      <c r="G2767" s="131">
        <v>10.0</v>
      </c>
      <c r="H2767" s="131">
        <v>200.0</v>
      </c>
      <c r="I2767" s="132" t="b">
        <v>1</v>
      </c>
      <c r="J2767" s="14"/>
      <c r="K2767" s="14"/>
      <c r="L2767" s="14"/>
      <c r="M2767" s="14"/>
      <c r="N2767" s="14"/>
      <c r="O2767" s="14"/>
      <c r="P2767" s="14"/>
      <c r="Q2767" s="14"/>
      <c r="R2767" s="14"/>
      <c r="S2767" s="14"/>
      <c r="T2767" s="14"/>
      <c r="U2767" s="14"/>
      <c r="V2767" s="14"/>
      <c r="W2767" s="14"/>
    </row>
    <row r="2768">
      <c r="A2768" s="130" t="s">
        <v>25971</v>
      </c>
      <c r="B2768" s="14" t="s">
        <v>557</v>
      </c>
      <c r="C2768" s="131">
        <v>27.0</v>
      </c>
      <c r="D2768" s="14"/>
      <c r="E2768" s="14"/>
      <c r="F2768" s="14" t="s">
        <v>558</v>
      </c>
      <c r="G2768" s="131">
        <v>16.0</v>
      </c>
      <c r="H2768" s="131">
        <v>200.0</v>
      </c>
      <c r="I2768" s="132" t="b">
        <v>1</v>
      </c>
      <c r="J2768" s="14"/>
      <c r="K2768" s="14"/>
      <c r="L2768" s="14"/>
      <c r="M2768" s="14"/>
      <c r="N2768" s="14"/>
      <c r="O2768" s="14"/>
      <c r="P2768" s="14"/>
      <c r="Q2768" s="14"/>
      <c r="R2768" s="14"/>
      <c r="S2768" s="14"/>
      <c r="T2768" s="14"/>
      <c r="U2768" s="14"/>
      <c r="V2768" s="14"/>
      <c r="W2768" s="14"/>
    </row>
    <row r="2769">
      <c r="A2769" s="130" t="s">
        <v>25978</v>
      </c>
      <c r="B2769" s="14" t="s">
        <v>1522</v>
      </c>
      <c r="C2769" s="131">
        <v>59.0</v>
      </c>
      <c r="D2769" s="14" t="s">
        <v>1523</v>
      </c>
      <c r="E2769" s="131">
        <v>261.0</v>
      </c>
      <c r="F2769" s="14" t="s">
        <v>1524</v>
      </c>
      <c r="G2769" s="131">
        <v>48.0</v>
      </c>
      <c r="H2769" s="131">
        <v>200.0</v>
      </c>
      <c r="I2769" s="132" t="b">
        <v>1</v>
      </c>
      <c r="J2769" s="14"/>
      <c r="K2769" s="14"/>
      <c r="L2769" s="14"/>
      <c r="M2769" s="14"/>
      <c r="N2769" s="14"/>
      <c r="O2769" s="14"/>
      <c r="P2769" s="14"/>
      <c r="Q2769" s="14"/>
      <c r="R2769" s="14"/>
      <c r="S2769" s="14"/>
      <c r="T2769" s="14"/>
      <c r="U2769" s="14"/>
      <c r="V2769" s="14"/>
      <c r="W2769" s="14"/>
    </row>
    <row r="2770">
      <c r="A2770" s="130" t="s">
        <v>25987</v>
      </c>
      <c r="B2770" s="14" t="s">
        <v>7919</v>
      </c>
      <c r="C2770" s="131">
        <v>55.0</v>
      </c>
      <c r="D2770" s="14" t="s">
        <v>7921</v>
      </c>
      <c r="E2770" s="131">
        <v>153.0</v>
      </c>
      <c r="F2770" s="14" t="s">
        <v>7922</v>
      </c>
      <c r="G2770" s="131">
        <v>44.0</v>
      </c>
      <c r="H2770" s="131">
        <v>200.0</v>
      </c>
      <c r="I2770" s="132" t="b">
        <v>1</v>
      </c>
      <c r="J2770" s="14"/>
      <c r="K2770" s="14"/>
      <c r="L2770" s="14"/>
      <c r="M2770" s="14"/>
      <c r="N2770" s="14"/>
      <c r="O2770" s="14"/>
      <c r="P2770" s="14"/>
      <c r="Q2770" s="14"/>
      <c r="R2770" s="14"/>
      <c r="S2770" s="14"/>
      <c r="T2770" s="14"/>
      <c r="U2770" s="14"/>
      <c r="V2770" s="14"/>
      <c r="W2770" s="14"/>
    </row>
    <row r="2771">
      <c r="A2771" s="130" t="s">
        <v>25995</v>
      </c>
      <c r="B2771" s="14" t="s">
        <v>1242</v>
      </c>
      <c r="C2771" s="131">
        <v>57.0</v>
      </c>
      <c r="D2771" s="14" t="s">
        <v>1243</v>
      </c>
      <c r="E2771" s="131">
        <v>296.0</v>
      </c>
      <c r="F2771" s="14" t="s">
        <v>1244</v>
      </c>
      <c r="G2771" s="131">
        <v>46.0</v>
      </c>
      <c r="H2771" s="131">
        <v>200.0</v>
      </c>
      <c r="I2771" s="132" t="b">
        <v>1</v>
      </c>
      <c r="J2771" s="14"/>
      <c r="K2771" s="14"/>
      <c r="L2771" s="14"/>
      <c r="M2771" s="14"/>
      <c r="N2771" s="14"/>
      <c r="O2771" s="14"/>
      <c r="P2771" s="14"/>
      <c r="Q2771" s="14"/>
      <c r="R2771" s="14"/>
      <c r="S2771" s="14"/>
      <c r="T2771" s="14"/>
      <c r="U2771" s="14"/>
      <c r="V2771" s="14"/>
      <c r="W2771" s="14"/>
    </row>
    <row r="2772">
      <c r="A2772" s="130" t="s">
        <v>26002</v>
      </c>
      <c r="B2772" s="14" t="s">
        <v>1546</v>
      </c>
      <c r="C2772" s="131">
        <v>19.0</v>
      </c>
      <c r="D2772" s="14" t="s">
        <v>1547</v>
      </c>
      <c r="E2772" s="131">
        <v>122.0</v>
      </c>
      <c r="F2772" s="14" t="s">
        <v>1548</v>
      </c>
      <c r="G2772" s="131">
        <v>8.0</v>
      </c>
      <c r="H2772" s="131">
        <v>200.0</v>
      </c>
      <c r="I2772" s="132" t="b">
        <v>1</v>
      </c>
      <c r="J2772" s="14"/>
      <c r="K2772" s="14"/>
      <c r="L2772" s="14"/>
      <c r="M2772" s="14"/>
      <c r="N2772" s="14"/>
      <c r="O2772" s="14"/>
      <c r="P2772" s="14"/>
      <c r="Q2772" s="14"/>
      <c r="R2772" s="14"/>
      <c r="S2772" s="14"/>
      <c r="T2772" s="14"/>
      <c r="U2772" s="14"/>
      <c r="V2772" s="14"/>
      <c r="W2772" s="14"/>
    </row>
    <row r="2773">
      <c r="A2773" s="130" t="s">
        <v>26007</v>
      </c>
      <c r="B2773" s="14" t="s">
        <v>14306</v>
      </c>
      <c r="C2773" s="131">
        <v>54.0</v>
      </c>
      <c r="D2773" s="14" t="s">
        <v>14309</v>
      </c>
      <c r="E2773" s="131">
        <v>406.0</v>
      </c>
      <c r="F2773" s="14" t="s">
        <v>14311</v>
      </c>
      <c r="G2773" s="131">
        <v>43.0</v>
      </c>
      <c r="H2773" s="131">
        <v>200.0</v>
      </c>
      <c r="I2773" s="132" t="b">
        <v>1</v>
      </c>
      <c r="J2773" s="14"/>
      <c r="K2773" s="14"/>
      <c r="L2773" s="14"/>
      <c r="M2773" s="14"/>
      <c r="N2773" s="14"/>
      <c r="O2773" s="14"/>
      <c r="P2773" s="14"/>
      <c r="Q2773" s="14"/>
      <c r="R2773" s="14"/>
      <c r="S2773" s="14"/>
      <c r="T2773" s="14"/>
      <c r="U2773" s="14"/>
      <c r="V2773" s="14"/>
      <c r="W2773" s="14"/>
    </row>
    <row r="2774">
      <c r="A2774" s="130" t="s">
        <v>26014</v>
      </c>
      <c r="B2774" s="14" t="s">
        <v>12871</v>
      </c>
      <c r="C2774" s="131">
        <v>32.0</v>
      </c>
      <c r="D2774" s="14" t="s">
        <v>629</v>
      </c>
      <c r="E2774" s="131">
        <v>135.0</v>
      </c>
      <c r="F2774" s="14" t="s">
        <v>630</v>
      </c>
      <c r="G2774" s="131">
        <v>13.0</v>
      </c>
      <c r="H2774" s="131">
        <v>200.0</v>
      </c>
      <c r="I2774" s="132" t="b">
        <v>1</v>
      </c>
      <c r="J2774" s="14"/>
      <c r="K2774" s="14"/>
      <c r="L2774" s="14"/>
      <c r="M2774" s="14"/>
      <c r="N2774" s="14"/>
      <c r="O2774" s="14"/>
      <c r="P2774" s="14"/>
      <c r="Q2774" s="14"/>
      <c r="R2774" s="14"/>
      <c r="S2774" s="14"/>
      <c r="T2774" s="14"/>
      <c r="U2774" s="14"/>
      <c r="V2774" s="14"/>
      <c r="W2774" s="14"/>
    </row>
    <row r="2775">
      <c r="A2775" s="130" t="s">
        <v>26021</v>
      </c>
      <c r="B2775" s="14" t="s">
        <v>4040</v>
      </c>
      <c r="C2775" s="131">
        <v>88.0</v>
      </c>
      <c r="D2775" s="14" t="s">
        <v>4043</v>
      </c>
      <c r="E2775" s="131">
        <v>234.0</v>
      </c>
      <c r="F2775" s="14" t="s">
        <v>4044</v>
      </c>
      <c r="G2775" s="131">
        <v>77.0</v>
      </c>
      <c r="H2775" s="131">
        <v>200.0</v>
      </c>
      <c r="I2775" s="132" t="b">
        <v>1</v>
      </c>
      <c r="J2775" s="14"/>
      <c r="K2775" s="14"/>
      <c r="L2775" s="14"/>
      <c r="M2775" s="14"/>
      <c r="N2775" s="14"/>
      <c r="O2775" s="14"/>
      <c r="P2775" s="14"/>
      <c r="Q2775" s="14"/>
      <c r="R2775" s="14"/>
      <c r="S2775" s="14"/>
      <c r="T2775" s="14"/>
      <c r="U2775" s="14"/>
      <c r="V2775" s="14"/>
      <c r="W2775" s="14"/>
    </row>
    <row r="2776">
      <c r="A2776" s="130" t="s">
        <v>26028</v>
      </c>
      <c r="B2776" s="14" t="s">
        <v>2342</v>
      </c>
      <c r="C2776" s="131">
        <v>101.0</v>
      </c>
      <c r="D2776" s="14" t="s">
        <v>2345</v>
      </c>
      <c r="E2776" s="131">
        <v>153.0</v>
      </c>
      <c r="F2776" s="14" t="s">
        <v>2348</v>
      </c>
      <c r="G2776" s="131">
        <v>90.0</v>
      </c>
      <c r="H2776" s="131">
        <v>200.0</v>
      </c>
      <c r="I2776" s="132" t="b">
        <v>1</v>
      </c>
      <c r="J2776" s="14"/>
      <c r="K2776" s="14"/>
      <c r="L2776" s="14"/>
      <c r="M2776" s="14"/>
      <c r="N2776" s="14"/>
      <c r="O2776" s="14"/>
      <c r="P2776" s="14"/>
      <c r="Q2776" s="14"/>
      <c r="R2776" s="14"/>
      <c r="S2776" s="14"/>
      <c r="T2776" s="14"/>
      <c r="U2776" s="14"/>
      <c r="V2776" s="14"/>
      <c r="W2776" s="14"/>
    </row>
    <row r="2777">
      <c r="A2777" s="130" t="s">
        <v>26036</v>
      </c>
      <c r="B2777" s="14" t="s">
        <v>1434</v>
      </c>
      <c r="C2777" s="131">
        <v>73.0</v>
      </c>
      <c r="D2777" s="14" t="s">
        <v>1435</v>
      </c>
      <c r="E2777" s="131">
        <v>298.0</v>
      </c>
      <c r="F2777" s="14" t="s">
        <v>1436</v>
      </c>
      <c r="G2777" s="131">
        <v>62.0</v>
      </c>
      <c r="H2777" s="131">
        <v>200.0</v>
      </c>
      <c r="I2777" s="132" t="b">
        <v>1</v>
      </c>
      <c r="J2777" s="14"/>
      <c r="K2777" s="14"/>
      <c r="L2777" s="14"/>
      <c r="M2777" s="14"/>
      <c r="N2777" s="14"/>
      <c r="O2777" s="14"/>
      <c r="P2777" s="14"/>
      <c r="Q2777" s="14"/>
      <c r="R2777" s="14"/>
      <c r="S2777" s="14"/>
      <c r="T2777" s="14"/>
      <c r="U2777" s="14"/>
      <c r="V2777" s="14"/>
      <c r="W2777" s="14"/>
    </row>
    <row r="2778">
      <c r="A2778" s="130" t="s">
        <v>26042</v>
      </c>
      <c r="B2778" s="14" t="s">
        <v>12712</v>
      </c>
      <c r="C2778" s="131">
        <v>111.0</v>
      </c>
      <c r="D2778" s="14" t="s">
        <v>12714</v>
      </c>
      <c r="E2778" s="131">
        <v>155.0</v>
      </c>
      <c r="F2778" s="14" t="s">
        <v>12715</v>
      </c>
      <c r="G2778" s="131">
        <v>100.0</v>
      </c>
      <c r="H2778" s="131">
        <v>200.0</v>
      </c>
      <c r="I2778" s="132" t="b">
        <v>1</v>
      </c>
      <c r="J2778" s="14"/>
      <c r="K2778" s="14"/>
      <c r="L2778" s="14"/>
      <c r="M2778" s="14"/>
      <c r="N2778" s="14"/>
      <c r="O2778" s="14"/>
      <c r="P2778" s="14"/>
      <c r="Q2778" s="14"/>
      <c r="R2778" s="14"/>
      <c r="S2778" s="14"/>
      <c r="T2778" s="14"/>
      <c r="U2778" s="14"/>
      <c r="V2778" s="14"/>
      <c r="W2778" s="14"/>
    </row>
    <row r="2779">
      <c r="A2779" s="130" t="s">
        <v>26050</v>
      </c>
      <c r="B2779" s="14" t="s">
        <v>10795</v>
      </c>
      <c r="C2779" s="131">
        <v>24.0</v>
      </c>
      <c r="D2779" s="14"/>
      <c r="E2779" s="14"/>
      <c r="F2779" s="14" t="s">
        <v>10800</v>
      </c>
      <c r="G2779" s="131">
        <v>4.0</v>
      </c>
      <c r="H2779" s="131">
        <v>200.0</v>
      </c>
      <c r="I2779" s="132" t="b">
        <v>1</v>
      </c>
      <c r="J2779" s="14"/>
      <c r="K2779" s="14"/>
      <c r="L2779" s="14"/>
      <c r="M2779" s="14"/>
      <c r="N2779" s="14"/>
      <c r="O2779" s="14"/>
      <c r="P2779" s="14"/>
      <c r="Q2779" s="14"/>
      <c r="R2779" s="14"/>
      <c r="S2779" s="14"/>
      <c r="T2779" s="14"/>
      <c r="U2779" s="14"/>
      <c r="V2779" s="14"/>
      <c r="W2779" s="14"/>
    </row>
    <row r="2780">
      <c r="A2780" s="130" t="s">
        <v>26058</v>
      </c>
      <c r="B2780" s="14" t="s">
        <v>16101</v>
      </c>
      <c r="C2780" s="131">
        <v>26.0</v>
      </c>
      <c r="D2780" s="14"/>
      <c r="E2780" s="14"/>
      <c r="F2780" s="14" t="s">
        <v>16103</v>
      </c>
      <c r="G2780" s="131">
        <v>6.0</v>
      </c>
      <c r="H2780" s="131">
        <v>200.0</v>
      </c>
      <c r="I2780" s="132" t="b">
        <v>1</v>
      </c>
      <c r="J2780" s="14"/>
      <c r="K2780" s="14"/>
      <c r="L2780" s="14"/>
      <c r="M2780" s="14"/>
      <c r="N2780" s="14"/>
      <c r="O2780" s="14"/>
      <c r="P2780" s="14"/>
      <c r="Q2780" s="14"/>
      <c r="R2780" s="14"/>
      <c r="S2780" s="14"/>
      <c r="T2780" s="14"/>
      <c r="U2780" s="14"/>
      <c r="V2780" s="14"/>
      <c r="W2780" s="14"/>
    </row>
    <row r="2781">
      <c r="A2781" s="130" t="s">
        <v>26066</v>
      </c>
      <c r="B2781" s="14" t="s">
        <v>6869</v>
      </c>
      <c r="C2781" s="131">
        <v>25.0</v>
      </c>
      <c r="D2781" s="14" t="s">
        <v>6871</v>
      </c>
      <c r="E2781" s="131">
        <v>415.0</v>
      </c>
      <c r="F2781" s="14" t="s">
        <v>6873</v>
      </c>
      <c r="G2781" s="131">
        <v>14.0</v>
      </c>
      <c r="H2781" s="131">
        <v>200.0</v>
      </c>
      <c r="I2781" s="132" t="b">
        <v>1</v>
      </c>
      <c r="J2781" s="14"/>
      <c r="K2781" s="14"/>
      <c r="L2781" s="14"/>
      <c r="M2781" s="14"/>
      <c r="N2781" s="14"/>
      <c r="O2781" s="14"/>
      <c r="P2781" s="14"/>
      <c r="Q2781" s="14"/>
      <c r="R2781" s="14"/>
      <c r="S2781" s="14"/>
      <c r="T2781" s="14"/>
      <c r="U2781" s="14"/>
      <c r="V2781" s="14"/>
      <c r="W2781" s="14"/>
    </row>
    <row r="2782">
      <c r="A2782" s="130" t="s">
        <v>26074</v>
      </c>
      <c r="B2782" s="14" t="s">
        <v>11197</v>
      </c>
      <c r="C2782" s="131">
        <v>39.0</v>
      </c>
      <c r="D2782" s="14"/>
      <c r="E2782" s="14"/>
      <c r="F2782" s="14" t="s">
        <v>11199</v>
      </c>
      <c r="G2782" s="131">
        <v>19.0</v>
      </c>
      <c r="H2782" s="131">
        <v>200.0</v>
      </c>
      <c r="I2782" s="132" t="b">
        <v>1</v>
      </c>
      <c r="J2782" s="14"/>
      <c r="K2782" s="14"/>
      <c r="L2782" s="14"/>
      <c r="M2782" s="14"/>
      <c r="N2782" s="14"/>
      <c r="O2782" s="14"/>
      <c r="P2782" s="14"/>
      <c r="Q2782" s="14"/>
      <c r="R2782" s="14"/>
      <c r="S2782" s="14"/>
      <c r="T2782" s="14"/>
      <c r="U2782" s="14"/>
      <c r="V2782" s="14"/>
      <c r="W2782" s="14"/>
    </row>
    <row r="2783">
      <c r="A2783" s="130" t="s">
        <v>26082</v>
      </c>
      <c r="B2783" s="14" t="s">
        <v>3266</v>
      </c>
      <c r="C2783" s="131">
        <v>85.0</v>
      </c>
      <c r="D2783" s="14" t="s">
        <v>3268</v>
      </c>
      <c r="E2783" s="131">
        <v>493.0</v>
      </c>
      <c r="F2783" s="14" t="s">
        <v>3270</v>
      </c>
      <c r="G2783" s="131">
        <v>74.0</v>
      </c>
      <c r="H2783" s="131">
        <v>200.0</v>
      </c>
      <c r="I2783" s="132" t="b">
        <v>1</v>
      </c>
      <c r="J2783" s="14"/>
      <c r="K2783" s="14"/>
      <c r="L2783" s="14"/>
      <c r="M2783" s="14"/>
      <c r="N2783" s="14"/>
      <c r="O2783" s="14"/>
      <c r="P2783" s="14"/>
      <c r="Q2783" s="14"/>
      <c r="R2783" s="14"/>
      <c r="S2783" s="14"/>
      <c r="T2783" s="14"/>
      <c r="U2783" s="14"/>
      <c r="V2783" s="14"/>
      <c r="W2783" s="14"/>
    </row>
    <row r="2784">
      <c r="A2784" s="130" t="s">
        <v>26090</v>
      </c>
      <c r="B2784" s="14" t="s">
        <v>11371</v>
      </c>
      <c r="C2784" s="131">
        <v>30.0</v>
      </c>
      <c r="D2784" s="14"/>
      <c r="E2784" s="14"/>
      <c r="F2784" s="14" t="s">
        <v>11373</v>
      </c>
      <c r="G2784" s="131">
        <v>10.0</v>
      </c>
      <c r="H2784" s="131">
        <v>200.0</v>
      </c>
      <c r="I2784" s="132" t="b">
        <v>1</v>
      </c>
      <c r="J2784" s="14"/>
      <c r="K2784" s="14"/>
      <c r="L2784" s="14"/>
      <c r="M2784" s="14"/>
      <c r="N2784" s="14"/>
      <c r="O2784" s="14"/>
      <c r="P2784" s="14"/>
      <c r="Q2784" s="14"/>
      <c r="R2784" s="14"/>
      <c r="S2784" s="14"/>
      <c r="T2784" s="14"/>
      <c r="U2784" s="14"/>
      <c r="V2784" s="14"/>
      <c r="W2784" s="14"/>
    </row>
    <row r="2785">
      <c r="A2785" s="130" t="s">
        <v>26097</v>
      </c>
      <c r="B2785" s="14" t="s">
        <v>1394</v>
      </c>
      <c r="C2785" s="131">
        <v>80.0</v>
      </c>
      <c r="D2785" s="14" t="s">
        <v>1395</v>
      </c>
      <c r="E2785" s="131">
        <v>221.0</v>
      </c>
      <c r="F2785" s="14" t="s">
        <v>1396</v>
      </c>
      <c r="G2785" s="131">
        <v>69.0</v>
      </c>
      <c r="H2785" s="131">
        <v>200.0</v>
      </c>
      <c r="I2785" s="132" t="b">
        <v>1</v>
      </c>
      <c r="J2785" s="14"/>
      <c r="K2785" s="14"/>
      <c r="L2785" s="14"/>
      <c r="M2785" s="14"/>
      <c r="N2785" s="14"/>
      <c r="O2785" s="14"/>
      <c r="P2785" s="14"/>
      <c r="Q2785" s="14"/>
      <c r="R2785" s="14"/>
      <c r="S2785" s="14"/>
      <c r="T2785" s="14"/>
      <c r="U2785" s="14"/>
      <c r="V2785" s="14"/>
      <c r="W2785" s="14"/>
    </row>
    <row r="2786">
      <c r="A2786" s="130" t="s">
        <v>26106</v>
      </c>
      <c r="B2786" s="14" t="s">
        <v>10365</v>
      </c>
      <c r="C2786" s="131">
        <v>23.0</v>
      </c>
      <c r="D2786" s="14"/>
      <c r="E2786" s="14"/>
      <c r="F2786" s="14" t="s">
        <v>10368</v>
      </c>
      <c r="G2786" s="131">
        <v>3.0</v>
      </c>
      <c r="H2786" s="131">
        <v>200.0</v>
      </c>
      <c r="I2786" s="132" t="b">
        <v>1</v>
      </c>
      <c r="J2786" s="14"/>
      <c r="K2786" s="14"/>
      <c r="L2786" s="14"/>
      <c r="M2786" s="14"/>
      <c r="N2786" s="14"/>
      <c r="O2786" s="14"/>
      <c r="P2786" s="14"/>
      <c r="Q2786" s="14"/>
      <c r="R2786" s="14"/>
      <c r="S2786" s="14"/>
      <c r="T2786" s="14"/>
      <c r="U2786" s="14"/>
      <c r="V2786" s="14"/>
      <c r="W2786" s="14"/>
    </row>
    <row r="2787">
      <c r="A2787" s="130" t="s">
        <v>26115</v>
      </c>
      <c r="B2787" s="14" t="s">
        <v>557</v>
      </c>
      <c r="C2787" s="131">
        <v>27.0</v>
      </c>
      <c r="D2787" s="14"/>
      <c r="E2787" s="14"/>
      <c r="F2787" s="14" t="s">
        <v>558</v>
      </c>
      <c r="G2787" s="131">
        <v>16.0</v>
      </c>
      <c r="H2787" s="131">
        <v>200.0</v>
      </c>
      <c r="I2787" s="132" t="b">
        <v>1</v>
      </c>
      <c r="J2787" s="14"/>
      <c r="K2787" s="14"/>
      <c r="L2787" s="14"/>
      <c r="M2787" s="14"/>
      <c r="N2787" s="14"/>
      <c r="O2787" s="14"/>
      <c r="P2787" s="14"/>
      <c r="Q2787" s="14"/>
      <c r="R2787" s="14"/>
      <c r="S2787" s="14"/>
      <c r="T2787" s="14"/>
      <c r="U2787" s="14"/>
      <c r="V2787" s="14"/>
      <c r="W2787" s="14"/>
    </row>
    <row r="2788">
      <c r="A2788" s="130" t="s">
        <v>26124</v>
      </c>
      <c r="B2788" s="14" t="s">
        <v>14953</v>
      </c>
      <c r="C2788" s="131">
        <v>39.0</v>
      </c>
      <c r="D2788" s="14" t="s">
        <v>511</v>
      </c>
      <c r="E2788" s="131">
        <v>135.0</v>
      </c>
      <c r="F2788" s="14" t="s">
        <v>512</v>
      </c>
      <c r="G2788" s="131">
        <v>14.0</v>
      </c>
      <c r="H2788" s="131">
        <v>200.0</v>
      </c>
      <c r="I2788" s="132" t="b">
        <v>1</v>
      </c>
      <c r="J2788" s="14"/>
      <c r="K2788" s="14"/>
      <c r="L2788" s="14"/>
      <c r="M2788" s="14"/>
      <c r="N2788" s="14"/>
      <c r="O2788" s="14"/>
      <c r="P2788" s="14"/>
      <c r="Q2788" s="14"/>
      <c r="R2788" s="14"/>
      <c r="S2788" s="14"/>
      <c r="T2788" s="14"/>
      <c r="U2788" s="14"/>
      <c r="V2788" s="14"/>
      <c r="W2788" s="14"/>
    </row>
    <row r="2789">
      <c r="A2789" s="130" t="s">
        <v>26130</v>
      </c>
      <c r="B2789" s="14" t="s">
        <v>11304</v>
      </c>
      <c r="C2789" s="131">
        <v>37.0</v>
      </c>
      <c r="D2789" s="14" t="s">
        <v>11305</v>
      </c>
      <c r="E2789" s="131">
        <v>176.0</v>
      </c>
      <c r="F2789" s="14" t="s">
        <v>11310</v>
      </c>
      <c r="G2789" s="131">
        <v>26.0</v>
      </c>
      <c r="H2789" s="131">
        <v>200.0</v>
      </c>
      <c r="I2789" s="132" t="b">
        <v>1</v>
      </c>
      <c r="J2789" s="14"/>
      <c r="K2789" s="14"/>
      <c r="L2789" s="14"/>
      <c r="M2789" s="14"/>
      <c r="N2789" s="14"/>
      <c r="O2789" s="14"/>
      <c r="P2789" s="14"/>
      <c r="Q2789" s="14"/>
      <c r="R2789" s="14"/>
      <c r="S2789" s="14"/>
      <c r="T2789" s="14"/>
      <c r="U2789" s="14"/>
      <c r="V2789" s="14"/>
      <c r="W2789" s="14"/>
    </row>
    <row r="2790">
      <c r="A2790" s="130" t="s">
        <v>26137</v>
      </c>
      <c r="B2790" s="14" t="s">
        <v>12325</v>
      </c>
      <c r="C2790" s="131">
        <v>27.0</v>
      </c>
      <c r="D2790" s="14" t="s">
        <v>12326</v>
      </c>
      <c r="E2790" s="131">
        <v>151.0</v>
      </c>
      <c r="F2790" s="14" t="s">
        <v>12328</v>
      </c>
      <c r="G2790" s="131">
        <v>16.0</v>
      </c>
      <c r="H2790" s="131">
        <v>200.0</v>
      </c>
      <c r="I2790" s="132" t="b">
        <v>1</v>
      </c>
      <c r="J2790" s="14"/>
      <c r="K2790" s="14"/>
      <c r="L2790" s="14"/>
      <c r="M2790" s="14"/>
      <c r="N2790" s="14"/>
      <c r="O2790" s="14"/>
      <c r="P2790" s="14"/>
      <c r="Q2790" s="14"/>
      <c r="R2790" s="14"/>
      <c r="S2790" s="14"/>
      <c r="T2790" s="14"/>
      <c r="U2790" s="14"/>
      <c r="V2790" s="14"/>
      <c r="W2790" s="14"/>
    </row>
    <row r="2791">
      <c r="A2791" s="130" t="s">
        <v>26144</v>
      </c>
      <c r="B2791" s="14" t="s">
        <v>10651</v>
      </c>
      <c r="C2791" s="131">
        <v>56.0</v>
      </c>
      <c r="D2791" s="14" t="s">
        <v>10653</v>
      </c>
      <c r="E2791" s="131">
        <v>148.0</v>
      </c>
      <c r="F2791" s="14" t="s">
        <v>10655</v>
      </c>
      <c r="G2791" s="131">
        <v>45.0</v>
      </c>
      <c r="H2791" s="131">
        <v>200.0</v>
      </c>
      <c r="I2791" s="132" t="b">
        <v>1</v>
      </c>
      <c r="J2791" s="14"/>
      <c r="K2791" s="14"/>
      <c r="L2791" s="14"/>
      <c r="M2791" s="14"/>
      <c r="N2791" s="14"/>
      <c r="O2791" s="14"/>
      <c r="P2791" s="14"/>
      <c r="Q2791" s="14"/>
      <c r="R2791" s="14"/>
      <c r="S2791" s="14"/>
      <c r="T2791" s="14"/>
      <c r="U2791" s="14"/>
      <c r="V2791" s="14"/>
      <c r="W2791" s="14"/>
    </row>
    <row r="2792">
      <c r="A2792" s="130" t="s">
        <v>26152</v>
      </c>
      <c r="B2792" s="14" t="s">
        <v>4998</v>
      </c>
      <c r="C2792" s="131">
        <v>48.0</v>
      </c>
      <c r="D2792" s="14" t="s">
        <v>5000</v>
      </c>
      <c r="E2792" s="131">
        <v>351.0</v>
      </c>
      <c r="F2792" s="14" t="s">
        <v>5001</v>
      </c>
      <c r="G2792" s="131">
        <v>37.0</v>
      </c>
      <c r="H2792" s="131">
        <v>200.0</v>
      </c>
      <c r="I2792" s="132" t="b">
        <v>1</v>
      </c>
      <c r="J2792" s="14"/>
      <c r="K2792" s="14"/>
      <c r="L2792" s="14"/>
      <c r="M2792" s="14"/>
      <c r="N2792" s="14"/>
      <c r="O2792" s="14"/>
      <c r="P2792" s="14"/>
      <c r="Q2792" s="14"/>
      <c r="R2792" s="14"/>
      <c r="S2792" s="14"/>
      <c r="T2792" s="14"/>
      <c r="U2792" s="14"/>
      <c r="V2792" s="14"/>
      <c r="W2792" s="14"/>
    </row>
    <row r="2793">
      <c r="A2793" s="130" t="s">
        <v>26161</v>
      </c>
      <c r="B2793" s="14" t="s">
        <v>10336</v>
      </c>
      <c r="C2793" s="131">
        <v>27.0</v>
      </c>
      <c r="D2793" s="14"/>
      <c r="E2793" s="14"/>
      <c r="F2793" s="14" t="s">
        <v>10340</v>
      </c>
      <c r="G2793" s="131">
        <v>7.0</v>
      </c>
      <c r="H2793" s="131">
        <v>200.0</v>
      </c>
      <c r="I2793" s="132" t="b">
        <v>1</v>
      </c>
      <c r="J2793" s="14"/>
      <c r="K2793" s="14"/>
      <c r="L2793" s="14"/>
      <c r="M2793" s="14"/>
      <c r="N2793" s="14"/>
      <c r="O2793" s="14"/>
      <c r="P2793" s="14"/>
      <c r="Q2793" s="14"/>
      <c r="R2793" s="14"/>
      <c r="S2793" s="14"/>
      <c r="T2793" s="14"/>
      <c r="U2793" s="14"/>
      <c r="V2793" s="14"/>
      <c r="W2793" s="14"/>
    </row>
    <row r="2794">
      <c r="A2794" s="130" t="s">
        <v>26173</v>
      </c>
      <c r="B2794" s="14" t="s">
        <v>6869</v>
      </c>
      <c r="C2794" s="131">
        <v>25.0</v>
      </c>
      <c r="D2794" s="14" t="s">
        <v>6871</v>
      </c>
      <c r="E2794" s="131">
        <v>415.0</v>
      </c>
      <c r="F2794" s="14" t="s">
        <v>6873</v>
      </c>
      <c r="G2794" s="131">
        <v>14.0</v>
      </c>
      <c r="H2794" s="131">
        <v>200.0</v>
      </c>
      <c r="I2794" s="132" t="b">
        <v>1</v>
      </c>
      <c r="J2794" s="14"/>
      <c r="K2794" s="14"/>
      <c r="L2794" s="14"/>
      <c r="M2794" s="14"/>
      <c r="N2794" s="14"/>
      <c r="O2794" s="14"/>
      <c r="P2794" s="14"/>
      <c r="Q2794" s="14"/>
      <c r="R2794" s="14"/>
      <c r="S2794" s="14"/>
      <c r="T2794" s="14"/>
      <c r="U2794" s="14"/>
      <c r="V2794" s="14"/>
      <c r="W2794" s="14"/>
    </row>
    <row r="2795">
      <c r="A2795" s="130" t="s">
        <v>26181</v>
      </c>
      <c r="B2795" s="14" t="s">
        <v>26185</v>
      </c>
      <c r="C2795" s="131">
        <v>39.0</v>
      </c>
      <c r="D2795" s="14" t="s">
        <v>491</v>
      </c>
      <c r="E2795" s="131">
        <v>127.0</v>
      </c>
      <c r="F2795" s="14" t="s">
        <v>772</v>
      </c>
      <c r="G2795" s="131">
        <v>24.0</v>
      </c>
      <c r="H2795" s="131">
        <v>200.0</v>
      </c>
      <c r="I2795" s="132" t="b">
        <v>1</v>
      </c>
      <c r="J2795" s="14"/>
      <c r="K2795" s="14"/>
      <c r="L2795" s="14"/>
      <c r="M2795" s="14"/>
      <c r="N2795" s="14"/>
      <c r="O2795" s="14"/>
      <c r="P2795" s="14"/>
      <c r="Q2795" s="14"/>
      <c r="R2795" s="14"/>
      <c r="S2795" s="14"/>
      <c r="T2795" s="14"/>
      <c r="U2795" s="14"/>
      <c r="V2795" s="14"/>
      <c r="W2795" s="14"/>
    </row>
    <row r="2796">
      <c r="A2796" s="130" t="s">
        <v>26190</v>
      </c>
      <c r="B2796" s="14" t="s">
        <v>5622</v>
      </c>
      <c r="C2796" s="131">
        <v>80.0</v>
      </c>
      <c r="D2796" s="14" t="s">
        <v>5625</v>
      </c>
      <c r="E2796" s="131">
        <v>203.0</v>
      </c>
      <c r="F2796" s="14" t="s">
        <v>5627</v>
      </c>
      <c r="G2796" s="131">
        <v>69.0</v>
      </c>
      <c r="H2796" s="131">
        <v>200.0</v>
      </c>
      <c r="I2796" s="132" t="b">
        <v>1</v>
      </c>
      <c r="J2796" s="14"/>
      <c r="K2796" s="14"/>
      <c r="L2796" s="14"/>
      <c r="M2796" s="14"/>
      <c r="N2796" s="14"/>
      <c r="O2796" s="14"/>
      <c r="P2796" s="14"/>
      <c r="Q2796" s="14"/>
      <c r="R2796" s="14"/>
      <c r="S2796" s="14"/>
      <c r="T2796" s="14"/>
      <c r="U2796" s="14"/>
      <c r="V2796" s="14"/>
      <c r="W2796" s="14"/>
    </row>
    <row r="2797">
      <c r="A2797" s="130" t="s">
        <v>26199</v>
      </c>
      <c r="B2797" s="14" t="s">
        <v>1404</v>
      </c>
      <c r="C2797" s="131">
        <v>38.0</v>
      </c>
      <c r="D2797" s="14" t="s">
        <v>1405</v>
      </c>
      <c r="E2797" s="131">
        <v>169.0</v>
      </c>
      <c r="F2797" s="14" t="s">
        <v>1406</v>
      </c>
      <c r="G2797" s="131">
        <v>27.0</v>
      </c>
      <c r="H2797" s="131">
        <v>200.0</v>
      </c>
      <c r="I2797" s="132" t="b">
        <v>1</v>
      </c>
      <c r="J2797" s="14"/>
      <c r="K2797" s="14"/>
      <c r="L2797" s="14"/>
      <c r="M2797" s="14"/>
      <c r="N2797" s="14"/>
      <c r="O2797" s="14"/>
      <c r="P2797" s="14"/>
      <c r="Q2797" s="14"/>
      <c r="R2797" s="14"/>
      <c r="S2797" s="14"/>
      <c r="T2797" s="14"/>
      <c r="U2797" s="14"/>
      <c r="V2797" s="14"/>
      <c r="W2797" s="14"/>
    </row>
    <row r="2798">
      <c r="A2798" s="130" t="s">
        <v>26207</v>
      </c>
      <c r="B2798" s="14" t="s">
        <v>11082</v>
      </c>
      <c r="C2798" s="131">
        <v>30.0</v>
      </c>
      <c r="D2798" s="14"/>
      <c r="E2798" s="14"/>
      <c r="F2798" s="14" t="s">
        <v>11085</v>
      </c>
      <c r="G2798" s="131">
        <v>10.0</v>
      </c>
      <c r="H2798" s="131">
        <v>200.0</v>
      </c>
      <c r="I2798" s="132" t="b">
        <v>1</v>
      </c>
      <c r="J2798" s="14"/>
      <c r="K2798" s="14"/>
      <c r="L2798" s="14"/>
      <c r="M2798" s="14"/>
      <c r="N2798" s="14"/>
      <c r="O2798" s="14"/>
      <c r="P2798" s="14"/>
      <c r="Q2798" s="14"/>
      <c r="R2798" s="14"/>
      <c r="S2798" s="14"/>
      <c r="T2798" s="14"/>
      <c r="U2798" s="14"/>
      <c r="V2798" s="14"/>
      <c r="W2798" s="14"/>
    </row>
    <row r="2799">
      <c r="A2799" s="130" t="s">
        <v>26213</v>
      </c>
      <c r="B2799" s="14" t="s">
        <v>1800</v>
      </c>
      <c r="C2799" s="131">
        <v>31.0</v>
      </c>
      <c r="D2799" s="14" t="s">
        <v>1801</v>
      </c>
      <c r="E2799" s="131">
        <v>133.0</v>
      </c>
      <c r="F2799" s="14" t="s">
        <v>1802</v>
      </c>
      <c r="G2799" s="131">
        <v>20.0</v>
      </c>
      <c r="H2799" s="131">
        <v>200.0</v>
      </c>
      <c r="I2799" s="132" t="b">
        <v>1</v>
      </c>
      <c r="J2799" s="14"/>
      <c r="K2799" s="14"/>
      <c r="L2799" s="14"/>
      <c r="M2799" s="14"/>
      <c r="N2799" s="14"/>
      <c r="O2799" s="14"/>
      <c r="P2799" s="14"/>
      <c r="Q2799" s="14"/>
      <c r="R2799" s="14"/>
      <c r="S2799" s="14"/>
      <c r="T2799" s="14"/>
      <c r="U2799" s="14"/>
      <c r="V2799" s="14"/>
      <c r="W2799" s="14"/>
    </row>
    <row r="2800">
      <c r="A2800" s="130" t="s">
        <v>26219</v>
      </c>
      <c r="B2800" s="14" t="s">
        <v>1603</v>
      </c>
      <c r="C2800" s="131">
        <v>56.0</v>
      </c>
      <c r="D2800" s="14" t="s">
        <v>1604</v>
      </c>
      <c r="E2800" s="131">
        <v>327.0</v>
      </c>
      <c r="F2800" s="14" t="s">
        <v>1605</v>
      </c>
      <c r="G2800" s="131">
        <v>45.0</v>
      </c>
      <c r="H2800" s="131">
        <v>200.0</v>
      </c>
      <c r="I2800" s="132" t="b">
        <v>1</v>
      </c>
      <c r="J2800" s="14"/>
      <c r="K2800" s="14"/>
      <c r="L2800" s="14"/>
      <c r="M2800" s="14"/>
      <c r="N2800" s="14"/>
      <c r="O2800" s="14"/>
      <c r="P2800" s="14"/>
      <c r="Q2800" s="14"/>
      <c r="R2800" s="14"/>
      <c r="S2800" s="14"/>
      <c r="T2800" s="14"/>
      <c r="U2800" s="14"/>
      <c r="V2800" s="14"/>
      <c r="W2800" s="14"/>
    </row>
    <row r="2801">
      <c r="A2801" s="130" t="s">
        <v>26227</v>
      </c>
      <c r="B2801" s="14" t="s">
        <v>7103</v>
      </c>
      <c r="C2801" s="131">
        <v>100.0</v>
      </c>
      <c r="D2801" s="14" t="s">
        <v>7105</v>
      </c>
      <c r="E2801" s="131">
        <v>154.0</v>
      </c>
      <c r="F2801" s="14" t="s">
        <v>7106</v>
      </c>
      <c r="G2801" s="131">
        <v>89.0</v>
      </c>
      <c r="H2801" s="131">
        <v>200.0</v>
      </c>
      <c r="I2801" s="132" t="b">
        <v>1</v>
      </c>
      <c r="J2801" s="14"/>
      <c r="K2801" s="14"/>
      <c r="L2801" s="14"/>
      <c r="M2801" s="14"/>
      <c r="N2801" s="14"/>
      <c r="O2801" s="14"/>
      <c r="P2801" s="14"/>
      <c r="Q2801" s="14"/>
      <c r="R2801" s="14"/>
      <c r="S2801" s="14"/>
      <c r="T2801" s="14"/>
      <c r="U2801" s="14"/>
      <c r="V2801" s="14"/>
      <c r="W2801" s="14"/>
    </row>
    <row r="2802">
      <c r="A2802" s="130" t="s">
        <v>26235</v>
      </c>
      <c r="B2802" s="14" t="s">
        <v>1471</v>
      </c>
      <c r="C2802" s="131">
        <v>15.0</v>
      </c>
      <c r="D2802" s="14"/>
      <c r="E2802" s="14"/>
      <c r="F2802" s="14" t="s">
        <v>1472</v>
      </c>
      <c r="G2802" s="131">
        <v>4.0</v>
      </c>
      <c r="H2802" s="131">
        <v>200.0</v>
      </c>
      <c r="I2802" s="132" t="b">
        <v>1</v>
      </c>
      <c r="J2802" s="14"/>
      <c r="K2802" s="14"/>
      <c r="L2802" s="14"/>
      <c r="M2802" s="14"/>
      <c r="N2802" s="14"/>
      <c r="O2802" s="14"/>
      <c r="P2802" s="14"/>
      <c r="Q2802" s="14"/>
      <c r="R2802" s="14"/>
      <c r="S2802" s="14"/>
      <c r="T2802" s="14"/>
      <c r="U2802" s="14"/>
      <c r="V2802" s="14"/>
      <c r="W2802" s="14"/>
    </row>
    <row r="2803">
      <c r="A2803" s="130" t="s">
        <v>26242</v>
      </c>
      <c r="B2803" s="14" t="s">
        <v>12184</v>
      </c>
      <c r="C2803" s="131">
        <v>39.0</v>
      </c>
      <c r="D2803" s="14" t="s">
        <v>12186</v>
      </c>
      <c r="E2803" s="131">
        <v>150.0</v>
      </c>
      <c r="F2803" s="14" t="s">
        <v>12187</v>
      </c>
      <c r="G2803" s="131">
        <v>28.0</v>
      </c>
      <c r="H2803" s="131">
        <v>200.0</v>
      </c>
      <c r="I2803" s="132" t="b">
        <v>1</v>
      </c>
      <c r="J2803" s="14"/>
      <c r="K2803" s="14"/>
      <c r="L2803" s="14"/>
      <c r="M2803" s="14"/>
      <c r="N2803" s="14"/>
      <c r="O2803" s="14"/>
      <c r="P2803" s="14"/>
      <c r="Q2803" s="14"/>
      <c r="R2803" s="14"/>
      <c r="S2803" s="14"/>
      <c r="T2803" s="14"/>
      <c r="U2803" s="14"/>
      <c r="V2803" s="14"/>
      <c r="W2803" s="14"/>
    </row>
    <row r="2804">
      <c r="A2804" s="130" t="s">
        <v>26248</v>
      </c>
      <c r="B2804" s="14" t="s">
        <v>7769</v>
      </c>
      <c r="C2804" s="131">
        <v>107.0</v>
      </c>
      <c r="D2804" s="14" t="s">
        <v>7772</v>
      </c>
      <c r="E2804" s="131">
        <v>139.0</v>
      </c>
      <c r="F2804" s="14" t="s">
        <v>7774</v>
      </c>
      <c r="G2804" s="131">
        <v>96.0</v>
      </c>
      <c r="H2804" s="131">
        <v>200.0</v>
      </c>
      <c r="I2804" s="132" t="b">
        <v>1</v>
      </c>
      <c r="J2804" s="14"/>
      <c r="K2804" s="14"/>
      <c r="L2804" s="14"/>
      <c r="M2804" s="14"/>
      <c r="N2804" s="14"/>
      <c r="O2804" s="14"/>
      <c r="P2804" s="14"/>
      <c r="Q2804" s="14"/>
      <c r="R2804" s="14"/>
      <c r="S2804" s="14"/>
      <c r="T2804" s="14"/>
      <c r="U2804" s="14"/>
      <c r="V2804" s="14"/>
      <c r="W2804" s="14"/>
    </row>
    <row r="2805">
      <c r="A2805" s="130" t="s">
        <v>26256</v>
      </c>
      <c r="B2805" s="14" t="s">
        <v>5145</v>
      </c>
      <c r="C2805" s="131">
        <v>75.0</v>
      </c>
      <c r="D2805" s="14" t="s">
        <v>5147</v>
      </c>
      <c r="E2805" s="131">
        <v>155.0</v>
      </c>
      <c r="F2805" s="14" t="s">
        <v>5148</v>
      </c>
      <c r="G2805" s="131">
        <v>64.0</v>
      </c>
      <c r="H2805" s="131">
        <v>200.0</v>
      </c>
      <c r="I2805" s="132" t="b">
        <v>1</v>
      </c>
      <c r="J2805" s="14"/>
      <c r="K2805" s="14"/>
      <c r="L2805" s="14"/>
      <c r="M2805" s="14"/>
      <c r="N2805" s="14"/>
      <c r="O2805" s="14"/>
      <c r="P2805" s="14"/>
      <c r="Q2805" s="14"/>
      <c r="R2805" s="14"/>
      <c r="S2805" s="14"/>
      <c r="T2805" s="14"/>
      <c r="U2805" s="14"/>
      <c r="V2805" s="14"/>
      <c r="W2805" s="14"/>
    </row>
    <row r="2806">
      <c r="A2806" s="130" t="s">
        <v>26264</v>
      </c>
      <c r="B2806" s="14" t="s">
        <v>11423</v>
      </c>
      <c r="C2806" s="131">
        <v>64.0</v>
      </c>
      <c r="D2806" s="14" t="s">
        <v>11424</v>
      </c>
      <c r="E2806" s="131">
        <v>18.0</v>
      </c>
      <c r="F2806" s="14" t="s">
        <v>11427</v>
      </c>
      <c r="G2806" s="131">
        <v>53.0</v>
      </c>
      <c r="H2806" s="131">
        <v>200.0</v>
      </c>
      <c r="I2806" s="132" t="b">
        <v>1</v>
      </c>
      <c r="J2806" s="14"/>
      <c r="K2806" s="14"/>
      <c r="L2806" s="14"/>
      <c r="M2806" s="14"/>
      <c r="N2806" s="14"/>
      <c r="O2806" s="14"/>
      <c r="P2806" s="14"/>
      <c r="Q2806" s="14"/>
      <c r="R2806" s="14"/>
      <c r="S2806" s="14"/>
      <c r="T2806" s="14"/>
      <c r="U2806" s="14"/>
      <c r="V2806" s="14"/>
      <c r="W2806" s="14"/>
    </row>
    <row r="2807">
      <c r="A2807" s="130" t="s">
        <v>26271</v>
      </c>
      <c r="B2807" s="14" t="s">
        <v>14741</v>
      </c>
      <c r="C2807" s="131">
        <v>29.0</v>
      </c>
      <c r="D2807" s="14"/>
      <c r="E2807" s="14"/>
      <c r="F2807" s="14" t="s">
        <v>14742</v>
      </c>
      <c r="G2807" s="131">
        <v>9.0</v>
      </c>
      <c r="H2807" s="131">
        <v>200.0</v>
      </c>
      <c r="I2807" s="132" t="b">
        <v>1</v>
      </c>
      <c r="J2807" s="14"/>
      <c r="K2807" s="14"/>
      <c r="L2807" s="14"/>
      <c r="M2807" s="14"/>
      <c r="N2807" s="14"/>
      <c r="O2807" s="14"/>
      <c r="P2807" s="14"/>
      <c r="Q2807" s="14"/>
      <c r="R2807" s="14"/>
      <c r="S2807" s="14"/>
      <c r="T2807" s="14"/>
      <c r="U2807" s="14"/>
      <c r="V2807" s="14"/>
      <c r="W2807" s="14"/>
    </row>
    <row r="2808">
      <c r="A2808" s="130" t="s">
        <v>26279</v>
      </c>
      <c r="B2808" s="14" t="s">
        <v>2342</v>
      </c>
      <c r="C2808" s="131">
        <v>101.0</v>
      </c>
      <c r="D2808" s="14" t="s">
        <v>2345</v>
      </c>
      <c r="E2808" s="131">
        <v>153.0</v>
      </c>
      <c r="F2808" s="14" t="s">
        <v>2348</v>
      </c>
      <c r="G2808" s="131">
        <v>90.0</v>
      </c>
      <c r="H2808" s="131">
        <v>200.0</v>
      </c>
      <c r="I2808" s="132" t="b">
        <v>1</v>
      </c>
      <c r="J2808" s="14"/>
      <c r="K2808" s="14"/>
      <c r="L2808" s="14"/>
      <c r="M2808" s="14"/>
      <c r="N2808" s="14"/>
      <c r="O2808" s="14"/>
      <c r="P2808" s="14"/>
      <c r="Q2808" s="14"/>
      <c r="R2808" s="14"/>
      <c r="S2808" s="14"/>
      <c r="T2808" s="14"/>
      <c r="U2808" s="14"/>
      <c r="V2808" s="14"/>
      <c r="W2808" s="14"/>
    </row>
    <row r="2809">
      <c r="A2809" s="130" t="s">
        <v>26285</v>
      </c>
      <c r="B2809" s="14" t="s">
        <v>11599</v>
      </c>
      <c r="C2809" s="131">
        <v>62.0</v>
      </c>
      <c r="D2809" s="14" t="s">
        <v>11602</v>
      </c>
      <c r="E2809" s="131">
        <v>157.0</v>
      </c>
      <c r="F2809" s="14" t="s">
        <v>11604</v>
      </c>
      <c r="G2809" s="131">
        <v>51.0</v>
      </c>
      <c r="H2809" s="131">
        <v>200.0</v>
      </c>
      <c r="I2809" s="132" t="b">
        <v>1</v>
      </c>
      <c r="J2809" s="14"/>
      <c r="K2809" s="14"/>
      <c r="L2809" s="14"/>
      <c r="M2809" s="14"/>
      <c r="N2809" s="14"/>
      <c r="O2809" s="14"/>
      <c r="P2809" s="14"/>
      <c r="Q2809" s="14"/>
      <c r="R2809" s="14"/>
      <c r="S2809" s="14"/>
      <c r="T2809" s="14"/>
      <c r="U2809" s="14"/>
      <c r="V2809" s="14"/>
      <c r="W2809" s="14"/>
    </row>
    <row r="2810">
      <c r="A2810" s="130" t="s">
        <v>26293</v>
      </c>
      <c r="B2810" s="14" t="s">
        <v>8057</v>
      </c>
      <c r="C2810" s="131">
        <v>64.0</v>
      </c>
      <c r="D2810" s="14" t="s">
        <v>8059</v>
      </c>
      <c r="E2810" s="131">
        <v>196.0</v>
      </c>
      <c r="F2810" s="14" t="s">
        <v>8061</v>
      </c>
      <c r="G2810" s="131">
        <v>53.0</v>
      </c>
      <c r="H2810" s="131">
        <v>200.0</v>
      </c>
      <c r="I2810" s="132" t="b">
        <v>1</v>
      </c>
      <c r="J2810" s="14"/>
      <c r="K2810" s="14"/>
      <c r="L2810" s="14"/>
      <c r="M2810" s="14"/>
      <c r="N2810" s="14"/>
      <c r="O2810" s="14"/>
      <c r="P2810" s="14"/>
      <c r="Q2810" s="14"/>
      <c r="R2810" s="14"/>
      <c r="S2810" s="14"/>
      <c r="T2810" s="14"/>
      <c r="U2810" s="14"/>
      <c r="V2810" s="14"/>
      <c r="W2810" s="14"/>
    </row>
    <row r="2811">
      <c r="A2811" s="130" t="s">
        <v>26300</v>
      </c>
      <c r="B2811" s="14" t="s">
        <v>1546</v>
      </c>
      <c r="C2811" s="131">
        <v>19.0</v>
      </c>
      <c r="D2811" s="14" t="s">
        <v>20288</v>
      </c>
      <c r="E2811" s="131">
        <v>143.0</v>
      </c>
      <c r="F2811" s="14" t="s">
        <v>1548</v>
      </c>
      <c r="G2811" s="131">
        <v>8.0</v>
      </c>
      <c r="H2811" s="131">
        <v>200.0</v>
      </c>
      <c r="I2811" s="132" t="b">
        <v>1</v>
      </c>
      <c r="J2811" s="14"/>
      <c r="K2811" s="14"/>
      <c r="L2811" s="14"/>
      <c r="M2811" s="14"/>
      <c r="N2811" s="14"/>
      <c r="O2811" s="14"/>
      <c r="P2811" s="14"/>
      <c r="Q2811" s="14"/>
      <c r="R2811" s="14"/>
      <c r="S2811" s="14"/>
      <c r="T2811" s="14"/>
      <c r="U2811" s="14"/>
      <c r="V2811" s="14"/>
      <c r="W2811" s="14"/>
    </row>
    <row r="2812">
      <c r="A2812" s="130" t="s">
        <v>26306</v>
      </c>
      <c r="B2812" s="14" t="s">
        <v>8226</v>
      </c>
      <c r="C2812" s="131">
        <v>98.0</v>
      </c>
      <c r="D2812" s="14" t="s">
        <v>8228</v>
      </c>
      <c r="E2812" s="131">
        <v>114.0</v>
      </c>
      <c r="F2812" s="14" t="s">
        <v>8230</v>
      </c>
      <c r="G2812" s="131">
        <v>87.0</v>
      </c>
      <c r="H2812" s="131">
        <v>200.0</v>
      </c>
      <c r="I2812" s="132" t="b">
        <v>1</v>
      </c>
      <c r="J2812" s="14"/>
      <c r="K2812" s="14"/>
      <c r="L2812" s="14"/>
      <c r="M2812" s="14"/>
      <c r="N2812" s="14"/>
      <c r="O2812" s="14"/>
      <c r="P2812" s="14"/>
      <c r="Q2812" s="14"/>
      <c r="R2812" s="14"/>
      <c r="S2812" s="14"/>
      <c r="T2812" s="14"/>
      <c r="U2812" s="14"/>
      <c r="V2812" s="14"/>
      <c r="W2812" s="14"/>
    </row>
    <row r="2813">
      <c r="A2813" s="130" t="s">
        <v>26313</v>
      </c>
      <c r="B2813" s="14" t="s">
        <v>7919</v>
      </c>
      <c r="C2813" s="131">
        <v>55.0</v>
      </c>
      <c r="D2813" s="14" t="s">
        <v>7921</v>
      </c>
      <c r="E2813" s="131">
        <v>153.0</v>
      </c>
      <c r="F2813" s="14" t="s">
        <v>7922</v>
      </c>
      <c r="G2813" s="131">
        <v>44.0</v>
      </c>
      <c r="H2813" s="131">
        <v>200.0</v>
      </c>
      <c r="I2813" s="132" t="b">
        <v>1</v>
      </c>
      <c r="J2813" s="14"/>
      <c r="K2813" s="14"/>
      <c r="L2813" s="14"/>
      <c r="M2813" s="14"/>
      <c r="N2813" s="14"/>
      <c r="O2813" s="14"/>
      <c r="P2813" s="14"/>
      <c r="Q2813" s="14"/>
      <c r="R2813" s="14"/>
      <c r="S2813" s="14"/>
      <c r="T2813" s="14"/>
      <c r="U2813" s="14"/>
      <c r="V2813" s="14"/>
      <c r="W2813" s="14"/>
    </row>
    <row r="2814">
      <c r="A2814" s="130" t="s">
        <v>26320</v>
      </c>
      <c r="B2814" s="14" t="s">
        <v>26323</v>
      </c>
      <c r="C2814" s="131">
        <v>39.0</v>
      </c>
      <c r="D2814" s="14" t="s">
        <v>491</v>
      </c>
      <c r="E2814" s="131">
        <v>127.0</v>
      </c>
      <c r="F2814" s="14" t="s">
        <v>921</v>
      </c>
      <c r="G2814" s="131">
        <v>23.0</v>
      </c>
      <c r="H2814" s="131">
        <v>200.0</v>
      </c>
      <c r="I2814" s="132" t="b">
        <v>1</v>
      </c>
      <c r="J2814" s="14"/>
      <c r="K2814" s="14"/>
      <c r="L2814" s="14"/>
      <c r="M2814" s="14"/>
      <c r="N2814" s="14"/>
      <c r="O2814" s="14"/>
      <c r="P2814" s="14"/>
      <c r="Q2814" s="14"/>
      <c r="R2814" s="14"/>
      <c r="S2814" s="14"/>
      <c r="T2814" s="14"/>
      <c r="U2814" s="14"/>
      <c r="V2814" s="14"/>
      <c r="W2814" s="14"/>
    </row>
    <row r="2815">
      <c r="A2815" s="130" t="s">
        <v>26327</v>
      </c>
      <c r="B2815" s="14" t="s">
        <v>5396</v>
      </c>
      <c r="C2815" s="131">
        <v>57.0</v>
      </c>
      <c r="D2815" s="14" t="s">
        <v>5398</v>
      </c>
      <c r="E2815" s="131">
        <v>319.0</v>
      </c>
      <c r="F2815" s="14" t="s">
        <v>5400</v>
      </c>
      <c r="G2815" s="131">
        <v>46.0</v>
      </c>
      <c r="H2815" s="131">
        <v>200.0</v>
      </c>
      <c r="I2815" s="132" t="b">
        <v>1</v>
      </c>
      <c r="J2815" s="14"/>
      <c r="K2815" s="14"/>
      <c r="L2815" s="14"/>
      <c r="M2815" s="14"/>
      <c r="N2815" s="14"/>
      <c r="O2815" s="14"/>
      <c r="P2815" s="14"/>
      <c r="Q2815" s="14"/>
      <c r="R2815" s="14"/>
      <c r="S2815" s="14"/>
      <c r="T2815" s="14"/>
      <c r="U2815" s="14"/>
      <c r="V2815" s="14"/>
      <c r="W2815" s="14"/>
    </row>
    <row r="2816">
      <c r="A2816" s="130" t="s">
        <v>26334</v>
      </c>
      <c r="B2816" s="14" t="s">
        <v>13599</v>
      </c>
      <c r="C2816" s="131">
        <v>32.0</v>
      </c>
      <c r="D2816" s="14" t="s">
        <v>13600</v>
      </c>
      <c r="E2816" s="131">
        <v>154.0</v>
      </c>
      <c r="F2816" s="14" t="s">
        <v>13603</v>
      </c>
      <c r="G2816" s="131">
        <v>21.0</v>
      </c>
      <c r="H2816" s="131">
        <v>200.0</v>
      </c>
      <c r="I2816" s="132" t="b">
        <v>1</v>
      </c>
      <c r="J2816" s="14"/>
      <c r="K2816" s="14"/>
      <c r="L2816" s="14"/>
      <c r="M2816" s="14"/>
      <c r="N2816" s="14"/>
      <c r="O2816" s="14"/>
      <c r="P2816" s="14"/>
      <c r="Q2816" s="14"/>
      <c r="R2816" s="14"/>
      <c r="S2816" s="14"/>
      <c r="T2816" s="14"/>
      <c r="U2816" s="14"/>
      <c r="V2816" s="14"/>
      <c r="W2816" s="14"/>
    </row>
    <row r="2817">
      <c r="A2817" s="130" t="s">
        <v>26342</v>
      </c>
      <c r="B2817" s="14" t="s">
        <v>1322</v>
      </c>
      <c r="C2817" s="131">
        <v>68.0</v>
      </c>
      <c r="D2817" s="14" t="s">
        <v>1323</v>
      </c>
      <c r="E2817" s="131">
        <v>170.0</v>
      </c>
      <c r="F2817" s="14" t="s">
        <v>1324</v>
      </c>
      <c r="G2817" s="131">
        <v>57.0</v>
      </c>
      <c r="H2817" s="131">
        <v>200.0</v>
      </c>
      <c r="I2817" s="132" t="b">
        <v>1</v>
      </c>
      <c r="J2817" s="14"/>
      <c r="K2817" s="14"/>
      <c r="L2817" s="14"/>
      <c r="M2817" s="14"/>
      <c r="N2817" s="14"/>
      <c r="O2817" s="14"/>
      <c r="P2817" s="14"/>
      <c r="Q2817" s="14"/>
      <c r="R2817" s="14"/>
      <c r="S2817" s="14"/>
      <c r="T2817" s="14"/>
      <c r="U2817" s="14"/>
      <c r="V2817" s="14"/>
      <c r="W2817" s="14"/>
    </row>
    <row r="2818">
      <c r="A2818" s="130" t="s">
        <v>26350</v>
      </c>
      <c r="B2818" s="14" t="s">
        <v>10795</v>
      </c>
      <c r="C2818" s="131">
        <v>24.0</v>
      </c>
      <c r="D2818" s="14"/>
      <c r="E2818" s="14"/>
      <c r="F2818" s="14" t="s">
        <v>10800</v>
      </c>
      <c r="G2818" s="131">
        <v>4.0</v>
      </c>
      <c r="H2818" s="131">
        <v>200.0</v>
      </c>
      <c r="I2818" s="132" t="b">
        <v>1</v>
      </c>
      <c r="J2818" s="14"/>
      <c r="K2818" s="14"/>
      <c r="L2818" s="14"/>
      <c r="M2818" s="14"/>
      <c r="N2818" s="14"/>
      <c r="O2818" s="14"/>
      <c r="P2818" s="14"/>
      <c r="Q2818" s="14"/>
      <c r="R2818" s="14"/>
      <c r="S2818" s="14"/>
      <c r="T2818" s="14"/>
      <c r="U2818" s="14"/>
      <c r="V2818" s="14"/>
      <c r="W2818" s="14"/>
    </row>
    <row r="2819">
      <c r="A2819" s="130" t="s">
        <v>26359</v>
      </c>
      <c r="B2819" s="14" t="s">
        <v>4295</v>
      </c>
      <c r="C2819" s="131">
        <v>66.0</v>
      </c>
      <c r="D2819" s="14" t="s">
        <v>4297</v>
      </c>
      <c r="E2819" s="131">
        <v>166.0</v>
      </c>
      <c r="F2819" s="14" t="s">
        <v>4299</v>
      </c>
      <c r="G2819" s="131">
        <v>55.0</v>
      </c>
      <c r="H2819" s="131">
        <v>200.0</v>
      </c>
      <c r="I2819" s="132" t="b">
        <v>1</v>
      </c>
      <c r="J2819" s="14"/>
      <c r="K2819" s="14"/>
      <c r="L2819" s="14"/>
      <c r="M2819" s="14"/>
      <c r="N2819" s="14"/>
      <c r="O2819" s="14"/>
      <c r="P2819" s="14"/>
      <c r="Q2819" s="14"/>
      <c r="R2819" s="14"/>
      <c r="S2819" s="14"/>
      <c r="T2819" s="14"/>
      <c r="U2819" s="14"/>
      <c r="V2819" s="14"/>
      <c r="W2819" s="14"/>
    </row>
    <row r="2820">
      <c r="A2820" s="130" t="s">
        <v>26366</v>
      </c>
      <c r="B2820" s="14" t="s">
        <v>10305</v>
      </c>
      <c r="C2820" s="131">
        <v>32.0</v>
      </c>
      <c r="D2820" s="14"/>
      <c r="E2820" s="14"/>
      <c r="F2820" s="14" t="s">
        <v>10306</v>
      </c>
      <c r="G2820" s="131">
        <v>12.0</v>
      </c>
      <c r="H2820" s="131">
        <v>200.0</v>
      </c>
      <c r="I2820" s="132" t="b">
        <v>1</v>
      </c>
      <c r="J2820" s="14"/>
      <c r="K2820" s="14"/>
      <c r="L2820" s="14"/>
      <c r="M2820" s="14"/>
      <c r="N2820" s="14"/>
      <c r="O2820" s="14"/>
      <c r="P2820" s="14"/>
      <c r="Q2820" s="14"/>
      <c r="R2820" s="14"/>
      <c r="S2820" s="14"/>
      <c r="T2820" s="14"/>
      <c r="U2820" s="14"/>
      <c r="V2820" s="14"/>
      <c r="W2820" s="14"/>
    </row>
    <row r="2821">
      <c r="A2821" s="130" t="s">
        <v>26372</v>
      </c>
      <c r="B2821" s="14" t="s">
        <v>3562</v>
      </c>
      <c r="C2821" s="131">
        <v>50.0</v>
      </c>
      <c r="D2821" s="14" t="s">
        <v>3563</v>
      </c>
      <c r="E2821" s="131">
        <v>24.0</v>
      </c>
      <c r="F2821" s="14" t="s">
        <v>3566</v>
      </c>
      <c r="G2821" s="131">
        <v>39.0</v>
      </c>
      <c r="H2821" s="131">
        <v>200.0</v>
      </c>
      <c r="I2821" s="132" t="b">
        <v>1</v>
      </c>
      <c r="J2821" s="14"/>
      <c r="K2821" s="14"/>
      <c r="L2821" s="14"/>
      <c r="M2821" s="14"/>
      <c r="N2821" s="14"/>
      <c r="O2821" s="14"/>
      <c r="P2821" s="14"/>
      <c r="Q2821" s="14"/>
      <c r="R2821" s="14"/>
      <c r="S2821" s="14"/>
      <c r="T2821" s="14"/>
      <c r="U2821" s="14"/>
      <c r="V2821" s="14"/>
      <c r="W2821" s="14"/>
    </row>
    <row r="2822">
      <c r="A2822" s="130" t="s">
        <v>26379</v>
      </c>
      <c r="B2822" s="14" t="s">
        <v>10365</v>
      </c>
      <c r="C2822" s="131">
        <v>23.0</v>
      </c>
      <c r="D2822" s="14"/>
      <c r="E2822" s="14"/>
      <c r="F2822" s="14" t="s">
        <v>10368</v>
      </c>
      <c r="G2822" s="131">
        <v>3.0</v>
      </c>
      <c r="H2822" s="131">
        <v>200.0</v>
      </c>
      <c r="I2822" s="132" t="b">
        <v>1</v>
      </c>
      <c r="J2822" s="14"/>
      <c r="K2822" s="14"/>
      <c r="L2822" s="14"/>
      <c r="M2822" s="14"/>
      <c r="N2822" s="14"/>
      <c r="O2822" s="14"/>
      <c r="P2822" s="14"/>
      <c r="Q2822" s="14"/>
      <c r="R2822" s="14"/>
      <c r="S2822" s="14"/>
      <c r="T2822" s="14"/>
      <c r="U2822" s="14"/>
      <c r="V2822" s="14"/>
      <c r="W2822" s="14"/>
    </row>
    <row r="2823">
      <c r="A2823" s="130" t="s">
        <v>26387</v>
      </c>
      <c r="B2823" s="14" t="s">
        <v>7215</v>
      </c>
      <c r="C2823" s="131">
        <v>39.0</v>
      </c>
      <c r="D2823" s="14" t="s">
        <v>7218</v>
      </c>
      <c r="E2823" s="131">
        <v>149.0</v>
      </c>
      <c r="F2823" s="14" t="s">
        <v>7221</v>
      </c>
      <c r="G2823" s="131">
        <v>28.0</v>
      </c>
      <c r="H2823" s="131">
        <v>200.0</v>
      </c>
      <c r="I2823" s="132" t="b">
        <v>1</v>
      </c>
      <c r="J2823" s="14"/>
      <c r="K2823" s="14"/>
      <c r="L2823" s="14"/>
      <c r="M2823" s="14"/>
      <c r="N2823" s="14"/>
      <c r="O2823" s="14"/>
      <c r="P2823" s="14"/>
      <c r="Q2823" s="14"/>
      <c r="R2823" s="14"/>
      <c r="S2823" s="14"/>
      <c r="T2823" s="14"/>
      <c r="U2823" s="14"/>
      <c r="V2823" s="14"/>
      <c r="W2823" s="14"/>
    </row>
    <row r="2824">
      <c r="A2824" s="130" t="s">
        <v>26397</v>
      </c>
      <c r="B2824" s="14" t="s">
        <v>4506</v>
      </c>
      <c r="C2824" s="131">
        <v>79.0</v>
      </c>
      <c r="D2824" s="14" t="s">
        <v>4507</v>
      </c>
      <c r="E2824" s="131">
        <v>418.0</v>
      </c>
      <c r="F2824" s="14" t="s">
        <v>4510</v>
      </c>
      <c r="G2824" s="131">
        <v>68.0</v>
      </c>
      <c r="H2824" s="131">
        <v>200.0</v>
      </c>
      <c r="I2824" s="132" t="b">
        <v>1</v>
      </c>
      <c r="J2824" s="14"/>
      <c r="K2824" s="14"/>
      <c r="L2824" s="14"/>
      <c r="M2824" s="14"/>
      <c r="N2824" s="14"/>
      <c r="O2824" s="14"/>
      <c r="P2824" s="14"/>
      <c r="Q2824" s="14"/>
      <c r="R2824" s="14"/>
      <c r="S2824" s="14"/>
      <c r="T2824" s="14"/>
      <c r="U2824" s="14"/>
      <c r="V2824" s="14"/>
      <c r="W2824" s="14"/>
    </row>
    <row r="2825">
      <c r="A2825" s="130" t="s">
        <v>26403</v>
      </c>
      <c r="B2825" s="14" t="s">
        <v>26407</v>
      </c>
      <c r="C2825" s="131">
        <v>44.0</v>
      </c>
      <c r="D2825" s="14" t="s">
        <v>26409</v>
      </c>
      <c r="E2825" s="131">
        <v>329.0</v>
      </c>
      <c r="F2825" s="14" t="s">
        <v>26410</v>
      </c>
      <c r="G2825" s="131">
        <v>33.0</v>
      </c>
      <c r="H2825" s="131">
        <v>200.0</v>
      </c>
      <c r="I2825" s="132" t="b">
        <v>1</v>
      </c>
      <c r="J2825" s="14"/>
      <c r="K2825" s="14"/>
      <c r="L2825" s="14"/>
      <c r="M2825" s="14"/>
      <c r="N2825" s="14"/>
      <c r="O2825" s="14"/>
      <c r="P2825" s="14"/>
      <c r="Q2825" s="14"/>
      <c r="R2825" s="14"/>
      <c r="S2825" s="14"/>
      <c r="T2825" s="14"/>
      <c r="U2825" s="14"/>
      <c r="V2825" s="14"/>
      <c r="W2825" s="14"/>
    </row>
    <row r="2826">
      <c r="A2826" s="130" t="s">
        <v>26414</v>
      </c>
      <c r="B2826" s="14" t="s">
        <v>10265</v>
      </c>
      <c r="C2826" s="131">
        <v>29.0</v>
      </c>
      <c r="D2826" s="14"/>
      <c r="E2826" s="14"/>
      <c r="F2826" s="14" t="s">
        <v>1770</v>
      </c>
      <c r="G2826" s="131">
        <v>9.0</v>
      </c>
      <c r="H2826" s="131">
        <v>200.0</v>
      </c>
      <c r="I2826" s="132" t="b">
        <v>1</v>
      </c>
      <c r="J2826" s="14"/>
      <c r="K2826" s="14"/>
      <c r="L2826" s="14"/>
      <c r="M2826" s="14"/>
      <c r="N2826" s="14"/>
      <c r="O2826" s="14"/>
      <c r="P2826" s="14"/>
      <c r="Q2826" s="14"/>
      <c r="R2826" s="14"/>
      <c r="S2826" s="14"/>
      <c r="T2826" s="14"/>
      <c r="U2826" s="14"/>
      <c r="V2826" s="14"/>
      <c r="W2826" s="14"/>
    </row>
    <row r="2827">
      <c r="A2827" s="130" t="s">
        <v>26420</v>
      </c>
      <c r="B2827" s="14" t="s">
        <v>1530</v>
      </c>
      <c r="C2827" s="131">
        <v>65.0</v>
      </c>
      <c r="D2827" s="14" t="s">
        <v>1531</v>
      </c>
      <c r="E2827" s="131">
        <v>148.0</v>
      </c>
      <c r="F2827" s="14" t="s">
        <v>1532</v>
      </c>
      <c r="G2827" s="131">
        <v>54.0</v>
      </c>
      <c r="H2827" s="131">
        <v>200.0</v>
      </c>
      <c r="I2827" s="132" t="b">
        <v>1</v>
      </c>
      <c r="J2827" s="14"/>
      <c r="K2827" s="14"/>
      <c r="L2827" s="14"/>
      <c r="M2827" s="14"/>
      <c r="N2827" s="14"/>
      <c r="O2827" s="14"/>
      <c r="P2827" s="14"/>
      <c r="Q2827" s="14"/>
      <c r="R2827" s="14"/>
      <c r="S2827" s="14"/>
      <c r="T2827" s="14"/>
      <c r="U2827" s="14"/>
      <c r="V2827" s="14"/>
      <c r="W2827" s="14"/>
    </row>
    <row r="2828">
      <c r="A2828" s="130" t="s">
        <v>26426</v>
      </c>
      <c r="B2828" s="14" t="s">
        <v>11438</v>
      </c>
      <c r="C2828" s="131">
        <v>27.0</v>
      </c>
      <c r="D2828" s="14"/>
      <c r="E2828" s="14"/>
      <c r="F2828" s="14" t="s">
        <v>11442</v>
      </c>
      <c r="G2828" s="131">
        <v>7.0</v>
      </c>
      <c r="H2828" s="131">
        <v>200.0</v>
      </c>
      <c r="I2828" s="132" t="b">
        <v>1</v>
      </c>
      <c r="J2828" s="14"/>
      <c r="K2828" s="14"/>
      <c r="L2828" s="14"/>
      <c r="M2828" s="14"/>
      <c r="N2828" s="14"/>
      <c r="O2828" s="14"/>
      <c r="P2828" s="14"/>
      <c r="Q2828" s="14"/>
      <c r="R2828" s="14"/>
      <c r="S2828" s="14"/>
      <c r="T2828" s="14"/>
      <c r="U2828" s="14"/>
      <c r="V2828" s="14"/>
      <c r="W2828" s="14"/>
    </row>
    <row r="2829">
      <c r="A2829" s="130" t="s">
        <v>26432</v>
      </c>
      <c r="B2829" s="14" t="s">
        <v>2019</v>
      </c>
      <c r="C2829" s="131">
        <v>84.0</v>
      </c>
      <c r="D2829" s="14" t="s">
        <v>2020</v>
      </c>
      <c r="E2829" s="131">
        <v>282.0</v>
      </c>
      <c r="F2829" s="14" t="s">
        <v>2022</v>
      </c>
      <c r="G2829" s="131">
        <v>73.0</v>
      </c>
      <c r="H2829" s="131">
        <v>200.0</v>
      </c>
      <c r="I2829" s="132" t="b">
        <v>1</v>
      </c>
      <c r="J2829" s="14"/>
      <c r="K2829" s="14"/>
      <c r="L2829" s="14"/>
      <c r="M2829" s="14"/>
      <c r="N2829" s="14"/>
      <c r="O2829" s="14"/>
      <c r="P2829" s="14"/>
      <c r="Q2829" s="14"/>
      <c r="R2829" s="14"/>
      <c r="S2829" s="14"/>
      <c r="T2829" s="14"/>
      <c r="U2829" s="14"/>
      <c r="V2829" s="14"/>
      <c r="W2829" s="14"/>
    </row>
    <row r="2830">
      <c r="A2830" s="130" t="s">
        <v>26439</v>
      </c>
      <c r="B2830" s="14" t="s">
        <v>15434</v>
      </c>
      <c r="C2830" s="131">
        <v>68.0</v>
      </c>
      <c r="D2830" s="14" t="s">
        <v>15436</v>
      </c>
      <c r="E2830" s="131">
        <v>155.0</v>
      </c>
      <c r="F2830" s="14" t="s">
        <v>15439</v>
      </c>
      <c r="G2830" s="131">
        <v>57.0</v>
      </c>
      <c r="H2830" s="131">
        <v>200.0</v>
      </c>
      <c r="I2830" s="132" t="b">
        <v>1</v>
      </c>
      <c r="J2830" s="14"/>
      <c r="K2830" s="14"/>
      <c r="L2830" s="14"/>
      <c r="M2830" s="14"/>
      <c r="N2830" s="14"/>
      <c r="O2830" s="14"/>
      <c r="P2830" s="14"/>
      <c r="Q2830" s="14"/>
      <c r="R2830" s="14"/>
      <c r="S2830" s="14"/>
      <c r="T2830" s="14"/>
      <c r="U2830" s="14"/>
      <c r="V2830" s="14"/>
      <c r="W2830" s="14"/>
    </row>
    <row r="2831">
      <c r="A2831" s="130" t="s">
        <v>26447</v>
      </c>
      <c r="B2831" s="14" t="s">
        <v>1233</v>
      </c>
      <c r="C2831" s="131">
        <v>60.0</v>
      </c>
      <c r="D2831" s="14" t="s">
        <v>1234</v>
      </c>
      <c r="E2831" s="131">
        <v>21.0</v>
      </c>
      <c r="F2831" s="14" t="s">
        <v>1235</v>
      </c>
      <c r="G2831" s="131">
        <v>49.0</v>
      </c>
      <c r="H2831" s="131">
        <v>200.0</v>
      </c>
      <c r="I2831" s="132" t="b">
        <v>1</v>
      </c>
      <c r="J2831" s="14"/>
      <c r="K2831" s="14"/>
      <c r="L2831" s="14"/>
      <c r="M2831" s="14"/>
      <c r="N2831" s="14"/>
      <c r="O2831" s="14"/>
      <c r="P2831" s="14"/>
      <c r="Q2831" s="14"/>
      <c r="R2831" s="14"/>
      <c r="S2831" s="14"/>
      <c r="T2831" s="14"/>
      <c r="U2831" s="14"/>
      <c r="V2831" s="14"/>
      <c r="W2831" s="14"/>
    </row>
    <row r="2832">
      <c r="A2832" s="130" t="s">
        <v>26455</v>
      </c>
      <c r="B2832" s="14" t="s">
        <v>10235</v>
      </c>
      <c r="C2832" s="131">
        <v>47.0</v>
      </c>
      <c r="D2832" s="14" t="s">
        <v>10237</v>
      </c>
      <c r="E2832" s="131">
        <v>81.0</v>
      </c>
      <c r="F2832" s="14" t="s">
        <v>10239</v>
      </c>
      <c r="G2832" s="131">
        <v>36.0</v>
      </c>
      <c r="H2832" s="131">
        <v>200.0</v>
      </c>
      <c r="I2832" s="132" t="b">
        <v>1</v>
      </c>
      <c r="J2832" s="14"/>
      <c r="K2832" s="14"/>
      <c r="L2832" s="14"/>
      <c r="M2832" s="14"/>
      <c r="N2832" s="14"/>
      <c r="O2832" s="14"/>
      <c r="P2832" s="14"/>
      <c r="Q2832" s="14"/>
      <c r="R2832" s="14"/>
      <c r="S2832" s="14"/>
      <c r="T2832" s="14"/>
      <c r="U2832" s="14"/>
      <c r="V2832" s="14"/>
      <c r="W2832" s="14"/>
    </row>
    <row r="2833">
      <c r="A2833" s="130" t="s">
        <v>26459</v>
      </c>
      <c r="B2833" s="14" t="s">
        <v>8628</v>
      </c>
      <c r="C2833" s="131">
        <v>39.0</v>
      </c>
      <c r="D2833" s="14" t="s">
        <v>8630</v>
      </c>
      <c r="E2833" s="131">
        <v>283.0</v>
      </c>
      <c r="F2833" s="14" t="s">
        <v>8631</v>
      </c>
      <c r="G2833" s="131">
        <v>28.0</v>
      </c>
      <c r="H2833" s="131">
        <v>200.0</v>
      </c>
      <c r="I2833" s="132" t="b">
        <v>1</v>
      </c>
      <c r="J2833" s="14"/>
      <c r="K2833" s="14"/>
      <c r="L2833" s="14"/>
      <c r="M2833" s="14"/>
      <c r="N2833" s="14"/>
      <c r="O2833" s="14"/>
      <c r="P2833" s="14"/>
      <c r="Q2833" s="14"/>
      <c r="R2833" s="14"/>
      <c r="S2833" s="14"/>
      <c r="T2833" s="14"/>
      <c r="U2833" s="14"/>
      <c r="V2833" s="14"/>
      <c r="W2833" s="14"/>
    </row>
    <row r="2834">
      <c r="A2834" s="130" t="s">
        <v>26466</v>
      </c>
      <c r="B2834" s="14" t="s">
        <v>11082</v>
      </c>
      <c r="C2834" s="131">
        <v>30.0</v>
      </c>
      <c r="D2834" s="14"/>
      <c r="E2834" s="14"/>
      <c r="F2834" s="14" t="s">
        <v>11085</v>
      </c>
      <c r="G2834" s="131">
        <v>10.0</v>
      </c>
      <c r="H2834" s="131">
        <v>200.0</v>
      </c>
      <c r="I2834" s="132" t="b">
        <v>1</v>
      </c>
      <c r="J2834" s="14"/>
      <c r="K2834" s="14"/>
      <c r="L2834" s="14"/>
      <c r="M2834" s="14"/>
      <c r="N2834" s="14"/>
      <c r="O2834" s="14"/>
      <c r="P2834" s="14"/>
      <c r="Q2834" s="14"/>
      <c r="R2834" s="14"/>
      <c r="S2834" s="14"/>
      <c r="T2834" s="14"/>
      <c r="U2834" s="14"/>
      <c r="V2834" s="14"/>
      <c r="W2834" s="14"/>
    </row>
    <row r="2835">
      <c r="A2835" s="130" t="s">
        <v>26472</v>
      </c>
      <c r="B2835" s="14" t="s">
        <v>1522</v>
      </c>
      <c r="C2835" s="131">
        <v>59.0</v>
      </c>
      <c r="D2835" s="14" t="s">
        <v>1523</v>
      </c>
      <c r="E2835" s="131">
        <v>261.0</v>
      </c>
      <c r="F2835" s="14" t="s">
        <v>1524</v>
      </c>
      <c r="G2835" s="131">
        <v>48.0</v>
      </c>
      <c r="H2835" s="131">
        <v>200.0</v>
      </c>
      <c r="I2835" s="132" t="b">
        <v>1</v>
      </c>
      <c r="J2835" s="14"/>
      <c r="K2835" s="14"/>
      <c r="L2835" s="14"/>
      <c r="M2835" s="14"/>
      <c r="N2835" s="14"/>
      <c r="O2835" s="14"/>
      <c r="P2835" s="14"/>
      <c r="Q2835" s="14"/>
      <c r="R2835" s="14"/>
      <c r="S2835" s="14"/>
      <c r="T2835" s="14"/>
      <c r="U2835" s="14"/>
      <c r="V2835" s="14"/>
      <c r="W2835" s="14"/>
    </row>
    <row r="2836">
      <c r="A2836" s="130" t="s">
        <v>26479</v>
      </c>
      <c r="B2836" s="14" t="s">
        <v>5145</v>
      </c>
      <c r="C2836" s="131">
        <v>75.0</v>
      </c>
      <c r="D2836" s="14" t="s">
        <v>5147</v>
      </c>
      <c r="E2836" s="131">
        <v>155.0</v>
      </c>
      <c r="F2836" s="14" t="s">
        <v>5148</v>
      </c>
      <c r="G2836" s="131">
        <v>64.0</v>
      </c>
      <c r="H2836" s="131">
        <v>200.0</v>
      </c>
      <c r="I2836" s="132" t="b">
        <v>1</v>
      </c>
      <c r="J2836" s="14"/>
      <c r="K2836" s="14"/>
      <c r="L2836" s="14"/>
      <c r="M2836" s="14"/>
      <c r="N2836" s="14"/>
      <c r="O2836" s="14"/>
      <c r="P2836" s="14"/>
      <c r="Q2836" s="14"/>
      <c r="R2836" s="14"/>
      <c r="S2836" s="14"/>
      <c r="T2836" s="14"/>
      <c r="U2836" s="14"/>
      <c r="V2836" s="14"/>
      <c r="W2836" s="14"/>
    </row>
    <row r="2837">
      <c r="A2837" s="130" t="s">
        <v>26485</v>
      </c>
      <c r="B2837" s="14" t="s">
        <v>3507</v>
      </c>
      <c r="C2837" s="131">
        <v>63.0</v>
      </c>
      <c r="D2837" s="14" t="s">
        <v>3509</v>
      </c>
      <c r="E2837" s="131">
        <v>99.0</v>
      </c>
      <c r="F2837" s="14" t="s">
        <v>3511</v>
      </c>
      <c r="G2837" s="131">
        <v>52.0</v>
      </c>
      <c r="H2837" s="131">
        <v>200.0</v>
      </c>
      <c r="I2837" s="132" t="b">
        <v>1</v>
      </c>
      <c r="J2837" s="14"/>
      <c r="K2837" s="14"/>
      <c r="L2837" s="14"/>
      <c r="M2837" s="14"/>
      <c r="N2837" s="14"/>
      <c r="O2837" s="14"/>
      <c r="P2837" s="14"/>
      <c r="Q2837" s="14"/>
      <c r="R2837" s="14"/>
      <c r="S2837" s="14"/>
      <c r="T2837" s="14"/>
      <c r="U2837" s="14"/>
      <c r="V2837" s="14"/>
      <c r="W2837" s="14"/>
    </row>
    <row r="2838">
      <c r="A2838" s="130" t="s">
        <v>26490</v>
      </c>
      <c r="B2838" s="14" t="s">
        <v>2062</v>
      </c>
      <c r="C2838" s="131">
        <v>80.0</v>
      </c>
      <c r="D2838" s="14" t="s">
        <v>2065</v>
      </c>
      <c r="E2838" s="131">
        <v>475.0</v>
      </c>
      <c r="F2838" s="14" t="s">
        <v>2067</v>
      </c>
      <c r="G2838" s="131">
        <v>69.0</v>
      </c>
      <c r="H2838" s="131">
        <v>200.0</v>
      </c>
      <c r="I2838" s="132" t="b">
        <v>1</v>
      </c>
      <c r="J2838" s="14"/>
      <c r="K2838" s="14"/>
      <c r="L2838" s="14"/>
      <c r="M2838" s="14"/>
      <c r="N2838" s="14"/>
      <c r="O2838" s="14"/>
      <c r="P2838" s="14"/>
      <c r="Q2838" s="14"/>
      <c r="R2838" s="14"/>
      <c r="S2838" s="14"/>
      <c r="T2838" s="14"/>
      <c r="U2838" s="14"/>
      <c r="V2838" s="14"/>
      <c r="W2838" s="14"/>
    </row>
    <row r="2839">
      <c r="A2839" s="130" t="s">
        <v>26497</v>
      </c>
      <c r="B2839" s="14" t="s">
        <v>18759</v>
      </c>
      <c r="C2839" s="131">
        <v>50.0</v>
      </c>
      <c r="D2839" s="14" t="s">
        <v>18761</v>
      </c>
      <c r="E2839" s="131">
        <v>199.0</v>
      </c>
      <c r="F2839" s="14" t="s">
        <v>18764</v>
      </c>
      <c r="G2839" s="131">
        <v>39.0</v>
      </c>
      <c r="H2839" s="131">
        <v>200.0</v>
      </c>
      <c r="I2839" s="132" t="b">
        <v>1</v>
      </c>
      <c r="J2839" s="14"/>
      <c r="K2839" s="14"/>
      <c r="L2839" s="14"/>
      <c r="M2839" s="14"/>
      <c r="N2839" s="14"/>
      <c r="O2839" s="14"/>
      <c r="P2839" s="14"/>
      <c r="Q2839" s="14"/>
      <c r="R2839" s="14"/>
      <c r="S2839" s="14"/>
      <c r="T2839" s="14"/>
      <c r="U2839" s="14"/>
      <c r="V2839" s="14"/>
      <c r="W2839" s="14"/>
    </row>
    <row r="2840">
      <c r="A2840" s="130" t="s">
        <v>26505</v>
      </c>
      <c r="B2840" s="14" t="s">
        <v>10251</v>
      </c>
      <c r="C2840" s="131">
        <v>37.0</v>
      </c>
      <c r="D2840" s="14"/>
      <c r="E2840" s="14"/>
      <c r="F2840" s="14" t="s">
        <v>10253</v>
      </c>
      <c r="G2840" s="131">
        <v>17.0</v>
      </c>
      <c r="H2840" s="131">
        <v>200.0</v>
      </c>
      <c r="I2840" s="132" t="b">
        <v>1</v>
      </c>
      <c r="J2840" s="14"/>
      <c r="K2840" s="14"/>
      <c r="L2840" s="14"/>
      <c r="M2840" s="14"/>
      <c r="N2840" s="14"/>
      <c r="O2840" s="14"/>
      <c r="P2840" s="14"/>
      <c r="Q2840" s="14"/>
      <c r="R2840" s="14"/>
      <c r="S2840" s="14"/>
      <c r="T2840" s="14"/>
      <c r="U2840" s="14"/>
      <c r="V2840" s="14"/>
      <c r="W2840" s="14"/>
    </row>
    <row r="2841">
      <c r="A2841" s="130" t="s">
        <v>26511</v>
      </c>
      <c r="B2841" s="14" t="s">
        <v>15083</v>
      </c>
      <c r="C2841" s="131">
        <v>27.0</v>
      </c>
      <c r="D2841" s="14"/>
      <c r="E2841" s="14"/>
      <c r="F2841" s="14" t="s">
        <v>15087</v>
      </c>
      <c r="G2841" s="131">
        <v>7.0</v>
      </c>
      <c r="H2841" s="131">
        <v>200.0</v>
      </c>
      <c r="I2841" s="132" t="b">
        <v>1</v>
      </c>
      <c r="J2841" s="14"/>
      <c r="K2841" s="14"/>
      <c r="L2841" s="14"/>
      <c r="M2841" s="14"/>
      <c r="N2841" s="14"/>
      <c r="O2841" s="14"/>
      <c r="P2841" s="14"/>
      <c r="Q2841" s="14"/>
      <c r="R2841" s="14"/>
      <c r="S2841" s="14"/>
      <c r="T2841" s="14"/>
      <c r="U2841" s="14"/>
      <c r="V2841" s="14"/>
      <c r="W2841" s="14"/>
    </row>
    <row r="2842">
      <c r="A2842" s="130" t="s">
        <v>26516</v>
      </c>
      <c r="B2842" s="14" t="s">
        <v>1434</v>
      </c>
      <c r="C2842" s="131">
        <v>73.0</v>
      </c>
      <c r="D2842" s="14" t="s">
        <v>1435</v>
      </c>
      <c r="E2842" s="131">
        <v>298.0</v>
      </c>
      <c r="F2842" s="14" t="s">
        <v>1436</v>
      </c>
      <c r="G2842" s="131">
        <v>62.0</v>
      </c>
      <c r="H2842" s="131">
        <v>200.0</v>
      </c>
      <c r="I2842" s="132" t="b">
        <v>1</v>
      </c>
      <c r="J2842" s="14"/>
      <c r="K2842" s="14"/>
      <c r="L2842" s="14"/>
      <c r="M2842" s="14"/>
      <c r="N2842" s="14"/>
      <c r="O2842" s="14"/>
      <c r="P2842" s="14"/>
      <c r="Q2842" s="14"/>
      <c r="R2842" s="14"/>
      <c r="S2842" s="14"/>
      <c r="T2842" s="14"/>
      <c r="U2842" s="14"/>
      <c r="V2842" s="14"/>
      <c r="W2842" s="14"/>
    </row>
    <row r="2843">
      <c r="A2843" s="130" t="s">
        <v>26522</v>
      </c>
      <c r="B2843" s="14" t="s">
        <v>1571</v>
      </c>
      <c r="C2843" s="131">
        <v>63.0</v>
      </c>
      <c r="D2843" s="14" t="s">
        <v>1572</v>
      </c>
      <c r="E2843" s="131">
        <v>198.0</v>
      </c>
      <c r="F2843" s="14" t="s">
        <v>1573</v>
      </c>
      <c r="G2843" s="131">
        <v>52.0</v>
      </c>
      <c r="H2843" s="131">
        <v>200.0</v>
      </c>
      <c r="I2843" s="132" t="b">
        <v>1</v>
      </c>
      <c r="J2843" s="14"/>
      <c r="K2843" s="14"/>
      <c r="L2843" s="14"/>
      <c r="M2843" s="14"/>
      <c r="N2843" s="14"/>
      <c r="O2843" s="14"/>
      <c r="P2843" s="14"/>
      <c r="Q2843" s="14"/>
      <c r="R2843" s="14"/>
      <c r="S2843" s="14"/>
      <c r="T2843" s="14"/>
      <c r="U2843" s="14"/>
      <c r="V2843" s="14"/>
      <c r="W2843" s="14"/>
    </row>
    <row r="2844">
      <c r="A2844" s="130" t="s">
        <v>26527</v>
      </c>
      <c r="B2844" s="14" t="s">
        <v>7585</v>
      </c>
      <c r="C2844" s="131">
        <v>84.0</v>
      </c>
      <c r="D2844" s="14" t="s">
        <v>7587</v>
      </c>
      <c r="E2844" s="131">
        <v>154.0</v>
      </c>
      <c r="F2844" s="14" t="s">
        <v>7590</v>
      </c>
      <c r="G2844" s="131">
        <v>73.0</v>
      </c>
      <c r="H2844" s="131">
        <v>200.0</v>
      </c>
      <c r="I2844" s="132" t="b">
        <v>1</v>
      </c>
      <c r="J2844" s="14"/>
      <c r="K2844" s="14"/>
      <c r="L2844" s="14"/>
      <c r="M2844" s="14"/>
      <c r="N2844" s="14"/>
      <c r="O2844" s="14"/>
      <c r="P2844" s="14"/>
      <c r="Q2844" s="14"/>
      <c r="R2844" s="14"/>
      <c r="S2844" s="14"/>
      <c r="T2844" s="14"/>
      <c r="U2844" s="14"/>
      <c r="V2844" s="14"/>
      <c r="W2844" s="14"/>
    </row>
    <row r="2845">
      <c r="A2845" s="130" t="s">
        <v>26533</v>
      </c>
      <c r="B2845" s="14" t="s">
        <v>1459</v>
      </c>
      <c r="C2845" s="131">
        <v>84.0</v>
      </c>
      <c r="D2845" s="14" t="s">
        <v>1460</v>
      </c>
      <c r="E2845" s="131">
        <v>155.0</v>
      </c>
      <c r="F2845" s="14" t="s">
        <v>1461</v>
      </c>
      <c r="G2845" s="131">
        <v>73.0</v>
      </c>
      <c r="H2845" s="131">
        <v>200.0</v>
      </c>
      <c r="I2845" s="132" t="b">
        <v>1</v>
      </c>
      <c r="J2845" s="14"/>
      <c r="K2845" s="14"/>
      <c r="L2845" s="14"/>
      <c r="M2845" s="14"/>
      <c r="N2845" s="14"/>
      <c r="O2845" s="14"/>
      <c r="P2845" s="14"/>
      <c r="Q2845" s="14"/>
      <c r="R2845" s="14"/>
      <c r="S2845" s="14"/>
      <c r="T2845" s="14"/>
      <c r="U2845" s="14"/>
      <c r="V2845" s="14"/>
      <c r="W2845" s="14"/>
    </row>
    <row r="2846">
      <c r="A2846" s="130" t="s">
        <v>26537</v>
      </c>
      <c r="B2846" s="14" t="s">
        <v>18857</v>
      </c>
      <c r="C2846" s="131">
        <v>54.0</v>
      </c>
      <c r="D2846" s="14" t="s">
        <v>18858</v>
      </c>
      <c r="E2846" s="131">
        <v>141.0</v>
      </c>
      <c r="F2846" s="14" t="s">
        <v>18860</v>
      </c>
      <c r="G2846" s="131">
        <v>43.0</v>
      </c>
      <c r="H2846" s="131">
        <v>200.0</v>
      </c>
      <c r="I2846" s="132" t="b">
        <v>1</v>
      </c>
      <c r="J2846" s="14"/>
      <c r="K2846" s="14"/>
      <c r="L2846" s="14"/>
      <c r="M2846" s="14"/>
      <c r="N2846" s="14"/>
      <c r="O2846" s="14"/>
      <c r="P2846" s="14"/>
      <c r="Q2846" s="14"/>
      <c r="R2846" s="14"/>
      <c r="S2846" s="14"/>
      <c r="T2846" s="14"/>
      <c r="U2846" s="14"/>
      <c r="V2846" s="14"/>
      <c r="W2846" s="14"/>
    </row>
    <row r="2847">
      <c r="A2847" s="130" t="s">
        <v>26544</v>
      </c>
      <c r="B2847" s="14" t="s">
        <v>14509</v>
      </c>
      <c r="C2847" s="131">
        <v>50.0</v>
      </c>
      <c r="D2847" s="14" t="s">
        <v>14510</v>
      </c>
      <c r="E2847" s="131">
        <v>131.0</v>
      </c>
      <c r="F2847" s="14" t="s">
        <v>14514</v>
      </c>
      <c r="G2847" s="131">
        <v>39.0</v>
      </c>
      <c r="H2847" s="131">
        <v>200.0</v>
      </c>
      <c r="I2847" s="132" t="b">
        <v>1</v>
      </c>
      <c r="J2847" s="14"/>
      <c r="K2847" s="14"/>
      <c r="L2847" s="14"/>
      <c r="M2847" s="14"/>
      <c r="N2847" s="14"/>
      <c r="O2847" s="14"/>
      <c r="P2847" s="14"/>
      <c r="Q2847" s="14"/>
      <c r="R2847" s="14"/>
      <c r="S2847" s="14"/>
      <c r="T2847" s="14"/>
      <c r="U2847" s="14"/>
      <c r="V2847" s="14"/>
      <c r="W2847" s="14"/>
    </row>
    <row r="2848">
      <c r="A2848" s="130" t="s">
        <v>26550</v>
      </c>
      <c r="B2848" s="14" t="s">
        <v>5145</v>
      </c>
      <c r="C2848" s="131">
        <v>75.0</v>
      </c>
      <c r="D2848" s="14" t="s">
        <v>5147</v>
      </c>
      <c r="E2848" s="131">
        <v>155.0</v>
      </c>
      <c r="F2848" s="14" t="s">
        <v>5148</v>
      </c>
      <c r="G2848" s="131">
        <v>64.0</v>
      </c>
      <c r="H2848" s="131">
        <v>200.0</v>
      </c>
      <c r="I2848" s="132" t="b">
        <v>1</v>
      </c>
      <c r="J2848" s="14"/>
      <c r="K2848" s="14"/>
      <c r="L2848" s="14"/>
      <c r="M2848" s="14"/>
      <c r="N2848" s="14"/>
      <c r="O2848" s="14"/>
      <c r="P2848" s="14"/>
      <c r="Q2848" s="14"/>
      <c r="R2848" s="14"/>
      <c r="S2848" s="14"/>
      <c r="T2848" s="14"/>
      <c r="U2848" s="14"/>
      <c r="V2848" s="14"/>
      <c r="W2848" s="14"/>
    </row>
    <row r="2849">
      <c r="A2849" s="130" t="s">
        <v>26556</v>
      </c>
      <c r="B2849" s="14" t="s">
        <v>8543</v>
      </c>
      <c r="C2849" s="131">
        <v>57.0</v>
      </c>
      <c r="D2849" s="14" t="s">
        <v>8546</v>
      </c>
      <c r="E2849" s="131">
        <v>163.0</v>
      </c>
      <c r="F2849" s="14" t="s">
        <v>8547</v>
      </c>
      <c r="G2849" s="131">
        <v>46.0</v>
      </c>
      <c r="H2849" s="131">
        <v>200.0</v>
      </c>
      <c r="I2849" s="132" t="b">
        <v>1</v>
      </c>
      <c r="J2849" s="14"/>
      <c r="K2849" s="14"/>
      <c r="L2849" s="14"/>
      <c r="M2849" s="14"/>
      <c r="N2849" s="14"/>
      <c r="O2849" s="14"/>
      <c r="P2849" s="14"/>
      <c r="Q2849" s="14"/>
      <c r="R2849" s="14"/>
      <c r="S2849" s="14"/>
      <c r="T2849" s="14"/>
      <c r="U2849" s="14"/>
      <c r="V2849" s="14"/>
      <c r="W2849" s="14"/>
    </row>
    <row r="2850">
      <c r="A2850" s="130" t="s">
        <v>26563</v>
      </c>
      <c r="B2850" s="14" t="s">
        <v>1242</v>
      </c>
      <c r="C2850" s="131">
        <v>57.0</v>
      </c>
      <c r="D2850" s="14" t="s">
        <v>1243</v>
      </c>
      <c r="E2850" s="131">
        <v>296.0</v>
      </c>
      <c r="F2850" s="14" t="s">
        <v>1244</v>
      </c>
      <c r="G2850" s="131">
        <v>46.0</v>
      </c>
      <c r="H2850" s="131">
        <v>200.0</v>
      </c>
      <c r="I2850" s="132" t="b">
        <v>1</v>
      </c>
      <c r="J2850" s="14"/>
      <c r="K2850" s="14"/>
      <c r="L2850" s="14"/>
      <c r="M2850" s="14"/>
      <c r="N2850" s="14"/>
      <c r="O2850" s="14"/>
      <c r="P2850" s="14"/>
      <c r="Q2850" s="14"/>
      <c r="R2850" s="14"/>
      <c r="S2850" s="14"/>
      <c r="T2850" s="14"/>
      <c r="U2850" s="14"/>
      <c r="V2850" s="14"/>
      <c r="W2850" s="14"/>
    </row>
    <row r="2851">
      <c r="A2851" s="130" t="s">
        <v>26569</v>
      </c>
      <c r="B2851" s="14" t="s">
        <v>5293</v>
      </c>
      <c r="C2851" s="131">
        <v>90.0</v>
      </c>
      <c r="D2851" s="14" t="s">
        <v>5295</v>
      </c>
      <c r="E2851" s="131">
        <v>275.0</v>
      </c>
      <c r="F2851" s="14" t="s">
        <v>5296</v>
      </c>
      <c r="G2851" s="131">
        <v>79.0</v>
      </c>
      <c r="H2851" s="131">
        <v>200.0</v>
      </c>
      <c r="I2851" s="132" t="b">
        <v>1</v>
      </c>
      <c r="J2851" s="14"/>
      <c r="K2851" s="14"/>
      <c r="L2851" s="14"/>
      <c r="M2851" s="14"/>
      <c r="N2851" s="14"/>
      <c r="O2851" s="14"/>
      <c r="P2851" s="14"/>
      <c r="Q2851" s="14"/>
      <c r="R2851" s="14"/>
      <c r="S2851" s="14"/>
      <c r="T2851" s="14"/>
      <c r="U2851" s="14"/>
      <c r="V2851" s="14"/>
      <c r="W2851" s="14"/>
    </row>
    <row r="2852">
      <c r="A2852" s="130" t="s">
        <v>26575</v>
      </c>
      <c r="B2852" s="14" t="s">
        <v>10596</v>
      </c>
      <c r="C2852" s="131">
        <v>104.0</v>
      </c>
      <c r="D2852" s="14" t="s">
        <v>10597</v>
      </c>
      <c r="E2852" s="131">
        <v>155.0</v>
      </c>
      <c r="F2852" s="14" t="s">
        <v>10598</v>
      </c>
      <c r="G2852" s="131">
        <v>93.0</v>
      </c>
      <c r="H2852" s="131">
        <v>200.0</v>
      </c>
      <c r="I2852" s="132" t="b">
        <v>1</v>
      </c>
      <c r="J2852" s="14"/>
      <c r="K2852" s="14"/>
      <c r="L2852" s="14"/>
      <c r="M2852" s="14"/>
      <c r="N2852" s="14"/>
      <c r="O2852" s="14"/>
      <c r="P2852" s="14"/>
      <c r="Q2852" s="14"/>
      <c r="R2852" s="14"/>
      <c r="S2852" s="14"/>
      <c r="T2852" s="14"/>
      <c r="U2852" s="14"/>
      <c r="V2852" s="14"/>
      <c r="W2852" s="14"/>
    </row>
    <row r="2853">
      <c r="A2853" s="130" t="s">
        <v>26582</v>
      </c>
      <c r="B2853" s="14" t="s">
        <v>10596</v>
      </c>
      <c r="C2853" s="131">
        <v>104.0</v>
      </c>
      <c r="D2853" s="14" t="s">
        <v>10597</v>
      </c>
      <c r="E2853" s="131">
        <v>155.0</v>
      </c>
      <c r="F2853" s="14" t="s">
        <v>10598</v>
      </c>
      <c r="G2853" s="131">
        <v>93.0</v>
      </c>
      <c r="H2853" s="131">
        <v>200.0</v>
      </c>
      <c r="I2853" s="132" t="b">
        <v>1</v>
      </c>
      <c r="J2853" s="14"/>
      <c r="K2853" s="14"/>
      <c r="L2853" s="14"/>
      <c r="M2853" s="14"/>
      <c r="N2853" s="14"/>
      <c r="O2853" s="14"/>
      <c r="P2853" s="14"/>
      <c r="Q2853" s="14"/>
      <c r="R2853" s="14"/>
      <c r="S2853" s="14"/>
      <c r="T2853" s="14"/>
      <c r="U2853" s="14"/>
      <c r="V2853" s="14"/>
      <c r="W2853" s="14"/>
    </row>
    <row r="2854">
      <c r="A2854" s="130" t="s">
        <v>26589</v>
      </c>
      <c r="B2854" s="14" t="s">
        <v>1674</v>
      </c>
      <c r="C2854" s="131">
        <v>19.0</v>
      </c>
      <c r="D2854" s="14" t="s">
        <v>4227</v>
      </c>
      <c r="E2854" s="131">
        <v>148.0</v>
      </c>
      <c r="F2854" s="14" t="s">
        <v>1676</v>
      </c>
      <c r="G2854" s="131">
        <v>8.0</v>
      </c>
      <c r="H2854" s="131">
        <v>200.0</v>
      </c>
      <c r="I2854" s="132" t="b">
        <v>1</v>
      </c>
      <c r="J2854" s="14"/>
      <c r="K2854" s="14"/>
      <c r="L2854" s="14"/>
      <c r="M2854" s="14"/>
      <c r="N2854" s="14"/>
      <c r="O2854" s="14"/>
      <c r="P2854" s="14"/>
      <c r="Q2854" s="14"/>
      <c r="R2854" s="14"/>
      <c r="S2854" s="14"/>
      <c r="T2854" s="14"/>
      <c r="U2854" s="14"/>
      <c r="V2854" s="14"/>
      <c r="W2854" s="14"/>
    </row>
    <row r="2855">
      <c r="A2855" s="130" t="s">
        <v>26595</v>
      </c>
      <c r="B2855" s="14" t="s">
        <v>1689</v>
      </c>
      <c r="C2855" s="131">
        <v>75.0</v>
      </c>
      <c r="D2855" s="14" t="s">
        <v>1690</v>
      </c>
      <c r="E2855" s="131">
        <v>151.0</v>
      </c>
      <c r="F2855" s="14" t="s">
        <v>1691</v>
      </c>
      <c r="G2855" s="131">
        <v>64.0</v>
      </c>
      <c r="H2855" s="131">
        <v>200.0</v>
      </c>
      <c r="I2855" s="132" t="b">
        <v>1</v>
      </c>
      <c r="J2855" s="14"/>
      <c r="K2855" s="14"/>
      <c r="L2855" s="14"/>
      <c r="M2855" s="14"/>
      <c r="N2855" s="14"/>
      <c r="O2855" s="14"/>
      <c r="P2855" s="14"/>
      <c r="Q2855" s="14"/>
      <c r="R2855" s="14"/>
      <c r="S2855" s="14"/>
      <c r="T2855" s="14"/>
      <c r="U2855" s="14"/>
      <c r="V2855" s="14"/>
      <c r="W2855" s="14"/>
    </row>
    <row r="2856">
      <c r="A2856" s="130" t="s">
        <v>26601</v>
      </c>
      <c r="B2856" s="14" t="s">
        <v>7510</v>
      </c>
      <c r="C2856" s="131">
        <v>94.0</v>
      </c>
      <c r="D2856" s="14" t="s">
        <v>7513</v>
      </c>
      <c r="E2856" s="131">
        <v>151.0</v>
      </c>
      <c r="F2856" s="14" t="s">
        <v>7514</v>
      </c>
      <c r="G2856" s="131">
        <v>83.0</v>
      </c>
      <c r="H2856" s="131">
        <v>200.0</v>
      </c>
      <c r="I2856" s="132" t="b">
        <v>1</v>
      </c>
      <c r="J2856" s="14"/>
      <c r="K2856" s="14"/>
      <c r="L2856" s="14"/>
      <c r="M2856" s="14"/>
      <c r="N2856" s="14"/>
      <c r="O2856" s="14"/>
      <c r="P2856" s="14"/>
      <c r="Q2856" s="14"/>
      <c r="R2856" s="14"/>
      <c r="S2856" s="14"/>
      <c r="T2856" s="14"/>
      <c r="U2856" s="14"/>
      <c r="V2856" s="14"/>
      <c r="W2856" s="14"/>
    </row>
    <row r="2857">
      <c r="A2857" s="130" t="s">
        <v>26609</v>
      </c>
      <c r="B2857" s="14" t="s">
        <v>1252</v>
      </c>
      <c r="C2857" s="131">
        <v>64.0</v>
      </c>
      <c r="D2857" s="14" t="s">
        <v>1253</v>
      </c>
      <c r="E2857" s="131">
        <v>351.0</v>
      </c>
      <c r="F2857" s="14" t="s">
        <v>1254</v>
      </c>
      <c r="G2857" s="131">
        <v>53.0</v>
      </c>
      <c r="H2857" s="131">
        <v>200.0</v>
      </c>
      <c r="I2857" s="132" t="b">
        <v>1</v>
      </c>
      <c r="J2857" s="14"/>
      <c r="K2857" s="14"/>
      <c r="L2857" s="14"/>
      <c r="M2857" s="14"/>
      <c r="N2857" s="14"/>
      <c r="O2857" s="14"/>
      <c r="P2857" s="14"/>
      <c r="Q2857" s="14"/>
      <c r="R2857" s="14"/>
      <c r="S2857" s="14"/>
      <c r="T2857" s="14"/>
      <c r="U2857" s="14"/>
      <c r="V2857" s="14"/>
      <c r="W2857" s="14"/>
    </row>
    <row r="2858">
      <c r="A2858" s="130" t="s">
        <v>26617</v>
      </c>
      <c r="B2858" s="14" t="s">
        <v>15839</v>
      </c>
      <c r="C2858" s="131">
        <v>51.0</v>
      </c>
      <c r="D2858" s="14" t="s">
        <v>15842</v>
      </c>
      <c r="E2858" s="131">
        <v>244.0</v>
      </c>
      <c r="F2858" s="14" t="s">
        <v>15844</v>
      </c>
      <c r="G2858" s="131">
        <v>40.0</v>
      </c>
      <c r="H2858" s="131">
        <v>200.0</v>
      </c>
      <c r="I2858" s="132" t="b">
        <v>1</v>
      </c>
      <c r="J2858" s="14"/>
      <c r="K2858" s="14"/>
      <c r="L2858" s="14"/>
      <c r="M2858" s="14"/>
      <c r="N2858" s="14"/>
      <c r="O2858" s="14"/>
      <c r="P2858" s="14"/>
      <c r="Q2858" s="14"/>
      <c r="R2858" s="14"/>
      <c r="S2858" s="14"/>
      <c r="T2858" s="14"/>
      <c r="U2858" s="14"/>
      <c r="V2858" s="14"/>
      <c r="W2858" s="14"/>
    </row>
    <row r="2859">
      <c r="A2859" s="130" t="s">
        <v>26622</v>
      </c>
      <c r="B2859" s="14" t="s">
        <v>1522</v>
      </c>
      <c r="C2859" s="131">
        <v>59.0</v>
      </c>
      <c r="D2859" s="14" t="s">
        <v>1523</v>
      </c>
      <c r="E2859" s="131">
        <v>261.0</v>
      </c>
      <c r="F2859" s="14" t="s">
        <v>1524</v>
      </c>
      <c r="G2859" s="131">
        <v>48.0</v>
      </c>
      <c r="H2859" s="131">
        <v>200.0</v>
      </c>
      <c r="I2859" s="132" t="b">
        <v>1</v>
      </c>
      <c r="J2859" s="14"/>
      <c r="K2859" s="14"/>
      <c r="L2859" s="14"/>
      <c r="M2859" s="14"/>
      <c r="N2859" s="14"/>
      <c r="O2859" s="14"/>
      <c r="P2859" s="14"/>
      <c r="Q2859" s="14"/>
      <c r="R2859" s="14"/>
      <c r="S2859" s="14"/>
      <c r="T2859" s="14"/>
      <c r="U2859" s="14"/>
      <c r="V2859" s="14"/>
      <c r="W2859" s="14"/>
    </row>
    <row r="2860">
      <c r="A2860" s="130" t="s">
        <v>26628</v>
      </c>
      <c r="B2860" s="14" t="s">
        <v>15343</v>
      </c>
      <c r="C2860" s="131">
        <v>26.0</v>
      </c>
      <c r="D2860" s="14"/>
      <c r="E2860" s="14"/>
      <c r="F2860" s="14" t="s">
        <v>15346</v>
      </c>
      <c r="G2860" s="131">
        <v>6.0</v>
      </c>
      <c r="H2860" s="131">
        <v>200.0</v>
      </c>
      <c r="I2860" s="132" t="b">
        <v>1</v>
      </c>
      <c r="J2860" s="14"/>
      <c r="K2860" s="14"/>
      <c r="L2860" s="14"/>
      <c r="M2860" s="14"/>
      <c r="N2860" s="14"/>
      <c r="O2860" s="14"/>
      <c r="P2860" s="14"/>
      <c r="Q2860" s="14"/>
      <c r="R2860" s="14"/>
      <c r="S2860" s="14"/>
      <c r="T2860" s="14"/>
      <c r="U2860" s="14"/>
      <c r="V2860" s="14"/>
      <c r="W2860" s="14"/>
    </row>
    <row r="2861">
      <c r="A2861" s="130" t="s">
        <v>26629</v>
      </c>
      <c r="B2861" s="14" t="s">
        <v>17963</v>
      </c>
      <c r="C2861" s="131">
        <v>40.0</v>
      </c>
      <c r="D2861" s="14" t="s">
        <v>17964</v>
      </c>
      <c r="E2861" s="131">
        <v>157.0</v>
      </c>
      <c r="F2861" s="14" t="s">
        <v>17965</v>
      </c>
      <c r="G2861" s="131">
        <v>29.0</v>
      </c>
      <c r="H2861" s="131">
        <v>200.0</v>
      </c>
      <c r="I2861" s="132" t="b">
        <v>1</v>
      </c>
      <c r="J2861" s="14"/>
      <c r="K2861" s="14"/>
      <c r="L2861" s="14"/>
      <c r="M2861" s="14"/>
      <c r="N2861" s="14"/>
      <c r="O2861" s="14"/>
      <c r="P2861" s="14"/>
      <c r="Q2861" s="14"/>
      <c r="R2861" s="14"/>
      <c r="S2861" s="14"/>
      <c r="T2861" s="14"/>
      <c r="U2861" s="14"/>
      <c r="V2861" s="14"/>
      <c r="W2861" s="14"/>
    </row>
    <row r="2862">
      <c r="A2862" s="130" t="s">
        <v>26630</v>
      </c>
      <c r="B2862" s="14" t="s">
        <v>724</v>
      </c>
      <c r="C2862" s="131">
        <v>44.0</v>
      </c>
      <c r="D2862" s="14" t="s">
        <v>15593</v>
      </c>
      <c r="E2862" s="131">
        <v>153.0</v>
      </c>
      <c r="F2862" s="14" t="s">
        <v>726</v>
      </c>
      <c r="G2862" s="131">
        <v>33.0</v>
      </c>
      <c r="H2862" s="131">
        <v>200.0</v>
      </c>
      <c r="I2862" s="132" t="b">
        <v>1</v>
      </c>
      <c r="J2862" s="14"/>
      <c r="K2862" s="14"/>
      <c r="L2862" s="14"/>
      <c r="M2862" s="14"/>
      <c r="N2862" s="14"/>
      <c r="O2862" s="14"/>
      <c r="P2862" s="14"/>
      <c r="Q2862" s="14"/>
      <c r="R2862" s="14"/>
      <c r="S2862" s="14"/>
      <c r="T2862" s="14"/>
      <c r="U2862" s="14"/>
      <c r="V2862" s="14"/>
      <c r="W2862" s="14"/>
    </row>
    <row r="2863">
      <c r="A2863" s="130" t="s">
        <v>26631</v>
      </c>
      <c r="B2863" s="14" t="s">
        <v>1228</v>
      </c>
      <c r="C2863" s="131">
        <v>61.0</v>
      </c>
      <c r="D2863" s="14" t="s">
        <v>1229</v>
      </c>
      <c r="E2863" s="131">
        <v>205.0</v>
      </c>
      <c r="F2863" s="14" t="s">
        <v>1230</v>
      </c>
      <c r="G2863" s="131">
        <v>50.0</v>
      </c>
      <c r="H2863" s="131">
        <v>200.0</v>
      </c>
      <c r="I2863" s="132" t="b">
        <v>1</v>
      </c>
      <c r="J2863" s="14"/>
      <c r="K2863" s="14"/>
      <c r="L2863" s="14"/>
      <c r="M2863" s="14"/>
      <c r="N2863" s="14"/>
      <c r="O2863" s="14"/>
      <c r="P2863" s="14"/>
      <c r="Q2863" s="14"/>
      <c r="R2863" s="14"/>
      <c r="S2863" s="14"/>
      <c r="T2863" s="14"/>
      <c r="U2863" s="14"/>
      <c r="V2863" s="14"/>
      <c r="W2863" s="14"/>
    </row>
    <row r="2864">
      <c r="A2864" s="130" t="s">
        <v>26632</v>
      </c>
      <c r="B2864" s="14" t="s">
        <v>10684</v>
      </c>
      <c r="C2864" s="131">
        <v>63.0</v>
      </c>
      <c r="D2864" s="14" t="s">
        <v>10686</v>
      </c>
      <c r="E2864" s="131">
        <v>157.0</v>
      </c>
      <c r="F2864" s="14" t="s">
        <v>10688</v>
      </c>
      <c r="G2864" s="131">
        <v>52.0</v>
      </c>
      <c r="H2864" s="131">
        <v>200.0</v>
      </c>
      <c r="I2864" s="132" t="b">
        <v>1</v>
      </c>
      <c r="J2864" s="14"/>
      <c r="K2864" s="14"/>
      <c r="L2864" s="14"/>
      <c r="M2864" s="14"/>
      <c r="N2864" s="14"/>
      <c r="O2864" s="14"/>
      <c r="P2864" s="14"/>
      <c r="Q2864" s="14"/>
      <c r="R2864" s="14"/>
      <c r="S2864" s="14"/>
      <c r="T2864" s="14"/>
      <c r="U2864" s="14"/>
      <c r="V2864" s="14"/>
      <c r="W2864" s="14"/>
    </row>
    <row r="2865">
      <c r="A2865" s="130" t="s">
        <v>26633</v>
      </c>
      <c r="B2865" s="14" t="s">
        <v>11974</v>
      </c>
      <c r="C2865" s="131">
        <v>52.0</v>
      </c>
      <c r="D2865" s="14" t="s">
        <v>11975</v>
      </c>
      <c r="E2865" s="131">
        <v>161.0</v>
      </c>
      <c r="F2865" s="14" t="s">
        <v>11977</v>
      </c>
      <c r="G2865" s="131">
        <v>41.0</v>
      </c>
      <c r="H2865" s="131">
        <v>200.0</v>
      </c>
      <c r="I2865" s="132" t="b">
        <v>1</v>
      </c>
      <c r="J2865" s="14"/>
      <c r="K2865" s="14"/>
      <c r="L2865" s="14"/>
      <c r="M2865" s="14"/>
      <c r="N2865" s="14"/>
      <c r="O2865" s="14"/>
      <c r="P2865" s="14"/>
      <c r="Q2865" s="14"/>
      <c r="R2865" s="14"/>
      <c r="S2865" s="14"/>
      <c r="T2865" s="14"/>
      <c r="U2865" s="14"/>
      <c r="V2865" s="14"/>
      <c r="W2865" s="14"/>
    </row>
    <row r="2866">
      <c r="A2866" s="130" t="s">
        <v>26634</v>
      </c>
      <c r="B2866" s="14" t="s">
        <v>7494</v>
      </c>
      <c r="C2866" s="131">
        <v>124.0</v>
      </c>
      <c r="D2866" s="14" t="s">
        <v>7495</v>
      </c>
      <c r="E2866" s="131">
        <v>134.0</v>
      </c>
      <c r="F2866" s="14" t="s">
        <v>7497</v>
      </c>
      <c r="G2866" s="131">
        <v>113.0</v>
      </c>
      <c r="H2866" s="131">
        <v>200.0</v>
      </c>
      <c r="I2866" s="132" t="b">
        <v>1</v>
      </c>
      <c r="J2866" s="14"/>
      <c r="K2866" s="14"/>
      <c r="L2866" s="14"/>
      <c r="M2866" s="14"/>
      <c r="N2866" s="14"/>
      <c r="O2866" s="14"/>
      <c r="P2866" s="14"/>
      <c r="Q2866" s="14"/>
      <c r="R2866" s="14"/>
      <c r="S2866" s="14"/>
      <c r="T2866" s="14"/>
      <c r="U2866" s="14"/>
      <c r="V2866" s="14"/>
      <c r="W2866" s="14"/>
    </row>
    <row r="2867">
      <c r="A2867" s="130" t="s">
        <v>26635</v>
      </c>
      <c r="B2867" s="14" t="s">
        <v>1416</v>
      </c>
      <c r="C2867" s="131">
        <v>64.0</v>
      </c>
      <c r="D2867" s="14" t="s">
        <v>1417</v>
      </c>
      <c r="E2867" s="131">
        <v>153.0</v>
      </c>
      <c r="F2867" s="14" t="s">
        <v>1418</v>
      </c>
      <c r="G2867" s="131">
        <v>53.0</v>
      </c>
      <c r="H2867" s="131">
        <v>200.0</v>
      </c>
      <c r="I2867" s="132" t="b">
        <v>1</v>
      </c>
      <c r="J2867" s="14"/>
      <c r="K2867" s="14"/>
      <c r="L2867" s="14"/>
      <c r="M2867" s="14"/>
      <c r="N2867" s="14"/>
      <c r="O2867" s="14"/>
      <c r="P2867" s="14"/>
      <c r="Q2867" s="14"/>
      <c r="R2867" s="14"/>
      <c r="S2867" s="14"/>
      <c r="T2867" s="14"/>
      <c r="U2867" s="14"/>
      <c r="V2867" s="14"/>
      <c r="W2867" s="14"/>
    </row>
    <row r="2868">
      <c r="A2868" s="130" t="s">
        <v>26636</v>
      </c>
      <c r="B2868" s="14" t="s">
        <v>10956</v>
      </c>
      <c r="C2868" s="131">
        <v>41.0</v>
      </c>
      <c r="D2868" s="14" t="s">
        <v>511</v>
      </c>
      <c r="E2868" s="131">
        <v>135.0</v>
      </c>
      <c r="F2868" s="14" t="s">
        <v>732</v>
      </c>
      <c r="G2868" s="131">
        <v>22.0</v>
      </c>
      <c r="H2868" s="131">
        <v>200.0</v>
      </c>
      <c r="I2868" s="132" t="b">
        <v>1</v>
      </c>
      <c r="J2868" s="14"/>
      <c r="K2868" s="14"/>
      <c r="L2868" s="14"/>
      <c r="M2868" s="14"/>
      <c r="N2868" s="14"/>
      <c r="O2868" s="14"/>
      <c r="P2868" s="14"/>
      <c r="Q2868" s="14"/>
      <c r="R2868" s="14"/>
      <c r="S2868" s="14"/>
      <c r="T2868" s="14"/>
      <c r="U2868" s="14"/>
      <c r="V2868" s="14"/>
      <c r="W2868" s="14"/>
    </row>
    <row r="2869">
      <c r="A2869" s="130" t="s">
        <v>26637</v>
      </c>
      <c r="B2869" s="14" t="s">
        <v>7642</v>
      </c>
      <c r="C2869" s="131">
        <v>119.0</v>
      </c>
      <c r="D2869" s="14" t="s">
        <v>7646</v>
      </c>
      <c r="E2869" s="131">
        <v>524.0</v>
      </c>
      <c r="F2869" s="14" t="s">
        <v>7647</v>
      </c>
      <c r="G2869" s="131">
        <v>108.0</v>
      </c>
      <c r="H2869" s="131">
        <v>200.0</v>
      </c>
      <c r="I2869" s="132" t="b">
        <v>1</v>
      </c>
      <c r="J2869" s="14"/>
      <c r="K2869" s="14"/>
      <c r="L2869" s="14"/>
      <c r="M2869" s="14"/>
      <c r="N2869" s="14"/>
      <c r="O2869" s="14"/>
      <c r="P2869" s="14"/>
      <c r="Q2869" s="14"/>
      <c r="R2869" s="14"/>
      <c r="S2869" s="14"/>
      <c r="T2869" s="14"/>
      <c r="U2869" s="14"/>
      <c r="V2869" s="14"/>
      <c r="W2869" s="14"/>
    </row>
    <row r="2870">
      <c r="A2870" s="130" t="s">
        <v>26638</v>
      </c>
      <c r="B2870" s="14" t="s">
        <v>5847</v>
      </c>
      <c r="C2870" s="131">
        <v>46.0</v>
      </c>
      <c r="D2870" s="14" t="s">
        <v>5849</v>
      </c>
      <c r="E2870" s="131">
        <v>108.0</v>
      </c>
      <c r="F2870" s="14" t="s">
        <v>5850</v>
      </c>
      <c r="G2870" s="131">
        <v>35.0</v>
      </c>
      <c r="H2870" s="131">
        <v>200.0</v>
      </c>
      <c r="I2870" s="132" t="b">
        <v>1</v>
      </c>
      <c r="J2870" s="14"/>
      <c r="K2870" s="14"/>
      <c r="L2870" s="14"/>
      <c r="M2870" s="14"/>
      <c r="N2870" s="14"/>
      <c r="O2870" s="14"/>
      <c r="P2870" s="14"/>
      <c r="Q2870" s="14"/>
      <c r="R2870" s="14"/>
      <c r="S2870" s="14"/>
      <c r="T2870" s="14"/>
      <c r="U2870" s="14"/>
      <c r="V2870" s="14"/>
      <c r="W2870" s="14"/>
    </row>
    <row r="2871">
      <c r="A2871" s="130" t="s">
        <v>26639</v>
      </c>
      <c r="B2871" s="14" t="s">
        <v>14741</v>
      </c>
      <c r="C2871" s="131">
        <v>29.0</v>
      </c>
      <c r="D2871" s="14"/>
      <c r="E2871" s="14"/>
      <c r="F2871" s="14" t="s">
        <v>14742</v>
      </c>
      <c r="G2871" s="131">
        <v>9.0</v>
      </c>
      <c r="H2871" s="131">
        <v>200.0</v>
      </c>
      <c r="I2871" s="132" t="b">
        <v>1</v>
      </c>
      <c r="J2871" s="14"/>
      <c r="K2871" s="14"/>
      <c r="L2871" s="14"/>
      <c r="M2871" s="14"/>
      <c r="N2871" s="14"/>
      <c r="O2871" s="14"/>
      <c r="P2871" s="14"/>
      <c r="Q2871" s="14"/>
      <c r="R2871" s="14"/>
      <c r="S2871" s="14"/>
      <c r="T2871" s="14"/>
      <c r="U2871" s="14"/>
      <c r="V2871" s="14"/>
      <c r="W2871" s="14"/>
    </row>
    <row r="2872">
      <c r="A2872" s="130" t="s">
        <v>26640</v>
      </c>
      <c r="B2872" s="14" t="s">
        <v>557</v>
      </c>
      <c r="C2872" s="131">
        <v>27.0</v>
      </c>
      <c r="D2872" s="14"/>
      <c r="E2872" s="14"/>
      <c r="F2872" s="14" t="s">
        <v>558</v>
      </c>
      <c r="G2872" s="131">
        <v>16.0</v>
      </c>
      <c r="H2872" s="131">
        <v>200.0</v>
      </c>
      <c r="I2872" s="132" t="b">
        <v>1</v>
      </c>
      <c r="J2872" s="14"/>
      <c r="K2872" s="14"/>
      <c r="L2872" s="14"/>
      <c r="M2872" s="14"/>
      <c r="N2872" s="14"/>
      <c r="O2872" s="14"/>
      <c r="P2872" s="14"/>
      <c r="Q2872" s="14"/>
      <c r="R2872" s="14"/>
      <c r="S2872" s="14"/>
      <c r="T2872" s="14"/>
      <c r="U2872" s="14"/>
      <c r="V2872" s="14"/>
      <c r="W2872" s="14"/>
    </row>
    <row r="2873">
      <c r="A2873" s="130" t="s">
        <v>26641</v>
      </c>
      <c r="B2873" s="14" t="s">
        <v>11027</v>
      </c>
      <c r="C2873" s="131">
        <v>46.0</v>
      </c>
      <c r="D2873" s="14" t="s">
        <v>11029</v>
      </c>
      <c r="E2873" s="131">
        <v>149.0</v>
      </c>
      <c r="F2873" s="14" t="s">
        <v>11031</v>
      </c>
      <c r="G2873" s="131">
        <v>35.0</v>
      </c>
      <c r="H2873" s="131">
        <v>200.0</v>
      </c>
      <c r="I2873" s="132" t="b">
        <v>1</v>
      </c>
      <c r="J2873" s="14"/>
      <c r="K2873" s="14"/>
      <c r="L2873" s="14"/>
      <c r="M2873" s="14"/>
      <c r="N2873" s="14"/>
      <c r="O2873" s="14"/>
      <c r="P2873" s="14"/>
      <c r="Q2873" s="14"/>
      <c r="R2873" s="14"/>
      <c r="S2873" s="14"/>
      <c r="T2873" s="14"/>
      <c r="U2873" s="14"/>
      <c r="V2873" s="14"/>
      <c r="W2873" s="14"/>
    </row>
    <row r="2874">
      <c r="A2874" s="130" t="s">
        <v>26642</v>
      </c>
      <c r="B2874" s="14" t="s">
        <v>4819</v>
      </c>
      <c r="C2874" s="131">
        <v>85.0</v>
      </c>
      <c r="D2874" s="14" t="s">
        <v>4821</v>
      </c>
      <c r="E2874" s="131">
        <v>138.0</v>
      </c>
      <c r="F2874" s="14" t="s">
        <v>4822</v>
      </c>
      <c r="G2874" s="131">
        <v>74.0</v>
      </c>
      <c r="H2874" s="131">
        <v>200.0</v>
      </c>
      <c r="I2874" s="132" t="b">
        <v>1</v>
      </c>
      <c r="J2874" s="14"/>
      <c r="K2874" s="14"/>
      <c r="L2874" s="14"/>
      <c r="M2874" s="14"/>
      <c r="N2874" s="14"/>
      <c r="O2874" s="14"/>
      <c r="P2874" s="14"/>
      <c r="Q2874" s="14"/>
      <c r="R2874" s="14"/>
      <c r="S2874" s="14"/>
      <c r="T2874" s="14"/>
      <c r="U2874" s="14"/>
      <c r="V2874" s="14"/>
      <c r="W2874" s="14"/>
    </row>
    <row r="2875">
      <c r="A2875" s="130" t="s">
        <v>26643</v>
      </c>
      <c r="B2875" s="14" t="s">
        <v>1607</v>
      </c>
      <c r="C2875" s="131">
        <v>31.0</v>
      </c>
      <c r="D2875" s="14"/>
      <c r="E2875" s="14"/>
      <c r="F2875" s="14" t="s">
        <v>1608</v>
      </c>
      <c r="G2875" s="131">
        <v>11.0</v>
      </c>
      <c r="H2875" s="131">
        <v>200.0</v>
      </c>
      <c r="I2875" s="132" t="b">
        <v>1</v>
      </c>
      <c r="J2875" s="14"/>
      <c r="K2875" s="14"/>
      <c r="L2875" s="14"/>
      <c r="M2875" s="14"/>
      <c r="N2875" s="14"/>
      <c r="O2875" s="14"/>
      <c r="P2875" s="14"/>
      <c r="Q2875" s="14"/>
      <c r="R2875" s="14"/>
      <c r="S2875" s="14"/>
      <c r="T2875" s="14"/>
      <c r="U2875" s="14"/>
      <c r="V2875" s="14"/>
      <c r="W2875" s="14"/>
    </row>
    <row r="2876">
      <c r="A2876" s="130" t="s">
        <v>26644</v>
      </c>
      <c r="B2876" s="14" t="s">
        <v>10739</v>
      </c>
      <c r="C2876" s="131">
        <v>27.0</v>
      </c>
      <c r="D2876" s="14"/>
      <c r="E2876" s="14"/>
      <c r="F2876" s="14" t="s">
        <v>10741</v>
      </c>
      <c r="G2876" s="131">
        <v>7.0</v>
      </c>
      <c r="H2876" s="131">
        <v>200.0</v>
      </c>
      <c r="I2876" s="132" t="b">
        <v>1</v>
      </c>
      <c r="J2876" s="14"/>
      <c r="K2876" s="14"/>
      <c r="L2876" s="14"/>
      <c r="M2876" s="14"/>
      <c r="N2876" s="14"/>
      <c r="O2876" s="14"/>
      <c r="P2876" s="14"/>
      <c r="Q2876" s="14"/>
      <c r="R2876" s="14"/>
      <c r="S2876" s="14"/>
      <c r="T2876" s="14"/>
      <c r="U2876" s="14"/>
      <c r="V2876" s="14"/>
      <c r="W2876" s="14"/>
    </row>
    <row r="2877">
      <c r="A2877" s="130" t="s">
        <v>26645</v>
      </c>
      <c r="B2877" s="14" t="s">
        <v>1261</v>
      </c>
      <c r="C2877" s="131">
        <v>63.0</v>
      </c>
      <c r="D2877" s="14" t="s">
        <v>1262</v>
      </c>
      <c r="E2877" s="131">
        <v>210.0</v>
      </c>
      <c r="F2877" s="14" t="s">
        <v>1263</v>
      </c>
      <c r="G2877" s="131">
        <v>52.0</v>
      </c>
      <c r="H2877" s="131">
        <v>200.0</v>
      </c>
      <c r="I2877" s="132" t="b">
        <v>1</v>
      </c>
      <c r="J2877" s="14"/>
      <c r="K2877" s="14"/>
      <c r="L2877" s="14"/>
      <c r="M2877" s="14"/>
      <c r="N2877" s="14"/>
      <c r="O2877" s="14"/>
      <c r="P2877" s="14"/>
      <c r="Q2877" s="14"/>
      <c r="R2877" s="14"/>
      <c r="S2877" s="14"/>
      <c r="T2877" s="14"/>
      <c r="U2877" s="14"/>
      <c r="V2877" s="14"/>
      <c r="W2877" s="14"/>
    </row>
    <row r="2878">
      <c r="A2878" s="130" t="s">
        <v>26646</v>
      </c>
      <c r="B2878" s="14" t="s">
        <v>1512</v>
      </c>
      <c r="C2878" s="131">
        <v>74.0</v>
      </c>
      <c r="D2878" s="14" t="s">
        <v>1513</v>
      </c>
      <c r="E2878" s="131">
        <v>154.0</v>
      </c>
      <c r="F2878" s="14" t="s">
        <v>1514</v>
      </c>
      <c r="G2878" s="131">
        <v>63.0</v>
      </c>
      <c r="H2878" s="131">
        <v>200.0</v>
      </c>
      <c r="I2878" s="132" t="b">
        <v>1</v>
      </c>
      <c r="J2878" s="14"/>
      <c r="K2878" s="14"/>
      <c r="L2878" s="14"/>
      <c r="M2878" s="14"/>
      <c r="N2878" s="14"/>
      <c r="O2878" s="14"/>
      <c r="P2878" s="14"/>
      <c r="Q2878" s="14"/>
      <c r="R2878" s="14"/>
      <c r="S2878" s="14"/>
      <c r="T2878" s="14"/>
      <c r="U2878" s="14"/>
      <c r="V2878" s="14"/>
      <c r="W2878" s="14"/>
    </row>
    <row r="2879">
      <c r="A2879" s="130" t="s">
        <v>26647</v>
      </c>
      <c r="B2879" s="14" t="s">
        <v>10305</v>
      </c>
      <c r="C2879" s="131">
        <v>32.0</v>
      </c>
      <c r="D2879" s="14"/>
      <c r="E2879" s="14"/>
      <c r="F2879" s="14" t="s">
        <v>10306</v>
      </c>
      <c r="G2879" s="131">
        <v>12.0</v>
      </c>
      <c r="H2879" s="131">
        <v>200.0</v>
      </c>
      <c r="I2879" s="132" t="b">
        <v>1</v>
      </c>
      <c r="J2879" s="14"/>
      <c r="K2879" s="14"/>
      <c r="L2879" s="14"/>
      <c r="M2879" s="14"/>
      <c r="N2879" s="14"/>
      <c r="O2879" s="14"/>
      <c r="P2879" s="14"/>
      <c r="Q2879" s="14"/>
      <c r="R2879" s="14"/>
      <c r="S2879" s="14"/>
      <c r="T2879" s="14"/>
      <c r="U2879" s="14"/>
      <c r="V2879" s="14"/>
      <c r="W2879" s="14"/>
    </row>
    <row r="2880">
      <c r="A2880" s="130" t="s">
        <v>26648</v>
      </c>
      <c r="B2880" s="14" t="s">
        <v>3603</v>
      </c>
      <c r="C2880" s="131">
        <v>54.0</v>
      </c>
      <c r="D2880" s="14" t="s">
        <v>3607</v>
      </c>
      <c r="E2880" s="131">
        <v>448.0</v>
      </c>
      <c r="F2880" s="14" t="s">
        <v>3608</v>
      </c>
      <c r="G2880" s="131">
        <v>43.0</v>
      </c>
      <c r="H2880" s="131">
        <v>200.0</v>
      </c>
      <c r="I2880" s="132" t="b">
        <v>1</v>
      </c>
      <c r="J2880" s="14"/>
      <c r="K2880" s="14"/>
      <c r="L2880" s="14"/>
      <c r="M2880" s="14"/>
      <c r="N2880" s="14"/>
      <c r="O2880" s="14"/>
      <c r="P2880" s="14"/>
      <c r="Q2880" s="14"/>
      <c r="R2880" s="14"/>
      <c r="S2880" s="14"/>
      <c r="T2880" s="14"/>
      <c r="U2880" s="14"/>
      <c r="V2880" s="14"/>
      <c r="W2880" s="14"/>
    </row>
    <row r="2881">
      <c r="A2881" s="130" t="s">
        <v>26649</v>
      </c>
      <c r="B2881" s="14" t="s">
        <v>1689</v>
      </c>
      <c r="C2881" s="131">
        <v>75.0</v>
      </c>
      <c r="D2881" s="14" t="s">
        <v>1690</v>
      </c>
      <c r="E2881" s="131">
        <v>151.0</v>
      </c>
      <c r="F2881" s="14" t="s">
        <v>1691</v>
      </c>
      <c r="G2881" s="131">
        <v>64.0</v>
      </c>
      <c r="H2881" s="131">
        <v>200.0</v>
      </c>
      <c r="I2881" s="132" t="b">
        <v>1</v>
      </c>
      <c r="J2881" s="14"/>
      <c r="K2881" s="14"/>
      <c r="L2881" s="14"/>
      <c r="M2881" s="14"/>
      <c r="N2881" s="14"/>
      <c r="O2881" s="14"/>
      <c r="P2881" s="14"/>
      <c r="Q2881" s="14"/>
      <c r="R2881" s="14"/>
      <c r="S2881" s="14"/>
      <c r="T2881" s="14"/>
      <c r="U2881" s="14"/>
      <c r="V2881" s="14"/>
      <c r="W2881" s="14"/>
    </row>
    <row r="2882">
      <c r="A2882" s="130" t="s">
        <v>26650</v>
      </c>
      <c r="B2882" s="14" t="s">
        <v>1551</v>
      </c>
      <c r="C2882" s="131">
        <v>42.0</v>
      </c>
      <c r="D2882" s="14" t="s">
        <v>1552</v>
      </c>
      <c r="E2882" s="131">
        <v>119.0</v>
      </c>
      <c r="F2882" s="14" t="s">
        <v>1553</v>
      </c>
      <c r="G2882" s="131">
        <v>31.0</v>
      </c>
      <c r="H2882" s="131">
        <v>200.0</v>
      </c>
      <c r="I2882" s="132" t="b">
        <v>1</v>
      </c>
      <c r="J2882" s="14"/>
      <c r="K2882" s="14"/>
      <c r="L2882" s="14"/>
      <c r="M2882" s="14"/>
      <c r="N2882" s="14"/>
      <c r="O2882" s="14"/>
      <c r="P2882" s="14"/>
      <c r="Q2882" s="14"/>
      <c r="R2882" s="14"/>
      <c r="S2882" s="14"/>
      <c r="T2882" s="14"/>
      <c r="U2882" s="14"/>
      <c r="V2882" s="14"/>
      <c r="W2882" s="14"/>
    </row>
    <row r="2883">
      <c r="A2883" s="130" t="s">
        <v>26651</v>
      </c>
      <c r="B2883" s="14" t="s">
        <v>7642</v>
      </c>
      <c r="C2883" s="131">
        <v>119.0</v>
      </c>
      <c r="D2883" s="14" t="s">
        <v>7646</v>
      </c>
      <c r="E2883" s="131">
        <v>524.0</v>
      </c>
      <c r="F2883" s="14" t="s">
        <v>7647</v>
      </c>
      <c r="G2883" s="131">
        <v>108.0</v>
      </c>
      <c r="H2883" s="131">
        <v>200.0</v>
      </c>
      <c r="I2883" s="132" t="b">
        <v>1</v>
      </c>
      <c r="J2883" s="14"/>
      <c r="K2883" s="14"/>
      <c r="L2883" s="14"/>
      <c r="M2883" s="14"/>
      <c r="N2883" s="14"/>
      <c r="O2883" s="14"/>
      <c r="P2883" s="14"/>
      <c r="Q2883" s="14"/>
      <c r="R2883" s="14"/>
      <c r="S2883" s="14"/>
      <c r="T2883" s="14"/>
      <c r="U2883" s="14"/>
      <c r="V2883" s="14"/>
      <c r="W2883" s="14"/>
    </row>
    <row r="2884">
      <c r="A2884" s="130" t="s">
        <v>26652</v>
      </c>
      <c r="B2884" s="14" t="s">
        <v>14596</v>
      </c>
      <c r="C2884" s="131">
        <v>69.0</v>
      </c>
      <c r="D2884" s="14" t="s">
        <v>14597</v>
      </c>
      <c r="E2884" s="131">
        <v>153.0</v>
      </c>
      <c r="F2884" s="14" t="s">
        <v>14600</v>
      </c>
      <c r="G2884" s="131">
        <v>58.0</v>
      </c>
      <c r="H2884" s="131">
        <v>200.0</v>
      </c>
      <c r="I2884" s="132" t="b">
        <v>1</v>
      </c>
      <c r="J2884" s="14"/>
      <c r="K2884" s="14"/>
      <c r="L2884" s="14"/>
      <c r="M2884" s="14"/>
      <c r="N2884" s="14"/>
      <c r="O2884" s="14"/>
      <c r="P2884" s="14"/>
      <c r="Q2884" s="14"/>
      <c r="R2884" s="14"/>
      <c r="S2884" s="14"/>
      <c r="T2884" s="14"/>
      <c r="U2884" s="14"/>
      <c r="V2884" s="14"/>
      <c r="W2884" s="14"/>
    </row>
    <row r="2885">
      <c r="A2885" s="130" t="s">
        <v>26653</v>
      </c>
      <c r="B2885" s="14" t="s">
        <v>26654</v>
      </c>
      <c r="C2885" s="131">
        <v>22.0</v>
      </c>
      <c r="D2885" s="14" t="s">
        <v>26655</v>
      </c>
      <c r="E2885" s="131">
        <v>122.0</v>
      </c>
      <c r="F2885" s="14" t="s">
        <v>26656</v>
      </c>
      <c r="G2885" s="131">
        <v>12.0</v>
      </c>
      <c r="H2885" s="131">
        <v>200.0</v>
      </c>
      <c r="I2885" s="132" t="b">
        <v>1</v>
      </c>
      <c r="J2885" s="14"/>
      <c r="K2885" s="14"/>
      <c r="L2885" s="14"/>
      <c r="M2885" s="14"/>
      <c r="N2885" s="14"/>
      <c r="O2885" s="14"/>
      <c r="P2885" s="14"/>
      <c r="Q2885" s="14"/>
      <c r="R2885" s="14"/>
      <c r="S2885" s="14"/>
      <c r="T2885" s="14"/>
      <c r="U2885" s="14"/>
      <c r="V2885" s="14"/>
      <c r="W2885" s="14"/>
    </row>
    <row r="2886">
      <c r="A2886" s="130" t="s">
        <v>26657</v>
      </c>
      <c r="B2886" s="14" t="s">
        <v>557</v>
      </c>
      <c r="C2886" s="131">
        <v>27.0</v>
      </c>
      <c r="D2886" s="14"/>
      <c r="E2886" s="14"/>
      <c r="F2886" s="14" t="s">
        <v>558</v>
      </c>
      <c r="G2886" s="131">
        <v>16.0</v>
      </c>
      <c r="H2886" s="131">
        <v>200.0</v>
      </c>
      <c r="I2886" s="132" t="b">
        <v>1</v>
      </c>
      <c r="J2886" s="14"/>
      <c r="K2886" s="14"/>
      <c r="L2886" s="14"/>
      <c r="M2886" s="14"/>
      <c r="N2886" s="14"/>
      <c r="O2886" s="14"/>
      <c r="P2886" s="14"/>
      <c r="Q2886" s="14"/>
      <c r="R2886" s="14"/>
      <c r="S2886" s="14"/>
      <c r="T2886" s="14"/>
      <c r="U2886" s="14"/>
      <c r="V2886" s="14"/>
      <c r="W2886" s="14"/>
    </row>
    <row r="2887">
      <c r="A2887" s="130" t="s">
        <v>26658</v>
      </c>
      <c r="B2887" s="14" t="s">
        <v>11197</v>
      </c>
      <c r="C2887" s="131">
        <v>39.0</v>
      </c>
      <c r="D2887" s="14"/>
      <c r="E2887" s="14"/>
      <c r="F2887" s="14" t="s">
        <v>11199</v>
      </c>
      <c r="G2887" s="131">
        <v>19.0</v>
      </c>
      <c r="H2887" s="131">
        <v>200.0</v>
      </c>
      <c r="I2887" s="132" t="b">
        <v>1</v>
      </c>
      <c r="J2887" s="14"/>
      <c r="K2887" s="14"/>
      <c r="L2887" s="14"/>
      <c r="M2887" s="14"/>
      <c r="N2887" s="14"/>
      <c r="O2887" s="14"/>
      <c r="P2887" s="14"/>
      <c r="Q2887" s="14"/>
      <c r="R2887" s="14"/>
      <c r="S2887" s="14"/>
      <c r="T2887" s="14"/>
      <c r="U2887" s="14"/>
      <c r="V2887" s="14"/>
      <c r="W2887" s="14"/>
    </row>
    <row r="2888">
      <c r="A2888" s="130" t="s">
        <v>26659</v>
      </c>
      <c r="B2888" s="14" t="s">
        <v>10756</v>
      </c>
      <c r="C2888" s="131">
        <v>32.0</v>
      </c>
      <c r="D2888" s="14"/>
      <c r="E2888" s="14"/>
      <c r="F2888" s="14" t="s">
        <v>10758</v>
      </c>
      <c r="G2888" s="131">
        <v>12.0</v>
      </c>
      <c r="H2888" s="131">
        <v>200.0</v>
      </c>
      <c r="I2888" s="132" t="b">
        <v>1</v>
      </c>
      <c r="J2888" s="14"/>
      <c r="K2888" s="14"/>
      <c r="L2888" s="14"/>
      <c r="M2888" s="14"/>
      <c r="N2888" s="14"/>
      <c r="O2888" s="14"/>
      <c r="P2888" s="14"/>
      <c r="Q2888" s="14"/>
      <c r="R2888" s="14"/>
      <c r="S2888" s="14"/>
      <c r="T2888" s="14"/>
      <c r="U2888" s="14"/>
      <c r="V2888" s="14"/>
      <c r="W2888" s="14"/>
    </row>
    <row r="2889">
      <c r="A2889" s="130" t="s">
        <v>26660</v>
      </c>
      <c r="B2889" s="14" t="s">
        <v>4819</v>
      </c>
      <c r="C2889" s="131">
        <v>85.0</v>
      </c>
      <c r="D2889" s="14" t="s">
        <v>4821</v>
      </c>
      <c r="E2889" s="131">
        <v>138.0</v>
      </c>
      <c r="F2889" s="14" t="s">
        <v>4822</v>
      </c>
      <c r="G2889" s="131">
        <v>74.0</v>
      </c>
      <c r="H2889" s="131">
        <v>200.0</v>
      </c>
      <c r="I2889" s="132" t="b">
        <v>1</v>
      </c>
      <c r="J2889" s="14"/>
      <c r="K2889" s="14"/>
      <c r="L2889" s="14"/>
      <c r="M2889" s="14"/>
      <c r="N2889" s="14"/>
      <c r="O2889" s="14"/>
      <c r="P2889" s="14"/>
      <c r="Q2889" s="14"/>
      <c r="R2889" s="14"/>
      <c r="S2889" s="14"/>
      <c r="T2889" s="14"/>
      <c r="U2889" s="14"/>
      <c r="V2889" s="14"/>
      <c r="W2889" s="14"/>
    </row>
    <row r="2890">
      <c r="A2890" s="130" t="s">
        <v>26661</v>
      </c>
      <c r="B2890" s="14" t="s">
        <v>7215</v>
      </c>
      <c r="C2890" s="131">
        <v>39.0</v>
      </c>
      <c r="D2890" s="14" t="s">
        <v>7218</v>
      </c>
      <c r="E2890" s="131">
        <v>149.0</v>
      </c>
      <c r="F2890" s="14" t="s">
        <v>7221</v>
      </c>
      <c r="G2890" s="131">
        <v>28.0</v>
      </c>
      <c r="H2890" s="131">
        <v>200.0</v>
      </c>
      <c r="I2890" s="132" t="b">
        <v>1</v>
      </c>
      <c r="J2890" s="14"/>
      <c r="K2890" s="14"/>
      <c r="L2890" s="14"/>
      <c r="M2890" s="14"/>
      <c r="N2890" s="14"/>
      <c r="O2890" s="14"/>
      <c r="P2890" s="14"/>
      <c r="Q2890" s="14"/>
      <c r="R2890" s="14"/>
      <c r="S2890" s="14"/>
      <c r="T2890" s="14"/>
      <c r="U2890" s="14"/>
      <c r="V2890" s="14"/>
      <c r="W2890" s="14"/>
    </row>
    <row r="2891">
      <c r="A2891" s="130" t="s">
        <v>26662</v>
      </c>
      <c r="B2891" s="14" t="s">
        <v>7919</v>
      </c>
      <c r="C2891" s="131">
        <v>55.0</v>
      </c>
      <c r="D2891" s="14" t="s">
        <v>7921</v>
      </c>
      <c r="E2891" s="131">
        <v>153.0</v>
      </c>
      <c r="F2891" s="14" t="s">
        <v>7922</v>
      </c>
      <c r="G2891" s="131">
        <v>44.0</v>
      </c>
      <c r="H2891" s="131">
        <v>200.0</v>
      </c>
      <c r="I2891" s="132" t="b">
        <v>1</v>
      </c>
      <c r="J2891" s="14"/>
      <c r="K2891" s="14"/>
      <c r="L2891" s="14"/>
      <c r="M2891" s="14"/>
      <c r="N2891" s="14"/>
      <c r="O2891" s="14"/>
      <c r="P2891" s="14"/>
      <c r="Q2891" s="14"/>
      <c r="R2891" s="14"/>
      <c r="S2891" s="14"/>
      <c r="T2891" s="14"/>
      <c r="U2891" s="14"/>
      <c r="V2891" s="14"/>
      <c r="W2891" s="14"/>
    </row>
    <row r="2892">
      <c r="A2892" s="130" t="s">
        <v>26663</v>
      </c>
      <c r="B2892" s="14" t="s">
        <v>8543</v>
      </c>
      <c r="C2892" s="131">
        <v>57.0</v>
      </c>
      <c r="D2892" s="14" t="s">
        <v>8546</v>
      </c>
      <c r="E2892" s="131">
        <v>163.0</v>
      </c>
      <c r="F2892" s="14" t="s">
        <v>8547</v>
      </c>
      <c r="G2892" s="131">
        <v>46.0</v>
      </c>
      <c r="H2892" s="131">
        <v>200.0</v>
      </c>
      <c r="I2892" s="132" t="b">
        <v>1</v>
      </c>
      <c r="J2892" s="14"/>
      <c r="K2892" s="14"/>
      <c r="L2892" s="14"/>
      <c r="M2892" s="14"/>
      <c r="N2892" s="14"/>
      <c r="O2892" s="14"/>
      <c r="P2892" s="14"/>
      <c r="Q2892" s="14"/>
      <c r="R2892" s="14"/>
      <c r="S2892" s="14"/>
      <c r="T2892" s="14"/>
      <c r="U2892" s="14"/>
      <c r="V2892" s="14"/>
      <c r="W2892" s="14"/>
    </row>
    <row r="2893">
      <c r="A2893" s="130" t="s">
        <v>26664</v>
      </c>
      <c r="B2893" s="14" t="s">
        <v>7462</v>
      </c>
      <c r="C2893" s="131">
        <v>102.0</v>
      </c>
      <c r="D2893" s="14" t="s">
        <v>7464</v>
      </c>
      <c r="E2893" s="131">
        <v>150.0</v>
      </c>
      <c r="F2893" s="14" t="s">
        <v>7467</v>
      </c>
      <c r="G2893" s="131">
        <v>91.0</v>
      </c>
      <c r="H2893" s="131">
        <v>200.0</v>
      </c>
      <c r="I2893" s="132" t="b">
        <v>1</v>
      </c>
      <c r="J2893" s="14"/>
      <c r="K2893" s="14"/>
      <c r="L2893" s="14"/>
      <c r="M2893" s="14"/>
      <c r="N2893" s="14"/>
      <c r="O2893" s="14"/>
      <c r="P2893" s="14"/>
      <c r="Q2893" s="14"/>
      <c r="R2893" s="14"/>
      <c r="S2893" s="14"/>
      <c r="T2893" s="14"/>
      <c r="U2893" s="14"/>
      <c r="V2893" s="14"/>
      <c r="W2893" s="14"/>
    </row>
    <row r="2894">
      <c r="A2894" s="130" t="s">
        <v>26665</v>
      </c>
      <c r="B2894" s="14" t="s">
        <v>4518</v>
      </c>
      <c r="C2894" s="131">
        <v>25.0</v>
      </c>
      <c r="D2894" s="14"/>
      <c r="E2894" s="14"/>
      <c r="F2894" s="14" t="s">
        <v>4522</v>
      </c>
      <c r="G2894" s="131">
        <v>5.0</v>
      </c>
      <c r="H2894" s="131">
        <v>200.0</v>
      </c>
      <c r="I2894" s="132" t="b">
        <v>1</v>
      </c>
      <c r="J2894" s="14"/>
      <c r="K2894" s="14"/>
      <c r="L2894" s="14"/>
      <c r="M2894" s="14"/>
      <c r="N2894" s="14"/>
      <c r="O2894" s="14"/>
      <c r="P2894" s="14"/>
      <c r="Q2894" s="14"/>
      <c r="R2894" s="14"/>
      <c r="S2894" s="14"/>
      <c r="T2894" s="14"/>
      <c r="U2894" s="14"/>
      <c r="V2894" s="14"/>
      <c r="W2894" s="14"/>
    </row>
    <row r="2895">
      <c r="A2895" s="130" t="s">
        <v>26666</v>
      </c>
      <c r="B2895" s="14" t="s">
        <v>2768</v>
      </c>
      <c r="C2895" s="131">
        <v>77.0</v>
      </c>
      <c r="D2895" s="14" t="s">
        <v>2771</v>
      </c>
      <c r="E2895" s="131">
        <v>197.0</v>
      </c>
      <c r="F2895" s="14" t="s">
        <v>2774</v>
      </c>
      <c r="G2895" s="131">
        <v>66.0</v>
      </c>
      <c r="H2895" s="131">
        <v>200.0</v>
      </c>
      <c r="I2895" s="132" t="b">
        <v>1</v>
      </c>
      <c r="J2895" s="14"/>
      <c r="K2895" s="14"/>
      <c r="L2895" s="14"/>
      <c r="M2895" s="14"/>
      <c r="N2895" s="14"/>
      <c r="O2895" s="14"/>
      <c r="P2895" s="14"/>
      <c r="Q2895" s="14"/>
      <c r="R2895" s="14"/>
      <c r="S2895" s="14"/>
      <c r="T2895" s="14"/>
      <c r="U2895" s="14"/>
      <c r="V2895" s="14"/>
      <c r="W2895" s="14"/>
    </row>
    <row r="2896">
      <c r="A2896" s="130" t="s">
        <v>26667</v>
      </c>
      <c r="B2896" s="14" t="s">
        <v>7305</v>
      </c>
      <c r="C2896" s="131">
        <v>105.0</v>
      </c>
      <c r="D2896" s="14" t="s">
        <v>7307</v>
      </c>
      <c r="E2896" s="131">
        <v>141.0</v>
      </c>
      <c r="F2896" s="14" t="s">
        <v>7309</v>
      </c>
      <c r="G2896" s="131">
        <v>94.0</v>
      </c>
      <c r="H2896" s="131">
        <v>200.0</v>
      </c>
      <c r="I2896" s="132" t="b">
        <v>1</v>
      </c>
      <c r="J2896" s="14"/>
      <c r="K2896" s="14"/>
      <c r="L2896" s="14"/>
      <c r="M2896" s="14"/>
      <c r="N2896" s="14"/>
      <c r="O2896" s="14"/>
      <c r="P2896" s="14"/>
      <c r="Q2896" s="14"/>
      <c r="R2896" s="14"/>
      <c r="S2896" s="14"/>
      <c r="T2896" s="14"/>
      <c r="U2896" s="14"/>
      <c r="V2896" s="14"/>
      <c r="W2896" s="14"/>
    </row>
    <row r="2897">
      <c r="A2897" s="130" t="s">
        <v>26668</v>
      </c>
      <c r="B2897" s="14" t="s">
        <v>7690</v>
      </c>
      <c r="C2897" s="131">
        <v>92.0</v>
      </c>
      <c r="D2897" s="14" t="s">
        <v>7692</v>
      </c>
      <c r="E2897" s="131">
        <v>179.0</v>
      </c>
      <c r="F2897" s="14" t="s">
        <v>7694</v>
      </c>
      <c r="G2897" s="131">
        <v>81.0</v>
      </c>
      <c r="H2897" s="131">
        <v>200.0</v>
      </c>
      <c r="I2897" s="132" t="b">
        <v>1</v>
      </c>
      <c r="J2897" s="14"/>
      <c r="K2897" s="14"/>
      <c r="L2897" s="14"/>
      <c r="M2897" s="14"/>
      <c r="N2897" s="14"/>
      <c r="O2897" s="14"/>
      <c r="P2897" s="14"/>
      <c r="Q2897" s="14"/>
      <c r="R2897" s="14"/>
      <c r="S2897" s="14"/>
      <c r="T2897" s="14"/>
      <c r="U2897" s="14"/>
      <c r="V2897" s="14"/>
      <c r="W2897" s="14"/>
    </row>
    <row r="2898">
      <c r="A2898" s="130" t="s">
        <v>26669</v>
      </c>
      <c r="B2898" s="14" t="s">
        <v>6767</v>
      </c>
      <c r="C2898" s="131">
        <v>64.0</v>
      </c>
      <c r="D2898" s="14" t="s">
        <v>6769</v>
      </c>
      <c r="E2898" s="131">
        <v>120.0</v>
      </c>
      <c r="F2898" s="14" t="s">
        <v>6770</v>
      </c>
      <c r="G2898" s="131">
        <v>53.0</v>
      </c>
      <c r="H2898" s="131">
        <v>200.0</v>
      </c>
      <c r="I2898" s="132" t="b">
        <v>1</v>
      </c>
      <c r="J2898" s="14"/>
      <c r="K2898" s="14"/>
      <c r="L2898" s="14"/>
      <c r="M2898" s="14"/>
      <c r="N2898" s="14"/>
      <c r="O2898" s="14"/>
      <c r="P2898" s="14"/>
      <c r="Q2898" s="14"/>
      <c r="R2898" s="14"/>
      <c r="S2898" s="14"/>
      <c r="T2898" s="14"/>
      <c r="U2898" s="14"/>
      <c r="V2898" s="14"/>
      <c r="W2898" s="14"/>
    </row>
    <row r="2899">
      <c r="A2899" s="130" t="s">
        <v>26670</v>
      </c>
      <c r="B2899" s="14" t="s">
        <v>18498</v>
      </c>
      <c r="C2899" s="131">
        <v>58.0</v>
      </c>
      <c r="D2899" s="14" t="s">
        <v>18499</v>
      </c>
      <c r="E2899" s="131">
        <v>153.0</v>
      </c>
      <c r="F2899" s="14" t="s">
        <v>18500</v>
      </c>
      <c r="G2899" s="131">
        <v>47.0</v>
      </c>
      <c r="H2899" s="131">
        <v>200.0</v>
      </c>
      <c r="I2899" s="132" t="b">
        <v>1</v>
      </c>
      <c r="J2899" s="14"/>
      <c r="K2899" s="14"/>
      <c r="L2899" s="14"/>
      <c r="M2899" s="14"/>
      <c r="N2899" s="14"/>
      <c r="O2899" s="14"/>
      <c r="P2899" s="14"/>
      <c r="Q2899" s="14"/>
      <c r="R2899" s="14"/>
      <c r="S2899" s="14"/>
      <c r="T2899" s="14"/>
      <c r="U2899" s="14"/>
      <c r="V2899" s="14"/>
      <c r="W2899" s="14"/>
    </row>
    <row r="2900">
      <c r="A2900" s="130" t="s">
        <v>26671</v>
      </c>
      <c r="B2900" s="14" t="s">
        <v>1412</v>
      </c>
      <c r="C2900" s="131">
        <v>52.0</v>
      </c>
      <c r="D2900" s="14" t="s">
        <v>1413</v>
      </c>
      <c r="E2900" s="131">
        <v>267.0</v>
      </c>
      <c r="F2900" s="14" t="s">
        <v>1414</v>
      </c>
      <c r="G2900" s="131">
        <v>41.0</v>
      </c>
      <c r="H2900" s="131">
        <v>200.0</v>
      </c>
      <c r="I2900" s="132" t="b">
        <v>1</v>
      </c>
      <c r="J2900" s="14"/>
      <c r="K2900" s="14"/>
      <c r="L2900" s="14"/>
      <c r="M2900" s="14"/>
      <c r="N2900" s="14"/>
      <c r="O2900" s="14"/>
      <c r="P2900" s="14"/>
      <c r="Q2900" s="14"/>
      <c r="R2900" s="14"/>
      <c r="S2900" s="14"/>
      <c r="T2900" s="14"/>
      <c r="U2900" s="14"/>
      <c r="V2900" s="14"/>
      <c r="W2900" s="14"/>
    </row>
    <row r="2901">
      <c r="A2901" s="130" t="s">
        <v>26672</v>
      </c>
      <c r="B2901" s="14" t="s">
        <v>1534</v>
      </c>
      <c r="C2901" s="131">
        <v>32.0</v>
      </c>
      <c r="D2901" s="14" t="s">
        <v>1535</v>
      </c>
      <c r="E2901" s="131">
        <v>155.0</v>
      </c>
      <c r="F2901" s="14" t="s">
        <v>1536</v>
      </c>
      <c r="G2901" s="131">
        <v>21.0</v>
      </c>
      <c r="H2901" s="131">
        <v>200.0</v>
      </c>
      <c r="I2901" s="132" t="b">
        <v>1</v>
      </c>
      <c r="J2901" s="14"/>
      <c r="K2901" s="14"/>
      <c r="L2901" s="14"/>
      <c r="M2901" s="14"/>
      <c r="N2901" s="14"/>
      <c r="O2901" s="14"/>
      <c r="P2901" s="14"/>
      <c r="Q2901" s="14"/>
      <c r="R2901" s="14"/>
      <c r="S2901" s="14"/>
      <c r="T2901" s="14"/>
      <c r="U2901" s="14"/>
      <c r="V2901" s="14"/>
      <c r="W2901" s="14"/>
    </row>
    <row r="2902">
      <c r="A2902" s="130" t="s">
        <v>26673</v>
      </c>
      <c r="B2902" s="14" t="s">
        <v>8417</v>
      </c>
      <c r="C2902" s="131">
        <v>25.0</v>
      </c>
      <c r="D2902" s="14"/>
      <c r="E2902" s="14"/>
      <c r="F2902" s="14" t="s">
        <v>8419</v>
      </c>
      <c r="G2902" s="131">
        <v>5.0</v>
      </c>
      <c r="H2902" s="131">
        <v>200.0</v>
      </c>
      <c r="I2902" s="132" t="b">
        <v>1</v>
      </c>
      <c r="J2902" s="14"/>
      <c r="K2902" s="14"/>
      <c r="L2902" s="14"/>
      <c r="M2902" s="14"/>
      <c r="N2902" s="14"/>
      <c r="O2902" s="14"/>
      <c r="P2902" s="14"/>
      <c r="Q2902" s="14"/>
      <c r="R2902" s="14"/>
      <c r="S2902" s="14"/>
      <c r="T2902" s="14"/>
      <c r="U2902" s="14"/>
      <c r="V2902" s="14"/>
      <c r="W2902" s="14"/>
    </row>
    <row r="2903">
      <c r="A2903" s="130" t="s">
        <v>26674</v>
      </c>
      <c r="B2903" s="14" t="s">
        <v>8016</v>
      </c>
      <c r="C2903" s="131">
        <v>58.0</v>
      </c>
      <c r="D2903" s="14" t="s">
        <v>8019</v>
      </c>
      <c r="E2903" s="131">
        <v>300.0</v>
      </c>
      <c r="F2903" s="14" t="s">
        <v>8020</v>
      </c>
      <c r="G2903" s="131">
        <v>47.0</v>
      </c>
      <c r="H2903" s="131">
        <v>200.0</v>
      </c>
      <c r="I2903" s="132" t="b">
        <v>1</v>
      </c>
      <c r="J2903" s="14"/>
      <c r="K2903" s="14"/>
      <c r="L2903" s="14"/>
      <c r="M2903" s="14"/>
      <c r="N2903" s="14"/>
      <c r="O2903" s="14"/>
      <c r="P2903" s="14"/>
      <c r="Q2903" s="14"/>
      <c r="R2903" s="14"/>
      <c r="S2903" s="14"/>
      <c r="T2903" s="14"/>
      <c r="U2903" s="14"/>
      <c r="V2903" s="14"/>
      <c r="W2903" s="14"/>
    </row>
    <row r="2904">
      <c r="A2904" s="130" t="s">
        <v>26675</v>
      </c>
      <c r="B2904" s="14" t="s">
        <v>1588</v>
      </c>
      <c r="C2904" s="131">
        <v>35.0</v>
      </c>
      <c r="D2904" s="14" t="s">
        <v>1589</v>
      </c>
      <c r="E2904" s="131">
        <v>366.0</v>
      </c>
      <c r="F2904" s="14" t="s">
        <v>1590</v>
      </c>
      <c r="G2904" s="131">
        <v>24.0</v>
      </c>
      <c r="H2904" s="131">
        <v>200.0</v>
      </c>
      <c r="I2904" s="132" t="b">
        <v>1</v>
      </c>
      <c r="J2904" s="14"/>
      <c r="K2904" s="14"/>
      <c r="L2904" s="14"/>
      <c r="M2904" s="14"/>
      <c r="N2904" s="14"/>
      <c r="O2904" s="14"/>
      <c r="P2904" s="14"/>
      <c r="Q2904" s="14"/>
      <c r="R2904" s="14"/>
      <c r="S2904" s="14"/>
      <c r="T2904" s="14"/>
      <c r="U2904" s="14"/>
      <c r="V2904" s="14"/>
      <c r="W2904" s="14"/>
    </row>
    <row r="2905">
      <c r="A2905" s="130" t="s">
        <v>26676</v>
      </c>
      <c r="B2905" s="14" t="s">
        <v>12325</v>
      </c>
      <c r="C2905" s="131">
        <v>27.0</v>
      </c>
      <c r="D2905" s="14" t="s">
        <v>12326</v>
      </c>
      <c r="E2905" s="131">
        <v>151.0</v>
      </c>
      <c r="F2905" s="14" t="s">
        <v>12328</v>
      </c>
      <c r="G2905" s="131">
        <v>16.0</v>
      </c>
      <c r="H2905" s="131">
        <v>200.0</v>
      </c>
      <c r="I2905" s="132" t="b">
        <v>1</v>
      </c>
      <c r="J2905" s="14"/>
      <c r="K2905" s="14"/>
      <c r="L2905" s="14"/>
      <c r="M2905" s="14"/>
      <c r="N2905" s="14"/>
      <c r="O2905" s="14"/>
      <c r="P2905" s="14"/>
      <c r="Q2905" s="14"/>
      <c r="R2905" s="14"/>
      <c r="S2905" s="14"/>
      <c r="T2905" s="14"/>
      <c r="U2905" s="14"/>
      <c r="V2905" s="14"/>
      <c r="W2905" s="14"/>
    </row>
    <row r="2906">
      <c r="A2906" s="130" t="s">
        <v>26677</v>
      </c>
      <c r="B2906" s="14" t="s">
        <v>6564</v>
      </c>
      <c r="C2906" s="131">
        <v>95.0</v>
      </c>
      <c r="D2906" s="14" t="s">
        <v>6568</v>
      </c>
      <c r="E2906" s="131">
        <v>154.0</v>
      </c>
      <c r="F2906" s="14" t="s">
        <v>6577</v>
      </c>
      <c r="G2906" s="131">
        <v>84.0</v>
      </c>
      <c r="H2906" s="131">
        <v>200.0</v>
      </c>
      <c r="I2906" s="132" t="b">
        <v>1</v>
      </c>
      <c r="J2906" s="14"/>
      <c r="K2906" s="14"/>
      <c r="L2906" s="14"/>
      <c r="M2906" s="14"/>
      <c r="N2906" s="14"/>
      <c r="O2906" s="14"/>
      <c r="P2906" s="14"/>
      <c r="Q2906" s="14"/>
      <c r="R2906" s="14"/>
      <c r="S2906" s="14"/>
      <c r="T2906" s="14"/>
      <c r="U2906" s="14"/>
      <c r="V2906" s="14"/>
      <c r="W2906" s="14"/>
    </row>
    <row r="2907">
      <c r="A2907" s="130" t="s">
        <v>26678</v>
      </c>
      <c r="B2907" s="14" t="s">
        <v>12409</v>
      </c>
      <c r="C2907" s="131">
        <v>29.0</v>
      </c>
      <c r="D2907" s="14"/>
      <c r="E2907" s="14"/>
      <c r="F2907" s="14" t="s">
        <v>12410</v>
      </c>
      <c r="G2907" s="131">
        <v>9.0</v>
      </c>
      <c r="H2907" s="131">
        <v>200.0</v>
      </c>
      <c r="I2907" s="132" t="b">
        <v>1</v>
      </c>
      <c r="J2907" s="14"/>
      <c r="K2907" s="14"/>
      <c r="L2907" s="14"/>
      <c r="M2907" s="14"/>
      <c r="N2907" s="14"/>
      <c r="O2907" s="14"/>
      <c r="P2907" s="14"/>
      <c r="Q2907" s="14"/>
      <c r="R2907" s="14"/>
      <c r="S2907" s="14"/>
      <c r="T2907" s="14"/>
      <c r="U2907" s="14"/>
      <c r="V2907" s="14"/>
      <c r="W2907" s="14"/>
    </row>
    <row r="2908">
      <c r="A2908" s="130" t="s">
        <v>26679</v>
      </c>
      <c r="B2908" s="14" t="s">
        <v>1813</v>
      </c>
      <c r="C2908" s="131">
        <v>94.0</v>
      </c>
      <c r="D2908" s="14" t="s">
        <v>1814</v>
      </c>
      <c r="E2908" s="131">
        <v>148.0</v>
      </c>
      <c r="F2908" s="14" t="s">
        <v>1815</v>
      </c>
      <c r="G2908" s="131">
        <v>83.0</v>
      </c>
      <c r="H2908" s="131">
        <v>200.0</v>
      </c>
      <c r="I2908" s="132" t="b">
        <v>1</v>
      </c>
      <c r="J2908" s="14"/>
      <c r="K2908" s="14"/>
      <c r="L2908" s="14"/>
      <c r="M2908" s="14"/>
      <c r="N2908" s="14"/>
      <c r="O2908" s="14"/>
      <c r="P2908" s="14"/>
      <c r="Q2908" s="14"/>
      <c r="R2908" s="14"/>
      <c r="S2908" s="14"/>
      <c r="T2908" s="14"/>
      <c r="U2908" s="14"/>
      <c r="V2908" s="14"/>
      <c r="W2908" s="14"/>
    </row>
    <row r="2909">
      <c r="A2909" s="130" t="s">
        <v>26680</v>
      </c>
      <c r="B2909" s="14" t="s">
        <v>3266</v>
      </c>
      <c r="C2909" s="131">
        <v>85.0</v>
      </c>
      <c r="D2909" s="14" t="s">
        <v>3268</v>
      </c>
      <c r="E2909" s="131">
        <v>493.0</v>
      </c>
      <c r="F2909" s="14" t="s">
        <v>3270</v>
      </c>
      <c r="G2909" s="131">
        <v>74.0</v>
      </c>
      <c r="H2909" s="131">
        <v>200.0</v>
      </c>
      <c r="I2909" s="132" t="b">
        <v>1</v>
      </c>
      <c r="J2909" s="14"/>
      <c r="K2909" s="14"/>
      <c r="L2909" s="14"/>
      <c r="M2909" s="14"/>
      <c r="N2909" s="14"/>
      <c r="O2909" s="14"/>
      <c r="P2909" s="14"/>
      <c r="Q2909" s="14"/>
      <c r="R2909" s="14"/>
      <c r="S2909" s="14"/>
      <c r="T2909" s="14"/>
      <c r="U2909" s="14"/>
      <c r="V2909" s="14"/>
      <c r="W2909" s="14"/>
    </row>
    <row r="2910">
      <c r="A2910" s="130" t="s">
        <v>26681</v>
      </c>
      <c r="B2910" s="14" t="s">
        <v>8446</v>
      </c>
      <c r="C2910" s="131">
        <v>73.0</v>
      </c>
      <c r="D2910" s="14" t="s">
        <v>8447</v>
      </c>
      <c r="E2910" s="131">
        <v>321.0</v>
      </c>
      <c r="F2910" s="14" t="s">
        <v>8448</v>
      </c>
      <c r="G2910" s="131">
        <v>62.0</v>
      </c>
      <c r="H2910" s="131">
        <v>200.0</v>
      </c>
      <c r="I2910" s="132" t="b">
        <v>1</v>
      </c>
      <c r="J2910" s="14"/>
      <c r="K2910" s="14"/>
      <c r="L2910" s="14"/>
      <c r="M2910" s="14"/>
      <c r="N2910" s="14"/>
      <c r="O2910" s="14"/>
      <c r="P2910" s="14"/>
      <c r="Q2910" s="14"/>
      <c r="R2910" s="14"/>
      <c r="S2910" s="14"/>
      <c r="T2910" s="14"/>
      <c r="U2910" s="14"/>
      <c r="V2910" s="14"/>
      <c r="W2910" s="14"/>
    </row>
    <row r="2911">
      <c r="A2911" s="130" t="s">
        <v>26682</v>
      </c>
      <c r="B2911" s="14" t="s">
        <v>7160</v>
      </c>
      <c r="C2911" s="131">
        <v>42.0</v>
      </c>
      <c r="D2911" s="14" t="s">
        <v>7163</v>
      </c>
      <c r="E2911" s="131">
        <v>337.0</v>
      </c>
      <c r="F2911" s="14" t="s">
        <v>7165</v>
      </c>
      <c r="G2911" s="131">
        <v>31.0</v>
      </c>
      <c r="H2911" s="131">
        <v>200.0</v>
      </c>
      <c r="I2911" s="132" t="b">
        <v>1</v>
      </c>
      <c r="J2911" s="14"/>
      <c r="K2911" s="14"/>
      <c r="L2911" s="14"/>
      <c r="M2911" s="14"/>
      <c r="N2911" s="14"/>
      <c r="O2911" s="14"/>
      <c r="P2911" s="14"/>
      <c r="Q2911" s="14"/>
      <c r="R2911" s="14"/>
      <c r="S2911" s="14"/>
      <c r="T2911" s="14"/>
      <c r="U2911" s="14"/>
      <c r="V2911" s="14"/>
      <c r="W2911" s="14"/>
    </row>
    <row r="2912">
      <c r="A2912" s="130" t="s">
        <v>26683</v>
      </c>
      <c r="B2912" s="14" t="s">
        <v>14596</v>
      </c>
      <c r="C2912" s="131">
        <v>69.0</v>
      </c>
      <c r="D2912" s="14" t="s">
        <v>14597</v>
      </c>
      <c r="E2912" s="131">
        <v>153.0</v>
      </c>
      <c r="F2912" s="14" t="s">
        <v>14600</v>
      </c>
      <c r="G2912" s="131">
        <v>58.0</v>
      </c>
      <c r="H2912" s="131">
        <v>200.0</v>
      </c>
      <c r="I2912" s="132" t="b">
        <v>1</v>
      </c>
      <c r="J2912" s="14"/>
      <c r="K2912" s="14"/>
      <c r="L2912" s="14"/>
      <c r="M2912" s="14"/>
      <c r="N2912" s="14"/>
      <c r="O2912" s="14"/>
      <c r="P2912" s="14"/>
      <c r="Q2912" s="14"/>
      <c r="R2912" s="14"/>
      <c r="S2912" s="14"/>
      <c r="T2912" s="14"/>
      <c r="U2912" s="14"/>
      <c r="V2912" s="14"/>
      <c r="W2912" s="14"/>
    </row>
    <row r="2913">
      <c r="A2913" s="130" t="s">
        <v>26684</v>
      </c>
      <c r="B2913" s="14" t="s">
        <v>11304</v>
      </c>
      <c r="C2913" s="131">
        <v>37.0</v>
      </c>
      <c r="D2913" s="14" t="s">
        <v>11305</v>
      </c>
      <c r="E2913" s="131">
        <v>176.0</v>
      </c>
      <c r="F2913" s="14" t="s">
        <v>11310</v>
      </c>
      <c r="G2913" s="131">
        <v>26.0</v>
      </c>
      <c r="H2913" s="131">
        <v>200.0</v>
      </c>
      <c r="I2913" s="132" t="b">
        <v>1</v>
      </c>
      <c r="J2913" s="14"/>
      <c r="K2913" s="14"/>
      <c r="L2913" s="14"/>
      <c r="M2913" s="14"/>
      <c r="N2913" s="14"/>
      <c r="O2913" s="14"/>
      <c r="P2913" s="14"/>
      <c r="Q2913" s="14"/>
      <c r="R2913" s="14"/>
      <c r="S2913" s="14"/>
      <c r="T2913" s="14"/>
      <c r="U2913" s="14"/>
      <c r="V2913" s="14"/>
      <c r="W2913" s="14"/>
    </row>
    <row r="2914">
      <c r="A2914" s="130" t="s">
        <v>26685</v>
      </c>
      <c r="B2914" s="14" t="s">
        <v>5577</v>
      </c>
      <c r="C2914" s="131">
        <v>48.0</v>
      </c>
      <c r="D2914" s="14" t="s">
        <v>5581</v>
      </c>
      <c r="E2914" s="131">
        <v>420.0</v>
      </c>
      <c r="F2914" s="14" t="s">
        <v>5584</v>
      </c>
      <c r="G2914" s="131">
        <v>37.0</v>
      </c>
      <c r="H2914" s="131">
        <v>200.0</v>
      </c>
      <c r="I2914" s="132" t="b">
        <v>1</v>
      </c>
      <c r="J2914" s="14"/>
      <c r="K2914" s="14"/>
      <c r="L2914" s="14"/>
      <c r="M2914" s="14"/>
      <c r="N2914" s="14"/>
      <c r="O2914" s="14"/>
      <c r="P2914" s="14"/>
      <c r="Q2914" s="14"/>
      <c r="R2914" s="14"/>
      <c r="S2914" s="14"/>
      <c r="T2914" s="14"/>
      <c r="U2914" s="14"/>
      <c r="V2914" s="14"/>
      <c r="W2914" s="14"/>
    </row>
    <row r="2915">
      <c r="A2915" s="130" t="s">
        <v>26686</v>
      </c>
      <c r="B2915" s="14" t="s">
        <v>13599</v>
      </c>
      <c r="C2915" s="131">
        <v>32.0</v>
      </c>
      <c r="D2915" s="14" t="s">
        <v>13600</v>
      </c>
      <c r="E2915" s="131">
        <v>154.0</v>
      </c>
      <c r="F2915" s="14" t="s">
        <v>13603</v>
      </c>
      <c r="G2915" s="131">
        <v>21.0</v>
      </c>
      <c r="H2915" s="131">
        <v>200.0</v>
      </c>
      <c r="I2915" s="132" t="b">
        <v>1</v>
      </c>
      <c r="J2915" s="14"/>
      <c r="K2915" s="14"/>
      <c r="L2915" s="14"/>
      <c r="M2915" s="14"/>
      <c r="N2915" s="14"/>
      <c r="O2915" s="14"/>
      <c r="P2915" s="14"/>
      <c r="Q2915" s="14"/>
      <c r="R2915" s="14"/>
      <c r="S2915" s="14"/>
      <c r="T2915" s="14"/>
      <c r="U2915" s="14"/>
      <c r="V2915" s="14"/>
      <c r="W2915" s="14"/>
    </row>
    <row r="2916">
      <c r="A2916" s="130" t="s">
        <v>26687</v>
      </c>
      <c r="B2916" s="14" t="s">
        <v>14596</v>
      </c>
      <c r="C2916" s="131">
        <v>69.0</v>
      </c>
      <c r="D2916" s="14" t="s">
        <v>14597</v>
      </c>
      <c r="E2916" s="131">
        <v>153.0</v>
      </c>
      <c r="F2916" s="14" t="s">
        <v>14600</v>
      </c>
      <c r="G2916" s="131">
        <v>58.0</v>
      </c>
      <c r="H2916" s="131">
        <v>200.0</v>
      </c>
      <c r="I2916" s="132" t="b">
        <v>1</v>
      </c>
      <c r="J2916" s="14"/>
      <c r="K2916" s="14"/>
      <c r="L2916" s="14"/>
      <c r="M2916" s="14"/>
      <c r="N2916" s="14"/>
      <c r="O2916" s="14"/>
      <c r="P2916" s="14"/>
      <c r="Q2916" s="14"/>
      <c r="R2916" s="14"/>
      <c r="S2916" s="14"/>
      <c r="T2916" s="14"/>
      <c r="U2916" s="14"/>
      <c r="V2916" s="14"/>
      <c r="W2916" s="14"/>
    </row>
    <row r="2917">
      <c r="A2917" s="130" t="s">
        <v>26688</v>
      </c>
      <c r="B2917" s="14" t="s">
        <v>1347</v>
      </c>
      <c r="C2917" s="131">
        <v>70.0</v>
      </c>
      <c r="D2917" s="14" t="s">
        <v>1348</v>
      </c>
      <c r="E2917" s="131">
        <v>229.0</v>
      </c>
      <c r="F2917" s="14" t="s">
        <v>1350</v>
      </c>
      <c r="G2917" s="131">
        <v>59.0</v>
      </c>
      <c r="H2917" s="131">
        <v>200.0</v>
      </c>
      <c r="I2917" s="132" t="b">
        <v>1</v>
      </c>
      <c r="J2917" s="14"/>
      <c r="K2917" s="14"/>
      <c r="L2917" s="14"/>
      <c r="M2917" s="14"/>
      <c r="N2917" s="14"/>
      <c r="O2917" s="14"/>
      <c r="P2917" s="14"/>
      <c r="Q2917" s="14"/>
      <c r="R2917" s="14"/>
      <c r="S2917" s="14"/>
      <c r="T2917" s="14"/>
      <c r="U2917" s="14"/>
      <c r="V2917" s="14"/>
      <c r="W2917" s="14"/>
    </row>
    <row r="2918">
      <c r="A2918" s="130" t="s">
        <v>26689</v>
      </c>
      <c r="B2918" s="14" t="s">
        <v>25701</v>
      </c>
      <c r="C2918" s="131">
        <v>47.0</v>
      </c>
      <c r="D2918" s="14" t="s">
        <v>25703</v>
      </c>
      <c r="E2918" s="131">
        <v>166.0</v>
      </c>
      <c r="F2918" s="14" t="s">
        <v>25704</v>
      </c>
      <c r="G2918" s="131">
        <v>36.0</v>
      </c>
      <c r="H2918" s="131">
        <v>200.0</v>
      </c>
      <c r="I2918" s="132" t="b">
        <v>1</v>
      </c>
      <c r="J2918" s="14"/>
      <c r="K2918" s="14"/>
      <c r="L2918" s="14"/>
      <c r="M2918" s="14"/>
      <c r="N2918" s="14"/>
      <c r="O2918" s="14"/>
      <c r="P2918" s="14"/>
      <c r="Q2918" s="14"/>
      <c r="R2918" s="14"/>
      <c r="S2918" s="14"/>
      <c r="T2918" s="14"/>
      <c r="U2918" s="14"/>
      <c r="V2918" s="14"/>
      <c r="W2918" s="14"/>
    </row>
    <row r="2919">
      <c r="A2919" s="130" t="s">
        <v>26690</v>
      </c>
      <c r="B2919" s="14" t="s">
        <v>1647</v>
      </c>
      <c r="C2919" s="131">
        <v>68.0</v>
      </c>
      <c r="D2919" s="14" t="s">
        <v>1648</v>
      </c>
      <c r="E2919" s="131">
        <v>177.0</v>
      </c>
      <c r="F2919" s="14" t="s">
        <v>1649</v>
      </c>
      <c r="G2919" s="131">
        <v>57.0</v>
      </c>
      <c r="H2919" s="131">
        <v>200.0</v>
      </c>
      <c r="I2919" s="132" t="b">
        <v>1</v>
      </c>
      <c r="J2919" s="14"/>
      <c r="K2919" s="14"/>
      <c r="L2919" s="14"/>
      <c r="M2919" s="14"/>
      <c r="N2919" s="14"/>
      <c r="O2919" s="14"/>
      <c r="P2919" s="14"/>
      <c r="Q2919" s="14"/>
      <c r="R2919" s="14"/>
      <c r="S2919" s="14"/>
      <c r="T2919" s="14"/>
      <c r="U2919" s="14"/>
      <c r="V2919" s="14"/>
      <c r="W2919" s="14"/>
    </row>
    <row r="2920">
      <c r="A2920" s="130" t="s">
        <v>26691</v>
      </c>
      <c r="B2920" s="14" t="s">
        <v>11985</v>
      </c>
      <c r="C2920" s="131">
        <v>33.0</v>
      </c>
      <c r="D2920" s="14"/>
      <c r="E2920" s="14"/>
      <c r="F2920" s="14" t="s">
        <v>11987</v>
      </c>
      <c r="G2920" s="131">
        <v>13.0</v>
      </c>
      <c r="H2920" s="131">
        <v>200.0</v>
      </c>
      <c r="I2920" s="132" t="b">
        <v>1</v>
      </c>
      <c r="J2920" s="14"/>
      <c r="K2920" s="14"/>
      <c r="L2920" s="14"/>
      <c r="M2920" s="14"/>
      <c r="N2920" s="14"/>
      <c r="O2920" s="14"/>
      <c r="P2920" s="14"/>
      <c r="Q2920" s="14"/>
      <c r="R2920" s="14"/>
      <c r="S2920" s="14"/>
      <c r="T2920" s="14"/>
      <c r="U2920" s="14"/>
      <c r="V2920" s="14"/>
      <c r="W2920" s="14"/>
    </row>
    <row r="2921">
      <c r="A2921" s="130" t="s">
        <v>26692</v>
      </c>
      <c r="B2921" s="14" t="s">
        <v>13545</v>
      </c>
      <c r="C2921" s="131">
        <v>22.0</v>
      </c>
      <c r="D2921" s="14"/>
      <c r="E2921" s="14"/>
      <c r="F2921" s="14" t="s">
        <v>13549</v>
      </c>
      <c r="G2921" s="131">
        <v>2.0</v>
      </c>
      <c r="H2921" s="131">
        <v>200.0</v>
      </c>
      <c r="I2921" s="132" t="b">
        <v>1</v>
      </c>
      <c r="J2921" s="14"/>
      <c r="K2921" s="14"/>
      <c r="L2921" s="14"/>
      <c r="M2921" s="14"/>
      <c r="N2921" s="14"/>
      <c r="O2921" s="14"/>
      <c r="P2921" s="14"/>
      <c r="Q2921" s="14"/>
      <c r="R2921" s="14"/>
      <c r="S2921" s="14"/>
      <c r="T2921" s="14"/>
      <c r="U2921" s="14"/>
      <c r="V2921" s="14"/>
      <c r="W2921" s="14"/>
    </row>
    <row r="2922">
      <c r="A2922" s="130" t="s">
        <v>26693</v>
      </c>
      <c r="B2922" s="14" t="s">
        <v>7305</v>
      </c>
      <c r="C2922" s="131">
        <v>105.0</v>
      </c>
      <c r="D2922" s="14" t="s">
        <v>7307</v>
      </c>
      <c r="E2922" s="131">
        <v>141.0</v>
      </c>
      <c r="F2922" s="14" t="s">
        <v>7309</v>
      </c>
      <c r="G2922" s="131">
        <v>94.0</v>
      </c>
      <c r="H2922" s="131">
        <v>200.0</v>
      </c>
      <c r="I2922" s="132" t="b">
        <v>1</v>
      </c>
      <c r="J2922" s="14"/>
      <c r="K2922" s="14"/>
      <c r="L2922" s="14"/>
      <c r="M2922" s="14"/>
      <c r="N2922" s="14"/>
      <c r="O2922" s="14"/>
      <c r="P2922" s="14"/>
      <c r="Q2922" s="14"/>
      <c r="R2922" s="14"/>
      <c r="S2922" s="14"/>
      <c r="T2922" s="14"/>
      <c r="U2922" s="14"/>
      <c r="V2922" s="14"/>
      <c r="W2922" s="14"/>
    </row>
    <row r="2923">
      <c r="A2923" s="130" t="s">
        <v>26694</v>
      </c>
      <c r="B2923" s="14" t="s">
        <v>1628</v>
      </c>
      <c r="C2923" s="131">
        <v>26.0</v>
      </c>
      <c r="D2923" s="14"/>
      <c r="E2923" s="14"/>
      <c r="F2923" s="14" t="s">
        <v>1629</v>
      </c>
      <c r="G2923" s="131">
        <v>6.0</v>
      </c>
      <c r="H2923" s="131">
        <v>200.0</v>
      </c>
      <c r="I2923" s="132" t="b">
        <v>1</v>
      </c>
      <c r="J2923" s="14"/>
      <c r="K2923" s="14"/>
      <c r="L2923" s="14"/>
      <c r="M2923" s="14"/>
      <c r="N2923" s="14"/>
      <c r="O2923" s="14"/>
      <c r="P2923" s="14"/>
      <c r="Q2923" s="14"/>
      <c r="R2923" s="14"/>
      <c r="S2923" s="14"/>
      <c r="T2923" s="14"/>
      <c r="U2923" s="14"/>
      <c r="V2923" s="14"/>
      <c r="W2923" s="14"/>
    </row>
    <row r="2924">
      <c r="A2924" s="130" t="s">
        <v>26695</v>
      </c>
      <c r="B2924" s="14" t="s">
        <v>1614</v>
      </c>
      <c r="C2924" s="131">
        <v>74.0</v>
      </c>
      <c r="D2924" s="14" t="s">
        <v>1615</v>
      </c>
      <c r="E2924" s="131">
        <v>346.0</v>
      </c>
      <c r="F2924" s="14" t="s">
        <v>1616</v>
      </c>
      <c r="G2924" s="131">
        <v>63.0</v>
      </c>
      <c r="H2924" s="131">
        <v>200.0</v>
      </c>
      <c r="I2924" s="132" t="b">
        <v>1</v>
      </c>
      <c r="J2924" s="14"/>
      <c r="K2924" s="14"/>
      <c r="L2924" s="14"/>
      <c r="M2924" s="14"/>
      <c r="N2924" s="14"/>
      <c r="O2924" s="14"/>
      <c r="P2924" s="14"/>
      <c r="Q2924" s="14"/>
      <c r="R2924" s="14"/>
      <c r="S2924" s="14"/>
      <c r="T2924" s="14"/>
      <c r="U2924" s="14"/>
      <c r="V2924" s="14"/>
      <c r="W2924" s="14"/>
    </row>
    <row r="2925">
      <c r="A2925" s="130" t="s">
        <v>26696</v>
      </c>
      <c r="B2925" s="14" t="s">
        <v>14205</v>
      </c>
      <c r="C2925" s="131">
        <v>33.0</v>
      </c>
      <c r="D2925" s="14"/>
      <c r="E2925" s="14"/>
      <c r="F2925" s="14" t="s">
        <v>14207</v>
      </c>
      <c r="G2925" s="131">
        <v>13.0</v>
      </c>
      <c r="H2925" s="131">
        <v>200.0</v>
      </c>
      <c r="I2925" s="132" t="b">
        <v>1</v>
      </c>
      <c r="J2925" s="14"/>
      <c r="K2925" s="14"/>
      <c r="L2925" s="14"/>
      <c r="M2925" s="14"/>
      <c r="N2925" s="14"/>
      <c r="O2925" s="14"/>
      <c r="P2925" s="14"/>
      <c r="Q2925" s="14"/>
      <c r="R2925" s="14"/>
      <c r="S2925" s="14"/>
      <c r="T2925" s="14"/>
      <c r="U2925" s="14"/>
      <c r="V2925" s="14"/>
      <c r="W2925" s="14"/>
    </row>
    <row r="2926">
      <c r="A2926" s="130" t="s">
        <v>26697</v>
      </c>
      <c r="B2926" s="14" t="s">
        <v>18857</v>
      </c>
      <c r="C2926" s="131">
        <v>54.0</v>
      </c>
      <c r="D2926" s="14" t="s">
        <v>18858</v>
      </c>
      <c r="E2926" s="131">
        <v>141.0</v>
      </c>
      <c r="F2926" s="14" t="s">
        <v>18860</v>
      </c>
      <c r="G2926" s="131">
        <v>43.0</v>
      </c>
      <c r="H2926" s="131">
        <v>200.0</v>
      </c>
      <c r="I2926" s="132" t="b">
        <v>1</v>
      </c>
      <c r="J2926" s="14"/>
      <c r="K2926" s="14"/>
      <c r="L2926" s="14"/>
      <c r="M2926" s="14"/>
      <c r="N2926" s="14"/>
      <c r="O2926" s="14"/>
      <c r="P2926" s="14"/>
      <c r="Q2926" s="14"/>
      <c r="R2926" s="14"/>
      <c r="S2926" s="14"/>
      <c r="T2926" s="14"/>
      <c r="U2926" s="14"/>
      <c r="V2926" s="14"/>
      <c r="W2926" s="14"/>
    </row>
    <row r="2927">
      <c r="A2927" s="130" t="s">
        <v>26698</v>
      </c>
      <c r="B2927" s="14" t="s">
        <v>15343</v>
      </c>
      <c r="C2927" s="131">
        <v>26.0</v>
      </c>
      <c r="D2927" s="14"/>
      <c r="E2927" s="14"/>
      <c r="F2927" s="14" t="s">
        <v>15346</v>
      </c>
      <c r="G2927" s="131">
        <v>6.0</v>
      </c>
      <c r="H2927" s="131">
        <v>200.0</v>
      </c>
      <c r="I2927" s="132" t="b">
        <v>1</v>
      </c>
      <c r="J2927" s="14"/>
      <c r="K2927" s="14"/>
      <c r="L2927" s="14"/>
      <c r="M2927" s="14"/>
      <c r="N2927" s="14"/>
      <c r="O2927" s="14"/>
      <c r="P2927" s="14"/>
      <c r="Q2927" s="14"/>
      <c r="R2927" s="14"/>
      <c r="S2927" s="14"/>
      <c r="T2927" s="14"/>
      <c r="U2927" s="14"/>
      <c r="V2927" s="14"/>
      <c r="W2927" s="14"/>
    </row>
    <row r="2928">
      <c r="A2928" s="130" t="s">
        <v>26699</v>
      </c>
      <c r="B2928" s="14" t="s">
        <v>7462</v>
      </c>
      <c r="C2928" s="131">
        <v>102.0</v>
      </c>
      <c r="D2928" s="14" t="s">
        <v>7464</v>
      </c>
      <c r="E2928" s="131">
        <v>150.0</v>
      </c>
      <c r="F2928" s="14" t="s">
        <v>7467</v>
      </c>
      <c r="G2928" s="131">
        <v>91.0</v>
      </c>
      <c r="H2928" s="131">
        <v>200.0</v>
      </c>
      <c r="I2928" s="132" t="b">
        <v>1</v>
      </c>
      <c r="J2928" s="14"/>
      <c r="K2928" s="14"/>
      <c r="L2928" s="14"/>
      <c r="M2928" s="14"/>
      <c r="N2928" s="14"/>
      <c r="O2928" s="14"/>
      <c r="P2928" s="14"/>
      <c r="Q2928" s="14"/>
      <c r="R2928" s="14"/>
      <c r="S2928" s="14"/>
      <c r="T2928" s="14"/>
      <c r="U2928" s="14"/>
      <c r="V2928" s="14"/>
      <c r="W2928" s="14"/>
    </row>
    <row r="2929">
      <c r="A2929" s="130" t="s">
        <v>26700</v>
      </c>
      <c r="B2929" s="14" t="s">
        <v>13545</v>
      </c>
      <c r="C2929" s="131">
        <v>22.0</v>
      </c>
      <c r="D2929" s="14"/>
      <c r="E2929" s="14"/>
      <c r="F2929" s="14" t="s">
        <v>13549</v>
      </c>
      <c r="G2929" s="131">
        <v>2.0</v>
      </c>
      <c r="H2929" s="131">
        <v>200.0</v>
      </c>
      <c r="I2929" s="132" t="b">
        <v>1</v>
      </c>
      <c r="J2929" s="14"/>
      <c r="K2929" s="14"/>
      <c r="L2929" s="14"/>
      <c r="M2929" s="14"/>
      <c r="N2929" s="14"/>
      <c r="O2929" s="14"/>
      <c r="P2929" s="14"/>
      <c r="Q2929" s="14"/>
      <c r="R2929" s="14"/>
      <c r="S2929" s="14"/>
      <c r="T2929" s="14"/>
      <c r="U2929" s="14"/>
      <c r="V2929" s="14"/>
      <c r="W2929" s="14"/>
    </row>
    <row r="2930">
      <c r="A2930" s="130" t="s">
        <v>26701</v>
      </c>
      <c r="B2930" s="14" t="s">
        <v>1310</v>
      </c>
      <c r="C2930" s="131">
        <v>71.0</v>
      </c>
      <c r="D2930" s="14" t="s">
        <v>1311</v>
      </c>
      <c r="E2930" s="131">
        <v>156.0</v>
      </c>
      <c r="F2930" s="14" t="s">
        <v>1312</v>
      </c>
      <c r="G2930" s="131">
        <v>60.0</v>
      </c>
      <c r="H2930" s="131">
        <v>200.0</v>
      </c>
      <c r="I2930" s="132" t="b">
        <v>1</v>
      </c>
      <c r="J2930" s="14"/>
      <c r="K2930" s="14"/>
      <c r="L2930" s="14"/>
      <c r="M2930" s="14"/>
      <c r="N2930" s="14"/>
      <c r="O2930" s="14"/>
      <c r="P2930" s="14"/>
      <c r="Q2930" s="14"/>
      <c r="R2930" s="14"/>
      <c r="S2930" s="14"/>
      <c r="T2930" s="14"/>
      <c r="U2930" s="14"/>
      <c r="V2930" s="14"/>
      <c r="W2930" s="14"/>
    </row>
    <row r="2931">
      <c r="A2931" s="130" t="s">
        <v>26702</v>
      </c>
      <c r="B2931" s="14" t="s">
        <v>1996</v>
      </c>
      <c r="C2931" s="131">
        <v>77.0</v>
      </c>
      <c r="D2931" s="14" t="s">
        <v>1999</v>
      </c>
      <c r="E2931" s="131">
        <v>615.0</v>
      </c>
      <c r="F2931" s="14" t="s">
        <v>2000</v>
      </c>
      <c r="G2931" s="131">
        <v>66.0</v>
      </c>
      <c r="H2931" s="131">
        <v>200.0</v>
      </c>
      <c r="I2931" s="132" t="b">
        <v>1</v>
      </c>
      <c r="J2931" s="14"/>
      <c r="K2931" s="14"/>
      <c r="L2931" s="14"/>
      <c r="M2931" s="14"/>
      <c r="N2931" s="14"/>
      <c r="O2931" s="14"/>
      <c r="P2931" s="14"/>
      <c r="Q2931" s="14"/>
      <c r="R2931" s="14"/>
      <c r="S2931" s="14"/>
      <c r="T2931" s="14"/>
      <c r="U2931" s="14"/>
      <c r="V2931" s="14"/>
      <c r="W2931" s="14"/>
    </row>
    <row r="2932">
      <c r="A2932" s="130" t="s">
        <v>26703</v>
      </c>
      <c r="B2932" s="14" t="s">
        <v>11197</v>
      </c>
      <c r="C2932" s="131">
        <v>39.0</v>
      </c>
      <c r="D2932" s="14"/>
      <c r="E2932" s="14"/>
      <c r="F2932" s="14" t="s">
        <v>11199</v>
      </c>
      <c r="G2932" s="131">
        <v>19.0</v>
      </c>
      <c r="H2932" s="131">
        <v>200.0</v>
      </c>
      <c r="I2932" s="132" t="b">
        <v>1</v>
      </c>
      <c r="J2932" s="14"/>
      <c r="K2932" s="14"/>
      <c r="L2932" s="14"/>
      <c r="M2932" s="14"/>
      <c r="N2932" s="14"/>
      <c r="O2932" s="14"/>
      <c r="P2932" s="14"/>
      <c r="Q2932" s="14"/>
      <c r="R2932" s="14"/>
      <c r="S2932" s="14"/>
      <c r="T2932" s="14"/>
      <c r="U2932" s="14"/>
      <c r="V2932" s="14"/>
      <c r="W2932" s="14"/>
    </row>
    <row r="2933">
      <c r="A2933" s="130" t="s">
        <v>26704</v>
      </c>
      <c r="B2933" s="14" t="s">
        <v>14360</v>
      </c>
      <c r="C2933" s="131">
        <v>110.0</v>
      </c>
      <c r="D2933" s="14" t="s">
        <v>14362</v>
      </c>
      <c r="E2933" s="131">
        <v>155.0</v>
      </c>
      <c r="F2933" s="14" t="s">
        <v>14363</v>
      </c>
      <c r="G2933" s="131">
        <v>99.0</v>
      </c>
      <c r="H2933" s="131">
        <v>200.0</v>
      </c>
      <c r="I2933" s="132" t="b">
        <v>1</v>
      </c>
      <c r="J2933" s="14"/>
      <c r="K2933" s="14"/>
      <c r="L2933" s="14"/>
      <c r="M2933" s="14"/>
      <c r="N2933" s="14"/>
      <c r="O2933" s="14"/>
      <c r="P2933" s="14"/>
      <c r="Q2933" s="14"/>
      <c r="R2933" s="14"/>
      <c r="S2933" s="14"/>
      <c r="T2933" s="14"/>
      <c r="U2933" s="14"/>
      <c r="V2933" s="14"/>
      <c r="W2933" s="14"/>
    </row>
    <row r="2934">
      <c r="A2934" s="130" t="s">
        <v>26705</v>
      </c>
      <c r="B2934" s="14" t="s">
        <v>557</v>
      </c>
      <c r="C2934" s="131">
        <v>27.0</v>
      </c>
      <c r="D2934" s="14"/>
      <c r="E2934" s="14"/>
      <c r="F2934" s="14" t="s">
        <v>558</v>
      </c>
      <c r="G2934" s="131">
        <v>16.0</v>
      </c>
      <c r="H2934" s="131">
        <v>200.0</v>
      </c>
      <c r="I2934" s="132" t="b">
        <v>1</v>
      </c>
      <c r="J2934" s="14"/>
      <c r="K2934" s="14"/>
      <c r="L2934" s="14"/>
      <c r="M2934" s="14"/>
      <c r="N2934" s="14"/>
      <c r="O2934" s="14"/>
      <c r="P2934" s="14"/>
      <c r="Q2934" s="14"/>
      <c r="R2934" s="14"/>
      <c r="S2934" s="14"/>
      <c r="T2934" s="14"/>
      <c r="U2934" s="14"/>
      <c r="V2934" s="14"/>
      <c r="W2934" s="14"/>
    </row>
    <row r="2935">
      <c r="A2935" s="130" t="s">
        <v>26706</v>
      </c>
      <c r="B2935" s="14" t="s">
        <v>1368</v>
      </c>
      <c r="C2935" s="131">
        <v>42.0</v>
      </c>
      <c r="D2935" s="14" t="s">
        <v>1370</v>
      </c>
      <c r="E2935" s="131">
        <v>160.0</v>
      </c>
      <c r="F2935" s="14" t="s">
        <v>1371</v>
      </c>
      <c r="G2935" s="131">
        <v>31.0</v>
      </c>
      <c r="H2935" s="131">
        <v>200.0</v>
      </c>
      <c r="I2935" s="132" t="b">
        <v>1</v>
      </c>
      <c r="J2935" s="14"/>
      <c r="K2935" s="14"/>
      <c r="L2935" s="14"/>
      <c r="M2935" s="14"/>
      <c r="N2935" s="14"/>
      <c r="O2935" s="14"/>
      <c r="P2935" s="14"/>
      <c r="Q2935" s="14"/>
      <c r="R2935" s="14"/>
      <c r="S2935" s="14"/>
      <c r="T2935" s="14"/>
      <c r="U2935" s="14"/>
      <c r="V2935" s="14"/>
      <c r="W2935" s="14"/>
    </row>
    <row r="2936">
      <c r="A2936" s="130" t="s">
        <v>26707</v>
      </c>
      <c r="B2936" s="14" t="s">
        <v>8649</v>
      </c>
      <c r="C2936" s="131">
        <v>46.0</v>
      </c>
      <c r="D2936" s="14" t="s">
        <v>8650</v>
      </c>
      <c r="E2936" s="131">
        <v>75.0</v>
      </c>
      <c r="F2936" s="14" t="s">
        <v>8652</v>
      </c>
      <c r="G2936" s="131">
        <v>35.0</v>
      </c>
      <c r="H2936" s="131">
        <v>200.0</v>
      </c>
      <c r="I2936" s="132" t="b">
        <v>1</v>
      </c>
      <c r="J2936" s="14"/>
      <c r="K2936" s="14"/>
      <c r="L2936" s="14"/>
      <c r="M2936" s="14"/>
      <c r="N2936" s="14"/>
      <c r="O2936" s="14"/>
      <c r="P2936" s="14"/>
      <c r="Q2936" s="14"/>
      <c r="R2936" s="14"/>
      <c r="S2936" s="14"/>
      <c r="T2936" s="14"/>
      <c r="U2936" s="14"/>
      <c r="V2936" s="14"/>
      <c r="W2936" s="14"/>
    </row>
    <row r="2937">
      <c r="A2937" s="130" t="s">
        <v>26708</v>
      </c>
      <c r="B2937" s="14" t="s">
        <v>4857</v>
      </c>
      <c r="C2937" s="131">
        <v>36.0</v>
      </c>
      <c r="D2937" s="14" t="s">
        <v>4858</v>
      </c>
      <c r="E2937" s="131">
        <v>187.0</v>
      </c>
      <c r="F2937" s="14" t="s">
        <v>4860</v>
      </c>
      <c r="G2937" s="131">
        <v>25.0</v>
      </c>
      <c r="H2937" s="131">
        <v>200.0</v>
      </c>
      <c r="I2937" s="132" t="b">
        <v>1</v>
      </c>
      <c r="J2937" s="14"/>
      <c r="K2937" s="14"/>
      <c r="L2937" s="14"/>
      <c r="M2937" s="14"/>
      <c r="N2937" s="14"/>
      <c r="O2937" s="14"/>
      <c r="P2937" s="14"/>
      <c r="Q2937" s="14"/>
      <c r="R2937" s="14"/>
      <c r="S2937" s="14"/>
      <c r="T2937" s="14"/>
      <c r="U2937" s="14"/>
      <c r="V2937" s="14"/>
      <c r="W2937" s="14"/>
    </row>
    <row r="2938">
      <c r="A2938" s="130" t="s">
        <v>26709</v>
      </c>
      <c r="B2938" s="14" t="s">
        <v>3312</v>
      </c>
      <c r="C2938" s="131">
        <v>78.0</v>
      </c>
      <c r="D2938" s="14" t="s">
        <v>3314</v>
      </c>
      <c r="E2938" s="131">
        <v>381.0</v>
      </c>
      <c r="F2938" s="14" t="s">
        <v>3317</v>
      </c>
      <c r="G2938" s="131">
        <v>67.0</v>
      </c>
      <c r="H2938" s="131">
        <v>200.0</v>
      </c>
      <c r="I2938" s="132" t="b">
        <v>1</v>
      </c>
      <c r="J2938" s="14"/>
      <c r="K2938" s="14"/>
      <c r="L2938" s="14"/>
      <c r="M2938" s="14"/>
      <c r="N2938" s="14"/>
      <c r="O2938" s="14"/>
      <c r="P2938" s="14"/>
      <c r="Q2938" s="14"/>
      <c r="R2938" s="14"/>
      <c r="S2938" s="14"/>
      <c r="T2938" s="14"/>
      <c r="U2938" s="14"/>
      <c r="V2938" s="14"/>
      <c r="W2938" s="14"/>
    </row>
    <row r="2939">
      <c r="A2939" s="130" t="s">
        <v>26710</v>
      </c>
      <c r="B2939" s="14" t="s">
        <v>2463</v>
      </c>
      <c r="C2939" s="131">
        <v>37.0</v>
      </c>
      <c r="D2939" s="14" t="s">
        <v>2466</v>
      </c>
      <c r="E2939" s="131">
        <v>272.0</v>
      </c>
      <c r="F2939" s="14" t="s">
        <v>2470</v>
      </c>
      <c r="G2939" s="131">
        <v>26.0</v>
      </c>
      <c r="H2939" s="131">
        <v>200.0</v>
      </c>
      <c r="I2939" s="132" t="b">
        <v>1</v>
      </c>
      <c r="J2939" s="14"/>
      <c r="K2939" s="14"/>
      <c r="L2939" s="14"/>
      <c r="M2939" s="14"/>
      <c r="N2939" s="14"/>
      <c r="O2939" s="14"/>
      <c r="P2939" s="14"/>
      <c r="Q2939" s="14"/>
      <c r="R2939" s="14"/>
      <c r="S2939" s="14"/>
      <c r="T2939" s="14"/>
      <c r="U2939" s="14"/>
      <c r="V2939" s="14"/>
      <c r="W2939" s="14"/>
    </row>
    <row r="2940">
      <c r="A2940" s="130" t="s">
        <v>26711</v>
      </c>
      <c r="B2940" s="14" t="s">
        <v>3102</v>
      </c>
      <c r="C2940" s="131">
        <v>66.0</v>
      </c>
      <c r="D2940" s="14" t="s">
        <v>3106</v>
      </c>
      <c r="E2940" s="131">
        <v>207.0</v>
      </c>
      <c r="F2940" s="14" t="s">
        <v>3109</v>
      </c>
      <c r="G2940" s="131">
        <v>55.0</v>
      </c>
      <c r="H2940" s="131">
        <v>200.0</v>
      </c>
      <c r="I2940" s="132" t="b">
        <v>1</v>
      </c>
      <c r="J2940" s="14"/>
      <c r="K2940" s="14"/>
      <c r="L2940" s="14"/>
      <c r="M2940" s="14"/>
      <c r="N2940" s="14"/>
      <c r="O2940" s="14"/>
      <c r="P2940" s="14"/>
      <c r="Q2940" s="14"/>
      <c r="R2940" s="14"/>
      <c r="S2940" s="14"/>
      <c r="T2940" s="14"/>
      <c r="U2940" s="14"/>
      <c r="V2940" s="14"/>
      <c r="W2940" s="14"/>
    </row>
    <row r="2941">
      <c r="A2941" s="130" t="s">
        <v>26712</v>
      </c>
      <c r="B2941" s="14" t="s">
        <v>26713</v>
      </c>
      <c r="C2941" s="131">
        <v>85.0</v>
      </c>
      <c r="D2941" s="14" t="s">
        <v>26714</v>
      </c>
      <c r="E2941" s="131">
        <v>202.0</v>
      </c>
      <c r="F2941" s="14" t="s">
        <v>26715</v>
      </c>
      <c r="G2941" s="131">
        <v>74.0</v>
      </c>
      <c r="H2941" s="131">
        <v>200.0</v>
      </c>
      <c r="I2941" s="132" t="b">
        <v>1</v>
      </c>
      <c r="J2941" s="14"/>
      <c r="K2941" s="14"/>
      <c r="L2941" s="14"/>
      <c r="M2941" s="14"/>
      <c r="N2941" s="14"/>
      <c r="O2941" s="14"/>
      <c r="P2941" s="14"/>
      <c r="Q2941" s="14"/>
      <c r="R2941" s="14"/>
      <c r="S2941" s="14"/>
      <c r="T2941" s="14"/>
      <c r="U2941" s="14"/>
      <c r="V2941" s="14"/>
      <c r="W2941" s="14"/>
    </row>
    <row r="2942">
      <c r="A2942" s="130" t="s">
        <v>26716</v>
      </c>
      <c r="B2942" s="14" t="s">
        <v>10716</v>
      </c>
      <c r="C2942" s="131">
        <v>62.0</v>
      </c>
      <c r="D2942" s="14" t="s">
        <v>10720</v>
      </c>
      <c r="E2942" s="131">
        <v>327.0</v>
      </c>
      <c r="F2942" s="14" t="s">
        <v>10722</v>
      </c>
      <c r="G2942" s="131">
        <v>51.0</v>
      </c>
      <c r="H2942" s="131">
        <v>200.0</v>
      </c>
      <c r="I2942" s="132" t="b">
        <v>1</v>
      </c>
      <c r="J2942" s="14"/>
      <c r="K2942" s="14"/>
      <c r="L2942" s="14"/>
      <c r="M2942" s="14"/>
      <c r="N2942" s="14"/>
      <c r="O2942" s="14"/>
      <c r="P2942" s="14"/>
      <c r="Q2942" s="14"/>
      <c r="R2942" s="14"/>
      <c r="S2942" s="14"/>
      <c r="T2942" s="14"/>
      <c r="U2942" s="14"/>
      <c r="V2942" s="14"/>
      <c r="W2942" s="14"/>
    </row>
    <row r="2943">
      <c r="A2943" s="130" t="s">
        <v>26717</v>
      </c>
      <c r="B2943" s="14" t="s">
        <v>1588</v>
      </c>
      <c r="C2943" s="131">
        <v>35.0</v>
      </c>
      <c r="D2943" s="14" t="s">
        <v>1589</v>
      </c>
      <c r="E2943" s="131">
        <v>366.0</v>
      </c>
      <c r="F2943" s="14" t="s">
        <v>1590</v>
      </c>
      <c r="G2943" s="131">
        <v>24.0</v>
      </c>
      <c r="H2943" s="131">
        <v>200.0</v>
      </c>
      <c r="I2943" s="132" t="b">
        <v>1</v>
      </c>
      <c r="J2943" s="14"/>
      <c r="K2943" s="14"/>
      <c r="L2943" s="14"/>
      <c r="M2943" s="14"/>
      <c r="N2943" s="14"/>
      <c r="O2943" s="14"/>
      <c r="P2943" s="14"/>
      <c r="Q2943" s="14"/>
      <c r="R2943" s="14"/>
      <c r="S2943" s="14"/>
      <c r="T2943" s="14"/>
      <c r="U2943" s="14"/>
      <c r="V2943" s="14"/>
      <c r="W2943" s="14"/>
    </row>
    <row r="2944">
      <c r="A2944" s="130" t="s">
        <v>26718</v>
      </c>
      <c r="B2944" s="14" t="s">
        <v>2627</v>
      </c>
      <c r="C2944" s="131">
        <v>65.0</v>
      </c>
      <c r="D2944" s="14" t="s">
        <v>2632</v>
      </c>
      <c r="E2944" s="131">
        <v>319.0</v>
      </c>
      <c r="F2944" s="14" t="s">
        <v>2634</v>
      </c>
      <c r="G2944" s="131">
        <v>54.0</v>
      </c>
      <c r="H2944" s="131">
        <v>200.0</v>
      </c>
      <c r="I2944" s="132" t="b">
        <v>1</v>
      </c>
      <c r="J2944" s="14"/>
      <c r="K2944" s="14"/>
      <c r="L2944" s="14"/>
      <c r="M2944" s="14"/>
      <c r="N2944" s="14"/>
      <c r="O2944" s="14"/>
      <c r="P2944" s="14"/>
      <c r="Q2944" s="14"/>
      <c r="R2944" s="14"/>
      <c r="S2944" s="14"/>
      <c r="T2944" s="14"/>
      <c r="U2944" s="14"/>
      <c r="V2944" s="14"/>
      <c r="W2944" s="14"/>
    </row>
    <row r="2945">
      <c r="A2945" s="130" t="s">
        <v>26719</v>
      </c>
      <c r="B2945" s="14" t="s">
        <v>14953</v>
      </c>
      <c r="C2945" s="131">
        <v>39.0</v>
      </c>
      <c r="D2945" s="14" t="s">
        <v>511</v>
      </c>
      <c r="E2945" s="131">
        <v>135.0</v>
      </c>
      <c r="F2945" s="14" t="s">
        <v>512</v>
      </c>
      <c r="G2945" s="131">
        <v>14.0</v>
      </c>
      <c r="H2945" s="131">
        <v>200.0</v>
      </c>
      <c r="I2945" s="132" t="b">
        <v>1</v>
      </c>
      <c r="J2945" s="14"/>
      <c r="K2945" s="14"/>
      <c r="L2945" s="14"/>
      <c r="M2945" s="14"/>
      <c r="N2945" s="14"/>
      <c r="O2945" s="14"/>
      <c r="P2945" s="14"/>
      <c r="Q2945" s="14"/>
      <c r="R2945" s="14"/>
      <c r="S2945" s="14"/>
      <c r="T2945" s="14"/>
      <c r="U2945" s="14"/>
      <c r="V2945" s="14"/>
      <c r="W2945" s="14"/>
    </row>
    <row r="2946">
      <c r="A2946" s="130" t="s">
        <v>26720</v>
      </c>
      <c r="B2946" s="14" t="s">
        <v>1703</v>
      </c>
      <c r="C2946" s="131">
        <v>68.0</v>
      </c>
      <c r="D2946" s="14" t="s">
        <v>1704</v>
      </c>
      <c r="E2946" s="131">
        <v>422.0</v>
      </c>
      <c r="F2946" s="14" t="s">
        <v>1705</v>
      </c>
      <c r="G2946" s="131">
        <v>57.0</v>
      </c>
      <c r="H2946" s="131">
        <v>200.0</v>
      </c>
      <c r="I2946" s="132" t="b">
        <v>1</v>
      </c>
      <c r="J2946" s="14"/>
      <c r="K2946" s="14"/>
      <c r="L2946" s="14"/>
      <c r="M2946" s="14"/>
      <c r="N2946" s="14"/>
      <c r="O2946" s="14"/>
      <c r="P2946" s="14"/>
      <c r="Q2946" s="14"/>
      <c r="R2946" s="14"/>
      <c r="S2946" s="14"/>
      <c r="T2946" s="14"/>
      <c r="U2946" s="14"/>
      <c r="V2946" s="14"/>
      <c r="W2946" s="14"/>
    </row>
    <row r="2947">
      <c r="A2947" s="130" t="s">
        <v>26721</v>
      </c>
      <c r="B2947" s="14" t="s">
        <v>5577</v>
      </c>
      <c r="C2947" s="131">
        <v>48.0</v>
      </c>
      <c r="D2947" s="14" t="s">
        <v>5581</v>
      </c>
      <c r="E2947" s="131">
        <v>420.0</v>
      </c>
      <c r="F2947" s="14" t="s">
        <v>5584</v>
      </c>
      <c r="G2947" s="131">
        <v>37.0</v>
      </c>
      <c r="H2947" s="131">
        <v>200.0</v>
      </c>
      <c r="I2947" s="132" t="b">
        <v>1</v>
      </c>
      <c r="J2947" s="14"/>
      <c r="K2947" s="14"/>
      <c r="L2947" s="14"/>
      <c r="M2947" s="14"/>
      <c r="N2947" s="14"/>
      <c r="O2947" s="14"/>
      <c r="P2947" s="14"/>
      <c r="Q2947" s="14"/>
      <c r="R2947" s="14"/>
      <c r="S2947" s="14"/>
      <c r="T2947" s="14"/>
      <c r="U2947" s="14"/>
      <c r="V2947" s="14"/>
      <c r="W2947" s="14"/>
    </row>
    <row r="2948">
      <c r="A2948" s="130" t="s">
        <v>26722</v>
      </c>
      <c r="B2948" s="14" t="s">
        <v>6366</v>
      </c>
      <c r="C2948" s="131">
        <v>49.0</v>
      </c>
      <c r="D2948" s="14" t="s">
        <v>6368</v>
      </c>
      <c r="E2948" s="131">
        <v>409.0</v>
      </c>
      <c r="F2948" s="14" t="s">
        <v>6372</v>
      </c>
      <c r="G2948" s="131">
        <v>38.0</v>
      </c>
      <c r="H2948" s="131">
        <v>200.0</v>
      </c>
      <c r="I2948" s="132" t="b">
        <v>1</v>
      </c>
      <c r="J2948" s="14"/>
      <c r="K2948" s="14"/>
      <c r="L2948" s="14"/>
      <c r="M2948" s="14"/>
      <c r="N2948" s="14"/>
      <c r="O2948" s="14"/>
      <c r="P2948" s="14"/>
      <c r="Q2948" s="14"/>
      <c r="R2948" s="14"/>
      <c r="S2948" s="14"/>
      <c r="T2948" s="14"/>
      <c r="U2948" s="14"/>
      <c r="V2948" s="14"/>
      <c r="W2948" s="14"/>
    </row>
    <row r="2949">
      <c r="A2949" s="130" t="s">
        <v>26723</v>
      </c>
      <c r="B2949" s="14" t="s">
        <v>14205</v>
      </c>
      <c r="C2949" s="131">
        <v>33.0</v>
      </c>
      <c r="D2949" s="14"/>
      <c r="E2949" s="14"/>
      <c r="F2949" s="14" t="s">
        <v>14207</v>
      </c>
      <c r="G2949" s="131">
        <v>13.0</v>
      </c>
      <c r="H2949" s="131">
        <v>200.0</v>
      </c>
      <c r="I2949" s="132" t="b">
        <v>1</v>
      </c>
      <c r="J2949" s="14"/>
      <c r="K2949" s="14"/>
      <c r="L2949" s="14"/>
      <c r="M2949" s="14"/>
      <c r="N2949" s="14"/>
      <c r="O2949" s="14"/>
      <c r="P2949" s="14"/>
      <c r="Q2949" s="14"/>
      <c r="R2949" s="14"/>
      <c r="S2949" s="14"/>
      <c r="T2949" s="14"/>
      <c r="U2949" s="14"/>
      <c r="V2949" s="14"/>
      <c r="W2949" s="14"/>
    </row>
    <row r="2950">
      <c r="A2950" s="130" t="s">
        <v>26724</v>
      </c>
      <c r="B2950" s="14" t="s">
        <v>6869</v>
      </c>
      <c r="C2950" s="131">
        <v>25.0</v>
      </c>
      <c r="D2950" s="14" t="s">
        <v>6871</v>
      </c>
      <c r="E2950" s="131">
        <v>415.0</v>
      </c>
      <c r="F2950" s="14" t="s">
        <v>6873</v>
      </c>
      <c r="G2950" s="131">
        <v>14.0</v>
      </c>
      <c r="H2950" s="131">
        <v>200.0</v>
      </c>
      <c r="I2950" s="132" t="b">
        <v>1</v>
      </c>
      <c r="J2950" s="14"/>
      <c r="K2950" s="14"/>
      <c r="L2950" s="14"/>
      <c r="M2950" s="14"/>
      <c r="N2950" s="14"/>
      <c r="O2950" s="14"/>
      <c r="P2950" s="14"/>
      <c r="Q2950" s="14"/>
      <c r="R2950" s="14"/>
      <c r="S2950" s="14"/>
      <c r="T2950" s="14"/>
      <c r="U2950" s="14"/>
      <c r="V2950" s="14"/>
      <c r="W2950" s="14"/>
    </row>
    <row r="2951">
      <c r="A2951" s="130" t="s">
        <v>26725</v>
      </c>
      <c r="B2951" s="14" t="s">
        <v>3179</v>
      </c>
      <c r="C2951" s="131">
        <v>107.0</v>
      </c>
      <c r="D2951" s="14" t="s">
        <v>3182</v>
      </c>
      <c r="E2951" s="131">
        <v>155.0</v>
      </c>
      <c r="F2951" s="14" t="s">
        <v>3185</v>
      </c>
      <c r="G2951" s="131">
        <v>96.0</v>
      </c>
      <c r="H2951" s="131">
        <v>200.0</v>
      </c>
      <c r="I2951" s="132" t="b">
        <v>1</v>
      </c>
      <c r="J2951" s="14"/>
      <c r="K2951" s="14"/>
      <c r="L2951" s="14"/>
      <c r="M2951" s="14"/>
      <c r="N2951" s="14"/>
      <c r="O2951" s="14"/>
      <c r="P2951" s="14"/>
      <c r="Q2951" s="14"/>
      <c r="R2951" s="14"/>
      <c r="S2951" s="14"/>
      <c r="T2951" s="14"/>
      <c r="U2951" s="14"/>
      <c r="V2951" s="14"/>
      <c r="W2951" s="14"/>
    </row>
    <row r="2952">
      <c r="A2952" s="130" t="s">
        <v>26726</v>
      </c>
      <c r="B2952" s="14" t="s">
        <v>1247</v>
      </c>
      <c r="C2952" s="131">
        <v>100.0</v>
      </c>
      <c r="D2952" s="14" t="s">
        <v>1248</v>
      </c>
      <c r="E2952" s="131">
        <v>317.0</v>
      </c>
      <c r="F2952" s="14" t="s">
        <v>1249</v>
      </c>
      <c r="G2952" s="131">
        <v>89.0</v>
      </c>
      <c r="H2952" s="131">
        <v>200.0</v>
      </c>
      <c r="I2952" s="132" t="b">
        <v>1</v>
      </c>
      <c r="J2952" s="14"/>
      <c r="K2952" s="14"/>
      <c r="L2952" s="14"/>
      <c r="M2952" s="14"/>
      <c r="N2952" s="14"/>
      <c r="O2952" s="14"/>
      <c r="P2952" s="14"/>
      <c r="Q2952" s="14"/>
      <c r="R2952" s="14"/>
      <c r="S2952" s="14"/>
      <c r="T2952" s="14"/>
      <c r="U2952" s="14"/>
      <c r="V2952" s="14"/>
      <c r="W2952" s="14"/>
    </row>
    <row r="2953">
      <c r="A2953" s="130" t="s">
        <v>26727</v>
      </c>
      <c r="B2953" s="14" t="s">
        <v>11304</v>
      </c>
      <c r="C2953" s="131">
        <v>37.0</v>
      </c>
      <c r="D2953" s="14" t="s">
        <v>11305</v>
      </c>
      <c r="E2953" s="131">
        <v>176.0</v>
      </c>
      <c r="F2953" s="14" t="s">
        <v>11310</v>
      </c>
      <c r="G2953" s="131">
        <v>26.0</v>
      </c>
      <c r="H2953" s="131">
        <v>200.0</v>
      </c>
      <c r="I2953" s="132" t="b">
        <v>1</v>
      </c>
      <c r="J2953" s="14"/>
      <c r="K2953" s="14"/>
      <c r="L2953" s="14"/>
      <c r="M2953" s="14"/>
      <c r="N2953" s="14"/>
      <c r="O2953" s="14"/>
      <c r="P2953" s="14"/>
      <c r="Q2953" s="14"/>
      <c r="R2953" s="14"/>
      <c r="S2953" s="14"/>
      <c r="T2953" s="14"/>
      <c r="U2953" s="14"/>
      <c r="V2953" s="14"/>
      <c r="W2953" s="14"/>
    </row>
    <row r="2954">
      <c r="A2954" s="130" t="s">
        <v>26728</v>
      </c>
      <c r="B2954" s="14" t="s">
        <v>724</v>
      </c>
      <c r="C2954" s="131">
        <v>44.0</v>
      </c>
      <c r="D2954" s="14" t="s">
        <v>15593</v>
      </c>
      <c r="E2954" s="131">
        <v>153.0</v>
      </c>
      <c r="F2954" s="14" t="s">
        <v>726</v>
      </c>
      <c r="G2954" s="131">
        <v>33.0</v>
      </c>
      <c r="H2954" s="131">
        <v>200.0</v>
      </c>
      <c r="I2954" s="132" t="b">
        <v>1</v>
      </c>
      <c r="J2954" s="14"/>
      <c r="K2954" s="14"/>
      <c r="L2954" s="14"/>
      <c r="M2954" s="14"/>
      <c r="N2954" s="14"/>
      <c r="O2954" s="14"/>
      <c r="P2954" s="14"/>
      <c r="Q2954" s="14"/>
      <c r="R2954" s="14"/>
      <c r="S2954" s="14"/>
      <c r="T2954" s="14"/>
      <c r="U2954" s="14"/>
      <c r="V2954" s="14"/>
      <c r="W2954" s="14"/>
    </row>
    <row r="2955">
      <c r="A2955" s="130" t="s">
        <v>26729</v>
      </c>
      <c r="B2955" s="14" t="s">
        <v>1522</v>
      </c>
      <c r="C2955" s="131">
        <v>59.0</v>
      </c>
      <c r="D2955" s="14" t="s">
        <v>1523</v>
      </c>
      <c r="E2955" s="131">
        <v>261.0</v>
      </c>
      <c r="F2955" s="14" t="s">
        <v>1524</v>
      </c>
      <c r="G2955" s="131">
        <v>48.0</v>
      </c>
      <c r="H2955" s="131">
        <v>200.0</v>
      </c>
      <c r="I2955" s="132" t="b">
        <v>1</v>
      </c>
      <c r="J2955" s="14"/>
      <c r="K2955" s="14"/>
      <c r="L2955" s="14"/>
      <c r="M2955" s="14"/>
      <c r="N2955" s="14"/>
      <c r="O2955" s="14"/>
      <c r="P2955" s="14"/>
      <c r="Q2955" s="14"/>
      <c r="R2955" s="14"/>
      <c r="S2955" s="14"/>
      <c r="T2955" s="14"/>
      <c r="U2955" s="14"/>
      <c r="V2955" s="14"/>
      <c r="W2955" s="14"/>
    </row>
    <row r="2956">
      <c r="A2956" s="130" t="s">
        <v>26730</v>
      </c>
      <c r="B2956" s="14" t="s">
        <v>6767</v>
      </c>
      <c r="C2956" s="131">
        <v>64.0</v>
      </c>
      <c r="D2956" s="14" t="s">
        <v>6769</v>
      </c>
      <c r="E2956" s="131">
        <v>120.0</v>
      </c>
      <c r="F2956" s="14" t="s">
        <v>6770</v>
      </c>
      <c r="G2956" s="131">
        <v>53.0</v>
      </c>
      <c r="H2956" s="131">
        <v>200.0</v>
      </c>
      <c r="I2956" s="132" t="b">
        <v>1</v>
      </c>
      <c r="J2956" s="14"/>
      <c r="K2956" s="14"/>
      <c r="L2956" s="14"/>
      <c r="M2956" s="14"/>
      <c r="N2956" s="14"/>
      <c r="O2956" s="14"/>
      <c r="P2956" s="14"/>
      <c r="Q2956" s="14"/>
      <c r="R2956" s="14"/>
      <c r="S2956" s="14"/>
      <c r="T2956" s="14"/>
      <c r="U2956" s="14"/>
      <c r="V2956" s="14"/>
      <c r="W2956" s="14"/>
    </row>
    <row r="2957">
      <c r="A2957" s="130" t="s">
        <v>26731</v>
      </c>
      <c r="B2957" s="14" t="s">
        <v>8417</v>
      </c>
      <c r="C2957" s="131">
        <v>25.0</v>
      </c>
      <c r="D2957" s="14"/>
      <c r="E2957" s="14"/>
      <c r="F2957" s="14" t="s">
        <v>8419</v>
      </c>
      <c r="G2957" s="131">
        <v>5.0</v>
      </c>
      <c r="H2957" s="131">
        <v>200.0</v>
      </c>
      <c r="I2957" s="132" t="b">
        <v>1</v>
      </c>
      <c r="J2957" s="14"/>
      <c r="K2957" s="14"/>
      <c r="L2957" s="14"/>
      <c r="M2957" s="14"/>
      <c r="N2957" s="14"/>
      <c r="O2957" s="14"/>
      <c r="P2957" s="14"/>
      <c r="Q2957" s="14"/>
      <c r="R2957" s="14"/>
      <c r="S2957" s="14"/>
      <c r="T2957" s="14"/>
      <c r="U2957" s="14"/>
      <c r="V2957" s="14"/>
      <c r="W2957" s="14"/>
    </row>
    <row r="2958">
      <c r="A2958" s="130" t="s">
        <v>26732</v>
      </c>
      <c r="B2958" s="14" t="s">
        <v>7919</v>
      </c>
      <c r="C2958" s="131">
        <v>55.0</v>
      </c>
      <c r="D2958" s="14" t="s">
        <v>7921</v>
      </c>
      <c r="E2958" s="131">
        <v>153.0</v>
      </c>
      <c r="F2958" s="14" t="s">
        <v>7922</v>
      </c>
      <c r="G2958" s="131">
        <v>44.0</v>
      </c>
      <c r="H2958" s="131">
        <v>200.0</v>
      </c>
      <c r="I2958" s="132" t="b">
        <v>1</v>
      </c>
      <c r="J2958" s="14"/>
      <c r="K2958" s="14"/>
      <c r="L2958" s="14"/>
      <c r="M2958" s="14"/>
      <c r="N2958" s="14"/>
      <c r="O2958" s="14"/>
      <c r="P2958" s="14"/>
      <c r="Q2958" s="14"/>
      <c r="R2958" s="14"/>
      <c r="S2958" s="14"/>
      <c r="T2958" s="14"/>
      <c r="U2958" s="14"/>
      <c r="V2958" s="14"/>
      <c r="W2958" s="14"/>
    </row>
    <row r="2959">
      <c r="A2959" s="130" t="s">
        <v>26733</v>
      </c>
      <c r="B2959" s="14" t="s">
        <v>7642</v>
      </c>
      <c r="C2959" s="131">
        <v>119.0</v>
      </c>
      <c r="D2959" s="14" t="s">
        <v>7646</v>
      </c>
      <c r="E2959" s="131">
        <v>524.0</v>
      </c>
      <c r="F2959" s="14" t="s">
        <v>7647</v>
      </c>
      <c r="G2959" s="131">
        <v>108.0</v>
      </c>
      <c r="H2959" s="131">
        <v>200.0</v>
      </c>
      <c r="I2959" s="132" t="b">
        <v>1</v>
      </c>
      <c r="J2959" s="14"/>
      <c r="K2959" s="14"/>
      <c r="L2959" s="14"/>
      <c r="M2959" s="14"/>
      <c r="N2959" s="14"/>
      <c r="O2959" s="14"/>
      <c r="P2959" s="14"/>
      <c r="Q2959" s="14"/>
      <c r="R2959" s="14"/>
      <c r="S2959" s="14"/>
      <c r="T2959" s="14"/>
      <c r="U2959" s="14"/>
      <c r="V2959" s="14"/>
      <c r="W2959" s="14"/>
    </row>
    <row r="2960">
      <c r="A2960" s="130" t="s">
        <v>26734</v>
      </c>
      <c r="B2960" s="14" t="s">
        <v>1824</v>
      </c>
      <c r="C2960" s="131">
        <v>96.0</v>
      </c>
      <c r="D2960" s="14" t="s">
        <v>1825</v>
      </c>
      <c r="E2960" s="131">
        <v>94.0</v>
      </c>
      <c r="F2960" s="14" t="s">
        <v>1826</v>
      </c>
      <c r="G2960" s="131">
        <v>85.0</v>
      </c>
      <c r="H2960" s="131">
        <v>200.0</v>
      </c>
      <c r="I2960" s="132" t="b">
        <v>1</v>
      </c>
      <c r="J2960" s="14"/>
      <c r="K2960" s="14"/>
      <c r="L2960" s="14"/>
      <c r="M2960" s="14"/>
      <c r="N2960" s="14"/>
      <c r="O2960" s="14"/>
      <c r="P2960" s="14"/>
      <c r="Q2960" s="14"/>
      <c r="R2960" s="14"/>
      <c r="S2960" s="14"/>
      <c r="T2960" s="14"/>
      <c r="U2960" s="14"/>
      <c r="V2960" s="14"/>
      <c r="W2960" s="14"/>
    </row>
    <row r="2961">
      <c r="A2961" s="130" t="s">
        <v>26735</v>
      </c>
      <c r="B2961" s="14" t="s">
        <v>13599</v>
      </c>
      <c r="C2961" s="131">
        <v>32.0</v>
      </c>
      <c r="D2961" s="14" t="s">
        <v>13600</v>
      </c>
      <c r="E2961" s="131">
        <v>154.0</v>
      </c>
      <c r="F2961" s="14" t="s">
        <v>13603</v>
      </c>
      <c r="G2961" s="131">
        <v>21.0</v>
      </c>
      <c r="H2961" s="131">
        <v>200.0</v>
      </c>
      <c r="I2961" s="132" t="b">
        <v>1</v>
      </c>
      <c r="J2961" s="14"/>
      <c r="K2961" s="14"/>
      <c r="L2961" s="14"/>
      <c r="M2961" s="14"/>
      <c r="N2961" s="14"/>
      <c r="O2961" s="14"/>
      <c r="P2961" s="14"/>
      <c r="Q2961" s="14"/>
      <c r="R2961" s="14"/>
      <c r="S2961" s="14"/>
      <c r="T2961" s="14"/>
      <c r="U2961" s="14"/>
      <c r="V2961" s="14"/>
      <c r="W2961" s="14"/>
    </row>
    <row r="2962">
      <c r="A2962" s="130" t="s">
        <v>26736</v>
      </c>
      <c r="B2962" s="14" t="s">
        <v>7919</v>
      </c>
      <c r="C2962" s="131">
        <v>55.0</v>
      </c>
      <c r="D2962" s="14" t="s">
        <v>7921</v>
      </c>
      <c r="E2962" s="131">
        <v>153.0</v>
      </c>
      <c r="F2962" s="14" t="s">
        <v>7922</v>
      </c>
      <c r="G2962" s="131">
        <v>44.0</v>
      </c>
      <c r="H2962" s="131">
        <v>200.0</v>
      </c>
      <c r="I2962" s="132" t="b">
        <v>1</v>
      </c>
      <c r="J2962" s="14"/>
      <c r="K2962" s="14"/>
      <c r="L2962" s="14"/>
      <c r="M2962" s="14"/>
      <c r="N2962" s="14"/>
      <c r="O2962" s="14"/>
      <c r="P2962" s="14"/>
      <c r="Q2962" s="14"/>
      <c r="R2962" s="14"/>
      <c r="S2962" s="14"/>
      <c r="T2962" s="14"/>
      <c r="U2962" s="14"/>
      <c r="V2962" s="14"/>
      <c r="W2962" s="14"/>
    </row>
    <row r="2963">
      <c r="A2963" s="130" t="s">
        <v>26737</v>
      </c>
      <c r="B2963" s="14" t="s">
        <v>12409</v>
      </c>
      <c r="C2963" s="131">
        <v>29.0</v>
      </c>
      <c r="D2963" s="14"/>
      <c r="E2963" s="14"/>
      <c r="F2963" s="14" t="s">
        <v>12410</v>
      </c>
      <c r="G2963" s="131">
        <v>9.0</v>
      </c>
      <c r="H2963" s="131">
        <v>200.0</v>
      </c>
      <c r="I2963" s="132" t="b">
        <v>1</v>
      </c>
      <c r="J2963" s="14"/>
      <c r="K2963" s="14"/>
      <c r="L2963" s="14"/>
      <c r="M2963" s="14"/>
      <c r="N2963" s="14"/>
      <c r="O2963" s="14"/>
      <c r="P2963" s="14"/>
      <c r="Q2963" s="14"/>
      <c r="R2963" s="14"/>
      <c r="S2963" s="14"/>
      <c r="T2963" s="14"/>
      <c r="U2963" s="14"/>
      <c r="V2963" s="14"/>
      <c r="W2963" s="14"/>
    </row>
    <row r="2964">
      <c r="A2964" s="130" t="s">
        <v>26738</v>
      </c>
      <c r="B2964" s="14" t="s">
        <v>13283</v>
      </c>
      <c r="C2964" s="131">
        <v>98.0</v>
      </c>
      <c r="D2964" s="14" t="s">
        <v>13285</v>
      </c>
      <c r="E2964" s="131">
        <v>154.0</v>
      </c>
      <c r="F2964" s="14" t="s">
        <v>13287</v>
      </c>
      <c r="G2964" s="131">
        <v>87.0</v>
      </c>
      <c r="H2964" s="131">
        <v>200.0</v>
      </c>
      <c r="I2964" s="132" t="b">
        <v>1</v>
      </c>
      <c r="J2964" s="14"/>
      <c r="K2964" s="14"/>
      <c r="L2964" s="14"/>
      <c r="M2964" s="14"/>
      <c r="N2964" s="14"/>
      <c r="O2964" s="14"/>
      <c r="P2964" s="14"/>
      <c r="Q2964" s="14"/>
      <c r="R2964" s="14"/>
      <c r="S2964" s="14"/>
      <c r="T2964" s="14"/>
      <c r="U2964" s="14"/>
      <c r="V2964" s="14"/>
      <c r="W2964" s="14"/>
    </row>
    <row r="2965">
      <c r="A2965" s="130" t="s">
        <v>26739</v>
      </c>
      <c r="B2965" s="14" t="s">
        <v>5293</v>
      </c>
      <c r="C2965" s="131">
        <v>90.0</v>
      </c>
      <c r="D2965" s="14" t="s">
        <v>5295</v>
      </c>
      <c r="E2965" s="131">
        <v>275.0</v>
      </c>
      <c r="F2965" s="14" t="s">
        <v>5296</v>
      </c>
      <c r="G2965" s="131">
        <v>79.0</v>
      </c>
      <c r="H2965" s="131">
        <v>200.0</v>
      </c>
      <c r="I2965" s="132" t="b">
        <v>1</v>
      </c>
      <c r="J2965" s="14"/>
      <c r="K2965" s="14"/>
      <c r="L2965" s="14"/>
      <c r="M2965" s="14"/>
      <c r="N2965" s="14"/>
      <c r="O2965" s="14"/>
      <c r="P2965" s="14"/>
      <c r="Q2965" s="14"/>
      <c r="R2965" s="14"/>
      <c r="S2965" s="14"/>
      <c r="T2965" s="14"/>
      <c r="U2965" s="14"/>
      <c r="V2965" s="14"/>
      <c r="W2965" s="14"/>
    </row>
    <row r="2966">
      <c r="A2966" s="130" t="s">
        <v>26740</v>
      </c>
      <c r="B2966" s="14" t="s">
        <v>19067</v>
      </c>
      <c r="C2966" s="131">
        <v>23.0</v>
      </c>
      <c r="D2966" s="14"/>
      <c r="E2966" s="14"/>
      <c r="F2966" s="14" t="s">
        <v>1325</v>
      </c>
      <c r="G2966" s="131">
        <v>3.0</v>
      </c>
      <c r="H2966" s="131">
        <v>200.0</v>
      </c>
      <c r="I2966" s="132" t="b">
        <v>1</v>
      </c>
      <c r="J2966" s="14"/>
      <c r="K2966" s="14"/>
      <c r="L2966" s="14"/>
      <c r="M2966" s="14"/>
      <c r="N2966" s="14"/>
      <c r="O2966" s="14"/>
      <c r="P2966" s="14"/>
      <c r="Q2966" s="14"/>
      <c r="R2966" s="14"/>
      <c r="S2966" s="14"/>
      <c r="T2966" s="14"/>
      <c r="U2966" s="14"/>
      <c r="V2966" s="14"/>
      <c r="W2966" s="14"/>
    </row>
    <row r="2967">
      <c r="A2967" s="130" t="s">
        <v>26741</v>
      </c>
      <c r="B2967" s="14" t="s">
        <v>13283</v>
      </c>
      <c r="C2967" s="131">
        <v>98.0</v>
      </c>
      <c r="D2967" s="14" t="s">
        <v>13285</v>
      </c>
      <c r="E2967" s="131">
        <v>154.0</v>
      </c>
      <c r="F2967" s="14" t="s">
        <v>13287</v>
      </c>
      <c r="G2967" s="131">
        <v>87.0</v>
      </c>
      <c r="H2967" s="131">
        <v>200.0</v>
      </c>
      <c r="I2967" s="132" t="b">
        <v>1</v>
      </c>
      <c r="J2967" s="14"/>
      <c r="K2967" s="14"/>
      <c r="L2967" s="14"/>
      <c r="M2967" s="14"/>
      <c r="N2967" s="14"/>
      <c r="O2967" s="14"/>
      <c r="P2967" s="14"/>
      <c r="Q2967" s="14"/>
      <c r="R2967" s="14"/>
      <c r="S2967" s="14"/>
      <c r="T2967" s="14"/>
      <c r="U2967" s="14"/>
      <c r="V2967" s="14"/>
      <c r="W2967" s="14"/>
    </row>
    <row r="2968">
      <c r="A2968" s="130" t="s">
        <v>26742</v>
      </c>
      <c r="B2968" s="14" t="s">
        <v>15933</v>
      </c>
      <c r="C2968" s="131">
        <v>23.0</v>
      </c>
      <c r="D2968" s="14"/>
      <c r="E2968" s="14"/>
      <c r="F2968" s="14" t="s">
        <v>15935</v>
      </c>
      <c r="G2968" s="131">
        <v>3.0</v>
      </c>
      <c r="H2968" s="131">
        <v>200.0</v>
      </c>
      <c r="I2968" s="132" t="b">
        <v>1</v>
      </c>
      <c r="J2968" s="14"/>
      <c r="K2968" s="14"/>
      <c r="L2968" s="14"/>
      <c r="M2968" s="14"/>
      <c r="N2968" s="14"/>
      <c r="O2968" s="14"/>
      <c r="P2968" s="14"/>
      <c r="Q2968" s="14"/>
      <c r="R2968" s="14"/>
      <c r="S2968" s="14"/>
      <c r="T2968" s="14"/>
      <c r="U2968" s="14"/>
      <c r="V2968" s="14"/>
      <c r="W2968" s="14"/>
    </row>
    <row r="2969">
      <c r="A2969" s="130" t="s">
        <v>26743</v>
      </c>
      <c r="B2969" s="14" t="s">
        <v>14527</v>
      </c>
      <c r="C2969" s="131">
        <v>30.0</v>
      </c>
      <c r="D2969" s="14"/>
      <c r="E2969" s="14"/>
      <c r="F2969" s="14" t="s">
        <v>14530</v>
      </c>
      <c r="G2969" s="131">
        <v>10.0</v>
      </c>
      <c r="H2969" s="131">
        <v>200.0</v>
      </c>
      <c r="I2969" s="132" t="b">
        <v>1</v>
      </c>
      <c r="J2969" s="14"/>
      <c r="K2969" s="14"/>
      <c r="L2969" s="14"/>
      <c r="M2969" s="14"/>
      <c r="N2969" s="14"/>
      <c r="O2969" s="14"/>
      <c r="P2969" s="14"/>
      <c r="Q2969" s="14"/>
      <c r="R2969" s="14"/>
      <c r="S2969" s="14"/>
      <c r="T2969" s="14"/>
      <c r="U2969" s="14"/>
      <c r="V2969" s="14"/>
      <c r="W2969" s="14"/>
    </row>
    <row r="2970">
      <c r="A2970" s="130" t="s">
        <v>26744</v>
      </c>
      <c r="B2970" s="14" t="s">
        <v>4402</v>
      </c>
      <c r="C2970" s="131">
        <v>58.0</v>
      </c>
      <c r="D2970" s="14" t="s">
        <v>4405</v>
      </c>
      <c r="E2970" s="131">
        <v>338.0</v>
      </c>
      <c r="F2970" s="14" t="s">
        <v>4407</v>
      </c>
      <c r="G2970" s="131">
        <v>47.0</v>
      </c>
      <c r="H2970" s="131">
        <v>200.0</v>
      </c>
      <c r="I2970" s="132" t="b">
        <v>1</v>
      </c>
      <c r="J2970" s="14"/>
      <c r="K2970" s="14"/>
      <c r="L2970" s="14"/>
      <c r="M2970" s="14"/>
      <c r="N2970" s="14"/>
      <c r="O2970" s="14"/>
      <c r="P2970" s="14"/>
      <c r="Q2970" s="14"/>
      <c r="R2970" s="14"/>
      <c r="S2970" s="14"/>
      <c r="T2970" s="14"/>
      <c r="U2970" s="14"/>
      <c r="V2970" s="14"/>
      <c r="W2970" s="14"/>
    </row>
    <row r="2971">
      <c r="A2971" s="130" t="s">
        <v>26745</v>
      </c>
      <c r="B2971" s="14" t="s">
        <v>14527</v>
      </c>
      <c r="C2971" s="131">
        <v>30.0</v>
      </c>
      <c r="D2971" s="14"/>
      <c r="E2971" s="14"/>
      <c r="F2971" s="14" t="s">
        <v>14530</v>
      </c>
      <c r="G2971" s="131">
        <v>10.0</v>
      </c>
      <c r="H2971" s="131">
        <v>200.0</v>
      </c>
      <c r="I2971" s="132" t="b">
        <v>1</v>
      </c>
      <c r="J2971" s="14"/>
      <c r="K2971" s="14"/>
      <c r="L2971" s="14"/>
      <c r="M2971" s="14"/>
      <c r="N2971" s="14"/>
      <c r="O2971" s="14"/>
      <c r="P2971" s="14"/>
      <c r="Q2971" s="14"/>
      <c r="R2971" s="14"/>
      <c r="S2971" s="14"/>
      <c r="T2971" s="14"/>
      <c r="U2971" s="14"/>
      <c r="V2971" s="14"/>
      <c r="W2971" s="14"/>
    </row>
    <row r="2972">
      <c r="A2972" s="130" t="s">
        <v>26746</v>
      </c>
      <c r="B2972" s="14" t="s">
        <v>5145</v>
      </c>
      <c r="C2972" s="131">
        <v>75.0</v>
      </c>
      <c r="D2972" s="14" t="s">
        <v>5147</v>
      </c>
      <c r="E2972" s="131">
        <v>155.0</v>
      </c>
      <c r="F2972" s="14" t="s">
        <v>5148</v>
      </c>
      <c r="G2972" s="131">
        <v>64.0</v>
      </c>
      <c r="H2972" s="131">
        <v>200.0</v>
      </c>
      <c r="I2972" s="132" t="b">
        <v>1</v>
      </c>
      <c r="J2972" s="14"/>
      <c r="K2972" s="14"/>
      <c r="L2972" s="14"/>
      <c r="M2972" s="14"/>
      <c r="N2972" s="14"/>
      <c r="O2972" s="14"/>
      <c r="P2972" s="14"/>
      <c r="Q2972" s="14"/>
      <c r="R2972" s="14"/>
      <c r="S2972" s="14"/>
      <c r="T2972" s="14"/>
      <c r="U2972" s="14"/>
      <c r="V2972" s="14"/>
      <c r="W2972" s="14"/>
    </row>
    <row r="2973">
      <c r="A2973" s="130" t="s">
        <v>26747</v>
      </c>
      <c r="B2973" s="14" t="s">
        <v>11646</v>
      </c>
      <c r="C2973" s="131">
        <v>22.0</v>
      </c>
      <c r="D2973" s="14"/>
      <c r="E2973" s="14"/>
      <c r="F2973" s="14" t="s">
        <v>1295</v>
      </c>
      <c r="G2973" s="131">
        <v>2.0</v>
      </c>
      <c r="H2973" s="131">
        <v>200.0</v>
      </c>
      <c r="I2973" s="132" t="b">
        <v>1</v>
      </c>
      <c r="J2973" s="14"/>
      <c r="K2973" s="14"/>
      <c r="L2973" s="14"/>
      <c r="M2973" s="14"/>
      <c r="N2973" s="14"/>
      <c r="O2973" s="14"/>
      <c r="P2973" s="14"/>
      <c r="Q2973" s="14"/>
      <c r="R2973" s="14"/>
      <c r="S2973" s="14"/>
      <c r="T2973" s="14"/>
      <c r="U2973" s="14"/>
      <c r="V2973" s="14"/>
      <c r="W2973" s="14"/>
    </row>
    <row r="2974">
      <c r="A2974" s="130" t="s">
        <v>26748</v>
      </c>
      <c r="B2974" s="14" t="s">
        <v>7510</v>
      </c>
      <c r="C2974" s="131">
        <v>94.0</v>
      </c>
      <c r="D2974" s="14" t="s">
        <v>7513</v>
      </c>
      <c r="E2974" s="131">
        <v>151.0</v>
      </c>
      <c r="F2974" s="14" t="s">
        <v>7514</v>
      </c>
      <c r="G2974" s="131">
        <v>83.0</v>
      </c>
      <c r="H2974" s="131">
        <v>200.0</v>
      </c>
      <c r="I2974" s="132" t="b">
        <v>1</v>
      </c>
      <c r="J2974" s="14"/>
      <c r="K2974" s="14"/>
      <c r="L2974" s="14"/>
      <c r="M2974" s="14"/>
      <c r="N2974" s="14"/>
      <c r="O2974" s="14"/>
      <c r="P2974" s="14"/>
      <c r="Q2974" s="14"/>
      <c r="R2974" s="14"/>
      <c r="S2974" s="14"/>
      <c r="T2974" s="14"/>
      <c r="U2974" s="14"/>
      <c r="V2974" s="14"/>
      <c r="W2974" s="14"/>
    </row>
    <row r="2975">
      <c r="A2975" s="130" t="s">
        <v>26749</v>
      </c>
      <c r="B2975" s="14" t="s">
        <v>7690</v>
      </c>
      <c r="C2975" s="131">
        <v>92.0</v>
      </c>
      <c r="D2975" s="14" t="s">
        <v>7692</v>
      </c>
      <c r="E2975" s="131">
        <v>179.0</v>
      </c>
      <c r="F2975" s="14" t="s">
        <v>7694</v>
      </c>
      <c r="G2975" s="131">
        <v>81.0</v>
      </c>
      <c r="H2975" s="131">
        <v>200.0</v>
      </c>
      <c r="I2975" s="132" t="b">
        <v>1</v>
      </c>
      <c r="J2975" s="14"/>
      <c r="K2975" s="14"/>
      <c r="L2975" s="14"/>
      <c r="M2975" s="14"/>
      <c r="N2975" s="14"/>
      <c r="O2975" s="14"/>
      <c r="P2975" s="14"/>
      <c r="Q2975" s="14"/>
      <c r="R2975" s="14"/>
      <c r="S2975" s="14"/>
      <c r="T2975" s="14"/>
      <c r="U2975" s="14"/>
      <c r="V2975" s="14"/>
      <c r="W2975" s="14"/>
    </row>
    <row r="2976">
      <c r="A2976" s="130" t="s">
        <v>26750</v>
      </c>
      <c r="B2976" s="14" t="s">
        <v>1261</v>
      </c>
      <c r="C2976" s="131">
        <v>63.0</v>
      </c>
      <c r="D2976" s="14" t="s">
        <v>1262</v>
      </c>
      <c r="E2976" s="131">
        <v>210.0</v>
      </c>
      <c r="F2976" s="14" t="s">
        <v>1263</v>
      </c>
      <c r="G2976" s="131">
        <v>52.0</v>
      </c>
      <c r="H2976" s="131">
        <v>200.0</v>
      </c>
      <c r="I2976" s="132" t="b">
        <v>1</v>
      </c>
      <c r="J2976" s="14"/>
      <c r="K2976" s="14"/>
      <c r="L2976" s="14"/>
      <c r="M2976" s="14"/>
      <c r="N2976" s="14"/>
      <c r="O2976" s="14"/>
      <c r="P2976" s="14"/>
      <c r="Q2976" s="14"/>
      <c r="R2976" s="14"/>
      <c r="S2976" s="14"/>
      <c r="T2976" s="14"/>
      <c r="U2976" s="14"/>
      <c r="V2976" s="14"/>
      <c r="W2976" s="14"/>
    </row>
    <row r="2977">
      <c r="A2977" s="130" t="s">
        <v>26751</v>
      </c>
      <c r="B2977" s="14" t="s">
        <v>14509</v>
      </c>
      <c r="C2977" s="131">
        <v>50.0</v>
      </c>
      <c r="D2977" s="14" t="s">
        <v>14510</v>
      </c>
      <c r="E2977" s="131">
        <v>131.0</v>
      </c>
      <c r="F2977" s="14" t="s">
        <v>14514</v>
      </c>
      <c r="G2977" s="131">
        <v>39.0</v>
      </c>
      <c r="H2977" s="131">
        <v>200.0</v>
      </c>
      <c r="I2977" s="132" t="b">
        <v>1</v>
      </c>
      <c r="J2977" s="14"/>
      <c r="K2977" s="14"/>
      <c r="L2977" s="14"/>
      <c r="M2977" s="14"/>
      <c r="N2977" s="14"/>
      <c r="O2977" s="14"/>
      <c r="P2977" s="14"/>
      <c r="Q2977" s="14"/>
      <c r="R2977" s="14"/>
      <c r="S2977" s="14"/>
      <c r="T2977" s="14"/>
      <c r="U2977" s="14"/>
      <c r="V2977" s="14"/>
      <c r="W2977" s="14"/>
    </row>
    <row r="2978">
      <c r="A2978" s="130" t="s">
        <v>26752</v>
      </c>
      <c r="B2978" s="14" t="s">
        <v>11935</v>
      </c>
      <c r="C2978" s="131">
        <v>75.0</v>
      </c>
      <c r="D2978" s="14" t="s">
        <v>11936</v>
      </c>
      <c r="E2978" s="131">
        <v>142.0</v>
      </c>
      <c r="F2978" s="14" t="s">
        <v>11937</v>
      </c>
      <c r="G2978" s="131">
        <v>64.0</v>
      </c>
      <c r="H2978" s="131">
        <v>200.0</v>
      </c>
      <c r="I2978" s="132" t="b">
        <v>1</v>
      </c>
      <c r="J2978" s="14"/>
      <c r="K2978" s="14"/>
      <c r="L2978" s="14"/>
      <c r="M2978" s="14"/>
      <c r="N2978" s="14"/>
      <c r="O2978" s="14"/>
      <c r="P2978" s="14"/>
      <c r="Q2978" s="14"/>
      <c r="R2978" s="14"/>
      <c r="S2978" s="14"/>
      <c r="T2978" s="14"/>
      <c r="U2978" s="14"/>
      <c r="V2978" s="14"/>
      <c r="W2978" s="14"/>
    </row>
    <row r="2979">
      <c r="A2979" s="130" t="s">
        <v>26753</v>
      </c>
      <c r="B2979" s="14" t="s">
        <v>8057</v>
      </c>
      <c r="C2979" s="131">
        <v>64.0</v>
      </c>
      <c r="D2979" s="14" t="s">
        <v>8059</v>
      </c>
      <c r="E2979" s="131">
        <v>196.0</v>
      </c>
      <c r="F2979" s="14" t="s">
        <v>8061</v>
      </c>
      <c r="G2979" s="131">
        <v>53.0</v>
      </c>
      <c r="H2979" s="131">
        <v>200.0</v>
      </c>
      <c r="I2979" s="132" t="b">
        <v>1</v>
      </c>
      <c r="J2979" s="14"/>
      <c r="K2979" s="14"/>
      <c r="L2979" s="14"/>
      <c r="M2979" s="14"/>
      <c r="N2979" s="14"/>
      <c r="O2979" s="14"/>
      <c r="P2979" s="14"/>
      <c r="Q2979" s="14"/>
      <c r="R2979" s="14"/>
      <c r="S2979" s="14"/>
      <c r="T2979" s="14"/>
      <c r="U2979" s="14"/>
      <c r="V2979" s="14"/>
      <c r="W2979" s="14"/>
    </row>
    <row r="2980">
      <c r="A2980" s="130" t="s">
        <v>26754</v>
      </c>
      <c r="B2980" s="14" t="s">
        <v>1996</v>
      </c>
      <c r="C2980" s="131">
        <v>77.0</v>
      </c>
      <c r="D2980" s="14" t="s">
        <v>1999</v>
      </c>
      <c r="E2980" s="131">
        <v>615.0</v>
      </c>
      <c r="F2980" s="14" t="s">
        <v>2000</v>
      </c>
      <c r="G2980" s="131">
        <v>66.0</v>
      </c>
      <c r="H2980" s="131">
        <v>200.0</v>
      </c>
      <c r="I2980" s="132" t="b">
        <v>1</v>
      </c>
      <c r="J2980" s="14"/>
      <c r="K2980" s="14"/>
      <c r="L2980" s="14"/>
      <c r="M2980" s="14"/>
      <c r="N2980" s="14"/>
      <c r="O2980" s="14"/>
      <c r="P2980" s="14"/>
      <c r="Q2980" s="14"/>
      <c r="R2980" s="14"/>
      <c r="S2980" s="14"/>
      <c r="T2980" s="14"/>
      <c r="U2980" s="14"/>
      <c r="V2980" s="14"/>
      <c r="W2980" s="14"/>
    </row>
    <row r="2981">
      <c r="A2981" s="130" t="s">
        <v>26755</v>
      </c>
      <c r="B2981" s="14" t="s">
        <v>3507</v>
      </c>
      <c r="C2981" s="131">
        <v>63.0</v>
      </c>
      <c r="D2981" s="14" t="s">
        <v>3509</v>
      </c>
      <c r="E2981" s="131">
        <v>99.0</v>
      </c>
      <c r="F2981" s="14" t="s">
        <v>3511</v>
      </c>
      <c r="G2981" s="131">
        <v>52.0</v>
      </c>
      <c r="H2981" s="131">
        <v>200.0</v>
      </c>
      <c r="I2981" s="132" t="b">
        <v>1</v>
      </c>
      <c r="J2981" s="14"/>
      <c r="K2981" s="14"/>
      <c r="L2981" s="14"/>
      <c r="M2981" s="14"/>
      <c r="N2981" s="14"/>
      <c r="O2981" s="14"/>
      <c r="P2981" s="14"/>
      <c r="Q2981" s="14"/>
      <c r="R2981" s="14"/>
      <c r="S2981" s="14"/>
      <c r="T2981" s="14"/>
      <c r="U2981" s="14"/>
      <c r="V2981" s="14"/>
      <c r="W2981" s="14"/>
    </row>
    <row r="2982">
      <c r="A2982" s="130" t="s">
        <v>26756</v>
      </c>
      <c r="B2982" s="14" t="s">
        <v>26757</v>
      </c>
      <c r="C2982" s="131">
        <v>57.0</v>
      </c>
      <c r="D2982" s="14" t="s">
        <v>26758</v>
      </c>
      <c r="E2982" s="131">
        <v>422.0</v>
      </c>
      <c r="F2982" s="14" t="s">
        <v>26759</v>
      </c>
      <c r="G2982" s="131">
        <v>46.0</v>
      </c>
      <c r="H2982" s="131">
        <v>200.0</v>
      </c>
      <c r="I2982" s="132" t="b">
        <v>1</v>
      </c>
      <c r="J2982" s="14"/>
      <c r="K2982" s="14"/>
      <c r="L2982" s="14"/>
      <c r="M2982" s="14"/>
      <c r="N2982" s="14"/>
      <c r="O2982" s="14"/>
      <c r="P2982" s="14"/>
      <c r="Q2982" s="14"/>
      <c r="R2982" s="14"/>
      <c r="S2982" s="14"/>
      <c r="T2982" s="14"/>
      <c r="U2982" s="14"/>
      <c r="V2982" s="14"/>
      <c r="W2982" s="14"/>
    </row>
    <row r="2983">
      <c r="A2983" s="130" t="s">
        <v>26760</v>
      </c>
      <c r="B2983" s="14" t="s">
        <v>13455</v>
      </c>
      <c r="C2983" s="131">
        <v>30.0</v>
      </c>
      <c r="D2983" s="14"/>
      <c r="E2983" s="14"/>
      <c r="F2983" s="14" t="s">
        <v>13460</v>
      </c>
      <c r="G2983" s="131">
        <v>10.0</v>
      </c>
      <c r="H2983" s="131">
        <v>200.0</v>
      </c>
      <c r="I2983" s="132" t="b">
        <v>1</v>
      </c>
      <c r="J2983" s="14"/>
      <c r="K2983" s="14"/>
      <c r="L2983" s="14"/>
      <c r="M2983" s="14"/>
      <c r="N2983" s="14"/>
      <c r="O2983" s="14"/>
      <c r="P2983" s="14"/>
      <c r="Q2983" s="14"/>
      <c r="R2983" s="14"/>
      <c r="S2983" s="14"/>
      <c r="T2983" s="14"/>
      <c r="U2983" s="14"/>
      <c r="V2983" s="14"/>
      <c r="W2983" s="14"/>
    </row>
    <row r="2984">
      <c r="A2984" s="130" t="s">
        <v>26761</v>
      </c>
      <c r="B2984" s="14" t="s">
        <v>1223</v>
      </c>
      <c r="C2984" s="131">
        <v>97.0</v>
      </c>
      <c r="D2984" s="14" t="s">
        <v>1224</v>
      </c>
      <c r="E2984" s="131">
        <v>378.0</v>
      </c>
      <c r="F2984" s="14" t="s">
        <v>1225</v>
      </c>
      <c r="G2984" s="131">
        <v>86.0</v>
      </c>
      <c r="H2984" s="131">
        <v>200.0</v>
      </c>
      <c r="I2984" s="132" t="b">
        <v>1</v>
      </c>
      <c r="J2984" s="14"/>
      <c r="K2984" s="14"/>
      <c r="L2984" s="14"/>
      <c r="M2984" s="14"/>
      <c r="N2984" s="14"/>
      <c r="O2984" s="14"/>
      <c r="P2984" s="14"/>
      <c r="Q2984" s="14"/>
      <c r="R2984" s="14"/>
      <c r="S2984" s="14"/>
      <c r="T2984" s="14"/>
      <c r="U2984" s="14"/>
      <c r="V2984" s="14"/>
      <c r="W2984" s="14"/>
    </row>
    <row r="2985">
      <c r="A2985" s="130" t="s">
        <v>26762</v>
      </c>
      <c r="B2985" s="14" t="s">
        <v>1551</v>
      </c>
      <c r="C2985" s="131">
        <v>42.0</v>
      </c>
      <c r="D2985" s="14" t="s">
        <v>1552</v>
      </c>
      <c r="E2985" s="131">
        <v>119.0</v>
      </c>
      <c r="F2985" s="14" t="s">
        <v>1553</v>
      </c>
      <c r="G2985" s="131">
        <v>31.0</v>
      </c>
      <c r="H2985" s="131">
        <v>200.0</v>
      </c>
      <c r="I2985" s="132" t="b">
        <v>1</v>
      </c>
      <c r="J2985" s="14"/>
      <c r="K2985" s="14"/>
      <c r="L2985" s="14"/>
      <c r="M2985" s="14"/>
      <c r="N2985" s="14"/>
      <c r="O2985" s="14"/>
      <c r="P2985" s="14"/>
      <c r="Q2985" s="14"/>
      <c r="R2985" s="14"/>
      <c r="S2985" s="14"/>
      <c r="T2985" s="14"/>
      <c r="U2985" s="14"/>
      <c r="V2985" s="14"/>
      <c r="W2985" s="14"/>
    </row>
    <row r="2986">
      <c r="A2986" s="130" t="s">
        <v>26763</v>
      </c>
      <c r="B2986" s="14" t="s">
        <v>4518</v>
      </c>
      <c r="C2986" s="131">
        <v>25.0</v>
      </c>
      <c r="D2986" s="14"/>
      <c r="E2986" s="14"/>
      <c r="F2986" s="14" t="s">
        <v>4522</v>
      </c>
      <c r="G2986" s="131">
        <v>5.0</v>
      </c>
      <c r="H2986" s="131">
        <v>200.0</v>
      </c>
      <c r="I2986" s="132" t="b">
        <v>1</v>
      </c>
      <c r="J2986" s="14"/>
      <c r="K2986" s="14"/>
      <c r="L2986" s="14"/>
      <c r="M2986" s="14"/>
      <c r="N2986" s="14"/>
      <c r="O2986" s="14"/>
      <c r="P2986" s="14"/>
      <c r="Q2986" s="14"/>
      <c r="R2986" s="14"/>
      <c r="S2986" s="14"/>
      <c r="T2986" s="14"/>
      <c r="U2986" s="14"/>
      <c r="V2986" s="14"/>
      <c r="W2986" s="14"/>
    </row>
    <row r="2987">
      <c r="A2987" s="130" t="s">
        <v>26764</v>
      </c>
      <c r="B2987" s="14" t="s">
        <v>11438</v>
      </c>
      <c r="C2987" s="131">
        <v>27.0</v>
      </c>
      <c r="D2987" s="14"/>
      <c r="E2987" s="14"/>
      <c r="F2987" s="14" t="s">
        <v>11442</v>
      </c>
      <c r="G2987" s="131">
        <v>7.0</v>
      </c>
      <c r="H2987" s="131">
        <v>200.0</v>
      </c>
      <c r="I2987" s="132" t="b">
        <v>1</v>
      </c>
      <c r="J2987" s="14"/>
      <c r="K2987" s="14"/>
      <c r="L2987" s="14"/>
      <c r="M2987" s="14"/>
      <c r="N2987" s="14"/>
      <c r="O2987" s="14"/>
      <c r="P2987" s="14"/>
      <c r="Q2987" s="14"/>
      <c r="R2987" s="14"/>
      <c r="S2987" s="14"/>
      <c r="T2987" s="14"/>
      <c r="U2987" s="14"/>
      <c r="V2987" s="14"/>
      <c r="W2987" s="14"/>
    </row>
    <row r="2988">
      <c r="A2988" s="130" t="s">
        <v>26765</v>
      </c>
      <c r="B2988" s="14" t="s">
        <v>1361</v>
      </c>
      <c r="C2988" s="131">
        <v>33.0</v>
      </c>
      <c r="D2988" s="14" t="s">
        <v>4271</v>
      </c>
      <c r="E2988" s="131">
        <v>138.0</v>
      </c>
      <c r="F2988" s="14" t="s">
        <v>1363</v>
      </c>
      <c r="G2988" s="131">
        <v>22.0</v>
      </c>
      <c r="H2988" s="131">
        <v>200.0</v>
      </c>
      <c r="I2988" s="132" t="b">
        <v>1</v>
      </c>
      <c r="J2988" s="14"/>
      <c r="K2988" s="14"/>
      <c r="L2988" s="14"/>
      <c r="M2988" s="14"/>
      <c r="N2988" s="14"/>
      <c r="O2988" s="14"/>
      <c r="P2988" s="14"/>
      <c r="Q2988" s="14"/>
      <c r="R2988" s="14"/>
      <c r="S2988" s="14"/>
      <c r="T2988" s="14"/>
      <c r="U2988" s="14"/>
      <c r="V2988" s="14"/>
      <c r="W2988" s="14"/>
    </row>
    <row r="2989">
      <c r="A2989" s="130" t="s">
        <v>26766</v>
      </c>
      <c r="B2989" s="14" t="s">
        <v>7160</v>
      </c>
      <c r="C2989" s="131">
        <v>42.0</v>
      </c>
      <c r="D2989" s="14" t="s">
        <v>7163</v>
      </c>
      <c r="E2989" s="131">
        <v>337.0</v>
      </c>
      <c r="F2989" s="14" t="s">
        <v>7165</v>
      </c>
      <c r="G2989" s="131">
        <v>31.0</v>
      </c>
      <c r="H2989" s="131">
        <v>200.0</v>
      </c>
      <c r="I2989" s="132" t="b">
        <v>1</v>
      </c>
      <c r="J2989" s="14"/>
      <c r="K2989" s="14"/>
      <c r="L2989" s="14"/>
      <c r="M2989" s="14"/>
      <c r="N2989" s="14"/>
      <c r="O2989" s="14"/>
      <c r="P2989" s="14"/>
      <c r="Q2989" s="14"/>
      <c r="R2989" s="14"/>
      <c r="S2989" s="14"/>
      <c r="T2989" s="14"/>
      <c r="U2989" s="14"/>
      <c r="V2989" s="14"/>
      <c r="W2989" s="14"/>
    </row>
    <row r="2990">
      <c r="A2990" s="130" t="s">
        <v>26767</v>
      </c>
      <c r="B2990" s="14" t="s">
        <v>2129</v>
      </c>
      <c r="C2990" s="131">
        <v>67.0</v>
      </c>
      <c r="D2990" s="14" t="s">
        <v>2132</v>
      </c>
      <c r="E2990" s="131">
        <v>245.0</v>
      </c>
      <c r="F2990" s="14" t="s">
        <v>2133</v>
      </c>
      <c r="G2990" s="131">
        <v>56.0</v>
      </c>
      <c r="H2990" s="131">
        <v>200.0</v>
      </c>
      <c r="I2990" s="132" t="b">
        <v>1</v>
      </c>
      <c r="J2990" s="14"/>
      <c r="K2990" s="14"/>
      <c r="L2990" s="14"/>
      <c r="M2990" s="14"/>
      <c r="N2990" s="14"/>
      <c r="O2990" s="14"/>
      <c r="P2990" s="14"/>
      <c r="Q2990" s="14"/>
      <c r="R2990" s="14"/>
      <c r="S2990" s="14"/>
      <c r="T2990" s="14"/>
      <c r="U2990" s="14"/>
      <c r="V2990" s="14"/>
      <c r="W2990" s="14"/>
    </row>
    <row r="2991">
      <c r="A2991" s="130" t="s">
        <v>26768</v>
      </c>
      <c r="B2991" s="14" t="s">
        <v>1584</v>
      </c>
      <c r="C2991" s="131">
        <v>54.0</v>
      </c>
      <c r="D2991" s="14" t="s">
        <v>1585</v>
      </c>
      <c r="E2991" s="131">
        <v>167.0</v>
      </c>
      <c r="F2991" s="14" t="s">
        <v>1586</v>
      </c>
      <c r="G2991" s="131">
        <v>43.0</v>
      </c>
      <c r="H2991" s="131">
        <v>200.0</v>
      </c>
      <c r="I2991" s="132" t="b">
        <v>1</v>
      </c>
      <c r="J2991" s="14"/>
      <c r="K2991" s="14"/>
      <c r="L2991" s="14"/>
      <c r="M2991" s="14"/>
      <c r="N2991" s="14"/>
      <c r="O2991" s="14"/>
      <c r="P2991" s="14"/>
      <c r="Q2991" s="14"/>
      <c r="R2991" s="14"/>
      <c r="S2991" s="14"/>
      <c r="T2991" s="14"/>
      <c r="U2991" s="14"/>
      <c r="V2991" s="14"/>
      <c r="W2991" s="14"/>
    </row>
    <row r="2992">
      <c r="A2992" s="130" t="s">
        <v>26769</v>
      </c>
      <c r="B2992" s="14" t="s">
        <v>4518</v>
      </c>
      <c r="C2992" s="131">
        <v>25.0</v>
      </c>
      <c r="D2992" s="14"/>
      <c r="E2992" s="14"/>
      <c r="F2992" s="14" t="s">
        <v>4522</v>
      </c>
      <c r="G2992" s="131">
        <v>5.0</v>
      </c>
      <c r="H2992" s="131">
        <v>200.0</v>
      </c>
      <c r="I2992" s="132" t="b">
        <v>1</v>
      </c>
      <c r="J2992" s="14"/>
      <c r="K2992" s="14"/>
      <c r="L2992" s="14"/>
      <c r="M2992" s="14"/>
      <c r="N2992" s="14"/>
      <c r="O2992" s="14"/>
      <c r="P2992" s="14"/>
      <c r="Q2992" s="14"/>
      <c r="R2992" s="14"/>
      <c r="S2992" s="14"/>
      <c r="T2992" s="14"/>
      <c r="U2992" s="14"/>
      <c r="V2992" s="14"/>
      <c r="W2992" s="14"/>
    </row>
    <row r="2993">
      <c r="A2993" s="130" t="s">
        <v>26770</v>
      </c>
      <c r="B2993" s="14" t="s">
        <v>3471</v>
      </c>
      <c r="C2993" s="131">
        <v>31.0</v>
      </c>
      <c r="D2993" s="14"/>
      <c r="E2993" s="14"/>
      <c r="F2993" s="14" t="s">
        <v>3474</v>
      </c>
      <c r="G2993" s="131">
        <v>11.0</v>
      </c>
      <c r="H2993" s="131">
        <v>200.0</v>
      </c>
      <c r="I2993" s="132" t="b">
        <v>1</v>
      </c>
      <c r="J2993" s="14"/>
      <c r="K2993" s="14"/>
      <c r="L2993" s="14"/>
      <c r="M2993" s="14"/>
      <c r="N2993" s="14"/>
      <c r="O2993" s="14"/>
      <c r="P2993" s="14"/>
      <c r="Q2993" s="14"/>
      <c r="R2993" s="14"/>
      <c r="S2993" s="14"/>
      <c r="T2993" s="14"/>
      <c r="U2993" s="14"/>
      <c r="V2993" s="14"/>
      <c r="W2993" s="14"/>
    </row>
    <row r="2994">
      <c r="A2994" s="130" t="s">
        <v>26771</v>
      </c>
      <c r="B2994" s="14" t="s">
        <v>11082</v>
      </c>
      <c r="C2994" s="131">
        <v>30.0</v>
      </c>
      <c r="D2994" s="14"/>
      <c r="E2994" s="14"/>
      <c r="F2994" s="14" t="s">
        <v>11085</v>
      </c>
      <c r="G2994" s="131">
        <v>10.0</v>
      </c>
      <c r="H2994" s="131">
        <v>200.0</v>
      </c>
      <c r="I2994" s="132" t="b">
        <v>1</v>
      </c>
      <c r="J2994" s="14"/>
      <c r="K2994" s="14"/>
      <c r="L2994" s="14"/>
      <c r="M2994" s="14"/>
      <c r="N2994" s="14"/>
      <c r="O2994" s="14"/>
      <c r="P2994" s="14"/>
      <c r="Q2994" s="14"/>
      <c r="R2994" s="14"/>
      <c r="S2994" s="14"/>
      <c r="T2994" s="14"/>
      <c r="U2994" s="14"/>
      <c r="V2994" s="14"/>
      <c r="W2994" s="14"/>
    </row>
    <row r="2995">
      <c r="A2995" s="130" t="s">
        <v>26772</v>
      </c>
      <c r="B2995" s="14" t="s">
        <v>15175</v>
      </c>
      <c r="C2995" s="131">
        <v>29.0</v>
      </c>
      <c r="D2995" s="14"/>
      <c r="E2995" s="14"/>
      <c r="F2995" s="14" t="s">
        <v>15176</v>
      </c>
      <c r="G2995" s="131">
        <v>9.0</v>
      </c>
      <c r="H2995" s="131">
        <v>200.0</v>
      </c>
      <c r="I2995" s="132" t="b">
        <v>1</v>
      </c>
      <c r="J2995" s="14"/>
      <c r="K2995" s="14"/>
      <c r="L2995" s="14"/>
      <c r="M2995" s="14"/>
      <c r="N2995" s="14"/>
      <c r="O2995" s="14"/>
      <c r="P2995" s="14"/>
      <c r="Q2995" s="14"/>
      <c r="R2995" s="14"/>
      <c r="S2995" s="14"/>
      <c r="T2995" s="14"/>
      <c r="U2995" s="14"/>
      <c r="V2995" s="14"/>
      <c r="W2995" s="14"/>
    </row>
    <row r="2996">
      <c r="A2996" s="130" t="s">
        <v>26773</v>
      </c>
      <c r="B2996" s="14" t="s">
        <v>1256</v>
      </c>
      <c r="C2996" s="131">
        <v>77.0</v>
      </c>
      <c r="D2996" s="14" t="s">
        <v>1257</v>
      </c>
      <c r="E2996" s="131">
        <v>154.0</v>
      </c>
      <c r="F2996" s="14" t="s">
        <v>1258</v>
      </c>
      <c r="G2996" s="131">
        <v>66.0</v>
      </c>
      <c r="H2996" s="131">
        <v>200.0</v>
      </c>
      <c r="I2996" s="132" t="b">
        <v>1</v>
      </c>
      <c r="J2996" s="14"/>
      <c r="K2996" s="14"/>
      <c r="L2996" s="14"/>
      <c r="M2996" s="14"/>
      <c r="N2996" s="14"/>
      <c r="O2996" s="14"/>
      <c r="P2996" s="14"/>
      <c r="Q2996" s="14"/>
      <c r="R2996" s="14"/>
      <c r="S2996" s="14"/>
      <c r="T2996" s="14"/>
      <c r="U2996" s="14"/>
      <c r="V2996" s="14"/>
      <c r="W2996" s="14"/>
    </row>
    <row r="2997">
      <c r="A2997" s="130" t="s">
        <v>26774</v>
      </c>
      <c r="B2997" s="14" t="s">
        <v>5622</v>
      </c>
      <c r="C2997" s="131">
        <v>80.0</v>
      </c>
      <c r="D2997" s="14" t="s">
        <v>5625</v>
      </c>
      <c r="E2997" s="131">
        <v>203.0</v>
      </c>
      <c r="F2997" s="14" t="s">
        <v>5627</v>
      </c>
      <c r="G2997" s="131">
        <v>69.0</v>
      </c>
      <c r="H2997" s="131">
        <v>200.0</v>
      </c>
      <c r="I2997" s="132" t="b">
        <v>1</v>
      </c>
      <c r="J2997" s="14"/>
      <c r="K2997" s="14"/>
      <c r="L2997" s="14"/>
      <c r="M2997" s="14"/>
      <c r="N2997" s="14"/>
      <c r="O2997" s="14"/>
      <c r="P2997" s="14"/>
      <c r="Q2997" s="14"/>
      <c r="R2997" s="14"/>
      <c r="S2997" s="14"/>
      <c r="T2997" s="14"/>
      <c r="U2997" s="14"/>
      <c r="V2997" s="14"/>
      <c r="W2997" s="14"/>
    </row>
    <row r="2998">
      <c r="A2998" s="130" t="s">
        <v>26775</v>
      </c>
      <c r="B2998" s="14" t="s">
        <v>1261</v>
      </c>
      <c r="C2998" s="131">
        <v>63.0</v>
      </c>
      <c r="D2998" s="14" t="s">
        <v>1262</v>
      </c>
      <c r="E2998" s="131">
        <v>210.0</v>
      </c>
      <c r="F2998" s="14" t="s">
        <v>1263</v>
      </c>
      <c r="G2998" s="131">
        <v>52.0</v>
      </c>
      <c r="H2998" s="131">
        <v>200.0</v>
      </c>
      <c r="I2998" s="132" t="b">
        <v>1</v>
      </c>
      <c r="J2998" s="14"/>
      <c r="K2998" s="14"/>
      <c r="L2998" s="14"/>
      <c r="M2998" s="14"/>
      <c r="N2998" s="14"/>
      <c r="O2998" s="14"/>
      <c r="P2998" s="14"/>
      <c r="Q2998" s="14"/>
      <c r="R2998" s="14"/>
      <c r="S2998" s="14"/>
      <c r="T2998" s="14"/>
      <c r="U2998" s="14"/>
      <c r="V2998" s="14"/>
      <c r="W2998" s="14"/>
    </row>
    <row r="2999">
      <c r="A2999" s="130" t="s">
        <v>26776</v>
      </c>
      <c r="B2999" s="14" t="s">
        <v>2463</v>
      </c>
      <c r="C2999" s="131">
        <v>37.0</v>
      </c>
      <c r="D2999" s="14" t="s">
        <v>2466</v>
      </c>
      <c r="E2999" s="131">
        <v>272.0</v>
      </c>
      <c r="F2999" s="14" t="s">
        <v>2470</v>
      </c>
      <c r="G2999" s="131">
        <v>26.0</v>
      </c>
      <c r="H2999" s="131">
        <v>200.0</v>
      </c>
      <c r="I2999" s="132" t="b">
        <v>1</v>
      </c>
      <c r="J2999" s="14"/>
      <c r="K2999" s="14"/>
      <c r="L2999" s="14"/>
      <c r="M2999" s="14"/>
      <c r="N2999" s="14"/>
      <c r="O2999" s="14"/>
      <c r="P2999" s="14"/>
      <c r="Q2999" s="14"/>
      <c r="R2999" s="14"/>
      <c r="S2999" s="14"/>
      <c r="T2999" s="14"/>
      <c r="U2999" s="14"/>
      <c r="V2999" s="14"/>
      <c r="W2999" s="14"/>
    </row>
    <row r="3000">
      <c r="A3000" s="130" t="s">
        <v>26777</v>
      </c>
      <c r="B3000" s="14" t="s">
        <v>18857</v>
      </c>
      <c r="C3000" s="131">
        <v>54.0</v>
      </c>
      <c r="D3000" s="14" t="s">
        <v>18858</v>
      </c>
      <c r="E3000" s="131">
        <v>141.0</v>
      </c>
      <c r="F3000" s="14" t="s">
        <v>18860</v>
      </c>
      <c r="G3000" s="131">
        <v>43.0</v>
      </c>
      <c r="H3000" s="131">
        <v>200.0</v>
      </c>
      <c r="I3000" s="132" t="b">
        <v>1</v>
      </c>
      <c r="J3000" s="14"/>
      <c r="K3000" s="14"/>
      <c r="L3000" s="14"/>
      <c r="M3000" s="14"/>
      <c r="N3000" s="14"/>
      <c r="O3000" s="14"/>
      <c r="P3000" s="14"/>
      <c r="Q3000" s="14"/>
      <c r="R3000" s="14"/>
      <c r="S3000" s="14"/>
      <c r="T3000" s="14"/>
      <c r="U3000" s="14"/>
      <c r="V3000" s="14"/>
      <c r="W3000" s="14"/>
    </row>
    <row r="3001">
      <c r="A3001" s="130" t="s">
        <v>26778</v>
      </c>
      <c r="B3001" s="14" t="s">
        <v>6869</v>
      </c>
      <c r="C3001" s="131">
        <v>25.0</v>
      </c>
      <c r="D3001" s="14" t="s">
        <v>6871</v>
      </c>
      <c r="E3001" s="131">
        <v>415.0</v>
      </c>
      <c r="F3001" s="14" t="s">
        <v>6873</v>
      </c>
      <c r="G3001" s="131">
        <v>14.0</v>
      </c>
      <c r="H3001" s="131">
        <v>200.0</v>
      </c>
      <c r="I3001" s="132" t="b">
        <v>1</v>
      </c>
      <c r="J3001" s="14"/>
      <c r="K3001" s="14"/>
      <c r="L3001" s="14"/>
      <c r="M3001" s="14"/>
      <c r="N3001" s="14"/>
      <c r="O3001" s="14"/>
      <c r="P3001" s="14"/>
      <c r="Q3001" s="14"/>
      <c r="R3001" s="14"/>
      <c r="S3001" s="14"/>
      <c r="T3001" s="14"/>
      <c r="U3001" s="14"/>
      <c r="V3001" s="14"/>
      <c r="W3001" s="14"/>
    </row>
    <row r="3002">
      <c r="A3002" s="130" t="s">
        <v>26779</v>
      </c>
      <c r="B3002" s="14" t="s">
        <v>18857</v>
      </c>
      <c r="C3002" s="131">
        <v>54.0</v>
      </c>
      <c r="D3002" s="14" t="s">
        <v>18858</v>
      </c>
      <c r="E3002" s="131">
        <v>141.0</v>
      </c>
      <c r="F3002" s="14" t="s">
        <v>18860</v>
      </c>
      <c r="G3002" s="131">
        <v>43.0</v>
      </c>
      <c r="H3002" s="131">
        <v>200.0</v>
      </c>
      <c r="I3002" s="132" t="b">
        <v>1</v>
      </c>
      <c r="J3002" s="14"/>
      <c r="K3002" s="14"/>
      <c r="L3002" s="14"/>
      <c r="M3002" s="14"/>
      <c r="N3002" s="14"/>
      <c r="O3002" s="14"/>
      <c r="P3002" s="14"/>
      <c r="Q3002" s="14"/>
      <c r="R3002" s="14"/>
      <c r="S3002" s="14"/>
      <c r="T3002" s="14"/>
      <c r="U3002" s="14"/>
      <c r="V3002" s="14"/>
      <c r="W3002" s="14"/>
    </row>
    <row r="3003">
      <c r="A3003" s="130" t="s">
        <v>26780</v>
      </c>
      <c r="B3003" s="14" t="s">
        <v>1800</v>
      </c>
      <c r="C3003" s="131">
        <v>31.0</v>
      </c>
      <c r="D3003" s="14" t="s">
        <v>1801</v>
      </c>
      <c r="E3003" s="131">
        <v>133.0</v>
      </c>
      <c r="F3003" s="14" t="s">
        <v>1802</v>
      </c>
      <c r="G3003" s="131">
        <v>20.0</v>
      </c>
      <c r="H3003" s="131">
        <v>200.0</v>
      </c>
      <c r="I3003" s="132" t="b">
        <v>1</v>
      </c>
      <c r="J3003" s="14"/>
      <c r="K3003" s="14"/>
      <c r="L3003" s="14"/>
      <c r="M3003" s="14"/>
      <c r="N3003" s="14"/>
      <c r="O3003" s="14"/>
      <c r="P3003" s="14"/>
      <c r="Q3003" s="14"/>
      <c r="R3003" s="14"/>
      <c r="S3003" s="14"/>
      <c r="T3003" s="14"/>
      <c r="U3003" s="14"/>
      <c r="V3003" s="14"/>
      <c r="W3003" s="14"/>
    </row>
    <row r="3004">
      <c r="A3004" s="130" t="s">
        <v>26781</v>
      </c>
      <c r="B3004" s="14" t="s">
        <v>10739</v>
      </c>
      <c r="C3004" s="131">
        <v>27.0</v>
      </c>
      <c r="D3004" s="14"/>
      <c r="E3004" s="14"/>
      <c r="F3004" s="14" t="s">
        <v>10741</v>
      </c>
      <c r="G3004" s="131">
        <v>7.0</v>
      </c>
      <c r="H3004" s="131">
        <v>200.0</v>
      </c>
      <c r="I3004" s="132" t="b">
        <v>1</v>
      </c>
      <c r="J3004" s="14"/>
      <c r="K3004" s="14"/>
      <c r="L3004" s="14"/>
      <c r="M3004" s="14"/>
      <c r="N3004" s="14"/>
      <c r="O3004" s="14"/>
      <c r="P3004" s="14"/>
      <c r="Q3004" s="14"/>
      <c r="R3004" s="14"/>
      <c r="S3004" s="14"/>
      <c r="T3004" s="14"/>
      <c r="U3004" s="14"/>
      <c r="V3004" s="14"/>
      <c r="W3004" s="14"/>
    </row>
    <row r="3005">
      <c r="A3005" s="130" t="s">
        <v>26782</v>
      </c>
      <c r="B3005" s="14" t="s">
        <v>10716</v>
      </c>
      <c r="C3005" s="131">
        <v>62.0</v>
      </c>
      <c r="D3005" s="14" t="s">
        <v>10720</v>
      </c>
      <c r="E3005" s="131">
        <v>327.0</v>
      </c>
      <c r="F3005" s="14" t="s">
        <v>10722</v>
      </c>
      <c r="G3005" s="131">
        <v>51.0</v>
      </c>
      <c r="H3005" s="131">
        <v>200.0</v>
      </c>
      <c r="I3005" s="132" t="b">
        <v>1</v>
      </c>
      <c r="J3005" s="14"/>
      <c r="K3005" s="14"/>
      <c r="L3005" s="14"/>
      <c r="M3005" s="14"/>
      <c r="N3005" s="14"/>
      <c r="O3005" s="14"/>
      <c r="P3005" s="14"/>
      <c r="Q3005" s="14"/>
      <c r="R3005" s="14"/>
      <c r="S3005" s="14"/>
      <c r="T3005" s="14"/>
      <c r="U3005" s="14"/>
      <c r="V3005" s="14"/>
      <c r="W3005" s="14"/>
    </row>
    <row r="3006">
      <c r="A3006" s="130" t="s">
        <v>26783</v>
      </c>
      <c r="B3006" s="14" t="s">
        <v>1530</v>
      </c>
      <c r="C3006" s="131">
        <v>65.0</v>
      </c>
      <c r="D3006" s="14" t="s">
        <v>1531</v>
      </c>
      <c r="E3006" s="131">
        <v>148.0</v>
      </c>
      <c r="F3006" s="14" t="s">
        <v>1532</v>
      </c>
      <c r="G3006" s="131">
        <v>54.0</v>
      </c>
      <c r="H3006" s="131">
        <v>200.0</v>
      </c>
      <c r="I3006" s="132" t="b">
        <v>1</v>
      </c>
      <c r="J3006" s="14"/>
      <c r="K3006" s="14"/>
      <c r="L3006" s="14"/>
      <c r="M3006" s="14"/>
      <c r="N3006" s="14"/>
      <c r="O3006" s="14"/>
      <c r="P3006" s="14"/>
      <c r="Q3006" s="14"/>
      <c r="R3006" s="14"/>
      <c r="S3006" s="14"/>
      <c r="T3006" s="14"/>
      <c r="U3006" s="14"/>
      <c r="V3006" s="14"/>
      <c r="W3006" s="14"/>
    </row>
    <row r="3007">
      <c r="A3007" s="130" t="s">
        <v>26784</v>
      </c>
      <c r="B3007" s="14" t="s">
        <v>1556</v>
      </c>
      <c r="C3007" s="131">
        <v>66.0</v>
      </c>
      <c r="D3007" s="14" t="s">
        <v>1557</v>
      </c>
      <c r="E3007" s="131">
        <v>232.0</v>
      </c>
      <c r="F3007" s="14" t="s">
        <v>1558</v>
      </c>
      <c r="G3007" s="131">
        <v>55.0</v>
      </c>
      <c r="H3007" s="131">
        <v>200.0</v>
      </c>
      <c r="I3007" s="132" t="b">
        <v>1</v>
      </c>
      <c r="J3007" s="14"/>
      <c r="K3007" s="14"/>
      <c r="L3007" s="14"/>
      <c r="M3007" s="14"/>
      <c r="N3007" s="14"/>
      <c r="O3007" s="14"/>
      <c r="P3007" s="14"/>
      <c r="Q3007" s="14"/>
      <c r="R3007" s="14"/>
      <c r="S3007" s="14"/>
      <c r="T3007" s="14"/>
      <c r="U3007" s="14"/>
      <c r="V3007" s="14"/>
      <c r="W3007" s="14"/>
    </row>
    <row r="3008">
      <c r="A3008" s="130" t="s">
        <v>26785</v>
      </c>
      <c r="B3008" s="14" t="s">
        <v>2342</v>
      </c>
      <c r="C3008" s="131">
        <v>101.0</v>
      </c>
      <c r="D3008" s="14" t="s">
        <v>2345</v>
      </c>
      <c r="E3008" s="131">
        <v>153.0</v>
      </c>
      <c r="F3008" s="14" t="s">
        <v>2348</v>
      </c>
      <c r="G3008" s="131">
        <v>90.0</v>
      </c>
      <c r="H3008" s="131">
        <v>200.0</v>
      </c>
      <c r="I3008" s="132" t="b">
        <v>1</v>
      </c>
      <c r="J3008" s="14"/>
      <c r="K3008" s="14"/>
      <c r="L3008" s="14"/>
      <c r="M3008" s="14"/>
      <c r="N3008" s="14"/>
      <c r="O3008" s="14"/>
      <c r="P3008" s="14"/>
      <c r="Q3008" s="14"/>
      <c r="R3008" s="14"/>
      <c r="S3008" s="14"/>
      <c r="T3008" s="14"/>
      <c r="U3008" s="14"/>
      <c r="V3008" s="14"/>
      <c r="W3008" s="14"/>
    </row>
    <row r="3009">
      <c r="A3009" s="130" t="s">
        <v>26786</v>
      </c>
      <c r="B3009" s="14" t="s">
        <v>1628</v>
      </c>
      <c r="C3009" s="131">
        <v>26.0</v>
      </c>
      <c r="D3009" s="14"/>
      <c r="E3009" s="14"/>
      <c r="F3009" s="14" t="s">
        <v>1629</v>
      </c>
      <c r="G3009" s="131">
        <v>6.0</v>
      </c>
      <c r="H3009" s="131">
        <v>200.0</v>
      </c>
      <c r="I3009" s="132" t="b">
        <v>1</v>
      </c>
      <c r="J3009" s="14"/>
      <c r="K3009" s="14"/>
      <c r="L3009" s="14"/>
      <c r="M3009" s="14"/>
      <c r="N3009" s="14"/>
      <c r="O3009" s="14"/>
      <c r="P3009" s="14"/>
      <c r="Q3009" s="14"/>
      <c r="R3009" s="14"/>
      <c r="S3009" s="14"/>
      <c r="T3009" s="14"/>
      <c r="U3009" s="14"/>
      <c r="V3009" s="14"/>
      <c r="W3009" s="14"/>
    </row>
    <row r="3010">
      <c r="A3010" s="130" t="s">
        <v>26787</v>
      </c>
      <c r="B3010" s="14" t="s">
        <v>4518</v>
      </c>
      <c r="C3010" s="131">
        <v>25.0</v>
      </c>
      <c r="D3010" s="14"/>
      <c r="E3010" s="14"/>
      <c r="F3010" s="14" t="s">
        <v>4522</v>
      </c>
      <c r="G3010" s="131">
        <v>5.0</v>
      </c>
      <c r="H3010" s="131">
        <v>200.0</v>
      </c>
      <c r="I3010" s="132" t="b">
        <v>1</v>
      </c>
      <c r="J3010" s="14"/>
      <c r="K3010" s="14"/>
      <c r="L3010" s="14"/>
      <c r="M3010" s="14"/>
      <c r="N3010" s="14"/>
      <c r="O3010" s="14"/>
      <c r="P3010" s="14"/>
      <c r="Q3010" s="14"/>
      <c r="R3010" s="14"/>
      <c r="S3010" s="14"/>
      <c r="T3010" s="14"/>
      <c r="U3010" s="14"/>
      <c r="V3010" s="14"/>
      <c r="W3010" s="14"/>
    </row>
    <row r="3011">
      <c r="A3011" s="130" t="s">
        <v>26788</v>
      </c>
      <c r="B3011" s="14" t="s">
        <v>4958</v>
      </c>
      <c r="C3011" s="131">
        <v>60.0</v>
      </c>
      <c r="D3011" s="14" t="s">
        <v>4960</v>
      </c>
      <c r="E3011" s="131">
        <v>104.0</v>
      </c>
      <c r="F3011" s="14" t="s">
        <v>4961</v>
      </c>
      <c r="G3011" s="131">
        <v>49.0</v>
      </c>
      <c r="H3011" s="131">
        <v>200.0</v>
      </c>
      <c r="I3011" s="132" t="b">
        <v>1</v>
      </c>
      <c r="J3011" s="14"/>
      <c r="K3011" s="14"/>
      <c r="L3011" s="14"/>
      <c r="M3011" s="14"/>
      <c r="N3011" s="14"/>
      <c r="O3011" s="14"/>
      <c r="P3011" s="14"/>
      <c r="Q3011" s="14"/>
      <c r="R3011" s="14"/>
      <c r="S3011" s="14"/>
      <c r="T3011" s="14"/>
      <c r="U3011" s="14"/>
      <c r="V3011" s="14"/>
      <c r="W3011" s="14"/>
    </row>
    <row r="3012">
      <c r="A3012" s="130" t="s">
        <v>26789</v>
      </c>
      <c r="B3012" s="14" t="s">
        <v>1962</v>
      </c>
      <c r="C3012" s="131">
        <v>134.0</v>
      </c>
      <c r="D3012" s="14" t="s">
        <v>1964</v>
      </c>
      <c r="E3012" s="131">
        <v>150.0</v>
      </c>
      <c r="F3012" s="14" t="s">
        <v>1965</v>
      </c>
      <c r="G3012" s="131">
        <v>123.0</v>
      </c>
      <c r="H3012" s="131">
        <v>200.0</v>
      </c>
      <c r="I3012" s="132" t="b">
        <v>1</v>
      </c>
      <c r="J3012" s="14"/>
      <c r="K3012" s="14"/>
      <c r="L3012" s="14"/>
      <c r="M3012" s="14"/>
      <c r="N3012" s="14"/>
      <c r="O3012" s="14"/>
      <c r="P3012" s="14"/>
      <c r="Q3012" s="14"/>
      <c r="R3012" s="14"/>
      <c r="S3012" s="14"/>
      <c r="T3012" s="14"/>
      <c r="U3012" s="14"/>
      <c r="V3012" s="14"/>
      <c r="W3012" s="14"/>
    </row>
    <row r="3013">
      <c r="A3013" s="130" t="s">
        <v>26790</v>
      </c>
      <c r="B3013" s="14" t="s">
        <v>4819</v>
      </c>
      <c r="C3013" s="131">
        <v>85.0</v>
      </c>
      <c r="D3013" s="14" t="s">
        <v>4821</v>
      </c>
      <c r="E3013" s="131">
        <v>138.0</v>
      </c>
      <c r="F3013" s="14" t="s">
        <v>4822</v>
      </c>
      <c r="G3013" s="131">
        <v>74.0</v>
      </c>
      <c r="H3013" s="131">
        <v>200.0</v>
      </c>
      <c r="I3013" s="132" t="b">
        <v>1</v>
      </c>
      <c r="J3013" s="14"/>
      <c r="K3013" s="14"/>
      <c r="L3013" s="14"/>
      <c r="M3013" s="14"/>
      <c r="N3013" s="14"/>
      <c r="O3013" s="14"/>
      <c r="P3013" s="14"/>
      <c r="Q3013" s="14"/>
      <c r="R3013" s="14"/>
      <c r="S3013" s="14"/>
      <c r="T3013" s="14"/>
      <c r="U3013" s="14"/>
      <c r="V3013" s="14"/>
      <c r="W3013" s="14"/>
    </row>
    <row r="3014">
      <c r="A3014" s="130" t="s">
        <v>26791</v>
      </c>
      <c r="B3014" s="14" t="s">
        <v>2860</v>
      </c>
      <c r="C3014" s="131">
        <v>55.0</v>
      </c>
      <c r="D3014" s="14" t="s">
        <v>2864</v>
      </c>
      <c r="E3014" s="131">
        <v>154.0</v>
      </c>
      <c r="F3014" s="14" t="s">
        <v>2866</v>
      </c>
      <c r="G3014" s="131">
        <v>44.0</v>
      </c>
      <c r="H3014" s="131">
        <v>200.0</v>
      </c>
      <c r="I3014" s="132" t="b">
        <v>1</v>
      </c>
      <c r="J3014" s="14"/>
      <c r="K3014" s="14"/>
      <c r="L3014" s="14"/>
      <c r="M3014" s="14"/>
      <c r="N3014" s="14"/>
      <c r="O3014" s="14"/>
      <c r="P3014" s="14"/>
      <c r="Q3014" s="14"/>
      <c r="R3014" s="14"/>
      <c r="S3014" s="14"/>
      <c r="T3014" s="14"/>
      <c r="U3014" s="14"/>
      <c r="V3014" s="14"/>
      <c r="W3014" s="14"/>
    </row>
    <row r="3015">
      <c r="A3015" s="130" t="s">
        <v>26792</v>
      </c>
      <c r="B3015" s="14" t="s">
        <v>13510</v>
      </c>
      <c r="C3015" s="131">
        <v>28.0</v>
      </c>
      <c r="D3015" s="14" t="s">
        <v>13511</v>
      </c>
      <c r="E3015" s="131">
        <v>158.0</v>
      </c>
      <c r="F3015" s="14" t="s">
        <v>13512</v>
      </c>
      <c r="G3015" s="131">
        <v>8.0</v>
      </c>
      <c r="H3015" s="131">
        <v>200.0</v>
      </c>
      <c r="I3015" s="132" t="b">
        <v>1</v>
      </c>
      <c r="J3015" s="14"/>
      <c r="K3015" s="14"/>
      <c r="L3015" s="14"/>
      <c r="M3015" s="14"/>
      <c r="N3015" s="14"/>
      <c r="O3015" s="14"/>
      <c r="P3015" s="14"/>
      <c r="Q3015" s="14"/>
      <c r="R3015" s="14"/>
      <c r="S3015" s="14"/>
      <c r="T3015" s="14"/>
      <c r="U3015" s="14"/>
      <c r="V3015" s="14"/>
      <c r="W3015" s="14"/>
    </row>
    <row r="3016">
      <c r="A3016" s="130" t="s">
        <v>26793</v>
      </c>
      <c r="B3016" s="14" t="s">
        <v>1575</v>
      </c>
      <c r="C3016" s="131">
        <v>74.0</v>
      </c>
      <c r="D3016" s="14" t="s">
        <v>1576</v>
      </c>
      <c r="E3016" s="131">
        <v>156.0</v>
      </c>
      <c r="F3016" s="14" t="s">
        <v>1577</v>
      </c>
      <c r="G3016" s="131">
        <v>63.0</v>
      </c>
      <c r="H3016" s="131">
        <v>200.0</v>
      </c>
      <c r="I3016" s="132" t="b">
        <v>1</v>
      </c>
      <c r="J3016" s="14"/>
      <c r="K3016" s="14"/>
      <c r="L3016" s="14"/>
      <c r="M3016" s="14"/>
      <c r="N3016" s="14"/>
      <c r="O3016" s="14"/>
      <c r="P3016" s="14"/>
      <c r="Q3016" s="14"/>
      <c r="R3016" s="14"/>
      <c r="S3016" s="14"/>
      <c r="T3016" s="14"/>
      <c r="U3016" s="14"/>
      <c r="V3016" s="14"/>
      <c r="W3016" s="14"/>
    </row>
    <row r="3017">
      <c r="A3017" s="130" t="s">
        <v>26794</v>
      </c>
      <c r="B3017" s="14" t="s">
        <v>2860</v>
      </c>
      <c r="C3017" s="131">
        <v>55.0</v>
      </c>
      <c r="D3017" s="14" t="s">
        <v>2864</v>
      </c>
      <c r="E3017" s="131">
        <v>154.0</v>
      </c>
      <c r="F3017" s="14" t="s">
        <v>2866</v>
      </c>
      <c r="G3017" s="131">
        <v>44.0</v>
      </c>
      <c r="H3017" s="131">
        <v>200.0</v>
      </c>
      <c r="I3017" s="132" t="b">
        <v>1</v>
      </c>
      <c r="J3017" s="14"/>
      <c r="K3017" s="14"/>
      <c r="L3017" s="14"/>
      <c r="M3017" s="14"/>
      <c r="N3017" s="14"/>
      <c r="O3017" s="14"/>
      <c r="P3017" s="14"/>
      <c r="Q3017" s="14"/>
      <c r="R3017" s="14"/>
      <c r="S3017" s="14"/>
      <c r="T3017" s="14"/>
      <c r="U3017" s="14"/>
      <c r="V3017" s="14"/>
      <c r="W3017" s="14"/>
    </row>
    <row r="3018">
      <c r="A3018" s="130" t="s">
        <v>26795</v>
      </c>
      <c r="B3018" s="14" t="s">
        <v>1361</v>
      </c>
      <c r="C3018" s="131">
        <v>33.0</v>
      </c>
      <c r="D3018" s="14" t="s">
        <v>4271</v>
      </c>
      <c r="E3018" s="131">
        <v>138.0</v>
      </c>
      <c r="F3018" s="14" t="s">
        <v>1363</v>
      </c>
      <c r="G3018" s="131">
        <v>22.0</v>
      </c>
      <c r="H3018" s="131">
        <v>200.0</v>
      </c>
      <c r="I3018" s="132" t="b">
        <v>1</v>
      </c>
      <c r="J3018" s="14"/>
      <c r="K3018" s="14"/>
      <c r="L3018" s="14"/>
      <c r="M3018" s="14"/>
      <c r="N3018" s="14"/>
      <c r="O3018" s="14"/>
      <c r="P3018" s="14"/>
      <c r="Q3018" s="14"/>
      <c r="R3018" s="14"/>
      <c r="S3018" s="14"/>
      <c r="T3018" s="14"/>
      <c r="U3018" s="14"/>
      <c r="V3018" s="14"/>
      <c r="W3018" s="14"/>
    </row>
    <row r="3019">
      <c r="A3019" s="130" t="s">
        <v>26796</v>
      </c>
      <c r="B3019" s="14" t="s">
        <v>26797</v>
      </c>
      <c r="C3019" s="131">
        <v>41.0</v>
      </c>
      <c r="D3019" s="14" t="s">
        <v>511</v>
      </c>
      <c r="E3019" s="131">
        <v>135.0</v>
      </c>
      <c r="F3019" s="14" t="s">
        <v>512</v>
      </c>
      <c r="G3019" s="131">
        <v>14.0</v>
      </c>
      <c r="H3019" s="131">
        <v>200.0</v>
      </c>
      <c r="I3019" s="132" t="b">
        <v>1</v>
      </c>
      <c r="J3019" s="14"/>
      <c r="K3019" s="14"/>
      <c r="L3019" s="14"/>
      <c r="M3019" s="14"/>
      <c r="N3019" s="14"/>
      <c r="O3019" s="14"/>
      <c r="P3019" s="14"/>
      <c r="Q3019" s="14"/>
      <c r="R3019" s="14"/>
      <c r="S3019" s="14"/>
      <c r="T3019" s="14"/>
      <c r="U3019" s="14"/>
      <c r="V3019" s="14"/>
      <c r="W3019" s="14"/>
    </row>
    <row r="3020">
      <c r="A3020" s="130" t="s">
        <v>26798</v>
      </c>
      <c r="B3020" s="14" t="s">
        <v>18857</v>
      </c>
      <c r="C3020" s="131">
        <v>54.0</v>
      </c>
      <c r="D3020" s="14" t="s">
        <v>18858</v>
      </c>
      <c r="E3020" s="131">
        <v>141.0</v>
      </c>
      <c r="F3020" s="14" t="s">
        <v>18860</v>
      </c>
      <c r="G3020" s="131">
        <v>43.0</v>
      </c>
      <c r="H3020" s="131">
        <v>200.0</v>
      </c>
      <c r="I3020" s="132" t="b">
        <v>1</v>
      </c>
      <c r="J3020" s="14"/>
      <c r="K3020" s="14"/>
      <c r="L3020" s="14"/>
      <c r="M3020" s="14"/>
      <c r="N3020" s="14"/>
      <c r="O3020" s="14"/>
      <c r="P3020" s="14"/>
      <c r="Q3020" s="14"/>
      <c r="R3020" s="14"/>
      <c r="S3020" s="14"/>
      <c r="T3020" s="14"/>
      <c r="U3020" s="14"/>
      <c r="V3020" s="14"/>
      <c r="W3020" s="14"/>
    </row>
    <row r="3021">
      <c r="A3021" s="130" t="s">
        <v>26799</v>
      </c>
      <c r="B3021" s="14" t="s">
        <v>11197</v>
      </c>
      <c r="C3021" s="131">
        <v>39.0</v>
      </c>
      <c r="D3021" s="14"/>
      <c r="E3021" s="14"/>
      <c r="F3021" s="14" t="s">
        <v>11199</v>
      </c>
      <c r="G3021" s="131">
        <v>19.0</v>
      </c>
      <c r="H3021" s="131">
        <v>200.0</v>
      </c>
      <c r="I3021" s="132" t="b">
        <v>1</v>
      </c>
      <c r="J3021" s="14"/>
      <c r="K3021" s="14"/>
      <c r="L3021" s="14"/>
      <c r="M3021" s="14"/>
      <c r="N3021" s="14"/>
      <c r="O3021" s="14"/>
      <c r="P3021" s="14"/>
      <c r="Q3021" s="14"/>
      <c r="R3021" s="14"/>
      <c r="S3021" s="14"/>
      <c r="T3021" s="14"/>
      <c r="U3021" s="14"/>
      <c r="V3021" s="14"/>
      <c r="W3021" s="14"/>
    </row>
    <row r="3022">
      <c r="A3022" s="130" t="s">
        <v>26800</v>
      </c>
      <c r="B3022" s="14" t="s">
        <v>1471</v>
      </c>
      <c r="C3022" s="131">
        <v>15.0</v>
      </c>
      <c r="D3022" s="14"/>
      <c r="E3022" s="14"/>
      <c r="F3022" s="14" t="s">
        <v>1472</v>
      </c>
      <c r="G3022" s="131">
        <v>4.0</v>
      </c>
      <c r="H3022" s="131">
        <v>200.0</v>
      </c>
      <c r="I3022" s="132" t="b">
        <v>1</v>
      </c>
      <c r="J3022" s="14"/>
      <c r="K3022" s="14"/>
      <c r="L3022" s="14"/>
      <c r="M3022" s="14"/>
      <c r="N3022" s="14"/>
      <c r="O3022" s="14"/>
      <c r="P3022" s="14"/>
      <c r="Q3022" s="14"/>
      <c r="R3022" s="14"/>
      <c r="S3022" s="14"/>
      <c r="T3022" s="14"/>
      <c r="U3022" s="14"/>
      <c r="V3022" s="14"/>
      <c r="W3022" s="14"/>
    </row>
    <row r="3023">
      <c r="A3023" s="130" t="s">
        <v>26801</v>
      </c>
      <c r="B3023" s="14" t="s">
        <v>7769</v>
      </c>
      <c r="C3023" s="131">
        <v>107.0</v>
      </c>
      <c r="D3023" s="14" t="s">
        <v>7772</v>
      </c>
      <c r="E3023" s="131">
        <v>139.0</v>
      </c>
      <c r="F3023" s="14" t="s">
        <v>7774</v>
      </c>
      <c r="G3023" s="131">
        <v>96.0</v>
      </c>
      <c r="H3023" s="131">
        <v>200.0</v>
      </c>
      <c r="I3023" s="132" t="b">
        <v>1</v>
      </c>
      <c r="J3023" s="14"/>
      <c r="K3023" s="14"/>
      <c r="L3023" s="14"/>
      <c r="M3023" s="14"/>
      <c r="N3023" s="14"/>
      <c r="O3023" s="14"/>
      <c r="P3023" s="14"/>
      <c r="Q3023" s="14"/>
      <c r="R3023" s="14"/>
      <c r="S3023" s="14"/>
      <c r="T3023" s="14"/>
      <c r="U3023" s="14"/>
      <c r="V3023" s="14"/>
      <c r="W3023" s="14"/>
    </row>
    <row r="3024">
      <c r="A3024" s="130" t="s">
        <v>26802</v>
      </c>
      <c r="B3024" s="14" t="s">
        <v>4998</v>
      </c>
      <c r="C3024" s="131">
        <v>48.0</v>
      </c>
      <c r="D3024" s="14" t="s">
        <v>5000</v>
      </c>
      <c r="E3024" s="131">
        <v>351.0</v>
      </c>
      <c r="F3024" s="14" t="s">
        <v>5001</v>
      </c>
      <c r="G3024" s="131">
        <v>37.0</v>
      </c>
      <c r="H3024" s="131">
        <v>200.0</v>
      </c>
      <c r="I3024" s="132" t="b">
        <v>1</v>
      </c>
      <c r="J3024" s="14"/>
      <c r="K3024" s="14"/>
      <c r="L3024" s="14"/>
      <c r="M3024" s="14"/>
      <c r="N3024" s="14"/>
      <c r="O3024" s="14"/>
      <c r="P3024" s="14"/>
      <c r="Q3024" s="14"/>
      <c r="R3024" s="14"/>
      <c r="S3024" s="14"/>
      <c r="T3024" s="14"/>
      <c r="U3024" s="14"/>
      <c r="V3024" s="14"/>
      <c r="W3024" s="14"/>
    </row>
    <row r="3025">
      <c r="A3025" s="130" t="s">
        <v>26803</v>
      </c>
      <c r="B3025" s="14" t="s">
        <v>10890</v>
      </c>
      <c r="C3025" s="131">
        <v>37.0</v>
      </c>
      <c r="D3025" s="14" t="s">
        <v>10892</v>
      </c>
      <c r="E3025" s="131">
        <v>234.0</v>
      </c>
      <c r="F3025" s="14" t="s">
        <v>10894</v>
      </c>
      <c r="G3025" s="131">
        <v>26.0</v>
      </c>
      <c r="H3025" s="131">
        <v>200.0</v>
      </c>
      <c r="I3025" s="132" t="b">
        <v>1</v>
      </c>
      <c r="J3025" s="14"/>
      <c r="K3025" s="14"/>
      <c r="L3025" s="14"/>
      <c r="M3025" s="14"/>
      <c r="N3025" s="14"/>
      <c r="O3025" s="14"/>
      <c r="P3025" s="14"/>
      <c r="Q3025" s="14"/>
      <c r="R3025" s="14"/>
      <c r="S3025" s="14"/>
      <c r="T3025" s="14"/>
      <c r="U3025" s="14"/>
      <c r="V3025" s="14"/>
      <c r="W3025" s="14"/>
    </row>
    <row r="3026">
      <c r="A3026" s="130" t="s">
        <v>26804</v>
      </c>
      <c r="B3026" s="14" t="s">
        <v>7996</v>
      </c>
      <c r="C3026" s="131">
        <v>72.0</v>
      </c>
      <c r="D3026" s="14" t="s">
        <v>7997</v>
      </c>
      <c r="E3026" s="131">
        <v>326.0</v>
      </c>
      <c r="F3026" s="14" t="s">
        <v>8002</v>
      </c>
      <c r="G3026" s="131">
        <v>61.0</v>
      </c>
      <c r="H3026" s="131">
        <v>200.0</v>
      </c>
      <c r="I3026" s="132" t="b">
        <v>1</v>
      </c>
      <c r="J3026" s="14"/>
      <c r="K3026" s="14"/>
      <c r="L3026" s="14"/>
      <c r="M3026" s="14"/>
      <c r="N3026" s="14"/>
      <c r="O3026" s="14"/>
      <c r="P3026" s="14"/>
      <c r="Q3026" s="14"/>
      <c r="R3026" s="14"/>
      <c r="S3026" s="14"/>
      <c r="T3026" s="14"/>
      <c r="U3026" s="14"/>
      <c r="V3026" s="14"/>
      <c r="W3026" s="14"/>
    </row>
    <row r="3027">
      <c r="A3027" s="130" t="s">
        <v>26805</v>
      </c>
      <c r="B3027" s="14" t="s">
        <v>4905</v>
      </c>
      <c r="C3027" s="131">
        <v>54.0</v>
      </c>
      <c r="D3027" s="14" t="s">
        <v>4906</v>
      </c>
      <c r="E3027" s="131">
        <v>191.0</v>
      </c>
      <c r="F3027" s="14" t="s">
        <v>4909</v>
      </c>
      <c r="G3027" s="131">
        <v>43.0</v>
      </c>
      <c r="H3027" s="131">
        <v>200.0</v>
      </c>
      <c r="I3027" s="132" t="b">
        <v>1</v>
      </c>
      <c r="J3027" s="14"/>
      <c r="K3027" s="14"/>
      <c r="L3027" s="14"/>
      <c r="M3027" s="14"/>
      <c r="N3027" s="14"/>
      <c r="O3027" s="14"/>
      <c r="P3027" s="14"/>
      <c r="Q3027" s="14"/>
      <c r="R3027" s="14"/>
      <c r="S3027" s="14"/>
      <c r="T3027" s="14"/>
      <c r="U3027" s="14"/>
      <c r="V3027" s="14"/>
      <c r="W3027" s="14"/>
    </row>
    <row r="3028">
      <c r="A3028" s="130" t="s">
        <v>26806</v>
      </c>
      <c r="B3028" s="14" t="s">
        <v>10235</v>
      </c>
      <c r="C3028" s="131">
        <v>47.0</v>
      </c>
      <c r="D3028" s="14" t="s">
        <v>10237</v>
      </c>
      <c r="E3028" s="131">
        <v>81.0</v>
      </c>
      <c r="F3028" s="14" t="s">
        <v>10239</v>
      </c>
      <c r="G3028" s="131">
        <v>36.0</v>
      </c>
      <c r="H3028" s="131">
        <v>200.0</v>
      </c>
      <c r="I3028" s="132" t="b">
        <v>1</v>
      </c>
      <c r="J3028" s="14"/>
      <c r="K3028" s="14"/>
      <c r="L3028" s="14"/>
      <c r="M3028" s="14"/>
      <c r="N3028" s="14"/>
      <c r="O3028" s="14"/>
      <c r="P3028" s="14"/>
      <c r="Q3028" s="14"/>
      <c r="R3028" s="14"/>
      <c r="S3028" s="14"/>
      <c r="T3028" s="14"/>
      <c r="U3028" s="14"/>
      <c r="V3028" s="14"/>
      <c r="W3028" s="14"/>
    </row>
    <row r="3029">
      <c r="A3029" s="130" t="s">
        <v>26807</v>
      </c>
      <c r="B3029" s="14" t="s">
        <v>14741</v>
      </c>
      <c r="C3029" s="131">
        <v>29.0</v>
      </c>
      <c r="D3029" s="14"/>
      <c r="E3029" s="14"/>
      <c r="F3029" s="14" t="s">
        <v>14742</v>
      </c>
      <c r="G3029" s="131">
        <v>9.0</v>
      </c>
      <c r="H3029" s="131">
        <v>200.0</v>
      </c>
      <c r="I3029" s="132" t="b">
        <v>1</v>
      </c>
      <c r="J3029" s="14"/>
      <c r="K3029" s="14"/>
      <c r="L3029" s="14"/>
      <c r="M3029" s="14"/>
      <c r="N3029" s="14"/>
      <c r="O3029" s="14"/>
      <c r="P3029" s="14"/>
      <c r="Q3029" s="14"/>
      <c r="R3029" s="14"/>
      <c r="S3029" s="14"/>
      <c r="T3029" s="14"/>
      <c r="U3029" s="14"/>
      <c r="V3029" s="14"/>
      <c r="W3029" s="14"/>
    </row>
    <row r="3030">
      <c r="A3030" s="130" t="s">
        <v>26808</v>
      </c>
      <c r="B3030" s="14" t="s">
        <v>12075</v>
      </c>
      <c r="C3030" s="131">
        <v>67.0</v>
      </c>
      <c r="D3030" s="14" t="s">
        <v>12076</v>
      </c>
      <c r="E3030" s="131">
        <v>149.0</v>
      </c>
      <c r="F3030" s="14" t="s">
        <v>12078</v>
      </c>
      <c r="G3030" s="131">
        <v>56.0</v>
      </c>
      <c r="H3030" s="131">
        <v>200.0</v>
      </c>
      <c r="I3030" s="132" t="b">
        <v>1</v>
      </c>
      <c r="J3030" s="14"/>
      <c r="K3030" s="14"/>
      <c r="L3030" s="14"/>
      <c r="M3030" s="14"/>
      <c r="N3030" s="14"/>
      <c r="O3030" s="14"/>
      <c r="P3030" s="14"/>
      <c r="Q3030" s="14"/>
      <c r="R3030" s="14"/>
      <c r="S3030" s="14"/>
      <c r="T3030" s="14"/>
      <c r="U3030" s="14"/>
      <c r="V3030" s="14"/>
      <c r="W3030" s="14"/>
    </row>
    <row r="3031">
      <c r="A3031" s="130" t="s">
        <v>26809</v>
      </c>
      <c r="B3031" s="14" t="s">
        <v>11974</v>
      </c>
      <c r="C3031" s="131">
        <v>52.0</v>
      </c>
      <c r="D3031" s="14" t="s">
        <v>11975</v>
      </c>
      <c r="E3031" s="131">
        <v>161.0</v>
      </c>
      <c r="F3031" s="14" t="s">
        <v>11977</v>
      </c>
      <c r="G3031" s="131">
        <v>41.0</v>
      </c>
      <c r="H3031" s="131">
        <v>200.0</v>
      </c>
      <c r="I3031" s="132" t="b">
        <v>1</v>
      </c>
      <c r="J3031" s="14"/>
      <c r="K3031" s="14"/>
      <c r="L3031" s="14"/>
      <c r="M3031" s="14"/>
      <c r="N3031" s="14"/>
      <c r="O3031" s="14"/>
      <c r="P3031" s="14"/>
      <c r="Q3031" s="14"/>
      <c r="R3031" s="14"/>
      <c r="S3031" s="14"/>
      <c r="T3031" s="14"/>
      <c r="U3031" s="14"/>
      <c r="V3031" s="14"/>
      <c r="W3031" s="14"/>
    </row>
    <row r="3032">
      <c r="A3032" s="130" t="s">
        <v>26810</v>
      </c>
      <c r="B3032" s="14" t="s">
        <v>6962</v>
      </c>
      <c r="C3032" s="131">
        <v>49.0</v>
      </c>
      <c r="D3032" s="14" t="s">
        <v>6966</v>
      </c>
      <c r="E3032" s="131">
        <v>220.0</v>
      </c>
      <c r="F3032" s="14" t="s">
        <v>6969</v>
      </c>
      <c r="G3032" s="131">
        <v>38.0</v>
      </c>
      <c r="H3032" s="131">
        <v>200.0</v>
      </c>
      <c r="I3032" s="132" t="b">
        <v>1</v>
      </c>
      <c r="J3032" s="14"/>
      <c r="K3032" s="14"/>
      <c r="L3032" s="14"/>
      <c r="M3032" s="14"/>
      <c r="N3032" s="14"/>
      <c r="O3032" s="14"/>
      <c r="P3032" s="14"/>
      <c r="Q3032" s="14"/>
      <c r="R3032" s="14"/>
      <c r="S3032" s="14"/>
      <c r="T3032" s="14"/>
      <c r="U3032" s="14"/>
      <c r="V3032" s="14"/>
      <c r="W3032" s="14"/>
    </row>
    <row r="3033">
      <c r="A3033" s="130" t="s">
        <v>26811</v>
      </c>
      <c r="B3033" s="14" t="s">
        <v>15933</v>
      </c>
      <c r="C3033" s="131">
        <v>23.0</v>
      </c>
      <c r="D3033" s="14"/>
      <c r="E3033" s="14"/>
      <c r="F3033" s="14" t="s">
        <v>15935</v>
      </c>
      <c r="G3033" s="131">
        <v>3.0</v>
      </c>
      <c r="H3033" s="131">
        <v>200.0</v>
      </c>
      <c r="I3033" s="132" t="b">
        <v>1</v>
      </c>
      <c r="J3033" s="14"/>
      <c r="K3033" s="14"/>
      <c r="L3033" s="14"/>
      <c r="M3033" s="14"/>
      <c r="N3033" s="14"/>
      <c r="O3033" s="14"/>
      <c r="P3033" s="14"/>
      <c r="Q3033" s="14"/>
      <c r="R3033" s="14"/>
      <c r="S3033" s="14"/>
      <c r="T3033" s="14"/>
      <c r="U3033" s="14"/>
      <c r="V3033" s="14"/>
      <c r="W3033" s="14"/>
    </row>
    <row r="3034">
      <c r="A3034" s="130" t="s">
        <v>26812</v>
      </c>
      <c r="B3034" s="14" t="s">
        <v>10684</v>
      </c>
      <c r="C3034" s="131">
        <v>63.0</v>
      </c>
      <c r="D3034" s="14" t="s">
        <v>10686</v>
      </c>
      <c r="E3034" s="131">
        <v>157.0</v>
      </c>
      <c r="F3034" s="14" t="s">
        <v>10688</v>
      </c>
      <c r="G3034" s="131">
        <v>52.0</v>
      </c>
      <c r="H3034" s="131">
        <v>200.0</v>
      </c>
      <c r="I3034" s="132" t="b">
        <v>1</v>
      </c>
      <c r="J3034" s="14"/>
      <c r="K3034" s="14"/>
      <c r="L3034" s="14"/>
      <c r="M3034" s="14"/>
      <c r="N3034" s="14"/>
      <c r="O3034" s="14"/>
      <c r="P3034" s="14"/>
      <c r="Q3034" s="14"/>
      <c r="R3034" s="14"/>
      <c r="S3034" s="14"/>
      <c r="T3034" s="14"/>
      <c r="U3034" s="14"/>
      <c r="V3034" s="14"/>
      <c r="W3034" s="14"/>
    </row>
    <row r="3035">
      <c r="A3035" s="130" t="s">
        <v>26813</v>
      </c>
      <c r="B3035" s="14" t="s">
        <v>13584</v>
      </c>
      <c r="C3035" s="131">
        <v>34.0</v>
      </c>
      <c r="D3035" s="14"/>
      <c r="E3035" s="14"/>
      <c r="F3035" s="14" t="s">
        <v>13587</v>
      </c>
      <c r="G3035" s="131">
        <v>14.0</v>
      </c>
      <c r="H3035" s="131">
        <v>200.0</v>
      </c>
      <c r="I3035" s="132" t="b">
        <v>1</v>
      </c>
      <c r="J3035" s="14"/>
      <c r="K3035" s="14"/>
      <c r="L3035" s="14"/>
      <c r="M3035" s="14"/>
      <c r="N3035" s="14"/>
      <c r="O3035" s="14"/>
      <c r="P3035" s="14"/>
      <c r="Q3035" s="14"/>
      <c r="R3035" s="14"/>
      <c r="S3035" s="14"/>
      <c r="T3035" s="14"/>
      <c r="U3035" s="14"/>
      <c r="V3035" s="14"/>
      <c r="W3035" s="14"/>
    </row>
    <row r="3036">
      <c r="A3036" s="130" t="s">
        <v>26814</v>
      </c>
      <c r="B3036" s="14" t="s">
        <v>10939</v>
      </c>
      <c r="C3036" s="131">
        <v>24.0</v>
      </c>
      <c r="D3036" s="14"/>
      <c r="E3036" s="14"/>
      <c r="F3036" s="14" t="s">
        <v>10944</v>
      </c>
      <c r="G3036" s="131">
        <v>4.0</v>
      </c>
      <c r="H3036" s="131">
        <v>200.0</v>
      </c>
      <c r="I3036" s="132" t="b">
        <v>1</v>
      </c>
      <c r="J3036" s="14"/>
      <c r="K3036" s="14"/>
      <c r="L3036" s="14"/>
      <c r="M3036" s="14"/>
      <c r="N3036" s="14"/>
      <c r="O3036" s="14"/>
      <c r="P3036" s="14"/>
      <c r="Q3036" s="14"/>
      <c r="R3036" s="14"/>
      <c r="S3036" s="14"/>
      <c r="T3036" s="14"/>
      <c r="U3036" s="14"/>
      <c r="V3036" s="14"/>
      <c r="W3036" s="14"/>
    </row>
    <row r="3037">
      <c r="A3037" s="130" t="s">
        <v>26815</v>
      </c>
      <c r="B3037" s="14" t="s">
        <v>15343</v>
      </c>
      <c r="C3037" s="131">
        <v>26.0</v>
      </c>
      <c r="D3037" s="14"/>
      <c r="E3037" s="14"/>
      <c r="F3037" s="14" t="s">
        <v>15346</v>
      </c>
      <c r="G3037" s="131">
        <v>6.0</v>
      </c>
      <c r="H3037" s="131">
        <v>200.0</v>
      </c>
      <c r="I3037" s="132" t="b">
        <v>1</v>
      </c>
      <c r="J3037" s="14"/>
      <c r="K3037" s="14"/>
      <c r="L3037" s="14"/>
      <c r="M3037" s="14"/>
      <c r="N3037" s="14"/>
      <c r="O3037" s="14"/>
      <c r="P3037" s="14"/>
      <c r="Q3037" s="14"/>
      <c r="R3037" s="14"/>
      <c r="S3037" s="14"/>
      <c r="T3037" s="14"/>
      <c r="U3037" s="14"/>
      <c r="V3037" s="14"/>
      <c r="W3037" s="14"/>
    </row>
    <row r="3038">
      <c r="A3038" s="130" t="s">
        <v>26816</v>
      </c>
      <c r="B3038" s="14" t="s">
        <v>1508</v>
      </c>
      <c r="C3038" s="131">
        <v>49.0</v>
      </c>
      <c r="D3038" s="14" t="s">
        <v>1509</v>
      </c>
      <c r="E3038" s="131">
        <v>367.0</v>
      </c>
      <c r="F3038" s="14" t="s">
        <v>1510</v>
      </c>
      <c r="G3038" s="131">
        <v>38.0</v>
      </c>
      <c r="H3038" s="131">
        <v>200.0</v>
      </c>
      <c r="I3038" s="132" t="b">
        <v>1</v>
      </c>
      <c r="J3038" s="14"/>
      <c r="K3038" s="14"/>
      <c r="L3038" s="14"/>
      <c r="M3038" s="14"/>
      <c r="N3038" s="14"/>
      <c r="O3038" s="14"/>
      <c r="P3038" s="14"/>
      <c r="Q3038" s="14"/>
      <c r="R3038" s="14"/>
      <c r="S3038" s="14"/>
      <c r="T3038" s="14"/>
      <c r="U3038" s="14"/>
      <c r="V3038" s="14"/>
      <c r="W3038" s="14"/>
    </row>
    <row r="3039">
      <c r="A3039" s="130" t="s">
        <v>26817</v>
      </c>
      <c r="B3039" s="14" t="s">
        <v>11423</v>
      </c>
      <c r="C3039" s="131">
        <v>64.0</v>
      </c>
      <c r="D3039" s="14" t="s">
        <v>11424</v>
      </c>
      <c r="E3039" s="131">
        <v>18.0</v>
      </c>
      <c r="F3039" s="14" t="s">
        <v>11427</v>
      </c>
      <c r="G3039" s="131">
        <v>53.0</v>
      </c>
      <c r="H3039" s="131">
        <v>200.0</v>
      </c>
      <c r="I3039" s="132" t="b">
        <v>1</v>
      </c>
      <c r="J3039" s="14"/>
      <c r="K3039" s="14"/>
      <c r="L3039" s="14"/>
      <c r="M3039" s="14"/>
      <c r="N3039" s="14"/>
      <c r="O3039" s="14"/>
      <c r="P3039" s="14"/>
      <c r="Q3039" s="14"/>
      <c r="R3039" s="14"/>
      <c r="S3039" s="14"/>
      <c r="T3039" s="14"/>
      <c r="U3039" s="14"/>
      <c r="V3039" s="14"/>
      <c r="W3039" s="14"/>
    </row>
    <row r="3040">
      <c r="A3040" s="130" t="s">
        <v>26818</v>
      </c>
      <c r="B3040" s="14" t="s">
        <v>13283</v>
      </c>
      <c r="C3040" s="131">
        <v>98.0</v>
      </c>
      <c r="D3040" s="14" t="s">
        <v>13285</v>
      </c>
      <c r="E3040" s="131">
        <v>154.0</v>
      </c>
      <c r="F3040" s="14" t="s">
        <v>13287</v>
      </c>
      <c r="G3040" s="131">
        <v>87.0</v>
      </c>
      <c r="H3040" s="131">
        <v>200.0</v>
      </c>
      <c r="I3040" s="132" t="b">
        <v>1</v>
      </c>
      <c r="J3040" s="14"/>
      <c r="K3040" s="14"/>
      <c r="L3040" s="14"/>
      <c r="M3040" s="14"/>
      <c r="N3040" s="14"/>
      <c r="O3040" s="14"/>
      <c r="P3040" s="14"/>
      <c r="Q3040" s="14"/>
      <c r="R3040" s="14"/>
      <c r="S3040" s="14"/>
      <c r="T3040" s="14"/>
      <c r="U3040" s="14"/>
      <c r="V3040" s="14"/>
      <c r="W3040" s="14"/>
    </row>
    <row r="3041">
      <c r="A3041" s="130" t="s">
        <v>26819</v>
      </c>
      <c r="B3041" s="14" t="s">
        <v>11802</v>
      </c>
      <c r="C3041" s="131">
        <v>43.0</v>
      </c>
      <c r="D3041" s="14" t="s">
        <v>11803</v>
      </c>
      <c r="E3041" s="131">
        <v>138.0</v>
      </c>
      <c r="F3041" s="14" t="s">
        <v>11805</v>
      </c>
      <c r="G3041" s="131">
        <v>32.0</v>
      </c>
      <c r="H3041" s="131">
        <v>200.0</v>
      </c>
      <c r="I3041" s="132" t="b">
        <v>1</v>
      </c>
      <c r="J3041" s="14"/>
      <c r="K3041" s="14"/>
      <c r="L3041" s="14"/>
      <c r="M3041" s="14"/>
      <c r="N3041" s="14"/>
      <c r="O3041" s="14"/>
      <c r="P3041" s="14"/>
      <c r="Q3041" s="14"/>
      <c r="R3041" s="14"/>
      <c r="S3041" s="14"/>
      <c r="T3041" s="14"/>
      <c r="U3041" s="14"/>
      <c r="V3041" s="14"/>
      <c r="W3041" s="14"/>
    </row>
    <row r="3042">
      <c r="A3042" s="130" t="s">
        <v>26820</v>
      </c>
      <c r="B3042" s="14" t="s">
        <v>2768</v>
      </c>
      <c r="C3042" s="131">
        <v>77.0</v>
      </c>
      <c r="D3042" s="14" t="s">
        <v>2771</v>
      </c>
      <c r="E3042" s="131">
        <v>197.0</v>
      </c>
      <c r="F3042" s="14" t="s">
        <v>2774</v>
      </c>
      <c r="G3042" s="131">
        <v>66.0</v>
      </c>
      <c r="H3042" s="131">
        <v>200.0</v>
      </c>
      <c r="I3042" s="132" t="b">
        <v>1</v>
      </c>
      <c r="J3042" s="14"/>
      <c r="K3042" s="14"/>
      <c r="L3042" s="14"/>
      <c r="M3042" s="14"/>
      <c r="N3042" s="14"/>
      <c r="O3042" s="14"/>
      <c r="P3042" s="14"/>
      <c r="Q3042" s="14"/>
      <c r="R3042" s="14"/>
      <c r="S3042" s="14"/>
      <c r="T3042" s="14"/>
      <c r="U3042" s="14"/>
      <c r="V3042" s="14"/>
      <c r="W3042" s="14"/>
    </row>
    <row r="3043">
      <c r="A3043" s="130" t="s">
        <v>26821</v>
      </c>
      <c r="B3043" s="14" t="s">
        <v>26822</v>
      </c>
      <c r="C3043" s="131">
        <v>55.0</v>
      </c>
      <c r="D3043" s="14" t="s">
        <v>26823</v>
      </c>
      <c r="E3043" s="131">
        <v>402.0</v>
      </c>
      <c r="F3043" s="14" t="s">
        <v>26824</v>
      </c>
      <c r="G3043" s="131">
        <v>44.0</v>
      </c>
      <c r="H3043" s="131">
        <v>200.0</v>
      </c>
      <c r="I3043" s="132" t="b">
        <v>1</v>
      </c>
      <c r="J3043" s="14"/>
      <c r="K3043" s="14"/>
      <c r="L3043" s="14"/>
      <c r="M3043" s="14"/>
      <c r="N3043" s="14"/>
      <c r="O3043" s="14"/>
      <c r="P3043" s="14"/>
      <c r="Q3043" s="14"/>
      <c r="R3043" s="14"/>
      <c r="S3043" s="14"/>
      <c r="T3043" s="14"/>
      <c r="U3043" s="14"/>
      <c r="V3043" s="14"/>
      <c r="W3043" s="14"/>
    </row>
    <row r="3044">
      <c r="A3044" s="130" t="s">
        <v>26825</v>
      </c>
      <c r="B3044" s="14" t="s">
        <v>11802</v>
      </c>
      <c r="C3044" s="131">
        <v>43.0</v>
      </c>
      <c r="D3044" s="14" t="s">
        <v>11803</v>
      </c>
      <c r="E3044" s="131">
        <v>138.0</v>
      </c>
      <c r="F3044" s="14" t="s">
        <v>11805</v>
      </c>
      <c r="G3044" s="131">
        <v>32.0</v>
      </c>
      <c r="H3044" s="131">
        <v>200.0</v>
      </c>
      <c r="I3044" s="132" t="b">
        <v>1</v>
      </c>
      <c r="J3044" s="14"/>
      <c r="K3044" s="14"/>
      <c r="L3044" s="14"/>
      <c r="M3044" s="14"/>
      <c r="N3044" s="14"/>
      <c r="O3044" s="14"/>
      <c r="P3044" s="14"/>
      <c r="Q3044" s="14"/>
      <c r="R3044" s="14"/>
      <c r="S3044" s="14"/>
      <c r="T3044" s="14"/>
      <c r="U3044" s="14"/>
      <c r="V3044" s="14"/>
      <c r="W3044" s="14"/>
    </row>
    <row r="3045">
      <c r="A3045" s="130" t="s">
        <v>26826</v>
      </c>
      <c r="B3045" s="14" t="s">
        <v>8628</v>
      </c>
      <c r="C3045" s="131">
        <v>39.0</v>
      </c>
      <c r="D3045" s="14" t="s">
        <v>8630</v>
      </c>
      <c r="E3045" s="131">
        <v>283.0</v>
      </c>
      <c r="F3045" s="14" t="s">
        <v>8631</v>
      </c>
      <c r="G3045" s="131">
        <v>28.0</v>
      </c>
      <c r="H3045" s="131">
        <v>200.0</v>
      </c>
      <c r="I3045" s="132" t="b">
        <v>1</v>
      </c>
      <c r="J3045" s="14"/>
      <c r="K3045" s="14"/>
      <c r="L3045" s="14"/>
      <c r="M3045" s="14"/>
      <c r="N3045" s="14"/>
      <c r="O3045" s="14"/>
      <c r="P3045" s="14"/>
      <c r="Q3045" s="14"/>
      <c r="R3045" s="14"/>
      <c r="S3045" s="14"/>
      <c r="T3045" s="14"/>
      <c r="U3045" s="14"/>
      <c r="V3045" s="14"/>
      <c r="W3045" s="14"/>
    </row>
    <row r="3046">
      <c r="A3046" s="130" t="s">
        <v>26827</v>
      </c>
      <c r="B3046" s="14" t="s">
        <v>8325</v>
      </c>
      <c r="C3046" s="131">
        <v>92.0</v>
      </c>
      <c r="D3046" s="14" t="s">
        <v>8327</v>
      </c>
      <c r="E3046" s="131">
        <v>344.0</v>
      </c>
      <c r="F3046" s="14" t="s">
        <v>8329</v>
      </c>
      <c r="G3046" s="131">
        <v>81.0</v>
      </c>
      <c r="H3046" s="131">
        <v>200.0</v>
      </c>
      <c r="I3046" s="132" t="b">
        <v>1</v>
      </c>
      <c r="J3046" s="14"/>
      <c r="K3046" s="14"/>
      <c r="L3046" s="14"/>
      <c r="M3046" s="14"/>
      <c r="N3046" s="14"/>
      <c r="O3046" s="14"/>
      <c r="P3046" s="14"/>
      <c r="Q3046" s="14"/>
      <c r="R3046" s="14"/>
      <c r="S3046" s="14"/>
      <c r="T3046" s="14"/>
      <c r="U3046" s="14"/>
      <c r="V3046" s="14"/>
      <c r="W3046" s="14"/>
    </row>
    <row r="3047">
      <c r="A3047" s="130" t="s">
        <v>26828</v>
      </c>
      <c r="B3047" s="14" t="s">
        <v>1665</v>
      </c>
      <c r="C3047" s="131">
        <v>77.0</v>
      </c>
      <c r="D3047" s="14" t="s">
        <v>1666</v>
      </c>
      <c r="E3047" s="131">
        <v>623.0</v>
      </c>
      <c r="F3047" s="14" t="s">
        <v>1667</v>
      </c>
      <c r="G3047" s="131">
        <v>66.0</v>
      </c>
      <c r="H3047" s="131">
        <v>200.0</v>
      </c>
      <c r="I3047" s="132" t="b">
        <v>1</v>
      </c>
      <c r="J3047" s="14"/>
      <c r="K3047" s="14"/>
      <c r="L3047" s="14"/>
      <c r="M3047" s="14"/>
      <c r="N3047" s="14"/>
      <c r="O3047" s="14"/>
      <c r="P3047" s="14"/>
      <c r="Q3047" s="14"/>
      <c r="R3047" s="14"/>
      <c r="S3047" s="14"/>
      <c r="T3047" s="14"/>
      <c r="U3047" s="14"/>
      <c r="V3047" s="14"/>
      <c r="W3047" s="14"/>
    </row>
    <row r="3048">
      <c r="A3048" s="130" t="s">
        <v>26829</v>
      </c>
      <c r="B3048" s="14" t="s">
        <v>8446</v>
      </c>
      <c r="C3048" s="131">
        <v>73.0</v>
      </c>
      <c r="D3048" s="14" t="s">
        <v>8447</v>
      </c>
      <c r="E3048" s="131">
        <v>321.0</v>
      </c>
      <c r="F3048" s="14" t="s">
        <v>8448</v>
      </c>
      <c r="G3048" s="131">
        <v>62.0</v>
      </c>
      <c r="H3048" s="131">
        <v>200.0</v>
      </c>
      <c r="I3048" s="132" t="b">
        <v>1</v>
      </c>
      <c r="J3048" s="14"/>
      <c r="K3048" s="14"/>
      <c r="L3048" s="14"/>
      <c r="M3048" s="14"/>
      <c r="N3048" s="14"/>
      <c r="O3048" s="14"/>
      <c r="P3048" s="14"/>
      <c r="Q3048" s="14"/>
      <c r="R3048" s="14"/>
      <c r="S3048" s="14"/>
      <c r="T3048" s="14"/>
      <c r="U3048" s="14"/>
      <c r="V3048" s="14"/>
      <c r="W3048" s="14"/>
    </row>
    <row r="3049">
      <c r="A3049" s="130" t="s">
        <v>26830</v>
      </c>
      <c r="B3049" s="14" t="s">
        <v>1800</v>
      </c>
      <c r="C3049" s="131">
        <v>31.0</v>
      </c>
      <c r="D3049" s="14" t="s">
        <v>26831</v>
      </c>
      <c r="E3049" s="131">
        <v>148.0</v>
      </c>
      <c r="F3049" s="14" t="s">
        <v>1802</v>
      </c>
      <c r="G3049" s="131">
        <v>20.0</v>
      </c>
      <c r="H3049" s="131">
        <v>200.0</v>
      </c>
      <c r="I3049" s="132" t="b">
        <v>1</v>
      </c>
      <c r="J3049" s="14"/>
      <c r="K3049" s="14"/>
      <c r="L3049" s="14"/>
      <c r="M3049" s="14"/>
      <c r="N3049" s="14"/>
      <c r="O3049" s="14"/>
      <c r="P3049" s="14"/>
      <c r="Q3049" s="14"/>
      <c r="R3049" s="14"/>
      <c r="S3049" s="14"/>
      <c r="T3049" s="14"/>
      <c r="U3049" s="14"/>
      <c r="V3049" s="14"/>
      <c r="W3049" s="14"/>
    </row>
    <row r="3050">
      <c r="A3050" s="130" t="s">
        <v>26832</v>
      </c>
      <c r="B3050" s="14" t="s">
        <v>2860</v>
      </c>
      <c r="C3050" s="131">
        <v>55.0</v>
      </c>
      <c r="D3050" s="14" t="s">
        <v>2864</v>
      </c>
      <c r="E3050" s="131">
        <v>154.0</v>
      </c>
      <c r="F3050" s="14" t="s">
        <v>2866</v>
      </c>
      <c r="G3050" s="131">
        <v>44.0</v>
      </c>
      <c r="H3050" s="131">
        <v>200.0</v>
      </c>
      <c r="I3050" s="132" t="b">
        <v>1</v>
      </c>
      <c r="J3050" s="14"/>
      <c r="K3050" s="14"/>
      <c r="L3050" s="14"/>
      <c r="M3050" s="14"/>
      <c r="N3050" s="14"/>
      <c r="O3050" s="14"/>
      <c r="P3050" s="14"/>
      <c r="Q3050" s="14"/>
      <c r="R3050" s="14"/>
      <c r="S3050" s="14"/>
      <c r="T3050" s="14"/>
      <c r="U3050" s="14"/>
      <c r="V3050" s="14"/>
      <c r="W3050" s="14"/>
    </row>
    <row r="3051">
      <c r="A3051" s="130" t="s">
        <v>26833</v>
      </c>
      <c r="B3051" s="14" t="s">
        <v>17833</v>
      </c>
      <c r="C3051" s="131">
        <v>40.0</v>
      </c>
      <c r="D3051" s="14"/>
      <c r="E3051" s="14"/>
      <c r="F3051" s="14" t="s">
        <v>17835</v>
      </c>
      <c r="G3051" s="131">
        <v>20.0</v>
      </c>
      <c r="H3051" s="131">
        <v>200.0</v>
      </c>
      <c r="I3051" s="132" t="b">
        <v>1</v>
      </c>
      <c r="J3051" s="14"/>
      <c r="K3051" s="14"/>
      <c r="L3051" s="14"/>
      <c r="M3051" s="14"/>
      <c r="N3051" s="14"/>
      <c r="O3051" s="14"/>
      <c r="P3051" s="14"/>
      <c r="Q3051" s="14"/>
      <c r="R3051" s="14"/>
      <c r="S3051" s="14"/>
      <c r="T3051" s="14"/>
      <c r="U3051" s="14"/>
      <c r="V3051" s="14"/>
      <c r="W3051" s="14"/>
    </row>
    <row r="3052">
      <c r="A3052" s="130" t="s">
        <v>26834</v>
      </c>
      <c r="B3052" s="14" t="s">
        <v>26185</v>
      </c>
      <c r="C3052" s="131">
        <v>39.0</v>
      </c>
      <c r="D3052" s="14" t="s">
        <v>491</v>
      </c>
      <c r="E3052" s="131">
        <v>127.0</v>
      </c>
      <c r="F3052" s="14" t="s">
        <v>1105</v>
      </c>
      <c r="G3052" s="131">
        <v>20.0</v>
      </c>
      <c r="H3052" s="131">
        <v>200.0</v>
      </c>
      <c r="I3052" s="132" t="b">
        <v>1</v>
      </c>
      <c r="J3052" s="14"/>
      <c r="K3052" s="14"/>
      <c r="L3052" s="14"/>
      <c r="M3052" s="14"/>
      <c r="N3052" s="14"/>
      <c r="O3052" s="14"/>
      <c r="P3052" s="14"/>
      <c r="Q3052" s="14"/>
      <c r="R3052" s="14"/>
      <c r="S3052" s="14"/>
      <c r="T3052" s="14"/>
      <c r="U3052" s="14"/>
      <c r="V3052" s="14"/>
      <c r="W3052" s="14"/>
    </row>
    <row r="3053">
      <c r="A3053" s="130" t="s">
        <v>26835</v>
      </c>
      <c r="B3053" s="14" t="s">
        <v>1678</v>
      </c>
      <c r="C3053" s="131">
        <v>85.0</v>
      </c>
      <c r="D3053" s="14" t="s">
        <v>1679</v>
      </c>
      <c r="E3053" s="131">
        <v>452.0</v>
      </c>
      <c r="F3053" s="14" t="s">
        <v>1680</v>
      </c>
      <c r="G3053" s="131">
        <v>74.0</v>
      </c>
      <c r="H3053" s="131">
        <v>200.0</v>
      </c>
      <c r="I3053" s="132" t="b">
        <v>1</v>
      </c>
      <c r="J3053" s="14"/>
      <c r="K3053" s="14"/>
      <c r="L3053" s="14"/>
      <c r="M3053" s="14"/>
      <c r="N3053" s="14"/>
      <c r="O3053" s="14"/>
      <c r="P3053" s="14"/>
      <c r="Q3053" s="14"/>
      <c r="R3053" s="14"/>
      <c r="S3053" s="14"/>
      <c r="T3053" s="14"/>
      <c r="U3053" s="14"/>
      <c r="V3053" s="14"/>
      <c r="W3053" s="14"/>
    </row>
    <row r="3054">
      <c r="A3054" s="130" t="s">
        <v>26836</v>
      </c>
      <c r="B3054" s="14" t="s">
        <v>8649</v>
      </c>
      <c r="C3054" s="131">
        <v>46.0</v>
      </c>
      <c r="D3054" s="14" t="s">
        <v>8650</v>
      </c>
      <c r="E3054" s="131">
        <v>75.0</v>
      </c>
      <c r="F3054" s="14" t="s">
        <v>8652</v>
      </c>
      <c r="G3054" s="131">
        <v>35.0</v>
      </c>
      <c r="H3054" s="131">
        <v>200.0</v>
      </c>
      <c r="I3054" s="132" t="b">
        <v>1</v>
      </c>
      <c r="J3054" s="14"/>
      <c r="K3054" s="14"/>
      <c r="L3054" s="14"/>
      <c r="M3054" s="14"/>
      <c r="N3054" s="14"/>
      <c r="O3054" s="14"/>
      <c r="P3054" s="14"/>
      <c r="Q3054" s="14"/>
      <c r="R3054" s="14"/>
      <c r="S3054" s="14"/>
      <c r="T3054" s="14"/>
      <c r="U3054" s="14"/>
      <c r="V3054" s="14"/>
      <c r="W3054" s="14"/>
    </row>
    <row r="3055">
      <c r="A3055" s="130" t="s">
        <v>26837</v>
      </c>
      <c r="B3055" s="14" t="s">
        <v>2627</v>
      </c>
      <c r="C3055" s="131">
        <v>65.0</v>
      </c>
      <c r="D3055" s="14" t="s">
        <v>2632</v>
      </c>
      <c r="E3055" s="131">
        <v>319.0</v>
      </c>
      <c r="F3055" s="14" t="s">
        <v>2634</v>
      </c>
      <c r="G3055" s="131">
        <v>54.0</v>
      </c>
      <c r="H3055" s="131">
        <v>200.0</v>
      </c>
      <c r="I3055" s="132" t="b">
        <v>1</v>
      </c>
      <c r="J3055" s="14"/>
      <c r="K3055" s="14"/>
      <c r="L3055" s="14"/>
      <c r="M3055" s="14"/>
      <c r="N3055" s="14"/>
      <c r="O3055" s="14"/>
      <c r="P3055" s="14"/>
      <c r="Q3055" s="14"/>
      <c r="R3055" s="14"/>
      <c r="S3055" s="14"/>
      <c r="T3055" s="14"/>
      <c r="U3055" s="14"/>
      <c r="V3055" s="14"/>
      <c r="W3055" s="14"/>
    </row>
    <row r="3056">
      <c r="A3056" s="130" t="s">
        <v>26838</v>
      </c>
      <c r="B3056" s="14" t="s">
        <v>1614</v>
      </c>
      <c r="C3056" s="131">
        <v>74.0</v>
      </c>
      <c r="D3056" s="14" t="s">
        <v>1615</v>
      </c>
      <c r="E3056" s="131">
        <v>346.0</v>
      </c>
      <c r="F3056" s="14" t="s">
        <v>1616</v>
      </c>
      <c r="G3056" s="131">
        <v>63.0</v>
      </c>
      <c r="H3056" s="131">
        <v>200.0</v>
      </c>
      <c r="I3056" s="132" t="b">
        <v>1</v>
      </c>
      <c r="J3056" s="14"/>
      <c r="K3056" s="14"/>
      <c r="L3056" s="14"/>
      <c r="M3056" s="14"/>
      <c r="N3056" s="14"/>
      <c r="O3056" s="14"/>
      <c r="P3056" s="14"/>
      <c r="Q3056" s="14"/>
      <c r="R3056" s="14"/>
      <c r="S3056" s="14"/>
      <c r="T3056" s="14"/>
      <c r="U3056" s="14"/>
      <c r="V3056" s="14"/>
      <c r="W3056" s="14"/>
    </row>
    <row r="3057">
      <c r="A3057" s="130" t="s">
        <v>26839</v>
      </c>
      <c r="B3057" s="14" t="s">
        <v>11560</v>
      </c>
      <c r="C3057" s="131">
        <v>40.0</v>
      </c>
      <c r="D3057" s="14"/>
      <c r="E3057" s="14"/>
      <c r="F3057" s="14" t="s">
        <v>11563</v>
      </c>
      <c r="G3057" s="131">
        <v>20.0</v>
      </c>
      <c r="H3057" s="131">
        <v>200.0</v>
      </c>
      <c r="I3057" s="132" t="b">
        <v>1</v>
      </c>
      <c r="J3057" s="14"/>
      <c r="K3057" s="14"/>
      <c r="L3057" s="14"/>
      <c r="M3057" s="14"/>
      <c r="N3057" s="14"/>
      <c r="O3057" s="14"/>
      <c r="P3057" s="14"/>
      <c r="Q3057" s="14"/>
      <c r="R3057" s="14"/>
      <c r="S3057" s="14"/>
      <c r="T3057" s="14"/>
      <c r="U3057" s="14"/>
      <c r="V3057" s="14"/>
      <c r="W3057" s="14"/>
    </row>
    <row r="3058">
      <c r="A3058" s="130" t="s">
        <v>26840</v>
      </c>
      <c r="B3058" s="14" t="s">
        <v>1986</v>
      </c>
      <c r="C3058" s="131">
        <v>74.0</v>
      </c>
      <c r="D3058" s="14" t="s">
        <v>1987</v>
      </c>
      <c r="E3058" s="131">
        <v>595.0</v>
      </c>
      <c r="F3058" s="14" t="s">
        <v>1988</v>
      </c>
      <c r="G3058" s="131">
        <v>63.0</v>
      </c>
      <c r="H3058" s="131">
        <v>200.0</v>
      </c>
      <c r="I3058" s="132" t="b">
        <v>1</v>
      </c>
      <c r="J3058" s="14"/>
      <c r="K3058" s="14"/>
      <c r="L3058" s="14"/>
      <c r="M3058" s="14"/>
      <c r="N3058" s="14"/>
      <c r="O3058" s="14"/>
      <c r="P3058" s="14"/>
      <c r="Q3058" s="14"/>
      <c r="R3058" s="14"/>
      <c r="S3058" s="14"/>
      <c r="T3058" s="14"/>
      <c r="U3058" s="14"/>
      <c r="V3058" s="14"/>
      <c r="W3058" s="14"/>
    </row>
    <row r="3059">
      <c r="A3059" s="130" t="s">
        <v>26841</v>
      </c>
      <c r="B3059" s="14" t="s">
        <v>1640</v>
      </c>
      <c r="C3059" s="131">
        <v>61.0</v>
      </c>
      <c r="D3059" s="14" t="s">
        <v>1641</v>
      </c>
      <c r="E3059" s="131">
        <v>147.0</v>
      </c>
      <c r="F3059" s="14" t="s">
        <v>1642</v>
      </c>
      <c r="G3059" s="131">
        <v>50.0</v>
      </c>
      <c r="H3059" s="131">
        <v>200.0</v>
      </c>
      <c r="I3059" s="132" t="b">
        <v>1</v>
      </c>
      <c r="J3059" s="14"/>
      <c r="K3059" s="14"/>
      <c r="L3059" s="14"/>
      <c r="M3059" s="14"/>
      <c r="N3059" s="14"/>
      <c r="O3059" s="14"/>
      <c r="P3059" s="14"/>
      <c r="Q3059" s="14"/>
      <c r="R3059" s="14"/>
      <c r="S3059" s="14"/>
      <c r="T3059" s="14"/>
      <c r="U3059" s="14"/>
      <c r="V3059" s="14"/>
      <c r="W3059" s="14"/>
    </row>
    <row r="3060">
      <c r="A3060" s="130" t="s">
        <v>26842</v>
      </c>
      <c r="B3060" s="14" t="s">
        <v>16101</v>
      </c>
      <c r="C3060" s="131">
        <v>26.0</v>
      </c>
      <c r="D3060" s="14"/>
      <c r="E3060" s="14"/>
      <c r="F3060" s="14" t="s">
        <v>16103</v>
      </c>
      <c r="G3060" s="131">
        <v>6.0</v>
      </c>
      <c r="H3060" s="131">
        <v>200.0</v>
      </c>
      <c r="I3060" s="132" t="b">
        <v>1</v>
      </c>
      <c r="J3060" s="14"/>
      <c r="K3060" s="14"/>
      <c r="L3060" s="14"/>
      <c r="M3060" s="14"/>
      <c r="N3060" s="14"/>
      <c r="O3060" s="14"/>
      <c r="P3060" s="14"/>
      <c r="Q3060" s="14"/>
      <c r="R3060" s="14"/>
      <c r="S3060" s="14"/>
      <c r="T3060" s="14"/>
      <c r="U3060" s="14"/>
      <c r="V3060" s="14"/>
      <c r="W3060" s="14"/>
    </row>
    <row r="3061">
      <c r="A3061" s="130" t="s">
        <v>26843</v>
      </c>
      <c r="B3061" s="14" t="s">
        <v>11974</v>
      </c>
      <c r="C3061" s="131">
        <v>52.0</v>
      </c>
      <c r="D3061" s="14" t="s">
        <v>11975</v>
      </c>
      <c r="E3061" s="131">
        <v>161.0</v>
      </c>
      <c r="F3061" s="14" t="s">
        <v>11977</v>
      </c>
      <c r="G3061" s="131">
        <v>41.0</v>
      </c>
      <c r="H3061" s="131">
        <v>200.0</v>
      </c>
      <c r="I3061" s="132" t="b">
        <v>1</v>
      </c>
      <c r="J3061" s="14"/>
      <c r="K3061" s="14"/>
      <c r="L3061" s="14"/>
      <c r="M3061" s="14"/>
      <c r="N3061" s="14"/>
      <c r="O3061" s="14"/>
      <c r="P3061" s="14"/>
      <c r="Q3061" s="14"/>
      <c r="R3061" s="14"/>
      <c r="S3061" s="14"/>
      <c r="T3061" s="14"/>
      <c r="U3061" s="14"/>
      <c r="V3061" s="14"/>
      <c r="W3061" s="14"/>
    </row>
    <row r="3062">
      <c r="A3062" s="130" t="s">
        <v>26844</v>
      </c>
      <c r="B3062" s="14" t="s">
        <v>1727</v>
      </c>
      <c r="C3062" s="131">
        <v>78.0</v>
      </c>
      <c r="D3062" s="14" t="s">
        <v>1728</v>
      </c>
      <c r="E3062" s="131">
        <v>153.0</v>
      </c>
      <c r="F3062" s="14" t="s">
        <v>1729</v>
      </c>
      <c r="G3062" s="131">
        <v>67.0</v>
      </c>
      <c r="H3062" s="131">
        <v>200.0</v>
      </c>
      <c r="I3062" s="132" t="b">
        <v>1</v>
      </c>
      <c r="J3062" s="14"/>
      <c r="K3062" s="14"/>
      <c r="L3062" s="14"/>
      <c r="M3062" s="14"/>
      <c r="N3062" s="14"/>
      <c r="O3062" s="14"/>
      <c r="P3062" s="14"/>
      <c r="Q3062" s="14"/>
      <c r="R3062" s="14"/>
      <c r="S3062" s="14"/>
      <c r="T3062" s="14"/>
      <c r="U3062" s="14"/>
      <c r="V3062" s="14"/>
      <c r="W3062" s="14"/>
    </row>
    <row r="3063">
      <c r="A3063" s="130" t="s">
        <v>26845</v>
      </c>
      <c r="B3063" s="14" t="s">
        <v>17963</v>
      </c>
      <c r="C3063" s="131">
        <v>40.0</v>
      </c>
      <c r="D3063" s="14" t="s">
        <v>17964</v>
      </c>
      <c r="E3063" s="131">
        <v>157.0</v>
      </c>
      <c r="F3063" s="14" t="s">
        <v>17965</v>
      </c>
      <c r="G3063" s="131">
        <v>29.0</v>
      </c>
      <c r="H3063" s="131">
        <v>200.0</v>
      </c>
      <c r="I3063" s="132" t="b">
        <v>1</v>
      </c>
      <c r="J3063" s="14"/>
      <c r="K3063" s="14"/>
      <c r="L3063" s="14"/>
      <c r="M3063" s="14"/>
      <c r="N3063" s="14"/>
      <c r="O3063" s="14"/>
      <c r="P3063" s="14"/>
      <c r="Q3063" s="14"/>
      <c r="R3063" s="14"/>
      <c r="S3063" s="14"/>
      <c r="T3063" s="14"/>
      <c r="U3063" s="14"/>
      <c r="V3063" s="14"/>
      <c r="W3063" s="14"/>
    </row>
    <row r="3064">
      <c r="A3064" s="130" t="s">
        <v>26846</v>
      </c>
      <c r="B3064" s="14" t="s">
        <v>643</v>
      </c>
      <c r="C3064" s="131">
        <v>42.0</v>
      </c>
      <c r="D3064" s="14" t="s">
        <v>644</v>
      </c>
      <c r="E3064" s="131">
        <v>155.0</v>
      </c>
      <c r="F3064" s="14" t="s">
        <v>645</v>
      </c>
      <c r="G3064" s="131">
        <v>31.0</v>
      </c>
      <c r="H3064" s="131">
        <v>200.0</v>
      </c>
      <c r="I3064" s="132" t="b">
        <v>1</v>
      </c>
      <c r="J3064" s="14"/>
      <c r="K3064" s="14"/>
      <c r="L3064" s="14"/>
      <c r="M3064" s="14"/>
      <c r="N3064" s="14"/>
      <c r="O3064" s="14"/>
      <c r="P3064" s="14"/>
      <c r="Q3064" s="14"/>
      <c r="R3064" s="14"/>
      <c r="S3064" s="14"/>
      <c r="T3064" s="14"/>
      <c r="U3064" s="14"/>
      <c r="V3064" s="14"/>
      <c r="W3064" s="14"/>
    </row>
    <row r="3065">
      <c r="A3065" s="130" t="s">
        <v>26847</v>
      </c>
      <c r="B3065" s="14" t="s">
        <v>8527</v>
      </c>
      <c r="C3065" s="131">
        <v>80.0</v>
      </c>
      <c r="D3065" s="14" t="s">
        <v>8528</v>
      </c>
      <c r="E3065" s="131">
        <v>155.0</v>
      </c>
      <c r="F3065" s="14" t="s">
        <v>8529</v>
      </c>
      <c r="G3065" s="131">
        <v>69.0</v>
      </c>
      <c r="H3065" s="131">
        <v>200.0</v>
      </c>
      <c r="I3065" s="132" t="b">
        <v>1</v>
      </c>
      <c r="J3065" s="14"/>
      <c r="K3065" s="14"/>
      <c r="L3065" s="14"/>
      <c r="M3065" s="14"/>
      <c r="N3065" s="14"/>
      <c r="O3065" s="14"/>
      <c r="P3065" s="14"/>
      <c r="Q3065" s="14"/>
      <c r="R3065" s="14"/>
      <c r="S3065" s="14"/>
      <c r="T3065" s="14"/>
      <c r="U3065" s="14"/>
      <c r="V3065" s="14"/>
      <c r="W3065" s="14"/>
    </row>
    <row r="3066">
      <c r="A3066" s="130" t="s">
        <v>26848</v>
      </c>
      <c r="B3066" s="14" t="s">
        <v>3266</v>
      </c>
      <c r="C3066" s="131">
        <v>85.0</v>
      </c>
      <c r="D3066" s="14" t="s">
        <v>3268</v>
      </c>
      <c r="E3066" s="131">
        <v>493.0</v>
      </c>
      <c r="F3066" s="14" t="s">
        <v>3270</v>
      </c>
      <c r="G3066" s="131">
        <v>74.0</v>
      </c>
      <c r="H3066" s="131">
        <v>200.0</v>
      </c>
      <c r="I3066" s="132" t="b">
        <v>1</v>
      </c>
      <c r="J3066" s="14"/>
      <c r="K3066" s="14"/>
      <c r="L3066" s="14"/>
      <c r="M3066" s="14"/>
      <c r="N3066" s="14"/>
      <c r="O3066" s="14"/>
      <c r="P3066" s="14"/>
      <c r="Q3066" s="14"/>
      <c r="R3066" s="14"/>
      <c r="S3066" s="14"/>
      <c r="T3066" s="14"/>
      <c r="U3066" s="14"/>
      <c r="V3066" s="14"/>
      <c r="W3066" s="14"/>
    </row>
    <row r="3067">
      <c r="A3067" s="130" t="s">
        <v>26849</v>
      </c>
      <c r="B3067" s="14" t="s">
        <v>8226</v>
      </c>
      <c r="C3067" s="131">
        <v>98.0</v>
      </c>
      <c r="D3067" s="14" t="s">
        <v>8228</v>
      </c>
      <c r="E3067" s="131">
        <v>114.0</v>
      </c>
      <c r="F3067" s="14" t="s">
        <v>8230</v>
      </c>
      <c r="G3067" s="131">
        <v>87.0</v>
      </c>
      <c r="H3067" s="131">
        <v>200.0</v>
      </c>
      <c r="I3067" s="132" t="b">
        <v>1</v>
      </c>
      <c r="J3067" s="14"/>
      <c r="K3067" s="14"/>
      <c r="L3067" s="14"/>
      <c r="M3067" s="14"/>
      <c r="N3067" s="14"/>
      <c r="O3067" s="14"/>
      <c r="P3067" s="14"/>
      <c r="Q3067" s="14"/>
      <c r="R3067" s="14"/>
      <c r="S3067" s="14"/>
      <c r="T3067" s="14"/>
      <c r="U3067" s="14"/>
      <c r="V3067" s="14"/>
      <c r="W3067" s="14"/>
    </row>
    <row r="3068">
      <c r="A3068" s="130" t="s">
        <v>26850</v>
      </c>
      <c r="B3068" s="14" t="s">
        <v>13599</v>
      </c>
      <c r="C3068" s="131">
        <v>32.0</v>
      </c>
      <c r="D3068" s="14" t="s">
        <v>13600</v>
      </c>
      <c r="E3068" s="131">
        <v>154.0</v>
      </c>
      <c r="F3068" s="14" t="s">
        <v>13603</v>
      </c>
      <c r="G3068" s="131">
        <v>21.0</v>
      </c>
      <c r="H3068" s="131">
        <v>200.0</v>
      </c>
      <c r="I3068" s="132" t="b">
        <v>1</v>
      </c>
      <c r="J3068" s="14"/>
      <c r="K3068" s="14"/>
      <c r="L3068" s="14"/>
      <c r="M3068" s="14"/>
      <c r="N3068" s="14"/>
      <c r="O3068" s="14"/>
      <c r="P3068" s="14"/>
      <c r="Q3068" s="14"/>
      <c r="R3068" s="14"/>
      <c r="S3068" s="14"/>
      <c r="T3068" s="14"/>
      <c r="U3068" s="14"/>
      <c r="V3068" s="14"/>
      <c r="W3068" s="14"/>
    </row>
    <row r="3069">
      <c r="A3069" s="130" t="s">
        <v>26851</v>
      </c>
      <c r="B3069" s="14" t="s">
        <v>15933</v>
      </c>
      <c r="C3069" s="131">
        <v>23.0</v>
      </c>
      <c r="D3069" s="14"/>
      <c r="E3069" s="14"/>
      <c r="F3069" s="14" t="s">
        <v>15935</v>
      </c>
      <c r="G3069" s="131">
        <v>3.0</v>
      </c>
      <c r="H3069" s="131">
        <v>200.0</v>
      </c>
      <c r="I3069" s="132" t="b">
        <v>1</v>
      </c>
      <c r="J3069" s="14"/>
      <c r="K3069" s="14"/>
      <c r="L3069" s="14"/>
      <c r="M3069" s="14"/>
      <c r="N3069" s="14"/>
      <c r="O3069" s="14"/>
      <c r="P3069" s="14"/>
      <c r="Q3069" s="14"/>
      <c r="R3069" s="14"/>
      <c r="S3069" s="14"/>
      <c r="T3069" s="14"/>
      <c r="U3069" s="14"/>
      <c r="V3069" s="14"/>
      <c r="W3069" s="14"/>
    </row>
    <row r="3070">
      <c r="A3070" s="130" t="s">
        <v>26852</v>
      </c>
      <c r="B3070" s="14" t="s">
        <v>3266</v>
      </c>
      <c r="C3070" s="131">
        <v>85.0</v>
      </c>
      <c r="D3070" s="14" t="s">
        <v>3268</v>
      </c>
      <c r="E3070" s="131">
        <v>493.0</v>
      </c>
      <c r="F3070" s="14" t="s">
        <v>3270</v>
      </c>
      <c r="G3070" s="131">
        <v>74.0</v>
      </c>
      <c r="H3070" s="131">
        <v>200.0</v>
      </c>
      <c r="I3070" s="132" t="b">
        <v>1</v>
      </c>
      <c r="J3070" s="14"/>
      <c r="K3070" s="14"/>
      <c r="L3070" s="14"/>
      <c r="M3070" s="14"/>
      <c r="N3070" s="14"/>
      <c r="O3070" s="14"/>
      <c r="P3070" s="14"/>
      <c r="Q3070" s="14"/>
      <c r="R3070" s="14"/>
      <c r="S3070" s="14"/>
      <c r="T3070" s="14"/>
      <c r="U3070" s="14"/>
      <c r="V3070" s="14"/>
      <c r="W3070" s="14"/>
    </row>
    <row r="3071">
      <c r="A3071" s="130" t="s">
        <v>26853</v>
      </c>
      <c r="B3071" s="14" t="s">
        <v>1546</v>
      </c>
      <c r="C3071" s="131">
        <v>19.0</v>
      </c>
      <c r="D3071" s="14" t="s">
        <v>1547</v>
      </c>
      <c r="E3071" s="131">
        <v>122.0</v>
      </c>
      <c r="F3071" s="14" t="s">
        <v>1548</v>
      </c>
      <c r="G3071" s="131">
        <v>8.0</v>
      </c>
      <c r="H3071" s="131">
        <v>200.0</v>
      </c>
      <c r="I3071" s="132" t="b">
        <v>1</v>
      </c>
      <c r="J3071" s="14"/>
      <c r="K3071" s="14"/>
      <c r="L3071" s="14"/>
      <c r="M3071" s="14"/>
      <c r="N3071" s="14"/>
      <c r="O3071" s="14"/>
      <c r="P3071" s="14"/>
      <c r="Q3071" s="14"/>
      <c r="R3071" s="14"/>
      <c r="S3071" s="14"/>
      <c r="T3071" s="14"/>
      <c r="U3071" s="14"/>
      <c r="V3071" s="14"/>
      <c r="W3071" s="14"/>
    </row>
    <row r="3072">
      <c r="A3072" s="130" t="s">
        <v>26854</v>
      </c>
      <c r="B3072" s="14" t="s">
        <v>7462</v>
      </c>
      <c r="C3072" s="131">
        <v>102.0</v>
      </c>
      <c r="D3072" s="14" t="s">
        <v>7464</v>
      </c>
      <c r="E3072" s="131">
        <v>150.0</v>
      </c>
      <c r="F3072" s="14" t="s">
        <v>7467</v>
      </c>
      <c r="G3072" s="131">
        <v>91.0</v>
      </c>
      <c r="H3072" s="131">
        <v>200.0</v>
      </c>
      <c r="I3072" s="132" t="b">
        <v>1</v>
      </c>
      <c r="J3072" s="14"/>
      <c r="K3072" s="14"/>
      <c r="L3072" s="14"/>
      <c r="M3072" s="14"/>
      <c r="N3072" s="14"/>
      <c r="O3072" s="14"/>
      <c r="P3072" s="14"/>
      <c r="Q3072" s="14"/>
      <c r="R3072" s="14"/>
      <c r="S3072" s="14"/>
      <c r="T3072" s="14"/>
      <c r="U3072" s="14"/>
      <c r="V3072" s="14"/>
      <c r="W3072" s="14"/>
    </row>
    <row r="3073">
      <c r="A3073" s="130" t="s">
        <v>26855</v>
      </c>
      <c r="B3073" s="14" t="s">
        <v>6069</v>
      </c>
      <c r="C3073" s="131">
        <v>118.0</v>
      </c>
      <c r="D3073" s="14" t="s">
        <v>6073</v>
      </c>
      <c r="E3073" s="131">
        <v>149.0</v>
      </c>
      <c r="F3073" s="14" t="s">
        <v>6075</v>
      </c>
      <c r="G3073" s="131">
        <v>107.0</v>
      </c>
      <c r="H3073" s="131">
        <v>200.0</v>
      </c>
      <c r="I3073" s="132" t="b">
        <v>1</v>
      </c>
      <c r="J3073" s="14"/>
      <c r="K3073" s="14"/>
      <c r="L3073" s="14"/>
      <c r="M3073" s="14"/>
      <c r="N3073" s="14"/>
      <c r="O3073" s="14"/>
      <c r="P3073" s="14"/>
      <c r="Q3073" s="14"/>
      <c r="R3073" s="14"/>
      <c r="S3073" s="14"/>
      <c r="T3073" s="14"/>
      <c r="U3073" s="14"/>
      <c r="V3073" s="14"/>
      <c r="W3073" s="14"/>
    </row>
    <row r="3074">
      <c r="A3074" s="130" t="s">
        <v>26856</v>
      </c>
      <c r="B3074" s="14" t="s">
        <v>1696</v>
      </c>
      <c r="C3074" s="131">
        <v>57.0</v>
      </c>
      <c r="D3074" s="14" t="s">
        <v>1697</v>
      </c>
      <c r="E3074" s="131">
        <v>316.0</v>
      </c>
      <c r="F3074" s="14" t="s">
        <v>1698</v>
      </c>
      <c r="G3074" s="131">
        <v>46.0</v>
      </c>
      <c r="H3074" s="131">
        <v>200.0</v>
      </c>
      <c r="I3074" s="132" t="b">
        <v>1</v>
      </c>
      <c r="J3074" s="14"/>
      <c r="K3074" s="14"/>
      <c r="L3074" s="14"/>
      <c r="M3074" s="14"/>
      <c r="N3074" s="14"/>
      <c r="O3074" s="14"/>
      <c r="P3074" s="14"/>
      <c r="Q3074" s="14"/>
      <c r="R3074" s="14"/>
      <c r="S3074" s="14"/>
      <c r="T3074" s="14"/>
      <c r="U3074" s="14"/>
      <c r="V3074" s="14"/>
      <c r="W3074" s="14"/>
    </row>
    <row r="3075">
      <c r="A3075" s="130" t="s">
        <v>26857</v>
      </c>
      <c r="B3075" s="14" t="s">
        <v>7769</v>
      </c>
      <c r="C3075" s="131">
        <v>107.0</v>
      </c>
      <c r="D3075" s="14" t="s">
        <v>7772</v>
      </c>
      <c r="E3075" s="131">
        <v>139.0</v>
      </c>
      <c r="F3075" s="14" t="s">
        <v>7774</v>
      </c>
      <c r="G3075" s="131">
        <v>96.0</v>
      </c>
      <c r="H3075" s="131">
        <v>200.0</v>
      </c>
      <c r="I3075" s="132" t="b">
        <v>1</v>
      </c>
      <c r="J3075" s="14"/>
      <c r="K3075" s="14"/>
      <c r="L3075" s="14"/>
      <c r="M3075" s="14"/>
      <c r="N3075" s="14"/>
      <c r="O3075" s="14"/>
      <c r="P3075" s="14"/>
      <c r="Q3075" s="14"/>
      <c r="R3075" s="14"/>
      <c r="S3075" s="14"/>
      <c r="T3075" s="14"/>
      <c r="U3075" s="14"/>
      <c r="V3075" s="14"/>
      <c r="W3075" s="14"/>
    </row>
    <row r="3076">
      <c r="A3076" s="130" t="s">
        <v>26858</v>
      </c>
      <c r="B3076" s="14" t="s">
        <v>8543</v>
      </c>
      <c r="C3076" s="131">
        <v>57.0</v>
      </c>
      <c r="D3076" s="14" t="s">
        <v>8546</v>
      </c>
      <c r="E3076" s="131">
        <v>163.0</v>
      </c>
      <c r="F3076" s="14" t="s">
        <v>8547</v>
      </c>
      <c r="G3076" s="131">
        <v>46.0</v>
      </c>
      <c r="H3076" s="131">
        <v>200.0</v>
      </c>
      <c r="I3076" s="132" t="b">
        <v>1</v>
      </c>
      <c r="J3076" s="14"/>
      <c r="K3076" s="14"/>
      <c r="L3076" s="14"/>
      <c r="M3076" s="14"/>
      <c r="N3076" s="14"/>
      <c r="O3076" s="14"/>
      <c r="P3076" s="14"/>
      <c r="Q3076" s="14"/>
      <c r="R3076" s="14"/>
      <c r="S3076" s="14"/>
      <c r="T3076" s="14"/>
      <c r="U3076" s="14"/>
      <c r="V3076" s="14"/>
      <c r="W3076" s="14"/>
    </row>
    <row r="3077">
      <c r="A3077" s="130" t="s">
        <v>26859</v>
      </c>
      <c r="B3077" s="14" t="s">
        <v>1886</v>
      </c>
      <c r="C3077" s="131">
        <v>63.0</v>
      </c>
      <c r="D3077" s="14" t="s">
        <v>1887</v>
      </c>
      <c r="E3077" s="131">
        <v>155.0</v>
      </c>
      <c r="F3077" s="14" t="s">
        <v>1890</v>
      </c>
      <c r="G3077" s="131">
        <v>52.0</v>
      </c>
      <c r="H3077" s="131">
        <v>200.0</v>
      </c>
      <c r="I3077" s="132" t="b">
        <v>1</v>
      </c>
      <c r="J3077" s="14"/>
      <c r="K3077" s="14"/>
      <c r="L3077" s="14"/>
      <c r="M3077" s="14"/>
      <c r="N3077" s="14"/>
      <c r="O3077" s="14"/>
      <c r="P3077" s="14"/>
      <c r="Q3077" s="14"/>
      <c r="R3077" s="14"/>
      <c r="S3077" s="14"/>
      <c r="T3077" s="14"/>
      <c r="U3077" s="14"/>
      <c r="V3077" s="14"/>
      <c r="W3077" s="14"/>
    </row>
    <row r="3078">
      <c r="A3078" s="130" t="s">
        <v>26860</v>
      </c>
      <c r="B3078" s="14" t="s">
        <v>15434</v>
      </c>
      <c r="C3078" s="131">
        <v>68.0</v>
      </c>
      <c r="D3078" s="14" t="s">
        <v>15436</v>
      </c>
      <c r="E3078" s="131">
        <v>155.0</v>
      </c>
      <c r="F3078" s="14" t="s">
        <v>15439</v>
      </c>
      <c r="G3078" s="131">
        <v>57.0</v>
      </c>
      <c r="H3078" s="131">
        <v>200.0</v>
      </c>
      <c r="I3078" s="132" t="b">
        <v>1</v>
      </c>
      <c r="J3078" s="14"/>
      <c r="K3078" s="14"/>
      <c r="L3078" s="14"/>
      <c r="M3078" s="14"/>
      <c r="N3078" s="14"/>
      <c r="O3078" s="14"/>
      <c r="P3078" s="14"/>
      <c r="Q3078" s="14"/>
      <c r="R3078" s="14"/>
      <c r="S3078" s="14"/>
      <c r="T3078" s="14"/>
      <c r="U3078" s="14"/>
      <c r="V3078" s="14"/>
      <c r="W3078" s="14"/>
    </row>
    <row r="3079">
      <c r="A3079" s="130" t="s">
        <v>26861</v>
      </c>
      <c r="B3079" s="14" t="s">
        <v>15343</v>
      </c>
      <c r="C3079" s="131">
        <v>26.0</v>
      </c>
      <c r="D3079" s="14"/>
      <c r="E3079" s="14"/>
      <c r="F3079" s="14" t="s">
        <v>15346</v>
      </c>
      <c r="G3079" s="131">
        <v>6.0</v>
      </c>
      <c r="H3079" s="131">
        <v>200.0</v>
      </c>
      <c r="I3079" s="132" t="b">
        <v>1</v>
      </c>
      <c r="J3079" s="14"/>
      <c r="K3079" s="14"/>
      <c r="L3079" s="14"/>
      <c r="M3079" s="14"/>
      <c r="N3079" s="14"/>
      <c r="O3079" s="14"/>
      <c r="P3079" s="14"/>
      <c r="Q3079" s="14"/>
      <c r="R3079" s="14"/>
      <c r="S3079" s="14"/>
      <c r="T3079" s="14"/>
      <c r="U3079" s="14"/>
      <c r="V3079" s="14"/>
      <c r="W3079" s="14"/>
    </row>
    <row r="3080">
      <c r="A3080" s="130" t="s">
        <v>26862</v>
      </c>
      <c r="B3080" s="14" t="s">
        <v>12325</v>
      </c>
      <c r="C3080" s="131">
        <v>27.0</v>
      </c>
      <c r="D3080" s="14" t="s">
        <v>12326</v>
      </c>
      <c r="E3080" s="131">
        <v>151.0</v>
      </c>
      <c r="F3080" s="14" t="s">
        <v>12328</v>
      </c>
      <c r="G3080" s="131">
        <v>16.0</v>
      </c>
      <c r="H3080" s="131">
        <v>200.0</v>
      </c>
      <c r="I3080" s="132" t="b">
        <v>1</v>
      </c>
      <c r="J3080" s="14"/>
      <c r="K3080" s="14"/>
      <c r="L3080" s="14"/>
      <c r="M3080" s="14"/>
      <c r="N3080" s="14"/>
      <c r="O3080" s="14"/>
      <c r="P3080" s="14"/>
      <c r="Q3080" s="14"/>
      <c r="R3080" s="14"/>
      <c r="S3080" s="14"/>
      <c r="T3080" s="14"/>
      <c r="U3080" s="14"/>
      <c r="V3080" s="14"/>
      <c r="W3080" s="14"/>
    </row>
    <row r="3081">
      <c r="A3081" s="130" t="s">
        <v>26863</v>
      </c>
      <c r="B3081" s="14" t="s">
        <v>12438</v>
      </c>
      <c r="C3081" s="131">
        <v>53.0</v>
      </c>
      <c r="D3081" s="14" t="s">
        <v>12440</v>
      </c>
      <c r="E3081" s="131">
        <v>156.0</v>
      </c>
      <c r="F3081" s="14" t="s">
        <v>12441</v>
      </c>
      <c r="G3081" s="131">
        <v>42.0</v>
      </c>
      <c r="H3081" s="131">
        <v>200.0</v>
      </c>
      <c r="I3081" s="132" t="b">
        <v>1</v>
      </c>
      <c r="J3081" s="14"/>
      <c r="K3081" s="14"/>
      <c r="L3081" s="14"/>
      <c r="M3081" s="14"/>
      <c r="N3081" s="14"/>
      <c r="O3081" s="14"/>
      <c r="P3081" s="14"/>
      <c r="Q3081" s="14"/>
      <c r="R3081" s="14"/>
      <c r="S3081" s="14"/>
      <c r="T3081" s="14"/>
      <c r="U3081" s="14"/>
      <c r="V3081" s="14"/>
      <c r="W3081" s="14"/>
    </row>
    <row r="3082">
      <c r="A3082" s="130" t="s">
        <v>26864</v>
      </c>
      <c r="B3082" s="14" t="s">
        <v>7494</v>
      </c>
      <c r="C3082" s="131">
        <v>124.0</v>
      </c>
      <c r="D3082" s="14" t="s">
        <v>7495</v>
      </c>
      <c r="E3082" s="131">
        <v>134.0</v>
      </c>
      <c r="F3082" s="14" t="s">
        <v>7497</v>
      </c>
      <c r="G3082" s="131">
        <v>113.0</v>
      </c>
      <c r="H3082" s="131">
        <v>200.0</v>
      </c>
      <c r="I3082" s="132" t="b">
        <v>1</v>
      </c>
      <c r="J3082" s="14"/>
      <c r="K3082" s="14"/>
      <c r="L3082" s="14"/>
      <c r="M3082" s="14"/>
      <c r="N3082" s="14"/>
      <c r="O3082" s="14"/>
      <c r="P3082" s="14"/>
      <c r="Q3082" s="14"/>
      <c r="R3082" s="14"/>
      <c r="S3082" s="14"/>
      <c r="T3082" s="14"/>
      <c r="U3082" s="14"/>
      <c r="V3082" s="14"/>
      <c r="W3082" s="14"/>
    </row>
    <row r="3083">
      <c r="A3083" s="130" t="s">
        <v>26865</v>
      </c>
      <c r="B3083" s="14" t="s">
        <v>1247</v>
      </c>
      <c r="C3083" s="131">
        <v>100.0</v>
      </c>
      <c r="D3083" s="14" t="s">
        <v>1248</v>
      </c>
      <c r="E3083" s="131">
        <v>317.0</v>
      </c>
      <c r="F3083" s="14" t="s">
        <v>1249</v>
      </c>
      <c r="G3083" s="131">
        <v>89.0</v>
      </c>
      <c r="H3083" s="131">
        <v>200.0</v>
      </c>
      <c r="I3083" s="132" t="b">
        <v>1</v>
      </c>
      <c r="J3083" s="14"/>
      <c r="K3083" s="14"/>
      <c r="L3083" s="14"/>
      <c r="M3083" s="14"/>
      <c r="N3083" s="14"/>
      <c r="O3083" s="14"/>
      <c r="P3083" s="14"/>
      <c r="Q3083" s="14"/>
      <c r="R3083" s="14"/>
      <c r="S3083" s="14"/>
      <c r="T3083" s="14"/>
      <c r="U3083" s="14"/>
      <c r="V3083" s="14"/>
      <c r="W3083" s="14"/>
    </row>
    <row r="3084">
      <c r="A3084" s="130" t="s">
        <v>26866</v>
      </c>
      <c r="B3084" s="14" t="s">
        <v>8325</v>
      </c>
      <c r="C3084" s="131">
        <v>92.0</v>
      </c>
      <c r="D3084" s="14" t="s">
        <v>8327</v>
      </c>
      <c r="E3084" s="131">
        <v>344.0</v>
      </c>
      <c r="F3084" s="14" t="s">
        <v>8329</v>
      </c>
      <c r="G3084" s="131">
        <v>81.0</v>
      </c>
      <c r="H3084" s="131">
        <v>200.0</v>
      </c>
      <c r="I3084" s="132" t="b">
        <v>1</v>
      </c>
      <c r="J3084" s="14"/>
      <c r="K3084" s="14"/>
      <c r="L3084" s="14"/>
      <c r="M3084" s="14"/>
      <c r="N3084" s="14"/>
      <c r="O3084" s="14"/>
      <c r="P3084" s="14"/>
      <c r="Q3084" s="14"/>
      <c r="R3084" s="14"/>
      <c r="S3084" s="14"/>
      <c r="T3084" s="14"/>
      <c r="U3084" s="14"/>
      <c r="V3084" s="14"/>
      <c r="W3084" s="14"/>
    </row>
    <row r="3085">
      <c r="A3085" s="130" t="s">
        <v>26867</v>
      </c>
      <c r="B3085" s="14" t="s">
        <v>1614</v>
      </c>
      <c r="C3085" s="131">
        <v>74.0</v>
      </c>
      <c r="D3085" s="14" t="s">
        <v>1615</v>
      </c>
      <c r="E3085" s="131">
        <v>346.0</v>
      </c>
      <c r="F3085" s="14" t="s">
        <v>1616</v>
      </c>
      <c r="G3085" s="131">
        <v>63.0</v>
      </c>
      <c r="H3085" s="131">
        <v>200.0</v>
      </c>
      <c r="I3085" s="132" t="b">
        <v>1</v>
      </c>
      <c r="J3085" s="14"/>
      <c r="K3085" s="14"/>
      <c r="L3085" s="14"/>
      <c r="M3085" s="14"/>
      <c r="N3085" s="14"/>
      <c r="O3085" s="14"/>
      <c r="P3085" s="14"/>
      <c r="Q3085" s="14"/>
      <c r="R3085" s="14"/>
      <c r="S3085" s="14"/>
      <c r="T3085" s="14"/>
      <c r="U3085" s="14"/>
      <c r="V3085" s="14"/>
      <c r="W3085" s="14"/>
    </row>
    <row r="3086">
      <c r="A3086" s="130" t="s">
        <v>26868</v>
      </c>
      <c r="B3086" s="14" t="s">
        <v>10781</v>
      </c>
      <c r="C3086" s="131">
        <v>50.0</v>
      </c>
      <c r="D3086" s="14" t="s">
        <v>10782</v>
      </c>
      <c r="E3086" s="131">
        <v>164.0</v>
      </c>
      <c r="F3086" s="14" t="s">
        <v>10784</v>
      </c>
      <c r="G3086" s="131">
        <v>39.0</v>
      </c>
      <c r="H3086" s="131">
        <v>200.0</v>
      </c>
      <c r="I3086" s="132" t="b">
        <v>1</v>
      </c>
      <c r="J3086" s="14"/>
      <c r="K3086" s="14"/>
      <c r="L3086" s="14"/>
      <c r="M3086" s="14"/>
      <c r="N3086" s="14"/>
      <c r="O3086" s="14"/>
      <c r="P3086" s="14"/>
      <c r="Q3086" s="14"/>
      <c r="R3086" s="14"/>
      <c r="S3086" s="14"/>
      <c r="T3086" s="14"/>
      <c r="U3086" s="14"/>
      <c r="V3086" s="14"/>
      <c r="W3086" s="14"/>
    </row>
    <row r="3087">
      <c r="A3087" s="130" t="s">
        <v>26869</v>
      </c>
      <c r="B3087" s="14" t="s">
        <v>6366</v>
      </c>
      <c r="C3087" s="131">
        <v>49.0</v>
      </c>
      <c r="D3087" s="14" t="s">
        <v>6368</v>
      </c>
      <c r="E3087" s="131">
        <v>409.0</v>
      </c>
      <c r="F3087" s="14" t="s">
        <v>6372</v>
      </c>
      <c r="G3087" s="131">
        <v>38.0</v>
      </c>
      <c r="H3087" s="131">
        <v>200.0</v>
      </c>
      <c r="I3087" s="132" t="b">
        <v>1</v>
      </c>
      <c r="J3087" s="14"/>
      <c r="K3087" s="14"/>
      <c r="L3087" s="14"/>
      <c r="M3087" s="14"/>
      <c r="N3087" s="14"/>
      <c r="O3087" s="14"/>
      <c r="P3087" s="14"/>
      <c r="Q3087" s="14"/>
      <c r="R3087" s="14"/>
      <c r="S3087" s="14"/>
      <c r="T3087" s="14"/>
      <c r="U3087" s="14"/>
      <c r="V3087" s="14"/>
      <c r="W3087" s="14"/>
    </row>
    <row r="3088">
      <c r="A3088" s="130" t="s">
        <v>26870</v>
      </c>
      <c r="B3088" s="14" t="s">
        <v>6767</v>
      </c>
      <c r="C3088" s="131">
        <v>64.0</v>
      </c>
      <c r="D3088" s="14" t="s">
        <v>6769</v>
      </c>
      <c r="E3088" s="131">
        <v>120.0</v>
      </c>
      <c r="F3088" s="14" t="s">
        <v>6770</v>
      </c>
      <c r="G3088" s="131">
        <v>53.0</v>
      </c>
      <c r="H3088" s="131">
        <v>200.0</v>
      </c>
      <c r="I3088" s="132" t="b">
        <v>1</v>
      </c>
      <c r="J3088" s="14"/>
      <c r="K3088" s="14"/>
      <c r="L3088" s="14"/>
      <c r="M3088" s="14"/>
      <c r="N3088" s="14"/>
      <c r="O3088" s="14"/>
      <c r="P3088" s="14"/>
      <c r="Q3088" s="14"/>
      <c r="R3088" s="14"/>
      <c r="S3088" s="14"/>
      <c r="T3088" s="14"/>
      <c r="U3088" s="14"/>
      <c r="V3088" s="14"/>
      <c r="W3088" s="14"/>
    </row>
    <row r="3089">
      <c r="A3089" s="130" t="s">
        <v>26871</v>
      </c>
      <c r="B3089" s="14" t="s">
        <v>15083</v>
      </c>
      <c r="C3089" s="131">
        <v>27.0</v>
      </c>
      <c r="D3089" s="14"/>
      <c r="E3089" s="14"/>
      <c r="F3089" s="14" t="s">
        <v>15087</v>
      </c>
      <c r="G3089" s="131">
        <v>7.0</v>
      </c>
      <c r="H3089" s="131">
        <v>200.0</v>
      </c>
      <c r="I3089" s="132" t="b">
        <v>1</v>
      </c>
      <c r="J3089" s="14"/>
      <c r="K3089" s="14"/>
      <c r="L3089" s="14"/>
      <c r="M3089" s="14"/>
      <c r="N3089" s="14"/>
      <c r="O3089" s="14"/>
      <c r="P3089" s="14"/>
      <c r="Q3089" s="14"/>
      <c r="R3089" s="14"/>
      <c r="S3089" s="14"/>
      <c r="T3089" s="14"/>
      <c r="U3089" s="14"/>
      <c r="V3089" s="14"/>
      <c r="W3089" s="14"/>
    </row>
    <row r="3090">
      <c r="A3090" s="130" t="s">
        <v>26872</v>
      </c>
      <c r="B3090" s="14" t="s">
        <v>21531</v>
      </c>
      <c r="C3090" s="131">
        <v>25.0</v>
      </c>
      <c r="D3090" s="14"/>
      <c r="E3090" s="14"/>
      <c r="F3090" s="14" t="s">
        <v>21533</v>
      </c>
      <c r="G3090" s="131">
        <v>5.0</v>
      </c>
      <c r="H3090" s="131">
        <v>200.0</v>
      </c>
      <c r="I3090" s="132" t="b">
        <v>1</v>
      </c>
      <c r="J3090" s="14"/>
      <c r="K3090" s="14"/>
      <c r="L3090" s="14"/>
      <c r="M3090" s="14"/>
      <c r="N3090" s="14"/>
      <c r="O3090" s="14"/>
      <c r="P3090" s="14"/>
      <c r="Q3090" s="14"/>
      <c r="R3090" s="14"/>
      <c r="S3090" s="14"/>
      <c r="T3090" s="14"/>
      <c r="U3090" s="14"/>
      <c r="V3090" s="14"/>
      <c r="W3090" s="14"/>
    </row>
    <row r="3091">
      <c r="A3091" s="130" t="s">
        <v>26873</v>
      </c>
      <c r="B3091" s="14" t="s">
        <v>1986</v>
      </c>
      <c r="C3091" s="131">
        <v>74.0</v>
      </c>
      <c r="D3091" s="14" t="s">
        <v>1987</v>
      </c>
      <c r="E3091" s="131">
        <v>595.0</v>
      </c>
      <c r="F3091" s="14" t="s">
        <v>1988</v>
      </c>
      <c r="G3091" s="131">
        <v>63.0</v>
      </c>
      <c r="H3091" s="131">
        <v>200.0</v>
      </c>
      <c r="I3091" s="132" t="b">
        <v>1</v>
      </c>
      <c r="J3091" s="14"/>
      <c r="K3091" s="14"/>
      <c r="L3091" s="14"/>
      <c r="M3091" s="14"/>
      <c r="N3091" s="14"/>
      <c r="O3091" s="14"/>
      <c r="P3091" s="14"/>
      <c r="Q3091" s="14"/>
      <c r="R3091" s="14"/>
      <c r="S3091" s="14"/>
      <c r="T3091" s="14"/>
      <c r="U3091" s="14"/>
      <c r="V3091" s="14"/>
      <c r="W3091" s="14"/>
    </row>
    <row r="3092">
      <c r="A3092" s="130" t="s">
        <v>26874</v>
      </c>
      <c r="B3092" s="14" t="s">
        <v>3179</v>
      </c>
      <c r="C3092" s="131">
        <v>107.0</v>
      </c>
      <c r="D3092" s="14" t="s">
        <v>3182</v>
      </c>
      <c r="E3092" s="131">
        <v>155.0</v>
      </c>
      <c r="F3092" s="14" t="s">
        <v>3185</v>
      </c>
      <c r="G3092" s="131">
        <v>96.0</v>
      </c>
      <c r="H3092" s="131">
        <v>200.0</v>
      </c>
      <c r="I3092" s="132" t="b">
        <v>1</v>
      </c>
      <c r="J3092" s="14"/>
      <c r="K3092" s="14"/>
      <c r="L3092" s="14"/>
      <c r="M3092" s="14"/>
      <c r="N3092" s="14"/>
      <c r="O3092" s="14"/>
      <c r="P3092" s="14"/>
      <c r="Q3092" s="14"/>
      <c r="R3092" s="14"/>
      <c r="S3092" s="14"/>
      <c r="T3092" s="14"/>
      <c r="U3092" s="14"/>
      <c r="V3092" s="14"/>
      <c r="W3092" s="14"/>
    </row>
    <row r="3093">
      <c r="A3093" s="130" t="s">
        <v>26875</v>
      </c>
      <c r="B3093" s="14" t="s">
        <v>7215</v>
      </c>
      <c r="C3093" s="131">
        <v>39.0</v>
      </c>
      <c r="D3093" s="14" t="s">
        <v>7218</v>
      </c>
      <c r="E3093" s="131">
        <v>149.0</v>
      </c>
      <c r="F3093" s="14" t="s">
        <v>7221</v>
      </c>
      <c r="G3093" s="131">
        <v>28.0</v>
      </c>
      <c r="H3093" s="131">
        <v>200.0</v>
      </c>
      <c r="I3093" s="132" t="b">
        <v>1</v>
      </c>
      <c r="J3093" s="14"/>
      <c r="K3093" s="14"/>
      <c r="L3093" s="14"/>
      <c r="M3093" s="14"/>
      <c r="N3093" s="14"/>
      <c r="O3093" s="14"/>
      <c r="P3093" s="14"/>
      <c r="Q3093" s="14"/>
      <c r="R3093" s="14"/>
      <c r="S3093" s="14"/>
      <c r="T3093" s="14"/>
      <c r="U3093" s="14"/>
      <c r="V3093" s="14"/>
      <c r="W3093" s="14"/>
    </row>
    <row r="3094">
      <c r="A3094" s="130" t="s">
        <v>26876</v>
      </c>
      <c r="B3094" s="14" t="s">
        <v>1543</v>
      </c>
      <c r="C3094" s="131">
        <v>25.0</v>
      </c>
      <c r="D3094" s="14"/>
      <c r="E3094" s="14"/>
      <c r="F3094" s="14" t="s">
        <v>1264</v>
      </c>
      <c r="G3094" s="131">
        <v>5.0</v>
      </c>
      <c r="H3094" s="131">
        <v>200.0</v>
      </c>
      <c r="I3094" s="132" t="b">
        <v>1</v>
      </c>
      <c r="J3094" s="14"/>
      <c r="K3094" s="14"/>
      <c r="L3094" s="14"/>
      <c r="M3094" s="14"/>
      <c r="N3094" s="14"/>
      <c r="O3094" s="14"/>
      <c r="P3094" s="14"/>
      <c r="Q3094" s="14"/>
      <c r="R3094" s="14"/>
      <c r="S3094" s="14"/>
      <c r="T3094" s="14"/>
      <c r="U3094" s="14"/>
      <c r="V3094" s="14"/>
      <c r="W3094" s="14"/>
    </row>
    <row r="3095">
      <c r="A3095" s="130" t="s">
        <v>26877</v>
      </c>
      <c r="B3095" s="14" t="s">
        <v>12692</v>
      </c>
      <c r="C3095" s="131">
        <v>68.0</v>
      </c>
      <c r="D3095" s="14" t="s">
        <v>12694</v>
      </c>
      <c r="E3095" s="131">
        <v>139.0</v>
      </c>
      <c r="F3095" s="14" t="s">
        <v>12696</v>
      </c>
      <c r="G3095" s="131">
        <v>57.0</v>
      </c>
      <c r="H3095" s="131">
        <v>200.0</v>
      </c>
      <c r="I3095" s="132" t="b">
        <v>1</v>
      </c>
      <c r="J3095" s="14"/>
      <c r="K3095" s="14"/>
      <c r="L3095" s="14"/>
      <c r="M3095" s="14"/>
      <c r="N3095" s="14"/>
      <c r="O3095" s="14"/>
      <c r="P3095" s="14"/>
      <c r="Q3095" s="14"/>
      <c r="R3095" s="14"/>
      <c r="S3095" s="14"/>
      <c r="T3095" s="14"/>
      <c r="U3095" s="14"/>
      <c r="V3095" s="14"/>
      <c r="W3095" s="14"/>
    </row>
    <row r="3096">
      <c r="A3096" s="130" t="s">
        <v>26878</v>
      </c>
      <c r="B3096" s="14" t="s">
        <v>8341</v>
      </c>
      <c r="C3096" s="131">
        <v>55.0</v>
      </c>
      <c r="D3096" s="14" t="s">
        <v>8342</v>
      </c>
      <c r="E3096" s="131">
        <v>648.0</v>
      </c>
      <c r="F3096" s="14" t="s">
        <v>8344</v>
      </c>
      <c r="G3096" s="131">
        <v>44.0</v>
      </c>
      <c r="H3096" s="131">
        <v>200.0</v>
      </c>
      <c r="I3096" s="132" t="b">
        <v>1</v>
      </c>
      <c r="J3096" s="14"/>
      <c r="K3096" s="14"/>
      <c r="L3096" s="14"/>
      <c r="M3096" s="14"/>
      <c r="N3096" s="14"/>
      <c r="O3096" s="14"/>
      <c r="P3096" s="14"/>
      <c r="Q3096" s="14"/>
      <c r="R3096" s="14"/>
      <c r="S3096" s="14"/>
      <c r="T3096" s="14"/>
      <c r="U3096" s="14"/>
      <c r="V3096" s="14"/>
      <c r="W3096" s="14"/>
    </row>
    <row r="3097">
      <c r="A3097" s="130" t="s">
        <v>26879</v>
      </c>
      <c r="B3097" s="14" t="s">
        <v>1247</v>
      </c>
      <c r="C3097" s="131">
        <v>100.0</v>
      </c>
      <c r="D3097" s="14" t="s">
        <v>1248</v>
      </c>
      <c r="E3097" s="131">
        <v>317.0</v>
      </c>
      <c r="F3097" s="14" t="s">
        <v>1249</v>
      </c>
      <c r="G3097" s="131">
        <v>89.0</v>
      </c>
      <c r="H3097" s="131">
        <v>200.0</v>
      </c>
      <c r="I3097" s="132" t="b">
        <v>1</v>
      </c>
      <c r="J3097" s="14"/>
      <c r="K3097" s="14"/>
      <c r="L3097" s="14"/>
      <c r="M3097" s="14"/>
      <c r="N3097" s="14"/>
      <c r="O3097" s="14"/>
      <c r="P3097" s="14"/>
      <c r="Q3097" s="14"/>
      <c r="R3097" s="14"/>
      <c r="S3097" s="14"/>
      <c r="T3097" s="14"/>
      <c r="U3097" s="14"/>
      <c r="V3097" s="14"/>
      <c r="W3097" s="14"/>
    </row>
    <row r="3098">
      <c r="A3098" s="130" t="s">
        <v>26880</v>
      </c>
      <c r="B3098" s="14" t="s">
        <v>1647</v>
      </c>
      <c r="C3098" s="131">
        <v>68.0</v>
      </c>
      <c r="D3098" s="14" t="s">
        <v>1648</v>
      </c>
      <c r="E3098" s="131">
        <v>177.0</v>
      </c>
      <c r="F3098" s="14" t="s">
        <v>1649</v>
      </c>
      <c r="G3098" s="131">
        <v>57.0</v>
      </c>
      <c r="H3098" s="131">
        <v>200.0</v>
      </c>
      <c r="I3098" s="132" t="b">
        <v>1</v>
      </c>
      <c r="J3098" s="14"/>
      <c r="K3098" s="14"/>
      <c r="L3098" s="14"/>
      <c r="M3098" s="14"/>
      <c r="N3098" s="14"/>
      <c r="O3098" s="14"/>
      <c r="P3098" s="14"/>
      <c r="Q3098" s="14"/>
      <c r="R3098" s="14"/>
      <c r="S3098" s="14"/>
      <c r="T3098" s="14"/>
      <c r="U3098" s="14"/>
      <c r="V3098" s="14"/>
      <c r="W3098" s="14"/>
    </row>
    <row r="3099">
      <c r="A3099" s="130" t="s">
        <v>26881</v>
      </c>
      <c r="B3099" s="14" t="s">
        <v>11233</v>
      </c>
      <c r="C3099" s="131">
        <v>30.0</v>
      </c>
      <c r="D3099" s="14"/>
      <c r="E3099" s="14"/>
      <c r="F3099" s="14" t="s">
        <v>11237</v>
      </c>
      <c r="G3099" s="131">
        <v>10.0</v>
      </c>
      <c r="H3099" s="131">
        <v>200.0</v>
      </c>
      <c r="I3099" s="132" t="b">
        <v>1</v>
      </c>
      <c r="J3099" s="14"/>
      <c r="K3099" s="14"/>
      <c r="L3099" s="14"/>
      <c r="M3099" s="14"/>
      <c r="N3099" s="14"/>
      <c r="O3099" s="14"/>
      <c r="P3099" s="14"/>
      <c r="Q3099" s="14"/>
      <c r="R3099" s="14"/>
      <c r="S3099" s="14"/>
      <c r="T3099" s="14"/>
      <c r="U3099" s="14"/>
      <c r="V3099" s="14"/>
      <c r="W3099" s="14"/>
    </row>
    <row r="3100">
      <c r="A3100" s="130" t="s">
        <v>26882</v>
      </c>
      <c r="B3100" s="14" t="s">
        <v>10365</v>
      </c>
      <c r="C3100" s="131">
        <v>23.0</v>
      </c>
      <c r="D3100" s="14"/>
      <c r="E3100" s="14"/>
      <c r="F3100" s="14" t="s">
        <v>10368</v>
      </c>
      <c r="G3100" s="131">
        <v>3.0</v>
      </c>
      <c r="H3100" s="131">
        <v>200.0</v>
      </c>
      <c r="I3100" s="132" t="b">
        <v>1</v>
      </c>
      <c r="J3100" s="14"/>
      <c r="K3100" s="14"/>
      <c r="L3100" s="14"/>
      <c r="M3100" s="14"/>
      <c r="N3100" s="14"/>
      <c r="O3100" s="14"/>
      <c r="P3100" s="14"/>
      <c r="Q3100" s="14"/>
      <c r="R3100" s="14"/>
      <c r="S3100" s="14"/>
      <c r="T3100" s="14"/>
      <c r="U3100" s="14"/>
      <c r="V3100" s="14"/>
      <c r="W3100" s="14"/>
    </row>
    <row r="3101">
      <c r="A3101" s="130" t="s">
        <v>26883</v>
      </c>
      <c r="B3101" s="14" t="s">
        <v>5622</v>
      </c>
      <c r="C3101" s="131">
        <v>80.0</v>
      </c>
      <c r="D3101" s="14" t="s">
        <v>5625</v>
      </c>
      <c r="E3101" s="131">
        <v>203.0</v>
      </c>
      <c r="F3101" s="14" t="s">
        <v>5627</v>
      </c>
      <c r="G3101" s="131">
        <v>69.0</v>
      </c>
      <c r="H3101" s="131">
        <v>200.0</v>
      </c>
      <c r="I3101" s="132" t="b">
        <v>1</v>
      </c>
      <c r="J3101" s="14"/>
      <c r="K3101" s="14"/>
      <c r="L3101" s="14"/>
      <c r="M3101" s="14"/>
      <c r="N3101" s="14"/>
      <c r="O3101" s="14"/>
      <c r="P3101" s="14"/>
      <c r="Q3101" s="14"/>
      <c r="R3101" s="14"/>
      <c r="S3101" s="14"/>
      <c r="T3101" s="14"/>
      <c r="U3101" s="14"/>
      <c r="V3101" s="14"/>
      <c r="W3101" s="14"/>
    </row>
    <row r="3102">
      <c r="A3102" s="130" t="s">
        <v>26884</v>
      </c>
      <c r="B3102" s="14" t="s">
        <v>10651</v>
      </c>
      <c r="C3102" s="131">
        <v>56.0</v>
      </c>
      <c r="D3102" s="14" t="s">
        <v>10653</v>
      </c>
      <c r="E3102" s="131">
        <v>148.0</v>
      </c>
      <c r="F3102" s="14" t="s">
        <v>10655</v>
      </c>
      <c r="G3102" s="131">
        <v>45.0</v>
      </c>
      <c r="H3102" s="131">
        <v>200.0</v>
      </c>
      <c r="I3102" s="132" t="b">
        <v>1</v>
      </c>
      <c r="J3102" s="14"/>
      <c r="K3102" s="14"/>
      <c r="L3102" s="14"/>
      <c r="M3102" s="14"/>
      <c r="N3102" s="14"/>
      <c r="O3102" s="14"/>
      <c r="P3102" s="14"/>
      <c r="Q3102" s="14"/>
      <c r="R3102" s="14"/>
      <c r="S3102" s="14"/>
      <c r="T3102" s="14"/>
      <c r="U3102" s="14"/>
      <c r="V3102" s="14"/>
      <c r="W3102" s="14"/>
    </row>
    <row r="3103">
      <c r="A3103" s="130" t="s">
        <v>26885</v>
      </c>
      <c r="B3103" s="14" t="s">
        <v>11130</v>
      </c>
      <c r="C3103" s="131">
        <v>27.0</v>
      </c>
      <c r="D3103" s="14"/>
      <c r="E3103" s="14"/>
      <c r="F3103" s="14" t="s">
        <v>11132</v>
      </c>
      <c r="G3103" s="131">
        <v>7.0</v>
      </c>
      <c r="H3103" s="131">
        <v>200.0</v>
      </c>
      <c r="I3103" s="132" t="b">
        <v>1</v>
      </c>
      <c r="J3103" s="14"/>
      <c r="K3103" s="14"/>
      <c r="L3103" s="14"/>
      <c r="M3103" s="14"/>
      <c r="N3103" s="14"/>
      <c r="O3103" s="14"/>
      <c r="P3103" s="14"/>
      <c r="Q3103" s="14"/>
      <c r="R3103" s="14"/>
      <c r="S3103" s="14"/>
      <c r="T3103" s="14"/>
      <c r="U3103" s="14"/>
      <c r="V3103" s="14"/>
      <c r="W3103" s="14"/>
    </row>
    <row r="3104">
      <c r="A3104" s="130" t="s">
        <v>26886</v>
      </c>
      <c r="B3104" s="14" t="s">
        <v>1546</v>
      </c>
      <c r="C3104" s="131">
        <v>19.0</v>
      </c>
      <c r="D3104" s="14" t="s">
        <v>1547</v>
      </c>
      <c r="E3104" s="131">
        <v>122.0</v>
      </c>
      <c r="F3104" s="14" t="s">
        <v>1548</v>
      </c>
      <c r="G3104" s="131">
        <v>8.0</v>
      </c>
      <c r="H3104" s="131">
        <v>200.0</v>
      </c>
      <c r="I3104" s="132" t="b">
        <v>1</v>
      </c>
      <c r="J3104" s="14"/>
      <c r="K3104" s="14"/>
      <c r="L3104" s="14"/>
      <c r="M3104" s="14"/>
      <c r="N3104" s="14"/>
      <c r="O3104" s="14"/>
      <c r="P3104" s="14"/>
      <c r="Q3104" s="14"/>
      <c r="R3104" s="14"/>
      <c r="S3104" s="14"/>
      <c r="T3104" s="14"/>
      <c r="U3104" s="14"/>
      <c r="V3104" s="14"/>
      <c r="W3104" s="14"/>
    </row>
    <row r="3105">
      <c r="A3105" s="130" t="s">
        <v>26887</v>
      </c>
      <c r="B3105" s="14" t="s">
        <v>1214</v>
      </c>
      <c r="C3105" s="131">
        <v>54.0</v>
      </c>
      <c r="D3105" s="14" t="s">
        <v>1215</v>
      </c>
      <c r="E3105" s="131">
        <v>219.0</v>
      </c>
      <c r="F3105" s="14" t="s">
        <v>1216</v>
      </c>
      <c r="G3105" s="131">
        <v>43.0</v>
      </c>
      <c r="H3105" s="131">
        <v>200.0</v>
      </c>
      <c r="I3105" s="132" t="b">
        <v>1</v>
      </c>
      <c r="J3105" s="14"/>
      <c r="K3105" s="14"/>
      <c r="L3105" s="14"/>
      <c r="M3105" s="14"/>
      <c r="N3105" s="14"/>
      <c r="O3105" s="14"/>
      <c r="P3105" s="14"/>
      <c r="Q3105" s="14"/>
      <c r="R3105" s="14"/>
      <c r="S3105" s="14"/>
      <c r="T3105" s="14"/>
      <c r="U3105" s="14"/>
      <c r="V3105" s="14"/>
      <c r="W3105" s="14"/>
    </row>
    <row r="3106">
      <c r="A3106" s="130" t="s">
        <v>26888</v>
      </c>
      <c r="B3106" s="14" t="s">
        <v>1223</v>
      </c>
      <c r="C3106" s="131">
        <v>97.0</v>
      </c>
      <c r="D3106" s="14" t="s">
        <v>1224</v>
      </c>
      <c r="E3106" s="131">
        <v>378.0</v>
      </c>
      <c r="F3106" s="14" t="s">
        <v>1225</v>
      </c>
      <c r="G3106" s="131">
        <v>86.0</v>
      </c>
      <c r="H3106" s="131">
        <v>200.0</v>
      </c>
      <c r="I3106" s="132" t="b">
        <v>1</v>
      </c>
      <c r="J3106" s="14"/>
      <c r="K3106" s="14"/>
      <c r="L3106" s="14"/>
      <c r="M3106" s="14"/>
      <c r="N3106" s="14"/>
      <c r="O3106" s="14"/>
      <c r="P3106" s="14"/>
      <c r="Q3106" s="14"/>
      <c r="R3106" s="14"/>
      <c r="S3106" s="14"/>
      <c r="T3106" s="14"/>
      <c r="U3106" s="14"/>
      <c r="V3106" s="14"/>
      <c r="W3106" s="14"/>
    </row>
    <row r="3107">
      <c r="A3107" s="130" t="s">
        <v>26889</v>
      </c>
      <c r="B3107" s="14" t="s">
        <v>5577</v>
      </c>
      <c r="C3107" s="131">
        <v>48.0</v>
      </c>
      <c r="D3107" s="14" t="s">
        <v>5581</v>
      </c>
      <c r="E3107" s="131">
        <v>420.0</v>
      </c>
      <c r="F3107" s="14" t="s">
        <v>5584</v>
      </c>
      <c r="G3107" s="131">
        <v>37.0</v>
      </c>
      <c r="H3107" s="131">
        <v>200.0</v>
      </c>
      <c r="I3107" s="132" t="b">
        <v>1</v>
      </c>
      <c r="J3107" s="14"/>
      <c r="K3107" s="14"/>
      <c r="L3107" s="14"/>
      <c r="M3107" s="14"/>
      <c r="N3107" s="14"/>
      <c r="O3107" s="14"/>
      <c r="P3107" s="14"/>
      <c r="Q3107" s="14"/>
      <c r="R3107" s="14"/>
      <c r="S3107" s="14"/>
      <c r="T3107" s="14"/>
      <c r="U3107" s="14"/>
      <c r="V3107" s="14"/>
      <c r="W3107" s="14"/>
    </row>
    <row r="3108">
      <c r="A3108" s="130" t="s">
        <v>26890</v>
      </c>
      <c r="B3108" s="14" t="s">
        <v>1534</v>
      </c>
      <c r="C3108" s="131">
        <v>32.0</v>
      </c>
      <c r="D3108" s="14" t="s">
        <v>1535</v>
      </c>
      <c r="E3108" s="131">
        <v>155.0</v>
      </c>
      <c r="F3108" s="14" t="s">
        <v>1536</v>
      </c>
      <c r="G3108" s="131">
        <v>21.0</v>
      </c>
      <c r="H3108" s="131">
        <v>200.0</v>
      </c>
      <c r="I3108" s="132" t="b">
        <v>1</v>
      </c>
      <c r="J3108" s="14"/>
      <c r="K3108" s="14"/>
      <c r="L3108" s="14"/>
      <c r="M3108" s="14"/>
      <c r="N3108" s="14"/>
      <c r="O3108" s="14"/>
      <c r="P3108" s="14"/>
      <c r="Q3108" s="14"/>
      <c r="R3108" s="14"/>
      <c r="S3108" s="14"/>
      <c r="T3108" s="14"/>
      <c r="U3108" s="14"/>
      <c r="V3108" s="14"/>
      <c r="W3108" s="14"/>
    </row>
    <row r="3109">
      <c r="A3109" s="130" t="s">
        <v>26891</v>
      </c>
      <c r="B3109" s="14" t="s">
        <v>1388</v>
      </c>
      <c r="C3109" s="131">
        <v>52.0</v>
      </c>
      <c r="D3109" s="14" t="s">
        <v>1389</v>
      </c>
      <c r="E3109" s="131">
        <v>259.0</v>
      </c>
      <c r="F3109" s="14" t="s">
        <v>1390</v>
      </c>
      <c r="G3109" s="131">
        <v>41.0</v>
      </c>
      <c r="H3109" s="131">
        <v>200.0</v>
      </c>
      <c r="I3109" s="132" t="b">
        <v>1</v>
      </c>
      <c r="J3109" s="14"/>
      <c r="K3109" s="14"/>
      <c r="L3109" s="14"/>
      <c r="M3109" s="14"/>
      <c r="N3109" s="14"/>
      <c r="O3109" s="14"/>
      <c r="P3109" s="14"/>
      <c r="Q3109" s="14"/>
      <c r="R3109" s="14"/>
      <c r="S3109" s="14"/>
      <c r="T3109" s="14"/>
      <c r="U3109" s="14"/>
      <c r="V3109" s="14"/>
      <c r="W3109" s="14"/>
    </row>
    <row r="3110">
      <c r="A3110" s="130" t="s">
        <v>26892</v>
      </c>
      <c r="B3110" s="14" t="s">
        <v>10177</v>
      </c>
      <c r="C3110" s="131">
        <v>49.0</v>
      </c>
      <c r="D3110" s="14" t="s">
        <v>10179</v>
      </c>
      <c r="E3110" s="131">
        <v>392.0</v>
      </c>
      <c r="F3110" s="14" t="s">
        <v>10181</v>
      </c>
      <c r="G3110" s="131">
        <v>38.0</v>
      </c>
      <c r="H3110" s="131">
        <v>200.0</v>
      </c>
      <c r="I3110" s="132" t="b">
        <v>1</v>
      </c>
      <c r="J3110" s="14"/>
      <c r="K3110" s="14"/>
      <c r="L3110" s="14"/>
      <c r="M3110" s="14"/>
      <c r="N3110" s="14"/>
      <c r="O3110" s="14"/>
      <c r="P3110" s="14"/>
      <c r="Q3110" s="14"/>
      <c r="R3110" s="14"/>
      <c r="S3110" s="14"/>
      <c r="T3110" s="14"/>
      <c r="U3110" s="14"/>
      <c r="V3110" s="14"/>
      <c r="W3110" s="14"/>
    </row>
    <row r="3111">
      <c r="A3111" s="130" t="s">
        <v>26893</v>
      </c>
      <c r="B3111" s="14" t="s">
        <v>1530</v>
      </c>
      <c r="C3111" s="131">
        <v>65.0</v>
      </c>
      <c r="D3111" s="14" t="s">
        <v>1531</v>
      </c>
      <c r="E3111" s="131">
        <v>148.0</v>
      </c>
      <c r="F3111" s="14" t="s">
        <v>1532</v>
      </c>
      <c r="G3111" s="131">
        <v>54.0</v>
      </c>
      <c r="H3111" s="131">
        <v>200.0</v>
      </c>
      <c r="I3111" s="132" t="b">
        <v>1</v>
      </c>
      <c r="J3111" s="14"/>
      <c r="K3111" s="14"/>
      <c r="L3111" s="14"/>
      <c r="M3111" s="14"/>
      <c r="N3111" s="14"/>
      <c r="O3111" s="14"/>
      <c r="P3111" s="14"/>
      <c r="Q3111" s="14"/>
      <c r="R3111" s="14"/>
      <c r="S3111" s="14"/>
      <c r="T3111" s="14"/>
      <c r="U3111" s="14"/>
      <c r="V3111" s="14"/>
      <c r="W3111" s="14"/>
    </row>
    <row r="3112">
      <c r="A3112" s="130" t="s">
        <v>26894</v>
      </c>
      <c r="B3112" s="14" t="s">
        <v>1654</v>
      </c>
      <c r="C3112" s="131">
        <v>65.0</v>
      </c>
      <c r="D3112" s="14" t="s">
        <v>1655</v>
      </c>
      <c r="E3112" s="131">
        <v>286.0</v>
      </c>
      <c r="F3112" s="14" t="s">
        <v>1656</v>
      </c>
      <c r="G3112" s="131">
        <v>54.0</v>
      </c>
      <c r="H3112" s="131">
        <v>200.0</v>
      </c>
      <c r="I3112" s="132" t="b">
        <v>1</v>
      </c>
      <c r="J3112" s="14"/>
      <c r="K3112" s="14"/>
      <c r="L3112" s="14"/>
      <c r="M3112" s="14"/>
      <c r="N3112" s="14"/>
      <c r="O3112" s="14"/>
      <c r="P3112" s="14"/>
      <c r="Q3112" s="14"/>
      <c r="R3112" s="14"/>
      <c r="S3112" s="14"/>
      <c r="T3112" s="14"/>
      <c r="U3112" s="14"/>
      <c r="V3112" s="14"/>
      <c r="W3112" s="14"/>
    </row>
    <row r="3113">
      <c r="A3113" s="130" t="s">
        <v>26895</v>
      </c>
      <c r="B3113" s="14" t="s">
        <v>10890</v>
      </c>
      <c r="C3113" s="131">
        <v>37.0</v>
      </c>
      <c r="D3113" s="14" t="s">
        <v>10892</v>
      </c>
      <c r="E3113" s="131">
        <v>234.0</v>
      </c>
      <c r="F3113" s="14" t="s">
        <v>10894</v>
      </c>
      <c r="G3113" s="131">
        <v>26.0</v>
      </c>
      <c r="H3113" s="131">
        <v>200.0</v>
      </c>
      <c r="I3113" s="132" t="b">
        <v>1</v>
      </c>
      <c r="J3113" s="14"/>
      <c r="K3113" s="14"/>
      <c r="L3113" s="14"/>
      <c r="M3113" s="14"/>
      <c r="N3113" s="14"/>
      <c r="O3113" s="14"/>
      <c r="P3113" s="14"/>
      <c r="Q3113" s="14"/>
      <c r="R3113" s="14"/>
      <c r="S3113" s="14"/>
      <c r="T3113" s="14"/>
      <c r="U3113" s="14"/>
      <c r="V3113" s="14"/>
      <c r="W3113" s="14"/>
    </row>
    <row r="3114">
      <c r="A3114" s="130" t="s">
        <v>26896</v>
      </c>
      <c r="B3114" s="14" t="s">
        <v>7510</v>
      </c>
      <c r="C3114" s="131">
        <v>94.0</v>
      </c>
      <c r="D3114" s="14" t="s">
        <v>7513</v>
      </c>
      <c r="E3114" s="131">
        <v>151.0</v>
      </c>
      <c r="F3114" s="14" t="s">
        <v>7514</v>
      </c>
      <c r="G3114" s="131">
        <v>83.0</v>
      </c>
      <c r="H3114" s="131">
        <v>200.0</v>
      </c>
      <c r="I3114" s="132" t="b">
        <v>1</v>
      </c>
      <c r="J3114" s="14"/>
      <c r="K3114" s="14"/>
      <c r="L3114" s="14"/>
      <c r="M3114" s="14"/>
      <c r="N3114" s="14"/>
      <c r="O3114" s="14"/>
      <c r="P3114" s="14"/>
      <c r="Q3114" s="14"/>
      <c r="R3114" s="14"/>
      <c r="S3114" s="14"/>
      <c r="T3114" s="14"/>
      <c r="U3114" s="14"/>
      <c r="V3114" s="14"/>
      <c r="W3114" s="14"/>
    </row>
    <row r="3115">
      <c r="A3115" s="130" t="s">
        <v>26897</v>
      </c>
      <c r="B3115" s="14" t="s">
        <v>1565</v>
      </c>
      <c r="C3115" s="131">
        <v>51.0</v>
      </c>
      <c r="D3115" s="14" t="s">
        <v>1566</v>
      </c>
      <c r="E3115" s="131">
        <v>324.0</v>
      </c>
      <c r="F3115" s="14" t="s">
        <v>1567</v>
      </c>
      <c r="G3115" s="131">
        <v>40.0</v>
      </c>
      <c r="H3115" s="131">
        <v>200.0</v>
      </c>
      <c r="I3115" s="132" t="b">
        <v>1</v>
      </c>
      <c r="J3115" s="14"/>
      <c r="K3115" s="14"/>
      <c r="L3115" s="14"/>
      <c r="M3115" s="14"/>
      <c r="N3115" s="14"/>
      <c r="O3115" s="14"/>
      <c r="P3115" s="14"/>
      <c r="Q3115" s="14"/>
      <c r="R3115" s="14"/>
      <c r="S3115" s="14"/>
      <c r="T3115" s="14"/>
      <c r="U3115" s="14"/>
      <c r="V3115" s="14"/>
      <c r="W3115" s="14"/>
    </row>
    <row r="3116">
      <c r="A3116" s="130" t="s">
        <v>26898</v>
      </c>
      <c r="B3116" s="14" t="s">
        <v>13455</v>
      </c>
      <c r="C3116" s="131">
        <v>30.0</v>
      </c>
      <c r="D3116" s="14"/>
      <c r="E3116" s="14"/>
      <c r="F3116" s="14" t="s">
        <v>13460</v>
      </c>
      <c r="G3116" s="131">
        <v>10.0</v>
      </c>
      <c r="H3116" s="131">
        <v>200.0</v>
      </c>
      <c r="I3116" s="132" t="b">
        <v>1</v>
      </c>
      <c r="J3116" s="14"/>
      <c r="K3116" s="14"/>
      <c r="L3116" s="14"/>
      <c r="M3116" s="14"/>
      <c r="N3116" s="14"/>
      <c r="O3116" s="14"/>
      <c r="P3116" s="14"/>
      <c r="Q3116" s="14"/>
      <c r="R3116" s="14"/>
      <c r="S3116" s="14"/>
      <c r="T3116" s="14"/>
      <c r="U3116" s="14"/>
      <c r="V3116" s="14"/>
      <c r="W3116" s="14"/>
    </row>
    <row r="3117">
      <c r="A3117" s="130" t="s">
        <v>26899</v>
      </c>
      <c r="B3117" s="14" t="s">
        <v>10781</v>
      </c>
      <c r="C3117" s="131">
        <v>50.0</v>
      </c>
      <c r="D3117" s="14" t="s">
        <v>10782</v>
      </c>
      <c r="E3117" s="131">
        <v>164.0</v>
      </c>
      <c r="F3117" s="14" t="s">
        <v>10784</v>
      </c>
      <c r="G3117" s="131">
        <v>39.0</v>
      </c>
      <c r="H3117" s="131">
        <v>200.0</v>
      </c>
      <c r="I3117" s="132" t="b">
        <v>1</v>
      </c>
      <c r="J3117" s="14"/>
      <c r="K3117" s="14"/>
      <c r="L3117" s="14"/>
      <c r="M3117" s="14"/>
      <c r="N3117" s="14"/>
      <c r="O3117" s="14"/>
      <c r="P3117" s="14"/>
      <c r="Q3117" s="14"/>
      <c r="R3117" s="14"/>
      <c r="S3117" s="14"/>
      <c r="T3117" s="14"/>
      <c r="U3117" s="14"/>
      <c r="V3117" s="14"/>
      <c r="W3117" s="14"/>
    </row>
    <row r="3118">
      <c r="A3118" s="130" t="s">
        <v>26900</v>
      </c>
      <c r="B3118" s="14" t="s">
        <v>1603</v>
      </c>
      <c r="C3118" s="131">
        <v>56.0</v>
      </c>
      <c r="D3118" s="14" t="s">
        <v>1604</v>
      </c>
      <c r="E3118" s="131">
        <v>327.0</v>
      </c>
      <c r="F3118" s="14" t="s">
        <v>1605</v>
      </c>
      <c r="G3118" s="131">
        <v>45.0</v>
      </c>
      <c r="H3118" s="131">
        <v>200.0</v>
      </c>
      <c r="I3118" s="132" t="b">
        <v>1</v>
      </c>
      <c r="J3118" s="14"/>
      <c r="K3118" s="14"/>
      <c r="L3118" s="14"/>
      <c r="M3118" s="14"/>
      <c r="N3118" s="14"/>
      <c r="O3118" s="14"/>
      <c r="P3118" s="14"/>
      <c r="Q3118" s="14"/>
      <c r="R3118" s="14"/>
      <c r="S3118" s="14"/>
      <c r="T3118" s="14"/>
      <c r="U3118" s="14"/>
      <c r="V3118" s="14"/>
      <c r="W3118" s="14"/>
    </row>
    <row r="3119">
      <c r="A3119" s="130" t="s">
        <v>26901</v>
      </c>
      <c r="B3119" s="14" t="s">
        <v>18274</v>
      </c>
      <c r="C3119" s="131">
        <v>23.0</v>
      </c>
      <c r="D3119" s="14"/>
      <c r="E3119" s="14"/>
      <c r="F3119" s="14" t="s">
        <v>1245</v>
      </c>
      <c r="G3119" s="131">
        <v>3.0</v>
      </c>
      <c r="H3119" s="131">
        <v>200.0</v>
      </c>
      <c r="I3119" s="132" t="b">
        <v>1</v>
      </c>
      <c r="J3119" s="14"/>
      <c r="K3119" s="14"/>
      <c r="L3119" s="14"/>
      <c r="M3119" s="14"/>
      <c r="N3119" s="14"/>
      <c r="O3119" s="14"/>
      <c r="P3119" s="14"/>
      <c r="Q3119" s="14"/>
      <c r="R3119" s="14"/>
      <c r="S3119" s="14"/>
      <c r="T3119" s="14"/>
      <c r="U3119" s="14"/>
      <c r="V3119" s="14"/>
      <c r="W3119" s="14"/>
    </row>
    <row r="3120">
      <c r="A3120" s="130" t="s">
        <v>26902</v>
      </c>
      <c r="B3120" s="14" t="s">
        <v>13545</v>
      </c>
      <c r="C3120" s="131">
        <v>22.0</v>
      </c>
      <c r="D3120" s="14"/>
      <c r="E3120" s="14"/>
      <c r="F3120" s="14" t="s">
        <v>13549</v>
      </c>
      <c r="G3120" s="131">
        <v>2.0</v>
      </c>
      <c r="H3120" s="131">
        <v>200.0</v>
      </c>
      <c r="I3120" s="132" t="b">
        <v>1</v>
      </c>
      <c r="J3120" s="14"/>
      <c r="K3120" s="14"/>
      <c r="L3120" s="14"/>
      <c r="M3120" s="14"/>
      <c r="N3120" s="14"/>
      <c r="O3120" s="14"/>
      <c r="P3120" s="14"/>
      <c r="Q3120" s="14"/>
      <c r="R3120" s="14"/>
      <c r="S3120" s="14"/>
      <c r="T3120" s="14"/>
      <c r="U3120" s="14"/>
      <c r="V3120" s="14"/>
      <c r="W3120" s="14"/>
    </row>
    <row r="3121">
      <c r="A3121" s="130" t="s">
        <v>26903</v>
      </c>
      <c r="B3121" s="14" t="s">
        <v>3358</v>
      </c>
      <c r="C3121" s="131">
        <v>76.0</v>
      </c>
      <c r="D3121" s="14" t="s">
        <v>3359</v>
      </c>
      <c r="E3121" s="131">
        <v>352.0</v>
      </c>
      <c r="F3121" s="14" t="s">
        <v>3361</v>
      </c>
      <c r="G3121" s="131">
        <v>65.0</v>
      </c>
      <c r="H3121" s="131">
        <v>200.0</v>
      </c>
      <c r="I3121" s="132" t="b">
        <v>1</v>
      </c>
      <c r="J3121" s="14"/>
      <c r="K3121" s="14"/>
      <c r="L3121" s="14"/>
      <c r="M3121" s="14"/>
      <c r="N3121" s="14"/>
      <c r="O3121" s="14"/>
      <c r="P3121" s="14"/>
      <c r="Q3121" s="14"/>
      <c r="R3121" s="14"/>
      <c r="S3121" s="14"/>
      <c r="T3121" s="14"/>
      <c r="U3121" s="14"/>
      <c r="V3121" s="14"/>
      <c r="W3121" s="14"/>
    </row>
    <row r="3122">
      <c r="A3122" s="130" t="s">
        <v>26904</v>
      </c>
      <c r="B3122" s="14" t="s">
        <v>1412</v>
      </c>
      <c r="C3122" s="131">
        <v>52.0</v>
      </c>
      <c r="D3122" s="14" t="s">
        <v>1413</v>
      </c>
      <c r="E3122" s="131">
        <v>267.0</v>
      </c>
      <c r="F3122" s="14" t="s">
        <v>1414</v>
      </c>
      <c r="G3122" s="131">
        <v>41.0</v>
      </c>
      <c r="H3122" s="131">
        <v>200.0</v>
      </c>
      <c r="I3122" s="132" t="b">
        <v>1</v>
      </c>
      <c r="J3122" s="14"/>
      <c r="K3122" s="14"/>
      <c r="L3122" s="14"/>
      <c r="M3122" s="14"/>
      <c r="N3122" s="14"/>
      <c r="O3122" s="14"/>
      <c r="P3122" s="14"/>
      <c r="Q3122" s="14"/>
      <c r="R3122" s="14"/>
      <c r="S3122" s="14"/>
      <c r="T3122" s="14"/>
      <c r="U3122" s="14"/>
      <c r="V3122" s="14"/>
      <c r="W3122" s="14"/>
    </row>
    <row r="3123">
      <c r="A3123" s="130" t="s">
        <v>26905</v>
      </c>
      <c r="B3123" s="14" t="s">
        <v>15265</v>
      </c>
      <c r="C3123" s="131">
        <v>32.0</v>
      </c>
      <c r="D3123" s="14"/>
      <c r="E3123" s="14"/>
      <c r="F3123" s="14" t="s">
        <v>15267</v>
      </c>
      <c r="G3123" s="131">
        <v>12.0</v>
      </c>
      <c r="H3123" s="131">
        <v>200.0</v>
      </c>
      <c r="I3123" s="132" t="b">
        <v>1</v>
      </c>
      <c r="J3123" s="14"/>
      <c r="K3123" s="14"/>
      <c r="L3123" s="14"/>
      <c r="M3123" s="14"/>
      <c r="N3123" s="14"/>
      <c r="O3123" s="14"/>
      <c r="P3123" s="14"/>
      <c r="Q3123" s="14"/>
      <c r="R3123" s="14"/>
      <c r="S3123" s="14"/>
      <c r="T3123" s="14"/>
      <c r="U3123" s="14"/>
      <c r="V3123" s="14"/>
      <c r="W3123" s="14"/>
    </row>
    <row r="3124">
      <c r="A3124" s="130" t="s">
        <v>26906</v>
      </c>
      <c r="B3124" s="14" t="s">
        <v>10265</v>
      </c>
      <c r="C3124" s="131">
        <v>29.0</v>
      </c>
      <c r="D3124" s="14"/>
      <c r="E3124" s="14"/>
      <c r="F3124" s="14" t="s">
        <v>1770</v>
      </c>
      <c r="G3124" s="131">
        <v>9.0</v>
      </c>
      <c r="H3124" s="131">
        <v>200.0</v>
      </c>
      <c r="I3124" s="132" t="b">
        <v>1</v>
      </c>
      <c r="J3124" s="14"/>
      <c r="K3124" s="14"/>
      <c r="L3124" s="14"/>
      <c r="M3124" s="14"/>
      <c r="N3124" s="14"/>
      <c r="O3124" s="14"/>
      <c r="P3124" s="14"/>
      <c r="Q3124" s="14"/>
      <c r="R3124" s="14"/>
      <c r="S3124" s="14"/>
      <c r="T3124" s="14"/>
      <c r="U3124" s="14"/>
      <c r="V3124" s="14"/>
      <c r="W3124" s="14"/>
    </row>
    <row r="3125">
      <c r="A3125" s="130" t="s">
        <v>26907</v>
      </c>
      <c r="B3125" s="14" t="s">
        <v>7305</v>
      </c>
      <c r="C3125" s="131">
        <v>105.0</v>
      </c>
      <c r="D3125" s="14" t="s">
        <v>7307</v>
      </c>
      <c r="E3125" s="131">
        <v>141.0</v>
      </c>
      <c r="F3125" s="14" t="s">
        <v>7309</v>
      </c>
      <c r="G3125" s="131">
        <v>94.0</v>
      </c>
      <c r="H3125" s="131">
        <v>200.0</v>
      </c>
      <c r="I3125" s="132" t="b">
        <v>1</v>
      </c>
      <c r="J3125" s="14"/>
      <c r="K3125" s="14"/>
      <c r="L3125" s="14"/>
      <c r="M3125" s="14"/>
      <c r="N3125" s="14"/>
      <c r="O3125" s="14"/>
      <c r="P3125" s="14"/>
      <c r="Q3125" s="14"/>
      <c r="R3125" s="14"/>
      <c r="S3125" s="14"/>
      <c r="T3125" s="14"/>
      <c r="U3125" s="14"/>
      <c r="V3125" s="14"/>
      <c r="W3125" s="14"/>
    </row>
    <row r="3126">
      <c r="A3126" s="130" t="s">
        <v>26908</v>
      </c>
      <c r="B3126" s="14" t="s">
        <v>1347</v>
      </c>
      <c r="C3126" s="131">
        <v>70.0</v>
      </c>
      <c r="D3126" s="14" t="s">
        <v>1348</v>
      </c>
      <c r="E3126" s="131">
        <v>229.0</v>
      </c>
      <c r="F3126" s="14" t="s">
        <v>1350</v>
      </c>
      <c r="G3126" s="131">
        <v>59.0</v>
      </c>
      <c r="H3126" s="131">
        <v>200.0</v>
      </c>
      <c r="I3126" s="132" t="b">
        <v>1</v>
      </c>
      <c r="J3126" s="14"/>
      <c r="K3126" s="14"/>
      <c r="L3126" s="14"/>
      <c r="M3126" s="14"/>
      <c r="N3126" s="14"/>
      <c r="O3126" s="14"/>
      <c r="P3126" s="14"/>
      <c r="Q3126" s="14"/>
      <c r="R3126" s="14"/>
      <c r="S3126" s="14"/>
      <c r="T3126" s="14"/>
      <c r="U3126" s="14"/>
      <c r="V3126" s="14"/>
      <c r="W3126" s="14"/>
    </row>
    <row r="3127">
      <c r="A3127" s="130" t="s">
        <v>26909</v>
      </c>
      <c r="B3127" s="14" t="s">
        <v>11082</v>
      </c>
      <c r="C3127" s="131">
        <v>30.0</v>
      </c>
      <c r="D3127" s="14"/>
      <c r="E3127" s="14"/>
      <c r="F3127" s="14" t="s">
        <v>11085</v>
      </c>
      <c r="G3127" s="131">
        <v>10.0</v>
      </c>
      <c r="H3127" s="131">
        <v>200.0</v>
      </c>
      <c r="I3127" s="132" t="b">
        <v>1</v>
      </c>
      <c r="J3127" s="14"/>
      <c r="K3127" s="14"/>
      <c r="L3127" s="14"/>
      <c r="M3127" s="14"/>
      <c r="N3127" s="14"/>
      <c r="O3127" s="14"/>
      <c r="P3127" s="14"/>
      <c r="Q3127" s="14"/>
      <c r="R3127" s="14"/>
      <c r="S3127" s="14"/>
      <c r="T3127" s="14"/>
      <c r="U3127" s="14"/>
      <c r="V3127" s="14"/>
      <c r="W3127" s="14"/>
    </row>
    <row r="3128">
      <c r="A3128" s="130" t="s">
        <v>26910</v>
      </c>
      <c r="B3128" s="14" t="s">
        <v>1471</v>
      </c>
      <c r="C3128" s="131">
        <v>15.0</v>
      </c>
      <c r="D3128" s="14"/>
      <c r="E3128" s="14"/>
      <c r="F3128" s="14" t="s">
        <v>1472</v>
      </c>
      <c r="G3128" s="131">
        <v>4.0</v>
      </c>
      <c r="H3128" s="131">
        <v>200.0</v>
      </c>
      <c r="I3128" s="132" t="b">
        <v>1</v>
      </c>
      <c r="J3128" s="14"/>
      <c r="K3128" s="14"/>
      <c r="L3128" s="14"/>
      <c r="M3128" s="14"/>
      <c r="N3128" s="14"/>
      <c r="O3128" s="14"/>
      <c r="P3128" s="14"/>
      <c r="Q3128" s="14"/>
      <c r="R3128" s="14"/>
      <c r="S3128" s="14"/>
      <c r="T3128" s="14"/>
      <c r="U3128" s="14"/>
      <c r="V3128" s="14"/>
      <c r="W3128" s="14"/>
    </row>
    <row r="3129">
      <c r="A3129" s="130" t="s">
        <v>26911</v>
      </c>
      <c r="B3129" s="14" t="s">
        <v>13633</v>
      </c>
      <c r="C3129" s="131">
        <v>42.0</v>
      </c>
      <c r="D3129" s="14" t="s">
        <v>13634</v>
      </c>
      <c r="E3129" s="131">
        <v>143.0</v>
      </c>
      <c r="F3129" s="14" t="s">
        <v>13636</v>
      </c>
      <c r="G3129" s="131">
        <v>31.0</v>
      </c>
      <c r="H3129" s="131">
        <v>200.0</v>
      </c>
      <c r="I3129" s="132" t="b">
        <v>1</v>
      </c>
      <c r="J3129" s="14"/>
      <c r="K3129" s="14"/>
      <c r="L3129" s="14"/>
      <c r="M3129" s="14"/>
      <c r="N3129" s="14"/>
      <c r="O3129" s="14"/>
      <c r="P3129" s="14"/>
      <c r="Q3129" s="14"/>
      <c r="R3129" s="14"/>
      <c r="S3129" s="14"/>
      <c r="T3129" s="14"/>
      <c r="U3129" s="14"/>
      <c r="V3129" s="14"/>
      <c r="W3129" s="14"/>
    </row>
    <row r="3130">
      <c r="A3130" s="130" t="s">
        <v>26912</v>
      </c>
      <c r="B3130" s="14" t="s">
        <v>1813</v>
      </c>
      <c r="C3130" s="131">
        <v>94.0</v>
      </c>
      <c r="D3130" s="14" t="s">
        <v>1814</v>
      </c>
      <c r="E3130" s="131">
        <v>148.0</v>
      </c>
      <c r="F3130" s="14" t="s">
        <v>1815</v>
      </c>
      <c r="G3130" s="131">
        <v>83.0</v>
      </c>
      <c r="H3130" s="131">
        <v>200.0</v>
      </c>
      <c r="I3130" s="132" t="b">
        <v>1</v>
      </c>
      <c r="J3130" s="14"/>
      <c r="K3130" s="14"/>
      <c r="L3130" s="14"/>
      <c r="M3130" s="14"/>
      <c r="N3130" s="14"/>
      <c r="O3130" s="14"/>
      <c r="P3130" s="14"/>
      <c r="Q3130" s="14"/>
      <c r="R3130" s="14"/>
      <c r="S3130" s="14"/>
      <c r="T3130" s="14"/>
      <c r="U3130" s="14"/>
      <c r="V3130" s="14"/>
      <c r="W3130" s="14"/>
    </row>
    <row r="3131">
      <c r="A3131" s="130" t="s">
        <v>26913</v>
      </c>
      <c r="B3131" s="14" t="s">
        <v>11423</v>
      </c>
      <c r="C3131" s="131">
        <v>64.0</v>
      </c>
      <c r="D3131" s="14" t="s">
        <v>11424</v>
      </c>
      <c r="E3131" s="131">
        <v>18.0</v>
      </c>
      <c r="F3131" s="14" t="s">
        <v>11427</v>
      </c>
      <c r="G3131" s="131">
        <v>53.0</v>
      </c>
      <c r="H3131" s="131">
        <v>200.0</v>
      </c>
      <c r="I3131" s="132" t="b">
        <v>1</v>
      </c>
      <c r="J3131" s="14"/>
      <c r="K3131" s="14"/>
      <c r="L3131" s="14"/>
      <c r="M3131" s="14"/>
      <c r="N3131" s="14"/>
      <c r="O3131" s="14"/>
      <c r="P3131" s="14"/>
      <c r="Q3131" s="14"/>
      <c r="R3131" s="14"/>
      <c r="S3131" s="14"/>
      <c r="T3131" s="14"/>
      <c r="U3131" s="14"/>
      <c r="V3131" s="14"/>
      <c r="W3131" s="14"/>
    </row>
    <row r="3132">
      <c r="A3132" s="130" t="s">
        <v>26914</v>
      </c>
      <c r="B3132" s="14" t="s">
        <v>4958</v>
      </c>
      <c r="C3132" s="131">
        <v>60.0</v>
      </c>
      <c r="D3132" s="14" t="s">
        <v>4960</v>
      </c>
      <c r="E3132" s="131">
        <v>104.0</v>
      </c>
      <c r="F3132" s="14" t="s">
        <v>4961</v>
      </c>
      <c r="G3132" s="131">
        <v>49.0</v>
      </c>
      <c r="H3132" s="131">
        <v>200.0</v>
      </c>
      <c r="I3132" s="132" t="b">
        <v>1</v>
      </c>
      <c r="J3132" s="14"/>
      <c r="K3132" s="14"/>
      <c r="L3132" s="14"/>
      <c r="M3132" s="14"/>
      <c r="N3132" s="14"/>
      <c r="O3132" s="14"/>
      <c r="P3132" s="14"/>
      <c r="Q3132" s="14"/>
      <c r="R3132" s="14"/>
      <c r="S3132" s="14"/>
      <c r="T3132" s="14"/>
      <c r="U3132" s="14"/>
      <c r="V3132" s="14"/>
      <c r="W3132" s="14"/>
    </row>
    <row r="3133">
      <c r="A3133" s="130" t="s">
        <v>26915</v>
      </c>
      <c r="B3133" s="14" t="s">
        <v>1228</v>
      </c>
      <c r="C3133" s="131">
        <v>61.0</v>
      </c>
      <c r="D3133" s="14" t="s">
        <v>1229</v>
      </c>
      <c r="E3133" s="131">
        <v>205.0</v>
      </c>
      <c r="F3133" s="14" t="s">
        <v>1230</v>
      </c>
      <c r="G3133" s="131">
        <v>50.0</v>
      </c>
      <c r="H3133" s="131">
        <v>200.0</v>
      </c>
      <c r="I3133" s="132" t="b">
        <v>1</v>
      </c>
      <c r="J3133" s="14"/>
      <c r="K3133" s="14"/>
      <c r="L3133" s="14"/>
      <c r="M3133" s="14"/>
      <c r="N3133" s="14"/>
      <c r="O3133" s="14"/>
      <c r="P3133" s="14"/>
      <c r="Q3133" s="14"/>
      <c r="R3133" s="14"/>
      <c r="S3133" s="14"/>
      <c r="T3133" s="14"/>
      <c r="U3133" s="14"/>
      <c r="V3133" s="14"/>
      <c r="W3133" s="14"/>
    </row>
    <row r="3134">
      <c r="A3134" s="130" t="s">
        <v>26916</v>
      </c>
      <c r="B3134" s="14" t="s">
        <v>1696</v>
      </c>
      <c r="C3134" s="131">
        <v>57.0</v>
      </c>
      <c r="D3134" s="14" t="s">
        <v>1697</v>
      </c>
      <c r="E3134" s="131">
        <v>316.0</v>
      </c>
      <c r="F3134" s="14" t="s">
        <v>1698</v>
      </c>
      <c r="G3134" s="131">
        <v>46.0</v>
      </c>
      <c r="H3134" s="131">
        <v>200.0</v>
      </c>
      <c r="I3134" s="132" t="b">
        <v>1</v>
      </c>
      <c r="J3134" s="14"/>
      <c r="K3134" s="14"/>
      <c r="L3134" s="14"/>
      <c r="M3134" s="14"/>
      <c r="N3134" s="14"/>
      <c r="O3134" s="14"/>
      <c r="P3134" s="14"/>
      <c r="Q3134" s="14"/>
      <c r="R3134" s="14"/>
      <c r="S3134" s="14"/>
      <c r="T3134" s="14"/>
      <c r="U3134" s="14"/>
      <c r="V3134" s="14"/>
      <c r="W3134" s="14"/>
    </row>
    <row r="3135">
      <c r="A3135" s="130" t="s">
        <v>26917</v>
      </c>
      <c r="B3135" s="14" t="s">
        <v>1678</v>
      </c>
      <c r="C3135" s="131">
        <v>85.0</v>
      </c>
      <c r="D3135" s="14" t="s">
        <v>1679</v>
      </c>
      <c r="E3135" s="131">
        <v>452.0</v>
      </c>
      <c r="F3135" s="14" t="s">
        <v>1680</v>
      </c>
      <c r="G3135" s="131">
        <v>74.0</v>
      </c>
      <c r="H3135" s="131">
        <v>200.0</v>
      </c>
      <c r="I3135" s="132" t="b">
        <v>1</v>
      </c>
      <c r="J3135" s="14"/>
      <c r="K3135" s="14"/>
      <c r="L3135" s="14"/>
      <c r="M3135" s="14"/>
      <c r="N3135" s="14"/>
      <c r="O3135" s="14"/>
      <c r="P3135" s="14"/>
      <c r="Q3135" s="14"/>
      <c r="R3135" s="14"/>
      <c r="S3135" s="14"/>
      <c r="T3135" s="14"/>
      <c r="U3135" s="14"/>
      <c r="V3135" s="14"/>
      <c r="W3135" s="14"/>
    </row>
    <row r="3136">
      <c r="A3136" s="130" t="s">
        <v>26918</v>
      </c>
      <c r="B3136" s="14" t="s">
        <v>5293</v>
      </c>
      <c r="C3136" s="131">
        <v>90.0</v>
      </c>
      <c r="D3136" s="14" t="s">
        <v>5295</v>
      </c>
      <c r="E3136" s="131">
        <v>275.0</v>
      </c>
      <c r="F3136" s="14" t="s">
        <v>5296</v>
      </c>
      <c r="G3136" s="131">
        <v>79.0</v>
      </c>
      <c r="H3136" s="131">
        <v>200.0</v>
      </c>
      <c r="I3136" s="132" t="b">
        <v>1</v>
      </c>
      <c r="J3136" s="14"/>
      <c r="K3136" s="14"/>
      <c r="L3136" s="14"/>
      <c r="M3136" s="14"/>
      <c r="N3136" s="14"/>
      <c r="O3136" s="14"/>
      <c r="P3136" s="14"/>
      <c r="Q3136" s="14"/>
      <c r="R3136" s="14"/>
      <c r="S3136" s="14"/>
      <c r="T3136" s="14"/>
      <c r="U3136" s="14"/>
      <c r="V3136" s="14"/>
      <c r="W3136" s="14"/>
    </row>
    <row r="3137">
      <c r="A3137" s="130" t="s">
        <v>26919</v>
      </c>
      <c r="B3137" s="14" t="s">
        <v>16101</v>
      </c>
      <c r="C3137" s="131">
        <v>26.0</v>
      </c>
      <c r="D3137" s="14"/>
      <c r="E3137" s="14"/>
      <c r="F3137" s="14" t="s">
        <v>16103</v>
      </c>
      <c r="G3137" s="131">
        <v>6.0</v>
      </c>
      <c r="H3137" s="131">
        <v>200.0</v>
      </c>
      <c r="I3137" s="132" t="b">
        <v>1</v>
      </c>
      <c r="J3137" s="14"/>
      <c r="K3137" s="14"/>
      <c r="L3137" s="14"/>
      <c r="M3137" s="14"/>
      <c r="N3137" s="14"/>
      <c r="O3137" s="14"/>
      <c r="P3137" s="14"/>
      <c r="Q3137" s="14"/>
      <c r="R3137" s="14"/>
      <c r="S3137" s="14"/>
      <c r="T3137" s="14"/>
      <c r="U3137" s="14"/>
      <c r="V3137" s="14"/>
      <c r="W3137" s="14"/>
    </row>
    <row r="3138">
      <c r="A3138" s="130" t="s">
        <v>26920</v>
      </c>
      <c r="B3138" s="14" t="s">
        <v>10890</v>
      </c>
      <c r="C3138" s="131">
        <v>37.0</v>
      </c>
      <c r="D3138" s="14" t="s">
        <v>10892</v>
      </c>
      <c r="E3138" s="131">
        <v>234.0</v>
      </c>
      <c r="F3138" s="14" t="s">
        <v>10894</v>
      </c>
      <c r="G3138" s="131">
        <v>26.0</v>
      </c>
      <c r="H3138" s="131">
        <v>200.0</v>
      </c>
      <c r="I3138" s="132" t="b">
        <v>1</v>
      </c>
      <c r="J3138" s="14"/>
      <c r="K3138" s="14"/>
      <c r="L3138" s="14"/>
      <c r="M3138" s="14"/>
      <c r="N3138" s="14"/>
      <c r="O3138" s="14"/>
      <c r="P3138" s="14"/>
      <c r="Q3138" s="14"/>
      <c r="R3138" s="14"/>
      <c r="S3138" s="14"/>
      <c r="T3138" s="14"/>
      <c r="U3138" s="14"/>
      <c r="V3138" s="14"/>
      <c r="W3138" s="14"/>
    </row>
    <row r="3139">
      <c r="A3139" s="130" t="s">
        <v>26921</v>
      </c>
      <c r="B3139" s="14" t="s">
        <v>13510</v>
      </c>
      <c r="C3139" s="131">
        <v>28.0</v>
      </c>
      <c r="D3139" s="14" t="s">
        <v>13511</v>
      </c>
      <c r="E3139" s="131">
        <v>158.0</v>
      </c>
      <c r="F3139" s="14" t="s">
        <v>13512</v>
      </c>
      <c r="G3139" s="131">
        <v>8.0</v>
      </c>
      <c r="H3139" s="131">
        <v>200.0</v>
      </c>
      <c r="I3139" s="132" t="b">
        <v>1</v>
      </c>
      <c r="J3139" s="14"/>
      <c r="K3139" s="14"/>
      <c r="L3139" s="14"/>
      <c r="M3139" s="14"/>
      <c r="N3139" s="14"/>
      <c r="O3139" s="14"/>
      <c r="P3139" s="14"/>
      <c r="Q3139" s="14"/>
      <c r="R3139" s="14"/>
      <c r="S3139" s="14"/>
      <c r="T3139" s="14"/>
      <c r="U3139" s="14"/>
      <c r="V3139" s="14"/>
      <c r="W3139" s="14"/>
    </row>
    <row r="3140">
      <c r="A3140" s="130" t="s">
        <v>26922</v>
      </c>
      <c r="B3140" s="14" t="s">
        <v>1347</v>
      </c>
      <c r="C3140" s="131">
        <v>70.0</v>
      </c>
      <c r="D3140" s="14" t="s">
        <v>1348</v>
      </c>
      <c r="E3140" s="131">
        <v>229.0</v>
      </c>
      <c r="F3140" s="14" t="s">
        <v>1350</v>
      </c>
      <c r="G3140" s="131">
        <v>59.0</v>
      </c>
      <c r="H3140" s="131">
        <v>200.0</v>
      </c>
      <c r="I3140" s="132" t="b">
        <v>1</v>
      </c>
      <c r="J3140" s="14"/>
      <c r="K3140" s="14"/>
      <c r="L3140" s="14"/>
      <c r="M3140" s="14"/>
      <c r="N3140" s="14"/>
      <c r="O3140" s="14"/>
      <c r="P3140" s="14"/>
      <c r="Q3140" s="14"/>
      <c r="R3140" s="14"/>
      <c r="S3140" s="14"/>
      <c r="T3140" s="14"/>
      <c r="U3140" s="14"/>
      <c r="V3140" s="14"/>
      <c r="W3140" s="14"/>
    </row>
    <row r="3141">
      <c r="A3141" s="130" t="s">
        <v>26923</v>
      </c>
      <c r="B3141" s="14" t="s">
        <v>7919</v>
      </c>
      <c r="C3141" s="131">
        <v>55.0</v>
      </c>
      <c r="D3141" s="14" t="s">
        <v>7921</v>
      </c>
      <c r="E3141" s="131">
        <v>153.0</v>
      </c>
      <c r="F3141" s="14" t="s">
        <v>7922</v>
      </c>
      <c r="G3141" s="131">
        <v>44.0</v>
      </c>
      <c r="H3141" s="131">
        <v>200.0</v>
      </c>
      <c r="I3141" s="132" t="b">
        <v>1</v>
      </c>
      <c r="J3141" s="14"/>
      <c r="K3141" s="14"/>
      <c r="L3141" s="14"/>
      <c r="M3141" s="14"/>
      <c r="N3141" s="14"/>
      <c r="O3141" s="14"/>
      <c r="P3141" s="14"/>
      <c r="Q3141" s="14"/>
      <c r="R3141" s="14"/>
      <c r="S3141" s="14"/>
      <c r="T3141" s="14"/>
      <c r="U3141" s="14"/>
      <c r="V3141" s="14"/>
      <c r="W3141" s="14"/>
    </row>
    <row r="3142">
      <c r="A3142" s="130" t="s">
        <v>26924</v>
      </c>
      <c r="B3142" s="14" t="s">
        <v>10265</v>
      </c>
      <c r="C3142" s="131">
        <v>29.0</v>
      </c>
      <c r="D3142" s="14"/>
      <c r="E3142" s="14"/>
      <c r="F3142" s="14" t="s">
        <v>1770</v>
      </c>
      <c r="G3142" s="131">
        <v>9.0</v>
      </c>
      <c r="H3142" s="131">
        <v>200.0</v>
      </c>
      <c r="I3142" s="132" t="b">
        <v>1</v>
      </c>
      <c r="J3142" s="14"/>
      <c r="K3142" s="14"/>
      <c r="L3142" s="14"/>
      <c r="M3142" s="14"/>
      <c r="N3142" s="14"/>
      <c r="O3142" s="14"/>
      <c r="P3142" s="14"/>
      <c r="Q3142" s="14"/>
      <c r="R3142" s="14"/>
      <c r="S3142" s="14"/>
      <c r="T3142" s="14"/>
      <c r="U3142" s="14"/>
      <c r="V3142" s="14"/>
      <c r="W3142" s="14"/>
    </row>
    <row r="3143">
      <c r="A3143" s="130" t="s">
        <v>26925</v>
      </c>
      <c r="B3143" s="14" t="s">
        <v>1508</v>
      </c>
      <c r="C3143" s="131">
        <v>49.0</v>
      </c>
      <c r="D3143" s="14" t="s">
        <v>1509</v>
      </c>
      <c r="E3143" s="131">
        <v>367.0</v>
      </c>
      <c r="F3143" s="14" t="s">
        <v>1510</v>
      </c>
      <c r="G3143" s="131">
        <v>38.0</v>
      </c>
      <c r="H3143" s="131">
        <v>200.0</v>
      </c>
      <c r="I3143" s="132" t="b">
        <v>1</v>
      </c>
      <c r="J3143" s="14"/>
      <c r="K3143" s="14"/>
      <c r="L3143" s="14"/>
      <c r="M3143" s="14"/>
      <c r="N3143" s="14"/>
      <c r="O3143" s="14"/>
      <c r="P3143" s="14"/>
      <c r="Q3143" s="14"/>
      <c r="R3143" s="14"/>
      <c r="S3143" s="14"/>
      <c r="T3143" s="14"/>
      <c r="U3143" s="14"/>
      <c r="V3143" s="14"/>
      <c r="W3143" s="14"/>
    </row>
    <row r="3144">
      <c r="A3144" s="130" t="s">
        <v>26926</v>
      </c>
      <c r="B3144" s="14" t="s">
        <v>6366</v>
      </c>
      <c r="C3144" s="131">
        <v>49.0</v>
      </c>
      <c r="D3144" s="14" t="s">
        <v>6368</v>
      </c>
      <c r="E3144" s="131">
        <v>409.0</v>
      </c>
      <c r="F3144" s="14" t="s">
        <v>6372</v>
      </c>
      <c r="G3144" s="131">
        <v>38.0</v>
      </c>
      <c r="H3144" s="131">
        <v>200.0</v>
      </c>
      <c r="I3144" s="132" t="b">
        <v>1</v>
      </c>
      <c r="J3144" s="14"/>
      <c r="K3144" s="14"/>
      <c r="L3144" s="14"/>
      <c r="M3144" s="14"/>
      <c r="N3144" s="14"/>
      <c r="O3144" s="14"/>
      <c r="P3144" s="14"/>
      <c r="Q3144" s="14"/>
      <c r="R3144" s="14"/>
      <c r="S3144" s="14"/>
      <c r="T3144" s="14"/>
      <c r="U3144" s="14"/>
      <c r="V3144" s="14"/>
      <c r="W3144" s="14"/>
    </row>
    <row r="3145">
      <c r="A3145" s="130" t="s">
        <v>26927</v>
      </c>
      <c r="B3145" s="14" t="s">
        <v>635</v>
      </c>
      <c r="C3145" s="131">
        <v>101.0</v>
      </c>
      <c r="D3145" s="14" t="s">
        <v>636</v>
      </c>
      <c r="E3145" s="131">
        <v>155.0</v>
      </c>
      <c r="F3145" s="14" t="s">
        <v>637</v>
      </c>
      <c r="G3145" s="131">
        <v>90.0</v>
      </c>
      <c r="H3145" s="131">
        <v>200.0</v>
      </c>
      <c r="I3145" s="132" t="b">
        <v>1</v>
      </c>
      <c r="J3145" s="14"/>
      <c r="K3145" s="14"/>
      <c r="L3145" s="14"/>
      <c r="M3145" s="14"/>
      <c r="N3145" s="14"/>
      <c r="O3145" s="14"/>
      <c r="P3145" s="14"/>
      <c r="Q3145" s="14"/>
      <c r="R3145" s="14"/>
      <c r="S3145" s="14"/>
      <c r="T3145" s="14"/>
      <c r="U3145" s="14"/>
      <c r="V3145" s="14"/>
      <c r="W3145" s="14"/>
    </row>
    <row r="3146">
      <c r="A3146" s="130" t="s">
        <v>26928</v>
      </c>
      <c r="B3146" s="14" t="s">
        <v>4212</v>
      </c>
      <c r="C3146" s="131">
        <v>46.0</v>
      </c>
      <c r="D3146" s="14" t="s">
        <v>4216</v>
      </c>
      <c r="E3146" s="131">
        <v>217.0</v>
      </c>
      <c r="F3146" s="14" t="s">
        <v>4217</v>
      </c>
      <c r="G3146" s="131">
        <v>35.0</v>
      </c>
      <c r="H3146" s="131">
        <v>200.0</v>
      </c>
      <c r="I3146" s="132" t="b">
        <v>1</v>
      </c>
      <c r="J3146" s="14"/>
      <c r="K3146" s="14"/>
      <c r="L3146" s="14"/>
      <c r="M3146" s="14"/>
      <c r="N3146" s="14"/>
      <c r="O3146" s="14"/>
      <c r="P3146" s="14"/>
      <c r="Q3146" s="14"/>
      <c r="R3146" s="14"/>
      <c r="S3146" s="14"/>
      <c r="T3146" s="14"/>
      <c r="U3146" s="14"/>
      <c r="V3146" s="14"/>
      <c r="W3146" s="14"/>
    </row>
    <row r="3147">
      <c r="A3147" s="130" t="s">
        <v>26929</v>
      </c>
      <c r="B3147" s="14" t="s">
        <v>2860</v>
      </c>
      <c r="C3147" s="131">
        <v>55.0</v>
      </c>
      <c r="D3147" s="14" t="s">
        <v>2864</v>
      </c>
      <c r="E3147" s="131">
        <v>154.0</v>
      </c>
      <c r="F3147" s="14" t="s">
        <v>2866</v>
      </c>
      <c r="G3147" s="131">
        <v>44.0</v>
      </c>
      <c r="H3147" s="131">
        <v>200.0</v>
      </c>
      <c r="I3147" s="132" t="b">
        <v>1</v>
      </c>
      <c r="J3147" s="14"/>
      <c r="K3147" s="14"/>
      <c r="L3147" s="14"/>
      <c r="M3147" s="14"/>
      <c r="N3147" s="14"/>
      <c r="O3147" s="14"/>
      <c r="P3147" s="14"/>
      <c r="Q3147" s="14"/>
      <c r="R3147" s="14"/>
      <c r="S3147" s="14"/>
      <c r="T3147" s="14"/>
      <c r="U3147" s="14"/>
      <c r="V3147" s="14"/>
      <c r="W3147" s="14"/>
    </row>
    <row r="3148">
      <c r="A3148" s="130" t="s">
        <v>26930</v>
      </c>
      <c r="B3148" s="14" t="s">
        <v>11935</v>
      </c>
      <c r="C3148" s="131">
        <v>75.0</v>
      </c>
      <c r="D3148" s="14" t="s">
        <v>11936</v>
      </c>
      <c r="E3148" s="131">
        <v>142.0</v>
      </c>
      <c r="F3148" s="14" t="s">
        <v>11937</v>
      </c>
      <c r="G3148" s="131">
        <v>64.0</v>
      </c>
      <c r="H3148" s="131">
        <v>200.0</v>
      </c>
      <c r="I3148" s="132" t="b">
        <v>1</v>
      </c>
      <c r="J3148" s="14"/>
      <c r="K3148" s="14"/>
      <c r="L3148" s="14"/>
      <c r="M3148" s="14"/>
      <c r="N3148" s="14"/>
      <c r="O3148" s="14"/>
      <c r="P3148" s="14"/>
      <c r="Q3148" s="14"/>
      <c r="R3148" s="14"/>
      <c r="S3148" s="14"/>
      <c r="T3148" s="14"/>
      <c r="U3148" s="14"/>
      <c r="V3148" s="14"/>
      <c r="W3148" s="14"/>
    </row>
    <row r="3149">
      <c r="A3149" s="130" t="s">
        <v>26931</v>
      </c>
      <c r="B3149" s="14" t="s">
        <v>12837</v>
      </c>
      <c r="C3149" s="131">
        <v>61.0</v>
      </c>
      <c r="D3149" s="14" t="s">
        <v>12839</v>
      </c>
      <c r="E3149" s="131">
        <v>150.0</v>
      </c>
      <c r="F3149" s="14" t="s">
        <v>12840</v>
      </c>
      <c r="G3149" s="131">
        <v>50.0</v>
      </c>
      <c r="H3149" s="131">
        <v>200.0</v>
      </c>
      <c r="I3149" s="132" t="b">
        <v>1</v>
      </c>
      <c r="J3149" s="14"/>
      <c r="K3149" s="14"/>
      <c r="L3149" s="14"/>
      <c r="M3149" s="14"/>
      <c r="N3149" s="14"/>
      <c r="O3149" s="14"/>
      <c r="P3149" s="14"/>
      <c r="Q3149" s="14"/>
      <c r="R3149" s="14"/>
      <c r="S3149" s="14"/>
      <c r="T3149" s="14"/>
      <c r="U3149" s="14"/>
      <c r="V3149" s="14"/>
      <c r="W3149" s="14"/>
    </row>
    <row r="3150">
      <c r="A3150" s="130" t="s">
        <v>26932</v>
      </c>
      <c r="B3150" s="14" t="s">
        <v>10939</v>
      </c>
      <c r="C3150" s="131">
        <v>24.0</v>
      </c>
      <c r="D3150" s="14"/>
      <c r="E3150" s="14"/>
      <c r="F3150" s="14" t="s">
        <v>10944</v>
      </c>
      <c r="G3150" s="131">
        <v>4.0</v>
      </c>
      <c r="H3150" s="131">
        <v>200.0</v>
      </c>
      <c r="I3150" s="132" t="b">
        <v>1</v>
      </c>
      <c r="J3150" s="14"/>
      <c r="K3150" s="14"/>
      <c r="L3150" s="14"/>
      <c r="M3150" s="14"/>
      <c r="N3150" s="14"/>
      <c r="O3150" s="14"/>
      <c r="P3150" s="14"/>
      <c r="Q3150" s="14"/>
      <c r="R3150" s="14"/>
      <c r="S3150" s="14"/>
      <c r="T3150" s="14"/>
      <c r="U3150" s="14"/>
      <c r="V3150" s="14"/>
      <c r="W3150" s="14"/>
    </row>
    <row r="3151">
      <c r="A3151" s="130" t="s">
        <v>26933</v>
      </c>
      <c r="B3151" s="14" t="s">
        <v>11423</v>
      </c>
      <c r="C3151" s="131">
        <v>64.0</v>
      </c>
      <c r="D3151" s="14" t="s">
        <v>11424</v>
      </c>
      <c r="E3151" s="131">
        <v>18.0</v>
      </c>
      <c r="F3151" s="14" t="s">
        <v>11427</v>
      </c>
      <c r="G3151" s="131">
        <v>53.0</v>
      </c>
      <c r="H3151" s="131">
        <v>200.0</v>
      </c>
      <c r="I3151" s="132" t="b">
        <v>1</v>
      </c>
      <c r="J3151" s="14"/>
      <c r="K3151" s="14"/>
      <c r="L3151" s="14"/>
      <c r="M3151" s="14"/>
      <c r="N3151" s="14"/>
      <c r="O3151" s="14"/>
      <c r="P3151" s="14"/>
      <c r="Q3151" s="14"/>
      <c r="R3151" s="14"/>
      <c r="S3151" s="14"/>
      <c r="T3151" s="14"/>
      <c r="U3151" s="14"/>
      <c r="V3151" s="14"/>
      <c r="W3151" s="14"/>
    </row>
    <row r="3152">
      <c r="A3152" s="130" t="s">
        <v>26934</v>
      </c>
      <c r="B3152" s="14" t="s">
        <v>1276</v>
      </c>
      <c r="C3152" s="131">
        <v>30.0</v>
      </c>
      <c r="D3152" s="14" t="s">
        <v>11277</v>
      </c>
      <c r="E3152" s="131">
        <v>149.0</v>
      </c>
      <c r="F3152" s="14" t="s">
        <v>1278</v>
      </c>
      <c r="G3152" s="131">
        <v>19.0</v>
      </c>
      <c r="H3152" s="131">
        <v>200.0</v>
      </c>
      <c r="I3152" s="132" t="b">
        <v>1</v>
      </c>
      <c r="J3152" s="14"/>
      <c r="K3152" s="14"/>
      <c r="L3152" s="14"/>
      <c r="M3152" s="14"/>
      <c r="N3152" s="14"/>
      <c r="O3152" s="14"/>
      <c r="P3152" s="14"/>
      <c r="Q3152" s="14"/>
      <c r="R3152" s="14"/>
      <c r="S3152" s="14"/>
      <c r="T3152" s="14"/>
      <c r="U3152" s="14"/>
      <c r="V3152" s="14"/>
      <c r="W3152" s="14"/>
    </row>
    <row r="3153">
      <c r="A3153" s="130" t="s">
        <v>26935</v>
      </c>
      <c r="B3153" s="14" t="s">
        <v>12325</v>
      </c>
      <c r="C3153" s="131">
        <v>27.0</v>
      </c>
      <c r="D3153" s="14" t="s">
        <v>12326</v>
      </c>
      <c r="E3153" s="131">
        <v>151.0</v>
      </c>
      <c r="F3153" s="14" t="s">
        <v>12328</v>
      </c>
      <c r="G3153" s="131">
        <v>16.0</v>
      </c>
      <c r="H3153" s="131">
        <v>200.0</v>
      </c>
      <c r="I3153" s="132" t="b">
        <v>1</v>
      </c>
      <c r="J3153" s="14"/>
      <c r="K3153" s="14"/>
      <c r="L3153" s="14"/>
      <c r="M3153" s="14"/>
      <c r="N3153" s="14"/>
      <c r="O3153" s="14"/>
      <c r="P3153" s="14"/>
      <c r="Q3153" s="14"/>
      <c r="R3153" s="14"/>
      <c r="S3153" s="14"/>
      <c r="T3153" s="14"/>
      <c r="U3153" s="14"/>
      <c r="V3153" s="14"/>
      <c r="W3153" s="14"/>
    </row>
    <row r="3154">
      <c r="A3154" s="130" t="s">
        <v>26936</v>
      </c>
      <c r="B3154" s="14" t="s">
        <v>15083</v>
      </c>
      <c r="C3154" s="131">
        <v>27.0</v>
      </c>
      <c r="D3154" s="14"/>
      <c r="E3154" s="14"/>
      <c r="F3154" s="14" t="s">
        <v>15087</v>
      </c>
      <c r="G3154" s="131">
        <v>7.0</v>
      </c>
      <c r="H3154" s="131">
        <v>200.0</v>
      </c>
      <c r="I3154" s="132" t="b">
        <v>1</v>
      </c>
      <c r="J3154" s="14"/>
      <c r="K3154" s="14"/>
      <c r="L3154" s="14"/>
      <c r="M3154" s="14"/>
      <c r="N3154" s="14"/>
      <c r="O3154" s="14"/>
      <c r="P3154" s="14"/>
      <c r="Q3154" s="14"/>
      <c r="R3154" s="14"/>
      <c r="S3154" s="14"/>
      <c r="T3154" s="14"/>
      <c r="U3154" s="14"/>
      <c r="V3154" s="14"/>
      <c r="W3154" s="14"/>
    </row>
    <row r="3155">
      <c r="A3155" s="130" t="s">
        <v>26937</v>
      </c>
      <c r="B3155" s="14" t="s">
        <v>23107</v>
      </c>
      <c r="C3155" s="131">
        <v>34.0</v>
      </c>
      <c r="D3155" s="14" t="s">
        <v>629</v>
      </c>
      <c r="E3155" s="131">
        <v>135.0</v>
      </c>
      <c r="F3155" s="14" t="s">
        <v>678</v>
      </c>
      <c r="G3155" s="131">
        <v>18.0</v>
      </c>
      <c r="H3155" s="131">
        <v>200.0</v>
      </c>
      <c r="I3155" s="132" t="b">
        <v>1</v>
      </c>
      <c r="J3155" s="14"/>
      <c r="K3155" s="14"/>
      <c r="L3155" s="14"/>
      <c r="M3155" s="14"/>
      <c r="N3155" s="14"/>
      <c r="O3155" s="14"/>
      <c r="P3155" s="14"/>
      <c r="Q3155" s="14"/>
      <c r="R3155" s="14"/>
      <c r="S3155" s="14"/>
      <c r="T3155" s="14"/>
      <c r="U3155" s="14"/>
      <c r="V3155" s="14"/>
      <c r="W3155" s="14"/>
    </row>
    <row r="3156">
      <c r="A3156" s="130" t="s">
        <v>26938</v>
      </c>
      <c r="B3156" s="14" t="s">
        <v>20317</v>
      </c>
      <c r="C3156" s="131">
        <v>62.0</v>
      </c>
      <c r="D3156" s="14" t="s">
        <v>20319</v>
      </c>
      <c r="E3156" s="131">
        <v>156.0</v>
      </c>
      <c r="F3156" s="14" t="s">
        <v>20320</v>
      </c>
      <c r="G3156" s="131">
        <v>51.0</v>
      </c>
      <c r="H3156" s="131">
        <v>200.0</v>
      </c>
      <c r="I3156" s="132" t="b">
        <v>1</v>
      </c>
      <c r="J3156" s="14"/>
      <c r="K3156" s="14"/>
      <c r="L3156" s="14"/>
      <c r="M3156" s="14"/>
      <c r="N3156" s="14"/>
      <c r="O3156" s="14"/>
      <c r="P3156" s="14"/>
      <c r="Q3156" s="14"/>
      <c r="R3156" s="14"/>
      <c r="S3156" s="14"/>
      <c r="T3156" s="14"/>
      <c r="U3156" s="14"/>
      <c r="V3156" s="14"/>
      <c r="W3156" s="14"/>
    </row>
    <row r="3157">
      <c r="A3157" s="130" t="s">
        <v>26939</v>
      </c>
      <c r="B3157" s="14" t="s">
        <v>12692</v>
      </c>
      <c r="C3157" s="131">
        <v>68.0</v>
      </c>
      <c r="D3157" s="14" t="s">
        <v>12694</v>
      </c>
      <c r="E3157" s="131">
        <v>139.0</v>
      </c>
      <c r="F3157" s="14" t="s">
        <v>12696</v>
      </c>
      <c r="G3157" s="131">
        <v>57.0</v>
      </c>
      <c r="H3157" s="131">
        <v>200.0</v>
      </c>
      <c r="I3157" s="132" t="b">
        <v>1</v>
      </c>
      <c r="J3157" s="14"/>
      <c r="K3157" s="14"/>
      <c r="L3157" s="14"/>
      <c r="M3157" s="14"/>
      <c r="N3157" s="14"/>
      <c r="O3157" s="14"/>
      <c r="P3157" s="14"/>
      <c r="Q3157" s="14"/>
      <c r="R3157" s="14"/>
      <c r="S3157" s="14"/>
      <c r="T3157" s="14"/>
      <c r="U3157" s="14"/>
      <c r="V3157" s="14"/>
      <c r="W3157" s="14"/>
    </row>
    <row r="3158">
      <c r="A3158" s="130" t="s">
        <v>26940</v>
      </c>
      <c r="B3158" s="14" t="s">
        <v>14205</v>
      </c>
      <c r="C3158" s="131">
        <v>33.0</v>
      </c>
      <c r="D3158" s="14"/>
      <c r="E3158" s="14"/>
      <c r="F3158" s="14" t="s">
        <v>14207</v>
      </c>
      <c r="G3158" s="131">
        <v>13.0</v>
      </c>
      <c r="H3158" s="131">
        <v>200.0</v>
      </c>
      <c r="I3158" s="132" t="b">
        <v>1</v>
      </c>
      <c r="J3158" s="14"/>
      <c r="K3158" s="14"/>
      <c r="L3158" s="14"/>
      <c r="M3158" s="14"/>
      <c r="N3158" s="14"/>
      <c r="O3158" s="14"/>
      <c r="P3158" s="14"/>
      <c r="Q3158" s="14"/>
      <c r="R3158" s="14"/>
      <c r="S3158" s="14"/>
      <c r="T3158" s="14"/>
      <c r="U3158" s="14"/>
      <c r="V3158" s="14"/>
      <c r="W3158" s="14"/>
    </row>
    <row r="3159">
      <c r="A3159" s="130" t="s">
        <v>26941</v>
      </c>
      <c r="B3159" s="14" t="s">
        <v>12593</v>
      </c>
      <c r="C3159" s="131">
        <v>37.0</v>
      </c>
      <c r="D3159" s="14"/>
      <c r="E3159" s="14"/>
      <c r="F3159" s="14" t="s">
        <v>12597</v>
      </c>
      <c r="G3159" s="131">
        <v>17.0</v>
      </c>
      <c r="H3159" s="131">
        <v>200.0</v>
      </c>
      <c r="I3159" s="132" t="b">
        <v>1</v>
      </c>
      <c r="J3159" s="14"/>
      <c r="K3159" s="14"/>
      <c r="L3159" s="14"/>
      <c r="M3159" s="14"/>
      <c r="N3159" s="14"/>
      <c r="O3159" s="14"/>
      <c r="P3159" s="14"/>
      <c r="Q3159" s="14"/>
      <c r="R3159" s="14"/>
      <c r="S3159" s="14"/>
      <c r="T3159" s="14"/>
      <c r="U3159" s="14"/>
      <c r="V3159" s="14"/>
      <c r="W3159" s="14"/>
    </row>
    <row r="3160">
      <c r="A3160" s="130" t="s">
        <v>26942</v>
      </c>
      <c r="B3160" s="14" t="s">
        <v>8446</v>
      </c>
      <c r="C3160" s="131">
        <v>73.0</v>
      </c>
      <c r="D3160" s="14" t="s">
        <v>8447</v>
      </c>
      <c r="E3160" s="131">
        <v>321.0</v>
      </c>
      <c r="F3160" s="14" t="s">
        <v>8448</v>
      </c>
      <c r="G3160" s="131">
        <v>62.0</v>
      </c>
      <c r="H3160" s="131">
        <v>200.0</v>
      </c>
      <c r="I3160" s="132" t="b">
        <v>1</v>
      </c>
      <c r="J3160" s="14"/>
      <c r="K3160" s="14"/>
      <c r="L3160" s="14"/>
      <c r="M3160" s="14"/>
      <c r="N3160" s="14"/>
      <c r="O3160" s="14"/>
      <c r="P3160" s="14"/>
      <c r="Q3160" s="14"/>
      <c r="R3160" s="14"/>
      <c r="S3160" s="14"/>
      <c r="T3160" s="14"/>
      <c r="U3160" s="14"/>
      <c r="V3160" s="14"/>
      <c r="W3160" s="14"/>
    </row>
    <row r="3161">
      <c r="A3161" s="130" t="s">
        <v>26943</v>
      </c>
      <c r="B3161" s="14" t="s">
        <v>10265</v>
      </c>
      <c r="C3161" s="131">
        <v>29.0</v>
      </c>
      <c r="D3161" s="14"/>
      <c r="E3161" s="14"/>
      <c r="F3161" s="14" t="s">
        <v>1770</v>
      </c>
      <c r="G3161" s="131">
        <v>9.0</v>
      </c>
      <c r="H3161" s="131">
        <v>200.0</v>
      </c>
      <c r="I3161" s="132" t="b">
        <v>1</v>
      </c>
      <c r="J3161" s="14"/>
      <c r="K3161" s="14"/>
      <c r="L3161" s="14"/>
      <c r="M3161" s="14"/>
      <c r="N3161" s="14"/>
      <c r="O3161" s="14"/>
      <c r="P3161" s="14"/>
      <c r="Q3161" s="14"/>
      <c r="R3161" s="14"/>
      <c r="S3161" s="14"/>
      <c r="T3161" s="14"/>
      <c r="U3161" s="14"/>
      <c r="V3161" s="14"/>
      <c r="W3161" s="14"/>
    </row>
    <row r="3162">
      <c r="A3162" s="130" t="s">
        <v>26944</v>
      </c>
      <c r="B3162" s="14" t="s">
        <v>11599</v>
      </c>
      <c r="C3162" s="131">
        <v>62.0</v>
      </c>
      <c r="D3162" s="14" t="s">
        <v>11602</v>
      </c>
      <c r="E3162" s="131">
        <v>157.0</v>
      </c>
      <c r="F3162" s="14" t="s">
        <v>11604</v>
      </c>
      <c r="G3162" s="131">
        <v>51.0</v>
      </c>
      <c r="H3162" s="131">
        <v>200.0</v>
      </c>
      <c r="I3162" s="132" t="b">
        <v>1</v>
      </c>
      <c r="J3162" s="14"/>
      <c r="K3162" s="14"/>
      <c r="L3162" s="14"/>
      <c r="M3162" s="14"/>
      <c r="N3162" s="14"/>
      <c r="O3162" s="14"/>
      <c r="P3162" s="14"/>
      <c r="Q3162" s="14"/>
      <c r="R3162" s="14"/>
      <c r="S3162" s="14"/>
      <c r="T3162" s="14"/>
      <c r="U3162" s="14"/>
      <c r="V3162" s="14"/>
      <c r="W3162" s="14"/>
    </row>
    <row r="3163">
      <c r="A3163" s="130" t="s">
        <v>26945</v>
      </c>
      <c r="B3163" s="14" t="s">
        <v>11985</v>
      </c>
      <c r="C3163" s="131">
        <v>33.0</v>
      </c>
      <c r="D3163" s="14"/>
      <c r="E3163" s="14"/>
      <c r="F3163" s="14" t="s">
        <v>11987</v>
      </c>
      <c r="G3163" s="131">
        <v>13.0</v>
      </c>
      <c r="H3163" s="131">
        <v>200.0</v>
      </c>
      <c r="I3163" s="132" t="b">
        <v>1</v>
      </c>
      <c r="J3163" s="14"/>
      <c r="K3163" s="14"/>
      <c r="L3163" s="14"/>
      <c r="M3163" s="14"/>
      <c r="N3163" s="14"/>
      <c r="O3163" s="14"/>
      <c r="P3163" s="14"/>
      <c r="Q3163" s="14"/>
      <c r="R3163" s="14"/>
      <c r="S3163" s="14"/>
      <c r="T3163" s="14"/>
      <c r="U3163" s="14"/>
      <c r="V3163" s="14"/>
      <c r="W3163" s="14"/>
    </row>
    <row r="3164">
      <c r="A3164" s="130" t="s">
        <v>26946</v>
      </c>
      <c r="B3164" s="14" t="s">
        <v>13136</v>
      </c>
      <c r="C3164" s="131">
        <v>69.0</v>
      </c>
      <c r="D3164" s="14" t="s">
        <v>13137</v>
      </c>
      <c r="E3164" s="131">
        <v>155.0</v>
      </c>
      <c r="F3164" s="14" t="s">
        <v>13139</v>
      </c>
      <c r="G3164" s="131">
        <v>58.0</v>
      </c>
      <c r="H3164" s="131">
        <v>200.0</v>
      </c>
      <c r="I3164" s="132" t="b">
        <v>1</v>
      </c>
      <c r="J3164" s="14"/>
      <c r="K3164" s="14"/>
      <c r="L3164" s="14"/>
      <c r="M3164" s="14"/>
      <c r="N3164" s="14"/>
      <c r="O3164" s="14"/>
      <c r="P3164" s="14"/>
      <c r="Q3164" s="14"/>
      <c r="R3164" s="14"/>
      <c r="S3164" s="14"/>
      <c r="T3164" s="14"/>
      <c r="U3164" s="14"/>
      <c r="V3164" s="14"/>
      <c r="W3164" s="14"/>
    </row>
    <row r="3165">
      <c r="A3165" s="130" t="s">
        <v>26947</v>
      </c>
      <c r="B3165" s="14" t="s">
        <v>1546</v>
      </c>
      <c r="C3165" s="131">
        <v>19.0</v>
      </c>
      <c r="D3165" s="14" t="s">
        <v>1547</v>
      </c>
      <c r="E3165" s="131">
        <v>122.0</v>
      </c>
      <c r="F3165" s="14" t="s">
        <v>1548</v>
      </c>
      <c r="G3165" s="131">
        <v>8.0</v>
      </c>
      <c r="H3165" s="131">
        <v>200.0</v>
      </c>
      <c r="I3165" s="132" t="b">
        <v>1</v>
      </c>
      <c r="J3165" s="14"/>
      <c r="K3165" s="14"/>
      <c r="L3165" s="14"/>
      <c r="M3165" s="14"/>
      <c r="N3165" s="14"/>
      <c r="O3165" s="14"/>
      <c r="P3165" s="14"/>
      <c r="Q3165" s="14"/>
      <c r="R3165" s="14"/>
      <c r="S3165" s="14"/>
      <c r="T3165" s="14"/>
      <c r="U3165" s="14"/>
      <c r="V3165" s="14"/>
      <c r="W3165" s="14"/>
    </row>
    <row r="3166">
      <c r="A3166" s="130" t="s">
        <v>26948</v>
      </c>
      <c r="B3166" s="14" t="s">
        <v>21531</v>
      </c>
      <c r="C3166" s="131">
        <v>25.0</v>
      </c>
      <c r="D3166" s="14"/>
      <c r="E3166" s="14"/>
      <c r="F3166" s="14" t="s">
        <v>21533</v>
      </c>
      <c r="G3166" s="131">
        <v>5.0</v>
      </c>
      <c r="H3166" s="131">
        <v>200.0</v>
      </c>
      <c r="I3166" s="132" t="b">
        <v>1</v>
      </c>
      <c r="J3166" s="14"/>
      <c r="K3166" s="14"/>
      <c r="L3166" s="14"/>
      <c r="M3166" s="14"/>
      <c r="N3166" s="14"/>
      <c r="O3166" s="14"/>
      <c r="P3166" s="14"/>
      <c r="Q3166" s="14"/>
      <c r="R3166" s="14"/>
      <c r="S3166" s="14"/>
      <c r="T3166" s="14"/>
      <c r="U3166" s="14"/>
      <c r="V3166" s="14"/>
      <c r="W3166" s="14"/>
    </row>
    <row r="3167">
      <c r="A3167" s="130" t="s">
        <v>26949</v>
      </c>
      <c r="B3167" s="14" t="s">
        <v>1475</v>
      </c>
      <c r="C3167" s="131">
        <v>64.0</v>
      </c>
      <c r="D3167" s="14" t="s">
        <v>1476</v>
      </c>
      <c r="E3167" s="131">
        <v>156.0</v>
      </c>
      <c r="F3167" s="14" t="s">
        <v>1477</v>
      </c>
      <c r="G3167" s="131">
        <v>53.0</v>
      </c>
      <c r="H3167" s="131">
        <v>200.0</v>
      </c>
      <c r="I3167" s="132" t="b">
        <v>1</v>
      </c>
      <c r="J3167" s="14"/>
      <c r="K3167" s="14"/>
      <c r="L3167" s="14"/>
      <c r="M3167" s="14"/>
      <c r="N3167" s="14"/>
      <c r="O3167" s="14"/>
      <c r="P3167" s="14"/>
      <c r="Q3167" s="14"/>
      <c r="R3167" s="14"/>
      <c r="S3167" s="14"/>
      <c r="T3167" s="14"/>
      <c r="U3167" s="14"/>
      <c r="V3167" s="14"/>
      <c r="W3167" s="14"/>
    </row>
    <row r="3168">
      <c r="A3168" s="130" t="s">
        <v>26950</v>
      </c>
      <c r="B3168" s="14" t="s">
        <v>1361</v>
      </c>
      <c r="C3168" s="131">
        <v>33.0</v>
      </c>
      <c r="D3168" s="14" t="s">
        <v>4271</v>
      </c>
      <c r="E3168" s="131">
        <v>138.0</v>
      </c>
      <c r="F3168" s="14" t="s">
        <v>1363</v>
      </c>
      <c r="G3168" s="131">
        <v>22.0</v>
      </c>
      <c r="H3168" s="131">
        <v>200.0</v>
      </c>
      <c r="I3168" s="132" t="b">
        <v>1</v>
      </c>
      <c r="J3168" s="14"/>
      <c r="K3168" s="14"/>
      <c r="L3168" s="14"/>
      <c r="M3168" s="14"/>
      <c r="N3168" s="14"/>
      <c r="O3168" s="14"/>
      <c r="P3168" s="14"/>
      <c r="Q3168" s="14"/>
      <c r="R3168" s="14"/>
      <c r="S3168" s="14"/>
      <c r="T3168" s="14"/>
      <c r="U3168" s="14"/>
      <c r="V3168" s="14"/>
      <c r="W3168" s="14"/>
    </row>
    <row r="3169">
      <c r="A3169" s="130" t="s">
        <v>26951</v>
      </c>
      <c r="B3169" s="14" t="s">
        <v>1640</v>
      </c>
      <c r="C3169" s="131">
        <v>61.0</v>
      </c>
      <c r="D3169" s="14" t="s">
        <v>1641</v>
      </c>
      <c r="E3169" s="131">
        <v>147.0</v>
      </c>
      <c r="F3169" s="14" t="s">
        <v>1642</v>
      </c>
      <c r="G3169" s="131">
        <v>50.0</v>
      </c>
      <c r="H3169" s="131">
        <v>200.0</v>
      </c>
      <c r="I3169" s="132" t="b">
        <v>1</v>
      </c>
      <c r="J3169" s="14"/>
      <c r="K3169" s="14"/>
      <c r="L3169" s="14"/>
      <c r="M3169" s="14"/>
      <c r="N3169" s="14"/>
      <c r="O3169" s="14"/>
      <c r="P3169" s="14"/>
      <c r="Q3169" s="14"/>
      <c r="R3169" s="14"/>
      <c r="S3169" s="14"/>
      <c r="T3169" s="14"/>
      <c r="U3169" s="14"/>
      <c r="V3169" s="14"/>
      <c r="W3169" s="14"/>
    </row>
    <row r="3170">
      <c r="A3170" s="130" t="s">
        <v>26952</v>
      </c>
      <c r="B3170" s="14" t="s">
        <v>13455</v>
      </c>
      <c r="C3170" s="131">
        <v>30.0</v>
      </c>
      <c r="D3170" s="14"/>
      <c r="E3170" s="14"/>
      <c r="F3170" s="14" t="s">
        <v>13460</v>
      </c>
      <c r="G3170" s="131">
        <v>10.0</v>
      </c>
      <c r="H3170" s="131">
        <v>200.0</v>
      </c>
      <c r="I3170" s="132" t="b">
        <v>1</v>
      </c>
      <c r="J3170" s="14"/>
      <c r="K3170" s="14"/>
      <c r="L3170" s="14"/>
      <c r="M3170" s="14"/>
      <c r="N3170" s="14"/>
      <c r="O3170" s="14"/>
      <c r="P3170" s="14"/>
      <c r="Q3170" s="14"/>
      <c r="R3170" s="14"/>
      <c r="S3170" s="14"/>
      <c r="T3170" s="14"/>
      <c r="U3170" s="14"/>
      <c r="V3170" s="14"/>
      <c r="W3170" s="14"/>
    </row>
    <row r="3171">
      <c r="A3171" s="130" t="s">
        <v>26953</v>
      </c>
      <c r="B3171" s="14" t="s">
        <v>10205</v>
      </c>
      <c r="C3171" s="131">
        <v>66.0</v>
      </c>
      <c r="D3171" s="14" t="s">
        <v>10207</v>
      </c>
      <c r="E3171" s="131">
        <v>150.0</v>
      </c>
      <c r="F3171" s="14" t="s">
        <v>10209</v>
      </c>
      <c r="G3171" s="131">
        <v>55.0</v>
      </c>
      <c r="H3171" s="131">
        <v>200.0</v>
      </c>
      <c r="I3171" s="132" t="b">
        <v>1</v>
      </c>
      <c r="J3171" s="14"/>
      <c r="K3171" s="14"/>
      <c r="L3171" s="14"/>
      <c r="M3171" s="14"/>
      <c r="N3171" s="14"/>
      <c r="O3171" s="14"/>
      <c r="P3171" s="14"/>
      <c r="Q3171" s="14"/>
      <c r="R3171" s="14"/>
      <c r="S3171" s="14"/>
      <c r="T3171" s="14"/>
      <c r="U3171" s="14"/>
      <c r="V3171" s="14"/>
      <c r="W3171" s="14"/>
    </row>
    <row r="3172">
      <c r="A3172" s="130" t="s">
        <v>26954</v>
      </c>
      <c r="B3172" s="14" t="s">
        <v>7769</v>
      </c>
      <c r="C3172" s="131">
        <v>107.0</v>
      </c>
      <c r="D3172" s="14" t="s">
        <v>7772</v>
      </c>
      <c r="E3172" s="131">
        <v>139.0</v>
      </c>
      <c r="F3172" s="14" t="s">
        <v>7774</v>
      </c>
      <c r="G3172" s="131">
        <v>96.0</v>
      </c>
      <c r="H3172" s="131">
        <v>200.0</v>
      </c>
      <c r="I3172" s="132" t="b">
        <v>1</v>
      </c>
      <c r="J3172" s="14"/>
      <c r="K3172" s="14"/>
      <c r="L3172" s="14"/>
      <c r="M3172" s="14"/>
      <c r="N3172" s="14"/>
      <c r="O3172" s="14"/>
      <c r="P3172" s="14"/>
      <c r="Q3172" s="14"/>
      <c r="R3172" s="14"/>
      <c r="S3172" s="14"/>
      <c r="T3172" s="14"/>
      <c r="U3172" s="14"/>
      <c r="V3172" s="14"/>
      <c r="W3172" s="14"/>
    </row>
    <row r="3173">
      <c r="A3173" s="130" t="s">
        <v>26955</v>
      </c>
      <c r="B3173" s="14" t="s">
        <v>1674</v>
      </c>
      <c r="C3173" s="131">
        <v>19.0</v>
      </c>
      <c r="D3173" s="14" t="s">
        <v>4227</v>
      </c>
      <c r="E3173" s="131">
        <v>148.0</v>
      </c>
      <c r="F3173" s="14" t="s">
        <v>1676</v>
      </c>
      <c r="G3173" s="131">
        <v>8.0</v>
      </c>
      <c r="H3173" s="131">
        <v>200.0</v>
      </c>
      <c r="I3173" s="132" t="b">
        <v>1</v>
      </c>
      <c r="J3173" s="14"/>
      <c r="K3173" s="14"/>
      <c r="L3173" s="14"/>
      <c r="M3173" s="14"/>
      <c r="N3173" s="14"/>
      <c r="O3173" s="14"/>
      <c r="P3173" s="14"/>
      <c r="Q3173" s="14"/>
      <c r="R3173" s="14"/>
      <c r="S3173" s="14"/>
      <c r="T3173" s="14"/>
      <c r="U3173" s="14"/>
      <c r="V3173" s="14"/>
      <c r="W3173" s="14"/>
    </row>
    <row r="3174">
      <c r="A3174" s="130" t="s">
        <v>26956</v>
      </c>
      <c r="B3174" s="14" t="s">
        <v>1300</v>
      </c>
      <c r="C3174" s="131">
        <v>44.0</v>
      </c>
      <c r="D3174" s="14" t="s">
        <v>1301</v>
      </c>
      <c r="E3174" s="131">
        <v>286.0</v>
      </c>
      <c r="F3174" s="14" t="s">
        <v>1302</v>
      </c>
      <c r="G3174" s="131">
        <v>33.0</v>
      </c>
      <c r="H3174" s="131">
        <v>200.0</v>
      </c>
      <c r="I3174" s="132" t="b">
        <v>1</v>
      </c>
      <c r="J3174" s="14"/>
      <c r="K3174" s="14"/>
      <c r="L3174" s="14"/>
      <c r="M3174" s="14"/>
      <c r="N3174" s="14"/>
      <c r="O3174" s="14"/>
      <c r="P3174" s="14"/>
      <c r="Q3174" s="14"/>
      <c r="R3174" s="14"/>
      <c r="S3174" s="14"/>
      <c r="T3174" s="14"/>
      <c r="U3174" s="14"/>
      <c r="V3174" s="14"/>
      <c r="W3174" s="14"/>
    </row>
    <row r="3175">
      <c r="A3175" s="130" t="s">
        <v>26957</v>
      </c>
      <c r="B3175" s="14" t="s">
        <v>1824</v>
      </c>
      <c r="C3175" s="131">
        <v>96.0</v>
      </c>
      <c r="D3175" s="14" t="s">
        <v>1825</v>
      </c>
      <c r="E3175" s="131">
        <v>94.0</v>
      </c>
      <c r="F3175" s="14" t="s">
        <v>1826</v>
      </c>
      <c r="G3175" s="131">
        <v>85.0</v>
      </c>
      <c r="H3175" s="131">
        <v>200.0</v>
      </c>
      <c r="I3175" s="132" t="b">
        <v>1</v>
      </c>
      <c r="J3175" s="14"/>
      <c r="K3175" s="14"/>
      <c r="L3175" s="14"/>
      <c r="M3175" s="14"/>
      <c r="N3175" s="14"/>
      <c r="O3175" s="14"/>
      <c r="P3175" s="14"/>
      <c r="Q3175" s="14"/>
      <c r="R3175" s="14"/>
      <c r="S3175" s="14"/>
      <c r="T3175" s="14"/>
      <c r="U3175" s="14"/>
      <c r="V3175" s="14"/>
      <c r="W3175" s="14"/>
    </row>
    <row r="3176">
      <c r="A3176" s="130" t="s">
        <v>26958</v>
      </c>
      <c r="B3176" s="14" t="s">
        <v>1491</v>
      </c>
      <c r="C3176" s="131">
        <v>48.0</v>
      </c>
      <c r="D3176" s="14" t="s">
        <v>1492</v>
      </c>
      <c r="E3176" s="131">
        <v>107.0</v>
      </c>
      <c r="F3176" s="14" t="s">
        <v>1493</v>
      </c>
      <c r="G3176" s="131">
        <v>37.0</v>
      </c>
      <c r="H3176" s="131">
        <v>200.0</v>
      </c>
      <c r="I3176" s="132" t="b">
        <v>1</v>
      </c>
      <c r="J3176" s="14"/>
      <c r="K3176" s="14"/>
      <c r="L3176" s="14"/>
      <c r="M3176" s="14"/>
      <c r="N3176" s="14"/>
      <c r="O3176" s="14"/>
      <c r="P3176" s="14"/>
      <c r="Q3176" s="14"/>
      <c r="R3176" s="14"/>
      <c r="S3176" s="14"/>
      <c r="T3176" s="14"/>
      <c r="U3176" s="14"/>
      <c r="V3176" s="14"/>
      <c r="W3176" s="14"/>
    </row>
    <row r="3177">
      <c r="A3177" s="130" t="s">
        <v>26959</v>
      </c>
      <c r="B3177" s="14" t="s">
        <v>11662</v>
      </c>
      <c r="C3177" s="131">
        <v>86.0</v>
      </c>
      <c r="D3177" s="14" t="s">
        <v>11663</v>
      </c>
      <c r="E3177" s="131">
        <v>155.0</v>
      </c>
      <c r="F3177" s="14" t="s">
        <v>11665</v>
      </c>
      <c r="G3177" s="131">
        <v>75.0</v>
      </c>
      <c r="H3177" s="131">
        <v>200.0</v>
      </c>
      <c r="I3177" s="132" t="b">
        <v>1</v>
      </c>
      <c r="J3177" s="14"/>
      <c r="K3177" s="14"/>
      <c r="L3177" s="14"/>
      <c r="M3177" s="14"/>
      <c r="N3177" s="14"/>
      <c r="O3177" s="14"/>
      <c r="P3177" s="14"/>
      <c r="Q3177" s="14"/>
      <c r="R3177" s="14"/>
      <c r="S3177" s="14"/>
      <c r="T3177" s="14"/>
      <c r="U3177" s="14"/>
      <c r="V3177" s="14"/>
      <c r="W3177" s="14"/>
    </row>
    <row r="3178">
      <c r="A3178" s="130" t="s">
        <v>26960</v>
      </c>
      <c r="B3178" s="14" t="s">
        <v>13633</v>
      </c>
      <c r="C3178" s="131">
        <v>42.0</v>
      </c>
      <c r="D3178" s="14" t="s">
        <v>13634</v>
      </c>
      <c r="E3178" s="131">
        <v>143.0</v>
      </c>
      <c r="F3178" s="14" t="s">
        <v>13636</v>
      </c>
      <c r="G3178" s="131">
        <v>31.0</v>
      </c>
      <c r="H3178" s="131">
        <v>200.0</v>
      </c>
      <c r="I3178" s="132" t="b">
        <v>1</v>
      </c>
      <c r="J3178" s="14"/>
      <c r="K3178" s="14"/>
      <c r="L3178" s="14"/>
      <c r="M3178" s="14"/>
      <c r="N3178" s="14"/>
      <c r="O3178" s="14"/>
      <c r="P3178" s="14"/>
      <c r="Q3178" s="14"/>
      <c r="R3178" s="14"/>
      <c r="S3178" s="14"/>
      <c r="T3178" s="14"/>
      <c r="U3178" s="14"/>
      <c r="V3178" s="14"/>
      <c r="W3178" s="14"/>
    </row>
    <row r="3179">
      <c r="A3179" s="130" t="s">
        <v>26961</v>
      </c>
      <c r="B3179" s="14" t="s">
        <v>1607</v>
      </c>
      <c r="C3179" s="131">
        <v>31.0</v>
      </c>
      <c r="D3179" s="14"/>
      <c r="E3179" s="14"/>
      <c r="F3179" s="14" t="s">
        <v>1608</v>
      </c>
      <c r="G3179" s="131">
        <v>11.0</v>
      </c>
      <c r="H3179" s="131">
        <v>200.0</v>
      </c>
      <c r="I3179" s="132" t="b">
        <v>1</v>
      </c>
      <c r="J3179" s="14"/>
      <c r="K3179" s="14"/>
      <c r="L3179" s="14"/>
      <c r="M3179" s="14"/>
      <c r="N3179" s="14"/>
      <c r="O3179" s="14"/>
      <c r="P3179" s="14"/>
      <c r="Q3179" s="14"/>
      <c r="R3179" s="14"/>
      <c r="S3179" s="14"/>
      <c r="T3179" s="14"/>
      <c r="U3179" s="14"/>
      <c r="V3179" s="14"/>
      <c r="W3179" s="14"/>
    </row>
    <row r="3180">
      <c r="A3180" s="130" t="s">
        <v>26962</v>
      </c>
      <c r="B3180" s="14" t="s">
        <v>10668</v>
      </c>
      <c r="C3180" s="131">
        <v>26.0</v>
      </c>
      <c r="D3180" s="14"/>
      <c r="E3180" s="14"/>
      <c r="F3180" s="14" t="s">
        <v>10671</v>
      </c>
      <c r="G3180" s="131">
        <v>6.0</v>
      </c>
      <c r="H3180" s="131">
        <v>200.0</v>
      </c>
      <c r="I3180" s="132" t="b">
        <v>1</v>
      </c>
      <c r="J3180" s="14"/>
      <c r="K3180" s="14"/>
      <c r="L3180" s="14"/>
      <c r="M3180" s="14"/>
      <c r="N3180" s="14"/>
      <c r="O3180" s="14"/>
      <c r="P3180" s="14"/>
      <c r="Q3180" s="14"/>
      <c r="R3180" s="14"/>
      <c r="S3180" s="14"/>
      <c r="T3180" s="14"/>
      <c r="U3180" s="14"/>
      <c r="V3180" s="14"/>
      <c r="W3180" s="14"/>
    </row>
    <row r="3181">
      <c r="A3181" s="130" t="s">
        <v>26963</v>
      </c>
      <c r="B3181" s="14" t="s">
        <v>724</v>
      </c>
      <c r="C3181" s="131">
        <v>44.0</v>
      </c>
      <c r="D3181" s="14" t="s">
        <v>15593</v>
      </c>
      <c r="E3181" s="131">
        <v>153.0</v>
      </c>
      <c r="F3181" s="14" t="s">
        <v>726</v>
      </c>
      <c r="G3181" s="131">
        <v>33.0</v>
      </c>
      <c r="H3181" s="131">
        <v>200.0</v>
      </c>
      <c r="I3181" s="132" t="b">
        <v>1</v>
      </c>
      <c r="J3181" s="14"/>
      <c r="K3181" s="14"/>
      <c r="L3181" s="14"/>
      <c r="M3181" s="14"/>
      <c r="N3181" s="14"/>
      <c r="O3181" s="14"/>
      <c r="P3181" s="14"/>
      <c r="Q3181" s="14"/>
      <c r="R3181" s="14"/>
      <c r="S3181" s="14"/>
      <c r="T3181" s="14"/>
      <c r="U3181" s="14"/>
      <c r="V3181" s="14"/>
      <c r="W3181" s="14"/>
    </row>
    <row r="3182">
      <c r="A3182" s="130" t="s">
        <v>26964</v>
      </c>
      <c r="B3182" s="14" t="s">
        <v>3562</v>
      </c>
      <c r="C3182" s="131">
        <v>50.0</v>
      </c>
      <c r="D3182" s="14" t="s">
        <v>3563</v>
      </c>
      <c r="E3182" s="131">
        <v>24.0</v>
      </c>
      <c r="F3182" s="14" t="s">
        <v>3566</v>
      </c>
      <c r="G3182" s="131">
        <v>39.0</v>
      </c>
      <c r="H3182" s="131">
        <v>200.0</v>
      </c>
      <c r="I3182" s="132" t="b">
        <v>1</v>
      </c>
      <c r="J3182" s="14"/>
      <c r="K3182" s="14"/>
      <c r="L3182" s="14"/>
      <c r="M3182" s="14"/>
      <c r="N3182" s="14"/>
      <c r="O3182" s="14"/>
      <c r="P3182" s="14"/>
      <c r="Q3182" s="14"/>
      <c r="R3182" s="14"/>
      <c r="S3182" s="14"/>
      <c r="T3182" s="14"/>
      <c r="U3182" s="14"/>
      <c r="V3182" s="14"/>
      <c r="W3182" s="14"/>
    </row>
    <row r="3183">
      <c r="A3183" s="130" t="s">
        <v>26965</v>
      </c>
      <c r="B3183" s="14" t="s">
        <v>7671</v>
      </c>
      <c r="C3183" s="131">
        <v>48.0</v>
      </c>
      <c r="D3183" s="14" t="s">
        <v>7672</v>
      </c>
      <c r="E3183" s="131">
        <v>370.0</v>
      </c>
      <c r="F3183" s="14" t="s">
        <v>7677</v>
      </c>
      <c r="G3183" s="131">
        <v>37.0</v>
      </c>
      <c r="H3183" s="131">
        <v>200.0</v>
      </c>
      <c r="I3183" s="132" t="b">
        <v>1</v>
      </c>
      <c r="J3183" s="14"/>
      <c r="K3183" s="14"/>
      <c r="L3183" s="14"/>
      <c r="M3183" s="14"/>
      <c r="N3183" s="14"/>
      <c r="O3183" s="14"/>
      <c r="P3183" s="14"/>
      <c r="Q3183" s="14"/>
      <c r="R3183" s="14"/>
      <c r="S3183" s="14"/>
      <c r="T3183" s="14"/>
      <c r="U3183" s="14"/>
      <c r="V3183" s="14"/>
      <c r="W3183" s="14"/>
    </row>
    <row r="3184">
      <c r="A3184" s="130" t="s">
        <v>26966</v>
      </c>
      <c r="B3184" s="14" t="s">
        <v>557</v>
      </c>
      <c r="C3184" s="131">
        <v>27.0</v>
      </c>
      <c r="D3184" s="14"/>
      <c r="E3184" s="14"/>
      <c r="F3184" s="14" t="s">
        <v>558</v>
      </c>
      <c r="G3184" s="131">
        <v>16.0</v>
      </c>
      <c r="H3184" s="131">
        <v>200.0</v>
      </c>
      <c r="I3184" s="132" t="b">
        <v>1</v>
      </c>
      <c r="J3184" s="14"/>
      <c r="K3184" s="14"/>
      <c r="L3184" s="14"/>
      <c r="M3184" s="14"/>
      <c r="N3184" s="14"/>
      <c r="O3184" s="14"/>
      <c r="P3184" s="14"/>
      <c r="Q3184" s="14"/>
      <c r="R3184" s="14"/>
      <c r="S3184" s="14"/>
      <c r="T3184" s="14"/>
      <c r="U3184" s="14"/>
      <c r="V3184" s="14"/>
      <c r="W3184" s="14"/>
    </row>
    <row r="3185">
      <c r="A3185" s="130" t="s">
        <v>26967</v>
      </c>
      <c r="B3185" s="14" t="s">
        <v>26822</v>
      </c>
      <c r="C3185" s="131">
        <v>55.0</v>
      </c>
      <c r="D3185" s="14" t="s">
        <v>26823</v>
      </c>
      <c r="E3185" s="131">
        <v>402.0</v>
      </c>
      <c r="F3185" s="14" t="s">
        <v>26824</v>
      </c>
      <c r="G3185" s="131">
        <v>44.0</v>
      </c>
      <c r="H3185" s="131">
        <v>200.0</v>
      </c>
      <c r="I3185" s="132" t="b">
        <v>1</v>
      </c>
      <c r="J3185" s="14"/>
      <c r="K3185" s="14"/>
      <c r="L3185" s="14"/>
      <c r="M3185" s="14"/>
      <c r="N3185" s="14"/>
      <c r="O3185" s="14"/>
      <c r="P3185" s="14"/>
      <c r="Q3185" s="14"/>
      <c r="R3185" s="14"/>
      <c r="S3185" s="14"/>
      <c r="T3185" s="14"/>
      <c r="U3185" s="14"/>
      <c r="V3185" s="14"/>
      <c r="W3185" s="14"/>
    </row>
    <row r="3186">
      <c r="A3186" s="130" t="s">
        <v>26968</v>
      </c>
      <c r="B3186" s="14" t="s">
        <v>13056</v>
      </c>
      <c r="C3186" s="131">
        <v>39.0</v>
      </c>
      <c r="D3186" s="14"/>
      <c r="E3186" s="14"/>
      <c r="F3186" s="14" t="s">
        <v>13058</v>
      </c>
      <c r="G3186" s="131">
        <v>19.0</v>
      </c>
      <c r="H3186" s="131">
        <v>200.0</v>
      </c>
      <c r="I3186" s="132" t="b">
        <v>1</v>
      </c>
      <c r="J3186" s="14"/>
      <c r="K3186" s="14"/>
      <c r="L3186" s="14"/>
      <c r="M3186" s="14"/>
      <c r="N3186" s="14"/>
      <c r="O3186" s="14"/>
      <c r="P3186" s="14"/>
      <c r="Q3186" s="14"/>
      <c r="R3186" s="14"/>
      <c r="S3186" s="14"/>
      <c r="T3186" s="14"/>
      <c r="U3186" s="14"/>
      <c r="V3186" s="14"/>
      <c r="W3186" s="14"/>
    </row>
    <row r="3187">
      <c r="A3187" s="130" t="s">
        <v>26969</v>
      </c>
      <c r="B3187" s="14" t="s">
        <v>10795</v>
      </c>
      <c r="C3187" s="131">
        <v>24.0</v>
      </c>
      <c r="D3187" s="14"/>
      <c r="E3187" s="14"/>
      <c r="F3187" s="14" t="s">
        <v>10800</v>
      </c>
      <c r="G3187" s="131">
        <v>4.0</v>
      </c>
      <c r="H3187" s="131">
        <v>200.0</v>
      </c>
      <c r="I3187" s="132" t="b">
        <v>1</v>
      </c>
      <c r="J3187" s="14"/>
      <c r="K3187" s="14"/>
      <c r="L3187" s="14"/>
      <c r="M3187" s="14"/>
      <c r="N3187" s="14"/>
      <c r="O3187" s="14"/>
      <c r="P3187" s="14"/>
      <c r="Q3187" s="14"/>
      <c r="R3187" s="14"/>
      <c r="S3187" s="14"/>
      <c r="T3187" s="14"/>
      <c r="U3187" s="14"/>
      <c r="V3187" s="14"/>
      <c r="W3187" s="14"/>
    </row>
    <row r="3188">
      <c r="A3188" s="130" t="s">
        <v>26970</v>
      </c>
      <c r="B3188" s="14" t="s">
        <v>6069</v>
      </c>
      <c r="C3188" s="131">
        <v>118.0</v>
      </c>
      <c r="D3188" s="14" t="s">
        <v>6073</v>
      </c>
      <c r="E3188" s="131">
        <v>149.0</v>
      </c>
      <c r="F3188" s="14" t="s">
        <v>6075</v>
      </c>
      <c r="G3188" s="131">
        <v>107.0</v>
      </c>
      <c r="H3188" s="131">
        <v>200.0</v>
      </c>
      <c r="I3188" s="132" t="b">
        <v>1</v>
      </c>
      <c r="J3188" s="14"/>
      <c r="K3188" s="14"/>
      <c r="L3188" s="14"/>
      <c r="M3188" s="14"/>
      <c r="N3188" s="14"/>
      <c r="O3188" s="14"/>
      <c r="P3188" s="14"/>
      <c r="Q3188" s="14"/>
      <c r="R3188" s="14"/>
      <c r="S3188" s="14"/>
      <c r="T3188" s="14"/>
      <c r="U3188" s="14"/>
      <c r="V3188" s="14"/>
      <c r="W3188" s="14"/>
    </row>
    <row r="3189">
      <c r="A3189" s="130" t="s">
        <v>26971</v>
      </c>
      <c r="B3189" s="14" t="s">
        <v>2463</v>
      </c>
      <c r="C3189" s="131">
        <v>37.0</v>
      </c>
      <c r="D3189" s="14" t="s">
        <v>2466</v>
      </c>
      <c r="E3189" s="131">
        <v>272.0</v>
      </c>
      <c r="F3189" s="14" t="s">
        <v>2470</v>
      </c>
      <c r="G3189" s="131">
        <v>26.0</v>
      </c>
      <c r="H3189" s="131">
        <v>200.0</v>
      </c>
      <c r="I3189" s="132" t="b">
        <v>1</v>
      </c>
      <c r="J3189" s="14"/>
      <c r="K3189" s="14"/>
      <c r="L3189" s="14"/>
      <c r="M3189" s="14"/>
      <c r="N3189" s="14"/>
      <c r="O3189" s="14"/>
      <c r="P3189" s="14"/>
      <c r="Q3189" s="14"/>
      <c r="R3189" s="14"/>
      <c r="S3189" s="14"/>
      <c r="T3189" s="14"/>
      <c r="U3189" s="14"/>
      <c r="V3189" s="14"/>
      <c r="W3189" s="14"/>
    </row>
    <row r="3190">
      <c r="A3190" s="130" t="s">
        <v>26972</v>
      </c>
      <c r="B3190" s="14" t="s">
        <v>6366</v>
      </c>
      <c r="C3190" s="131">
        <v>49.0</v>
      </c>
      <c r="D3190" s="14" t="s">
        <v>6368</v>
      </c>
      <c r="E3190" s="131">
        <v>409.0</v>
      </c>
      <c r="F3190" s="14" t="s">
        <v>6372</v>
      </c>
      <c r="G3190" s="131">
        <v>38.0</v>
      </c>
      <c r="H3190" s="131">
        <v>200.0</v>
      </c>
      <c r="I3190" s="132" t="b">
        <v>1</v>
      </c>
      <c r="J3190" s="14"/>
      <c r="K3190" s="14"/>
      <c r="L3190" s="14"/>
      <c r="M3190" s="14"/>
      <c r="N3190" s="14"/>
      <c r="O3190" s="14"/>
      <c r="P3190" s="14"/>
      <c r="Q3190" s="14"/>
      <c r="R3190" s="14"/>
      <c r="S3190" s="14"/>
      <c r="T3190" s="14"/>
      <c r="U3190" s="14"/>
      <c r="V3190" s="14"/>
      <c r="W3190" s="14"/>
    </row>
    <row r="3191">
      <c r="A3191" s="130" t="s">
        <v>26973</v>
      </c>
      <c r="B3191" s="14" t="s">
        <v>1624</v>
      </c>
      <c r="C3191" s="131">
        <v>74.0</v>
      </c>
      <c r="D3191" s="14" t="s">
        <v>1625</v>
      </c>
      <c r="E3191" s="131">
        <v>148.0</v>
      </c>
      <c r="F3191" s="14" t="s">
        <v>1626</v>
      </c>
      <c r="G3191" s="131">
        <v>63.0</v>
      </c>
      <c r="H3191" s="131">
        <v>200.0</v>
      </c>
      <c r="I3191" s="132" t="b">
        <v>1</v>
      </c>
      <c r="J3191" s="14"/>
      <c r="K3191" s="14"/>
      <c r="L3191" s="14"/>
      <c r="M3191" s="14"/>
      <c r="N3191" s="14"/>
      <c r="O3191" s="14"/>
      <c r="P3191" s="14"/>
      <c r="Q3191" s="14"/>
      <c r="R3191" s="14"/>
      <c r="S3191" s="14"/>
      <c r="T3191" s="14"/>
      <c r="U3191" s="14"/>
      <c r="V3191" s="14"/>
      <c r="W3191" s="14"/>
    </row>
    <row r="3192">
      <c r="A3192" s="130" t="s">
        <v>26974</v>
      </c>
      <c r="B3192" s="14" t="s">
        <v>10177</v>
      </c>
      <c r="C3192" s="131">
        <v>49.0</v>
      </c>
      <c r="D3192" s="14" t="s">
        <v>10179</v>
      </c>
      <c r="E3192" s="131">
        <v>392.0</v>
      </c>
      <c r="F3192" s="14" t="s">
        <v>10181</v>
      </c>
      <c r="G3192" s="131">
        <v>38.0</v>
      </c>
      <c r="H3192" s="131">
        <v>200.0</v>
      </c>
      <c r="I3192" s="132" t="b">
        <v>1</v>
      </c>
      <c r="J3192" s="14"/>
      <c r="K3192" s="14"/>
      <c r="L3192" s="14"/>
      <c r="M3192" s="14"/>
      <c r="N3192" s="14"/>
      <c r="O3192" s="14"/>
      <c r="P3192" s="14"/>
      <c r="Q3192" s="14"/>
      <c r="R3192" s="14"/>
      <c r="S3192" s="14"/>
      <c r="T3192" s="14"/>
      <c r="U3192" s="14"/>
      <c r="V3192" s="14"/>
      <c r="W3192" s="14"/>
    </row>
    <row r="3193">
      <c r="A3193" s="130" t="s">
        <v>26975</v>
      </c>
      <c r="B3193" s="14" t="s">
        <v>6607</v>
      </c>
      <c r="C3193" s="131">
        <v>76.0</v>
      </c>
      <c r="D3193" s="14" t="s">
        <v>6608</v>
      </c>
      <c r="E3193" s="131">
        <v>205.0</v>
      </c>
      <c r="F3193" s="14" t="s">
        <v>6609</v>
      </c>
      <c r="G3193" s="131">
        <v>65.0</v>
      </c>
      <c r="H3193" s="131">
        <v>200.0</v>
      </c>
      <c r="I3193" s="132" t="b">
        <v>1</v>
      </c>
      <c r="J3193" s="14"/>
      <c r="K3193" s="14"/>
      <c r="L3193" s="14"/>
      <c r="M3193" s="14"/>
      <c r="N3193" s="14"/>
      <c r="O3193" s="14"/>
      <c r="P3193" s="14"/>
      <c r="Q3193" s="14"/>
      <c r="R3193" s="14"/>
      <c r="S3193" s="14"/>
      <c r="T3193" s="14"/>
      <c r="U3193" s="14"/>
      <c r="V3193" s="14"/>
      <c r="W3193" s="14"/>
    </row>
    <row r="3194">
      <c r="A3194" s="130" t="s">
        <v>26976</v>
      </c>
      <c r="B3194" s="14" t="s">
        <v>19067</v>
      </c>
      <c r="C3194" s="131">
        <v>23.0</v>
      </c>
      <c r="D3194" s="14"/>
      <c r="E3194" s="14"/>
      <c r="F3194" s="14" t="s">
        <v>1325</v>
      </c>
      <c r="G3194" s="131">
        <v>3.0</v>
      </c>
      <c r="H3194" s="131">
        <v>200.0</v>
      </c>
      <c r="I3194" s="132" t="b">
        <v>1</v>
      </c>
      <c r="J3194" s="14"/>
      <c r="K3194" s="14"/>
      <c r="L3194" s="14"/>
      <c r="M3194" s="14"/>
      <c r="N3194" s="14"/>
      <c r="O3194" s="14"/>
      <c r="P3194" s="14"/>
      <c r="Q3194" s="14"/>
      <c r="R3194" s="14"/>
      <c r="S3194" s="14"/>
      <c r="T3194" s="14"/>
      <c r="U3194" s="14"/>
      <c r="V3194" s="14"/>
      <c r="W3194" s="14"/>
    </row>
    <row r="3195">
      <c r="A3195" s="130" t="s">
        <v>26977</v>
      </c>
      <c r="B3195" s="14" t="s">
        <v>1962</v>
      </c>
      <c r="C3195" s="131">
        <v>134.0</v>
      </c>
      <c r="D3195" s="14" t="s">
        <v>1964</v>
      </c>
      <c r="E3195" s="131">
        <v>150.0</v>
      </c>
      <c r="F3195" s="14" t="s">
        <v>1965</v>
      </c>
      <c r="G3195" s="131">
        <v>123.0</v>
      </c>
      <c r="H3195" s="131">
        <v>200.0</v>
      </c>
      <c r="I3195" s="132" t="b">
        <v>1</v>
      </c>
      <c r="J3195" s="14"/>
      <c r="K3195" s="14"/>
      <c r="L3195" s="14"/>
      <c r="M3195" s="14"/>
      <c r="N3195" s="14"/>
      <c r="O3195" s="14"/>
      <c r="P3195" s="14"/>
      <c r="Q3195" s="14"/>
      <c r="R3195" s="14"/>
      <c r="S3195" s="14"/>
      <c r="T3195" s="14"/>
      <c r="U3195" s="14"/>
      <c r="V3195" s="14"/>
      <c r="W3195" s="14"/>
    </row>
    <row r="3196">
      <c r="A3196" s="130" t="s">
        <v>26978</v>
      </c>
      <c r="B3196" s="14" t="s">
        <v>11985</v>
      </c>
      <c r="C3196" s="131">
        <v>33.0</v>
      </c>
      <c r="D3196" s="14"/>
      <c r="E3196" s="14"/>
      <c r="F3196" s="14" t="s">
        <v>11987</v>
      </c>
      <c r="G3196" s="131">
        <v>13.0</v>
      </c>
      <c r="H3196" s="131">
        <v>200.0</v>
      </c>
      <c r="I3196" s="132" t="b">
        <v>1</v>
      </c>
      <c r="J3196" s="14"/>
      <c r="K3196" s="14"/>
      <c r="L3196" s="14"/>
      <c r="M3196" s="14"/>
      <c r="N3196" s="14"/>
      <c r="O3196" s="14"/>
      <c r="P3196" s="14"/>
      <c r="Q3196" s="14"/>
      <c r="R3196" s="14"/>
      <c r="S3196" s="14"/>
      <c r="T3196" s="14"/>
      <c r="U3196" s="14"/>
      <c r="V3196" s="14"/>
      <c r="W3196" s="14"/>
    </row>
    <row r="3197">
      <c r="A3197" s="130" t="s">
        <v>26979</v>
      </c>
      <c r="B3197" s="14" t="s">
        <v>1628</v>
      </c>
      <c r="C3197" s="131">
        <v>26.0</v>
      </c>
      <c r="D3197" s="14"/>
      <c r="E3197" s="14"/>
      <c r="F3197" s="14" t="s">
        <v>1629</v>
      </c>
      <c r="G3197" s="131">
        <v>6.0</v>
      </c>
      <c r="H3197" s="131">
        <v>200.0</v>
      </c>
      <c r="I3197" s="132" t="b">
        <v>1</v>
      </c>
      <c r="J3197" s="14"/>
      <c r="K3197" s="14"/>
      <c r="L3197" s="14"/>
      <c r="M3197" s="14"/>
      <c r="N3197" s="14"/>
      <c r="O3197" s="14"/>
      <c r="P3197" s="14"/>
      <c r="Q3197" s="14"/>
      <c r="R3197" s="14"/>
      <c r="S3197" s="14"/>
      <c r="T3197" s="14"/>
      <c r="U3197" s="14"/>
      <c r="V3197" s="14"/>
      <c r="W3197" s="14"/>
    </row>
    <row r="3198">
      <c r="A3198" s="130" t="s">
        <v>26980</v>
      </c>
      <c r="B3198" s="14" t="s">
        <v>1237</v>
      </c>
      <c r="C3198" s="131">
        <v>61.0</v>
      </c>
      <c r="D3198" s="14" t="s">
        <v>1239</v>
      </c>
      <c r="E3198" s="131">
        <v>148.0</v>
      </c>
      <c r="F3198" s="14" t="s">
        <v>1240</v>
      </c>
      <c r="G3198" s="131">
        <v>50.0</v>
      </c>
      <c r="H3198" s="131">
        <v>200.0</v>
      </c>
      <c r="I3198" s="132" t="b">
        <v>1</v>
      </c>
      <c r="J3198" s="14"/>
      <c r="K3198" s="14"/>
      <c r="L3198" s="14"/>
      <c r="M3198" s="14"/>
      <c r="N3198" s="14"/>
      <c r="O3198" s="14"/>
      <c r="P3198" s="14"/>
      <c r="Q3198" s="14"/>
      <c r="R3198" s="14"/>
      <c r="S3198" s="14"/>
      <c r="T3198" s="14"/>
      <c r="U3198" s="14"/>
      <c r="V3198" s="14"/>
      <c r="W3198" s="14"/>
    </row>
    <row r="3199">
      <c r="A3199" s="130" t="s">
        <v>26981</v>
      </c>
      <c r="B3199" s="14" t="s">
        <v>8543</v>
      </c>
      <c r="C3199" s="131">
        <v>57.0</v>
      </c>
      <c r="D3199" s="14" t="s">
        <v>8546</v>
      </c>
      <c r="E3199" s="131">
        <v>163.0</v>
      </c>
      <c r="F3199" s="14" t="s">
        <v>8547</v>
      </c>
      <c r="G3199" s="131">
        <v>46.0</v>
      </c>
      <c r="H3199" s="131">
        <v>200.0</v>
      </c>
      <c r="I3199" s="132" t="b">
        <v>1</v>
      </c>
      <c r="J3199" s="14"/>
      <c r="K3199" s="14"/>
      <c r="L3199" s="14"/>
      <c r="M3199" s="14"/>
      <c r="N3199" s="14"/>
      <c r="O3199" s="14"/>
      <c r="P3199" s="14"/>
      <c r="Q3199" s="14"/>
      <c r="R3199" s="14"/>
      <c r="S3199" s="14"/>
      <c r="T3199" s="14"/>
      <c r="U3199" s="14"/>
      <c r="V3199" s="14"/>
      <c r="W3199" s="14"/>
    </row>
    <row r="3200">
      <c r="A3200" s="130" t="s">
        <v>26982</v>
      </c>
      <c r="B3200" s="14" t="s">
        <v>20754</v>
      </c>
      <c r="C3200" s="131">
        <v>55.0</v>
      </c>
      <c r="D3200" s="14" t="s">
        <v>20755</v>
      </c>
      <c r="E3200" s="131">
        <v>149.0</v>
      </c>
      <c r="F3200" s="14" t="s">
        <v>20757</v>
      </c>
      <c r="G3200" s="131">
        <v>44.0</v>
      </c>
      <c r="H3200" s="131">
        <v>200.0</v>
      </c>
      <c r="I3200" s="132" t="b">
        <v>1</v>
      </c>
      <c r="J3200" s="14"/>
      <c r="K3200" s="14"/>
      <c r="L3200" s="14"/>
      <c r="M3200" s="14"/>
      <c r="N3200" s="14"/>
      <c r="O3200" s="14"/>
      <c r="P3200" s="14"/>
      <c r="Q3200" s="14"/>
      <c r="R3200" s="14"/>
      <c r="S3200" s="14"/>
      <c r="T3200" s="14"/>
      <c r="U3200" s="14"/>
      <c r="V3200" s="14"/>
      <c r="W3200" s="14"/>
    </row>
    <row r="3201">
      <c r="A3201" s="130" t="s">
        <v>26983</v>
      </c>
      <c r="B3201" s="14" t="s">
        <v>15961</v>
      </c>
      <c r="C3201" s="131">
        <v>49.0</v>
      </c>
      <c r="D3201" s="14" t="s">
        <v>15963</v>
      </c>
      <c r="E3201" s="131">
        <v>172.0</v>
      </c>
      <c r="F3201" s="14" t="s">
        <v>15965</v>
      </c>
      <c r="G3201" s="131">
        <v>38.0</v>
      </c>
      <c r="H3201" s="131">
        <v>200.0</v>
      </c>
      <c r="I3201" s="132" t="b">
        <v>1</v>
      </c>
      <c r="J3201" s="14"/>
      <c r="K3201" s="14"/>
      <c r="L3201" s="14"/>
      <c r="M3201" s="14"/>
      <c r="N3201" s="14"/>
      <c r="O3201" s="14"/>
      <c r="P3201" s="14"/>
      <c r="Q3201" s="14"/>
      <c r="R3201" s="14"/>
      <c r="S3201" s="14"/>
      <c r="T3201" s="14"/>
      <c r="U3201" s="14"/>
      <c r="V3201" s="14"/>
      <c r="W3201" s="14"/>
    </row>
    <row r="3202">
      <c r="A3202" s="130" t="s">
        <v>26984</v>
      </c>
      <c r="B3202" s="14" t="s">
        <v>10415</v>
      </c>
      <c r="C3202" s="131">
        <v>62.0</v>
      </c>
      <c r="D3202" s="14" t="s">
        <v>10417</v>
      </c>
      <c r="E3202" s="131">
        <v>187.0</v>
      </c>
      <c r="F3202" s="14" t="s">
        <v>10418</v>
      </c>
      <c r="G3202" s="131">
        <v>51.0</v>
      </c>
      <c r="H3202" s="131">
        <v>200.0</v>
      </c>
      <c r="I3202" s="132" t="b">
        <v>1</v>
      </c>
      <c r="J3202" s="14"/>
      <c r="K3202" s="14"/>
      <c r="L3202" s="14"/>
      <c r="M3202" s="14"/>
      <c r="N3202" s="14"/>
      <c r="O3202" s="14"/>
      <c r="P3202" s="14"/>
      <c r="Q3202" s="14"/>
      <c r="R3202" s="14"/>
      <c r="S3202" s="14"/>
      <c r="T3202" s="14"/>
      <c r="U3202" s="14"/>
      <c r="V3202" s="14"/>
      <c r="W3202" s="14"/>
    </row>
    <row r="3203">
      <c r="A3203" s="130" t="s">
        <v>26985</v>
      </c>
      <c r="B3203" s="14" t="s">
        <v>10265</v>
      </c>
      <c r="C3203" s="131">
        <v>29.0</v>
      </c>
      <c r="D3203" s="14"/>
      <c r="E3203" s="14"/>
      <c r="F3203" s="14" t="s">
        <v>1770</v>
      </c>
      <c r="G3203" s="131">
        <v>9.0</v>
      </c>
      <c r="H3203" s="131">
        <v>200.0</v>
      </c>
      <c r="I3203" s="132" t="b">
        <v>1</v>
      </c>
      <c r="J3203" s="14"/>
      <c r="K3203" s="14"/>
      <c r="L3203" s="14"/>
      <c r="M3203" s="14"/>
      <c r="N3203" s="14"/>
      <c r="O3203" s="14"/>
      <c r="P3203" s="14"/>
      <c r="Q3203" s="14"/>
      <c r="R3203" s="14"/>
      <c r="S3203" s="14"/>
      <c r="T3203" s="14"/>
      <c r="U3203" s="14"/>
      <c r="V3203" s="14"/>
      <c r="W3203" s="14"/>
    </row>
    <row r="3204">
      <c r="A3204" s="130" t="s">
        <v>26986</v>
      </c>
      <c r="B3204" s="14" t="s">
        <v>1717</v>
      </c>
      <c r="C3204" s="131">
        <v>62.0</v>
      </c>
      <c r="D3204" s="14" t="s">
        <v>1718</v>
      </c>
      <c r="E3204" s="131">
        <v>220.0</v>
      </c>
      <c r="F3204" s="14" t="s">
        <v>1719</v>
      </c>
      <c r="G3204" s="131">
        <v>51.0</v>
      </c>
      <c r="H3204" s="131">
        <v>200.0</v>
      </c>
      <c r="I3204" s="132" t="b">
        <v>1</v>
      </c>
      <c r="J3204" s="14"/>
      <c r="K3204" s="14"/>
      <c r="L3204" s="14"/>
      <c r="M3204" s="14"/>
      <c r="N3204" s="14"/>
      <c r="O3204" s="14"/>
      <c r="P3204" s="14"/>
      <c r="Q3204" s="14"/>
      <c r="R3204" s="14"/>
      <c r="S3204" s="14"/>
      <c r="T3204" s="14"/>
      <c r="U3204" s="14"/>
      <c r="V3204" s="14"/>
      <c r="W3204" s="14"/>
    </row>
    <row r="3205">
      <c r="A3205" s="130" t="s">
        <v>26987</v>
      </c>
      <c r="B3205" s="14" t="s">
        <v>3603</v>
      </c>
      <c r="C3205" s="131">
        <v>54.0</v>
      </c>
      <c r="D3205" s="14" t="s">
        <v>3607</v>
      </c>
      <c r="E3205" s="131">
        <v>448.0</v>
      </c>
      <c r="F3205" s="14" t="s">
        <v>3608</v>
      </c>
      <c r="G3205" s="131">
        <v>43.0</v>
      </c>
      <c r="H3205" s="131">
        <v>200.0</v>
      </c>
      <c r="I3205" s="132" t="b">
        <v>1</v>
      </c>
      <c r="J3205" s="14"/>
      <c r="K3205" s="14"/>
      <c r="L3205" s="14"/>
      <c r="M3205" s="14"/>
      <c r="N3205" s="14"/>
      <c r="O3205" s="14"/>
      <c r="P3205" s="14"/>
      <c r="Q3205" s="14"/>
      <c r="R3205" s="14"/>
      <c r="S3205" s="14"/>
      <c r="T3205" s="14"/>
      <c r="U3205" s="14"/>
      <c r="V3205" s="14"/>
      <c r="W3205" s="14"/>
    </row>
    <row r="3206">
      <c r="A3206" s="130" t="s">
        <v>26988</v>
      </c>
      <c r="B3206" s="14" t="s">
        <v>10305</v>
      </c>
      <c r="C3206" s="131">
        <v>32.0</v>
      </c>
      <c r="D3206" s="14"/>
      <c r="E3206" s="14"/>
      <c r="F3206" s="14" t="s">
        <v>10306</v>
      </c>
      <c r="G3206" s="131">
        <v>12.0</v>
      </c>
      <c r="H3206" s="131">
        <v>200.0</v>
      </c>
      <c r="I3206" s="132" t="b">
        <v>1</v>
      </c>
      <c r="J3206" s="14"/>
      <c r="K3206" s="14"/>
      <c r="L3206" s="14"/>
      <c r="M3206" s="14"/>
      <c r="N3206" s="14"/>
      <c r="O3206" s="14"/>
      <c r="P3206" s="14"/>
      <c r="Q3206" s="14"/>
      <c r="R3206" s="14"/>
      <c r="S3206" s="14"/>
      <c r="T3206" s="14"/>
      <c r="U3206" s="14"/>
      <c r="V3206" s="14"/>
      <c r="W3206" s="14"/>
    </row>
    <row r="3207">
      <c r="A3207" s="130" t="s">
        <v>26989</v>
      </c>
      <c r="B3207" s="14" t="s">
        <v>1203</v>
      </c>
      <c r="C3207" s="131">
        <v>69.0</v>
      </c>
      <c r="D3207" s="14" t="s">
        <v>1204</v>
      </c>
      <c r="E3207" s="131">
        <v>158.0</v>
      </c>
      <c r="F3207" s="14" t="s">
        <v>1205</v>
      </c>
      <c r="G3207" s="131">
        <v>58.0</v>
      </c>
      <c r="H3207" s="131">
        <v>200.0</v>
      </c>
      <c r="I3207" s="132" t="b">
        <v>1</v>
      </c>
      <c r="J3207" s="14"/>
      <c r="K3207" s="14"/>
      <c r="L3207" s="14"/>
      <c r="M3207" s="14"/>
      <c r="N3207" s="14"/>
      <c r="O3207" s="14"/>
      <c r="P3207" s="14"/>
      <c r="Q3207" s="14"/>
      <c r="R3207" s="14"/>
      <c r="S3207" s="14"/>
      <c r="T3207" s="14"/>
      <c r="U3207" s="14"/>
      <c r="V3207" s="14"/>
      <c r="W3207" s="14"/>
    </row>
    <row r="3208">
      <c r="A3208" s="130" t="s">
        <v>26990</v>
      </c>
      <c r="B3208" s="14" t="s">
        <v>4344</v>
      </c>
      <c r="C3208" s="131">
        <v>110.0</v>
      </c>
      <c r="D3208" s="14" t="s">
        <v>4346</v>
      </c>
      <c r="E3208" s="131">
        <v>92.0</v>
      </c>
      <c r="F3208" s="14" t="s">
        <v>4347</v>
      </c>
      <c r="G3208" s="131">
        <v>99.0</v>
      </c>
      <c r="H3208" s="131">
        <v>200.0</v>
      </c>
      <c r="I3208" s="132" t="b">
        <v>1</v>
      </c>
      <c r="J3208" s="14"/>
      <c r="K3208" s="14"/>
      <c r="L3208" s="14"/>
      <c r="M3208" s="14"/>
      <c r="N3208" s="14"/>
      <c r="O3208" s="14"/>
      <c r="P3208" s="14"/>
      <c r="Q3208" s="14"/>
      <c r="R3208" s="14"/>
      <c r="S3208" s="14"/>
      <c r="T3208" s="14"/>
      <c r="U3208" s="14"/>
      <c r="V3208" s="14"/>
      <c r="W3208" s="14"/>
    </row>
    <row r="3209">
      <c r="A3209" s="130" t="s">
        <v>26991</v>
      </c>
      <c r="B3209" s="14" t="s">
        <v>4857</v>
      </c>
      <c r="C3209" s="131">
        <v>36.0</v>
      </c>
      <c r="D3209" s="14" t="s">
        <v>4858</v>
      </c>
      <c r="E3209" s="131">
        <v>187.0</v>
      </c>
      <c r="F3209" s="14" t="s">
        <v>4860</v>
      </c>
      <c r="G3209" s="131">
        <v>25.0</v>
      </c>
      <c r="H3209" s="131">
        <v>200.0</v>
      </c>
      <c r="I3209" s="132" t="b">
        <v>1</v>
      </c>
      <c r="J3209" s="14"/>
      <c r="K3209" s="14"/>
      <c r="L3209" s="14"/>
      <c r="M3209" s="14"/>
      <c r="N3209" s="14"/>
      <c r="O3209" s="14"/>
      <c r="P3209" s="14"/>
      <c r="Q3209" s="14"/>
      <c r="R3209" s="14"/>
      <c r="S3209" s="14"/>
      <c r="T3209" s="14"/>
      <c r="U3209" s="14"/>
      <c r="V3209" s="14"/>
      <c r="W3209" s="14"/>
    </row>
    <row r="3210">
      <c r="A3210" s="130" t="s">
        <v>26992</v>
      </c>
      <c r="B3210" s="14" t="s">
        <v>17833</v>
      </c>
      <c r="C3210" s="131">
        <v>40.0</v>
      </c>
      <c r="D3210" s="14"/>
      <c r="E3210" s="14"/>
      <c r="F3210" s="14" t="s">
        <v>17835</v>
      </c>
      <c r="G3210" s="131">
        <v>20.0</v>
      </c>
      <c r="H3210" s="131">
        <v>200.0</v>
      </c>
      <c r="I3210" s="132" t="b">
        <v>1</v>
      </c>
      <c r="J3210" s="14"/>
      <c r="K3210" s="14"/>
      <c r="L3210" s="14"/>
      <c r="M3210" s="14"/>
      <c r="N3210" s="14"/>
      <c r="O3210" s="14"/>
      <c r="P3210" s="14"/>
      <c r="Q3210" s="14"/>
      <c r="R3210" s="14"/>
      <c r="S3210" s="14"/>
      <c r="T3210" s="14"/>
      <c r="U3210" s="14"/>
      <c r="V3210" s="14"/>
      <c r="W3210" s="14"/>
    </row>
    <row r="3211">
      <c r="A3211" s="130" t="s">
        <v>26993</v>
      </c>
      <c r="B3211" s="14" t="s">
        <v>8016</v>
      </c>
      <c r="C3211" s="131">
        <v>58.0</v>
      </c>
      <c r="D3211" s="14" t="s">
        <v>8019</v>
      </c>
      <c r="E3211" s="131">
        <v>300.0</v>
      </c>
      <c r="F3211" s="14" t="s">
        <v>8020</v>
      </c>
      <c r="G3211" s="131">
        <v>47.0</v>
      </c>
      <c r="H3211" s="131">
        <v>200.0</v>
      </c>
      <c r="I3211" s="132" t="b">
        <v>1</v>
      </c>
      <c r="J3211" s="14"/>
      <c r="K3211" s="14"/>
      <c r="L3211" s="14"/>
      <c r="M3211" s="14"/>
      <c r="N3211" s="14"/>
      <c r="O3211" s="14"/>
      <c r="P3211" s="14"/>
      <c r="Q3211" s="14"/>
      <c r="R3211" s="14"/>
      <c r="S3211" s="14"/>
      <c r="T3211" s="14"/>
      <c r="U3211" s="14"/>
      <c r="V3211" s="14"/>
      <c r="W3211" s="14"/>
    </row>
    <row r="3212">
      <c r="A3212" s="130" t="s">
        <v>26994</v>
      </c>
      <c r="B3212" s="14" t="s">
        <v>1247</v>
      </c>
      <c r="C3212" s="131">
        <v>100.0</v>
      </c>
      <c r="D3212" s="14" t="s">
        <v>1248</v>
      </c>
      <c r="E3212" s="131">
        <v>317.0</v>
      </c>
      <c r="F3212" s="14" t="s">
        <v>1249</v>
      </c>
      <c r="G3212" s="131">
        <v>89.0</v>
      </c>
      <c r="H3212" s="131">
        <v>200.0</v>
      </c>
      <c r="I3212" s="132" t="b">
        <v>1</v>
      </c>
      <c r="J3212" s="14"/>
      <c r="K3212" s="14"/>
      <c r="L3212" s="14"/>
      <c r="M3212" s="14"/>
      <c r="N3212" s="14"/>
      <c r="O3212" s="14"/>
      <c r="P3212" s="14"/>
      <c r="Q3212" s="14"/>
      <c r="R3212" s="14"/>
      <c r="S3212" s="14"/>
      <c r="T3212" s="14"/>
      <c r="U3212" s="14"/>
      <c r="V3212" s="14"/>
      <c r="W3212" s="14"/>
    </row>
    <row r="3213">
      <c r="A3213" s="130" t="s">
        <v>26995</v>
      </c>
      <c r="B3213" s="14" t="s">
        <v>1434</v>
      </c>
      <c r="C3213" s="131">
        <v>73.0</v>
      </c>
      <c r="D3213" s="14" t="s">
        <v>1435</v>
      </c>
      <c r="E3213" s="131">
        <v>298.0</v>
      </c>
      <c r="F3213" s="14" t="s">
        <v>1436</v>
      </c>
      <c r="G3213" s="131">
        <v>62.0</v>
      </c>
      <c r="H3213" s="131">
        <v>200.0</v>
      </c>
      <c r="I3213" s="132" t="b">
        <v>1</v>
      </c>
      <c r="J3213" s="14"/>
      <c r="K3213" s="14"/>
      <c r="L3213" s="14"/>
      <c r="M3213" s="14"/>
      <c r="N3213" s="14"/>
      <c r="O3213" s="14"/>
      <c r="P3213" s="14"/>
      <c r="Q3213" s="14"/>
      <c r="R3213" s="14"/>
      <c r="S3213" s="14"/>
      <c r="T3213" s="14"/>
      <c r="U3213" s="14"/>
      <c r="V3213" s="14"/>
      <c r="W3213" s="14"/>
    </row>
    <row r="3214">
      <c r="A3214" s="130" t="s">
        <v>26996</v>
      </c>
      <c r="B3214" s="14" t="s">
        <v>10319</v>
      </c>
      <c r="C3214" s="131">
        <v>32.0</v>
      </c>
      <c r="D3214" s="14"/>
      <c r="E3214" s="14"/>
      <c r="F3214" s="14" t="s">
        <v>10321</v>
      </c>
      <c r="G3214" s="131">
        <v>12.0</v>
      </c>
      <c r="H3214" s="131">
        <v>200.0</v>
      </c>
      <c r="I3214" s="132" t="b">
        <v>1</v>
      </c>
      <c r="J3214" s="14"/>
      <c r="K3214" s="14"/>
      <c r="L3214" s="14"/>
      <c r="M3214" s="14"/>
      <c r="N3214" s="14"/>
      <c r="O3214" s="14"/>
      <c r="P3214" s="14"/>
      <c r="Q3214" s="14"/>
      <c r="R3214" s="14"/>
      <c r="S3214" s="14"/>
      <c r="T3214" s="14"/>
      <c r="U3214" s="14"/>
      <c r="V3214" s="14"/>
      <c r="W3214" s="14"/>
    </row>
    <row r="3215">
      <c r="A3215" s="130" t="s">
        <v>26997</v>
      </c>
      <c r="B3215" s="14" t="s">
        <v>7046</v>
      </c>
      <c r="C3215" s="131">
        <v>52.0</v>
      </c>
      <c r="D3215" s="14" t="s">
        <v>7049</v>
      </c>
      <c r="E3215" s="131">
        <v>307.0</v>
      </c>
      <c r="F3215" s="14" t="s">
        <v>7051</v>
      </c>
      <c r="G3215" s="131">
        <v>41.0</v>
      </c>
      <c r="H3215" s="131">
        <v>200.0</v>
      </c>
      <c r="I3215" s="132" t="b">
        <v>1</v>
      </c>
      <c r="J3215" s="14"/>
      <c r="K3215" s="14"/>
      <c r="L3215" s="14"/>
      <c r="M3215" s="14"/>
      <c r="N3215" s="14"/>
      <c r="O3215" s="14"/>
      <c r="P3215" s="14"/>
      <c r="Q3215" s="14"/>
      <c r="R3215" s="14"/>
      <c r="S3215" s="14"/>
      <c r="T3215" s="14"/>
      <c r="U3215" s="14"/>
      <c r="V3215" s="14"/>
      <c r="W3215" s="14"/>
    </row>
    <row r="3216">
      <c r="A3216" s="130" t="s">
        <v>26998</v>
      </c>
      <c r="B3216" s="14" t="s">
        <v>13185</v>
      </c>
      <c r="C3216" s="131">
        <v>23.0</v>
      </c>
      <c r="D3216" s="14"/>
      <c r="E3216" s="14"/>
      <c r="F3216" s="14" t="s">
        <v>13188</v>
      </c>
      <c r="G3216" s="131">
        <v>3.0</v>
      </c>
      <c r="H3216" s="131">
        <v>200.0</v>
      </c>
      <c r="I3216" s="132" t="b">
        <v>1</v>
      </c>
      <c r="J3216" s="14"/>
      <c r="K3216" s="14"/>
      <c r="L3216" s="14"/>
      <c r="M3216" s="14"/>
      <c r="N3216" s="14"/>
      <c r="O3216" s="14"/>
      <c r="P3216" s="14"/>
      <c r="Q3216" s="14"/>
      <c r="R3216" s="14"/>
      <c r="S3216" s="14"/>
      <c r="T3216" s="14"/>
      <c r="U3216" s="14"/>
      <c r="V3216" s="14"/>
      <c r="W3216" s="14"/>
    </row>
    <row r="3217">
      <c r="A3217" s="130" t="s">
        <v>26999</v>
      </c>
      <c r="B3217" s="14" t="s">
        <v>11841</v>
      </c>
      <c r="C3217" s="131">
        <v>68.0</v>
      </c>
      <c r="D3217" s="14" t="s">
        <v>11843</v>
      </c>
      <c r="E3217" s="131">
        <v>154.0</v>
      </c>
      <c r="F3217" s="14" t="s">
        <v>11845</v>
      </c>
      <c r="G3217" s="131">
        <v>57.0</v>
      </c>
      <c r="H3217" s="131">
        <v>200.0</v>
      </c>
      <c r="I3217" s="132" t="b">
        <v>1</v>
      </c>
      <c r="J3217" s="14"/>
      <c r="K3217" s="14"/>
      <c r="L3217" s="14"/>
      <c r="M3217" s="14"/>
      <c r="N3217" s="14"/>
      <c r="O3217" s="14"/>
      <c r="P3217" s="14"/>
      <c r="Q3217" s="14"/>
      <c r="R3217" s="14"/>
      <c r="S3217" s="14"/>
      <c r="T3217" s="14"/>
      <c r="U3217" s="14"/>
      <c r="V3217" s="14"/>
      <c r="W3217" s="14"/>
    </row>
    <row r="3218">
      <c r="A3218" s="130" t="s">
        <v>27000</v>
      </c>
      <c r="B3218" s="14" t="s">
        <v>11646</v>
      </c>
      <c r="C3218" s="131">
        <v>22.0</v>
      </c>
      <c r="D3218" s="14"/>
      <c r="E3218" s="14"/>
      <c r="F3218" s="14" t="s">
        <v>1295</v>
      </c>
      <c r="G3218" s="131">
        <v>2.0</v>
      </c>
      <c r="H3218" s="131">
        <v>200.0</v>
      </c>
      <c r="I3218" s="132" t="b">
        <v>1</v>
      </c>
      <c r="J3218" s="14"/>
      <c r="K3218" s="14"/>
      <c r="L3218" s="14"/>
      <c r="M3218" s="14"/>
      <c r="N3218" s="14"/>
      <c r="O3218" s="14"/>
      <c r="P3218" s="14"/>
      <c r="Q3218" s="14"/>
      <c r="R3218" s="14"/>
      <c r="S3218" s="14"/>
      <c r="T3218" s="14"/>
      <c r="U3218" s="14"/>
      <c r="V3218" s="14"/>
      <c r="W3218" s="14"/>
    </row>
    <row r="3219">
      <c r="A3219" s="130" t="s">
        <v>27001</v>
      </c>
      <c r="B3219" s="14" t="s">
        <v>12552</v>
      </c>
      <c r="C3219" s="131">
        <v>48.0</v>
      </c>
      <c r="D3219" s="14" t="s">
        <v>12553</v>
      </c>
      <c r="E3219" s="131">
        <v>145.0</v>
      </c>
      <c r="F3219" s="14" t="s">
        <v>12555</v>
      </c>
      <c r="G3219" s="131">
        <v>37.0</v>
      </c>
      <c r="H3219" s="131">
        <v>200.0</v>
      </c>
      <c r="I3219" s="132" t="b">
        <v>1</v>
      </c>
      <c r="J3219" s="14"/>
      <c r="K3219" s="14"/>
      <c r="L3219" s="14"/>
      <c r="M3219" s="14"/>
      <c r="N3219" s="14"/>
      <c r="O3219" s="14"/>
      <c r="P3219" s="14"/>
      <c r="Q3219" s="14"/>
      <c r="R3219" s="14"/>
      <c r="S3219" s="14"/>
      <c r="T3219" s="14"/>
      <c r="U3219" s="14"/>
      <c r="V3219" s="14"/>
      <c r="W3219" s="14"/>
    </row>
    <row r="3220">
      <c r="A3220" s="130" t="s">
        <v>27002</v>
      </c>
      <c r="B3220" s="14" t="s">
        <v>2342</v>
      </c>
      <c r="C3220" s="131">
        <v>101.0</v>
      </c>
      <c r="D3220" s="14" t="s">
        <v>2345</v>
      </c>
      <c r="E3220" s="131">
        <v>153.0</v>
      </c>
      <c r="F3220" s="14" t="s">
        <v>2348</v>
      </c>
      <c r="G3220" s="131">
        <v>90.0</v>
      </c>
      <c r="H3220" s="131">
        <v>200.0</v>
      </c>
      <c r="I3220" s="132" t="b">
        <v>1</v>
      </c>
      <c r="J3220" s="14"/>
      <c r="K3220" s="14"/>
      <c r="L3220" s="14"/>
      <c r="M3220" s="14"/>
      <c r="N3220" s="14"/>
      <c r="O3220" s="14"/>
      <c r="P3220" s="14"/>
      <c r="Q3220" s="14"/>
      <c r="R3220" s="14"/>
      <c r="S3220" s="14"/>
      <c r="T3220" s="14"/>
      <c r="U3220" s="14"/>
      <c r="V3220" s="14"/>
      <c r="W3220" s="14"/>
    </row>
    <row r="3221">
      <c r="A3221" s="130" t="s">
        <v>27003</v>
      </c>
      <c r="B3221" s="14" t="s">
        <v>5847</v>
      </c>
      <c r="C3221" s="131">
        <v>46.0</v>
      </c>
      <c r="D3221" s="14" t="s">
        <v>5849</v>
      </c>
      <c r="E3221" s="131">
        <v>108.0</v>
      </c>
      <c r="F3221" s="14" t="s">
        <v>5850</v>
      </c>
      <c r="G3221" s="131">
        <v>35.0</v>
      </c>
      <c r="H3221" s="131">
        <v>200.0</v>
      </c>
      <c r="I3221" s="132" t="b">
        <v>1</v>
      </c>
      <c r="J3221" s="14"/>
      <c r="K3221" s="14"/>
      <c r="L3221" s="14"/>
      <c r="M3221" s="14"/>
      <c r="N3221" s="14"/>
      <c r="O3221" s="14"/>
      <c r="P3221" s="14"/>
      <c r="Q3221" s="14"/>
      <c r="R3221" s="14"/>
      <c r="S3221" s="14"/>
      <c r="T3221" s="14"/>
      <c r="U3221" s="14"/>
      <c r="V3221" s="14"/>
      <c r="W3221" s="14"/>
    </row>
    <row r="3222">
      <c r="A3222" s="130" t="s">
        <v>27004</v>
      </c>
      <c r="B3222" s="14" t="s">
        <v>1665</v>
      </c>
      <c r="C3222" s="131">
        <v>77.0</v>
      </c>
      <c r="D3222" s="14" t="s">
        <v>1666</v>
      </c>
      <c r="E3222" s="131">
        <v>623.0</v>
      </c>
      <c r="F3222" s="14" t="s">
        <v>1667</v>
      </c>
      <c r="G3222" s="131">
        <v>66.0</v>
      </c>
      <c r="H3222" s="131">
        <v>200.0</v>
      </c>
      <c r="I3222" s="132" t="b">
        <v>1</v>
      </c>
      <c r="J3222" s="14"/>
      <c r="K3222" s="14"/>
      <c r="L3222" s="14"/>
      <c r="M3222" s="14"/>
      <c r="N3222" s="14"/>
      <c r="O3222" s="14"/>
      <c r="P3222" s="14"/>
      <c r="Q3222" s="14"/>
      <c r="R3222" s="14"/>
      <c r="S3222" s="14"/>
      <c r="T3222" s="14"/>
      <c r="U3222" s="14"/>
      <c r="V3222" s="14"/>
      <c r="W3222" s="14"/>
    </row>
    <row r="3223">
      <c r="A3223" s="130" t="s">
        <v>27005</v>
      </c>
      <c r="B3223" s="14" t="s">
        <v>7919</v>
      </c>
      <c r="C3223" s="131">
        <v>55.0</v>
      </c>
      <c r="D3223" s="14" t="s">
        <v>7921</v>
      </c>
      <c r="E3223" s="131">
        <v>153.0</v>
      </c>
      <c r="F3223" s="14" t="s">
        <v>7922</v>
      </c>
      <c r="G3223" s="131">
        <v>44.0</v>
      </c>
      <c r="H3223" s="131">
        <v>200.0</v>
      </c>
      <c r="I3223" s="132" t="b">
        <v>1</v>
      </c>
      <c r="J3223" s="14"/>
      <c r="K3223" s="14"/>
      <c r="L3223" s="14"/>
      <c r="M3223" s="14"/>
      <c r="N3223" s="14"/>
      <c r="O3223" s="14"/>
      <c r="P3223" s="14"/>
      <c r="Q3223" s="14"/>
      <c r="R3223" s="14"/>
      <c r="S3223" s="14"/>
      <c r="T3223" s="14"/>
      <c r="U3223" s="14"/>
      <c r="V3223" s="14"/>
      <c r="W3223" s="14"/>
    </row>
    <row r="3224">
      <c r="A3224" s="130" t="s">
        <v>27006</v>
      </c>
      <c r="B3224" s="14" t="s">
        <v>13098</v>
      </c>
      <c r="C3224" s="131">
        <v>30.0</v>
      </c>
      <c r="D3224" s="14" t="s">
        <v>13101</v>
      </c>
      <c r="E3224" s="131">
        <v>158.0</v>
      </c>
      <c r="F3224" s="14" t="s">
        <v>13105</v>
      </c>
      <c r="G3224" s="131">
        <v>19.0</v>
      </c>
      <c r="H3224" s="131">
        <v>200.0</v>
      </c>
      <c r="I3224" s="132" t="b">
        <v>1</v>
      </c>
      <c r="J3224" s="14"/>
      <c r="K3224" s="14"/>
      <c r="L3224" s="14"/>
      <c r="M3224" s="14"/>
      <c r="N3224" s="14"/>
      <c r="O3224" s="14"/>
      <c r="P3224" s="14"/>
      <c r="Q3224" s="14"/>
      <c r="R3224" s="14"/>
      <c r="S3224" s="14"/>
      <c r="T3224" s="14"/>
      <c r="U3224" s="14"/>
      <c r="V3224" s="14"/>
      <c r="W3224" s="14"/>
    </row>
    <row r="3225">
      <c r="A3225" s="130" t="s">
        <v>27007</v>
      </c>
      <c r="B3225" s="14" t="s">
        <v>10481</v>
      </c>
      <c r="C3225" s="131">
        <v>35.0</v>
      </c>
      <c r="D3225" s="14"/>
      <c r="E3225" s="14"/>
      <c r="F3225" s="14" t="s">
        <v>10483</v>
      </c>
      <c r="G3225" s="131">
        <v>15.0</v>
      </c>
      <c r="H3225" s="131">
        <v>200.0</v>
      </c>
      <c r="I3225" s="132" t="b">
        <v>1</v>
      </c>
      <c r="J3225" s="14"/>
      <c r="K3225" s="14"/>
      <c r="L3225" s="14"/>
      <c r="M3225" s="14"/>
      <c r="N3225" s="14"/>
      <c r="O3225" s="14"/>
      <c r="P3225" s="14"/>
      <c r="Q3225" s="14"/>
      <c r="R3225" s="14"/>
      <c r="S3225" s="14"/>
      <c r="T3225" s="14"/>
      <c r="U3225" s="14"/>
      <c r="V3225" s="14"/>
      <c r="W3225" s="14"/>
    </row>
    <row r="3226">
      <c r="A3226" s="130" t="s">
        <v>27008</v>
      </c>
      <c r="B3226" s="14" t="s">
        <v>11233</v>
      </c>
      <c r="C3226" s="131">
        <v>30.0</v>
      </c>
      <c r="D3226" s="14"/>
      <c r="E3226" s="14"/>
      <c r="F3226" s="14" t="s">
        <v>11237</v>
      </c>
      <c r="G3226" s="131">
        <v>10.0</v>
      </c>
      <c r="H3226" s="131">
        <v>200.0</v>
      </c>
      <c r="I3226" s="132" t="b">
        <v>1</v>
      </c>
      <c r="J3226" s="14"/>
      <c r="K3226" s="14"/>
      <c r="L3226" s="14"/>
      <c r="M3226" s="14"/>
      <c r="N3226" s="14"/>
      <c r="O3226" s="14"/>
      <c r="P3226" s="14"/>
      <c r="Q3226" s="14"/>
      <c r="R3226" s="14"/>
      <c r="S3226" s="14"/>
      <c r="T3226" s="14"/>
      <c r="U3226" s="14"/>
      <c r="V3226" s="14"/>
      <c r="W3226" s="14"/>
    </row>
    <row r="3227">
      <c r="A3227" s="130" t="s">
        <v>27009</v>
      </c>
      <c r="B3227" s="14" t="s">
        <v>20317</v>
      </c>
      <c r="C3227" s="131">
        <v>62.0</v>
      </c>
      <c r="D3227" s="14" t="s">
        <v>20319</v>
      </c>
      <c r="E3227" s="131">
        <v>156.0</v>
      </c>
      <c r="F3227" s="14" t="s">
        <v>20320</v>
      </c>
      <c r="G3227" s="131">
        <v>51.0</v>
      </c>
      <c r="H3227" s="131">
        <v>200.0</v>
      </c>
      <c r="I3227" s="132" t="b">
        <v>1</v>
      </c>
      <c r="J3227" s="14"/>
      <c r="K3227" s="14"/>
      <c r="L3227" s="14"/>
      <c r="M3227" s="14"/>
      <c r="N3227" s="14"/>
      <c r="O3227" s="14"/>
      <c r="P3227" s="14"/>
      <c r="Q3227" s="14"/>
      <c r="R3227" s="14"/>
      <c r="S3227" s="14"/>
      <c r="T3227" s="14"/>
      <c r="U3227" s="14"/>
      <c r="V3227" s="14"/>
      <c r="W3227" s="14"/>
    </row>
    <row r="3228">
      <c r="A3228" s="130" t="s">
        <v>27010</v>
      </c>
      <c r="B3228" s="14" t="s">
        <v>3102</v>
      </c>
      <c r="C3228" s="131">
        <v>66.0</v>
      </c>
      <c r="D3228" s="14" t="s">
        <v>3106</v>
      </c>
      <c r="E3228" s="131">
        <v>207.0</v>
      </c>
      <c r="F3228" s="14" t="s">
        <v>3109</v>
      </c>
      <c r="G3228" s="131">
        <v>55.0</v>
      </c>
      <c r="H3228" s="131">
        <v>200.0</v>
      </c>
      <c r="I3228" s="132" t="b">
        <v>1</v>
      </c>
      <c r="J3228" s="14"/>
      <c r="K3228" s="14"/>
      <c r="L3228" s="14"/>
      <c r="M3228" s="14"/>
      <c r="N3228" s="14"/>
      <c r="O3228" s="14"/>
      <c r="P3228" s="14"/>
      <c r="Q3228" s="14"/>
      <c r="R3228" s="14"/>
      <c r="S3228" s="14"/>
      <c r="T3228" s="14"/>
      <c r="U3228" s="14"/>
      <c r="V3228" s="14"/>
      <c r="W3228" s="14"/>
    </row>
    <row r="3229">
      <c r="A3229" s="130" t="s">
        <v>27011</v>
      </c>
      <c r="B3229" s="14" t="s">
        <v>1381</v>
      </c>
      <c r="C3229" s="131">
        <v>39.0</v>
      </c>
      <c r="D3229" s="14" t="s">
        <v>1382</v>
      </c>
      <c r="E3229" s="131">
        <v>198.0</v>
      </c>
      <c r="F3229" s="14" t="s">
        <v>1383</v>
      </c>
      <c r="G3229" s="131">
        <v>28.0</v>
      </c>
      <c r="H3229" s="131">
        <v>200.0</v>
      </c>
      <c r="I3229" s="132" t="b">
        <v>1</v>
      </c>
      <c r="J3229" s="14"/>
      <c r="K3229" s="14"/>
      <c r="L3229" s="14"/>
      <c r="M3229" s="14"/>
      <c r="N3229" s="14"/>
      <c r="O3229" s="14"/>
      <c r="P3229" s="14"/>
      <c r="Q3229" s="14"/>
      <c r="R3229" s="14"/>
      <c r="S3229" s="14"/>
      <c r="T3229" s="14"/>
      <c r="U3229" s="14"/>
      <c r="V3229" s="14"/>
      <c r="W3229" s="14"/>
    </row>
    <row r="3230">
      <c r="A3230" s="130" t="s">
        <v>27012</v>
      </c>
      <c r="B3230" s="14" t="s">
        <v>27013</v>
      </c>
      <c r="C3230" s="131">
        <v>41.0</v>
      </c>
      <c r="D3230" s="14" t="s">
        <v>511</v>
      </c>
      <c r="E3230" s="131">
        <v>135.0</v>
      </c>
      <c r="F3230" s="14" t="s">
        <v>512</v>
      </c>
      <c r="G3230" s="131">
        <v>14.0</v>
      </c>
      <c r="H3230" s="131">
        <v>200.0</v>
      </c>
      <c r="I3230" s="132" t="b">
        <v>1</v>
      </c>
      <c r="J3230" s="14"/>
      <c r="K3230" s="14"/>
      <c r="L3230" s="14"/>
      <c r="M3230" s="14"/>
      <c r="N3230" s="14"/>
      <c r="O3230" s="14"/>
      <c r="P3230" s="14"/>
      <c r="Q3230" s="14"/>
      <c r="R3230" s="14"/>
      <c r="S3230" s="14"/>
      <c r="T3230" s="14"/>
      <c r="U3230" s="14"/>
      <c r="V3230" s="14"/>
      <c r="W3230" s="14"/>
    </row>
    <row r="3231">
      <c r="A3231" s="130" t="s">
        <v>27014</v>
      </c>
      <c r="B3231" s="14" t="s">
        <v>1356</v>
      </c>
      <c r="C3231" s="131">
        <v>95.0</v>
      </c>
      <c r="D3231" s="14" t="s">
        <v>1358</v>
      </c>
      <c r="E3231" s="131">
        <v>158.0</v>
      </c>
      <c r="F3231" s="14" t="s">
        <v>1359</v>
      </c>
      <c r="G3231" s="131">
        <v>84.0</v>
      </c>
      <c r="H3231" s="131">
        <v>200.0</v>
      </c>
      <c r="I3231" s="132" t="b">
        <v>1</v>
      </c>
      <c r="J3231" s="14"/>
      <c r="K3231" s="14"/>
      <c r="L3231" s="14"/>
      <c r="M3231" s="14"/>
      <c r="N3231" s="14"/>
      <c r="O3231" s="14"/>
      <c r="P3231" s="14"/>
      <c r="Q3231" s="14"/>
      <c r="R3231" s="14"/>
      <c r="S3231" s="14"/>
      <c r="T3231" s="14"/>
      <c r="U3231" s="14"/>
      <c r="V3231" s="14"/>
      <c r="W3231" s="14"/>
    </row>
    <row r="3232">
      <c r="A3232" s="130" t="s">
        <v>27015</v>
      </c>
      <c r="B3232" s="14" t="s">
        <v>17807</v>
      </c>
      <c r="C3232" s="131">
        <v>47.0</v>
      </c>
      <c r="D3232" s="14" t="s">
        <v>17810</v>
      </c>
      <c r="E3232" s="131">
        <v>145.0</v>
      </c>
      <c r="F3232" s="14" t="s">
        <v>17811</v>
      </c>
      <c r="G3232" s="131">
        <v>36.0</v>
      </c>
      <c r="H3232" s="131">
        <v>200.0</v>
      </c>
      <c r="I3232" s="132" t="b">
        <v>1</v>
      </c>
      <c r="J3232" s="14"/>
      <c r="K3232" s="14"/>
      <c r="L3232" s="14"/>
      <c r="M3232" s="14"/>
      <c r="N3232" s="14"/>
      <c r="O3232" s="14"/>
      <c r="P3232" s="14"/>
      <c r="Q3232" s="14"/>
      <c r="R3232" s="14"/>
      <c r="S3232" s="14"/>
      <c r="T3232" s="14"/>
      <c r="U3232" s="14"/>
      <c r="V3232" s="14"/>
      <c r="W3232" s="14"/>
    </row>
    <row r="3233">
      <c r="A3233" s="130" t="s">
        <v>27016</v>
      </c>
      <c r="B3233" s="14" t="s">
        <v>7415</v>
      </c>
      <c r="C3233" s="131">
        <v>72.0</v>
      </c>
      <c r="D3233" s="14" t="s">
        <v>7416</v>
      </c>
      <c r="E3233" s="131">
        <v>363.0</v>
      </c>
      <c r="F3233" s="14" t="s">
        <v>7417</v>
      </c>
      <c r="G3233" s="131">
        <v>61.0</v>
      </c>
      <c r="H3233" s="131">
        <v>200.0</v>
      </c>
      <c r="I3233" s="132" t="b">
        <v>1</v>
      </c>
      <c r="J3233" s="14"/>
      <c r="K3233" s="14"/>
      <c r="L3233" s="14"/>
      <c r="M3233" s="14"/>
      <c r="N3233" s="14"/>
      <c r="O3233" s="14"/>
      <c r="P3233" s="14"/>
      <c r="Q3233" s="14"/>
      <c r="R3233" s="14"/>
      <c r="S3233" s="14"/>
      <c r="T3233" s="14"/>
      <c r="U3233" s="14"/>
      <c r="V3233" s="14"/>
      <c r="W3233" s="14"/>
    </row>
    <row r="3234">
      <c r="A3234" s="130" t="s">
        <v>27017</v>
      </c>
      <c r="B3234" s="14" t="s">
        <v>8628</v>
      </c>
      <c r="C3234" s="131">
        <v>39.0</v>
      </c>
      <c r="D3234" s="14" t="s">
        <v>8630</v>
      </c>
      <c r="E3234" s="131">
        <v>283.0</v>
      </c>
      <c r="F3234" s="14" t="s">
        <v>8631</v>
      </c>
      <c r="G3234" s="131">
        <v>28.0</v>
      </c>
      <c r="H3234" s="131">
        <v>200.0</v>
      </c>
      <c r="I3234" s="132" t="b">
        <v>1</v>
      </c>
      <c r="J3234" s="14"/>
      <c r="K3234" s="14"/>
      <c r="L3234" s="14"/>
      <c r="M3234" s="14"/>
      <c r="N3234" s="14"/>
      <c r="O3234" s="14"/>
      <c r="P3234" s="14"/>
      <c r="Q3234" s="14"/>
      <c r="R3234" s="14"/>
      <c r="S3234" s="14"/>
      <c r="T3234" s="14"/>
      <c r="U3234" s="14"/>
      <c r="V3234" s="14"/>
      <c r="W3234" s="14"/>
    </row>
    <row r="3235">
      <c r="A3235" s="130" t="s">
        <v>27018</v>
      </c>
      <c r="B3235" s="14" t="s">
        <v>1813</v>
      </c>
      <c r="C3235" s="131">
        <v>94.0</v>
      </c>
      <c r="D3235" s="14" t="s">
        <v>1814</v>
      </c>
      <c r="E3235" s="131">
        <v>148.0</v>
      </c>
      <c r="F3235" s="14" t="s">
        <v>1815</v>
      </c>
      <c r="G3235" s="131">
        <v>83.0</v>
      </c>
      <c r="H3235" s="131">
        <v>200.0</v>
      </c>
      <c r="I3235" s="132" t="b">
        <v>1</v>
      </c>
      <c r="J3235" s="14"/>
      <c r="K3235" s="14"/>
      <c r="L3235" s="14"/>
      <c r="M3235" s="14"/>
      <c r="N3235" s="14"/>
      <c r="O3235" s="14"/>
      <c r="P3235" s="14"/>
      <c r="Q3235" s="14"/>
      <c r="R3235" s="14"/>
      <c r="S3235" s="14"/>
      <c r="T3235" s="14"/>
      <c r="U3235" s="14"/>
      <c r="V3235" s="14"/>
      <c r="W3235" s="14"/>
    </row>
    <row r="3236">
      <c r="A3236" s="130" t="s">
        <v>27019</v>
      </c>
      <c r="B3236" s="14" t="s">
        <v>1575</v>
      </c>
      <c r="C3236" s="131">
        <v>74.0</v>
      </c>
      <c r="D3236" s="14" t="s">
        <v>1576</v>
      </c>
      <c r="E3236" s="131">
        <v>156.0</v>
      </c>
      <c r="F3236" s="14" t="s">
        <v>1577</v>
      </c>
      <c r="G3236" s="131">
        <v>63.0</v>
      </c>
      <c r="H3236" s="131">
        <v>200.0</v>
      </c>
      <c r="I3236" s="132" t="b">
        <v>1</v>
      </c>
      <c r="J3236" s="14"/>
      <c r="K3236" s="14"/>
      <c r="L3236" s="14"/>
      <c r="M3236" s="14"/>
      <c r="N3236" s="14"/>
      <c r="O3236" s="14"/>
      <c r="P3236" s="14"/>
      <c r="Q3236" s="14"/>
      <c r="R3236" s="14"/>
      <c r="S3236" s="14"/>
      <c r="T3236" s="14"/>
      <c r="U3236" s="14"/>
      <c r="V3236" s="14"/>
      <c r="W3236" s="14"/>
    </row>
    <row r="3237">
      <c r="A3237" s="130" t="s">
        <v>27020</v>
      </c>
      <c r="B3237" s="14" t="s">
        <v>3471</v>
      </c>
      <c r="C3237" s="131">
        <v>31.0</v>
      </c>
      <c r="D3237" s="14"/>
      <c r="E3237" s="14"/>
      <c r="F3237" s="14" t="s">
        <v>3474</v>
      </c>
      <c r="G3237" s="131">
        <v>11.0</v>
      </c>
      <c r="H3237" s="131">
        <v>200.0</v>
      </c>
      <c r="I3237" s="132" t="b">
        <v>1</v>
      </c>
      <c r="J3237" s="14"/>
      <c r="K3237" s="14"/>
      <c r="L3237" s="14"/>
      <c r="M3237" s="14"/>
      <c r="N3237" s="14"/>
      <c r="O3237" s="14"/>
      <c r="P3237" s="14"/>
      <c r="Q3237" s="14"/>
      <c r="R3237" s="14"/>
      <c r="S3237" s="14"/>
      <c r="T3237" s="14"/>
      <c r="U3237" s="14"/>
      <c r="V3237" s="14"/>
      <c r="W3237" s="14"/>
    </row>
    <row r="3238">
      <c r="A3238" s="130" t="s">
        <v>27021</v>
      </c>
      <c r="B3238" s="14" t="s">
        <v>8649</v>
      </c>
      <c r="C3238" s="131">
        <v>46.0</v>
      </c>
      <c r="D3238" s="14" t="s">
        <v>8650</v>
      </c>
      <c r="E3238" s="131">
        <v>75.0</v>
      </c>
      <c r="F3238" s="14" t="s">
        <v>8652</v>
      </c>
      <c r="G3238" s="131">
        <v>35.0</v>
      </c>
      <c r="H3238" s="131">
        <v>200.0</v>
      </c>
      <c r="I3238" s="132" t="b">
        <v>1</v>
      </c>
      <c r="J3238" s="14"/>
      <c r="K3238" s="14"/>
      <c r="L3238" s="14"/>
      <c r="M3238" s="14"/>
      <c r="N3238" s="14"/>
      <c r="O3238" s="14"/>
      <c r="P3238" s="14"/>
      <c r="Q3238" s="14"/>
      <c r="R3238" s="14"/>
      <c r="S3238" s="14"/>
      <c r="T3238" s="14"/>
      <c r="U3238" s="14"/>
      <c r="V3238" s="14"/>
      <c r="W3238" s="14"/>
    </row>
    <row r="3239">
      <c r="A3239" s="130" t="s">
        <v>27022</v>
      </c>
      <c r="B3239" s="14" t="s">
        <v>7160</v>
      </c>
      <c r="C3239" s="131">
        <v>42.0</v>
      </c>
      <c r="D3239" s="14" t="s">
        <v>7163</v>
      </c>
      <c r="E3239" s="131">
        <v>337.0</v>
      </c>
      <c r="F3239" s="14" t="s">
        <v>7165</v>
      </c>
      <c r="G3239" s="131">
        <v>31.0</v>
      </c>
      <c r="H3239" s="131">
        <v>200.0</v>
      </c>
      <c r="I3239" s="132" t="b">
        <v>1</v>
      </c>
      <c r="J3239" s="14"/>
      <c r="K3239" s="14"/>
      <c r="L3239" s="14"/>
      <c r="M3239" s="14"/>
      <c r="N3239" s="14"/>
      <c r="O3239" s="14"/>
      <c r="P3239" s="14"/>
      <c r="Q3239" s="14"/>
      <c r="R3239" s="14"/>
      <c r="S3239" s="14"/>
      <c r="T3239" s="14"/>
      <c r="U3239" s="14"/>
      <c r="V3239" s="14"/>
      <c r="W3239" s="14"/>
    </row>
    <row r="3240">
      <c r="A3240" s="130" t="s">
        <v>27023</v>
      </c>
      <c r="B3240" s="14" t="s">
        <v>1824</v>
      </c>
      <c r="C3240" s="131">
        <v>96.0</v>
      </c>
      <c r="D3240" s="14" t="s">
        <v>1825</v>
      </c>
      <c r="E3240" s="131">
        <v>94.0</v>
      </c>
      <c r="F3240" s="14" t="s">
        <v>1826</v>
      </c>
      <c r="G3240" s="131">
        <v>85.0</v>
      </c>
      <c r="H3240" s="131">
        <v>200.0</v>
      </c>
      <c r="I3240" s="132" t="b">
        <v>1</v>
      </c>
      <c r="J3240" s="14"/>
      <c r="K3240" s="14"/>
      <c r="L3240" s="14"/>
      <c r="M3240" s="14"/>
      <c r="N3240" s="14"/>
      <c r="O3240" s="14"/>
      <c r="P3240" s="14"/>
      <c r="Q3240" s="14"/>
      <c r="R3240" s="14"/>
      <c r="S3240" s="14"/>
      <c r="T3240" s="14"/>
      <c r="U3240" s="14"/>
      <c r="V3240" s="14"/>
      <c r="W3240" s="14"/>
    </row>
    <row r="3241">
      <c r="A3241" s="130" t="s">
        <v>27024</v>
      </c>
      <c r="B3241" s="14" t="s">
        <v>1727</v>
      </c>
      <c r="C3241" s="131">
        <v>78.0</v>
      </c>
      <c r="D3241" s="14" t="s">
        <v>1728</v>
      </c>
      <c r="E3241" s="131">
        <v>153.0</v>
      </c>
      <c r="F3241" s="14" t="s">
        <v>1729</v>
      </c>
      <c r="G3241" s="131">
        <v>67.0</v>
      </c>
      <c r="H3241" s="131">
        <v>200.0</v>
      </c>
      <c r="I3241" s="132" t="b">
        <v>1</v>
      </c>
      <c r="J3241" s="14"/>
      <c r="K3241" s="14"/>
      <c r="L3241" s="14"/>
      <c r="M3241" s="14"/>
      <c r="N3241" s="14"/>
      <c r="O3241" s="14"/>
      <c r="P3241" s="14"/>
      <c r="Q3241" s="14"/>
      <c r="R3241" s="14"/>
      <c r="S3241" s="14"/>
      <c r="T3241" s="14"/>
      <c r="U3241" s="14"/>
      <c r="V3241" s="14"/>
      <c r="W3241" s="14"/>
    </row>
    <row r="3242">
      <c r="A3242" s="130" t="s">
        <v>27025</v>
      </c>
      <c r="B3242" s="14" t="s">
        <v>14741</v>
      </c>
      <c r="C3242" s="131">
        <v>29.0</v>
      </c>
      <c r="D3242" s="14"/>
      <c r="E3242" s="14"/>
      <c r="F3242" s="14" t="s">
        <v>14742</v>
      </c>
      <c r="G3242" s="131">
        <v>9.0</v>
      </c>
      <c r="H3242" s="131">
        <v>200.0</v>
      </c>
      <c r="I3242" s="132" t="b">
        <v>1</v>
      </c>
      <c r="J3242" s="14"/>
      <c r="K3242" s="14"/>
      <c r="L3242" s="14"/>
      <c r="M3242" s="14"/>
      <c r="N3242" s="14"/>
      <c r="O3242" s="14"/>
      <c r="P3242" s="14"/>
      <c r="Q3242" s="14"/>
      <c r="R3242" s="14"/>
      <c r="S3242" s="14"/>
      <c r="T3242" s="14"/>
      <c r="U3242" s="14"/>
      <c r="V3242" s="14"/>
      <c r="W3242" s="14"/>
    </row>
    <row r="3243">
      <c r="A3243" s="130" t="s">
        <v>27026</v>
      </c>
      <c r="B3243" s="14" t="s">
        <v>10336</v>
      </c>
      <c r="C3243" s="131">
        <v>27.0</v>
      </c>
      <c r="D3243" s="14"/>
      <c r="E3243" s="14"/>
      <c r="F3243" s="14" t="s">
        <v>10340</v>
      </c>
      <c r="G3243" s="131">
        <v>7.0</v>
      </c>
      <c r="H3243" s="131">
        <v>200.0</v>
      </c>
      <c r="I3243" s="132" t="b">
        <v>1</v>
      </c>
      <c r="J3243" s="14"/>
      <c r="K3243" s="14"/>
      <c r="L3243" s="14"/>
      <c r="M3243" s="14"/>
      <c r="N3243" s="14"/>
      <c r="O3243" s="14"/>
      <c r="P3243" s="14"/>
      <c r="Q3243" s="14"/>
      <c r="R3243" s="14"/>
      <c r="S3243" s="14"/>
      <c r="T3243" s="14"/>
      <c r="U3243" s="14"/>
      <c r="V3243" s="14"/>
      <c r="W3243" s="14"/>
    </row>
    <row r="3244">
      <c r="A3244" s="130" t="s">
        <v>27027</v>
      </c>
      <c r="B3244" s="14" t="s">
        <v>7510</v>
      </c>
      <c r="C3244" s="131">
        <v>94.0</v>
      </c>
      <c r="D3244" s="14" t="s">
        <v>7513</v>
      </c>
      <c r="E3244" s="131">
        <v>151.0</v>
      </c>
      <c r="F3244" s="14" t="s">
        <v>7514</v>
      </c>
      <c r="G3244" s="131">
        <v>83.0</v>
      </c>
      <c r="H3244" s="131">
        <v>200.0</v>
      </c>
      <c r="I3244" s="132" t="b">
        <v>1</v>
      </c>
      <c r="J3244" s="14"/>
      <c r="K3244" s="14"/>
      <c r="L3244" s="14"/>
      <c r="M3244" s="14"/>
      <c r="N3244" s="14"/>
      <c r="O3244" s="14"/>
      <c r="P3244" s="14"/>
      <c r="Q3244" s="14"/>
      <c r="R3244" s="14"/>
      <c r="S3244" s="14"/>
      <c r="T3244" s="14"/>
      <c r="U3244" s="14"/>
      <c r="V3244" s="14"/>
      <c r="W3244" s="14"/>
    </row>
    <row r="3245">
      <c r="A3245" s="130" t="s">
        <v>27028</v>
      </c>
      <c r="B3245" s="14" t="s">
        <v>6564</v>
      </c>
      <c r="C3245" s="131">
        <v>95.0</v>
      </c>
      <c r="D3245" s="14" t="s">
        <v>6568</v>
      </c>
      <c r="E3245" s="131">
        <v>154.0</v>
      </c>
      <c r="F3245" s="14" t="s">
        <v>6577</v>
      </c>
      <c r="G3245" s="131">
        <v>84.0</v>
      </c>
      <c r="H3245" s="131">
        <v>200.0</v>
      </c>
      <c r="I3245" s="132" t="b">
        <v>1</v>
      </c>
      <c r="J3245" s="14"/>
      <c r="K3245" s="14"/>
      <c r="L3245" s="14"/>
      <c r="M3245" s="14"/>
      <c r="N3245" s="14"/>
      <c r="O3245" s="14"/>
      <c r="P3245" s="14"/>
      <c r="Q3245" s="14"/>
      <c r="R3245" s="14"/>
      <c r="S3245" s="14"/>
      <c r="T3245" s="14"/>
      <c r="U3245" s="14"/>
      <c r="V3245" s="14"/>
      <c r="W3245" s="14"/>
    </row>
    <row r="3246">
      <c r="A3246" s="130" t="s">
        <v>27029</v>
      </c>
      <c r="B3246" s="14" t="s">
        <v>14741</v>
      </c>
      <c r="C3246" s="131">
        <v>29.0</v>
      </c>
      <c r="D3246" s="14"/>
      <c r="E3246" s="14"/>
      <c r="F3246" s="14" t="s">
        <v>14742</v>
      </c>
      <c r="G3246" s="131">
        <v>9.0</v>
      </c>
      <c r="H3246" s="131">
        <v>200.0</v>
      </c>
      <c r="I3246" s="132" t="b">
        <v>1</v>
      </c>
      <c r="J3246" s="14"/>
      <c r="K3246" s="14"/>
      <c r="L3246" s="14"/>
      <c r="M3246" s="14"/>
      <c r="N3246" s="14"/>
      <c r="O3246" s="14"/>
      <c r="P3246" s="14"/>
      <c r="Q3246" s="14"/>
      <c r="R3246" s="14"/>
      <c r="S3246" s="14"/>
      <c r="T3246" s="14"/>
      <c r="U3246" s="14"/>
      <c r="V3246" s="14"/>
      <c r="W3246" s="14"/>
    </row>
    <row r="3247">
      <c r="A3247" s="130" t="s">
        <v>27030</v>
      </c>
      <c r="B3247" s="14" t="s">
        <v>1394</v>
      </c>
      <c r="C3247" s="131">
        <v>80.0</v>
      </c>
      <c r="D3247" s="14" t="s">
        <v>1395</v>
      </c>
      <c r="E3247" s="131">
        <v>221.0</v>
      </c>
      <c r="F3247" s="14" t="s">
        <v>1396</v>
      </c>
      <c r="G3247" s="131">
        <v>69.0</v>
      </c>
      <c r="H3247" s="131">
        <v>200.0</v>
      </c>
      <c r="I3247" s="132" t="b">
        <v>1</v>
      </c>
      <c r="J3247" s="14"/>
      <c r="K3247" s="14"/>
      <c r="L3247" s="14"/>
      <c r="M3247" s="14"/>
      <c r="N3247" s="14"/>
      <c r="O3247" s="14"/>
      <c r="P3247" s="14"/>
      <c r="Q3247" s="14"/>
      <c r="R3247" s="14"/>
      <c r="S3247" s="14"/>
      <c r="T3247" s="14"/>
      <c r="U3247" s="14"/>
      <c r="V3247" s="14"/>
      <c r="W3247" s="14"/>
    </row>
    <row r="3248">
      <c r="A3248" s="130" t="s">
        <v>27031</v>
      </c>
      <c r="B3248" s="14" t="s">
        <v>5293</v>
      </c>
      <c r="C3248" s="131">
        <v>90.0</v>
      </c>
      <c r="D3248" s="14" t="s">
        <v>5295</v>
      </c>
      <c r="E3248" s="131">
        <v>275.0</v>
      </c>
      <c r="F3248" s="14" t="s">
        <v>5296</v>
      </c>
      <c r="G3248" s="131">
        <v>79.0</v>
      </c>
      <c r="H3248" s="131">
        <v>200.0</v>
      </c>
      <c r="I3248" s="132" t="b">
        <v>1</v>
      </c>
      <c r="J3248" s="14"/>
      <c r="K3248" s="14"/>
      <c r="L3248" s="14"/>
      <c r="M3248" s="14"/>
      <c r="N3248" s="14"/>
      <c r="O3248" s="14"/>
      <c r="P3248" s="14"/>
      <c r="Q3248" s="14"/>
      <c r="R3248" s="14"/>
      <c r="S3248" s="14"/>
      <c r="T3248" s="14"/>
      <c r="U3248" s="14"/>
      <c r="V3248" s="14"/>
      <c r="W3248" s="14"/>
    </row>
    <row r="3249">
      <c r="A3249" s="130" t="s">
        <v>27032</v>
      </c>
      <c r="B3249" s="14" t="s">
        <v>1475</v>
      </c>
      <c r="C3249" s="131">
        <v>64.0</v>
      </c>
      <c r="D3249" s="14" t="s">
        <v>1476</v>
      </c>
      <c r="E3249" s="131">
        <v>156.0</v>
      </c>
      <c r="F3249" s="14" t="s">
        <v>1477</v>
      </c>
      <c r="G3249" s="131">
        <v>53.0</v>
      </c>
      <c r="H3249" s="131">
        <v>200.0</v>
      </c>
      <c r="I3249" s="132" t="b">
        <v>1</v>
      </c>
      <c r="J3249" s="14"/>
      <c r="K3249" s="14"/>
      <c r="L3249" s="14"/>
      <c r="M3249" s="14"/>
      <c r="N3249" s="14"/>
      <c r="O3249" s="14"/>
      <c r="P3249" s="14"/>
      <c r="Q3249" s="14"/>
      <c r="R3249" s="14"/>
      <c r="S3249" s="14"/>
      <c r="T3249" s="14"/>
      <c r="U3249" s="14"/>
      <c r="V3249" s="14"/>
      <c r="W3249" s="14"/>
    </row>
    <row r="3250">
      <c r="A3250" s="130" t="s">
        <v>27033</v>
      </c>
      <c r="B3250" s="14" t="s">
        <v>3207</v>
      </c>
      <c r="C3250" s="131">
        <v>60.0</v>
      </c>
      <c r="D3250" s="14" t="s">
        <v>3210</v>
      </c>
      <c r="E3250" s="131">
        <v>155.0</v>
      </c>
      <c r="F3250" s="14" t="s">
        <v>3213</v>
      </c>
      <c r="G3250" s="131">
        <v>49.0</v>
      </c>
      <c r="H3250" s="131">
        <v>200.0</v>
      </c>
      <c r="I3250" s="132" t="b">
        <v>1</v>
      </c>
      <c r="J3250" s="14"/>
      <c r="K3250" s="14"/>
      <c r="L3250" s="14"/>
      <c r="M3250" s="14"/>
      <c r="N3250" s="14"/>
      <c r="O3250" s="14"/>
      <c r="P3250" s="14"/>
      <c r="Q3250" s="14"/>
      <c r="R3250" s="14"/>
      <c r="S3250" s="14"/>
      <c r="T3250" s="14"/>
      <c r="U3250" s="14"/>
      <c r="V3250" s="14"/>
      <c r="W3250" s="14"/>
    </row>
    <row r="3251">
      <c r="A3251" s="130" t="s">
        <v>27034</v>
      </c>
      <c r="B3251" s="14" t="s">
        <v>10700</v>
      </c>
      <c r="C3251" s="131">
        <v>52.0</v>
      </c>
      <c r="D3251" s="14" t="s">
        <v>10703</v>
      </c>
      <c r="E3251" s="131">
        <v>158.0</v>
      </c>
      <c r="F3251" s="14" t="s">
        <v>10704</v>
      </c>
      <c r="G3251" s="131">
        <v>41.0</v>
      </c>
      <c r="H3251" s="131">
        <v>200.0</v>
      </c>
      <c r="I3251" s="132" t="b">
        <v>1</v>
      </c>
      <c r="J3251" s="14"/>
      <c r="K3251" s="14"/>
      <c r="L3251" s="14"/>
      <c r="M3251" s="14"/>
      <c r="N3251" s="14"/>
      <c r="O3251" s="14"/>
      <c r="P3251" s="14"/>
      <c r="Q3251" s="14"/>
      <c r="R3251" s="14"/>
      <c r="S3251" s="14"/>
      <c r="T3251" s="14"/>
      <c r="U3251" s="14"/>
      <c r="V3251" s="14"/>
      <c r="W3251" s="14"/>
    </row>
    <row r="3252">
      <c r="A3252" s="130" t="s">
        <v>27035</v>
      </c>
      <c r="B3252" s="14" t="s">
        <v>10596</v>
      </c>
      <c r="C3252" s="131">
        <v>104.0</v>
      </c>
      <c r="D3252" s="14" t="s">
        <v>10597</v>
      </c>
      <c r="E3252" s="131">
        <v>155.0</v>
      </c>
      <c r="F3252" s="14" t="s">
        <v>10598</v>
      </c>
      <c r="G3252" s="131">
        <v>93.0</v>
      </c>
      <c r="H3252" s="131">
        <v>200.0</v>
      </c>
      <c r="I3252" s="132" t="b">
        <v>1</v>
      </c>
      <c r="J3252" s="14"/>
      <c r="K3252" s="14"/>
      <c r="L3252" s="14"/>
      <c r="M3252" s="14"/>
      <c r="N3252" s="14"/>
      <c r="O3252" s="14"/>
      <c r="P3252" s="14"/>
      <c r="Q3252" s="14"/>
      <c r="R3252" s="14"/>
      <c r="S3252" s="14"/>
      <c r="T3252" s="14"/>
      <c r="U3252" s="14"/>
      <c r="V3252" s="14"/>
      <c r="W3252" s="14"/>
    </row>
    <row r="3253">
      <c r="A3253" s="130" t="s">
        <v>27036</v>
      </c>
      <c r="B3253" s="14" t="s">
        <v>10781</v>
      </c>
      <c r="C3253" s="131">
        <v>50.0</v>
      </c>
      <c r="D3253" s="14" t="s">
        <v>10782</v>
      </c>
      <c r="E3253" s="131">
        <v>164.0</v>
      </c>
      <c r="F3253" s="14" t="s">
        <v>10784</v>
      </c>
      <c r="G3253" s="131">
        <v>39.0</v>
      </c>
      <c r="H3253" s="131">
        <v>200.0</v>
      </c>
      <c r="I3253" s="132" t="b">
        <v>1</v>
      </c>
      <c r="J3253" s="14"/>
      <c r="K3253" s="14"/>
      <c r="L3253" s="14"/>
      <c r="M3253" s="14"/>
      <c r="N3253" s="14"/>
      <c r="O3253" s="14"/>
      <c r="P3253" s="14"/>
      <c r="Q3253" s="14"/>
      <c r="R3253" s="14"/>
      <c r="S3253" s="14"/>
      <c r="T3253" s="14"/>
      <c r="U3253" s="14"/>
      <c r="V3253" s="14"/>
      <c r="W3253" s="14"/>
    </row>
    <row r="3254">
      <c r="A3254" s="130" t="s">
        <v>27037</v>
      </c>
      <c r="B3254" s="14" t="s">
        <v>5293</v>
      </c>
      <c r="C3254" s="131">
        <v>90.0</v>
      </c>
      <c r="D3254" s="14" t="s">
        <v>5295</v>
      </c>
      <c r="E3254" s="131">
        <v>275.0</v>
      </c>
      <c r="F3254" s="14" t="s">
        <v>5296</v>
      </c>
      <c r="G3254" s="131">
        <v>79.0</v>
      </c>
      <c r="H3254" s="131">
        <v>200.0</v>
      </c>
      <c r="I3254" s="132" t="b">
        <v>1</v>
      </c>
      <c r="J3254" s="14"/>
      <c r="K3254" s="14"/>
      <c r="L3254" s="14"/>
      <c r="M3254" s="14"/>
      <c r="N3254" s="14"/>
      <c r="O3254" s="14"/>
      <c r="P3254" s="14"/>
      <c r="Q3254" s="14"/>
      <c r="R3254" s="14"/>
      <c r="S3254" s="14"/>
      <c r="T3254" s="14"/>
      <c r="U3254" s="14"/>
      <c r="V3254" s="14"/>
      <c r="W3254" s="14"/>
    </row>
    <row r="3255">
      <c r="A3255" s="130" t="s">
        <v>27038</v>
      </c>
      <c r="B3255" s="14" t="s">
        <v>18498</v>
      </c>
      <c r="C3255" s="131">
        <v>58.0</v>
      </c>
      <c r="D3255" s="14" t="s">
        <v>18499</v>
      </c>
      <c r="E3255" s="131">
        <v>153.0</v>
      </c>
      <c r="F3255" s="14" t="s">
        <v>18500</v>
      </c>
      <c r="G3255" s="131">
        <v>47.0</v>
      </c>
      <c r="H3255" s="131">
        <v>200.0</v>
      </c>
      <c r="I3255" s="132" t="b">
        <v>1</v>
      </c>
      <c r="J3255" s="14"/>
      <c r="K3255" s="14"/>
      <c r="L3255" s="14"/>
      <c r="M3255" s="14"/>
      <c r="N3255" s="14"/>
      <c r="O3255" s="14"/>
      <c r="P3255" s="14"/>
      <c r="Q3255" s="14"/>
      <c r="R3255" s="14"/>
      <c r="S3255" s="14"/>
      <c r="T3255" s="14"/>
      <c r="U3255" s="14"/>
      <c r="V3255" s="14"/>
      <c r="W3255" s="14"/>
    </row>
    <row r="3256">
      <c r="A3256" s="130" t="s">
        <v>27039</v>
      </c>
      <c r="B3256" s="14" t="s">
        <v>11802</v>
      </c>
      <c r="C3256" s="131">
        <v>43.0</v>
      </c>
      <c r="D3256" s="14" t="s">
        <v>11803</v>
      </c>
      <c r="E3256" s="131">
        <v>138.0</v>
      </c>
      <c r="F3256" s="14" t="s">
        <v>11805</v>
      </c>
      <c r="G3256" s="131">
        <v>32.0</v>
      </c>
      <c r="H3256" s="131">
        <v>200.0</v>
      </c>
      <c r="I3256" s="132" t="b">
        <v>1</v>
      </c>
      <c r="J3256" s="14"/>
      <c r="K3256" s="14"/>
      <c r="L3256" s="14"/>
      <c r="M3256" s="14"/>
      <c r="N3256" s="14"/>
      <c r="O3256" s="14"/>
      <c r="P3256" s="14"/>
      <c r="Q3256" s="14"/>
      <c r="R3256" s="14"/>
      <c r="S3256" s="14"/>
      <c r="T3256" s="14"/>
      <c r="U3256" s="14"/>
      <c r="V3256" s="14"/>
      <c r="W3256" s="14"/>
    </row>
    <row r="3257">
      <c r="A3257" s="130" t="s">
        <v>27040</v>
      </c>
      <c r="B3257" s="14" t="s">
        <v>647</v>
      </c>
      <c r="C3257" s="131">
        <v>81.0</v>
      </c>
      <c r="D3257" s="14" t="s">
        <v>648</v>
      </c>
      <c r="E3257" s="131">
        <v>120.0</v>
      </c>
      <c r="F3257" s="14" t="s">
        <v>649</v>
      </c>
      <c r="G3257" s="131">
        <v>70.0</v>
      </c>
      <c r="H3257" s="131">
        <v>200.0</v>
      </c>
      <c r="I3257" s="132" t="b">
        <v>1</v>
      </c>
      <c r="J3257" s="14"/>
      <c r="K3257" s="14"/>
      <c r="L3257" s="14"/>
      <c r="M3257" s="14"/>
      <c r="N3257" s="14"/>
      <c r="O3257" s="14"/>
      <c r="P3257" s="14"/>
      <c r="Q3257" s="14"/>
      <c r="R3257" s="14"/>
      <c r="S3257" s="14"/>
      <c r="T3257" s="14"/>
      <c r="U3257" s="14"/>
      <c r="V3257" s="14"/>
      <c r="W3257" s="14"/>
    </row>
    <row r="3258">
      <c r="A3258" s="130" t="s">
        <v>27041</v>
      </c>
      <c r="B3258" s="14" t="s">
        <v>10251</v>
      </c>
      <c r="C3258" s="131">
        <v>37.0</v>
      </c>
      <c r="D3258" s="14"/>
      <c r="E3258" s="14"/>
      <c r="F3258" s="14" t="s">
        <v>10253</v>
      </c>
      <c r="G3258" s="131">
        <v>17.0</v>
      </c>
      <c r="H3258" s="131">
        <v>200.0</v>
      </c>
      <c r="I3258" s="132" t="b">
        <v>1</v>
      </c>
      <c r="J3258" s="14"/>
      <c r="K3258" s="14"/>
      <c r="L3258" s="14"/>
      <c r="M3258" s="14"/>
      <c r="N3258" s="14"/>
      <c r="O3258" s="14"/>
      <c r="P3258" s="14"/>
      <c r="Q3258" s="14"/>
      <c r="R3258" s="14"/>
      <c r="S3258" s="14"/>
      <c r="T3258" s="14"/>
      <c r="U3258" s="14"/>
      <c r="V3258" s="14"/>
      <c r="W3258" s="14"/>
    </row>
    <row r="3259">
      <c r="A3259" s="130" t="s">
        <v>27042</v>
      </c>
      <c r="B3259" s="14" t="s">
        <v>5914</v>
      </c>
      <c r="C3259" s="131">
        <v>82.0</v>
      </c>
      <c r="D3259" s="14" t="s">
        <v>5916</v>
      </c>
      <c r="E3259" s="131">
        <v>158.0</v>
      </c>
      <c r="F3259" s="14" t="s">
        <v>5917</v>
      </c>
      <c r="G3259" s="131">
        <v>71.0</v>
      </c>
      <c r="H3259" s="131">
        <v>200.0</v>
      </c>
      <c r="I3259" s="132" t="b">
        <v>1</v>
      </c>
      <c r="J3259" s="14"/>
      <c r="K3259" s="14"/>
      <c r="L3259" s="14"/>
      <c r="M3259" s="14"/>
      <c r="N3259" s="14"/>
      <c r="O3259" s="14"/>
      <c r="P3259" s="14"/>
      <c r="Q3259" s="14"/>
      <c r="R3259" s="14"/>
      <c r="S3259" s="14"/>
      <c r="T3259" s="14"/>
      <c r="U3259" s="14"/>
      <c r="V3259" s="14"/>
      <c r="W3259" s="14"/>
    </row>
    <row r="3260">
      <c r="A3260" s="130" t="s">
        <v>27043</v>
      </c>
      <c r="B3260" s="14" t="s">
        <v>7510</v>
      </c>
      <c r="C3260" s="131">
        <v>94.0</v>
      </c>
      <c r="D3260" s="14" t="s">
        <v>7513</v>
      </c>
      <c r="E3260" s="131">
        <v>151.0</v>
      </c>
      <c r="F3260" s="14" t="s">
        <v>7514</v>
      </c>
      <c r="G3260" s="131">
        <v>83.0</v>
      </c>
      <c r="H3260" s="131">
        <v>200.0</v>
      </c>
      <c r="I3260" s="132" t="b">
        <v>1</v>
      </c>
      <c r="J3260" s="14"/>
      <c r="K3260" s="14"/>
      <c r="L3260" s="14"/>
      <c r="M3260" s="14"/>
      <c r="N3260" s="14"/>
      <c r="O3260" s="14"/>
      <c r="P3260" s="14"/>
      <c r="Q3260" s="14"/>
      <c r="R3260" s="14"/>
      <c r="S3260" s="14"/>
      <c r="T3260" s="14"/>
      <c r="U3260" s="14"/>
      <c r="V3260" s="14"/>
      <c r="W3260" s="14"/>
    </row>
    <row r="3261">
      <c r="A3261" s="130" t="s">
        <v>27044</v>
      </c>
      <c r="B3261" s="14" t="s">
        <v>10251</v>
      </c>
      <c r="C3261" s="131">
        <v>37.0</v>
      </c>
      <c r="D3261" s="14"/>
      <c r="E3261" s="14"/>
      <c r="F3261" s="14" t="s">
        <v>10253</v>
      </c>
      <c r="G3261" s="131">
        <v>17.0</v>
      </c>
      <c r="H3261" s="131">
        <v>200.0</v>
      </c>
      <c r="I3261" s="132" t="b">
        <v>1</v>
      </c>
      <c r="J3261" s="14"/>
      <c r="K3261" s="14"/>
      <c r="L3261" s="14"/>
      <c r="M3261" s="14"/>
      <c r="N3261" s="14"/>
      <c r="O3261" s="14"/>
      <c r="P3261" s="14"/>
      <c r="Q3261" s="14"/>
      <c r="R3261" s="14"/>
      <c r="S3261" s="14"/>
      <c r="T3261" s="14"/>
      <c r="U3261" s="14"/>
      <c r="V3261" s="14"/>
      <c r="W3261" s="14"/>
    </row>
    <row r="3262">
      <c r="A3262" s="130" t="s">
        <v>27045</v>
      </c>
      <c r="B3262" s="14" t="s">
        <v>7919</v>
      </c>
      <c r="C3262" s="131">
        <v>55.0</v>
      </c>
      <c r="D3262" s="14" t="s">
        <v>7921</v>
      </c>
      <c r="E3262" s="131">
        <v>153.0</v>
      </c>
      <c r="F3262" s="14" t="s">
        <v>7922</v>
      </c>
      <c r="G3262" s="131">
        <v>44.0</v>
      </c>
      <c r="H3262" s="131">
        <v>200.0</v>
      </c>
      <c r="I3262" s="132" t="b">
        <v>1</v>
      </c>
      <c r="J3262" s="14"/>
      <c r="K3262" s="14"/>
      <c r="L3262" s="14"/>
      <c r="M3262" s="14"/>
      <c r="N3262" s="14"/>
      <c r="O3262" s="14"/>
      <c r="P3262" s="14"/>
      <c r="Q3262" s="14"/>
      <c r="R3262" s="14"/>
      <c r="S3262" s="14"/>
      <c r="T3262" s="14"/>
      <c r="U3262" s="14"/>
      <c r="V3262" s="14"/>
      <c r="W3262" s="14"/>
    </row>
    <row r="3263">
      <c r="A3263" s="130" t="s">
        <v>27046</v>
      </c>
      <c r="B3263" s="14" t="s">
        <v>1614</v>
      </c>
      <c r="C3263" s="131">
        <v>74.0</v>
      </c>
      <c r="D3263" s="14" t="s">
        <v>1615</v>
      </c>
      <c r="E3263" s="131">
        <v>346.0</v>
      </c>
      <c r="F3263" s="14" t="s">
        <v>1616</v>
      </c>
      <c r="G3263" s="131">
        <v>63.0</v>
      </c>
      <c r="H3263" s="131">
        <v>200.0</v>
      </c>
      <c r="I3263" s="132" t="b">
        <v>1</v>
      </c>
      <c r="J3263" s="14"/>
      <c r="K3263" s="14"/>
      <c r="L3263" s="14"/>
      <c r="M3263" s="14"/>
      <c r="N3263" s="14"/>
      <c r="O3263" s="14"/>
      <c r="P3263" s="14"/>
      <c r="Q3263" s="14"/>
      <c r="R3263" s="14"/>
      <c r="S3263" s="14"/>
      <c r="T3263" s="14"/>
      <c r="U3263" s="14"/>
      <c r="V3263" s="14"/>
      <c r="W3263" s="14"/>
    </row>
    <row r="3264">
      <c r="A3264" s="130" t="s">
        <v>27047</v>
      </c>
      <c r="B3264" s="14" t="s">
        <v>17401</v>
      </c>
      <c r="C3264" s="131">
        <v>60.0</v>
      </c>
      <c r="D3264" s="14" t="s">
        <v>17402</v>
      </c>
      <c r="E3264" s="131">
        <v>377.0</v>
      </c>
      <c r="F3264" s="14" t="s">
        <v>17405</v>
      </c>
      <c r="G3264" s="131">
        <v>49.0</v>
      </c>
      <c r="H3264" s="131">
        <v>200.0</v>
      </c>
      <c r="I3264" s="132" t="b">
        <v>1</v>
      </c>
      <c r="J3264" s="14"/>
      <c r="K3264" s="14"/>
      <c r="L3264" s="14"/>
      <c r="M3264" s="14"/>
      <c r="N3264" s="14"/>
      <c r="O3264" s="14"/>
      <c r="P3264" s="14"/>
      <c r="Q3264" s="14"/>
      <c r="R3264" s="14"/>
      <c r="S3264" s="14"/>
      <c r="T3264" s="14"/>
      <c r="U3264" s="14"/>
      <c r="V3264" s="14"/>
      <c r="W3264" s="14"/>
    </row>
    <row r="3265">
      <c r="A3265" s="130" t="s">
        <v>27048</v>
      </c>
      <c r="B3265" s="14" t="s">
        <v>1584</v>
      </c>
      <c r="C3265" s="131">
        <v>54.0</v>
      </c>
      <c r="D3265" s="14" t="s">
        <v>1585</v>
      </c>
      <c r="E3265" s="131">
        <v>167.0</v>
      </c>
      <c r="F3265" s="14" t="s">
        <v>1586</v>
      </c>
      <c r="G3265" s="131">
        <v>43.0</v>
      </c>
      <c r="H3265" s="131">
        <v>200.0</v>
      </c>
      <c r="I3265" s="132" t="b">
        <v>1</v>
      </c>
      <c r="J3265" s="14"/>
      <c r="K3265" s="14"/>
      <c r="L3265" s="14"/>
      <c r="M3265" s="14"/>
      <c r="N3265" s="14"/>
      <c r="O3265" s="14"/>
      <c r="P3265" s="14"/>
      <c r="Q3265" s="14"/>
      <c r="R3265" s="14"/>
      <c r="S3265" s="14"/>
      <c r="T3265" s="14"/>
      <c r="U3265" s="14"/>
      <c r="V3265" s="14"/>
      <c r="W3265" s="14"/>
    </row>
    <row r="3266">
      <c r="A3266" s="130" t="s">
        <v>27049</v>
      </c>
      <c r="B3266" s="14" t="s">
        <v>1214</v>
      </c>
      <c r="C3266" s="131">
        <v>54.0</v>
      </c>
      <c r="D3266" s="14" t="s">
        <v>1215</v>
      </c>
      <c r="E3266" s="131">
        <v>219.0</v>
      </c>
      <c r="F3266" s="14" t="s">
        <v>1216</v>
      </c>
      <c r="G3266" s="131">
        <v>43.0</v>
      </c>
      <c r="H3266" s="131">
        <v>200.0</v>
      </c>
      <c r="I3266" s="132" t="b">
        <v>1</v>
      </c>
      <c r="J3266" s="14"/>
      <c r="K3266" s="14"/>
      <c r="L3266" s="14"/>
      <c r="M3266" s="14"/>
      <c r="N3266" s="14"/>
      <c r="O3266" s="14"/>
      <c r="P3266" s="14"/>
      <c r="Q3266" s="14"/>
      <c r="R3266" s="14"/>
      <c r="S3266" s="14"/>
      <c r="T3266" s="14"/>
      <c r="U3266" s="14"/>
      <c r="V3266" s="14"/>
      <c r="W3266" s="14"/>
    </row>
    <row r="3267">
      <c r="A3267" s="130" t="s">
        <v>27050</v>
      </c>
      <c r="B3267" s="14" t="s">
        <v>1512</v>
      </c>
      <c r="C3267" s="131">
        <v>74.0</v>
      </c>
      <c r="D3267" s="14" t="s">
        <v>1513</v>
      </c>
      <c r="E3267" s="131">
        <v>154.0</v>
      </c>
      <c r="F3267" s="14" t="s">
        <v>1514</v>
      </c>
      <c r="G3267" s="131">
        <v>63.0</v>
      </c>
      <c r="H3267" s="131">
        <v>200.0</v>
      </c>
      <c r="I3267" s="132" t="b">
        <v>1</v>
      </c>
      <c r="J3267" s="14"/>
      <c r="K3267" s="14"/>
      <c r="L3267" s="14"/>
      <c r="M3267" s="14"/>
      <c r="N3267" s="14"/>
      <c r="O3267" s="14"/>
      <c r="P3267" s="14"/>
      <c r="Q3267" s="14"/>
      <c r="R3267" s="14"/>
      <c r="S3267" s="14"/>
      <c r="T3267" s="14"/>
      <c r="U3267" s="14"/>
      <c r="V3267" s="14"/>
      <c r="W3267" s="14"/>
    </row>
    <row r="3268">
      <c r="A3268" s="130" t="s">
        <v>27051</v>
      </c>
      <c r="B3268" s="14" t="s">
        <v>7919</v>
      </c>
      <c r="C3268" s="131">
        <v>55.0</v>
      </c>
      <c r="D3268" s="14" t="s">
        <v>7921</v>
      </c>
      <c r="E3268" s="131">
        <v>153.0</v>
      </c>
      <c r="F3268" s="14" t="s">
        <v>7922</v>
      </c>
      <c r="G3268" s="131">
        <v>44.0</v>
      </c>
      <c r="H3268" s="131">
        <v>200.0</v>
      </c>
      <c r="I3268" s="132" t="b">
        <v>1</v>
      </c>
      <c r="J3268" s="14"/>
      <c r="K3268" s="14"/>
      <c r="L3268" s="14"/>
      <c r="M3268" s="14"/>
      <c r="N3268" s="14"/>
      <c r="O3268" s="14"/>
      <c r="P3268" s="14"/>
      <c r="Q3268" s="14"/>
      <c r="R3268" s="14"/>
      <c r="S3268" s="14"/>
      <c r="T3268" s="14"/>
      <c r="U3268" s="14"/>
      <c r="V3268" s="14"/>
      <c r="W3268" s="14"/>
    </row>
    <row r="3269">
      <c r="A3269" s="130" t="s">
        <v>27052</v>
      </c>
      <c r="B3269" s="14" t="s">
        <v>1467</v>
      </c>
      <c r="C3269" s="131">
        <v>61.0</v>
      </c>
      <c r="D3269" s="14" t="s">
        <v>1468</v>
      </c>
      <c r="E3269" s="131">
        <v>158.0</v>
      </c>
      <c r="F3269" s="14" t="s">
        <v>1469</v>
      </c>
      <c r="G3269" s="131">
        <v>50.0</v>
      </c>
      <c r="H3269" s="131">
        <v>200.0</v>
      </c>
      <c r="I3269" s="132" t="b">
        <v>1</v>
      </c>
      <c r="J3269" s="14"/>
      <c r="K3269" s="14"/>
      <c r="L3269" s="14"/>
      <c r="M3269" s="14"/>
      <c r="N3269" s="14"/>
      <c r="O3269" s="14"/>
      <c r="P3269" s="14"/>
      <c r="Q3269" s="14"/>
      <c r="R3269" s="14"/>
      <c r="S3269" s="14"/>
      <c r="T3269" s="14"/>
      <c r="U3269" s="14"/>
      <c r="V3269" s="14"/>
      <c r="W3269" s="14"/>
    </row>
    <row r="3270">
      <c r="A3270" s="130" t="s">
        <v>27053</v>
      </c>
      <c r="B3270" s="14" t="s">
        <v>10265</v>
      </c>
      <c r="C3270" s="131">
        <v>29.0</v>
      </c>
      <c r="D3270" s="14"/>
      <c r="E3270" s="14"/>
      <c r="F3270" s="14" t="s">
        <v>1770</v>
      </c>
      <c r="G3270" s="131">
        <v>9.0</v>
      </c>
      <c r="H3270" s="131">
        <v>200.0</v>
      </c>
      <c r="I3270" s="132" t="b">
        <v>1</v>
      </c>
      <c r="J3270" s="14"/>
      <c r="K3270" s="14"/>
      <c r="L3270" s="14"/>
      <c r="M3270" s="14"/>
      <c r="N3270" s="14"/>
      <c r="O3270" s="14"/>
      <c r="P3270" s="14"/>
      <c r="Q3270" s="14"/>
      <c r="R3270" s="14"/>
      <c r="S3270" s="14"/>
      <c r="T3270" s="14"/>
      <c r="U3270" s="14"/>
      <c r="V3270" s="14"/>
      <c r="W3270" s="14"/>
    </row>
    <row r="3271">
      <c r="A3271" s="130" t="s">
        <v>27054</v>
      </c>
      <c r="B3271" s="14" t="s">
        <v>11100</v>
      </c>
      <c r="C3271" s="131">
        <v>35.0</v>
      </c>
      <c r="D3271" s="14"/>
      <c r="E3271" s="14"/>
      <c r="F3271" s="14" t="s">
        <v>1364</v>
      </c>
      <c r="G3271" s="131">
        <v>15.0</v>
      </c>
      <c r="H3271" s="131">
        <v>200.0</v>
      </c>
      <c r="I3271" s="132" t="b">
        <v>1</v>
      </c>
      <c r="J3271" s="14"/>
      <c r="K3271" s="14"/>
      <c r="L3271" s="14"/>
      <c r="M3271" s="14"/>
      <c r="N3271" s="14"/>
      <c r="O3271" s="14"/>
      <c r="P3271" s="14"/>
      <c r="Q3271" s="14"/>
      <c r="R3271" s="14"/>
      <c r="S3271" s="14"/>
      <c r="T3271" s="14"/>
      <c r="U3271" s="14"/>
      <c r="V3271" s="14"/>
      <c r="W3271" s="14"/>
    </row>
    <row r="3272">
      <c r="A3272" s="130" t="s">
        <v>27055</v>
      </c>
      <c r="B3272" s="14" t="s">
        <v>11233</v>
      </c>
      <c r="C3272" s="131">
        <v>30.0</v>
      </c>
      <c r="D3272" s="14"/>
      <c r="E3272" s="14"/>
      <c r="F3272" s="14" t="s">
        <v>11237</v>
      </c>
      <c r="G3272" s="131">
        <v>10.0</v>
      </c>
      <c r="H3272" s="131">
        <v>200.0</v>
      </c>
      <c r="I3272" s="132" t="b">
        <v>1</v>
      </c>
      <c r="J3272" s="14"/>
      <c r="K3272" s="14"/>
      <c r="L3272" s="14"/>
      <c r="M3272" s="14"/>
      <c r="N3272" s="14"/>
      <c r="O3272" s="14"/>
      <c r="P3272" s="14"/>
      <c r="Q3272" s="14"/>
      <c r="R3272" s="14"/>
      <c r="S3272" s="14"/>
      <c r="T3272" s="14"/>
      <c r="U3272" s="14"/>
      <c r="V3272" s="14"/>
      <c r="W3272" s="14"/>
    </row>
    <row r="3273">
      <c r="A3273" s="130" t="s">
        <v>27056</v>
      </c>
      <c r="B3273" s="14" t="s">
        <v>4212</v>
      </c>
      <c r="C3273" s="131">
        <v>46.0</v>
      </c>
      <c r="D3273" s="14" t="s">
        <v>4216</v>
      </c>
      <c r="E3273" s="131">
        <v>217.0</v>
      </c>
      <c r="F3273" s="14" t="s">
        <v>4217</v>
      </c>
      <c r="G3273" s="131">
        <v>35.0</v>
      </c>
      <c r="H3273" s="131">
        <v>200.0</v>
      </c>
      <c r="I3273" s="132" t="b">
        <v>1</v>
      </c>
      <c r="J3273" s="14"/>
      <c r="K3273" s="14"/>
      <c r="L3273" s="14"/>
      <c r="M3273" s="14"/>
      <c r="N3273" s="14"/>
      <c r="O3273" s="14"/>
      <c r="P3273" s="14"/>
      <c r="Q3273" s="14"/>
      <c r="R3273" s="14"/>
      <c r="S3273" s="14"/>
      <c r="T3273" s="14"/>
      <c r="U3273" s="14"/>
      <c r="V3273" s="14"/>
      <c r="W3273" s="14"/>
    </row>
    <row r="3274">
      <c r="A3274" s="130" t="s">
        <v>27057</v>
      </c>
      <c r="B3274" s="14" t="s">
        <v>2019</v>
      </c>
      <c r="C3274" s="131">
        <v>84.0</v>
      </c>
      <c r="D3274" s="14" t="s">
        <v>2020</v>
      </c>
      <c r="E3274" s="131">
        <v>282.0</v>
      </c>
      <c r="F3274" s="14" t="s">
        <v>2022</v>
      </c>
      <c r="G3274" s="131">
        <v>73.0</v>
      </c>
      <c r="H3274" s="131">
        <v>200.0</v>
      </c>
      <c r="I3274" s="132" t="b">
        <v>1</v>
      </c>
      <c r="J3274" s="14"/>
      <c r="K3274" s="14"/>
      <c r="L3274" s="14"/>
      <c r="M3274" s="14"/>
      <c r="N3274" s="14"/>
      <c r="O3274" s="14"/>
      <c r="P3274" s="14"/>
      <c r="Q3274" s="14"/>
      <c r="R3274" s="14"/>
      <c r="S3274" s="14"/>
      <c r="T3274" s="14"/>
      <c r="U3274" s="14"/>
      <c r="V3274" s="14"/>
      <c r="W3274" s="14"/>
    </row>
    <row r="3275">
      <c r="A3275" s="130" t="s">
        <v>27058</v>
      </c>
      <c r="B3275" s="14" t="s">
        <v>17240</v>
      </c>
      <c r="C3275" s="131">
        <v>18.0</v>
      </c>
      <c r="D3275" s="14" t="s">
        <v>27059</v>
      </c>
      <c r="E3275" s="131">
        <v>131.0</v>
      </c>
      <c r="F3275" s="14" t="s">
        <v>1548</v>
      </c>
      <c r="G3275" s="131">
        <v>8.0</v>
      </c>
      <c r="H3275" s="131">
        <v>200.0</v>
      </c>
      <c r="I3275" s="132" t="b">
        <v>1</v>
      </c>
      <c r="J3275" s="14"/>
      <c r="K3275" s="14"/>
      <c r="L3275" s="14"/>
      <c r="M3275" s="14"/>
      <c r="N3275" s="14"/>
      <c r="O3275" s="14"/>
      <c r="P3275" s="14"/>
      <c r="Q3275" s="14"/>
      <c r="R3275" s="14"/>
      <c r="S3275" s="14"/>
      <c r="T3275" s="14"/>
      <c r="U3275" s="14"/>
      <c r="V3275" s="14"/>
      <c r="W3275" s="14"/>
    </row>
    <row r="3276">
      <c r="A3276" s="130" t="s">
        <v>27060</v>
      </c>
      <c r="B3276" s="14" t="s">
        <v>4040</v>
      </c>
      <c r="C3276" s="131">
        <v>88.0</v>
      </c>
      <c r="D3276" s="14" t="s">
        <v>4043</v>
      </c>
      <c r="E3276" s="131">
        <v>234.0</v>
      </c>
      <c r="F3276" s="14" t="s">
        <v>4044</v>
      </c>
      <c r="G3276" s="131">
        <v>77.0</v>
      </c>
      <c r="H3276" s="131">
        <v>200.0</v>
      </c>
      <c r="I3276" s="132" t="b">
        <v>1</v>
      </c>
      <c r="J3276" s="14"/>
      <c r="K3276" s="14"/>
      <c r="L3276" s="14"/>
      <c r="M3276" s="14"/>
      <c r="N3276" s="14"/>
      <c r="O3276" s="14"/>
      <c r="P3276" s="14"/>
      <c r="Q3276" s="14"/>
      <c r="R3276" s="14"/>
      <c r="S3276" s="14"/>
      <c r="T3276" s="14"/>
      <c r="U3276" s="14"/>
      <c r="V3276" s="14"/>
      <c r="W3276" s="14"/>
    </row>
    <row r="3277">
      <c r="A3277" s="130" t="s">
        <v>27061</v>
      </c>
      <c r="B3277" s="14" t="s">
        <v>11233</v>
      </c>
      <c r="C3277" s="131">
        <v>30.0</v>
      </c>
      <c r="D3277" s="14"/>
      <c r="E3277" s="14"/>
      <c r="F3277" s="14" t="s">
        <v>11237</v>
      </c>
      <c r="G3277" s="131">
        <v>10.0</v>
      </c>
      <c r="H3277" s="131">
        <v>200.0</v>
      </c>
      <c r="I3277" s="132" t="b">
        <v>1</v>
      </c>
      <c r="J3277" s="14"/>
      <c r="K3277" s="14"/>
      <c r="L3277" s="14"/>
      <c r="M3277" s="14"/>
      <c r="N3277" s="14"/>
      <c r="O3277" s="14"/>
      <c r="P3277" s="14"/>
      <c r="Q3277" s="14"/>
      <c r="R3277" s="14"/>
      <c r="S3277" s="14"/>
      <c r="T3277" s="14"/>
      <c r="U3277" s="14"/>
      <c r="V3277" s="14"/>
      <c r="W3277" s="14"/>
    </row>
    <row r="3278">
      <c r="A3278" s="130" t="s">
        <v>27062</v>
      </c>
      <c r="B3278" s="14" t="s">
        <v>8649</v>
      </c>
      <c r="C3278" s="131">
        <v>46.0</v>
      </c>
      <c r="D3278" s="14" t="s">
        <v>8650</v>
      </c>
      <c r="E3278" s="131">
        <v>75.0</v>
      </c>
      <c r="F3278" s="14" t="s">
        <v>8652</v>
      </c>
      <c r="G3278" s="131">
        <v>35.0</v>
      </c>
      <c r="H3278" s="131">
        <v>200.0</v>
      </c>
      <c r="I3278" s="132" t="b">
        <v>1</v>
      </c>
      <c r="J3278" s="14"/>
      <c r="K3278" s="14"/>
      <c r="L3278" s="14"/>
      <c r="M3278" s="14"/>
      <c r="N3278" s="14"/>
      <c r="O3278" s="14"/>
      <c r="P3278" s="14"/>
      <c r="Q3278" s="14"/>
      <c r="R3278" s="14"/>
      <c r="S3278" s="14"/>
      <c r="T3278" s="14"/>
      <c r="U3278" s="14"/>
      <c r="V3278" s="14"/>
      <c r="W3278" s="14"/>
    </row>
    <row r="3279">
      <c r="A3279" s="130" t="s">
        <v>27063</v>
      </c>
      <c r="B3279" s="14" t="s">
        <v>10415</v>
      </c>
      <c r="C3279" s="131">
        <v>62.0</v>
      </c>
      <c r="D3279" s="14" t="s">
        <v>10417</v>
      </c>
      <c r="E3279" s="131">
        <v>187.0</v>
      </c>
      <c r="F3279" s="14" t="s">
        <v>10418</v>
      </c>
      <c r="G3279" s="131">
        <v>51.0</v>
      </c>
      <c r="H3279" s="131">
        <v>200.0</v>
      </c>
      <c r="I3279" s="132" t="b">
        <v>1</v>
      </c>
      <c r="J3279" s="14"/>
      <c r="K3279" s="14"/>
      <c r="L3279" s="14"/>
      <c r="M3279" s="14"/>
      <c r="N3279" s="14"/>
      <c r="O3279" s="14"/>
      <c r="P3279" s="14"/>
      <c r="Q3279" s="14"/>
      <c r="R3279" s="14"/>
      <c r="S3279" s="14"/>
      <c r="T3279" s="14"/>
      <c r="U3279" s="14"/>
      <c r="V3279" s="14"/>
      <c r="W3279" s="14"/>
    </row>
    <row r="3280">
      <c r="A3280" s="130" t="s">
        <v>27064</v>
      </c>
      <c r="B3280" s="14" t="s">
        <v>4518</v>
      </c>
      <c r="C3280" s="131">
        <v>25.0</v>
      </c>
      <c r="D3280" s="14"/>
      <c r="E3280" s="14"/>
      <c r="F3280" s="14" t="s">
        <v>4522</v>
      </c>
      <c r="G3280" s="131">
        <v>5.0</v>
      </c>
      <c r="H3280" s="131">
        <v>200.0</v>
      </c>
      <c r="I3280" s="132" t="b">
        <v>1</v>
      </c>
      <c r="J3280" s="14"/>
      <c r="K3280" s="14"/>
      <c r="L3280" s="14"/>
      <c r="M3280" s="14"/>
      <c r="N3280" s="14"/>
      <c r="O3280" s="14"/>
      <c r="P3280" s="14"/>
      <c r="Q3280" s="14"/>
      <c r="R3280" s="14"/>
      <c r="S3280" s="14"/>
      <c r="T3280" s="14"/>
      <c r="U3280" s="14"/>
      <c r="V3280" s="14"/>
      <c r="W3280" s="14"/>
    </row>
    <row r="3281">
      <c r="A3281" s="130" t="s">
        <v>27065</v>
      </c>
      <c r="B3281" s="14" t="s">
        <v>2431</v>
      </c>
      <c r="C3281" s="131">
        <v>116.0</v>
      </c>
      <c r="D3281" s="14" t="s">
        <v>2434</v>
      </c>
      <c r="E3281" s="131">
        <v>383.0</v>
      </c>
      <c r="F3281" s="14" t="s">
        <v>2437</v>
      </c>
      <c r="G3281" s="131">
        <v>105.0</v>
      </c>
      <c r="H3281" s="131">
        <v>200.0</v>
      </c>
      <c r="I3281" s="132" t="b">
        <v>1</v>
      </c>
      <c r="J3281" s="14"/>
      <c r="K3281" s="14"/>
      <c r="L3281" s="14"/>
      <c r="M3281" s="14"/>
      <c r="N3281" s="14"/>
      <c r="O3281" s="14"/>
      <c r="P3281" s="14"/>
      <c r="Q3281" s="14"/>
      <c r="R3281" s="14"/>
      <c r="S3281" s="14"/>
      <c r="T3281" s="14"/>
      <c r="U3281" s="14"/>
      <c r="V3281" s="14"/>
      <c r="W3281" s="14"/>
    </row>
    <row r="3282">
      <c r="A3282" s="130" t="s">
        <v>27066</v>
      </c>
      <c r="B3282" s="14" t="s">
        <v>1451</v>
      </c>
      <c r="C3282" s="131">
        <v>77.0</v>
      </c>
      <c r="D3282" s="14" t="s">
        <v>1452</v>
      </c>
      <c r="E3282" s="131">
        <v>156.0</v>
      </c>
      <c r="F3282" s="14" t="s">
        <v>1453</v>
      </c>
      <c r="G3282" s="131">
        <v>66.0</v>
      </c>
      <c r="H3282" s="131">
        <v>200.0</v>
      </c>
      <c r="I3282" s="132" t="b">
        <v>1</v>
      </c>
      <c r="J3282" s="14"/>
      <c r="K3282" s="14"/>
      <c r="L3282" s="14"/>
      <c r="M3282" s="14"/>
      <c r="N3282" s="14"/>
      <c r="O3282" s="14"/>
      <c r="P3282" s="14"/>
      <c r="Q3282" s="14"/>
      <c r="R3282" s="14"/>
      <c r="S3282" s="14"/>
      <c r="T3282" s="14"/>
      <c r="U3282" s="14"/>
      <c r="V3282" s="14"/>
      <c r="W3282" s="14"/>
    </row>
    <row r="3283">
      <c r="A3283" s="130" t="s">
        <v>27067</v>
      </c>
      <c r="B3283" s="14" t="s">
        <v>10739</v>
      </c>
      <c r="C3283" s="131">
        <v>27.0</v>
      </c>
      <c r="D3283" s="14"/>
      <c r="E3283" s="14"/>
      <c r="F3283" s="14" t="s">
        <v>10741</v>
      </c>
      <c r="G3283" s="131">
        <v>7.0</v>
      </c>
      <c r="H3283" s="131">
        <v>200.0</v>
      </c>
      <c r="I3283" s="132" t="b">
        <v>1</v>
      </c>
      <c r="J3283" s="14"/>
      <c r="K3283" s="14"/>
      <c r="L3283" s="14"/>
      <c r="M3283" s="14"/>
      <c r="N3283" s="14"/>
      <c r="O3283" s="14"/>
      <c r="P3283" s="14"/>
      <c r="Q3283" s="14"/>
      <c r="R3283" s="14"/>
      <c r="S3283" s="14"/>
      <c r="T3283" s="14"/>
      <c r="U3283" s="14"/>
      <c r="V3283" s="14"/>
      <c r="W3283" s="14"/>
    </row>
    <row r="3284">
      <c r="A3284" s="130" t="s">
        <v>27068</v>
      </c>
      <c r="B3284" s="14" t="s">
        <v>2431</v>
      </c>
      <c r="C3284" s="131">
        <v>116.0</v>
      </c>
      <c r="D3284" s="14" t="s">
        <v>2434</v>
      </c>
      <c r="E3284" s="131">
        <v>383.0</v>
      </c>
      <c r="F3284" s="14" t="s">
        <v>2437</v>
      </c>
      <c r="G3284" s="131">
        <v>105.0</v>
      </c>
      <c r="H3284" s="131">
        <v>200.0</v>
      </c>
      <c r="I3284" s="132" t="b">
        <v>1</v>
      </c>
      <c r="J3284" s="14"/>
      <c r="K3284" s="14"/>
      <c r="L3284" s="14"/>
      <c r="M3284" s="14"/>
      <c r="N3284" s="14"/>
      <c r="O3284" s="14"/>
      <c r="P3284" s="14"/>
      <c r="Q3284" s="14"/>
      <c r="R3284" s="14"/>
      <c r="S3284" s="14"/>
      <c r="T3284" s="14"/>
      <c r="U3284" s="14"/>
      <c r="V3284" s="14"/>
      <c r="W3284" s="14"/>
    </row>
    <row r="3285">
      <c r="A3285" s="130" t="s">
        <v>27069</v>
      </c>
      <c r="B3285" s="14" t="s">
        <v>18759</v>
      </c>
      <c r="C3285" s="131">
        <v>50.0</v>
      </c>
      <c r="D3285" s="14" t="s">
        <v>18761</v>
      </c>
      <c r="E3285" s="131">
        <v>199.0</v>
      </c>
      <c r="F3285" s="14" t="s">
        <v>18764</v>
      </c>
      <c r="G3285" s="131">
        <v>39.0</v>
      </c>
      <c r="H3285" s="131">
        <v>200.0</v>
      </c>
      <c r="I3285" s="132" t="b">
        <v>1</v>
      </c>
      <c r="J3285" s="14"/>
      <c r="K3285" s="14"/>
      <c r="L3285" s="14"/>
      <c r="M3285" s="14"/>
      <c r="N3285" s="14"/>
      <c r="O3285" s="14"/>
      <c r="P3285" s="14"/>
      <c r="Q3285" s="14"/>
      <c r="R3285" s="14"/>
      <c r="S3285" s="14"/>
      <c r="T3285" s="14"/>
      <c r="U3285" s="14"/>
      <c r="V3285" s="14"/>
      <c r="W3285" s="14"/>
    </row>
    <row r="3286">
      <c r="A3286" s="130" t="s">
        <v>27070</v>
      </c>
      <c r="B3286" s="14" t="s">
        <v>10739</v>
      </c>
      <c r="C3286" s="131">
        <v>27.0</v>
      </c>
      <c r="D3286" s="14"/>
      <c r="E3286" s="14"/>
      <c r="F3286" s="14" t="s">
        <v>10741</v>
      </c>
      <c r="G3286" s="131">
        <v>7.0</v>
      </c>
      <c r="H3286" s="131">
        <v>200.0</v>
      </c>
      <c r="I3286" s="132" t="b">
        <v>1</v>
      </c>
      <c r="J3286" s="14"/>
      <c r="K3286" s="14"/>
      <c r="L3286" s="14"/>
      <c r="M3286" s="14"/>
      <c r="N3286" s="14"/>
      <c r="O3286" s="14"/>
      <c r="P3286" s="14"/>
      <c r="Q3286" s="14"/>
      <c r="R3286" s="14"/>
      <c r="S3286" s="14"/>
      <c r="T3286" s="14"/>
      <c r="U3286" s="14"/>
      <c r="V3286" s="14"/>
      <c r="W3286" s="14"/>
    </row>
    <row r="3287">
      <c r="A3287" s="130" t="s">
        <v>27071</v>
      </c>
      <c r="B3287" s="14" t="s">
        <v>11197</v>
      </c>
      <c r="C3287" s="131">
        <v>39.0</v>
      </c>
      <c r="D3287" s="14"/>
      <c r="E3287" s="14"/>
      <c r="F3287" s="14" t="s">
        <v>11199</v>
      </c>
      <c r="G3287" s="131">
        <v>19.0</v>
      </c>
      <c r="H3287" s="131">
        <v>200.0</v>
      </c>
      <c r="I3287" s="132" t="b">
        <v>1</v>
      </c>
      <c r="J3287" s="14"/>
      <c r="K3287" s="14"/>
      <c r="L3287" s="14"/>
      <c r="M3287" s="14"/>
      <c r="N3287" s="14"/>
      <c r="O3287" s="14"/>
      <c r="P3287" s="14"/>
      <c r="Q3287" s="14"/>
      <c r="R3287" s="14"/>
      <c r="S3287" s="14"/>
      <c r="T3287" s="14"/>
      <c r="U3287" s="14"/>
      <c r="V3287" s="14"/>
      <c r="W3287" s="14"/>
    </row>
    <row r="3288">
      <c r="A3288" s="130" t="s">
        <v>27072</v>
      </c>
      <c r="B3288" s="14" t="s">
        <v>12438</v>
      </c>
      <c r="C3288" s="131">
        <v>53.0</v>
      </c>
      <c r="D3288" s="14" t="s">
        <v>12440</v>
      </c>
      <c r="E3288" s="131">
        <v>156.0</v>
      </c>
      <c r="F3288" s="14" t="s">
        <v>12441</v>
      </c>
      <c r="G3288" s="131">
        <v>42.0</v>
      </c>
      <c r="H3288" s="131">
        <v>200.0</v>
      </c>
      <c r="I3288" s="132" t="b">
        <v>1</v>
      </c>
      <c r="J3288" s="14"/>
      <c r="K3288" s="14"/>
      <c r="L3288" s="14"/>
      <c r="M3288" s="14"/>
      <c r="N3288" s="14"/>
      <c r="O3288" s="14"/>
      <c r="P3288" s="14"/>
      <c r="Q3288" s="14"/>
      <c r="R3288" s="14"/>
      <c r="S3288" s="14"/>
      <c r="T3288" s="14"/>
      <c r="U3288" s="14"/>
      <c r="V3288" s="14"/>
      <c r="W3288" s="14"/>
    </row>
    <row r="3289">
      <c r="A3289" s="130" t="s">
        <v>27073</v>
      </c>
      <c r="B3289" s="14" t="s">
        <v>11100</v>
      </c>
      <c r="C3289" s="131">
        <v>35.0</v>
      </c>
      <c r="D3289" s="14"/>
      <c r="E3289" s="14"/>
      <c r="F3289" s="14" t="s">
        <v>1364</v>
      </c>
      <c r="G3289" s="131">
        <v>15.0</v>
      </c>
      <c r="H3289" s="131">
        <v>200.0</v>
      </c>
      <c r="I3289" s="132" t="b">
        <v>1</v>
      </c>
      <c r="J3289" s="14"/>
      <c r="K3289" s="14"/>
      <c r="L3289" s="14"/>
      <c r="M3289" s="14"/>
      <c r="N3289" s="14"/>
      <c r="O3289" s="14"/>
      <c r="P3289" s="14"/>
      <c r="Q3289" s="14"/>
      <c r="R3289" s="14"/>
      <c r="S3289" s="14"/>
      <c r="T3289" s="14"/>
      <c r="U3289" s="14"/>
      <c r="V3289" s="14"/>
      <c r="W3289" s="14"/>
    </row>
    <row r="3290">
      <c r="A3290" s="130" t="s">
        <v>27074</v>
      </c>
      <c r="B3290" s="14" t="s">
        <v>15343</v>
      </c>
      <c r="C3290" s="131">
        <v>26.0</v>
      </c>
      <c r="D3290" s="14"/>
      <c r="E3290" s="14"/>
      <c r="F3290" s="14" t="s">
        <v>15346</v>
      </c>
      <c r="G3290" s="131">
        <v>6.0</v>
      </c>
      <c r="H3290" s="131">
        <v>200.0</v>
      </c>
      <c r="I3290" s="132" t="b">
        <v>1</v>
      </c>
      <c r="J3290" s="14"/>
      <c r="K3290" s="14"/>
      <c r="L3290" s="14"/>
      <c r="M3290" s="14"/>
      <c r="N3290" s="14"/>
      <c r="O3290" s="14"/>
      <c r="P3290" s="14"/>
      <c r="Q3290" s="14"/>
      <c r="R3290" s="14"/>
      <c r="S3290" s="14"/>
      <c r="T3290" s="14"/>
      <c r="U3290" s="14"/>
      <c r="V3290" s="14"/>
      <c r="W3290" s="14"/>
    </row>
    <row r="3291">
      <c r="A3291" s="130" t="s">
        <v>27075</v>
      </c>
      <c r="B3291" s="14" t="s">
        <v>6962</v>
      </c>
      <c r="C3291" s="131">
        <v>49.0</v>
      </c>
      <c r="D3291" s="14" t="s">
        <v>6966</v>
      </c>
      <c r="E3291" s="131">
        <v>220.0</v>
      </c>
      <c r="F3291" s="14" t="s">
        <v>6969</v>
      </c>
      <c r="G3291" s="131">
        <v>38.0</v>
      </c>
      <c r="H3291" s="131">
        <v>200.0</v>
      </c>
      <c r="I3291" s="132" t="b">
        <v>1</v>
      </c>
      <c r="J3291" s="14"/>
      <c r="K3291" s="14"/>
      <c r="L3291" s="14"/>
      <c r="M3291" s="14"/>
      <c r="N3291" s="14"/>
      <c r="O3291" s="14"/>
      <c r="P3291" s="14"/>
      <c r="Q3291" s="14"/>
      <c r="R3291" s="14"/>
      <c r="S3291" s="14"/>
      <c r="T3291" s="14"/>
      <c r="U3291" s="14"/>
      <c r="V3291" s="14"/>
      <c r="W3291" s="14"/>
    </row>
    <row r="3292">
      <c r="A3292" s="130" t="s">
        <v>27076</v>
      </c>
      <c r="B3292" s="14" t="s">
        <v>1813</v>
      </c>
      <c r="C3292" s="131">
        <v>94.0</v>
      </c>
      <c r="D3292" s="14" t="s">
        <v>1814</v>
      </c>
      <c r="E3292" s="131">
        <v>148.0</v>
      </c>
      <c r="F3292" s="14" t="s">
        <v>1815</v>
      </c>
      <c r="G3292" s="131">
        <v>83.0</v>
      </c>
      <c r="H3292" s="131">
        <v>200.0</v>
      </c>
      <c r="I3292" s="132" t="b">
        <v>1</v>
      </c>
      <c r="J3292" s="14"/>
      <c r="K3292" s="14"/>
      <c r="L3292" s="14"/>
      <c r="M3292" s="14"/>
      <c r="N3292" s="14"/>
      <c r="O3292" s="14"/>
      <c r="P3292" s="14"/>
      <c r="Q3292" s="14"/>
      <c r="R3292" s="14"/>
      <c r="S3292" s="14"/>
      <c r="T3292" s="14"/>
      <c r="U3292" s="14"/>
      <c r="V3292" s="14"/>
      <c r="W3292" s="14"/>
    </row>
    <row r="3293">
      <c r="A3293" s="130" t="s">
        <v>27077</v>
      </c>
      <c r="B3293" s="14" t="s">
        <v>1214</v>
      </c>
      <c r="C3293" s="131">
        <v>54.0</v>
      </c>
      <c r="D3293" s="14" t="s">
        <v>1215</v>
      </c>
      <c r="E3293" s="131">
        <v>219.0</v>
      </c>
      <c r="F3293" s="14" t="s">
        <v>1216</v>
      </c>
      <c r="G3293" s="131">
        <v>43.0</v>
      </c>
      <c r="H3293" s="131">
        <v>200.0</v>
      </c>
      <c r="I3293" s="132" t="b">
        <v>1</v>
      </c>
      <c r="J3293" s="14"/>
      <c r="K3293" s="14"/>
      <c r="L3293" s="14"/>
      <c r="M3293" s="14"/>
      <c r="N3293" s="14"/>
      <c r="O3293" s="14"/>
      <c r="P3293" s="14"/>
      <c r="Q3293" s="14"/>
      <c r="R3293" s="14"/>
      <c r="S3293" s="14"/>
      <c r="T3293" s="14"/>
      <c r="U3293" s="14"/>
      <c r="V3293" s="14"/>
      <c r="W3293" s="14"/>
    </row>
    <row r="3294">
      <c r="A3294" s="130" t="s">
        <v>27078</v>
      </c>
      <c r="B3294" s="14" t="s">
        <v>7305</v>
      </c>
      <c r="C3294" s="131">
        <v>105.0</v>
      </c>
      <c r="D3294" s="14" t="s">
        <v>7307</v>
      </c>
      <c r="E3294" s="131">
        <v>141.0</v>
      </c>
      <c r="F3294" s="14" t="s">
        <v>7309</v>
      </c>
      <c r="G3294" s="131">
        <v>94.0</v>
      </c>
      <c r="H3294" s="131">
        <v>200.0</v>
      </c>
      <c r="I3294" s="132" t="b">
        <v>1</v>
      </c>
      <c r="J3294" s="14"/>
      <c r="K3294" s="14"/>
      <c r="L3294" s="14"/>
      <c r="M3294" s="14"/>
      <c r="N3294" s="14"/>
      <c r="O3294" s="14"/>
      <c r="P3294" s="14"/>
      <c r="Q3294" s="14"/>
      <c r="R3294" s="14"/>
      <c r="S3294" s="14"/>
      <c r="T3294" s="14"/>
      <c r="U3294" s="14"/>
      <c r="V3294" s="14"/>
      <c r="W3294" s="14"/>
    </row>
    <row r="3295">
      <c r="A3295" s="130" t="s">
        <v>27079</v>
      </c>
      <c r="B3295" s="14" t="s">
        <v>18498</v>
      </c>
      <c r="C3295" s="131">
        <v>58.0</v>
      </c>
      <c r="D3295" s="14" t="s">
        <v>18499</v>
      </c>
      <c r="E3295" s="131">
        <v>153.0</v>
      </c>
      <c r="F3295" s="14" t="s">
        <v>18500</v>
      </c>
      <c r="G3295" s="131">
        <v>47.0</v>
      </c>
      <c r="H3295" s="131">
        <v>200.0</v>
      </c>
      <c r="I3295" s="132" t="b">
        <v>1</v>
      </c>
      <c r="J3295" s="14"/>
      <c r="K3295" s="14"/>
      <c r="L3295" s="14"/>
      <c r="M3295" s="14"/>
      <c r="N3295" s="14"/>
      <c r="O3295" s="14"/>
      <c r="P3295" s="14"/>
      <c r="Q3295" s="14"/>
      <c r="R3295" s="14"/>
      <c r="S3295" s="14"/>
      <c r="T3295" s="14"/>
      <c r="U3295" s="14"/>
      <c r="V3295" s="14"/>
      <c r="W3295" s="14"/>
    </row>
    <row r="3296">
      <c r="A3296" s="130" t="s">
        <v>27080</v>
      </c>
      <c r="B3296" s="14" t="s">
        <v>15434</v>
      </c>
      <c r="C3296" s="131">
        <v>68.0</v>
      </c>
      <c r="D3296" s="14" t="s">
        <v>15436</v>
      </c>
      <c r="E3296" s="131">
        <v>155.0</v>
      </c>
      <c r="F3296" s="14" t="s">
        <v>15439</v>
      </c>
      <c r="G3296" s="131">
        <v>57.0</v>
      </c>
      <c r="H3296" s="131">
        <v>200.0</v>
      </c>
      <c r="I3296" s="132" t="b">
        <v>1</v>
      </c>
      <c r="J3296" s="14"/>
      <c r="K3296" s="14"/>
      <c r="L3296" s="14"/>
      <c r="M3296" s="14"/>
      <c r="N3296" s="14"/>
      <c r="O3296" s="14"/>
      <c r="P3296" s="14"/>
      <c r="Q3296" s="14"/>
      <c r="R3296" s="14"/>
      <c r="S3296" s="14"/>
      <c r="T3296" s="14"/>
      <c r="U3296" s="14"/>
      <c r="V3296" s="14"/>
      <c r="W3296" s="14"/>
    </row>
    <row r="3297">
      <c r="A3297" s="130" t="s">
        <v>27081</v>
      </c>
      <c r="B3297" s="14" t="s">
        <v>1588</v>
      </c>
      <c r="C3297" s="131">
        <v>35.0</v>
      </c>
      <c r="D3297" s="14" t="s">
        <v>1589</v>
      </c>
      <c r="E3297" s="131">
        <v>366.0</v>
      </c>
      <c r="F3297" s="14" t="s">
        <v>1590</v>
      </c>
      <c r="G3297" s="131">
        <v>24.0</v>
      </c>
      <c r="H3297" s="131">
        <v>200.0</v>
      </c>
      <c r="I3297" s="132" t="b">
        <v>1</v>
      </c>
      <c r="J3297" s="14"/>
      <c r="K3297" s="14"/>
      <c r="L3297" s="14"/>
      <c r="M3297" s="14"/>
      <c r="N3297" s="14"/>
      <c r="O3297" s="14"/>
      <c r="P3297" s="14"/>
      <c r="Q3297" s="14"/>
      <c r="R3297" s="14"/>
      <c r="S3297" s="14"/>
      <c r="T3297" s="14"/>
      <c r="U3297" s="14"/>
      <c r="V3297" s="14"/>
      <c r="W3297" s="14"/>
    </row>
    <row r="3298">
      <c r="A3298" s="130" t="s">
        <v>27082</v>
      </c>
      <c r="B3298" s="14" t="s">
        <v>554</v>
      </c>
      <c r="C3298" s="131">
        <v>29.0</v>
      </c>
      <c r="D3298" s="14"/>
      <c r="E3298" s="14"/>
      <c r="F3298" s="14" t="s">
        <v>555</v>
      </c>
      <c r="G3298" s="131">
        <v>18.0</v>
      </c>
      <c r="H3298" s="131">
        <v>200.0</v>
      </c>
      <c r="I3298" s="132" t="b">
        <v>1</v>
      </c>
      <c r="J3298" s="14"/>
      <c r="K3298" s="14"/>
      <c r="L3298" s="14"/>
      <c r="M3298" s="14"/>
      <c r="N3298" s="14"/>
      <c r="O3298" s="14"/>
      <c r="P3298" s="14"/>
      <c r="Q3298" s="14"/>
      <c r="R3298" s="14"/>
      <c r="S3298" s="14"/>
      <c r="T3298" s="14"/>
      <c r="U3298" s="14"/>
      <c r="V3298" s="14"/>
      <c r="W3298" s="14"/>
    </row>
    <row r="3299">
      <c r="A3299" s="130" t="s">
        <v>27083</v>
      </c>
      <c r="B3299" s="14" t="s">
        <v>1628</v>
      </c>
      <c r="C3299" s="131">
        <v>26.0</v>
      </c>
      <c r="D3299" s="14"/>
      <c r="E3299" s="14"/>
      <c r="F3299" s="14" t="s">
        <v>1629</v>
      </c>
      <c r="G3299" s="131">
        <v>6.0</v>
      </c>
      <c r="H3299" s="131">
        <v>200.0</v>
      </c>
      <c r="I3299" s="132" t="b">
        <v>1</v>
      </c>
      <c r="J3299" s="14"/>
      <c r="K3299" s="14"/>
      <c r="L3299" s="14"/>
      <c r="M3299" s="14"/>
      <c r="N3299" s="14"/>
      <c r="O3299" s="14"/>
      <c r="P3299" s="14"/>
      <c r="Q3299" s="14"/>
      <c r="R3299" s="14"/>
      <c r="S3299" s="14"/>
      <c r="T3299" s="14"/>
      <c r="U3299" s="14"/>
      <c r="V3299" s="14"/>
      <c r="W3299" s="14"/>
    </row>
    <row r="3300">
      <c r="A3300" s="130" t="s">
        <v>27084</v>
      </c>
      <c r="B3300" s="14" t="s">
        <v>10415</v>
      </c>
      <c r="C3300" s="131">
        <v>62.0</v>
      </c>
      <c r="D3300" s="14" t="s">
        <v>10417</v>
      </c>
      <c r="E3300" s="131">
        <v>187.0</v>
      </c>
      <c r="F3300" s="14" t="s">
        <v>10418</v>
      </c>
      <c r="G3300" s="131">
        <v>51.0</v>
      </c>
      <c r="H3300" s="131">
        <v>200.0</v>
      </c>
      <c r="I3300" s="132" t="b">
        <v>1</v>
      </c>
      <c r="J3300" s="14"/>
      <c r="K3300" s="14"/>
      <c r="L3300" s="14"/>
      <c r="M3300" s="14"/>
      <c r="N3300" s="14"/>
      <c r="O3300" s="14"/>
      <c r="P3300" s="14"/>
      <c r="Q3300" s="14"/>
      <c r="R3300" s="14"/>
      <c r="S3300" s="14"/>
      <c r="T3300" s="14"/>
      <c r="U3300" s="14"/>
      <c r="V3300" s="14"/>
      <c r="W3300" s="14"/>
    </row>
    <row r="3301">
      <c r="A3301" s="130" t="s">
        <v>27085</v>
      </c>
      <c r="B3301" s="14" t="s">
        <v>13455</v>
      </c>
      <c r="C3301" s="131">
        <v>30.0</v>
      </c>
      <c r="D3301" s="14"/>
      <c r="E3301" s="14"/>
      <c r="F3301" s="14" t="s">
        <v>13460</v>
      </c>
      <c r="G3301" s="131">
        <v>10.0</v>
      </c>
      <c r="H3301" s="131">
        <v>200.0</v>
      </c>
      <c r="I3301" s="132" t="b">
        <v>1</v>
      </c>
      <c r="J3301" s="14"/>
      <c r="K3301" s="14"/>
      <c r="L3301" s="14"/>
      <c r="M3301" s="14"/>
      <c r="N3301" s="14"/>
      <c r="O3301" s="14"/>
      <c r="P3301" s="14"/>
      <c r="Q3301" s="14"/>
      <c r="R3301" s="14"/>
      <c r="S3301" s="14"/>
      <c r="T3301" s="14"/>
      <c r="U3301" s="14"/>
      <c r="V3301" s="14"/>
      <c r="W3301" s="14"/>
    </row>
    <row r="3302">
      <c r="A3302" s="130" t="s">
        <v>27086</v>
      </c>
      <c r="B3302" s="14" t="s">
        <v>12712</v>
      </c>
      <c r="C3302" s="131">
        <v>111.0</v>
      </c>
      <c r="D3302" s="14" t="s">
        <v>12714</v>
      </c>
      <c r="E3302" s="131">
        <v>155.0</v>
      </c>
      <c r="F3302" s="14" t="s">
        <v>12715</v>
      </c>
      <c r="G3302" s="131">
        <v>100.0</v>
      </c>
      <c r="H3302" s="131">
        <v>200.0</v>
      </c>
      <c r="I3302" s="132" t="b">
        <v>1</v>
      </c>
      <c r="J3302" s="14"/>
      <c r="K3302" s="14"/>
      <c r="L3302" s="14"/>
      <c r="M3302" s="14"/>
      <c r="N3302" s="14"/>
      <c r="O3302" s="14"/>
      <c r="P3302" s="14"/>
      <c r="Q3302" s="14"/>
      <c r="R3302" s="14"/>
      <c r="S3302" s="14"/>
      <c r="T3302" s="14"/>
      <c r="U3302" s="14"/>
      <c r="V3302" s="14"/>
      <c r="W3302" s="14"/>
    </row>
    <row r="3303">
      <c r="A3303" s="130" t="s">
        <v>27087</v>
      </c>
      <c r="B3303" s="14" t="s">
        <v>1962</v>
      </c>
      <c r="C3303" s="131">
        <v>134.0</v>
      </c>
      <c r="D3303" s="14" t="s">
        <v>1964</v>
      </c>
      <c r="E3303" s="131">
        <v>150.0</v>
      </c>
      <c r="F3303" s="14" t="s">
        <v>1965</v>
      </c>
      <c r="G3303" s="131">
        <v>123.0</v>
      </c>
      <c r="H3303" s="131">
        <v>200.0</v>
      </c>
      <c r="I3303" s="132" t="b">
        <v>1</v>
      </c>
      <c r="J3303" s="14"/>
      <c r="K3303" s="14"/>
      <c r="L3303" s="14"/>
      <c r="M3303" s="14"/>
      <c r="N3303" s="14"/>
      <c r="O3303" s="14"/>
      <c r="P3303" s="14"/>
      <c r="Q3303" s="14"/>
      <c r="R3303" s="14"/>
      <c r="S3303" s="14"/>
      <c r="T3303" s="14"/>
      <c r="U3303" s="14"/>
      <c r="V3303" s="14"/>
      <c r="W3303" s="14"/>
    </row>
    <row r="3304">
      <c r="A3304" s="130" t="s">
        <v>27088</v>
      </c>
      <c r="B3304" s="14" t="s">
        <v>1256</v>
      </c>
      <c r="C3304" s="131">
        <v>77.0</v>
      </c>
      <c r="D3304" s="14" t="s">
        <v>1257</v>
      </c>
      <c r="E3304" s="131">
        <v>154.0</v>
      </c>
      <c r="F3304" s="14" t="s">
        <v>1258</v>
      </c>
      <c r="G3304" s="131">
        <v>66.0</v>
      </c>
      <c r="H3304" s="131">
        <v>200.0</v>
      </c>
      <c r="I3304" s="132" t="b">
        <v>1</v>
      </c>
      <c r="J3304" s="14"/>
      <c r="K3304" s="14"/>
      <c r="L3304" s="14"/>
      <c r="M3304" s="14"/>
      <c r="N3304" s="14"/>
      <c r="O3304" s="14"/>
      <c r="P3304" s="14"/>
      <c r="Q3304" s="14"/>
      <c r="R3304" s="14"/>
      <c r="S3304" s="14"/>
      <c r="T3304" s="14"/>
      <c r="U3304" s="14"/>
      <c r="V3304" s="14"/>
      <c r="W3304" s="14"/>
    </row>
    <row r="3305">
      <c r="A3305" s="130" t="s">
        <v>27089</v>
      </c>
      <c r="B3305" s="14" t="s">
        <v>4819</v>
      </c>
      <c r="C3305" s="131">
        <v>85.0</v>
      </c>
      <c r="D3305" s="14" t="s">
        <v>4821</v>
      </c>
      <c r="E3305" s="131">
        <v>138.0</v>
      </c>
      <c r="F3305" s="14" t="s">
        <v>4822</v>
      </c>
      <c r="G3305" s="131">
        <v>74.0</v>
      </c>
      <c r="H3305" s="131">
        <v>200.0</v>
      </c>
      <c r="I3305" s="132" t="b">
        <v>1</v>
      </c>
      <c r="J3305" s="14"/>
      <c r="K3305" s="14"/>
      <c r="L3305" s="14"/>
      <c r="M3305" s="14"/>
      <c r="N3305" s="14"/>
      <c r="O3305" s="14"/>
      <c r="P3305" s="14"/>
      <c r="Q3305" s="14"/>
      <c r="R3305" s="14"/>
      <c r="S3305" s="14"/>
      <c r="T3305" s="14"/>
      <c r="U3305" s="14"/>
      <c r="V3305" s="14"/>
      <c r="W3305" s="14"/>
    </row>
    <row r="3306">
      <c r="A3306" s="130" t="s">
        <v>27090</v>
      </c>
      <c r="B3306" s="14" t="s">
        <v>3312</v>
      </c>
      <c r="C3306" s="131">
        <v>78.0</v>
      </c>
      <c r="D3306" s="14" t="s">
        <v>3314</v>
      </c>
      <c r="E3306" s="131">
        <v>381.0</v>
      </c>
      <c r="F3306" s="14" t="s">
        <v>3317</v>
      </c>
      <c r="G3306" s="131">
        <v>67.0</v>
      </c>
      <c r="H3306" s="131">
        <v>200.0</v>
      </c>
      <c r="I3306" s="132" t="b">
        <v>1</v>
      </c>
      <c r="J3306" s="14"/>
      <c r="K3306" s="14"/>
      <c r="L3306" s="14"/>
      <c r="M3306" s="14"/>
      <c r="N3306" s="14"/>
      <c r="O3306" s="14"/>
      <c r="P3306" s="14"/>
      <c r="Q3306" s="14"/>
      <c r="R3306" s="14"/>
      <c r="S3306" s="14"/>
      <c r="T3306" s="14"/>
      <c r="U3306" s="14"/>
      <c r="V3306" s="14"/>
      <c r="W3306" s="14"/>
    </row>
    <row r="3307">
      <c r="A3307" s="130" t="s">
        <v>27091</v>
      </c>
      <c r="B3307" s="14" t="s">
        <v>2129</v>
      </c>
      <c r="C3307" s="131">
        <v>67.0</v>
      </c>
      <c r="D3307" s="14" t="s">
        <v>2132</v>
      </c>
      <c r="E3307" s="131">
        <v>245.0</v>
      </c>
      <c r="F3307" s="14" t="s">
        <v>2133</v>
      </c>
      <c r="G3307" s="131">
        <v>56.0</v>
      </c>
      <c r="H3307" s="131">
        <v>200.0</v>
      </c>
      <c r="I3307" s="132" t="b">
        <v>1</v>
      </c>
      <c r="J3307" s="14"/>
      <c r="K3307" s="14"/>
      <c r="L3307" s="14"/>
      <c r="M3307" s="14"/>
      <c r="N3307" s="14"/>
      <c r="O3307" s="14"/>
      <c r="P3307" s="14"/>
      <c r="Q3307" s="14"/>
      <c r="R3307" s="14"/>
      <c r="S3307" s="14"/>
      <c r="T3307" s="14"/>
      <c r="U3307" s="14"/>
      <c r="V3307" s="14"/>
      <c r="W3307" s="14"/>
    </row>
    <row r="3308">
      <c r="A3308" s="130" t="s">
        <v>27092</v>
      </c>
      <c r="B3308" s="14" t="s">
        <v>18759</v>
      </c>
      <c r="C3308" s="131">
        <v>50.0</v>
      </c>
      <c r="D3308" s="14" t="s">
        <v>18761</v>
      </c>
      <c r="E3308" s="131">
        <v>199.0</v>
      </c>
      <c r="F3308" s="14" t="s">
        <v>18764</v>
      </c>
      <c r="G3308" s="131">
        <v>39.0</v>
      </c>
      <c r="H3308" s="131">
        <v>200.0</v>
      </c>
      <c r="I3308" s="132" t="b">
        <v>1</v>
      </c>
      <c r="J3308" s="14"/>
      <c r="K3308" s="14"/>
      <c r="L3308" s="14"/>
      <c r="M3308" s="14"/>
      <c r="N3308" s="14"/>
      <c r="O3308" s="14"/>
      <c r="P3308" s="14"/>
      <c r="Q3308" s="14"/>
      <c r="R3308" s="14"/>
      <c r="S3308" s="14"/>
      <c r="T3308" s="14"/>
      <c r="U3308" s="14"/>
      <c r="V3308" s="14"/>
      <c r="W3308" s="14"/>
    </row>
    <row r="3309">
      <c r="A3309" s="130" t="s">
        <v>27093</v>
      </c>
      <c r="B3309" s="14" t="s">
        <v>13510</v>
      </c>
      <c r="C3309" s="131">
        <v>28.0</v>
      </c>
      <c r="D3309" s="14" t="s">
        <v>13511</v>
      </c>
      <c r="E3309" s="131">
        <v>158.0</v>
      </c>
      <c r="F3309" s="14" t="s">
        <v>13512</v>
      </c>
      <c r="G3309" s="131">
        <v>8.0</v>
      </c>
      <c r="H3309" s="131">
        <v>200.0</v>
      </c>
      <c r="I3309" s="132" t="b">
        <v>1</v>
      </c>
      <c r="J3309" s="14"/>
      <c r="K3309" s="14"/>
      <c r="L3309" s="14"/>
      <c r="M3309" s="14"/>
      <c r="N3309" s="14"/>
      <c r="O3309" s="14"/>
      <c r="P3309" s="14"/>
      <c r="Q3309" s="14"/>
      <c r="R3309" s="14"/>
      <c r="S3309" s="14"/>
      <c r="T3309" s="14"/>
      <c r="U3309" s="14"/>
      <c r="V3309" s="14"/>
      <c r="W3309" s="14"/>
    </row>
    <row r="3310">
      <c r="A3310" s="130" t="s">
        <v>27094</v>
      </c>
      <c r="B3310" s="14" t="s">
        <v>1187</v>
      </c>
      <c r="C3310" s="131">
        <v>76.0</v>
      </c>
      <c r="D3310" s="14" t="s">
        <v>1188</v>
      </c>
      <c r="E3310" s="131">
        <v>156.0</v>
      </c>
      <c r="F3310" s="14" t="s">
        <v>1189</v>
      </c>
      <c r="G3310" s="131">
        <v>65.0</v>
      </c>
      <c r="H3310" s="131">
        <v>200.0</v>
      </c>
      <c r="I3310" s="132" t="b">
        <v>1</v>
      </c>
      <c r="J3310" s="14"/>
      <c r="K3310" s="14"/>
      <c r="L3310" s="14"/>
      <c r="M3310" s="14"/>
      <c r="N3310" s="14"/>
      <c r="O3310" s="14"/>
      <c r="P3310" s="14"/>
      <c r="Q3310" s="14"/>
      <c r="R3310" s="14"/>
      <c r="S3310" s="14"/>
      <c r="T3310" s="14"/>
      <c r="U3310" s="14"/>
      <c r="V3310" s="14"/>
      <c r="W3310" s="14"/>
    </row>
    <row r="3311">
      <c r="A3311" s="130" t="s">
        <v>27095</v>
      </c>
      <c r="B3311" s="14" t="s">
        <v>1727</v>
      </c>
      <c r="C3311" s="131">
        <v>78.0</v>
      </c>
      <c r="D3311" s="14" t="s">
        <v>1728</v>
      </c>
      <c r="E3311" s="131">
        <v>153.0</v>
      </c>
      <c r="F3311" s="14" t="s">
        <v>1729</v>
      </c>
      <c r="G3311" s="131">
        <v>67.0</v>
      </c>
      <c r="H3311" s="131">
        <v>200.0</v>
      </c>
      <c r="I3311" s="132" t="b">
        <v>1</v>
      </c>
      <c r="J3311" s="14"/>
      <c r="K3311" s="14"/>
      <c r="L3311" s="14"/>
      <c r="M3311" s="14"/>
      <c r="N3311" s="14"/>
      <c r="O3311" s="14"/>
      <c r="P3311" s="14"/>
      <c r="Q3311" s="14"/>
      <c r="R3311" s="14"/>
      <c r="S3311" s="14"/>
      <c r="T3311" s="14"/>
      <c r="U3311" s="14"/>
      <c r="V3311" s="14"/>
      <c r="W3311" s="14"/>
    </row>
    <row r="3312">
      <c r="A3312" s="130" t="s">
        <v>27096</v>
      </c>
      <c r="B3312" s="14" t="s">
        <v>12075</v>
      </c>
      <c r="C3312" s="131">
        <v>67.0</v>
      </c>
      <c r="D3312" s="14" t="s">
        <v>12076</v>
      </c>
      <c r="E3312" s="131">
        <v>149.0</v>
      </c>
      <c r="F3312" s="14" t="s">
        <v>12078</v>
      </c>
      <c r="G3312" s="131">
        <v>56.0</v>
      </c>
      <c r="H3312" s="131">
        <v>200.0</v>
      </c>
      <c r="I3312" s="132" t="b">
        <v>1</v>
      </c>
      <c r="J3312" s="14"/>
      <c r="K3312" s="14"/>
      <c r="L3312" s="14"/>
      <c r="M3312" s="14"/>
      <c r="N3312" s="14"/>
      <c r="O3312" s="14"/>
      <c r="P3312" s="14"/>
      <c r="Q3312" s="14"/>
      <c r="R3312" s="14"/>
      <c r="S3312" s="14"/>
      <c r="T3312" s="14"/>
      <c r="U3312" s="14"/>
      <c r="V3312" s="14"/>
      <c r="W3312" s="14"/>
    </row>
    <row r="3313">
      <c r="A3313" s="130" t="s">
        <v>27097</v>
      </c>
      <c r="B3313" s="14" t="s">
        <v>11371</v>
      </c>
      <c r="C3313" s="131">
        <v>30.0</v>
      </c>
      <c r="D3313" s="14"/>
      <c r="E3313" s="14"/>
      <c r="F3313" s="14" t="s">
        <v>11373</v>
      </c>
      <c r="G3313" s="131">
        <v>10.0</v>
      </c>
      <c r="H3313" s="131">
        <v>200.0</v>
      </c>
      <c r="I3313" s="132" t="b">
        <v>1</v>
      </c>
      <c r="J3313" s="14"/>
      <c r="K3313" s="14"/>
      <c r="L3313" s="14"/>
      <c r="M3313" s="14"/>
      <c r="N3313" s="14"/>
      <c r="O3313" s="14"/>
      <c r="P3313" s="14"/>
      <c r="Q3313" s="14"/>
      <c r="R3313" s="14"/>
      <c r="S3313" s="14"/>
      <c r="T3313" s="14"/>
      <c r="U3313" s="14"/>
      <c r="V3313" s="14"/>
      <c r="W3313" s="14"/>
    </row>
    <row r="3314">
      <c r="A3314" s="130" t="s">
        <v>27098</v>
      </c>
      <c r="B3314" s="14" t="s">
        <v>1708</v>
      </c>
      <c r="C3314" s="131">
        <v>82.0</v>
      </c>
      <c r="D3314" s="14" t="s">
        <v>1709</v>
      </c>
      <c r="E3314" s="131">
        <v>152.0</v>
      </c>
      <c r="F3314" s="14" t="s">
        <v>1710</v>
      </c>
      <c r="G3314" s="131">
        <v>71.0</v>
      </c>
      <c r="H3314" s="131">
        <v>200.0</v>
      </c>
      <c r="I3314" s="132" t="b">
        <v>1</v>
      </c>
      <c r="J3314" s="14"/>
      <c r="K3314" s="14"/>
      <c r="L3314" s="14"/>
      <c r="M3314" s="14"/>
      <c r="N3314" s="14"/>
      <c r="O3314" s="14"/>
      <c r="P3314" s="14"/>
      <c r="Q3314" s="14"/>
      <c r="R3314" s="14"/>
      <c r="S3314" s="14"/>
      <c r="T3314" s="14"/>
      <c r="U3314" s="14"/>
      <c r="V3314" s="14"/>
      <c r="W3314" s="14"/>
    </row>
    <row r="3315">
      <c r="A3315" s="130" t="s">
        <v>27099</v>
      </c>
      <c r="B3315" s="14" t="s">
        <v>1228</v>
      </c>
      <c r="C3315" s="131">
        <v>61.0</v>
      </c>
      <c r="D3315" s="14" t="s">
        <v>1229</v>
      </c>
      <c r="E3315" s="131">
        <v>205.0</v>
      </c>
      <c r="F3315" s="14" t="s">
        <v>1230</v>
      </c>
      <c r="G3315" s="131">
        <v>50.0</v>
      </c>
      <c r="H3315" s="131">
        <v>200.0</v>
      </c>
      <c r="I3315" s="132" t="b">
        <v>1</v>
      </c>
      <c r="J3315" s="14"/>
      <c r="K3315" s="14"/>
      <c r="L3315" s="14"/>
      <c r="M3315" s="14"/>
      <c r="N3315" s="14"/>
      <c r="O3315" s="14"/>
      <c r="P3315" s="14"/>
      <c r="Q3315" s="14"/>
      <c r="R3315" s="14"/>
      <c r="S3315" s="14"/>
      <c r="T3315" s="14"/>
      <c r="U3315" s="14"/>
      <c r="V3315" s="14"/>
      <c r="W3315" s="14"/>
    </row>
    <row r="3316">
      <c r="A3316" s="130" t="s">
        <v>27100</v>
      </c>
      <c r="B3316" s="14" t="s">
        <v>1628</v>
      </c>
      <c r="C3316" s="131">
        <v>26.0</v>
      </c>
      <c r="D3316" s="14"/>
      <c r="E3316" s="14"/>
      <c r="F3316" s="14" t="s">
        <v>1629</v>
      </c>
      <c r="G3316" s="131">
        <v>6.0</v>
      </c>
      <c r="H3316" s="131">
        <v>200.0</v>
      </c>
      <c r="I3316" s="132" t="b">
        <v>1</v>
      </c>
      <c r="J3316" s="14"/>
      <c r="K3316" s="14"/>
      <c r="L3316" s="14"/>
      <c r="M3316" s="14"/>
      <c r="N3316" s="14"/>
      <c r="O3316" s="14"/>
      <c r="P3316" s="14"/>
      <c r="Q3316" s="14"/>
      <c r="R3316" s="14"/>
      <c r="S3316" s="14"/>
      <c r="T3316" s="14"/>
      <c r="U3316" s="14"/>
      <c r="V3316" s="14"/>
      <c r="W3316" s="14"/>
    </row>
    <row r="3317">
      <c r="A3317" s="130" t="s">
        <v>27101</v>
      </c>
      <c r="B3317" s="14" t="s">
        <v>14659</v>
      </c>
      <c r="C3317" s="131">
        <v>105.0</v>
      </c>
      <c r="D3317" s="14" t="s">
        <v>14660</v>
      </c>
      <c r="E3317" s="131">
        <v>152.0</v>
      </c>
      <c r="F3317" s="14" t="s">
        <v>14661</v>
      </c>
      <c r="G3317" s="131">
        <v>94.0</v>
      </c>
      <c r="H3317" s="131">
        <v>200.0</v>
      </c>
      <c r="I3317" s="132" t="b">
        <v>1</v>
      </c>
      <c r="J3317" s="14"/>
      <c r="K3317" s="14"/>
      <c r="L3317" s="14"/>
      <c r="M3317" s="14"/>
      <c r="N3317" s="14"/>
      <c r="O3317" s="14"/>
      <c r="P3317" s="14"/>
      <c r="Q3317" s="14"/>
      <c r="R3317" s="14"/>
      <c r="S3317" s="14"/>
      <c r="T3317" s="14"/>
      <c r="U3317" s="14"/>
      <c r="V3317" s="14"/>
      <c r="W3317" s="14"/>
    </row>
    <row r="3318">
      <c r="A3318" s="130" t="s">
        <v>27102</v>
      </c>
      <c r="B3318" s="14" t="s">
        <v>18274</v>
      </c>
      <c r="C3318" s="131">
        <v>23.0</v>
      </c>
      <c r="D3318" s="14"/>
      <c r="E3318" s="14"/>
      <c r="F3318" s="14" t="s">
        <v>1245</v>
      </c>
      <c r="G3318" s="131">
        <v>3.0</v>
      </c>
      <c r="H3318" s="131">
        <v>200.0</v>
      </c>
      <c r="I3318" s="132" t="b">
        <v>1</v>
      </c>
      <c r="J3318" s="14"/>
      <c r="K3318" s="14"/>
      <c r="L3318" s="14"/>
      <c r="M3318" s="14"/>
      <c r="N3318" s="14"/>
      <c r="O3318" s="14"/>
      <c r="P3318" s="14"/>
      <c r="Q3318" s="14"/>
      <c r="R3318" s="14"/>
      <c r="S3318" s="14"/>
      <c r="T3318" s="14"/>
      <c r="U3318" s="14"/>
      <c r="V3318" s="14"/>
      <c r="W3318" s="14"/>
    </row>
    <row r="3319">
      <c r="A3319" s="130" t="s">
        <v>27103</v>
      </c>
      <c r="B3319" s="14" t="s">
        <v>1463</v>
      </c>
      <c r="C3319" s="131">
        <v>103.0</v>
      </c>
      <c r="D3319" s="14" t="s">
        <v>1464</v>
      </c>
      <c r="E3319" s="131">
        <v>156.0</v>
      </c>
      <c r="F3319" s="14" t="s">
        <v>1465</v>
      </c>
      <c r="G3319" s="131">
        <v>92.0</v>
      </c>
      <c r="H3319" s="131">
        <v>200.0</v>
      </c>
      <c r="I3319" s="132" t="b">
        <v>1</v>
      </c>
      <c r="J3319" s="14"/>
      <c r="K3319" s="14"/>
      <c r="L3319" s="14"/>
      <c r="M3319" s="14"/>
      <c r="N3319" s="14"/>
      <c r="O3319" s="14"/>
      <c r="P3319" s="14"/>
      <c r="Q3319" s="14"/>
      <c r="R3319" s="14"/>
      <c r="S3319" s="14"/>
      <c r="T3319" s="14"/>
      <c r="U3319" s="14"/>
      <c r="V3319" s="14"/>
      <c r="W3319" s="14"/>
    </row>
    <row r="3320">
      <c r="A3320" s="130" t="s">
        <v>27104</v>
      </c>
      <c r="B3320" s="14" t="s">
        <v>10235</v>
      </c>
      <c r="C3320" s="131">
        <v>47.0</v>
      </c>
      <c r="D3320" s="14" t="s">
        <v>10237</v>
      </c>
      <c r="E3320" s="131">
        <v>81.0</v>
      </c>
      <c r="F3320" s="14" t="s">
        <v>10239</v>
      </c>
      <c r="G3320" s="131">
        <v>36.0</v>
      </c>
      <c r="H3320" s="131">
        <v>200.0</v>
      </c>
      <c r="I3320" s="132" t="b">
        <v>1</v>
      </c>
      <c r="J3320" s="14"/>
      <c r="K3320" s="14"/>
      <c r="L3320" s="14"/>
      <c r="M3320" s="14"/>
      <c r="N3320" s="14"/>
      <c r="O3320" s="14"/>
      <c r="P3320" s="14"/>
      <c r="Q3320" s="14"/>
      <c r="R3320" s="14"/>
      <c r="S3320" s="14"/>
      <c r="T3320" s="14"/>
      <c r="U3320" s="14"/>
      <c r="V3320" s="14"/>
      <c r="W3320" s="14"/>
    </row>
    <row r="3321">
      <c r="A3321" s="130" t="s">
        <v>27105</v>
      </c>
      <c r="B3321" s="14" t="s">
        <v>1446</v>
      </c>
      <c r="C3321" s="131">
        <v>59.0</v>
      </c>
      <c r="D3321" s="14" t="s">
        <v>1447</v>
      </c>
      <c r="E3321" s="131">
        <v>361.0</v>
      </c>
      <c r="F3321" s="14" t="s">
        <v>1448</v>
      </c>
      <c r="G3321" s="131">
        <v>48.0</v>
      </c>
      <c r="H3321" s="131">
        <v>200.0</v>
      </c>
      <c r="I3321" s="132" t="b">
        <v>1</v>
      </c>
      <c r="J3321" s="14"/>
      <c r="K3321" s="14"/>
      <c r="L3321" s="14"/>
      <c r="M3321" s="14"/>
      <c r="N3321" s="14"/>
      <c r="O3321" s="14"/>
      <c r="P3321" s="14"/>
      <c r="Q3321" s="14"/>
      <c r="R3321" s="14"/>
      <c r="S3321" s="14"/>
      <c r="T3321" s="14"/>
      <c r="U3321" s="14"/>
      <c r="V3321" s="14"/>
      <c r="W3321" s="14"/>
    </row>
    <row r="3322">
      <c r="A3322" s="130" t="s">
        <v>27106</v>
      </c>
      <c r="B3322" s="14" t="s">
        <v>1310</v>
      </c>
      <c r="C3322" s="131">
        <v>71.0</v>
      </c>
      <c r="D3322" s="14" t="s">
        <v>1311</v>
      </c>
      <c r="E3322" s="131">
        <v>156.0</v>
      </c>
      <c r="F3322" s="14" t="s">
        <v>1312</v>
      </c>
      <c r="G3322" s="131">
        <v>60.0</v>
      </c>
      <c r="H3322" s="131">
        <v>200.0</v>
      </c>
      <c r="I3322" s="132" t="b">
        <v>1</v>
      </c>
      <c r="J3322" s="14"/>
      <c r="K3322" s="14"/>
      <c r="L3322" s="14"/>
      <c r="M3322" s="14"/>
      <c r="N3322" s="14"/>
      <c r="O3322" s="14"/>
      <c r="P3322" s="14"/>
      <c r="Q3322" s="14"/>
      <c r="R3322" s="14"/>
      <c r="S3322" s="14"/>
      <c r="T3322" s="14"/>
      <c r="U3322" s="14"/>
      <c r="V3322" s="14"/>
      <c r="W3322" s="14"/>
    </row>
    <row r="3323">
      <c r="A3323" s="130" t="s">
        <v>27107</v>
      </c>
      <c r="B3323" s="14" t="s">
        <v>1530</v>
      </c>
      <c r="C3323" s="131">
        <v>65.0</v>
      </c>
      <c r="D3323" s="14" t="s">
        <v>1531</v>
      </c>
      <c r="E3323" s="131">
        <v>148.0</v>
      </c>
      <c r="F3323" s="14" t="s">
        <v>1532</v>
      </c>
      <c r="G3323" s="131">
        <v>54.0</v>
      </c>
      <c r="H3323" s="131">
        <v>200.0</v>
      </c>
      <c r="I3323" s="132" t="b">
        <v>1</v>
      </c>
      <c r="J3323" s="14"/>
      <c r="K3323" s="14"/>
      <c r="L3323" s="14"/>
      <c r="M3323" s="14"/>
      <c r="N3323" s="14"/>
      <c r="O3323" s="14"/>
      <c r="P3323" s="14"/>
      <c r="Q3323" s="14"/>
      <c r="R3323" s="14"/>
      <c r="S3323" s="14"/>
      <c r="T3323" s="14"/>
      <c r="U3323" s="14"/>
      <c r="V3323" s="14"/>
      <c r="W3323" s="14"/>
    </row>
    <row r="3324">
      <c r="A3324" s="130" t="s">
        <v>27108</v>
      </c>
      <c r="B3324" s="14" t="s">
        <v>7120</v>
      </c>
      <c r="C3324" s="131">
        <v>44.0</v>
      </c>
      <c r="D3324" s="14" t="s">
        <v>7124</v>
      </c>
      <c r="E3324" s="131">
        <v>158.0</v>
      </c>
      <c r="F3324" s="14" t="s">
        <v>7127</v>
      </c>
      <c r="G3324" s="131">
        <v>33.0</v>
      </c>
      <c r="H3324" s="131">
        <v>200.0</v>
      </c>
      <c r="I3324" s="132" t="b">
        <v>1</v>
      </c>
      <c r="J3324" s="14"/>
      <c r="K3324" s="14"/>
      <c r="L3324" s="14"/>
      <c r="M3324" s="14"/>
      <c r="N3324" s="14"/>
      <c r="O3324" s="14"/>
      <c r="P3324" s="14"/>
      <c r="Q3324" s="14"/>
      <c r="R3324" s="14"/>
      <c r="S3324" s="14"/>
      <c r="T3324" s="14"/>
      <c r="U3324" s="14"/>
      <c r="V3324" s="14"/>
      <c r="W3324" s="14"/>
    </row>
    <row r="3325">
      <c r="A3325" s="130" t="s">
        <v>27109</v>
      </c>
      <c r="B3325" s="14" t="s">
        <v>10716</v>
      </c>
      <c r="C3325" s="131">
        <v>62.0</v>
      </c>
      <c r="D3325" s="14" t="s">
        <v>10720</v>
      </c>
      <c r="E3325" s="131">
        <v>327.0</v>
      </c>
      <c r="F3325" s="14" t="s">
        <v>10722</v>
      </c>
      <c r="G3325" s="131">
        <v>51.0</v>
      </c>
      <c r="H3325" s="131">
        <v>200.0</v>
      </c>
      <c r="I3325" s="132" t="b">
        <v>1</v>
      </c>
      <c r="J3325" s="14"/>
      <c r="K3325" s="14"/>
      <c r="L3325" s="14"/>
      <c r="M3325" s="14"/>
      <c r="N3325" s="14"/>
      <c r="O3325" s="14"/>
      <c r="P3325" s="14"/>
      <c r="Q3325" s="14"/>
      <c r="R3325" s="14"/>
      <c r="S3325" s="14"/>
      <c r="T3325" s="14"/>
      <c r="U3325" s="14"/>
      <c r="V3325" s="14"/>
      <c r="W3325" s="14"/>
    </row>
    <row r="3326">
      <c r="A3326" s="130" t="s">
        <v>27110</v>
      </c>
      <c r="B3326" s="14" t="s">
        <v>3603</v>
      </c>
      <c r="C3326" s="131">
        <v>54.0</v>
      </c>
      <c r="D3326" s="14" t="s">
        <v>3607</v>
      </c>
      <c r="E3326" s="131">
        <v>448.0</v>
      </c>
      <c r="F3326" s="14" t="s">
        <v>3608</v>
      </c>
      <c r="G3326" s="131">
        <v>43.0</v>
      </c>
      <c r="H3326" s="131">
        <v>200.0</v>
      </c>
      <c r="I3326" s="132" t="b">
        <v>1</v>
      </c>
      <c r="J3326" s="14"/>
      <c r="K3326" s="14"/>
      <c r="L3326" s="14"/>
      <c r="M3326" s="14"/>
      <c r="N3326" s="14"/>
      <c r="O3326" s="14"/>
      <c r="P3326" s="14"/>
      <c r="Q3326" s="14"/>
      <c r="R3326" s="14"/>
      <c r="S3326" s="14"/>
      <c r="T3326" s="14"/>
      <c r="U3326" s="14"/>
      <c r="V3326" s="14"/>
      <c r="W3326" s="14"/>
    </row>
    <row r="3327">
      <c r="A3327" s="130" t="s">
        <v>27111</v>
      </c>
      <c r="B3327" s="14" t="s">
        <v>11130</v>
      </c>
      <c r="C3327" s="131">
        <v>27.0</v>
      </c>
      <c r="D3327" s="14"/>
      <c r="E3327" s="14"/>
      <c r="F3327" s="14" t="s">
        <v>11132</v>
      </c>
      <c r="G3327" s="131">
        <v>7.0</v>
      </c>
      <c r="H3327" s="131">
        <v>200.0</v>
      </c>
      <c r="I3327" s="132" t="b">
        <v>1</v>
      </c>
      <c r="J3327" s="14"/>
      <c r="K3327" s="14"/>
      <c r="L3327" s="14"/>
      <c r="M3327" s="14"/>
      <c r="N3327" s="14"/>
      <c r="O3327" s="14"/>
      <c r="P3327" s="14"/>
      <c r="Q3327" s="14"/>
      <c r="R3327" s="14"/>
      <c r="S3327" s="14"/>
      <c r="T3327" s="14"/>
      <c r="U3327" s="14"/>
      <c r="V3327" s="14"/>
      <c r="W3327" s="14"/>
    </row>
    <row r="3328">
      <c r="A3328" s="130" t="s">
        <v>27112</v>
      </c>
      <c r="B3328" s="14" t="s">
        <v>10265</v>
      </c>
      <c r="C3328" s="131">
        <v>29.0</v>
      </c>
      <c r="D3328" s="14"/>
      <c r="E3328" s="14"/>
      <c r="F3328" s="14" t="s">
        <v>1770</v>
      </c>
      <c r="G3328" s="131">
        <v>9.0</v>
      </c>
      <c r="H3328" s="131">
        <v>200.0</v>
      </c>
      <c r="I3328" s="132" t="b">
        <v>1</v>
      </c>
      <c r="J3328" s="14"/>
      <c r="K3328" s="14"/>
      <c r="L3328" s="14"/>
      <c r="M3328" s="14"/>
      <c r="N3328" s="14"/>
      <c r="O3328" s="14"/>
      <c r="P3328" s="14"/>
      <c r="Q3328" s="14"/>
      <c r="R3328" s="14"/>
      <c r="S3328" s="14"/>
      <c r="T3328" s="14"/>
      <c r="U3328" s="14"/>
      <c r="V3328" s="14"/>
      <c r="W3328" s="14"/>
    </row>
    <row r="3329">
      <c r="A3329" s="130" t="s">
        <v>27113</v>
      </c>
      <c r="B3329" s="14" t="s">
        <v>17401</v>
      </c>
      <c r="C3329" s="131">
        <v>60.0</v>
      </c>
      <c r="D3329" s="14" t="s">
        <v>17402</v>
      </c>
      <c r="E3329" s="131">
        <v>377.0</v>
      </c>
      <c r="F3329" s="14" t="s">
        <v>17405</v>
      </c>
      <c r="G3329" s="131">
        <v>49.0</v>
      </c>
      <c r="H3329" s="131">
        <v>200.0</v>
      </c>
      <c r="I3329" s="132" t="b">
        <v>1</v>
      </c>
      <c r="J3329" s="14"/>
      <c r="K3329" s="14"/>
      <c r="L3329" s="14"/>
      <c r="M3329" s="14"/>
      <c r="N3329" s="14"/>
      <c r="O3329" s="14"/>
      <c r="P3329" s="14"/>
      <c r="Q3329" s="14"/>
      <c r="R3329" s="14"/>
      <c r="S3329" s="14"/>
      <c r="T3329" s="14"/>
      <c r="U3329" s="14"/>
      <c r="V3329" s="14"/>
      <c r="W3329" s="14"/>
    </row>
    <row r="3330">
      <c r="A3330" s="130" t="s">
        <v>27114</v>
      </c>
      <c r="B3330" s="14" t="s">
        <v>13136</v>
      </c>
      <c r="C3330" s="131">
        <v>69.0</v>
      </c>
      <c r="D3330" s="14" t="s">
        <v>13137</v>
      </c>
      <c r="E3330" s="131">
        <v>155.0</v>
      </c>
      <c r="F3330" s="14" t="s">
        <v>13139</v>
      </c>
      <c r="G3330" s="131">
        <v>58.0</v>
      </c>
      <c r="H3330" s="131">
        <v>200.0</v>
      </c>
      <c r="I3330" s="132" t="b">
        <v>1</v>
      </c>
      <c r="J3330" s="14"/>
      <c r="K3330" s="14"/>
      <c r="L3330" s="14"/>
      <c r="M3330" s="14"/>
      <c r="N3330" s="14"/>
      <c r="O3330" s="14"/>
      <c r="P3330" s="14"/>
      <c r="Q3330" s="14"/>
      <c r="R3330" s="14"/>
      <c r="S3330" s="14"/>
      <c r="T3330" s="14"/>
      <c r="U3330" s="14"/>
      <c r="V3330" s="14"/>
      <c r="W3330" s="14"/>
    </row>
    <row r="3331">
      <c r="A3331" s="130" t="s">
        <v>27115</v>
      </c>
      <c r="B3331" s="14" t="s">
        <v>13682</v>
      </c>
      <c r="C3331" s="131">
        <v>33.0</v>
      </c>
      <c r="D3331" s="14"/>
      <c r="E3331" s="14"/>
      <c r="F3331" s="14" t="s">
        <v>13684</v>
      </c>
      <c r="G3331" s="131">
        <v>13.0</v>
      </c>
      <c r="H3331" s="131">
        <v>200.0</v>
      </c>
      <c r="I3331" s="132" t="b">
        <v>1</v>
      </c>
      <c r="J3331" s="14"/>
      <c r="K3331" s="14"/>
      <c r="L3331" s="14"/>
      <c r="M3331" s="14"/>
      <c r="N3331" s="14"/>
      <c r="O3331" s="14"/>
      <c r="P3331" s="14"/>
      <c r="Q3331" s="14"/>
      <c r="R3331" s="14"/>
      <c r="S3331" s="14"/>
      <c r="T3331" s="14"/>
      <c r="U3331" s="14"/>
      <c r="V3331" s="14"/>
      <c r="W3331" s="14"/>
    </row>
    <row r="3332">
      <c r="A3332" s="130" t="s">
        <v>27116</v>
      </c>
      <c r="B3332" s="14" t="s">
        <v>1459</v>
      </c>
      <c r="C3332" s="131">
        <v>84.0</v>
      </c>
      <c r="D3332" s="14" t="s">
        <v>1460</v>
      </c>
      <c r="E3332" s="131">
        <v>155.0</v>
      </c>
      <c r="F3332" s="14" t="s">
        <v>1461</v>
      </c>
      <c r="G3332" s="131">
        <v>73.0</v>
      </c>
      <c r="H3332" s="131">
        <v>200.0</v>
      </c>
      <c r="I3332" s="132" t="b">
        <v>1</v>
      </c>
      <c r="J3332" s="14"/>
      <c r="K3332" s="14"/>
      <c r="L3332" s="14"/>
      <c r="M3332" s="14"/>
      <c r="N3332" s="14"/>
      <c r="O3332" s="14"/>
      <c r="P3332" s="14"/>
      <c r="Q3332" s="14"/>
      <c r="R3332" s="14"/>
      <c r="S3332" s="14"/>
      <c r="T3332" s="14"/>
      <c r="U3332" s="14"/>
      <c r="V3332" s="14"/>
      <c r="W3332" s="14"/>
    </row>
    <row r="3333">
      <c r="A3333" s="130" t="s">
        <v>27117</v>
      </c>
      <c r="B3333" s="14" t="s">
        <v>1703</v>
      </c>
      <c r="C3333" s="131">
        <v>68.0</v>
      </c>
      <c r="D3333" s="14" t="s">
        <v>1704</v>
      </c>
      <c r="E3333" s="131">
        <v>422.0</v>
      </c>
      <c r="F3333" s="14" t="s">
        <v>1705</v>
      </c>
      <c r="G3333" s="131">
        <v>57.0</v>
      </c>
      <c r="H3333" s="131">
        <v>200.0</v>
      </c>
      <c r="I3333" s="132" t="b">
        <v>1</v>
      </c>
      <c r="J3333" s="14"/>
      <c r="K3333" s="14"/>
      <c r="L3333" s="14"/>
      <c r="M3333" s="14"/>
      <c r="N3333" s="14"/>
      <c r="O3333" s="14"/>
      <c r="P3333" s="14"/>
      <c r="Q3333" s="14"/>
      <c r="R3333" s="14"/>
      <c r="S3333" s="14"/>
      <c r="T3333" s="14"/>
      <c r="U3333" s="14"/>
      <c r="V3333" s="14"/>
      <c r="W3333" s="14"/>
    </row>
    <row r="3334">
      <c r="A3334" s="130" t="s">
        <v>27118</v>
      </c>
      <c r="B3334" s="14" t="s">
        <v>12593</v>
      </c>
      <c r="C3334" s="131">
        <v>37.0</v>
      </c>
      <c r="D3334" s="14"/>
      <c r="E3334" s="14"/>
      <c r="F3334" s="14" t="s">
        <v>12597</v>
      </c>
      <c r="G3334" s="131">
        <v>17.0</v>
      </c>
      <c r="H3334" s="131">
        <v>200.0</v>
      </c>
      <c r="I3334" s="132" t="b">
        <v>1</v>
      </c>
      <c r="J3334" s="14"/>
      <c r="K3334" s="14"/>
      <c r="L3334" s="14"/>
      <c r="M3334" s="14"/>
      <c r="N3334" s="14"/>
      <c r="O3334" s="14"/>
      <c r="P3334" s="14"/>
      <c r="Q3334" s="14"/>
      <c r="R3334" s="14"/>
      <c r="S3334" s="14"/>
      <c r="T3334" s="14"/>
      <c r="U3334" s="14"/>
      <c r="V3334" s="14"/>
      <c r="W3334" s="14"/>
    </row>
    <row r="3335">
      <c r="A3335" s="130" t="s">
        <v>27119</v>
      </c>
      <c r="B3335" s="14" t="s">
        <v>7737</v>
      </c>
      <c r="C3335" s="131">
        <v>40.0</v>
      </c>
      <c r="D3335" s="14" t="s">
        <v>7738</v>
      </c>
      <c r="E3335" s="131">
        <v>161.0</v>
      </c>
      <c r="F3335" s="14" t="s">
        <v>7741</v>
      </c>
      <c r="G3335" s="131">
        <v>29.0</v>
      </c>
      <c r="H3335" s="131">
        <v>200.0</v>
      </c>
      <c r="I3335" s="132" t="b">
        <v>1</v>
      </c>
      <c r="J3335" s="14"/>
      <c r="K3335" s="14"/>
      <c r="L3335" s="14"/>
      <c r="M3335" s="14"/>
      <c r="N3335" s="14"/>
      <c r="O3335" s="14"/>
      <c r="P3335" s="14"/>
      <c r="Q3335" s="14"/>
      <c r="R3335" s="14"/>
      <c r="S3335" s="14"/>
      <c r="T3335" s="14"/>
      <c r="U3335" s="14"/>
      <c r="V3335" s="14"/>
      <c r="W3335" s="14"/>
    </row>
    <row r="3336">
      <c r="A3336" s="130" t="s">
        <v>27120</v>
      </c>
      <c r="B3336" s="14" t="s">
        <v>1689</v>
      </c>
      <c r="C3336" s="131">
        <v>75.0</v>
      </c>
      <c r="D3336" s="14" t="s">
        <v>1690</v>
      </c>
      <c r="E3336" s="131">
        <v>151.0</v>
      </c>
      <c r="F3336" s="14" t="s">
        <v>1691</v>
      </c>
      <c r="G3336" s="131">
        <v>64.0</v>
      </c>
      <c r="H3336" s="131">
        <v>200.0</v>
      </c>
      <c r="I3336" s="132" t="b">
        <v>1</v>
      </c>
      <c r="J3336" s="14"/>
      <c r="K3336" s="14"/>
      <c r="L3336" s="14"/>
      <c r="M3336" s="14"/>
      <c r="N3336" s="14"/>
      <c r="O3336" s="14"/>
      <c r="P3336" s="14"/>
      <c r="Q3336" s="14"/>
      <c r="R3336" s="14"/>
      <c r="S3336" s="14"/>
      <c r="T3336" s="14"/>
      <c r="U3336" s="14"/>
      <c r="V3336" s="14"/>
      <c r="W3336" s="14"/>
    </row>
    <row r="3337">
      <c r="A3337" s="130" t="s">
        <v>27121</v>
      </c>
      <c r="B3337" s="14" t="s">
        <v>10365</v>
      </c>
      <c r="C3337" s="131">
        <v>23.0</v>
      </c>
      <c r="D3337" s="14"/>
      <c r="E3337" s="14"/>
      <c r="F3337" s="14" t="s">
        <v>10368</v>
      </c>
      <c r="G3337" s="131">
        <v>3.0</v>
      </c>
      <c r="H3337" s="131">
        <v>200.0</v>
      </c>
      <c r="I3337" s="132" t="b">
        <v>1</v>
      </c>
      <c r="J3337" s="14"/>
      <c r="K3337" s="14"/>
      <c r="L3337" s="14"/>
      <c r="M3337" s="14"/>
      <c r="N3337" s="14"/>
      <c r="O3337" s="14"/>
      <c r="P3337" s="14"/>
      <c r="Q3337" s="14"/>
      <c r="R3337" s="14"/>
      <c r="S3337" s="14"/>
      <c r="T3337" s="14"/>
      <c r="U3337" s="14"/>
      <c r="V3337" s="14"/>
      <c r="W3337" s="14"/>
    </row>
    <row r="3338">
      <c r="A3338" s="130" t="s">
        <v>27122</v>
      </c>
      <c r="B3338" s="14" t="s">
        <v>7996</v>
      </c>
      <c r="C3338" s="131">
        <v>72.0</v>
      </c>
      <c r="D3338" s="14" t="s">
        <v>7997</v>
      </c>
      <c r="E3338" s="131">
        <v>326.0</v>
      </c>
      <c r="F3338" s="14" t="s">
        <v>8002</v>
      </c>
      <c r="G3338" s="131">
        <v>61.0</v>
      </c>
      <c r="H3338" s="131">
        <v>200.0</v>
      </c>
      <c r="I3338" s="132" t="b">
        <v>1</v>
      </c>
      <c r="J3338" s="14"/>
      <c r="K3338" s="14"/>
      <c r="L3338" s="14"/>
      <c r="M3338" s="14"/>
      <c r="N3338" s="14"/>
      <c r="O3338" s="14"/>
      <c r="P3338" s="14"/>
      <c r="Q3338" s="14"/>
      <c r="R3338" s="14"/>
      <c r="S3338" s="14"/>
      <c r="T3338" s="14"/>
      <c r="U3338" s="14"/>
      <c r="V3338" s="14"/>
      <c r="W3338" s="14"/>
    </row>
    <row r="3339">
      <c r="A3339" s="130" t="s">
        <v>27123</v>
      </c>
      <c r="B3339" s="14" t="s">
        <v>13098</v>
      </c>
      <c r="C3339" s="131">
        <v>30.0</v>
      </c>
      <c r="D3339" s="14" t="s">
        <v>13101</v>
      </c>
      <c r="E3339" s="131">
        <v>158.0</v>
      </c>
      <c r="F3339" s="14" t="s">
        <v>13105</v>
      </c>
      <c r="G3339" s="131">
        <v>19.0</v>
      </c>
      <c r="H3339" s="131">
        <v>200.0</v>
      </c>
      <c r="I3339" s="132" t="b">
        <v>1</v>
      </c>
      <c r="J3339" s="14"/>
      <c r="K3339" s="14"/>
      <c r="L3339" s="14"/>
      <c r="M3339" s="14"/>
      <c r="N3339" s="14"/>
      <c r="O3339" s="14"/>
      <c r="P3339" s="14"/>
      <c r="Q3339" s="14"/>
      <c r="R3339" s="14"/>
      <c r="S3339" s="14"/>
      <c r="T3339" s="14"/>
      <c r="U3339" s="14"/>
      <c r="V3339" s="14"/>
      <c r="W3339" s="14"/>
    </row>
    <row r="3340">
      <c r="A3340" s="130" t="s">
        <v>27124</v>
      </c>
      <c r="B3340" s="14" t="s">
        <v>18857</v>
      </c>
      <c r="C3340" s="131">
        <v>54.0</v>
      </c>
      <c r="D3340" s="14" t="s">
        <v>18858</v>
      </c>
      <c r="E3340" s="131">
        <v>141.0</v>
      </c>
      <c r="F3340" s="14" t="s">
        <v>18860</v>
      </c>
      <c r="G3340" s="131">
        <v>43.0</v>
      </c>
      <c r="H3340" s="131">
        <v>200.0</v>
      </c>
      <c r="I3340" s="132" t="b">
        <v>1</v>
      </c>
      <c r="J3340" s="14"/>
      <c r="K3340" s="14"/>
      <c r="L3340" s="14"/>
      <c r="M3340" s="14"/>
      <c r="N3340" s="14"/>
      <c r="O3340" s="14"/>
      <c r="P3340" s="14"/>
      <c r="Q3340" s="14"/>
      <c r="R3340" s="14"/>
      <c r="S3340" s="14"/>
      <c r="T3340" s="14"/>
      <c r="U3340" s="14"/>
      <c r="V3340" s="14"/>
      <c r="W3340" s="14"/>
    </row>
    <row r="3341">
      <c r="A3341" s="130" t="s">
        <v>27125</v>
      </c>
      <c r="B3341" s="14" t="s">
        <v>1187</v>
      </c>
      <c r="C3341" s="131">
        <v>76.0</v>
      </c>
      <c r="D3341" s="14" t="s">
        <v>1188</v>
      </c>
      <c r="E3341" s="131">
        <v>156.0</v>
      </c>
      <c r="F3341" s="14" t="s">
        <v>1189</v>
      </c>
      <c r="G3341" s="131">
        <v>65.0</v>
      </c>
      <c r="H3341" s="131">
        <v>200.0</v>
      </c>
      <c r="I3341" s="132" t="b">
        <v>1</v>
      </c>
      <c r="J3341" s="14"/>
      <c r="K3341" s="14"/>
      <c r="L3341" s="14"/>
      <c r="M3341" s="14"/>
      <c r="N3341" s="14"/>
      <c r="O3341" s="14"/>
      <c r="P3341" s="14"/>
      <c r="Q3341" s="14"/>
      <c r="R3341" s="14"/>
      <c r="S3341" s="14"/>
      <c r="T3341" s="14"/>
      <c r="U3341" s="14"/>
      <c r="V3341" s="14"/>
      <c r="W3341" s="14"/>
    </row>
    <row r="3342">
      <c r="A3342" s="130" t="s">
        <v>27126</v>
      </c>
      <c r="B3342" s="14" t="s">
        <v>18498</v>
      </c>
      <c r="C3342" s="131">
        <v>58.0</v>
      </c>
      <c r="D3342" s="14" t="s">
        <v>18499</v>
      </c>
      <c r="E3342" s="131">
        <v>153.0</v>
      </c>
      <c r="F3342" s="14" t="s">
        <v>18500</v>
      </c>
      <c r="G3342" s="131">
        <v>47.0</v>
      </c>
      <c r="H3342" s="131">
        <v>200.0</v>
      </c>
      <c r="I3342" s="132" t="b">
        <v>1</v>
      </c>
      <c r="J3342" s="14"/>
      <c r="K3342" s="14"/>
      <c r="L3342" s="14"/>
      <c r="M3342" s="14"/>
      <c r="N3342" s="14"/>
      <c r="O3342" s="14"/>
      <c r="P3342" s="14"/>
      <c r="Q3342" s="14"/>
      <c r="R3342" s="14"/>
      <c r="S3342" s="14"/>
      <c r="T3342" s="14"/>
      <c r="U3342" s="14"/>
      <c r="V3342" s="14"/>
      <c r="W3342" s="14"/>
    </row>
    <row r="3343">
      <c r="A3343" s="130" t="s">
        <v>27127</v>
      </c>
      <c r="B3343" s="14" t="s">
        <v>8417</v>
      </c>
      <c r="C3343" s="131">
        <v>25.0</v>
      </c>
      <c r="D3343" s="14"/>
      <c r="E3343" s="14"/>
      <c r="F3343" s="14" t="s">
        <v>8419</v>
      </c>
      <c r="G3343" s="131">
        <v>5.0</v>
      </c>
      <c r="H3343" s="131">
        <v>200.0</v>
      </c>
      <c r="I3343" s="132" t="b">
        <v>1</v>
      </c>
      <c r="J3343" s="14"/>
      <c r="K3343" s="14"/>
      <c r="L3343" s="14"/>
      <c r="M3343" s="14"/>
      <c r="N3343" s="14"/>
      <c r="O3343" s="14"/>
      <c r="P3343" s="14"/>
      <c r="Q3343" s="14"/>
      <c r="R3343" s="14"/>
      <c r="S3343" s="14"/>
      <c r="T3343" s="14"/>
      <c r="U3343" s="14"/>
      <c r="V3343" s="14"/>
      <c r="W3343" s="14"/>
    </row>
    <row r="3344">
      <c r="A3344" s="130" t="s">
        <v>27128</v>
      </c>
      <c r="B3344" s="14" t="s">
        <v>12692</v>
      </c>
      <c r="C3344" s="131">
        <v>68.0</v>
      </c>
      <c r="D3344" s="14" t="s">
        <v>12694</v>
      </c>
      <c r="E3344" s="131">
        <v>139.0</v>
      </c>
      <c r="F3344" s="14" t="s">
        <v>12696</v>
      </c>
      <c r="G3344" s="131">
        <v>57.0</v>
      </c>
      <c r="H3344" s="131">
        <v>200.0</v>
      </c>
      <c r="I3344" s="132" t="b">
        <v>1</v>
      </c>
      <c r="J3344" s="14"/>
      <c r="K3344" s="14"/>
      <c r="L3344" s="14"/>
      <c r="M3344" s="14"/>
      <c r="N3344" s="14"/>
      <c r="O3344" s="14"/>
      <c r="P3344" s="14"/>
      <c r="Q3344" s="14"/>
      <c r="R3344" s="14"/>
      <c r="S3344" s="14"/>
      <c r="T3344" s="14"/>
      <c r="U3344" s="14"/>
      <c r="V3344" s="14"/>
      <c r="W3344" s="14"/>
    </row>
    <row r="3345">
      <c r="A3345" s="130" t="s">
        <v>27129</v>
      </c>
      <c r="B3345" s="14" t="s">
        <v>3752</v>
      </c>
      <c r="C3345" s="131">
        <v>53.0</v>
      </c>
      <c r="D3345" s="14" t="s">
        <v>3755</v>
      </c>
      <c r="E3345" s="131">
        <v>139.0</v>
      </c>
      <c r="F3345" s="14" t="s">
        <v>3758</v>
      </c>
      <c r="G3345" s="131">
        <v>42.0</v>
      </c>
      <c r="H3345" s="131">
        <v>200.0</v>
      </c>
      <c r="I3345" s="132" t="b">
        <v>1</v>
      </c>
      <c r="J3345" s="14"/>
      <c r="K3345" s="14"/>
      <c r="L3345" s="14"/>
      <c r="M3345" s="14"/>
      <c r="N3345" s="14"/>
      <c r="O3345" s="14"/>
      <c r="P3345" s="14"/>
      <c r="Q3345" s="14"/>
      <c r="R3345" s="14"/>
      <c r="S3345" s="14"/>
      <c r="T3345" s="14"/>
      <c r="U3345" s="14"/>
      <c r="V3345" s="14"/>
      <c r="W3345" s="14"/>
    </row>
    <row r="3346">
      <c r="A3346" s="130" t="s">
        <v>27130</v>
      </c>
      <c r="B3346" s="14" t="s">
        <v>1565</v>
      </c>
      <c r="C3346" s="131">
        <v>51.0</v>
      </c>
      <c r="D3346" s="14" t="s">
        <v>1566</v>
      </c>
      <c r="E3346" s="131">
        <v>324.0</v>
      </c>
      <c r="F3346" s="14" t="s">
        <v>1567</v>
      </c>
      <c r="G3346" s="131">
        <v>40.0</v>
      </c>
      <c r="H3346" s="131">
        <v>200.0</v>
      </c>
      <c r="I3346" s="132" t="b">
        <v>1</v>
      </c>
      <c r="J3346" s="14"/>
      <c r="K3346" s="14"/>
      <c r="L3346" s="14"/>
      <c r="M3346" s="14"/>
      <c r="N3346" s="14"/>
      <c r="O3346" s="14"/>
      <c r="P3346" s="14"/>
      <c r="Q3346" s="14"/>
      <c r="R3346" s="14"/>
      <c r="S3346" s="14"/>
      <c r="T3346" s="14"/>
      <c r="U3346" s="14"/>
      <c r="V3346" s="14"/>
      <c r="W3346" s="14"/>
    </row>
    <row r="3347">
      <c r="A3347" s="130" t="s">
        <v>27131</v>
      </c>
      <c r="B3347" s="14" t="s">
        <v>17401</v>
      </c>
      <c r="C3347" s="131">
        <v>60.0</v>
      </c>
      <c r="D3347" s="14" t="s">
        <v>17402</v>
      </c>
      <c r="E3347" s="131">
        <v>377.0</v>
      </c>
      <c r="F3347" s="14" t="s">
        <v>17405</v>
      </c>
      <c r="G3347" s="131">
        <v>49.0</v>
      </c>
      <c r="H3347" s="131">
        <v>200.0</v>
      </c>
      <c r="I3347" s="132" t="b">
        <v>1</v>
      </c>
      <c r="J3347" s="14"/>
      <c r="K3347" s="14"/>
      <c r="L3347" s="14"/>
      <c r="M3347" s="14"/>
      <c r="N3347" s="14"/>
      <c r="O3347" s="14"/>
      <c r="P3347" s="14"/>
      <c r="Q3347" s="14"/>
      <c r="R3347" s="14"/>
      <c r="S3347" s="14"/>
      <c r="T3347" s="14"/>
      <c r="U3347" s="14"/>
      <c r="V3347" s="14"/>
      <c r="W3347" s="14"/>
    </row>
    <row r="3348">
      <c r="A3348" s="130" t="s">
        <v>27132</v>
      </c>
      <c r="B3348" s="14" t="s">
        <v>18759</v>
      </c>
      <c r="C3348" s="131">
        <v>50.0</v>
      </c>
      <c r="D3348" s="14" t="s">
        <v>18761</v>
      </c>
      <c r="E3348" s="131">
        <v>199.0</v>
      </c>
      <c r="F3348" s="14" t="s">
        <v>18764</v>
      </c>
      <c r="G3348" s="131">
        <v>39.0</v>
      </c>
      <c r="H3348" s="131">
        <v>200.0</v>
      </c>
      <c r="I3348" s="132" t="b">
        <v>1</v>
      </c>
      <c r="J3348" s="14"/>
      <c r="K3348" s="14"/>
      <c r="L3348" s="14"/>
      <c r="M3348" s="14"/>
      <c r="N3348" s="14"/>
      <c r="O3348" s="14"/>
      <c r="P3348" s="14"/>
      <c r="Q3348" s="14"/>
      <c r="R3348" s="14"/>
      <c r="S3348" s="14"/>
      <c r="T3348" s="14"/>
      <c r="U3348" s="14"/>
      <c r="V3348" s="14"/>
      <c r="W3348" s="14"/>
    </row>
    <row r="3349">
      <c r="A3349" s="130" t="s">
        <v>27133</v>
      </c>
      <c r="B3349" s="14" t="s">
        <v>1800</v>
      </c>
      <c r="C3349" s="131">
        <v>31.0</v>
      </c>
      <c r="D3349" s="14" t="s">
        <v>1801</v>
      </c>
      <c r="E3349" s="131">
        <v>133.0</v>
      </c>
      <c r="F3349" s="14" t="s">
        <v>1802</v>
      </c>
      <c r="G3349" s="131">
        <v>20.0</v>
      </c>
      <c r="H3349" s="131">
        <v>200.0</v>
      </c>
      <c r="I3349" s="132" t="b">
        <v>1</v>
      </c>
      <c r="J3349" s="14"/>
      <c r="K3349" s="14"/>
      <c r="L3349" s="14"/>
      <c r="M3349" s="14"/>
      <c r="N3349" s="14"/>
      <c r="O3349" s="14"/>
      <c r="P3349" s="14"/>
      <c r="Q3349" s="14"/>
      <c r="R3349" s="14"/>
      <c r="S3349" s="14"/>
      <c r="T3349" s="14"/>
      <c r="U3349" s="14"/>
      <c r="V3349" s="14"/>
      <c r="W3349" s="14"/>
    </row>
    <row r="3350">
      <c r="A3350" s="130" t="s">
        <v>27134</v>
      </c>
      <c r="B3350" s="14" t="s">
        <v>1543</v>
      </c>
      <c r="C3350" s="131">
        <v>25.0</v>
      </c>
      <c r="D3350" s="14"/>
      <c r="E3350" s="14"/>
      <c r="F3350" s="14" t="s">
        <v>1264</v>
      </c>
      <c r="G3350" s="131">
        <v>5.0</v>
      </c>
      <c r="H3350" s="131">
        <v>200.0</v>
      </c>
      <c r="I3350" s="132" t="b">
        <v>1</v>
      </c>
      <c r="J3350" s="14"/>
      <c r="K3350" s="14"/>
      <c r="L3350" s="14"/>
      <c r="M3350" s="14"/>
      <c r="N3350" s="14"/>
      <c r="O3350" s="14"/>
      <c r="P3350" s="14"/>
      <c r="Q3350" s="14"/>
      <c r="R3350" s="14"/>
      <c r="S3350" s="14"/>
      <c r="T3350" s="14"/>
      <c r="U3350" s="14"/>
      <c r="V3350" s="14"/>
      <c r="W3350" s="14"/>
    </row>
    <row r="3351">
      <c r="A3351" s="130" t="s">
        <v>27135</v>
      </c>
      <c r="B3351" s="14" t="s">
        <v>1727</v>
      </c>
      <c r="C3351" s="131">
        <v>78.0</v>
      </c>
      <c r="D3351" s="14" t="s">
        <v>1728</v>
      </c>
      <c r="E3351" s="131">
        <v>153.0</v>
      </c>
      <c r="F3351" s="14" t="s">
        <v>1729</v>
      </c>
      <c r="G3351" s="131">
        <v>67.0</v>
      </c>
      <c r="H3351" s="131">
        <v>200.0</v>
      </c>
      <c r="I3351" s="132" t="b">
        <v>1</v>
      </c>
      <c r="J3351" s="14"/>
      <c r="K3351" s="14"/>
      <c r="L3351" s="14"/>
      <c r="M3351" s="14"/>
      <c r="N3351" s="14"/>
      <c r="O3351" s="14"/>
      <c r="P3351" s="14"/>
      <c r="Q3351" s="14"/>
      <c r="R3351" s="14"/>
      <c r="S3351" s="14"/>
      <c r="T3351" s="14"/>
      <c r="U3351" s="14"/>
      <c r="V3351" s="14"/>
      <c r="W3351" s="14"/>
    </row>
    <row r="3352">
      <c r="A3352" s="130" t="s">
        <v>27136</v>
      </c>
      <c r="B3352" s="14" t="s">
        <v>6069</v>
      </c>
      <c r="C3352" s="131">
        <v>118.0</v>
      </c>
      <c r="D3352" s="14" t="s">
        <v>6073</v>
      </c>
      <c r="E3352" s="131">
        <v>149.0</v>
      </c>
      <c r="F3352" s="14" t="s">
        <v>6075</v>
      </c>
      <c r="G3352" s="131">
        <v>107.0</v>
      </c>
      <c r="H3352" s="131">
        <v>200.0</v>
      </c>
      <c r="I3352" s="132" t="b">
        <v>1</v>
      </c>
      <c r="J3352" s="14"/>
      <c r="K3352" s="14"/>
      <c r="L3352" s="14"/>
      <c r="M3352" s="14"/>
      <c r="N3352" s="14"/>
      <c r="O3352" s="14"/>
      <c r="P3352" s="14"/>
      <c r="Q3352" s="14"/>
      <c r="R3352" s="14"/>
      <c r="S3352" s="14"/>
      <c r="T3352" s="14"/>
      <c r="U3352" s="14"/>
      <c r="V3352" s="14"/>
      <c r="W3352" s="14"/>
    </row>
    <row r="3353">
      <c r="A3353" s="130" t="s">
        <v>27137</v>
      </c>
      <c r="B3353" s="14" t="s">
        <v>13510</v>
      </c>
      <c r="C3353" s="131">
        <v>28.0</v>
      </c>
      <c r="D3353" s="14" t="s">
        <v>13511</v>
      </c>
      <c r="E3353" s="131">
        <v>158.0</v>
      </c>
      <c r="F3353" s="14" t="s">
        <v>13512</v>
      </c>
      <c r="G3353" s="131">
        <v>8.0</v>
      </c>
      <c r="H3353" s="131">
        <v>200.0</v>
      </c>
      <c r="I3353" s="132" t="b">
        <v>1</v>
      </c>
      <c r="J3353" s="14"/>
      <c r="K3353" s="14"/>
      <c r="L3353" s="14"/>
      <c r="M3353" s="14"/>
      <c r="N3353" s="14"/>
      <c r="O3353" s="14"/>
      <c r="P3353" s="14"/>
      <c r="Q3353" s="14"/>
      <c r="R3353" s="14"/>
      <c r="S3353" s="14"/>
      <c r="T3353" s="14"/>
      <c r="U3353" s="14"/>
      <c r="V3353" s="14"/>
      <c r="W3353" s="14"/>
    </row>
    <row r="3354">
      <c r="A3354" s="130" t="s">
        <v>27138</v>
      </c>
      <c r="B3354" s="14" t="s">
        <v>3471</v>
      </c>
      <c r="C3354" s="131">
        <v>31.0</v>
      </c>
      <c r="D3354" s="14"/>
      <c r="E3354" s="14"/>
      <c r="F3354" s="14" t="s">
        <v>3474</v>
      </c>
      <c r="G3354" s="131">
        <v>11.0</v>
      </c>
      <c r="H3354" s="131">
        <v>200.0</v>
      </c>
      <c r="I3354" s="132" t="b">
        <v>1</v>
      </c>
      <c r="J3354" s="14"/>
      <c r="K3354" s="14"/>
      <c r="L3354" s="14"/>
      <c r="M3354" s="14"/>
      <c r="N3354" s="14"/>
      <c r="O3354" s="14"/>
      <c r="P3354" s="14"/>
      <c r="Q3354" s="14"/>
      <c r="R3354" s="14"/>
      <c r="S3354" s="14"/>
      <c r="T3354" s="14"/>
      <c r="U3354" s="14"/>
      <c r="V3354" s="14"/>
      <c r="W3354" s="14"/>
    </row>
    <row r="3355">
      <c r="A3355" s="130" t="s">
        <v>27139</v>
      </c>
      <c r="B3355" s="14" t="s">
        <v>1696</v>
      </c>
      <c r="C3355" s="131">
        <v>57.0</v>
      </c>
      <c r="D3355" s="14" t="s">
        <v>1697</v>
      </c>
      <c r="E3355" s="131">
        <v>316.0</v>
      </c>
      <c r="F3355" s="14" t="s">
        <v>1698</v>
      </c>
      <c r="G3355" s="131">
        <v>46.0</v>
      </c>
      <c r="H3355" s="131">
        <v>200.0</v>
      </c>
      <c r="I3355" s="132" t="b">
        <v>1</v>
      </c>
      <c r="J3355" s="14"/>
      <c r="K3355" s="14"/>
      <c r="L3355" s="14"/>
      <c r="M3355" s="14"/>
      <c r="N3355" s="14"/>
      <c r="O3355" s="14"/>
      <c r="P3355" s="14"/>
      <c r="Q3355" s="14"/>
      <c r="R3355" s="14"/>
      <c r="S3355" s="14"/>
      <c r="T3355" s="14"/>
      <c r="U3355" s="14"/>
      <c r="V3355" s="14"/>
      <c r="W3355" s="14"/>
    </row>
    <row r="3356">
      <c r="A3356" s="130" t="s">
        <v>27140</v>
      </c>
      <c r="B3356" s="14" t="s">
        <v>14360</v>
      </c>
      <c r="C3356" s="131">
        <v>110.0</v>
      </c>
      <c r="D3356" s="14" t="s">
        <v>14362</v>
      </c>
      <c r="E3356" s="131">
        <v>155.0</v>
      </c>
      <c r="F3356" s="14" t="s">
        <v>14363</v>
      </c>
      <c r="G3356" s="131">
        <v>99.0</v>
      </c>
      <c r="H3356" s="131">
        <v>200.0</v>
      </c>
      <c r="I3356" s="132" t="b">
        <v>1</v>
      </c>
      <c r="J3356" s="14"/>
      <c r="K3356" s="14"/>
      <c r="L3356" s="14"/>
      <c r="M3356" s="14"/>
      <c r="N3356" s="14"/>
      <c r="O3356" s="14"/>
      <c r="P3356" s="14"/>
      <c r="Q3356" s="14"/>
      <c r="R3356" s="14"/>
      <c r="S3356" s="14"/>
      <c r="T3356" s="14"/>
      <c r="U3356" s="14"/>
      <c r="V3356" s="14"/>
      <c r="W3356" s="14"/>
    </row>
    <row r="3357">
      <c r="A3357" s="130" t="s">
        <v>27141</v>
      </c>
      <c r="B3357" s="14" t="s">
        <v>10739</v>
      </c>
      <c r="C3357" s="131">
        <v>27.0</v>
      </c>
      <c r="D3357" s="14"/>
      <c r="E3357" s="14"/>
      <c r="F3357" s="14" t="s">
        <v>10741</v>
      </c>
      <c r="G3357" s="131">
        <v>7.0</v>
      </c>
      <c r="H3357" s="131">
        <v>200.0</v>
      </c>
      <c r="I3357" s="132" t="b">
        <v>1</v>
      </c>
      <c r="J3357" s="14"/>
      <c r="K3357" s="14"/>
      <c r="L3357" s="14"/>
      <c r="M3357" s="14"/>
      <c r="N3357" s="14"/>
      <c r="O3357" s="14"/>
      <c r="P3357" s="14"/>
      <c r="Q3357" s="14"/>
      <c r="R3357" s="14"/>
      <c r="S3357" s="14"/>
      <c r="T3357" s="14"/>
      <c r="U3357" s="14"/>
      <c r="V3357" s="14"/>
      <c r="W3357" s="14"/>
    </row>
    <row r="3358">
      <c r="A3358" s="130" t="s">
        <v>27142</v>
      </c>
      <c r="B3358" s="14" t="s">
        <v>8325</v>
      </c>
      <c r="C3358" s="131">
        <v>92.0</v>
      </c>
      <c r="D3358" s="14" t="s">
        <v>8327</v>
      </c>
      <c r="E3358" s="131">
        <v>344.0</v>
      </c>
      <c r="F3358" s="14" t="s">
        <v>8329</v>
      </c>
      <c r="G3358" s="131">
        <v>81.0</v>
      </c>
      <c r="H3358" s="131">
        <v>200.0</v>
      </c>
      <c r="I3358" s="132" t="b">
        <v>1</v>
      </c>
      <c r="J3358" s="14"/>
      <c r="K3358" s="14"/>
      <c r="L3358" s="14"/>
      <c r="M3358" s="14"/>
      <c r="N3358" s="14"/>
      <c r="O3358" s="14"/>
      <c r="P3358" s="14"/>
      <c r="Q3358" s="14"/>
      <c r="R3358" s="14"/>
      <c r="S3358" s="14"/>
      <c r="T3358" s="14"/>
      <c r="U3358" s="14"/>
      <c r="V3358" s="14"/>
      <c r="W3358" s="14"/>
    </row>
    <row r="3359">
      <c r="A3359" s="130" t="s">
        <v>27143</v>
      </c>
      <c r="B3359" s="14" t="s">
        <v>13682</v>
      </c>
      <c r="C3359" s="131">
        <v>33.0</v>
      </c>
      <c r="D3359" s="14"/>
      <c r="E3359" s="14"/>
      <c r="F3359" s="14" t="s">
        <v>13684</v>
      </c>
      <c r="G3359" s="131">
        <v>13.0</v>
      </c>
      <c r="H3359" s="131">
        <v>200.0</v>
      </c>
      <c r="I3359" s="132" t="b">
        <v>1</v>
      </c>
      <c r="J3359" s="14"/>
      <c r="K3359" s="14"/>
      <c r="L3359" s="14"/>
      <c r="M3359" s="14"/>
      <c r="N3359" s="14"/>
      <c r="O3359" s="14"/>
      <c r="P3359" s="14"/>
      <c r="Q3359" s="14"/>
      <c r="R3359" s="14"/>
      <c r="S3359" s="14"/>
      <c r="T3359" s="14"/>
      <c r="U3359" s="14"/>
      <c r="V3359" s="14"/>
      <c r="W3359" s="14"/>
    </row>
    <row r="3360">
      <c r="A3360" s="130" t="s">
        <v>27144</v>
      </c>
      <c r="B3360" s="14" t="s">
        <v>6607</v>
      </c>
      <c r="C3360" s="131">
        <v>76.0</v>
      </c>
      <c r="D3360" s="14" t="s">
        <v>6608</v>
      </c>
      <c r="E3360" s="131">
        <v>205.0</v>
      </c>
      <c r="F3360" s="14" t="s">
        <v>6609</v>
      </c>
      <c r="G3360" s="131">
        <v>65.0</v>
      </c>
      <c r="H3360" s="131">
        <v>200.0</v>
      </c>
      <c r="I3360" s="132" t="b">
        <v>1</v>
      </c>
      <c r="J3360" s="14"/>
      <c r="K3360" s="14"/>
      <c r="L3360" s="14"/>
      <c r="M3360" s="14"/>
      <c r="N3360" s="14"/>
      <c r="O3360" s="14"/>
      <c r="P3360" s="14"/>
      <c r="Q3360" s="14"/>
      <c r="R3360" s="14"/>
      <c r="S3360" s="14"/>
      <c r="T3360" s="14"/>
      <c r="U3360" s="14"/>
      <c r="V3360" s="14"/>
      <c r="W3360" s="14"/>
    </row>
    <row r="3361">
      <c r="A3361" s="130" t="s">
        <v>27145</v>
      </c>
      <c r="B3361" s="14" t="s">
        <v>1522</v>
      </c>
      <c r="C3361" s="131">
        <v>59.0</v>
      </c>
      <c r="D3361" s="14" t="s">
        <v>1523</v>
      </c>
      <c r="E3361" s="131">
        <v>261.0</v>
      </c>
      <c r="F3361" s="14" t="s">
        <v>1524</v>
      </c>
      <c r="G3361" s="131">
        <v>48.0</v>
      </c>
      <c r="H3361" s="131">
        <v>200.0</v>
      </c>
      <c r="I3361" s="132" t="b">
        <v>1</v>
      </c>
      <c r="J3361" s="14"/>
      <c r="K3361" s="14"/>
      <c r="L3361" s="14"/>
      <c r="M3361" s="14"/>
      <c r="N3361" s="14"/>
      <c r="O3361" s="14"/>
      <c r="P3361" s="14"/>
      <c r="Q3361" s="14"/>
      <c r="R3361" s="14"/>
      <c r="S3361" s="14"/>
      <c r="T3361" s="14"/>
      <c r="U3361" s="14"/>
      <c r="V3361" s="14"/>
      <c r="W3361" s="14"/>
    </row>
    <row r="3362">
      <c r="A3362" s="130" t="s">
        <v>27146</v>
      </c>
      <c r="B3362" s="14" t="s">
        <v>3866</v>
      </c>
      <c r="C3362" s="131">
        <v>94.0</v>
      </c>
      <c r="D3362" s="14" t="s">
        <v>3870</v>
      </c>
      <c r="E3362" s="131">
        <v>201.0</v>
      </c>
      <c r="F3362" s="14" t="s">
        <v>3872</v>
      </c>
      <c r="G3362" s="131">
        <v>83.0</v>
      </c>
      <c r="H3362" s="131">
        <v>200.0</v>
      </c>
      <c r="I3362" s="132" t="b">
        <v>1</v>
      </c>
      <c r="J3362" s="14"/>
      <c r="K3362" s="14"/>
      <c r="L3362" s="14"/>
      <c r="M3362" s="14"/>
      <c r="N3362" s="14"/>
      <c r="O3362" s="14"/>
      <c r="P3362" s="14"/>
      <c r="Q3362" s="14"/>
      <c r="R3362" s="14"/>
      <c r="S3362" s="14"/>
      <c r="T3362" s="14"/>
      <c r="U3362" s="14"/>
      <c r="V3362" s="14"/>
      <c r="W3362" s="14"/>
    </row>
    <row r="3363">
      <c r="A3363" s="130" t="s">
        <v>27147</v>
      </c>
      <c r="B3363" s="14" t="s">
        <v>12184</v>
      </c>
      <c r="C3363" s="131">
        <v>39.0</v>
      </c>
      <c r="D3363" s="14" t="s">
        <v>12186</v>
      </c>
      <c r="E3363" s="131">
        <v>150.0</v>
      </c>
      <c r="F3363" s="14" t="s">
        <v>12187</v>
      </c>
      <c r="G3363" s="131">
        <v>28.0</v>
      </c>
      <c r="H3363" s="131">
        <v>200.0</v>
      </c>
      <c r="I3363" s="132" t="b">
        <v>1</v>
      </c>
      <c r="J3363" s="14"/>
      <c r="K3363" s="14"/>
      <c r="L3363" s="14"/>
      <c r="M3363" s="14"/>
      <c r="N3363" s="14"/>
      <c r="O3363" s="14"/>
      <c r="P3363" s="14"/>
      <c r="Q3363" s="14"/>
      <c r="R3363" s="14"/>
      <c r="S3363" s="14"/>
      <c r="T3363" s="14"/>
      <c r="U3363" s="14"/>
      <c r="V3363" s="14"/>
      <c r="W3363" s="14"/>
    </row>
    <row r="3364">
      <c r="A3364" s="130" t="s">
        <v>27148</v>
      </c>
      <c r="B3364" s="14" t="s">
        <v>1556</v>
      </c>
      <c r="C3364" s="131">
        <v>66.0</v>
      </c>
      <c r="D3364" s="14" t="s">
        <v>1557</v>
      </c>
      <c r="E3364" s="131">
        <v>232.0</v>
      </c>
      <c r="F3364" s="14" t="s">
        <v>1558</v>
      </c>
      <c r="G3364" s="131">
        <v>55.0</v>
      </c>
      <c r="H3364" s="131">
        <v>200.0</v>
      </c>
      <c r="I3364" s="132" t="b">
        <v>1</v>
      </c>
      <c r="J3364" s="14"/>
      <c r="K3364" s="14"/>
      <c r="L3364" s="14"/>
      <c r="M3364" s="14"/>
      <c r="N3364" s="14"/>
      <c r="O3364" s="14"/>
      <c r="P3364" s="14"/>
      <c r="Q3364" s="14"/>
      <c r="R3364" s="14"/>
      <c r="S3364" s="14"/>
      <c r="T3364" s="14"/>
      <c r="U3364" s="14"/>
      <c r="V3364" s="14"/>
      <c r="W3364" s="14"/>
    </row>
    <row r="3365">
      <c r="A3365" s="130" t="s">
        <v>27149</v>
      </c>
      <c r="B3365" s="14" t="s">
        <v>8527</v>
      </c>
      <c r="C3365" s="131">
        <v>80.0</v>
      </c>
      <c r="D3365" s="14" t="s">
        <v>8528</v>
      </c>
      <c r="E3365" s="131">
        <v>155.0</v>
      </c>
      <c r="F3365" s="14" t="s">
        <v>8529</v>
      </c>
      <c r="G3365" s="131">
        <v>69.0</v>
      </c>
      <c r="H3365" s="131">
        <v>200.0</v>
      </c>
      <c r="I3365" s="132" t="b">
        <v>1</v>
      </c>
      <c r="J3365" s="14"/>
      <c r="K3365" s="14"/>
      <c r="L3365" s="14"/>
      <c r="M3365" s="14"/>
      <c r="N3365" s="14"/>
      <c r="O3365" s="14"/>
      <c r="P3365" s="14"/>
      <c r="Q3365" s="14"/>
      <c r="R3365" s="14"/>
      <c r="S3365" s="14"/>
      <c r="T3365" s="14"/>
      <c r="U3365" s="14"/>
      <c r="V3365" s="14"/>
      <c r="W3365" s="14"/>
    </row>
    <row r="3366">
      <c r="A3366" s="130" t="s">
        <v>27150</v>
      </c>
      <c r="B3366" s="14" t="s">
        <v>15839</v>
      </c>
      <c r="C3366" s="131">
        <v>51.0</v>
      </c>
      <c r="D3366" s="14" t="s">
        <v>15842</v>
      </c>
      <c r="E3366" s="131">
        <v>244.0</v>
      </c>
      <c r="F3366" s="14" t="s">
        <v>15844</v>
      </c>
      <c r="G3366" s="131">
        <v>40.0</v>
      </c>
      <c r="H3366" s="131">
        <v>200.0</v>
      </c>
      <c r="I3366" s="132" t="b">
        <v>1</v>
      </c>
      <c r="J3366" s="14"/>
      <c r="K3366" s="14"/>
      <c r="L3366" s="14"/>
      <c r="M3366" s="14"/>
      <c r="N3366" s="14"/>
      <c r="O3366" s="14"/>
      <c r="P3366" s="14"/>
      <c r="Q3366" s="14"/>
      <c r="R3366" s="14"/>
      <c r="S3366" s="14"/>
      <c r="T3366" s="14"/>
      <c r="U3366" s="14"/>
      <c r="V3366" s="14"/>
      <c r="W3366" s="14"/>
    </row>
    <row r="3367">
      <c r="A3367" s="130" t="s">
        <v>27151</v>
      </c>
      <c r="B3367" s="14" t="s">
        <v>3562</v>
      </c>
      <c r="C3367" s="131">
        <v>50.0</v>
      </c>
      <c r="D3367" s="14" t="s">
        <v>3563</v>
      </c>
      <c r="E3367" s="131">
        <v>24.0</v>
      </c>
      <c r="F3367" s="14" t="s">
        <v>3566</v>
      </c>
      <c r="G3367" s="131">
        <v>39.0</v>
      </c>
      <c r="H3367" s="131">
        <v>200.0</v>
      </c>
      <c r="I3367" s="132" t="b">
        <v>1</v>
      </c>
      <c r="J3367" s="14"/>
      <c r="K3367" s="14"/>
      <c r="L3367" s="14"/>
      <c r="M3367" s="14"/>
      <c r="N3367" s="14"/>
      <c r="O3367" s="14"/>
      <c r="P3367" s="14"/>
      <c r="Q3367" s="14"/>
      <c r="R3367" s="14"/>
      <c r="S3367" s="14"/>
      <c r="T3367" s="14"/>
      <c r="U3367" s="14"/>
      <c r="V3367" s="14"/>
      <c r="W3367" s="14"/>
    </row>
    <row r="3368">
      <c r="A3368" s="130" t="s">
        <v>27152</v>
      </c>
      <c r="B3368" s="14" t="s">
        <v>17963</v>
      </c>
      <c r="C3368" s="131">
        <v>40.0</v>
      </c>
      <c r="D3368" s="14" t="s">
        <v>17964</v>
      </c>
      <c r="E3368" s="131">
        <v>157.0</v>
      </c>
      <c r="F3368" s="14" t="s">
        <v>17965</v>
      </c>
      <c r="G3368" s="131">
        <v>29.0</v>
      </c>
      <c r="H3368" s="131">
        <v>200.0</v>
      </c>
      <c r="I3368" s="132" t="b">
        <v>1</v>
      </c>
      <c r="J3368" s="14"/>
      <c r="K3368" s="14"/>
      <c r="L3368" s="14"/>
      <c r="M3368" s="14"/>
      <c r="N3368" s="14"/>
      <c r="O3368" s="14"/>
      <c r="P3368" s="14"/>
      <c r="Q3368" s="14"/>
      <c r="R3368" s="14"/>
      <c r="S3368" s="14"/>
      <c r="T3368" s="14"/>
      <c r="U3368" s="14"/>
      <c r="V3368" s="14"/>
      <c r="W3368" s="14"/>
    </row>
    <row r="3369">
      <c r="A3369" s="130" t="s">
        <v>27153</v>
      </c>
      <c r="B3369" s="14" t="s">
        <v>1665</v>
      </c>
      <c r="C3369" s="131">
        <v>77.0</v>
      </c>
      <c r="D3369" s="14" t="s">
        <v>1666</v>
      </c>
      <c r="E3369" s="131">
        <v>623.0</v>
      </c>
      <c r="F3369" s="14" t="s">
        <v>1667</v>
      </c>
      <c r="G3369" s="131">
        <v>66.0</v>
      </c>
      <c r="H3369" s="131">
        <v>200.0</v>
      </c>
      <c r="I3369" s="132" t="b">
        <v>1</v>
      </c>
      <c r="J3369" s="14"/>
      <c r="K3369" s="14"/>
      <c r="L3369" s="14"/>
      <c r="M3369" s="14"/>
      <c r="N3369" s="14"/>
      <c r="O3369" s="14"/>
      <c r="P3369" s="14"/>
      <c r="Q3369" s="14"/>
      <c r="R3369" s="14"/>
      <c r="S3369" s="14"/>
      <c r="T3369" s="14"/>
      <c r="U3369" s="14"/>
      <c r="V3369" s="14"/>
      <c r="W3369" s="14"/>
    </row>
    <row r="3370">
      <c r="A3370" s="130" t="s">
        <v>27154</v>
      </c>
      <c r="B3370" s="14" t="s">
        <v>4127</v>
      </c>
      <c r="C3370" s="131">
        <v>106.0</v>
      </c>
      <c r="D3370" s="14" t="s">
        <v>4130</v>
      </c>
      <c r="E3370" s="131">
        <v>380.0</v>
      </c>
      <c r="F3370" s="14" t="s">
        <v>4131</v>
      </c>
      <c r="G3370" s="131">
        <v>95.0</v>
      </c>
      <c r="H3370" s="131">
        <v>200.0</v>
      </c>
      <c r="I3370" s="132" t="b">
        <v>1</v>
      </c>
      <c r="J3370" s="14"/>
      <c r="K3370" s="14"/>
      <c r="L3370" s="14"/>
      <c r="M3370" s="14"/>
      <c r="N3370" s="14"/>
      <c r="O3370" s="14"/>
      <c r="P3370" s="14"/>
      <c r="Q3370" s="14"/>
      <c r="R3370" s="14"/>
      <c r="S3370" s="14"/>
      <c r="T3370" s="14"/>
      <c r="U3370" s="14"/>
      <c r="V3370" s="14"/>
      <c r="W3370" s="14"/>
    </row>
    <row r="3371">
      <c r="A3371" s="130" t="s">
        <v>27155</v>
      </c>
      <c r="B3371" s="14" t="s">
        <v>1551</v>
      </c>
      <c r="C3371" s="131">
        <v>42.0</v>
      </c>
      <c r="D3371" s="14" t="s">
        <v>1552</v>
      </c>
      <c r="E3371" s="131">
        <v>119.0</v>
      </c>
      <c r="F3371" s="14" t="s">
        <v>1553</v>
      </c>
      <c r="G3371" s="131">
        <v>31.0</v>
      </c>
      <c r="H3371" s="131">
        <v>200.0</v>
      </c>
      <c r="I3371" s="132" t="b">
        <v>1</v>
      </c>
      <c r="J3371" s="14"/>
      <c r="K3371" s="14"/>
      <c r="L3371" s="14"/>
      <c r="M3371" s="14"/>
      <c r="N3371" s="14"/>
      <c r="O3371" s="14"/>
      <c r="P3371" s="14"/>
      <c r="Q3371" s="14"/>
      <c r="R3371" s="14"/>
      <c r="S3371" s="14"/>
      <c r="T3371" s="14"/>
      <c r="U3371" s="14"/>
      <c r="V3371" s="14"/>
      <c r="W3371" s="14"/>
    </row>
    <row r="3372">
      <c r="A3372" s="130" t="s">
        <v>27156</v>
      </c>
      <c r="B3372" s="14" t="s">
        <v>1228</v>
      </c>
      <c r="C3372" s="131">
        <v>61.0</v>
      </c>
      <c r="D3372" s="14" t="s">
        <v>1229</v>
      </c>
      <c r="E3372" s="131">
        <v>205.0</v>
      </c>
      <c r="F3372" s="14" t="s">
        <v>1230</v>
      </c>
      <c r="G3372" s="131">
        <v>50.0</v>
      </c>
      <c r="H3372" s="131">
        <v>200.0</v>
      </c>
      <c r="I3372" s="132" t="b">
        <v>1</v>
      </c>
      <c r="J3372" s="14"/>
      <c r="K3372" s="14"/>
      <c r="L3372" s="14"/>
      <c r="M3372" s="14"/>
      <c r="N3372" s="14"/>
      <c r="O3372" s="14"/>
      <c r="P3372" s="14"/>
      <c r="Q3372" s="14"/>
      <c r="R3372" s="14"/>
      <c r="S3372" s="14"/>
      <c r="T3372" s="14"/>
      <c r="U3372" s="14"/>
      <c r="V3372" s="14"/>
      <c r="W3372" s="14"/>
    </row>
    <row r="3373">
      <c r="A3373" s="130" t="s">
        <v>27157</v>
      </c>
      <c r="B3373" s="14" t="s">
        <v>1708</v>
      </c>
      <c r="C3373" s="131">
        <v>82.0</v>
      </c>
      <c r="D3373" s="14" t="s">
        <v>1709</v>
      </c>
      <c r="E3373" s="131">
        <v>152.0</v>
      </c>
      <c r="F3373" s="14" t="s">
        <v>1710</v>
      </c>
      <c r="G3373" s="131">
        <v>71.0</v>
      </c>
      <c r="H3373" s="131">
        <v>200.0</v>
      </c>
      <c r="I3373" s="132" t="b">
        <v>1</v>
      </c>
      <c r="J3373" s="14"/>
      <c r="K3373" s="14"/>
      <c r="L3373" s="14"/>
      <c r="M3373" s="14"/>
      <c r="N3373" s="14"/>
      <c r="O3373" s="14"/>
      <c r="P3373" s="14"/>
      <c r="Q3373" s="14"/>
      <c r="R3373" s="14"/>
      <c r="S3373" s="14"/>
      <c r="T3373" s="14"/>
      <c r="U3373" s="14"/>
      <c r="V3373" s="14"/>
      <c r="W3373" s="14"/>
    </row>
    <row r="3374">
      <c r="A3374" s="130" t="s">
        <v>27158</v>
      </c>
      <c r="B3374" s="14" t="s">
        <v>21531</v>
      </c>
      <c r="C3374" s="131">
        <v>25.0</v>
      </c>
      <c r="D3374" s="14"/>
      <c r="E3374" s="14"/>
      <c r="F3374" s="14" t="s">
        <v>21533</v>
      </c>
      <c r="G3374" s="131">
        <v>5.0</v>
      </c>
      <c r="H3374" s="131">
        <v>200.0</v>
      </c>
      <c r="I3374" s="132" t="b">
        <v>1</v>
      </c>
      <c r="J3374" s="14"/>
      <c r="K3374" s="14"/>
      <c r="L3374" s="14"/>
      <c r="M3374" s="14"/>
      <c r="N3374" s="14"/>
      <c r="O3374" s="14"/>
      <c r="P3374" s="14"/>
      <c r="Q3374" s="14"/>
      <c r="R3374" s="14"/>
      <c r="S3374" s="14"/>
      <c r="T3374" s="14"/>
      <c r="U3374" s="14"/>
      <c r="V3374" s="14"/>
      <c r="W3374" s="14"/>
    </row>
    <row r="3375">
      <c r="A3375" s="130" t="s">
        <v>27159</v>
      </c>
      <c r="B3375" s="14" t="s">
        <v>11371</v>
      </c>
      <c r="C3375" s="131">
        <v>30.0</v>
      </c>
      <c r="D3375" s="14"/>
      <c r="E3375" s="14"/>
      <c r="F3375" s="14" t="s">
        <v>11373</v>
      </c>
      <c r="G3375" s="131">
        <v>10.0</v>
      </c>
      <c r="H3375" s="131">
        <v>200.0</v>
      </c>
      <c r="I3375" s="132" t="b">
        <v>1</v>
      </c>
      <c r="J3375" s="14"/>
      <c r="K3375" s="14"/>
      <c r="L3375" s="14"/>
      <c r="M3375" s="14"/>
      <c r="N3375" s="14"/>
      <c r="O3375" s="14"/>
      <c r="P3375" s="14"/>
      <c r="Q3375" s="14"/>
      <c r="R3375" s="14"/>
      <c r="S3375" s="14"/>
      <c r="T3375" s="14"/>
      <c r="U3375" s="14"/>
      <c r="V3375" s="14"/>
      <c r="W3375" s="14"/>
    </row>
    <row r="3376">
      <c r="A3376" s="130" t="s">
        <v>27160</v>
      </c>
      <c r="B3376" s="14" t="s">
        <v>14953</v>
      </c>
      <c r="C3376" s="131">
        <v>39.0</v>
      </c>
      <c r="D3376" s="14" t="s">
        <v>511</v>
      </c>
      <c r="E3376" s="131">
        <v>135.0</v>
      </c>
      <c r="F3376" s="14" t="s">
        <v>512</v>
      </c>
      <c r="G3376" s="131">
        <v>14.0</v>
      </c>
      <c r="H3376" s="131">
        <v>200.0</v>
      </c>
      <c r="I3376" s="132" t="b">
        <v>1</v>
      </c>
      <c r="J3376" s="14"/>
      <c r="K3376" s="14"/>
      <c r="L3376" s="14"/>
      <c r="M3376" s="14"/>
      <c r="N3376" s="14"/>
      <c r="O3376" s="14"/>
      <c r="P3376" s="14"/>
      <c r="Q3376" s="14"/>
      <c r="R3376" s="14"/>
      <c r="S3376" s="14"/>
      <c r="T3376" s="14"/>
      <c r="U3376" s="14"/>
      <c r="V3376" s="14"/>
      <c r="W3376" s="14"/>
    </row>
    <row r="3377">
      <c r="A3377" s="130" t="s">
        <v>27161</v>
      </c>
      <c r="B3377" s="14" t="s">
        <v>20317</v>
      </c>
      <c r="C3377" s="131">
        <v>62.0</v>
      </c>
      <c r="D3377" s="14" t="s">
        <v>20319</v>
      </c>
      <c r="E3377" s="131">
        <v>156.0</v>
      </c>
      <c r="F3377" s="14" t="s">
        <v>20320</v>
      </c>
      <c r="G3377" s="131">
        <v>51.0</v>
      </c>
      <c r="H3377" s="131">
        <v>200.0</v>
      </c>
      <c r="I3377" s="132" t="b">
        <v>1</v>
      </c>
      <c r="J3377" s="14"/>
      <c r="K3377" s="14"/>
      <c r="L3377" s="14"/>
      <c r="M3377" s="14"/>
      <c r="N3377" s="14"/>
      <c r="O3377" s="14"/>
      <c r="P3377" s="14"/>
      <c r="Q3377" s="14"/>
      <c r="R3377" s="14"/>
      <c r="S3377" s="14"/>
      <c r="T3377" s="14"/>
      <c r="U3377" s="14"/>
      <c r="V3377" s="14"/>
      <c r="W3377" s="14"/>
    </row>
    <row r="3378">
      <c r="A3378" s="130" t="s">
        <v>27162</v>
      </c>
      <c r="B3378" s="14" t="s">
        <v>11935</v>
      </c>
      <c r="C3378" s="131">
        <v>75.0</v>
      </c>
      <c r="D3378" s="14" t="s">
        <v>11936</v>
      </c>
      <c r="E3378" s="131">
        <v>142.0</v>
      </c>
      <c r="F3378" s="14" t="s">
        <v>11937</v>
      </c>
      <c r="G3378" s="131">
        <v>64.0</v>
      </c>
      <c r="H3378" s="131">
        <v>200.0</v>
      </c>
      <c r="I3378" s="132" t="b">
        <v>1</v>
      </c>
      <c r="J3378" s="14"/>
      <c r="K3378" s="14"/>
      <c r="L3378" s="14"/>
      <c r="M3378" s="14"/>
      <c r="N3378" s="14"/>
      <c r="O3378" s="14"/>
      <c r="P3378" s="14"/>
      <c r="Q3378" s="14"/>
      <c r="R3378" s="14"/>
      <c r="S3378" s="14"/>
      <c r="T3378" s="14"/>
      <c r="U3378" s="14"/>
      <c r="V3378" s="14"/>
      <c r="W3378" s="14"/>
    </row>
    <row r="3379">
      <c r="A3379" s="130" t="s">
        <v>27163</v>
      </c>
      <c r="B3379" s="14" t="s">
        <v>2129</v>
      </c>
      <c r="C3379" s="131">
        <v>67.0</v>
      </c>
      <c r="D3379" s="14" t="s">
        <v>2132</v>
      </c>
      <c r="E3379" s="131">
        <v>245.0</v>
      </c>
      <c r="F3379" s="14" t="s">
        <v>2133</v>
      </c>
      <c r="G3379" s="131">
        <v>56.0</v>
      </c>
      <c r="H3379" s="131">
        <v>200.0</v>
      </c>
      <c r="I3379" s="132" t="b">
        <v>1</v>
      </c>
      <c r="J3379" s="14"/>
      <c r="K3379" s="14"/>
      <c r="L3379" s="14"/>
      <c r="M3379" s="14"/>
      <c r="N3379" s="14"/>
      <c r="O3379" s="14"/>
      <c r="P3379" s="14"/>
      <c r="Q3379" s="14"/>
      <c r="R3379" s="14"/>
      <c r="S3379" s="14"/>
      <c r="T3379" s="14"/>
      <c r="U3379" s="14"/>
      <c r="V3379" s="14"/>
      <c r="W3379" s="14"/>
    </row>
    <row r="3380">
      <c r="A3380" s="130" t="s">
        <v>27164</v>
      </c>
      <c r="B3380" s="14" t="s">
        <v>11599</v>
      </c>
      <c r="C3380" s="131">
        <v>62.0</v>
      </c>
      <c r="D3380" s="14" t="s">
        <v>11602</v>
      </c>
      <c r="E3380" s="131">
        <v>157.0</v>
      </c>
      <c r="F3380" s="14" t="s">
        <v>11604</v>
      </c>
      <c r="G3380" s="131">
        <v>51.0</v>
      </c>
      <c r="H3380" s="131">
        <v>200.0</v>
      </c>
      <c r="I3380" s="132" t="b">
        <v>1</v>
      </c>
      <c r="J3380" s="14"/>
      <c r="K3380" s="14"/>
      <c r="L3380" s="14"/>
      <c r="M3380" s="14"/>
      <c r="N3380" s="14"/>
      <c r="O3380" s="14"/>
      <c r="P3380" s="14"/>
      <c r="Q3380" s="14"/>
      <c r="R3380" s="14"/>
      <c r="S3380" s="14"/>
      <c r="T3380" s="14"/>
      <c r="U3380" s="14"/>
      <c r="V3380" s="14"/>
      <c r="W3380" s="14"/>
    </row>
    <row r="3381">
      <c r="A3381" s="130" t="s">
        <v>27165</v>
      </c>
      <c r="B3381" s="14" t="s">
        <v>3102</v>
      </c>
      <c r="C3381" s="131">
        <v>66.0</v>
      </c>
      <c r="D3381" s="14" t="s">
        <v>3106</v>
      </c>
      <c r="E3381" s="131">
        <v>207.0</v>
      </c>
      <c r="F3381" s="14" t="s">
        <v>3109</v>
      </c>
      <c r="G3381" s="131">
        <v>55.0</v>
      </c>
      <c r="H3381" s="131">
        <v>200.0</v>
      </c>
      <c r="I3381" s="132" t="b">
        <v>1</v>
      </c>
      <c r="J3381" s="14"/>
      <c r="K3381" s="14"/>
      <c r="L3381" s="14"/>
      <c r="M3381" s="14"/>
      <c r="N3381" s="14"/>
      <c r="O3381" s="14"/>
      <c r="P3381" s="14"/>
      <c r="Q3381" s="14"/>
      <c r="R3381" s="14"/>
      <c r="S3381" s="14"/>
      <c r="T3381" s="14"/>
      <c r="U3381" s="14"/>
      <c r="V3381" s="14"/>
      <c r="W3381" s="14"/>
    </row>
    <row r="3382">
      <c r="A3382" s="130" t="s">
        <v>27166</v>
      </c>
      <c r="B3382" s="14" t="s">
        <v>1986</v>
      </c>
      <c r="C3382" s="131">
        <v>74.0</v>
      </c>
      <c r="D3382" s="14" t="s">
        <v>1987</v>
      </c>
      <c r="E3382" s="131">
        <v>595.0</v>
      </c>
      <c r="F3382" s="14" t="s">
        <v>1988</v>
      </c>
      <c r="G3382" s="131">
        <v>63.0</v>
      </c>
      <c r="H3382" s="131">
        <v>200.0</v>
      </c>
      <c r="I3382" s="132" t="b">
        <v>1</v>
      </c>
      <c r="J3382" s="14"/>
      <c r="K3382" s="14"/>
      <c r="L3382" s="14"/>
      <c r="M3382" s="14"/>
      <c r="N3382" s="14"/>
      <c r="O3382" s="14"/>
      <c r="P3382" s="14"/>
      <c r="Q3382" s="14"/>
      <c r="R3382" s="14"/>
      <c r="S3382" s="14"/>
      <c r="T3382" s="14"/>
      <c r="U3382" s="14"/>
      <c r="V3382" s="14"/>
      <c r="W3382" s="14"/>
    </row>
    <row r="3383">
      <c r="A3383" s="130" t="s">
        <v>27167</v>
      </c>
      <c r="B3383" s="14" t="s">
        <v>1689</v>
      </c>
      <c r="C3383" s="131">
        <v>75.0</v>
      </c>
      <c r="D3383" s="14" t="s">
        <v>1690</v>
      </c>
      <c r="E3383" s="131">
        <v>151.0</v>
      </c>
      <c r="F3383" s="14" t="s">
        <v>1691</v>
      </c>
      <c r="G3383" s="131">
        <v>64.0</v>
      </c>
      <c r="H3383" s="131">
        <v>200.0</v>
      </c>
      <c r="I3383" s="132" t="b">
        <v>1</v>
      </c>
      <c r="J3383" s="14"/>
      <c r="K3383" s="14"/>
      <c r="L3383" s="14"/>
      <c r="M3383" s="14"/>
      <c r="N3383" s="14"/>
      <c r="O3383" s="14"/>
      <c r="P3383" s="14"/>
      <c r="Q3383" s="14"/>
      <c r="R3383" s="14"/>
      <c r="S3383" s="14"/>
      <c r="T3383" s="14"/>
      <c r="U3383" s="14"/>
      <c r="V3383" s="14"/>
      <c r="W3383" s="14"/>
    </row>
    <row r="3384">
      <c r="A3384" s="130" t="s">
        <v>27168</v>
      </c>
      <c r="B3384" s="14" t="s">
        <v>10766</v>
      </c>
      <c r="C3384" s="131">
        <v>41.0</v>
      </c>
      <c r="D3384" s="14" t="s">
        <v>10767</v>
      </c>
      <c r="E3384" s="131">
        <v>229.0</v>
      </c>
      <c r="F3384" s="14" t="s">
        <v>10769</v>
      </c>
      <c r="G3384" s="131">
        <v>30.0</v>
      </c>
      <c r="H3384" s="131">
        <v>200.0</v>
      </c>
      <c r="I3384" s="132" t="b">
        <v>1</v>
      </c>
      <c r="J3384" s="14"/>
      <c r="K3384" s="14"/>
      <c r="L3384" s="14"/>
      <c r="M3384" s="14"/>
      <c r="N3384" s="14"/>
      <c r="O3384" s="14"/>
      <c r="P3384" s="14"/>
      <c r="Q3384" s="14"/>
      <c r="R3384" s="14"/>
      <c r="S3384" s="14"/>
      <c r="T3384" s="14"/>
      <c r="U3384" s="14"/>
      <c r="V3384" s="14"/>
      <c r="W3384" s="14"/>
    </row>
    <row r="3385">
      <c r="A3385" s="130" t="s">
        <v>27169</v>
      </c>
      <c r="B3385" s="14" t="s">
        <v>13185</v>
      </c>
      <c r="C3385" s="131">
        <v>23.0</v>
      </c>
      <c r="D3385" s="14"/>
      <c r="E3385" s="14"/>
      <c r="F3385" s="14" t="s">
        <v>13188</v>
      </c>
      <c r="G3385" s="131">
        <v>3.0</v>
      </c>
      <c r="H3385" s="131">
        <v>200.0</v>
      </c>
      <c r="I3385" s="132" t="b">
        <v>1</v>
      </c>
      <c r="J3385" s="14"/>
      <c r="K3385" s="14"/>
      <c r="L3385" s="14"/>
      <c r="M3385" s="14"/>
      <c r="N3385" s="14"/>
      <c r="O3385" s="14"/>
      <c r="P3385" s="14"/>
      <c r="Q3385" s="14"/>
      <c r="R3385" s="14"/>
      <c r="S3385" s="14"/>
      <c r="T3385" s="14"/>
      <c r="U3385" s="14"/>
      <c r="V3385" s="14"/>
      <c r="W3385" s="14"/>
    </row>
    <row r="3386">
      <c r="A3386" s="130" t="s">
        <v>27170</v>
      </c>
      <c r="B3386" s="14" t="s">
        <v>12593</v>
      </c>
      <c r="C3386" s="131">
        <v>37.0</v>
      </c>
      <c r="D3386" s="14"/>
      <c r="E3386" s="14"/>
      <c r="F3386" s="14" t="s">
        <v>12597</v>
      </c>
      <c r="G3386" s="131">
        <v>17.0</v>
      </c>
      <c r="H3386" s="131">
        <v>200.0</v>
      </c>
      <c r="I3386" s="132" t="b">
        <v>1</v>
      </c>
      <c r="J3386" s="14"/>
      <c r="K3386" s="14"/>
      <c r="L3386" s="14"/>
      <c r="M3386" s="14"/>
      <c r="N3386" s="14"/>
      <c r="O3386" s="14"/>
      <c r="P3386" s="14"/>
      <c r="Q3386" s="14"/>
      <c r="R3386" s="14"/>
      <c r="S3386" s="14"/>
      <c r="T3386" s="14"/>
      <c r="U3386" s="14"/>
      <c r="V3386" s="14"/>
      <c r="W3386" s="14"/>
    </row>
    <row r="3387">
      <c r="A3387" s="130" t="s">
        <v>27171</v>
      </c>
      <c r="B3387" s="14" t="s">
        <v>14527</v>
      </c>
      <c r="C3387" s="131">
        <v>30.0</v>
      </c>
      <c r="D3387" s="14"/>
      <c r="E3387" s="14"/>
      <c r="F3387" s="14" t="s">
        <v>14530</v>
      </c>
      <c r="G3387" s="131">
        <v>10.0</v>
      </c>
      <c r="H3387" s="131">
        <v>200.0</v>
      </c>
      <c r="I3387" s="132" t="b">
        <v>1</v>
      </c>
      <c r="J3387" s="14"/>
      <c r="K3387" s="14"/>
      <c r="L3387" s="14"/>
      <c r="M3387" s="14"/>
      <c r="N3387" s="14"/>
      <c r="O3387" s="14"/>
      <c r="P3387" s="14"/>
      <c r="Q3387" s="14"/>
      <c r="R3387" s="14"/>
      <c r="S3387" s="14"/>
      <c r="T3387" s="14"/>
      <c r="U3387" s="14"/>
      <c r="V3387" s="14"/>
      <c r="W3387" s="14"/>
    </row>
    <row r="3388">
      <c r="A3388" s="130" t="s">
        <v>27172</v>
      </c>
      <c r="B3388" s="14" t="s">
        <v>14360</v>
      </c>
      <c r="C3388" s="131">
        <v>110.0</v>
      </c>
      <c r="D3388" s="14" t="s">
        <v>14362</v>
      </c>
      <c r="E3388" s="131">
        <v>155.0</v>
      </c>
      <c r="F3388" s="14" t="s">
        <v>14363</v>
      </c>
      <c r="G3388" s="131">
        <v>99.0</v>
      </c>
      <c r="H3388" s="131">
        <v>200.0</v>
      </c>
      <c r="I3388" s="132" t="b">
        <v>1</v>
      </c>
      <c r="J3388" s="14"/>
      <c r="K3388" s="14"/>
      <c r="L3388" s="14"/>
      <c r="M3388" s="14"/>
      <c r="N3388" s="14"/>
      <c r="O3388" s="14"/>
      <c r="P3388" s="14"/>
      <c r="Q3388" s="14"/>
      <c r="R3388" s="14"/>
      <c r="S3388" s="14"/>
      <c r="T3388" s="14"/>
      <c r="U3388" s="14"/>
      <c r="V3388" s="14"/>
      <c r="W3388" s="14"/>
    </row>
    <row r="3389">
      <c r="A3389" s="130" t="s">
        <v>27173</v>
      </c>
      <c r="B3389" s="14" t="s">
        <v>2431</v>
      </c>
      <c r="C3389" s="131">
        <v>116.0</v>
      </c>
      <c r="D3389" s="14" t="s">
        <v>2434</v>
      </c>
      <c r="E3389" s="131">
        <v>383.0</v>
      </c>
      <c r="F3389" s="14" t="s">
        <v>2437</v>
      </c>
      <c r="G3389" s="131">
        <v>105.0</v>
      </c>
      <c r="H3389" s="131">
        <v>200.0</v>
      </c>
      <c r="I3389" s="132" t="b">
        <v>1</v>
      </c>
      <c r="J3389" s="14"/>
      <c r="K3389" s="14"/>
      <c r="L3389" s="14"/>
      <c r="M3389" s="14"/>
      <c r="N3389" s="14"/>
      <c r="O3389" s="14"/>
      <c r="P3389" s="14"/>
      <c r="Q3389" s="14"/>
      <c r="R3389" s="14"/>
      <c r="S3389" s="14"/>
      <c r="T3389" s="14"/>
      <c r="U3389" s="14"/>
      <c r="V3389" s="14"/>
      <c r="W3389" s="14"/>
    </row>
    <row r="3390">
      <c r="A3390" s="130" t="s">
        <v>27174</v>
      </c>
      <c r="B3390" s="14" t="s">
        <v>11560</v>
      </c>
      <c r="C3390" s="131">
        <v>40.0</v>
      </c>
      <c r="D3390" s="14"/>
      <c r="E3390" s="14"/>
      <c r="F3390" s="14" t="s">
        <v>11563</v>
      </c>
      <c r="G3390" s="131">
        <v>20.0</v>
      </c>
      <c r="H3390" s="131">
        <v>200.0</v>
      </c>
      <c r="I3390" s="132" t="b">
        <v>1</v>
      </c>
      <c r="J3390" s="14"/>
      <c r="K3390" s="14"/>
      <c r="L3390" s="14"/>
      <c r="M3390" s="14"/>
      <c r="N3390" s="14"/>
      <c r="O3390" s="14"/>
      <c r="P3390" s="14"/>
      <c r="Q3390" s="14"/>
      <c r="R3390" s="14"/>
      <c r="S3390" s="14"/>
      <c r="T3390" s="14"/>
      <c r="U3390" s="14"/>
      <c r="V3390" s="14"/>
      <c r="W3390" s="14"/>
    </row>
    <row r="3391">
      <c r="A3391" s="130" t="s">
        <v>27175</v>
      </c>
      <c r="B3391" s="14" t="s">
        <v>10651</v>
      </c>
      <c r="C3391" s="131">
        <v>56.0</v>
      </c>
      <c r="D3391" s="14" t="s">
        <v>10653</v>
      </c>
      <c r="E3391" s="131">
        <v>148.0</v>
      </c>
      <c r="F3391" s="14" t="s">
        <v>10655</v>
      </c>
      <c r="G3391" s="131">
        <v>45.0</v>
      </c>
      <c r="H3391" s="131">
        <v>200.0</v>
      </c>
      <c r="I3391" s="132" t="b">
        <v>1</v>
      </c>
      <c r="J3391" s="14"/>
      <c r="K3391" s="14"/>
      <c r="L3391" s="14"/>
      <c r="M3391" s="14"/>
      <c r="N3391" s="14"/>
      <c r="O3391" s="14"/>
      <c r="P3391" s="14"/>
      <c r="Q3391" s="14"/>
      <c r="R3391" s="14"/>
      <c r="S3391" s="14"/>
      <c r="T3391" s="14"/>
      <c r="U3391" s="14"/>
      <c r="V3391" s="14"/>
      <c r="W3391" s="14"/>
    </row>
    <row r="3392">
      <c r="A3392" s="130" t="s">
        <v>27176</v>
      </c>
      <c r="B3392" s="14" t="s">
        <v>3312</v>
      </c>
      <c r="C3392" s="131">
        <v>78.0</v>
      </c>
      <c r="D3392" s="14" t="s">
        <v>3314</v>
      </c>
      <c r="E3392" s="131">
        <v>381.0</v>
      </c>
      <c r="F3392" s="14" t="s">
        <v>3317</v>
      </c>
      <c r="G3392" s="131">
        <v>67.0</v>
      </c>
      <c r="H3392" s="131">
        <v>200.0</v>
      </c>
      <c r="I3392" s="132" t="b">
        <v>1</v>
      </c>
      <c r="J3392" s="14"/>
      <c r="K3392" s="14"/>
      <c r="L3392" s="14"/>
      <c r="M3392" s="14"/>
      <c r="N3392" s="14"/>
      <c r="O3392" s="14"/>
      <c r="P3392" s="14"/>
      <c r="Q3392" s="14"/>
      <c r="R3392" s="14"/>
      <c r="S3392" s="14"/>
      <c r="T3392" s="14"/>
      <c r="U3392" s="14"/>
      <c r="V3392" s="14"/>
      <c r="W3392" s="14"/>
    </row>
    <row r="3393">
      <c r="A3393" s="130" t="s">
        <v>27177</v>
      </c>
      <c r="B3393" s="14" t="s">
        <v>12438</v>
      </c>
      <c r="C3393" s="131">
        <v>53.0</v>
      </c>
      <c r="D3393" s="14" t="s">
        <v>12440</v>
      </c>
      <c r="E3393" s="131">
        <v>156.0</v>
      </c>
      <c r="F3393" s="14" t="s">
        <v>12441</v>
      </c>
      <c r="G3393" s="131">
        <v>42.0</v>
      </c>
      <c r="H3393" s="131">
        <v>200.0</v>
      </c>
      <c r="I3393" s="132" t="b">
        <v>1</v>
      </c>
      <c r="J3393" s="14"/>
      <c r="K3393" s="14"/>
      <c r="L3393" s="14"/>
      <c r="M3393" s="14"/>
      <c r="N3393" s="14"/>
      <c r="O3393" s="14"/>
      <c r="P3393" s="14"/>
      <c r="Q3393" s="14"/>
      <c r="R3393" s="14"/>
      <c r="S3393" s="14"/>
      <c r="T3393" s="14"/>
      <c r="U3393" s="14"/>
      <c r="V3393" s="14"/>
      <c r="W3393" s="14"/>
    </row>
    <row r="3394">
      <c r="A3394" s="130" t="s">
        <v>27178</v>
      </c>
      <c r="B3394" s="14" t="s">
        <v>20754</v>
      </c>
      <c r="C3394" s="131">
        <v>55.0</v>
      </c>
      <c r="D3394" s="14" t="s">
        <v>20755</v>
      </c>
      <c r="E3394" s="131">
        <v>149.0</v>
      </c>
      <c r="F3394" s="14" t="s">
        <v>20757</v>
      </c>
      <c r="G3394" s="131">
        <v>44.0</v>
      </c>
      <c r="H3394" s="131">
        <v>200.0</v>
      </c>
      <c r="I3394" s="132" t="b">
        <v>1</v>
      </c>
      <c r="J3394" s="14"/>
      <c r="K3394" s="14"/>
      <c r="L3394" s="14"/>
      <c r="M3394" s="14"/>
      <c r="N3394" s="14"/>
      <c r="O3394" s="14"/>
      <c r="P3394" s="14"/>
      <c r="Q3394" s="14"/>
      <c r="R3394" s="14"/>
      <c r="S3394" s="14"/>
      <c r="T3394" s="14"/>
      <c r="U3394" s="14"/>
      <c r="V3394" s="14"/>
      <c r="W3394" s="14"/>
    </row>
    <row r="3395">
      <c r="A3395" s="130" t="s">
        <v>27179</v>
      </c>
      <c r="B3395" s="14" t="s">
        <v>10795</v>
      </c>
      <c r="C3395" s="131">
        <v>24.0</v>
      </c>
      <c r="D3395" s="14"/>
      <c r="E3395" s="14"/>
      <c r="F3395" s="14" t="s">
        <v>10800</v>
      </c>
      <c r="G3395" s="131">
        <v>4.0</v>
      </c>
      <c r="H3395" s="131">
        <v>200.0</v>
      </c>
      <c r="I3395" s="132" t="b">
        <v>1</v>
      </c>
      <c r="J3395" s="14"/>
      <c r="K3395" s="14"/>
      <c r="L3395" s="14"/>
      <c r="M3395" s="14"/>
      <c r="N3395" s="14"/>
      <c r="O3395" s="14"/>
      <c r="P3395" s="14"/>
      <c r="Q3395" s="14"/>
      <c r="R3395" s="14"/>
      <c r="S3395" s="14"/>
      <c r="T3395" s="14"/>
      <c r="U3395" s="14"/>
      <c r="V3395" s="14"/>
      <c r="W3395" s="14"/>
    </row>
    <row r="3396">
      <c r="A3396" s="130" t="s">
        <v>27180</v>
      </c>
      <c r="B3396" s="14" t="s">
        <v>7642</v>
      </c>
      <c r="C3396" s="131">
        <v>119.0</v>
      </c>
      <c r="D3396" s="14" t="s">
        <v>7646</v>
      </c>
      <c r="E3396" s="131">
        <v>524.0</v>
      </c>
      <c r="F3396" s="14" t="s">
        <v>7647</v>
      </c>
      <c r="G3396" s="131">
        <v>108.0</v>
      </c>
      <c r="H3396" s="131">
        <v>200.0</v>
      </c>
      <c r="I3396" s="132" t="b">
        <v>1</v>
      </c>
      <c r="J3396" s="14"/>
      <c r="K3396" s="14"/>
      <c r="L3396" s="14"/>
      <c r="M3396" s="14"/>
      <c r="N3396" s="14"/>
      <c r="O3396" s="14"/>
      <c r="P3396" s="14"/>
      <c r="Q3396" s="14"/>
      <c r="R3396" s="14"/>
      <c r="S3396" s="14"/>
      <c r="T3396" s="14"/>
      <c r="U3396" s="14"/>
      <c r="V3396" s="14"/>
      <c r="W3396" s="14"/>
    </row>
    <row r="3397">
      <c r="A3397" s="130" t="s">
        <v>27181</v>
      </c>
      <c r="B3397" s="14" t="s">
        <v>7919</v>
      </c>
      <c r="C3397" s="131">
        <v>55.0</v>
      </c>
      <c r="D3397" s="14" t="s">
        <v>7921</v>
      </c>
      <c r="E3397" s="131">
        <v>153.0</v>
      </c>
      <c r="F3397" s="14" t="s">
        <v>7922</v>
      </c>
      <c r="G3397" s="131">
        <v>44.0</v>
      </c>
      <c r="H3397" s="131">
        <v>200.0</v>
      </c>
      <c r="I3397" s="132" t="b">
        <v>1</v>
      </c>
      <c r="J3397" s="14"/>
      <c r="K3397" s="14"/>
      <c r="L3397" s="14"/>
      <c r="M3397" s="14"/>
      <c r="N3397" s="14"/>
      <c r="O3397" s="14"/>
      <c r="P3397" s="14"/>
      <c r="Q3397" s="14"/>
      <c r="R3397" s="14"/>
      <c r="S3397" s="14"/>
      <c r="T3397" s="14"/>
      <c r="U3397" s="14"/>
      <c r="V3397" s="14"/>
      <c r="W3397" s="14"/>
    </row>
    <row r="3398">
      <c r="A3398" s="130" t="s">
        <v>27182</v>
      </c>
      <c r="B3398" s="14" t="s">
        <v>14659</v>
      </c>
      <c r="C3398" s="131">
        <v>105.0</v>
      </c>
      <c r="D3398" s="14" t="s">
        <v>14660</v>
      </c>
      <c r="E3398" s="131">
        <v>152.0</v>
      </c>
      <c r="F3398" s="14" t="s">
        <v>14661</v>
      </c>
      <c r="G3398" s="131">
        <v>94.0</v>
      </c>
      <c r="H3398" s="131">
        <v>200.0</v>
      </c>
      <c r="I3398" s="132" t="b">
        <v>1</v>
      </c>
      <c r="J3398" s="14"/>
      <c r="K3398" s="14"/>
      <c r="L3398" s="14"/>
      <c r="M3398" s="14"/>
      <c r="N3398" s="14"/>
      <c r="O3398" s="14"/>
      <c r="P3398" s="14"/>
      <c r="Q3398" s="14"/>
      <c r="R3398" s="14"/>
      <c r="S3398" s="14"/>
      <c r="T3398" s="14"/>
      <c r="U3398" s="14"/>
      <c r="V3398" s="14"/>
      <c r="W3398" s="14"/>
    </row>
    <row r="3399">
      <c r="A3399" s="130" t="s">
        <v>27183</v>
      </c>
      <c r="B3399" s="14" t="s">
        <v>18498</v>
      </c>
      <c r="C3399" s="131">
        <v>58.0</v>
      </c>
      <c r="D3399" s="14" t="s">
        <v>18499</v>
      </c>
      <c r="E3399" s="131">
        <v>153.0</v>
      </c>
      <c r="F3399" s="14" t="s">
        <v>18500</v>
      </c>
      <c r="G3399" s="131">
        <v>47.0</v>
      </c>
      <c r="H3399" s="131">
        <v>200.0</v>
      </c>
      <c r="I3399" s="132" t="b">
        <v>1</v>
      </c>
      <c r="J3399" s="14"/>
      <c r="K3399" s="14"/>
      <c r="L3399" s="14"/>
      <c r="M3399" s="14"/>
      <c r="N3399" s="14"/>
      <c r="O3399" s="14"/>
      <c r="P3399" s="14"/>
      <c r="Q3399" s="14"/>
      <c r="R3399" s="14"/>
      <c r="S3399" s="14"/>
      <c r="T3399" s="14"/>
      <c r="U3399" s="14"/>
      <c r="V3399" s="14"/>
      <c r="W3399" s="14"/>
    </row>
    <row r="3400">
      <c r="A3400" s="130" t="s">
        <v>27184</v>
      </c>
      <c r="B3400" s="14" t="s">
        <v>18274</v>
      </c>
      <c r="C3400" s="131">
        <v>23.0</v>
      </c>
      <c r="D3400" s="14"/>
      <c r="E3400" s="14"/>
      <c r="F3400" s="14" t="s">
        <v>1245</v>
      </c>
      <c r="G3400" s="131">
        <v>3.0</v>
      </c>
      <c r="H3400" s="131">
        <v>200.0</v>
      </c>
      <c r="I3400" s="132" t="b">
        <v>1</v>
      </c>
      <c r="J3400" s="14"/>
      <c r="K3400" s="14"/>
      <c r="L3400" s="14"/>
      <c r="M3400" s="14"/>
      <c r="N3400" s="14"/>
      <c r="O3400" s="14"/>
      <c r="P3400" s="14"/>
      <c r="Q3400" s="14"/>
      <c r="R3400" s="14"/>
      <c r="S3400" s="14"/>
      <c r="T3400" s="14"/>
      <c r="U3400" s="14"/>
      <c r="V3400" s="14"/>
      <c r="W3400" s="14"/>
    </row>
    <row r="3401">
      <c r="A3401" s="130" t="s">
        <v>27185</v>
      </c>
      <c r="B3401" s="14" t="s">
        <v>1471</v>
      </c>
      <c r="C3401" s="131">
        <v>15.0</v>
      </c>
      <c r="D3401" s="14"/>
      <c r="E3401" s="14"/>
      <c r="F3401" s="14" t="s">
        <v>1472</v>
      </c>
      <c r="G3401" s="131">
        <v>4.0</v>
      </c>
      <c r="H3401" s="131">
        <v>200.0</v>
      </c>
      <c r="I3401" s="132" t="b">
        <v>1</v>
      </c>
      <c r="J3401" s="14"/>
      <c r="K3401" s="14"/>
      <c r="L3401" s="14"/>
      <c r="M3401" s="14"/>
      <c r="N3401" s="14"/>
      <c r="O3401" s="14"/>
      <c r="P3401" s="14"/>
      <c r="Q3401" s="14"/>
      <c r="R3401" s="14"/>
      <c r="S3401" s="14"/>
      <c r="T3401" s="14"/>
      <c r="U3401" s="14"/>
      <c r="V3401" s="14"/>
      <c r="W3401" s="14"/>
    </row>
    <row r="3402">
      <c r="A3402" s="130" t="s">
        <v>27186</v>
      </c>
      <c r="B3402" s="14" t="s">
        <v>554</v>
      </c>
      <c r="C3402" s="131">
        <v>29.0</v>
      </c>
      <c r="D3402" s="14"/>
      <c r="E3402" s="14"/>
      <c r="F3402" s="14" t="s">
        <v>555</v>
      </c>
      <c r="G3402" s="131">
        <v>18.0</v>
      </c>
      <c r="H3402" s="131">
        <v>200.0</v>
      </c>
      <c r="I3402" s="132" t="b">
        <v>1</v>
      </c>
      <c r="J3402" s="14"/>
      <c r="K3402" s="14"/>
      <c r="L3402" s="14"/>
      <c r="M3402" s="14"/>
      <c r="N3402" s="14"/>
      <c r="O3402" s="14"/>
      <c r="P3402" s="14"/>
      <c r="Q3402" s="14"/>
      <c r="R3402" s="14"/>
      <c r="S3402" s="14"/>
      <c r="T3402" s="14"/>
      <c r="U3402" s="14"/>
      <c r="V3402" s="14"/>
      <c r="W3402" s="14"/>
    </row>
    <row r="3403">
      <c r="A3403" s="130" t="s">
        <v>27187</v>
      </c>
      <c r="B3403" s="14" t="s">
        <v>18857</v>
      </c>
      <c r="C3403" s="131">
        <v>54.0</v>
      </c>
      <c r="D3403" s="14" t="s">
        <v>18858</v>
      </c>
      <c r="E3403" s="131">
        <v>141.0</v>
      </c>
      <c r="F3403" s="14" t="s">
        <v>18860</v>
      </c>
      <c r="G3403" s="131">
        <v>43.0</v>
      </c>
      <c r="H3403" s="131">
        <v>200.0</v>
      </c>
      <c r="I3403" s="132" t="b">
        <v>1</v>
      </c>
      <c r="J3403" s="14"/>
      <c r="K3403" s="14"/>
      <c r="L3403" s="14"/>
      <c r="M3403" s="14"/>
      <c r="N3403" s="14"/>
      <c r="O3403" s="14"/>
      <c r="P3403" s="14"/>
      <c r="Q3403" s="14"/>
      <c r="R3403" s="14"/>
      <c r="S3403" s="14"/>
      <c r="T3403" s="14"/>
      <c r="U3403" s="14"/>
      <c r="V3403" s="14"/>
      <c r="W3403" s="14"/>
    </row>
    <row r="3404">
      <c r="A3404" s="130" t="s">
        <v>27188</v>
      </c>
      <c r="B3404" s="14" t="s">
        <v>1459</v>
      </c>
      <c r="C3404" s="131">
        <v>84.0</v>
      </c>
      <c r="D3404" s="14" t="s">
        <v>1460</v>
      </c>
      <c r="E3404" s="131">
        <v>155.0</v>
      </c>
      <c r="F3404" s="14" t="s">
        <v>1461</v>
      </c>
      <c r="G3404" s="131">
        <v>73.0</v>
      </c>
      <c r="H3404" s="131">
        <v>200.0</v>
      </c>
      <c r="I3404" s="132" t="b">
        <v>1</v>
      </c>
      <c r="J3404" s="14"/>
      <c r="K3404" s="14"/>
      <c r="L3404" s="14"/>
      <c r="M3404" s="14"/>
      <c r="N3404" s="14"/>
      <c r="O3404" s="14"/>
      <c r="P3404" s="14"/>
      <c r="Q3404" s="14"/>
      <c r="R3404" s="14"/>
      <c r="S3404" s="14"/>
      <c r="T3404" s="14"/>
      <c r="U3404" s="14"/>
      <c r="V3404" s="14"/>
      <c r="W3404" s="14"/>
    </row>
    <row r="3405">
      <c r="A3405" s="130" t="s">
        <v>27189</v>
      </c>
      <c r="B3405" s="14" t="s">
        <v>1530</v>
      </c>
      <c r="C3405" s="131">
        <v>65.0</v>
      </c>
      <c r="D3405" s="14" t="s">
        <v>1531</v>
      </c>
      <c r="E3405" s="131">
        <v>148.0</v>
      </c>
      <c r="F3405" s="14" t="s">
        <v>1532</v>
      </c>
      <c r="G3405" s="131">
        <v>54.0</v>
      </c>
      <c r="H3405" s="131">
        <v>200.0</v>
      </c>
      <c r="I3405" s="132" t="b">
        <v>1</v>
      </c>
      <c r="J3405" s="14"/>
      <c r="K3405" s="14"/>
      <c r="L3405" s="14"/>
      <c r="M3405" s="14"/>
      <c r="N3405" s="14"/>
      <c r="O3405" s="14"/>
      <c r="P3405" s="14"/>
      <c r="Q3405" s="14"/>
      <c r="R3405" s="14"/>
      <c r="S3405" s="14"/>
      <c r="T3405" s="14"/>
      <c r="U3405" s="14"/>
      <c r="V3405" s="14"/>
      <c r="W3405" s="14"/>
    </row>
    <row r="3406">
      <c r="A3406" s="130" t="s">
        <v>27190</v>
      </c>
      <c r="B3406" s="14" t="s">
        <v>13545</v>
      </c>
      <c r="C3406" s="131">
        <v>22.0</v>
      </c>
      <c r="D3406" s="14"/>
      <c r="E3406" s="14"/>
      <c r="F3406" s="14" t="s">
        <v>13549</v>
      </c>
      <c r="G3406" s="131">
        <v>2.0</v>
      </c>
      <c r="H3406" s="131">
        <v>200.0</v>
      </c>
      <c r="I3406" s="132" t="b">
        <v>1</v>
      </c>
      <c r="J3406" s="14"/>
      <c r="K3406" s="14"/>
      <c r="L3406" s="14"/>
      <c r="M3406" s="14"/>
      <c r="N3406" s="14"/>
      <c r="O3406" s="14"/>
      <c r="P3406" s="14"/>
      <c r="Q3406" s="14"/>
      <c r="R3406" s="14"/>
      <c r="S3406" s="14"/>
      <c r="T3406" s="14"/>
      <c r="U3406" s="14"/>
      <c r="V3406" s="14"/>
      <c r="W3406" s="14"/>
    </row>
    <row r="3407">
      <c r="A3407" s="130" t="s">
        <v>27191</v>
      </c>
      <c r="B3407" s="14" t="s">
        <v>10939</v>
      </c>
      <c r="C3407" s="131">
        <v>24.0</v>
      </c>
      <c r="D3407" s="14"/>
      <c r="E3407" s="14"/>
      <c r="F3407" s="14" t="s">
        <v>10944</v>
      </c>
      <c r="G3407" s="131">
        <v>4.0</v>
      </c>
      <c r="H3407" s="131">
        <v>200.0</v>
      </c>
      <c r="I3407" s="132" t="b">
        <v>1</v>
      </c>
      <c r="J3407" s="14"/>
      <c r="K3407" s="14"/>
      <c r="L3407" s="14"/>
      <c r="M3407" s="14"/>
      <c r="N3407" s="14"/>
      <c r="O3407" s="14"/>
      <c r="P3407" s="14"/>
      <c r="Q3407" s="14"/>
      <c r="R3407" s="14"/>
      <c r="S3407" s="14"/>
      <c r="T3407" s="14"/>
      <c r="U3407" s="14"/>
      <c r="V3407" s="14"/>
      <c r="W3407" s="14"/>
    </row>
    <row r="3408">
      <c r="A3408" s="130" t="s">
        <v>27192</v>
      </c>
      <c r="B3408" s="14" t="s">
        <v>7919</v>
      </c>
      <c r="C3408" s="131">
        <v>55.0</v>
      </c>
      <c r="D3408" s="14" t="s">
        <v>7921</v>
      </c>
      <c r="E3408" s="131">
        <v>153.0</v>
      </c>
      <c r="F3408" s="14" t="s">
        <v>7922</v>
      </c>
      <c r="G3408" s="131">
        <v>44.0</v>
      </c>
      <c r="H3408" s="131">
        <v>200.0</v>
      </c>
      <c r="I3408" s="132" t="b">
        <v>1</v>
      </c>
      <c r="J3408" s="14"/>
      <c r="K3408" s="14"/>
      <c r="L3408" s="14"/>
      <c r="M3408" s="14"/>
      <c r="N3408" s="14"/>
      <c r="O3408" s="14"/>
      <c r="P3408" s="14"/>
      <c r="Q3408" s="14"/>
      <c r="R3408" s="14"/>
      <c r="S3408" s="14"/>
      <c r="T3408" s="14"/>
      <c r="U3408" s="14"/>
      <c r="V3408" s="14"/>
      <c r="W3408" s="14"/>
    </row>
    <row r="3409">
      <c r="A3409" s="130" t="s">
        <v>27193</v>
      </c>
      <c r="B3409" s="14" t="s">
        <v>12075</v>
      </c>
      <c r="C3409" s="131">
        <v>67.0</v>
      </c>
      <c r="D3409" s="14" t="s">
        <v>12076</v>
      </c>
      <c r="E3409" s="131">
        <v>149.0</v>
      </c>
      <c r="F3409" s="14" t="s">
        <v>12078</v>
      </c>
      <c r="G3409" s="131">
        <v>56.0</v>
      </c>
      <c r="H3409" s="131">
        <v>200.0</v>
      </c>
      <c r="I3409" s="132" t="b">
        <v>1</v>
      </c>
      <c r="J3409" s="14"/>
      <c r="K3409" s="14"/>
      <c r="L3409" s="14"/>
      <c r="M3409" s="14"/>
      <c r="N3409" s="14"/>
      <c r="O3409" s="14"/>
      <c r="P3409" s="14"/>
      <c r="Q3409" s="14"/>
      <c r="R3409" s="14"/>
      <c r="S3409" s="14"/>
      <c r="T3409" s="14"/>
      <c r="U3409" s="14"/>
      <c r="V3409" s="14"/>
      <c r="W3409" s="14"/>
    </row>
    <row r="3410">
      <c r="A3410" s="130" t="s">
        <v>27194</v>
      </c>
      <c r="B3410" s="14" t="s">
        <v>8543</v>
      </c>
      <c r="C3410" s="131">
        <v>57.0</v>
      </c>
      <c r="D3410" s="14" t="s">
        <v>8546</v>
      </c>
      <c r="E3410" s="131">
        <v>163.0</v>
      </c>
      <c r="F3410" s="14" t="s">
        <v>8547</v>
      </c>
      <c r="G3410" s="131">
        <v>46.0</v>
      </c>
      <c r="H3410" s="131">
        <v>200.0</v>
      </c>
      <c r="I3410" s="132" t="b">
        <v>1</v>
      </c>
      <c r="J3410" s="14"/>
      <c r="K3410" s="14"/>
      <c r="L3410" s="14"/>
      <c r="M3410" s="14"/>
      <c r="N3410" s="14"/>
      <c r="O3410" s="14"/>
      <c r="P3410" s="14"/>
      <c r="Q3410" s="14"/>
      <c r="R3410" s="14"/>
      <c r="S3410" s="14"/>
      <c r="T3410" s="14"/>
      <c r="U3410" s="14"/>
      <c r="V3410" s="14"/>
      <c r="W3410" s="14"/>
    </row>
    <row r="3411">
      <c r="A3411" s="130" t="s">
        <v>27195</v>
      </c>
      <c r="B3411" s="14" t="s">
        <v>17807</v>
      </c>
      <c r="C3411" s="131">
        <v>47.0</v>
      </c>
      <c r="D3411" s="14" t="s">
        <v>17810</v>
      </c>
      <c r="E3411" s="131">
        <v>145.0</v>
      </c>
      <c r="F3411" s="14" t="s">
        <v>17811</v>
      </c>
      <c r="G3411" s="131">
        <v>36.0</v>
      </c>
      <c r="H3411" s="131">
        <v>200.0</v>
      </c>
      <c r="I3411" s="132" t="b">
        <v>1</v>
      </c>
      <c r="J3411" s="14"/>
      <c r="K3411" s="14"/>
      <c r="L3411" s="14"/>
      <c r="M3411" s="14"/>
      <c r="N3411" s="14"/>
      <c r="O3411" s="14"/>
      <c r="P3411" s="14"/>
      <c r="Q3411" s="14"/>
      <c r="R3411" s="14"/>
      <c r="S3411" s="14"/>
      <c r="T3411" s="14"/>
      <c r="U3411" s="14"/>
      <c r="V3411" s="14"/>
      <c r="W3411" s="14"/>
    </row>
    <row r="3412">
      <c r="A3412" s="130" t="s">
        <v>27196</v>
      </c>
      <c r="B3412" s="14" t="s">
        <v>10684</v>
      </c>
      <c r="C3412" s="131">
        <v>63.0</v>
      </c>
      <c r="D3412" s="14" t="s">
        <v>10686</v>
      </c>
      <c r="E3412" s="131">
        <v>157.0</v>
      </c>
      <c r="F3412" s="14" t="s">
        <v>10688</v>
      </c>
      <c r="G3412" s="131">
        <v>52.0</v>
      </c>
      <c r="H3412" s="131">
        <v>200.0</v>
      </c>
      <c r="I3412" s="132" t="b">
        <v>1</v>
      </c>
      <c r="J3412" s="14"/>
      <c r="K3412" s="14"/>
      <c r="L3412" s="14"/>
      <c r="M3412" s="14"/>
      <c r="N3412" s="14"/>
      <c r="O3412" s="14"/>
      <c r="P3412" s="14"/>
      <c r="Q3412" s="14"/>
      <c r="R3412" s="14"/>
      <c r="S3412" s="14"/>
      <c r="T3412" s="14"/>
      <c r="U3412" s="14"/>
      <c r="V3412" s="14"/>
      <c r="W3412" s="14"/>
    </row>
    <row r="3413">
      <c r="A3413" s="130" t="s">
        <v>27197</v>
      </c>
      <c r="B3413" s="14" t="s">
        <v>5293</v>
      </c>
      <c r="C3413" s="131">
        <v>90.0</v>
      </c>
      <c r="D3413" s="14" t="s">
        <v>5295</v>
      </c>
      <c r="E3413" s="131">
        <v>275.0</v>
      </c>
      <c r="F3413" s="14" t="s">
        <v>5296</v>
      </c>
      <c r="G3413" s="131">
        <v>79.0</v>
      </c>
      <c r="H3413" s="131">
        <v>200.0</v>
      </c>
      <c r="I3413" s="132" t="b">
        <v>1</v>
      </c>
      <c r="J3413" s="14"/>
      <c r="K3413" s="14"/>
      <c r="L3413" s="14"/>
      <c r="M3413" s="14"/>
      <c r="N3413" s="14"/>
      <c r="O3413" s="14"/>
      <c r="P3413" s="14"/>
      <c r="Q3413" s="14"/>
      <c r="R3413" s="14"/>
      <c r="S3413" s="14"/>
      <c r="T3413" s="14"/>
      <c r="U3413" s="14"/>
      <c r="V3413" s="14"/>
      <c r="W3413" s="14"/>
    </row>
    <row r="3414">
      <c r="A3414" s="130" t="s">
        <v>27198</v>
      </c>
      <c r="B3414" s="14" t="s">
        <v>1678</v>
      </c>
      <c r="C3414" s="131">
        <v>85.0</v>
      </c>
      <c r="D3414" s="14" t="s">
        <v>1679</v>
      </c>
      <c r="E3414" s="131">
        <v>452.0</v>
      </c>
      <c r="F3414" s="14" t="s">
        <v>1680</v>
      </c>
      <c r="G3414" s="131">
        <v>74.0</v>
      </c>
      <c r="H3414" s="131">
        <v>200.0</v>
      </c>
      <c r="I3414" s="132" t="b">
        <v>1</v>
      </c>
      <c r="J3414" s="14"/>
      <c r="K3414" s="14"/>
      <c r="L3414" s="14"/>
      <c r="M3414" s="14"/>
      <c r="N3414" s="14"/>
      <c r="O3414" s="14"/>
      <c r="P3414" s="14"/>
      <c r="Q3414" s="14"/>
      <c r="R3414" s="14"/>
      <c r="S3414" s="14"/>
      <c r="T3414" s="14"/>
      <c r="U3414" s="14"/>
      <c r="V3414" s="14"/>
      <c r="W3414" s="14"/>
    </row>
    <row r="3415">
      <c r="A3415" s="130" t="s">
        <v>27199</v>
      </c>
      <c r="B3415" s="14" t="s">
        <v>2342</v>
      </c>
      <c r="C3415" s="131">
        <v>101.0</v>
      </c>
      <c r="D3415" s="14" t="s">
        <v>2345</v>
      </c>
      <c r="E3415" s="131">
        <v>153.0</v>
      </c>
      <c r="F3415" s="14" t="s">
        <v>2348</v>
      </c>
      <c r="G3415" s="131">
        <v>90.0</v>
      </c>
      <c r="H3415" s="131">
        <v>200.0</v>
      </c>
      <c r="I3415" s="132" t="b">
        <v>1</v>
      </c>
      <c r="J3415" s="14"/>
      <c r="K3415" s="14"/>
      <c r="L3415" s="14"/>
      <c r="M3415" s="14"/>
      <c r="N3415" s="14"/>
      <c r="O3415" s="14"/>
      <c r="P3415" s="14"/>
      <c r="Q3415" s="14"/>
      <c r="R3415" s="14"/>
      <c r="S3415" s="14"/>
      <c r="T3415" s="14"/>
      <c r="U3415" s="14"/>
      <c r="V3415" s="14"/>
      <c r="W3415" s="14"/>
    </row>
    <row r="3416">
      <c r="A3416" s="130" t="s">
        <v>27200</v>
      </c>
      <c r="B3416" s="14" t="s">
        <v>8341</v>
      </c>
      <c r="C3416" s="131">
        <v>55.0</v>
      </c>
      <c r="D3416" s="14" t="s">
        <v>8342</v>
      </c>
      <c r="E3416" s="131">
        <v>648.0</v>
      </c>
      <c r="F3416" s="14" t="s">
        <v>8344</v>
      </c>
      <c r="G3416" s="131">
        <v>44.0</v>
      </c>
      <c r="H3416" s="131">
        <v>200.0</v>
      </c>
      <c r="I3416" s="132" t="b">
        <v>1</v>
      </c>
      <c r="J3416" s="14"/>
      <c r="K3416" s="14"/>
      <c r="L3416" s="14"/>
      <c r="M3416" s="14"/>
      <c r="N3416" s="14"/>
      <c r="O3416" s="14"/>
      <c r="P3416" s="14"/>
      <c r="Q3416" s="14"/>
      <c r="R3416" s="14"/>
      <c r="S3416" s="14"/>
      <c r="T3416" s="14"/>
      <c r="U3416" s="14"/>
      <c r="V3416" s="14"/>
      <c r="W3416" s="14"/>
    </row>
    <row r="3417">
      <c r="A3417" s="130" t="s">
        <v>27201</v>
      </c>
      <c r="B3417" s="14" t="s">
        <v>7642</v>
      </c>
      <c r="C3417" s="131">
        <v>119.0</v>
      </c>
      <c r="D3417" s="14" t="s">
        <v>7646</v>
      </c>
      <c r="E3417" s="131">
        <v>524.0</v>
      </c>
      <c r="F3417" s="14" t="s">
        <v>7647</v>
      </c>
      <c r="G3417" s="131">
        <v>108.0</v>
      </c>
      <c r="H3417" s="131">
        <v>200.0</v>
      </c>
      <c r="I3417" s="132" t="b">
        <v>1</v>
      </c>
      <c r="J3417" s="14"/>
      <c r="K3417" s="14"/>
      <c r="L3417" s="14"/>
      <c r="M3417" s="14"/>
      <c r="N3417" s="14"/>
      <c r="O3417" s="14"/>
      <c r="P3417" s="14"/>
      <c r="Q3417" s="14"/>
      <c r="R3417" s="14"/>
      <c r="S3417" s="14"/>
      <c r="T3417" s="14"/>
      <c r="U3417" s="14"/>
      <c r="V3417" s="14"/>
      <c r="W3417" s="14"/>
    </row>
    <row r="3418">
      <c r="A3418" s="130" t="s">
        <v>27202</v>
      </c>
      <c r="B3418" s="14" t="s">
        <v>724</v>
      </c>
      <c r="C3418" s="131">
        <v>44.0</v>
      </c>
      <c r="D3418" s="14" t="s">
        <v>15593</v>
      </c>
      <c r="E3418" s="131">
        <v>153.0</v>
      </c>
      <c r="F3418" s="14" t="s">
        <v>726</v>
      </c>
      <c r="G3418" s="131">
        <v>33.0</v>
      </c>
      <c r="H3418" s="131">
        <v>200.0</v>
      </c>
      <c r="I3418" s="132" t="b">
        <v>1</v>
      </c>
      <c r="J3418" s="14"/>
      <c r="K3418" s="14"/>
      <c r="L3418" s="14"/>
      <c r="M3418" s="14"/>
      <c r="N3418" s="14"/>
      <c r="O3418" s="14"/>
      <c r="P3418" s="14"/>
      <c r="Q3418" s="14"/>
      <c r="R3418" s="14"/>
      <c r="S3418" s="14"/>
      <c r="T3418" s="14"/>
      <c r="U3418" s="14"/>
      <c r="V3418" s="14"/>
      <c r="W3418" s="14"/>
    </row>
    <row r="3419">
      <c r="A3419" s="130" t="s">
        <v>27203</v>
      </c>
      <c r="B3419" s="14" t="s">
        <v>7415</v>
      </c>
      <c r="C3419" s="131">
        <v>72.0</v>
      </c>
      <c r="D3419" s="14" t="s">
        <v>7416</v>
      </c>
      <c r="E3419" s="131">
        <v>363.0</v>
      </c>
      <c r="F3419" s="14" t="s">
        <v>7417</v>
      </c>
      <c r="G3419" s="131">
        <v>61.0</v>
      </c>
      <c r="H3419" s="131">
        <v>200.0</v>
      </c>
      <c r="I3419" s="132" t="b">
        <v>1</v>
      </c>
      <c r="J3419" s="14"/>
      <c r="K3419" s="14"/>
      <c r="L3419" s="14"/>
      <c r="M3419" s="14"/>
      <c r="N3419" s="14"/>
      <c r="O3419" s="14"/>
      <c r="P3419" s="14"/>
      <c r="Q3419" s="14"/>
      <c r="R3419" s="14"/>
      <c r="S3419" s="14"/>
      <c r="T3419" s="14"/>
      <c r="U3419" s="14"/>
      <c r="V3419" s="14"/>
      <c r="W3419" s="14"/>
    </row>
    <row r="3420">
      <c r="A3420" s="130" t="s">
        <v>27204</v>
      </c>
      <c r="B3420" s="14" t="s">
        <v>13545</v>
      </c>
      <c r="C3420" s="131">
        <v>22.0</v>
      </c>
      <c r="D3420" s="14"/>
      <c r="E3420" s="14"/>
      <c r="F3420" s="14" t="s">
        <v>13549</v>
      </c>
      <c r="G3420" s="131">
        <v>2.0</v>
      </c>
      <c r="H3420" s="131">
        <v>200.0</v>
      </c>
      <c r="I3420" s="132" t="b">
        <v>1</v>
      </c>
      <c r="J3420" s="14"/>
      <c r="K3420" s="14"/>
      <c r="L3420" s="14"/>
      <c r="M3420" s="14"/>
      <c r="N3420" s="14"/>
      <c r="O3420" s="14"/>
      <c r="P3420" s="14"/>
      <c r="Q3420" s="14"/>
      <c r="R3420" s="14"/>
      <c r="S3420" s="14"/>
      <c r="T3420" s="14"/>
      <c r="U3420" s="14"/>
      <c r="V3420" s="14"/>
      <c r="W3420" s="14"/>
    </row>
    <row r="3421">
      <c r="A3421" s="130" t="s">
        <v>27205</v>
      </c>
      <c r="B3421" s="14" t="s">
        <v>10739</v>
      </c>
      <c r="C3421" s="131">
        <v>27.0</v>
      </c>
      <c r="D3421" s="14"/>
      <c r="E3421" s="14"/>
      <c r="F3421" s="14" t="s">
        <v>10741</v>
      </c>
      <c r="G3421" s="131">
        <v>7.0</v>
      </c>
      <c r="H3421" s="131">
        <v>200.0</v>
      </c>
      <c r="I3421" s="132" t="b">
        <v>1</v>
      </c>
      <c r="J3421" s="14"/>
      <c r="K3421" s="14"/>
      <c r="L3421" s="14"/>
      <c r="M3421" s="14"/>
      <c r="N3421" s="14"/>
      <c r="O3421" s="14"/>
      <c r="P3421" s="14"/>
      <c r="Q3421" s="14"/>
      <c r="R3421" s="14"/>
      <c r="S3421" s="14"/>
      <c r="T3421" s="14"/>
      <c r="U3421" s="14"/>
      <c r="V3421" s="14"/>
      <c r="W3421" s="14"/>
    </row>
    <row r="3422">
      <c r="A3422" s="130" t="s">
        <v>27206</v>
      </c>
      <c r="B3422" s="14" t="s">
        <v>11130</v>
      </c>
      <c r="C3422" s="131">
        <v>27.0</v>
      </c>
      <c r="D3422" s="14"/>
      <c r="E3422" s="14"/>
      <c r="F3422" s="14" t="s">
        <v>11132</v>
      </c>
      <c r="G3422" s="131">
        <v>7.0</v>
      </c>
      <c r="H3422" s="131">
        <v>200.0</v>
      </c>
      <c r="I3422" s="132" t="b">
        <v>1</v>
      </c>
      <c r="J3422" s="14"/>
      <c r="K3422" s="14"/>
      <c r="L3422" s="14"/>
      <c r="M3422" s="14"/>
      <c r="N3422" s="14"/>
      <c r="O3422" s="14"/>
      <c r="P3422" s="14"/>
      <c r="Q3422" s="14"/>
      <c r="R3422" s="14"/>
      <c r="S3422" s="14"/>
      <c r="T3422" s="14"/>
      <c r="U3422" s="14"/>
      <c r="V3422" s="14"/>
      <c r="W3422" s="14"/>
    </row>
    <row r="3423">
      <c r="A3423" s="130" t="s">
        <v>27207</v>
      </c>
      <c r="B3423" s="14" t="s">
        <v>1252</v>
      </c>
      <c r="C3423" s="131">
        <v>64.0</v>
      </c>
      <c r="D3423" s="14" t="s">
        <v>1253</v>
      </c>
      <c r="E3423" s="131">
        <v>351.0</v>
      </c>
      <c r="F3423" s="14" t="s">
        <v>1254</v>
      </c>
      <c r="G3423" s="131">
        <v>53.0</v>
      </c>
      <c r="H3423" s="131">
        <v>200.0</v>
      </c>
      <c r="I3423" s="132" t="b">
        <v>1</v>
      </c>
      <c r="J3423" s="14"/>
      <c r="K3423" s="14"/>
      <c r="L3423" s="14"/>
      <c r="M3423" s="14"/>
      <c r="N3423" s="14"/>
      <c r="O3423" s="14"/>
      <c r="P3423" s="14"/>
      <c r="Q3423" s="14"/>
      <c r="R3423" s="14"/>
      <c r="S3423" s="14"/>
      <c r="T3423" s="14"/>
      <c r="U3423" s="14"/>
      <c r="V3423" s="14"/>
      <c r="W3423" s="14"/>
    </row>
    <row r="3424">
      <c r="A3424" s="130" t="s">
        <v>27208</v>
      </c>
      <c r="B3424" s="14" t="s">
        <v>10766</v>
      </c>
      <c r="C3424" s="131">
        <v>41.0</v>
      </c>
      <c r="D3424" s="14" t="s">
        <v>10767</v>
      </c>
      <c r="E3424" s="131">
        <v>229.0</v>
      </c>
      <c r="F3424" s="14" t="s">
        <v>10769</v>
      </c>
      <c r="G3424" s="131">
        <v>30.0</v>
      </c>
      <c r="H3424" s="131">
        <v>200.0</v>
      </c>
      <c r="I3424" s="132" t="b">
        <v>1</v>
      </c>
      <c r="J3424" s="14"/>
      <c r="K3424" s="14"/>
      <c r="L3424" s="14"/>
      <c r="M3424" s="14"/>
      <c r="N3424" s="14"/>
      <c r="O3424" s="14"/>
      <c r="P3424" s="14"/>
      <c r="Q3424" s="14"/>
      <c r="R3424" s="14"/>
      <c r="S3424" s="14"/>
      <c r="T3424" s="14"/>
      <c r="U3424" s="14"/>
      <c r="V3424" s="14"/>
      <c r="W3424" s="14"/>
    </row>
    <row r="3425">
      <c r="A3425" s="130" t="s">
        <v>27209</v>
      </c>
      <c r="B3425" s="14" t="s">
        <v>3241</v>
      </c>
      <c r="C3425" s="131">
        <v>24.0</v>
      </c>
      <c r="D3425" s="14" t="s">
        <v>4871</v>
      </c>
      <c r="E3425" s="131">
        <v>147.0</v>
      </c>
      <c r="F3425" s="14" t="s">
        <v>1345</v>
      </c>
      <c r="G3425" s="131">
        <v>13.0</v>
      </c>
      <c r="H3425" s="131">
        <v>200.0</v>
      </c>
      <c r="I3425" s="132" t="b">
        <v>1</v>
      </c>
      <c r="J3425" s="14"/>
      <c r="K3425" s="14"/>
      <c r="L3425" s="14"/>
      <c r="M3425" s="14"/>
      <c r="N3425" s="14"/>
      <c r="O3425" s="14"/>
      <c r="P3425" s="14"/>
      <c r="Q3425" s="14"/>
      <c r="R3425" s="14"/>
      <c r="S3425" s="14"/>
      <c r="T3425" s="14"/>
      <c r="U3425" s="14"/>
      <c r="V3425" s="14"/>
      <c r="W3425" s="14"/>
    </row>
    <row r="3426">
      <c r="A3426" s="130" t="s">
        <v>27210</v>
      </c>
      <c r="B3426" s="14" t="s">
        <v>17833</v>
      </c>
      <c r="C3426" s="131">
        <v>40.0</v>
      </c>
      <c r="D3426" s="14"/>
      <c r="E3426" s="14"/>
      <c r="F3426" s="14" t="s">
        <v>17835</v>
      </c>
      <c r="G3426" s="131">
        <v>20.0</v>
      </c>
      <c r="H3426" s="131">
        <v>200.0</v>
      </c>
      <c r="I3426" s="132" t="b">
        <v>1</v>
      </c>
      <c r="J3426" s="14"/>
      <c r="K3426" s="14"/>
      <c r="L3426" s="14"/>
      <c r="M3426" s="14"/>
      <c r="N3426" s="14"/>
      <c r="O3426" s="14"/>
      <c r="P3426" s="14"/>
      <c r="Q3426" s="14"/>
      <c r="R3426" s="14"/>
      <c r="S3426" s="14"/>
      <c r="T3426" s="14"/>
      <c r="U3426" s="14"/>
      <c r="V3426" s="14"/>
      <c r="W3426" s="14"/>
    </row>
    <row r="3427">
      <c r="A3427" s="130" t="s">
        <v>27211</v>
      </c>
      <c r="B3427" s="14" t="s">
        <v>4212</v>
      </c>
      <c r="C3427" s="131">
        <v>46.0</v>
      </c>
      <c r="D3427" s="14" t="s">
        <v>4216</v>
      </c>
      <c r="E3427" s="131">
        <v>217.0</v>
      </c>
      <c r="F3427" s="14" t="s">
        <v>4217</v>
      </c>
      <c r="G3427" s="131">
        <v>35.0</v>
      </c>
      <c r="H3427" s="131">
        <v>200.0</v>
      </c>
      <c r="I3427" s="132" t="b">
        <v>1</v>
      </c>
      <c r="J3427" s="14"/>
      <c r="K3427" s="14"/>
      <c r="L3427" s="14"/>
      <c r="M3427" s="14"/>
      <c r="N3427" s="14"/>
      <c r="O3427" s="14"/>
      <c r="P3427" s="14"/>
      <c r="Q3427" s="14"/>
      <c r="R3427" s="14"/>
      <c r="S3427" s="14"/>
      <c r="T3427" s="14"/>
      <c r="U3427" s="14"/>
      <c r="V3427" s="14"/>
      <c r="W3427" s="14"/>
    </row>
    <row r="3428">
      <c r="A3428" s="130" t="s">
        <v>27212</v>
      </c>
      <c r="B3428" s="14" t="s">
        <v>11197</v>
      </c>
      <c r="C3428" s="131">
        <v>39.0</v>
      </c>
      <c r="D3428" s="14"/>
      <c r="E3428" s="14"/>
      <c r="F3428" s="14" t="s">
        <v>11199</v>
      </c>
      <c r="G3428" s="131">
        <v>19.0</v>
      </c>
      <c r="H3428" s="131">
        <v>200.0</v>
      </c>
      <c r="I3428" s="132" t="b">
        <v>1</v>
      </c>
      <c r="J3428" s="14"/>
      <c r="K3428" s="14"/>
      <c r="L3428" s="14"/>
      <c r="M3428" s="14"/>
      <c r="N3428" s="14"/>
      <c r="O3428" s="14"/>
      <c r="P3428" s="14"/>
      <c r="Q3428" s="14"/>
      <c r="R3428" s="14"/>
      <c r="S3428" s="14"/>
      <c r="T3428" s="14"/>
      <c r="U3428" s="14"/>
      <c r="V3428" s="14"/>
      <c r="W3428" s="14"/>
    </row>
    <row r="3429">
      <c r="A3429" s="130" t="s">
        <v>27213</v>
      </c>
      <c r="B3429" s="14" t="s">
        <v>2768</v>
      </c>
      <c r="C3429" s="131">
        <v>77.0</v>
      </c>
      <c r="D3429" s="14" t="s">
        <v>2771</v>
      </c>
      <c r="E3429" s="131">
        <v>197.0</v>
      </c>
      <c r="F3429" s="14" t="s">
        <v>2774</v>
      </c>
      <c r="G3429" s="131">
        <v>66.0</v>
      </c>
      <c r="H3429" s="131">
        <v>200.0</v>
      </c>
      <c r="I3429" s="132" t="b">
        <v>1</v>
      </c>
      <c r="J3429" s="14"/>
      <c r="K3429" s="14"/>
      <c r="L3429" s="14"/>
      <c r="M3429" s="14"/>
      <c r="N3429" s="14"/>
      <c r="O3429" s="14"/>
      <c r="P3429" s="14"/>
      <c r="Q3429" s="14"/>
      <c r="R3429" s="14"/>
      <c r="S3429" s="14"/>
      <c r="T3429" s="14"/>
      <c r="U3429" s="14"/>
      <c r="V3429" s="14"/>
      <c r="W3429" s="14"/>
    </row>
    <row r="3430">
      <c r="A3430" s="130" t="s">
        <v>27214</v>
      </c>
      <c r="B3430" s="14" t="s">
        <v>5577</v>
      </c>
      <c r="C3430" s="131">
        <v>48.0</v>
      </c>
      <c r="D3430" s="14" t="s">
        <v>5581</v>
      </c>
      <c r="E3430" s="131">
        <v>420.0</v>
      </c>
      <c r="F3430" s="14" t="s">
        <v>5584</v>
      </c>
      <c r="G3430" s="131">
        <v>37.0</v>
      </c>
      <c r="H3430" s="131">
        <v>200.0</v>
      </c>
      <c r="I3430" s="132" t="b">
        <v>1</v>
      </c>
      <c r="J3430" s="14"/>
      <c r="K3430" s="14"/>
      <c r="L3430" s="14"/>
      <c r="M3430" s="14"/>
      <c r="N3430" s="14"/>
      <c r="O3430" s="14"/>
      <c r="P3430" s="14"/>
      <c r="Q3430" s="14"/>
      <c r="R3430" s="14"/>
      <c r="S3430" s="14"/>
      <c r="T3430" s="14"/>
      <c r="U3430" s="14"/>
      <c r="V3430" s="14"/>
      <c r="W3430" s="14"/>
    </row>
    <row r="3431">
      <c r="A3431" s="130" t="s">
        <v>27215</v>
      </c>
      <c r="B3431" s="14" t="s">
        <v>13056</v>
      </c>
      <c r="C3431" s="131">
        <v>39.0</v>
      </c>
      <c r="D3431" s="14"/>
      <c r="E3431" s="14"/>
      <c r="F3431" s="14" t="s">
        <v>13058</v>
      </c>
      <c r="G3431" s="131">
        <v>19.0</v>
      </c>
      <c r="H3431" s="131">
        <v>200.0</v>
      </c>
      <c r="I3431" s="132" t="b">
        <v>1</v>
      </c>
      <c r="J3431" s="14"/>
      <c r="K3431" s="14"/>
      <c r="L3431" s="14"/>
      <c r="M3431" s="14"/>
      <c r="N3431" s="14"/>
      <c r="O3431" s="14"/>
      <c r="P3431" s="14"/>
      <c r="Q3431" s="14"/>
      <c r="R3431" s="14"/>
      <c r="S3431" s="14"/>
      <c r="T3431" s="14"/>
      <c r="U3431" s="14"/>
      <c r="V3431" s="14"/>
      <c r="W3431" s="14"/>
    </row>
    <row r="3432">
      <c r="A3432" s="130" t="s">
        <v>27216</v>
      </c>
      <c r="B3432" s="14" t="s">
        <v>8341</v>
      </c>
      <c r="C3432" s="131">
        <v>55.0</v>
      </c>
      <c r="D3432" s="14" t="s">
        <v>8342</v>
      </c>
      <c r="E3432" s="131">
        <v>648.0</v>
      </c>
      <c r="F3432" s="14" t="s">
        <v>8344</v>
      </c>
      <c r="G3432" s="131">
        <v>44.0</v>
      </c>
      <c r="H3432" s="131">
        <v>200.0</v>
      </c>
      <c r="I3432" s="132" t="b">
        <v>1</v>
      </c>
      <c r="J3432" s="14"/>
      <c r="K3432" s="14"/>
      <c r="L3432" s="14"/>
      <c r="M3432" s="14"/>
      <c r="N3432" s="14"/>
      <c r="O3432" s="14"/>
      <c r="P3432" s="14"/>
      <c r="Q3432" s="14"/>
      <c r="R3432" s="14"/>
      <c r="S3432" s="14"/>
      <c r="T3432" s="14"/>
      <c r="U3432" s="14"/>
      <c r="V3432" s="14"/>
      <c r="W3432" s="14"/>
    </row>
    <row r="3433">
      <c r="A3433" s="130" t="s">
        <v>27217</v>
      </c>
      <c r="B3433" s="14" t="s">
        <v>4127</v>
      </c>
      <c r="C3433" s="131">
        <v>106.0</v>
      </c>
      <c r="D3433" s="14" t="s">
        <v>4130</v>
      </c>
      <c r="E3433" s="131">
        <v>380.0</v>
      </c>
      <c r="F3433" s="14" t="s">
        <v>4131</v>
      </c>
      <c r="G3433" s="131">
        <v>95.0</v>
      </c>
      <c r="H3433" s="131">
        <v>200.0</v>
      </c>
      <c r="I3433" s="132" t="b">
        <v>1</v>
      </c>
      <c r="J3433" s="14"/>
      <c r="K3433" s="14"/>
      <c r="L3433" s="14"/>
      <c r="M3433" s="14"/>
      <c r="N3433" s="14"/>
      <c r="O3433" s="14"/>
      <c r="P3433" s="14"/>
      <c r="Q3433" s="14"/>
      <c r="R3433" s="14"/>
      <c r="S3433" s="14"/>
      <c r="T3433" s="14"/>
      <c r="U3433" s="14"/>
      <c r="V3433" s="14"/>
      <c r="W3433" s="14"/>
    </row>
    <row r="3434">
      <c r="A3434" s="130" t="s">
        <v>27218</v>
      </c>
      <c r="B3434" s="14" t="s">
        <v>1571</v>
      </c>
      <c r="C3434" s="131">
        <v>63.0</v>
      </c>
      <c r="D3434" s="14" t="s">
        <v>1572</v>
      </c>
      <c r="E3434" s="131">
        <v>198.0</v>
      </c>
      <c r="F3434" s="14" t="s">
        <v>1573</v>
      </c>
      <c r="G3434" s="131">
        <v>52.0</v>
      </c>
      <c r="H3434" s="131">
        <v>200.0</v>
      </c>
      <c r="I3434" s="132" t="b">
        <v>1</v>
      </c>
      <c r="J3434" s="14"/>
      <c r="K3434" s="14"/>
      <c r="L3434" s="14"/>
      <c r="M3434" s="14"/>
      <c r="N3434" s="14"/>
      <c r="O3434" s="14"/>
      <c r="P3434" s="14"/>
      <c r="Q3434" s="14"/>
      <c r="R3434" s="14"/>
      <c r="S3434" s="14"/>
      <c r="T3434" s="14"/>
      <c r="U3434" s="14"/>
      <c r="V3434" s="14"/>
      <c r="W3434" s="14"/>
    </row>
    <row r="3435">
      <c r="A3435" s="130" t="s">
        <v>27219</v>
      </c>
      <c r="B3435" s="14" t="s">
        <v>1271</v>
      </c>
      <c r="C3435" s="131">
        <v>56.0</v>
      </c>
      <c r="D3435" s="14" t="s">
        <v>1272</v>
      </c>
      <c r="E3435" s="131">
        <v>148.0</v>
      </c>
      <c r="F3435" s="14" t="s">
        <v>1273</v>
      </c>
      <c r="G3435" s="131">
        <v>45.0</v>
      </c>
      <c r="H3435" s="131">
        <v>200.0</v>
      </c>
      <c r="I3435" s="132" t="b">
        <v>1</v>
      </c>
      <c r="J3435" s="14"/>
      <c r="K3435" s="14"/>
      <c r="L3435" s="14"/>
      <c r="M3435" s="14"/>
      <c r="N3435" s="14"/>
      <c r="O3435" s="14"/>
      <c r="P3435" s="14"/>
      <c r="Q3435" s="14"/>
      <c r="R3435" s="14"/>
      <c r="S3435" s="14"/>
      <c r="T3435" s="14"/>
      <c r="U3435" s="14"/>
      <c r="V3435" s="14"/>
      <c r="W3435" s="14"/>
    </row>
    <row r="3436">
      <c r="A3436" s="130" t="s">
        <v>27220</v>
      </c>
      <c r="B3436" s="14" t="s">
        <v>21531</v>
      </c>
      <c r="C3436" s="131">
        <v>25.0</v>
      </c>
      <c r="D3436" s="14"/>
      <c r="E3436" s="14"/>
      <c r="F3436" s="14" t="s">
        <v>21533</v>
      </c>
      <c r="G3436" s="131">
        <v>5.0</v>
      </c>
      <c r="H3436" s="131">
        <v>200.0</v>
      </c>
      <c r="I3436" s="132" t="b">
        <v>1</v>
      </c>
      <c r="J3436" s="14"/>
      <c r="K3436" s="14"/>
      <c r="L3436" s="14"/>
      <c r="M3436" s="14"/>
      <c r="N3436" s="14"/>
      <c r="O3436" s="14"/>
      <c r="P3436" s="14"/>
      <c r="Q3436" s="14"/>
      <c r="R3436" s="14"/>
      <c r="S3436" s="14"/>
      <c r="T3436" s="14"/>
      <c r="U3436" s="14"/>
      <c r="V3436" s="14"/>
      <c r="W3436" s="14"/>
    </row>
    <row r="3437">
      <c r="A3437" s="130" t="s">
        <v>27221</v>
      </c>
      <c r="B3437" s="14" t="s">
        <v>1242</v>
      </c>
      <c r="C3437" s="131">
        <v>57.0</v>
      </c>
      <c r="D3437" s="14" t="s">
        <v>1243</v>
      </c>
      <c r="E3437" s="131">
        <v>296.0</v>
      </c>
      <c r="F3437" s="14" t="s">
        <v>1244</v>
      </c>
      <c r="G3437" s="131">
        <v>46.0</v>
      </c>
      <c r="H3437" s="131">
        <v>200.0</v>
      </c>
      <c r="I3437" s="132" t="b">
        <v>1</v>
      </c>
      <c r="J3437" s="14"/>
      <c r="K3437" s="14"/>
      <c r="L3437" s="14"/>
      <c r="M3437" s="14"/>
      <c r="N3437" s="14"/>
      <c r="O3437" s="14"/>
      <c r="P3437" s="14"/>
      <c r="Q3437" s="14"/>
      <c r="R3437" s="14"/>
      <c r="S3437" s="14"/>
      <c r="T3437" s="14"/>
      <c r="U3437" s="14"/>
      <c r="V3437" s="14"/>
      <c r="W3437" s="14"/>
    </row>
    <row r="3438">
      <c r="A3438" s="130" t="s">
        <v>27222</v>
      </c>
      <c r="B3438" s="14" t="s">
        <v>12552</v>
      </c>
      <c r="C3438" s="131">
        <v>48.0</v>
      </c>
      <c r="D3438" s="14" t="s">
        <v>12553</v>
      </c>
      <c r="E3438" s="131">
        <v>145.0</v>
      </c>
      <c r="F3438" s="14" t="s">
        <v>12555</v>
      </c>
      <c r="G3438" s="131">
        <v>37.0</v>
      </c>
      <c r="H3438" s="131">
        <v>200.0</v>
      </c>
      <c r="I3438" s="132" t="b">
        <v>1</v>
      </c>
      <c r="J3438" s="14"/>
      <c r="K3438" s="14"/>
      <c r="L3438" s="14"/>
      <c r="M3438" s="14"/>
      <c r="N3438" s="14"/>
      <c r="O3438" s="14"/>
      <c r="P3438" s="14"/>
      <c r="Q3438" s="14"/>
      <c r="R3438" s="14"/>
      <c r="S3438" s="14"/>
      <c r="T3438" s="14"/>
      <c r="U3438" s="14"/>
      <c r="V3438" s="14"/>
      <c r="W3438" s="14"/>
    </row>
    <row r="3439">
      <c r="A3439" s="130" t="s">
        <v>27223</v>
      </c>
      <c r="B3439" s="14" t="s">
        <v>10305</v>
      </c>
      <c r="C3439" s="131">
        <v>32.0</v>
      </c>
      <c r="D3439" s="14"/>
      <c r="E3439" s="14"/>
      <c r="F3439" s="14" t="s">
        <v>10306</v>
      </c>
      <c r="G3439" s="131">
        <v>12.0</v>
      </c>
      <c r="H3439" s="131">
        <v>200.0</v>
      </c>
      <c r="I3439" s="132" t="b">
        <v>1</v>
      </c>
      <c r="J3439" s="14"/>
      <c r="K3439" s="14"/>
      <c r="L3439" s="14"/>
      <c r="M3439" s="14"/>
      <c r="N3439" s="14"/>
      <c r="O3439" s="14"/>
      <c r="P3439" s="14"/>
      <c r="Q3439" s="14"/>
      <c r="R3439" s="14"/>
      <c r="S3439" s="14"/>
      <c r="T3439" s="14"/>
      <c r="U3439" s="14"/>
      <c r="V3439" s="14"/>
      <c r="W3439" s="14"/>
    </row>
    <row r="3440">
      <c r="A3440" s="130" t="s">
        <v>27224</v>
      </c>
      <c r="B3440" s="14" t="s">
        <v>3179</v>
      </c>
      <c r="C3440" s="131">
        <v>107.0</v>
      </c>
      <c r="D3440" s="14" t="s">
        <v>3182</v>
      </c>
      <c r="E3440" s="131">
        <v>155.0</v>
      </c>
      <c r="F3440" s="14" t="s">
        <v>3185</v>
      </c>
      <c r="G3440" s="131">
        <v>96.0</v>
      </c>
      <c r="H3440" s="131">
        <v>200.0</v>
      </c>
      <c r="I3440" s="132" t="b">
        <v>1</v>
      </c>
      <c r="J3440" s="14"/>
      <c r="K3440" s="14"/>
      <c r="L3440" s="14"/>
      <c r="M3440" s="14"/>
      <c r="N3440" s="14"/>
      <c r="O3440" s="14"/>
      <c r="P3440" s="14"/>
      <c r="Q3440" s="14"/>
      <c r="R3440" s="14"/>
      <c r="S3440" s="14"/>
      <c r="T3440" s="14"/>
      <c r="U3440" s="14"/>
      <c r="V3440" s="14"/>
      <c r="W3440" s="14"/>
    </row>
    <row r="3441">
      <c r="A3441" s="130" t="s">
        <v>27225</v>
      </c>
      <c r="B3441" s="14" t="s">
        <v>4402</v>
      </c>
      <c r="C3441" s="131">
        <v>58.0</v>
      </c>
      <c r="D3441" s="14" t="s">
        <v>4405</v>
      </c>
      <c r="E3441" s="131">
        <v>338.0</v>
      </c>
      <c r="F3441" s="14" t="s">
        <v>4407</v>
      </c>
      <c r="G3441" s="131">
        <v>47.0</v>
      </c>
      <c r="H3441" s="131">
        <v>200.0</v>
      </c>
      <c r="I3441" s="132" t="b">
        <v>1</v>
      </c>
      <c r="J3441" s="14"/>
      <c r="K3441" s="14"/>
      <c r="L3441" s="14"/>
      <c r="M3441" s="14"/>
      <c r="N3441" s="14"/>
      <c r="O3441" s="14"/>
      <c r="P3441" s="14"/>
      <c r="Q3441" s="14"/>
      <c r="R3441" s="14"/>
      <c r="S3441" s="14"/>
      <c r="T3441" s="14"/>
      <c r="U3441" s="14"/>
      <c r="V3441" s="14"/>
      <c r="W3441" s="14"/>
    </row>
    <row r="3442">
      <c r="A3442" s="130" t="s">
        <v>27226</v>
      </c>
      <c r="B3442" s="14" t="s">
        <v>1446</v>
      </c>
      <c r="C3442" s="131">
        <v>59.0</v>
      </c>
      <c r="D3442" s="14" t="s">
        <v>1447</v>
      </c>
      <c r="E3442" s="131">
        <v>361.0</v>
      </c>
      <c r="F3442" s="14" t="s">
        <v>1448</v>
      </c>
      <c r="G3442" s="131">
        <v>48.0</v>
      </c>
      <c r="H3442" s="131">
        <v>200.0</v>
      </c>
      <c r="I3442" s="132" t="b">
        <v>1</v>
      </c>
      <c r="J3442" s="14"/>
      <c r="K3442" s="14"/>
      <c r="L3442" s="14"/>
      <c r="M3442" s="14"/>
      <c r="N3442" s="14"/>
      <c r="O3442" s="14"/>
      <c r="P3442" s="14"/>
      <c r="Q3442" s="14"/>
      <c r="R3442" s="14"/>
      <c r="S3442" s="14"/>
      <c r="T3442" s="14"/>
      <c r="U3442" s="14"/>
      <c r="V3442" s="14"/>
      <c r="W3442" s="14"/>
    </row>
    <row r="3443">
      <c r="A3443" s="130" t="s">
        <v>27227</v>
      </c>
      <c r="B3443" s="14" t="s">
        <v>12593</v>
      </c>
      <c r="C3443" s="131">
        <v>37.0</v>
      </c>
      <c r="D3443" s="14"/>
      <c r="E3443" s="14"/>
      <c r="F3443" s="14" t="s">
        <v>12597</v>
      </c>
      <c r="G3443" s="131">
        <v>17.0</v>
      </c>
      <c r="H3443" s="131">
        <v>200.0</v>
      </c>
      <c r="I3443" s="132" t="b">
        <v>1</v>
      </c>
      <c r="J3443" s="14"/>
      <c r="K3443" s="14"/>
      <c r="L3443" s="14"/>
      <c r="M3443" s="14"/>
      <c r="N3443" s="14"/>
      <c r="O3443" s="14"/>
      <c r="P3443" s="14"/>
      <c r="Q3443" s="14"/>
      <c r="R3443" s="14"/>
      <c r="S3443" s="14"/>
      <c r="T3443" s="14"/>
      <c r="U3443" s="14"/>
      <c r="V3443" s="14"/>
      <c r="W3443" s="14"/>
    </row>
    <row r="3444">
      <c r="A3444" s="130" t="s">
        <v>27228</v>
      </c>
      <c r="B3444" s="14" t="s">
        <v>1446</v>
      </c>
      <c r="C3444" s="131">
        <v>59.0</v>
      </c>
      <c r="D3444" s="14" t="s">
        <v>1447</v>
      </c>
      <c r="E3444" s="131">
        <v>361.0</v>
      </c>
      <c r="F3444" s="14" t="s">
        <v>1448</v>
      </c>
      <c r="G3444" s="131">
        <v>48.0</v>
      </c>
      <c r="H3444" s="131">
        <v>200.0</v>
      </c>
      <c r="I3444" s="132" t="b">
        <v>1</v>
      </c>
      <c r="J3444" s="14"/>
      <c r="K3444" s="14"/>
      <c r="L3444" s="14"/>
      <c r="M3444" s="14"/>
      <c r="N3444" s="14"/>
      <c r="O3444" s="14"/>
      <c r="P3444" s="14"/>
      <c r="Q3444" s="14"/>
      <c r="R3444" s="14"/>
      <c r="S3444" s="14"/>
      <c r="T3444" s="14"/>
      <c r="U3444" s="14"/>
      <c r="V3444" s="14"/>
      <c r="W3444" s="14"/>
    </row>
    <row r="3445">
      <c r="A3445" s="130" t="s">
        <v>27229</v>
      </c>
      <c r="B3445" s="14" t="s">
        <v>7462</v>
      </c>
      <c r="C3445" s="131">
        <v>102.0</v>
      </c>
      <c r="D3445" s="14" t="s">
        <v>7464</v>
      </c>
      <c r="E3445" s="131">
        <v>150.0</v>
      </c>
      <c r="F3445" s="14" t="s">
        <v>7467</v>
      </c>
      <c r="G3445" s="131">
        <v>91.0</v>
      </c>
      <c r="H3445" s="131">
        <v>200.0</v>
      </c>
      <c r="I3445" s="132" t="b">
        <v>1</v>
      </c>
      <c r="J3445" s="14"/>
      <c r="K3445" s="14"/>
      <c r="L3445" s="14"/>
      <c r="M3445" s="14"/>
      <c r="N3445" s="14"/>
      <c r="O3445" s="14"/>
      <c r="P3445" s="14"/>
      <c r="Q3445" s="14"/>
      <c r="R3445" s="14"/>
      <c r="S3445" s="14"/>
      <c r="T3445" s="14"/>
      <c r="U3445" s="14"/>
      <c r="V3445" s="14"/>
      <c r="W3445" s="14"/>
    </row>
    <row r="3446">
      <c r="A3446" s="130" t="s">
        <v>27230</v>
      </c>
      <c r="B3446" s="14" t="s">
        <v>1624</v>
      </c>
      <c r="C3446" s="131">
        <v>74.0</v>
      </c>
      <c r="D3446" s="14" t="s">
        <v>1625</v>
      </c>
      <c r="E3446" s="131">
        <v>148.0</v>
      </c>
      <c r="F3446" s="14" t="s">
        <v>1626</v>
      </c>
      <c r="G3446" s="131">
        <v>63.0</v>
      </c>
      <c r="H3446" s="131">
        <v>200.0</v>
      </c>
      <c r="I3446" s="132" t="b">
        <v>1</v>
      </c>
      <c r="J3446" s="14"/>
      <c r="K3446" s="14"/>
      <c r="L3446" s="14"/>
      <c r="M3446" s="14"/>
      <c r="N3446" s="14"/>
      <c r="O3446" s="14"/>
      <c r="P3446" s="14"/>
      <c r="Q3446" s="14"/>
      <c r="R3446" s="14"/>
      <c r="S3446" s="14"/>
      <c r="T3446" s="14"/>
      <c r="U3446" s="14"/>
      <c r="V3446" s="14"/>
      <c r="W3446" s="14"/>
    </row>
    <row r="3447">
      <c r="A3447" s="130" t="s">
        <v>27231</v>
      </c>
      <c r="B3447" s="14" t="s">
        <v>7160</v>
      </c>
      <c r="C3447" s="131">
        <v>42.0</v>
      </c>
      <c r="D3447" s="14" t="s">
        <v>7163</v>
      </c>
      <c r="E3447" s="131">
        <v>337.0</v>
      </c>
      <c r="F3447" s="14" t="s">
        <v>7165</v>
      </c>
      <c r="G3447" s="131">
        <v>31.0</v>
      </c>
      <c r="H3447" s="131">
        <v>200.0</v>
      </c>
      <c r="I3447" s="132" t="b">
        <v>1</v>
      </c>
      <c r="J3447" s="14"/>
      <c r="K3447" s="14"/>
      <c r="L3447" s="14"/>
      <c r="M3447" s="14"/>
      <c r="N3447" s="14"/>
      <c r="O3447" s="14"/>
      <c r="P3447" s="14"/>
      <c r="Q3447" s="14"/>
      <c r="R3447" s="14"/>
      <c r="S3447" s="14"/>
      <c r="T3447" s="14"/>
      <c r="U3447" s="14"/>
      <c r="V3447" s="14"/>
      <c r="W3447" s="14"/>
    </row>
    <row r="3448">
      <c r="A3448" s="130" t="s">
        <v>27232</v>
      </c>
      <c r="B3448" s="14" t="s">
        <v>1361</v>
      </c>
      <c r="C3448" s="131">
        <v>33.0</v>
      </c>
      <c r="D3448" s="14" t="s">
        <v>4271</v>
      </c>
      <c r="E3448" s="131">
        <v>138.0</v>
      </c>
      <c r="F3448" s="14" t="s">
        <v>1363</v>
      </c>
      <c r="G3448" s="131">
        <v>22.0</v>
      </c>
      <c r="H3448" s="131">
        <v>200.0</v>
      </c>
      <c r="I3448" s="132" t="b">
        <v>1</v>
      </c>
      <c r="J3448" s="14"/>
      <c r="K3448" s="14"/>
      <c r="L3448" s="14"/>
      <c r="M3448" s="14"/>
      <c r="N3448" s="14"/>
      <c r="O3448" s="14"/>
      <c r="P3448" s="14"/>
      <c r="Q3448" s="14"/>
      <c r="R3448" s="14"/>
      <c r="S3448" s="14"/>
      <c r="T3448" s="14"/>
      <c r="U3448" s="14"/>
      <c r="V3448" s="14"/>
      <c r="W3448" s="14"/>
    </row>
    <row r="3449">
      <c r="A3449" s="130" t="s">
        <v>27233</v>
      </c>
      <c r="B3449" s="14" t="s">
        <v>1237</v>
      </c>
      <c r="C3449" s="131">
        <v>61.0</v>
      </c>
      <c r="D3449" s="14" t="s">
        <v>1239</v>
      </c>
      <c r="E3449" s="131">
        <v>148.0</v>
      </c>
      <c r="F3449" s="14" t="s">
        <v>1240</v>
      </c>
      <c r="G3449" s="131">
        <v>50.0</v>
      </c>
      <c r="H3449" s="131">
        <v>200.0</v>
      </c>
      <c r="I3449" s="132" t="b">
        <v>1</v>
      </c>
      <c r="J3449" s="14"/>
      <c r="K3449" s="14"/>
      <c r="L3449" s="14"/>
      <c r="M3449" s="14"/>
      <c r="N3449" s="14"/>
      <c r="O3449" s="14"/>
      <c r="P3449" s="14"/>
      <c r="Q3449" s="14"/>
      <c r="R3449" s="14"/>
      <c r="S3449" s="14"/>
      <c r="T3449" s="14"/>
      <c r="U3449" s="14"/>
      <c r="V3449" s="14"/>
      <c r="W3449" s="14"/>
    </row>
    <row r="3450">
      <c r="A3450" s="130" t="s">
        <v>27234</v>
      </c>
      <c r="B3450" s="14" t="s">
        <v>11646</v>
      </c>
      <c r="C3450" s="131">
        <v>22.0</v>
      </c>
      <c r="D3450" s="14"/>
      <c r="E3450" s="14"/>
      <c r="F3450" s="14" t="s">
        <v>1295</v>
      </c>
      <c r="G3450" s="131">
        <v>2.0</v>
      </c>
      <c r="H3450" s="131">
        <v>200.0</v>
      </c>
      <c r="I3450" s="132" t="b">
        <v>1</v>
      </c>
      <c r="J3450" s="14"/>
      <c r="K3450" s="14"/>
      <c r="L3450" s="14"/>
      <c r="M3450" s="14"/>
      <c r="N3450" s="14"/>
      <c r="O3450" s="14"/>
      <c r="P3450" s="14"/>
      <c r="Q3450" s="14"/>
      <c r="R3450" s="14"/>
      <c r="S3450" s="14"/>
      <c r="T3450" s="14"/>
      <c r="U3450" s="14"/>
      <c r="V3450" s="14"/>
      <c r="W3450" s="14"/>
    </row>
    <row r="3451">
      <c r="A3451" s="130" t="s">
        <v>27235</v>
      </c>
      <c r="B3451" s="14" t="s">
        <v>10756</v>
      </c>
      <c r="C3451" s="131">
        <v>32.0</v>
      </c>
      <c r="D3451" s="14"/>
      <c r="E3451" s="14"/>
      <c r="F3451" s="14" t="s">
        <v>10758</v>
      </c>
      <c r="G3451" s="131">
        <v>12.0</v>
      </c>
      <c r="H3451" s="131">
        <v>200.0</v>
      </c>
      <c r="I3451" s="132" t="b">
        <v>1</v>
      </c>
      <c r="J3451" s="14"/>
      <c r="K3451" s="14"/>
      <c r="L3451" s="14"/>
      <c r="M3451" s="14"/>
      <c r="N3451" s="14"/>
      <c r="O3451" s="14"/>
      <c r="P3451" s="14"/>
      <c r="Q3451" s="14"/>
      <c r="R3451" s="14"/>
      <c r="S3451" s="14"/>
      <c r="T3451" s="14"/>
      <c r="U3451" s="14"/>
      <c r="V3451" s="14"/>
      <c r="W3451" s="14"/>
    </row>
    <row r="3452">
      <c r="A3452" s="130" t="s">
        <v>27236</v>
      </c>
      <c r="B3452" s="14" t="s">
        <v>10668</v>
      </c>
      <c r="C3452" s="131">
        <v>26.0</v>
      </c>
      <c r="D3452" s="14"/>
      <c r="E3452" s="14"/>
      <c r="F3452" s="14" t="s">
        <v>10671</v>
      </c>
      <c r="G3452" s="131">
        <v>6.0</v>
      </c>
      <c r="H3452" s="131">
        <v>200.0</v>
      </c>
      <c r="I3452" s="132" t="b">
        <v>1</v>
      </c>
      <c r="J3452" s="14"/>
      <c r="K3452" s="14"/>
      <c r="L3452" s="14"/>
      <c r="M3452" s="14"/>
      <c r="N3452" s="14"/>
      <c r="O3452" s="14"/>
      <c r="P3452" s="14"/>
      <c r="Q3452" s="14"/>
      <c r="R3452" s="14"/>
      <c r="S3452" s="14"/>
      <c r="T3452" s="14"/>
      <c r="U3452" s="14"/>
      <c r="V3452" s="14"/>
      <c r="W3452" s="14"/>
    </row>
    <row r="3453">
      <c r="A3453" s="130" t="s">
        <v>27237</v>
      </c>
      <c r="B3453" s="14" t="s">
        <v>7046</v>
      </c>
      <c r="C3453" s="131">
        <v>52.0</v>
      </c>
      <c r="D3453" s="14" t="s">
        <v>7049</v>
      </c>
      <c r="E3453" s="131">
        <v>307.0</v>
      </c>
      <c r="F3453" s="14" t="s">
        <v>7051</v>
      </c>
      <c r="G3453" s="131">
        <v>41.0</v>
      </c>
      <c r="H3453" s="131">
        <v>200.0</v>
      </c>
      <c r="I3453" s="132" t="b">
        <v>1</v>
      </c>
      <c r="J3453" s="14"/>
      <c r="K3453" s="14"/>
      <c r="L3453" s="14"/>
      <c r="M3453" s="14"/>
      <c r="N3453" s="14"/>
      <c r="O3453" s="14"/>
      <c r="P3453" s="14"/>
      <c r="Q3453" s="14"/>
      <c r="R3453" s="14"/>
      <c r="S3453" s="14"/>
      <c r="T3453" s="14"/>
      <c r="U3453" s="14"/>
      <c r="V3453" s="14"/>
      <c r="W3453" s="14"/>
    </row>
    <row r="3454">
      <c r="A3454" s="130" t="s">
        <v>27238</v>
      </c>
      <c r="B3454" s="14" t="s">
        <v>1451</v>
      </c>
      <c r="C3454" s="131">
        <v>77.0</v>
      </c>
      <c r="D3454" s="14" t="s">
        <v>1452</v>
      </c>
      <c r="E3454" s="131">
        <v>156.0</v>
      </c>
      <c r="F3454" s="14" t="s">
        <v>1453</v>
      </c>
      <c r="G3454" s="131">
        <v>66.0</v>
      </c>
      <c r="H3454" s="131">
        <v>200.0</v>
      </c>
      <c r="I3454" s="132" t="b">
        <v>1</v>
      </c>
      <c r="J3454" s="14"/>
      <c r="K3454" s="14"/>
      <c r="L3454" s="14"/>
      <c r="M3454" s="14"/>
      <c r="N3454" s="14"/>
      <c r="O3454" s="14"/>
      <c r="P3454" s="14"/>
      <c r="Q3454" s="14"/>
      <c r="R3454" s="14"/>
      <c r="S3454" s="14"/>
      <c r="T3454" s="14"/>
      <c r="U3454" s="14"/>
      <c r="V3454" s="14"/>
      <c r="W3454" s="14"/>
    </row>
    <row r="3455">
      <c r="A3455" s="130" t="s">
        <v>27239</v>
      </c>
      <c r="B3455" s="14" t="s">
        <v>1300</v>
      </c>
      <c r="C3455" s="131">
        <v>44.0</v>
      </c>
      <c r="D3455" s="14" t="s">
        <v>1301</v>
      </c>
      <c r="E3455" s="131">
        <v>286.0</v>
      </c>
      <c r="F3455" s="14" t="s">
        <v>1302</v>
      </c>
      <c r="G3455" s="131">
        <v>33.0</v>
      </c>
      <c r="H3455" s="131">
        <v>200.0</v>
      </c>
      <c r="I3455" s="132" t="b">
        <v>1</v>
      </c>
      <c r="J3455" s="14"/>
      <c r="K3455" s="14"/>
      <c r="L3455" s="14"/>
      <c r="M3455" s="14"/>
      <c r="N3455" s="14"/>
      <c r="O3455" s="14"/>
      <c r="P3455" s="14"/>
      <c r="Q3455" s="14"/>
      <c r="R3455" s="14"/>
      <c r="S3455" s="14"/>
      <c r="T3455" s="14"/>
      <c r="U3455" s="14"/>
      <c r="V3455" s="14"/>
      <c r="W3455" s="14"/>
    </row>
    <row r="3456">
      <c r="A3456" s="130" t="s">
        <v>27240</v>
      </c>
      <c r="B3456" s="14" t="s">
        <v>1420</v>
      </c>
      <c r="C3456" s="131">
        <v>57.0</v>
      </c>
      <c r="D3456" s="14" t="s">
        <v>1421</v>
      </c>
      <c r="E3456" s="131">
        <v>142.0</v>
      </c>
      <c r="F3456" s="14" t="s">
        <v>1422</v>
      </c>
      <c r="G3456" s="131">
        <v>46.0</v>
      </c>
      <c r="H3456" s="131">
        <v>200.0</v>
      </c>
      <c r="I3456" s="132" t="b">
        <v>1</v>
      </c>
      <c r="J3456" s="14"/>
      <c r="K3456" s="14"/>
      <c r="L3456" s="14"/>
      <c r="M3456" s="14"/>
      <c r="N3456" s="14"/>
      <c r="O3456" s="14"/>
      <c r="P3456" s="14"/>
      <c r="Q3456" s="14"/>
      <c r="R3456" s="14"/>
      <c r="S3456" s="14"/>
      <c r="T3456" s="14"/>
      <c r="U3456" s="14"/>
      <c r="V3456" s="14"/>
      <c r="W3456" s="14"/>
    </row>
    <row r="3457">
      <c r="A3457" s="130" t="s">
        <v>27241</v>
      </c>
      <c r="B3457" s="14" t="s">
        <v>12692</v>
      </c>
      <c r="C3457" s="131">
        <v>68.0</v>
      </c>
      <c r="D3457" s="14" t="s">
        <v>12694</v>
      </c>
      <c r="E3457" s="131">
        <v>139.0</v>
      </c>
      <c r="F3457" s="14" t="s">
        <v>12696</v>
      </c>
      <c r="G3457" s="131">
        <v>57.0</v>
      </c>
      <c r="H3457" s="131">
        <v>200.0</v>
      </c>
      <c r="I3457" s="132" t="b">
        <v>1</v>
      </c>
      <c r="J3457" s="14"/>
      <c r="K3457" s="14"/>
      <c r="L3457" s="14"/>
      <c r="M3457" s="14"/>
      <c r="N3457" s="14"/>
      <c r="O3457" s="14"/>
      <c r="P3457" s="14"/>
      <c r="Q3457" s="14"/>
      <c r="R3457" s="14"/>
      <c r="S3457" s="14"/>
      <c r="T3457" s="14"/>
      <c r="U3457" s="14"/>
      <c r="V3457" s="14"/>
      <c r="W3457" s="14"/>
    </row>
    <row r="3458">
      <c r="A3458" s="130" t="s">
        <v>27242</v>
      </c>
      <c r="B3458" s="14" t="s">
        <v>11438</v>
      </c>
      <c r="C3458" s="131">
        <v>27.0</v>
      </c>
      <c r="D3458" s="14"/>
      <c r="E3458" s="14"/>
      <c r="F3458" s="14" t="s">
        <v>11442</v>
      </c>
      <c r="G3458" s="131">
        <v>7.0</v>
      </c>
      <c r="H3458" s="131">
        <v>200.0</v>
      </c>
      <c r="I3458" s="132" t="b">
        <v>1</v>
      </c>
      <c r="J3458" s="14"/>
      <c r="K3458" s="14"/>
      <c r="L3458" s="14"/>
      <c r="M3458" s="14"/>
      <c r="N3458" s="14"/>
      <c r="O3458" s="14"/>
      <c r="P3458" s="14"/>
      <c r="Q3458" s="14"/>
      <c r="R3458" s="14"/>
      <c r="S3458" s="14"/>
      <c r="T3458" s="14"/>
      <c r="U3458" s="14"/>
      <c r="V3458" s="14"/>
      <c r="W3458" s="14"/>
    </row>
    <row r="3459">
      <c r="A3459" s="130" t="s">
        <v>27243</v>
      </c>
      <c r="B3459" s="14" t="s">
        <v>554</v>
      </c>
      <c r="C3459" s="131">
        <v>29.0</v>
      </c>
      <c r="D3459" s="14"/>
      <c r="E3459" s="14"/>
      <c r="F3459" s="14" t="s">
        <v>555</v>
      </c>
      <c r="G3459" s="131">
        <v>18.0</v>
      </c>
      <c r="H3459" s="131">
        <v>200.0</v>
      </c>
      <c r="I3459" s="132" t="b">
        <v>1</v>
      </c>
      <c r="J3459" s="14"/>
      <c r="K3459" s="14"/>
      <c r="L3459" s="14"/>
      <c r="M3459" s="14"/>
      <c r="N3459" s="14"/>
      <c r="O3459" s="14"/>
      <c r="P3459" s="14"/>
      <c r="Q3459" s="14"/>
      <c r="R3459" s="14"/>
      <c r="S3459" s="14"/>
      <c r="T3459" s="14"/>
      <c r="U3459" s="14"/>
      <c r="V3459" s="14"/>
      <c r="W3459" s="14"/>
    </row>
    <row r="3460">
      <c r="A3460" s="130" t="s">
        <v>27244</v>
      </c>
      <c r="B3460" s="14" t="s">
        <v>1508</v>
      </c>
      <c r="C3460" s="131">
        <v>49.0</v>
      </c>
      <c r="D3460" s="14" t="s">
        <v>1509</v>
      </c>
      <c r="E3460" s="131">
        <v>367.0</v>
      </c>
      <c r="F3460" s="14" t="s">
        <v>1510</v>
      </c>
      <c r="G3460" s="131">
        <v>38.0</v>
      </c>
      <c r="H3460" s="131">
        <v>200.0</v>
      </c>
      <c r="I3460" s="132" t="b">
        <v>1</v>
      </c>
      <c r="J3460" s="14"/>
      <c r="K3460" s="14"/>
      <c r="L3460" s="14"/>
      <c r="M3460" s="14"/>
      <c r="N3460" s="14"/>
      <c r="O3460" s="14"/>
      <c r="P3460" s="14"/>
      <c r="Q3460" s="14"/>
      <c r="R3460" s="14"/>
      <c r="S3460" s="14"/>
      <c r="T3460" s="14"/>
      <c r="U3460" s="14"/>
      <c r="V3460" s="14"/>
      <c r="W3460" s="14"/>
    </row>
    <row r="3461">
      <c r="A3461" s="130" t="s">
        <v>27245</v>
      </c>
      <c r="B3461" s="14" t="s">
        <v>7996</v>
      </c>
      <c r="C3461" s="131">
        <v>72.0</v>
      </c>
      <c r="D3461" s="14" t="s">
        <v>7997</v>
      </c>
      <c r="E3461" s="131">
        <v>326.0</v>
      </c>
      <c r="F3461" s="14" t="s">
        <v>8002</v>
      </c>
      <c r="G3461" s="131">
        <v>61.0</v>
      </c>
      <c r="H3461" s="131">
        <v>200.0</v>
      </c>
      <c r="I3461" s="132" t="b">
        <v>1</v>
      </c>
      <c r="J3461" s="14"/>
      <c r="K3461" s="14"/>
      <c r="L3461" s="14"/>
      <c r="M3461" s="14"/>
      <c r="N3461" s="14"/>
      <c r="O3461" s="14"/>
      <c r="P3461" s="14"/>
      <c r="Q3461" s="14"/>
      <c r="R3461" s="14"/>
      <c r="S3461" s="14"/>
      <c r="T3461" s="14"/>
      <c r="U3461" s="14"/>
      <c r="V3461" s="14"/>
      <c r="W3461" s="14"/>
    </row>
    <row r="3462">
      <c r="A3462" s="130" t="s">
        <v>27246</v>
      </c>
      <c r="B3462" s="14" t="s">
        <v>18759</v>
      </c>
      <c r="C3462" s="131">
        <v>50.0</v>
      </c>
      <c r="D3462" s="14" t="s">
        <v>18761</v>
      </c>
      <c r="E3462" s="131">
        <v>199.0</v>
      </c>
      <c r="F3462" s="14" t="s">
        <v>18764</v>
      </c>
      <c r="G3462" s="131">
        <v>39.0</v>
      </c>
      <c r="H3462" s="131">
        <v>200.0</v>
      </c>
      <c r="I3462" s="132" t="b">
        <v>1</v>
      </c>
      <c r="J3462" s="14"/>
      <c r="K3462" s="14"/>
      <c r="L3462" s="14"/>
      <c r="M3462" s="14"/>
      <c r="N3462" s="14"/>
      <c r="O3462" s="14"/>
      <c r="P3462" s="14"/>
      <c r="Q3462" s="14"/>
      <c r="R3462" s="14"/>
      <c r="S3462" s="14"/>
      <c r="T3462" s="14"/>
      <c r="U3462" s="14"/>
      <c r="V3462" s="14"/>
      <c r="W3462" s="14"/>
    </row>
    <row r="3463">
      <c r="A3463" s="130" t="s">
        <v>27247</v>
      </c>
      <c r="B3463" s="14" t="s">
        <v>7415</v>
      </c>
      <c r="C3463" s="131">
        <v>72.0</v>
      </c>
      <c r="D3463" s="14" t="s">
        <v>7416</v>
      </c>
      <c r="E3463" s="131">
        <v>363.0</v>
      </c>
      <c r="F3463" s="14" t="s">
        <v>7417</v>
      </c>
      <c r="G3463" s="131">
        <v>61.0</v>
      </c>
      <c r="H3463" s="131">
        <v>200.0</v>
      </c>
      <c r="I3463" s="132" t="b">
        <v>1</v>
      </c>
      <c r="J3463" s="14"/>
      <c r="K3463" s="14"/>
      <c r="L3463" s="14"/>
      <c r="M3463" s="14"/>
      <c r="N3463" s="14"/>
      <c r="O3463" s="14"/>
      <c r="P3463" s="14"/>
      <c r="Q3463" s="14"/>
      <c r="R3463" s="14"/>
      <c r="S3463" s="14"/>
      <c r="T3463" s="14"/>
      <c r="U3463" s="14"/>
      <c r="V3463" s="14"/>
      <c r="W3463" s="14"/>
    </row>
    <row r="3464">
      <c r="A3464" s="130" t="s">
        <v>27248</v>
      </c>
      <c r="B3464" s="14" t="s">
        <v>1446</v>
      </c>
      <c r="C3464" s="131">
        <v>59.0</v>
      </c>
      <c r="D3464" s="14" t="s">
        <v>1447</v>
      </c>
      <c r="E3464" s="131">
        <v>361.0</v>
      </c>
      <c r="F3464" s="14" t="s">
        <v>1448</v>
      </c>
      <c r="G3464" s="131">
        <v>48.0</v>
      </c>
      <c r="H3464" s="131">
        <v>200.0</v>
      </c>
      <c r="I3464" s="132" t="b">
        <v>1</v>
      </c>
      <c r="J3464" s="14"/>
      <c r="K3464" s="14"/>
      <c r="L3464" s="14"/>
      <c r="M3464" s="14"/>
      <c r="N3464" s="14"/>
      <c r="O3464" s="14"/>
      <c r="P3464" s="14"/>
      <c r="Q3464" s="14"/>
      <c r="R3464" s="14"/>
      <c r="S3464" s="14"/>
      <c r="T3464" s="14"/>
      <c r="U3464" s="14"/>
      <c r="V3464" s="14"/>
      <c r="W3464" s="14"/>
    </row>
    <row r="3465">
      <c r="A3465" s="130" t="s">
        <v>27249</v>
      </c>
      <c r="B3465" s="14" t="s">
        <v>11662</v>
      </c>
      <c r="C3465" s="131">
        <v>86.0</v>
      </c>
      <c r="D3465" s="14" t="s">
        <v>11663</v>
      </c>
      <c r="E3465" s="131">
        <v>155.0</v>
      </c>
      <c r="F3465" s="14" t="s">
        <v>11665</v>
      </c>
      <c r="G3465" s="131">
        <v>75.0</v>
      </c>
      <c r="H3465" s="131">
        <v>200.0</v>
      </c>
      <c r="I3465" s="132" t="b">
        <v>1</v>
      </c>
      <c r="J3465" s="14"/>
      <c r="K3465" s="14"/>
      <c r="L3465" s="14"/>
      <c r="M3465" s="14"/>
      <c r="N3465" s="14"/>
      <c r="O3465" s="14"/>
      <c r="P3465" s="14"/>
      <c r="Q3465" s="14"/>
      <c r="R3465" s="14"/>
      <c r="S3465" s="14"/>
      <c r="T3465" s="14"/>
      <c r="U3465" s="14"/>
      <c r="V3465" s="14"/>
      <c r="W3465" s="14"/>
    </row>
    <row r="3466">
      <c r="A3466" s="130" t="s">
        <v>27250</v>
      </c>
      <c r="B3466" s="14" t="s">
        <v>8527</v>
      </c>
      <c r="C3466" s="131">
        <v>80.0</v>
      </c>
      <c r="D3466" s="14" t="s">
        <v>8528</v>
      </c>
      <c r="E3466" s="131">
        <v>155.0</v>
      </c>
      <c r="F3466" s="14" t="s">
        <v>8529</v>
      </c>
      <c r="G3466" s="131">
        <v>69.0</v>
      </c>
      <c r="H3466" s="131">
        <v>200.0</v>
      </c>
      <c r="I3466" s="132" t="b">
        <v>1</v>
      </c>
      <c r="J3466" s="14"/>
      <c r="K3466" s="14"/>
      <c r="L3466" s="14"/>
      <c r="M3466" s="14"/>
      <c r="N3466" s="14"/>
      <c r="O3466" s="14"/>
      <c r="P3466" s="14"/>
      <c r="Q3466" s="14"/>
      <c r="R3466" s="14"/>
      <c r="S3466" s="14"/>
      <c r="T3466" s="14"/>
      <c r="U3466" s="14"/>
      <c r="V3466" s="14"/>
      <c r="W3466" s="14"/>
    </row>
    <row r="3467">
      <c r="A3467" s="130" t="s">
        <v>27251</v>
      </c>
      <c r="B3467" s="14" t="s">
        <v>10365</v>
      </c>
      <c r="C3467" s="131">
        <v>23.0</v>
      </c>
      <c r="D3467" s="14"/>
      <c r="E3467" s="14"/>
      <c r="F3467" s="14" t="s">
        <v>10368</v>
      </c>
      <c r="G3467" s="131">
        <v>3.0</v>
      </c>
      <c r="H3467" s="131">
        <v>200.0</v>
      </c>
      <c r="I3467" s="132" t="b">
        <v>1</v>
      </c>
      <c r="J3467" s="14"/>
      <c r="K3467" s="14"/>
      <c r="L3467" s="14"/>
      <c r="M3467" s="14"/>
      <c r="N3467" s="14"/>
      <c r="O3467" s="14"/>
      <c r="P3467" s="14"/>
      <c r="Q3467" s="14"/>
      <c r="R3467" s="14"/>
      <c r="S3467" s="14"/>
      <c r="T3467" s="14"/>
      <c r="U3467" s="14"/>
      <c r="V3467" s="14"/>
      <c r="W3467" s="14"/>
    </row>
    <row r="3468">
      <c r="A3468" s="130" t="s">
        <v>27252</v>
      </c>
      <c r="B3468" s="14" t="s">
        <v>12692</v>
      </c>
      <c r="C3468" s="131">
        <v>68.0</v>
      </c>
      <c r="D3468" s="14" t="s">
        <v>12694</v>
      </c>
      <c r="E3468" s="131">
        <v>139.0</v>
      </c>
      <c r="F3468" s="14" t="s">
        <v>12696</v>
      </c>
      <c r="G3468" s="131">
        <v>57.0</v>
      </c>
      <c r="H3468" s="131">
        <v>200.0</v>
      </c>
      <c r="I3468" s="132" t="b">
        <v>1</v>
      </c>
      <c r="J3468" s="14"/>
      <c r="K3468" s="14"/>
      <c r="L3468" s="14"/>
      <c r="M3468" s="14"/>
      <c r="N3468" s="14"/>
      <c r="O3468" s="14"/>
      <c r="P3468" s="14"/>
      <c r="Q3468" s="14"/>
      <c r="R3468" s="14"/>
      <c r="S3468" s="14"/>
      <c r="T3468" s="14"/>
      <c r="U3468" s="14"/>
      <c r="V3468" s="14"/>
      <c r="W3468" s="14"/>
    </row>
    <row r="3469">
      <c r="A3469" s="130" t="s">
        <v>27253</v>
      </c>
      <c r="B3469" s="14" t="s">
        <v>10365</v>
      </c>
      <c r="C3469" s="131">
        <v>23.0</v>
      </c>
      <c r="D3469" s="14"/>
      <c r="E3469" s="14"/>
      <c r="F3469" s="14" t="s">
        <v>10368</v>
      </c>
      <c r="G3469" s="131">
        <v>3.0</v>
      </c>
      <c r="H3469" s="131">
        <v>200.0</v>
      </c>
      <c r="I3469" s="132" t="b">
        <v>1</v>
      </c>
      <c r="J3469" s="14"/>
      <c r="K3469" s="14"/>
      <c r="L3469" s="14"/>
      <c r="M3469" s="14"/>
      <c r="N3469" s="14"/>
      <c r="O3469" s="14"/>
      <c r="P3469" s="14"/>
      <c r="Q3469" s="14"/>
      <c r="R3469" s="14"/>
      <c r="S3469" s="14"/>
      <c r="T3469" s="14"/>
      <c r="U3469" s="14"/>
      <c r="V3469" s="14"/>
      <c r="W3469" s="14"/>
    </row>
    <row r="3470">
      <c r="A3470" s="130" t="s">
        <v>27254</v>
      </c>
      <c r="B3470" s="14" t="s">
        <v>1588</v>
      </c>
      <c r="C3470" s="131">
        <v>35.0</v>
      </c>
      <c r="D3470" s="14" t="s">
        <v>1589</v>
      </c>
      <c r="E3470" s="131">
        <v>366.0</v>
      </c>
      <c r="F3470" s="14" t="s">
        <v>1590</v>
      </c>
      <c r="G3470" s="131">
        <v>24.0</v>
      </c>
      <c r="H3470" s="131">
        <v>200.0</v>
      </c>
      <c r="I3470" s="132" t="b">
        <v>1</v>
      </c>
      <c r="J3470" s="14"/>
      <c r="K3470" s="14"/>
      <c r="L3470" s="14"/>
      <c r="M3470" s="14"/>
      <c r="N3470" s="14"/>
      <c r="O3470" s="14"/>
      <c r="P3470" s="14"/>
      <c r="Q3470" s="14"/>
      <c r="R3470" s="14"/>
      <c r="S3470" s="14"/>
      <c r="T3470" s="14"/>
      <c r="U3470" s="14"/>
      <c r="V3470" s="14"/>
      <c r="W3470" s="14"/>
    </row>
    <row r="3471">
      <c r="A3471" s="130" t="s">
        <v>27255</v>
      </c>
      <c r="B3471" s="14" t="s">
        <v>1416</v>
      </c>
      <c r="C3471" s="131">
        <v>64.0</v>
      </c>
      <c r="D3471" s="14" t="s">
        <v>1417</v>
      </c>
      <c r="E3471" s="131">
        <v>153.0</v>
      </c>
      <c r="F3471" s="14" t="s">
        <v>1418</v>
      </c>
      <c r="G3471" s="131">
        <v>53.0</v>
      </c>
      <c r="H3471" s="131">
        <v>200.0</v>
      </c>
      <c r="I3471" s="132" t="b">
        <v>1</v>
      </c>
      <c r="J3471" s="14"/>
      <c r="K3471" s="14"/>
      <c r="L3471" s="14"/>
      <c r="M3471" s="14"/>
      <c r="N3471" s="14"/>
      <c r="O3471" s="14"/>
      <c r="P3471" s="14"/>
      <c r="Q3471" s="14"/>
      <c r="R3471" s="14"/>
      <c r="S3471" s="14"/>
      <c r="T3471" s="14"/>
      <c r="U3471" s="14"/>
      <c r="V3471" s="14"/>
      <c r="W3471" s="14"/>
    </row>
    <row r="3472">
      <c r="A3472" s="130" t="s">
        <v>27256</v>
      </c>
      <c r="B3472" s="14" t="s">
        <v>11935</v>
      </c>
      <c r="C3472" s="131">
        <v>75.0</v>
      </c>
      <c r="D3472" s="14" t="s">
        <v>11936</v>
      </c>
      <c r="E3472" s="131">
        <v>142.0</v>
      </c>
      <c r="F3472" s="14" t="s">
        <v>11937</v>
      </c>
      <c r="G3472" s="131">
        <v>64.0</v>
      </c>
      <c r="H3472" s="131">
        <v>200.0</v>
      </c>
      <c r="I3472" s="132" t="b">
        <v>1</v>
      </c>
      <c r="J3472" s="14"/>
      <c r="K3472" s="14"/>
      <c r="L3472" s="14"/>
      <c r="M3472" s="14"/>
      <c r="N3472" s="14"/>
      <c r="O3472" s="14"/>
      <c r="P3472" s="14"/>
      <c r="Q3472" s="14"/>
      <c r="R3472" s="14"/>
      <c r="S3472" s="14"/>
      <c r="T3472" s="14"/>
      <c r="U3472" s="14"/>
      <c r="V3472" s="14"/>
      <c r="W3472" s="14"/>
    </row>
    <row r="3473">
      <c r="A3473" s="130" t="s">
        <v>27257</v>
      </c>
      <c r="B3473" s="14" t="s">
        <v>1271</v>
      </c>
      <c r="C3473" s="131">
        <v>56.0</v>
      </c>
      <c r="D3473" s="14" t="s">
        <v>1272</v>
      </c>
      <c r="E3473" s="131">
        <v>148.0</v>
      </c>
      <c r="F3473" s="14" t="s">
        <v>1273</v>
      </c>
      <c r="G3473" s="131">
        <v>45.0</v>
      </c>
      <c r="H3473" s="131">
        <v>200.0</v>
      </c>
      <c r="I3473" s="132" t="b">
        <v>1</v>
      </c>
      <c r="J3473" s="14"/>
      <c r="K3473" s="14"/>
      <c r="L3473" s="14"/>
      <c r="M3473" s="14"/>
      <c r="N3473" s="14"/>
      <c r="O3473" s="14"/>
      <c r="P3473" s="14"/>
      <c r="Q3473" s="14"/>
      <c r="R3473" s="14"/>
      <c r="S3473" s="14"/>
      <c r="T3473" s="14"/>
      <c r="U3473" s="14"/>
      <c r="V3473" s="14"/>
      <c r="W3473" s="14"/>
    </row>
    <row r="3474">
      <c r="A3474" s="130" t="s">
        <v>27258</v>
      </c>
      <c r="B3474" s="14" t="s">
        <v>1689</v>
      </c>
      <c r="C3474" s="131">
        <v>75.0</v>
      </c>
      <c r="D3474" s="14" t="s">
        <v>1690</v>
      </c>
      <c r="E3474" s="131">
        <v>151.0</v>
      </c>
      <c r="F3474" s="14" t="s">
        <v>1691</v>
      </c>
      <c r="G3474" s="131">
        <v>64.0</v>
      </c>
      <c r="H3474" s="131">
        <v>200.0</v>
      </c>
      <c r="I3474" s="132" t="b">
        <v>1</v>
      </c>
      <c r="J3474" s="14"/>
      <c r="K3474" s="14"/>
      <c r="L3474" s="14"/>
      <c r="M3474" s="14"/>
      <c r="N3474" s="14"/>
      <c r="O3474" s="14"/>
      <c r="P3474" s="14"/>
      <c r="Q3474" s="14"/>
      <c r="R3474" s="14"/>
      <c r="S3474" s="14"/>
      <c r="T3474" s="14"/>
      <c r="U3474" s="14"/>
      <c r="V3474" s="14"/>
      <c r="W3474" s="14"/>
    </row>
    <row r="3475">
      <c r="A3475" s="130" t="s">
        <v>27259</v>
      </c>
      <c r="B3475" s="14" t="s">
        <v>8527</v>
      </c>
      <c r="C3475" s="131">
        <v>80.0</v>
      </c>
      <c r="D3475" s="14" t="s">
        <v>8528</v>
      </c>
      <c r="E3475" s="131">
        <v>155.0</v>
      </c>
      <c r="F3475" s="14" t="s">
        <v>8529</v>
      </c>
      <c r="G3475" s="131">
        <v>69.0</v>
      </c>
      <c r="H3475" s="131">
        <v>200.0</v>
      </c>
      <c r="I3475" s="132" t="b">
        <v>1</v>
      </c>
      <c r="J3475" s="14"/>
      <c r="K3475" s="14"/>
      <c r="L3475" s="14"/>
      <c r="M3475" s="14"/>
      <c r="N3475" s="14"/>
      <c r="O3475" s="14"/>
      <c r="P3475" s="14"/>
      <c r="Q3475" s="14"/>
      <c r="R3475" s="14"/>
      <c r="S3475" s="14"/>
      <c r="T3475" s="14"/>
      <c r="U3475" s="14"/>
      <c r="V3475" s="14"/>
      <c r="W3475" s="14"/>
    </row>
    <row r="3476">
      <c r="A3476" s="130" t="s">
        <v>27260</v>
      </c>
      <c r="B3476" s="14" t="s">
        <v>13682</v>
      </c>
      <c r="C3476" s="131">
        <v>33.0</v>
      </c>
      <c r="D3476" s="14"/>
      <c r="E3476" s="14"/>
      <c r="F3476" s="14" t="s">
        <v>13684</v>
      </c>
      <c r="G3476" s="131">
        <v>13.0</v>
      </c>
      <c r="H3476" s="131">
        <v>200.0</v>
      </c>
      <c r="I3476" s="132" t="b">
        <v>1</v>
      </c>
      <c r="J3476" s="14"/>
      <c r="K3476" s="14"/>
      <c r="L3476" s="14"/>
      <c r="M3476" s="14"/>
      <c r="N3476" s="14"/>
      <c r="O3476" s="14"/>
      <c r="P3476" s="14"/>
      <c r="Q3476" s="14"/>
      <c r="R3476" s="14"/>
      <c r="S3476" s="14"/>
      <c r="T3476" s="14"/>
      <c r="U3476" s="14"/>
      <c r="V3476" s="14"/>
      <c r="W3476" s="14"/>
    </row>
    <row r="3477">
      <c r="A3477" s="130" t="s">
        <v>27261</v>
      </c>
      <c r="B3477" s="14" t="s">
        <v>15434</v>
      </c>
      <c r="C3477" s="131">
        <v>68.0</v>
      </c>
      <c r="D3477" s="14" t="s">
        <v>15436</v>
      </c>
      <c r="E3477" s="131">
        <v>155.0</v>
      </c>
      <c r="F3477" s="14" t="s">
        <v>15439</v>
      </c>
      <c r="G3477" s="131">
        <v>57.0</v>
      </c>
      <c r="H3477" s="131">
        <v>200.0</v>
      </c>
      <c r="I3477" s="132" t="b">
        <v>1</v>
      </c>
      <c r="J3477" s="14"/>
      <c r="K3477" s="14"/>
      <c r="L3477" s="14"/>
      <c r="M3477" s="14"/>
      <c r="N3477" s="14"/>
      <c r="O3477" s="14"/>
      <c r="P3477" s="14"/>
      <c r="Q3477" s="14"/>
      <c r="R3477" s="14"/>
      <c r="S3477" s="14"/>
      <c r="T3477" s="14"/>
      <c r="U3477" s="14"/>
      <c r="V3477" s="14"/>
      <c r="W3477" s="14"/>
    </row>
    <row r="3478">
      <c r="A3478" s="130" t="s">
        <v>27262</v>
      </c>
      <c r="B3478" s="14" t="s">
        <v>15175</v>
      </c>
      <c r="C3478" s="131">
        <v>29.0</v>
      </c>
      <c r="D3478" s="14"/>
      <c r="E3478" s="14"/>
      <c r="F3478" s="14" t="s">
        <v>15176</v>
      </c>
      <c r="G3478" s="131">
        <v>9.0</v>
      </c>
      <c r="H3478" s="131">
        <v>200.0</v>
      </c>
      <c r="I3478" s="132" t="b">
        <v>1</v>
      </c>
      <c r="J3478" s="14"/>
      <c r="K3478" s="14"/>
      <c r="L3478" s="14"/>
      <c r="M3478" s="14"/>
      <c r="N3478" s="14"/>
      <c r="O3478" s="14"/>
      <c r="P3478" s="14"/>
      <c r="Q3478" s="14"/>
      <c r="R3478" s="14"/>
      <c r="S3478" s="14"/>
      <c r="T3478" s="14"/>
      <c r="U3478" s="14"/>
      <c r="V3478" s="14"/>
      <c r="W3478" s="14"/>
    </row>
    <row r="3479">
      <c r="A3479" s="130" t="s">
        <v>27263</v>
      </c>
      <c r="B3479" s="14" t="s">
        <v>1300</v>
      </c>
      <c r="C3479" s="131">
        <v>44.0</v>
      </c>
      <c r="D3479" s="14" t="s">
        <v>1301</v>
      </c>
      <c r="E3479" s="131">
        <v>286.0</v>
      </c>
      <c r="F3479" s="14" t="s">
        <v>1302</v>
      </c>
      <c r="G3479" s="131">
        <v>33.0</v>
      </c>
      <c r="H3479" s="131">
        <v>200.0</v>
      </c>
      <c r="I3479" s="132" t="b">
        <v>1</v>
      </c>
      <c r="J3479" s="14"/>
      <c r="K3479" s="14"/>
      <c r="L3479" s="14"/>
      <c r="M3479" s="14"/>
      <c r="N3479" s="14"/>
      <c r="O3479" s="14"/>
      <c r="P3479" s="14"/>
      <c r="Q3479" s="14"/>
      <c r="R3479" s="14"/>
      <c r="S3479" s="14"/>
      <c r="T3479" s="14"/>
      <c r="U3479" s="14"/>
      <c r="V3479" s="14"/>
      <c r="W3479" s="14"/>
    </row>
    <row r="3480">
      <c r="A3480" s="130" t="s">
        <v>27264</v>
      </c>
      <c r="B3480" s="14" t="s">
        <v>7996</v>
      </c>
      <c r="C3480" s="131">
        <v>72.0</v>
      </c>
      <c r="D3480" s="14" t="s">
        <v>7997</v>
      </c>
      <c r="E3480" s="131">
        <v>326.0</v>
      </c>
      <c r="F3480" s="14" t="s">
        <v>8002</v>
      </c>
      <c r="G3480" s="131">
        <v>61.0</v>
      </c>
      <c r="H3480" s="131">
        <v>200.0</v>
      </c>
      <c r="I3480" s="132" t="b">
        <v>1</v>
      </c>
      <c r="J3480" s="14"/>
      <c r="K3480" s="14"/>
      <c r="L3480" s="14"/>
      <c r="M3480" s="14"/>
      <c r="N3480" s="14"/>
      <c r="O3480" s="14"/>
      <c r="P3480" s="14"/>
      <c r="Q3480" s="14"/>
      <c r="R3480" s="14"/>
      <c r="S3480" s="14"/>
      <c r="T3480" s="14"/>
      <c r="U3480" s="14"/>
      <c r="V3480" s="14"/>
      <c r="W3480" s="14"/>
    </row>
    <row r="3481">
      <c r="A3481" s="130" t="s">
        <v>27265</v>
      </c>
      <c r="B3481" s="14" t="s">
        <v>3312</v>
      </c>
      <c r="C3481" s="131">
        <v>78.0</v>
      </c>
      <c r="D3481" s="14" t="s">
        <v>3314</v>
      </c>
      <c r="E3481" s="131">
        <v>381.0</v>
      </c>
      <c r="F3481" s="14" t="s">
        <v>3317</v>
      </c>
      <c r="G3481" s="131">
        <v>67.0</v>
      </c>
      <c r="H3481" s="131">
        <v>200.0</v>
      </c>
      <c r="I3481" s="132" t="b">
        <v>1</v>
      </c>
      <c r="J3481" s="14"/>
      <c r="K3481" s="14"/>
      <c r="L3481" s="14"/>
      <c r="M3481" s="14"/>
      <c r="N3481" s="14"/>
      <c r="O3481" s="14"/>
      <c r="P3481" s="14"/>
      <c r="Q3481" s="14"/>
      <c r="R3481" s="14"/>
      <c r="S3481" s="14"/>
      <c r="T3481" s="14"/>
      <c r="U3481" s="14"/>
      <c r="V3481" s="14"/>
      <c r="W3481" s="14"/>
    </row>
    <row r="3482">
      <c r="A3482" s="130" t="s">
        <v>27266</v>
      </c>
      <c r="B3482" s="14" t="s">
        <v>18274</v>
      </c>
      <c r="C3482" s="131">
        <v>23.0</v>
      </c>
      <c r="D3482" s="14"/>
      <c r="E3482" s="14"/>
      <c r="F3482" s="14" t="s">
        <v>1245</v>
      </c>
      <c r="G3482" s="131">
        <v>3.0</v>
      </c>
      <c r="H3482" s="131">
        <v>200.0</v>
      </c>
      <c r="I3482" s="132" t="b">
        <v>1</v>
      </c>
      <c r="J3482" s="14"/>
      <c r="K3482" s="14"/>
      <c r="L3482" s="14"/>
      <c r="M3482" s="14"/>
      <c r="N3482" s="14"/>
      <c r="O3482" s="14"/>
      <c r="P3482" s="14"/>
      <c r="Q3482" s="14"/>
      <c r="R3482" s="14"/>
      <c r="S3482" s="14"/>
      <c r="T3482" s="14"/>
      <c r="U3482" s="14"/>
      <c r="V3482" s="14"/>
      <c r="W3482" s="14"/>
    </row>
    <row r="3483">
      <c r="A3483" s="130" t="s">
        <v>27267</v>
      </c>
      <c r="B3483" s="14" t="s">
        <v>11130</v>
      </c>
      <c r="C3483" s="131">
        <v>27.0</v>
      </c>
      <c r="D3483" s="14"/>
      <c r="E3483" s="14"/>
      <c r="F3483" s="14" t="s">
        <v>11132</v>
      </c>
      <c r="G3483" s="131">
        <v>7.0</v>
      </c>
      <c r="H3483" s="131">
        <v>200.0</v>
      </c>
      <c r="I3483" s="132" t="b">
        <v>1</v>
      </c>
      <c r="J3483" s="14"/>
      <c r="K3483" s="14"/>
      <c r="L3483" s="14"/>
      <c r="M3483" s="14"/>
      <c r="N3483" s="14"/>
      <c r="O3483" s="14"/>
      <c r="P3483" s="14"/>
      <c r="Q3483" s="14"/>
      <c r="R3483" s="14"/>
      <c r="S3483" s="14"/>
      <c r="T3483" s="14"/>
      <c r="U3483" s="14"/>
      <c r="V3483" s="14"/>
      <c r="W3483" s="14"/>
    </row>
    <row r="3484">
      <c r="A3484" s="130" t="s">
        <v>27268</v>
      </c>
      <c r="B3484" s="14" t="s">
        <v>14360</v>
      </c>
      <c r="C3484" s="131">
        <v>110.0</v>
      </c>
      <c r="D3484" s="14" t="s">
        <v>14362</v>
      </c>
      <c r="E3484" s="131">
        <v>155.0</v>
      </c>
      <c r="F3484" s="14" t="s">
        <v>14363</v>
      </c>
      <c r="G3484" s="131">
        <v>99.0</v>
      </c>
      <c r="H3484" s="131">
        <v>200.0</v>
      </c>
      <c r="I3484" s="132" t="b">
        <v>1</v>
      </c>
      <c r="J3484" s="14"/>
      <c r="K3484" s="14"/>
      <c r="L3484" s="14"/>
      <c r="M3484" s="14"/>
      <c r="N3484" s="14"/>
      <c r="O3484" s="14"/>
      <c r="P3484" s="14"/>
      <c r="Q3484" s="14"/>
      <c r="R3484" s="14"/>
      <c r="S3484" s="14"/>
      <c r="T3484" s="14"/>
      <c r="U3484" s="14"/>
      <c r="V3484" s="14"/>
      <c r="W3484" s="14"/>
    </row>
    <row r="3485">
      <c r="A3485" s="130" t="s">
        <v>27269</v>
      </c>
      <c r="B3485" s="14" t="s">
        <v>12438</v>
      </c>
      <c r="C3485" s="131">
        <v>53.0</v>
      </c>
      <c r="D3485" s="14" t="s">
        <v>12440</v>
      </c>
      <c r="E3485" s="131">
        <v>156.0</v>
      </c>
      <c r="F3485" s="14" t="s">
        <v>12441</v>
      </c>
      <c r="G3485" s="131">
        <v>42.0</v>
      </c>
      <c r="H3485" s="131">
        <v>200.0</v>
      </c>
      <c r="I3485" s="132" t="b">
        <v>1</v>
      </c>
      <c r="J3485" s="14"/>
      <c r="K3485" s="14"/>
      <c r="L3485" s="14"/>
      <c r="M3485" s="14"/>
      <c r="N3485" s="14"/>
      <c r="O3485" s="14"/>
      <c r="P3485" s="14"/>
      <c r="Q3485" s="14"/>
      <c r="R3485" s="14"/>
      <c r="S3485" s="14"/>
      <c r="T3485" s="14"/>
      <c r="U3485" s="14"/>
      <c r="V3485" s="14"/>
      <c r="W3485" s="14"/>
    </row>
    <row r="3486">
      <c r="A3486" s="130" t="s">
        <v>27270</v>
      </c>
      <c r="B3486" s="14" t="s">
        <v>27271</v>
      </c>
      <c r="C3486" s="131">
        <v>32.0</v>
      </c>
      <c r="D3486" s="14" t="s">
        <v>27272</v>
      </c>
      <c r="E3486" s="131">
        <v>133.0</v>
      </c>
      <c r="F3486" s="14" t="s">
        <v>27273</v>
      </c>
      <c r="G3486" s="131">
        <v>22.0</v>
      </c>
      <c r="H3486" s="131">
        <v>200.0</v>
      </c>
      <c r="I3486" s="132" t="b">
        <v>1</v>
      </c>
      <c r="J3486" s="14"/>
      <c r="K3486" s="14"/>
      <c r="L3486" s="14"/>
      <c r="M3486" s="14"/>
      <c r="N3486" s="14"/>
      <c r="O3486" s="14"/>
      <c r="P3486" s="14"/>
      <c r="Q3486" s="14"/>
      <c r="R3486" s="14"/>
      <c r="S3486" s="14"/>
      <c r="T3486" s="14"/>
      <c r="U3486" s="14"/>
      <c r="V3486" s="14"/>
      <c r="W3486" s="14"/>
    </row>
    <row r="3487">
      <c r="A3487" s="130" t="s">
        <v>27274</v>
      </c>
      <c r="B3487" s="14" t="s">
        <v>10205</v>
      </c>
      <c r="C3487" s="131">
        <v>66.0</v>
      </c>
      <c r="D3487" s="14" t="s">
        <v>10207</v>
      </c>
      <c r="E3487" s="131">
        <v>150.0</v>
      </c>
      <c r="F3487" s="14" t="s">
        <v>10209</v>
      </c>
      <c r="G3487" s="131">
        <v>55.0</v>
      </c>
      <c r="H3487" s="131">
        <v>200.0</v>
      </c>
      <c r="I3487" s="132" t="b">
        <v>1</v>
      </c>
      <c r="J3487" s="14"/>
      <c r="K3487" s="14"/>
      <c r="L3487" s="14"/>
      <c r="M3487" s="14"/>
      <c r="N3487" s="14"/>
      <c r="O3487" s="14"/>
      <c r="P3487" s="14"/>
      <c r="Q3487" s="14"/>
      <c r="R3487" s="14"/>
      <c r="S3487" s="14"/>
      <c r="T3487" s="14"/>
      <c r="U3487" s="14"/>
      <c r="V3487" s="14"/>
      <c r="W3487" s="14"/>
    </row>
    <row r="3488">
      <c r="A3488" s="130" t="s">
        <v>27275</v>
      </c>
      <c r="B3488" s="14" t="s">
        <v>10609</v>
      </c>
      <c r="C3488" s="131">
        <v>37.0</v>
      </c>
      <c r="D3488" s="14"/>
      <c r="E3488" s="14"/>
      <c r="F3488" s="14" t="s">
        <v>10612</v>
      </c>
      <c r="G3488" s="131">
        <v>17.0</v>
      </c>
      <c r="H3488" s="131">
        <v>200.0</v>
      </c>
      <c r="I3488" s="132" t="b">
        <v>1</v>
      </c>
      <c r="J3488" s="14"/>
      <c r="K3488" s="14"/>
      <c r="L3488" s="14"/>
      <c r="M3488" s="14"/>
      <c r="N3488" s="14"/>
      <c r="O3488" s="14"/>
      <c r="P3488" s="14"/>
      <c r="Q3488" s="14"/>
      <c r="R3488" s="14"/>
      <c r="S3488" s="14"/>
      <c r="T3488" s="14"/>
      <c r="U3488" s="14"/>
      <c r="V3488" s="14"/>
      <c r="W3488" s="14"/>
    </row>
    <row r="3489">
      <c r="A3489" s="130" t="s">
        <v>27276</v>
      </c>
      <c r="B3489" s="14" t="s">
        <v>11397</v>
      </c>
      <c r="C3489" s="131">
        <v>70.0</v>
      </c>
      <c r="D3489" s="14" t="s">
        <v>11398</v>
      </c>
      <c r="E3489" s="131">
        <v>223.0</v>
      </c>
      <c r="F3489" s="14" t="s">
        <v>11399</v>
      </c>
      <c r="G3489" s="131">
        <v>59.0</v>
      </c>
      <c r="H3489" s="131">
        <v>200.0</v>
      </c>
      <c r="I3489" s="132" t="b">
        <v>1</v>
      </c>
      <c r="J3489" s="14"/>
      <c r="K3489" s="14"/>
      <c r="L3489" s="14"/>
      <c r="M3489" s="14"/>
      <c r="N3489" s="14"/>
      <c r="O3489" s="14"/>
      <c r="P3489" s="14"/>
      <c r="Q3489" s="14"/>
      <c r="R3489" s="14"/>
      <c r="S3489" s="14"/>
      <c r="T3489" s="14"/>
      <c r="U3489" s="14"/>
      <c r="V3489" s="14"/>
      <c r="W3489" s="14"/>
    </row>
    <row r="3490">
      <c r="A3490" s="130" t="s">
        <v>27277</v>
      </c>
      <c r="B3490" s="14" t="s">
        <v>2431</v>
      </c>
      <c r="C3490" s="131">
        <v>116.0</v>
      </c>
      <c r="D3490" s="14" t="s">
        <v>2434</v>
      </c>
      <c r="E3490" s="131">
        <v>383.0</v>
      </c>
      <c r="F3490" s="14" t="s">
        <v>2437</v>
      </c>
      <c r="G3490" s="131">
        <v>105.0</v>
      </c>
      <c r="H3490" s="131">
        <v>200.0</v>
      </c>
      <c r="I3490" s="132" t="b">
        <v>1</v>
      </c>
      <c r="J3490" s="14"/>
      <c r="K3490" s="14"/>
      <c r="L3490" s="14"/>
      <c r="M3490" s="14"/>
      <c r="N3490" s="14"/>
      <c r="O3490" s="14"/>
      <c r="P3490" s="14"/>
      <c r="Q3490" s="14"/>
      <c r="R3490" s="14"/>
      <c r="S3490" s="14"/>
      <c r="T3490" s="14"/>
      <c r="U3490" s="14"/>
      <c r="V3490" s="14"/>
      <c r="W3490" s="14"/>
    </row>
    <row r="3491">
      <c r="A3491" s="130" t="s">
        <v>27278</v>
      </c>
      <c r="B3491" s="14" t="s">
        <v>724</v>
      </c>
      <c r="C3491" s="131">
        <v>44.0</v>
      </c>
      <c r="D3491" s="14" t="s">
        <v>15593</v>
      </c>
      <c r="E3491" s="131">
        <v>153.0</v>
      </c>
      <c r="F3491" s="14" t="s">
        <v>726</v>
      </c>
      <c r="G3491" s="131">
        <v>33.0</v>
      </c>
      <c r="H3491" s="131">
        <v>200.0</v>
      </c>
      <c r="I3491" s="132" t="b">
        <v>1</v>
      </c>
      <c r="J3491" s="14"/>
      <c r="K3491" s="14"/>
      <c r="L3491" s="14"/>
      <c r="M3491" s="14"/>
      <c r="N3491" s="14"/>
      <c r="O3491" s="14"/>
      <c r="P3491" s="14"/>
      <c r="Q3491" s="14"/>
      <c r="R3491" s="14"/>
      <c r="S3491" s="14"/>
      <c r="T3491" s="14"/>
      <c r="U3491" s="14"/>
      <c r="V3491" s="14"/>
      <c r="W3491" s="14"/>
    </row>
    <row r="3492">
      <c r="A3492" s="130" t="s">
        <v>27279</v>
      </c>
      <c r="B3492" s="14" t="s">
        <v>1713</v>
      </c>
      <c r="C3492" s="131">
        <v>58.0</v>
      </c>
      <c r="D3492" s="14" t="s">
        <v>1714</v>
      </c>
      <c r="E3492" s="131">
        <v>372.0</v>
      </c>
      <c r="F3492" s="14" t="s">
        <v>1715</v>
      </c>
      <c r="G3492" s="131">
        <v>47.0</v>
      </c>
      <c r="H3492" s="131">
        <v>200.0</v>
      </c>
      <c r="I3492" s="132" t="b">
        <v>1</v>
      </c>
      <c r="J3492" s="14"/>
      <c r="K3492" s="14"/>
      <c r="L3492" s="14"/>
      <c r="M3492" s="14"/>
      <c r="N3492" s="14"/>
      <c r="O3492" s="14"/>
      <c r="P3492" s="14"/>
      <c r="Q3492" s="14"/>
      <c r="R3492" s="14"/>
      <c r="S3492" s="14"/>
      <c r="T3492" s="14"/>
      <c r="U3492" s="14"/>
      <c r="V3492" s="14"/>
      <c r="W3492" s="14"/>
    </row>
    <row r="3493">
      <c r="A3493" s="130" t="s">
        <v>27280</v>
      </c>
      <c r="B3493" s="14" t="s">
        <v>11841</v>
      </c>
      <c r="C3493" s="131">
        <v>68.0</v>
      </c>
      <c r="D3493" s="14" t="s">
        <v>11843</v>
      </c>
      <c r="E3493" s="131">
        <v>154.0</v>
      </c>
      <c r="F3493" s="14" t="s">
        <v>11845</v>
      </c>
      <c r="G3493" s="131">
        <v>57.0</v>
      </c>
      <c r="H3493" s="131">
        <v>200.0</v>
      </c>
      <c r="I3493" s="132" t="b">
        <v>1</v>
      </c>
      <c r="J3493" s="14"/>
      <c r="K3493" s="14"/>
      <c r="L3493" s="14"/>
      <c r="M3493" s="14"/>
      <c r="N3493" s="14"/>
      <c r="O3493" s="14"/>
      <c r="P3493" s="14"/>
      <c r="Q3493" s="14"/>
      <c r="R3493" s="14"/>
      <c r="S3493" s="14"/>
      <c r="T3493" s="14"/>
      <c r="U3493" s="14"/>
      <c r="V3493" s="14"/>
      <c r="W3493" s="14"/>
    </row>
    <row r="3494">
      <c r="A3494" s="130" t="s">
        <v>27281</v>
      </c>
      <c r="B3494" s="14" t="s">
        <v>8016</v>
      </c>
      <c r="C3494" s="131">
        <v>58.0</v>
      </c>
      <c r="D3494" s="14" t="s">
        <v>8019</v>
      </c>
      <c r="E3494" s="131">
        <v>300.0</v>
      </c>
      <c r="F3494" s="14" t="s">
        <v>8020</v>
      </c>
      <c r="G3494" s="131">
        <v>47.0</v>
      </c>
      <c r="H3494" s="131">
        <v>200.0</v>
      </c>
      <c r="I3494" s="132" t="b">
        <v>1</v>
      </c>
      <c r="J3494" s="14"/>
      <c r="K3494" s="14"/>
      <c r="L3494" s="14"/>
      <c r="M3494" s="14"/>
      <c r="N3494" s="14"/>
      <c r="O3494" s="14"/>
      <c r="P3494" s="14"/>
      <c r="Q3494" s="14"/>
      <c r="R3494" s="14"/>
      <c r="S3494" s="14"/>
      <c r="T3494" s="14"/>
      <c r="U3494" s="14"/>
      <c r="V3494" s="14"/>
      <c r="W3494" s="14"/>
    </row>
    <row r="3495">
      <c r="A3495" s="130" t="s">
        <v>27282</v>
      </c>
      <c r="B3495" s="14" t="s">
        <v>10890</v>
      </c>
      <c r="C3495" s="131">
        <v>37.0</v>
      </c>
      <c r="D3495" s="14" t="s">
        <v>10892</v>
      </c>
      <c r="E3495" s="131">
        <v>234.0</v>
      </c>
      <c r="F3495" s="14" t="s">
        <v>10894</v>
      </c>
      <c r="G3495" s="131">
        <v>26.0</v>
      </c>
      <c r="H3495" s="131">
        <v>200.0</v>
      </c>
      <c r="I3495" s="132" t="b">
        <v>1</v>
      </c>
      <c r="J3495" s="14"/>
      <c r="K3495" s="14"/>
      <c r="L3495" s="14"/>
      <c r="M3495" s="14"/>
      <c r="N3495" s="14"/>
      <c r="O3495" s="14"/>
      <c r="P3495" s="14"/>
      <c r="Q3495" s="14"/>
      <c r="R3495" s="14"/>
      <c r="S3495" s="14"/>
      <c r="T3495" s="14"/>
      <c r="U3495" s="14"/>
      <c r="V3495" s="14"/>
      <c r="W3495" s="14"/>
    </row>
    <row r="3496">
      <c r="A3496" s="130" t="s">
        <v>27283</v>
      </c>
      <c r="B3496" s="14" t="s">
        <v>4518</v>
      </c>
      <c r="C3496" s="131">
        <v>25.0</v>
      </c>
      <c r="D3496" s="14"/>
      <c r="E3496" s="14"/>
      <c r="F3496" s="14" t="s">
        <v>4522</v>
      </c>
      <c r="G3496" s="131">
        <v>5.0</v>
      </c>
      <c r="H3496" s="131">
        <v>200.0</v>
      </c>
      <c r="I3496" s="132" t="b">
        <v>1</v>
      </c>
      <c r="J3496" s="14"/>
      <c r="K3496" s="14"/>
      <c r="L3496" s="14"/>
      <c r="M3496" s="14"/>
      <c r="N3496" s="14"/>
      <c r="O3496" s="14"/>
      <c r="P3496" s="14"/>
      <c r="Q3496" s="14"/>
      <c r="R3496" s="14"/>
      <c r="S3496" s="14"/>
      <c r="T3496" s="14"/>
      <c r="U3496" s="14"/>
      <c r="V3496" s="14"/>
      <c r="W3496" s="14"/>
    </row>
    <row r="3497">
      <c r="A3497" s="130" t="s">
        <v>27284</v>
      </c>
      <c r="B3497" s="14" t="s">
        <v>10668</v>
      </c>
      <c r="C3497" s="131">
        <v>26.0</v>
      </c>
      <c r="D3497" s="14"/>
      <c r="E3497" s="14"/>
      <c r="F3497" s="14" t="s">
        <v>10671</v>
      </c>
      <c r="G3497" s="131">
        <v>6.0</v>
      </c>
      <c r="H3497" s="131">
        <v>200.0</v>
      </c>
      <c r="I3497" s="132" t="b">
        <v>1</v>
      </c>
      <c r="J3497" s="14"/>
      <c r="K3497" s="14"/>
      <c r="L3497" s="14"/>
      <c r="M3497" s="14"/>
      <c r="N3497" s="14"/>
      <c r="O3497" s="14"/>
      <c r="P3497" s="14"/>
      <c r="Q3497" s="14"/>
      <c r="R3497" s="14"/>
      <c r="S3497" s="14"/>
      <c r="T3497" s="14"/>
      <c r="U3497" s="14"/>
      <c r="V3497" s="14"/>
      <c r="W3497" s="14"/>
    </row>
    <row r="3498">
      <c r="A3498" s="130" t="s">
        <v>27285</v>
      </c>
      <c r="B3498" s="14" t="s">
        <v>557</v>
      </c>
      <c r="C3498" s="131">
        <v>27.0</v>
      </c>
      <c r="D3498" s="14"/>
      <c r="E3498" s="14"/>
      <c r="F3498" s="14" t="s">
        <v>558</v>
      </c>
      <c r="G3498" s="131">
        <v>16.0</v>
      </c>
      <c r="H3498" s="131">
        <v>200.0</v>
      </c>
      <c r="I3498" s="132" t="b">
        <v>1</v>
      </c>
      <c r="J3498" s="14"/>
      <c r="K3498" s="14"/>
      <c r="L3498" s="14"/>
      <c r="M3498" s="14"/>
      <c r="N3498" s="14"/>
      <c r="O3498" s="14"/>
      <c r="P3498" s="14"/>
      <c r="Q3498" s="14"/>
      <c r="R3498" s="14"/>
      <c r="S3498" s="14"/>
      <c r="T3498" s="14"/>
      <c r="U3498" s="14"/>
      <c r="V3498" s="14"/>
      <c r="W3498" s="14"/>
    </row>
    <row r="3499">
      <c r="A3499" s="130" t="s">
        <v>27286</v>
      </c>
      <c r="B3499" s="14" t="s">
        <v>4819</v>
      </c>
      <c r="C3499" s="131">
        <v>85.0</v>
      </c>
      <c r="D3499" s="14" t="s">
        <v>4821</v>
      </c>
      <c r="E3499" s="131">
        <v>138.0</v>
      </c>
      <c r="F3499" s="14" t="s">
        <v>4822</v>
      </c>
      <c r="G3499" s="131">
        <v>74.0</v>
      </c>
      <c r="H3499" s="131">
        <v>200.0</v>
      </c>
      <c r="I3499" s="132" t="b">
        <v>1</v>
      </c>
      <c r="J3499" s="14"/>
      <c r="K3499" s="14"/>
      <c r="L3499" s="14"/>
      <c r="M3499" s="14"/>
      <c r="N3499" s="14"/>
      <c r="O3499" s="14"/>
      <c r="P3499" s="14"/>
      <c r="Q3499" s="14"/>
      <c r="R3499" s="14"/>
      <c r="S3499" s="14"/>
      <c r="T3499" s="14"/>
      <c r="U3499" s="14"/>
      <c r="V3499" s="14"/>
      <c r="W3499" s="14"/>
    </row>
    <row r="3500">
      <c r="A3500" s="130" t="s">
        <v>27287</v>
      </c>
      <c r="B3500" s="14" t="s">
        <v>647</v>
      </c>
      <c r="C3500" s="131">
        <v>81.0</v>
      </c>
      <c r="D3500" s="14" t="s">
        <v>648</v>
      </c>
      <c r="E3500" s="131">
        <v>120.0</v>
      </c>
      <c r="F3500" s="14" t="s">
        <v>649</v>
      </c>
      <c r="G3500" s="131">
        <v>70.0</v>
      </c>
      <c r="H3500" s="131">
        <v>200.0</v>
      </c>
      <c r="I3500" s="132" t="b">
        <v>1</v>
      </c>
      <c r="J3500" s="14"/>
      <c r="K3500" s="14"/>
      <c r="L3500" s="14"/>
      <c r="M3500" s="14"/>
      <c r="N3500" s="14"/>
      <c r="O3500" s="14"/>
      <c r="P3500" s="14"/>
      <c r="Q3500" s="14"/>
      <c r="R3500" s="14"/>
      <c r="S3500" s="14"/>
      <c r="T3500" s="14"/>
      <c r="U3500" s="14"/>
      <c r="V3500" s="14"/>
      <c r="W3500" s="14"/>
    </row>
    <row r="3501">
      <c r="A3501" s="130" t="s">
        <v>27288</v>
      </c>
      <c r="B3501" s="14" t="s">
        <v>4295</v>
      </c>
      <c r="C3501" s="131">
        <v>66.0</v>
      </c>
      <c r="D3501" s="14" t="s">
        <v>4297</v>
      </c>
      <c r="E3501" s="131">
        <v>166.0</v>
      </c>
      <c r="F3501" s="14" t="s">
        <v>4299</v>
      </c>
      <c r="G3501" s="131">
        <v>55.0</v>
      </c>
      <c r="H3501" s="131">
        <v>200.0</v>
      </c>
      <c r="I3501" s="132" t="b">
        <v>1</v>
      </c>
      <c r="J3501" s="14"/>
      <c r="K3501" s="14"/>
      <c r="L3501" s="14"/>
      <c r="M3501" s="14"/>
      <c r="N3501" s="14"/>
      <c r="O3501" s="14"/>
      <c r="P3501" s="14"/>
      <c r="Q3501" s="14"/>
      <c r="R3501" s="14"/>
      <c r="S3501" s="14"/>
      <c r="T3501" s="14"/>
      <c r="U3501" s="14"/>
      <c r="V3501" s="14"/>
      <c r="W3501" s="14"/>
    </row>
    <row r="3502">
      <c r="A3502" s="130" t="s">
        <v>27289</v>
      </c>
      <c r="B3502" s="14" t="s">
        <v>7996</v>
      </c>
      <c r="C3502" s="131">
        <v>72.0</v>
      </c>
      <c r="D3502" s="14" t="s">
        <v>7997</v>
      </c>
      <c r="E3502" s="131">
        <v>326.0</v>
      </c>
      <c r="F3502" s="14" t="s">
        <v>8002</v>
      </c>
      <c r="G3502" s="131">
        <v>61.0</v>
      </c>
      <c r="H3502" s="131">
        <v>200.0</v>
      </c>
      <c r="I3502" s="132" t="b">
        <v>1</v>
      </c>
      <c r="J3502" s="14"/>
      <c r="K3502" s="14"/>
      <c r="L3502" s="14"/>
      <c r="M3502" s="14"/>
      <c r="N3502" s="14"/>
      <c r="O3502" s="14"/>
      <c r="P3502" s="14"/>
      <c r="Q3502" s="14"/>
      <c r="R3502" s="14"/>
      <c r="S3502" s="14"/>
      <c r="T3502" s="14"/>
      <c r="U3502" s="14"/>
      <c r="V3502" s="14"/>
      <c r="W3502" s="14"/>
    </row>
    <row r="3503">
      <c r="A3503" s="130" t="s">
        <v>27290</v>
      </c>
      <c r="B3503" s="14" t="s">
        <v>2062</v>
      </c>
      <c r="C3503" s="131">
        <v>80.0</v>
      </c>
      <c r="D3503" s="14" t="s">
        <v>2065</v>
      </c>
      <c r="E3503" s="131">
        <v>475.0</v>
      </c>
      <c r="F3503" s="14" t="s">
        <v>2067</v>
      </c>
      <c r="G3503" s="131">
        <v>69.0</v>
      </c>
      <c r="H3503" s="131">
        <v>200.0</v>
      </c>
      <c r="I3503" s="132" t="b">
        <v>1</v>
      </c>
      <c r="J3503" s="14"/>
      <c r="K3503" s="14"/>
      <c r="L3503" s="14"/>
      <c r="M3503" s="14"/>
      <c r="N3503" s="14"/>
      <c r="O3503" s="14"/>
      <c r="P3503" s="14"/>
      <c r="Q3503" s="14"/>
      <c r="R3503" s="14"/>
      <c r="S3503" s="14"/>
      <c r="T3503" s="14"/>
      <c r="U3503" s="14"/>
      <c r="V3503" s="14"/>
      <c r="W3503" s="14"/>
    </row>
    <row r="3504">
      <c r="A3504" s="130" t="s">
        <v>27291</v>
      </c>
      <c r="B3504" s="14" t="s">
        <v>4295</v>
      </c>
      <c r="C3504" s="131">
        <v>66.0</v>
      </c>
      <c r="D3504" s="14" t="s">
        <v>4297</v>
      </c>
      <c r="E3504" s="131">
        <v>166.0</v>
      </c>
      <c r="F3504" s="14" t="s">
        <v>4299</v>
      </c>
      <c r="G3504" s="131">
        <v>55.0</v>
      </c>
      <c r="H3504" s="131">
        <v>200.0</v>
      </c>
      <c r="I3504" s="132" t="b">
        <v>1</v>
      </c>
      <c r="J3504" s="14"/>
      <c r="K3504" s="14"/>
      <c r="L3504" s="14"/>
      <c r="M3504" s="14"/>
      <c r="N3504" s="14"/>
      <c r="O3504" s="14"/>
      <c r="P3504" s="14"/>
      <c r="Q3504" s="14"/>
      <c r="R3504" s="14"/>
      <c r="S3504" s="14"/>
      <c r="T3504" s="14"/>
      <c r="U3504" s="14"/>
      <c r="V3504" s="14"/>
      <c r="W3504" s="14"/>
    </row>
    <row r="3505">
      <c r="A3505" s="130" t="s">
        <v>27292</v>
      </c>
      <c r="B3505" s="14" t="s">
        <v>1451</v>
      </c>
      <c r="C3505" s="131">
        <v>77.0</v>
      </c>
      <c r="D3505" s="14" t="s">
        <v>1452</v>
      </c>
      <c r="E3505" s="131">
        <v>156.0</v>
      </c>
      <c r="F3505" s="14" t="s">
        <v>1453</v>
      </c>
      <c r="G3505" s="131">
        <v>66.0</v>
      </c>
      <c r="H3505" s="131">
        <v>200.0</v>
      </c>
      <c r="I3505" s="132" t="b">
        <v>1</v>
      </c>
      <c r="J3505" s="14"/>
      <c r="K3505" s="14"/>
      <c r="L3505" s="14"/>
      <c r="M3505" s="14"/>
      <c r="N3505" s="14"/>
      <c r="O3505" s="14"/>
      <c r="P3505" s="14"/>
      <c r="Q3505" s="14"/>
      <c r="R3505" s="14"/>
      <c r="S3505" s="14"/>
      <c r="T3505" s="14"/>
      <c r="U3505" s="14"/>
      <c r="V3505" s="14"/>
      <c r="W3505" s="14"/>
    </row>
    <row r="3506">
      <c r="A3506" s="130" t="s">
        <v>27293</v>
      </c>
      <c r="B3506" s="14" t="s">
        <v>1261</v>
      </c>
      <c r="C3506" s="131">
        <v>63.0</v>
      </c>
      <c r="D3506" s="14" t="s">
        <v>1262</v>
      </c>
      <c r="E3506" s="131">
        <v>210.0</v>
      </c>
      <c r="F3506" s="14" t="s">
        <v>1263</v>
      </c>
      <c r="G3506" s="131">
        <v>52.0</v>
      </c>
      <c r="H3506" s="131">
        <v>200.0</v>
      </c>
      <c r="I3506" s="132" t="b">
        <v>1</v>
      </c>
      <c r="J3506" s="14"/>
      <c r="K3506" s="14"/>
      <c r="L3506" s="14"/>
      <c r="M3506" s="14"/>
      <c r="N3506" s="14"/>
      <c r="O3506" s="14"/>
      <c r="P3506" s="14"/>
      <c r="Q3506" s="14"/>
      <c r="R3506" s="14"/>
      <c r="S3506" s="14"/>
      <c r="T3506" s="14"/>
      <c r="U3506" s="14"/>
      <c r="V3506" s="14"/>
      <c r="W3506" s="14"/>
    </row>
    <row r="3507">
      <c r="A3507" s="130" t="s">
        <v>27294</v>
      </c>
      <c r="B3507" s="14" t="s">
        <v>11599</v>
      </c>
      <c r="C3507" s="131">
        <v>62.0</v>
      </c>
      <c r="D3507" s="14" t="s">
        <v>11602</v>
      </c>
      <c r="E3507" s="131">
        <v>157.0</v>
      </c>
      <c r="F3507" s="14" t="s">
        <v>11604</v>
      </c>
      <c r="G3507" s="131">
        <v>51.0</v>
      </c>
      <c r="H3507" s="131">
        <v>200.0</v>
      </c>
      <c r="I3507" s="132" t="b">
        <v>1</v>
      </c>
      <c r="J3507" s="14"/>
      <c r="K3507" s="14"/>
      <c r="L3507" s="14"/>
      <c r="M3507" s="14"/>
      <c r="N3507" s="14"/>
      <c r="O3507" s="14"/>
      <c r="P3507" s="14"/>
      <c r="Q3507" s="14"/>
      <c r="R3507" s="14"/>
      <c r="S3507" s="14"/>
      <c r="T3507" s="14"/>
      <c r="U3507" s="14"/>
      <c r="V3507" s="14"/>
      <c r="W3507" s="14"/>
    </row>
    <row r="3508">
      <c r="A3508" s="130" t="s">
        <v>27295</v>
      </c>
      <c r="B3508" s="14" t="s">
        <v>3207</v>
      </c>
      <c r="C3508" s="131">
        <v>60.0</v>
      </c>
      <c r="D3508" s="14" t="s">
        <v>3210</v>
      </c>
      <c r="E3508" s="131">
        <v>155.0</v>
      </c>
      <c r="F3508" s="14" t="s">
        <v>3213</v>
      </c>
      <c r="G3508" s="131">
        <v>49.0</v>
      </c>
      <c r="H3508" s="131">
        <v>200.0</v>
      </c>
      <c r="I3508" s="132" t="b">
        <v>1</v>
      </c>
      <c r="J3508" s="14"/>
      <c r="K3508" s="14"/>
      <c r="L3508" s="14"/>
      <c r="M3508" s="14"/>
      <c r="N3508" s="14"/>
      <c r="O3508" s="14"/>
      <c r="P3508" s="14"/>
      <c r="Q3508" s="14"/>
      <c r="R3508" s="14"/>
      <c r="S3508" s="14"/>
      <c r="T3508" s="14"/>
      <c r="U3508" s="14"/>
      <c r="V3508" s="14"/>
      <c r="W3508" s="14"/>
    </row>
    <row r="3509">
      <c r="A3509" s="130" t="s">
        <v>27296</v>
      </c>
      <c r="B3509" s="14" t="s">
        <v>10890</v>
      </c>
      <c r="C3509" s="131">
        <v>37.0</v>
      </c>
      <c r="D3509" s="14" t="s">
        <v>10892</v>
      </c>
      <c r="E3509" s="131">
        <v>234.0</v>
      </c>
      <c r="F3509" s="14" t="s">
        <v>10894</v>
      </c>
      <c r="G3509" s="131">
        <v>26.0</v>
      </c>
      <c r="H3509" s="131">
        <v>200.0</v>
      </c>
      <c r="I3509" s="132" t="b">
        <v>1</v>
      </c>
      <c r="J3509" s="14"/>
      <c r="K3509" s="14"/>
      <c r="L3509" s="14"/>
      <c r="M3509" s="14"/>
      <c r="N3509" s="14"/>
      <c r="O3509" s="14"/>
      <c r="P3509" s="14"/>
      <c r="Q3509" s="14"/>
      <c r="R3509" s="14"/>
      <c r="S3509" s="14"/>
      <c r="T3509" s="14"/>
      <c r="U3509" s="14"/>
      <c r="V3509" s="14"/>
      <c r="W3509" s="14"/>
    </row>
    <row r="3510">
      <c r="A3510" s="130" t="s">
        <v>27297</v>
      </c>
      <c r="B3510" s="14" t="s">
        <v>12325</v>
      </c>
      <c r="C3510" s="131">
        <v>27.0</v>
      </c>
      <c r="D3510" s="14" t="s">
        <v>12326</v>
      </c>
      <c r="E3510" s="131">
        <v>151.0</v>
      </c>
      <c r="F3510" s="14" t="s">
        <v>12328</v>
      </c>
      <c r="G3510" s="131">
        <v>16.0</v>
      </c>
      <c r="H3510" s="131">
        <v>200.0</v>
      </c>
      <c r="I3510" s="132" t="b">
        <v>1</v>
      </c>
      <c r="J3510" s="14"/>
      <c r="K3510" s="14"/>
      <c r="L3510" s="14"/>
      <c r="M3510" s="14"/>
      <c r="N3510" s="14"/>
      <c r="O3510" s="14"/>
      <c r="P3510" s="14"/>
      <c r="Q3510" s="14"/>
      <c r="R3510" s="14"/>
      <c r="S3510" s="14"/>
      <c r="T3510" s="14"/>
      <c r="U3510" s="14"/>
      <c r="V3510" s="14"/>
      <c r="W3510" s="14"/>
    </row>
    <row r="3511">
      <c r="A3511" s="130" t="s">
        <v>27298</v>
      </c>
      <c r="B3511" s="14" t="s">
        <v>1996</v>
      </c>
      <c r="C3511" s="131">
        <v>77.0</v>
      </c>
      <c r="D3511" s="14" t="s">
        <v>1999</v>
      </c>
      <c r="E3511" s="131">
        <v>615.0</v>
      </c>
      <c r="F3511" s="14" t="s">
        <v>2000</v>
      </c>
      <c r="G3511" s="131">
        <v>66.0</v>
      </c>
      <c r="H3511" s="131">
        <v>200.0</v>
      </c>
      <c r="I3511" s="132" t="b">
        <v>1</v>
      </c>
      <c r="J3511" s="14"/>
      <c r="K3511" s="14"/>
      <c r="L3511" s="14"/>
      <c r="M3511" s="14"/>
      <c r="N3511" s="14"/>
      <c r="O3511" s="14"/>
      <c r="P3511" s="14"/>
      <c r="Q3511" s="14"/>
      <c r="R3511" s="14"/>
      <c r="S3511" s="14"/>
      <c r="T3511" s="14"/>
      <c r="U3511" s="14"/>
      <c r="V3511" s="14"/>
      <c r="W3511" s="14"/>
    </row>
    <row r="3512">
      <c r="A3512" s="130" t="s">
        <v>27299</v>
      </c>
      <c r="B3512" s="14" t="s">
        <v>4998</v>
      </c>
      <c r="C3512" s="131">
        <v>48.0</v>
      </c>
      <c r="D3512" s="14" t="s">
        <v>5000</v>
      </c>
      <c r="E3512" s="131">
        <v>351.0</v>
      </c>
      <c r="F3512" s="14" t="s">
        <v>5001</v>
      </c>
      <c r="G3512" s="131">
        <v>37.0</v>
      </c>
      <c r="H3512" s="131">
        <v>200.0</v>
      </c>
      <c r="I3512" s="132" t="b">
        <v>1</v>
      </c>
      <c r="J3512" s="14"/>
      <c r="K3512" s="14"/>
      <c r="L3512" s="14"/>
      <c r="M3512" s="14"/>
      <c r="N3512" s="14"/>
      <c r="O3512" s="14"/>
      <c r="P3512" s="14"/>
      <c r="Q3512" s="14"/>
      <c r="R3512" s="14"/>
      <c r="S3512" s="14"/>
      <c r="T3512" s="14"/>
      <c r="U3512" s="14"/>
      <c r="V3512" s="14"/>
      <c r="W3512" s="14"/>
    </row>
    <row r="3513">
      <c r="A3513" s="130" t="s">
        <v>27300</v>
      </c>
      <c r="B3513" s="14" t="s">
        <v>1252</v>
      </c>
      <c r="C3513" s="131">
        <v>64.0</v>
      </c>
      <c r="D3513" s="14" t="s">
        <v>1253</v>
      </c>
      <c r="E3513" s="131">
        <v>351.0</v>
      </c>
      <c r="F3513" s="14" t="s">
        <v>1254</v>
      </c>
      <c r="G3513" s="131">
        <v>53.0</v>
      </c>
      <c r="H3513" s="131">
        <v>200.0</v>
      </c>
      <c r="I3513" s="132" t="b">
        <v>1</v>
      </c>
      <c r="J3513" s="14"/>
      <c r="K3513" s="14"/>
      <c r="L3513" s="14"/>
      <c r="M3513" s="14"/>
      <c r="N3513" s="14"/>
      <c r="O3513" s="14"/>
      <c r="P3513" s="14"/>
      <c r="Q3513" s="14"/>
      <c r="R3513" s="14"/>
      <c r="S3513" s="14"/>
      <c r="T3513" s="14"/>
      <c r="U3513" s="14"/>
      <c r="V3513" s="14"/>
      <c r="W3513" s="14"/>
    </row>
    <row r="3514">
      <c r="A3514" s="130" t="s">
        <v>27301</v>
      </c>
      <c r="B3514" s="14" t="s">
        <v>12409</v>
      </c>
      <c r="C3514" s="131">
        <v>29.0</v>
      </c>
      <c r="D3514" s="14"/>
      <c r="E3514" s="14"/>
      <c r="F3514" s="14" t="s">
        <v>12410</v>
      </c>
      <c r="G3514" s="131">
        <v>9.0</v>
      </c>
      <c r="H3514" s="131">
        <v>200.0</v>
      </c>
      <c r="I3514" s="132" t="b">
        <v>1</v>
      </c>
      <c r="J3514" s="14"/>
      <c r="K3514" s="14"/>
      <c r="L3514" s="14"/>
      <c r="M3514" s="14"/>
      <c r="N3514" s="14"/>
      <c r="O3514" s="14"/>
      <c r="P3514" s="14"/>
      <c r="Q3514" s="14"/>
      <c r="R3514" s="14"/>
      <c r="S3514" s="14"/>
      <c r="T3514" s="14"/>
      <c r="U3514" s="14"/>
      <c r="V3514" s="14"/>
      <c r="W3514" s="14"/>
    </row>
    <row r="3515">
      <c r="A3515" s="130" t="s">
        <v>27302</v>
      </c>
      <c r="B3515" s="14" t="s">
        <v>13545</v>
      </c>
      <c r="C3515" s="131">
        <v>22.0</v>
      </c>
      <c r="D3515" s="14"/>
      <c r="E3515" s="14"/>
      <c r="F3515" s="14" t="s">
        <v>13549</v>
      </c>
      <c r="G3515" s="131">
        <v>2.0</v>
      </c>
      <c r="H3515" s="131">
        <v>200.0</v>
      </c>
      <c r="I3515" s="132" t="b">
        <v>1</v>
      </c>
      <c r="J3515" s="14"/>
      <c r="K3515" s="14"/>
      <c r="L3515" s="14"/>
      <c r="M3515" s="14"/>
      <c r="N3515" s="14"/>
      <c r="O3515" s="14"/>
      <c r="P3515" s="14"/>
      <c r="Q3515" s="14"/>
      <c r="R3515" s="14"/>
      <c r="S3515" s="14"/>
      <c r="T3515" s="14"/>
      <c r="U3515" s="14"/>
      <c r="V3515" s="14"/>
      <c r="W3515" s="14"/>
    </row>
    <row r="3516">
      <c r="A3516" s="130" t="s">
        <v>27303</v>
      </c>
      <c r="B3516" s="14" t="s">
        <v>1682</v>
      </c>
      <c r="C3516" s="131">
        <v>36.0</v>
      </c>
      <c r="D3516" s="14" t="s">
        <v>1683</v>
      </c>
      <c r="E3516" s="131">
        <v>323.0</v>
      </c>
      <c r="F3516" s="14" t="s">
        <v>1684</v>
      </c>
      <c r="G3516" s="131">
        <v>25.0</v>
      </c>
      <c r="H3516" s="131">
        <v>200.0</v>
      </c>
      <c r="I3516" s="132" t="b">
        <v>1</v>
      </c>
      <c r="J3516" s="14"/>
      <c r="K3516" s="14"/>
      <c r="L3516" s="14"/>
      <c r="M3516" s="14"/>
      <c r="N3516" s="14"/>
      <c r="O3516" s="14"/>
      <c r="P3516" s="14"/>
      <c r="Q3516" s="14"/>
      <c r="R3516" s="14"/>
      <c r="S3516" s="14"/>
      <c r="T3516" s="14"/>
      <c r="U3516" s="14"/>
      <c r="V3516" s="14"/>
      <c r="W3516" s="14"/>
    </row>
    <row r="3517">
      <c r="A3517" s="130" t="s">
        <v>27304</v>
      </c>
      <c r="B3517" s="14" t="s">
        <v>7769</v>
      </c>
      <c r="C3517" s="131">
        <v>107.0</v>
      </c>
      <c r="D3517" s="14" t="s">
        <v>7772</v>
      </c>
      <c r="E3517" s="131">
        <v>139.0</v>
      </c>
      <c r="F3517" s="14" t="s">
        <v>7774</v>
      </c>
      <c r="G3517" s="131">
        <v>96.0</v>
      </c>
      <c r="H3517" s="131">
        <v>200.0</v>
      </c>
      <c r="I3517" s="132" t="b">
        <v>1</v>
      </c>
      <c r="J3517" s="14"/>
      <c r="K3517" s="14"/>
      <c r="L3517" s="14"/>
      <c r="M3517" s="14"/>
      <c r="N3517" s="14"/>
      <c r="O3517" s="14"/>
      <c r="P3517" s="14"/>
      <c r="Q3517" s="14"/>
      <c r="R3517" s="14"/>
      <c r="S3517" s="14"/>
      <c r="T3517" s="14"/>
      <c r="U3517" s="14"/>
      <c r="V3517" s="14"/>
      <c r="W3517" s="14"/>
    </row>
    <row r="3518">
      <c r="A3518" s="130" t="s">
        <v>27305</v>
      </c>
      <c r="B3518" s="14" t="s">
        <v>12593</v>
      </c>
      <c r="C3518" s="131">
        <v>37.0</v>
      </c>
      <c r="D3518" s="14"/>
      <c r="E3518" s="14"/>
      <c r="F3518" s="14" t="s">
        <v>12597</v>
      </c>
      <c r="G3518" s="131">
        <v>17.0</v>
      </c>
      <c r="H3518" s="131">
        <v>200.0</v>
      </c>
      <c r="I3518" s="132" t="b">
        <v>1</v>
      </c>
      <c r="J3518" s="14"/>
      <c r="K3518" s="14"/>
      <c r="L3518" s="14"/>
      <c r="M3518" s="14"/>
      <c r="N3518" s="14"/>
      <c r="O3518" s="14"/>
      <c r="P3518" s="14"/>
      <c r="Q3518" s="14"/>
      <c r="R3518" s="14"/>
      <c r="S3518" s="14"/>
      <c r="T3518" s="14"/>
      <c r="U3518" s="14"/>
      <c r="V3518" s="14"/>
      <c r="W3518" s="14"/>
    </row>
    <row r="3519">
      <c r="A3519" s="130" t="s">
        <v>27306</v>
      </c>
      <c r="B3519" s="14" t="s">
        <v>11082</v>
      </c>
      <c r="C3519" s="131">
        <v>30.0</v>
      </c>
      <c r="D3519" s="14"/>
      <c r="E3519" s="14"/>
      <c r="F3519" s="14" t="s">
        <v>11085</v>
      </c>
      <c r="G3519" s="131">
        <v>10.0</v>
      </c>
      <c r="H3519" s="131">
        <v>200.0</v>
      </c>
      <c r="I3519" s="132" t="b">
        <v>1</v>
      </c>
      <c r="J3519" s="14"/>
      <c r="K3519" s="14"/>
      <c r="L3519" s="14"/>
      <c r="M3519" s="14"/>
      <c r="N3519" s="14"/>
      <c r="O3519" s="14"/>
      <c r="P3519" s="14"/>
      <c r="Q3519" s="14"/>
      <c r="R3519" s="14"/>
      <c r="S3519" s="14"/>
      <c r="T3519" s="14"/>
      <c r="U3519" s="14"/>
      <c r="V3519" s="14"/>
      <c r="W3519" s="14"/>
    </row>
    <row r="3520">
      <c r="A3520" s="130" t="s">
        <v>27307</v>
      </c>
      <c r="B3520" s="14" t="s">
        <v>1412</v>
      </c>
      <c r="C3520" s="131">
        <v>52.0</v>
      </c>
      <c r="D3520" s="14" t="s">
        <v>1413</v>
      </c>
      <c r="E3520" s="131">
        <v>267.0</v>
      </c>
      <c r="F3520" s="14" t="s">
        <v>1414</v>
      </c>
      <c r="G3520" s="131">
        <v>41.0</v>
      </c>
      <c r="H3520" s="131">
        <v>200.0</v>
      </c>
      <c r="I3520" s="132" t="b">
        <v>1</v>
      </c>
      <c r="J3520" s="14"/>
      <c r="K3520" s="14"/>
      <c r="L3520" s="14"/>
      <c r="M3520" s="14"/>
      <c r="N3520" s="14"/>
      <c r="O3520" s="14"/>
      <c r="P3520" s="14"/>
      <c r="Q3520" s="14"/>
      <c r="R3520" s="14"/>
      <c r="S3520" s="14"/>
      <c r="T3520" s="14"/>
      <c r="U3520" s="14"/>
      <c r="V3520" s="14"/>
      <c r="W3520" s="14"/>
    </row>
    <row r="3521">
      <c r="A3521" s="130" t="s">
        <v>27308</v>
      </c>
      <c r="B3521" s="14" t="s">
        <v>4857</v>
      </c>
      <c r="C3521" s="131">
        <v>36.0</v>
      </c>
      <c r="D3521" s="14" t="s">
        <v>4858</v>
      </c>
      <c r="E3521" s="131">
        <v>187.0</v>
      </c>
      <c r="F3521" s="14" t="s">
        <v>4860</v>
      </c>
      <c r="G3521" s="131">
        <v>25.0</v>
      </c>
      <c r="H3521" s="131">
        <v>200.0</v>
      </c>
      <c r="I3521" s="132" t="b">
        <v>1</v>
      </c>
      <c r="J3521" s="14"/>
      <c r="K3521" s="14"/>
      <c r="L3521" s="14"/>
      <c r="M3521" s="14"/>
      <c r="N3521" s="14"/>
      <c r="O3521" s="14"/>
      <c r="P3521" s="14"/>
      <c r="Q3521" s="14"/>
      <c r="R3521" s="14"/>
      <c r="S3521" s="14"/>
      <c r="T3521" s="14"/>
      <c r="U3521" s="14"/>
      <c r="V3521" s="14"/>
      <c r="W3521" s="14"/>
    </row>
    <row r="3522">
      <c r="A3522" s="130" t="s">
        <v>27309</v>
      </c>
      <c r="B3522" s="14" t="s">
        <v>15933</v>
      </c>
      <c r="C3522" s="131">
        <v>23.0</v>
      </c>
      <c r="D3522" s="14"/>
      <c r="E3522" s="14"/>
      <c r="F3522" s="14" t="s">
        <v>15935</v>
      </c>
      <c r="G3522" s="131">
        <v>3.0</v>
      </c>
      <c r="H3522" s="131">
        <v>200.0</v>
      </c>
      <c r="I3522" s="132" t="b">
        <v>1</v>
      </c>
      <c r="J3522" s="14"/>
      <c r="K3522" s="14"/>
      <c r="L3522" s="14"/>
      <c r="M3522" s="14"/>
      <c r="N3522" s="14"/>
      <c r="O3522" s="14"/>
      <c r="P3522" s="14"/>
      <c r="Q3522" s="14"/>
      <c r="R3522" s="14"/>
      <c r="S3522" s="14"/>
      <c r="T3522" s="14"/>
      <c r="U3522" s="14"/>
      <c r="V3522" s="14"/>
      <c r="W3522" s="14"/>
    </row>
    <row r="3523">
      <c r="A3523" s="130" t="s">
        <v>27310</v>
      </c>
      <c r="B3523" s="14" t="s">
        <v>1463</v>
      </c>
      <c r="C3523" s="131">
        <v>103.0</v>
      </c>
      <c r="D3523" s="14" t="s">
        <v>1464</v>
      </c>
      <c r="E3523" s="131">
        <v>156.0</v>
      </c>
      <c r="F3523" s="14" t="s">
        <v>1465</v>
      </c>
      <c r="G3523" s="131">
        <v>92.0</v>
      </c>
      <c r="H3523" s="131">
        <v>200.0</v>
      </c>
      <c r="I3523" s="132" t="b">
        <v>1</v>
      </c>
      <c r="J3523" s="14"/>
      <c r="K3523" s="14"/>
      <c r="L3523" s="14"/>
      <c r="M3523" s="14"/>
      <c r="N3523" s="14"/>
      <c r="O3523" s="14"/>
      <c r="P3523" s="14"/>
      <c r="Q3523" s="14"/>
      <c r="R3523" s="14"/>
      <c r="S3523" s="14"/>
      <c r="T3523" s="14"/>
      <c r="U3523" s="14"/>
      <c r="V3523" s="14"/>
      <c r="W3523" s="14"/>
    </row>
    <row r="3524">
      <c r="A3524" s="130" t="s">
        <v>27311</v>
      </c>
      <c r="B3524" s="14" t="s">
        <v>8057</v>
      </c>
      <c r="C3524" s="131">
        <v>64.0</v>
      </c>
      <c r="D3524" s="14" t="s">
        <v>8059</v>
      </c>
      <c r="E3524" s="131">
        <v>196.0</v>
      </c>
      <c r="F3524" s="14" t="s">
        <v>8061</v>
      </c>
      <c r="G3524" s="131">
        <v>53.0</v>
      </c>
      <c r="H3524" s="131">
        <v>200.0</v>
      </c>
      <c r="I3524" s="132" t="b">
        <v>1</v>
      </c>
      <c r="J3524" s="14"/>
      <c r="K3524" s="14"/>
      <c r="L3524" s="14"/>
      <c r="M3524" s="14"/>
      <c r="N3524" s="14"/>
      <c r="O3524" s="14"/>
      <c r="P3524" s="14"/>
      <c r="Q3524" s="14"/>
      <c r="R3524" s="14"/>
      <c r="S3524" s="14"/>
      <c r="T3524" s="14"/>
      <c r="U3524" s="14"/>
      <c r="V3524" s="14"/>
      <c r="W3524" s="14"/>
    </row>
    <row r="3525">
      <c r="A3525" s="130" t="s">
        <v>27312</v>
      </c>
      <c r="B3525" s="14" t="s">
        <v>20754</v>
      </c>
      <c r="C3525" s="131">
        <v>55.0</v>
      </c>
      <c r="D3525" s="14" t="s">
        <v>20755</v>
      </c>
      <c r="E3525" s="131">
        <v>149.0</v>
      </c>
      <c r="F3525" s="14" t="s">
        <v>20757</v>
      </c>
      <c r="G3525" s="131">
        <v>44.0</v>
      </c>
      <c r="H3525" s="131">
        <v>200.0</v>
      </c>
      <c r="I3525" s="132" t="b">
        <v>1</v>
      </c>
      <c r="J3525" s="14"/>
      <c r="K3525" s="14"/>
      <c r="L3525" s="14"/>
      <c r="M3525" s="14"/>
      <c r="N3525" s="14"/>
      <c r="O3525" s="14"/>
      <c r="P3525" s="14"/>
      <c r="Q3525" s="14"/>
      <c r="R3525" s="14"/>
      <c r="S3525" s="14"/>
      <c r="T3525" s="14"/>
      <c r="U3525" s="14"/>
      <c r="V3525" s="14"/>
      <c r="W3525" s="14"/>
    </row>
    <row r="3526">
      <c r="A3526" s="130" t="s">
        <v>27313</v>
      </c>
      <c r="B3526" s="14" t="s">
        <v>8417</v>
      </c>
      <c r="C3526" s="131">
        <v>25.0</v>
      </c>
      <c r="D3526" s="14"/>
      <c r="E3526" s="14"/>
      <c r="F3526" s="14" t="s">
        <v>8419</v>
      </c>
      <c r="G3526" s="131">
        <v>5.0</v>
      </c>
      <c r="H3526" s="131">
        <v>200.0</v>
      </c>
      <c r="I3526" s="132" t="b">
        <v>1</v>
      </c>
      <c r="J3526" s="14"/>
      <c r="K3526" s="14"/>
      <c r="L3526" s="14"/>
      <c r="M3526" s="14"/>
      <c r="N3526" s="14"/>
      <c r="O3526" s="14"/>
      <c r="P3526" s="14"/>
      <c r="Q3526" s="14"/>
      <c r="R3526" s="14"/>
      <c r="S3526" s="14"/>
      <c r="T3526" s="14"/>
      <c r="U3526" s="14"/>
      <c r="V3526" s="14"/>
      <c r="W3526" s="14"/>
    </row>
    <row r="3527">
      <c r="A3527" s="130" t="s">
        <v>27314</v>
      </c>
      <c r="B3527" s="14" t="s">
        <v>11841</v>
      </c>
      <c r="C3527" s="131">
        <v>68.0</v>
      </c>
      <c r="D3527" s="14" t="s">
        <v>11843</v>
      </c>
      <c r="E3527" s="131">
        <v>154.0</v>
      </c>
      <c r="F3527" s="14" t="s">
        <v>11845</v>
      </c>
      <c r="G3527" s="131">
        <v>57.0</v>
      </c>
      <c r="H3527" s="131">
        <v>200.0</v>
      </c>
      <c r="I3527" s="132" t="b">
        <v>1</v>
      </c>
      <c r="J3527" s="14"/>
      <c r="K3527" s="14"/>
      <c r="L3527" s="14"/>
      <c r="M3527" s="14"/>
      <c r="N3527" s="14"/>
      <c r="O3527" s="14"/>
      <c r="P3527" s="14"/>
      <c r="Q3527" s="14"/>
      <c r="R3527" s="14"/>
      <c r="S3527" s="14"/>
      <c r="T3527" s="14"/>
      <c r="U3527" s="14"/>
      <c r="V3527" s="14"/>
      <c r="W3527" s="14"/>
    </row>
    <row r="3528">
      <c r="A3528" s="130" t="s">
        <v>27315</v>
      </c>
      <c r="B3528" s="14" t="s">
        <v>7737</v>
      </c>
      <c r="C3528" s="131">
        <v>40.0</v>
      </c>
      <c r="D3528" s="14" t="s">
        <v>7738</v>
      </c>
      <c r="E3528" s="131">
        <v>161.0</v>
      </c>
      <c r="F3528" s="14" t="s">
        <v>7741</v>
      </c>
      <c r="G3528" s="131">
        <v>29.0</v>
      </c>
      <c r="H3528" s="131">
        <v>200.0</v>
      </c>
      <c r="I3528" s="132" t="b">
        <v>1</v>
      </c>
      <c r="J3528" s="14"/>
      <c r="K3528" s="14"/>
      <c r="L3528" s="14"/>
      <c r="M3528" s="14"/>
      <c r="N3528" s="14"/>
      <c r="O3528" s="14"/>
      <c r="P3528" s="14"/>
      <c r="Q3528" s="14"/>
      <c r="R3528" s="14"/>
      <c r="S3528" s="14"/>
      <c r="T3528" s="14"/>
      <c r="U3528" s="14"/>
      <c r="V3528" s="14"/>
      <c r="W3528" s="14"/>
    </row>
    <row r="3529">
      <c r="A3529" s="130" t="s">
        <v>27316</v>
      </c>
      <c r="B3529" s="14" t="s">
        <v>7769</v>
      </c>
      <c r="C3529" s="131">
        <v>107.0</v>
      </c>
      <c r="D3529" s="14" t="s">
        <v>7772</v>
      </c>
      <c r="E3529" s="131">
        <v>139.0</v>
      </c>
      <c r="F3529" s="14" t="s">
        <v>7774</v>
      </c>
      <c r="G3529" s="131">
        <v>96.0</v>
      </c>
      <c r="H3529" s="131">
        <v>200.0</v>
      </c>
      <c r="I3529" s="132" t="b">
        <v>1</v>
      </c>
      <c r="J3529" s="14"/>
      <c r="K3529" s="14"/>
      <c r="L3529" s="14"/>
      <c r="M3529" s="14"/>
      <c r="N3529" s="14"/>
      <c r="O3529" s="14"/>
      <c r="P3529" s="14"/>
      <c r="Q3529" s="14"/>
      <c r="R3529" s="14"/>
      <c r="S3529" s="14"/>
      <c r="T3529" s="14"/>
      <c r="U3529" s="14"/>
      <c r="V3529" s="14"/>
      <c r="W3529" s="14"/>
    </row>
    <row r="3530">
      <c r="A3530" s="130" t="s">
        <v>27317</v>
      </c>
      <c r="B3530" s="14" t="s">
        <v>4905</v>
      </c>
      <c r="C3530" s="131">
        <v>54.0</v>
      </c>
      <c r="D3530" s="14" t="s">
        <v>4906</v>
      </c>
      <c r="E3530" s="131">
        <v>191.0</v>
      </c>
      <c r="F3530" s="14" t="s">
        <v>4909</v>
      </c>
      <c r="G3530" s="131">
        <v>43.0</v>
      </c>
      <c r="H3530" s="131">
        <v>200.0</v>
      </c>
      <c r="I3530" s="132" t="b">
        <v>1</v>
      </c>
      <c r="J3530" s="14"/>
      <c r="K3530" s="14"/>
      <c r="L3530" s="14"/>
      <c r="M3530" s="14"/>
      <c r="N3530" s="14"/>
      <c r="O3530" s="14"/>
      <c r="P3530" s="14"/>
      <c r="Q3530" s="14"/>
      <c r="R3530" s="14"/>
      <c r="S3530" s="14"/>
      <c r="T3530" s="14"/>
      <c r="U3530" s="14"/>
      <c r="V3530" s="14"/>
      <c r="W3530" s="14"/>
    </row>
    <row r="3531">
      <c r="A3531" s="130" t="s">
        <v>27318</v>
      </c>
      <c r="B3531" s="14" t="s">
        <v>3312</v>
      </c>
      <c r="C3531" s="131">
        <v>78.0</v>
      </c>
      <c r="D3531" s="14" t="s">
        <v>3314</v>
      </c>
      <c r="E3531" s="131">
        <v>381.0</v>
      </c>
      <c r="F3531" s="14" t="s">
        <v>3317</v>
      </c>
      <c r="G3531" s="131">
        <v>67.0</v>
      </c>
      <c r="H3531" s="131">
        <v>200.0</v>
      </c>
      <c r="I3531" s="132" t="b">
        <v>1</v>
      </c>
      <c r="J3531" s="14"/>
      <c r="K3531" s="14"/>
      <c r="L3531" s="14"/>
      <c r="M3531" s="14"/>
      <c r="N3531" s="14"/>
      <c r="O3531" s="14"/>
      <c r="P3531" s="14"/>
      <c r="Q3531" s="14"/>
      <c r="R3531" s="14"/>
      <c r="S3531" s="14"/>
      <c r="T3531" s="14"/>
      <c r="U3531" s="14"/>
      <c r="V3531" s="14"/>
      <c r="W3531" s="14"/>
    </row>
    <row r="3532">
      <c r="A3532" s="130" t="s">
        <v>27319</v>
      </c>
      <c r="B3532" s="14" t="s">
        <v>1446</v>
      </c>
      <c r="C3532" s="131">
        <v>59.0</v>
      </c>
      <c r="D3532" s="14" t="s">
        <v>1447</v>
      </c>
      <c r="E3532" s="131">
        <v>361.0</v>
      </c>
      <c r="F3532" s="14" t="s">
        <v>1448</v>
      </c>
      <c r="G3532" s="131">
        <v>48.0</v>
      </c>
      <c r="H3532" s="131">
        <v>200.0</v>
      </c>
      <c r="I3532" s="132" t="b">
        <v>1</v>
      </c>
      <c r="J3532" s="14"/>
      <c r="K3532" s="14"/>
      <c r="L3532" s="14"/>
      <c r="M3532" s="14"/>
      <c r="N3532" s="14"/>
      <c r="O3532" s="14"/>
      <c r="P3532" s="14"/>
      <c r="Q3532" s="14"/>
      <c r="R3532" s="14"/>
      <c r="S3532" s="14"/>
      <c r="T3532" s="14"/>
      <c r="U3532" s="14"/>
      <c r="V3532" s="14"/>
      <c r="W3532" s="14"/>
    </row>
    <row r="3533">
      <c r="A3533" s="130" t="s">
        <v>27320</v>
      </c>
      <c r="B3533" s="14" t="s">
        <v>11233</v>
      </c>
      <c r="C3533" s="131">
        <v>30.0</v>
      </c>
      <c r="D3533" s="14"/>
      <c r="E3533" s="14"/>
      <c r="F3533" s="14" t="s">
        <v>11237</v>
      </c>
      <c r="G3533" s="131">
        <v>10.0</v>
      </c>
      <c r="H3533" s="131">
        <v>200.0</v>
      </c>
      <c r="I3533" s="132" t="b">
        <v>1</v>
      </c>
      <c r="J3533" s="14"/>
      <c r="K3533" s="14"/>
      <c r="L3533" s="14"/>
      <c r="M3533" s="14"/>
      <c r="N3533" s="14"/>
      <c r="O3533" s="14"/>
      <c r="P3533" s="14"/>
      <c r="Q3533" s="14"/>
      <c r="R3533" s="14"/>
      <c r="S3533" s="14"/>
      <c r="T3533" s="14"/>
      <c r="U3533" s="14"/>
      <c r="V3533" s="14"/>
      <c r="W3533" s="14"/>
    </row>
    <row r="3534">
      <c r="A3534" s="130" t="s">
        <v>27321</v>
      </c>
      <c r="B3534" s="14" t="s">
        <v>14527</v>
      </c>
      <c r="C3534" s="131">
        <v>30.0</v>
      </c>
      <c r="D3534" s="14"/>
      <c r="E3534" s="14"/>
      <c r="F3534" s="14" t="s">
        <v>14530</v>
      </c>
      <c r="G3534" s="131">
        <v>10.0</v>
      </c>
      <c r="H3534" s="131">
        <v>200.0</v>
      </c>
      <c r="I3534" s="132" t="b">
        <v>1</v>
      </c>
      <c r="J3534" s="14"/>
      <c r="K3534" s="14"/>
      <c r="L3534" s="14"/>
      <c r="M3534" s="14"/>
      <c r="N3534" s="14"/>
      <c r="O3534" s="14"/>
      <c r="P3534" s="14"/>
      <c r="Q3534" s="14"/>
      <c r="R3534" s="14"/>
      <c r="S3534" s="14"/>
      <c r="T3534" s="14"/>
      <c r="U3534" s="14"/>
      <c r="V3534" s="14"/>
      <c r="W3534" s="14"/>
    </row>
    <row r="3535">
      <c r="A3535" s="130" t="s">
        <v>27322</v>
      </c>
      <c r="B3535" s="14" t="s">
        <v>10251</v>
      </c>
      <c r="C3535" s="131">
        <v>37.0</v>
      </c>
      <c r="D3535" s="14"/>
      <c r="E3535" s="14"/>
      <c r="F3535" s="14" t="s">
        <v>10253</v>
      </c>
      <c r="G3535" s="131">
        <v>17.0</v>
      </c>
      <c r="H3535" s="131">
        <v>200.0</v>
      </c>
      <c r="I3535" s="132" t="b">
        <v>1</v>
      </c>
      <c r="J3535" s="14"/>
      <c r="K3535" s="14"/>
      <c r="L3535" s="14"/>
      <c r="M3535" s="14"/>
      <c r="N3535" s="14"/>
      <c r="O3535" s="14"/>
      <c r="P3535" s="14"/>
      <c r="Q3535" s="14"/>
      <c r="R3535" s="14"/>
      <c r="S3535" s="14"/>
      <c r="T3535" s="14"/>
      <c r="U3535" s="14"/>
      <c r="V3535" s="14"/>
      <c r="W3535" s="14"/>
    </row>
    <row r="3536">
      <c r="A3536" s="130" t="s">
        <v>27323</v>
      </c>
      <c r="B3536" s="14" t="s">
        <v>5577</v>
      </c>
      <c r="C3536" s="131">
        <v>48.0</v>
      </c>
      <c r="D3536" s="14" t="s">
        <v>5581</v>
      </c>
      <c r="E3536" s="131">
        <v>420.0</v>
      </c>
      <c r="F3536" s="14" t="s">
        <v>5584</v>
      </c>
      <c r="G3536" s="131">
        <v>37.0</v>
      </c>
      <c r="H3536" s="131">
        <v>200.0</v>
      </c>
      <c r="I3536" s="132" t="b">
        <v>1</v>
      </c>
      <c r="J3536" s="14"/>
      <c r="K3536" s="14"/>
      <c r="L3536" s="14"/>
      <c r="M3536" s="14"/>
      <c r="N3536" s="14"/>
      <c r="O3536" s="14"/>
      <c r="P3536" s="14"/>
      <c r="Q3536" s="14"/>
      <c r="R3536" s="14"/>
      <c r="S3536" s="14"/>
      <c r="T3536" s="14"/>
      <c r="U3536" s="14"/>
      <c r="V3536" s="14"/>
      <c r="W3536" s="14"/>
    </row>
    <row r="3537">
      <c r="A3537" s="130" t="s">
        <v>27324</v>
      </c>
      <c r="B3537" s="14" t="s">
        <v>1519</v>
      </c>
      <c r="C3537" s="131">
        <v>36.0</v>
      </c>
      <c r="D3537" s="14"/>
      <c r="E3537" s="14"/>
      <c r="F3537" s="14" t="s">
        <v>1520</v>
      </c>
      <c r="G3537" s="131">
        <v>16.0</v>
      </c>
      <c r="H3537" s="131">
        <v>200.0</v>
      </c>
      <c r="I3537" s="132" t="b">
        <v>1</v>
      </c>
      <c r="J3537" s="14"/>
      <c r="K3537" s="14"/>
      <c r="L3537" s="14"/>
      <c r="M3537" s="14"/>
      <c r="N3537" s="14"/>
      <c r="O3537" s="14"/>
      <c r="P3537" s="14"/>
      <c r="Q3537" s="14"/>
      <c r="R3537" s="14"/>
      <c r="S3537" s="14"/>
      <c r="T3537" s="14"/>
      <c r="U3537" s="14"/>
      <c r="V3537" s="14"/>
      <c r="W3537" s="14"/>
    </row>
    <row r="3538">
      <c r="A3538" s="130" t="s">
        <v>27325</v>
      </c>
      <c r="B3538" s="14" t="s">
        <v>2129</v>
      </c>
      <c r="C3538" s="131">
        <v>67.0</v>
      </c>
      <c r="D3538" s="14" t="s">
        <v>2132</v>
      </c>
      <c r="E3538" s="131">
        <v>245.0</v>
      </c>
      <c r="F3538" s="14" t="s">
        <v>2133</v>
      </c>
      <c r="G3538" s="131">
        <v>56.0</v>
      </c>
      <c r="H3538" s="131">
        <v>200.0</v>
      </c>
      <c r="I3538" s="132" t="b">
        <v>1</v>
      </c>
      <c r="J3538" s="14"/>
      <c r="K3538" s="14"/>
      <c r="L3538" s="14"/>
      <c r="M3538" s="14"/>
      <c r="N3538" s="14"/>
      <c r="O3538" s="14"/>
      <c r="P3538" s="14"/>
      <c r="Q3538" s="14"/>
      <c r="R3538" s="14"/>
      <c r="S3538" s="14"/>
      <c r="T3538" s="14"/>
      <c r="U3538" s="14"/>
      <c r="V3538" s="14"/>
      <c r="W3538" s="14"/>
    </row>
    <row r="3539">
      <c r="A3539" s="130" t="s">
        <v>27326</v>
      </c>
      <c r="B3539" s="14" t="s">
        <v>11062</v>
      </c>
      <c r="C3539" s="131">
        <v>30.0</v>
      </c>
      <c r="D3539" s="14" t="s">
        <v>27327</v>
      </c>
      <c r="E3539" s="131">
        <v>145.0</v>
      </c>
      <c r="F3539" s="14" t="s">
        <v>1802</v>
      </c>
      <c r="G3539" s="131">
        <v>20.0</v>
      </c>
      <c r="H3539" s="131">
        <v>200.0</v>
      </c>
      <c r="I3539" s="132" t="b">
        <v>1</v>
      </c>
      <c r="J3539" s="14"/>
      <c r="K3539" s="14"/>
      <c r="L3539" s="14"/>
      <c r="M3539" s="14"/>
      <c r="N3539" s="14"/>
      <c r="O3539" s="14"/>
      <c r="P3539" s="14"/>
      <c r="Q3539" s="14"/>
      <c r="R3539" s="14"/>
      <c r="S3539" s="14"/>
      <c r="T3539" s="14"/>
      <c r="U3539" s="14"/>
      <c r="V3539" s="14"/>
      <c r="W3539" s="14"/>
    </row>
    <row r="3540">
      <c r="A3540" s="130" t="s">
        <v>27328</v>
      </c>
      <c r="B3540" s="14" t="s">
        <v>3312</v>
      </c>
      <c r="C3540" s="131">
        <v>78.0</v>
      </c>
      <c r="D3540" s="14" t="s">
        <v>3314</v>
      </c>
      <c r="E3540" s="131">
        <v>381.0</v>
      </c>
      <c r="F3540" s="14" t="s">
        <v>3317</v>
      </c>
      <c r="G3540" s="131">
        <v>67.0</v>
      </c>
      <c r="H3540" s="131">
        <v>200.0</v>
      </c>
      <c r="I3540" s="132" t="b">
        <v>1</v>
      </c>
      <c r="J3540" s="14"/>
      <c r="K3540" s="14"/>
      <c r="L3540" s="14"/>
      <c r="M3540" s="14"/>
      <c r="N3540" s="14"/>
      <c r="O3540" s="14"/>
      <c r="P3540" s="14"/>
      <c r="Q3540" s="14"/>
      <c r="R3540" s="14"/>
      <c r="S3540" s="14"/>
      <c r="T3540" s="14"/>
      <c r="U3540" s="14"/>
      <c r="V3540" s="14"/>
      <c r="W3540" s="14"/>
    </row>
    <row r="3541">
      <c r="A3541" s="130" t="s">
        <v>27329</v>
      </c>
      <c r="B3541" s="14" t="s">
        <v>27330</v>
      </c>
      <c r="C3541" s="131">
        <v>36.0</v>
      </c>
      <c r="D3541" s="14" t="s">
        <v>27331</v>
      </c>
      <c r="E3541" s="131">
        <v>123.0</v>
      </c>
      <c r="F3541" s="14" t="s">
        <v>27332</v>
      </c>
      <c r="G3541" s="131">
        <v>25.0</v>
      </c>
      <c r="H3541" s="131">
        <v>200.0</v>
      </c>
      <c r="I3541" s="132" t="b">
        <v>1</v>
      </c>
      <c r="J3541" s="14"/>
      <c r="K3541" s="14"/>
      <c r="L3541" s="14"/>
      <c r="M3541" s="14"/>
      <c r="N3541" s="14"/>
      <c r="O3541" s="14"/>
      <c r="P3541" s="14"/>
      <c r="Q3541" s="14"/>
      <c r="R3541" s="14"/>
      <c r="S3541" s="14"/>
      <c r="T3541" s="14"/>
      <c r="U3541" s="14"/>
      <c r="V3541" s="14"/>
      <c r="W3541" s="14"/>
    </row>
    <row r="3542">
      <c r="A3542" s="130" t="s">
        <v>27333</v>
      </c>
      <c r="B3542" s="14" t="s">
        <v>13056</v>
      </c>
      <c r="C3542" s="131">
        <v>39.0</v>
      </c>
      <c r="D3542" s="14"/>
      <c r="E3542" s="14"/>
      <c r="F3542" s="14" t="s">
        <v>13058</v>
      </c>
      <c r="G3542" s="131">
        <v>19.0</v>
      </c>
      <c r="H3542" s="131">
        <v>200.0</v>
      </c>
      <c r="I3542" s="132" t="b">
        <v>1</v>
      </c>
      <c r="J3542" s="14"/>
      <c r="K3542" s="14"/>
      <c r="L3542" s="14"/>
      <c r="M3542" s="14"/>
      <c r="N3542" s="14"/>
      <c r="O3542" s="14"/>
      <c r="P3542" s="14"/>
      <c r="Q3542" s="14"/>
      <c r="R3542" s="14"/>
      <c r="S3542" s="14"/>
      <c r="T3542" s="14"/>
      <c r="U3542" s="14"/>
      <c r="V3542" s="14"/>
      <c r="W3542" s="14"/>
    </row>
    <row r="3543">
      <c r="A3543" s="130" t="s">
        <v>27334</v>
      </c>
      <c r="B3543" s="14" t="s">
        <v>10365</v>
      </c>
      <c r="C3543" s="131">
        <v>23.0</v>
      </c>
      <c r="D3543" s="14"/>
      <c r="E3543" s="14"/>
      <c r="F3543" s="14" t="s">
        <v>10368</v>
      </c>
      <c r="G3543" s="131">
        <v>3.0</v>
      </c>
      <c r="H3543" s="131">
        <v>200.0</v>
      </c>
      <c r="I3543" s="132" t="b">
        <v>1</v>
      </c>
      <c r="J3543" s="14"/>
      <c r="K3543" s="14"/>
      <c r="L3543" s="14"/>
      <c r="M3543" s="14"/>
      <c r="N3543" s="14"/>
      <c r="O3543" s="14"/>
      <c r="P3543" s="14"/>
      <c r="Q3543" s="14"/>
      <c r="R3543" s="14"/>
      <c r="S3543" s="14"/>
      <c r="T3543" s="14"/>
      <c r="U3543" s="14"/>
      <c r="V3543" s="14"/>
      <c r="W3543" s="14"/>
    </row>
    <row r="3544">
      <c r="A3544" s="130" t="s">
        <v>27335</v>
      </c>
      <c r="B3544" s="14" t="s">
        <v>1475</v>
      </c>
      <c r="C3544" s="131">
        <v>64.0</v>
      </c>
      <c r="D3544" s="14" t="s">
        <v>1476</v>
      </c>
      <c r="E3544" s="131">
        <v>156.0</v>
      </c>
      <c r="F3544" s="14" t="s">
        <v>1477</v>
      </c>
      <c r="G3544" s="131">
        <v>53.0</v>
      </c>
      <c r="H3544" s="131">
        <v>200.0</v>
      </c>
      <c r="I3544" s="132" t="b">
        <v>1</v>
      </c>
      <c r="J3544" s="14"/>
      <c r="K3544" s="14"/>
      <c r="L3544" s="14"/>
      <c r="M3544" s="14"/>
      <c r="N3544" s="14"/>
      <c r="O3544" s="14"/>
      <c r="P3544" s="14"/>
      <c r="Q3544" s="14"/>
      <c r="R3544" s="14"/>
      <c r="S3544" s="14"/>
      <c r="T3544" s="14"/>
      <c r="U3544" s="14"/>
      <c r="V3544" s="14"/>
      <c r="W3544" s="14"/>
    </row>
    <row r="3545">
      <c r="A3545" s="130" t="s">
        <v>27336</v>
      </c>
      <c r="B3545" s="14" t="s">
        <v>4344</v>
      </c>
      <c r="C3545" s="131">
        <v>110.0</v>
      </c>
      <c r="D3545" s="14" t="s">
        <v>4346</v>
      </c>
      <c r="E3545" s="131">
        <v>92.0</v>
      </c>
      <c r="F3545" s="14" t="s">
        <v>4347</v>
      </c>
      <c r="G3545" s="131">
        <v>99.0</v>
      </c>
      <c r="H3545" s="131">
        <v>200.0</v>
      </c>
      <c r="I3545" s="132" t="b">
        <v>1</v>
      </c>
      <c r="J3545" s="14"/>
      <c r="K3545" s="14"/>
      <c r="L3545" s="14"/>
      <c r="M3545" s="14"/>
      <c r="N3545" s="14"/>
      <c r="O3545" s="14"/>
      <c r="P3545" s="14"/>
      <c r="Q3545" s="14"/>
      <c r="R3545" s="14"/>
      <c r="S3545" s="14"/>
      <c r="T3545" s="14"/>
      <c r="U3545" s="14"/>
      <c r="V3545" s="14"/>
      <c r="W3545" s="14"/>
    </row>
    <row r="3546">
      <c r="A3546" s="130" t="s">
        <v>27337</v>
      </c>
      <c r="B3546" s="14" t="s">
        <v>1223</v>
      </c>
      <c r="C3546" s="131">
        <v>97.0</v>
      </c>
      <c r="D3546" s="14" t="s">
        <v>1224</v>
      </c>
      <c r="E3546" s="131">
        <v>378.0</v>
      </c>
      <c r="F3546" s="14" t="s">
        <v>1225</v>
      </c>
      <c r="G3546" s="131">
        <v>86.0</v>
      </c>
      <c r="H3546" s="131">
        <v>200.0</v>
      </c>
      <c r="I3546" s="132" t="b">
        <v>1</v>
      </c>
      <c r="J3546" s="14"/>
      <c r="K3546" s="14"/>
      <c r="L3546" s="14"/>
      <c r="M3546" s="14"/>
      <c r="N3546" s="14"/>
      <c r="O3546" s="14"/>
      <c r="P3546" s="14"/>
      <c r="Q3546" s="14"/>
      <c r="R3546" s="14"/>
      <c r="S3546" s="14"/>
      <c r="T3546" s="14"/>
      <c r="U3546" s="14"/>
      <c r="V3546" s="14"/>
      <c r="W3546" s="14"/>
    </row>
    <row r="3547">
      <c r="A3547" s="130" t="s">
        <v>27338</v>
      </c>
      <c r="B3547" s="14" t="s">
        <v>7160</v>
      </c>
      <c r="C3547" s="131">
        <v>42.0</v>
      </c>
      <c r="D3547" s="14" t="s">
        <v>7163</v>
      </c>
      <c r="E3547" s="131">
        <v>337.0</v>
      </c>
      <c r="F3547" s="14" t="s">
        <v>7165</v>
      </c>
      <c r="G3547" s="131">
        <v>31.0</v>
      </c>
      <c r="H3547" s="131">
        <v>200.0</v>
      </c>
      <c r="I3547" s="132" t="b">
        <v>1</v>
      </c>
      <c r="J3547" s="14"/>
      <c r="K3547" s="14"/>
      <c r="L3547" s="14"/>
      <c r="M3547" s="14"/>
      <c r="N3547" s="14"/>
      <c r="O3547" s="14"/>
      <c r="P3547" s="14"/>
      <c r="Q3547" s="14"/>
      <c r="R3547" s="14"/>
      <c r="S3547" s="14"/>
      <c r="T3547" s="14"/>
      <c r="U3547" s="14"/>
      <c r="V3547" s="14"/>
      <c r="W3547" s="14"/>
    </row>
    <row r="3548">
      <c r="A3548" s="130" t="s">
        <v>27339</v>
      </c>
      <c r="B3548" s="14" t="s">
        <v>1522</v>
      </c>
      <c r="C3548" s="131">
        <v>59.0</v>
      </c>
      <c r="D3548" s="14" t="s">
        <v>1523</v>
      </c>
      <c r="E3548" s="131">
        <v>261.0</v>
      </c>
      <c r="F3548" s="14" t="s">
        <v>1524</v>
      </c>
      <c r="G3548" s="131">
        <v>48.0</v>
      </c>
      <c r="H3548" s="131">
        <v>200.0</v>
      </c>
      <c r="I3548" s="132" t="b">
        <v>1</v>
      </c>
      <c r="J3548" s="14"/>
      <c r="K3548" s="14"/>
      <c r="L3548" s="14"/>
      <c r="M3548" s="14"/>
      <c r="N3548" s="14"/>
      <c r="O3548" s="14"/>
      <c r="P3548" s="14"/>
      <c r="Q3548" s="14"/>
      <c r="R3548" s="14"/>
      <c r="S3548" s="14"/>
      <c r="T3548" s="14"/>
      <c r="U3548" s="14"/>
      <c r="V3548" s="14"/>
      <c r="W3548" s="14"/>
    </row>
    <row r="3549">
      <c r="A3549" s="130" t="s">
        <v>27340</v>
      </c>
      <c r="B3549" s="14" t="s">
        <v>7160</v>
      </c>
      <c r="C3549" s="131">
        <v>42.0</v>
      </c>
      <c r="D3549" s="14" t="s">
        <v>7163</v>
      </c>
      <c r="E3549" s="131">
        <v>337.0</v>
      </c>
      <c r="F3549" s="14" t="s">
        <v>7165</v>
      </c>
      <c r="G3549" s="131">
        <v>31.0</v>
      </c>
      <c r="H3549" s="131">
        <v>200.0</v>
      </c>
      <c r="I3549" s="132" t="b">
        <v>1</v>
      </c>
      <c r="J3549" s="14"/>
      <c r="K3549" s="14"/>
      <c r="L3549" s="14"/>
      <c r="M3549" s="14"/>
      <c r="N3549" s="14"/>
      <c r="O3549" s="14"/>
      <c r="P3549" s="14"/>
      <c r="Q3549" s="14"/>
      <c r="R3549" s="14"/>
      <c r="S3549" s="14"/>
      <c r="T3549" s="14"/>
      <c r="U3549" s="14"/>
      <c r="V3549" s="14"/>
      <c r="W3549" s="14"/>
    </row>
    <row r="3550">
      <c r="A3550" s="130" t="s">
        <v>27341</v>
      </c>
      <c r="B3550" s="14" t="s">
        <v>13682</v>
      </c>
      <c r="C3550" s="131">
        <v>33.0</v>
      </c>
      <c r="D3550" s="14"/>
      <c r="E3550" s="14"/>
      <c r="F3550" s="14" t="s">
        <v>13684</v>
      </c>
      <c r="G3550" s="131">
        <v>13.0</v>
      </c>
      <c r="H3550" s="131">
        <v>200.0</v>
      </c>
      <c r="I3550" s="132" t="b">
        <v>1</v>
      </c>
      <c r="J3550" s="14"/>
      <c r="K3550" s="14"/>
      <c r="L3550" s="14"/>
      <c r="M3550" s="14"/>
      <c r="N3550" s="14"/>
      <c r="O3550" s="14"/>
      <c r="P3550" s="14"/>
      <c r="Q3550" s="14"/>
      <c r="R3550" s="14"/>
      <c r="S3550" s="14"/>
      <c r="T3550" s="14"/>
      <c r="U3550" s="14"/>
      <c r="V3550" s="14"/>
      <c r="W3550" s="14"/>
    </row>
    <row r="3551">
      <c r="A3551" s="130" t="s">
        <v>27342</v>
      </c>
      <c r="B3551" s="14" t="s">
        <v>11560</v>
      </c>
      <c r="C3551" s="131">
        <v>40.0</v>
      </c>
      <c r="D3551" s="14"/>
      <c r="E3551" s="14"/>
      <c r="F3551" s="14" t="s">
        <v>11563</v>
      </c>
      <c r="G3551" s="131">
        <v>20.0</v>
      </c>
      <c r="H3551" s="131">
        <v>200.0</v>
      </c>
      <c r="I3551" s="132" t="b">
        <v>1</v>
      </c>
      <c r="J3551" s="14"/>
      <c r="K3551" s="14"/>
      <c r="L3551" s="14"/>
      <c r="M3551" s="14"/>
      <c r="N3551" s="14"/>
      <c r="O3551" s="14"/>
      <c r="P3551" s="14"/>
      <c r="Q3551" s="14"/>
      <c r="R3551" s="14"/>
      <c r="S3551" s="14"/>
      <c r="T3551" s="14"/>
      <c r="U3551" s="14"/>
      <c r="V3551" s="14"/>
      <c r="W3551" s="14"/>
    </row>
    <row r="3552">
      <c r="A3552" s="130" t="s">
        <v>27343</v>
      </c>
      <c r="B3552" s="14" t="s">
        <v>1228</v>
      </c>
      <c r="C3552" s="131">
        <v>61.0</v>
      </c>
      <c r="D3552" s="14" t="s">
        <v>1229</v>
      </c>
      <c r="E3552" s="131">
        <v>205.0</v>
      </c>
      <c r="F3552" s="14" t="s">
        <v>1230</v>
      </c>
      <c r="G3552" s="131">
        <v>50.0</v>
      </c>
      <c r="H3552" s="131">
        <v>200.0</v>
      </c>
      <c r="I3552" s="132" t="b">
        <v>1</v>
      </c>
      <c r="J3552" s="14"/>
      <c r="K3552" s="14"/>
      <c r="L3552" s="14"/>
      <c r="M3552" s="14"/>
      <c r="N3552" s="14"/>
      <c r="O3552" s="14"/>
      <c r="P3552" s="14"/>
      <c r="Q3552" s="14"/>
      <c r="R3552" s="14"/>
      <c r="S3552" s="14"/>
      <c r="T3552" s="14"/>
      <c r="U3552" s="14"/>
      <c r="V3552" s="14"/>
      <c r="W3552" s="14"/>
    </row>
    <row r="3553">
      <c r="A3553" s="130" t="s">
        <v>27344</v>
      </c>
      <c r="B3553" s="14" t="s">
        <v>13136</v>
      </c>
      <c r="C3553" s="131">
        <v>69.0</v>
      </c>
      <c r="D3553" s="14" t="s">
        <v>13137</v>
      </c>
      <c r="E3553" s="131">
        <v>155.0</v>
      </c>
      <c r="F3553" s="14" t="s">
        <v>13139</v>
      </c>
      <c r="G3553" s="131">
        <v>58.0</v>
      </c>
      <c r="H3553" s="131">
        <v>200.0</v>
      </c>
      <c r="I3553" s="132" t="b">
        <v>1</v>
      </c>
      <c r="J3553" s="14"/>
      <c r="K3553" s="14"/>
      <c r="L3553" s="14"/>
      <c r="M3553" s="14"/>
      <c r="N3553" s="14"/>
      <c r="O3553" s="14"/>
      <c r="P3553" s="14"/>
      <c r="Q3553" s="14"/>
      <c r="R3553" s="14"/>
      <c r="S3553" s="14"/>
      <c r="T3553" s="14"/>
      <c r="U3553" s="14"/>
      <c r="V3553" s="14"/>
      <c r="W3553" s="14"/>
    </row>
    <row r="3554">
      <c r="A3554" s="130" t="s">
        <v>27345</v>
      </c>
      <c r="B3554" s="14" t="s">
        <v>10609</v>
      </c>
      <c r="C3554" s="131">
        <v>37.0</v>
      </c>
      <c r="D3554" s="14"/>
      <c r="E3554" s="14"/>
      <c r="F3554" s="14" t="s">
        <v>10612</v>
      </c>
      <c r="G3554" s="131">
        <v>17.0</v>
      </c>
      <c r="H3554" s="131">
        <v>200.0</v>
      </c>
      <c r="I3554" s="132" t="b">
        <v>1</v>
      </c>
      <c r="J3554" s="14"/>
      <c r="K3554" s="14"/>
      <c r="L3554" s="14"/>
      <c r="M3554" s="14"/>
      <c r="N3554" s="14"/>
      <c r="O3554" s="14"/>
      <c r="P3554" s="14"/>
      <c r="Q3554" s="14"/>
      <c r="R3554" s="14"/>
      <c r="S3554" s="14"/>
      <c r="T3554" s="14"/>
      <c r="U3554" s="14"/>
      <c r="V3554" s="14"/>
      <c r="W3554" s="14"/>
    </row>
    <row r="3555">
      <c r="A3555" s="130" t="s">
        <v>27346</v>
      </c>
      <c r="B3555" s="14" t="s">
        <v>1565</v>
      </c>
      <c r="C3555" s="131">
        <v>51.0</v>
      </c>
      <c r="D3555" s="14" t="s">
        <v>1566</v>
      </c>
      <c r="E3555" s="131">
        <v>324.0</v>
      </c>
      <c r="F3555" s="14" t="s">
        <v>1567</v>
      </c>
      <c r="G3555" s="131">
        <v>40.0</v>
      </c>
      <c r="H3555" s="131">
        <v>200.0</v>
      </c>
      <c r="I3555" s="132" t="b">
        <v>1</v>
      </c>
      <c r="J3555" s="14"/>
      <c r="K3555" s="14"/>
      <c r="L3555" s="14"/>
      <c r="M3555" s="14"/>
      <c r="N3555" s="14"/>
      <c r="O3555" s="14"/>
      <c r="P3555" s="14"/>
      <c r="Q3555" s="14"/>
      <c r="R3555" s="14"/>
      <c r="S3555" s="14"/>
      <c r="T3555" s="14"/>
      <c r="U3555" s="14"/>
      <c r="V3555" s="14"/>
      <c r="W3555" s="14"/>
    </row>
    <row r="3556">
      <c r="A3556" s="130" t="s">
        <v>27347</v>
      </c>
      <c r="B3556" s="14" t="s">
        <v>7415</v>
      </c>
      <c r="C3556" s="131">
        <v>72.0</v>
      </c>
      <c r="D3556" s="14" t="s">
        <v>7416</v>
      </c>
      <c r="E3556" s="131">
        <v>363.0</v>
      </c>
      <c r="F3556" s="14" t="s">
        <v>7417</v>
      </c>
      <c r="G3556" s="131">
        <v>61.0</v>
      </c>
      <c r="H3556" s="131">
        <v>200.0</v>
      </c>
      <c r="I3556" s="132" t="b">
        <v>1</v>
      </c>
      <c r="J3556" s="14"/>
      <c r="K3556" s="14"/>
      <c r="L3556" s="14"/>
      <c r="M3556" s="14"/>
      <c r="N3556" s="14"/>
      <c r="O3556" s="14"/>
      <c r="P3556" s="14"/>
      <c r="Q3556" s="14"/>
      <c r="R3556" s="14"/>
      <c r="S3556" s="14"/>
      <c r="T3556" s="14"/>
      <c r="U3556" s="14"/>
      <c r="V3556" s="14"/>
      <c r="W3556" s="14"/>
    </row>
    <row r="3557">
      <c r="A3557" s="130" t="s">
        <v>27348</v>
      </c>
      <c r="B3557" s="14" t="s">
        <v>8341</v>
      </c>
      <c r="C3557" s="131">
        <v>55.0</v>
      </c>
      <c r="D3557" s="14" t="s">
        <v>8342</v>
      </c>
      <c r="E3557" s="131">
        <v>648.0</v>
      </c>
      <c r="F3557" s="14" t="s">
        <v>8344</v>
      </c>
      <c r="G3557" s="131">
        <v>44.0</v>
      </c>
      <c r="H3557" s="131">
        <v>200.0</v>
      </c>
      <c r="I3557" s="132" t="b">
        <v>1</v>
      </c>
      <c r="J3557" s="14"/>
      <c r="K3557" s="14"/>
      <c r="L3557" s="14"/>
      <c r="M3557" s="14"/>
      <c r="N3557" s="14"/>
      <c r="O3557" s="14"/>
      <c r="P3557" s="14"/>
      <c r="Q3557" s="14"/>
      <c r="R3557" s="14"/>
      <c r="S3557" s="14"/>
      <c r="T3557" s="14"/>
      <c r="U3557" s="14"/>
      <c r="V3557" s="14"/>
      <c r="W3557" s="14"/>
    </row>
    <row r="3558">
      <c r="A3558" s="130" t="s">
        <v>27349</v>
      </c>
      <c r="B3558" s="14" t="s">
        <v>11233</v>
      </c>
      <c r="C3558" s="131">
        <v>30.0</v>
      </c>
      <c r="D3558" s="14"/>
      <c r="E3558" s="14"/>
      <c r="F3558" s="14" t="s">
        <v>11237</v>
      </c>
      <c r="G3558" s="131">
        <v>10.0</v>
      </c>
      <c r="H3558" s="131">
        <v>200.0</v>
      </c>
      <c r="I3558" s="132" t="b">
        <v>1</v>
      </c>
      <c r="J3558" s="14"/>
      <c r="K3558" s="14"/>
      <c r="L3558" s="14"/>
      <c r="M3558" s="14"/>
      <c r="N3558" s="14"/>
      <c r="O3558" s="14"/>
      <c r="P3558" s="14"/>
      <c r="Q3558" s="14"/>
      <c r="R3558" s="14"/>
      <c r="S3558" s="14"/>
      <c r="T3558" s="14"/>
      <c r="U3558" s="14"/>
      <c r="V3558" s="14"/>
      <c r="W3558" s="14"/>
    </row>
    <row r="3559">
      <c r="A3559" s="130" t="s">
        <v>27350</v>
      </c>
      <c r="B3559" s="14" t="s">
        <v>1571</v>
      </c>
      <c r="C3559" s="131">
        <v>63.0</v>
      </c>
      <c r="D3559" s="14" t="s">
        <v>1572</v>
      </c>
      <c r="E3559" s="131">
        <v>198.0</v>
      </c>
      <c r="F3559" s="14" t="s">
        <v>1573</v>
      </c>
      <c r="G3559" s="131">
        <v>52.0</v>
      </c>
      <c r="H3559" s="131">
        <v>200.0</v>
      </c>
      <c r="I3559" s="132" t="b">
        <v>1</v>
      </c>
      <c r="J3559" s="14"/>
      <c r="K3559" s="14"/>
      <c r="L3559" s="14"/>
      <c r="M3559" s="14"/>
      <c r="N3559" s="14"/>
      <c r="O3559" s="14"/>
      <c r="P3559" s="14"/>
      <c r="Q3559" s="14"/>
      <c r="R3559" s="14"/>
      <c r="S3559" s="14"/>
      <c r="T3559" s="14"/>
      <c r="U3559" s="14"/>
      <c r="V3559" s="14"/>
      <c r="W3559" s="14"/>
    </row>
    <row r="3560">
      <c r="A3560" s="130" t="s">
        <v>27351</v>
      </c>
      <c r="B3560" s="14" t="s">
        <v>11423</v>
      </c>
      <c r="C3560" s="131">
        <v>64.0</v>
      </c>
      <c r="D3560" s="14" t="s">
        <v>11424</v>
      </c>
      <c r="E3560" s="131">
        <v>18.0</v>
      </c>
      <c r="F3560" s="14" t="s">
        <v>11427</v>
      </c>
      <c r="G3560" s="131">
        <v>53.0</v>
      </c>
      <c r="H3560" s="131">
        <v>200.0</v>
      </c>
      <c r="I3560" s="132" t="b">
        <v>1</v>
      </c>
      <c r="J3560" s="14"/>
      <c r="K3560" s="14"/>
      <c r="L3560" s="14"/>
      <c r="M3560" s="14"/>
      <c r="N3560" s="14"/>
      <c r="O3560" s="14"/>
      <c r="P3560" s="14"/>
      <c r="Q3560" s="14"/>
      <c r="R3560" s="14"/>
      <c r="S3560" s="14"/>
      <c r="T3560" s="14"/>
      <c r="U3560" s="14"/>
      <c r="V3560" s="14"/>
      <c r="W3560" s="14"/>
    </row>
    <row r="3561">
      <c r="A3561" s="130" t="s">
        <v>27352</v>
      </c>
      <c r="B3561" s="14" t="s">
        <v>17833</v>
      </c>
      <c r="C3561" s="131">
        <v>40.0</v>
      </c>
      <c r="D3561" s="14"/>
      <c r="E3561" s="14"/>
      <c r="F3561" s="14" t="s">
        <v>17835</v>
      </c>
      <c r="G3561" s="131">
        <v>20.0</v>
      </c>
      <c r="H3561" s="131">
        <v>200.0</v>
      </c>
      <c r="I3561" s="132" t="b">
        <v>1</v>
      </c>
      <c r="J3561" s="14"/>
      <c r="K3561" s="14"/>
      <c r="L3561" s="14"/>
      <c r="M3561" s="14"/>
      <c r="N3561" s="14"/>
      <c r="O3561" s="14"/>
      <c r="P3561" s="14"/>
      <c r="Q3561" s="14"/>
      <c r="R3561" s="14"/>
      <c r="S3561" s="14"/>
      <c r="T3561" s="14"/>
      <c r="U3561" s="14"/>
      <c r="V3561" s="14"/>
      <c r="W3561" s="14"/>
    </row>
    <row r="3562">
      <c r="A3562" s="130" t="s">
        <v>27353</v>
      </c>
      <c r="B3562" s="14" t="s">
        <v>647</v>
      </c>
      <c r="C3562" s="131">
        <v>81.0</v>
      </c>
      <c r="D3562" s="14" t="s">
        <v>648</v>
      </c>
      <c r="E3562" s="131">
        <v>120.0</v>
      </c>
      <c r="F3562" s="14" t="s">
        <v>649</v>
      </c>
      <c r="G3562" s="131">
        <v>70.0</v>
      </c>
      <c r="H3562" s="131">
        <v>200.0</v>
      </c>
      <c r="I3562" s="132" t="b">
        <v>1</v>
      </c>
      <c r="J3562" s="14"/>
      <c r="K3562" s="14"/>
      <c r="L3562" s="14"/>
      <c r="M3562" s="14"/>
      <c r="N3562" s="14"/>
      <c r="O3562" s="14"/>
      <c r="P3562" s="14"/>
      <c r="Q3562" s="14"/>
      <c r="R3562" s="14"/>
      <c r="S3562" s="14"/>
      <c r="T3562" s="14"/>
      <c r="U3562" s="14"/>
      <c r="V3562" s="14"/>
      <c r="W3562" s="14"/>
    </row>
    <row r="3563">
      <c r="A3563" s="130" t="s">
        <v>27354</v>
      </c>
      <c r="B3563" s="14" t="s">
        <v>8543</v>
      </c>
      <c r="C3563" s="131">
        <v>57.0</v>
      </c>
      <c r="D3563" s="14" t="s">
        <v>8546</v>
      </c>
      <c r="E3563" s="131">
        <v>163.0</v>
      </c>
      <c r="F3563" s="14" t="s">
        <v>8547</v>
      </c>
      <c r="G3563" s="131">
        <v>46.0</v>
      </c>
      <c r="H3563" s="131">
        <v>200.0</v>
      </c>
      <c r="I3563" s="132" t="b">
        <v>1</v>
      </c>
      <c r="J3563" s="14"/>
      <c r="K3563" s="14"/>
      <c r="L3563" s="14"/>
      <c r="M3563" s="14"/>
      <c r="N3563" s="14"/>
      <c r="O3563" s="14"/>
      <c r="P3563" s="14"/>
      <c r="Q3563" s="14"/>
      <c r="R3563" s="14"/>
      <c r="S3563" s="14"/>
      <c r="T3563" s="14"/>
      <c r="U3563" s="14"/>
      <c r="V3563" s="14"/>
      <c r="W3563" s="14"/>
    </row>
    <row r="3564">
      <c r="A3564" s="130" t="s">
        <v>27355</v>
      </c>
      <c r="B3564" s="14" t="s">
        <v>15083</v>
      </c>
      <c r="C3564" s="131">
        <v>27.0</v>
      </c>
      <c r="D3564" s="14"/>
      <c r="E3564" s="14"/>
      <c r="F3564" s="14" t="s">
        <v>15087</v>
      </c>
      <c r="G3564" s="131">
        <v>7.0</v>
      </c>
      <c r="H3564" s="131">
        <v>200.0</v>
      </c>
      <c r="I3564" s="132" t="b">
        <v>1</v>
      </c>
      <c r="J3564" s="14"/>
      <c r="K3564" s="14"/>
      <c r="L3564" s="14"/>
      <c r="M3564" s="14"/>
      <c r="N3564" s="14"/>
      <c r="O3564" s="14"/>
      <c r="P3564" s="14"/>
      <c r="Q3564" s="14"/>
      <c r="R3564" s="14"/>
      <c r="S3564" s="14"/>
      <c r="T3564" s="14"/>
      <c r="U3564" s="14"/>
      <c r="V3564" s="14"/>
      <c r="W3564" s="14"/>
    </row>
    <row r="3565">
      <c r="A3565" s="130" t="s">
        <v>27356</v>
      </c>
      <c r="B3565" s="14" t="s">
        <v>10205</v>
      </c>
      <c r="C3565" s="131">
        <v>66.0</v>
      </c>
      <c r="D3565" s="14" t="s">
        <v>10207</v>
      </c>
      <c r="E3565" s="131">
        <v>150.0</v>
      </c>
      <c r="F3565" s="14" t="s">
        <v>10209</v>
      </c>
      <c r="G3565" s="131">
        <v>55.0</v>
      </c>
      <c r="H3565" s="131">
        <v>200.0</v>
      </c>
      <c r="I3565" s="132" t="b">
        <v>1</v>
      </c>
      <c r="J3565" s="14"/>
      <c r="K3565" s="14"/>
      <c r="L3565" s="14"/>
      <c r="M3565" s="14"/>
      <c r="N3565" s="14"/>
      <c r="O3565" s="14"/>
      <c r="P3565" s="14"/>
      <c r="Q3565" s="14"/>
      <c r="R3565" s="14"/>
      <c r="S3565" s="14"/>
      <c r="T3565" s="14"/>
      <c r="U3565" s="14"/>
      <c r="V3565" s="14"/>
      <c r="W3565" s="14"/>
    </row>
    <row r="3566">
      <c r="A3566" s="130" t="s">
        <v>27357</v>
      </c>
      <c r="B3566" s="14" t="s">
        <v>10651</v>
      </c>
      <c r="C3566" s="131">
        <v>56.0</v>
      </c>
      <c r="D3566" s="14" t="s">
        <v>10653</v>
      </c>
      <c r="E3566" s="131">
        <v>148.0</v>
      </c>
      <c r="F3566" s="14" t="s">
        <v>10655</v>
      </c>
      <c r="G3566" s="131">
        <v>45.0</v>
      </c>
      <c r="H3566" s="131">
        <v>200.0</v>
      </c>
      <c r="I3566" s="132" t="b">
        <v>1</v>
      </c>
      <c r="J3566" s="14"/>
      <c r="K3566" s="14"/>
      <c r="L3566" s="14"/>
      <c r="M3566" s="14"/>
      <c r="N3566" s="14"/>
      <c r="O3566" s="14"/>
      <c r="P3566" s="14"/>
      <c r="Q3566" s="14"/>
      <c r="R3566" s="14"/>
      <c r="S3566" s="14"/>
      <c r="T3566" s="14"/>
      <c r="U3566" s="14"/>
      <c r="V3566" s="14"/>
      <c r="W3566" s="14"/>
    </row>
    <row r="3567">
      <c r="A3567" s="130" t="s">
        <v>27358</v>
      </c>
      <c r="B3567" s="14" t="s">
        <v>1261</v>
      </c>
      <c r="C3567" s="131">
        <v>63.0</v>
      </c>
      <c r="D3567" s="14" t="s">
        <v>1262</v>
      </c>
      <c r="E3567" s="131">
        <v>210.0</v>
      </c>
      <c r="F3567" s="14" t="s">
        <v>1263</v>
      </c>
      <c r="G3567" s="131">
        <v>52.0</v>
      </c>
      <c r="H3567" s="131">
        <v>200.0</v>
      </c>
      <c r="I3567" s="132" t="b">
        <v>1</v>
      </c>
      <c r="J3567" s="14"/>
      <c r="K3567" s="14"/>
      <c r="L3567" s="14"/>
      <c r="M3567" s="14"/>
      <c r="N3567" s="14"/>
      <c r="O3567" s="14"/>
      <c r="P3567" s="14"/>
      <c r="Q3567" s="14"/>
      <c r="R3567" s="14"/>
      <c r="S3567" s="14"/>
      <c r="T3567" s="14"/>
      <c r="U3567" s="14"/>
      <c r="V3567" s="14"/>
      <c r="W3567" s="14"/>
    </row>
    <row r="3568">
      <c r="A3568" s="130" t="s">
        <v>27359</v>
      </c>
      <c r="B3568" s="14" t="s">
        <v>8341</v>
      </c>
      <c r="C3568" s="131">
        <v>55.0</v>
      </c>
      <c r="D3568" s="14" t="s">
        <v>8342</v>
      </c>
      <c r="E3568" s="131">
        <v>648.0</v>
      </c>
      <c r="F3568" s="14" t="s">
        <v>8344</v>
      </c>
      <c r="G3568" s="131">
        <v>44.0</v>
      </c>
      <c r="H3568" s="131">
        <v>200.0</v>
      </c>
      <c r="I3568" s="132" t="b">
        <v>1</v>
      </c>
      <c r="J3568" s="14"/>
      <c r="K3568" s="14"/>
      <c r="L3568" s="14"/>
      <c r="M3568" s="14"/>
      <c r="N3568" s="14"/>
      <c r="O3568" s="14"/>
      <c r="P3568" s="14"/>
      <c r="Q3568" s="14"/>
      <c r="R3568" s="14"/>
      <c r="S3568" s="14"/>
      <c r="T3568" s="14"/>
      <c r="U3568" s="14"/>
      <c r="V3568" s="14"/>
      <c r="W3568" s="14"/>
    </row>
    <row r="3569">
      <c r="A3569" s="130" t="s">
        <v>27360</v>
      </c>
      <c r="B3569" s="14" t="s">
        <v>1394</v>
      </c>
      <c r="C3569" s="131">
        <v>80.0</v>
      </c>
      <c r="D3569" s="14" t="s">
        <v>1395</v>
      </c>
      <c r="E3569" s="131">
        <v>221.0</v>
      </c>
      <c r="F3569" s="14" t="s">
        <v>1396</v>
      </c>
      <c r="G3569" s="131">
        <v>69.0</v>
      </c>
      <c r="H3569" s="131">
        <v>200.0</v>
      </c>
      <c r="I3569" s="132" t="b">
        <v>1</v>
      </c>
      <c r="J3569" s="14"/>
      <c r="K3569" s="14"/>
      <c r="L3569" s="14"/>
      <c r="M3569" s="14"/>
      <c r="N3569" s="14"/>
      <c r="O3569" s="14"/>
      <c r="P3569" s="14"/>
      <c r="Q3569" s="14"/>
      <c r="R3569" s="14"/>
      <c r="S3569" s="14"/>
      <c r="T3569" s="14"/>
      <c r="U3569" s="14"/>
      <c r="V3569" s="14"/>
      <c r="W3569" s="14"/>
    </row>
    <row r="3570">
      <c r="A3570" s="130" t="s">
        <v>27361</v>
      </c>
      <c r="B3570" s="14" t="s">
        <v>10684</v>
      </c>
      <c r="C3570" s="131">
        <v>63.0</v>
      </c>
      <c r="D3570" s="14" t="s">
        <v>10686</v>
      </c>
      <c r="E3570" s="131">
        <v>157.0</v>
      </c>
      <c r="F3570" s="14" t="s">
        <v>10688</v>
      </c>
      <c r="G3570" s="131">
        <v>52.0</v>
      </c>
      <c r="H3570" s="131">
        <v>200.0</v>
      </c>
      <c r="I3570" s="132" t="b">
        <v>1</v>
      </c>
      <c r="J3570" s="14"/>
      <c r="K3570" s="14"/>
      <c r="L3570" s="14"/>
      <c r="M3570" s="14"/>
      <c r="N3570" s="14"/>
      <c r="O3570" s="14"/>
      <c r="P3570" s="14"/>
      <c r="Q3570" s="14"/>
      <c r="R3570" s="14"/>
      <c r="S3570" s="14"/>
      <c r="T3570" s="14"/>
      <c r="U3570" s="14"/>
      <c r="V3570" s="14"/>
      <c r="W3570" s="14"/>
    </row>
    <row r="3571">
      <c r="A3571" s="130" t="s">
        <v>27362</v>
      </c>
      <c r="B3571" s="14" t="s">
        <v>6366</v>
      </c>
      <c r="C3571" s="131">
        <v>49.0</v>
      </c>
      <c r="D3571" s="14" t="s">
        <v>6368</v>
      </c>
      <c r="E3571" s="131">
        <v>409.0</v>
      </c>
      <c r="F3571" s="14" t="s">
        <v>6372</v>
      </c>
      <c r="G3571" s="131">
        <v>38.0</v>
      </c>
      <c r="H3571" s="131">
        <v>200.0</v>
      </c>
      <c r="I3571" s="132" t="b">
        <v>1</v>
      </c>
      <c r="J3571" s="14"/>
      <c r="K3571" s="14"/>
      <c r="L3571" s="14"/>
      <c r="M3571" s="14"/>
      <c r="N3571" s="14"/>
      <c r="O3571" s="14"/>
      <c r="P3571" s="14"/>
      <c r="Q3571" s="14"/>
      <c r="R3571" s="14"/>
      <c r="S3571" s="14"/>
      <c r="T3571" s="14"/>
      <c r="U3571" s="14"/>
      <c r="V3571" s="14"/>
      <c r="W3571" s="14"/>
    </row>
    <row r="3572">
      <c r="A3572" s="130" t="s">
        <v>27363</v>
      </c>
      <c r="B3572" s="14" t="s">
        <v>11197</v>
      </c>
      <c r="C3572" s="131">
        <v>39.0</v>
      </c>
      <c r="D3572" s="14"/>
      <c r="E3572" s="14"/>
      <c r="F3572" s="14" t="s">
        <v>11199</v>
      </c>
      <c r="G3572" s="131">
        <v>19.0</v>
      </c>
      <c r="H3572" s="131">
        <v>200.0</v>
      </c>
      <c r="I3572" s="132" t="b">
        <v>1</v>
      </c>
      <c r="J3572" s="14"/>
      <c r="K3572" s="14"/>
      <c r="L3572" s="14"/>
      <c r="M3572" s="14"/>
      <c r="N3572" s="14"/>
      <c r="O3572" s="14"/>
      <c r="P3572" s="14"/>
      <c r="Q3572" s="14"/>
      <c r="R3572" s="14"/>
      <c r="S3572" s="14"/>
      <c r="T3572" s="14"/>
      <c r="U3572" s="14"/>
      <c r="V3572" s="14"/>
      <c r="W3572" s="14"/>
    </row>
    <row r="3573">
      <c r="A3573" s="130" t="s">
        <v>27364</v>
      </c>
      <c r="B3573" s="14" t="s">
        <v>21531</v>
      </c>
      <c r="C3573" s="131">
        <v>25.0</v>
      </c>
      <c r="D3573" s="14"/>
      <c r="E3573" s="14"/>
      <c r="F3573" s="14" t="s">
        <v>21533</v>
      </c>
      <c r="G3573" s="131">
        <v>5.0</v>
      </c>
      <c r="H3573" s="131">
        <v>200.0</v>
      </c>
      <c r="I3573" s="132" t="b">
        <v>1</v>
      </c>
      <c r="J3573" s="14"/>
      <c r="K3573" s="14"/>
      <c r="L3573" s="14"/>
      <c r="M3573" s="14"/>
      <c r="N3573" s="14"/>
      <c r="O3573" s="14"/>
      <c r="P3573" s="14"/>
      <c r="Q3573" s="14"/>
      <c r="R3573" s="14"/>
      <c r="S3573" s="14"/>
      <c r="T3573" s="14"/>
      <c r="U3573" s="14"/>
      <c r="V3573" s="14"/>
      <c r="W3573" s="14"/>
    </row>
    <row r="3574">
      <c r="A3574" s="130" t="s">
        <v>27365</v>
      </c>
      <c r="B3574" s="14" t="s">
        <v>7103</v>
      </c>
      <c r="C3574" s="131">
        <v>100.0</v>
      </c>
      <c r="D3574" s="14" t="s">
        <v>7105</v>
      </c>
      <c r="E3574" s="131">
        <v>154.0</v>
      </c>
      <c r="F3574" s="14" t="s">
        <v>7106</v>
      </c>
      <c r="G3574" s="131">
        <v>89.0</v>
      </c>
      <c r="H3574" s="131">
        <v>200.0</v>
      </c>
      <c r="I3574" s="132" t="b">
        <v>1</v>
      </c>
      <c r="J3574" s="14"/>
      <c r="K3574" s="14"/>
      <c r="L3574" s="14"/>
      <c r="M3574" s="14"/>
      <c r="N3574" s="14"/>
      <c r="O3574" s="14"/>
      <c r="P3574" s="14"/>
      <c r="Q3574" s="14"/>
      <c r="R3574" s="14"/>
      <c r="S3574" s="14"/>
      <c r="T3574" s="14"/>
      <c r="U3574" s="14"/>
      <c r="V3574" s="14"/>
      <c r="W3574" s="14"/>
    </row>
    <row r="3575">
      <c r="A3575" s="130" t="s">
        <v>27366</v>
      </c>
      <c r="B3575" s="14" t="s">
        <v>16126</v>
      </c>
      <c r="C3575" s="131">
        <v>39.0</v>
      </c>
      <c r="D3575" s="14" t="s">
        <v>511</v>
      </c>
      <c r="E3575" s="131">
        <v>135.0</v>
      </c>
      <c r="F3575" s="14" t="s">
        <v>512</v>
      </c>
      <c r="G3575" s="131">
        <v>14.0</v>
      </c>
      <c r="H3575" s="131">
        <v>200.0</v>
      </c>
      <c r="I3575" s="132" t="b">
        <v>1</v>
      </c>
      <c r="J3575" s="14"/>
      <c r="K3575" s="14"/>
      <c r="L3575" s="14"/>
      <c r="M3575" s="14"/>
      <c r="N3575" s="14"/>
      <c r="O3575" s="14"/>
      <c r="P3575" s="14"/>
      <c r="Q3575" s="14"/>
      <c r="R3575" s="14"/>
      <c r="S3575" s="14"/>
      <c r="T3575" s="14"/>
      <c r="U3575" s="14"/>
      <c r="V3575" s="14"/>
      <c r="W3575" s="14"/>
    </row>
    <row r="3576">
      <c r="A3576" s="130" t="s">
        <v>27367</v>
      </c>
      <c r="B3576" s="14" t="s">
        <v>3179</v>
      </c>
      <c r="C3576" s="131">
        <v>107.0</v>
      </c>
      <c r="D3576" s="14" t="s">
        <v>3182</v>
      </c>
      <c r="E3576" s="131">
        <v>155.0</v>
      </c>
      <c r="F3576" s="14" t="s">
        <v>3185</v>
      </c>
      <c r="G3576" s="131">
        <v>96.0</v>
      </c>
      <c r="H3576" s="131">
        <v>200.0</v>
      </c>
      <c r="I3576" s="132" t="b">
        <v>1</v>
      </c>
      <c r="J3576" s="14"/>
      <c r="K3576" s="14"/>
      <c r="L3576" s="14"/>
      <c r="M3576" s="14"/>
      <c r="N3576" s="14"/>
      <c r="O3576" s="14"/>
      <c r="P3576" s="14"/>
      <c r="Q3576" s="14"/>
      <c r="R3576" s="14"/>
      <c r="S3576" s="14"/>
      <c r="T3576" s="14"/>
      <c r="U3576" s="14"/>
      <c r="V3576" s="14"/>
      <c r="W3576" s="14"/>
    </row>
    <row r="3577">
      <c r="A3577" s="130" t="s">
        <v>27368</v>
      </c>
      <c r="B3577" s="14" t="s">
        <v>1300</v>
      </c>
      <c r="C3577" s="131">
        <v>44.0</v>
      </c>
      <c r="D3577" s="14" t="s">
        <v>1301</v>
      </c>
      <c r="E3577" s="131">
        <v>286.0</v>
      </c>
      <c r="F3577" s="14" t="s">
        <v>1302</v>
      </c>
      <c r="G3577" s="131">
        <v>33.0</v>
      </c>
      <c r="H3577" s="131">
        <v>200.0</v>
      </c>
      <c r="I3577" s="132" t="b">
        <v>1</v>
      </c>
      <c r="J3577" s="14"/>
      <c r="K3577" s="14"/>
      <c r="L3577" s="14"/>
      <c r="M3577" s="14"/>
      <c r="N3577" s="14"/>
      <c r="O3577" s="14"/>
      <c r="P3577" s="14"/>
      <c r="Q3577" s="14"/>
      <c r="R3577" s="14"/>
      <c r="S3577" s="14"/>
      <c r="T3577" s="14"/>
      <c r="U3577" s="14"/>
      <c r="V3577" s="14"/>
      <c r="W3577" s="14"/>
    </row>
    <row r="3578">
      <c r="A3578" s="130" t="s">
        <v>27369</v>
      </c>
      <c r="B3578" s="14" t="s">
        <v>3507</v>
      </c>
      <c r="C3578" s="131">
        <v>63.0</v>
      </c>
      <c r="D3578" s="14" t="s">
        <v>3509</v>
      </c>
      <c r="E3578" s="131">
        <v>99.0</v>
      </c>
      <c r="F3578" s="14" t="s">
        <v>3511</v>
      </c>
      <c r="G3578" s="131">
        <v>52.0</v>
      </c>
      <c r="H3578" s="131">
        <v>200.0</v>
      </c>
      <c r="I3578" s="132" t="b">
        <v>1</v>
      </c>
      <c r="J3578" s="14"/>
      <c r="K3578" s="14"/>
      <c r="L3578" s="14"/>
      <c r="M3578" s="14"/>
      <c r="N3578" s="14"/>
      <c r="O3578" s="14"/>
      <c r="P3578" s="14"/>
      <c r="Q3578" s="14"/>
      <c r="R3578" s="14"/>
      <c r="S3578" s="14"/>
      <c r="T3578" s="14"/>
      <c r="U3578" s="14"/>
      <c r="V3578" s="14"/>
      <c r="W3578" s="14"/>
    </row>
    <row r="3579">
      <c r="A3579" s="130" t="s">
        <v>27370</v>
      </c>
      <c r="B3579" s="14" t="s">
        <v>14360</v>
      </c>
      <c r="C3579" s="131">
        <v>110.0</v>
      </c>
      <c r="D3579" s="14" t="s">
        <v>14362</v>
      </c>
      <c r="E3579" s="131">
        <v>155.0</v>
      </c>
      <c r="F3579" s="14" t="s">
        <v>14363</v>
      </c>
      <c r="G3579" s="131">
        <v>99.0</v>
      </c>
      <c r="H3579" s="131">
        <v>200.0</v>
      </c>
      <c r="I3579" s="132" t="b">
        <v>1</v>
      </c>
      <c r="J3579" s="14"/>
      <c r="K3579" s="14"/>
      <c r="L3579" s="14"/>
      <c r="M3579" s="14"/>
      <c r="N3579" s="14"/>
      <c r="O3579" s="14"/>
      <c r="P3579" s="14"/>
      <c r="Q3579" s="14"/>
      <c r="R3579" s="14"/>
      <c r="S3579" s="14"/>
      <c r="T3579" s="14"/>
      <c r="U3579" s="14"/>
      <c r="V3579" s="14"/>
      <c r="W3579" s="14"/>
    </row>
    <row r="3580">
      <c r="A3580" s="130" t="s">
        <v>27371</v>
      </c>
      <c r="B3580" s="14" t="s">
        <v>8649</v>
      </c>
      <c r="C3580" s="131">
        <v>46.0</v>
      </c>
      <c r="D3580" s="14" t="s">
        <v>8650</v>
      </c>
      <c r="E3580" s="131">
        <v>75.0</v>
      </c>
      <c r="F3580" s="14" t="s">
        <v>8652</v>
      </c>
      <c r="G3580" s="131">
        <v>35.0</v>
      </c>
      <c r="H3580" s="131">
        <v>200.0</v>
      </c>
      <c r="I3580" s="132" t="b">
        <v>1</v>
      </c>
      <c r="J3580" s="14"/>
      <c r="K3580" s="14"/>
      <c r="L3580" s="14"/>
      <c r="M3580" s="14"/>
      <c r="N3580" s="14"/>
      <c r="O3580" s="14"/>
      <c r="P3580" s="14"/>
      <c r="Q3580" s="14"/>
      <c r="R3580" s="14"/>
      <c r="S3580" s="14"/>
      <c r="T3580" s="14"/>
      <c r="U3580" s="14"/>
      <c r="V3580" s="14"/>
      <c r="W3580" s="14"/>
    </row>
    <row r="3581">
      <c r="A3581" s="130" t="s">
        <v>27372</v>
      </c>
      <c r="B3581" s="14" t="s">
        <v>1696</v>
      </c>
      <c r="C3581" s="131">
        <v>57.0</v>
      </c>
      <c r="D3581" s="14" t="s">
        <v>1697</v>
      </c>
      <c r="E3581" s="131">
        <v>316.0</v>
      </c>
      <c r="F3581" s="14" t="s">
        <v>1698</v>
      </c>
      <c r="G3581" s="131">
        <v>46.0</v>
      </c>
      <c r="H3581" s="131">
        <v>200.0</v>
      </c>
      <c r="I3581" s="132" t="b">
        <v>1</v>
      </c>
      <c r="J3581" s="14"/>
      <c r="K3581" s="14"/>
      <c r="L3581" s="14"/>
      <c r="M3581" s="14"/>
      <c r="N3581" s="14"/>
      <c r="O3581" s="14"/>
      <c r="P3581" s="14"/>
      <c r="Q3581" s="14"/>
      <c r="R3581" s="14"/>
      <c r="S3581" s="14"/>
      <c r="T3581" s="14"/>
      <c r="U3581" s="14"/>
      <c r="V3581" s="14"/>
      <c r="W3581" s="14"/>
    </row>
    <row r="3582">
      <c r="A3582" s="130" t="s">
        <v>27373</v>
      </c>
      <c r="B3582" s="14" t="s">
        <v>1322</v>
      </c>
      <c r="C3582" s="131">
        <v>68.0</v>
      </c>
      <c r="D3582" s="14" t="s">
        <v>1323</v>
      </c>
      <c r="E3582" s="131">
        <v>170.0</v>
      </c>
      <c r="F3582" s="14" t="s">
        <v>1324</v>
      </c>
      <c r="G3582" s="131">
        <v>57.0</v>
      </c>
      <c r="H3582" s="131">
        <v>200.0</v>
      </c>
      <c r="I3582" s="132" t="b">
        <v>1</v>
      </c>
      <c r="J3582" s="14"/>
      <c r="K3582" s="14"/>
      <c r="L3582" s="14"/>
      <c r="M3582" s="14"/>
      <c r="N3582" s="14"/>
      <c r="O3582" s="14"/>
      <c r="P3582" s="14"/>
      <c r="Q3582" s="14"/>
      <c r="R3582" s="14"/>
      <c r="S3582" s="14"/>
      <c r="T3582" s="14"/>
      <c r="U3582" s="14"/>
      <c r="V3582" s="14"/>
      <c r="W3582" s="14"/>
    </row>
    <row r="3583">
      <c r="A3583" s="130" t="s">
        <v>27374</v>
      </c>
      <c r="B3583" s="14" t="s">
        <v>3358</v>
      </c>
      <c r="C3583" s="131">
        <v>76.0</v>
      </c>
      <c r="D3583" s="14" t="s">
        <v>3359</v>
      </c>
      <c r="E3583" s="131">
        <v>352.0</v>
      </c>
      <c r="F3583" s="14" t="s">
        <v>3361</v>
      </c>
      <c r="G3583" s="131">
        <v>65.0</v>
      </c>
      <c r="H3583" s="131">
        <v>200.0</v>
      </c>
      <c r="I3583" s="132" t="b">
        <v>1</v>
      </c>
      <c r="J3583" s="14"/>
      <c r="K3583" s="14"/>
      <c r="L3583" s="14"/>
      <c r="M3583" s="14"/>
      <c r="N3583" s="14"/>
      <c r="O3583" s="14"/>
      <c r="P3583" s="14"/>
      <c r="Q3583" s="14"/>
      <c r="R3583" s="14"/>
      <c r="S3583" s="14"/>
      <c r="T3583" s="14"/>
      <c r="U3583" s="14"/>
      <c r="V3583" s="14"/>
      <c r="W3583" s="14"/>
    </row>
    <row r="3584">
      <c r="A3584" s="130" t="s">
        <v>27375</v>
      </c>
      <c r="B3584" s="14" t="s">
        <v>4958</v>
      </c>
      <c r="C3584" s="131">
        <v>60.0</v>
      </c>
      <c r="D3584" s="14" t="s">
        <v>4960</v>
      </c>
      <c r="E3584" s="131">
        <v>104.0</v>
      </c>
      <c r="F3584" s="14" t="s">
        <v>4961</v>
      </c>
      <c r="G3584" s="131">
        <v>49.0</v>
      </c>
      <c r="H3584" s="131">
        <v>200.0</v>
      </c>
      <c r="I3584" s="132" t="b">
        <v>1</v>
      </c>
      <c r="J3584" s="14"/>
      <c r="K3584" s="14"/>
      <c r="L3584" s="14"/>
      <c r="M3584" s="14"/>
      <c r="N3584" s="14"/>
      <c r="O3584" s="14"/>
      <c r="P3584" s="14"/>
      <c r="Q3584" s="14"/>
      <c r="R3584" s="14"/>
      <c r="S3584" s="14"/>
      <c r="T3584" s="14"/>
      <c r="U3584" s="14"/>
      <c r="V3584" s="14"/>
      <c r="W3584" s="14"/>
    </row>
    <row r="3585">
      <c r="A3585" s="130" t="s">
        <v>27376</v>
      </c>
      <c r="B3585" s="14" t="s">
        <v>1412</v>
      </c>
      <c r="C3585" s="131">
        <v>52.0</v>
      </c>
      <c r="D3585" s="14" t="s">
        <v>1413</v>
      </c>
      <c r="E3585" s="131">
        <v>267.0</v>
      </c>
      <c r="F3585" s="14" t="s">
        <v>1414</v>
      </c>
      <c r="G3585" s="131">
        <v>41.0</v>
      </c>
      <c r="H3585" s="131">
        <v>200.0</v>
      </c>
      <c r="I3585" s="132" t="b">
        <v>1</v>
      </c>
      <c r="J3585" s="14"/>
      <c r="K3585" s="14"/>
      <c r="L3585" s="14"/>
      <c r="M3585" s="14"/>
      <c r="N3585" s="14"/>
      <c r="O3585" s="14"/>
      <c r="P3585" s="14"/>
      <c r="Q3585" s="14"/>
      <c r="R3585" s="14"/>
      <c r="S3585" s="14"/>
      <c r="T3585" s="14"/>
      <c r="U3585" s="14"/>
      <c r="V3585" s="14"/>
      <c r="W3585" s="14"/>
    </row>
    <row r="3586">
      <c r="A3586" s="130" t="s">
        <v>27377</v>
      </c>
      <c r="B3586" s="14" t="s">
        <v>7996</v>
      </c>
      <c r="C3586" s="131">
        <v>72.0</v>
      </c>
      <c r="D3586" s="14" t="s">
        <v>7997</v>
      </c>
      <c r="E3586" s="131">
        <v>326.0</v>
      </c>
      <c r="F3586" s="14" t="s">
        <v>8002</v>
      </c>
      <c r="G3586" s="131">
        <v>61.0</v>
      </c>
      <c r="H3586" s="131">
        <v>200.0</v>
      </c>
      <c r="I3586" s="132" t="b">
        <v>1</v>
      </c>
      <c r="J3586" s="14"/>
      <c r="K3586" s="14"/>
      <c r="L3586" s="14"/>
      <c r="M3586" s="14"/>
      <c r="N3586" s="14"/>
      <c r="O3586" s="14"/>
      <c r="P3586" s="14"/>
      <c r="Q3586" s="14"/>
      <c r="R3586" s="14"/>
      <c r="S3586" s="14"/>
      <c r="T3586" s="14"/>
      <c r="U3586" s="14"/>
      <c r="V3586" s="14"/>
      <c r="W3586" s="14"/>
    </row>
    <row r="3587">
      <c r="A3587" s="130" t="s">
        <v>27378</v>
      </c>
      <c r="B3587" s="14" t="s">
        <v>13633</v>
      </c>
      <c r="C3587" s="131">
        <v>42.0</v>
      </c>
      <c r="D3587" s="14" t="s">
        <v>13634</v>
      </c>
      <c r="E3587" s="131">
        <v>143.0</v>
      </c>
      <c r="F3587" s="14" t="s">
        <v>13636</v>
      </c>
      <c r="G3587" s="131">
        <v>31.0</v>
      </c>
      <c r="H3587" s="131">
        <v>200.0</v>
      </c>
      <c r="I3587" s="132" t="b">
        <v>1</v>
      </c>
      <c r="J3587" s="14"/>
      <c r="K3587" s="14"/>
      <c r="L3587" s="14"/>
      <c r="M3587" s="14"/>
      <c r="N3587" s="14"/>
      <c r="O3587" s="14"/>
      <c r="P3587" s="14"/>
      <c r="Q3587" s="14"/>
      <c r="R3587" s="14"/>
      <c r="S3587" s="14"/>
      <c r="T3587" s="14"/>
      <c r="U3587" s="14"/>
      <c r="V3587" s="14"/>
      <c r="W3587" s="14"/>
    </row>
    <row r="3588">
      <c r="A3588" s="130" t="s">
        <v>27379</v>
      </c>
      <c r="B3588" s="14" t="s">
        <v>13455</v>
      </c>
      <c r="C3588" s="131">
        <v>30.0</v>
      </c>
      <c r="D3588" s="14"/>
      <c r="E3588" s="14"/>
      <c r="F3588" s="14" t="s">
        <v>13460</v>
      </c>
      <c r="G3588" s="131">
        <v>10.0</v>
      </c>
      <c r="H3588" s="131">
        <v>200.0</v>
      </c>
      <c r="I3588" s="132" t="b">
        <v>1</v>
      </c>
      <c r="J3588" s="14"/>
      <c r="K3588" s="14"/>
      <c r="L3588" s="14"/>
      <c r="M3588" s="14"/>
      <c r="N3588" s="14"/>
      <c r="O3588" s="14"/>
      <c r="P3588" s="14"/>
      <c r="Q3588" s="14"/>
      <c r="R3588" s="14"/>
      <c r="S3588" s="14"/>
      <c r="T3588" s="14"/>
      <c r="U3588" s="14"/>
      <c r="V3588" s="14"/>
      <c r="W3588" s="14"/>
    </row>
    <row r="3589">
      <c r="A3589" s="130" t="s">
        <v>27380</v>
      </c>
      <c r="B3589" s="14" t="s">
        <v>1242</v>
      </c>
      <c r="C3589" s="131">
        <v>57.0</v>
      </c>
      <c r="D3589" s="14" t="s">
        <v>1243</v>
      </c>
      <c r="E3589" s="131">
        <v>296.0</v>
      </c>
      <c r="F3589" s="14" t="s">
        <v>1244</v>
      </c>
      <c r="G3589" s="131">
        <v>46.0</v>
      </c>
      <c r="H3589" s="131">
        <v>200.0</v>
      </c>
      <c r="I3589" s="132" t="b">
        <v>1</v>
      </c>
      <c r="J3589" s="14"/>
      <c r="K3589" s="14"/>
      <c r="L3589" s="14"/>
      <c r="M3589" s="14"/>
      <c r="N3589" s="14"/>
      <c r="O3589" s="14"/>
      <c r="P3589" s="14"/>
      <c r="Q3589" s="14"/>
      <c r="R3589" s="14"/>
      <c r="S3589" s="14"/>
      <c r="T3589" s="14"/>
      <c r="U3589" s="14"/>
      <c r="V3589" s="14"/>
      <c r="W3589" s="14"/>
    </row>
    <row r="3590">
      <c r="A3590" s="130" t="s">
        <v>27381</v>
      </c>
      <c r="B3590" s="14" t="s">
        <v>26797</v>
      </c>
      <c r="C3590" s="131">
        <v>41.0</v>
      </c>
      <c r="D3590" s="14" t="s">
        <v>511</v>
      </c>
      <c r="E3590" s="131">
        <v>135.0</v>
      </c>
      <c r="F3590" s="14" t="s">
        <v>512</v>
      </c>
      <c r="G3590" s="131">
        <v>14.0</v>
      </c>
      <c r="H3590" s="131">
        <v>200.0</v>
      </c>
      <c r="I3590" s="132" t="b">
        <v>1</v>
      </c>
      <c r="J3590" s="14"/>
      <c r="K3590" s="14"/>
      <c r="L3590" s="14"/>
      <c r="M3590" s="14"/>
      <c r="N3590" s="14"/>
      <c r="O3590" s="14"/>
      <c r="P3590" s="14"/>
      <c r="Q3590" s="14"/>
      <c r="R3590" s="14"/>
      <c r="S3590" s="14"/>
      <c r="T3590" s="14"/>
      <c r="U3590" s="14"/>
      <c r="V3590" s="14"/>
      <c r="W3590" s="14"/>
    </row>
    <row r="3591">
      <c r="A3591" s="130" t="s">
        <v>27382</v>
      </c>
      <c r="B3591" s="14" t="s">
        <v>17833</v>
      </c>
      <c r="C3591" s="131">
        <v>40.0</v>
      </c>
      <c r="D3591" s="14"/>
      <c r="E3591" s="14"/>
      <c r="F3591" s="14" t="s">
        <v>17835</v>
      </c>
      <c r="G3591" s="131">
        <v>20.0</v>
      </c>
      <c r="H3591" s="131">
        <v>200.0</v>
      </c>
      <c r="I3591" s="132" t="b">
        <v>1</v>
      </c>
      <c r="J3591" s="14"/>
      <c r="K3591" s="14"/>
      <c r="L3591" s="14"/>
      <c r="M3591" s="14"/>
      <c r="N3591" s="14"/>
      <c r="O3591" s="14"/>
      <c r="P3591" s="14"/>
      <c r="Q3591" s="14"/>
      <c r="R3591" s="14"/>
      <c r="S3591" s="14"/>
      <c r="T3591" s="14"/>
      <c r="U3591" s="14"/>
      <c r="V3591" s="14"/>
      <c r="W3591" s="14"/>
    </row>
    <row r="3592">
      <c r="A3592" s="130" t="s">
        <v>27383</v>
      </c>
      <c r="B3592" s="14" t="s">
        <v>14509</v>
      </c>
      <c r="C3592" s="131">
        <v>50.0</v>
      </c>
      <c r="D3592" s="14" t="s">
        <v>14510</v>
      </c>
      <c r="E3592" s="131">
        <v>131.0</v>
      </c>
      <c r="F3592" s="14" t="s">
        <v>14514</v>
      </c>
      <c r="G3592" s="131">
        <v>39.0</v>
      </c>
      <c r="H3592" s="131">
        <v>200.0</v>
      </c>
      <c r="I3592" s="132" t="b">
        <v>1</v>
      </c>
      <c r="J3592" s="14"/>
      <c r="K3592" s="14"/>
      <c r="L3592" s="14"/>
      <c r="M3592" s="14"/>
      <c r="N3592" s="14"/>
      <c r="O3592" s="14"/>
      <c r="P3592" s="14"/>
      <c r="Q3592" s="14"/>
      <c r="R3592" s="14"/>
      <c r="S3592" s="14"/>
      <c r="T3592" s="14"/>
      <c r="U3592" s="14"/>
      <c r="V3592" s="14"/>
      <c r="W3592" s="14"/>
    </row>
    <row r="3593">
      <c r="A3593" s="130" t="s">
        <v>27384</v>
      </c>
      <c r="B3593" s="14" t="s">
        <v>2627</v>
      </c>
      <c r="C3593" s="131">
        <v>65.0</v>
      </c>
      <c r="D3593" s="14" t="s">
        <v>2632</v>
      </c>
      <c r="E3593" s="131">
        <v>319.0</v>
      </c>
      <c r="F3593" s="14" t="s">
        <v>2634</v>
      </c>
      <c r="G3593" s="131">
        <v>54.0</v>
      </c>
      <c r="H3593" s="131">
        <v>200.0</v>
      </c>
      <c r="I3593" s="132" t="b">
        <v>1</v>
      </c>
      <c r="J3593" s="14"/>
      <c r="K3593" s="14"/>
      <c r="L3593" s="14"/>
      <c r="M3593" s="14"/>
      <c r="N3593" s="14"/>
      <c r="O3593" s="14"/>
      <c r="P3593" s="14"/>
      <c r="Q3593" s="14"/>
      <c r="R3593" s="14"/>
      <c r="S3593" s="14"/>
      <c r="T3593" s="14"/>
      <c r="U3593" s="14"/>
      <c r="V3593" s="14"/>
      <c r="W3593" s="14"/>
    </row>
    <row r="3594">
      <c r="A3594" s="130" t="s">
        <v>27385</v>
      </c>
      <c r="B3594" s="14" t="s">
        <v>1471</v>
      </c>
      <c r="C3594" s="131">
        <v>15.0</v>
      </c>
      <c r="D3594" s="14"/>
      <c r="E3594" s="14"/>
      <c r="F3594" s="14" t="s">
        <v>1472</v>
      </c>
      <c r="G3594" s="131">
        <v>4.0</v>
      </c>
      <c r="H3594" s="131">
        <v>200.0</v>
      </c>
      <c r="I3594" s="132" t="b">
        <v>1</v>
      </c>
      <c r="J3594" s="14"/>
      <c r="K3594" s="14"/>
      <c r="L3594" s="14"/>
      <c r="M3594" s="14"/>
      <c r="N3594" s="14"/>
      <c r="O3594" s="14"/>
      <c r="P3594" s="14"/>
      <c r="Q3594" s="14"/>
      <c r="R3594" s="14"/>
      <c r="S3594" s="14"/>
      <c r="T3594" s="14"/>
      <c r="U3594" s="14"/>
      <c r="V3594" s="14"/>
      <c r="W3594" s="14"/>
    </row>
    <row r="3595">
      <c r="A3595" s="130" t="s">
        <v>27386</v>
      </c>
      <c r="B3595" s="14" t="s">
        <v>4506</v>
      </c>
      <c r="C3595" s="131">
        <v>79.0</v>
      </c>
      <c r="D3595" s="14" t="s">
        <v>4507</v>
      </c>
      <c r="E3595" s="131">
        <v>418.0</v>
      </c>
      <c r="F3595" s="14" t="s">
        <v>4510</v>
      </c>
      <c r="G3595" s="131">
        <v>68.0</v>
      </c>
      <c r="H3595" s="131">
        <v>200.0</v>
      </c>
      <c r="I3595" s="132" t="b">
        <v>1</v>
      </c>
      <c r="J3595" s="14"/>
      <c r="K3595" s="14"/>
      <c r="L3595" s="14"/>
      <c r="M3595" s="14"/>
      <c r="N3595" s="14"/>
      <c r="O3595" s="14"/>
      <c r="P3595" s="14"/>
      <c r="Q3595" s="14"/>
      <c r="R3595" s="14"/>
      <c r="S3595" s="14"/>
      <c r="T3595" s="14"/>
      <c r="U3595" s="14"/>
      <c r="V3595" s="14"/>
      <c r="W3595" s="14"/>
    </row>
    <row r="3596">
      <c r="A3596" s="130" t="s">
        <v>27387</v>
      </c>
      <c r="B3596" s="14" t="s">
        <v>15265</v>
      </c>
      <c r="C3596" s="131">
        <v>32.0</v>
      </c>
      <c r="D3596" s="14"/>
      <c r="E3596" s="14"/>
      <c r="F3596" s="14" t="s">
        <v>15267</v>
      </c>
      <c r="G3596" s="131">
        <v>12.0</v>
      </c>
      <c r="H3596" s="131">
        <v>200.0</v>
      </c>
      <c r="I3596" s="132" t="b">
        <v>1</v>
      </c>
      <c r="J3596" s="14"/>
      <c r="K3596" s="14"/>
      <c r="L3596" s="14"/>
      <c r="M3596" s="14"/>
      <c r="N3596" s="14"/>
      <c r="O3596" s="14"/>
      <c r="P3596" s="14"/>
      <c r="Q3596" s="14"/>
      <c r="R3596" s="14"/>
      <c r="S3596" s="14"/>
      <c r="T3596" s="14"/>
      <c r="U3596" s="14"/>
      <c r="V3596" s="14"/>
      <c r="W3596" s="14"/>
    </row>
    <row r="3597">
      <c r="A3597" s="130" t="s">
        <v>27388</v>
      </c>
      <c r="B3597" s="14" t="s">
        <v>1381</v>
      </c>
      <c r="C3597" s="131">
        <v>39.0</v>
      </c>
      <c r="D3597" s="14" t="s">
        <v>1382</v>
      </c>
      <c r="E3597" s="131">
        <v>198.0</v>
      </c>
      <c r="F3597" s="14" t="s">
        <v>1383</v>
      </c>
      <c r="G3597" s="131">
        <v>28.0</v>
      </c>
      <c r="H3597" s="131">
        <v>200.0</v>
      </c>
      <c r="I3597" s="132" t="b">
        <v>1</v>
      </c>
      <c r="J3597" s="14"/>
      <c r="K3597" s="14"/>
      <c r="L3597" s="14"/>
      <c r="M3597" s="14"/>
      <c r="N3597" s="14"/>
      <c r="O3597" s="14"/>
      <c r="P3597" s="14"/>
      <c r="Q3597" s="14"/>
      <c r="R3597" s="14"/>
      <c r="S3597" s="14"/>
      <c r="T3597" s="14"/>
      <c r="U3597" s="14"/>
      <c r="V3597" s="14"/>
      <c r="W3597" s="14"/>
    </row>
    <row r="3598">
      <c r="A3598" s="130" t="s">
        <v>27389</v>
      </c>
      <c r="B3598" s="14" t="s">
        <v>1800</v>
      </c>
      <c r="C3598" s="131">
        <v>31.0</v>
      </c>
      <c r="D3598" s="14" t="s">
        <v>1801</v>
      </c>
      <c r="E3598" s="131">
        <v>133.0</v>
      </c>
      <c r="F3598" s="14" t="s">
        <v>1802</v>
      </c>
      <c r="G3598" s="131">
        <v>20.0</v>
      </c>
      <c r="H3598" s="131">
        <v>200.0</v>
      </c>
      <c r="I3598" s="132" t="b">
        <v>1</v>
      </c>
      <c r="J3598" s="14"/>
      <c r="K3598" s="14"/>
      <c r="L3598" s="14"/>
      <c r="M3598" s="14"/>
      <c r="N3598" s="14"/>
      <c r="O3598" s="14"/>
      <c r="P3598" s="14"/>
      <c r="Q3598" s="14"/>
      <c r="R3598" s="14"/>
      <c r="S3598" s="14"/>
      <c r="T3598" s="14"/>
      <c r="U3598" s="14"/>
      <c r="V3598" s="14"/>
      <c r="W3598" s="14"/>
    </row>
    <row r="3599">
      <c r="A3599" s="130" t="s">
        <v>27390</v>
      </c>
      <c r="B3599" s="14" t="s">
        <v>1512</v>
      </c>
      <c r="C3599" s="131">
        <v>74.0</v>
      </c>
      <c r="D3599" s="14" t="s">
        <v>1513</v>
      </c>
      <c r="E3599" s="131">
        <v>154.0</v>
      </c>
      <c r="F3599" s="14" t="s">
        <v>1514</v>
      </c>
      <c r="G3599" s="131">
        <v>63.0</v>
      </c>
      <c r="H3599" s="131">
        <v>200.0</v>
      </c>
      <c r="I3599" s="132" t="b">
        <v>1</v>
      </c>
      <c r="J3599" s="14"/>
      <c r="K3599" s="14"/>
      <c r="L3599" s="14"/>
      <c r="M3599" s="14"/>
      <c r="N3599" s="14"/>
      <c r="O3599" s="14"/>
      <c r="P3599" s="14"/>
      <c r="Q3599" s="14"/>
      <c r="R3599" s="14"/>
      <c r="S3599" s="14"/>
      <c r="T3599" s="14"/>
      <c r="U3599" s="14"/>
      <c r="V3599" s="14"/>
      <c r="W3599" s="14"/>
    </row>
    <row r="3600">
      <c r="A3600" s="130" t="s">
        <v>27391</v>
      </c>
      <c r="B3600" s="14" t="s">
        <v>17833</v>
      </c>
      <c r="C3600" s="131">
        <v>40.0</v>
      </c>
      <c r="D3600" s="14"/>
      <c r="E3600" s="14"/>
      <c r="F3600" s="14" t="s">
        <v>17835</v>
      </c>
      <c r="G3600" s="131">
        <v>20.0</v>
      </c>
      <c r="H3600" s="131">
        <v>200.0</v>
      </c>
      <c r="I3600" s="132" t="b">
        <v>1</v>
      </c>
      <c r="J3600" s="14"/>
      <c r="K3600" s="14"/>
      <c r="L3600" s="14"/>
      <c r="M3600" s="14"/>
      <c r="N3600" s="14"/>
      <c r="O3600" s="14"/>
      <c r="P3600" s="14"/>
      <c r="Q3600" s="14"/>
      <c r="R3600" s="14"/>
      <c r="S3600" s="14"/>
      <c r="T3600" s="14"/>
      <c r="U3600" s="14"/>
      <c r="V3600" s="14"/>
      <c r="W3600" s="14"/>
    </row>
    <row r="3601">
      <c r="A3601" s="130" t="s">
        <v>27392</v>
      </c>
      <c r="B3601" s="14" t="s">
        <v>13098</v>
      </c>
      <c r="C3601" s="131">
        <v>30.0</v>
      </c>
      <c r="D3601" s="14" t="s">
        <v>13101</v>
      </c>
      <c r="E3601" s="131">
        <v>158.0</v>
      </c>
      <c r="F3601" s="14" t="s">
        <v>13105</v>
      </c>
      <c r="G3601" s="131">
        <v>19.0</v>
      </c>
      <c r="H3601" s="131">
        <v>200.0</v>
      </c>
      <c r="I3601" s="132" t="b">
        <v>1</v>
      </c>
      <c r="J3601" s="14"/>
      <c r="K3601" s="14"/>
      <c r="L3601" s="14"/>
      <c r="M3601" s="14"/>
      <c r="N3601" s="14"/>
      <c r="O3601" s="14"/>
      <c r="P3601" s="14"/>
      <c r="Q3601" s="14"/>
      <c r="R3601" s="14"/>
      <c r="S3601" s="14"/>
      <c r="T3601" s="14"/>
      <c r="U3601" s="14"/>
      <c r="V3601" s="14"/>
      <c r="W3601" s="14"/>
    </row>
    <row r="3602">
      <c r="A3602" s="130" t="s">
        <v>27393</v>
      </c>
      <c r="B3602" s="14" t="s">
        <v>15083</v>
      </c>
      <c r="C3602" s="131">
        <v>27.0</v>
      </c>
      <c r="D3602" s="14"/>
      <c r="E3602" s="14"/>
      <c r="F3602" s="14" t="s">
        <v>15087</v>
      </c>
      <c r="G3602" s="131">
        <v>7.0</v>
      </c>
      <c r="H3602" s="131">
        <v>200.0</v>
      </c>
      <c r="I3602" s="132" t="b">
        <v>1</v>
      </c>
      <c r="J3602" s="14"/>
      <c r="K3602" s="14"/>
      <c r="L3602" s="14"/>
      <c r="M3602" s="14"/>
      <c r="N3602" s="14"/>
      <c r="O3602" s="14"/>
      <c r="P3602" s="14"/>
      <c r="Q3602" s="14"/>
      <c r="R3602" s="14"/>
      <c r="S3602" s="14"/>
      <c r="T3602" s="14"/>
      <c r="U3602" s="14"/>
      <c r="V3602" s="14"/>
      <c r="W3602" s="14"/>
    </row>
    <row r="3603">
      <c r="A3603" s="130" t="s">
        <v>27394</v>
      </c>
      <c r="B3603" s="14" t="s">
        <v>1261</v>
      </c>
      <c r="C3603" s="131">
        <v>63.0</v>
      </c>
      <c r="D3603" s="14" t="s">
        <v>1262</v>
      </c>
      <c r="E3603" s="131">
        <v>210.0</v>
      </c>
      <c r="F3603" s="14" t="s">
        <v>1263</v>
      </c>
      <c r="G3603" s="131">
        <v>52.0</v>
      </c>
      <c r="H3603" s="131">
        <v>200.0</v>
      </c>
      <c r="I3603" s="132" t="b">
        <v>1</v>
      </c>
      <c r="J3603" s="14"/>
      <c r="K3603" s="14"/>
      <c r="L3603" s="14"/>
      <c r="M3603" s="14"/>
      <c r="N3603" s="14"/>
      <c r="O3603" s="14"/>
      <c r="P3603" s="14"/>
      <c r="Q3603" s="14"/>
      <c r="R3603" s="14"/>
      <c r="S3603" s="14"/>
      <c r="T3603" s="14"/>
      <c r="U3603" s="14"/>
      <c r="V3603" s="14"/>
      <c r="W3603" s="14"/>
    </row>
    <row r="3604">
      <c r="A3604" s="130" t="s">
        <v>27395</v>
      </c>
      <c r="B3604" s="14" t="s">
        <v>12593</v>
      </c>
      <c r="C3604" s="131">
        <v>37.0</v>
      </c>
      <c r="D3604" s="14"/>
      <c r="E3604" s="14"/>
      <c r="F3604" s="14" t="s">
        <v>12597</v>
      </c>
      <c r="G3604" s="131">
        <v>17.0</v>
      </c>
      <c r="H3604" s="131">
        <v>200.0</v>
      </c>
      <c r="I3604" s="132" t="b">
        <v>1</v>
      </c>
      <c r="J3604" s="14"/>
      <c r="K3604" s="14"/>
      <c r="L3604" s="14"/>
      <c r="M3604" s="14"/>
      <c r="N3604" s="14"/>
      <c r="O3604" s="14"/>
      <c r="P3604" s="14"/>
      <c r="Q3604" s="14"/>
      <c r="R3604" s="14"/>
      <c r="S3604" s="14"/>
      <c r="T3604" s="14"/>
      <c r="U3604" s="14"/>
      <c r="V3604" s="14"/>
      <c r="W3604" s="14"/>
    </row>
    <row r="3605">
      <c r="A3605" s="130" t="s">
        <v>27396</v>
      </c>
      <c r="B3605" s="14" t="s">
        <v>14659</v>
      </c>
      <c r="C3605" s="131">
        <v>105.0</v>
      </c>
      <c r="D3605" s="14" t="s">
        <v>14660</v>
      </c>
      <c r="E3605" s="131">
        <v>152.0</v>
      </c>
      <c r="F3605" s="14" t="s">
        <v>14661</v>
      </c>
      <c r="G3605" s="131">
        <v>94.0</v>
      </c>
      <c r="H3605" s="131">
        <v>200.0</v>
      </c>
      <c r="I3605" s="132" t="b">
        <v>1</v>
      </c>
      <c r="J3605" s="14"/>
      <c r="K3605" s="14"/>
      <c r="L3605" s="14"/>
      <c r="M3605" s="14"/>
      <c r="N3605" s="14"/>
      <c r="O3605" s="14"/>
      <c r="P3605" s="14"/>
      <c r="Q3605" s="14"/>
      <c r="R3605" s="14"/>
      <c r="S3605" s="14"/>
      <c r="T3605" s="14"/>
      <c r="U3605" s="14"/>
      <c r="V3605" s="14"/>
      <c r="W3605" s="14"/>
    </row>
    <row r="3606">
      <c r="A3606" s="130" t="s">
        <v>27397</v>
      </c>
      <c r="B3606" s="14" t="s">
        <v>12837</v>
      </c>
      <c r="C3606" s="131">
        <v>61.0</v>
      </c>
      <c r="D3606" s="14" t="s">
        <v>12839</v>
      </c>
      <c r="E3606" s="131">
        <v>150.0</v>
      </c>
      <c r="F3606" s="14" t="s">
        <v>12840</v>
      </c>
      <c r="G3606" s="131">
        <v>50.0</v>
      </c>
      <c r="H3606" s="131">
        <v>200.0</v>
      </c>
      <c r="I3606" s="132" t="b">
        <v>1</v>
      </c>
      <c r="J3606" s="14"/>
      <c r="K3606" s="14"/>
      <c r="L3606" s="14"/>
      <c r="M3606" s="14"/>
      <c r="N3606" s="14"/>
      <c r="O3606" s="14"/>
      <c r="P3606" s="14"/>
      <c r="Q3606" s="14"/>
      <c r="R3606" s="14"/>
      <c r="S3606" s="14"/>
      <c r="T3606" s="14"/>
      <c r="U3606" s="14"/>
      <c r="V3606" s="14"/>
      <c r="W3606" s="14"/>
    </row>
    <row r="3607">
      <c r="A3607" s="130" t="s">
        <v>27398</v>
      </c>
      <c r="B3607" s="14" t="s">
        <v>1654</v>
      </c>
      <c r="C3607" s="131">
        <v>65.0</v>
      </c>
      <c r="D3607" s="14" t="s">
        <v>1655</v>
      </c>
      <c r="E3607" s="131">
        <v>286.0</v>
      </c>
      <c r="F3607" s="14" t="s">
        <v>1656</v>
      </c>
      <c r="G3607" s="131">
        <v>54.0</v>
      </c>
      <c r="H3607" s="131">
        <v>200.0</v>
      </c>
      <c r="I3607" s="132" t="b">
        <v>1</v>
      </c>
      <c r="J3607" s="14"/>
      <c r="K3607" s="14"/>
      <c r="L3607" s="14"/>
      <c r="M3607" s="14"/>
      <c r="N3607" s="14"/>
      <c r="O3607" s="14"/>
      <c r="P3607" s="14"/>
      <c r="Q3607" s="14"/>
      <c r="R3607" s="14"/>
      <c r="S3607" s="14"/>
      <c r="T3607" s="14"/>
      <c r="U3607" s="14"/>
      <c r="V3607" s="14"/>
      <c r="W3607" s="14"/>
    </row>
    <row r="3608">
      <c r="A3608" s="130" t="s">
        <v>27399</v>
      </c>
      <c r="B3608" s="14" t="s">
        <v>8527</v>
      </c>
      <c r="C3608" s="131">
        <v>80.0</v>
      </c>
      <c r="D3608" s="14" t="s">
        <v>8528</v>
      </c>
      <c r="E3608" s="131">
        <v>155.0</v>
      </c>
      <c r="F3608" s="14" t="s">
        <v>8529</v>
      </c>
      <c r="G3608" s="131">
        <v>69.0</v>
      </c>
      <c r="H3608" s="131">
        <v>200.0</v>
      </c>
      <c r="I3608" s="132" t="b">
        <v>1</v>
      </c>
      <c r="J3608" s="14"/>
      <c r="K3608" s="14"/>
      <c r="L3608" s="14"/>
      <c r="M3608" s="14"/>
      <c r="N3608" s="14"/>
      <c r="O3608" s="14"/>
      <c r="P3608" s="14"/>
      <c r="Q3608" s="14"/>
      <c r="R3608" s="14"/>
      <c r="S3608" s="14"/>
      <c r="T3608" s="14"/>
      <c r="U3608" s="14"/>
      <c r="V3608" s="14"/>
      <c r="W3608" s="14"/>
    </row>
    <row r="3609">
      <c r="A3609" s="130" t="s">
        <v>27400</v>
      </c>
      <c r="B3609" s="14" t="s">
        <v>14741</v>
      </c>
      <c r="C3609" s="131">
        <v>29.0</v>
      </c>
      <c r="D3609" s="14"/>
      <c r="E3609" s="14"/>
      <c r="F3609" s="14" t="s">
        <v>14742</v>
      </c>
      <c r="G3609" s="131">
        <v>9.0</v>
      </c>
      <c r="H3609" s="131">
        <v>200.0</v>
      </c>
      <c r="I3609" s="132" t="b">
        <v>1</v>
      </c>
      <c r="J3609" s="14"/>
      <c r="K3609" s="14"/>
      <c r="L3609" s="14"/>
      <c r="M3609" s="14"/>
      <c r="N3609" s="14"/>
      <c r="O3609" s="14"/>
      <c r="P3609" s="14"/>
      <c r="Q3609" s="14"/>
      <c r="R3609" s="14"/>
      <c r="S3609" s="14"/>
      <c r="T3609" s="14"/>
      <c r="U3609" s="14"/>
      <c r="V3609" s="14"/>
      <c r="W3609" s="14"/>
    </row>
    <row r="3610">
      <c r="A3610" s="130" t="s">
        <v>27401</v>
      </c>
      <c r="B3610" s="14" t="s">
        <v>10781</v>
      </c>
      <c r="C3610" s="131">
        <v>50.0</v>
      </c>
      <c r="D3610" s="14" t="s">
        <v>10782</v>
      </c>
      <c r="E3610" s="131">
        <v>164.0</v>
      </c>
      <c r="F3610" s="14" t="s">
        <v>10784</v>
      </c>
      <c r="G3610" s="131">
        <v>39.0</v>
      </c>
      <c r="H3610" s="131">
        <v>200.0</v>
      </c>
      <c r="I3610" s="132" t="b">
        <v>1</v>
      </c>
      <c r="J3610" s="14"/>
      <c r="K3610" s="14"/>
      <c r="L3610" s="14"/>
      <c r="M3610" s="14"/>
      <c r="N3610" s="14"/>
      <c r="O3610" s="14"/>
      <c r="P3610" s="14"/>
      <c r="Q3610" s="14"/>
      <c r="R3610" s="14"/>
      <c r="S3610" s="14"/>
      <c r="T3610" s="14"/>
      <c r="U3610" s="14"/>
      <c r="V3610" s="14"/>
      <c r="W3610" s="14"/>
    </row>
    <row r="3611">
      <c r="A3611" s="130" t="s">
        <v>27402</v>
      </c>
      <c r="B3611" s="14" t="s">
        <v>11027</v>
      </c>
      <c r="C3611" s="131">
        <v>46.0</v>
      </c>
      <c r="D3611" s="14" t="s">
        <v>11029</v>
      </c>
      <c r="E3611" s="131">
        <v>149.0</v>
      </c>
      <c r="F3611" s="14" t="s">
        <v>11031</v>
      </c>
      <c r="G3611" s="131">
        <v>35.0</v>
      </c>
      <c r="H3611" s="131">
        <v>200.0</v>
      </c>
      <c r="I3611" s="132" t="b">
        <v>1</v>
      </c>
      <c r="J3611" s="14"/>
      <c r="K3611" s="14"/>
      <c r="L3611" s="14"/>
      <c r="M3611" s="14"/>
      <c r="N3611" s="14"/>
      <c r="O3611" s="14"/>
      <c r="P3611" s="14"/>
      <c r="Q3611" s="14"/>
      <c r="R3611" s="14"/>
      <c r="S3611" s="14"/>
      <c r="T3611" s="14"/>
      <c r="U3611" s="14"/>
      <c r="V3611" s="14"/>
      <c r="W3611" s="14"/>
    </row>
    <row r="3612">
      <c r="A3612" s="130" t="s">
        <v>27403</v>
      </c>
      <c r="B3612" s="14" t="s">
        <v>10700</v>
      </c>
      <c r="C3612" s="131">
        <v>52.0</v>
      </c>
      <c r="D3612" s="14" t="s">
        <v>10703</v>
      </c>
      <c r="E3612" s="131">
        <v>158.0</v>
      </c>
      <c r="F3612" s="14" t="s">
        <v>10704</v>
      </c>
      <c r="G3612" s="131">
        <v>41.0</v>
      </c>
      <c r="H3612" s="131">
        <v>200.0</v>
      </c>
      <c r="I3612" s="132" t="b">
        <v>1</v>
      </c>
      <c r="J3612" s="14"/>
      <c r="K3612" s="14"/>
      <c r="L3612" s="14"/>
      <c r="M3612" s="14"/>
      <c r="N3612" s="14"/>
      <c r="O3612" s="14"/>
      <c r="P3612" s="14"/>
      <c r="Q3612" s="14"/>
      <c r="R3612" s="14"/>
      <c r="S3612" s="14"/>
      <c r="T3612" s="14"/>
      <c r="U3612" s="14"/>
      <c r="V3612" s="14"/>
      <c r="W3612" s="14"/>
    </row>
    <row r="3613">
      <c r="A3613" s="130" t="s">
        <v>27404</v>
      </c>
      <c r="B3613" s="14" t="s">
        <v>1446</v>
      </c>
      <c r="C3613" s="131">
        <v>59.0</v>
      </c>
      <c r="D3613" s="14" t="s">
        <v>1447</v>
      </c>
      <c r="E3613" s="131">
        <v>361.0</v>
      </c>
      <c r="F3613" s="14" t="s">
        <v>1448</v>
      </c>
      <c r="G3613" s="131">
        <v>48.0</v>
      </c>
      <c r="H3613" s="131">
        <v>200.0</v>
      </c>
      <c r="I3613" s="132" t="b">
        <v>1</v>
      </c>
      <c r="J3613" s="14"/>
      <c r="K3613" s="14"/>
      <c r="L3613" s="14"/>
      <c r="M3613" s="14"/>
      <c r="N3613" s="14"/>
      <c r="O3613" s="14"/>
      <c r="P3613" s="14"/>
      <c r="Q3613" s="14"/>
      <c r="R3613" s="14"/>
      <c r="S3613" s="14"/>
      <c r="T3613" s="14"/>
      <c r="U3613" s="14"/>
      <c r="V3613" s="14"/>
      <c r="W3613" s="14"/>
    </row>
    <row r="3614">
      <c r="A3614" s="130" t="s">
        <v>27405</v>
      </c>
      <c r="B3614" s="14" t="s">
        <v>11560</v>
      </c>
      <c r="C3614" s="131">
        <v>40.0</v>
      </c>
      <c r="D3614" s="14"/>
      <c r="E3614" s="14"/>
      <c r="F3614" s="14" t="s">
        <v>11563</v>
      </c>
      <c r="G3614" s="131">
        <v>20.0</v>
      </c>
      <c r="H3614" s="131">
        <v>200.0</v>
      </c>
      <c r="I3614" s="132" t="b">
        <v>1</v>
      </c>
      <c r="J3614" s="14"/>
      <c r="K3614" s="14"/>
      <c r="L3614" s="14"/>
      <c r="M3614" s="14"/>
      <c r="N3614" s="14"/>
      <c r="O3614" s="14"/>
      <c r="P3614" s="14"/>
      <c r="Q3614" s="14"/>
      <c r="R3614" s="14"/>
      <c r="S3614" s="14"/>
      <c r="T3614" s="14"/>
      <c r="U3614" s="14"/>
      <c r="V3614" s="14"/>
      <c r="W3614" s="14"/>
    </row>
    <row r="3615">
      <c r="A3615" s="130" t="s">
        <v>27406</v>
      </c>
      <c r="B3615" s="14" t="s">
        <v>17833</v>
      </c>
      <c r="C3615" s="131">
        <v>40.0</v>
      </c>
      <c r="D3615" s="14"/>
      <c r="E3615" s="14"/>
      <c r="F3615" s="14" t="s">
        <v>17835</v>
      </c>
      <c r="G3615" s="131">
        <v>20.0</v>
      </c>
      <c r="H3615" s="131">
        <v>200.0</v>
      </c>
      <c r="I3615" s="132" t="b">
        <v>1</v>
      </c>
      <c r="J3615" s="14"/>
      <c r="K3615" s="14"/>
      <c r="L3615" s="14"/>
      <c r="M3615" s="14"/>
      <c r="N3615" s="14"/>
      <c r="O3615" s="14"/>
      <c r="P3615" s="14"/>
      <c r="Q3615" s="14"/>
      <c r="R3615" s="14"/>
      <c r="S3615" s="14"/>
      <c r="T3615" s="14"/>
      <c r="U3615" s="14"/>
      <c r="V3615" s="14"/>
      <c r="W3615" s="14"/>
    </row>
    <row r="3616">
      <c r="A3616" s="130" t="s">
        <v>27407</v>
      </c>
      <c r="B3616" s="14" t="s">
        <v>8446</v>
      </c>
      <c r="C3616" s="131">
        <v>73.0</v>
      </c>
      <c r="D3616" s="14" t="s">
        <v>8447</v>
      </c>
      <c r="E3616" s="131">
        <v>321.0</v>
      </c>
      <c r="F3616" s="14" t="s">
        <v>8448</v>
      </c>
      <c r="G3616" s="131">
        <v>62.0</v>
      </c>
      <c r="H3616" s="131">
        <v>200.0</v>
      </c>
      <c r="I3616" s="132" t="b">
        <v>1</v>
      </c>
      <c r="J3616" s="14"/>
      <c r="K3616" s="14"/>
      <c r="L3616" s="14"/>
      <c r="M3616" s="14"/>
      <c r="N3616" s="14"/>
      <c r="O3616" s="14"/>
      <c r="P3616" s="14"/>
      <c r="Q3616" s="14"/>
      <c r="R3616" s="14"/>
      <c r="S3616" s="14"/>
      <c r="T3616" s="14"/>
      <c r="U3616" s="14"/>
      <c r="V3616" s="14"/>
      <c r="W3616" s="14"/>
    </row>
    <row r="3617">
      <c r="A3617" s="130" t="s">
        <v>27408</v>
      </c>
      <c r="B3617" s="14" t="s">
        <v>17757</v>
      </c>
      <c r="C3617" s="131">
        <v>30.0</v>
      </c>
      <c r="D3617" s="14"/>
      <c r="E3617" s="14"/>
      <c r="F3617" s="14" t="s">
        <v>17759</v>
      </c>
      <c r="G3617" s="131">
        <v>10.0</v>
      </c>
      <c r="H3617" s="131">
        <v>200.0</v>
      </c>
      <c r="I3617" s="132" t="b">
        <v>1</v>
      </c>
      <c r="J3617" s="14"/>
      <c r="K3617" s="14"/>
      <c r="L3617" s="14"/>
      <c r="M3617" s="14"/>
      <c r="N3617" s="14"/>
      <c r="O3617" s="14"/>
      <c r="P3617" s="14"/>
      <c r="Q3617" s="14"/>
      <c r="R3617" s="14"/>
      <c r="S3617" s="14"/>
      <c r="T3617" s="14"/>
      <c r="U3617" s="14"/>
      <c r="V3617" s="14"/>
      <c r="W3617" s="14"/>
    </row>
    <row r="3618">
      <c r="A3618" s="130" t="s">
        <v>27409</v>
      </c>
      <c r="B3618" s="14" t="s">
        <v>7585</v>
      </c>
      <c r="C3618" s="131">
        <v>84.0</v>
      </c>
      <c r="D3618" s="14" t="s">
        <v>7587</v>
      </c>
      <c r="E3618" s="131">
        <v>154.0</v>
      </c>
      <c r="F3618" s="14" t="s">
        <v>7590</v>
      </c>
      <c r="G3618" s="131">
        <v>73.0</v>
      </c>
      <c r="H3618" s="131">
        <v>200.0</v>
      </c>
      <c r="I3618" s="132" t="b">
        <v>1</v>
      </c>
      <c r="J3618" s="14"/>
      <c r="K3618" s="14"/>
      <c r="L3618" s="14"/>
      <c r="M3618" s="14"/>
      <c r="N3618" s="14"/>
      <c r="O3618" s="14"/>
      <c r="P3618" s="14"/>
      <c r="Q3618" s="14"/>
      <c r="R3618" s="14"/>
      <c r="S3618" s="14"/>
      <c r="T3618" s="14"/>
      <c r="U3618" s="14"/>
      <c r="V3618" s="14"/>
      <c r="W3618" s="14"/>
    </row>
    <row r="3619">
      <c r="A3619" s="130" t="s">
        <v>27410</v>
      </c>
      <c r="B3619" s="14" t="s">
        <v>7494</v>
      </c>
      <c r="C3619" s="131">
        <v>124.0</v>
      </c>
      <c r="D3619" s="14" t="s">
        <v>7495</v>
      </c>
      <c r="E3619" s="131">
        <v>134.0</v>
      </c>
      <c r="F3619" s="14" t="s">
        <v>7497</v>
      </c>
      <c r="G3619" s="131">
        <v>113.0</v>
      </c>
      <c r="H3619" s="131">
        <v>200.0</v>
      </c>
      <c r="I3619" s="132" t="b">
        <v>1</v>
      </c>
      <c r="J3619" s="14"/>
      <c r="K3619" s="14"/>
      <c r="L3619" s="14"/>
      <c r="M3619" s="14"/>
      <c r="N3619" s="14"/>
      <c r="O3619" s="14"/>
      <c r="P3619" s="14"/>
      <c r="Q3619" s="14"/>
      <c r="R3619" s="14"/>
      <c r="S3619" s="14"/>
      <c r="T3619" s="14"/>
      <c r="U3619" s="14"/>
      <c r="V3619" s="14"/>
      <c r="W3619" s="14"/>
    </row>
    <row r="3620">
      <c r="A3620" s="130" t="s">
        <v>27411</v>
      </c>
      <c r="B3620" s="14" t="s">
        <v>1356</v>
      </c>
      <c r="C3620" s="131">
        <v>95.0</v>
      </c>
      <c r="D3620" s="14" t="s">
        <v>1358</v>
      </c>
      <c r="E3620" s="131">
        <v>158.0</v>
      </c>
      <c r="F3620" s="14" t="s">
        <v>1359</v>
      </c>
      <c r="G3620" s="131">
        <v>84.0</v>
      </c>
      <c r="H3620" s="131">
        <v>200.0</v>
      </c>
      <c r="I3620" s="132" t="b">
        <v>1</v>
      </c>
      <c r="J3620" s="14"/>
      <c r="K3620" s="14"/>
      <c r="L3620" s="14"/>
      <c r="M3620" s="14"/>
      <c r="N3620" s="14"/>
      <c r="O3620" s="14"/>
      <c r="P3620" s="14"/>
      <c r="Q3620" s="14"/>
      <c r="R3620" s="14"/>
      <c r="S3620" s="14"/>
      <c r="T3620" s="14"/>
      <c r="U3620" s="14"/>
      <c r="V3620" s="14"/>
      <c r="W3620" s="14"/>
    </row>
    <row r="3621">
      <c r="A3621" s="130" t="s">
        <v>27412</v>
      </c>
      <c r="B3621" s="14" t="s">
        <v>14205</v>
      </c>
      <c r="C3621" s="131">
        <v>33.0</v>
      </c>
      <c r="D3621" s="14"/>
      <c r="E3621" s="14"/>
      <c r="F3621" s="14" t="s">
        <v>14207</v>
      </c>
      <c r="G3621" s="131">
        <v>13.0</v>
      </c>
      <c r="H3621" s="131">
        <v>200.0</v>
      </c>
      <c r="I3621" s="132" t="b">
        <v>1</v>
      </c>
      <c r="J3621" s="14"/>
      <c r="K3621" s="14"/>
      <c r="L3621" s="14"/>
      <c r="M3621" s="14"/>
      <c r="N3621" s="14"/>
      <c r="O3621" s="14"/>
      <c r="P3621" s="14"/>
      <c r="Q3621" s="14"/>
      <c r="R3621" s="14"/>
      <c r="S3621" s="14"/>
      <c r="T3621" s="14"/>
      <c r="U3621" s="14"/>
      <c r="V3621" s="14"/>
      <c r="W3621" s="14"/>
    </row>
    <row r="3622">
      <c r="A3622" s="130" t="s">
        <v>27413</v>
      </c>
      <c r="B3622" s="14" t="s">
        <v>1519</v>
      </c>
      <c r="C3622" s="131">
        <v>36.0</v>
      </c>
      <c r="D3622" s="14"/>
      <c r="E3622" s="14"/>
      <c r="F3622" s="14" t="s">
        <v>1520</v>
      </c>
      <c r="G3622" s="131">
        <v>16.0</v>
      </c>
      <c r="H3622" s="131">
        <v>200.0</v>
      </c>
      <c r="I3622" s="132" t="b">
        <v>1</v>
      </c>
      <c r="J3622" s="14"/>
      <c r="K3622" s="14"/>
      <c r="L3622" s="14"/>
      <c r="M3622" s="14"/>
      <c r="N3622" s="14"/>
      <c r="O3622" s="14"/>
      <c r="P3622" s="14"/>
      <c r="Q3622" s="14"/>
      <c r="R3622" s="14"/>
      <c r="S3622" s="14"/>
      <c r="T3622" s="14"/>
      <c r="U3622" s="14"/>
      <c r="V3622" s="14"/>
      <c r="W3622" s="14"/>
    </row>
    <row r="3623">
      <c r="A3623" s="130" t="s">
        <v>27414</v>
      </c>
      <c r="B3623" s="14" t="s">
        <v>20754</v>
      </c>
      <c r="C3623" s="131">
        <v>55.0</v>
      </c>
      <c r="D3623" s="14" t="s">
        <v>20755</v>
      </c>
      <c r="E3623" s="131">
        <v>149.0</v>
      </c>
      <c r="F3623" s="14" t="s">
        <v>20757</v>
      </c>
      <c r="G3623" s="131">
        <v>44.0</v>
      </c>
      <c r="H3623" s="131">
        <v>200.0</v>
      </c>
      <c r="I3623" s="132" t="b">
        <v>1</v>
      </c>
      <c r="J3623" s="14"/>
      <c r="K3623" s="14"/>
      <c r="L3623" s="14"/>
      <c r="M3623" s="14"/>
      <c r="N3623" s="14"/>
      <c r="O3623" s="14"/>
      <c r="P3623" s="14"/>
      <c r="Q3623" s="14"/>
      <c r="R3623" s="14"/>
      <c r="S3623" s="14"/>
      <c r="T3623" s="14"/>
      <c r="U3623" s="14"/>
      <c r="V3623" s="14"/>
      <c r="W3623" s="14"/>
    </row>
    <row r="3624">
      <c r="A3624" s="130" t="s">
        <v>27415</v>
      </c>
      <c r="B3624" s="14" t="s">
        <v>6607</v>
      </c>
      <c r="C3624" s="131">
        <v>76.0</v>
      </c>
      <c r="D3624" s="14" t="s">
        <v>6608</v>
      </c>
      <c r="E3624" s="131">
        <v>205.0</v>
      </c>
      <c r="F3624" s="14" t="s">
        <v>6609</v>
      </c>
      <c r="G3624" s="131">
        <v>65.0</v>
      </c>
      <c r="H3624" s="131">
        <v>200.0</v>
      </c>
      <c r="I3624" s="132" t="b">
        <v>1</v>
      </c>
      <c r="J3624" s="14"/>
      <c r="K3624" s="14"/>
      <c r="L3624" s="14"/>
      <c r="M3624" s="14"/>
      <c r="N3624" s="14"/>
      <c r="O3624" s="14"/>
      <c r="P3624" s="14"/>
      <c r="Q3624" s="14"/>
      <c r="R3624" s="14"/>
      <c r="S3624" s="14"/>
      <c r="T3624" s="14"/>
      <c r="U3624" s="14"/>
      <c r="V3624" s="14"/>
      <c r="W3624" s="14"/>
    </row>
    <row r="3625">
      <c r="A3625" s="130" t="s">
        <v>27416</v>
      </c>
      <c r="B3625" s="14" t="s">
        <v>13682</v>
      </c>
      <c r="C3625" s="131">
        <v>33.0</v>
      </c>
      <c r="D3625" s="14"/>
      <c r="E3625" s="14"/>
      <c r="F3625" s="14" t="s">
        <v>13684</v>
      </c>
      <c r="G3625" s="131">
        <v>13.0</v>
      </c>
      <c r="H3625" s="131">
        <v>200.0</v>
      </c>
      <c r="I3625" s="132" t="b">
        <v>1</v>
      </c>
      <c r="J3625" s="14"/>
      <c r="K3625" s="14"/>
      <c r="L3625" s="14"/>
      <c r="M3625" s="14"/>
      <c r="N3625" s="14"/>
      <c r="O3625" s="14"/>
      <c r="P3625" s="14"/>
      <c r="Q3625" s="14"/>
      <c r="R3625" s="14"/>
      <c r="S3625" s="14"/>
      <c r="T3625" s="14"/>
      <c r="U3625" s="14"/>
      <c r="V3625" s="14"/>
      <c r="W3625" s="14"/>
    </row>
    <row r="3626">
      <c r="A3626" s="130" t="s">
        <v>27417</v>
      </c>
      <c r="B3626" s="14" t="s">
        <v>13584</v>
      </c>
      <c r="C3626" s="131">
        <v>34.0</v>
      </c>
      <c r="D3626" s="14"/>
      <c r="E3626" s="14"/>
      <c r="F3626" s="14" t="s">
        <v>13587</v>
      </c>
      <c r="G3626" s="131">
        <v>14.0</v>
      </c>
      <c r="H3626" s="131">
        <v>200.0</v>
      </c>
      <c r="I3626" s="132" t="b">
        <v>1</v>
      </c>
      <c r="J3626" s="14"/>
      <c r="K3626" s="14"/>
      <c r="L3626" s="14"/>
      <c r="M3626" s="14"/>
      <c r="N3626" s="14"/>
      <c r="O3626" s="14"/>
      <c r="P3626" s="14"/>
      <c r="Q3626" s="14"/>
      <c r="R3626" s="14"/>
      <c r="S3626" s="14"/>
      <c r="T3626" s="14"/>
      <c r="U3626" s="14"/>
      <c r="V3626" s="14"/>
      <c r="W3626" s="14"/>
    </row>
    <row r="3627">
      <c r="A3627" s="130" t="s">
        <v>27418</v>
      </c>
      <c r="B3627" s="14" t="s">
        <v>1187</v>
      </c>
      <c r="C3627" s="131">
        <v>76.0</v>
      </c>
      <c r="D3627" s="14" t="s">
        <v>1188</v>
      </c>
      <c r="E3627" s="131">
        <v>156.0</v>
      </c>
      <c r="F3627" s="14" t="s">
        <v>1189</v>
      </c>
      <c r="G3627" s="131">
        <v>65.0</v>
      </c>
      <c r="H3627" s="131">
        <v>200.0</v>
      </c>
      <c r="I3627" s="132" t="b">
        <v>1</v>
      </c>
      <c r="J3627" s="14"/>
      <c r="K3627" s="14"/>
      <c r="L3627" s="14"/>
      <c r="M3627" s="14"/>
      <c r="N3627" s="14"/>
      <c r="O3627" s="14"/>
      <c r="P3627" s="14"/>
      <c r="Q3627" s="14"/>
      <c r="R3627" s="14"/>
      <c r="S3627" s="14"/>
      <c r="T3627" s="14"/>
      <c r="U3627" s="14"/>
      <c r="V3627" s="14"/>
      <c r="W3627" s="14"/>
    </row>
    <row r="3628">
      <c r="A3628" s="130" t="s">
        <v>27419</v>
      </c>
      <c r="B3628" s="14" t="s">
        <v>1347</v>
      </c>
      <c r="C3628" s="131">
        <v>70.0</v>
      </c>
      <c r="D3628" s="14" t="s">
        <v>1348</v>
      </c>
      <c r="E3628" s="131">
        <v>229.0</v>
      </c>
      <c r="F3628" s="14" t="s">
        <v>1350</v>
      </c>
      <c r="G3628" s="131">
        <v>59.0</v>
      </c>
      <c r="H3628" s="131">
        <v>200.0</v>
      </c>
      <c r="I3628" s="132" t="b">
        <v>1</v>
      </c>
      <c r="J3628" s="14"/>
      <c r="K3628" s="14"/>
      <c r="L3628" s="14"/>
      <c r="M3628" s="14"/>
      <c r="N3628" s="14"/>
      <c r="O3628" s="14"/>
      <c r="P3628" s="14"/>
      <c r="Q3628" s="14"/>
      <c r="R3628" s="14"/>
      <c r="S3628" s="14"/>
      <c r="T3628" s="14"/>
      <c r="U3628" s="14"/>
      <c r="V3628" s="14"/>
      <c r="W3628" s="14"/>
    </row>
    <row r="3629">
      <c r="A3629" s="130" t="s">
        <v>27420</v>
      </c>
      <c r="B3629" s="14" t="s">
        <v>17833</v>
      </c>
      <c r="C3629" s="131">
        <v>40.0</v>
      </c>
      <c r="D3629" s="14"/>
      <c r="E3629" s="14"/>
      <c r="F3629" s="14" t="s">
        <v>17835</v>
      </c>
      <c r="G3629" s="131">
        <v>20.0</v>
      </c>
      <c r="H3629" s="131">
        <v>200.0</v>
      </c>
      <c r="I3629" s="132" t="b">
        <v>1</v>
      </c>
      <c r="J3629" s="14"/>
      <c r="K3629" s="14"/>
      <c r="L3629" s="14"/>
      <c r="M3629" s="14"/>
      <c r="N3629" s="14"/>
      <c r="O3629" s="14"/>
      <c r="P3629" s="14"/>
      <c r="Q3629" s="14"/>
      <c r="R3629" s="14"/>
      <c r="S3629" s="14"/>
      <c r="T3629" s="14"/>
      <c r="U3629" s="14"/>
      <c r="V3629" s="14"/>
      <c r="W3629" s="14"/>
    </row>
    <row r="3630">
      <c r="A3630" s="130" t="s">
        <v>27421</v>
      </c>
      <c r="B3630" s="14" t="s">
        <v>14509</v>
      </c>
      <c r="C3630" s="131">
        <v>50.0</v>
      </c>
      <c r="D3630" s="14" t="s">
        <v>14510</v>
      </c>
      <c r="E3630" s="131">
        <v>131.0</v>
      </c>
      <c r="F3630" s="14" t="s">
        <v>14514</v>
      </c>
      <c r="G3630" s="131">
        <v>39.0</v>
      </c>
      <c r="H3630" s="131">
        <v>200.0</v>
      </c>
      <c r="I3630" s="132" t="b">
        <v>1</v>
      </c>
      <c r="J3630" s="14"/>
      <c r="K3630" s="14"/>
      <c r="L3630" s="14"/>
      <c r="M3630" s="14"/>
      <c r="N3630" s="14"/>
      <c r="O3630" s="14"/>
      <c r="P3630" s="14"/>
      <c r="Q3630" s="14"/>
      <c r="R3630" s="14"/>
      <c r="S3630" s="14"/>
      <c r="T3630" s="14"/>
      <c r="U3630" s="14"/>
      <c r="V3630" s="14"/>
      <c r="W3630" s="14"/>
    </row>
    <row r="3631">
      <c r="A3631" s="130" t="s">
        <v>27422</v>
      </c>
      <c r="B3631" s="14" t="s">
        <v>5622</v>
      </c>
      <c r="C3631" s="131">
        <v>80.0</v>
      </c>
      <c r="D3631" s="14" t="s">
        <v>5625</v>
      </c>
      <c r="E3631" s="131">
        <v>203.0</v>
      </c>
      <c r="F3631" s="14" t="s">
        <v>5627</v>
      </c>
      <c r="G3631" s="131">
        <v>69.0</v>
      </c>
      <c r="H3631" s="131">
        <v>200.0</v>
      </c>
      <c r="I3631" s="132" t="b">
        <v>1</v>
      </c>
      <c r="J3631" s="14"/>
      <c r="K3631" s="14"/>
      <c r="L3631" s="14"/>
      <c r="M3631" s="14"/>
      <c r="N3631" s="14"/>
      <c r="O3631" s="14"/>
      <c r="P3631" s="14"/>
      <c r="Q3631" s="14"/>
      <c r="R3631" s="14"/>
      <c r="S3631" s="14"/>
      <c r="T3631" s="14"/>
      <c r="U3631" s="14"/>
      <c r="V3631" s="14"/>
      <c r="W3631" s="14"/>
    </row>
    <row r="3632">
      <c r="A3632" s="130" t="s">
        <v>27423</v>
      </c>
      <c r="B3632" s="14" t="s">
        <v>7585</v>
      </c>
      <c r="C3632" s="131">
        <v>84.0</v>
      </c>
      <c r="D3632" s="14" t="s">
        <v>7587</v>
      </c>
      <c r="E3632" s="131">
        <v>154.0</v>
      </c>
      <c r="F3632" s="14" t="s">
        <v>7590</v>
      </c>
      <c r="G3632" s="131">
        <v>73.0</v>
      </c>
      <c r="H3632" s="131">
        <v>200.0</v>
      </c>
      <c r="I3632" s="132" t="b">
        <v>1</v>
      </c>
      <c r="J3632" s="14"/>
      <c r="K3632" s="14"/>
      <c r="L3632" s="14"/>
      <c r="M3632" s="14"/>
      <c r="N3632" s="14"/>
      <c r="O3632" s="14"/>
      <c r="P3632" s="14"/>
      <c r="Q3632" s="14"/>
      <c r="R3632" s="14"/>
      <c r="S3632" s="14"/>
      <c r="T3632" s="14"/>
      <c r="U3632" s="14"/>
      <c r="V3632" s="14"/>
      <c r="W3632" s="14"/>
    </row>
    <row r="3633">
      <c r="A3633" s="130" t="s">
        <v>27424</v>
      </c>
      <c r="B3633" s="14" t="s">
        <v>15265</v>
      </c>
      <c r="C3633" s="131">
        <v>32.0</v>
      </c>
      <c r="D3633" s="14"/>
      <c r="E3633" s="14"/>
      <c r="F3633" s="14" t="s">
        <v>15267</v>
      </c>
      <c r="G3633" s="131">
        <v>12.0</v>
      </c>
      <c r="H3633" s="131">
        <v>200.0</v>
      </c>
      <c r="I3633" s="132" t="b">
        <v>1</v>
      </c>
      <c r="J3633" s="14"/>
      <c r="K3633" s="14"/>
      <c r="L3633" s="14"/>
      <c r="M3633" s="14"/>
      <c r="N3633" s="14"/>
      <c r="O3633" s="14"/>
      <c r="P3633" s="14"/>
      <c r="Q3633" s="14"/>
      <c r="R3633" s="14"/>
      <c r="S3633" s="14"/>
      <c r="T3633" s="14"/>
      <c r="U3633" s="14"/>
      <c r="V3633" s="14"/>
      <c r="W3633" s="14"/>
    </row>
    <row r="3634">
      <c r="A3634" s="130" t="s">
        <v>27425</v>
      </c>
      <c r="B3634" s="14" t="s">
        <v>1471</v>
      </c>
      <c r="C3634" s="131">
        <v>15.0</v>
      </c>
      <c r="D3634" s="14"/>
      <c r="E3634" s="14"/>
      <c r="F3634" s="14" t="s">
        <v>1472</v>
      </c>
      <c r="G3634" s="131">
        <v>4.0</v>
      </c>
      <c r="H3634" s="131">
        <v>200.0</v>
      </c>
      <c r="I3634" s="132" t="b">
        <v>1</v>
      </c>
      <c r="J3634" s="14"/>
      <c r="K3634" s="14"/>
      <c r="L3634" s="14"/>
      <c r="M3634" s="14"/>
      <c r="N3634" s="14"/>
      <c r="O3634" s="14"/>
      <c r="P3634" s="14"/>
      <c r="Q3634" s="14"/>
      <c r="R3634" s="14"/>
      <c r="S3634" s="14"/>
      <c r="T3634" s="14"/>
      <c r="U3634" s="14"/>
      <c r="V3634" s="14"/>
      <c r="W3634" s="14"/>
    </row>
    <row r="3635">
      <c r="A3635" s="130" t="s">
        <v>27426</v>
      </c>
      <c r="B3635" s="14" t="s">
        <v>7494</v>
      </c>
      <c r="C3635" s="131">
        <v>124.0</v>
      </c>
      <c r="D3635" s="14" t="s">
        <v>7495</v>
      </c>
      <c r="E3635" s="131">
        <v>134.0</v>
      </c>
      <c r="F3635" s="14" t="s">
        <v>7497</v>
      </c>
      <c r="G3635" s="131">
        <v>113.0</v>
      </c>
      <c r="H3635" s="131">
        <v>200.0</v>
      </c>
      <c r="I3635" s="132" t="b">
        <v>1</v>
      </c>
      <c r="J3635" s="14"/>
      <c r="K3635" s="14"/>
      <c r="L3635" s="14"/>
      <c r="M3635" s="14"/>
      <c r="N3635" s="14"/>
      <c r="O3635" s="14"/>
      <c r="P3635" s="14"/>
      <c r="Q3635" s="14"/>
      <c r="R3635" s="14"/>
      <c r="S3635" s="14"/>
      <c r="T3635" s="14"/>
      <c r="U3635" s="14"/>
      <c r="V3635" s="14"/>
      <c r="W3635" s="14"/>
    </row>
    <row r="3636">
      <c r="A3636" s="130" t="s">
        <v>27427</v>
      </c>
      <c r="B3636" s="14" t="s">
        <v>11599</v>
      </c>
      <c r="C3636" s="131">
        <v>62.0</v>
      </c>
      <c r="D3636" s="14" t="s">
        <v>11602</v>
      </c>
      <c r="E3636" s="131">
        <v>157.0</v>
      </c>
      <c r="F3636" s="14" t="s">
        <v>11604</v>
      </c>
      <c r="G3636" s="131">
        <v>51.0</v>
      </c>
      <c r="H3636" s="131">
        <v>200.0</v>
      </c>
      <c r="I3636" s="132" t="b">
        <v>1</v>
      </c>
      <c r="J3636" s="14"/>
      <c r="K3636" s="14"/>
      <c r="L3636" s="14"/>
      <c r="M3636" s="14"/>
      <c r="N3636" s="14"/>
      <c r="O3636" s="14"/>
      <c r="P3636" s="14"/>
      <c r="Q3636" s="14"/>
      <c r="R3636" s="14"/>
      <c r="S3636" s="14"/>
      <c r="T3636" s="14"/>
      <c r="U3636" s="14"/>
      <c r="V3636" s="14"/>
      <c r="W3636" s="14"/>
    </row>
    <row r="3637">
      <c r="A3637" s="130" t="s">
        <v>27428</v>
      </c>
      <c r="B3637" s="14" t="s">
        <v>7462</v>
      </c>
      <c r="C3637" s="131">
        <v>102.0</v>
      </c>
      <c r="D3637" s="14" t="s">
        <v>7464</v>
      </c>
      <c r="E3637" s="131">
        <v>150.0</v>
      </c>
      <c r="F3637" s="14" t="s">
        <v>7467</v>
      </c>
      <c r="G3637" s="131">
        <v>91.0</v>
      </c>
      <c r="H3637" s="131">
        <v>200.0</v>
      </c>
      <c r="I3637" s="132" t="b">
        <v>1</v>
      </c>
      <c r="J3637" s="14"/>
      <c r="K3637" s="14"/>
      <c r="L3637" s="14"/>
      <c r="M3637" s="14"/>
      <c r="N3637" s="14"/>
      <c r="O3637" s="14"/>
      <c r="P3637" s="14"/>
      <c r="Q3637" s="14"/>
      <c r="R3637" s="14"/>
      <c r="S3637" s="14"/>
      <c r="T3637" s="14"/>
      <c r="U3637" s="14"/>
      <c r="V3637" s="14"/>
      <c r="W3637" s="14"/>
    </row>
    <row r="3638">
      <c r="A3638" s="130" t="s">
        <v>27429</v>
      </c>
      <c r="B3638" s="14" t="s">
        <v>1543</v>
      </c>
      <c r="C3638" s="131">
        <v>25.0</v>
      </c>
      <c r="D3638" s="14"/>
      <c r="E3638" s="14"/>
      <c r="F3638" s="14" t="s">
        <v>1264</v>
      </c>
      <c r="G3638" s="131">
        <v>5.0</v>
      </c>
      <c r="H3638" s="131">
        <v>200.0</v>
      </c>
      <c r="I3638" s="132" t="b">
        <v>1</v>
      </c>
      <c r="J3638" s="14"/>
      <c r="K3638" s="14"/>
      <c r="L3638" s="14"/>
      <c r="M3638" s="14"/>
      <c r="N3638" s="14"/>
      <c r="O3638" s="14"/>
      <c r="P3638" s="14"/>
      <c r="Q3638" s="14"/>
      <c r="R3638" s="14"/>
      <c r="S3638" s="14"/>
      <c r="T3638" s="14"/>
      <c r="U3638" s="14"/>
      <c r="V3638" s="14"/>
      <c r="W3638" s="14"/>
    </row>
    <row r="3639">
      <c r="A3639" s="130" t="s">
        <v>27430</v>
      </c>
      <c r="B3639" s="14" t="s">
        <v>10596</v>
      </c>
      <c r="C3639" s="131">
        <v>104.0</v>
      </c>
      <c r="D3639" s="14" t="s">
        <v>10597</v>
      </c>
      <c r="E3639" s="131">
        <v>155.0</v>
      </c>
      <c r="F3639" s="14" t="s">
        <v>10598</v>
      </c>
      <c r="G3639" s="131">
        <v>93.0</v>
      </c>
      <c r="H3639" s="131">
        <v>200.0</v>
      </c>
      <c r="I3639" s="132" t="b">
        <v>1</v>
      </c>
      <c r="J3639" s="14"/>
      <c r="K3639" s="14"/>
      <c r="L3639" s="14"/>
      <c r="M3639" s="14"/>
      <c r="N3639" s="14"/>
      <c r="O3639" s="14"/>
      <c r="P3639" s="14"/>
      <c r="Q3639" s="14"/>
      <c r="R3639" s="14"/>
      <c r="S3639" s="14"/>
      <c r="T3639" s="14"/>
      <c r="U3639" s="14"/>
      <c r="V3639" s="14"/>
      <c r="W3639" s="14"/>
    </row>
    <row r="3640">
      <c r="A3640" s="130" t="s">
        <v>27431</v>
      </c>
      <c r="B3640" s="14" t="s">
        <v>3102</v>
      </c>
      <c r="C3640" s="131">
        <v>66.0</v>
      </c>
      <c r="D3640" s="14" t="s">
        <v>3106</v>
      </c>
      <c r="E3640" s="131">
        <v>207.0</v>
      </c>
      <c r="F3640" s="14" t="s">
        <v>3109</v>
      </c>
      <c r="G3640" s="131">
        <v>55.0</v>
      </c>
      <c r="H3640" s="131">
        <v>200.0</v>
      </c>
      <c r="I3640" s="132" t="b">
        <v>1</v>
      </c>
      <c r="J3640" s="14"/>
      <c r="K3640" s="14"/>
      <c r="L3640" s="14"/>
      <c r="M3640" s="14"/>
      <c r="N3640" s="14"/>
      <c r="O3640" s="14"/>
      <c r="P3640" s="14"/>
      <c r="Q3640" s="14"/>
      <c r="R3640" s="14"/>
      <c r="S3640" s="14"/>
      <c r="T3640" s="14"/>
      <c r="U3640" s="14"/>
      <c r="V3640" s="14"/>
      <c r="W3640" s="14"/>
    </row>
    <row r="3641">
      <c r="A3641" s="130" t="s">
        <v>27432</v>
      </c>
      <c r="B3641" s="14" t="s">
        <v>1347</v>
      </c>
      <c r="C3641" s="131">
        <v>70.0</v>
      </c>
      <c r="D3641" s="14" t="s">
        <v>1348</v>
      </c>
      <c r="E3641" s="131">
        <v>229.0</v>
      </c>
      <c r="F3641" s="14" t="s">
        <v>1350</v>
      </c>
      <c r="G3641" s="131">
        <v>59.0</v>
      </c>
      <c r="H3641" s="131">
        <v>200.0</v>
      </c>
      <c r="I3641" s="132" t="b">
        <v>1</v>
      </c>
      <c r="J3641" s="14"/>
      <c r="K3641" s="14"/>
      <c r="L3641" s="14"/>
      <c r="M3641" s="14"/>
      <c r="N3641" s="14"/>
      <c r="O3641" s="14"/>
      <c r="P3641" s="14"/>
      <c r="Q3641" s="14"/>
      <c r="R3641" s="14"/>
      <c r="S3641" s="14"/>
      <c r="T3641" s="14"/>
      <c r="U3641" s="14"/>
      <c r="V3641" s="14"/>
      <c r="W3641" s="14"/>
    </row>
    <row r="3642">
      <c r="A3642" s="130" t="s">
        <v>27433</v>
      </c>
      <c r="B3642" s="14" t="s">
        <v>3358</v>
      </c>
      <c r="C3642" s="131">
        <v>76.0</v>
      </c>
      <c r="D3642" s="14" t="s">
        <v>3359</v>
      </c>
      <c r="E3642" s="131">
        <v>352.0</v>
      </c>
      <c r="F3642" s="14" t="s">
        <v>3361</v>
      </c>
      <c r="G3642" s="131">
        <v>65.0</v>
      </c>
      <c r="H3642" s="131">
        <v>200.0</v>
      </c>
      <c r="I3642" s="132" t="b">
        <v>1</v>
      </c>
      <c r="J3642" s="14"/>
      <c r="K3642" s="14"/>
      <c r="L3642" s="14"/>
      <c r="M3642" s="14"/>
      <c r="N3642" s="14"/>
      <c r="O3642" s="14"/>
      <c r="P3642" s="14"/>
      <c r="Q3642" s="14"/>
      <c r="R3642" s="14"/>
      <c r="S3642" s="14"/>
      <c r="T3642" s="14"/>
      <c r="U3642" s="14"/>
      <c r="V3642" s="14"/>
      <c r="W3642" s="14"/>
    </row>
    <row r="3643">
      <c r="A3643" s="130" t="s">
        <v>27434</v>
      </c>
      <c r="B3643" s="14" t="s">
        <v>18274</v>
      </c>
      <c r="C3643" s="131">
        <v>23.0</v>
      </c>
      <c r="D3643" s="14"/>
      <c r="E3643" s="14"/>
      <c r="F3643" s="14" t="s">
        <v>1245</v>
      </c>
      <c r="G3643" s="131">
        <v>3.0</v>
      </c>
      <c r="H3643" s="131">
        <v>200.0</v>
      </c>
      <c r="I3643" s="132" t="b">
        <v>1</v>
      </c>
      <c r="J3643" s="14"/>
      <c r="K3643" s="14"/>
      <c r="L3643" s="14"/>
      <c r="M3643" s="14"/>
      <c r="N3643" s="14"/>
      <c r="O3643" s="14"/>
      <c r="P3643" s="14"/>
      <c r="Q3643" s="14"/>
      <c r="R3643" s="14"/>
      <c r="S3643" s="14"/>
      <c r="T3643" s="14"/>
      <c r="U3643" s="14"/>
      <c r="V3643" s="14"/>
      <c r="W3643" s="14"/>
    </row>
    <row r="3644">
      <c r="A3644" s="130" t="s">
        <v>27435</v>
      </c>
      <c r="B3644" s="14" t="s">
        <v>7510</v>
      </c>
      <c r="C3644" s="131">
        <v>94.0</v>
      </c>
      <c r="D3644" s="14" t="s">
        <v>7513</v>
      </c>
      <c r="E3644" s="131">
        <v>151.0</v>
      </c>
      <c r="F3644" s="14" t="s">
        <v>7514</v>
      </c>
      <c r="G3644" s="131">
        <v>83.0</v>
      </c>
      <c r="H3644" s="131">
        <v>200.0</v>
      </c>
      <c r="I3644" s="132" t="b">
        <v>1</v>
      </c>
      <c r="J3644" s="14"/>
      <c r="K3644" s="14"/>
      <c r="L3644" s="14"/>
      <c r="M3644" s="14"/>
      <c r="N3644" s="14"/>
      <c r="O3644" s="14"/>
      <c r="P3644" s="14"/>
      <c r="Q3644" s="14"/>
      <c r="R3644" s="14"/>
      <c r="S3644" s="14"/>
      <c r="T3644" s="14"/>
      <c r="U3644" s="14"/>
      <c r="V3644" s="14"/>
      <c r="W3644" s="14"/>
    </row>
    <row r="3645">
      <c r="A3645" s="130" t="s">
        <v>27436</v>
      </c>
      <c r="B3645" s="14" t="s">
        <v>4478</v>
      </c>
      <c r="C3645" s="131">
        <v>66.0</v>
      </c>
      <c r="D3645" s="14" t="s">
        <v>4480</v>
      </c>
      <c r="E3645" s="131">
        <v>155.0</v>
      </c>
      <c r="F3645" s="14" t="s">
        <v>4481</v>
      </c>
      <c r="G3645" s="131">
        <v>55.0</v>
      </c>
      <c r="H3645" s="131">
        <v>200.0</v>
      </c>
      <c r="I3645" s="132" t="b">
        <v>1</v>
      </c>
      <c r="J3645" s="14"/>
      <c r="K3645" s="14"/>
      <c r="L3645" s="14"/>
      <c r="M3645" s="14"/>
      <c r="N3645" s="14"/>
      <c r="O3645" s="14"/>
      <c r="P3645" s="14"/>
      <c r="Q3645" s="14"/>
      <c r="R3645" s="14"/>
      <c r="S3645" s="14"/>
      <c r="T3645" s="14"/>
      <c r="U3645" s="14"/>
      <c r="V3645" s="14"/>
      <c r="W3645" s="14"/>
    </row>
    <row r="3646">
      <c r="A3646" s="130" t="s">
        <v>27437</v>
      </c>
      <c r="B3646" s="14" t="s">
        <v>1381</v>
      </c>
      <c r="C3646" s="131">
        <v>39.0</v>
      </c>
      <c r="D3646" s="14" t="s">
        <v>1382</v>
      </c>
      <c r="E3646" s="131">
        <v>198.0</v>
      </c>
      <c r="F3646" s="14" t="s">
        <v>1383</v>
      </c>
      <c r="G3646" s="131">
        <v>28.0</v>
      </c>
      <c r="H3646" s="131">
        <v>200.0</v>
      </c>
      <c r="I3646" s="132" t="b">
        <v>1</v>
      </c>
      <c r="J3646" s="14"/>
      <c r="K3646" s="14"/>
      <c r="L3646" s="14"/>
      <c r="M3646" s="14"/>
      <c r="N3646" s="14"/>
      <c r="O3646" s="14"/>
      <c r="P3646" s="14"/>
      <c r="Q3646" s="14"/>
      <c r="R3646" s="14"/>
      <c r="S3646" s="14"/>
      <c r="T3646" s="14"/>
      <c r="U3646" s="14"/>
      <c r="V3646" s="14"/>
      <c r="W3646" s="14"/>
    </row>
    <row r="3647">
      <c r="A3647" s="130" t="s">
        <v>27438</v>
      </c>
      <c r="B3647" s="14" t="s">
        <v>2431</v>
      </c>
      <c r="C3647" s="131">
        <v>116.0</v>
      </c>
      <c r="D3647" s="14" t="s">
        <v>2434</v>
      </c>
      <c r="E3647" s="131">
        <v>383.0</v>
      </c>
      <c r="F3647" s="14" t="s">
        <v>2437</v>
      </c>
      <c r="G3647" s="131">
        <v>105.0</v>
      </c>
      <c r="H3647" s="131">
        <v>200.0</v>
      </c>
      <c r="I3647" s="132" t="b">
        <v>1</v>
      </c>
      <c r="J3647" s="14"/>
      <c r="K3647" s="14"/>
      <c r="L3647" s="14"/>
      <c r="M3647" s="14"/>
      <c r="N3647" s="14"/>
      <c r="O3647" s="14"/>
      <c r="P3647" s="14"/>
      <c r="Q3647" s="14"/>
      <c r="R3647" s="14"/>
      <c r="S3647" s="14"/>
      <c r="T3647" s="14"/>
      <c r="U3647" s="14"/>
      <c r="V3647" s="14"/>
      <c r="W3647" s="14"/>
    </row>
    <row r="3648">
      <c r="A3648" s="130" t="s">
        <v>27439</v>
      </c>
      <c r="B3648" s="14" t="s">
        <v>10596</v>
      </c>
      <c r="C3648" s="131">
        <v>104.0</v>
      </c>
      <c r="D3648" s="14" t="s">
        <v>10597</v>
      </c>
      <c r="E3648" s="131">
        <v>155.0</v>
      </c>
      <c r="F3648" s="14" t="s">
        <v>10598</v>
      </c>
      <c r="G3648" s="131">
        <v>93.0</v>
      </c>
      <c r="H3648" s="131">
        <v>200.0</v>
      </c>
      <c r="I3648" s="132" t="b">
        <v>1</v>
      </c>
      <c r="J3648" s="14"/>
      <c r="K3648" s="14"/>
      <c r="L3648" s="14"/>
      <c r="M3648" s="14"/>
      <c r="N3648" s="14"/>
      <c r="O3648" s="14"/>
      <c r="P3648" s="14"/>
      <c r="Q3648" s="14"/>
      <c r="R3648" s="14"/>
      <c r="S3648" s="14"/>
      <c r="T3648" s="14"/>
      <c r="U3648" s="14"/>
      <c r="V3648" s="14"/>
      <c r="W3648" s="14"/>
    </row>
    <row r="3649">
      <c r="A3649" s="130" t="s">
        <v>27440</v>
      </c>
      <c r="B3649" s="14" t="s">
        <v>10684</v>
      </c>
      <c r="C3649" s="131">
        <v>63.0</v>
      </c>
      <c r="D3649" s="14" t="s">
        <v>10686</v>
      </c>
      <c r="E3649" s="131">
        <v>157.0</v>
      </c>
      <c r="F3649" s="14" t="s">
        <v>10688</v>
      </c>
      <c r="G3649" s="131">
        <v>52.0</v>
      </c>
      <c r="H3649" s="131">
        <v>200.0</v>
      </c>
      <c r="I3649" s="132" t="b">
        <v>1</v>
      </c>
      <c r="J3649" s="14"/>
      <c r="K3649" s="14"/>
      <c r="L3649" s="14"/>
      <c r="M3649" s="14"/>
      <c r="N3649" s="14"/>
      <c r="O3649" s="14"/>
      <c r="P3649" s="14"/>
      <c r="Q3649" s="14"/>
      <c r="R3649" s="14"/>
      <c r="S3649" s="14"/>
      <c r="T3649" s="14"/>
      <c r="U3649" s="14"/>
      <c r="V3649" s="14"/>
      <c r="W3649" s="14"/>
    </row>
    <row r="3650">
      <c r="A3650" s="130" t="s">
        <v>27441</v>
      </c>
      <c r="B3650" s="14" t="s">
        <v>18759</v>
      </c>
      <c r="C3650" s="131">
        <v>50.0</v>
      </c>
      <c r="D3650" s="14" t="s">
        <v>18761</v>
      </c>
      <c r="E3650" s="131">
        <v>199.0</v>
      </c>
      <c r="F3650" s="14" t="s">
        <v>18764</v>
      </c>
      <c r="G3650" s="131">
        <v>39.0</v>
      </c>
      <c r="H3650" s="131">
        <v>200.0</v>
      </c>
      <c r="I3650" s="132" t="b">
        <v>1</v>
      </c>
      <c r="J3650" s="14"/>
      <c r="K3650" s="14"/>
      <c r="L3650" s="14"/>
      <c r="M3650" s="14"/>
      <c r="N3650" s="14"/>
      <c r="O3650" s="14"/>
      <c r="P3650" s="14"/>
      <c r="Q3650" s="14"/>
      <c r="R3650" s="14"/>
      <c r="S3650" s="14"/>
      <c r="T3650" s="14"/>
      <c r="U3650" s="14"/>
      <c r="V3650" s="14"/>
      <c r="W3650" s="14"/>
    </row>
    <row r="3651">
      <c r="A3651" s="130" t="s">
        <v>27442</v>
      </c>
      <c r="B3651" s="14" t="s">
        <v>10365</v>
      </c>
      <c r="C3651" s="131">
        <v>23.0</v>
      </c>
      <c r="D3651" s="14"/>
      <c r="E3651" s="14"/>
      <c r="F3651" s="14" t="s">
        <v>10368</v>
      </c>
      <c r="G3651" s="131">
        <v>3.0</v>
      </c>
      <c r="H3651" s="131">
        <v>200.0</v>
      </c>
      <c r="I3651" s="132" t="b">
        <v>1</v>
      </c>
      <c r="J3651" s="14"/>
      <c r="K3651" s="14"/>
      <c r="L3651" s="14"/>
      <c r="M3651" s="14"/>
      <c r="N3651" s="14"/>
      <c r="O3651" s="14"/>
      <c r="P3651" s="14"/>
      <c r="Q3651" s="14"/>
      <c r="R3651" s="14"/>
      <c r="S3651" s="14"/>
      <c r="T3651" s="14"/>
      <c r="U3651" s="14"/>
      <c r="V3651" s="14"/>
      <c r="W3651" s="14"/>
    </row>
    <row r="3652">
      <c r="A3652" s="130" t="s">
        <v>27443</v>
      </c>
      <c r="B3652" s="14" t="s">
        <v>1261</v>
      </c>
      <c r="C3652" s="131">
        <v>63.0</v>
      </c>
      <c r="D3652" s="14" t="s">
        <v>1262</v>
      </c>
      <c r="E3652" s="131">
        <v>210.0</v>
      </c>
      <c r="F3652" s="14" t="s">
        <v>1263</v>
      </c>
      <c r="G3652" s="131">
        <v>52.0</v>
      </c>
      <c r="H3652" s="131">
        <v>200.0</v>
      </c>
      <c r="I3652" s="132" t="b">
        <v>1</v>
      </c>
      <c r="J3652" s="14"/>
      <c r="K3652" s="14"/>
      <c r="L3652" s="14"/>
      <c r="M3652" s="14"/>
      <c r="N3652" s="14"/>
      <c r="O3652" s="14"/>
      <c r="P3652" s="14"/>
      <c r="Q3652" s="14"/>
      <c r="R3652" s="14"/>
      <c r="S3652" s="14"/>
      <c r="T3652" s="14"/>
      <c r="U3652" s="14"/>
      <c r="V3652" s="14"/>
      <c r="W3652" s="14"/>
    </row>
    <row r="3653">
      <c r="A3653" s="130" t="s">
        <v>27444</v>
      </c>
      <c r="B3653" s="14" t="s">
        <v>13510</v>
      </c>
      <c r="C3653" s="131">
        <v>28.0</v>
      </c>
      <c r="D3653" s="14" t="s">
        <v>13511</v>
      </c>
      <c r="E3653" s="131">
        <v>158.0</v>
      </c>
      <c r="F3653" s="14" t="s">
        <v>13512</v>
      </c>
      <c r="G3653" s="131">
        <v>8.0</v>
      </c>
      <c r="H3653" s="131">
        <v>200.0</v>
      </c>
      <c r="I3653" s="132" t="b">
        <v>1</v>
      </c>
      <c r="J3653" s="14"/>
      <c r="K3653" s="14"/>
      <c r="L3653" s="14"/>
      <c r="M3653" s="14"/>
      <c r="N3653" s="14"/>
      <c r="O3653" s="14"/>
      <c r="P3653" s="14"/>
      <c r="Q3653" s="14"/>
      <c r="R3653" s="14"/>
      <c r="S3653" s="14"/>
      <c r="T3653" s="14"/>
      <c r="U3653" s="14"/>
      <c r="V3653" s="14"/>
      <c r="W3653" s="14"/>
    </row>
    <row r="3654">
      <c r="A3654" s="130" t="s">
        <v>27445</v>
      </c>
      <c r="B3654" s="14" t="s">
        <v>12692</v>
      </c>
      <c r="C3654" s="131">
        <v>68.0</v>
      </c>
      <c r="D3654" s="14" t="s">
        <v>12694</v>
      </c>
      <c r="E3654" s="131">
        <v>139.0</v>
      </c>
      <c r="F3654" s="14" t="s">
        <v>12696</v>
      </c>
      <c r="G3654" s="131">
        <v>57.0</v>
      </c>
      <c r="H3654" s="131">
        <v>200.0</v>
      </c>
      <c r="I3654" s="132" t="b">
        <v>1</v>
      </c>
      <c r="J3654" s="14"/>
      <c r="K3654" s="14"/>
      <c r="L3654" s="14"/>
      <c r="M3654" s="14"/>
      <c r="N3654" s="14"/>
      <c r="O3654" s="14"/>
      <c r="P3654" s="14"/>
      <c r="Q3654" s="14"/>
      <c r="R3654" s="14"/>
      <c r="S3654" s="14"/>
      <c r="T3654" s="14"/>
      <c r="U3654" s="14"/>
      <c r="V3654" s="14"/>
      <c r="W3654" s="14"/>
    </row>
    <row r="3655">
      <c r="A3655" s="130" t="s">
        <v>27446</v>
      </c>
      <c r="B3655" s="14" t="s">
        <v>15933</v>
      </c>
      <c r="C3655" s="131">
        <v>23.0</v>
      </c>
      <c r="D3655" s="14"/>
      <c r="E3655" s="14"/>
      <c r="F3655" s="14" t="s">
        <v>15935</v>
      </c>
      <c r="G3655" s="131">
        <v>3.0</v>
      </c>
      <c r="H3655" s="131">
        <v>200.0</v>
      </c>
      <c r="I3655" s="132" t="b">
        <v>1</v>
      </c>
      <c r="J3655" s="14"/>
      <c r="K3655" s="14"/>
      <c r="L3655" s="14"/>
      <c r="M3655" s="14"/>
      <c r="N3655" s="14"/>
      <c r="O3655" s="14"/>
      <c r="P3655" s="14"/>
      <c r="Q3655" s="14"/>
      <c r="R3655" s="14"/>
      <c r="S3655" s="14"/>
      <c r="T3655" s="14"/>
      <c r="U3655" s="14"/>
      <c r="V3655" s="14"/>
      <c r="W3655" s="14"/>
    </row>
    <row r="3656">
      <c r="A3656" s="130" t="s">
        <v>27447</v>
      </c>
      <c r="B3656" s="14" t="s">
        <v>8325</v>
      </c>
      <c r="C3656" s="131">
        <v>92.0</v>
      </c>
      <c r="D3656" s="14" t="s">
        <v>8327</v>
      </c>
      <c r="E3656" s="131">
        <v>344.0</v>
      </c>
      <c r="F3656" s="14" t="s">
        <v>8329</v>
      </c>
      <c r="G3656" s="131">
        <v>81.0</v>
      </c>
      <c r="H3656" s="131">
        <v>200.0</v>
      </c>
      <c r="I3656" s="132" t="b">
        <v>1</v>
      </c>
      <c r="J3656" s="14"/>
      <c r="K3656" s="14"/>
      <c r="L3656" s="14"/>
      <c r="M3656" s="14"/>
      <c r="N3656" s="14"/>
      <c r="O3656" s="14"/>
      <c r="P3656" s="14"/>
      <c r="Q3656" s="14"/>
      <c r="R3656" s="14"/>
      <c r="S3656" s="14"/>
      <c r="T3656" s="14"/>
      <c r="U3656" s="14"/>
      <c r="V3656" s="14"/>
      <c r="W3656" s="14"/>
    </row>
    <row r="3657">
      <c r="A3657" s="130" t="s">
        <v>27448</v>
      </c>
      <c r="B3657" s="14" t="s">
        <v>1467</v>
      </c>
      <c r="C3657" s="131">
        <v>61.0</v>
      </c>
      <c r="D3657" s="14" t="s">
        <v>1468</v>
      </c>
      <c r="E3657" s="131">
        <v>158.0</v>
      </c>
      <c r="F3657" s="14" t="s">
        <v>1469</v>
      </c>
      <c r="G3657" s="131">
        <v>50.0</v>
      </c>
      <c r="H3657" s="131">
        <v>200.0</v>
      </c>
      <c r="I3657" s="132" t="b">
        <v>1</v>
      </c>
      <c r="J3657" s="14"/>
      <c r="K3657" s="14"/>
      <c r="L3657" s="14"/>
      <c r="M3657" s="14"/>
      <c r="N3657" s="14"/>
      <c r="O3657" s="14"/>
      <c r="P3657" s="14"/>
      <c r="Q3657" s="14"/>
      <c r="R3657" s="14"/>
      <c r="S3657" s="14"/>
      <c r="T3657" s="14"/>
      <c r="U3657" s="14"/>
      <c r="V3657" s="14"/>
      <c r="W3657" s="14"/>
    </row>
    <row r="3658">
      <c r="A3658" s="130" t="s">
        <v>27449</v>
      </c>
      <c r="B3658" s="14" t="s">
        <v>11985</v>
      </c>
      <c r="C3658" s="131">
        <v>33.0</v>
      </c>
      <c r="D3658" s="14"/>
      <c r="E3658" s="14"/>
      <c r="F3658" s="14" t="s">
        <v>11987</v>
      </c>
      <c r="G3658" s="131">
        <v>13.0</v>
      </c>
      <c r="H3658" s="131">
        <v>200.0</v>
      </c>
      <c r="I3658" s="132" t="b">
        <v>1</v>
      </c>
      <c r="J3658" s="14"/>
      <c r="K3658" s="14"/>
      <c r="L3658" s="14"/>
      <c r="M3658" s="14"/>
      <c r="N3658" s="14"/>
      <c r="O3658" s="14"/>
      <c r="P3658" s="14"/>
      <c r="Q3658" s="14"/>
      <c r="R3658" s="14"/>
      <c r="S3658" s="14"/>
      <c r="T3658" s="14"/>
      <c r="U3658" s="14"/>
      <c r="V3658" s="14"/>
      <c r="W3658" s="14"/>
    </row>
    <row r="3659">
      <c r="A3659" s="130" t="s">
        <v>27450</v>
      </c>
      <c r="B3659" s="14" t="s">
        <v>20754</v>
      </c>
      <c r="C3659" s="131">
        <v>55.0</v>
      </c>
      <c r="D3659" s="14" t="s">
        <v>20755</v>
      </c>
      <c r="E3659" s="131">
        <v>149.0</v>
      </c>
      <c r="F3659" s="14" t="s">
        <v>20757</v>
      </c>
      <c r="G3659" s="131">
        <v>44.0</v>
      </c>
      <c r="H3659" s="131">
        <v>200.0</v>
      </c>
      <c r="I3659" s="132" t="b">
        <v>1</v>
      </c>
      <c r="J3659" s="14"/>
      <c r="K3659" s="14"/>
      <c r="L3659" s="14"/>
      <c r="M3659" s="14"/>
      <c r="N3659" s="14"/>
      <c r="O3659" s="14"/>
      <c r="P3659" s="14"/>
      <c r="Q3659" s="14"/>
      <c r="R3659" s="14"/>
      <c r="S3659" s="14"/>
      <c r="T3659" s="14"/>
      <c r="U3659" s="14"/>
      <c r="V3659" s="14"/>
      <c r="W3659" s="14"/>
    </row>
    <row r="3660">
      <c r="A3660" s="130" t="s">
        <v>27451</v>
      </c>
      <c r="B3660" s="14" t="s">
        <v>10305</v>
      </c>
      <c r="C3660" s="131">
        <v>32.0</v>
      </c>
      <c r="D3660" s="14"/>
      <c r="E3660" s="14"/>
      <c r="F3660" s="14" t="s">
        <v>10306</v>
      </c>
      <c r="G3660" s="131">
        <v>12.0</v>
      </c>
      <c r="H3660" s="131">
        <v>200.0</v>
      </c>
      <c r="I3660" s="132" t="b">
        <v>1</v>
      </c>
      <c r="J3660" s="14"/>
      <c r="K3660" s="14"/>
      <c r="L3660" s="14"/>
      <c r="M3660" s="14"/>
      <c r="N3660" s="14"/>
      <c r="O3660" s="14"/>
      <c r="P3660" s="14"/>
      <c r="Q3660" s="14"/>
      <c r="R3660" s="14"/>
      <c r="S3660" s="14"/>
      <c r="T3660" s="14"/>
      <c r="U3660" s="14"/>
      <c r="V3660" s="14"/>
      <c r="W3660" s="14"/>
    </row>
    <row r="3661">
      <c r="A3661" s="130" t="s">
        <v>27452</v>
      </c>
      <c r="B3661" s="14" t="s">
        <v>1412</v>
      </c>
      <c r="C3661" s="131">
        <v>52.0</v>
      </c>
      <c r="D3661" s="14" t="s">
        <v>1413</v>
      </c>
      <c r="E3661" s="131">
        <v>267.0</v>
      </c>
      <c r="F3661" s="14" t="s">
        <v>1414</v>
      </c>
      <c r="G3661" s="131">
        <v>41.0</v>
      </c>
      <c r="H3661" s="131">
        <v>200.0</v>
      </c>
      <c r="I3661" s="132" t="b">
        <v>1</v>
      </c>
      <c r="J3661" s="14"/>
      <c r="K3661" s="14"/>
      <c r="L3661" s="14"/>
      <c r="M3661" s="14"/>
      <c r="N3661" s="14"/>
      <c r="O3661" s="14"/>
      <c r="P3661" s="14"/>
      <c r="Q3661" s="14"/>
      <c r="R3661" s="14"/>
      <c r="S3661" s="14"/>
      <c r="T3661" s="14"/>
      <c r="U3661" s="14"/>
      <c r="V3661" s="14"/>
      <c r="W3661" s="14"/>
    </row>
    <row r="3662">
      <c r="A3662" s="130" t="s">
        <v>27453</v>
      </c>
      <c r="B3662" s="14" t="s">
        <v>13098</v>
      </c>
      <c r="C3662" s="131">
        <v>30.0</v>
      </c>
      <c r="D3662" s="14" t="s">
        <v>13101</v>
      </c>
      <c r="E3662" s="131">
        <v>158.0</v>
      </c>
      <c r="F3662" s="14" t="s">
        <v>13105</v>
      </c>
      <c r="G3662" s="131">
        <v>19.0</v>
      </c>
      <c r="H3662" s="131">
        <v>200.0</v>
      </c>
      <c r="I3662" s="132" t="b">
        <v>1</v>
      </c>
      <c r="J3662" s="14"/>
      <c r="K3662" s="14"/>
      <c r="L3662" s="14"/>
      <c r="M3662" s="14"/>
      <c r="N3662" s="14"/>
      <c r="O3662" s="14"/>
      <c r="P3662" s="14"/>
      <c r="Q3662" s="14"/>
      <c r="R3662" s="14"/>
      <c r="S3662" s="14"/>
      <c r="T3662" s="14"/>
      <c r="U3662" s="14"/>
      <c r="V3662" s="14"/>
      <c r="W3662" s="14"/>
    </row>
    <row r="3663">
      <c r="A3663" s="130" t="s">
        <v>27454</v>
      </c>
      <c r="B3663" s="14" t="s">
        <v>10305</v>
      </c>
      <c r="C3663" s="131">
        <v>32.0</v>
      </c>
      <c r="D3663" s="14"/>
      <c r="E3663" s="14"/>
      <c r="F3663" s="14" t="s">
        <v>10306</v>
      </c>
      <c r="G3663" s="131">
        <v>12.0</v>
      </c>
      <c r="H3663" s="131">
        <v>200.0</v>
      </c>
      <c r="I3663" s="132" t="b">
        <v>1</v>
      </c>
      <c r="J3663" s="14"/>
      <c r="K3663" s="14"/>
      <c r="L3663" s="14"/>
      <c r="M3663" s="14"/>
      <c r="N3663" s="14"/>
      <c r="O3663" s="14"/>
      <c r="P3663" s="14"/>
      <c r="Q3663" s="14"/>
      <c r="R3663" s="14"/>
      <c r="S3663" s="14"/>
      <c r="T3663" s="14"/>
      <c r="U3663" s="14"/>
      <c r="V3663" s="14"/>
      <c r="W3663" s="14"/>
    </row>
    <row r="3664">
      <c r="A3664" s="130" t="s">
        <v>27455</v>
      </c>
      <c r="B3664" s="14" t="s">
        <v>22616</v>
      </c>
      <c r="C3664" s="131">
        <v>37.0</v>
      </c>
      <c r="D3664" s="14" t="s">
        <v>491</v>
      </c>
      <c r="E3664" s="131">
        <v>127.0</v>
      </c>
      <c r="F3664" s="14" t="s">
        <v>492</v>
      </c>
      <c r="G3664" s="131">
        <v>21.0</v>
      </c>
      <c r="H3664" s="131">
        <v>200.0</v>
      </c>
      <c r="I3664" s="132" t="b">
        <v>1</v>
      </c>
      <c r="J3664" s="14"/>
      <c r="K3664" s="14"/>
      <c r="L3664" s="14"/>
      <c r="M3664" s="14"/>
      <c r="N3664" s="14"/>
      <c r="O3664" s="14"/>
      <c r="P3664" s="14"/>
      <c r="Q3664" s="14"/>
      <c r="R3664" s="14"/>
      <c r="S3664" s="14"/>
      <c r="T3664" s="14"/>
      <c r="U3664" s="14"/>
      <c r="V3664" s="14"/>
      <c r="W3664" s="14"/>
    </row>
    <row r="3665">
      <c r="A3665" s="130" t="s">
        <v>27456</v>
      </c>
      <c r="B3665" s="14" t="s">
        <v>1708</v>
      </c>
      <c r="C3665" s="131">
        <v>82.0</v>
      </c>
      <c r="D3665" s="14" t="s">
        <v>1709</v>
      </c>
      <c r="E3665" s="131">
        <v>152.0</v>
      </c>
      <c r="F3665" s="14" t="s">
        <v>1710</v>
      </c>
      <c r="G3665" s="131">
        <v>71.0</v>
      </c>
      <c r="H3665" s="131">
        <v>200.0</v>
      </c>
      <c r="I3665" s="132" t="b">
        <v>1</v>
      </c>
      <c r="J3665" s="14"/>
      <c r="K3665" s="14"/>
      <c r="L3665" s="14"/>
      <c r="M3665" s="14"/>
      <c r="N3665" s="14"/>
      <c r="O3665" s="14"/>
      <c r="P3665" s="14"/>
      <c r="Q3665" s="14"/>
      <c r="R3665" s="14"/>
      <c r="S3665" s="14"/>
      <c r="T3665" s="14"/>
      <c r="U3665" s="14"/>
      <c r="V3665" s="14"/>
      <c r="W3665" s="14"/>
    </row>
    <row r="3666">
      <c r="A3666" s="130" t="s">
        <v>27457</v>
      </c>
      <c r="B3666" s="14" t="s">
        <v>3562</v>
      </c>
      <c r="C3666" s="131">
        <v>50.0</v>
      </c>
      <c r="D3666" s="14" t="s">
        <v>3563</v>
      </c>
      <c r="E3666" s="131">
        <v>24.0</v>
      </c>
      <c r="F3666" s="14" t="s">
        <v>3566</v>
      </c>
      <c r="G3666" s="131">
        <v>39.0</v>
      </c>
      <c r="H3666" s="131">
        <v>200.0</v>
      </c>
      <c r="I3666" s="132" t="b">
        <v>1</v>
      </c>
      <c r="J3666" s="14"/>
      <c r="K3666" s="14"/>
      <c r="L3666" s="14"/>
      <c r="M3666" s="14"/>
      <c r="N3666" s="14"/>
      <c r="O3666" s="14"/>
      <c r="P3666" s="14"/>
      <c r="Q3666" s="14"/>
      <c r="R3666" s="14"/>
      <c r="S3666" s="14"/>
      <c r="T3666" s="14"/>
      <c r="U3666" s="14"/>
      <c r="V3666" s="14"/>
      <c r="W3666" s="14"/>
    </row>
    <row r="3667">
      <c r="A3667" s="130" t="s">
        <v>27458</v>
      </c>
      <c r="B3667" s="14" t="s">
        <v>8649</v>
      </c>
      <c r="C3667" s="131">
        <v>46.0</v>
      </c>
      <c r="D3667" s="14" t="s">
        <v>8650</v>
      </c>
      <c r="E3667" s="131">
        <v>75.0</v>
      </c>
      <c r="F3667" s="14" t="s">
        <v>8652</v>
      </c>
      <c r="G3667" s="131">
        <v>35.0</v>
      </c>
      <c r="H3667" s="131">
        <v>200.0</v>
      </c>
      <c r="I3667" s="132" t="b">
        <v>1</v>
      </c>
      <c r="J3667" s="14"/>
      <c r="K3667" s="14"/>
      <c r="L3667" s="14"/>
      <c r="M3667" s="14"/>
      <c r="N3667" s="14"/>
      <c r="O3667" s="14"/>
      <c r="P3667" s="14"/>
      <c r="Q3667" s="14"/>
      <c r="R3667" s="14"/>
      <c r="S3667" s="14"/>
      <c r="T3667" s="14"/>
      <c r="U3667" s="14"/>
      <c r="V3667" s="14"/>
      <c r="W3667" s="14"/>
    </row>
    <row r="3668">
      <c r="A3668" s="130" t="s">
        <v>27459</v>
      </c>
      <c r="B3668" s="14" t="s">
        <v>1399</v>
      </c>
      <c r="C3668" s="131">
        <v>58.0</v>
      </c>
      <c r="D3668" s="14" t="s">
        <v>1400</v>
      </c>
      <c r="E3668" s="131">
        <v>372.0</v>
      </c>
      <c r="F3668" s="14" t="s">
        <v>1401</v>
      </c>
      <c r="G3668" s="131">
        <v>47.0</v>
      </c>
      <c r="H3668" s="131">
        <v>200.0</v>
      </c>
      <c r="I3668" s="132" t="b">
        <v>1</v>
      </c>
      <c r="J3668" s="14"/>
      <c r="K3668" s="14"/>
      <c r="L3668" s="14"/>
      <c r="M3668" s="14"/>
      <c r="N3668" s="14"/>
      <c r="O3668" s="14"/>
      <c r="P3668" s="14"/>
      <c r="Q3668" s="14"/>
      <c r="R3668" s="14"/>
      <c r="S3668" s="14"/>
      <c r="T3668" s="14"/>
      <c r="U3668" s="14"/>
      <c r="V3668" s="14"/>
      <c r="W3668" s="14"/>
    </row>
    <row r="3669">
      <c r="A3669" s="130" t="s">
        <v>27460</v>
      </c>
      <c r="B3669" s="14" t="s">
        <v>1242</v>
      </c>
      <c r="C3669" s="131">
        <v>57.0</v>
      </c>
      <c r="D3669" s="14" t="s">
        <v>1243</v>
      </c>
      <c r="E3669" s="131">
        <v>296.0</v>
      </c>
      <c r="F3669" s="14" t="s">
        <v>1244</v>
      </c>
      <c r="G3669" s="131">
        <v>46.0</v>
      </c>
      <c r="H3669" s="131">
        <v>200.0</v>
      </c>
      <c r="I3669" s="132" t="b">
        <v>1</v>
      </c>
      <c r="J3669" s="14"/>
      <c r="K3669" s="14"/>
      <c r="L3669" s="14"/>
      <c r="M3669" s="14"/>
      <c r="N3669" s="14"/>
      <c r="O3669" s="14"/>
      <c r="P3669" s="14"/>
      <c r="Q3669" s="14"/>
      <c r="R3669" s="14"/>
      <c r="S3669" s="14"/>
      <c r="T3669" s="14"/>
      <c r="U3669" s="14"/>
      <c r="V3669" s="14"/>
      <c r="W3669" s="14"/>
    </row>
    <row r="3670">
      <c r="A3670" s="130" t="s">
        <v>27461</v>
      </c>
      <c r="B3670" s="14" t="s">
        <v>6366</v>
      </c>
      <c r="C3670" s="131">
        <v>49.0</v>
      </c>
      <c r="D3670" s="14" t="s">
        <v>6368</v>
      </c>
      <c r="E3670" s="131">
        <v>409.0</v>
      </c>
      <c r="F3670" s="14" t="s">
        <v>6372</v>
      </c>
      <c r="G3670" s="131">
        <v>38.0</v>
      </c>
      <c r="H3670" s="131">
        <v>200.0</v>
      </c>
      <c r="I3670" s="132" t="b">
        <v>1</v>
      </c>
      <c r="J3670" s="14"/>
      <c r="K3670" s="14"/>
      <c r="L3670" s="14"/>
      <c r="M3670" s="14"/>
      <c r="N3670" s="14"/>
      <c r="O3670" s="14"/>
      <c r="P3670" s="14"/>
      <c r="Q3670" s="14"/>
      <c r="R3670" s="14"/>
      <c r="S3670" s="14"/>
      <c r="T3670" s="14"/>
      <c r="U3670" s="14"/>
      <c r="V3670" s="14"/>
      <c r="W3670" s="14"/>
    </row>
    <row r="3671">
      <c r="A3671" s="130" t="s">
        <v>27462</v>
      </c>
      <c r="B3671" s="14" t="s">
        <v>1508</v>
      </c>
      <c r="C3671" s="131">
        <v>49.0</v>
      </c>
      <c r="D3671" s="14" t="s">
        <v>1509</v>
      </c>
      <c r="E3671" s="131">
        <v>367.0</v>
      </c>
      <c r="F3671" s="14" t="s">
        <v>1510</v>
      </c>
      <c r="G3671" s="131">
        <v>38.0</v>
      </c>
      <c r="H3671" s="131">
        <v>200.0</v>
      </c>
      <c r="I3671" s="132" t="b">
        <v>1</v>
      </c>
      <c r="J3671" s="14"/>
      <c r="K3671" s="14"/>
      <c r="L3671" s="14"/>
      <c r="M3671" s="14"/>
      <c r="N3671" s="14"/>
      <c r="O3671" s="14"/>
      <c r="P3671" s="14"/>
      <c r="Q3671" s="14"/>
      <c r="R3671" s="14"/>
      <c r="S3671" s="14"/>
      <c r="T3671" s="14"/>
      <c r="U3671" s="14"/>
      <c r="V3671" s="14"/>
      <c r="W3671" s="14"/>
    </row>
    <row r="3672">
      <c r="A3672" s="130" t="s">
        <v>27463</v>
      </c>
      <c r="B3672" s="14" t="s">
        <v>1962</v>
      </c>
      <c r="C3672" s="131">
        <v>134.0</v>
      </c>
      <c r="D3672" s="14" t="s">
        <v>1964</v>
      </c>
      <c r="E3672" s="131">
        <v>150.0</v>
      </c>
      <c r="F3672" s="14" t="s">
        <v>1965</v>
      </c>
      <c r="G3672" s="131">
        <v>123.0</v>
      </c>
      <c r="H3672" s="131">
        <v>200.0</v>
      </c>
      <c r="I3672" s="132" t="b">
        <v>1</v>
      </c>
      <c r="J3672" s="14"/>
      <c r="K3672" s="14"/>
      <c r="L3672" s="14"/>
      <c r="M3672" s="14"/>
      <c r="N3672" s="14"/>
      <c r="O3672" s="14"/>
      <c r="P3672" s="14"/>
      <c r="Q3672" s="14"/>
      <c r="R3672" s="14"/>
      <c r="S3672" s="14"/>
      <c r="T3672" s="14"/>
      <c r="U3672" s="14"/>
      <c r="V3672" s="14"/>
      <c r="W3672" s="14"/>
    </row>
    <row r="3673">
      <c r="A3673" s="130" t="s">
        <v>27464</v>
      </c>
      <c r="B3673" s="14" t="s">
        <v>1565</v>
      </c>
      <c r="C3673" s="131">
        <v>51.0</v>
      </c>
      <c r="D3673" s="14" t="s">
        <v>1566</v>
      </c>
      <c r="E3673" s="131">
        <v>324.0</v>
      </c>
      <c r="F3673" s="14" t="s">
        <v>1567</v>
      </c>
      <c r="G3673" s="131">
        <v>40.0</v>
      </c>
      <c r="H3673" s="131">
        <v>200.0</v>
      </c>
      <c r="I3673" s="132" t="b">
        <v>1</v>
      </c>
      <c r="J3673" s="14"/>
      <c r="K3673" s="14"/>
      <c r="L3673" s="14"/>
      <c r="M3673" s="14"/>
      <c r="N3673" s="14"/>
      <c r="O3673" s="14"/>
      <c r="P3673" s="14"/>
      <c r="Q3673" s="14"/>
      <c r="R3673" s="14"/>
      <c r="S3673" s="14"/>
      <c r="T3673" s="14"/>
      <c r="U3673" s="14"/>
      <c r="V3673" s="14"/>
      <c r="W3673" s="14"/>
    </row>
    <row r="3674">
      <c r="A3674" s="130" t="s">
        <v>27465</v>
      </c>
      <c r="B3674" s="14" t="s">
        <v>13599</v>
      </c>
      <c r="C3674" s="131">
        <v>32.0</v>
      </c>
      <c r="D3674" s="14" t="s">
        <v>13600</v>
      </c>
      <c r="E3674" s="131">
        <v>154.0</v>
      </c>
      <c r="F3674" s="14" t="s">
        <v>13603</v>
      </c>
      <c r="G3674" s="131">
        <v>21.0</v>
      </c>
      <c r="H3674" s="131">
        <v>200.0</v>
      </c>
      <c r="I3674" s="132" t="b">
        <v>1</v>
      </c>
      <c r="J3674" s="14"/>
      <c r="K3674" s="14"/>
      <c r="L3674" s="14"/>
      <c r="M3674" s="14"/>
      <c r="N3674" s="14"/>
      <c r="O3674" s="14"/>
      <c r="P3674" s="14"/>
      <c r="Q3674" s="14"/>
      <c r="R3674" s="14"/>
      <c r="S3674" s="14"/>
      <c r="T3674" s="14"/>
      <c r="U3674" s="14"/>
      <c r="V3674" s="14"/>
      <c r="W3674" s="14"/>
    </row>
    <row r="3675">
      <c r="A3675" s="130" t="s">
        <v>27466</v>
      </c>
      <c r="B3675" s="14" t="s">
        <v>1647</v>
      </c>
      <c r="C3675" s="131">
        <v>68.0</v>
      </c>
      <c r="D3675" s="14" t="s">
        <v>1648</v>
      </c>
      <c r="E3675" s="131">
        <v>177.0</v>
      </c>
      <c r="F3675" s="14" t="s">
        <v>1649</v>
      </c>
      <c r="G3675" s="131">
        <v>57.0</v>
      </c>
      <c r="H3675" s="131">
        <v>200.0</v>
      </c>
      <c r="I3675" s="132" t="b">
        <v>1</v>
      </c>
      <c r="J3675" s="14"/>
      <c r="K3675" s="14"/>
      <c r="L3675" s="14"/>
      <c r="M3675" s="14"/>
      <c r="N3675" s="14"/>
      <c r="O3675" s="14"/>
      <c r="P3675" s="14"/>
      <c r="Q3675" s="14"/>
      <c r="R3675" s="14"/>
      <c r="S3675" s="14"/>
      <c r="T3675" s="14"/>
      <c r="U3675" s="14"/>
      <c r="V3675" s="14"/>
      <c r="W3675" s="14"/>
    </row>
    <row r="3676">
      <c r="A3676" s="130" t="s">
        <v>27467</v>
      </c>
      <c r="B3676" s="14" t="s">
        <v>8649</v>
      </c>
      <c r="C3676" s="131">
        <v>46.0</v>
      </c>
      <c r="D3676" s="14" t="s">
        <v>8650</v>
      </c>
      <c r="E3676" s="131">
        <v>75.0</v>
      </c>
      <c r="F3676" s="14" t="s">
        <v>8652</v>
      </c>
      <c r="G3676" s="131">
        <v>35.0</v>
      </c>
      <c r="H3676" s="131">
        <v>200.0</v>
      </c>
      <c r="I3676" s="132" t="b">
        <v>1</v>
      </c>
      <c r="J3676" s="14"/>
      <c r="K3676" s="14"/>
      <c r="L3676" s="14"/>
      <c r="M3676" s="14"/>
      <c r="N3676" s="14"/>
      <c r="O3676" s="14"/>
      <c r="P3676" s="14"/>
      <c r="Q3676" s="14"/>
      <c r="R3676" s="14"/>
      <c r="S3676" s="14"/>
      <c r="T3676" s="14"/>
      <c r="U3676" s="14"/>
      <c r="V3676" s="14"/>
      <c r="W3676" s="14"/>
    </row>
    <row r="3677">
      <c r="A3677" s="130" t="s">
        <v>27468</v>
      </c>
      <c r="B3677" s="14" t="s">
        <v>10700</v>
      </c>
      <c r="C3677" s="131">
        <v>52.0</v>
      </c>
      <c r="D3677" s="14" t="s">
        <v>10703</v>
      </c>
      <c r="E3677" s="131">
        <v>158.0</v>
      </c>
      <c r="F3677" s="14" t="s">
        <v>10704</v>
      </c>
      <c r="G3677" s="131">
        <v>41.0</v>
      </c>
      <c r="H3677" s="131">
        <v>200.0</v>
      </c>
      <c r="I3677" s="132" t="b">
        <v>1</v>
      </c>
      <c r="J3677" s="14"/>
      <c r="K3677" s="14"/>
      <c r="L3677" s="14"/>
      <c r="M3677" s="14"/>
      <c r="N3677" s="14"/>
      <c r="O3677" s="14"/>
      <c r="P3677" s="14"/>
      <c r="Q3677" s="14"/>
      <c r="R3677" s="14"/>
      <c r="S3677" s="14"/>
      <c r="T3677" s="14"/>
      <c r="U3677" s="14"/>
      <c r="V3677" s="14"/>
      <c r="W3677" s="14"/>
    </row>
    <row r="3678">
      <c r="A3678" s="130" t="s">
        <v>27469</v>
      </c>
      <c r="B3678" s="14" t="s">
        <v>1717</v>
      </c>
      <c r="C3678" s="131">
        <v>62.0</v>
      </c>
      <c r="D3678" s="14" t="s">
        <v>1718</v>
      </c>
      <c r="E3678" s="131">
        <v>220.0</v>
      </c>
      <c r="F3678" s="14" t="s">
        <v>1719</v>
      </c>
      <c r="G3678" s="131">
        <v>51.0</v>
      </c>
      <c r="H3678" s="131">
        <v>200.0</v>
      </c>
      <c r="I3678" s="132" t="b">
        <v>1</v>
      </c>
      <c r="J3678" s="14"/>
      <c r="K3678" s="14"/>
      <c r="L3678" s="14"/>
      <c r="M3678" s="14"/>
      <c r="N3678" s="14"/>
      <c r="O3678" s="14"/>
      <c r="P3678" s="14"/>
      <c r="Q3678" s="14"/>
      <c r="R3678" s="14"/>
      <c r="S3678" s="14"/>
      <c r="T3678" s="14"/>
      <c r="U3678" s="14"/>
      <c r="V3678" s="14"/>
      <c r="W3678" s="14"/>
    </row>
    <row r="3679">
      <c r="A3679" s="130" t="s">
        <v>27470</v>
      </c>
      <c r="B3679" s="14" t="s">
        <v>643</v>
      </c>
      <c r="C3679" s="131">
        <v>42.0</v>
      </c>
      <c r="D3679" s="14" t="s">
        <v>644</v>
      </c>
      <c r="E3679" s="131">
        <v>155.0</v>
      </c>
      <c r="F3679" s="14" t="s">
        <v>645</v>
      </c>
      <c r="G3679" s="131">
        <v>31.0</v>
      </c>
      <c r="H3679" s="131">
        <v>200.0</v>
      </c>
      <c r="I3679" s="132" t="b">
        <v>1</v>
      </c>
      <c r="J3679" s="14"/>
      <c r="K3679" s="14"/>
      <c r="L3679" s="14"/>
      <c r="M3679" s="14"/>
      <c r="N3679" s="14"/>
      <c r="O3679" s="14"/>
      <c r="P3679" s="14"/>
      <c r="Q3679" s="14"/>
      <c r="R3679" s="14"/>
      <c r="S3679" s="14"/>
      <c r="T3679" s="14"/>
      <c r="U3679" s="14"/>
      <c r="V3679" s="14"/>
      <c r="W3679" s="14"/>
    </row>
    <row r="3680">
      <c r="A3680" s="130" t="s">
        <v>27471</v>
      </c>
      <c r="B3680" s="14" t="s">
        <v>10939</v>
      </c>
      <c r="C3680" s="131">
        <v>24.0</v>
      </c>
      <c r="D3680" s="14"/>
      <c r="E3680" s="14"/>
      <c r="F3680" s="14" t="s">
        <v>10944</v>
      </c>
      <c r="G3680" s="131">
        <v>4.0</v>
      </c>
      <c r="H3680" s="131">
        <v>200.0</v>
      </c>
      <c r="I3680" s="132" t="b">
        <v>1</v>
      </c>
      <c r="J3680" s="14"/>
      <c r="K3680" s="14"/>
      <c r="L3680" s="14"/>
      <c r="M3680" s="14"/>
      <c r="N3680" s="14"/>
      <c r="O3680" s="14"/>
      <c r="P3680" s="14"/>
      <c r="Q3680" s="14"/>
      <c r="R3680" s="14"/>
      <c r="S3680" s="14"/>
      <c r="T3680" s="14"/>
      <c r="U3680" s="14"/>
      <c r="V3680" s="14"/>
      <c r="W3680" s="14"/>
    </row>
    <row r="3681">
      <c r="A3681" s="130" t="s">
        <v>27472</v>
      </c>
      <c r="B3681" s="14" t="s">
        <v>1565</v>
      </c>
      <c r="C3681" s="131">
        <v>51.0</v>
      </c>
      <c r="D3681" s="14" t="s">
        <v>1566</v>
      </c>
      <c r="E3681" s="131">
        <v>324.0</v>
      </c>
      <c r="F3681" s="14" t="s">
        <v>1567</v>
      </c>
      <c r="G3681" s="131">
        <v>40.0</v>
      </c>
      <c r="H3681" s="131">
        <v>200.0</v>
      </c>
      <c r="I3681" s="132" t="b">
        <v>1</v>
      </c>
      <c r="J3681" s="14"/>
      <c r="K3681" s="14"/>
      <c r="L3681" s="14"/>
      <c r="M3681" s="14"/>
      <c r="N3681" s="14"/>
      <c r="O3681" s="14"/>
      <c r="P3681" s="14"/>
      <c r="Q3681" s="14"/>
      <c r="R3681" s="14"/>
      <c r="S3681" s="14"/>
      <c r="T3681" s="14"/>
      <c r="U3681" s="14"/>
      <c r="V3681" s="14"/>
      <c r="W3681" s="14"/>
    </row>
    <row r="3682">
      <c r="A3682" s="130" t="s">
        <v>27473</v>
      </c>
      <c r="B3682" s="14" t="s">
        <v>6962</v>
      </c>
      <c r="C3682" s="131">
        <v>49.0</v>
      </c>
      <c r="D3682" s="14" t="s">
        <v>6966</v>
      </c>
      <c r="E3682" s="131">
        <v>220.0</v>
      </c>
      <c r="F3682" s="14" t="s">
        <v>6969</v>
      </c>
      <c r="G3682" s="131">
        <v>38.0</v>
      </c>
      <c r="H3682" s="131">
        <v>200.0</v>
      </c>
      <c r="I3682" s="132" t="b">
        <v>1</v>
      </c>
      <c r="J3682" s="14"/>
      <c r="K3682" s="14"/>
      <c r="L3682" s="14"/>
      <c r="M3682" s="14"/>
      <c r="N3682" s="14"/>
      <c r="O3682" s="14"/>
      <c r="P3682" s="14"/>
      <c r="Q3682" s="14"/>
      <c r="R3682" s="14"/>
      <c r="S3682" s="14"/>
      <c r="T3682" s="14"/>
      <c r="U3682" s="14"/>
      <c r="V3682" s="14"/>
      <c r="W3682" s="14"/>
    </row>
    <row r="3683">
      <c r="A3683" s="130" t="s">
        <v>27474</v>
      </c>
      <c r="B3683" s="14" t="s">
        <v>4402</v>
      </c>
      <c r="C3683" s="131">
        <v>58.0</v>
      </c>
      <c r="D3683" s="14" t="s">
        <v>4405</v>
      </c>
      <c r="E3683" s="131">
        <v>338.0</v>
      </c>
      <c r="F3683" s="14" t="s">
        <v>4407</v>
      </c>
      <c r="G3683" s="131">
        <v>47.0</v>
      </c>
      <c r="H3683" s="131">
        <v>200.0</v>
      </c>
      <c r="I3683" s="132" t="b">
        <v>1</v>
      </c>
      <c r="J3683" s="14"/>
      <c r="K3683" s="14"/>
      <c r="L3683" s="14"/>
      <c r="M3683" s="14"/>
      <c r="N3683" s="14"/>
      <c r="O3683" s="14"/>
      <c r="P3683" s="14"/>
      <c r="Q3683" s="14"/>
      <c r="R3683" s="14"/>
      <c r="S3683" s="14"/>
      <c r="T3683" s="14"/>
      <c r="U3683" s="14"/>
      <c r="V3683" s="14"/>
      <c r="W3683" s="14"/>
    </row>
    <row r="3684">
      <c r="A3684" s="130" t="s">
        <v>27475</v>
      </c>
      <c r="B3684" s="14" t="s">
        <v>1381</v>
      </c>
      <c r="C3684" s="131">
        <v>39.0</v>
      </c>
      <c r="D3684" s="14" t="s">
        <v>1382</v>
      </c>
      <c r="E3684" s="131">
        <v>198.0</v>
      </c>
      <c r="F3684" s="14" t="s">
        <v>1383</v>
      </c>
      <c r="G3684" s="131">
        <v>28.0</v>
      </c>
      <c r="H3684" s="131">
        <v>200.0</v>
      </c>
      <c r="I3684" s="132" t="b">
        <v>1</v>
      </c>
      <c r="J3684" s="14"/>
      <c r="K3684" s="14"/>
      <c r="L3684" s="14"/>
      <c r="M3684" s="14"/>
      <c r="N3684" s="14"/>
      <c r="O3684" s="14"/>
      <c r="P3684" s="14"/>
      <c r="Q3684" s="14"/>
      <c r="R3684" s="14"/>
      <c r="S3684" s="14"/>
      <c r="T3684" s="14"/>
      <c r="U3684" s="14"/>
      <c r="V3684" s="14"/>
      <c r="W3684" s="14"/>
    </row>
    <row r="3685">
      <c r="A3685" s="130" t="s">
        <v>27476</v>
      </c>
      <c r="B3685" s="14" t="s">
        <v>6656</v>
      </c>
      <c r="C3685" s="131">
        <v>23.0</v>
      </c>
      <c r="D3685" s="14" t="s">
        <v>6659</v>
      </c>
      <c r="E3685" s="131">
        <v>146.0</v>
      </c>
      <c r="F3685" s="14" t="s">
        <v>1345</v>
      </c>
      <c r="G3685" s="131">
        <v>13.0</v>
      </c>
      <c r="H3685" s="131">
        <v>200.0</v>
      </c>
      <c r="I3685" s="132" t="b">
        <v>1</v>
      </c>
      <c r="J3685" s="14"/>
      <c r="K3685" s="14"/>
      <c r="L3685" s="14"/>
      <c r="M3685" s="14"/>
      <c r="N3685" s="14"/>
      <c r="O3685" s="14"/>
      <c r="P3685" s="14"/>
      <c r="Q3685" s="14"/>
      <c r="R3685" s="14"/>
      <c r="S3685" s="14"/>
      <c r="T3685" s="14"/>
      <c r="U3685" s="14"/>
      <c r="V3685" s="14"/>
      <c r="W3685" s="14"/>
    </row>
    <row r="3686">
      <c r="A3686" s="130" t="s">
        <v>27477</v>
      </c>
      <c r="B3686" s="14" t="s">
        <v>6767</v>
      </c>
      <c r="C3686" s="131">
        <v>64.0</v>
      </c>
      <c r="D3686" s="14" t="s">
        <v>6769</v>
      </c>
      <c r="E3686" s="131">
        <v>120.0</v>
      </c>
      <c r="F3686" s="14" t="s">
        <v>6770</v>
      </c>
      <c r="G3686" s="131">
        <v>53.0</v>
      </c>
      <c r="H3686" s="131">
        <v>200.0</v>
      </c>
      <c r="I3686" s="132" t="b">
        <v>1</v>
      </c>
      <c r="J3686" s="14"/>
      <c r="K3686" s="14"/>
      <c r="L3686" s="14"/>
      <c r="M3686" s="14"/>
      <c r="N3686" s="14"/>
      <c r="O3686" s="14"/>
      <c r="P3686" s="14"/>
      <c r="Q3686" s="14"/>
      <c r="R3686" s="14"/>
      <c r="S3686" s="14"/>
      <c r="T3686" s="14"/>
      <c r="U3686" s="14"/>
      <c r="V3686" s="14"/>
      <c r="W3686" s="14"/>
    </row>
    <row r="3687">
      <c r="A3687" s="130" t="s">
        <v>27478</v>
      </c>
      <c r="B3687" s="14" t="s">
        <v>557</v>
      </c>
      <c r="C3687" s="131">
        <v>27.0</v>
      </c>
      <c r="D3687" s="14"/>
      <c r="E3687" s="14"/>
      <c r="F3687" s="14" t="s">
        <v>558</v>
      </c>
      <c r="G3687" s="131">
        <v>16.0</v>
      </c>
      <c r="H3687" s="131">
        <v>200.0</v>
      </c>
      <c r="I3687" s="132" t="b">
        <v>1</v>
      </c>
      <c r="J3687" s="14"/>
      <c r="K3687" s="14"/>
      <c r="L3687" s="14"/>
      <c r="M3687" s="14"/>
      <c r="N3687" s="14"/>
      <c r="O3687" s="14"/>
      <c r="P3687" s="14"/>
      <c r="Q3687" s="14"/>
      <c r="R3687" s="14"/>
      <c r="S3687" s="14"/>
      <c r="T3687" s="14"/>
      <c r="U3687" s="14"/>
      <c r="V3687" s="14"/>
      <c r="W3687" s="14"/>
    </row>
    <row r="3688">
      <c r="A3688" s="130" t="s">
        <v>27479</v>
      </c>
      <c r="B3688" s="14" t="s">
        <v>8649</v>
      </c>
      <c r="C3688" s="131">
        <v>46.0</v>
      </c>
      <c r="D3688" s="14" t="s">
        <v>8650</v>
      </c>
      <c r="E3688" s="131">
        <v>75.0</v>
      </c>
      <c r="F3688" s="14" t="s">
        <v>8652</v>
      </c>
      <c r="G3688" s="131">
        <v>35.0</v>
      </c>
      <c r="H3688" s="131">
        <v>200.0</v>
      </c>
      <c r="I3688" s="132" t="b">
        <v>1</v>
      </c>
      <c r="J3688" s="14"/>
      <c r="K3688" s="14"/>
      <c r="L3688" s="14"/>
      <c r="M3688" s="14"/>
      <c r="N3688" s="14"/>
      <c r="O3688" s="14"/>
      <c r="P3688" s="14"/>
      <c r="Q3688" s="14"/>
      <c r="R3688" s="14"/>
      <c r="S3688" s="14"/>
      <c r="T3688" s="14"/>
      <c r="U3688" s="14"/>
      <c r="V3688" s="14"/>
      <c r="W3688" s="14"/>
    </row>
    <row r="3689">
      <c r="A3689" s="130" t="s">
        <v>27480</v>
      </c>
      <c r="B3689" s="14" t="s">
        <v>15933</v>
      </c>
      <c r="C3689" s="131">
        <v>23.0</v>
      </c>
      <c r="D3689" s="14"/>
      <c r="E3689" s="14"/>
      <c r="F3689" s="14" t="s">
        <v>15935</v>
      </c>
      <c r="G3689" s="131">
        <v>3.0</v>
      </c>
      <c r="H3689" s="131">
        <v>200.0</v>
      </c>
      <c r="I3689" s="132" t="b">
        <v>1</v>
      </c>
      <c r="J3689" s="14"/>
      <c r="K3689" s="14"/>
      <c r="L3689" s="14"/>
      <c r="M3689" s="14"/>
      <c r="N3689" s="14"/>
      <c r="O3689" s="14"/>
      <c r="P3689" s="14"/>
      <c r="Q3689" s="14"/>
      <c r="R3689" s="14"/>
      <c r="S3689" s="14"/>
      <c r="T3689" s="14"/>
      <c r="U3689" s="14"/>
      <c r="V3689" s="14"/>
      <c r="W3689" s="14"/>
    </row>
    <row r="3690">
      <c r="A3690" s="130" t="s">
        <v>27481</v>
      </c>
      <c r="B3690" s="14" t="s">
        <v>7510</v>
      </c>
      <c r="C3690" s="131">
        <v>94.0</v>
      </c>
      <c r="D3690" s="14" t="s">
        <v>7513</v>
      </c>
      <c r="E3690" s="131">
        <v>151.0</v>
      </c>
      <c r="F3690" s="14" t="s">
        <v>7514</v>
      </c>
      <c r="G3690" s="131">
        <v>83.0</v>
      </c>
      <c r="H3690" s="131">
        <v>200.0</v>
      </c>
      <c r="I3690" s="132" t="b">
        <v>1</v>
      </c>
      <c r="J3690" s="14"/>
      <c r="K3690" s="14"/>
      <c r="L3690" s="14"/>
      <c r="M3690" s="14"/>
      <c r="N3690" s="14"/>
      <c r="O3690" s="14"/>
      <c r="P3690" s="14"/>
      <c r="Q3690" s="14"/>
      <c r="R3690" s="14"/>
      <c r="S3690" s="14"/>
      <c r="T3690" s="14"/>
      <c r="U3690" s="14"/>
      <c r="V3690" s="14"/>
      <c r="W3690" s="14"/>
    </row>
    <row r="3691">
      <c r="A3691" s="130" t="s">
        <v>27482</v>
      </c>
      <c r="B3691" s="14" t="s">
        <v>15083</v>
      </c>
      <c r="C3691" s="131">
        <v>27.0</v>
      </c>
      <c r="D3691" s="14"/>
      <c r="E3691" s="14"/>
      <c r="F3691" s="14" t="s">
        <v>15087</v>
      </c>
      <c r="G3691" s="131">
        <v>7.0</v>
      </c>
      <c r="H3691" s="131">
        <v>200.0</v>
      </c>
      <c r="I3691" s="132" t="b">
        <v>1</v>
      </c>
      <c r="J3691" s="14"/>
      <c r="K3691" s="14"/>
      <c r="L3691" s="14"/>
      <c r="M3691" s="14"/>
      <c r="N3691" s="14"/>
      <c r="O3691" s="14"/>
      <c r="P3691" s="14"/>
      <c r="Q3691" s="14"/>
      <c r="R3691" s="14"/>
      <c r="S3691" s="14"/>
      <c r="T3691" s="14"/>
      <c r="U3691" s="14"/>
      <c r="V3691" s="14"/>
      <c r="W3691" s="14"/>
    </row>
    <row r="3692">
      <c r="A3692" s="130" t="s">
        <v>27483</v>
      </c>
      <c r="B3692" s="14" t="s">
        <v>15839</v>
      </c>
      <c r="C3692" s="131">
        <v>51.0</v>
      </c>
      <c r="D3692" s="14" t="s">
        <v>15842</v>
      </c>
      <c r="E3692" s="131">
        <v>244.0</v>
      </c>
      <c r="F3692" s="14" t="s">
        <v>15844</v>
      </c>
      <c r="G3692" s="131">
        <v>40.0</v>
      </c>
      <c r="H3692" s="131">
        <v>200.0</v>
      </c>
      <c r="I3692" s="132" t="b">
        <v>1</v>
      </c>
      <c r="J3692" s="14"/>
      <c r="K3692" s="14"/>
      <c r="L3692" s="14"/>
      <c r="M3692" s="14"/>
      <c r="N3692" s="14"/>
      <c r="O3692" s="14"/>
      <c r="P3692" s="14"/>
      <c r="Q3692" s="14"/>
      <c r="R3692" s="14"/>
      <c r="S3692" s="14"/>
      <c r="T3692" s="14"/>
      <c r="U3692" s="14"/>
      <c r="V3692" s="14"/>
      <c r="W3692" s="14"/>
    </row>
    <row r="3693">
      <c r="A3693" s="130" t="s">
        <v>27484</v>
      </c>
      <c r="B3693" s="14" t="s">
        <v>13056</v>
      </c>
      <c r="C3693" s="131">
        <v>39.0</v>
      </c>
      <c r="D3693" s="14"/>
      <c r="E3693" s="14"/>
      <c r="F3693" s="14" t="s">
        <v>13058</v>
      </c>
      <c r="G3693" s="131">
        <v>19.0</v>
      </c>
      <c r="H3693" s="131">
        <v>200.0</v>
      </c>
      <c r="I3693" s="132" t="b">
        <v>1</v>
      </c>
      <c r="J3693" s="14"/>
      <c r="K3693" s="14"/>
      <c r="L3693" s="14"/>
      <c r="M3693" s="14"/>
      <c r="N3693" s="14"/>
      <c r="O3693" s="14"/>
      <c r="P3693" s="14"/>
      <c r="Q3693" s="14"/>
      <c r="R3693" s="14"/>
      <c r="S3693" s="14"/>
      <c r="T3693" s="14"/>
      <c r="U3693" s="14"/>
      <c r="V3693" s="14"/>
      <c r="W3693" s="14"/>
    </row>
    <row r="3694">
      <c r="A3694" s="130" t="s">
        <v>27485</v>
      </c>
      <c r="B3694" s="14" t="s">
        <v>5145</v>
      </c>
      <c r="C3694" s="131">
        <v>75.0</v>
      </c>
      <c r="D3694" s="14" t="s">
        <v>5147</v>
      </c>
      <c r="E3694" s="131">
        <v>155.0</v>
      </c>
      <c r="F3694" s="14" t="s">
        <v>5148</v>
      </c>
      <c r="G3694" s="131">
        <v>64.0</v>
      </c>
      <c r="H3694" s="131">
        <v>200.0</v>
      </c>
      <c r="I3694" s="132" t="b">
        <v>1</v>
      </c>
      <c r="J3694" s="14"/>
      <c r="K3694" s="14"/>
      <c r="L3694" s="14"/>
      <c r="M3694" s="14"/>
      <c r="N3694" s="14"/>
      <c r="O3694" s="14"/>
      <c r="P3694" s="14"/>
      <c r="Q3694" s="14"/>
      <c r="R3694" s="14"/>
      <c r="S3694" s="14"/>
      <c r="T3694" s="14"/>
      <c r="U3694" s="14"/>
      <c r="V3694" s="14"/>
      <c r="W3694" s="14"/>
    </row>
    <row r="3695">
      <c r="A3695" s="130" t="s">
        <v>27486</v>
      </c>
      <c r="B3695" s="14" t="s">
        <v>6069</v>
      </c>
      <c r="C3695" s="131">
        <v>118.0</v>
      </c>
      <c r="D3695" s="14" t="s">
        <v>6073</v>
      </c>
      <c r="E3695" s="131">
        <v>149.0</v>
      </c>
      <c r="F3695" s="14" t="s">
        <v>6075</v>
      </c>
      <c r="G3695" s="131">
        <v>107.0</v>
      </c>
      <c r="H3695" s="131">
        <v>200.0</v>
      </c>
      <c r="I3695" s="132" t="b">
        <v>1</v>
      </c>
      <c r="J3695" s="14"/>
      <c r="K3695" s="14"/>
      <c r="L3695" s="14"/>
      <c r="M3695" s="14"/>
      <c r="N3695" s="14"/>
      <c r="O3695" s="14"/>
      <c r="P3695" s="14"/>
      <c r="Q3695" s="14"/>
      <c r="R3695" s="14"/>
      <c r="S3695" s="14"/>
      <c r="T3695" s="14"/>
      <c r="U3695" s="14"/>
      <c r="V3695" s="14"/>
      <c r="W3695" s="14"/>
    </row>
    <row r="3696">
      <c r="A3696" s="130" t="s">
        <v>27487</v>
      </c>
      <c r="B3696" s="14" t="s">
        <v>15265</v>
      </c>
      <c r="C3696" s="131">
        <v>32.0</v>
      </c>
      <c r="D3696" s="14"/>
      <c r="E3696" s="14"/>
      <c r="F3696" s="14" t="s">
        <v>15267</v>
      </c>
      <c r="G3696" s="131">
        <v>12.0</v>
      </c>
      <c r="H3696" s="131">
        <v>200.0</v>
      </c>
      <c r="I3696" s="132" t="b">
        <v>1</v>
      </c>
      <c r="J3696" s="14"/>
      <c r="K3696" s="14"/>
      <c r="L3696" s="14"/>
      <c r="M3696" s="14"/>
      <c r="N3696" s="14"/>
      <c r="O3696" s="14"/>
      <c r="P3696" s="14"/>
      <c r="Q3696" s="14"/>
      <c r="R3696" s="14"/>
      <c r="S3696" s="14"/>
      <c r="T3696" s="14"/>
      <c r="U3696" s="14"/>
      <c r="V3696" s="14"/>
      <c r="W3696" s="14"/>
    </row>
    <row r="3697">
      <c r="A3697" s="130" t="s">
        <v>27488</v>
      </c>
      <c r="B3697" s="14" t="s">
        <v>1491</v>
      </c>
      <c r="C3697" s="131">
        <v>48.0</v>
      </c>
      <c r="D3697" s="14" t="s">
        <v>1492</v>
      </c>
      <c r="E3697" s="131">
        <v>107.0</v>
      </c>
      <c r="F3697" s="14" t="s">
        <v>1493</v>
      </c>
      <c r="G3697" s="131">
        <v>37.0</v>
      </c>
      <c r="H3697" s="131">
        <v>200.0</v>
      </c>
      <c r="I3697" s="132" t="b">
        <v>1</v>
      </c>
      <c r="J3697" s="14"/>
      <c r="K3697" s="14"/>
      <c r="L3697" s="14"/>
      <c r="M3697" s="14"/>
      <c r="N3697" s="14"/>
      <c r="O3697" s="14"/>
      <c r="P3697" s="14"/>
      <c r="Q3697" s="14"/>
      <c r="R3697" s="14"/>
      <c r="S3697" s="14"/>
      <c r="T3697" s="14"/>
      <c r="U3697" s="14"/>
      <c r="V3697" s="14"/>
      <c r="W3697" s="14"/>
    </row>
    <row r="3698">
      <c r="A3698" s="130" t="s">
        <v>27489</v>
      </c>
      <c r="B3698" s="14" t="s">
        <v>15839</v>
      </c>
      <c r="C3698" s="131">
        <v>51.0</v>
      </c>
      <c r="D3698" s="14" t="s">
        <v>15842</v>
      </c>
      <c r="E3698" s="131">
        <v>244.0</v>
      </c>
      <c r="F3698" s="14" t="s">
        <v>15844</v>
      </c>
      <c r="G3698" s="131">
        <v>40.0</v>
      </c>
      <c r="H3698" s="131">
        <v>200.0</v>
      </c>
      <c r="I3698" s="132" t="b">
        <v>1</v>
      </c>
      <c r="J3698" s="14"/>
      <c r="K3698" s="14"/>
      <c r="L3698" s="14"/>
      <c r="M3698" s="14"/>
      <c r="N3698" s="14"/>
      <c r="O3698" s="14"/>
      <c r="P3698" s="14"/>
      <c r="Q3698" s="14"/>
      <c r="R3698" s="14"/>
      <c r="S3698" s="14"/>
      <c r="T3698" s="14"/>
      <c r="U3698" s="14"/>
      <c r="V3698" s="14"/>
      <c r="W3698" s="14"/>
    </row>
    <row r="3699">
      <c r="A3699" s="130" t="s">
        <v>27490</v>
      </c>
      <c r="B3699" s="14" t="s">
        <v>3471</v>
      </c>
      <c r="C3699" s="131">
        <v>31.0</v>
      </c>
      <c r="D3699" s="14"/>
      <c r="E3699" s="14"/>
      <c r="F3699" s="14" t="s">
        <v>3474</v>
      </c>
      <c r="G3699" s="131">
        <v>11.0</v>
      </c>
      <c r="H3699" s="131">
        <v>200.0</v>
      </c>
      <c r="I3699" s="132" t="b">
        <v>1</v>
      </c>
      <c r="J3699" s="14"/>
      <c r="K3699" s="14"/>
      <c r="L3699" s="14"/>
      <c r="M3699" s="14"/>
      <c r="N3699" s="14"/>
      <c r="O3699" s="14"/>
      <c r="P3699" s="14"/>
      <c r="Q3699" s="14"/>
      <c r="R3699" s="14"/>
      <c r="S3699" s="14"/>
      <c r="T3699" s="14"/>
      <c r="U3699" s="14"/>
      <c r="V3699" s="14"/>
      <c r="W3699" s="14"/>
    </row>
    <row r="3700">
      <c r="A3700" s="130" t="s">
        <v>27491</v>
      </c>
      <c r="B3700" s="14" t="s">
        <v>10596</v>
      </c>
      <c r="C3700" s="131">
        <v>104.0</v>
      </c>
      <c r="D3700" s="14" t="s">
        <v>10597</v>
      </c>
      <c r="E3700" s="131">
        <v>155.0</v>
      </c>
      <c r="F3700" s="14" t="s">
        <v>10598</v>
      </c>
      <c r="G3700" s="131">
        <v>93.0</v>
      </c>
      <c r="H3700" s="131">
        <v>200.0</v>
      </c>
      <c r="I3700" s="132" t="b">
        <v>1</v>
      </c>
      <c r="J3700" s="14"/>
      <c r="K3700" s="14"/>
      <c r="L3700" s="14"/>
      <c r="M3700" s="14"/>
      <c r="N3700" s="14"/>
      <c r="O3700" s="14"/>
      <c r="P3700" s="14"/>
      <c r="Q3700" s="14"/>
      <c r="R3700" s="14"/>
      <c r="S3700" s="14"/>
      <c r="T3700" s="14"/>
      <c r="U3700" s="14"/>
      <c r="V3700" s="14"/>
      <c r="W3700" s="14"/>
    </row>
    <row r="3701">
      <c r="A3701" s="130" t="s">
        <v>27492</v>
      </c>
      <c r="B3701" s="14" t="s">
        <v>8628</v>
      </c>
      <c r="C3701" s="131">
        <v>39.0</v>
      </c>
      <c r="D3701" s="14" t="s">
        <v>8630</v>
      </c>
      <c r="E3701" s="131">
        <v>283.0</v>
      </c>
      <c r="F3701" s="14" t="s">
        <v>8631</v>
      </c>
      <c r="G3701" s="131">
        <v>28.0</v>
      </c>
      <c r="H3701" s="131">
        <v>200.0</v>
      </c>
      <c r="I3701" s="132" t="b">
        <v>1</v>
      </c>
      <c r="J3701" s="14"/>
      <c r="K3701" s="14"/>
      <c r="L3701" s="14"/>
      <c r="M3701" s="14"/>
      <c r="N3701" s="14"/>
      <c r="O3701" s="14"/>
      <c r="P3701" s="14"/>
      <c r="Q3701" s="14"/>
      <c r="R3701" s="14"/>
      <c r="S3701" s="14"/>
      <c r="T3701" s="14"/>
      <c r="U3701" s="14"/>
      <c r="V3701" s="14"/>
      <c r="W3701" s="14"/>
    </row>
    <row r="3702">
      <c r="A3702" s="130" t="s">
        <v>27493</v>
      </c>
      <c r="B3702" s="14" t="s">
        <v>10756</v>
      </c>
      <c r="C3702" s="131">
        <v>32.0</v>
      </c>
      <c r="D3702" s="14"/>
      <c r="E3702" s="14"/>
      <c r="F3702" s="14" t="s">
        <v>10758</v>
      </c>
      <c r="G3702" s="131">
        <v>12.0</v>
      </c>
      <c r="H3702" s="131">
        <v>200.0</v>
      </c>
      <c r="I3702" s="132" t="b">
        <v>1</v>
      </c>
      <c r="J3702" s="14"/>
      <c r="K3702" s="14"/>
      <c r="L3702" s="14"/>
      <c r="M3702" s="14"/>
      <c r="N3702" s="14"/>
      <c r="O3702" s="14"/>
      <c r="P3702" s="14"/>
      <c r="Q3702" s="14"/>
      <c r="R3702" s="14"/>
      <c r="S3702" s="14"/>
      <c r="T3702" s="14"/>
      <c r="U3702" s="14"/>
      <c r="V3702" s="14"/>
      <c r="W3702" s="14"/>
    </row>
    <row r="3703">
      <c r="A3703" s="130" t="s">
        <v>27494</v>
      </c>
      <c r="B3703" s="14" t="s">
        <v>17833</v>
      </c>
      <c r="C3703" s="131">
        <v>40.0</v>
      </c>
      <c r="D3703" s="14"/>
      <c r="E3703" s="14"/>
      <c r="F3703" s="14" t="s">
        <v>17835</v>
      </c>
      <c r="G3703" s="131">
        <v>20.0</v>
      </c>
      <c r="H3703" s="131">
        <v>200.0</v>
      </c>
      <c r="I3703" s="132" t="b">
        <v>1</v>
      </c>
      <c r="J3703" s="14"/>
      <c r="K3703" s="14"/>
      <c r="L3703" s="14"/>
      <c r="M3703" s="14"/>
      <c r="N3703" s="14"/>
      <c r="O3703" s="14"/>
      <c r="P3703" s="14"/>
      <c r="Q3703" s="14"/>
      <c r="R3703" s="14"/>
      <c r="S3703" s="14"/>
      <c r="T3703" s="14"/>
      <c r="U3703" s="14"/>
      <c r="V3703" s="14"/>
      <c r="W3703" s="14"/>
    </row>
    <row r="3704">
      <c r="A3704" s="130" t="s">
        <v>27495</v>
      </c>
      <c r="B3704" s="14" t="s">
        <v>6767</v>
      </c>
      <c r="C3704" s="131">
        <v>64.0</v>
      </c>
      <c r="D3704" s="14" t="s">
        <v>6769</v>
      </c>
      <c r="E3704" s="131">
        <v>120.0</v>
      </c>
      <c r="F3704" s="14" t="s">
        <v>6770</v>
      </c>
      <c r="G3704" s="131">
        <v>53.0</v>
      </c>
      <c r="H3704" s="131">
        <v>200.0</v>
      </c>
      <c r="I3704" s="132" t="b">
        <v>1</v>
      </c>
      <c r="J3704" s="14"/>
      <c r="K3704" s="14"/>
      <c r="L3704" s="14"/>
      <c r="M3704" s="14"/>
      <c r="N3704" s="14"/>
      <c r="O3704" s="14"/>
      <c r="P3704" s="14"/>
      <c r="Q3704" s="14"/>
      <c r="R3704" s="14"/>
      <c r="S3704" s="14"/>
      <c r="T3704" s="14"/>
      <c r="U3704" s="14"/>
      <c r="V3704" s="14"/>
      <c r="W3704" s="14"/>
    </row>
    <row r="3705">
      <c r="A3705" s="130" t="s">
        <v>27496</v>
      </c>
      <c r="B3705" s="14" t="s">
        <v>11100</v>
      </c>
      <c r="C3705" s="131">
        <v>35.0</v>
      </c>
      <c r="D3705" s="14"/>
      <c r="E3705" s="14"/>
      <c r="F3705" s="14" t="s">
        <v>1364</v>
      </c>
      <c r="G3705" s="131">
        <v>15.0</v>
      </c>
      <c r="H3705" s="131">
        <v>200.0</v>
      </c>
      <c r="I3705" s="132" t="b">
        <v>1</v>
      </c>
      <c r="J3705" s="14"/>
      <c r="K3705" s="14"/>
      <c r="L3705" s="14"/>
      <c r="M3705" s="14"/>
      <c r="N3705" s="14"/>
      <c r="O3705" s="14"/>
      <c r="P3705" s="14"/>
      <c r="Q3705" s="14"/>
      <c r="R3705" s="14"/>
      <c r="S3705" s="14"/>
      <c r="T3705" s="14"/>
      <c r="U3705" s="14"/>
      <c r="V3705" s="14"/>
      <c r="W3705" s="14"/>
    </row>
    <row r="3706">
      <c r="A3706" s="130" t="s">
        <v>27497</v>
      </c>
      <c r="B3706" s="14" t="s">
        <v>1322</v>
      </c>
      <c r="C3706" s="131">
        <v>68.0</v>
      </c>
      <c r="D3706" s="14" t="s">
        <v>1323</v>
      </c>
      <c r="E3706" s="131">
        <v>170.0</v>
      </c>
      <c r="F3706" s="14" t="s">
        <v>1324</v>
      </c>
      <c r="G3706" s="131">
        <v>57.0</v>
      </c>
      <c r="H3706" s="131">
        <v>200.0</v>
      </c>
      <c r="I3706" s="132" t="b">
        <v>1</v>
      </c>
      <c r="J3706" s="14"/>
      <c r="K3706" s="14"/>
      <c r="L3706" s="14"/>
      <c r="M3706" s="14"/>
      <c r="N3706" s="14"/>
      <c r="O3706" s="14"/>
      <c r="P3706" s="14"/>
      <c r="Q3706" s="14"/>
      <c r="R3706" s="14"/>
      <c r="S3706" s="14"/>
      <c r="T3706" s="14"/>
      <c r="U3706" s="14"/>
      <c r="V3706" s="14"/>
      <c r="W3706" s="14"/>
    </row>
    <row r="3707">
      <c r="A3707" s="130" t="s">
        <v>27498</v>
      </c>
      <c r="B3707" s="14" t="s">
        <v>1678</v>
      </c>
      <c r="C3707" s="131">
        <v>85.0</v>
      </c>
      <c r="D3707" s="14" t="s">
        <v>1679</v>
      </c>
      <c r="E3707" s="131">
        <v>452.0</v>
      </c>
      <c r="F3707" s="14" t="s">
        <v>1680</v>
      </c>
      <c r="G3707" s="131">
        <v>74.0</v>
      </c>
      <c r="H3707" s="131">
        <v>200.0</v>
      </c>
      <c r="I3707" s="132" t="b">
        <v>1</v>
      </c>
      <c r="J3707" s="14"/>
      <c r="K3707" s="14"/>
      <c r="L3707" s="14"/>
      <c r="M3707" s="14"/>
      <c r="N3707" s="14"/>
      <c r="O3707" s="14"/>
      <c r="P3707" s="14"/>
      <c r="Q3707" s="14"/>
      <c r="R3707" s="14"/>
      <c r="S3707" s="14"/>
      <c r="T3707" s="14"/>
      <c r="U3707" s="14"/>
      <c r="V3707" s="14"/>
      <c r="W3707" s="14"/>
    </row>
    <row r="3708">
      <c r="A3708" s="130" t="s">
        <v>27499</v>
      </c>
      <c r="B3708" s="14" t="s">
        <v>1247</v>
      </c>
      <c r="C3708" s="131">
        <v>100.0</v>
      </c>
      <c r="D3708" s="14" t="s">
        <v>1248</v>
      </c>
      <c r="E3708" s="131">
        <v>317.0</v>
      </c>
      <c r="F3708" s="14" t="s">
        <v>1249</v>
      </c>
      <c r="G3708" s="131">
        <v>89.0</v>
      </c>
      <c r="H3708" s="131">
        <v>200.0</v>
      </c>
      <c r="I3708" s="132" t="b">
        <v>1</v>
      </c>
      <c r="J3708" s="14"/>
      <c r="K3708" s="14"/>
      <c r="L3708" s="14"/>
      <c r="M3708" s="14"/>
      <c r="N3708" s="14"/>
      <c r="O3708" s="14"/>
      <c r="P3708" s="14"/>
      <c r="Q3708" s="14"/>
      <c r="R3708" s="14"/>
      <c r="S3708" s="14"/>
      <c r="T3708" s="14"/>
      <c r="U3708" s="14"/>
      <c r="V3708" s="14"/>
      <c r="W3708" s="14"/>
    </row>
    <row r="3709">
      <c r="A3709" s="130" t="s">
        <v>27500</v>
      </c>
      <c r="B3709" s="14" t="s">
        <v>1420</v>
      </c>
      <c r="C3709" s="131">
        <v>57.0</v>
      </c>
      <c r="D3709" s="14" t="s">
        <v>1421</v>
      </c>
      <c r="E3709" s="131">
        <v>142.0</v>
      </c>
      <c r="F3709" s="14" t="s">
        <v>1422</v>
      </c>
      <c r="G3709" s="131">
        <v>46.0</v>
      </c>
      <c r="H3709" s="131">
        <v>200.0</v>
      </c>
      <c r="I3709" s="132" t="b">
        <v>1</v>
      </c>
      <c r="J3709" s="14"/>
      <c r="K3709" s="14"/>
      <c r="L3709" s="14"/>
      <c r="M3709" s="14"/>
      <c r="N3709" s="14"/>
      <c r="O3709" s="14"/>
      <c r="P3709" s="14"/>
      <c r="Q3709" s="14"/>
      <c r="R3709" s="14"/>
      <c r="S3709" s="14"/>
      <c r="T3709" s="14"/>
      <c r="U3709" s="14"/>
      <c r="V3709" s="14"/>
      <c r="W3709" s="14"/>
    </row>
    <row r="3710">
      <c r="A3710" s="130" t="s">
        <v>27501</v>
      </c>
      <c r="B3710" s="14" t="s">
        <v>1203</v>
      </c>
      <c r="C3710" s="131">
        <v>69.0</v>
      </c>
      <c r="D3710" s="14" t="s">
        <v>1204</v>
      </c>
      <c r="E3710" s="131">
        <v>158.0</v>
      </c>
      <c r="F3710" s="14" t="s">
        <v>1205</v>
      </c>
      <c r="G3710" s="131">
        <v>58.0</v>
      </c>
      <c r="H3710" s="131">
        <v>200.0</v>
      </c>
      <c r="I3710" s="132" t="b">
        <v>1</v>
      </c>
      <c r="J3710" s="14"/>
      <c r="K3710" s="14"/>
      <c r="L3710" s="14"/>
      <c r="M3710" s="14"/>
      <c r="N3710" s="14"/>
      <c r="O3710" s="14"/>
      <c r="P3710" s="14"/>
      <c r="Q3710" s="14"/>
      <c r="R3710" s="14"/>
      <c r="S3710" s="14"/>
      <c r="T3710" s="14"/>
      <c r="U3710" s="14"/>
      <c r="V3710" s="14"/>
      <c r="W3710" s="14"/>
    </row>
    <row r="3711">
      <c r="A3711" s="130" t="s">
        <v>27502</v>
      </c>
      <c r="B3711" s="14" t="s">
        <v>7103</v>
      </c>
      <c r="C3711" s="131">
        <v>100.0</v>
      </c>
      <c r="D3711" s="14" t="s">
        <v>7105</v>
      </c>
      <c r="E3711" s="131">
        <v>154.0</v>
      </c>
      <c r="F3711" s="14" t="s">
        <v>7106</v>
      </c>
      <c r="G3711" s="131">
        <v>89.0</v>
      </c>
      <c r="H3711" s="131">
        <v>200.0</v>
      </c>
      <c r="I3711" s="132" t="b">
        <v>1</v>
      </c>
      <c r="J3711" s="14"/>
      <c r="K3711" s="14"/>
      <c r="L3711" s="14"/>
      <c r="M3711" s="14"/>
      <c r="N3711" s="14"/>
      <c r="O3711" s="14"/>
      <c r="P3711" s="14"/>
      <c r="Q3711" s="14"/>
      <c r="R3711" s="14"/>
      <c r="S3711" s="14"/>
      <c r="T3711" s="14"/>
      <c r="U3711" s="14"/>
      <c r="V3711" s="14"/>
      <c r="W3711" s="14"/>
    </row>
    <row r="3712">
      <c r="A3712" s="130" t="s">
        <v>27503</v>
      </c>
      <c r="B3712" s="14" t="s">
        <v>10305</v>
      </c>
      <c r="C3712" s="131">
        <v>32.0</v>
      </c>
      <c r="D3712" s="14"/>
      <c r="E3712" s="14"/>
      <c r="F3712" s="14" t="s">
        <v>10306</v>
      </c>
      <c r="G3712" s="131">
        <v>12.0</v>
      </c>
      <c r="H3712" s="131">
        <v>200.0</v>
      </c>
      <c r="I3712" s="132" t="b">
        <v>1</v>
      </c>
      <c r="J3712" s="14"/>
      <c r="K3712" s="14"/>
      <c r="L3712" s="14"/>
      <c r="M3712" s="14"/>
      <c r="N3712" s="14"/>
      <c r="O3712" s="14"/>
      <c r="P3712" s="14"/>
      <c r="Q3712" s="14"/>
      <c r="R3712" s="14"/>
      <c r="S3712" s="14"/>
      <c r="T3712" s="14"/>
      <c r="U3712" s="14"/>
      <c r="V3712" s="14"/>
      <c r="W3712" s="14"/>
    </row>
    <row r="3713">
      <c r="A3713" s="130" t="s">
        <v>27504</v>
      </c>
      <c r="B3713" s="14" t="s">
        <v>1361</v>
      </c>
      <c r="C3713" s="131">
        <v>33.0</v>
      </c>
      <c r="D3713" s="14" t="s">
        <v>4739</v>
      </c>
      <c r="E3713" s="131">
        <v>141.0</v>
      </c>
      <c r="F3713" s="14" t="s">
        <v>1363</v>
      </c>
      <c r="G3713" s="131">
        <v>22.0</v>
      </c>
      <c r="H3713" s="131">
        <v>200.0</v>
      </c>
      <c r="I3713" s="132" t="b">
        <v>1</v>
      </c>
      <c r="J3713" s="14"/>
      <c r="K3713" s="14"/>
      <c r="L3713" s="14"/>
      <c r="M3713" s="14"/>
      <c r="N3713" s="14"/>
      <c r="O3713" s="14"/>
      <c r="P3713" s="14"/>
      <c r="Q3713" s="14"/>
      <c r="R3713" s="14"/>
      <c r="S3713" s="14"/>
      <c r="T3713" s="14"/>
      <c r="U3713" s="14"/>
      <c r="V3713" s="14"/>
      <c r="W3713" s="14"/>
    </row>
    <row r="3714">
      <c r="A3714" s="130" t="s">
        <v>27505</v>
      </c>
      <c r="B3714" s="14" t="s">
        <v>27271</v>
      </c>
      <c r="C3714" s="131">
        <v>32.0</v>
      </c>
      <c r="D3714" s="14" t="s">
        <v>27272</v>
      </c>
      <c r="E3714" s="131">
        <v>133.0</v>
      </c>
      <c r="F3714" s="14" t="s">
        <v>27273</v>
      </c>
      <c r="G3714" s="131">
        <v>22.0</v>
      </c>
      <c r="H3714" s="131">
        <v>200.0</v>
      </c>
      <c r="I3714" s="132" t="b">
        <v>1</v>
      </c>
      <c r="J3714" s="14"/>
      <c r="K3714" s="14"/>
      <c r="L3714" s="14"/>
      <c r="M3714" s="14"/>
      <c r="N3714" s="14"/>
      <c r="O3714" s="14"/>
      <c r="P3714" s="14"/>
      <c r="Q3714" s="14"/>
      <c r="R3714" s="14"/>
      <c r="S3714" s="14"/>
      <c r="T3714" s="14"/>
      <c r="U3714" s="14"/>
      <c r="V3714" s="14"/>
      <c r="W3714" s="14"/>
    </row>
    <row r="3715">
      <c r="A3715" s="130" t="s">
        <v>27506</v>
      </c>
      <c r="B3715" s="14" t="s">
        <v>6869</v>
      </c>
      <c r="C3715" s="131">
        <v>25.0</v>
      </c>
      <c r="D3715" s="14" t="s">
        <v>6871</v>
      </c>
      <c r="E3715" s="131">
        <v>415.0</v>
      </c>
      <c r="F3715" s="14" t="s">
        <v>6873</v>
      </c>
      <c r="G3715" s="131">
        <v>14.0</v>
      </c>
      <c r="H3715" s="131">
        <v>200.0</v>
      </c>
      <c r="I3715" s="132" t="b">
        <v>1</v>
      </c>
      <c r="J3715" s="14"/>
      <c r="K3715" s="14"/>
      <c r="L3715" s="14"/>
      <c r="M3715" s="14"/>
      <c r="N3715" s="14"/>
      <c r="O3715" s="14"/>
      <c r="P3715" s="14"/>
      <c r="Q3715" s="14"/>
      <c r="R3715" s="14"/>
      <c r="S3715" s="14"/>
      <c r="T3715" s="14"/>
      <c r="U3715" s="14"/>
      <c r="V3715" s="14"/>
      <c r="W3715" s="14"/>
    </row>
    <row r="3716">
      <c r="A3716" s="130" t="s">
        <v>27507</v>
      </c>
      <c r="B3716" s="14" t="s">
        <v>20754</v>
      </c>
      <c r="C3716" s="131">
        <v>55.0</v>
      </c>
      <c r="D3716" s="14" t="s">
        <v>20755</v>
      </c>
      <c r="E3716" s="131">
        <v>149.0</v>
      </c>
      <c r="F3716" s="14" t="s">
        <v>20757</v>
      </c>
      <c r="G3716" s="131">
        <v>44.0</v>
      </c>
      <c r="H3716" s="131">
        <v>200.0</v>
      </c>
      <c r="I3716" s="132" t="b">
        <v>1</v>
      </c>
      <c r="J3716" s="14"/>
      <c r="K3716" s="14"/>
      <c r="L3716" s="14"/>
      <c r="M3716" s="14"/>
      <c r="N3716" s="14"/>
      <c r="O3716" s="14"/>
      <c r="P3716" s="14"/>
      <c r="Q3716" s="14"/>
      <c r="R3716" s="14"/>
      <c r="S3716" s="14"/>
      <c r="T3716" s="14"/>
      <c r="U3716" s="14"/>
      <c r="V3716" s="14"/>
      <c r="W3716" s="14"/>
    </row>
    <row r="3717">
      <c r="A3717" s="130" t="s">
        <v>27508</v>
      </c>
      <c r="B3717" s="14" t="s">
        <v>4344</v>
      </c>
      <c r="C3717" s="131">
        <v>110.0</v>
      </c>
      <c r="D3717" s="14" t="s">
        <v>4346</v>
      </c>
      <c r="E3717" s="131">
        <v>92.0</v>
      </c>
      <c r="F3717" s="14" t="s">
        <v>4347</v>
      </c>
      <c r="G3717" s="131">
        <v>99.0</v>
      </c>
      <c r="H3717" s="131">
        <v>200.0</v>
      </c>
      <c r="I3717" s="132" t="b">
        <v>1</v>
      </c>
      <c r="J3717" s="14"/>
      <c r="K3717" s="14"/>
      <c r="L3717" s="14"/>
      <c r="M3717" s="14"/>
      <c r="N3717" s="14"/>
      <c r="O3717" s="14"/>
      <c r="P3717" s="14"/>
      <c r="Q3717" s="14"/>
      <c r="R3717" s="14"/>
      <c r="S3717" s="14"/>
      <c r="T3717" s="14"/>
      <c r="U3717" s="14"/>
      <c r="V3717" s="14"/>
      <c r="W3717" s="14"/>
    </row>
    <row r="3718">
      <c r="A3718" s="130" t="s">
        <v>27509</v>
      </c>
      <c r="B3718" s="14" t="s">
        <v>4212</v>
      </c>
      <c r="C3718" s="131">
        <v>46.0</v>
      </c>
      <c r="D3718" s="14" t="s">
        <v>4216</v>
      </c>
      <c r="E3718" s="131">
        <v>217.0</v>
      </c>
      <c r="F3718" s="14" t="s">
        <v>4217</v>
      </c>
      <c r="G3718" s="131">
        <v>35.0</v>
      </c>
      <c r="H3718" s="131">
        <v>200.0</v>
      </c>
      <c r="I3718" s="132" t="b">
        <v>1</v>
      </c>
      <c r="J3718" s="14"/>
      <c r="K3718" s="14"/>
      <c r="L3718" s="14"/>
      <c r="M3718" s="14"/>
      <c r="N3718" s="14"/>
      <c r="O3718" s="14"/>
      <c r="P3718" s="14"/>
      <c r="Q3718" s="14"/>
      <c r="R3718" s="14"/>
      <c r="S3718" s="14"/>
      <c r="T3718" s="14"/>
      <c r="U3718" s="14"/>
      <c r="V3718" s="14"/>
      <c r="W3718" s="14"/>
    </row>
    <row r="3719">
      <c r="A3719" s="130" t="s">
        <v>27510</v>
      </c>
      <c r="B3719" s="14" t="s">
        <v>3752</v>
      </c>
      <c r="C3719" s="131">
        <v>53.0</v>
      </c>
      <c r="D3719" s="14" t="s">
        <v>3755</v>
      </c>
      <c r="E3719" s="131">
        <v>139.0</v>
      </c>
      <c r="F3719" s="14" t="s">
        <v>3758</v>
      </c>
      <c r="G3719" s="131">
        <v>42.0</v>
      </c>
      <c r="H3719" s="131">
        <v>200.0</v>
      </c>
      <c r="I3719" s="132" t="b">
        <v>1</v>
      </c>
      <c r="J3719" s="14"/>
      <c r="K3719" s="14"/>
      <c r="L3719" s="14"/>
      <c r="M3719" s="14"/>
      <c r="N3719" s="14"/>
      <c r="O3719" s="14"/>
      <c r="P3719" s="14"/>
      <c r="Q3719" s="14"/>
      <c r="R3719" s="14"/>
      <c r="S3719" s="14"/>
      <c r="T3719" s="14"/>
      <c r="U3719" s="14"/>
      <c r="V3719" s="14"/>
      <c r="W3719" s="14"/>
    </row>
    <row r="3720">
      <c r="A3720" s="130" t="s">
        <v>27511</v>
      </c>
      <c r="B3720" s="14" t="s">
        <v>15083</v>
      </c>
      <c r="C3720" s="131">
        <v>27.0</v>
      </c>
      <c r="D3720" s="14"/>
      <c r="E3720" s="14"/>
      <c r="F3720" s="14" t="s">
        <v>15087</v>
      </c>
      <c r="G3720" s="131">
        <v>7.0</v>
      </c>
      <c r="H3720" s="131">
        <v>200.0</v>
      </c>
      <c r="I3720" s="132" t="b">
        <v>1</v>
      </c>
      <c r="J3720" s="14"/>
      <c r="K3720" s="14"/>
      <c r="L3720" s="14"/>
      <c r="M3720" s="14"/>
      <c r="N3720" s="14"/>
      <c r="O3720" s="14"/>
      <c r="P3720" s="14"/>
      <c r="Q3720" s="14"/>
      <c r="R3720" s="14"/>
      <c r="S3720" s="14"/>
      <c r="T3720" s="14"/>
      <c r="U3720" s="14"/>
      <c r="V3720" s="14"/>
      <c r="W3720" s="14"/>
    </row>
    <row r="3721">
      <c r="A3721" s="130" t="s">
        <v>27512</v>
      </c>
      <c r="B3721" s="14" t="s">
        <v>554</v>
      </c>
      <c r="C3721" s="131">
        <v>29.0</v>
      </c>
      <c r="D3721" s="14"/>
      <c r="E3721" s="14"/>
      <c r="F3721" s="14" t="s">
        <v>555</v>
      </c>
      <c r="G3721" s="131">
        <v>18.0</v>
      </c>
      <c r="H3721" s="131">
        <v>200.0</v>
      </c>
      <c r="I3721" s="132" t="b">
        <v>1</v>
      </c>
      <c r="J3721" s="14"/>
      <c r="K3721" s="14"/>
      <c r="L3721" s="14"/>
      <c r="M3721" s="14"/>
      <c r="N3721" s="14"/>
      <c r="O3721" s="14"/>
      <c r="P3721" s="14"/>
      <c r="Q3721" s="14"/>
      <c r="R3721" s="14"/>
      <c r="S3721" s="14"/>
      <c r="T3721" s="14"/>
      <c r="U3721" s="14"/>
      <c r="V3721" s="14"/>
      <c r="W3721" s="14"/>
    </row>
    <row r="3722">
      <c r="A3722" s="130" t="s">
        <v>27513</v>
      </c>
      <c r="B3722" s="14" t="s">
        <v>12775</v>
      </c>
      <c r="C3722" s="131">
        <v>43.0</v>
      </c>
      <c r="D3722" s="14"/>
      <c r="E3722" s="14"/>
      <c r="F3722" s="14" t="s">
        <v>12777</v>
      </c>
      <c r="G3722" s="131">
        <v>23.0</v>
      </c>
      <c r="H3722" s="131">
        <v>200.0</v>
      </c>
      <c r="I3722" s="132" t="b">
        <v>1</v>
      </c>
      <c r="J3722" s="14"/>
      <c r="K3722" s="14"/>
      <c r="L3722" s="14"/>
      <c r="M3722" s="14"/>
      <c r="N3722" s="14"/>
      <c r="O3722" s="14"/>
      <c r="P3722" s="14"/>
      <c r="Q3722" s="14"/>
      <c r="R3722" s="14"/>
      <c r="S3722" s="14"/>
      <c r="T3722" s="14"/>
      <c r="U3722" s="14"/>
      <c r="V3722" s="14"/>
      <c r="W3722" s="14"/>
    </row>
    <row r="3723">
      <c r="A3723" s="130" t="s">
        <v>27514</v>
      </c>
      <c r="B3723" s="14" t="s">
        <v>1322</v>
      </c>
      <c r="C3723" s="131">
        <v>68.0</v>
      </c>
      <c r="D3723" s="14" t="s">
        <v>1323</v>
      </c>
      <c r="E3723" s="131">
        <v>170.0</v>
      </c>
      <c r="F3723" s="14" t="s">
        <v>1324</v>
      </c>
      <c r="G3723" s="131">
        <v>57.0</v>
      </c>
      <c r="H3723" s="131">
        <v>200.0</v>
      </c>
      <c r="I3723" s="132" t="b">
        <v>1</v>
      </c>
      <c r="J3723" s="14"/>
      <c r="K3723" s="14"/>
      <c r="L3723" s="14"/>
      <c r="M3723" s="14"/>
      <c r="N3723" s="14"/>
      <c r="O3723" s="14"/>
      <c r="P3723" s="14"/>
      <c r="Q3723" s="14"/>
      <c r="R3723" s="14"/>
      <c r="S3723" s="14"/>
      <c r="T3723" s="14"/>
      <c r="U3723" s="14"/>
      <c r="V3723" s="14"/>
      <c r="W3723" s="14"/>
    </row>
    <row r="3724">
      <c r="A3724" s="130" t="s">
        <v>27515</v>
      </c>
      <c r="B3724" s="14" t="s">
        <v>6564</v>
      </c>
      <c r="C3724" s="131">
        <v>95.0</v>
      </c>
      <c r="D3724" s="14" t="s">
        <v>6568</v>
      </c>
      <c r="E3724" s="131">
        <v>154.0</v>
      </c>
      <c r="F3724" s="14" t="s">
        <v>6577</v>
      </c>
      <c r="G3724" s="131">
        <v>84.0</v>
      </c>
      <c r="H3724" s="131">
        <v>200.0</v>
      </c>
      <c r="I3724" s="132" t="b">
        <v>1</v>
      </c>
      <c r="J3724" s="14"/>
      <c r="K3724" s="14"/>
      <c r="L3724" s="14"/>
      <c r="M3724" s="14"/>
      <c r="N3724" s="14"/>
      <c r="O3724" s="14"/>
      <c r="P3724" s="14"/>
      <c r="Q3724" s="14"/>
      <c r="R3724" s="14"/>
      <c r="S3724" s="14"/>
      <c r="T3724" s="14"/>
      <c r="U3724" s="14"/>
      <c r="V3724" s="14"/>
      <c r="W3724" s="14"/>
    </row>
    <row r="3725">
      <c r="A3725" s="130" t="s">
        <v>27516</v>
      </c>
      <c r="B3725" s="14" t="s">
        <v>10700</v>
      </c>
      <c r="C3725" s="131">
        <v>52.0</v>
      </c>
      <c r="D3725" s="14" t="s">
        <v>10703</v>
      </c>
      <c r="E3725" s="131">
        <v>158.0</v>
      </c>
      <c r="F3725" s="14" t="s">
        <v>10704</v>
      </c>
      <c r="G3725" s="131">
        <v>41.0</v>
      </c>
      <c r="H3725" s="131">
        <v>200.0</v>
      </c>
      <c r="I3725" s="132" t="b">
        <v>1</v>
      </c>
      <c r="J3725" s="14"/>
      <c r="K3725" s="14"/>
      <c r="L3725" s="14"/>
      <c r="M3725" s="14"/>
      <c r="N3725" s="14"/>
      <c r="O3725" s="14"/>
      <c r="P3725" s="14"/>
      <c r="Q3725" s="14"/>
      <c r="R3725" s="14"/>
      <c r="S3725" s="14"/>
      <c r="T3725" s="14"/>
      <c r="U3725" s="14"/>
      <c r="V3725" s="14"/>
      <c r="W3725" s="14"/>
    </row>
    <row r="3726">
      <c r="A3726" s="130" t="s">
        <v>27517</v>
      </c>
      <c r="B3726" s="14" t="s">
        <v>11841</v>
      </c>
      <c r="C3726" s="131">
        <v>68.0</v>
      </c>
      <c r="D3726" s="14" t="s">
        <v>11843</v>
      </c>
      <c r="E3726" s="131">
        <v>154.0</v>
      </c>
      <c r="F3726" s="14" t="s">
        <v>11845</v>
      </c>
      <c r="G3726" s="131">
        <v>57.0</v>
      </c>
      <c r="H3726" s="131">
        <v>200.0</v>
      </c>
      <c r="I3726" s="132" t="b">
        <v>1</v>
      </c>
      <c r="J3726" s="14"/>
      <c r="K3726" s="14"/>
      <c r="L3726" s="14"/>
      <c r="M3726" s="14"/>
      <c r="N3726" s="14"/>
      <c r="O3726" s="14"/>
      <c r="P3726" s="14"/>
      <c r="Q3726" s="14"/>
      <c r="R3726" s="14"/>
      <c r="S3726" s="14"/>
      <c r="T3726" s="14"/>
      <c r="U3726" s="14"/>
      <c r="V3726" s="14"/>
      <c r="W3726" s="14"/>
    </row>
    <row r="3727">
      <c r="A3727" s="130" t="s">
        <v>27518</v>
      </c>
      <c r="B3727" s="14" t="s">
        <v>16101</v>
      </c>
      <c r="C3727" s="131">
        <v>26.0</v>
      </c>
      <c r="D3727" s="14"/>
      <c r="E3727" s="14"/>
      <c r="F3727" s="14" t="s">
        <v>16103</v>
      </c>
      <c r="G3727" s="131">
        <v>6.0</v>
      </c>
      <c r="H3727" s="131">
        <v>200.0</v>
      </c>
      <c r="I3727" s="132" t="b">
        <v>1</v>
      </c>
      <c r="J3727" s="14"/>
      <c r="K3727" s="14"/>
      <c r="L3727" s="14"/>
      <c r="M3727" s="14"/>
      <c r="N3727" s="14"/>
      <c r="O3727" s="14"/>
      <c r="P3727" s="14"/>
      <c r="Q3727" s="14"/>
      <c r="R3727" s="14"/>
      <c r="S3727" s="14"/>
      <c r="T3727" s="14"/>
      <c r="U3727" s="14"/>
      <c r="V3727" s="14"/>
      <c r="W3727" s="14"/>
    </row>
    <row r="3728">
      <c r="A3728" s="130" t="s">
        <v>27519</v>
      </c>
      <c r="B3728" s="14" t="s">
        <v>11662</v>
      </c>
      <c r="C3728" s="131">
        <v>86.0</v>
      </c>
      <c r="D3728" s="14" t="s">
        <v>11663</v>
      </c>
      <c r="E3728" s="131">
        <v>155.0</v>
      </c>
      <c r="F3728" s="14" t="s">
        <v>11665</v>
      </c>
      <c r="G3728" s="131">
        <v>75.0</v>
      </c>
      <c r="H3728" s="131">
        <v>200.0</v>
      </c>
      <c r="I3728" s="132" t="b">
        <v>1</v>
      </c>
      <c r="J3728" s="14"/>
      <c r="K3728" s="14"/>
      <c r="L3728" s="14"/>
      <c r="M3728" s="14"/>
      <c r="N3728" s="14"/>
      <c r="O3728" s="14"/>
      <c r="P3728" s="14"/>
      <c r="Q3728" s="14"/>
      <c r="R3728" s="14"/>
      <c r="S3728" s="14"/>
      <c r="T3728" s="14"/>
      <c r="U3728" s="14"/>
      <c r="V3728" s="14"/>
      <c r="W3728" s="14"/>
    </row>
    <row r="3729">
      <c r="A3729" s="130" t="s">
        <v>27520</v>
      </c>
      <c r="B3729" s="14" t="s">
        <v>1703</v>
      </c>
      <c r="C3729" s="131">
        <v>68.0</v>
      </c>
      <c r="D3729" s="14" t="s">
        <v>1704</v>
      </c>
      <c r="E3729" s="131">
        <v>422.0</v>
      </c>
      <c r="F3729" s="14" t="s">
        <v>1705</v>
      </c>
      <c r="G3729" s="131">
        <v>57.0</v>
      </c>
      <c r="H3729" s="131">
        <v>200.0</v>
      </c>
      <c r="I3729" s="132" t="b">
        <v>1</v>
      </c>
      <c r="J3729" s="14"/>
      <c r="K3729" s="14"/>
      <c r="L3729" s="14"/>
      <c r="M3729" s="14"/>
      <c r="N3729" s="14"/>
      <c r="O3729" s="14"/>
      <c r="P3729" s="14"/>
      <c r="Q3729" s="14"/>
      <c r="R3729" s="14"/>
      <c r="S3729" s="14"/>
      <c r="T3729" s="14"/>
      <c r="U3729" s="14"/>
      <c r="V3729" s="14"/>
      <c r="W3729" s="14"/>
    </row>
    <row r="3730">
      <c r="A3730" s="130" t="s">
        <v>27521</v>
      </c>
      <c r="B3730" s="14" t="s">
        <v>1654</v>
      </c>
      <c r="C3730" s="131">
        <v>65.0</v>
      </c>
      <c r="D3730" s="14" t="s">
        <v>1655</v>
      </c>
      <c r="E3730" s="131">
        <v>286.0</v>
      </c>
      <c r="F3730" s="14" t="s">
        <v>1656</v>
      </c>
      <c r="G3730" s="131">
        <v>54.0</v>
      </c>
      <c r="H3730" s="131">
        <v>200.0</v>
      </c>
      <c r="I3730" s="132" t="b">
        <v>1</v>
      </c>
      <c r="J3730" s="14"/>
      <c r="K3730" s="14"/>
      <c r="L3730" s="14"/>
      <c r="M3730" s="14"/>
      <c r="N3730" s="14"/>
      <c r="O3730" s="14"/>
      <c r="P3730" s="14"/>
      <c r="Q3730" s="14"/>
      <c r="R3730" s="14"/>
      <c r="S3730" s="14"/>
      <c r="T3730" s="14"/>
      <c r="U3730" s="14"/>
      <c r="V3730" s="14"/>
      <c r="W3730" s="14"/>
    </row>
    <row r="3731">
      <c r="A3731" s="130" t="s">
        <v>27522</v>
      </c>
      <c r="B3731" s="14" t="s">
        <v>1717</v>
      </c>
      <c r="C3731" s="131">
        <v>62.0</v>
      </c>
      <c r="D3731" s="14" t="s">
        <v>1718</v>
      </c>
      <c r="E3731" s="131">
        <v>220.0</v>
      </c>
      <c r="F3731" s="14" t="s">
        <v>1719</v>
      </c>
      <c r="G3731" s="131">
        <v>51.0</v>
      </c>
      <c r="H3731" s="131">
        <v>200.0</v>
      </c>
      <c r="I3731" s="132" t="b">
        <v>1</v>
      </c>
      <c r="J3731" s="14"/>
      <c r="K3731" s="14"/>
      <c r="L3731" s="14"/>
      <c r="M3731" s="14"/>
      <c r="N3731" s="14"/>
      <c r="O3731" s="14"/>
      <c r="P3731" s="14"/>
      <c r="Q3731" s="14"/>
      <c r="R3731" s="14"/>
      <c r="S3731" s="14"/>
      <c r="T3731" s="14"/>
      <c r="U3731" s="14"/>
      <c r="V3731" s="14"/>
      <c r="W3731" s="14"/>
    </row>
    <row r="3732">
      <c r="A3732" s="130" t="s">
        <v>27523</v>
      </c>
      <c r="B3732" s="14" t="s">
        <v>4905</v>
      </c>
      <c r="C3732" s="131">
        <v>54.0</v>
      </c>
      <c r="D3732" s="14" t="s">
        <v>4906</v>
      </c>
      <c r="E3732" s="131">
        <v>191.0</v>
      </c>
      <c r="F3732" s="14" t="s">
        <v>4909</v>
      </c>
      <c r="G3732" s="131">
        <v>43.0</v>
      </c>
      <c r="H3732" s="131">
        <v>200.0</v>
      </c>
      <c r="I3732" s="132" t="b">
        <v>1</v>
      </c>
      <c r="J3732" s="14"/>
      <c r="K3732" s="14"/>
      <c r="L3732" s="14"/>
      <c r="M3732" s="14"/>
      <c r="N3732" s="14"/>
      <c r="O3732" s="14"/>
      <c r="P3732" s="14"/>
      <c r="Q3732" s="14"/>
      <c r="R3732" s="14"/>
      <c r="S3732" s="14"/>
      <c r="T3732" s="14"/>
      <c r="U3732" s="14"/>
      <c r="V3732" s="14"/>
      <c r="W3732" s="14"/>
    </row>
    <row r="3733">
      <c r="A3733" s="130" t="s">
        <v>27524</v>
      </c>
      <c r="B3733" s="14" t="s">
        <v>5577</v>
      </c>
      <c r="C3733" s="131">
        <v>48.0</v>
      </c>
      <c r="D3733" s="14" t="s">
        <v>5581</v>
      </c>
      <c r="E3733" s="131">
        <v>420.0</v>
      </c>
      <c r="F3733" s="14" t="s">
        <v>5584</v>
      </c>
      <c r="G3733" s="131">
        <v>37.0</v>
      </c>
      <c r="H3733" s="131">
        <v>200.0</v>
      </c>
      <c r="I3733" s="132" t="b">
        <v>1</v>
      </c>
      <c r="J3733" s="14"/>
      <c r="K3733" s="14"/>
      <c r="L3733" s="14"/>
      <c r="M3733" s="14"/>
      <c r="N3733" s="14"/>
      <c r="O3733" s="14"/>
      <c r="P3733" s="14"/>
      <c r="Q3733" s="14"/>
      <c r="R3733" s="14"/>
      <c r="S3733" s="14"/>
      <c r="T3733" s="14"/>
      <c r="U3733" s="14"/>
      <c r="V3733" s="14"/>
      <c r="W3733" s="14"/>
    </row>
    <row r="3734">
      <c r="A3734" s="130" t="s">
        <v>27525</v>
      </c>
      <c r="B3734" s="14" t="s">
        <v>7737</v>
      </c>
      <c r="C3734" s="131">
        <v>40.0</v>
      </c>
      <c r="D3734" s="14" t="s">
        <v>7738</v>
      </c>
      <c r="E3734" s="131">
        <v>161.0</v>
      </c>
      <c r="F3734" s="14" t="s">
        <v>7741</v>
      </c>
      <c r="G3734" s="131">
        <v>29.0</v>
      </c>
      <c r="H3734" s="131">
        <v>200.0</v>
      </c>
      <c r="I3734" s="132" t="b">
        <v>1</v>
      </c>
      <c r="J3734" s="14"/>
      <c r="K3734" s="14"/>
      <c r="L3734" s="14"/>
      <c r="M3734" s="14"/>
      <c r="N3734" s="14"/>
      <c r="O3734" s="14"/>
      <c r="P3734" s="14"/>
      <c r="Q3734" s="14"/>
      <c r="R3734" s="14"/>
      <c r="S3734" s="14"/>
      <c r="T3734" s="14"/>
      <c r="U3734" s="14"/>
      <c r="V3734" s="14"/>
      <c r="W3734" s="14"/>
    </row>
    <row r="3735">
      <c r="A3735" s="130" t="s">
        <v>27526</v>
      </c>
      <c r="B3735" s="14" t="s">
        <v>1446</v>
      </c>
      <c r="C3735" s="131">
        <v>59.0</v>
      </c>
      <c r="D3735" s="14" t="s">
        <v>1447</v>
      </c>
      <c r="E3735" s="131">
        <v>361.0</v>
      </c>
      <c r="F3735" s="14" t="s">
        <v>1448</v>
      </c>
      <c r="G3735" s="131">
        <v>48.0</v>
      </c>
      <c r="H3735" s="131">
        <v>200.0</v>
      </c>
      <c r="I3735" s="132" t="b">
        <v>1</v>
      </c>
      <c r="J3735" s="14"/>
      <c r="K3735" s="14"/>
      <c r="L3735" s="14"/>
      <c r="M3735" s="14"/>
      <c r="N3735" s="14"/>
      <c r="O3735" s="14"/>
      <c r="P3735" s="14"/>
      <c r="Q3735" s="14"/>
      <c r="R3735" s="14"/>
      <c r="S3735" s="14"/>
      <c r="T3735" s="14"/>
      <c r="U3735" s="14"/>
      <c r="V3735" s="14"/>
      <c r="W3735" s="14"/>
    </row>
    <row r="3736">
      <c r="A3736" s="130" t="s">
        <v>27527</v>
      </c>
      <c r="B3736" s="14" t="s">
        <v>15933</v>
      </c>
      <c r="C3736" s="131">
        <v>23.0</v>
      </c>
      <c r="D3736" s="14"/>
      <c r="E3736" s="14"/>
      <c r="F3736" s="14" t="s">
        <v>15935</v>
      </c>
      <c r="G3736" s="131">
        <v>3.0</v>
      </c>
      <c r="H3736" s="131">
        <v>200.0</v>
      </c>
      <c r="I3736" s="132" t="b">
        <v>1</v>
      </c>
      <c r="J3736" s="14"/>
      <c r="K3736" s="14"/>
      <c r="L3736" s="14"/>
      <c r="M3736" s="14"/>
      <c r="N3736" s="14"/>
      <c r="O3736" s="14"/>
      <c r="P3736" s="14"/>
      <c r="Q3736" s="14"/>
      <c r="R3736" s="14"/>
      <c r="S3736" s="14"/>
      <c r="T3736" s="14"/>
      <c r="U3736" s="14"/>
      <c r="V3736" s="14"/>
      <c r="W3736" s="14"/>
    </row>
    <row r="3737">
      <c r="A3737" s="130" t="s">
        <v>27528</v>
      </c>
      <c r="B3737" s="14" t="s">
        <v>10766</v>
      </c>
      <c r="C3737" s="131">
        <v>41.0</v>
      </c>
      <c r="D3737" s="14" t="s">
        <v>10767</v>
      </c>
      <c r="E3737" s="131">
        <v>229.0</v>
      </c>
      <c r="F3737" s="14" t="s">
        <v>10769</v>
      </c>
      <c r="G3737" s="131">
        <v>30.0</v>
      </c>
      <c r="H3737" s="131">
        <v>200.0</v>
      </c>
      <c r="I3737" s="132" t="b">
        <v>1</v>
      </c>
      <c r="J3737" s="14"/>
      <c r="K3737" s="14"/>
      <c r="L3737" s="14"/>
      <c r="M3737" s="14"/>
      <c r="N3737" s="14"/>
      <c r="O3737" s="14"/>
      <c r="P3737" s="14"/>
      <c r="Q3737" s="14"/>
      <c r="R3737" s="14"/>
      <c r="S3737" s="14"/>
      <c r="T3737" s="14"/>
      <c r="U3737" s="14"/>
      <c r="V3737" s="14"/>
      <c r="W3737" s="14"/>
    </row>
    <row r="3738">
      <c r="A3738" s="130" t="s">
        <v>27529</v>
      </c>
      <c r="B3738" s="14" t="s">
        <v>17757</v>
      </c>
      <c r="C3738" s="131">
        <v>30.0</v>
      </c>
      <c r="D3738" s="14"/>
      <c r="E3738" s="14"/>
      <c r="F3738" s="14" t="s">
        <v>17759</v>
      </c>
      <c r="G3738" s="131">
        <v>10.0</v>
      </c>
      <c r="H3738" s="131">
        <v>200.0</v>
      </c>
      <c r="I3738" s="132" t="b">
        <v>1</v>
      </c>
      <c r="J3738" s="14"/>
      <c r="K3738" s="14"/>
      <c r="L3738" s="14"/>
      <c r="M3738" s="14"/>
      <c r="N3738" s="14"/>
      <c r="O3738" s="14"/>
      <c r="P3738" s="14"/>
      <c r="Q3738" s="14"/>
      <c r="R3738" s="14"/>
      <c r="S3738" s="14"/>
      <c r="T3738" s="14"/>
      <c r="U3738" s="14"/>
      <c r="V3738" s="14"/>
      <c r="W3738" s="14"/>
    </row>
    <row r="3739">
      <c r="A3739" s="130" t="s">
        <v>27530</v>
      </c>
      <c r="B3739" s="14" t="s">
        <v>13682</v>
      </c>
      <c r="C3739" s="131">
        <v>33.0</v>
      </c>
      <c r="D3739" s="14"/>
      <c r="E3739" s="14"/>
      <c r="F3739" s="14" t="s">
        <v>13684</v>
      </c>
      <c r="G3739" s="131">
        <v>13.0</v>
      </c>
      <c r="H3739" s="131">
        <v>200.0</v>
      </c>
      <c r="I3739" s="132" t="b">
        <v>1</v>
      </c>
      <c r="J3739" s="14"/>
      <c r="K3739" s="14"/>
      <c r="L3739" s="14"/>
      <c r="M3739" s="14"/>
      <c r="N3739" s="14"/>
      <c r="O3739" s="14"/>
      <c r="P3739" s="14"/>
      <c r="Q3739" s="14"/>
      <c r="R3739" s="14"/>
      <c r="S3739" s="14"/>
      <c r="T3739" s="14"/>
      <c r="U3739" s="14"/>
      <c r="V3739" s="14"/>
      <c r="W3739" s="14"/>
    </row>
    <row r="3740">
      <c r="A3740" s="130" t="s">
        <v>27531</v>
      </c>
      <c r="B3740" s="14" t="s">
        <v>4819</v>
      </c>
      <c r="C3740" s="131">
        <v>85.0</v>
      </c>
      <c r="D3740" s="14" t="s">
        <v>4821</v>
      </c>
      <c r="E3740" s="131">
        <v>138.0</v>
      </c>
      <c r="F3740" s="14" t="s">
        <v>4822</v>
      </c>
      <c r="G3740" s="131">
        <v>74.0</v>
      </c>
      <c r="H3740" s="131">
        <v>200.0</v>
      </c>
      <c r="I3740" s="132" t="b">
        <v>1</v>
      </c>
      <c r="J3740" s="14"/>
      <c r="K3740" s="14"/>
      <c r="L3740" s="14"/>
      <c r="M3740" s="14"/>
      <c r="N3740" s="14"/>
      <c r="O3740" s="14"/>
      <c r="P3740" s="14"/>
      <c r="Q3740" s="14"/>
      <c r="R3740" s="14"/>
      <c r="S3740" s="14"/>
      <c r="T3740" s="14"/>
      <c r="U3740" s="14"/>
      <c r="V3740" s="14"/>
      <c r="W3740" s="14"/>
    </row>
    <row r="3741">
      <c r="A3741" s="130" t="s">
        <v>27532</v>
      </c>
      <c r="B3741" s="14" t="s">
        <v>10609</v>
      </c>
      <c r="C3741" s="131">
        <v>37.0</v>
      </c>
      <c r="D3741" s="14"/>
      <c r="E3741" s="14"/>
      <c r="F3741" s="14" t="s">
        <v>10612</v>
      </c>
      <c r="G3741" s="131">
        <v>17.0</v>
      </c>
      <c r="H3741" s="131">
        <v>200.0</v>
      </c>
      <c r="I3741" s="132" t="b">
        <v>1</v>
      </c>
      <c r="J3741" s="14"/>
      <c r="K3741" s="14"/>
      <c r="L3741" s="14"/>
      <c r="M3741" s="14"/>
      <c r="N3741" s="14"/>
      <c r="O3741" s="14"/>
      <c r="P3741" s="14"/>
      <c r="Q3741" s="14"/>
      <c r="R3741" s="14"/>
      <c r="S3741" s="14"/>
      <c r="T3741" s="14"/>
      <c r="U3741" s="14"/>
      <c r="V3741" s="14"/>
      <c r="W3741" s="14"/>
    </row>
    <row r="3742">
      <c r="A3742" s="130" t="s">
        <v>27533</v>
      </c>
      <c r="B3742" s="14" t="s">
        <v>19067</v>
      </c>
      <c r="C3742" s="131">
        <v>23.0</v>
      </c>
      <c r="D3742" s="14"/>
      <c r="E3742" s="14"/>
      <c r="F3742" s="14" t="s">
        <v>1325</v>
      </c>
      <c r="G3742" s="131">
        <v>3.0</v>
      </c>
      <c r="H3742" s="131">
        <v>200.0</v>
      </c>
      <c r="I3742" s="132" t="b">
        <v>1</v>
      </c>
      <c r="J3742" s="14"/>
      <c r="K3742" s="14"/>
      <c r="L3742" s="14"/>
      <c r="M3742" s="14"/>
      <c r="N3742" s="14"/>
      <c r="O3742" s="14"/>
      <c r="P3742" s="14"/>
      <c r="Q3742" s="14"/>
      <c r="R3742" s="14"/>
      <c r="S3742" s="14"/>
      <c r="T3742" s="14"/>
      <c r="U3742" s="14"/>
      <c r="V3742" s="14"/>
      <c r="W3742" s="14"/>
    </row>
    <row r="3743">
      <c r="A3743" s="130" t="s">
        <v>27534</v>
      </c>
      <c r="B3743" s="14" t="s">
        <v>3102</v>
      </c>
      <c r="C3743" s="131">
        <v>66.0</v>
      </c>
      <c r="D3743" s="14" t="s">
        <v>3106</v>
      </c>
      <c r="E3743" s="131">
        <v>207.0</v>
      </c>
      <c r="F3743" s="14" t="s">
        <v>3109</v>
      </c>
      <c r="G3743" s="131">
        <v>55.0</v>
      </c>
      <c r="H3743" s="131">
        <v>200.0</v>
      </c>
      <c r="I3743" s="132" t="b">
        <v>1</v>
      </c>
      <c r="J3743" s="14"/>
      <c r="K3743" s="14"/>
      <c r="L3743" s="14"/>
      <c r="M3743" s="14"/>
      <c r="N3743" s="14"/>
      <c r="O3743" s="14"/>
      <c r="P3743" s="14"/>
      <c r="Q3743" s="14"/>
      <c r="R3743" s="14"/>
      <c r="S3743" s="14"/>
      <c r="T3743" s="14"/>
      <c r="U3743" s="14"/>
      <c r="V3743" s="14"/>
      <c r="W3743" s="14"/>
    </row>
    <row r="3744">
      <c r="A3744" s="130" t="s">
        <v>27535</v>
      </c>
      <c r="B3744" s="14" t="s">
        <v>1223</v>
      </c>
      <c r="C3744" s="131">
        <v>97.0</v>
      </c>
      <c r="D3744" s="14" t="s">
        <v>1224</v>
      </c>
      <c r="E3744" s="131">
        <v>378.0</v>
      </c>
      <c r="F3744" s="14" t="s">
        <v>1225</v>
      </c>
      <c r="G3744" s="131">
        <v>86.0</v>
      </c>
      <c r="H3744" s="131">
        <v>200.0</v>
      </c>
      <c r="I3744" s="132" t="b">
        <v>1</v>
      </c>
      <c r="J3744" s="14"/>
      <c r="K3744" s="14"/>
      <c r="L3744" s="14"/>
      <c r="M3744" s="14"/>
      <c r="N3744" s="14"/>
      <c r="O3744" s="14"/>
      <c r="P3744" s="14"/>
      <c r="Q3744" s="14"/>
      <c r="R3744" s="14"/>
      <c r="S3744" s="14"/>
      <c r="T3744" s="14"/>
      <c r="U3744" s="14"/>
      <c r="V3744" s="14"/>
      <c r="W3744" s="14"/>
    </row>
    <row r="3745">
      <c r="A3745" s="130" t="s">
        <v>27536</v>
      </c>
      <c r="B3745" s="14" t="s">
        <v>10481</v>
      </c>
      <c r="C3745" s="131">
        <v>35.0</v>
      </c>
      <c r="D3745" s="14"/>
      <c r="E3745" s="14"/>
      <c r="F3745" s="14" t="s">
        <v>10483</v>
      </c>
      <c r="G3745" s="131">
        <v>15.0</v>
      </c>
      <c r="H3745" s="131">
        <v>200.0</v>
      </c>
      <c r="I3745" s="132" t="b">
        <v>1</v>
      </c>
      <c r="J3745" s="14"/>
      <c r="K3745" s="14"/>
      <c r="L3745" s="14"/>
      <c r="M3745" s="14"/>
      <c r="N3745" s="14"/>
      <c r="O3745" s="14"/>
      <c r="P3745" s="14"/>
      <c r="Q3745" s="14"/>
      <c r="R3745" s="14"/>
      <c r="S3745" s="14"/>
      <c r="T3745" s="14"/>
      <c r="U3745" s="14"/>
      <c r="V3745" s="14"/>
      <c r="W3745" s="14"/>
    </row>
    <row r="3746">
      <c r="A3746" s="130" t="s">
        <v>27537</v>
      </c>
      <c r="B3746" s="14" t="s">
        <v>1678</v>
      </c>
      <c r="C3746" s="131">
        <v>85.0</v>
      </c>
      <c r="D3746" s="14" t="s">
        <v>1679</v>
      </c>
      <c r="E3746" s="131">
        <v>452.0</v>
      </c>
      <c r="F3746" s="14" t="s">
        <v>1680</v>
      </c>
      <c r="G3746" s="131">
        <v>74.0</v>
      </c>
      <c r="H3746" s="131">
        <v>200.0</v>
      </c>
      <c r="I3746" s="132" t="b">
        <v>1</v>
      </c>
      <c r="J3746" s="14"/>
      <c r="K3746" s="14"/>
      <c r="L3746" s="14"/>
      <c r="M3746" s="14"/>
      <c r="N3746" s="14"/>
      <c r="O3746" s="14"/>
      <c r="P3746" s="14"/>
      <c r="Q3746" s="14"/>
      <c r="R3746" s="14"/>
      <c r="S3746" s="14"/>
      <c r="T3746" s="14"/>
      <c r="U3746" s="14"/>
      <c r="V3746" s="14"/>
      <c r="W3746" s="14"/>
    </row>
    <row r="3747">
      <c r="A3747" s="130" t="s">
        <v>27538</v>
      </c>
      <c r="B3747" s="14" t="s">
        <v>4478</v>
      </c>
      <c r="C3747" s="131">
        <v>66.0</v>
      </c>
      <c r="D3747" s="14" t="s">
        <v>4480</v>
      </c>
      <c r="E3747" s="131">
        <v>155.0</v>
      </c>
      <c r="F3747" s="14" t="s">
        <v>4481</v>
      </c>
      <c r="G3747" s="131">
        <v>55.0</v>
      </c>
      <c r="H3747" s="131">
        <v>200.0</v>
      </c>
      <c r="I3747" s="132" t="b">
        <v>1</v>
      </c>
      <c r="J3747" s="14"/>
      <c r="K3747" s="14"/>
      <c r="L3747" s="14"/>
      <c r="M3747" s="14"/>
      <c r="N3747" s="14"/>
      <c r="O3747" s="14"/>
      <c r="P3747" s="14"/>
      <c r="Q3747" s="14"/>
      <c r="R3747" s="14"/>
      <c r="S3747" s="14"/>
      <c r="T3747" s="14"/>
      <c r="U3747" s="14"/>
      <c r="V3747" s="14"/>
      <c r="W3747" s="14"/>
    </row>
    <row r="3748">
      <c r="A3748" s="130" t="s">
        <v>27539</v>
      </c>
      <c r="B3748" s="14" t="s">
        <v>13682</v>
      </c>
      <c r="C3748" s="131">
        <v>33.0</v>
      </c>
      <c r="D3748" s="14"/>
      <c r="E3748" s="14"/>
      <c r="F3748" s="14" t="s">
        <v>13684</v>
      </c>
      <c r="G3748" s="131">
        <v>13.0</v>
      </c>
      <c r="H3748" s="131">
        <v>200.0</v>
      </c>
      <c r="I3748" s="132" t="b">
        <v>1</v>
      </c>
      <c r="J3748" s="14"/>
      <c r="K3748" s="14"/>
      <c r="L3748" s="14"/>
      <c r="M3748" s="14"/>
      <c r="N3748" s="14"/>
      <c r="O3748" s="14"/>
      <c r="P3748" s="14"/>
      <c r="Q3748" s="14"/>
      <c r="R3748" s="14"/>
      <c r="S3748" s="14"/>
      <c r="T3748" s="14"/>
      <c r="U3748" s="14"/>
      <c r="V3748" s="14"/>
      <c r="W3748" s="14"/>
    </row>
    <row r="3749">
      <c r="A3749" s="130" t="s">
        <v>27540</v>
      </c>
      <c r="B3749" s="14" t="s">
        <v>1628</v>
      </c>
      <c r="C3749" s="131">
        <v>26.0</v>
      </c>
      <c r="D3749" s="14"/>
      <c r="E3749" s="14"/>
      <c r="F3749" s="14" t="s">
        <v>1629</v>
      </c>
      <c r="G3749" s="131">
        <v>6.0</v>
      </c>
      <c r="H3749" s="131">
        <v>200.0</v>
      </c>
      <c r="I3749" s="132" t="b">
        <v>1</v>
      </c>
      <c r="J3749" s="14"/>
      <c r="K3749" s="14"/>
      <c r="L3749" s="14"/>
      <c r="M3749" s="14"/>
      <c r="N3749" s="14"/>
      <c r="O3749" s="14"/>
      <c r="P3749" s="14"/>
      <c r="Q3749" s="14"/>
      <c r="R3749" s="14"/>
      <c r="S3749" s="14"/>
      <c r="T3749" s="14"/>
      <c r="U3749" s="14"/>
      <c r="V3749" s="14"/>
      <c r="W3749" s="14"/>
    </row>
    <row r="3750">
      <c r="A3750" s="130" t="s">
        <v>27541</v>
      </c>
      <c r="B3750" s="14" t="s">
        <v>1986</v>
      </c>
      <c r="C3750" s="131">
        <v>74.0</v>
      </c>
      <c r="D3750" s="14" t="s">
        <v>1987</v>
      </c>
      <c r="E3750" s="131">
        <v>595.0</v>
      </c>
      <c r="F3750" s="14" t="s">
        <v>1988</v>
      </c>
      <c r="G3750" s="131">
        <v>63.0</v>
      </c>
      <c r="H3750" s="131">
        <v>200.0</v>
      </c>
      <c r="I3750" s="132" t="b">
        <v>1</v>
      </c>
      <c r="J3750" s="14"/>
      <c r="K3750" s="14"/>
      <c r="L3750" s="14"/>
      <c r="M3750" s="14"/>
      <c r="N3750" s="14"/>
      <c r="O3750" s="14"/>
      <c r="P3750" s="14"/>
      <c r="Q3750" s="14"/>
      <c r="R3750" s="14"/>
      <c r="S3750" s="14"/>
      <c r="T3750" s="14"/>
      <c r="U3750" s="14"/>
      <c r="V3750" s="14"/>
      <c r="W3750" s="14"/>
    </row>
    <row r="3751">
      <c r="A3751" s="130" t="s">
        <v>27542</v>
      </c>
      <c r="B3751" s="14" t="s">
        <v>13545</v>
      </c>
      <c r="C3751" s="131">
        <v>22.0</v>
      </c>
      <c r="D3751" s="14"/>
      <c r="E3751" s="14"/>
      <c r="F3751" s="14" t="s">
        <v>13549</v>
      </c>
      <c r="G3751" s="131">
        <v>2.0</v>
      </c>
      <c r="H3751" s="131">
        <v>200.0</v>
      </c>
      <c r="I3751" s="132" t="b">
        <v>1</v>
      </c>
      <c r="J3751" s="14"/>
      <c r="K3751" s="14"/>
      <c r="L3751" s="14"/>
      <c r="M3751" s="14"/>
      <c r="N3751" s="14"/>
      <c r="O3751" s="14"/>
      <c r="P3751" s="14"/>
      <c r="Q3751" s="14"/>
      <c r="R3751" s="14"/>
      <c r="S3751" s="14"/>
      <c r="T3751" s="14"/>
      <c r="U3751" s="14"/>
      <c r="V3751" s="14"/>
      <c r="W3751" s="14"/>
    </row>
    <row r="3752">
      <c r="A3752" s="130" t="s">
        <v>27543</v>
      </c>
      <c r="B3752" s="14" t="s">
        <v>11560</v>
      </c>
      <c r="C3752" s="131">
        <v>40.0</v>
      </c>
      <c r="D3752" s="14"/>
      <c r="E3752" s="14"/>
      <c r="F3752" s="14" t="s">
        <v>11563</v>
      </c>
      <c r="G3752" s="131">
        <v>20.0</v>
      </c>
      <c r="H3752" s="131">
        <v>200.0</v>
      </c>
      <c r="I3752" s="132" t="b">
        <v>1</v>
      </c>
      <c r="J3752" s="14"/>
      <c r="K3752" s="14"/>
      <c r="L3752" s="14"/>
      <c r="M3752" s="14"/>
      <c r="N3752" s="14"/>
      <c r="O3752" s="14"/>
      <c r="P3752" s="14"/>
      <c r="Q3752" s="14"/>
      <c r="R3752" s="14"/>
      <c r="S3752" s="14"/>
      <c r="T3752" s="14"/>
      <c r="U3752" s="14"/>
      <c r="V3752" s="14"/>
      <c r="W3752" s="14"/>
    </row>
    <row r="3753">
      <c r="A3753" s="130" t="s">
        <v>27544</v>
      </c>
      <c r="B3753" s="14" t="s">
        <v>1824</v>
      </c>
      <c r="C3753" s="131">
        <v>96.0</v>
      </c>
      <c r="D3753" s="14" t="s">
        <v>1825</v>
      </c>
      <c r="E3753" s="131">
        <v>94.0</v>
      </c>
      <c r="F3753" s="14" t="s">
        <v>1826</v>
      </c>
      <c r="G3753" s="131">
        <v>85.0</v>
      </c>
      <c r="H3753" s="131">
        <v>200.0</v>
      </c>
      <c r="I3753" s="132" t="b">
        <v>1</v>
      </c>
      <c r="J3753" s="14"/>
      <c r="K3753" s="14"/>
      <c r="L3753" s="14"/>
      <c r="M3753" s="14"/>
      <c r="N3753" s="14"/>
      <c r="O3753" s="14"/>
      <c r="P3753" s="14"/>
      <c r="Q3753" s="14"/>
      <c r="R3753" s="14"/>
      <c r="S3753" s="14"/>
      <c r="T3753" s="14"/>
      <c r="U3753" s="14"/>
      <c r="V3753" s="14"/>
      <c r="W3753" s="14"/>
    </row>
    <row r="3754">
      <c r="A3754" s="130" t="s">
        <v>27545</v>
      </c>
      <c r="B3754" s="14" t="s">
        <v>557</v>
      </c>
      <c r="C3754" s="131">
        <v>27.0</v>
      </c>
      <c r="D3754" s="14"/>
      <c r="E3754" s="14"/>
      <c r="F3754" s="14" t="s">
        <v>558</v>
      </c>
      <c r="G3754" s="131">
        <v>16.0</v>
      </c>
      <c r="H3754" s="131">
        <v>200.0</v>
      </c>
      <c r="I3754" s="132" t="b">
        <v>1</v>
      </c>
      <c r="J3754" s="14"/>
      <c r="K3754" s="14"/>
      <c r="L3754" s="14"/>
      <c r="M3754" s="14"/>
      <c r="N3754" s="14"/>
      <c r="O3754" s="14"/>
      <c r="P3754" s="14"/>
      <c r="Q3754" s="14"/>
      <c r="R3754" s="14"/>
      <c r="S3754" s="14"/>
      <c r="T3754" s="14"/>
      <c r="U3754" s="14"/>
      <c r="V3754" s="14"/>
      <c r="W3754" s="14"/>
    </row>
    <row r="3755">
      <c r="A3755" s="130" t="s">
        <v>27546</v>
      </c>
      <c r="B3755" s="14" t="s">
        <v>5914</v>
      </c>
      <c r="C3755" s="131">
        <v>82.0</v>
      </c>
      <c r="D3755" s="14" t="s">
        <v>5916</v>
      </c>
      <c r="E3755" s="131">
        <v>158.0</v>
      </c>
      <c r="F3755" s="14" t="s">
        <v>5917</v>
      </c>
      <c r="G3755" s="131">
        <v>71.0</v>
      </c>
      <c r="H3755" s="131">
        <v>200.0</v>
      </c>
      <c r="I3755" s="132" t="b">
        <v>1</v>
      </c>
      <c r="J3755" s="14"/>
      <c r="K3755" s="14"/>
      <c r="L3755" s="14"/>
      <c r="M3755" s="14"/>
      <c r="N3755" s="14"/>
      <c r="O3755" s="14"/>
      <c r="P3755" s="14"/>
      <c r="Q3755" s="14"/>
      <c r="R3755" s="14"/>
      <c r="S3755" s="14"/>
      <c r="T3755" s="14"/>
      <c r="U3755" s="14"/>
      <c r="V3755" s="14"/>
      <c r="W3755" s="14"/>
    </row>
    <row r="3756">
      <c r="A3756" s="130" t="s">
        <v>27547</v>
      </c>
      <c r="B3756" s="14" t="s">
        <v>1619</v>
      </c>
      <c r="C3756" s="131">
        <v>32.0</v>
      </c>
      <c r="D3756" s="14" t="s">
        <v>1620</v>
      </c>
      <c r="E3756" s="131">
        <v>153.0</v>
      </c>
      <c r="F3756" s="14" t="s">
        <v>1621</v>
      </c>
      <c r="G3756" s="131">
        <v>21.0</v>
      </c>
      <c r="H3756" s="131">
        <v>200.0</v>
      </c>
      <c r="I3756" s="132" t="b">
        <v>1</v>
      </c>
      <c r="J3756" s="14"/>
      <c r="K3756" s="14"/>
      <c r="L3756" s="14"/>
      <c r="M3756" s="14"/>
      <c r="N3756" s="14"/>
      <c r="O3756" s="14"/>
      <c r="P3756" s="14"/>
      <c r="Q3756" s="14"/>
      <c r="R3756" s="14"/>
      <c r="S3756" s="14"/>
      <c r="T3756" s="14"/>
      <c r="U3756" s="14"/>
      <c r="V3756" s="14"/>
      <c r="W3756" s="14"/>
    </row>
    <row r="3757">
      <c r="A3757" s="130" t="s">
        <v>27548</v>
      </c>
      <c r="B3757" s="14" t="s">
        <v>10766</v>
      </c>
      <c r="C3757" s="131">
        <v>41.0</v>
      </c>
      <c r="D3757" s="14" t="s">
        <v>10767</v>
      </c>
      <c r="E3757" s="131">
        <v>229.0</v>
      </c>
      <c r="F3757" s="14" t="s">
        <v>10769</v>
      </c>
      <c r="G3757" s="131">
        <v>30.0</v>
      </c>
      <c r="H3757" s="131">
        <v>200.0</v>
      </c>
      <c r="I3757" s="132" t="b">
        <v>1</v>
      </c>
      <c r="J3757" s="14"/>
      <c r="K3757" s="14"/>
      <c r="L3757" s="14"/>
      <c r="M3757" s="14"/>
      <c r="N3757" s="14"/>
      <c r="O3757" s="14"/>
      <c r="P3757" s="14"/>
      <c r="Q3757" s="14"/>
      <c r="R3757" s="14"/>
      <c r="S3757" s="14"/>
      <c r="T3757" s="14"/>
      <c r="U3757" s="14"/>
      <c r="V3757" s="14"/>
      <c r="W3757" s="14"/>
    </row>
    <row r="3758">
      <c r="A3758" s="130" t="s">
        <v>27549</v>
      </c>
      <c r="B3758" s="14" t="s">
        <v>1603</v>
      </c>
      <c r="C3758" s="131">
        <v>56.0</v>
      </c>
      <c r="D3758" s="14" t="s">
        <v>1604</v>
      </c>
      <c r="E3758" s="131">
        <v>327.0</v>
      </c>
      <c r="F3758" s="14" t="s">
        <v>1605</v>
      </c>
      <c r="G3758" s="131">
        <v>45.0</v>
      </c>
      <c r="H3758" s="131">
        <v>200.0</v>
      </c>
      <c r="I3758" s="132" t="b">
        <v>1</v>
      </c>
      <c r="J3758" s="14"/>
      <c r="K3758" s="14"/>
      <c r="L3758" s="14"/>
      <c r="M3758" s="14"/>
      <c r="N3758" s="14"/>
      <c r="O3758" s="14"/>
      <c r="P3758" s="14"/>
      <c r="Q3758" s="14"/>
      <c r="R3758" s="14"/>
      <c r="S3758" s="14"/>
      <c r="T3758" s="14"/>
      <c r="U3758" s="14"/>
      <c r="V3758" s="14"/>
      <c r="W3758" s="14"/>
    </row>
    <row r="3759">
      <c r="A3759" s="130" t="s">
        <v>27550</v>
      </c>
      <c r="B3759" s="14" t="s">
        <v>10716</v>
      </c>
      <c r="C3759" s="131">
        <v>62.0</v>
      </c>
      <c r="D3759" s="14" t="s">
        <v>10720</v>
      </c>
      <c r="E3759" s="131">
        <v>327.0</v>
      </c>
      <c r="F3759" s="14" t="s">
        <v>10722</v>
      </c>
      <c r="G3759" s="131">
        <v>51.0</v>
      </c>
      <c r="H3759" s="131">
        <v>200.0</v>
      </c>
      <c r="I3759" s="132" t="b">
        <v>1</v>
      </c>
      <c r="J3759" s="14"/>
      <c r="K3759" s="14"/>
      <c r="L3759" s="14"/>
      <c r="M3759" s="14"/>
      <c r="N3759" s="14"/>
      <c r="O3759" s="14"/>
      <c r="P3759" s="14"/>
      <c r="Q3759" s="14"/>
      <c r="R3759" s="14"/>
      <c r="S3759" s="14"/>
      <c r="T3759" s="14"/>
      <c r="U3759" s="14"/>
      <c r="V3759" s="14"/>
      <c r="W3759" s="14"/>
    </row>
    <row r="3760">
      <c r="A3760" s="130" t="s">
        <v>27551</v>
      </c>
      <c r="B3760" s="14" t="s">
        <v>16126</v>
      </c>
      <c r="C3760" s="131">
        <v>39.0</v>
      </c>
      <c r="D3760" s="14" t="s">
        <v>511</v>
      </c>
      <c r="E3760" s="131">
        <v>135.0</v>
      </c>
      <c r="F3760" s="14" t="s">
        <v>512</v>
      </c>
      <c r="G3760" s="131">
        <v>14.0</v>
      </c>
      <c r="H3760" s="131">
        <v>200.0</v>
      </c>
      <c r="I3760" s="132" t="b">
        <v>1</v>
      </c>
      <c r="J3760" s="14"/>
      <c r="K3760" s="14"/>
      <c r="L3760" s="14"/>
      <c r="M3760" s="14"/>
      <c r="N3760" s="14"/>
      <c r="O3760" s="14"/>
      <c r="P3760" s="14"/>
      <c r="Q3760" s="14"/>
      <c r="R3760" s="14"/>
      <c r="S3760" s="14"/>
      <c r="T3760" s="14"/>
      <c r="U3760" s="14"/>
      <c r="V3760" s="14"/>
      <c r="W3760" s="14"/>
    </row>
    <row r="3761">
      <c r="A3761" s="130" t="s">
        <v>27552</v>
      </c>
      <c r="B3761" s="14" t="s">
        <v>3358</v>
      </c>
      <c r="C3761" s="131">
        <v>76.0</v>
      </c>
      <c r="D3761" s="14" t="s">
        <v>3359</v>
      </c>
      <c r="E3761" s="131">
        <v>352.0</v>
      </c>
      <c r="F3761" s="14" t="s">
        <v>3361</v>
      </c>
      <c r="G3761" s="131">
        <v>65.0</v>
      </c>
      <c r="H3761" s="131">
        <v>200.0</v>
      </c>
      <c r="I3761" s="132" t="b">
        <v>1</v>
      </c>
      <c r="J3761" s="14"/>
      <c r="K3761" s="14"/>
      <c r="L3761" s="14"/>
      <c r="M3761" s="14"/>
      <c r="N3761" s="14"/>
      <c r="O3761" s="14"/>
      <c r="P3761" s="14"/>
      <c r="Q3761" s="14"/>
      <c r="R3761" s="14"/>
      <c r="S3761" s="14"/>
      <c r="T3761" s="14"/>
      <c r="U3761" s="14"/>
      <c r="V3761" s="14"/>
      <c r="W3761" s="14"/>
    </row>
    <row r="3762">
      <c r="A3762" s="130" t="s">
        <v>27553</v>
      </c>
      <c r="B3762" s="14" t="s">
        <v>27554</v>
      </c>
      <c r="C3762" s="131">
        <v>42.0</v>
      </c>
      <c r="D3762" s="14" t="s">
        <v>27555</v>
      </c>
      <c r="E3762" s="131">
        <v>179.0</v>
      </c>
      <c r="F3762" s="14" t="s">
        <v>27556</v>
      </c>
      <c r="G3762" s="131">
        <v>31.0</v>
      </c>
      <c r="H3762" s="131">
        <v>200.0</v>
      </c>
      <c r="I3762" s="132" t="b">
        <v>1</v>
      </c>
      <c r="J3762" s="14"/>
      <c r="K3762" s="14"/>
      <c r="L3762" s="14"/>
      <c r="M3762" s="14"/>
      <c r="N3762" s="14"/>
      <c r="O3762" s="14"/>
      <c r="P3762" s="14"/>
      <c r="Q3762" s="14"/>
      <c r="R3762" s="14"/>
      <c r="S3762" s="14"/>
      <c r="T3762" s="14"/>
      <c r="U3762" s="14"/>
      <c r="V3762" s="14"/>
      <c r="W3762" s="14"/>
    </row>
    <row r="3763">
      <c r="A3763" s="130" t="s">
        <v>27557</v>
      </c>
      <c r="B3763" s="14" t="s">
        <v>3241</v>
      </c>
      <c r="C3763" s="131">
        <v>24.0</v>
      </c>
      <c r="D3763" s="14" t="s">
        <v>4871</v>
      </c>
      <c r="E3763" s="131">
        <v>147.0</v>
      </c>
      <c r="F3763" s="14" t="s">
        <v>1345</v>
      </c>
      <c r="G3763" s="131">
        <v>13.0</v>
      </c>
      <c r="H3763" s="131">
        <v>200.0</v>
      </c>
      <c r="I3763" s="132" t="b">
        <v>1</v>
      </c>
      <c r="J3763" s="14"/>
      <c r="K3763" s="14"/>
      <c r="L3763" s="14"/>
      <c r="M3763" s="14"/>
      <c r="N3763" s="14"/>
      <c r="O3763" s="14"/>
      <c r="P3763" s="14"/>
      <c r="Q3763" s="14"/>
      <c r="R3763" s="14"/>
      <c r="S3763" s="14"/>
      <c r="T3763" s="14"/>
      <c r="U3763" s="14"/>
      <c r="V3763" s="14"/>
      <c r="W3763" s="14"/>
    </row>
    <row r="3764">
      <c r="A3764" s="130" t="s">
        <v>27558</v>
      </c>
      <c r="B3764" s="14" t="s">
        <v>1467</v>
      </c>
      <c r="C3764" s="131">
        <v>61.0</v>
      </c>
      <c r="D3764" s="14" t="s">
        <v>1468</v>
      </c>
      <c r="E3764" s="131">
        <v>158.0</v>
      </c>
      <c r="F3764" s="14" t="s">
        <v>1469</v>
      </c>
      <c r="G3764" s="131">
        <v>50.0</v>
      </c>
      <c r="H3764" s="131">
        <v>200.0</v>
      </c>
      <c r="I3764" s="132" t="b">
        <v>1</v>
      </c>
      <c r="J3764" s="14"/>
      <c r="K3764" s="14"/>
      <c r="L3764" s="14"/>
      <c r="M3764" s="14"/>
      <c r="N3764" s="14"/>
      <c r="O3764" s="14"/>
      <c r="P3764" s="14"/>
      <c r="Q3764" s="14"/>
      <c r="R3764" s="14"/>
      <c r="S3764" s="14"/>
      <c r="T3764" s="14"/>
      <c r="U3764" s="14"/>
      <c r="V3764" s="14"/>
      <c r="W3764" s="14"/>
    </row>
    <row r="3765">
      <c r="A3765" s="130" t="s">
        <v>27559</v>
      </c>
      <c r="B3765" s="14" t="s">
        <v>11985</v>
      </c>
      <c r="C3765" s="131">
        <v>33.0</v>
      </c>
      <c r="D3765" s="14"/>
      <c r="E3765" s="14"/>
      <c r="F3765" s="14" t="s">
        <v>11987</v>
      </c>
      <c r="G3765" s="131">
        <v>13.0</v>
      </c>
      <c r="H3765" s="131">
        <v>200.0</v>
      </c>
      <c r="I3765" s="132" t="b">
        <v>1</v>
      </c>
      <c r="J3765" s="14"/>
      <c r="K3765" s="14"/>
      <c r="L3765" s="14"/>
      <c r="M3765" s="14"/>
      <c r="N3765" s="14"/>
      <c r="O3765" s="14"/>
      <c r="P3765" s="14"/>
      <c r="Q3765" s="14"/>
      <c r="R3765" s="14"/>
      <c r="S3765" s="14"/>
      <c r="T3765" s="14"/>
      <c r="U3765" s="14"/>
      <c r="V3765" s="14"/>
      <c r="W3765" s="14"/>
    </row>
    <row r="3766">
      <c r="A3766" s="130" t="s">
        <v>27560</v>
      </c>
      <c r="B3766" s="14" t="s">
        <v>6366</v>
      </c>
      <c r="C3766" s="131">
        <v>49.0</v>
      </c>
      <c r="D3766" s="14" t="s">
        <v>6368</v>
      </c>
      <c r="E3766" s="131">
        <v>409.0</v>
      </c>
      <c r="F3766" s="14" t="s">
        <v>6372</v>
      </c>
      <c r="G3766" s="131">
        <v>38.0</v>
      </c>
      <c r="H3766" s="131">
        <v>200.0</v>
      </c>
      <c r="I3766" s="132" t="b">
        <v>1</v>
      </c>
      <c r="J3766" s="14"/>
      <c r="K3766" s="14"/>
      <c r="L3766" s="14"/>
      <c r="M3766" s="14"/>
      <c r="N3766" s="14"/>
      <c r="O3766" s="14"/>
      <c r="P3766" s="14"/>
      <c r="Q3766" s="14"/>
      <c r="R3766" s="14"/>
      <c r="S3766" s="14"/>
      <c r="T3766" s="14"/>
      <c r="U3766" s="14"/>
      <c r="V3766" s="14"/>
      <c r="W3766" s="14"/>
    </row>
    <row r="3767">
      <c r="A3767" s="130" t="s">
        <v>27561</v>
      </c>
      <c r="B3767" s="14" t="s">
        <v>2768</v>
      </c>
      <c r="C3767" s="131">
        <v>77.0</v>
      </c>
      <c r="D3767" s="14" t="s">
        <v>2771</v>
      </c>
      <c r="E3767" s="131">
        <v>197.0</v>
      </c>
      <c r="F3767" s="14" t="s">
        <v>2774</v>
      </c>
      <c r="G3767" s="131">
        <v>66.0</v>
      </c>
      <c r="H3767" s="131">
        <v>200.0</v>
      </c>
      <c r="I3767" s="132" t="b">
        <v>1</v>
      </c>
      <c r="J3767" s="14"/>
      <c r="K3767" s="14"/>
      <c r="L3767" s="14"/>
      <c r="M3767" s="14"/>
      <c r="N3767" s="14"/>
      <c r="O3767" s="14"/>
      <c r="P3767" s="14"/>
      <c r="Q3767" s="14"/>
      <c r="R3767" s="14"/>
      <c r="S3767" s="14"/>
      <c r="T3767" s="14"/>
      <c r="U3767" s="14"/>
      <c r="V3767" s="14"/>
      <c r="W3767" s="14"/>
    </row>
    <row r="3768">
      <c r="A3768" s="130" t="s">
        <v>27562</v>
      </c>
      <c r="B3768" s="14" t="s">
        <v>5847</v>
      </c>
      <c r="C3768" s="131">
        <v>46.0</v>
      </c>
      <c r="D3768" s="14" t="s">
        <v>5849</v>
      </c>
      <c r="E3768" s="131">
        <v>108.0</v>
      </c>
      <c r="F3768" s="14" t="s">
        <v>5850</v>
      </c>
      <c r="G3768" s="131">
        <v>35.0</v>
      </c>
      <c r="H3768" s="131">
        <v>200.0</v>
      </c>
      <c r="I3768" s="132" t="b">
        <v>1</v>
      </c>
      <c r="J3768" s="14"/>
      <c r="K3768" s="14"/>
      <c r="L3768" s="14"/>
      <c r="M3768" s="14"/>
      <c r="N3768" s="14"/>
      <c r="O3768" s="14"/>
      <c r="P3768" s="14"/>
      <c r="Q3768" s="14"/>
      <c r="R3768" s="14"/>
      <c r="S3768" s="14"/>
      <c r="T3768" s="14"/>
      <c r="U3768" s="14"/>
      <c r="V3768" s="14"/>
      <c r="W3768" s="14"/>
    </row>
    <row r="3769">
      <c r="A3769" s="130" t="s">
        <v>27563</v>
      </c>
      <c r="B3769" s="14" t="s">
        <v>7642</v>
      </c>
      <c r="C3769" s="131">
        <v>119.0</v>
      </c>
      <c r="D3769" s="14" t="s">
        <v>7646</v>
      </c>
      <c r="E3769" s="131">
        <v>524.0</v>
      </c>
      <c r="F3769" s="14" t="s">
        <v>7647</v>
      </c>
      <c r="G3769" s="131">
        <v>108.0</v>
      </c>
      <c r="H3769" s="131">
        <v>200.0</v>
      </c>
      <c r="I3769" s="132" t="b">
        <v>1</v>
      </c>
      <c r="J3769" s="14"/>
      <c r="K3769" s="14"/>
      <c r="L3769" s="14"/>
      <c r="M3769" s="14"/>
      <c r="N3769" s="14"/>
      <c r="O3769" s="14"/>
      <c r="P3769" s="14"/>
      <c r="Q3769" s="14"/>
      <c r="R3769" s="14"/>
      <c r="S3769" s="14"/>
      <c r="T3769" s="14"/>
      <c r="U3769" s="14"/>
      <c r="V3769" s="14"/>
      <c r="W3769" s="14"/>
    </row>
    <row r="3770">
      <c r="A3770" s="130" t="s">
        <v>27564</v>
      </c>
      <c r="B3770" s="14" t="s">
        <v>1300</v>
      </c>
      <c r="C3770" s="131">
        <v>44.0</v>
      </c>
      <c r="D3770" s="14" t="s">
        <v>1301</v>
      </c>
      <c r="E3770" s="131">
        <v>286.0</v>
      </c>
      <c r="F3770" s="14" t="s">
        <v>1302</v>
      </c>
      <c r="G3770" s="131">
        <v>33.0</v>
      </c>
      <c r="H3770" s="131">
        <v>200.0</v>
      </c>
      <c r="I3770" s="132" t="b">
        <v>1</v>
      </c>
      <c r="J3770" s="14"/>
      <c r="K3770" s="14"/>
      <c r="L3770" s="14"/>
      <c r="M3770" s="14"/>
      <c r="N3770" s="14"/>
      <c r="O3770" s="14"/>
      <c r="P3770" s="14"/>
      <c r="Q3770" s="14"/>
      <c r="R3770" s="14"/>
      <c r="S3770" s="14"/>
      <c r="T3770" s="14"/>
      <c r="U3770" s="14"/>
      <c r="V3770" s="14"/>
      <c r="W3770" s="14"/>
    </row>
    <row r="3771">
      <c r="A3771" s="130" t="s">
        <v>27565</v>
      </c>
      <c r="B3771" s="14" t="s">
        <v>1347</v>
      </c>
      <c r="C3771" s="131">
        <v>70.0</v>
      </c>
      <c r="D3771" s="14" t="s">
        <v>1348</v>
      </c>
      <c r="E3771" s="131">
        <v>229.0</v>
      </c>
      <c r="F3771" s="14" t="s">
        <v>1350</v>
      </c>
      <c r="G3771" s="131">
        <v>59.0</v>
      </c>
      <c r="H3771" s="131">
        <v>200.0</v>
      </c>
      <c r="I3771" s="132" t="b">
        <v>1</v>
      </c>
      <c r="J3771" s="14"/>
      <c r="K3771" s="14"/>
      <c r="L3771" s="14"/>
      <c r="M3771" s="14"/>
      <c r="N3771" s="14"/>
      <c r="O3771" s="14"/>
      <c r="P3771" s="14"/>
      <c r="Q3771" s="14"/>
      <c r="R3771" s="14"/>
      <c r="S3771" s="14"/>
      <c r="T3771" s="14"/>
      <c r="U3771" s="14"/>
      <c r="V3771" s="14"/>
      <c r="W3771" s="14"/>
    </row>
    <row r="3772">
      <c r="A3772" s="130" t="s">
        <v>27566</v>
      </c>
      <c r="B3772" s="14" t="s">
        <v>15175</v>
      </c>
      <c r="C3772" s="131">
        <v>29.0</v>
      </c>
      <c r="D3772" s="14"/>
      <c r="E3772" s="14"/>
      <c r="F3772" s="14" t="s">
        <v>15176</v>
      </c>
      <c r="G3772" s="131">
        <v>9.0</v>
      </c>
      <c r="H3772" s="131">
        <v>200.0</v>
      </c>
      <c r="I3772" s="132" t="b">
        <v>1</v>
      </c>
      <c r="J3772" s="14"/>
      <c r="K3772" s="14"/>
      <c r="L3772" s="14"/>
      <c r="M3772" s="14"/>
      <c r="N3772" s="14"/>
      <c r="O3772" s="14"/>
      <c r="P3772" s="14"/>
      <c r="Q3772" s="14"/>
      <c r="R3772" s="14"/>
      <c r="S3772" s="14"/>
      <c r="T3772" s="14"/>
      <c r="U3772" s="14"/>
      <c r="V3772" s="14"/>
      <c r="W3772" s="14"/>
    </row>
    <row r="3773">
      <c r="A3773" s="130" t="s">
        <v>27567</v>
      </c>
      <c r="B3773" s="14" t="s">
        <v>1556</v>
      </c>
      <c r="C3773" s="131">
        <v>66.0</v>
      </c>
      <c r="D3773" s="14" t="s">
        <v>1557</v>
      </c>
      <c r="E3773" s="131">
        <v>232.0</v>
      </c>
      <c r="F3773" s="14" t="s">
        <v>1558</v>
      </c>
      <c r="G3773" s="131">
        <v>55.0</v>
      </c>
      <c r="H3773" s="131">
        <v>200.0</v>
      </c>
      <c r="I3773" s="132" t="b">
        <v>1</v>
      </c>
      <c r="J3773" s="14"/>
      <c r="K3773" s="14"/>
      <c r="L3773" s="14"/>
      <c r="M3773" s="14"/>
      <c r="N3773" s="14"/>
      <c r="O3773" s="14"/>
      <c r="P3773" s="14"/>
      <c r="Q3773" s="14"/>
      <c r="R3773" s="14"/>
      <c r="S3773" s="14"/>
      <c r="T3773" s="14"/>
      <c r="U3773" s="14"/>
      <c r="V3773" s="14"/>
      <c r="W3773" s="14"/>
    </row>
    <row r="3774">
      <c r="A3774" s="130" t="s">
        <v>27568</v>
      </c>
      <c r="B3774" s="14" t="s">
        <v>21531</v>
      </c>
      <c r="C3774" s="131">
        <v>25.0</v>
      </c>
      <c r="D3774" s="14"/>
      <c r="E3774" s="14"/>
      <c r="F3774" s="14" t="s">
        <v>21533</v>
      </c>
      <c r="G3774" s="131">
        <v>5.0</v>
      </c>
      <c r="H3774" s="131">
        <v>200.0</v>
      </c>
      <c r="I3774" s="132" t="b">
        <v>1</v>
      </c>
      <c r="J3774" s="14"/>
      <c r="K3774" s="14"/>
      <c r="L3774" s="14"/>
      <c r="M3774" s="14"/>
      <c r="N3774" s="14"/>
      <c r="O3774" s="14"/>
      <c r="P3774" s="14"/>
      <c r="Q3774" s="14"/>
      <c r="R3774" s="14"/>
      <c r="S3774" s="14"/>
      <c r="T3774" s="14"/>
      <c r="U3774" s="14"/>
      <c r="V3774" s="14"/>
      <c r="W3774" s="14"/>
    </row>
    <row r="3775">
      <c r="A3775" s="130" t="s">
        <v>27569</v>
      </c>
      <c r="B3775" s="14" t="s">
        <v>8417</v>
      </c>
      <c r="C3775" s="131">
        <v>25.0</v>
      </c>
      <c r="D3775" s="14"/>
      <c r="E3775" s="14"/>
      <c r="F3775" s="14" t="s">
        <v>8419</v>
      </c>
      <c r="G3775" s="131">
        <v>5.0</v>
      </c>
      <c r="H3775" s="131">
        <v>200.0</v>
      </c>
      <c r="I3775" s="132" t="b">
        <v>1</v>
      </c>
      <c r="J3775" s="14"/>
      <c r="K3775" s="14"/>
      <c r="L3775" s="14"/>
      <c r="M3775" s="14"/>
      <c r="N3775" s="14"/>
      <c r="O3775" s="14"/>
      <c r="P3775" s="14"/>
      <c r="Q3775" s="14"/>
      <c r="R3775" s="14"/>
      <c r="S3775" s="14"/>
      <c r="T3775" s="14"/>
      <c r="U3775" s="14"/>
      <c r="V3775" s="14"/>
      <c r="W3775" s="14"/>
    </row>
    <row r="3776">
      <c r="A3776" s="130" t="s">
        <v>27570</v>
      </c>
      <c r="B3776" s="14" t="s">
        <v>12593</v>
      </c>
      <c r="C3776" s="131">
        <v>37.0</v>
      </c>
      <c r="D3776" s="14"/>
      <c r="E3776" s="14"/>
      <c r="F3776" s="14" t="s">
        <v>12597</v>
      </c>
      <c r="G3776" s="131">
        <v>17.0</v>
      </c>
      <c r="H3776" s="131">
        <v>200.0</v>
      </c>
      <c r="I3776" s="132" t="b">
        <v>1</v>
      </c>
      <c r="J3776" s="14"/>
      <c r="K3776" s="14"/>
      <c r="L3776" s="14"/>
      <c r="M3776" s="14"/>
      <c r="N3776" s="14"/>
      <c r="O3776" s="14"/>
      <c r="P3776" s="14"/>
      <c r="Q3776" s="14"/>
      <c r="R3776" s="14"/>
      <c r="S3776" s="14"/>
      <c r="T3776" s="14"/>
      <c r="U3776" s="14"/>
      <c r="V3776" s="14"/>
      <c r="W3776" s="14"/>
    </row>
    <row r="3777">
      <c r="A3777" s="130" t="s">
        <v>27571</v>
      </c>
      <c r="B3777" s="14" t="s">
        <v>557</v>
      </c>
      <c r="C3777" s="131">
        <v>27.0</v>
      </c>
      <c r="D3777" s="14"/>
      <c r="E3777" s="14"/>
      <c r="F3777" s="14" t="s">
        <v>558</v>
      </c>
      <c r="G3777" s="131">
        <v>16.0</v>
      </c>
      <c r="H3777" s="131">
        <v>200.0</v>
      </c>
      <c r="I3777" s="132" t="b">
        <v>1</v>
      </c>
      <c r="J3777" s="14"/>
      <c r="K3777" s="14"/>
      <c r="L3777" s="14"/>
      <c r="M3777" s="14"/>
      <c r="N3777" s="14"/>
      <c r="O3777" s="14"/>
      <c r="P3777" s="14"/>
      <c r="Q3777" s="14"/>
      <c r="R3777" s="14"/>
      <c r="S3777" s="14"/>
      <c r="T3777" s="14"/>
      <c r="U3777" s="14"/>
      <c r="V3777" s="14"/>
      <c r="W3777" s="14"/>
    </row>
    <row r="3778">
      <c r="A3778" s="130" t="s">
        <v>27572</v>
      </c>
      <c r="B3778" s="14" t="s">
        <v>10415</v>
      </c>
      <c r="C3778" s="131">
        <v>62.0</v>
      </c>
      <c r="D3778" s="14" t="s">
        <v>10417</v>
      </c>
      <c r="E3778" s="131">
        <v>187.0</v>
      </c>
      <c r="F3778" s="14" t="s">
        <v>10418</v>
      </c>
      <c r="G3778" s="131">
        <v>51.0</v>
      </c>
      <c r="H3778" s="131">
        <v>200.0</v>
      </c>
      <c r="I3778" s="132" t="b">
        <v>1</v>
      </c>
      <c r="J3778" s="14"/>
      <c r="K3778" s="14"/>
      <c r="L3778" s="14"/>
      <c r="M3778" s="14"/>
      <c r="N3778" s="14"/>
      <c r="O3778" s="14"/>
      <c r="P3778" s="14"/>
      <c r="Q3778" s="14"/>
      <c r="R3778" s="14"/>
      <c r="S3778" s="14"/>
      <c r="T3778" s="14"/>
      <c r="U3778" s="14"/>
      <c r="V3778" s="14"/>
      <c r="W3778" s="14"/>
    </row>
    <row r="3779">
      <c r="A3779" s="130" t="s">
        <v>27573</v>
      </c>
      <c r="B3779" s="14" t="s">
        <v>4344</v>
      </c>
      <c r="C3779" s="131">
        <v>110.0</v>
      </c>
      <c r="D3779" s="14" t="s">
        <v>4346</v>
      </c>
      <c r="E3779" s="131">
        <v>92.0</v>
      </c>
      <c r="F3779" s="14" t="s">
        <v>4347</v>
      </c>
      <c r="G3779" s="131">
        <v>99.0</v>
      </c>
      <c r="H3779" s="131">
        <v>200.0</v>
      </c>
      <c r="I3779" s="132" t="b">
        <v>1</v>
      </c>
      <c r="J3779" s="14"/>
      <c r="K3779" s="14"/>
      <c r="L3779" s="14"/>
      <c r="M3779" s="14"/>
      <c r="N3779" s="14"/>
      <c r="O3779" s="14"/>
      <c r="P3779" s="14"/>
      <c r="Q3779" s="14"/>
      <c r="R3779" s="14"/>
      <c r="S3779" s="14"/>
      <c r="T3779" s="14"/>
      <c r="U3779" s="14"/>
      <c r="V3779" s="14"/>
      <c r="W3779" s="14"/>
    </row>
    <row r="3780">
      <c r="A3780" s="130" t="s">
        <v>27574</v>
      </c>
      <c r="B3780" s="14" t="s">
        <v>5293</v>
      </c>
      <c r="C3780" s="131">
        <v>90.0</v>
      </c>
      <c r="D3780" s="14" t="s">
        <v>5295</v>
      </c>
      <c r="E3780" s="131">
        <v>275.0</v>
      </c>
      <c r="F3780" s="14" t="s">
        <v>5296</v>
      </c>
      <c r="G3780" s="131">
        <v>79.0</v>
      </c>
      <c r="H3780" s="131">
        <v>200.0</v>
      </c>
      <c r="I3780" s="132" t="b">
        <v>1</v>
      </c>
      <c r="J3780" s="14"/>
      <c r="K3780" s="14"/>
      <c r="L3780" s="14"/>
      <c r="M3780" s="14"/>
      <c r="N3780" s="14"/>
      <c r="O3780" s="14"/>
      <c r="P3780" s="14"/>
      <c r="Q3780" s="14"/>
      <c r="R3780" s="14"/>
      <c r="S3780" s="14"/>
      <c r="T3780" s="14"/>
      <c r="U3780" s="14"/>
      <c r="V3780" s="14"/>
      <c r="W3780" s="14"/>
    </row>
    <row r="3781">
      <c r="A3781" s="130" t="s">
        <v>27575</v>
      </c>
      <c r="B3781" s="14" t="s">
        <v>8226</v>
      </c>
      <c r="C3781" s="131">
        <v>98.0</v>
      </c>
      <c r="D3781" s="14" t="s">
        <v>8228</v>
      </c>
      <c r="E3781" s="131">
        <v>114.0</v>
      </c>
      <c r="F3781" s="14" t="s">
        <v>8230</v>
      </c>
      <c r="G3781" s="131">
        <v>87.0</v>
      </c>
      <c r="H3781" s="131">
        <v>200.0</v>
      </c>
      <c r="I3781" s="132" t="b">
        <v>1</v>
      </c>
      <c r="J3781" s="14"/>
      <c r="K3781" s="14"/>
      <c r="L3781" s="14"/>
      <c r="M3781" s="14"/>
      <c r="N3781" s="14"/>
      <c r="O3781" s="14"/>
      <c r="P3781" s="14"/>
      <c r="Q3781" s="14"/>
      <c r="R3781" s="14"/>
      <c r="S3781" s="14"/>
      <c r="T3781" s="14"/>
      <c r="U3781" s="14"/>
      <c r="V3781" s="14"/>
      <c r="W3781" s="14"/>
    </row>
    <row r="3782">
      <c r="A3782" s="130" t="s">
        <v>27576</v>
      </c>
      <c r="B3782" s="14" t="s">
        <v>3603</v>
      </c>
      <c r="C3782" s="131">
        <v>54.0</v>
      </c>
      <c r="D3782" s="14" t="s">
        <v>3607</v>
      </c>
      <c r="E3782" s="131">
        <v>448.0</v>
      </c>
      <c r="F3782" s="14" t="s">
        <v>3608</v>
      </c>
      <c r="G3782" s="131">
        <v>43.0</v>
      </c>
      <c r="H3782" s="131">
        <v>200.0</v>
      </c>
      <c r="I3782" s="132" t="b">
        <v>1</v>
      </c>
      <c r="J3782" s="14"/>
      <c r="K3782" s="14"/>
      <c r="L3782" s="14"/>
      <c r="M3782" s="14"/>
      <c r="N3782" s="14"/>
      <c r="O3782" s="14"/>
      <c r="P3782" s="14"/>
      <c r="Q3782" s="14"/>
      <c r="R3782" s="14"/>
      <c r="S3782" s="14"/>
      <c r="T3782" s="14"/>
      <c r="U3782" s="14"/>
      <c r="V3782" s="14"/>
      <c r="W3782" s="14"/>
    </row>
    <row r="3783">
      <c r="A3783" s="130" t="s">
        <v>27577</v>
      </c>
      <c r="B3783" s="14" t="s">
        <v>1347</v>
      </c>
      <c r="C3783" s="131">
        <v>70.0</v>
      </c>
      <c r="D3783" s="14" t="s">
        <v>1348</v>
      </c>
      <c r="E3783" s="131">
        <v>229.0</v>
      </c>
      <c r="F3783" s="14" t="s">
        <v>1350</v>
      </c>
      <c r="G3783" s="131">
        <v>59.0</v>
      </c>
      <c r="H3783" s="131">
        <v>200.0</v>
      </c>
      <c r="I3783" s="132" t="b">
        <v>1</v>
      </c>
      <c r="J3783" s="14"/>
      <c r="K3783" s="14"/>
      <c r="L3783" s="14"/>
      <c r="M3783" s="14"/>
      <c r="N3783" s="14"/>
      <c r="O3783" s="14"/>
      <c r="P3783" s="14"/>
      <c r="Q3783" s="14"/>
      <c r="R3783" s="14"/>
      <c r="S3783" s="14"/>
      <c r="T3783" s="14"/>
      <c r="U3783" s="14"/>
      <c r="V3783" s="14"/>
      <c r="W3783" s="14"/>
    </row>
    <row r="3784">
      <c r="A3784" s="130" t="s">
        <v>27578</v>
      </c>
      <c r="B3784" s="14" t="s">
        <v>7215</v>
      </c>
      <c r="C3784" s="131">
        <v>39.0</v>
      </c>
      <c r="D3784" s="14" t="s">
        <v>7218</v>
      </c>
      <c r="E3784" s="131">
        <v>149.0</v>
      </c>
      <c r="F3784" s="14" t="s">
        <v>7221</v>
      </c>
      <c r="G3784" s="131">
        <v>28.0</v>
      </c>
      <c r="H3784" s="131">
        <v>200.0</v>
      </c>
      <c r="I3784" s="132" t="b">
        <v>1</v>
      </c>
      <c r="J3784" s="14"/>
      <c r="K3784" s="14"/>
      <c r="L3784" s="14"/>
      <c r="M3784" s="14"/>
      <c r="N3784" s="14"/>
      <c r="O3784" s="14"/>
      <c r="P3784" s="14"/>
      <c r="Q3784" s="14"/>
      <c r="R3784" s="14"/>
      <c r="S3784" s="14"/>
      <c r="T3784" s="14"/>
      <c r="U3784" s="14"/>
      <c r="V3784" s="14"/>
      <c r="W3784" s="14"/>
    </row>
    <row r="3785">
      <c r="A3785" s="130" t="s">
        <v>27579</v>
      </c>
      <c r="B3785" s="14" t="s">
        <v>10890</v>
      </c>
      <c r="C3785" s="131">
        <v>37.0</v>
      </c>
      <c r="D3785" s="14" t="s">
        <v>10892</v>
      </c>
      <c r="E3785" s="131">
        <v>234.0</v>
      </c>
      <c r="F3785" s="14" t="s">
        <v>10894</v>
      </c>
      <c r="G3785" s="131">
        <v>26.0</v>
      </c>
      <c r="H3785" s="131">
        <v>200.0</v>
      </c>
      <c r="I3785" s="132" t="b">
        <v>1</v>
      </c>
      <c r="J3785" s="14"/>
      <c r="K3785" s="14"/>
      <c r="L3785" s="14"/>
      <c r="M3785" s="14"/>
      <c r="N3785" s="14"/>
      <c r="O3785" s="14"/>
      <c r="P3785" s="14"/>
      <c r="Q3785" s="14"/>
      <c r="R3785" s="14"/>
      <c r="S3785" s="14"/>
      <c r="T3785" s="14"/>
      <c r="U3785" s="14"/>
      <c r="V3785" s="14"/>
      <c r="W3785" s="14"/>
    </row>
    <row r="3786">
      <c r="A3786" s="130" t="s">
        <v>27580</v>
      </c>
      <c r="B3786" s="14" t="s">
        <v>7305</v>
      </c>
      <c r="C3786" s="131">
        <v>105.0</v>
      </c>
      <c r="D3786" s="14" t="s">
        <v>7307</v>
      </c>
      <c r="E3786" s="131">
        <v>141.0</v>
      </c>
      <c r="F3786" s="14" t="s">
        <v>7309</v>
      </c>
      <c r="G3786" s="131">
        <v>94.0</v>
      </c>
      <c r="H3786" s="131">
        <v>200.0</v>
      </c>
      <c r="I3786" s="132" t="b">
        <v>1</v>
      </c>
      <c r="J3786" s="14"/>
      <c r="K3786" s="14"/>
      <c r="L3786" s="14"/>
      <c r="M3786" s="14"/>
      <c r="N3786" s="14"/>
      <c r="O3786" s="14"/>
      <c r="P3786" s="14"/>
      <c r="Q3786" s="14"/>
      <c r="R3786" s="14"/>
      <c r="S3786" s="14"/>
      <c r="T3786" s="14"/>
      <c r="U3786" s="14"/>
      <c r="V3786" s="14"/>
      <c r="W3786" s="14"/>
    </row>
    <row r="3787">
      <c r="A3787" s="130" t="s">
        <v>27581</v>
      </c>
      <c r="B3787" s="14" t="s">
        <v>5577</v>
      </c>
      <c r="C3787" s="131">
        <v>48.0</v>
      </c>
      <c r="D3787" s="14" t="s">
        <v>5581</v>
      </c>
      <c r="E3787" s="131">
        <v>420.0</v>
      </c>
      <c r="F3787" s="14" t="s">
        <v>5584</v>
      </c>
      <c r="G3787" s="131">
        <v>37.0</v>
      </c>
      <c r="H3787" s="131">
        <v>200.0</v>
      </c>
      <c r="I3787" s="132" t="b">
        <v>1</v>
      </c>
      <c r="J3787" s="14"/>
      <c r="K3787" s="14"/>
      <c r="L3787" s="14"/>
      <c r="M3787" s="14"/>
      <c r="N3787" s="14"/>
      <c r="O3787" s="14"/>
      <c r="P3787" s="14"/>
      <c r="Q3787" s="14"/>
      <c r="R3787" s="14"/>
      <c r="S3787" s="14"/>
      <c r="T3787" s="14"/>
      <c r="U3787" s="14"/>
      <c r="V3787" s="14"/>
      <c r="W3787" s="14"/>
    </row>
    <row r="3788">
      <c r="A3788" s="130" t="s">
        <v>27582</v>
      </c>
      <c r="B3788" s="14" t="s">
        <v>7996</v>
      </c>
      <c r="C3788" s="131">
        <v>72.0</v>
      </c>
      <c r="D3788" s="14" t="s">
        <v>7997</v>
      </c>
      <c r="E3788" s="131">
        <v>326.0</v>
      </c>
      <c r="F3788" s="14" t="s">
        <v>8002</v>
      </c>
      <c r="G3788" s="131">
        <v>61.0</v>
      </c>
      <c r="H3788" s="131">
        <v>200.0</v>
      </c>
      <c r="I3788" s="132" t="b">
        <v>1</v>
      </c>
      <c r="J3788" s="14"/>
      <c r="K3788" s="14"/>
      <c r="L3788" s="14"/>
      <c r="M3788" s="14"/>
      <c r="N3788" s="14"/>
      <c r="O3788" s="14"/>
      <c r="P3788" s="14"/>
      <c r="Q3788" s="14"/>
      <c r="R3788" s="14"/>
      <c r="S3788" s="14"/>
      <c r="T3788" s="14"/>
      <c r="U3788" s="14"/>
      <c r="V3788" s="14"/>
      <c r="W3788" s="14"/>
    </row>
    <row r="3789">
      <c r="A3789" s="130" t="s">
        <v>27583</v>
      </c>
      <c r="B3789" s="14" t="s">
        <v>7462</v>
      </c>
      <c r="C3789" s="131">
        <v>102.0</v>
      </c>
      <c r="D3789" s="14" t="s">
        <v>7464</v>
      </c>
      <c r="E3789" s="131">
        <v>150.0</v>
      </c>
      <c r="F3789" s="14" t="s">
        <v>7467</v>
      </c>
      <c r="G3789" s="131">
        <v>91.0</v>
      </c>
      <c r="H3789" s="131">
        <v>200.0</v>
      </c>
      <c r="I3789" s="132" t="b">
        <v>1</v>
      </c>
      <c r="J3789" s="14"/>
      <c r="K3789" s="14"/>
      <c r="L3789" s="14"/>
      <c r="M3789" s="14"/>
      <c r="N3789" s="14"/>
      <c r="O3789" s="14"/>
      <c r="P3789" s="14"/>
      <c r="Q3789" s="14"/>
      <c r="R3789" s="14"/>
      <c r="S3789" s="14"/>
      <c r="T3789" s="14"/>
      <c r="U3789" s="14"/>
      <c r="V3789" s="14"/>
      <c r="W3789" s="14"/>
    </row>
    <row r="3790">
      <c r="A3790" s="130" t="s">
        <v>27584</v>
      </c>
      <c r="B3790" s="14" t="s">
        <v>1717</v>
      </c>
      <c r="C3790" s="131">
        <v>62.0</v>
      </c>
      <c r="D3790" s="14" t="s">
        <v>1718</v>
      </c>
      <c r="E3790" s="131">
        <v>220.0</v>
      </c>
      <c r="F3790" s="14" t="s">
        <v>1719</v>
      </c>
      <c r="G3790" s="131">
        <v>51.0</v>
      </c>
      <c r="H3790" s="131">
        <v>200.0</v>
      </c>
      <c r="I3790" s="132" t="b">
        <v>1</v>
      </c>
      <c r="J3790" s="14"/>
      <c r="K3790" s="14"/>
      <c r="L3790" s="14"/>
      <c r="M3790" s="14"/>
      <c r="N3790" s="14"/>
      <c r="O3790" s="14"/>
      <c r="P3790" s="14"/>
      <c r="Q3790" s="14"/>
      <c r="R3790" s="14"/>
      <c r="S3790" s="14"/>
      <c r="T3790" s="14"/>
      <c r="U3790" s="14"/>
      <c r="V3790" s="14"/>
      <c r="W3790" s="14"/>
    </row>
    <row r="3791">
      <c r="A3791" s="130" t="s">
        <v>27585</v>
      </c>
      <c r="B3791" s="14" t="s">
        <v>3102</v>
      </c>
      <c r="C3791" s="131">
        <v>66.0</v>
      </c>
      <c r="D3791" s="14" t="s">
        <v>3106</v>
      </c>
      <c r="E3791" s="131">
        <v>207.0</v>
      </c>
      <c r="F3791" s="14" t="s">
        <v>3109</v>
      </c>
      <c r="G3791" s="131">
        <v>55.0</v>
      </c>
      <c r="H3791" s="131">
        <v>200.0</v>
      </c>
      <c r="I3791" s="132" t="b">
        <v>1</v>
      </c>
      <c r="J3791" s="14"/>
      <c r="K3791" s="14"/>
      <c r="L3791" s="14"/>
      <c r="M3791" s="14"/>
      <c r="N3791" s="14"/>
      <c r="O3791" s="14"/>
      <c r="P3791" s="14"/>
      <c r="Q3791" s="14"/>
      <c r="R3791" s="14"/>
      <c r="S3791" s="14"/>
      <c r="T3791" s="14"/>
      <c r="U3791" s="14"/>
      <c r="V3791" s="14"/>
      <c r="W3791" s="14"/>
    </row>
    <row r="3792">
      <c r="A3792" s="130" t="s">
        <v>27586</v>
      </c>
      <c r="B3792" s="14" t="s">
        <v>1708</v>
      </c>
      <c r="C3792" s="131">
        <v>82.0</v>
      </c>
      <c r="D3792" s="14" t="s">
        <v>1709</v>
      </c>
      <c r="E3792" s="131">
        <v>152.0</v>
      </c>
      <c r="F3792" s="14" t="s">
        <v>1710</v>
      </c>
      <c r="G3792" s="131">
        <v>71.0</v>
      </c>
      <c r="H3792" s="131">
        <v>200.0</v>
      </c>
      <c r="I3792" s="132" t="b">
        <v>1</v>
      </c>
      <c r="J3792" s="14"/>
      <c r="K3792" s="14"/>
      <c r="L3792" s="14"/>
      <c r="M3792" s="14"/>
      <c r="N3792" s="14"/>
      <c r="O3792" s="14"/>
      <c r="P3792" s="14"/>
      <c r="Q3792" s="14"/>
      <c r="R3792" s="14"/>
      <c r="S3792" s="14"/>
      <c r="T3792" s="14"/>
      <c r="U3792" s="14"/>
      <c r="V3792" s="14"/>
      <c r="W3792" s="14"/>
    </row>
    <row r="3793">
      <c r="A3793" s="130" t="s">
        <v>27587</v>
      </c>
      <c r="B3793" s="14" t="s">
        <v>12837</v>
      </c>
      <c r="C3793" s="131">
        <v>61.0</v>
      </c>
      <c r="D3793" s="14" t="s">
        <v>12839</v>
      </c>
      <c r="E3793" s="131">
        <v>150.0</v>
      </c>
      <c r="F3793" s="14" t="s">
        <v>12840</v>
      </c>
      <c r="G3793" s="131">
        <v>50.0</v>
      </c>
      <c r="H3793" s="131">
        <v>200.0</v>
      </c>
      <c r="I3793" s="132" t="b">
        <v>1</v>
      </c>
      <c r="J3793" s="14"/>
      <c r="K3793" s="14"/>
      <c r="L3793" s="14"/>
      <c r="M3793" s="14"/>
      <c r="N3793" s="14"/>
      <c r="O3793" s="14"/>
      <c r="P3793" s="14"/>
      <c r="Q3793" s="14"/>
      <c r="R3793" s="14"/>
      <c r="S3793" s="14"/>
      <c r="T3793" s="14"/>
      <c r="U3793" s="14"/>
      <c r="V3793" s="14"/>
      <c r="W3793" s="14"/>
    </row>
    <row r="3794">
      <c r="A3794" s="130" t="s">
        <v>27588</v>
      </c>
      <c r="B3794" s="14" t="s">
        <v>7996</v>
      </c>
      <c r="C3794" s="131">
        <v>72.0</v>
      </c>
      <c r="D3794" s="14" t="s">
        <v>7997</v>
      </c>
      <c r="E3794" s="131">
        <v>326.0</v>
      </c>
      <c r="F3794" s="14" t="s">
        <v>8002</v>
      </c>
      <c r="G3794" s="131">
        <v>61.0</v>
      </c>
      <c r="H3794" s="131">
        <v>200.0</v>
      </c>
      <c r="I3794" s="132" t="b">
        <v>1</v>
      </c>
      <c r="J3794" s="14"/>
      <c r="K3794" s="14"/>
      <c r="L3794" s="14"/>
      <c r="M3794" s="14"/>
      <c r="N3794" s="14"/>
      <c r="O3794" s="14"/>
      <c r="P3794" s="14"/>
      <c r="Q3794" s="14"/>
      <c r="R3794" s="14"/>
      <c r="S3794" s="14"/>
      <c r="T3794" s="14"/>
      <c r="U3794" s="14"/>
      <c r="V3794" s="14"/>
      <c r="W3794" s="14"/>
    </row>
    <row r="3795">
      <c r="A3795" s="130" t="s">
        <v>27589</v>
      </c>
      <c r="B3795" s="14" t="s">
        <v>11423</v>
      </c>
      <c r="C3795" s="131">
        <v>64.0</v>
      </c>
      <c r="D3795" s="14" t="s">
        <v>11424</v>
      </c>
      <c r="E3795" s="131">
        <v>18.0</v>
      </c>
      <c r="F3795" s="14" t="s">
        <v>11427</v>
      </c>
      <c r="G3795" s="131">
        <v>53.0</v>
      </c>
      <c r="H3795" s="131">
        <v>200.0</v>
      </c>
      <c r="I3795" s="132" t="b">
        <v>1</v>
      </c>
      <c r="J3795" s="14"/>
      <c r="K3795" s="14"/>
      <c r="L3795" s="14"/>
      <c r="M3795" s="14"/>
      <c r="N3795" s="14"/>
      <c r="O3795" s="14"/>
      <c r="P3795" s="14"/>
      <c r="Q3795" s="14"/>
      <c r="R3795" s="14"/>
      <c r="S3795" s="14"/>
      <c r="T3795" s="14"/>
      <c r="U3795" s="14"/>
      <c r="V3795" s="14"/>
      <c r="W3795" s="14"/>
    </row>
    <row r="3796">
      <c r="A3796" s="130" t="s">
        <v>27590</v>
      </c>
      <c r="B3796" s="14" t="s">
        <v>8341</v>
      </c>
      <c r="C3796" s="131">
        <v>55.0</v>
      </c>
      <c r="D3796" s="14" t="s">
        <v>8342</v>
      </c>
      <c r="E3796" s="131">
        <v>648.0</v>
      </c>
      <c r="F3796" s="14" t="s">
        <v>8344</v>
      </c>
      <c r="G3796" s="131">
        <v>44.0</v>
      </c>
      <c r="H3796" s="131">
        <v>200.0</v>
      </c>
      <c r="I3796" s="132" t="b">
        <v>1</v>
      </c>
      <c r="J3796" s="14"/>
      <c r="K3796" s="14"/>
      <c r="L3796" s="14"/>
      <c r="M3796" s="14"/>
      <c r="N3796" s="14"/>
      <c r="O3796" s="14"/>
      <c r="P3796" s="14"/>
      <c r="Q3796" s="14"/>
      <c r="R3796" s="14"/>
      <c r="S3796" s="14"/>
      <c r="T3796" s="14"/>
      <c r="U3796" s="14"/>
      <c r="V3796" s="14"/>
      <c r="W3796" s="14"/>
    </row>
    <row r="3797">
      <c r="A3797" s="130" t="s">
        <v>27591</v>
      </c>
      <c r="B3797" s="14" t="s">
        <v>26185</v>
      </c>
      <c r="C3797" s="131">
        <v>39.0</v>
      </c>
      <c r="D3797" s="14" t="s">
        <v>491</v>
      </c>
      <c r="E3797" s="131">
        <v>127.0</v>
      </c>
      <c r="F3797" s="14" t="s">
        <v>772</v>
      </c>
      <c r="G3797" s="131">
        <v>24.0</v>
      </c>
      <c r="H3797" s="131">
        <v>200.0</v>
      </c>
      <c r="I3797" s="132" t="b">
        <v>1</v>
      </c>
      <c r="J3797" s="14"/>
      <c r="K3797" s="14"/>
      <c r="L3797" s="14"/>
      <c r="M3797" s="14"/>
      <c r="N3797" s="14"/>
      <c r="O3797" s="14"/>
      <c r="P3797" s="14"/>
      <c r="Q3797" s="14"/>
      <c r="R3797" s="14"/>
      <c r="S3797" s="14"/>
      <c r="T3797" s="14"/>
      <c r="U3797" s="14"/>
      <c r="V3797" s="14"/>
      <c r="W3797" s="14"/>
    </row>
    <row r="3798">
      <c r="A3798" s="130" t="s">
        <v>27592</v>
      </c>
      <c r="B3798" s="14" t="s">
        <v>2431</v>
      </c>
      <c r="C3798" s="131">
        <v>116.0</v>
      </c>
      <c r="D3798" s="14" t="s">
        <v>2434</v>
      </c>
      <c r="E3798" s="131">
        <v>383.0</v>
      </c>
      <c r="F3798" s="14" t="s">
        <v>2437</v>
      </c>
      <c r="G3798" s="131">
        <v>105.0</v>
      </c>
      <c r="H3798" s="131">
        <v>200.0</v>
      </c>
      <c r="I3798" s="132" t="b">
        <v>1</v>
      </c>
      <c r="J3798" s="14"/>
      <c r="K3798" s="14"/>
      <c r="L3798" s="14"/>
      <c r="M3798" s="14"/>
      <c r="N3798" s="14"/>
      <c r="O3798" s="14"/>
      <c r="P3798" s="14"/>
      <c r="Q3798" s="14"/>
      <c r="R3798" s="14"/>
      <c r="S3798" s="14"/>
      <c r="T3798" s="14"/>
      <c r="U3798" s="14"/>
      <c r="V3798" s="14"/>
      <c r="W3798" s="14"/>
    </row>
    <row r="3799">
      <c r="A3799" s="130" t="s">
        <v>27593</v>
      </c>
      <c r="B3799" s="14" t="s">
        <v>20754</v>
      </c>
      <c r="C3799" s="131">
        <v>55.0</v>
      </c>
      <c r="D3799" s="14" t="s">
        <v>20755</v>
      </c>
      <c r="E3799" s="131">
        <v>149.0</v>
      </c>
      <c r="F3799" s="14" t="s">
        <v>20757</v>
      </c>
      <c r="G3799" s="131">
        <v>44.0</v>
      </c>
      <c r="H3799" s="131">
        <v>200.0</v>
      </c>
      <c r="I3799" s="132" t="b">
        <v>1</v>
      </c>
      <c r="J3799" s="14"/>
      <c r="K3799" s="14"/>
      <c r="L3799" s="14"/>
      <c r="M3799" s="14"/>
      <c r="N3799" s="14"/>
      <c r="O3799" s="14"/>
      <c r="P3799" s="14"/>
      <c r="Q3799" s="14"/>
      <c r="R3799" s="14"/>
      <c r="S3799" s="14"/>
      <c r="T3799" s="14"/>
      <c r="U3799" s="14"/>
      <c r="V3799" s="14"/>
      <c r="W3799" s="14"/>
    </row>
    <row r="3800">
      <c r="A3800" s="130" t="s">
        <v>27594</v>
      </c>
      <c r="B3800" s="14" t="s">
        <v>15175</v>
      </c>
      <c r="C3800" s="131">
        <v>29.0</v>
      </c>
      <c r="D3800" s="14"/>
      <c r="E3800" s="14"/>
      <c r="F3800" s="14" t="s">
        <v>15176</v>
      </c>
      <c r="G3800" s="131">
        <v>9.0</v>
      </c>
      <c r="H3800" s="131">
        <v>200.0</v>
      </c>
      <c r="I3800" s="132" t="b">
        <v>1</v>
      </c>
      <c r="J3800" s="14"/>
      <c r="K3800" s="14"/>
      <c r="L3800" s="14"/>
      <c r="M3800" s="14"/>
      <c r="N3800" s="14"/>
      <c r="O3800" s="14"/>
      <c r="P3800" s="14"/>
      <c r="Q3800" s="14"/>
      <c r="R3800" s="14"/>
      <c r="S3800" s="14"/>
      <c r="T3800" s="14"/>
      <c r="U3800" s="14"/>
      <c r="V3800" s="14"/>
      <c r="W3800" s="14"/>
    </row>
    <row r="3801">
      <c r="A3801" s="130" t="s">
        <v>27595</v>
      </c>
      <c r="B3801" s="14" t="s">
        <v>1962</v>
      </c>
      <c r="C3801" s="131">
        <v>134.0</v>
      </c>
      <c r="D3801" s="14" t="s">
        <v>1964</v>
      </c>
      <c r="E3801" s="131">
        <v>150.0</v>
      </c>
      <c r="F3801" s="14" t="s">
        <v>1965</v>
      </c>
      <c r="G3801" s="131">
        <v>123.0</v>
      </c>
      <c r="H3801" s="131">
        <v>200.0</v>
      </c>
      <c r="I3801" s="132" t="b">
        <v>1</v>
      </c>
      <c r="J3801" s="14"/>
      <c r="K3801" s="14"/>
      <c r="L3801" s="14"/>
      <c r="M3801" s="14"/>
      <c r="N3801" s="14"/>
      <c r="O3801" s="14"/>
      <c r="P3801" s="14"/>
      <c r="Q3801" s="14"/>
      <c r="R3801" s="14"/>
      <c r="S3801" s="14"/>
      <c r="T3801" s="14"/>
      <c r="U3801" s="14"/>
      <c r="V3801" s="14"/>
      <c r="W3801" s="14"/>
    </row>
    <row r="3802">
      <c r="A3802" s="130" t="s">
        <v>27596</v>
      </c>
      <c r="B3802" s="14" t="s">
        <v>1717</v>
      </c>
      <c r="C3802" s="131">
        <v>62.0</v>
      </c>
      <c r="D3802" s="14" t="s">
        <v>1718</v>
      </c>
      <c r="E3802" s="131">
        <v>220.0</v>
      </c>
      <c r="F3802" s="14" t="s">
        <v>1719</v>
      </c>
      <c r="G3802" s="131">
        <v>51.0</v>
      </c>
      <c r="H3802" s="131">
        <v>200.0</v>
      </c>
      <c r="I3802" s="132" t="b">
        <v>1</v>
      </c>
      <c r="J3802" s="14"/>
      <c r="K3802" s="14"/>
      <c r="L3802" s="14"/>
      <c r="M3802" s="14"/>
      <c r="N3802" s="14"/>
      <c r="O3802" s="14"/>
      <c r="P3802" s="14"/>
      <c r="Q3802" s="14"/>
      <c r="R3802" s="14"/>
      <c r="S3802" s="14"/>
      <c r="T3802" s="14"/>
      <c r="U3802" s="14"/>
      <c r="V3802" s="14"/>
      <c r="W3802" s="14"/>
    </row>
    <row r="3803">
      <c r="A3803" s="130" t="s">
        <v>27597</v>
      </c>
      <c r="B3803" s="14" t="s">
        <v>1237</v>
      </c>
      <c r="C3803" s="131">
        <v>61.0</v>
      </c>
      <c r="D3803" s="14" t="s">
        <v>1239</v>
      </c>
      <c r="E3803" s="131">
        <v>148.0</v>
      </c>
      <c r="F3803" s="14" t="s">
        <v>1240</v>
      </c>
      <c r="G3803" s="131">
        <v>50.0</v>
      </c>
      <c r="H3803" s="131">
        <v>200.0</v>
      </c>
      <c r="I3803" s="132" t="b">
        <v>1</v>
      </c>
      <c r="J3803" s="14"/>
      <c r="K3803" s="14"/>
      <c r="L3803" s="14"/>
      <c r="M3803" s="14"/>
      <c r="N3803" s="14"/>
      <c r="O3803" s="14"/>
      <c r="P3803" s="14"/>
      <c r="Q3803" s="14"/>
      <c r="R3803" s="14"/>
      <c r="S3803" s="14"/>
      <c r="T3803" s="14"/>
      <c r="U3803" s="14"/>
      <c r="V3803" s="14"/>
      <c r="W3803" s="14"/>
    </row>
    <row r="3804">
      <c r="A3804" s="130" t="s">
        <v>27598</v>
      </c>
      <c r="B3804" s="14" t="s">
        <v>19067</v>
      </c>
      <c r="C3804" s="131">
        <v>23.0</v>
      </c>
      <c r="D3804" s="14"/>
      <c r="E3804" s="14"/>
      <c r="F3804" s="14" t="s">
        <v>1325</v>
      </c>
      <c r="G3804" s="131">
        <v>3.0</v>
      </c>
      <c r="H3804" s="131">
        <v>200.0</v>
      </c>
      <c r="I3804" s="132" t="b">
        <v>1</v>
      </c>
      <c r="J3804" s="14"/>
      <c r="K3804" s="14"/>
      <c r="L3804" s="14"/>
      <c r="M3804" s="14"/>
      <c r="N3804" s="14"/>
      <c r="O3804" s="14"/>
      <c r="P3804" s="14"/>
      <c r="Q3804" s="14"/>
      <c r="R3804" s="14"/>
      <c r="S3804" s="14"/>
      <c r="T3804" s="14"/>
      <c r="U3804" s="14"/>
      <c r="V3804" s="14"/>
      <c r="W3804" s="14"/>
    </row>
    <row r="3805">
      <c r="A3805" s="130" t="s">
        <v>27599</v>
      </c>
      <c r="B3805" s="14" t="s">
        <v>14741</v>
      </c>
      <c r="C3805" s="131">
        <v>29.0</v>
      </c>
      <c r="D3805" s="14"/>
      <c r="E3805" s="14"/>
      <c r="F3805" s="14" t="s">
        <v>14742</v>
      </c>
      <c r="G3805" s="131">
        <v>9.0</v>
      </c>
      <c r="H3805" s="131">
        <v>200.0</v>
      </c>
      <c r="I3805" s="132" t="b">
        <v>1</v>
      </c>
      <c r="J3805" s="14"/>
      <c r="K3805" s="14"/>
      <c r="L3805" s="14"/>
      <c r="M3805" s="14"/>
      <c r="N3805" s="14"/>
      <c r="O3805" s="14"/>
      <c r="P3805" s="14"/>
      <c r="Q3805" s="14"/>
      <c r="R3805" s="14"/>
      <c r="S3805" s="14"/>
      <c r="T3805" s="14"/>
      <c r="U3805" s="14"/>
      <c r="V3805" s="14"/>
      <c r="W3805" s="14"/>
    </row>
    <row r="3806">
      <c r="A3806" s="130" t="s">
        <v>27600</v>
      </c>
      <c r="B3806" s="14" t="s">
        <v>1640</v>
      </c>
      <c r="C3806" s="131">
        <v>61.0</v>
      </c>
      <c r="D3806" s="14" t="s">
        <v>1641</v>
      </c>
      <c r="E3806" s="131">
        <v>147.0</v>
      </c>
      <c r="F3806" s="14" t="s">
        <v>1642</v>
      </c>
      <c r="G3806" s="131">
        <v>50.0</v>
      </c>
      <c r="H3806" s="131">
        <v>200.0</v>
      </c>
      <c r="I3806" s="132" t="b">
        <v>1</v>
      </c>
      <c r="J3806" s="14"/>
      <c r="K3806" s="14"/>
      <c r="L3806" s="14"/>
      <c r="M3806" s="14"/>
      <c r="N3806" s="14"/>
      <c r="O3806" s="14"/>
      <c r="P3806" s="14"/>
      <c r="Q3806" s="14"/>
      <c r="R3806" s="14"/>
      <c r="S3806" s="14"/>
      <c r="T3806" s="14"/>
      <c r="U3806" s="14"/>
      <c r="V3806" s="14"/>
      <c r="W3806" s="14"/>
    </row>
    <row r="3807">
      <c r="A3807" s="130" t="s">
        <v>27601</v>
      </c>
      <c r="B3807" s="14" t="s">
        <v>7671</v>
      </c>
      <c r="C3807" s="131">
        <v>48.0</v>
      </c>
      <c r="D3807" s="14" t="s">
        <v>7672</v>
      </c>
      <c r="E3807" s="131">
        <v>370.0</v>
      </c>
      <c r="F3807" s="14" t="s">
        <v>7677</v>
      </c>
      <c r="G3807" s="131">
        <v>37.0</v>
      </c>
      <c r="H3807" s="131">
        <v>200.0</v>
      </c>
      <c r="I3807" s="132" t="b">
        <v>1</v>
      </c>
      <c r="J3807" s="14"/>
      <c r="K3807" s="14"/>
      <c r="L3807" s="14"/>
      <c r="M3807" s="14"/>
      <c r="N3807" s="14"/>
      <c r="O3807" s="14"/>
      <c r="P3807" s="14"/>
      <c r="Q3807" s="14"/>
      <c r="R3807" s="14"/>
      <c r="S3807" s="14"/>
      <c r="T3807" s="14"/>
      <c r="U3807" s="14"/>
      <c r="V3807" s="14"/>
      <c r="W3807" s="14"/>
    </row>
    <row r="3808">
      <c r="A3808" s="130" t="s">
        <v>27602</v>
      </c>
      <c r="B3808" s="14" t="s">
        <v>1551</v>
      </c>
      <c r="C3808" s="131">
        <v>42.0</v>
      </c>
      <c r="D3808" s="14" t="s">
        <v>1552</v>
      </c>
      <c r="E3808" s="131">
        <v>119.0</v>
      </c>
      <c r="F3808" s="14" t="s">
        <v>1553</v>
      </c>
      <c r="G3808" s="131">
        <v>31.0</v>
      </c>
      <c r="H3808" s="131">
        <v>200.0</v>
      </c>
      <c r="I3808" s="132" t="b">
        <v>1</v>
      </c>
      <c r="J3808" s="14"/>
      <c r="K3808" s="14"/>
      <c r="L3808" s="14"/>
      <c r="M3808" s="14"/>
      <c r="N3808" s="14"/>
      <c r="O3808" s="14"/>
      <c r="P3808" s="14"/>
      <c r="Q3808" s="14"/>
      <c r="R3808" s="14"/>
      <c r="S3808" s="14"/>
      <c r="T3808" s="14"/>
      <c r="U3808" s="14"/>
      <c r="V3808" s="14"/>
      <c r="W3808" s="14"/>
    </row>
    <row r="3809">
      <c r="A3809" s="130" t="s">
        <v>27603</v>
      </c>
      <c r="B3809" s="14" t="s">
        <v>7769</v>
      </c>
      <c r="C3809" s="131">
        <v>107.0</v>
      </c>
      <c r="D3809" s="14" t="s">
        <v>7772</v>
      </c>
      <c r="E3809" s="131">
        <v>139.0</v>
      </c>
      <c r="F3809" s="14" t="s">
        <v>7774</v>
      </c>
      <c r="G3809" s="131">
        <v>96.0</v>
      </c>
      <c r="H3809" s="131">
        <v>200.0</v>
      </c>
      <c r="I3809" s="132" t="b">
        <v>1</v>
      </c>
      <c r="J3809" s="14"/>
      <c r="K3809" s="14"/>
      <c r="L3809" s="14"/>
      <c r="M3809" s="14"/>
      <c r="N3809" s="14"/>
      <c r="O3809" s="14"/>
      <c r="P3809" s="14"/>
      <c r="Q3809" s="14"/>
      <c r="R3809" s="14"/>
      <c r="S3809" s="14"/>
      <c r="T3809" s="14"/>
      <c r="U3809" s="14"/>
      <c r="V3809" s="14"/>
      <c r="W3809" s="14"/>
    </row>
    <row r="3810">
      <c r="A3810" s="130" t="s">
        <v>27604</v>
      </c>
      <c r="B3810" s="14" t="s">
        <v>7462</v>
      </c>
      <c r="C3810" s="131">
        <v>102.0</v>
      </c>
      <c r="D3810" s="14" t="s">
        <v>7464</v>
      </c>
      <c r="E3810" s="131">
        <v>150.0</v>
      </c>
      <c r="F3810" s="14" t="s">
        <v>7467</v>
      </c>
      <c r="G3810" s="131">
        <v>91.0</v>
      </c>
      <c r="H3810" s="131">
        <v>200.0</v>
      </c>
      <c r="I3810" s="132" t="b">
        <v>1</v>
      </c>
      <c r="J3810" s="14"/>
      <c r="K3810" s="14"/>
      <c r="L3810" s="14"/>
      <c r="M3810" s="14"/>
      <c r="N3810" s="14"/>
      <c r="O3810" s="14"/>
      <c r="P3810" s="14"/>
      <c r="Q3810" s="14"/>
      <c r="R3810" s="14"/>
      <c r="S3810" s="14"/>
      <c r="T3810" s="14"/>
      <c r="U3810" s="14"/>
      <c r="V3810" s="14"/>
      <c r="W3810" s="14"/>
    </row>
    <row r="3811">
      <c r="A3811" s="130" t="s">
        <v>27605</v>
      </c>
      <c r="B3811" s="14" t="s">
        <v>4212</v>
      </c>
      <c r="C3811" s="131">
        <v>46.0</v>
      </c>
      <c r="D3811" s="14" t="s">
        <v>4216</v>
      </c>
      <c r="E3811" s="131">
        <v>217.0</v>
      </c>
      <c r="F3811" s="14" t="s">
        <v>4217</v>
      </c>
      <c r="G3811" s="131">
        <v>35.0</v>
      </c>
      <c r="H3811" s="131">
        <v>200.0</v>
      </c>
      <c r="I3811" s="132" t="b">
        <v>1</v>
      </c>
      <c r="J3811" s="14"/>
      <c r="K3811" s="14"/>
      <c r="L3811" s="14"/>
      <c r="M3811" s="14"/>
      <c r="N3811" s="14"/>
      <c r="O3811" s="14"/>
      <c r="P3811" s="14"/>
      <c r="Q3811" s="14"/>
      <c r="R3811" s="14"/>
      <c r="S3811" s="14"/>
      <c r="T3811" s="14"/>
      <c r="U3811" s="14"/>
      <c r="V3811" s="14"/>
      <c r="W3811" s="14"/>
    </row>
    <row r="3812">
      <c r="A3812" s="130" t="s">
        <v>27606</v>
      </c>
      <c r="B3812" s="14" t="s">
        <v>1682</v>
      </c>
      <c r="C3812" s="131">
        <v>36.0</v>
      </c>
      <c r="D3812" s="14" t="s">
        <v>1683</v>
      </c>
      <c r="E3812" s="131">
        <v>323.0</v>
      </c>
      <c r="F3812" s="14" t="s">
        <v>1684</v>
      </c>
      <c r="G3812" s="131">
        <v>25.0</v>
      </c>
      <c r="H3812" s="131">
        <v>200.0</v>
      </c>
      <c r="I3812" s="132" t="b">
        <v>1</v>
      </c>
      <c r="J3812" s="14"/>
      <c r="K3812" s="14"/>
      <c r="L3812" s="14"/>
      <c r="M3812" s="14"/>
      <c r="N3812" s="14"/>
      <c r="O3812" s="14"/>
      <c r="P3812" s="14"/>
      <c r="Q3812" s="14"/>
      <c r="R3812" s="14"/>
      <c r="S3812" s="14"/>
      <c r="T3812" s="14"/>
      <c r="U3812" s="14"/>
      <c r="V3812" s="14"/>
      <c r="W3812" s="14"/>
    </row>
    <row r="3813">
      <c r="A3813" s="130" t="s">
        <v>27607</v>
      </c>
      <c r="B3813" s="14" t="s">
        <v>1708</v>
      </c>
      <c r="C3813" s="131">
        <v>82.0</v>
      </c>
      <c r="D3813" s="14" t="s">
        <v>1709</v>
      </c>
      <c r="E3813" s="131">
        <v>152.0</v>
      </c>
      <c r="F3813" s="14" t="s">
        <v>1710</v>
      </c>
      <c r="G3813" s="131">
        <v>71.0</v>
      </c>
      <c r="H3813" s="131">
        <v>200.0</v>
      </c>
      <c r="I3813" s="132" t="b">
        <v>1</v>
      </c>
      <c r="J3813" s="14"/>
      <c r="K3813" s="14"/>
      <c r="L3813" s="14"/>
      <c r="M3813" s="14"/>
      <c r="N3813" s="14"/>
      <c r="O3813" s="14"/>
      <c r="P3813" s="14"/>
      <c r="Q3813" s="14"/>
      <c r="R3813" s="14"/>
      <c r="S3813" s="14"/>
      <c r="T3813" s="14"/>
      <c r="U3813" s="14"/>
      <c r="V3813" s="14"/>
      <c r="W3813" s="14"/>
    </row>
    <row r="3814">
      <c r="A3814" s="130" t="s">
        <v>27608</v>
      </c>
      <c r="B3814" s="14" t="s">
        <v>5914</v>
      </c>
      <c r="C3814" s="131">
        <v>82.0</v>
      </c>
      <c r="D3814" s="14" t="s">
        <v>5916</v>
      </c>
      <c r="E3814" s="131">
        <v>158.0</v>
      </c>
      <c r="F3814" s="14" t="s">
        <v>5917</v>
      </c>
      <c r="G3814" s="131">
        <v>71.0</v>
      </c>
      <c r="H3814" s="131">
        <v>200.0</v>
      </c>
      <c r="I3814" s="132" t="b">
        <v>1</v>
      </c>
      <c r="J3814" s="14"/>
      <c r="K3814" s="14"/>
      <c r="L3814" s="14"/>
      <c r="M3814" s="14"/>
      <c r="N3814" s="14"/>
      <c r="O3814" s="14"/>
      <c r="P3814" s="14"/>
      <c r="Q3814" s="14"/>
      <c r="R3814" s="14"/>
      <c r="S3814" s="14"/>
      <c r="T3814" s="14"/>
      <c r="U3814" s="14"/>
      <c r="V3814" s="14"/>
      <c r="W3814" s="14"/>
    </row>
    <row r="3815">
      <c r="A3815" s="130" t="s">
        <v>27609</v>
      </c>
      <c r="B3815" s="14" t="s">
        <v>7215</v>
      </c>
      <c r="C3815" s="131">
        <v>39.0</v>
      </c>
      <c r="D3815" s="14" t="s">
        <v>7218</v>
      </c>
      <c r="E3815" s="131">
        <v>149.0</v>
      </c>
      <c r="F3815" s="14" t="s">
        <v>7221</v>
      </c>
      <c r="G3815" s="131">
        <v>28.0</v>
      </c>
      <c r="H3815" s="131">
        <v>200.0</v>
      </c>
      <c r="I3815" s="132" t="b">
        <v>1</v>
      </c>
      <c r="J3815" s="14"/>
      <c r="K3815" s="14"/>
      <c r="L3815" s="14"/>
      <c r="M3815" s="14"/>
      <c r="N3815" s="14"/>
      <c r="O3815" s="14"/>
      <c r="P3815" s="14"/>
      <c r="Q3815" s="14"/>
      <c r="R3815" s="14"/>
      <c r="S3815" s="14"/>
      <c r="T3815" s="14"/>
      <c r="U3815" s="14"/>
      <c r="V3815" s="14"/>
      <c r="W3815" s="14"/>
    </row>
    <row r="3816">
      <c r="A3816" s="130" t="s">
        <v>27610</v>
      </c>
      <c r="B3816" s="14" t="s">
        <v>4857</v>
      </c>
      <c r="C3816" s="131">
        <v>36.0</v>
      </c>
      <c r="D3816" s="14" t="s">
        <v>4858</v>
      </c>
      <c r="E3816" s="131">
        <v>187.0</v>
      </c>
      <c r="F3816" s="14" t="s">
        <v>4860</v>
      </c>
      <c r="G3816" s="131">
        <v>25.0</v>
      </c>
      <c r="H3816" s="131">
        <v>200.0</v>
      </c>
      <c r="I3816" s="132" t="b">
        <v>1</v>
      </c>
      <c r="J3816" s="14"/>
      <c r="K3816" s="14"/>
      <c r="L3816" s="14"/>
      <c r="M3816" s="14"/>
      <c r="N3816" s="14"/>
      <c r="O3816" s="14"/>
      <c r="P3816" s="14"/>
      <c r="Q3816" s="14"/>
      <c r="R3816" s="14"/>
      <c r="S3816" s="14"/>
      <c r="T3816" s="14"/>
      <c r="U3816" s="14"/>
      <c r="V3816" s="14"/>
      <c r="W3816" s="14"/>
    </row>
    <row r="3817">
      <c r="A3817" s="130" t="s">
        <v>27611</v>
      </c>
      <c r="B3817" s="14" t="s">
        <v>14596</v>
      </c>
      <c r="C3817" s="131">
        <v>69.0</v>
      </c>
      <c r="D3817" s="14" t="s">
        <v>14597</v>
      </c>
      <c r="E3817" s="131">
        <v>153.0</v>
      </c>
      <c r="F3817" s="14" t="s">
        <v>14600</v>
      </c>
      <c r="G3817" s="131">
        <v>58.0</v>
      </c>
      <c r="H3817" s="131">
        <v>200.0</v>
      </c>
      <c r="I3817" s="132" t="b">
        <v>1</v>
      </c>
      <c r="J3817" s="14"/>
      <c r="K3817" s="14"/>
      <c r="L3817" s="14"/>
      <c r="M3817" s="14"/>
      <c r="N3817" s="14"/>
      <c r="O3817" s="14"/>
      <c r="P3817" s="14"/>
      <c r="Q3817" s="14"/>
      <c r="R3817" s="14"/>
      <c r="S3817" s="14"/>
      <c r="T3817" s="14"/>
      <c r="U3817" s="14"/>
      <c r="V3817" s="14"/>
      <c r="W3817" s="14"/>
    </row>
    <row r="3818">
      <c r="A3818" s="130" t="s">
        <v>27612</v>
      </c>
      <c r="B3818" s="14" t="s">
        <v>8226</v>
      </c>
      <c r="C3818" s="131">
        <v>98.0</v>
      </c>
      <c r="D3818" s="14" t="s">
        <v>8228</v>
      </c>
      <c r="E3818" s="131">
        <v>114.0</v>
      </c>
      <c r="F3818" s="14" t="s">
        <v>8230</v>
      </c>
      <c r="G3818" s="131">
        <v>87.0</v>
      </c>
      <c r="H3818" s="131">
        <v>200.0</v>
      </c>
      <c r="I3818" s="132" t="b">
        <v>1</v>
      </c>
      <c r="J3818" s="14"/>
      <c r="K3818" s="14"/>
      <c r="L3818" s="14"/>
      <c r="M3818" s="14"/>
      <c r="N3818" s="14"/>
      <c r="O3818" s="14"/>
      <c r="P3818" s="14"/>
      <c r="Q3818" s="14"/>
      <c r="R3818" s="14"/>
      <c r="S3818" s="14"/>
      <c r="T3818" s="14"/>
      <c r="U3818" s="14"/>
      <c r="V3818" s="14"/>
      <c r="W3818" s="14"/>
    </row>
    <row r="3819">
      <c r="A3819" s="130" t="s">
        <v>27613</v>
      </c>
      <c r="B3819" s="14" t="s">
        <v>15961</v>
      </c>
      <c r="C3819" s="131">
        <v>49.0</v>
      </c>
      <c r="D3819" s="14" t="s">
        <v>15963</v>
      </c>
      <c r="E3819" s="131">
        <v>172.0</v>
      </c>
      <c r="F3819" s="14" t="s">
        <v>15965</v>
      </c>
      <c r="G3819" s="131">
        <v>38.0</v>
      </c>
      <c r="H3819" s="131">
        <v>200.0</v>
      </c>
      <c r="I3819" s="132" t="b">
        <v>1</v>
      </c>
      <c r="J3819" s="14"/>
      <c r="K3819" s="14"/>
      <c r="L3819" s="14"/>
      <c r="M3819" s="14"/>
      <c r="N3819" s="14"/>
      <c r="O3819" s="14"/>
      <c r="P3819" s="14"/>
      <c r="Q3819" s="14"/>
      <c r="R3819" s="14"/>
      <c r="S3819" s="14"/>
      <c r="T3819" s="14"/>
      <c r="U3819" s="14"/>
      <c r="V3819" s="14"/>
      <c r="W3819" s="14"/>
    </row>
    <row r="3820">
      <c r="A3820" s="130" t="s">
        <v>27614</v>
      </c>
      <c r="B3820" s="14" t="s">
        <v>1237</v>
      </c>
      <c r="C3820" s="131">
        <v>61.0</v>
      </c>
      <c r="D3820" s="14" t="s">
        <v>1239</v>
      </c>
      <c r="E3820" s="131">
        <v>148.0</v>
      </c>
      <c r="F3820" s="14" t="s">
        <v>1240</v>
      </c>
      <c r="G3820" s="131">
        <v>50.0</v>
      </c>
      <c r="H3820" s="131">
        <v>200.0</v>
      </c>
      <c r="I3820" s="132" t="b">
        <v>1</v>
      </c>
      <c r="J3820" s="14"/>
      <c r="K3820" s="14"/>
      <c r="L3820" s="14"/>
      <c r="M3820" s="14"/>
      <c r="N3820" s="14"/>
      <c r="O3820" s="14"/>
      <c r="P3820" s="14"/>
      <c r="Q3820" s="14"/>
      <c r="R3820" s="14"/>
      <c r="S3820" s="14"/>
      <c r="T3820" s="14"/>
      <c r="U3820" s="14"/>
      <c r="V3820" s="14"/>
      <c r="W3820" s="14"/>
    </row>
    <row r="3821">
      <c r="A3821" s="130" t="s">
        <v>27615</v>
      </c>
      <c r="B3821" s="14" t="s">
        <v>8543</v>
      </c>
      <c r="C3821" s="131">
        <v>57.0</v>
      </c>
      <c r="D3821" s="14" t="s">
        <v>8546</v>
      </c>
      <c r="E3821" s="131">
        <v>163.0</v>
      </c>
      <c r="F3821" s="14" t="s">
        <v>8547</v>
      </c>
      <c r="G3821" s="131">
        <v>46.0</v>
      </c>
      <c r="H3821" s="131">
        <v>200.0</v>
      </c>
      <c r="I3821" s="132" t="b">
        <v>1</v>
      </c>
      <c r="J3821" s="14"/>
      <c r="K3821" s="14"/>
      <c r="L3821" s="14"/>
      <c r="M3821" s="14"/>
      <c r="N3821" s="14"/>
      <c r="O3821" s="14"/>
      <c r="P3821" s="14"/>
      <c r="Q3821" s="14"/>
      <c r="R3821" s="14"/>
      <c r="S3821" s="14"/>
      <c r="T3821" s="14"/>
      <c r="U3821" s="14"/>
      <c r="V3821" s="14"/>
      <c r="W3821" s="14"/>
    </row>
    <row r="3822">
      <c r="A3822" s="130" t="s">
        <v>27616</v>
      </c>
      <c r="B3822" s="14" t="s">
        <v>2860</v>
      </c>
      <c r="C3822" s="131">
        <v>55.0</v>
      </c>
      <c r="D3822" s="14" t="s">
        <v>2864</v>
      </c>
      <c r="E3822" s="131">
        <v>154.0</v>
      </c>
      <c r="F3822" s="14" t="s">
        <v>2866</v>
      </c>
      <c r="G3822" s="131">
        <v>44.0</v>
      </c>
      <c r="H3822" s="131">
        <v>200.0</v>
      </c>
      <c r="I3822" s="132" t="b">
        <v>1</v>
      </c>
      <c r="J3822" s="14"/>
      <c r="K3822" s="14"/>
      <c r="L3822" s="14"/>
      <c r="M3822" s="14"/>
      <c r="N3822" s="14"/>
      <c r="O3822" s="14"/>
      <c r="P3822" s="14"/>
      <c r="Q3822" s="14"/>
      <c r="R3822" s="14"/>
      <c r="S3822" s="14"/>
      <c r="T3822" s="14"/>
      <c r="U3822" s="14"/>
      <c r="V3822" s="14"/>
      <c r="W3822" s="14"/>
    </row>
    <row r="3823">
      <c r="A3823" s="130" t="s">
        <v>27617</v>
      </c>
      <c r="B3823" s="14" t="s">
        <v>1233</v>
      </c>
      <c r="C3823" s="131">
        <v>60.0</v>
      </c>
      <c r="D3823" s="14" t="s">
        <v>1234</v>
      </c>
      <c r="E3823" s="131">
        <v>21.0</v>
      </c>
      <c r="F3823" s="14" t="s">
        <v>1235</v>
      </c>
      <c r="G3823" s="131">
        <v>49.0</v>
      </c>
      <c r="H3823" s="131">
        <v>200.0</v>
      </c>
      <c r="I3823" s="132" t="b">
        <v>1</v>
      </c>
      <c r="J3823" s="14"/>
      <c r="K3823" s="14"/>
      <c r="L3823" s="14"/>
      <c r="M3823" s="14"/>
      <c r="N3823" s="14"/>
      <c r="O3823" s="14"/>
      <c r="P3823" s="14"/>
      <c r="Q3823" s="14"/>
      <c r="R3823" s="14"/>
      <c r="S3823" s="14"/>
      <c r="T3823" s="14"/>
      <c r="U3823" s="14"/>
      <c r="V3823" s="14"/>
      <c r="W3823" s="14"/>
    </row>
    <row r="3824">
      <c r="A3824" s="130" t="s">
        <v>27618</v>
      </c>
      <c r="B3824" s="14" t="s">
        <v>2768</v>
      </c>
      <c r="C3824" s="131">
        <v>77.0</v>
      </c>
      <c r="D3824" s="14" t="s">
        <v>2771</v>
      </c>
      <c r="E3824" s="131">
        <v>197.0</v>
      </c>
      <c r="F3824" s="14" t="s">
        <v>2774</v>
      </c>
      <c r="G3824" s="131">
        <v>66.0</v>
      </c>
      <c r="H3824" s="131">
        <v>200.0</v>
      </c>
      <c r="I3824" s="132" t="b">
        <v>1</v>
      </c>
      <c r="J3824" s="14"/>
      <c r="K3824" s="14"/>
      <c r="L3824" s="14"/>
      <c r="M3824" s="14"/>
      <c r="N3824" s="14"/>
      <c r="O3824" s="14"/>
      <c r="P3824" s="14"/>
      <c r="Q3824" s="14"/>
      <c r="R3824" s="14"/>
      <c r="S3824" s="14"/>
      <c r="T3824" s="14"/>
      <c r="U3824" s="14"/>
      <c r="V3824" s="14"/>
      <c r="W3824" s="14"/>
    </row>
    <row r="3825">
      <c r="A3825" s="130" t="s">
        <v>27619</v>
      </c>
      <c r="B3825" s="14" t="s">
        <v>15265</v>
      </c>
      <c r="C3825" s="131">
        <v>32.0</v>
      </c>
      <c r="D3825" s="14"/>
      <c r="E3825" s="14"/>
      <c r="F3825" s="14" t="s">
        <v>15267</v>
      </c>
      <c r="G3825" s="131">
        <v>12.0</v>
      </c>
      <c r="H3825" s="131">
        <v>200.0</v>
      </c>
      <c r="I3825" s="132" t="b">
        <v>1</v>
      </c>
      <c r="J3825" s="14"/>
      <c r="K3825" s="14"/>
      <c r="L3825" s="14"/>
      <c r="M3825" s="14"/>
      <c r="N3825" s="14"/>
      <c r="O3825" s="14"/>
      <c r="P3825" s="14"/>
      <c r="Q3825" s="14"/>
      <c r="R3825" s="14"/>
      <c r="S3825" s="14"/>
      <c r="T3825" s="14"/>
      <c r="U3825" s="14"/>
      <c r="V3825" s="14"/>
      <c r="W3825" s="14"/>
    </row>
    <row r="3826">
      <c r="A3826" s="130" t="s">
        <v>27620</v>
      </c>
      <c r="B3826" s="14" t="s">
        <v>5396</v>
      </c>
      <c r="C3826" s="131">
        <v>57.0</v>
      </c>
      <c r="D3826" s="14" t="s">
        <v>5398</v>
      </c>
      <c r="E3826" s="131">
        <v>319.0</v>
      </c>
      <c r="F3826" s="14" t="s">
        <v>5400</v>
      </c>
      <c r="G3826" s="131">
        <v>46.0</v>
      </c>
      <c r="H3826" s="131">
        <v>200.0</v>
      </c>
      <c r="I3826" s="132" t="b">
        <v>1</v>
      </c>
      <c r="J3826" s="14"/>
      <c r="K3826" s="14"/>
      <c r="L3826" s="14"/>
      <c r="M3826" s="14"/>
      <c r="N3826" s="14"/>
      <c r="O3826" s="14"/>
      <c r="P3826" s="14"/>
      <c r="Q3826" s="14"/>
      <c r="R3826" s="14"/>
      <c r="S3826" s="14"/>
      <c r="T3826" s="14"/>
      <c r="U3826" s="14"/>
      <c r="V3826" s="14"/>
      <c r="W3826" s="14"/>
    </row>
    <row r="3827">
      <c r="A3827" s="130" t="s">
        <v>27621</v>
      </c>
      <c r="B3827" s="14" t="s">
        <v>643</v>
      </c>
      <c r="C3827" s="131">
        <v>42.0</v>
      </c>
      <c r="D3827" s="14" t="s">
        <v>644</v>
      </c>
      <c r="E3827" s="131">
        <v>155.0</v>
      </c>
      <c r="F3827" s="14" t="s">
        <v>645</v>
      </c>
      <c r="G3827" s="131">
        <v>31.0</v>
      </c>
      <c r="H3827" s="131">
        <v>200.0</v>
      </c>
      <c r="I3827" s="132" t="b">
        <v>1</v>
      </c>
      <c r="J3827" s="14"/>
      <c r="K3827" s="14"/>
      <c r="L3827" s="14"/>
      <c r="M3827" s="14"/>
      <c r="N3827" s="14"/>
      <c r="O3827" s="14"/>
      <c r="P3827" s="14"/>
      <c r="Q3827" s="14"/>
      <c r="R3827" s="14"/>
      <c r="S3827" s="14"/>
      <c r="T3827" s="14"/>
      <c r="U3827" s="14"/>
      <c r="V3827" s="14"/>
      <c r="W3827" s="14"/>
    </row>
    <row r="3828">
      <c r="A3828" s="130" t="s">
        <v>27622</v>
      </c>
      <c r="B3828" s="14" t="s">
        <v>1886</v>
      </c>
      <c r="C3828" s="131">
        <v>63.0</v>
      </c>
      <c r="D3828" s="14" t="s">
        <v>1887</v>
      </c>
      <c r="E3828" s="131">
        <v>155.0</v>
      </c>
      <c r="F3828" s="14" t="s">
        <v>1890</v>
      </c>
      <c r="G3828" s="131">
        <v>52.0</v>
      </c>
      <c r="H3828" s="131">
        <v>200.0</v>
      </c>
      <c r="I3828" s="132" t="b">
        <v>1</v>
      </c>
      <c r="J3828" s="14"/>
      <c r="K3828" s="14"/>
      <c r="L3828" s="14"/>
      <c r="M3828" s="14"/>
      <c r="N3828" s="14"/>
      <c r="O3828" s="14"/>
      <c r="P3828" s="14"/>
      <c r="Q3828" s="14"/>
      <c r="R3828" s="14"/>
      <c r="S3828" s="14"/>
      <c r="T3828" s="14"/>
      <c r="U3828" s="14"/>
      <c r="V3828" s="14"/>
      <c r="W3828" s="14"/>
    </row>
    <row r="3829">
      <c r="A3829" s="130" t="s">
        <v>27623</v>
      </c>
      <c r="B3829" s="14" t="s">
        <v>1491</v>
      </c>
      <c r="C3829" s="131">
        <v>48.0</v>
      </c>
      <c r="D3829" s="14" t="s">
        <v>1492</v>
      </c>
      <c r="E3829" s="131">
        <v>107.0</v>
      </c>
      <c r="F3829" s="14" t="s">
        <v>1493</v>
      </c>
      <c r="G3829" s="131">
        <v>37.0</v>
      </c>
      <c r="H3829" s="131">
        <v>200.0</v>
      </c>
      <c r="I3829" s="132" t="b">
        <v>1</v>
      </c>
      <c r="J3829" s="14"/>
      <c r="K3829" s="14"/>
      <c r="L3829" s="14"/>
      <c r="M3829" s="14"/>
      <c r="N3829" s="14"/>
      <c r="O3829" s="14"/>
      <c r="P3829" s="14"/>
      <c r="Q3829" s="14"/>
      <c r="R3829" s="14"/>
      <c r="S3829" s="14"/>
      <c r="T3829" s="14"/>
      <c r="U3829" s="14"/>
      <c r="V3829" s="14"/>
      <c r="W3829" s="14"/>
    </row>
    <row r="3830">
      <c r="A3830" s="130" t="s">
        <v>27624</v>
      </c>
      <c r="B3830" s="14" t="s">
        <v>8057</v>
      </c>
      <c r="C3830" s="131">
        <v>64.0</v>
      </c>
      <c r="D3830" s="14" t="s">
        <v>8059</v>
      </c>
      <c r="E3830" s="131">
        <v>196.0</v>
      </c>
      <c r="F3830" s="14" t="s">
        <v>8061</v>
      </c>
      <c r="G3830" s="131">
        <v>53.0</v>
      </c>
      <c r="H3830" s="131">
        <v>200.0</v>
      </c>
      <c r="I3830" s="132" t="b">
        <v>1</v>
      </c>
      <c r="J3830" s="14"/>
      <c r="K3830" s="14"/>
      <c r="L3830" s="14"/>
      <c r="M3830" s="14"/>
      <c r="N3830" s="14"/>
      <c r="O3830" s="14"/>
      <c r="P3830" s="14"/>
      <c r="Q3830" s="14"/>
      <c r="R3830" s="14"/>
      <c r="S3830" s="14"/>
      <c r="T3830" s="14"/>
      <c r="U3830" s="14"/>
      <c r="V3830" s="14"/>
      <c r="W3830" s="14"/>
    </row>
    <row r="3831">
      <c r="A3831" s="130" t="s">
        <v>27625</v>
      </c>
      <c r="B3831" s="14" t="s">
        <v>3358</v>
      </c>
      <c r="C3831" s="131">
        <v>76.0</v>
      </c>
      <c r="D3831" s="14" t="s">
        <v>3359</v>
      </c>
      <c r="E3831" s="131">
        <v>352.0</v>
      </c>
      <c r="F3831" s="14" t="s">
        <v>3361</v>
      </c>
      <c r="G3831" s="131">
        <v>65.0</v>
      </c>
      <c r="H3831" s="131">
        <v>200.0</v>
      </c>
      <c r="I3831" s="132" t="b">
        <v>1</v>
      </c>
      <c r="J3831" s="14"/>
      <c r="K3831" s="14"/>
      <c r="L3831" s="14"/>
      <c r="M3831" s="14"/>
      <c r="N3831" s="14"/>
      <c r="O3831" s="14"/>
      <c r="P3831" s="14"/>
      <c r="Q3831" s="14"/>
      <c r="R3831" s="14"/>
      <c r="S3831" s="14"/>
      <c r="T3831" s="14"/>
      <c r="U3831" s="14"/>
      <c r="V3831" s="14"/>
      <c r="W3831" s="14"/>
    </row>
    <row r="3832">
      <c r="A3832" s="130" t="s">
        <v>27626</v>
      </c>
      <c r="B3832" s="14" t="s">
        <v>11100</v>
      </c>
      <c r="C3832" s="131">
        <v>35.0</v>
      </c>
      <c r="D3832" s="14"/>
      <c r="E3832" s="14"/>
      <c r="F3832" s="14" t="s">
        <v>1364</v>
      </c>
      <c r="G3832" s="131">
        <v>15.0</v>
      </c>
      <c r="H3832" s="131">
        <v>200.0</v>
      </c>
      <c r="I3832" s="132" t="b">
        <v>1</v>
      </c>
      <c r="J3832" s="14"/>
      <c r="K3832" s="14"/>
      <c r="L3832" s="14"/>
      <c r="M3832" s="14"/>
      <c r="N3832" s="14"/>
      <c r="O3832" s="14"/>
      <c r="P3832" s="14"/>
      <c r="Q3832" s="14"/>
      <c r="R3832" s="14"/>
      <c r="S3832" s="14"/>
      <c r="T3832" s="14"/>
      <c r="U3832" s="14"/>
      <c r="V3832" s="14"/>
      <c r="W3832" s="14"/>
    </row>
    <row r="3833">
      <c r="A3833" s="130" t="s">
        <v>27627</v>
      </c>
      <c r="B3833" s="14" t="s">
        <v>1256</v>
      </c>
      <c r="C3833" s="131">
        <v>77.0</v>
      </c>
      <c r="D3833" s="14" t="s">
        <v>1257</v>
      </c>
      <c r="E3833" s="131">
        <v>154.0</v>
      </c>
      <c r="F3833" s="14" t="s">
        <v>1258</v>
      </c>
      <c r="G3833" s="131">
        <v>66.0</v>
      </c>
      <c r="H3833" s="131">
        <v>200.0</v>
      </c>
      <c r="I3833" s="132" t="b">
        <v>1</v>
      </c>
      <c r="J3833" s="14"/>
      <c r="K3833" s="14"/>
      <c r="L3833" s="14"/>
      <c r="M3833" s="14"/>
      <c r="N3833" s="14"/>
      <c r="O3833" s="14"/>
      <c r="P3833" s="14"/>
      <c r="Q3833" s="14"/>
      <c r="R3833" s="14"/>
      <c r="S3833" s="14"/>
      <c r="T3833" s="14"/>
      <c r="U3833" s="14"/>
      <c r="V3833" s="14"/>
      <c r="W3833" s="14"/>
    </row>
    <row r="3834">
      <c r="A3834" s="130" t="s">
        <v>27628</v>
      </c>
      <c r="B3834" s="14" t="s">
        <v>12712</v>
      </c>
      <c r="C3834" s="131">
        <v>111.0</v>
      </c>
      <c r="D3834" s="14" t="s">
        <v>12714</v>
      </c>
      <c r="E3834" s="131">
        <v>155.0</v>
      </c>
      <c r="F3834" s="14" t="s">
        <v>12715</v>
      </c>
      <c r="G3834" s="131">
        <v>100.0</v>
      </c>
      <c r="H3834" s="131">
        <v>200.0</v>
      </c>
      <c r="I3834" s="132" t="b">
        <v>1</v>
      </c>
      <c r="J3834" s="14"/>
      <c r="K3834" s="14"/>
      <c r="L3834" s="14"/>
      <c r="M3834" s="14"/>
      <c r="N3834" s="14"/>
      <c r="O3834" s="14"/>
      <c r="P3834" s="14"/>
      <c r="Q3834" s="14"/>
      <c r="R3834" s="14"/>
      <c r="S3834" s="14"/>
      <c r="T3834" s="14"/>
      <c r="U3834" s="14"/>
      <c r="V3834" s="14"/>
      <c r="W3834" s="14"/>
    </row>
    <row r="3835">
      <c r="A3835" s="130" t="s">
        <v>27629</v>
      </c>
      <c r="B3835" s="14" t="s">
        <v>12775</v>
      </c>
      <c r="C3835" s="131">
        <v>43.0</v>
      </c>
      <c r="D3835" s="14"/>
      <c r="E3835" s="14"/>
      <c r="F3835" s="14" t="s">
        <v>12777</v>
      </c>
      <c r="G3835" s="131">
        <v>23.0</v>
      </c>
      <c r="H3835" s="131">
        <v>200.0</v>
      </c>
      <c r="I3835" s="132" t="b">
        <v>1</v>
      </c>
      <c r="J3835" s="14"/>
      <c r="K3835" s="14"/>
      <c r="L3835" s="14"/>
      <c r="M3835" s="14"/>
      <c r="N3835" s="14"/>
      <c r="O3835" s="14"/>
      <c r="P3835" s="14"/>
      <c r="Q3835" s="14"/>
      <c r="R3835" s="14"/>
      <c r="S3835" s="14"/>
      <c r="T3835" s="14"/>
      <c r="U3835" s="14"/>
      <c r="V3835" s="14"/>
      <c r="W3835" s="14"/>
    </row>
    <row r="3836">
      <c r="A3836" s="130" t="s">
        <v>27630</v>
      </c>
      <c r="B3836" s="14" t="s">
        <v>1556</v>
      </c>
      <c r="C3836" s="131">
        <v>66.0</v>
      </c>
      <c r="D3836" s="14" t="s">
        <v>1557</v>
      </c>
      <c r="E3836" s="131">
        <v>232.0</v>
      </c>
      <c r="F3836" s="14" t="s">
        <v>1558</v>
      </c>
      <c r="G3836" s="131">
        <v>55.0</v>
      </c>
      <c r="H3836" s="131">
        <v>200.0</v>
      </c>
      <c r="I3836" s="132" t="b">
        <v>1</v>
      </c>
      <c r="J3836" s="14"/>
      <c r="K3836" s="14"/>
      <c r="L3836" s="14"/>
      <c r="M3836" s="14"/>
      <c r="N3836" s="14"/>
      <c r="O3836" s="14"/>
      <c r="P3836" s="14"/>
      <c r="Q3836" s="14"/>
      <c r="R3836" s="14"/>
      <c r="S3836" s="14"/>
      <c r="T3836" s="14"/>
      <c r="U3836" s="14"/>
      <c r="V3836" s="14"/>
      <c r="W3836" s="14"/>
    </row>
    <row r="3837">
      <c r="A3837" s="130" t="s">
        <v>27631</v>
      </c>
      <c r="B3837" s="14" t="s">
        <v>10766</v>
      </c>
      <c r="C3837" s="131">
        <v>41.0</v>
      </c>
      <c r="D3837" s="14" t="s">
        <v>10767</v>
      </c>
      <c r="E3837" s="131">
        <v>229.0</v>
      </c>
      <c r="F3837" s="14" t="s">
        <v>10769</v>
      </c>
      <c r="G3837" s="131">
        <v>30.0</v>
      </c>
      <c r="H3837" s="131">
        <v>200.0</v>
      </c>
      <c r="I3837" s="132" t="b">
        <v>1</v>
      </c>
      <c r="J3837" s="14"/>
      <c r="K3837" s="14"/>
      <c r="L3837" s="14"/>
      <c r="M3837" s="14"/>
      <c r="N3837" s="14"/>
      <c r="O3837" s="14"/>
      <c r="P3837" s="14"/>
      <c r="Q3837" s="14"/>
      <c r="R3837" s="14"/>
      <c r="S3837" s="14"/>
      <c r="T3837" s="14"/>
      <c r="U3837" s="14"/>
      <c r="V3837" s="14"/>
      <c r="W3837" s="14"/>
    </row>
    <row r="3838">
      <c r="A3838" s="130" t="s">
        <v>27632</v>
      </c>
      <c r="B3838" s="14" t="s">
        <v>2463</v>
      </c>
      <c r="C3838" s="131">
        <v>37.0</v>
      </c>
      <c r="D3838" s="14" t="s">
        <v>2466</v>
      </c>
      <c r="E3838" s="131">
        <v>272.0</v>
      </c>
      <c r="F3838" s="14" t="s">
        <v>2470</v>
      </c>
      <c r="G3838" s="131">
        <v>26.0</v>
      </c>
      <c r="H3838" s="131">
        <v>200.0</v>
      </c>
      <c r="I3838" s="132" t="b">
        <v>1</v>
      </c>
      <c r="J3838" s="14"/>
      <c r="K3838" s="14"/>
      <c r="L3838" s="14"/>
      <c r="M3838" s="14"/>
      <c r="N3838" s="14"/>
      <c r="O3838" s="14"/>
      <c r="P3838" s="14"/>
      <c r="Q3838" s="14"/>
      <c r="R3838" s="14"/>
      <c r="S3838" s="14"/>
      <c r="T3838" s="14"/>
      <c r="U3838" s="14"/>
      <c r="V3838" s="14"/>
      <c r="W3838" s="14"/>
    </row>
    <row r="3839">
      <c r="A3839" s="130" t="s">
        <v>27633</v>
      </c>
      <c r="B3839" s="14" t="s">
        <v>20317</v>
      </c>
      <c r="C3839" s="131">
        <v>62.0</v>
      </c>
      <c r="D3839" s="14" t="s">
        <v>20319</v>
      </c>
      <c r="E3839" s="131">
        <v>156.0</v>
      </c>
      <c r="F3839" s="14" t="s">
        <v>20320</v>
      </c>
      <c r="G3839" s="131">
        <v>51.0</v>
      </c>
      <c r="H3839" s="131">
        <v>200.0</v>
      </c>
      <c r="I3839" s="132" t="b">
        <v>1</v>
      </c>
      <c r="J3839" s="14"/>
      <c r="K3839" s="14"/>
      <c r="L3839" s="14"/>
      <c r="M3839" s="14"/>
      <c r="N3839" s="14"/>
      <c r="O3839" s="14"/>
      <c r="P3839" s="14"/>
      <c r="Q3839" s="14"/>
      <c r="R3839" s="14"/>
      <c r="S3839" s="14"/>
      <c r="T3839" s="14"/>
      <c r="U3839" s="14"/>
      <c r="V3839" s="14"/>
      <c r="W3839" s="14"/>
    </row>
    <row r="3840">
      <c r="A3840" s="130" t="s">
        <v>27634</v>
      </c>
      <c r="B3840" s="14" t="s">
        <v>3312</v>
      </c>
      <c r="C3840" s="131">
        <v>78.0</v>
      </c>
      <c r="D3840" s="14" t="s">
        <v>3314</v>
      </c>
      <c r="E3840" s="131">
        <v>381.0</v>
      </c>
      <c r="F3840" s="14" t="s">
        <v>3317</v>
      </c>
      <c r="G3840" s="131">
        <v>67.0</v>
      </c>
      <c r="H3840" s="131">
        <v>200.0</v>
      </c>
      <c r="I3840" s="132" t="b">
        <v>1</v>
      </c>
      <c r="J3840" s="14"/>
      <c r="K3840" s="14"/>
      <c r="L3840" s="14"/>
      <c r="M3840" s="14"/>
      <c r="N3840" s="14"/>
      <c r="O3840" s="14"/>
      <c r="P3840" s="14"/>
      <c r="Q3840" s="14"/>
      <c r="R3840" s="14"/>
      <c r="S3840" s="14"/>
      <c r="T3840" s="14"/>
      <c r="U3840" s="14"/>
      <c r="V3840" s="14"/>
      <c r="W3840" s="14"/>
    </row>
    <row r="3841">
      <c r="A3841" s="130" t="s">
        <v>27635</v>
      </c>
      <c r="B3841" s="14" t="s">
        <v>1394</v>
      </c>
      <c r="C3841" s="131">
        <v>80.0</v>
      </c>
      <c r="D3841" s="14" t="s">
        <v>1395</v>
      </c>
      <c r="E3841" s="131">
        <v>221.0</v>
      </c>
      <c r="F3841" s="14" t="s">
        <v>1396</v>
      </c>
      <c r="G3841" s="131">
        <v>69.0</v>
      </c>
      <c r="H3841" s="131">
        <v>200.0</v>
      </c>
      <c r="I3841" s="132" t="b">
        <v>1</v>
      </c>
      <c r="J3841" s="14"/>
      <c r="K3841" s="14"/>
      <c r="L3841" s="14"/>
      <c r="M3841" s="14"/>
      <c r="N3841" s="14"/>
      <c r="O3841" s="14"/>
      <c r="P3841" s="14"/>
      <c r="Q3841" s="14"/>
      <c r="R3841" s="14"/>
      <c r="S3841" s="14"/>
      <c r="T3841" s="14"/>
      <c r="U3841" s="14"/>
      <c r="V3841" s="14"/>
      <c r="W3841" s="14"/>
    </row>
    <row r="3842">
      <c r="A3842" s="130" t="s">
        <v>27636</v>
      </c>
      <c r="B3842" s="14" t="s">
        <v>7046</v>
      </c>
      <c r="C3842" s="131">
        <v>52.0</v>
      </c>
      <c r="D3842" s="14" t="s">
        <v>7049</v>
      </c>
      <c r="E3842" s="131">
        <v>307.0</v>
      </c>
      <c r="F3842" s="14" t="s">
        <v>7051</v>
      </c>
      <c r="G3842" s="131">
        <v>41.0</v>
      </c>
      <c r="H3842" s="131">
        <v>200.0</v>
      </c>
      <c r="I3842" s="132" t="b">
        <v>1</v>
      </c>
      <c r="J3842" s="14"/>
      <c r="K3842" s="14"/>
      <c r="L3842" s="14"/>
      <c r="M3842" s="14"/>
      <c r="N3842" s="14"/>
      <c r="O3842" s="14"/>
      <c r="P3842" s="14"/>
      <c r="Q3842" s="14"/>
      <c r="R3842" s="14"/>
      <c r="S3842" s="14"/>
      <c r="T3842" s="14"/>
      <c r="U3842" s="14"/>
      <c r="V3842" s="14"/>
      <c r="W3842" s="14"/>
    </row>
    <row r="3843">
      <c r="A3843" s="130" t="s">
        <v>27637</v>
      </c>
      <c r="B3843" s="14" t="s">
        <v>8628</v>
      </c>
      <c r="C3843" s="131">
        <v>39.0</v>
      </c>
      <c r="D3843" s="14" t="s">
        <v>8630</v>
      </c>
      <c r="E3843" s="131">
        <v>283.0</v>
      </c>
      <c r="F3843" s="14" t="s">
        <v>8631</v>
      </c>
      <c r="G3843" s="131">
        <v>28.0</v>
      </c>
      <c r="H3843" s="131">
        <v>200.0</v>
      </c>
      <c r="I3843" s="132" t="b">
        <v>1</v>
      </c>
      <c r="J3843" s="14"/>
      <c r="K3843" s="14"/>
      <c r="L3843" s="14"/>
      <c r="M3843" s="14"/>
      <c r="N3843" s="14"/>
      <c r="O3843" s="14"/>
      <c r="P3843" s="14"/>
      <c r="Q3843" s="14"/>
      <c r="R3843" s="14"/>
      <c r="S3843" s="14"/>
      <c r="T3843" s="14"/>
      <c r="U3843" s="14"/>
      <c r="V3843" s="14"/>
      <c r="W3843" s="14"/>
    </row>
    <row r="3844">
      <c r="A3844" s="130" t="s">
        <v>27638</v>
      </c>
      <c r="B3844" s="14" t="s">
        <v>2431</v>
      </c>
      <c r="C3844" s="131">
        <v>116.0</v>
      </c>
      <c r="D3844" s="14" t="s">
        <v>2434</v>
      </c>
      <c r="E3844" s="131">
        <v>383.0</v>
      </c>
      <c r="F3844" s="14" t="s">
        <v>2437</v>
      </c>
      <c r="G3844" s="131">
        <v>105.0</v>
      </c>
      <c r="H3844" s="131">
        <v>200.0</v>
      </c>
      <c r="I3844" s="132" t="b">
        <v>1</v>
      </c>
      <c r="J3844" s="14"/>
      <c r="K3844" s="14"/>
      <c r="L3844" s="14"/>
      <c r="M3844" s="14"/>
      <c r="N3844" s="14"/>
      <c r="O3844" s="14"/>
      <c r="P3844" s="14"/>
      <c r="Q3844" s="14"/>
      <c r="R3844" s="14"/>
      <c r="S3844" s="14"/>
      <c r="T3844" s="14"/>
      <c r="U3844" s="14"/>
      <c r="V3844" s="14"/>
      <c r="W3844" s="14"/>
    </row>
    <row r="3845">
      <c r="A3845" s="130" t="s">
        <v>27639</v>
      </c>
      <c r="B3845" s="14" t="s">
        <v>1271</v>
      </c>
      <c r="C3845" s="131">
        <v>56.0</v>
      </c>
      <c r="D3845" s="14" t="s">
        <v>1272</v>
      </c>
      <c r="E3845" s="131">
        <v>148.0</v>
      </c>
      <c r="F3845" s="14" t="s">
        <v>1273</v>
      </c>
      <c r="G3845" s="131">
        <v>45.0</v>
      </c>
      <c r="H3845" s="131">
        <v>200.0</v>
      </c>
      <c r="I3845" s="132" t="b">
        <v>1</v>
      </c>
      <c r="J3845" s="14"/>
      <c r="K3845" s="14"/>
      <c r="L3845" s="14"/>
      <c r="M3845" s="14"/>
      <c r="N3845" s="14"/>
      <c r="O3845" s="14"/>
      <c r="P3845" s="14"/>
      <c r="Q3845" s="14"/>
      <c r="R3845" s="14"/>
      <c r="S3845" s="14"/>
      <c r="T3845" s="14"/>
      <c r="U3845" s="14"/>
      <c r="V3845" s="14"/>
      <c r="W3845" s="14"/>
    </row>
    <row r="3846">
      <c r="A3846" s="130" t="s">
        <v>27640</v>
      </c>
      <c r="B3846" s="14" t="s">
        <v>27641</v>
      </c>
      <c r="C3846" s="131">
        <v>67.0</v>
      </c>
      <c r="D3846" s="14" t="s">
        <v>27642</v>
      </c>
      <c r="E3846" s="131">
        <v>192.0</v>
      </c>
      <c r="F3846" s="14" t="s">
        <v>27643</v>
      </c>
      <c r="G3846" s="131">
        <v>56.0</v>
      </c>
      <c r="H3846" s="131">
        <v>200.0</v>
      </c>
      <c r="I3846" s="132" t="b">
        <v>1</v>
      </c>
      <c r="J3846" s="14"/>
      <c r="K3846" s="14"/>
      <c r="L3846" s="14"/>
      <c r="M3846" s="14"/>
      <c r="N3846" s="14"/>
      <c r="O3846" s="14"/>
      <c r="P3846" s="14"/>
      <c r="Q3846" s="14"/>
      <c r="R3846" s="14"/>
      <c r="S3846" s="14"/>
      <c r="T3846" s="14"/>
      <c r="U3846" s="14"/>
      <c r="V3846" s="14"/>
      <c r="W3846" s="14"/>
    </row>
    <row r="3847">
      <c r="A3847" s="130" t="s">
        <v>27644</v>
      </c>
      <c r="B3847" s="14" t="s">
        <v>6069</v>
      </c>
      <c r="C3847" s="131">
        <v>118.0</v>
      </c>
      <c r="D3847" s="14" t="s">
        <v>6073</v>
      </c>
      <c r="E3847" s="131">
        <v>149.0</v>
      </c>
      <c r="F3847" s="14" t="s">
        <v>6075</v>
      </c>
      <c r="G3847" s="131">
        <v>107.0</v>
      </c>
      <c r="H3847" s="131">
        <v>200.0</v>
      </c>
      <c r="I3847" s="132" t="b">
        <v>1</v>
      </c>
      <c r="J3847" s="14"/>
      <c r="K3847" s="14"/>
      <c r="L3847" s="14"/>
      <c r="M3847" s="14"/>
      <c r="N3847" s="14"/>
      <c r="O3847" s="14"/>
      <c r="P3847" s="14"/>
      <c r="Q3847" s="14"/>
      <c r="R3847" s="14"/>
      <c r="S3847" s="14"/>
      <c r="T3847" s="14"/>
      <c r="U3847" s="14"/>
      <c r="V3847" s="14"/>
      <c r="W3847" s="14"/>
    </row>
    <row r="3848">
      <c r="A3848" s="130" t="s">
        <v>27645</v>
      </c>
      <c r="B3848" s="14" t="s">
        <v>10596</v>
      </c>
      <c r="C3848" s="131">
        <v>104.0</v>
      </c>
      <c r="D3848" s="14" t="s">
        <v>10597</v>
      </c>
      <c r="E3848" s="131">
        <v>155.0</v>
      </c>
      <c r="F3848" s="14" t="s">
        <v>10598</v>
      </c>
      <c r="G3848" s="131">
        <v>93.0</v>
      </c>
      <c r="H3848" s="131">
        <v>200.0</v>
      </c>
      <c r="I3848" s="132" t="b">
        <v>1</v>
      </c>
      <c r="J3848" s="14"/>
      <c r="K3848" s="14"/>
      <c r="L3848" s="14"/>
      <c r="M3848" s="14"/>
      <c r="N3848" s="14"/>
      <c r="O3848" s="14"/>
      <c r="P3848" s="14"/>
      <c r="Q3848" s="14"/>
      <c r="R3848" s="14"/>
      <c r="S3848" s="14"/>
      <c r="T3848" s="14"/>
      <c r="U3848" s="14"/>
      <c r="V3848" s="14"/>
      <c r="W3848" s="14"/>
    </row>
    <row r="3849">
      <c r="A3849" s="130" t="s">
        <v>27646</v>
      </c>
      <c r="B3849" s="14" t="s">
        <v>11974</v>
      </c>
      <c r="C3849" s="131">
        <v>52.0</v>
      </c>
      <c r="D3849" s="14" t="s">
        <v>11975</v>
      </c>
      <c r="E3849" s="131">
        <v>161.0</v>
      </c>
      <c r="F3849" s="14" t="s">
        <v>11977</v>
      </c>
      <c r="G3849" s="131">
        <v>41.0</v>
      </c>
      <c r="H3849" s="131">
        <v>200.0</v>
      </c>
      <c r="I3849" s="132" t="b">
        <v>1</v>
      </c>
      <c r="J3849" s="14"/>
      <c r="K3849" s="14"/>
      <c r="L3849" s="14"/>
      <c r="M3849" s="14"/>
      <c r="N3849" s="14"/>
      <c r="O3849" s="14"/>
      <c r="P3849" s="14"/>
      <c r="Q3849" s="14"/>
      <c r="R3849" s="14"/>
      <c r="S3849" s="14"/>
      <c r="T3849" s="14"/>
      <c r="U3849" s="14"/>
      <c r="V3849" s="14"/>
      <c r="W3849" s="14"/>
    </row>
    <row r="3850">
      <c r="A3850" s="130" t="s">
        <v>27647</v>
      </c>
      <c r="B3850" s="14" t="s">
        <v>1624</v>
      </c>
      <c r="C3850" s="131">
        <v>74.0</v>
      </c>
      <c r="D3850" s="14" t="s">
        <v>1625</v>
      </c>
      <c r="E3850" s="131">
        <v>148.0</v>
      </c>
      <c r="F3850" s="14" t="s">
        <v>1626</v>
      </c>
      <c r="G3850" s="131">
        <v>63.0</v>
      </c>
      <c r="H3850" s="131">
        <v>200.0</v>
      </c>
      <c r="I3850" s="132" t="b">
        <v>1</v>
      </c>
      <c r="J3850" s="14"/>
      <c r="K3850" s="14"/>
      <c r="L3850" s="14"/>
      <c r="M3850" s="14"/>
      <c r="N3850" s="14"/>
      <c r="O3850" s="14"/>
      <c r="P3850" s="14"/>
      <c r="Q3850" s="14"/>
      <c r="R3850" s="14"/>
      <c r="S3850" s="14"/>
      <c r="T3850" s="14"/>
      <c r="U3850" s="14"/>
      <c r="V3850" s="14"/>
      <c r="W3850" s="14"/>
    </row>
    <row r="3851">
      <c r="A3851" s="130" t="s">
        <v>27648</v>
      </c>
      <c r="B3851" s="14" t="s">
        <v>11027</v>
      </c>
      <c r="C3851" s="131">
        <v>46.0</v>
      </c>
      <c r="D3851" s="14" t="s">
        <v>11029</v>
      </c>
      <c r="E3851" s="131">
        <v>149.0</v>
      </c>
      <c r="F3851" s="14" t="s">
        <v>11031</v>
      </c>
      <c r="G3851" s="131">
        <v>35.0</v>
      </c>
      <c r="H3851" s="131">
        <v>200.0</v>
      </c>
      <c r="I3851" s="132" t="b">
        <v>1</v>
      </c>
      <c r="J3851" s="14"/>
      <c r="K3851" s="14"/>
      <c r="L3851" s="14"/>
      <c r="M3851" s="14"/>
      <c r="N3851" s="14"/>
      <c r="O3851" s="14"/>
      <c r="P3851" s="14"/>
      <c r="Q3851" s="14"/>
      <c r="R3851" s="14"/>
      <c r="S3851" s="14"/>
      <c r="T3851" s="14"/>
      <c r="U3851" s="14"/>
      <c r="V3851" s="14"/>
      <c r="W3851" s="14"/>
    </row>
    <row r="3852">
      <c r="A3852" s="130" t="s">
        <v>27649</v>
      </c>
      <c r="B3852" s="14" t="s">
        <v>1703</v>
      </c>
      <c r="C3852" s="131">
        <v>68.0</v>
      </c>
      <c r="D3852" s="14" t="s">
        <v>1704</v>
      </c>
      <c r="E3852" s="131">
        <v>422.0</v>
      </c>
      <c r="F3852" s="14" t="s">
        <v>1705</v>
      </c>
      <c r="G3852" s="131">
        <v>57.0</v>
      </c>
      <c r="H3852" s="131">
        <v>200.0</v>
      </c>
      <c r="I3852" s="132" t="b">
        <v>1</v>
      </c>
      <c r="J3852" s="14"/>
      <c r="K3852" s="14"/>
      <c r="L3852" s="14"/>
      <c r="M3852" s="14"/>
      <c r="N3852" s="14"/>
      <c r="O3852" s="14"/>
      <c r="P3852" s="14"/>
      <c r="Q3852" s="14"/>
      <c r="R3852" s="14"/>
      <c r="S3852" s="14"/>
      <c r="T3852" s="14"/>
      <c r="U3852" s="14"/>
      <c r="V3852" s="14"/>
      <c r="W3852" s="14"/>
    </row>
    <row r="3853">
      <c r="A3853" s="130" t="s">
        <v>27650</v>
      </c>
      <c r="B3853" s="14" t="s">
        <v>1420</v>
      </c>
      <c r="C3853" s="131">
        <v>57.0</v>
      </c>
      <c r="D3853" s="14" t="s">
        <v>1421</v>
      </c>
      <c r="E3853" s="131">
        <v>142.0</v>
      </c>
      <c r="F3853" s="14" t="s">
        <v>1422</v>
      </c>
      <c r="G3853" s="131">
        <v>46.0</v>
      </c>
      <c r="H3853" s="131">
        <v>200.0</v>
      </c>
      <c r="I3853" s="132" t="b">
        <v>1</v>
      </c>
      <c r="J3853" s="14"/>
      <c r="K3853" s="14"/>
      <c r="L3853" s="14"/>
      <c r="M3853" s="14"/>
      <c r="N3853" s="14"/>
      <c r="O3853" s="14"/>
      <c r="P3853" s="14"/>
      <c r="Q3853" s="14"/>
      <c r="R3853" s="14"/>
      <c r="S3853" s="14"/>
      <c r="T3853" s="14"/>
      <c r="U3853" s="14"/>
      <c r="V3853" s="14"/>
      <c r="W3853" s="14"/>
    </row>
    <row r="3854">
      <c r="A3854" s="130" t="s">
        <v>27651</v>
      </c>
      <c r="B3854" s="14" t="s">
        <v>13455</v>
      </c>
      <c r="C3854" s="131">
        <v>30.0</v>
      </c>
      <c r="D3854" s="14"/>
      <c r="E3854" s="14"/>
      <c r="F3854" s="14" t="s">
        <v>13460</v>
      </c>
      <c r="G3854" s="131">
        <v>10.0</v>
      </c>
      <c r="H3854" s="131">
        <v>200.0</v>
      </c>
      <c r="I3854" s="132" t="b">
        <v>1</v>
      </c>
      <c r="J3854" s="14"/>
      <c r="K3854" s="14"/>
      <c r="L3854" s="14"/>
      <c r="M3854" s="14"/>
      <c r="N3854" s="14"/>
      <c r="O3854" s="14"/>
      <c r="P3854" s="14"/>
      <c r="Q3854" s="14"/>
      <c r="R3854" s="14"/>
      <c r="S3854" s="14"/>
      <c r="T3854" s="14"/>
      <c r="U3854" s="14"/>
      <c r="V3854" s="14"/>
      <c r="W3854" s="14"/>
    </row>
    <row r="3855">
      <c r="A3855" s="130" t="s">
        <v>27652</v>
      </c>
      <c r="B3855" s="14" t="s">
        <v>1682</v>
      </c>
      <c r="C3855" s="131">
        <v>36.0</v>
      </c>
      <c r="D3855" s="14" t="s">
        <v>1683</v>
      </c>
      <c r="E3855" s="131">
        <v>323.0</v>
      </c>
      <c r="F3855" s="14" t="s">
        <v>1684</v>
      </c>
      <c r="G3855" s="131">
        <v>25.0</v>
      </c>
      <c r="H3855" s="131">
        <v>200.0</v>
      </c>
      <c r="I3855" s="132" t="b">
        <v>1</v>
      </c>
      <c r="J3855" s="14"/>
      <c r="K3855" s="14"/>
      <c r="L3855" s="14"/>
      <c r="M3855" s="14"/>
      <c r="N3855" s="14"/>
      <c r="O3855" s="14"/>
      <c r="P3855" s="14"/>
      <c r="Q3855" s="14"/>
      <c r="R3855" s="14"/>
      <c r="S3855" s="14"/>
      <c r="T3855" s="14"/>
      <c r="U3855" s="14"/>
      <c r="V3855" s="14"/>
      <c r="W3855" s="14"/>
    </row>
    <row r="3856">
      <c r="A3856" s="130" t="s">
        <v>27653</v>
      </c>
      <c r="B3856" s="14" t="s">
        <v>15434</v>
      </c>
      <c r="C3856" s="131">
        <v>68.0</v>
      </c>
      <c r="D3856" s="14" t="s">
        <v>15436</v>
      </c>
      <c r="E3856" s="131">
        <v>155.0</v>
      </c>
      <c r="F3856" s="14" t="s">
        <v>15439</v>
      </c>
      <c r="G3856" s="131">
        <v>57.0</v>
      </c>
      <c r="H3856" s="131">
        <v>200.0</v>
      </c>
      <c r="I3856" s="132" t="b">
        <v>1</v>
      </c>
      <c r="J3856" s="14"/>
      <c r="K3856" s="14"/>
      <c r="L3856" s="14"/>
      <c r="M3856" s="14"/>
      <c r="N3856" s="14"/>
      <c r="O3856" s="14"/>
      <c r="P3856" s="14"/>
      <c r="Q3856" s="14"/>
      <c r="R3856" s="14"/>
      <c r="S3856" s="14"/>
      <c r="T3856" s="14"/>
      <c r="U3856" s="14"/>
      <c r="V3856" s="14"/>
      <c r="W3856" s="14"/>
    </row>
    <row r="3857">
      <c r="A3857" s="130" t="s">
        <v>27654</v>
      </c>
      <c r="B3857" s="14" t="s">
        <v>1962</v>
      </c>
      <c r="C3857" s="131">
        <v>134.0</v>
      </c>
      <c r="D3857" s="14" t="s">
        <v>1964</v>
      </c>
      <c r="E3857" s="131">
        <v>150.0</v>
      </c>
      <c r="F3857" s="14" t="s">
        <v>1965</v>
      </c>
      <c r="G3857" s="131">
        <v>123.0</v>
      </c>
      <c r="H3857" s="131">
        <v>200.0</v>
      </c>
      <c r="I3857" s="132" t="b">
        <v>1</v>
      </c>
      <c r="J3857" s="14"/>
      <c r="K3857" s="14"/>
      <c r="L3857" s="14"/>
      <c r="M3857" s="14"/>
      <c r="N3857" s="14"/>
      <c r="O3857" s="14"/>
      <c r="P3857" s="14"/>
      <c r="Q3857" s="14"/>
      <c r="R3857" s="14"/>
      <c r="S3857" s="14"/>
      <c r="T3857" s="14"/>
      <c r="U3857" s="14"/>
      <c r="V3857" s="14"/>
      <c r="W3857" s="14"/>
    </row>
    <row r="3858">
      <c r="A3858" s="130" t="s">
        <v>27655</v>
      </c>
      <c r="B3858" s="14" t="s">
        <v>554</v>
      </c>
      <c r="C3858" s="131">
        <v>29.0</v>
      </c>
      <c r="D3858" s="14"/>
      <c r="E3858" s="14"/>
      <c r="F3858" s="14" t="s">
        <v>555</v>
      </c>
      <c r="G3858" s="131">
        <v>18.0</v>
      </c>
      <c r="H3858" s="131">
        <v>200.0</v>
      </c>
      <c r="I3858" s="132" t="b">
        <v>1</v>
      </c>
      <c r="J3858" s="14"/>
      <c r="K3858" s="14"/>
      <c r="L3858" s="14"/>
      <c r="M3858" s="14"/>
      <c r="N3858" s="14"/>
      <c r="O3858" s="14"/>
      <c r="P3858" s="14"/>
      <c r="Q3858" s="14"/>
      <c r="R3858" s="14"/>
      <c r="S3858" s="14"/>
      <c r="T3858" s="14"/>
      <c r="U3858" s="14"/>
      <c r="V3858" s="14"/>
      <c r="W3858" s="14"/>
    </row>
    <row r="3859">
      <c r="A3859" s="130" t="s">
        <v>27656</v>
      </c>
      <c r="B3859" s="14" t="s">
        <v>2860</v>
      </c>
      <c r="C3859" s="131">
        <v>55.0</v>
      </c>
      <c r="D3859" s="14" t="s">
        <v>2864</v>
      </c>
      <c r="E3859" s="131">
        <v>154.0</v>
      </c>
      <c r="F3859" s="14" t="s">
        <v>2866</v>
      </c>
      <c r="G3859" s="131">
        <v>44.0</v>
      </c>
      <c r="H3859" s="131">
        <v>200.0</v>
      </c>
      <c r="I3859" s="132" t="b">
        <v>1</v>
      </c>
      <c r="J3859" s="14"/>
      <c r="K3859" s="14"/>
      <c r="L3859" s="14"/>
      <c r="M3859" s="14"/>
      <c r="N3859" s="14"/>
      <c r="O3859" s="14"/>
      <c r="P3859" s="14"/>
      <c r="Q3859" s="14"/>
      <c r="R3859" s="14"/>
      <c r="S3859" s="14"/>
      <c r="T3859" s="14"/>
      <c r="U3859" s="14"/>
      <c r="V3859" s="14"/>
      <c r="W3859" s="14"/>
    </row>
    <row r="3860">
      <c r="A3860" s="130" t="s">
        <v>27657</v>
      </c>
      <c r="B3860" s="14" t="s">
        <v>557</v>
      </c>
      <c r="C3860" s="131">
        <v>27.0</v>
      </c>
      <c r="D3860" s="14"/>
      <c r="E3860" s="14"/>
      <c r="F3860" s="14" t="s">
        <v>558</v>
      </c>
      <c r="G3860" s="131">
        <v>16.0</v>
      </c>
      <c r="H3860" s="131">
        <v>200.0</v>
      </c>
      <c r="I3860" s="132" t="b">
        <v>1</v>
      </c>
      <c r="J3860" s="14"/>
      <c r="K3860" s="14"/>
      <c r="L3860" s="14"/>
      <c r="M3860" s="14"/>
      <c r="N3860" s="14"/>
      <c r="O3860" s="14"/>
      <c r="P3860" s="14"/>
      <c r="Q3860" s="14"/>
      <c r="R3860" s="14"/>
      <c r="S3860" s="14"/>
      <c r="T3860" s="14"/>
      <c r="U3860" s="14"/>
      <c r="V3860" s="14"/>
      <c r="W3860" s="14"/>
    </row>
    <row r="3861">
      <c r="A3861" s="130" t="s">
        <v>27658</v>
      </c>
      <c r="B3861" s="14" t="s">
        <v>2019</v>
      </c>
      <c r="C3861" s="131">
        <v>84.0</v>
      </c>
      <c r="D3861" s="14" t="s">
        <v>2020</v>
      </c>
      <c r="E3861" s="131">
        <v>282.0</v>
      </c>
      <c r="F3861" s="14" t="s">
        <v>2022</v>
      </c>
      <c r="G3861" s="131">
        <v>73.0</v>
      </c>
      <c r="H3861" s="131">
        <v>200.0</v>
      </c>
      <c r="I3861" s="132" t="b">
        <v>1</v>
      </c>
      <c r="J3861" s="14"/>
      <c r="K3861" s="14"/>
      <c r="L3861" s="14"/>
      <c r="M3861" s="14"/>
      <c r="N3861" s="14"/>
      <c r="O3861" s="14"/>
      <c r="P3861" s="14"/>
      <c r="Q3861" s="14"/>
      <c r="R3861" s="14"/>
      <c r="S3861" s="14"/>
      <c r="T3861" s="14"/>
      <c r="U3861" s="14"/>
      <c r="V3861" s="14"/>
      <c r="W3861" s="14"/>
    </row>
    <row r="3862">
      <c r="A3862" s="130" t="s">
        <v>27659</v>
      </c>
      <c r="B3862" s="14" t="s">
        <v>12775</v>
      </c>
      <c r="C3862" s="131">
        <v>43.0</v>
      </c>
      <c r="D3862" s="14"/>
      <c r="E3862" s="14"/>
      <c r="F3862" s="14" t="s">
        <v>12777</v>
      </c>
      <c r="G3862" s="131">
        <v>23.0</v>
      </c>
      <c r="H3862" s="131">
        <v>200.0</v>
      </c>
      <c r="I3862" s="132" t="b">
        <v>1</v>
      </c>
      <c r="J3862" s="14"/>
      <c r="K3862" s="14"/>
      <c r="L3862" s="14"/>
      <c r="M3862" s="14"/>
      <c r="N3862" s="14"/>
      <c r="O3862" s="14"/>
      <c r="P3862" s="14"/>
      <c r="Q3862" s="14"/>
      <c r="R3862" s="14"/>
      <c r="S3862" s="14"/>
      <c r="T3862" s="14"/>
      <c r="U3862" s="14"/>
      <c r="V3862" s="14"/>
      <c r="W3862" s="14"/>
    </row>
    <row r="3863">
      <c r="A3863" s="130" t="s">
        <v>27660</v>
      </c>
      <c r="B3863" s="14" t="s">
        <v>27661</v>
      </c>
      <c r="C3863" s="131">
        <v>48.0</v>
      </c>
      <c r="D3863" s="14" t="s">
        <v>27662</v>
      </c>
      <c r="E3863" s="131">
        <v>214.0</v>
      </c>
      <c r="F3863" s="14" t="s">
        <v>27663</v>
      </c>
      <c r="G3863" s="131">
        <v>37.0</v>
      </c>
      <c r="H3863" s="131">
        <v>200.0</v>
      </c>
      <c r="I3863" s="132" t="b">
        <v>1</v>
      </c>
      <c r="J3863" s="14"/>
      <c r="K3863" s="14"/>
      <c r="L3863" s="14"/>
      <c r="M3863" s="14"/>
      <c r="N3863" s="14"/>
      <c r="O3863" s="14"/>
      <c r="P3863" s="14"/>
      <c r="Q3863" s="14"/>
      <c r="R3863" s="14"/>
      <c r="S3863" s="14"/>
      <c r="T3863" s="14"/>
      <c r="U3863" s="14"/>
      <c r="V3863" s="14"/>
      <c r="W3863" s="14"/>
    </row>
    <row r="3864">
      <c r="A3864" s="130" t="s">
        <v>27664</v>
      </c>
      <c r="B3864" s="14" t="s">
        <v>12593</v>
      </c>
      <c r="C3864" s="131">
        <v>37.0</v>
      </c>
      <c r="D3864" s="14"/>
      <c r="E3864" s="14"/>
      <c r="F3864" s="14" t="s">
        <v>12597</v>
      </c>
      <c r="G3864" s="131">
        <v>17.0</v>
      </c>
      <c r="H3864" s="131">
        <v>200.0</v>
      </c>
      <c r="I3864" s="132" t="b">
        <v>1</v>
      </c>
      <c r="J3864" s="14"/>
      <c r="K3864" s="14"/>
      <c r="L3864" s="14"/>
      <c r="M3864" s="14"/>
      <c r="N3864" s="14"/>
      <c r="O3864" s="14"/>
      <c r="P3864" s="14"/>
      <c r="Q3864" s="14"/>
      <c r="R3864" s="14"/>
      <c r="S3864" s="14"/>
      <c r="T3864" s="14"/>
      <c r="U3864" s="14"/>
      <c r="V3864" s="14"/>
      <c r="W3864" s="14"/>
    </row>
    <row r="3865">
      <c r="A3865" s="130" t="s">
        <v>27665</v>
      </c>
      <c r="B3865" s="14" t="s">
        <v>7494</v>
      </c>
      <c r="C3865" s="131">
        <v>124.0</v>
      </c>
      <c r="D3865" s="14" t="s">
        <v>7495</v>
      </c>
      <c r="E3865" s="131">
        <v>134.0</v>
      </c>
      <c r="F3865" s="14" t="s">
        <v>7497</v>
      </c>
      <c r="G3865" s="131">
        <v>113.0</v>
      </c>
      <c r="H3865" s="131">
        <v>200.0</v>
      </c>
      <c r="I3865" s="132" t="b">
        <v>1</v>
      </c>
      <c r="J3865" s="14"/>
      <c r="K3865" s="14"/>
      <c r="L3865" s="14"/>
      <c r="M3865" s="14"/>
      <c r="N3865" s="14"/>
      <c r="O3865" s="14"/>
      <c r="P3865" s="14"/>
      <c r="Q3865" s="14"/>
      <c r="R3865" s="14"/>
      <c r="S3865" s="14"/>
      <c r="T3865" s="14"/>
      <c r="U3865" s="14"/>
      <c r="V3865" s="14"/>
      <c r="W3865" s="14"/>
    </row>
    <row r="3866">
      <c r="A3866" s="130" t="s">
        <v>27666</v>
      </c>
      <c r="B3866" s="14" t="s">
        <v>1624</v>
      </c>
      <c r="C3866" s="131">
        <v>74.0</v>
      </c>
      <c r="D3866" s="14" t="s">
        <v>1625</v>
      </c>
      <c r="E3866" s="131">
        <v>148.0</v>
      </c>
      <c r="F3866" s="14" t="s">
        <v>1626</v>
      </c>
      <c r="G3866" s="131">
        <v>63.0</v>
      </c>
      <c r="H3866" s="131">
        <v>200.0</v>
      </c>
      <c r="I3866" s="132" t="b">
        <v>1</v>
      </c>
      <c r="J3866" s="14"/>
      <c r="K3866" s="14"/>
      <c r="L3866" s="14"/>
      <c r="M3866" s="14"/>
      <c r="N3866" s="14"/>
      <c r="O3866" s="14"/>
      <c r="P3866" s="14"/>
      <c r="Q3866" s="14"/>
      <c r="R3866" s="14"/>
      <c r="S3866" s="14"/>
      <c r="T3866" s="14"/>
      <c r="U3866" s="14"/>
      <c r="V3866" s="14"/>
      <c r="W3866" s="14"/>
    </row>
    <row r="3867">
      <c r="A3867" s="130" t="s">
        <v>27667</v>
      </c>
      <c r="B3867" s="14" t="s">
        <v>1530</v>
      </c>
      <c r="C3867" s="131">
        <v>65.0</v>
      </c>
      <c r="D3867" s="14" t="s">
        <v>1531</v>
      </c>
      <c r="E3867" s="131">
        <v>148.0</v>
      </c>
      <c r="F3867" s="14" t="s">
        <v>1532</v>
      </c>
      <c r="G3867" s="131">
        <v>54.0</v>
      </c>
      <c r="H3867" s="131">
        <v>200.0</v>
      </c>
      <c r="I3867" s="132" t="b">
        <v>1</v>
      </c>
      <c r="J3867" s="14"/>
      <c r="K3867" s="14"/>
      <c r="L3867" s="14"/>
      <c r="M3867" s="14"/>
      <c r="N3867" s="14"/>
      <c r="O3867" s="14"/>
      <c r="P3867" s="14"/>
      <c r="Q3867" s="14"/>
      <c r="R3867" s="14"/>
      <c r="S3867" s="14"/>
      <c r="T3867" s="14"/>
      <c r="U3867" s="14"/>
      <c r="V3867" s="14"/>
      <c r="W3867" s="14"/>
    </row>
    <row r="3868">
      <c r="A3868" s="130" t="s">
        <v>27668</v>
      </c>
      <c r="B3868" s="14" t="s">
        <v>12438</v>
      </c>
      <c r="C3868" s="131">
        <v>53.0</v>
      </c>
      <c r="D3868" s="14" t="s">
        <v>12440</v>
      </c>
      <c r="E3868" s="131">
        <v>156.0</v>
      </c>
      <c r="F3868" s="14" t="s">
        <v>12441</v>
      </c>
      <c r="G3868" s="131">
        <v>42.0</v>
      </c>
      <c r="H3868" s="131">
        <v>200.0</v>
      </c>
      <c r="I3868" s="132" t="b">
        <v>1</v>
      </c>
      <c r="J3868" s="14"/>
      <c r="K3868" s="14"/>
      <c r="L3868" s="14"/>
      <c r="M3868" s="14"/>
      <c r="N3868" s="14"/>
      <c r="O3868" s="14"/>
      <c r="P3868" s="14"/>
      <c r="Q3868" s="14"/>
      <c r="R3868" s="14"/>
      <c r="S3868" s="14"/>
      <c r="T3868" s="14"/>
      <c r="U3868" s="14"/>
      <c r="V3868" s="14"/>
      <c r="W3868" s="14"/>
    </row>
    <row r="3869">
      <c r="A3869" s="130" t="s">
        <v>27669</v>
      </c>
      <c r="B3869" s="14" t="s">
        <v>1534</v>
      </c>
      <c r="C3869" s="131">
        <v>32.0</v>
      </c>
      <c r="D3869" s="14" t="s">
        <v>1535</v>
      </c>
      <c r="E3869" s="131">
        <v>155.0</v>
      </c>
      <c r="F3869" s="14" t="s">
        <v>1536</v>
      </c>
      <c r="G3869" s="131">
        <v>21.0</v>
      </c>
      <c r="H3869" s="131">
        <v>200.0</v>
      </c>
      <c r="I3869" s="132" t="b">
        <v>1</v>
      </c>
      <c r="J3869" s="14"/>
      <c r="K3869" s="14"/>
      <c r="L3869" s="14"/>
      <c r="M3869" s="14"/>
      <c r="N3869" s="14"/>
      <c r="O3869" s="14"/>
      <c r="P3869" s="14"/>
      <c r="Q3869" s="14"/>
      <c r="R3869" s="14"/>
      <c r="S3869" s="14"/>
      <c r="T3869" s="14"/>
      <c r="U3869" s="14"/>
      <c r="V3869" s="14"/>
      <c r="W3869" s="14"/>
    </row>
    <row r="3870">
      <c r="A3870" s="130" t="s">
        <v>27670</v>
      </c>
      <c r="B3870" s="14" t="s">
        <v>1300</v>
      </c>
      <c r="C3870" s="131">
        <v>44.0</v>
      </c>
      <c r="D3870" s="14" t="s">
        <v>1301</v>
      </c>
      <c r="E3870" s="131">
        <v>286.0</v>
      </c>
      <c r="F3870" s="14" t="s">
        <v>1302</v>
      </c>
      <c r="G3870" s="131">
        <v>33.0</v>
      </c>
      <c r="H3870" s="131">
        <v>200.0</v>
      </c>
      <c r="I3870" s="132" t="b">
        <v>1</v>
      </c>
      <c r="J3870" s="14"/>
      <c r="K3870" s="14"/>
      <c r="L3870" s="14"/>
      <c r="M3870" s="14"/>
      <c r="N3870" s="14"/>
      <c r="O3870" s="14"/>
      <c r="P3870" s="14"/>
      <c r="Q3870" s="14"/>
      <c r="R3870" s="14"/>
      <c r="S3870" s="14"/>
      <c r="T3870" s="14"/>
      <c r="U3870" s="14"/>
      <c r="V3870" s="14"/>
      <c r="W3870" s="14"/>
    </row>
    <row r="3871">
      <c r="A3871" s="130" t="s">
        <v>27671</v>
      </c>
      <c r="B3871" s="14" t="s">
        <v>8649</v>
      </c>
      <c r="C3871" s="131">
        <v>46.0</v>
      </c>
      <c r="D3871" s="14" t="s">
        <v>8650</v>
      </c>
      <c r="E3871" s="131">
        <v>75.0</v>
      </c>
      <c r="F3871" s="14" t="s">
        <v>8652</v>
      </c>
      <c r="G3871" s="131">
        <v>35.0</v>
      </c>
      <c r="H3871" s="131">
        <v>200.0</v>
      </c>
      <c r="I3871" s="132" t="b">
        <v>1</v>
      </c>
      <c r="J3871" s="14"/>
      <c r="K3871" s="14"/>
      <c r="L3871" s="14"/>
      <c r="M3871" s="14"/>
      <c r="N3871" s="14"/>
      <c r="O3871" s="14"/>
      <c r="P3871" s="14"/>
      <c r="Q3871" s="14"/>
      <c r="R3871" s="14"/>
      <c r="S3871" s="14"/>
      <c r="T3871" s="14"/>
      <c r="U3871" s="14"/>
      <c r="V3871" s="14"/>
      <c r="W3871" s="14"/>
    </row>
    <row r="3872">
      <c r="A3872" s="130" t="s">
        <v>27672</v>
      </c>
      <c r="B3872" s="14" t="s">
        <v>554</v>
      </c>
      <c r="C3872" s="131">
        <v>29.0</v>
      </c>
      <c r="D3872" s="14"/>
      <c r="E3872" s="14"/>
      <c r="F3872" s="14" t="s">
        <v>555</v>
      </c>
      <c r="G3872" s="131">
        <v>18.0</v>
      </c>
      <c r="H3872" s="131">
        <v>200.0</v>
      </c>
      <c r="I3872" s="132" t="b">
        <v>1</v>
      </c>
      <c r="J3872" s="14"/>
      <c r="K3872" s="14"/>
      <c r="L3872" s="14"/>
      <c r="M3872" s="14"/>
      <c r="N3872" s="14"/>
      <c r="O3872" s="14"/>
      <c r="P3872" s="14"/>
      <c r="Q3872" s="14"/>
      <c r="R3872" s="14"/>
      <c r="S3872" s="14"/>
      <c r="T3872" s="14"/>
      <c r="U3872" s="14"/>
      <c r="V3872" s="14"/>
      <c r="W3872" s="14"/>
    </row>
    <row r="3873">
      <c r="A3873" s="130" t="s">
        <v>27673</v>
      </c>
      <c r="B3873" s="14" t="s">
        <v>7919</v>
      </c>
      <c r="C3873" s="131">
        <v>55.0</v>
      </c>
      <c r="D3873" s="14" t="s">
        <v>7921</v>
      </c>
      <c r="E3873" s="131">
        <v>153.0</v>
      </c>
      <c r="F3873" s="14" t="s">
        <v>7922</v>
      </c>
      <c r="G3873" s="131">
        <v>44.0</v>
      </c>
      <c r="H3873" s="131">
        <v>200.0</v>
      </c>
      <c r="I3873" s="132" t="b">
        <v>1</v>
      </c>
      <c r="J3873" s="14"/>
      <c r="K3873" s="14"/>
      <c r="L3873" s="14"/>
      <c r="M3873" s="14"/>
      <c r="N3873" s="14"/>
      <c r="O3873" s="14"/>
      <c r="P3873" s="14"/>
      <c r="Q3873" s="14"/>
      <c r="R3873" s="14"/>
      <c r="S3873" s="14"/>
      <c r="T3873" s="14"/>
      <c r="U3873" s="14"/>
      <c r="V3873" s="14"/>
      <c r="W3873" s="14"/>
    </row>
    <row r="3874">
      <c r="A3874" s="130" t="s">
        <v>27674</v>
      </c>
      <c r="B3874" s="14" t="s">
        <v>7160</v>
      </c>
      <c r="C3874" s="131">
        <v>42.0</v>
      </c>
      <c r="D3874" s="14" t="s">
        <v>7163</v>
      </c>
      <c r="E3874" s="131">
        <v>337.0</v>
      </c>
      <c r="F3874" s="14" t="s">
        <v>7165</v>
      </c>
      <c r="G3874" s="131">
        <v>31.0</v>
      </c>
      <c r="H3874" s="131">
        <v>200.0</v>
      </c>
      <c r="I3874" s="132" t="b">
        <v>1</v>
      </c>
      <c r="J3874" s="14"/>
      <c r="K3874" s="14"/>
      <c r="L3874" s="14"/>
      <c r="M3874" s="14"/>
      <c r="N3874" s="14"/>
      <c r="O3874" s="14"/>
      <c r="P3874" s="14"/>
      <c r="Q3874" s="14"/>
      <c r="R3874" s="14"/>
      <c r="S3874" s="14"/>
      <c r="T3874" s="14"/>
      <c r="U3874" s="14"/>
      <c r="V3874" s="14"/>
      <c r="W3874" s="14"/>
    </row>
    <row r="3875">
      <c r="A3875" s="130" t="s">
        <v>27675</v>
      </c>
      <c r="B3875" s="14" t="s">
        <v>6869</v>
      </c>
      <c r="C3875" s="131">
        <v>25.0</v>
      </c>
      <c r="D3875" s="14" t="s">
        <v>6871</v>
      </c>
      <c r="E3875" s="131">
        <v>415.0</v>
      </c>
      <c r="F3875" s="14" t="s">
        <v>6873</v>
      </c>
      <c r="G3875" s="131">
        <v>14.0</v>
      </c>
      <c r="H3875" s="131">
        <v>200.0</v>
      </c>
      <c r="I3875" s="132" t="b">
        <v>1</v>
      </c>
      <c r="J3875" s="14"/>
      <c r="K3875" s="14"/>
      <c r="L3875" s="14"/>
      <c r="M3875" s="14"/>
      <c r="N3875" s="14"/>
      <c r="O3875" s="14"/>
      <c r="P3875" s="14"/>
      <c r="Q3875" s="14"/>
      <c r="R3875" s="14"/>
      <c r="S3875" s="14"/>
      <c r="T3875" s="14"/>
      <c r="U3875" s="14"/>
      <c r="V3875" s="14"/>
      <c r="W3875" s="14"/>
    </row>
    <row r="3876">
      <c r="A3876" s="130" t="s">
        <v>27676</v>
      </c>
      <c r="B3876" s="14" t="s">
        <v>7046</v>
      </c>
      <c r="C3876" s="131">
        <v>52.0</v>
      </c>
      <c r="D3876" s="14" t="s">
        <v>7049</v>
      </c>
      <c r="E3876" s="131">
        <v>307.0</v>
      </c>
      <c r="F3876" s="14" t="s">
        <v>7051</v>
      </c>
      <c r="G3876" s="131">
        <v>41.0</v>
      </c>
      <c r="H3876" s="131">
        <v>200.0</v>
      </c>
      <c r="I3876" s="132" t="b">
        <v>1</v>
      </c>
      <c r="J3876" s="14"/>
      <c r="K3876" s="14"/>
      <c r="L3876" s="14"/>
      <c r="M3876" s="14"/>
      <c r="N3876" s="14"/>
      <c r="O3876" s="14"/>
      <c r="P3876" s="14"/>
      <c r="Q3876" s="14"/>
      <c r="R3876" s="14"/>
      <c r="S3876" s="14"/>
      <c r="T3876" s="14"/>
      <c r="U3876" s="14"/>
      <c r="V3876" s="14"/>
      <c r="W3876" s="14"/>
    </row>
    <row r="3877">
      <c r="A3877" s="130" t="s">
        <v>27677</v>
      </c>
      <c r="B3877" s="14" t="s">
        <v>1682</v>
      </c>
      <c r="C3877" s="131">
        <v>36.0</v>
      </c>
      <c r="D3877" s="14" t="s">
        <v>1683</v>
      </c>
      <c r="E3877" s="131">
        <v>323.0</v>
      </c>
      <c r="F3877" s="14" t="s">
        <v>1684</v>
      </c>
      <c r="G3877" s="131">
        <v>25.0</v>
      </c>
      <c r="H3877" s="131">
        <v>200.0</v>
      </c>
      <c r="I3877" s="132" t="b">
        <v>1</v>
      </c>
      <c r="J3877" s="14"/>
      <c r="K3877" s="14"/>
      <c r="L3877" s="14"/>
      <c r="M3877" s="14"/>
      <c r="N3877" s="14"/>
      <c r="O3877" s="14"/>
      <c r="P3877" s="14"/>
      <c r="Q3877" s="14"/>
      <c r="R3877" s="14"/>
      <c r="S3877" s="14"/>
      <c r="T3877" s="14"/>
      <c r="U3877" s="14"/>
      <c r="V3877" s="14"/>
      <c r="W3877" s="14"/>
    </row>
    <row r="3878">
      <c r="A3878" s="130" t="s">
        <v>27678</v>
      </c>
      <c r="B3878" s="14" t="s">
        <v>16101</v>
      </c>
      <c r="C3878" s="131">
        <v>26.0</v>
      </c>
      <c r="D3878" s="14"/>
      <c r="E3878" s="14"/>
      <c r="F3878" s="14" t="s">
        <v>16103</v>
      </c>
      <c r="G3878" s="131">
        <v>6.0</v>
      </c>
      <c r="H3878" s="131">
        <v>200.0</v>
      </c>
      <c r="I3878" s="132" t="b">
        <v>1</v>
      </c>
      <c r="J3878" s="14"/>
      <c r="K3878" s="14"/>
      <c r="L3878" s="14"/>
      <c r="M3878" s="14"/>
      <c r="N3878" s="14"/>
      <c r="O3878" s="14"/>
      <c r="P3878" s="14"/>
      <c r="Q3878" s="14"/>
      <c r="R3878" s="14"/>
      <c r="S3878" s="14"/>
      <c r="T3878" s="14"/>
      <c r="U3878" s="14"/>
      <c r="V3878" s="14"/>
      <c r="W3878" s="14"/>
    </row>
    <row r="3879">
      <c r="A3879" s="130" t="s">
        <v>27679</v>
      </c>
      <c r="B3879" s="14" t="s">
        <v>16101</v>
      </c>
      <c r="C3879" s="131">
        <v>26.0</v>
      </c>
      <c r="D3879" s="14"/>
      <c r="E3879" s="14"/>
      <c r="F3879" s="14" t="s">
        <v>16103</v>
      </c>
      <c r="G3879" s="131">
        <v>6.0</v>
      </c>
      <c r="H3879" s="131">
        <v>200.0</v>
      </c>
      <c r="I3879" s="132" t="b">
        <v>1</v>
      </c>
      <c r="J3879" s="14"/>
      <c r="K3879" s="14"/>
      <c r="L3879" s="14"/>
      <c r="M3879" s="14"/>
      <c r="N3879" s="14"/>
      <c r="O3879" s="14"/>
      <c r="P3879" s="14"/>
      <c r="Q3879" s="14"/>
      <c r="R3879" s="14"/>
      <c r="S3879" s="14"/>
      <c r="T3879" s="14"/>
      <c r="U3879" s="14"/>
      <c r="V3879" s="14"/>
      <c r="W3879" s="14"/>
    </row>
    <row r="3880">
      <c r="A3880" s="130" t="s">
        <v>27680</v>
      </c>
      <c r="B3880" s="14" t="s">
        <v>1467</v>
      </c>
      <c r="C3880" s="131">
        <v>61.0</v>
      </c>
      <c r="D3880" s="14" t="s">
        <v>1468</v>
      </c>
      <c r="E3880" s="131">
        <v>158.0</v>
      </c>
      <c r="F3880" s="14" t="s">
        <v>1469</v>
      </c>
      <c r="G3880" s="131">
        <v>50.0</v>
      </c>
      <c r="H3880" s="131">
        <v>200.0</v>
      </c>
      <c r="I3880" s="132" t="b">
        <v>1</v>
      </c>
      <c r="J3880" s="14"/>
      <c r="K3880" s="14"/>
      <c r="L3880" s="14"/>
      <c r="M3880" s="14"/>
      <c r="N3880" s="14"/>
      <c r="O3880" s="14"/>
      <c r="P3880" s="14"/>
      <c r="Q3880" s="14"/>
      <c r="R3880" s="14"/>
      <c r="S3880" s="14"/>
      <c r="T3880" s="14"/>
      <c r="U3880" s="14"/>
      <c r="V3880" s="14"/>
      <c r="W3880" s="14"/>
    </row>
    <row r="3881">
      <c r="A3881" s="130" t="s">
        <v>27681</v>
      </c>
      <c r="B3881" s="14" t="s">
        <v>20566</v>
      </c>
      <c r="C3881" s="131">
        <v>39.0</v>
      </c>
      <c r="D3881" s="14" t="s">
        <v>491</v>
      </c>
      <c r="E3881" s="131">
        <v>127.0</v>
      </c>
      <c r="F3881" s="14" t="s">
        <v>860</v>
      </c>
      <c r="G3881" s="131">
        <v>22.0</v>
      </c>
      <c r="H3881" s="131">
        <v>200.0</v>
      </c>
      <c r="I3881" s="132" t="b">
        <v>1</v>
      </c>
      <c r="J3881" s="14"/>
      <c r="K3881" s="14"/>
      <c r="L3881" s="14"/>
      <c r="M3881" s="14"/>
      <c r="N3881" s="14"/>
      <c r="O3881" s="14"/>
      <c r="P3881" s="14"/>
      <c r="Q3881" s="14"/>
      <c r="R3881" s="14"/>
      <c r="S3881" s="14"/>
      <c r="T3881" s="14"/>
      <c r="U3881" s="14"/>
      <c r="V3881" s="14"/>
      <c r="W3881" s="14"/>
    </row>
    <row r="3882">
      <c r="A3882" s="130" t="s">
        <v>27682</v>
      </c>
      <c r="B3882" s="14" t="s">
        <v>1647</v>
      </c>
      <c r="C3882" s="131">
        <v>68.0</v>
      </c>
      <c r="D3882" s="14" t="s">
        <v>1648</v>
      </c>
      <c r="E3882" s="131">
        <v>177.0</v>
      </c>
      <c r="F3882" s="14" t="s">
        <v>1649</v>
      </c>
      <c r="G3882" s="131">
        <v>57.0</v>
      </c>
      <c r="H3882" s="131">
        <v>200.0</v>
      </c>
      <c r="I3882" s="132" t="b">
        <v>1</v>
      </c>
      <c r="J3882" s="14"/>
      <c r="K3882" s="14"/>
      <c r="L3882" s="14"/>
      <c r="M3882" s="14"/>
      <c r="N3882" s="14"/>
      <c r="O3882" s="14"/>
      <c r="P3882" s="14"/>
      <c r="Q3882" s="14"/>
      <c r="R3882" s="14"/>
      <c r="S3882" s="14"/>
      <c r="T3882" s="14"/>
      <c r="U3882" s="14"/>
      <c r="V3882" s="14"/>
      <c r="W3882" s="14"/>
    </row>
    <row r="3883">
      <c r="A3883" s="130" t="s">
        <v>27683</v>
      </c>
      <c r="B3883" s="14" t="s">
        <v>27684</v>
      </c>
      <c r="C3883" s="131">
        <v>34.0</v>
      </c>
      <c r="D3883" s="14" t="s">
        <v>629</v>
      </c>
      <c r="E3883" s="131">
        <v>135.0</v>
      </c>
      <c r="F3883" s="14" t="s">
        <v>736</v>
      </c>
      <c r="G3883" s="131">
        <v>8.0</v>
      </c>
      <c r="H3883" s="131">
        <v>200.0</v>
      </c>
      <c r="I3883" s="132" t="b">
        <v>1</v>
      </c>
      <c r="J3883" s="14"/>
      <c r="K3883" s="14"/>
      <c r="L3883" s="14"/>
      <c r="M3883" s="14"/>
      <c r="N3883" s="14"/>
      <c r="O3883" s="14"/>
      <c r="P3883" s="14"/>
      <c r="Q3883" s="14"/>
      <c r="R3883" s="14"/>
      <c r="S3883" s="14"/>
      <c r="T3883" s="14"/>
      <c r="U3883" s="14"/>
      <c r="V3883" s="14"/>
      <c r="W3883" s="14"/>
    </row>
    <row r="3884">
      <c r="A3884" s="130" t="s">
        <v>27685</v>
      </c>
      <c r="B3884" s="14" t="s">
        <v>5914</v>
      </c>
      <c r="C3884" s="131">
        <v>82.0</v>
      </c>
      <c r="D3884" s="14" t="s">
        <v>5916</v>
      </c>
      <c r="E3884" s="131">
        <v>158.0</v>
      </c>
      <c r="F3884" s="14" t="s">
        <v>5917</v>
      </c>
      <c r="G3884" s="131">
        <v>71.0</v>
      </c>
      <c r="H3884" s="131">
        <v>200.0</v>
      </c>
      <c r="I3884" s="132" t="b">
        <v>1</v>
      </c>
      <c r="J3884" s="14"/>
      <c r="K3884" s="14"/>
      <c r="L3884" s="14"/>
      <c r="M3884" s="14"/>
      <c r="N3884" s="14"/>
      <c r="O3884" s="14"/>
      <c r="P3884" s="14"/>
      <c r="Q3884" s="14"/>
      <c r="R3884" s="14"/>
      <c r="S3884" s="14"/>
      <c r="T3884" s="14"/>
      <c r="U3884" s="14"/>
      <c r="V3884" s="14"/>
      <c r="W3884" s="14"/>
    </row>
    <row r="3885">
      <c r="A3885" s="130" t="s">
        <v>27686</v>
      </c>
      <c r="B3885" s="14" t="s">
        <v>3312</v>
      </c>
      <c r="C3885" s="131">
        <v>78.0</v>
      </c>
      <c r="D3885" s="14" t="s">
        <v>3314</v>
      </c>
      <c r="E3885" s="131">
        <v>381.0</v>
      </c>
      <c r="F3885" s="14" t="s">
        <v>3317</v>
      </c>
      <c r="G3885" s="131">
        <v>67.0</v>
      </c>
      <c r="H3885" s="131">
        <v>200.0</v>
      </c>
      <c r="I3885" s="132" t="b">
        <v>1</v>
      </c>
      <c r="J3885" s="14"/>
      <c r="K3885" s="14"/>
      <c r="L3885" s="14"/>
      <c r="M3885" s="14"/>
      <c r="N3885" s="14"/>
      <c r="O3885" s="14"/>
      <c r="P3885" s="14"/>
      <c r="Q3885" s="14"/>
      <c r="R3885" s="14"/>
      <c r="S3885" s="14"/>
      <c r="T3885" s="14"/>
      <c r="U3885" s="14"/>
      <c r="V3885" s="14"/>
      <c r="W3885" s="14"/>
    </row>
    <row r="3886">
      <c r="A3886" s="130" t="s">
        <v>27687</v>
      </c>
      <c r="B3886" s="14" t="s">
        <v>22616</v>
      </c>
      <c r="C3886" s="131">
        <v>37.0</v>
      </c>
      <c r="D3886" s="14" t="s">
        <v>491</v>
      </c>
      <c r="E3886" s="131">
        <v>127.0</v>
      </c>
      <c r="F3886" s="14" t="s">
        <v>492</v>
      </c>
      <c r="G3886" s="131">
        <v>21.0</v>
      </c>
      <c r="H3886" s="131">
        <v>200.0</v>
      </c>
      <c r="I3886" s="132" t="b">
        <v>1</v>
      </c>
      <c r="J3886" s="14"/>
      <c r="K3886" s="14"/>
      <c r="L3886" s="14"/>
      <c r="M3886" s="14"/>
      <c r="N3886" s="14"/>
      <c r="O3886" s="14"/>
      <c r="P3886" s="14"/>
      <c r="Q3886" s="14"/>
      <c r="R3886" s="14"/>
      <c r="S3886" s="14"/>
      <c r="T3886" s="14"/>
      <c r="U3886" s="14"/>
      <c r="V3886" s="14"/>
      <c r="W3886" s="14"/>
    </row>
    <row r="3887">
      <c r="A3887" s="130" t="s">
        <v>27688</v>
      </c>
      <c r="B3887" s="14" t="s">
        <v>1381</v>
      </c>
      <c r="C3887" s="131">
        <v>39.0</v>
      </c>
      <c r="D3887" s="14" t="s">
        <v>1382</v>
      </c>
      <c r="E3887" s="131">
        <v>198.0</v>
      </c>
      <c r="F3887" s="14" t="s">
        <v>1383</v>
      </c>
      <c r="G3887" s="131">
        <v>28.0</v>
      </c>
      <c r="H3887" s="131">
        <v>200.0</v>
      </c>
      <c r="I3887" s="132" t="b">
        <v>1</v>
      </c>
      <c r="J3887" s="14"/>
      <c r="K3887" s="14"/>
      <c r="L3887" s="14"/>
      <c r="M3887" s="14"/>
      <c r="N3887" s="14"/>
      <c r="O3887" s="14"/>
      <c r="P3887" s="14"/>
      <c r="Q3887" s="14"/>
      <c r="R3887" s="14"/>
      <c r="S3887" s="14"/>
      <c r="T3887" s="14"/>
      <c r="U3887" s="14"/>
      <c r="V3887" s="14"/>
      <c r="W3887" s="14"/>
    </row>
    <row r="3888">
      <c r="A3888" s="130" t="s">
        <v>27689</v>
      </c>
      <c r="B3888" s="14" t="s">
        <v>14509</v>
      </c>
      <c r="C3888" s="131">
        <v>50.0</v>
      </c>
      <c r="D3888" s="14" t="s">
        <v>14510</v>
      </c>
      <c r="E3888" s="131">
        <v>131.0</v>
      </c>
      <c r="F3888" s="14" t="s">
        <v>14514</v>
      </c>
      <c r="G3888" s="131">
        <v>39.0</v>
      </c>
      <c r="H3888" s="131">
        <v>200.0</v>
      </c>
      <c r="I3888" s="132" t="b">
        <v>1</v>
      </c>
      <c r="J3888" s="14"/>
      <c r="K3888" s="14"/>
      <c r="L3888" s="14"/>
      <c r="M3888" s="14"/>
      <c r="N3888" s="14"/>
      <c r="O3888" s="14"/>
      <c r="P3888" s="14"/>
      <c r="Q3888" s="14"/>
      <c r="R3888" s="14"/>
      <c r="S3888" s="14"/>
      <c r="T3888" s="14"/>
      <c r="U3888" s="14"/>
      <c r="V3888" s="14"/>
      <c r="W3888" s="14"/>
    </row>
    <row r="3889">
      <c r="A3889" s="130" t="s">
        <v>27690</v>
      </c>
      <c r="B3889" s="14" t="s">
        <v>1665</v>
      </c>
      <c r="C3889" s="131">
        <v>77.0</v>
      </c>
      <c r="D3889" s="14" t="s">
        <v>1666</v>
      </c>
      <c r="E3889" s="131">
        <v>623.0</v>
      </c>
      <c r="F3889" s="14" t="s">
        <v>1667</v>
      </c>
      <c r="G3889" s="131">
        <v>66.0</v>
      </c>
      <c r="H3889" s="131">
        <v>200.0</v>
      </c>
      <c r="I3889" s="132" t="b">
        <v>1</v>
      </c>
      <c r="J3889" s="14"/>
      <c r="K3889" s="14"/>
      <c r="L3889" s="14"/>
      <c r="M3889" s="14"/>
      <c r="N3889" s="14"/>
      <c r="O3889" s="14"/>
      <c r="P3889" s="14"/>
      <c r="Q3889" s="14"/>
      <c r="R3889" s="14"/>
      <c r="S3889" s="14"/>
      <c r="T3889" s="14"/>
      <c r="U3889" s="14"/>
      <c r="V3889" s="14"/>
      <c r="W3889" s="14"/>
    </row>
    <row r="3890">
      <c r="A3890" s="130" t="s">
        <v>27691</v>
      </c>
      <c r="B3890" s="14" t="s">
        <v>1203</v>
      </c>
      <c r="C3890" s="131">
        <v>69.0</v>
      </c>
      <c r="D3890" s="14" t="s">
        <v>1204</v>
      </c>
      <c r="E3890" s="131">
        <v>158.0</v>
      </c>
      <c r="F3890" s="14" t="s">
        <v>1205</v>
      </c>
      <c r="G3890" s="131">
        <v>58.0</v>
      </c>
      <c r="H3890" s="131">
        <v>200.0</v>
      </c>
      <c r="I3890" s="132" t="b">
        <v>1</v>
      </c>
      <c r="J3890" s="14"/>
      <c r="K3890" s="14"/>
      <c r="L3890" s="14"/>
      <c r="M3890" s="14"/>
      <c r="N3890" s="14"/>
      <c r="O3890" s="14"/>
      <c r="P3890" s="14"/>
      <c r="Q3890" s="14"/>
      <c r="R3890" s="14"/>
      <c r="S3890" s="14"/>
      <c r="T3890" s="14"/>
      <c r="U3890" s="14"/>
      <c r="V3890" s="14"/>
      <c r="W3890" s="14"/>
    </row>
    <row r="3891">
      <c r="A3891" s="130" t="s">
        <v>27692</v>
      </c>
      <c r="B3891" s="14" t="s">
        <v>21531</v>
      </c>
      <c r="C3891" s="131">
        <v>25.0</v>
      </c>
      <c r="D3891" s="14"/>
      <c r="E3891" s="14"/>
      <c r="F3891" s="14" t="s">
        <v>21533</v>
      </c>
      <c r="G3891" s="131">
        <v>5.0</v>
      </c>
      <c r="H3891" s="131">
        <v>200.0</v>
      </c>
      <c r="I3891" s="132" t="b">
        <v>1</v>
      </c>
      <c r="J3891" s="14"/>
      <c r="K3891" s="14"/>
      <c r="L3891" s="14"/>
      <c r="M3891" s="14"/>
      <c r="N3891" s="14"/>
      <c r="O3891" s="14"/>
      <c r="P3891" s="14"/>
      <c r="Q3891" s="14"/>
      <c r="R3891" s="14"/>
      <c r="S3891" s="14"/>
      <c r="T3891" s="14"/>
      <c r="U3891" s="14"/>
      <c r="V3891" s="14"/>
      <c r="W3891" s="14"/>
    </row>
    <row r="3892">
      <c r="A3892" s="130" t="s">
        <v>27693</v>
      </c>
      <c r="B3892" s="14" t="s">
        <v>11100</v>
      </c>
      <c r="C3892" s="131">
        <v>35.0</v>
      </c>
      <c r="D3892" s="14"/>
      <c r="E3892" s="14"/>
      <c r="F3892" s="14" t="s">
        <v>1364</v>
      </c>
      <c r="G3892" s="131">
        <v>15.0</v>
      </c>
      <c r="H3892" s="131">
        <v>200.0</v>
      </c>
      <c r="I3892" s="132" t="b">
        <v>1</v>
      </c>
      <c r="J3892" s="14"/>
      <c r="K3892" s="14"/>
      <c r="L3892" s="14"/>
      <c r="M3892" s="14"/>
      <c r="N3892" s="14"/>
      <c r="O3892" s="14"/>
      <c r="P3892" s="14"/>
      <c r="Q3892" s="14"/>
      <c r="R3892" s="14"/>
      <c r="S3892" s="14"/>
      <c r="T3892" s="14"/>
      <c r="U3892" s="14"/>
      <c r="V3892" s="14"/>
      <c r="W3892" s="14"/>
    </row>
    <row r="3893">
      <c r="A3893" s="130" t="s">
        <v>27694</v>
      </c>
      <c r="B3893" s="14" t="s">
        <v>8226</v>
      </c>
      <c r="C3893" s="131">
        <v>98.0</v>
      </c>
      <c r="D3893" s="14" t="s">
        <v>8228</v>
      </c>
      <c r="E3893" s="131">
        <v>114.0</v>
      </c>
      <c r="F3893" s="14" t="s">
        <v>8230</v>
      </c>
      <c r="G3893" s="131">
        <v>87.0</v>
      </c>
      <c r="H3893" s="131">
        <v>200.0</v>
      </c>
      <c r="I3893" s="132" t="b">
        <v>1</v>
      </c>
      <c r="J3893" s="14"/>
      <c r="K3893" s="14"/>
      <c r="L3893" s="14"/>
      <c r="M3893" s="14"/>
      <c r="N3893" s="14"/>
      <c r="O3893" s="14"/>
      <c r="P3893" s="14"/>
      <c r="Q3893" s="14"/>
      <c r="R3893" s="14"/>
      <c r="S3893" s="14"/>
      <c r="T3893" s="14"/>
      <c r="U3893" s="14"/>
      <c r="V3893" s="14"/>
      <c r="W3893" s="14"/>
    </row>
    <row r="3894">
      <c r="A3894" s="130" t="s">
        <v>27695</v>
      </c>
      <c r="B3894" s="14" t="s">
        <v>8417</v>
      </c>
      <c r="C3894" s="131">
        <v>25.0</v>
      </c>
      <c r="D3894" s="14"/>
      <c r="E3894" s="14"/>
      <c r="F3894" s="14" t="s">
        <v>8419</v>
      </c>
      <c r="G3894" s="131">
        <v>5.0</v>
      </c>
      <c r="H3894" s="131">
        <v>200.0</v>
      </c>
      <c r="I3894" s="132" t="b">
        <v>1</v>
      </c>
      <c r="J3894" s="14"/>
      <c r="K3894" s="14"/>
      <c r="L3894" s="14"/>
      <c r="M3894" s="14"/>
      <c r="N3894" s="14"/>
      <c r="O3894" s="14"/>
      <c r="P3894" s="14"/>
      <c r="Q3894" s="14"/>
      <c r="R3894" s="14"/>
      <c r="S3894" s="14"/>
      <c r="T3894" s="14"/>
      <c r="U3894" s="14"/>
      <c r="V3894" s="14"/>
      <c r="W3894" s="14"/>
    </row>
    <row r="3895">
      <c r="A3895" s="130" t="s">
        <v>27696</v>
      </c>
      <c r="B3895" s="14" t="s">
        <v>3562</v>
      </c>
      <c r="C3895" s="131">
        <v>50.0</v>
      </c>
      <c r="D3895" s="14" t="s">
        <v>3563</v>
      </c>
      <c r="E3895" s="131">
        <v>24.0</v>
      </c>
      <c r="F3895" s="14" t="s">
        <v>3566</v>
      </c>
      <c r="G3895" s="131">
        <v>39.0</v>
      </c>
      <c r="H3895" s="131">
        <v>200.0</v>
      </c>
      <c r="I3895" s="132" t="b">
        <v>1</v>
      </c>
      <c r="J3895" s="14"/>
      <c r="K3895" s="14"/>
      <c r="L3895" s="14"/>
      <c r="M3895" s="14"/>
      <c r="N3895" s="14"/>
      <c r="O3895" s="14"/>
      <c r="P3895" s="14"/>
      <c r="Q3895" s="14"/>
      <c r="R3895" s="14"/>
      <c r="S3895" s="14"/>
      <c r="T3895" s="14"/>
      <c r="U3895" s="14"/>
      <c r="V3895" s="14"/>
      <c r="W3895" s="14"/>
    </row>
    <row r="3896">
      <c r="A3896" s="130" t="s">
        <v>27697</v>
      </c>
      <c r="B3896" s="14" t="s">
        <v>8057</v>
      </c>
      <c r="C3896" s="131">
        <v>64.0</v>
      </c>
      <c r="D3896" s="14" t="s">
        <v>8059</v>
      </c>
      <c r="E3896" s="131">
        <v>196.0</v>
      </c>
      <c r="F3896" s="14" t="s">
        <v>8061</v>
      </c>
      <c r="G3896" s="131">
        <v>53.0</v>
      </c>
      <c r="H3896" s="131">
        <v>200.0</v>
      </c>
      <c r="I3896" s="132" t="b">
        <v>1</v>
      </c>
      <c r="J3896" s="14"/>
      <c r="K3896" s="14"/>
      <c r="L3896" s="14"/>
      <c r="M3896" s="14"/>
      <c r="N3896" s="14"/>
      <c r="O3896" s="14"/>
      <c r="P3896" s="14"/>
      <c r="Q3896" s="14"/>
      <c r="R3896" s="14"/>
      <c r="S3896" s="14"/>
      <c r="T3896" s="14"/>
      <c r="U3896" s="14"/>
      <c r="V3896" s="14"/>
      <c r="W3896" s="14"/>
    </row>
    <row r="3897">
      <c r="A3897" s="130" t="s">
        <v>27698</v>
      </c>
      <c r="B3897" s="14" t="s">
        <v>3866</v>
      </c>
      <c r="C3897" s="131">
        <v>94.0</v>
      </c>
      <c r="D3897" s="14" t="s">
        <v>3870</v>
      </c>
      <c r="E3897" s="131">
        <v>201.0</v>
      </c>
      <c r="F3897" s="14" t="s">
        <v>3872</v>
      </c>
      <c r="G3897" s="131">
        <v>83.0</v>
      </c>
      <c r="H3897" s="131">
        <v>200.0</v>
      </c>
      <c r="I3897" s="132" t="b">
        <v>1</v>
      </c>
      <c r="J3897" s="14"/>
      <c r="K3897" s="14"/>
      <c r="L3897" s="14"/>
      <c r="M3897" s="14"/>
      <c r="N3897" s="14"/>
      <c r="O3897" s="14"/>
      <c r="P3897" s="14"/>
      <c r="Q3897" s="14"/>
      <c r="R3897" s="14"/>
      <c r="S3897" s="14"/>
      <c r="T3897" s="14"/>
      <c r="U3897" s="14"/>
      <c r="V3897" s="14"/>
      <c r="W3897" s="14"/>
    </row>
    <row r="3898">
      <c r="A3898" s="130" t="s">
        <v>27699</v>
      </c>
      <c r="B3898" s="14" t="s">
        <v>7737</v>
      </c>
      <c r="C3898" s="131">
        <v>40.0</v>
      </c>
      <c r="D3898" s="14" t="s">
        <v>7738</v>
      </c>
      <c r="E3898" s="131">
        <v>161.0</v>
      </c>
      <c r="F3898" s="14" t="s">
        <v>7741</v>
      </c>
      <c r="G3898" s="131">
        <v>29.0</v>
      </c>
      <c r="H3898" s="131">
        <v>200.0</v>
      </c>
      <c r="I3898" s="132" t="b">
        <v>1</v>
      </c>
      <c r="J3898" s="14"/>
      <c r="K3898" s="14"/>
      <c r="L3898" s="14"/>
      <c r="M3898" s="14"/>
      <c r="N3898" s="14"/>
      <c r="O3898" s="14"/>
      <c r="P3898" s="14"/>
      <c r="Q3898" s="14"/>
      <c r="R3898" s="14"/>
      <c r="S3898" s="14"/>
      <c r="T3898" s="14"/>
      <c r="U3898" s="14"/>
      <c r="V3898" s="14"/>
      <c r="W3898" s="14"/>
    </row>
    <row r="3899">
      <c r="A3899" s="130" t="s">
        <v>27700</v>
      </c>
      <c r="B3899" s="14" t="s">
        <v>1276</v>
      </c>
      <c r="C3899" s="131">
        <v>30.0</v>
      </c>
      <c r="D3899" s="14" t="s">
        <v>1277</v>
      </c>
      <c r="E3899" s="131">
        <v>130.0</v>
      </c>
      <c r="F3899" s="14" t="s">
        <v>1278</v>
      </c>
      <c r="G3899" s="131">
        <v>19.0</v>
      </c>
      <c r="H3899" s="131">
        <v>200.0</v>
      </c>
      <c r="I3899" s="132" t="b">
        <v>1</v>
      </c>
      <c r="J3899" s="14"/>
      <c r="K3899" s="14"/>
      <c r="L3899" s="14"/>
      <c r="M3899" s="14"/>
      <c r="N3899" s="14"/>
      <c r="O3899" s="14"/>
      <c r="P3899" s="14"/>
      <c r="Q3899" s="14"/>
      <c r="R3899" s="14"/>
      <c r="S3899" s="14"/>
      <c r="T3899" s="14"/>
      <c r="U3899" s="14"/>
      <c r="V3899" s="14"/>
      <c r="W3899" s="14"/>
    </row>
    <row r="3900">
      <c r="A3900" s="130" t="s">
        <v>27701</v>
      </c>
      <c r="B3900" s="14" t="s">
        <v>13283</v>
      </c>
      <c r="C3900" s="131">
        <v>98.0</v>
      </c>
      <c r="D3900" s="14" t="s">
        <v>13285</v>
      </c>
      <c r="E3900" s="131">
        <v>154.0</v>
      </c>
      <c r="F3900" s="14" t="s">
        <v>13287</v>
      </c>
      <c r="G3900" s="131">
        <v>87.0</v>
      </c>
      <c r="H3900" s="131">
        <v>200.0</v>
      </c>
      <c r="I3900" s="132" t="b">
        <v>1</v>
      </c>
      <c r="J3900" s="14"/>
      <c r="K3900" s="14"/>
      <c r="L3900" s="14"/>
      <c r="M3900" s="14"/>
      <c r="N3900" s="14"/>
      <c r="O3900" s="14"/>
      <c r="P3900" s="14"/>
      <c r="Q3900" s="14"/>
      <c r="R3900" s="14"/>
      <c r="S3900" s="14"/>
      <c r="T3900" s="14"/>
      <c r="U3900" s="14"/>
      <c r="V3900" s="14"/>
      <c r="W3900" s="14"/>
    </row>
    <row r="3901">
      <c r="A3901" s="130" t="s">
        <v>27702</v>
      </c>
      <c r="B3901" s="14" t="s">
        <v>2627</v>
      </c>
      <c r="C3901" s="131">
        <v>65.0</v>
      </c>
      <c r="D3901" s="14" t="s">
        <v>2632</v>
      </c>
      <c r="E3901" s="131">
        <v>319.0</v>
      </c>
      <c r="F3901" s="14" t="s">
        <v>2634</v>
      </c>
      <c r="G3901" s="131">
        <v>54.0</v>
      </c>
      <c r="H3901" s="131">
        <v>200.0</v>
      </c>
      <c r="I3901" s="132" t="b">
        <v>1</v>
      </c>
      <c r="J3901" s="14"/>
      <c r="K3901" s="14"/>
      <c r="L3901" s="14"/>
      <c r="M3901" s="14"/>
      <c r="N3901" s="14"/>
      <c r="O3901" s="14"/>
      <c r="P3901" s="14"/>
      <c r="Q3901" s="14"/>
      <c r="R3901" s="14"/>
      <c r="S3901" s="14"/>
      <c r="T3901" s="14"/>
      <c r="U3901" s="14"/>
      <c r="V3901" s="14"/>
      <c r="W3901" s="14"/>
    </row>
    <row r="3902">
      <c r="A3902" s="130" t="s">
        <v>27703</v>
      </c>
      <c r="B3902" s="14" t="s">
        <v>7494</v>
      </c>
      <c r="C3902" s="131">
        <v>124.0</v>
      </c>
      <c r="D3902" s="14" t="s">
        <v>7495</v>
      </c>
      <c r="E3902" s="131">
        <v>134.0</v>
      </c>
      <c r="F3902" s="14" t="s">
        <v>7497</v>
      </c>
      <c r="G3902" s="131">
        <v>113.0</v>
      </c>
      <c r="H3902" s="131">
        <v>200.0</v>
      </c>
      <c r="I3902" s="132" t="b">
        <v>1</v>
      </c>
      <c r="J3902" s="14"/>
      <c r="K3902" s="14"/>
      <c r="L3902" s="14"/>
      <c r="M3902" s="14"/>
      <c r="N3902" s="14"/>
      <c r="O3902" s="14"/>
      <c r="P3902" s="14"/>
      <c r="Q3902" s="14"/>
      <c r="R3902" s="14"/>
      <c r="S3902" s="14"/>
      <c r="T3902" s="14"/>
      <c r="U3902" s="14"/>
      <c r="V3902" s="14"/>
      <c r="W3902" s="14"/>
    </row>
    <row r="3903">
      <c r="A3903" s="130" t="s">
        <v>27704</v>
      </c>
      <c r="B3903" s="14" t="s">
        <v>1519</v>
      </c>
      <c r="C3903" s="131">
        <v>36.0</v>
      </c>
      <c r="D3903" s="14"/>
      <c r="E3903" s="14"/>
      <c r="F3903" s="14" t="s">
        <v>1520</v>
      </c>
      <c r="G3903" s="131">
        <v>16.0</v>
      </c>
      <c r="H3903" s="131">
        <v>200.0</v>
      </c>
      <c r="I3903" s="132" t="b">
        <v>1</v>
      </c>
      <c r="J3903" s="14"/>
      <c r="K3903" s="14"/>
      <c r="L3903" s="14"/>
      <c r="M3903" s="14"/>
      <c r="N3903" s="14"/>
      <c r="O3903" s="14"/>
      <c r="P3903" s="14"/>
      <c r="Q3903" s="14"/>
      <c r="R3903" s="14"/>
      <c r="S3903" s="14"/>
      <c r="T3903" s="14"/>
      <c r="U3903" s="14"/>
      <c r="V3903" s="14"/>
      <c r="W3903" s="14"/>
    </row>
    <row r="3904">
      <c r="A3904" s="130" t="s">
        <v>27705</v>
      </c>
      <c r="B3904" s="14" t="s">
        <v>7494</v>
      </c>
      <c r="C3904" s="131">
        <v>124.0</v>
      </c>
      <c r="D3904" s="14" t="s">
        <v>7495</v>
      </c>
      <c r="E3904" s="131">
        <v>134.0</v>
      </c>
      <c r="F3904" s="14" t="s">
        <v>7497</v>
      </c>
      <c r="G3904" s="131">
        <v>113.0</v>
      </c>
      <c r="H3904" s="131">
        <v>200.0</v>
      </c>
      <c r="I3904" s="132" t="b">
        <v>1</v>
      </c>
      <c r="J3904" s="14"/>
      <c r="K3904" s="14"/>
      <c r="L3904" s="14"/>
      <c r="M3904" s="14"/>
      <c r="N3904" s="14"/>
      <c r="O3904" s="14"/>
      <c r="P3904" s="14"/>
      <c r="Q3904" s="14"/>
      <c r="R3904" s="14"/>
      <c r="S3904" s="14"/>
      <c r="T3904" s="14"/>
      <c r="U3904" s="14"/>
      <c r="V3904" s="14"/>
      <c r="W3904" s="14"/>
    </row>
    <row r="3905">
      <c r="A3905" s="130" t="s">
        <v>27706</v>
      </c>
      <c r="B3905" s="14" t="s">
        <v>8649</v>
      </c>
      <c r="C3905" s="131">
        <v>46.0</v>
      </c>
      <c r="D3905" s="14" t="s">
        <v>8650</v>
      </c>
      <c r="E3905" s="131">
        <v>75.0</v>
      </c>
      <c r="F3905" s="14" t="s">
        <v>8652</v>
      </c>
      <c r="G3905" s="131">
        <v>35.0</v>
      </c>
      <c r="H3905" s="131">
        <v>200.0</v>
      </c>
      <c r="I3905" s="132" t="b">
        <v>1</v>
      </c>
      <c r="J3905" s="14"/>
      <c r="K3905" s="14"/>
      <c r="L3905" s="14"/>
      <c r="M3905" s="14"/>
      <c r="N3905" s="14"/>
      <c r="O3905" s="14"/>
      <c r="P3905" s="14"/>
      <c r="Q3905" s="14"/>
      <c r="R3905" s="14"/>
      <c r="S3905" s="14"/>
      <c r="T3905" s="14"/>
      <c r="U3905" s="14"/>
      <c r="V3905" s="14"/>
      <c r="W3905" s="14"/>
    </row>
    <row r="3906">
      <c r="A3906" s="130" t="s">
        <v>27707</v>
      </c>
      <c r="B3906" s="14" t="s">
        <v>10415</v>
      </c>
      <c r="C3906" s="131">
        <v>62.0</v>
      </c>
      <c r="D3906" s="14" t="s">
        <v>10417</v>
      </c>
      <c r="E3906" s="131">
        <v>187.0</v>
      </c>
      <c r="F3906" s="14" t="s">
        <v>10418</v>
      </c>
      <c r="G3906" s="131">
        <v>51.0</v>
      </c>
      <c r="H3906" s="131">
        <v>200.0</v>
      </c>
      <c r="I3906" s="132" t="b">
        <v>1</v>
      </c>
      <c r="J3906" s="14"/>
      <c r="K3906" s="14"/>
      <c r="L3906" s="14"/>
      <c r="M3906" s="14"/>
      <c r="N3906" s="14"/>
      <c r="O3906" s="14"/>
      <c r="P3906" s="14"/>
      <c r="Q3906" s="14"/>
      <c r="R3906" s="14"/>
      <c r="S3906" s="14"/>
      <c r="T3906" s="14"/>
      <c r="U3906" s="14"/>
      <c r="V3906" s="14"/>
      <c r="W3906" s="14"/>
    </row>
    <row r="3907">
      <c r="A3907" s="130" t="s">
        <v>27708</v>
      </c>
      <c r="B3907" s="14" t="s">
        <v>4998</v>
      </c>
      <c r="C3907" s="131">
        <v>48.0</v>
      </c>
      <c r="D3907" s="14" t="s">
        <v>5000</v>
      </c>
      <c r="E3907" s="131">
        <v>351.0</v>
      </c>
      <c r="F3907" s="14" t="s">
        <v>5001</v>
      </c>
      <c r="G3907" s="131">
        <v>37.0</v>
      </c>
      <c r="H3907" s="131">
        <v>200.0</v>
      </c>
      <c r="I3907" s="132" t="b">
        <v>1</v>
      </c>
      <c r="J3907" s="14"/>
      <c r="K3907" s="14"/>
      <c r="L3907" s="14"/>
      <c r="M3907" s="14"/>
      <c r="N3907" s="14"/>
      <c r="O3907" s="14"/>
      <c r="P3907" s="14"/>
      <c r="Q3907" s="14"/>
      <c r="R3907" s="14"/>
      <c r="S3907" s="14"/>
      <c r="T3907" s="14"/>
      <c r="U3907" s="14"/>
      <c r="V3907" s="14"/>
      <c r="W3907" s="14"/>
    </row>
    <row r="3908">
      <c r="A3908" s="130" t="s">
        <v>27709</v>
      </c>
      <c r="B3908" s="14" t="s">
        <v>10177</v>
      </c>
      <c r="C3908" s="131">
        <v>49.0</v>
      </c>
      <c r="D3908" s="14" t="s">
        <v>10179</v>
      </c>
      <c r="E3908" s="131">
        <v>392.0</v>
      </c>
      <c r="F3908" s="14" t="s">
        <v>10181</v>
      </c>
      <c r="G3908" s="131">
        <v>38.0</v>
      </c>
      <c r="H3908" s="131">
        <v>200.0</v>
      </c>
      <c r="I3908" s="132" t="b">
        <v>1</v>
      </c>
      <c r="J3908" s="14"/>
      <c r="K3908" s="14"/>
      <c r="L3908" s="14"/>
      <c r="M3908" s="14"/>
      <c r="N3908" s="14"/>
      <c r="O3908" s="14"/>
      <c r="P3908" s="14"/>
      <c r="Q3908" s="14"/>
      <c r="R3908" s="14"/>
      <c r="S3908" s="14"/>
      <c r="T3908" s="14"/>
      <c r="U3908" s="14"/>
      <c r="V3908" s="14"/>
      <c r="W3908" s="14"/>
    </row>
    <row r="3909">
      <c r="A3909" s="130" t="s">
        <v>27710</v>
      </c>
      <c r="B3909" s="14" t="s">
        <v>10939</v>
      </c>
      <c r="C3909" s="131">
        <v>24.0</v>
      </c>
      <c r="D3909" s="14"/>
      <c r="E3909" s="14"/>
      <c r="F3909" s="14" t="s">
        <v>10944</v>
      </c>
      <c r="G3909" s="131">
        <v>4.0</v>
      </c>
      <c r="H3909" s="131">
        <v>200.0</v>
      </c>
      <c r="I3909" s="132" t="b">
        <v>1</v>
      </c>
      <c r="J3909" s="14"/>
      <c r="K3909" s="14"/>
      <c r="L3909" s="14"/>
      <c r="M3909" s="14"/>
      <c r="N3909" s="14"/>
      <c r="O3909" s="14"/>
      <c r="P3909" s="14"/>
      <c r="Q3909" s="14"/>
      <c r="R3909" s="14"/>
      <c r="S3909" s="14"/>
      <c r="T3909" s="14"/>
      <c r="U3909" s="14"/>
      <c r="V3909" s="14"/>
      <c r="W3909" s="14"/>
    </row>
    <row r="3910">
      <c r="A3910" s="130" t="s">
        <v>27711</v>
      </c>
      <c r="B3910" s="14" t="s">
        <v>1603</v>
      </c>
      <c r="C3910" s="131">
        <v>56.0</v>
      </c>
      <c r="D3910" s="14" t="s">
        <v>1604</v>
      </c>
      <c r="E3910" s="131">
        <v>327.0</v>
      </c>
      <c r="F3910" s="14" t="s">
        <v>1605</v>
      </c>
      <c r="G3910" s="131">
        <v>45.0</v>
      </c>
      <c r="H3910" s="131">
        <v>200.0</v>
      </c>
      <c r="I3910" s="132" t="b">
        <v>1</v>
      </c>
      <c r="J3910" s="14"/>
      <c r="K3910" s="14"/>
      <c r="L3910" s="14"/>
      <c r="M3910" s="14"/>
      <c r="N3910" s="14"/>
      <c r="O3910" s="14"/>
      <c r="P3910" s="14"/>
      <c r="Q3910" s="14"/>
      <c r="R3910" s="14"/>
      <c r="S3910" s="14"/>
      <c r="T3910" s="14"/>
      <c r="U3910" s="14"/>
      <c r="V3910" s="14"/>
      <c r="W3910" s="14"/>
    </row>
    <row r="3911">
      <c r="A3911" s="130" t="s">
        <v>27712</v>
      </c>
      <c r="B3911" s="14" t="s">
        <v>11027</v>
      </c>
      <c r="C3911" s="131">
        <v>46.0</v>
      </c>
      <c r="D3911" s="14" t="s">
        <v>11029</v>
      </c>
      <c r="E3911" s="131">
        <v>149.0</v>
      </c>
      <c r="F3911" s="14" t="s">
        <v>11031</v>
      </c>
      <c r="G3911" s="131">
        <v>35.0</v>
      </c>
      <c r="H3911" s="131">
        <v>200.0</v>
      </c>
      <c r="I3911" s="132" t="b">
        <v>1</v>
      </c>
      <c r="J3911" s="14"/>
      <c r="K3911" s="14"/>
      <c r="L3911" s="14"/>
      <c r="M3911" s="14"/>
      <c r="N3911" s="14"/>
      <c r="O3911" s="14"/>
      <c r="P3911" s="14"/>
      <c r="Q3911" s="14"/>
      <c r="R3911" s="14"/>
      <c r="S3911" s="14"/>
      <c r="T3911" s="14"/>
      <c r="U3911" s="14"/>
      <c r="V3911" s="14"/>
      <c r="W3911" s="14"/>
    </row>
    <row r="3912">
      <c r="A3912" s="130" t="s">
        <v>27713</v>
      </c>
      <c r="B3912" s="14" t="s">
        <v>557</v>
      </c>
      <c r="C3912" s="131">
        <v>27.0</v>
      </c>
      <c r="D3912" s="14"/>
      <c r="E3912" s="14"/>
      <c r="F3912" s="14" t="s">
        <v>558</v>
      </c>
      <c r="G3912" s="131">
        <v>16.0</v>
      </c>
      <c r="H3912" s="131">
        <v>200.0</v>
      </c>
      <c r="I3912" s="132" t="b">
        <v>1</v>
      </c>
      <c r="J3912" s="14"/>
      <c r="K3912" s="14"/>
      <c r="L3912" s="14"/>
      <c r="M3912" s="14"/>
      <c r="N3912" s="14"/>
      <c r="O3912" s="14"/>
      <c r="P3912" s="14"/>
      <c r="Q3912" s="14"/>
      <c r="R3912" s="14"/>
      <c r="S3912" s="14"/>
      <c r="T3912" s="14"/>
      <c r="U3912" s="14"/>
      <c r="V3912" s="14"/>
      <c r="W3912" s="14"/>
    </row>
    <row r="3913">
      <c r="A3913" s="130" t="s">
        <v>27714</v>
      </c>
      <c r="B3913" s="14" t="s">
        <v>14509</v>
      </c>
      <c r="C3913" s="131">
        <v>50.0</v>
      </c>
      <c r="D3913" s="14" t="s">
        <v>14510</v>
      </c>
      <c r="E3913" s="131">
        <v>131.0</v>
      </c>
      <c r="F3913" s="14" t="s">
        <v>14514</v>
      </c>
      <c r="G3913" s="131">
        <v>39.0</v>
      </c>
      <c r="H3913" s="131">
        <v>200.0</v>
      </c>
      <c r="I3913" s="132" t="b">
        <v>1</v>
      </c>
      <c r="J3913" s="14"/>
      <c r="K3913" s="14"/>
      <c r="L3913" s="14"/>
      <c r="M3913" s="14"/>
      <c r="N3913" s="14"/>
      <c r="O3913" s="14"/>
      <c r="P3913" s="14"/>
      <c r="Q3913" s="14"/>
      <c r="R3913" s="14"/>
      <c r="S3913" s="14"/>
      <c r="T3913" s="14"/>
      <c r="U3913" s="14"/>
      <c r="V3913" s="14"/>
      <c r="W3913" s="14"/>
    </row>
    <row r="3914">
      <c r="A3914" s="130" t="s">
        <v>27715</v>
      </c>
      <c r="B3914" s="14" t="s">
        <v>1347</v>
      </c>
      <c r="C3914" s="131">
        <v>70.0</v>
      </c>
      <c r="D3914" s="14" t="s">
        <v>1348</v>
      </c>
      <c r="E3914" s="131">
        <v>229.0</v>
      </c>
      <c r="F3914" s="14" t="s">
        <v>1350</v>
      </c>
      <c r="G3914" s="131">
        <v>59.0</v>
      </c>
      <c r="H3914" s="131">
        <v>200.0</v>
      </c>
      <c r="I3914" s="132" t="b">
        <v>1</v>
      </c>
      <c r="J3914" s="14"/>
      <c r="K3914" s="14"/>
      <c r="L3914" s="14"/>
      <c r="M3914" s="14"/>
      <c r="N3914" s="14"/>
      <c r="O3914" s="14"/>
      <c r="P3914" s="14"/>
      <c r="Q3914" s="14"/>
      <c r="R3914" s="14"/>
      <c r="S3914" s="14"/>
      <c r="T3914" s="14"/>
      <c r="U3914" s="14"/>
      <c r="V3914" s="14"/>
      <c r="W3914" s="14"/>
    </row>
    <row r="3915">
      <c r="A3915" s="130" t="s">
        <v>27716</v>
      </c>
      <c r="B3915" s="14" t="s">
        <v>4518</v>
      </c>
      <c r="C3915" s="131">
        <v>25.0</v>
      </c>
      <c r="D3915" s="14"/>
      <c r="E3915" s="14"/>
      <c r="F3915" s="14" t="s">
        <v>4522</v>
      </c>
      <c r="G3915" s="131">
        <v>5.0</v>
      </c>
      <c r="H3915" s="131">
        <v>200.0</v>
      </c>
      <c r="I3915" s="132" t="b">
        <v>1</v>
      </c>
      <c r="J3915" s="14"/>
      <c r="K3915" s="14"/>
      <c r="L3915" s="14"/>
      <c r="M3915" s="14"/>
      <c r="N3915" s="14"/>
      <c r="O3915" s="14"/>
      <c r="P3915" s="14"/>
      <c r="Q3915" s="14"/>
      <c r="R3915" s="14"/>
      <c r="S3915" s="14"/>
      <c r="T3915" s="14"/>
      <c r="U3915" s="14"/>
      <c r="V3915" s="14"/>
      <c r="W3915" s="14"/>
    </row>
    <row r="3916">
      <c r="A3916" s="130" t="s">
        <v>27717</v>
      </c>
      <c r="B3916" s="14" t="s">
        <v>1310</v>
      </c>
      <c r="C3916" s="131">
        <v>71.0</v>
      </c>
      <c r="D3916" s="14" t="s">
        <v>1311</v>
      </c>
      <c r="E3916" s="131">
        <v>156.0</v>
      </c>
      <c r="F3916" s="14" t="s">
        <v>1312</v>
      </c>
      <c r="G3916" s="131">
        <v>60.0</v>
      </c>
      <c r="H3916" s="131">
        <v>200.0</v>
      </c>
      <c r="I3916" s="132" t="b">
        <v>1</v>
      </c>
      <c r="J3916" s="14"/>
      <c r="K3916" s="14"/>
      <c r="L3916" s="14"/>
      <c r="M3916" s="14"/>
      <c r="N3916" s="14"/>
      <c r="O3916" s="14"/>
      <c r="P3916" s="14"/>
      <c r="Q3916" s="14"/>
      <c r="R3916" s="14"/>
      <c r="S3916" s="14"/>
      <c r="T3916" s="14"/>
      <c r="U3916" s="14"/>
      <c r="V3916" s="14"/>
      <c r="W3916" s="14"/>
    </row>
    <row r="3917">
      <c r="A3917" s="130" t="s">
        <v>27718</v>
      </c>
      <c r="B3917" s="14" t="s">
        <v>2062</v>
      </c>
      <c r="C3917" s="131">
        <v>80.0</v>
      </c>
      <c r="D3917" s="14" t="s">
        <v>2065</v>
      </c>
      <c r="E3917" s="131">
        <v>475.0</v>
      </c>
      <c r="F3917" s="14" t="s">
        <v>2067</v>
      </c>
      <c r="G3917" s="131">
        <v>69.0</v>
      </c>
      <c r="H3917" s="131">
        <v>200.0</v>
      </c>
      <c r="I3917" s="132" t="b">
        <v>1</v>
      </c>
      <c r="J3917" s="14"/>
      <c r="K3917" s="14"/>
      <c r="L3917" s="14"/>
      <c r="M3917" s="14"/>
      <c r="N3917" s="14"/>
      <c r="O3917" s="14"/>
      <c r="P3917" s="14"/>
      <c r="Q3917" s="14"/>
      <c r="R3917" s="14"/>
      <c r="S3917" s="14"/>
      <c r="T3917" s="14"/>
      <c r="U3917" s="14"/>
      <c r="V3917" s="14"/>
      <c r="W3917" s="14"/>
    </row>
    <row r="3918">
      <c r="A3918" s="130" t="s">
        <v>27719</v>
      </c>
      <c r="B3918" s="14" t="s">
        <v>1463</v>
      </c>
      <c r="C3918" s="131">
        <v>103.0</v>
      </c>
      <c r="D3918" s="14" t="s">
        <v>1464</v>
      </c>
      <c r="E3918" s="131">
        <v>156.0</v>
      </c>
      <c r="F3918" s="14" t="s">
        <v>1465</v>
      </c>
      <c r="G3918" s="131">
        <v>92.0</v>
      </c>
      <c r="H3918" s="131">
        <v>200.0</v>
      </c>
      <c r="I3918" s="132" t="b">
        <v>1</v>
      </c>
      <c r="J3918" s="14"/>
      <c r="K3918" s="14"/>
      <c r="L3918" s="14"/>
      <c r="M3918" s="14"/>
      <c r="N3918" s="14"/>
      <c r="O3918" s="14"/>
      <c r="P3918" s="14"/>
      <c r="Q3918" s="14"/>
      <c r="R3918" s="14"/>
      <c r="S3918" s="14"/>
      <c r="T3918" s="14"/>
      <c r="U3918" s="14"/>
      <c r="V3918" s="14"/>
      <c r="W3918" s="14"/>
    </row>
    <row r="3919">
      <c r="A3919" s="130" t="s">
        <v>27720</v>
      </c>
      <c r="B3919" s="14" t="s">
        <v>7120</v>
      </c>
      <c r="C3919" s="131">
        <v>44.0</v>
      </c>
      <c r="D3919" s="14" t="s">
        <v>7124</v>
      </c>
      <c r="E3919" s="131">
        <v>158.0</v>
      </c>
      <c r="F3919" s="14" t="s">
        <v>7127</v>
      </c>
      <c r="G3919" s="131">
        <v>33.0</v>
      </c>
      <c r="H3919" s="131">
        <v>200.0</v>
      </c>
      <c r="I3919" s="132" t="b">
        <v>1</v>
      </c>
      <c r="J3919" s="14"/>
      <c r="K3919" s="14"/>
      <c r="L3919" s="14"/>
      <c r="M3919" s="14"/>
      <c r="N3919" s="14"/>
      <c r="O3919" s="14"/>
      <c r="P3919" s="14"/>
      <c r="Q3919" s="14"/>
      <c r="R3919" s="14"/>
      <c r="S3919" s="14"/>
      <c r="T3919" s="14"/>
      <c r="U3919" s="14"/>
      <c r="V3919" s="14"/>
      <c r="W3919" s="14"/>
    </row>
    <row r="3920">
      <c r="A3920" s="130" t="s">
        <v>27721</v>
      </c>
      <c r="B3920" s="14" t="s">
        <v>12552</v>
      </c>
      <c r="C3920" s="131">
        <v>48.0</v>
      </c>
      <c r="D3920" s="14" t="s">
        <v>12553</v>
      </c>
      <c r="E3920" s="131">
        <v>145.0</v>
      </c>
      <c r="F3920" s="14" t="s">
        <v>12555</v>
      </c>
      <c r="G3920" s="131">
        <v>37.0</v>
      </c>
      <c r="H3920" s="131">
        <v>200.0</v>
      </c>
      <c r="I3920" s="132" t="b">
        <v>1</v>
      </c>
      <c r="J3920" s="14"/>
      <c r="K3920" s="14"/>
      <c r="L3920" s="14"/>
      <c r="M3920" s="14"/>
      <c r="N3920" s="14"/>
      <c r="O3920" s="14"/>
      <c r="P3920" s="14"/>
      <c r="Q3920" s="14"/>
      <c r="R3920" s="14"/>
      <c r="S3920" s="14"/>
      <c r="T3920" s="14"/>
      <c r="U3920" s="14"/>
      <c r="V3920" s="14"/>
      <c r="W3920" s="14"/>
    </row>
    <row r="3921">
      <c r="A3921" s="130" t="s">
        <v>27722</v>
      </c>
      <c r="B3921" s="14" t="s">
        <v>12712</v>
      </c>
      <c r="C3921" s="131">
        <v>111.0</v>
      </c>
      <c r="D3921" s="14" t="s">
        <v>12714</v>
      </c>
      <c r="E3921" s="131">
        <v>155.0</v>
      </c>
      <c r="F3921" s="14" t="s">
        <v>12715</v>
      </c>
      <c r="G3921" s="131">
        <v>100.0</v>
      </c>
      <c r="H3921" s="131">
        <v>200.0</v>
      </c>
      <c r="I3921" s="132" t="b">
        <v>1</v>
      </c>
      <c r="J3921" s="14"/>
      <c r="K3921" s="14"/>
      <c r="L3921" s="14"/>
      <c r="M3921" s="14"/>
      <c r="N3921" s="14"/>
      <c r="O3921" s="14"/>
      <c r="P3921" s="14"/>
      <c r="Q3921" s="14"/>
      <c r="R3921" s="14"/>
      <c r="S3921" s="14"/>
      <c r="T3921" s="14"/>
      <c r="U3921" s="14"/>
      <c r="V3921" s="14"/>
      <c r="W3921" s="14"/>
    </row>
    <row r="3922">
      <c r="A3922" s="130" t="s">
        <v>27723</v>
      </c>
      <c r="B3922" s="14" t="s">
        <v>1203</v>
      </c>
      <c r="C3922" s="131">
        <v>69.0</v>
      </c>
      <c r="D3922" s="14" t="s">
        <v>1204</v>
      </c>
      <c r="E3922" s="131">
        <v>158.0</v>
      </c>
      <c r="F3922" s="14" t="s">
        <v>1205</v>
      </c>
      <c r="G3922" s="131">
        <v>58.0</v>
      </c>
      <c r="H3922" s="131">
        <v>200.0</v>
      </c>
      <c r="I3922" s="132" t="b">
        <v>1</v>
      </c>
      <c r="J3922" s="14"/>
      <c r="K3922" s="14"/>
      <c r="L3922" s="14"/>
      <c r="M3922" s="14"/>
      <c r="N3922" s="14"/>
      <c r="O3922" s="14"/>
      <c r="P3922" s="14"/>
      <c r="Q3922" s="14"/>
      <c r="R3922" s="14"/>
      <c r="S3922" s="14"/>
      <c r="T3922" s="14"/>
      <c r="U3922" s="14"/>
      <c r="V3922" s="14"/>
      <c r="W3922" s="14"/>
    </row>
    <row r="3923">
      <c r="A3923" s="130" t="s">
        <v>27724</v>
      </c>
      <c r="B3923" s="14" t="s">
        <v>7737</v>
      </c>
      <c r="C3923" s="131">
        <v>40.0</v>
      </c>
      <c r="D3923" s="14" t="s">
        <v>7738</v>
      </c>
      <c r="E3923" s="131">
        <v>161.0</v>
      </c>
      <c r="F3923" s="14" t="s">
        <v>7741</v>
      </c>
      <c r="G3923" s="131">
        <v>29.0</v>
      </c>
      <c r="H3923" s="131">
        <v>200.0</v>
      </c>
      <c r="I3923" s="132" t="b">
        <v>1</v>
      </c>
      <c r="J3923" s="14"/>
      <c r="K3923" s="14"/>
      <c r="L3923" s="14"/>
      <c r="M3923" s="14"/>
      <c r="N3923" s="14"/>
      <c r="O3923" s="14"/>
      <c r="P3923" s="14"/>
      <c r="Q3923" s="14"/>
      <c r="R3923" s="14"/>
      <c r="S3923" s="14"/>
      <c r="T3923" s="14"/>
      <c r="U3923" s="14"/>
      <c r="V3923" s="14"/>
      <c r="W3923" s="14"/>
    </row>
    <row r="3924">
      <c r="A3924" s="130" t="s">
        <v>27725</v>
      </c>
      <c r="B3924" s="14" t="s">
        <v>14306</v>
      </c>
      <c r="C3924" s="131">
        <v>54.0</v>
      </c>
      <c r="D3924" s="14" t="s">
        <v>14309</v>
      </c>
      <c r="E3924" s="131">
        <v>406.0</v>
      </c>
      <c r="F3924" s="14" t="s">
        <v>14311</v>
      </c>
      <c r="G3924" s="131">
        <v>43.0</v>
      </c>
      <c r="H3924" s="131">
        <v>200.0</v>
      </c>
      <c r="I3924" s="132" t="b">
        <v>1</v>
      </c>
      <c r="J3924" s="14"/>
      <c r="K3924" s="14"/>
      <c r="L3924" s="14"/>
      <c r="M3924" s="14"/>
      <c r="N3924" s="14"/>
      <c r="O3924" s="14"/>
      <c r="P3924" s="14"/>
      <c r="Q3924" s="14"/>
      <c r="R3924" s="14"/>
      <c r="S3924" s="14"/>
      <c r="T3924" s="14"/>
      <c r="U3924" s="14"/>
      <c r="V3924" s="14"/>
      <c r="W3924" s="14"/>
    </row>
    <row r="3925">
      <c r="A3925" s="130" t="s">
        <v>27726</v>
      </c>
      <c r="B3925" s="14" t="s">
        <v>14659</v>
      </c>
      <c r="C3925" s="131">
        <v>105.0</v>
      </c>
      <c r="D3925" s="14" t="s">
        <v>14660</v>
      </c>
      <c r="E3925" s="131">
        <v>152.0</v>
      </c>
      <c r="F3925" s="14" t="s">
        <v>14661</v>
      </c>
      <c r="G3925" s="131">
        <v>94.0</v>
      </c>
      <c r="H3925" s="131">
        <v>200.0</v>
      </c>
      <c r="I3925" s="132" t="b">
        <v>1</v>
      </c>
      <c r="J3925" s="14"/>
      <c r="K3925" s="14"/>
      <c r="L3925" s="14"/>
      <c r="M3925" s="14"/>
      <c r="N3925" s="14"/>
      <c r="O3925" s="14"/>
      <c r="P3925" s="14"/>
      <c r="Q3925" s="14"/>
      <c r="R3925" s="14"/>
      <c r="S3925" s="14"/>
      <c r="T3925" s="14"/>
      <c r="U3925" s="14"/>
      <c r="V3925" s="14"/>
      <c r="W3925" s="14"/>
    </row>
    <row r="3926">
      <c r="A3926" s="130" t="s">
        <v>27727</v>
      </c>
      <c r="B3926" s="14" t="s">
        <v>12692</v>
      </c>
      <c r="C3926" s="131">
        <v>68.0</v>
      </c>
      <c r="D3926" s="14" t="s">
        <v>12694</v>
      </c>
      <c r="E3926" s="131">
        <v>139.0</v>
      </c>
      <c r="F3926" s="14" t="s">
        <v>12696</v>
      </c>
      <c r="G3926" s="131">
        <v>57.0</v>
      </c>
      <c r="H3926" s="131">
        <v>200.0</v>
      </c>
      <c r="I3926" s="132" t="b">
        <v>1</v>
      </c>
      <c r="J3926" s="14"/>
      <c r="K3926" s="14"/>
      <c r="L3926" s="14"/>
      <c r="M3926" s="14"/>
      <c r="N3926" s="14"/>
      <c r="O3926" s="14"/>
      <c r="P3926" s="14"/>
      <c r="Q3926" s="14"/>
      <c r="R3926" s="14"/>
      <c r="S3926" s="14"/>
      <c r="T3926" s="14"/>
      <c r="U3926" s="14"/>
      <c r="V3926" s="14"/>
      <c r="W3926" s="14"/>
    </row>
    <row r="3927">
      <c r="A3927" s="130" t="s">
        <v>27728</v>
      </c>
      <c r="B3927" s="14" t="s">
        <v>1416</v>
      </c>
      <c r="C3927" s="131">
        <v>64.0</v>
      </c>
      <c r="D3927" s="14" t="s">
        <v>1417</v>
      </c>
      <c r="E3927" s="131">
        <v>153.0</v>
      </c>
      <c r="F3927" s="14" t="s">
        <v>1418</v>
      </c>
      <c r="G3927" s="131">
        <v>53.0</v>
      </c>
      <c r="H3927" s="131">
        <v>200.0</v>
      </c>
      <c r="I3927" s="132" t="b">
        <v>1</v>
      </c>
      <c r="J3927" s="14"/>
      <c r="K3927" s="14"/>
      <c r="L3927" s="14"/>
      <c r="M3927" s="14"/>
      <c r="N3927" s="14"/>
      <c r="O3927" s="14"/>
      <c r="P3927" s="14"/>
      <c r="Q3927" s="14"/>
      <c r="R3927" s="14"/>
      <c r="S3927" s="14"/>
      <c r="T3927" s="14"/>
      <c r="U3927" s="14"/>
      <c r="V3927" s="14"/>
      <c r="W3927" s="14"/>
    </row>
    <row r="3928">
      <c r="A3928" s="130" t="s">
        <v>27729</v>
      </c>
      <c r="B3928" s="14" t="s">
        <v>1300</v>
      </c>
      <c r="C3928" s="131">
        <v>44.0</v>
      </c>
      <c r="D3928" s="14" t="s">
        <v>1301</v>
      </c>
      <c r="E3928" s="131">
        <v>286.0</v>
      </c>
      <c r="F3928" s="14" t="s">
        <v>1302</v>
      </c>
      <c r="G3928" s="131">
        <v>33.0</v>
      </c>
      <c r="H3928" s="131">
        <v>200.0</v>
      </c>
      <c r="I3928" s="132" t="b">
        <v>1</v>
      </c>
      <c r="J3928" s="14"/>
      <c r="K3928" s="14"/>
      <c r="L3928" s="14"/>
      <c r="M3928" s="14"/>
      <c r="N3928" s="14"/>
      <c r="O3928" s="14"/>
      <c r="P3928" s="14"/>
      <c r="Q3928" s="14"/>
      <c r="R3928" s="14"/>
      <c r="S3928" s="14"/>
      <c r="T3928" s="14"/>
      <c r="U3928" s="14"/>
      <c r="V3928" s="14"/>
      <c r="W3928" s="14"/>
    </row>
    <row r="3929">
      <c r="A3929" s="130" t="s">
        <v>27730</v>
      </c>
      <c r="B3929" s="14" t="s">
        <v>10739</v>
      </c>
      <c r="C3929" s="131">
        <v>27.0</v>
      </c>
      <c r="D3929" s="14"/>
      <c r="E3929" s="14"/>
      <c r="F3929" s="14" t="s">
        <v>10741</v>
      </c>
      <c r="G3929" s="131">
        <v>7.0</v>
      </c>
      <c r="H3929" s="131">
        <v>200.0</v>
      </c>
      <c r="I3929" s="132" t="b">
        <v>1</v>
      </c>
      <c r="J3929" s="14"/>
      <c r="K3929" s="14"/>
      <c r="L3929" s="14"/>
      <c r="M3929" s="14"/>
      <c r="N3929" s="14"/>
      <c r="O3929" s="14"/>
      <c r="P3929" s="14"/>
      <c r="Q3929" s="14"/>
      <c r="R3929" s="14"/>
      <c r="S3929" s="14"/>
      <c r="T3929" s="14"/>
      <c r="U3929" s="14"/>
      <c r="V3929" s="14"/>
      <c r="W3929" s="14"/>
    </row>
    <row r="3930">
      <c r="A3930" s="130" t="s">
        <v>27731</v>
      </c>
      <c r="B3930" s="14" t="s">
        <v>1416</v>
      </c>
      <c r="C3930" s="131">
        <v>64.0</v>
      </c>
      <c r="D3930" s="14" t="s">
        <v>1417</v>
      </c>
      <c r="E3930" s="131">
        <v>153.0</v>
      </c>
      <c r="F3930" s="14" t="s">
        <v>1418</v>
      </c>
      <c r="G3930" s="131">
        <v>53.0</v>
      </c>
      <c r="H3930" s="131">
        <v>200.0</v>
      </c>
      <c r="I3930" s="132" t="b">
        <v>1</v>
      </c>
      <c r="J3930" s="14"/>
      <c r="K3930" s="14"/>
      <c r="L3930" s="14"/>
      <c r="M3930" s="14"/>
      <c r="N3930" s="14"/>
      <c r="O3930" s="14"/>
      <c r="P3930" s="14"/>
      <c r="Q3930" s="14"/>
      <c r="R3930" s="14"/>
      <c r="S3930" s="14"/>
      <c r="T3930" s="14"/>
      <c r="U3930" s="14"/>
      <c r="V3930" s="14"/>
      <c r="W3930" s="14"/>
    </row>
    <row r="3931">
      <c r="A3931" s="130" t="s">
        <v>27732</v>
      </c>
      <c r="B3931" s="14" t="s">
        <v>2342</v>
      </c>
      <c r="C3931" s="131">
        <v>101.0</v>
      </c>
      <c r="D3931" s="14" t="s">
        <v>2345</v>
      </c>
      <c r="E3931" s="131">
        <v>153.0</v>
      </c>
      <c r="F3931" s="14" t="s">
        <v>2348</v>
      </c>
      <c r="G3931" s="131">
        <v>90.0</v>
      </c>
      <c r="H3931" s="131">
        <v>200.0</v>
      </c>
      <c r="I3931" s="132" t="b">
        <v>1</v>
      </c>
      <c r="J3931" s="14"/>
      <c r="K3931" s="14"/>
      <c r="L3931" s="14"/>
      <c r="M3931" s="14"/>
      <c r="N3931" s="14"/>
      <c r="O3931" s="14"/>
      <c r="P3931" s="14"/>
      <c r="Q3931" s="14"/>
      <c r="R3931" s="14"/>
      <c r="S3931" s="14"/>
      <c r="T3931" s="14"/>
      <c r="U3931" s="14"/>
      <c r="V3931" s="14"/>
      <c r="W3931" s="14"/>
    </row>
    <row r="3932">
      <c r="A3932" s="130" t="s">
        <v>27733</v>
      </c>
      <c r="B3932" s="14" t="s">
        <v>18274</v>
      </c>
      <c r="C3932" s="131">
        <v>23.0</v>
      </c>
      <c r="D3932" s="14"/>
      <c r="E3932" s="14"/>
      <c r="F3932" s="14" t="s">
        <v>1245</v>
      </c>
      <c r="G3932" s="131">
        <v>3.0</v>
      </c>
      <c r="H3932" s="131">
        <v>200.0</v>
      </c>
      <c r="I3932" s="132" t="b">
        <v>1</v>
      </c>
      <c r="J3932" s="14"/>
      <c r="K3932" s="14"/>
      <c r="L3932" s="14"/>
      <c r="M3932" s="14"/>
      <c r="N3932" s="14"/>
      <c r="O3932" s="14"/>
      <c r="P3932" s="14"/>
      <c r="Q3932" s="14"/>
      <c r="R3932" s="14"/>
      <c r="S3932" s="14"/>
      <c r="T3932" s="14"/>
      <c r="U3932" s="14"/>
      <c r="V3932" s="14"/>
      <c r="W3932" s="14"/>
    </row>
    <row r="3933">
      <c r="A3933" s="130" t="s">
        <v>27734</v>
      </c>
      <c r="B3933" s="14" t="s">
        <v>11438</v>
      </c>
      <c r="C3933" s="131">
        <v>27.0</v>
      </c>
      <c r="D3933" s="14"/>
      <c r="E3933" s="14"/>
      <c r="F3933" s="14" t="s">
        <v>11442</v>
      </c>
      <c r="G3933" s="131">
        <v>7.0</v>
      </c>
      <c r="H3933" s="131">
        <v>200.0</v>
      </c>
      <c r="I3933" s="132" t="b">
        <v>1</v>
      </c>
      <c r="J3933" s="14"/>
      <c r="K3933" s="14"/>
      <c r="L3933" s="14"/>
      <c r="M3933" s="14"/>
      <c r="N3933" s="14"/>
      <c r="O3933" s="14"/>
      <c r="P3933" s="14"/>
      <c r="Q3933" s="14"/>
      <c r="R3933" s="14"/>
      <c r="S3933" s="14"/>
      <c r="T3933" s="14"/>
      <c r="U3933" s="14"/>
      <c r="V3933" s="14"/>
      <c r="W3933" s="14"/>
    </row>
    <row r="3934">
      <c r="A3934" s="130" t="s">
        <v>27735</v>
      </c>
      <c r="B3934" s="14" t="s">
        <v>14741</v>
      </c>
      <c r="C3934" s="131">
        <v>29.0</v>
      </c>
      <c r="D3934" s="14"/>
      <c r="E3934" s="14"/>
      <c r="F3934" s="14" t="s">
        <v>14742</v>
      </c>
      <c r="G3934" s="131">
        <v>9.0</v>
      </c>
      <c r="H3934" s="131">
        <v>200.0</v>
      </c>
      <c r="I3934" s="132" t="b">
        <v>1</v>
      </c>
      <c r="J3934" s="14"/>
      <c r="K3934" s="14"/>
      <c r="L3934" s="14"/>
      <c r="M3934" s="14"/>
      <c r="N3934" s="14"/>
      <c r="O3934" s="14"/>
      <c r="P3934" s="14"/>
      <c r="Q3934" s="14"/>
      <c r="R3934" s="14"/>
      <c r="S3934" s="14"/>
      <c r="T3934" s="14"/>
      <c r="U3934" s="14"/>
      <c r="V3934" s="14"/>
      <c r="W3934" s="14"/>
    </row>
    <row r="3935">
      <c r="A3935" s="130" t="s">
        <v>27736</v>
      </c>
      <c r="B3935" s="14" t="s">
        <v>1261</v>
      </c>
      <c r="C3935" s="131">
        <v>63.0</v>
      </c>
      <c r="D3935" s="14" t="s">
        <v>1262</v>
      </c>
      <c r="E3935" s="131">
        <v>210.0</v>
      </c>
      <c r="F3935" s="14" t="s">
        <v>1263</v>
      </c>
      <c r="G3935" s="131">
        <v>52.0</v>
      </c>
      <c r="H3935" s="131">
        <v>200.0</v>
      </c>
      <c r="I3935" s="132" t="b">
        <v>1</v>
      </c>
      <c r="J3935" s="14"/>
      <c r="K3935" s="14"/>
      <c r="L3935" s="14"/>
      <c r="M3935" s="14"/>
      <c r="N3935" s="14"/>
      <c r="O3935" s="14"/>
      <c r="P3935" s="14"/>
      <c r="Q3935" s="14"/>
      <c r="R3935" s="14"/>
      <c r="S3935" s="14"/>
      <c r="T3935" s="14"/>
      <c r="U3935" s="14"/>
      <c r="V3935" s="14"/>
      <c r="W3935" s="14"/>
    </row>
    <row r="3936">
      <c r="A3936" s="130" t="s">
        <v>27737</v>
      </c>
      <c r="B3936" s="14" t="s">
        <v>1614</v>
      </c>
      <c r="C3936" s="131">
        <v>74.0</v>
      </c>
      <c r="D3936" s="14" t="s">
        <v>1615</v>
      </c>
      <c r="E3936" s="131">
        <v>346.0</v>
      </c>
      <c r="F3936" s="14" t="s">
        <v>1616</v>
      </c>
      <c r="G3936" s="131">
        <v>63.0</v>
      </c>
      <c r="H3936" s="131">
        <v>200.0</v>
      </c>
      <c r="I3936" s="132" t="b">
        <v>1</v>
      </c>
      <c r="J3936" s="14"/>
      <c r="K3936" s="14"/>
      <c r="L3936" s="14"/>
      <c r="M3936" s="14"/>
      <c r="N3936" s="14"/>
      <c r="O3936" s="14"/>
      <c r="P3936" s="14"/>
      <c r="Q3936" s="14"/>
      <c r="R3936" s="14"/>
      <c r="S3936" s="14"/>
      <c r="T3936" s="14"/>
      <c r="U3936" s="14"/>
      <c r="V3936" s="14"/>
      <c r="W3936" s="14"/>
    </row>
    <row r="3937">
      <c r="A3937" s="130" t="s">
        <v>27738</v>
      </c>
      <c r="B3937" s="14" t="s">
        <v>18759</v>
      </c>
      <c r="C3937" s="131">
        <v>50.0</v>
      </c>
      <c r="D3937" s="14" t="s">
        <v>18761</v>
      </c>
      <c r="E3937" s="131">
        <v>199.0</v>
      </c>
      <c r="F3937" s="14" t="s">
        <v>18764</v>
      </c>
      <c r="G3937" s="131">
        <v>39.0</v>
      </c>
      <c r="H3937" s="131">
        <v>200.0</v>
      </c>
      <c r="I3937" s="132" t="b">
        <v>1</v>
      </c>
      <c r="J3937" s="14"/>
      <c r="K3937" s="14"/>
      <c r="L3937" s="14"/>
      <c r="M3937" s="14"/>
      <c r="N3937" s="14"/>
      <c r="O3937" s="14"/>
      <c r="P3937" s="14"/>
      <c r="Q3937" s="14"/>
      <c r="R3937" s="14"/>
      <c r="S3937" s="14"/>
      <c r="T3937" s="14"/>
      <c r="U3937" s="14"/>
      <c r="V3937" s="14"/>
      <c r="W3937" s="14"/>
    </row>
    <row r="3938">
      <c r="A3938" s="130" t="s">
        <v>27739</v>
      </c>
      <c r="B3938" s="14" t="s">
        <v>1399</v>
      </c>
      <c r="C3938" s="131">
        <v>58.0</v>
      </c>
      <c r="D3938" s="14" t="s">
        <v>1400</v>
      </c>
      <c r="E3938" s="131">
        <v>372.0</v>
      </c>
      <c r="F3938" s="14" t="s">
        <v>1401</v>
      </c>
      <c r="G3938" s="131">
        <v>47.0</v>
      </c>
      <c r="H3938" s="131">
        <v>200.0</v>
      </c>
      <c r="I3938" s="132" t="b">
        <v>1</v>
      </c>
      <c r="J3938" s="14"/>
      <c r="K3938" s="14"/>
      <c r="L3938" s="14"/>
      <c r="M3938" s="14"/>
      <c r="N3938" s="14"/>
      <c r="O3938" s="14"/>
      <c r="P3938" s="14"/>
      <c r="Q3938" s="14"/>
      <c r="R3938" s="14"/>
      <c r="S3938" s="14"/>
      <c r="T3938" s="14"/>
      <c r="U3938" s="14"/>
      <c r="V3938" s="14"/>
      <c r="W3938" s="14"/>
    </row>
    <row r="3939">
      <c r="A3939" s="130" t="s">
        <v>27740</v>
      </c>
      <c r="B3939" s="14" t="s">
        <v>1571</v>
      </c>
      <c r="C3939" s="131">
        <v>63.0</v>
      </c>
      <c r="D3939" s="14" t="s">
        <v>1572</v>
      </c>
      <c r="E3939" s="131">
        <v>198.0</v>
      </c>
      <c r="F3939" s="14" t="s">
        <v>1573</v>
      </c>
      <c r="G3939" s="131">
        <v>52.0</v>
      </c>
      <c r="H3939" s="131">
        <v>200.0</v>
      </c>
      <c r="I3939" s="132" t="b">
        <v>1</v>
      </c>
      <c r="J3939" s="14"/>
      <c r="K3939" s="14"/>
      <c r="L3939" s="14"/>
      <c r="M3939" s="14"/>
      <c r="N3939" s="14"/>
      <c r="O3939" s="14"/>
      <c r="P3939" s="14"/>
      <c r="Q3939" s="14"/>
      <c r="R3939" s="14"/>
      <c r="S3939" s="14"/>
      <c r="T3939" s="14"/>
      <c r="U3939" s="14"/>
      <c r="V3939" s="14"/>
      <c r="W3939" s="14"/>
    </row>
    <row r="3940">
      <c r="A3940" s="130" t="s">
        <v>27741</v>
      </c>
      <c r="B3940" s="14" t="s">
        <v>12593</v>
      </c>
      <c r="C3940" s="131">
        <v>37.0</v>
      </c>
      <c r="D3940" s="14"/>
      <c r="E3940" s="14"/>
      <c r="F3940" s="14" t="s">
        <v>12597</v>
      </c>
      <c r="G3940" s="131">
        <v>17.0</v>
      </c>
      <c r="H3940" s="131">
        <v>200.0</v>
      </c>
      <c r="I3940" s="132" t="b">
        <v>1</v>
      </c>
      <c r="J3940" s="14"/>
      <c r="K3940" s="14"/>
      <c r="L3940" s="14"/>
      <c r="M3940" s="14"/>
      <c r="N3940" s="14"/>
      <c r="O3940" s="14"/>
      <c r="P3940" s="14"/>
      <c r="Q3940" s="14"/>
      <c r="R3940" s="14"/>
      <c r="S3940" s="14"/>
      <c r="T3940" s="14"/>
      <c r="U3940" s="14"/>
      <c r="V3940" s="14"/>
      <c r="W3940" s="14"/>
    </row>
    <row r="3941">
      <c r="A3941" s="130" t="s">
        <v>27742</v>
      </c>
      <c r="B3941" s="14" t="s">
        <v>7585</v>
      </c>
      <c r="C3941" s="131">
        <v>84.0</v>
      </c>
      <c r="D3941" s="14" t="s">
        <v>7587</v>
      </c>
      <c r="E3941" s="131">
        <v>154.0</v>
      </c>
      <c r="F3941" s="14" t="s">
        <v>7590</v>
      </c>
      <c r="G3941" s="131">
        <v>73.0</v>
      </c>
      <c r="H3941" s="131">
        <v>200.0</v>
      </c>
      <c r="I3941" s="132" t="b">
        <v>1</v>
      </c>
      <c r="J3941" s="14"/>
      <c r="K3941" s="14"/>
      <c r="L3941" s="14"/>
      <c r="M3941" s="14"/>
      <c r="N3941" s="14"/>
      <c r="O3941" s="14"/>
      <c r="P3941" s="14"/>
      <c r="Q3941" s="14"/>
      <c r="R3941" s="14"/>
      <c r="S3941" s="14"/>
      <c r="T3941" s="14"/>
      <c r="U3941" s="14"/>
      <c r="V3941" s="14"/>
      <c r="W3941" s="14"/>
    </row>
    <row r="3942">
      <c r="A3942" s="130" t="s">
        <v>27743</v>
      </c>
      <c r="B3942" s="14" t="s">
        <v>4295</v>
      </c>
      <c r="C3942" s="131">
        <v>66.0</v>
      </c>
      <c r="D3942" s="14" t="s">
        <v>4297</v>
      </c>
      <c r="E3942" s="131">
        <v>166.0</v>
      </c>
      <c r="F3942" s="14" t="s">
        <v>4299</v>
      </c>
      <c r="G3942" s="131">
        <v>55.0</v>
      </c>
      <c r="H3942" s="131">
        <v>200.0</v>
      </c>
      <c r="I3942" s="132" t="b">
        <v>1</v>
      </c>
      <c r="J3942" s="14"/>
      <c r="K3942" s="14"/>
      <c r="L3942" s="14"/>
      <c r="M3942" s="14"/>
      <c r="N3942" s="14"/>
      <c r="O3942" s="14"/>
      <c r="P3942" s="14"/>
      <c r="Q3942" s="14"/>
      <c r="R3942" s="14"/>
      <c r="S3942" s="14"/>
      <c r="T3942" s="14"/>
      <c r="U3942" s="14"/>
      <c r="V3942" s="14"/>
      <c r="W3942" s="14"/>
    </row>
    <row r="3943">
      <c r="A3943" s="130" t="s">
        <v>27744</v>
      </c>
      <c r="B3943" s="14" t="s">
        <v>2019</v>
      </c>
      <c r="C3943" s="131">
        <v>84.0</v>
      </c>
      <c r="D3943" s="14" t="s">
        <v>2020</v>
      </c>
      <c r="E3943" s="131">
        <v>282.0</v>
      </c>
      <c r="F3943" s="14" t="s">
        <v>2022</v>
      </c>
      <c r="G3943" s="131">
        <v>73.0</v>
      </c>
      <c r="H3943" s="131">
        <v>200.0</v>
      </c>
      <c r="I3943" s="132" t="b">
        <v>1</v>
      </c>
      <c r="J3943" s="14"/>
      <c r="K3943" s="14"/>
      <c r="L3943" s="14"/>
      <c r="M3943" s="14"/>
      <c r="N3943" s="14"/>
      <c r="O3943" s="14"/>
      <c r="P3943" s="14"/>
      <c r="Q3943" s="14"/>
      <c r="R3943" s="14"/>
      <c r="S3943" s="14"/>
      <c r="T3943" s="14"/>
      <c r="U3943" s="14"/>
      <c r="V3943" s="14"/>
      <c r="W3943" s="14"/>
    </row>
    <row r="3944">
      <c r="A3944" s="130" t="s">
        <v>27745</v>
      </c>
      <c r="B3944" s="14" t="s">
        <v>12325</v>
      </c>
      <c r="C3944" s="131">
        <v>27.0</v>
      </c>
      <c r="D3944" s="14" t="s">
        <v>12326</v>
      </c>
      <c r="E3944" s="131">
        <v>151.0</v>
      </c>
      <c r="F3944" s="14" t="s">
        <v>12328</v>
      </c>
      <c r="G3944" s="131">
        <v>16.0</v>
      </c>
      <c r="H3944" s="131">
        <v>200.0</v>
      </c>
      <c r="I3944" s="132" t="b">
        <v>1</v>
      </c>
      <c r="J3944" s="14"/>
      <c r="K3944" s="14"/>
      <c r="L3944" s="14"/>
      <c r="M3944" s="14"/>
      <c r="N3944" s="14"/>
      <c r="O3944" s="14"/>
      <c r="P3944" s="14"/>
      <c r="Q3944" s="14"/>
      <c r="R3944" s="14"/>
      <c r="S3944" s="14"/>
      <c r="T3944" s="14"/>
      <c r="U3944" s="14"/>
      <c r="V3944" s="14"/>
      <c r="W3944" s="14"/>
    </row>
    <row r="3945">
      <c r="A3945" s="130" t="s">
        <v>27746</v>
      </c>
      <c r="B3945" s="14" t="s">
        <v>554</v>
      </c>
      <c r="C3945" s="131">
        <v>29.0</v>
      </c>
      <c r="D3945" s="14"/>
      <c r="E3945" s="14"/>
      <c r="F3945" s="14" t="s">
        <v>555</v>
      </c>
      <c r="G3945" s="131">
        <v>18.0</v>
      </c>
      <c r="H3945" s="131">
        <v>200.0</v>
      </c>
      <c r="I3945" s="132" t="b">
        <v>1</v>
      </c>
      <c r="J3945" s="14"/>
      <c r="K3945" s="14"/>
      <c r="L3945" s="14"/>
      <c r="M3945" s="14"/>
      <c r="N3945" s="14"/>
      <c r="O3945" s="14"/>
      <c r="P3945" s="14"/>
      <c r="Q3945" s="14"/>
      <c r="R3945" s="14"/>
      <c r="S3945" s="14"/>
      <c r="T3945" s="14"/>
      <c r="U3945" s="14"/>
      <c r="V3945" s="14"/>
      <c r="W3945" s="14"/>
    </row>
    <row r="3946">
      <c r="A3946" s="130" t="s">
        <v>27747</v>
      </c>
      <c r="B3946" s="14" t="s">
        <v>1491</v>
      </c>
      <c r="C3946" s="131">
        <v>48.0</v>
      </c>
      <c r="D3946" s="14" t="s">
        <v>1492</v>
      </c>
      <c r="E3946" s="131">
        <v>107.0</v>
      </c>
      <c r="F3946" s="14" t="s">
        <v>1493</v>
      </c>
      <c r="G3946" s="131">
        <v>37.0</v>
      </c>
      <c r="H3946" s="131">
        <v>200.0</v>
      </c>
      <c r="I3946" s="132" t="b">
        <v>1</v>
      </c>
      <c r="J3946" s="14"/>
      <c r="K3946" s="14"/>
      <c r="L3946" s="14"/>
      <c r="M3946" s="14"/>
      <c r="N3946" s="14"/>
      <c r="O3946" s="14"/>
      <c r="P3946" s="14"/>
      <c r="Q3946" s="14"/>
      <c r="R3946" s="14"/>
      <c r="S3946" s="14"/>
      <c r="T3946" s="14"/>
      <c r="U3946" s="14"/>
      <c r="V3946" s="14"/>
      <c r="W3946" s="14"/>
    </row>
    <row r="3947">
      <c r="A3947" s="130" t="s">
        <v>27748</v>
      </c>
      <c r="B3947" s="14" t="s">
        <v>1708</v>
      </c>
      <c r="C3947" s="131">
        <v>82.0</v>
      </c>
      <c r="D3947" s="14" t="s">
        <v>1709</v>
      </c>
      <c r="E3947" s="131">
        <v>152.0</v>
      </c>
      <c r="F3947" s="14" t="s">
        <v>1710</v>
      </c>
      <c r="G3947" s="131">
        <v>71.0</v>
      </c>
      <c r="H3947" s="131">
        <v>200.0</v>
      </c>
      <c r="I3947" s="132" t="b">
        <v>1</v>
      </c>
      <c r="J3947" s="14"/>
      <c r="K3947" s="14"/>
      <c r="L3947" s="14"/>
      <c r="M3947" s="14"/>
      <c r="N3947" s="14"/>
      <c r="O3947" s="14"/>
      <c r="P3947" s="14"/>
      <c r="Q3947" s="14"/>
      <c r="R3947" s="14"/>
      <c r="S3947" s="14"/>
      <c r="T3947" s="14"/>
      <c r="U3947" s="14"/>
      <c r="V3947" s="14"/>
      <c r="W3947" s="14"/>
    </row>
    <row r="3948">
      <c r="A3948" s="130" t="s">
        <v>27749</v>
      </c>
      <c r="B3948" s="14" t="s">
        <v>7103</v>
      </c>
      <c r="C3948" s="131">
        <v>100.0</v>
      </c>
      <c r="D3948" s="14" t="s">
        <v>7105</v>
      </c>
      <c r="E3948" s="131">
        <v>154.0</v>
      </c>
      <c r="F3948" s="14" t="s">
        <v>7106</v>
      </c>
      <c r="G3948" s="131">
        <v>89.0</v>
      </c>
      <c r="H3948" s="131">
        <v>200.0</v>
      </c>
      <c r="I3948" s="132" t="b">
        <v>1</v>
      </c>
      <c r="J3948" s="14"/>
      <c r="K3948" s="14"/>
      <c r="L3948" s="14"/>
      <c r="M3948" s="14"/>
      <c r="N3948" s="14"/>
      <c r="O3948" s="14"/>
      <c r="P3948" s="14"/>
      <c r="Q3948" s="14"/>
      <c r="R3948" s="14"/>
      <c r="S3948" s="14"/>
      <c r="T3948" s="14"/>
      <c r="U3948" s="14"/>
      <c r="V3948" s="14"/>
      <c r="W3948" s="14"/>
    </row>
    <row r="3949">
      <c r="A3949" s="130" t="s">
        <v>27750</v>
      </c>
      <c r="B3949" s="14" t="s">
        <v>11304</v>
      </c>
      <c r="C3949" s="131">
        <v>37.0</v>
      </c>
      <c r="D3949" s="14" t="s">
        <v>11305</v>
      </c>
      <c r="E3949" s="131">
        <v>176.0</v>
      </c>
      <c r="F3949" s="14" t="s">
        <v>11310</v>
      </c>
      <c r="G3949" s="131">
        <v>26.0</v>
      </c>
      <c r="H3949" s="131">
        <v>200.0</v>
      </c>
      <c r="I3949" s="132" t="b">
        <v>1</v>
      </c>
      <c r="J3949" s="14"/>
      <c r="K3949" s="14"/>
      <c r="L3949" s="14"/>
      <c r="M3949" s="14"/>
      <c r="N3949" s="14"/>
      <c r="O3949" s="14"/>
      <c r="P3949" s="14"/>
      <c r="Q3949" s="14"/>
      <c r="R3949" s="14"/>
      <c r="S3949" s="14"/>
      <c r="T3949" s="14"/>
      <c r="U3949" s="14"/>
      <c r="V3949" s="14"/>
      <c r="W3949" s="14"/>
    </row>
    <row r="3950">
      <c r="A3950" s="130" t="s">
        <v>27751</v>
      </c>
      <c r="B3950" s="14" t="s">
        <v>10481</v>
      </c>
      <c r="C3950" s="131">
        <v>35.0</v>
      </c>
      <c r="D3950" s="14"/>
      <c r="E3950" s="14"/>
      <c r="F3950" s="14" t="s">
        <v>10483</v>
      </c>
      <c r="G3950" s="131">
        <v>15.0</v>
      </c>
      <c r="H3950" s="131">
        <v>200.0</v>
      </c>
      <c r="I3950" s="132" t="b">
        <v>1</v>
      </c>
      <c r="J3950" s="14"/>
      <c r="K3950" s="14"/>
      <c r="L3950" s="14"/>
      <c r="M3950" s="14"/>
      <c r="N3950" s="14"/>
      <c r="O3950" s="14"/>
      <c r="P3950" s="14"/>
      <c r="Q3950" s="14"/>
      <c r="R3950" s="14"/>
      <c r="S3950" s="14"/>
      <c r="T3950" s="14"/>
      <c r="U3950" s="14"/>
      <c r="V3950" s="14"/>
      <c r="W3950" s="14"/>
    </row>
    <row r="3951">
      <c r="A3951" s="130" t="s">
        <v>27752</v>
      </c>
      <c r="B3951" s="14" t="s">
        <v>5914</v>
      </c>
      <c r="C3951" s="131">
        <v>82.0</v>
      </c>
      <c r="D3951" s="14" t="s">
        <v>5916</v>
      </c>
      <c r="E3951" s="131">
        <v>158.0</v>
      </c>
      <c r="F3951" s="14" t="s">
        <v>5917</v>
      </c>
      <c r="G3951" s="131">
        <v>71.0</v>
      </c>
      <c r="H3951" s="131">
        <v>200.0</v>
      </c>
      <c r="I3951" s="132" t="b">
        <v>1</v>
      </c>
      <c r="J3951" s="14"/>
      <c r="K3951" s="14"/>
      <c r="L3951" s="14"/>
      <c r="M3951" s="14"/>
      <c r="N3951" s="14"/>
      <c r="O3951" s="14"/>
      <c r="P3951" s="14"/>
      <c r="Q3951" s="14"/>
      <c r="R3951" s="14"/>
      <c r="S3951" s="14"/>
      <c r="T3951" s="14"/>
      <c r="U3951" s="14"/>
      <c r="V3951" s="14"/>
      <c r="W3951" s="14"/>
    </row>
    <row r="3952">
      <c r="A3952" s="130" t="s">
        <v>27753</v>
      </c>
      <c r="B3952" s="14" t="s">
        <v>7737</v>
      </c>
      <c r="C3952" s="131">
        <v>40.0</v>
      </c>
      <c r="D3952" s="14" t="s">
        <v>7738</v>
      </c>
      <c r="E3952" s="131">
        <v>161.0</v>
      </c>
      <c r="F3952" s="14" t="s">
        <v>7741</v>
      </c>
      <c r="G3952" s="131">
        <v>29.0</v>
      </c>
      <c r="H3952" s="131">
        <v>200.0</v>
      </c>
      <c r="I3952" s="132" t="b">
        <v>1</v>
      </c>
      <c r="J3952" s="14"/>
      <c r="K3952" s="14"/>
      <c r="L3952" s="14"/>
      <c r="M3952" s="14"/>
      <c r="N3952" s="14"/>
      <c r="O3952" s="14"/>
      <c r="P3952" s="14"/>
      <c r="Q3952" s="14"/>
      <c r="R3952" s="14"/>
      <c r="S3952" s="14"/>
      <c r="T3952" s="14"/>
      <c r="U3952" s="14"/>
      <c r="V3952" s="14"/>
      <c r="W3952" s="14"/>
    </row>
    <row r="3953">
      <c r="A3953" s="130" t="s">
        <v>27754</v>
      </c>
      <c r="B3953" s="14" t="s">
        <v>10380</v>
      </c>
      <c r="C3953" s="131">
        <v>37.0</v>
      </c>
      <c r="D3953" s="14" t="s">
        <v>491</v>
      </c>
      <c r="E3953" s="131">
        <v>127.0</v>
      </c>
      <c r="F3953" s="14" t="s">
        <v>492</v>
      </c>
      <c r="G3953" s="131">
        <v>21.0</v>
      </c>
      <c r="H3953" s="131">
        <v>200.0</v>
      </c>
      <c r="I3953" s="132" t="b">
        <v>1</v>
      </c>
      <c r="J3953" s="14"/>
      <c r="K3953" s="14"/>
      <c r="L3953" s="14"/>
      <c r="M3953" s="14"/>
      <c r="N3953" s="14"/>
      <c r="O3953" s="14"/>
      <c r="P3953" s="14"/>
      <c r="Q3953" s="14"/>
      <c r="R3953" s="14"/>
      <c r="S3953" s="14"/>
      <c r="T3953" s="14"/>
      <c r="U3953" s="14"/>
      <c r="V3953" s="14"/>
      <c r="W3953" s="14"/>
    </row>
    <row r="3954">
      <c r="A3954" s="130" t="s">
        <v>27755</v>
      </c>
      <c r="B3954" s="14" t="s">
        <v>12075</v>
      </c>
      <c r="C3954" s="131">
        <v>67.0</v>
      </c>
      <c r="D3954" s="14" t="s">
        <v>12076</v>
      </c>
      <c r="E3954" s="131">
        <v>149.0</v>
      </c>
      <c r="F3954" s="14" t="s">
        <v>12078</v>
      </c>
      <c r="G3954" s="131">
        <v>56.0</v>
      </c>
      <c r="H3954" s="131">
        <v>200.0</v>
      </c>
      <c r="I3954" s="132" t="b">
        <v>1</v>
      </c>
      <c r="J3954" s="14"/>
      <c r="K3954" s="14"/>
      <c r="L3954" s="14"/>
      <c r="M3954" s="14"/>
      <c r="N3954" s="14"/>
      <c r="O3954" s="14"/>
      <c r="P3954" s="14"/>
      <c r="Q3954" s="14"/>
      <c r="R3954" s="14"/>
      <c r="S3954" s="14"/>
      <c r="T3954" s="14"/>
      <c r="U3954" s="14"/>
      <c r="V3954" s="14"/>
      <c r="W3954" s="14"/>
    </row>
    <row r="3955">
      <c r="A3955" s="130" t="s">
        <v>27756</v>
      </c>
      <c r="B3955" s="14" t="s">
        <v>11082</v>
      </c>
      <c r="C3955" s="131">
        <v>30.0</v>
      </c>
      <c r="D3955" s="14"/>
      <c r="E3955" s="14"/>
      <c r="F3955" s="14" t="s">
        <v>11085</v>
      </c>
      <c r="G3955" s="131">
        <v>10.0</v>
      </c>
      <c r="H3955" s="131">
        <v>200.0</v>
      </c>
      <c r="I3955" s="132" t="b">
        <v>1</v>
      </c>
      <c r="J3955" s="14"/>
      <c r="K3955" s="14"/>
      <c r="L3955" s="14"/>
      <c r="M3955" s="14"/>
      <c r="N3955" s="14"/>
      <c r="O3955" s="14"/>
      <c r="P3955" s="14"/>
      <c r="Q3955" s="14"/>
      <c r="R3955" s="14"/>
      <c r="S3955" s="14"/>
      <c r="T3955" s="14"/>
      <c r="U3955" s="14"/>
      <c r="V3955" s="14"/>
      <c r="W3955" s="14"/>
    </row>
    <row r="3956">
      <c r="A3956" s="130" t="s">
        <v>27757</v>
      </c>
      <c r="B3956" s="14" t="s">
        <v>1223</v>
      </c>
      <c r="C3956" s="131">
        <v>97.0</v>
      </c>
      <c r="D3956" s="14" t="s">
        <v>1224</v>
      </c>
      <c r="E3956" s="131">
        <v>378.0</v>
      </c>
      <c r="F3956" s="14" t="s">
        <v>1225</v>
      </c>
      <c r="G3956" s="131">
        <v>86.0</v>
      </c>
      <c r="H3956" s="131">
        <v>200.0</v>
      </c>
      <c r="I3956" s="132" t="b">
        <v>1</v>
      </c>
      <c r="J3956" s="14"/>
      <c r="K3956" s="14"/>
      <c r="L3956" s="14"/>
      <c r="M3956" s="14"/>
      <c r="N3956" s="14"/>
      <c r="O3956" s="14"/>
      <c r="P3956" s="14"/>
      <c r="Q3956" s="14"/>
      <c r="R3956" s="14"/>
      <c r="S3956" s="14"/>
      <c r="T3956" s="14"/>
      <c r="U3956" s="14"/>
      <c r="V3956" s="14"/>
      <c r="W3956" s="14"/>
    </row>
    <row r="3957">
      <c r="A3957" s="130" t="s">
        <v>27758</v>
      </c>
      <c r="B3957" s="14" t="s">
        <v>4478</v>
      </c>
      <c r="C3957" s="131">
        <v>66.0</v>
      </c>
      <c r="D3957" s="14" t="s">
        <v>4480</v>
      </c>
      <c r="E3957" s="131">
        <v>155.0</v>
      </c>
      <c r="F3957" s="14" t="s">
        <v>4481</v>
      </c>
      <c r="G3957" s="131">
        <v>55.0</v>
      </c>
      <c r="H3957" s="131">
        <v>200.0</v>
      </c>
      <c r="I3957" s="132" t="b">
        <v>1</v>
      </c>
      <c r="J3957" s="14"/>
      <c r="K3957" s="14"/>
      <c r="L3957" s="14"/>
      <c r="M3957" s="14"/>
      <c r="N3957" s="14"/>
      <c r="O3957" s="14"/>
      <c r="P3957" s="14"/>
      <c r="Q3957" s="14"/>
      <c r="R3957" s="14"/>
      <c r="S3957" s="14"/>
      <c r="T3957" s="14"/>
      <c r="U3957" s="14"/>
      <c r="V3957" s="14"/>
      <c r="W3957" s="14"/>
    </row>
    <row r="3958">
      <c r="A3958" s="130" t="s">
        <v>27759</v>
      </c>
      <c r="B3958" s="14" t="s">
        <v>1519</v>
      </c>
      <c r="C3958" s="131">
        <v>36.0</v>
      </c>
      <c r="D3958" s="14"/>
      <c r="E3958" s="14"/>
      <c r="F3958" s="14" t="s">
        <v>1520</v>
      </c>
      <c r="G3958" s="131">
        <v>16.0</v>
      </c>
      <c r="H3958" s="131">
        <v>200.0</v>
      </c>
      <c r="I3958" s="132" t="b">
        <v>1</v>
      </c>
      <c r="J3958" s="14"/>
      <c r="K3958" s="14"/>
      <c r="L3958" s="14"/>
      <c r="M3958" s="14"/>
      <c r="N3958" s="14"/>
      <c r="O3958" s="14"/>
      <c r="P3958" s="14"/>
      <c r="Q3958" s="14"/>
      <c r="R3958" s="14"/>
      <c r="S3958" s="14"/>
      <c r="T3958" s="14"/>
      <c r="U3958" s="14"/>
      <c r="V3958" s="14"/>
      <c r="W3958" s="14"/>
    </row>
    <row r="3959">
      <c r="A3959" s="130" t="s">
        <v>27760</v>
      </c>
      <c r="B3959" s="14" t="s">
        <v>1203</v>
      </c>
      <c r="C3959" s="131">
        <v>69.0</v>
      </c>
      <c r="D3959" s="14" t="s">
        <v>1204</v>
      </c>
      <c r="E3959" s="131">
        <v>158.0</v>
      </c>
      <c r="F3959" s="14" t="s">
        <v>1205</v>
      </c>
      <c r="G3959" s="131">
        <v>58.0</v>
      </c>
      <c r="H3959" s="131">
        <v>200.0</v>
      </c>
      <c r="I3959" s="132" t="b">
        <v>1</v>
      </c>
      <c r="J3959" s="14"/>
      <c r="K3959" s="14"/>
      <c r="L3959" s="14"/>
      <c r="M3959" s="14"/>
      <c r="N3959" s="14"/>
      <c r="O3959" s="14"/>
      <c r="P3959" s="14"/>
      <c r="Q3959" s="14"/>
      <c r="R3959" s="14"/>
      <c r="S3959" s="14"/>
      <c r="T3959" s="14"/>
      <c r="U3959" s="14"/>
      <c r="V3959" s="14"/>
      <c r="W3959" s="14"/>
    </row>
    <row r="3960">
      <c r="A3960" s="130" t="s">
        <v>27761</v>
      </c>
      <c r="B3960" s="14" t="s">
        <v>1368</v>
      </c>
      <c r="C3960" s="131">
        <v>42.0</v>
      </c>
      <c r="D3960" s="14" t="s">
        <v>1370</v>
      </c>
      <c r="E3960" s="131">
        <v>160.0</v>
      </c>
      <c r="F3960" s="14" t="s">
        <v>1371</v>
      </c>
      <c r="G3960" s="131">
        <v>31.0</v>
      </c>
      <c r="H3960" s="131">
        <v>200.0</v>
      </c>
      <c r="I3960" s="132" t="b">
        <v>1</v>
      </c>
      <c r="J3960" s="14"/>
      <c r="K3960" s="14"/>
      <c r="L3960" s="14"/>
      <c r="M3960" s="14"/>
      <c r="N3960" s="14"/>
      <c r="O3960" s="14"/>
      <c r="P3960" s="14"/>
      <c r="Q3960" s="14"/>
      <c r="R3960" s="14"/>
      <c r="S3960" s="14"/>
      <c r="T3960" s="14"/>
      <c r="U3960" s="14"/>
      <c r="V3960" s="14"/>
      <c r="W3960" s="14"/>
    </row>
    <row r="3961">
      <c r="A3961" s="130" t="s">
        <v>27762</v>
      </c>
      <c r="B3961" s="14" t="s">
        <v>14596</v>
      </c>
      <c r="C3961" s="131">
        <v>69.0</v>
      </c>
      <c r="D3961" s="14" t="s">
        <v>14597</v>
      </c>
      <c r="E3961" s="131">
        <v>153.0</v>
      </c>
      <c r="F3961" s="14" t="s">
        <v>14600</v>
      </c>
      <c r="G3961" s="131">
        <v>58.0</v>
      </c>
      <c r="H3961" s="131">
        <v>200.0</v>
      </c>
      <c r="I3961" s="132" t="b">
        <v>1</v>
      </c>
      <c r="J3961" s="14"/>
      <c r="K3961" s="14"/>
      <c r="L3961" s="14"/>
      <c r="M3961" s="14"/>
      <c r="N3961" s="14"/>
      <c r="O3961" s="14"/>
      <c r="P3961" s="14"/>
      <c r="Q3961" s="14"/>
      <c r="R3961" s="14"/>
      <c r="S3961" s="14"/>
      <c r="T3961" s="14"/>
      <c r="U3961" s="14"/>
      <c r="V3961" s="14"/>
      <c r="W3961" s="14"/>
    </row>
    <row r="3962">
      <c r="A3962" s="130" t="s">
        <v>27763</v>
      </c>
      <c r="B3962" s="14" t="s">
        <v>5396</v>
      </c>
      <c r="C3962" s="131">
        <v>57.0</v>
      </c>
      <c r="D3962" s="14" t="s">
        <v>5398</v>
      </c>
      <c r="E3962" s="131">
        <v>319.0</v>
      </c>
      <c r="F3962" s="14" t="s">
        <v>5400</v>
      </c>
      <c r="G3962" s="131">
        <v>46.0</v>
      </c>
      <c r="H3962" s="131">
        <v>200.0</v>
      </c>
      <c r="I3962" s="132" t="b">
        <v>1</v>
      </c>
      <c r="J3962" s="14"/>
      <c r="K3962" s="14"/>
      <c r="L3962" s="14"/>
      <c r="M3962" s="14"/>
      <c r="N3962" s="14"/>
      <c r="O3962" s="14"/>
      <c r="P3962" s="14"/>
      <c r="Q3962" s="14"/>
      <c r="R3962" s="14"/>
      <c r="S3962" s="14"/>
      <c r="T3962" s="14"/>
      <c r="U3962" s="14"/>
      <c r="V3962" s="14"/>
      <c r="W3962" s="14"/>
    </row>
    <row r="3963">
      <c r="A3963" s="130" t="s">
        <v>27764</v>
      </c>
      <c r="B3963" s="14" t="s">
        <v>557</v>
      </c>
      <c r="C3963" s="131">
        <v>27.0</v>
      </c>
      <c r="D3963" s="14"/>
      <c r="E3963" s="14"/>
      <c r="F3963" s="14" t="s">
        <v>558</v>
      </c>
      <c r="G3963" s="131">
        <v>16.0</v>
      </c>
      <c r="H3963" s="131">
        <v>200.0</v>
      </c>
      <c r="I3963" s="132" t="b">
        <v>1</v>
      </c>
      <c r="J3963" s="14"/>
      <c r="K3963" s="14"/>
      <c r="L3963" s="14"/>
      <c r="M3963" s="14"/>
      <c r="N3963" s="14"/>
      <c r="O3963" s="14"/>
      <c r="P3963" s="14"/>
      <c r="Q3963" s="14"/>
      <c r="R3963" s="14"/>
      <c r="S3963" s="14"/>
      <c r="T3963" s="14"/>
      <c r="U3963" s="14"/>
      <c r="V3963" s="14"/>
      <c r="W3963" s="14"/>
    </row>
    <row r="3964">
      <c r="A3964" s="130" t="s">
        <v>27765</v>
      </c>
      <c r="B3964" s="14" t="s">
        <v>12552</v>
      </c>
      <c r="C3964" s="131">
        <v>48.0</v>
      </c>
      <c r="D3964" s="14" t="s">
        <v>12553</v>
      </c>
      <c r="E3964" s="131">
        <v>145.0</v>
      </c>
      <c r="F3964" s="14" t="s">
        <v>12555</v>
      </c>
      <c r="G3964" s="131">
        <v>37.0</v>
      </c>
      <c r="H3964" s="131">
        <v>200.0</v>
      </c>
      <c r="I3964" s="132" t="b">
        <v>1</v>
      </c>
      <c r="J3964" s="14"/>
      <c r="K3964" s="14"/>
      <c r="L3964" s="14"/>
      <c r="M3964" s="14"/>
      <c r="N3964" s="14"/>
      <c r="O3964" s="14"/>
      <c r="P3964" s="14"/>
      <c r="Q3964" s="14"/>
      <c r="R3964" s="14"/>
      <c r="S3964" s="14"/>
      <c r="T3964" s="14"/>
      <c r="U3964" s="14"/>
      <c r="V3964" s="14"/>
      <c r="W3964" s="14"/>
    </row>
    <row r="3965">
      <c r="A3965" s="130" t="s">
        <v>27766</v>
      </c>
      <c r="B3965" s="14" t="s">
        <v>1446</v>
      </c>
      <c r="C3965" s="131">
        <v>59.0</v>
      </c>
      <c r="D3965" s="14" t="s">
        <v>1447</v>
      </c>
      <c r="E3965" s="131">
        <v>361.0</v>
      </c>
      <c r="F3965" s="14" t="s">
        <v>1448</v>
      </c>
      <c r="G3965" s="131">
        <v>48.0</v>
      </c>
      <c r="H3965" s="131">
        <v>200.0</v>
      </c>
      <c r="I3965" s="132" t="b">
        <v>1</v>
      </c>
      <c r="J3965" s="14"/>
      <c r="K3965" s="14"/>
      <c r="L3965" s="14"/>
      <c r="M3965" s="14"/>
      <c r="N3965" s="14"/>
      <c r="O3965" s="14"/>
      <c r="P3965" s="14"/>
      <c r="Q3965" s="14"/>
      <c r="R3965" s="14"/>
      <c r="S3965" s="14"/>
      <c r="T3965" s="14"/>
      <c r="U3965" s="14"/>
      <c r="V3965" s="14"/>
      <c r="W3965" s="14"/>
    </row>
    <row r="3966">
      <c r="A3966" s="130" t="s">
        <v>27767</v>
      </c>
      <c r="B3966" s="14" t="s">
        <v>6962</v>
      </c>
      <c r="C3966" s="131">
        <v>49.0</v>
      </c>
      <c r="D3966" s="14" t="s">
        <v>6966</v>
      </c>
      <c r="E3966" s="131">
        <v>220.0</v>
      </c>
      <c r="F3966" s="14" t="s">
        <v>6969</v>
      </c>
      <c r="G3966" s="131">
        <v>38.0</v>
      </c>
      <c r="H3966" s="131">
        <v>200.0</v>
      </c>
      <c r="I3966" s="132" t="b">
        <v>1</v>
      </c>
      <c r="J3966" s="14"/>
      <c r="K3966" s="14"/>
      <c r="L3966" s="14"/>
      <c r="M3966" s="14"/>
      <c r="N3966" s="14"/>
      <c r="O3966" s="14"/>
      <c r="P3966" s="14"/>
      <c r="Q3966" s="14"/>
      <c r="R3966" s="14"/>
      <c r="S3966" s="14"/>
      <c r="T3966" s="14"/>
      <c r="U3966" s="14"/>
      <c r="V3966" s="14"/>
      <c r="W3966" s="14"/>
    </row>
    <row r="3967">
      <c r="A3967" s="130" t="s">
        <v>27768</v>
      </c>
      <c r="B3967" s="14" t="s">
        <v>16101</v>
      </c>
      <c r="C3967" s="131">
        <v>26.0</v>
      </c>
      <c r="D3967" s="14"/>
      <c r="E3967" s="14"/>
      <c r="F3967" s="14" t="s">
        <v>16103</v>
      </c>
      <c r="G3967" s="131">
        <v>6.0</v>
      </c>
      <c r="H3967" s="131">
        <v>200.0</v>
      </c>
      <c r="I3967" s="132" t="b">
        <v>1</v>
      </c>
      <c r="J3967" s="14"/>
      <c r="K3967" s="14"/>
      <c r="L3967" s="14"/>
      <c r="M3967" s="14"/>
      <c r="N3967" s="14"/>
      <c r="O3967" s="14"/>
      <c r="P3967" s="14"/>
      <c r="Q3967" s="14"/>
      <c r="R3967" s="14"/>
      <c r="S3967" s="14"/>
      <c r="T3967" s="14"/>
      <c r="U3967" s="14"/>
      <c r="V3967" s="14"/>
      <c r="W3967" s="14"/>
    </row>
    <row r="3968">
      <c r="A3968" s="130" t="s">
        <v>27769</v>
      </c>
      <c r="B3968" s="14" t="s">
        <v>15175</v>
      </c>
      <c r="C3968" s="131">
        <v>29.0</v>
      </c>
      <c r="D3968" s="14"/>
      <c r="E3968" s="14"/>
      <c r="F3968" s="14" t="s">
        <v>15176</v>
      </c>
      <c r="G3968" s="131">
        <v>9.0</v>
      </c>
      <c r="H3968" s="131">
        <v>200.0</v>
      </c>
      <c r="I3968" s="132" t="b">
        <v>1</v>
      </c>
      <c r="J3968" s="14"/>
      <c r="K3968" s="14"/>
      <c r="L3968" s="14"/>
      <c r="M3968" s="14"/>
      <c r="N3968" s="14"/>
      <c r="O3968" s="14"/>
      <c r="P3968" s="14"/>
      <c r="Q3968" s="14"/>
      <c r="R3968" s="14"/>
      <c r="S3968" s="14"/>
      <c r="T3968" s="14"/>
      <c r="U3968" s="14"/>
      <c r="V3968" s="14"/>
      <c r="W3968" s="14"/>
    </row>
    <row r="3969">
      <c r="A3969" s="130" t="s">
        <v>27770</v>
      </c>
      <c r="B3969" s="14" t="s">
        <v>2463</v>
      </c>
      <c r="C3969" s="131">
        <v>37.0</v>
      </c>
      <c r="D3969" s="14" t="s">
        <v>2466</v>
      </c>
      <c r="E3969" s="131">
        <v>272.0</v>
      </c>
      <c r="F3969" s="14" t="s">
        <v>2470</v>
      </c>
      <c r="G3969" s="131">
        <v>26.0</v>
      </c>
      <c r="H3969" s="131">
        <v>200.0</v>
      </c>
      <c r="I3969" s="132" t="b">
        <v>1</v>
      </c>
      <c r="J3969" s="14"/>
      <c r="K3969" s="14"/>
      <c r="L3969" s="14"/>
      <c r="M3969" s="14"/>
      <c r="N3969" s="14"/>
      <c r="O3969" s="14"/>
      <c r="P3969" s="14"/>
      <c r="Q3969" s="14"/>
      <c r="R3969" s="14"/>
      <c r="S3969" s="14"/>
      <c r="T3969" s="14"/>
      <c r="U3969" s="14"/>
      <c r="V3969" s="14"/>
      <c r="W3969" s="14"/>
    </row>
    <row r="3970">
      <c r="A3970" s="130" t="s">
        <v>27771</v>
      </c>
      <c r="B3970" s="14" t="s">
        <v>1522</v>
      </c>
      <c r="C3970" s="131">
        <v>59.0</v>
      </c>
      <c r="D3970" s="14" t="s">
        <v>1523</v>
      </c>
      <c r="E3970" s="131">
        <v>261.0</v>
      </c>
      <c r="F3970" s="14" t="s">
        <v>1524</v>
      </c>
      <c r="G3970" s="131">
        <v>48.0</v>
      </c>
      <c r="H3970" s="131">
        <v>200.0</v>
      </c>
      <c r="I3970" s="132" t="b">
        <v>1</v>
      </c>
      <c r="J3970" s="14"/>
      <c r="K3970" s="14"/>
      <c r="L3970" s="14"/>
      <c r="M3970" s="14"/>
      <c r="N3970" s="14"/>
      <c r="O3970" s="14"/>
      <c r="P3970" s="14"/>
      <c r="Q3970" s="14"/>
      <c r="R3970" s="14"/>
      <c r="S3970" s="14"/>
      <c r="T3970" s="14"/>
      <c r="U3970" s="14"/>
      <c r="V3970" s="14"/>
      <c r="W3970" s="14"/>
    </row>
    <row r="3971">
      <c r="A3971" s="130" t="s">
        <v>27772</v>
      </c>
      <c r="B3971" s="14" t="s">
        <v>1404</v>
      </c>
      <c r="C3971" s="131">
        <v>38.0</v>
      </c>
      <c r="D3971" s="14" t="s">
        <v>1405</v>
      </c>
      <c r="E3971" s="131">
        <v>169.0</v>
      </c>
      <c r="F3971" s="14" t="s">
        <v>1406</v>
      </c>
      <c r="G3971" s="131">
        <v>27.0</v>
      </c>
      <c r="H3971" s="131">
        <v>200.0</v>
      </c>
      <c r="I3971" s="132" t="b">
        <v>1</v>
      </c>
      <c r="J3971" s="14"/>
      <c r="K3971" s="14"/>
      <c r="L3971" s="14"/>
      <c r="M3971" s="14"/>
      <c r="N3971" s="14"/>
      <c r="O3971" s="14"/>
      <c r="P3971" s="14"/>
      <c r="Q3971" s="14"/>
      <c r="R3971" s="14"/>
      <c r="S3971" s="14"/>
      <c r="T3971" s="14"/>
      <c r="U3971" s="14"/>
      <c r="V3971" s="14"/>
      <c r="W3971" s="14"/>
    </row>
    <row r="3972">
      <c r="A3972" s="130" t="s">
        <v>27773</v>
      </c>
      <c r="B3972" s="14" t="s">
        <v>1228</v>
      </c>
      <c r="C3972" s="131">
        <v>61.0</v>
      </c>
      <c r="D3972" s="14" t="s">
        <v>1229</v>
      </c>
      <c r="E3972" s="131">
        <v>205.0</v>
      </c>
      <c r="F3972" s="14" t="s">
        <v>1230</v>
      </c>
      <c r="G3972" s="131">
        <v>50.0</v>
      </c>
      <c r="H3972" s="131">
        <v>200.0</v>
      </c>
      <c r="I3972" s="132" t="b">
        <v>1</v>
      </c>
      <c r="J3972" s="14"/>
      <c r="K3972" s="14"/>
      <c r="L3972" s="14"/>
      <c r="M3972" s="14"/>
      <c r="N3972" s="14"/>
      <c r="O3972" s="14"/>
      <c r="P3972" s="14"/>
      <c r="Q3972" s="14"/>
      <c r="R3972" s="14"/>
      <c r="S3972" s="14"/>
      <c r="T3972" s="14"/>
      <c r="U3972" s="14"/>
      <c r="V3972" s="14"/>
      <c r="W3972" s="14"/>
    </row>
    <row r="3973">
      <c r="A3973" s="130" t="s">
        <v>27774</v>
      </c>
      <c r="B3973" s="14" t="s">
        <v>14527</v>
      </c>
      <c r="C3973" s="131">
        <v>30.0</v>
      </c>
      <c r="D3973" s="14"/>
      <c r="E3973" s="14"/>
      <c r="F3973" s="14" t="s">
        <v>14530</v>
      </c>
      <c r="G3973" s="131">
        <v>10.0</v>
      </c>
      <c r="H3973" s="131">
        <v>200.0</v>
      </c>
      <c r="I3973" s="132" t="b">
        <v>1</v>
      </c>
      <c r="J3973" s="14"/>
      <c r="K3973" s="14"/>
      <c r="L3973" s="14"/>
      <c r="M3973" s="14"/>
      <c r="N3973" s="14"/>
      <c r="O3973" s="14"/>
      <c r="P3973" s="14"/>
      <c r="Q3973" s="14"/>
      <c r="R3973" s="14"/>
      <c r="S3973" s="14"/>
      <c r="T3973" s="14"/>
      <c r="U3973" s="14"/>
      <c r="V3973" s="14"/>
      <c r="W3973" s="14"/>
    </row>
    <row r="3974">
      <c r="A3974" s="130" t="s">
        <v>27775</v>
      </c>
      <c r="B3974" s="14" t="s">
        <v>7585</v>
      </c>
      <c r="C3974" s="131">
        <v>84.0</v>
      </c>
      <c r="D3974" s="14" t="s">
        <v>7587</v>
      </c>
      <c r="E3974" s="131">
        <v>154.0</v>
      </c>
      <c r="F3974" s="14" t="s">
        <v>7590</v>
      </c>
      <c r="G3974" s="131">
        <v>73.0</v>
      </c>
      <c r="H3974" s="131">
        <v>200.0</v>
      </c>
      <c r="I3974" s="132" t="b">
        <v>1</v>
      </c>
      <c r="J3974" s="14"/>
      <c r="K3974" s="14"/>
      <c r="L3974" s="14"/>
      <c r="M3974" s="14"/>
      <c r="N3974" s="14"/>
      <c r="O3974" s="14"/>
      <c r="P3974" s="14"/>
      <c r="Q3974" s="14"/>
      <c r="R3974" s="14"/>
      <c r="S3974" s="14"/>
      <c r="T3974" s="14"/>
      <c r="U3974" s="14"/>
      <c r="V3974" s="14"/>
      <c r="W3974" s="14"/>
    </row>
    <row r="3975">
      <c r="A3975" s="130" t="s">
        <v>27776</v>
      </c>
      <c r="B3975" s="14" t="s">
        <v>11423</v>
      </c>
      <c r="C3975" s="131">
        <v>64.0</v>
      </c>
      <c r="D3975" s="14" t="s">
        <v>11424</v>
      </c>
      <c r="E3975" s="131">
        <v>18.0</v>
      </c>
      <c r="F3975" s="14" t="s">
        <v>11427</v>
      </c>
      <c r="G3975" s="131">
        <v>53.0</v>
      </c>
      <c r="H3975" s="131">
        <v>200.0</v>
      </c>
      <c r="I3975" s="132" t="b">
        <v>1</v>
      </c>
      <c r="J3975" s="14"/>
      <c r="K3975" s="14"/>
      <c r="L3975" s="14"/>
      <c r="M3975" s="14"/>
      <c r="N3975" s="14"/>
      <c r="O3975" s="14"/>
      <c r="P3975" s="14"/>
      <c r="Q3975" s="14"/>
      <c r="R3975" s="14"/>
      <c r="S3975" s="14"/>
      <c r="T3975" s="14"/>
      <c r="U3975" s="14"/>
      <c r="V3975" s="14"/>
      <c r="W3975" s="14"/>
    </row>
    <row r="3976">
      <c r="A3976" s="130" t="s">
        <v>27777</v>
      </c>
      <c r="B3976" s="14" t="s">
        <v>10205</v>
      </c>
      <c r="C3976" s="131">
        <v>66.0</v>
      </c>
      <c r="D3976" s="14" t="s">
        <v>10207</v>
      </c>
      <c r="E3976" s="131">
        <v>150.0</v>
      </c>
      <c r="F3976" s="14" t="s">
        <v>10209</v>
      </c>
      <c r="G3976" s="131">
        <v>55.0</v>
      </c>
      <c r="H3976" s="131">
        <v>200.0</v>
      </c>
      <c r="I3976" s="132" t="b">
        <v>1</v>
      </c>
      <c r="J3976" s="14"/>
      <c r="K3976" s="14"/>
      <c r="L3976" s="14"/>
      <c r="M3976" s="14"/>
      <c r="N3976" s="14"/>
      <c r="O3976" s="14"/>
      <c r="P3976" s="14"/>
      <c r="Q3976" s="14"/>
      <c r="R3976" s="14"/>
      <c r="S3976" s="14"/>
      <c r="T3976" s="14"/>
      <c r="U3976" s="14"/>
      <c r="V3976" s="14"/>
      <c r="W3976" s="14"/>
    </row>
    <row r="3977">
      <c r="A3977" s="130" t="s">
        <v>27778</v>
      </c>
      <c r="B3977" s="14" t="s">
        <v>15933</v>
      </c>
      <c r="C3977" s="131">
        <v>23.0</v>
      </c>
      <c r="D3977" s="14"/>
      <c r="E3977" s="14"/>
      <c r="F3977" s="14" t="s">
        <v>15935</v>
      </c>
      <c r="G3977" s="131">
        <v>3.0</v>
      </c>
      <c r="H3977" s="131">
        <v>200.0</v>
      </c>
      <c r="I3977" s="132" t="b">
        <v>1</v>
      </c>
      <c r="J3977" s="14"/>
      <c r="K3977" s="14"/>
      <c r="L3977" s="14"/>
      <c r="M3977" s="14"/>
      <c r="N3977" s="14"/>
      <c r="O3977" s="14"/>
      <c r="P3977" s="14"/>
      <c r="Q3977" s="14"/>
      <c r="R3977" s="14"/>
      <c r="S3977" s="14"/>
      <c r="T3977" s="14"/>
      <c r="U3977" s="14"/>
      <c r="V3977" s="14"/>
      <c r="W3977" s="14"/>
    </row>
    <row r="3978">
      <c r="A3978" s="130" t="s">
        <v>27779</v>
      </c>
      <c r="B3978" s="14" t="s">
        <v>14596</v>
      </c>
      <c r="C3978" s="131">
        <v>69.0</v>
      </c>
      <c r="D3978" s="14" t="s">
        <v>14597</v>
      </c>
      <c r="E3978" s="131">
        <v>153.0</v>
      </c>
      <c r="F3978" s="14" t="s">
        <v>14600</v>
      </c>
      <c r="G3978" s="131">
        <v>58.0</v>
      </c>
      <c r="H3978" s="131">
        <v>200.0</v>
      </c>
      <c r="I3978" s="132" t="b">
        <v>1</v>
      </c>
      <c r="J3978" s="14"/>
      <c r="K3978" s="14"/>
      <c r="L3978" s="14"/>
      <c r="M3978" s="14"/>
      <c r="N3978" s="14"/>
      <c r="O3978" s="14"/>
      <c r="P3978" s="14"/>
      <c r="Q3978" s="14"/>
      <c r="R3978" s="14"/>
      <c r="S3978" s="14"/>
      <c r="T3978" s="14"/>
      <c r="U3978" s="14"/>
      <c r="V3978" s="14"/>
      <c r="W3978" s="14"/>
    </row>
    <row r="3979">
      <c r="A3979" s="130" t="s">
        <v>27780</v>
      </c>
      <c r="B3979" s="14" t="s">
        <v>1467</v>
      </c>
      <c r="C3979" s="131">
        <v>61.0</v>
      </c>
      <c r="D3979" s="14" t="s">
        <v>1468</v>
      </c>
      <c r="E3979" s="131">
        <v>158.0</v>
      </c>
      <c r="F3979" s="14" t="s">
        <v>1469</v>
      </c>
      <c r="G3979" s="131">
        <v>50.0</v>
      </c>
      <c r="H3979" s="131">
        <v>200.0</v>
      </c>
      <c r="I3979" s="132" t="b">
        <v>1</v>
      </c>
      <c r="J3979" s="14"/>
      <c r="K3979" s="14"/>
      <c r="L3979" s="14"/>
      <c r="M3979" s="14"/>
      <c r="N3979" s="14"/>
      <c r="O3979" s="14"/>
      <c r="P3979" s="14"/>
      <c r="Q3979" s="14"/>
      <c r="R3979" s="14"/>
      <c r="S3979" s="14"/>
      <c r="T3979" s="14"/>
      <c r="U3979" s="14"/>
      <c r="V3979" s="14"/>
      <c r="W3979" s="14"/>
    </row>
    <row r="3980">
      <c r="A3980" s="130" t="s">
        <v>27781</v>
      </c>
      <c r="B3980" s="14" t="s">
        <v>21531</v>
      </c>
      <c r="C3980" s="131">
        <v>25.0</v>
      </c>
      <c r="D3980" s="14"/>
      <c r="E3980" s="14"/>
      <c r="F3980" s="14" t="s">
        <v>21533</v>
      </c>
      <c r="G3980" s="131">
        <v>5.0</v>
      </c>
      <c r="H3980" s="131">
        <v>200.0</v>
      </c>
      <c r="I3980" s="132" t="b">
        <v>1</v>
      </c>
      <c r="J3980" s="14"/>
      <c r="K3980" s="14"/>
      <c r="L3980" s="14"/>
      <c r="M3980" s="14"/>
      <c r="N3980" s="14"/>
      <c r="O3980" s="14"/>
      <c r="P3980" s="14"/>
      <c r="Q3980" s="14"/>
      <c r="R3980" s="14"/>
      <c r="S3980" s="14"/>
      <c r="T3980" s="14"/>
      <c r="U3980" s="14"/>
      <c r="V3980" s="14"/>
      <c r="W3980" s="14"/>
    </row>
    <row r="3981">
      <c r="A3981" s="130" t="s">
        <v>27782</v>
      </c>
      <c r="B3981" s="14"/>
      <c r="C3981" s="14"/>
      <c r="D3981" s="14"/>
      <c r="E3981" s="14"/>
      <c r="F3981" s="14"/>
      <c r="G3981" s="14"/>
      <c r="H3981" s="131">
        <v>200.0</v>
      </c>
      <c r="I3981" s="132" t="b">
        <v>0</v>
      </c>
      <c r="J3981" s="14"/>
      <c r="K3981" s="14"/>
      <c r="L3981" s="14"/>
      <c r="M3981" s="14"/>
      <c r="N3981" s="14"/>
      <c r="O3981" s="14"/>
      <c r="P3981" s="14"/>
      <c r="Q3981" s="14"/>
      <c r="R3981" s="14"/>
      <c r="S3981" s="14"/>
      <c r="T3981" s="14"/>
      <c r="U3981" s="14"/>
      <c r="V3981" s="14"/>
      <c r="W3981" s="14"/>
    </row>
    <row r="3982">
      <c r="A3982" s="130" t="s">
        <v>27783</v>
      </c>
      <c r="B3982" s="14" t="s">
        <v>12184</v>
      </c>
      <c r="C3982" s="131">
        <v>39.0</v>
      </c>
      <c r="D3982" s="14" t="s">
        <v>12186</v>
      </c>
      <c r="E3982" s="131">
        <v>150.0</v>
      </c>
      <c r="F3982" s="14" t="s">
        <v>12187</v>
      </c>
      <c r="G3982" s="131">
        <v>28.0</v>
      </c>
      <c r="H3982" s="131">
        <v>200.0</v>
      </c>
      <c r="I3982" s="132" t="b">
        <v>1</v>
      </c>
      <c r="J3982" s="14"/>
      <c r="K3982" s="14"/>
      <c r="L3982" s="14"/>
      <c r="M3982" s="14"/>
      <c r="N3982" s="14"/>
      <c r="O3982" s="14"/>
      <c r="P3982" s="14"/>
      <c r="Q3982" s="14"/>
      <c r="R3982" s="14"/>
      <c r="S3982" s="14"/>
      <c r="T3982" s="14"/>
      <c r="U3982" s="14"/>
      <c r="V3982" s="14"/>
      <c r="W3982" s="14"/>
    </row>
    <row r="3983">
      <c r="A3983" s="130" t="s">
        <v>27784</v>
      </c>
      <c r="B3983" s="14" t="s">
        <v>10177</v>
      </c>
      <c r="C3983" s="131">
        <v>49.0</v>
      </c>
      <c r="D3983" s="14" t="s">
        <v>10179</v>
      </c>
      <c r="E3983" s="131">
        <v>392.0</v>
      </c>
      <c r="F3983" s="14" t="s">
        <v>10181</v>
      </c>
      <c r="G3983" s="131">
        <v>38.0</v>
      </c>
      <c r="H3983" s="131">
        <v>200.0</v>
      </c>
      <c r="I3983" s="132" t="b">
        <v>1</v>
      </c>
      <c r="J3983" s="14"/>
      <c r="K3983" s="14"/>
      <c r="L3983" s="14"/>
      <c r="M3983" s="14"/>
      <c r="N3983" s="14"/>
      <c r="O3983" s="14"/>
      <c r="P3983" s="14"/>
      <c r="Q3983" s="14"/>
      <c r="R3983" s="14"/>
      <c r="S3983" s="14"/>
      <c r="T3983" s="14"/>
      <c r="U3983" s="14"/>
      <c r="V3983" s="14"/>
      <c r="W3983" s="14"/>
    </row>
    <row r="3984">
      <c r="A3984" s="130" t="s">
        <v>27785</v>
      </c>
      <c r="B3984" s="14" t="s">
        <v>18857</v>
      </c>
      <c r="C3984" s="131">
        <v>54.0</v>
      </c>
      <c r="D3984" s="14" t="s">
        <v>18858</v>
      </c>
      <c r="E3984" s="131">
        <v>141.0</v>
      </c>
      <c r="F3984" s="14" t="s">
        <v>18860</v>
      </c>
      <c r="G3984" s="131">
        <v>43.0</v>
      </c>
      <c r="H3984" s="131">
        <v>200.0</v>
      </c>
      <c r="I3984" s="132" t="b">
        <v>1</v>
      </c>
      <c r="J3984" s="14"/>
      <c r="K3984" s="14"/>
      <c r="L3984" s="14"/>
      <c r="M3984" s="14"/>
      <c r="N3984" s="14"/>
      <c r="O3984" s="14"/>
      <c r="P3984" s="14"/>
      <c r="Q3984" s="14"/>
      <c r="R3984" s="14"/>
      <c r="S3984" s="14"/>
      <c r="T3984" s="14"/>
      <c r="U3984" s="14"/>
      <c r="V3984" s="14"/>
      <c r="W3984" s="14"/>
    </row>
    <row r="3985">
      <c r="A3985" s="130" t="s">
        <v>27786</v>
      </c>
      <c r="B3985" s="14" t="s">
        <v>1713</v>
      </c>
      <c r="C3985" s="131">
        <v>58.0</v>
      </c>
      <c r="D3985" s="14" t="s">
        <v>1714</v>
      </c>
      <c r="E3985" s="131">
        <v>372.0</v>
      </c>
      <c r="F3985" s="14" t="s">
        <v>1715</v>
      </c>
      <c r="G3985" s="131">
        <v>47.0</v>
      </c>
      <c r="H3985" s="131">
        <v>200.0</v>
      </c>
      <c r="I3985" s="132" t="b">
        <v>1</v>
      </c>
      <c r="J3985" s="14"/>
      <c r="K3985" s="14"/>
      <c r="L3985" s="14"/>
      <c r="M3985" s="14"/>
      <c r="N3985" s="14"/>
      <c r="O3985" s="14"/>
      <c r="P3985" s="14"/>
      <c r="Q3985" s="14"/>
      <c r="R3985" s="14"/>
      <c r="S3985" s="14"/>
      <c r="T3985" s="14"/>
      <c r="U3985" s="14"/>
      <c r="V3985" s="14"/>
      <c r="W3985" s="14"/>
    </row>
    <row r="3986">
      <c r="A3986" s="130" t="s">
        <v>27787</v>
      </c>
      <c r="B3986" s="14" t="s">
        <v>1471</v>
      </c>
      <c r="C3986" s="131">
        <v>15.0</v>
      </c>
      <c r="D3986" s="14"/>
      <c r="E3986" s="14"/>
      <c r="F3986" s="14" t="s">
        <v>1472</v>
      </c>
      <c r="G3986" s="131">
        <v>4.0</v>
      </c>
      <c r="H3986" s="131">
        <v>200.0</v>
      </c>
      <c r="I3986" s="132" t="b">
        <v>1</v>
      </c>
      <c r="J3986" s="14"/>
      <c r="K3986" s="14"/>
      <c r="L3986" s="14"/>
      <c r="M3986" s="14"/>
      <c r="N3986" s="14"/>
      <c r="O3986" s="14"/>
      <c r="P3986" s="14"/>
      <c r="Q3986" s="14"/>
      <c r="R3986" s="14"/>
      <c r="S3986" s="14"/>
      <c r="T3986" s="14"/>
      <c r="U3986" s="14"/>
      <c r="V3986" s="14"/>
      <c r="W3986" s="14"/>
    </row>
    <row r="3987">
      <c r="A3987" s="130" t="s">
        <v>27788</v>
      </c>
      <c r="B3987" s="14" t="s">
        <v>2431</v>
      </c>
      <c r="C3987" s="131">
        <v>116.0</v>
      </c>
      <c r="D3987" s="14" t="s">
        <v>2434</v>
      </c>
      <c r="E3987" s="131">
        <v>383.0</v>
      </c>
      <c r="F3987" s="14" t="s">
        <v>2437</v>
      </c>
      <c r="G3987" s="131">
        <v>105.0</v>
      </c>
      <c r="H3987" s="131">
        <v>200.0</v>
      </c>
      <c r="I3987" s="132" t="b">
        <v>1</v>
      </c>
      <c r="J3987" s="14"/>
      <c r="K3987" s="14"/>
      <c r="L3987" s="14"/>
      <c r="M3987" s="14"/>
      <c r="N3987" s="14"/>
      <c r="O3987" s="14"/>
      <c r="P3987" s="14"/>
      <c r="Q3987" s="14"/>
      <c r="R3987" s="14"/>
      <c r="S3987" s="14"/>
      <c r="T3987" s="14"/>
      <c r="U3987" s="14"/>
      <c r="V3987" s="14"/>
      <c r="W3987" s="14"/>
    </row>
    <row r="3988">
      <c r="A3988" s="130" t="s">
        <v>27789</v>
      </c>
      <c r="B3988" s="14" t="s">
        <v>1575</v>
      </c>
      <c r="C3988" s="131">
        <v>74.0</v>
      </c>
      <c r="D3988" s="14" t="s">
        <v>1576</v>
      </c>
      <c r="E3988" s="131">
        <v>156.0</v>
      </c>
      <c r="F3988" s="14" t="s">
        <v>1577</v>
      </c>
      <c r="G3988" s="131">
        <v>63.0</v>
      </c>
      <c r="H3988" s="131">
        <v>200.0</v>
      </c>
      <c r="I3988" s="132" t="b">
        <v>1</v>
      </c>
      <c r="J3988" s="14"/>
      <c r="K3988" s="14"/>
      <c r="L3988" s="14"/>
      <c r="M3988" s="14"/>
      <c r="N3988" s="14"/>
      <c r="O3988" s="14"/>
      <c r="P3988" s="14"/>
      <c r="Q3988" s="14"/>
      <c r="R3988" s="14"/>
      <c r="S3988" s="14"/>
      <c r="T3988" s="14"/>
      <c r="U3988" s="14"/>
      <c r="V3988" s="14"/>
      <c r="W3988" s="14"/>
    </row>
    <row r="3989">
      <c r="A3989" s="130" t="s">
        <v>27790</v>
      </c>
      <c r="B3989" s="14" t="s">
        <v>7690</v>
      </c>
      <c r="C3989" s="131">
        <v>92.0</v>
      </c>
      <c r="D3989" s="14" t="s">
        <v>7692</v>
      </c>
      <c r="E3989" s="131">
        <v>179.0</v>
      </c>
      <c r="F3989" s="14" t="s">
        <v>7694</v>
      </c>
      <c r="G3989" s="131">
        <v>81.0</v>
      </c>
      <c r="H3989" s="131">
        <v>200.0</v>
      </c>
      <c r="I3989" s="132" t="b">
        <v>1</v>
      </c>
      <c r="J3989" s="14"/>
      <c r="K3989" s="14"/>
      <c r="L3989" s="14"/>
      <c r="M3989" s="14"/>
      <c r="N3989" s="14"/>
      <c r="O3989" s="14"/>
      <c r="P3989" s="14"/>
      <c r="Q3989" s="14"/>
      <c r="R3989" s="14"/>
      <c r="S3989" s="14"/>
      <c r="T3989" s="14"/>
      <c r="U3989" s="14"/>
      <c r="V3989" s="14"/>
      <c r="W3989" s="14"/>
    </row>
    <row r="3990">
      <c r="A3990" s="130" t="s">
        <v>27791</v>
      </c>
      <c r="B3990" s="14" t="s">
        <v>6607</v>
      </c>
      <c r="C3990" s="131">
        <v>76.0</v>
      </c>
      <c r="D3990" s="14" t="s">
        <v>6608</v>
      </c>
      <c r="E3990" s="131">
        <v>205.0</v>
      </c>
      <c r="F3990" s="14" t="s">
        <v>6609</v>
      </c>
      <c r="G3990" s="131">
        <v>65.0</v>
      </c>
      <c r="H3990" s="131">
        <v>200.0</v>
      </c>
      <c r="I3990" s="132" t="b">
        <v>1</v>
      </c>
      <c r="J3990" s="14"/>
      <c r="K3990" s="14"/>
      <c r="L3990" s="14"/>
      <c r="M3990" s="14"/>
      <c r="N3990" s="14"/>
      <c r="O3990" s="14"/>
      <c r="P3990" s="14"/>
      <c r="Q3990" s="14"/>
      <c r="R3990" s="14"/>
      <c r="S3990" s="14"/>
      <c r="T3990" s="14"/>
      <c r="U3990" s="14"/>
      <c r="V3990" s="14"/>
      <c r="W3990" s="14"/>
    </row>
    <row r="3991">
      <c r="A3991" s="130" t="s">
        <v>27792</v>
      </c>
      <c r="B3991" s="14" t="s">
        <v>1886</v>
      </c>
      <c r="C3991" s="131">
        <v>63.0</v>
      </c>
      <c r="D3991" s="14" t="s">
        <v>1887</v>
      </c>
      <c r="E3991" s="131">
        <v>155.0</v>
      </c>
      <c r="F3991" s="14" t="s">
        <v>1890</v>
      </c>
      <c r="G3991" s="131">
        <v>52.0</v>
      </c>
      <c r="H3991" s="131">
        <v>200.0</v>
      </c>
      <c r="I3991" s="132" t="b">
        <v>1</v>
      </c>
      <c r="J3991" s="14"/>
      <c r="K3991" s="14"/>
      <c r="L3991" s="14"/>
      <c r="M3991" s="14"/>
      <c r="N3991" s="14"/>
      <c r="O3991" s="14"/>
      <c r="P3991" s="14"/>
      <c r="Q3991" s="14"/>
      <c r="R3991" s="14"/>
      <c r="S3991" s="14"/>
      <c r="T3991" s="14"/>
      <c r="U3991" s="14"/>
      <c r="V3991" s="14"/>
      <c r="W3991" s="14"/>
    </row>
    <row r="3992">
      <c r="A3992" s="130" t="s">
        <v>27793</v>
      </c>
      <c r="B3992" s="14" t="s">
        <v>10235</v>
      </c>
      <c r="C3992" s="131">
        <v>47.0</v>
      </c>
      <c r="D3992" s="14" t="s">
        <v>10237</v>
      </c>
      <c r="E3992" s="131">
        <v>81.0</v>
      </c>
      <c r="F3992" s="14" t="s">
        <v>10239</v>
      </c>
      <c r="G3992" s="131">
        <v>36.0</v>
      </c>
      <c r="H3992" s="131">
        <v>200.0</v>
      </c>
      <c r="I3992" s="132" t="b">
        <v>1</v>
      </c>
      <c r="J3992" s="14"/>
      <c r="K3992" s="14"/>
      <c r="L3992" s="14"/>
      <c r="M3992" s="14"/>
      <c r="N3992" s="14"/>
      <c r="O3992" s="14"/>
      <c r="P3992" s="14"/>
      <c r="Q3992" s="14"/>
      <c r="R3992" s="14"/>
      <c r="S3992" s="14"/>
      <c r="T3992" s="14"/>
      <c r="U3992" s="14"/>
      <c r="V3992" s="14"/>
      <c r="W3992" s="14"/>
    </row>
    <row r="3993">
      <c r="A3993" s="130" t="s">
        <v>27794</v>
      </c>
      <c r="B3993" s="14" t="s">
        <v>4998</v>
      </c>
      <c r="C3993" s="131">
        <v>48.0</v>
      </c>
      <c r="D3993" s="14" t="s">
        <v>5000</v>
      </c>
      <c r="E3993" s="131">
        <v>351.0</v>
      </c>
      <c r="F3993" s="14" t="s">
        <v>5001</v>
      </c>
      <c r="G3993" s="131">
        <v>37.0</v>
      </c>
      <c r="H3993" s="131">
        <v>200.0</v>
      </c>
      <c r="I3993" s="132" t="b">
        <v>1</v>
      </c>
      <c r="J3993" s="14"/>
      <c r="K3993" s="14"/>
      <c r="L3993" s="14"/>
      <c r="M3993" s="14"/>
      <c r="N3993" s="14"/>
      <c r="O3993" s="14"/>
      <c r="P3993" s="14"/>
      <c r="Q3993" s="14"/>
      <c r="R3993" s="14"/>
      <c r="S3993" s="14"/>
      <c r="T3993" s="14"/>
      <c r="U3993" s="14"/>
      <c r="V3993" s="14"/>
      <c r="W3993" s="14"/>
    </row>
    <row r="3994">
      <c r="A3994" s="130" t="s">
        <v>27795</v>
      </c>
      <c r="B3994" s="14" t="s">
        <v>11802</v>
      </c>
      <c r="C3994" s="131">
        <v>43.0</v>
      </c>
      <c r="D3994" s="14" t="s">
        <v>11803</v>
      </c>
      <c r="E3994" s="131">
        <v>138.0</v>
      </c>
      <c r="F3994" s="14" t="s">
        <v>11805</v>
      </c>
      <c r="G3994" s="131">
        <v>32.0</v>
      </c>
      <c r="H3994" s="131">
        <v>200.0</v>
      </c>
      <c r="I3994" s="132" t="b">
        <v>1</v>
      </c>
      <c r="J3994" s="14"/>
      <c r="K3994" s="14"/>
      <c r="L3994" s="14"/>
      <c r="M3994" s="14"/>
      <c r="N3994" s="14"/>
      <c r="O3994" s="14"/>
      <c r="P3994" s="14"/>
      <c r="Q3994" s="14"/>
      <c r="R3994" s="14"/>
      <c r="S3994" s="14"/>
      <c r="T3994" s="14"/>
      <c r="U3994" s="14"/>
      <c r="V3994" s="14"/>
      <c r="W3994" s="14"/>
    </row>
    <row r="3995">
      <c r="A3995" s="130" t="s">
        <v>27796</v>
      </c>
      <c r="B3995" s="14" t="s">
        <v>15839</v>
      </c>
      <c r="C3995" s="131">
        <v>51.0</v>
      </c>
      <c r="D3995" s="14" t="s">
        <v>15842</v>
      </c>
      <c r="E3995" s="131">
        <v>244.0</v>
      </c>
      <c r="F3995" s="14" t="s">
        <v>15844</v>
      </c>
      <c r="G3995" s="131">
        <v>40.0</v>
      </c>
      <c r="H3995" s="131">
        <v>200.0</v>
      </c>
      <c r="I3995" s="132" t="b">
        <v>1</v>
      </c>
      <c r="J3995" s="14"/>
      <c r="K3995" s="14"/>
      <c r="L3995" s="14"/>
      <c r="M3995" s="14"/>
      <c r="N3995" s="14"/>
      <c r="O3995" s="14"/>
      <c r="P3995" s="14"/>
      <c r="Q3995" s="14"/>
      <c r="R3995" s="14"/>
      <c r="S3995" s="14"/>
      <c r="T3995" s="14"/>
      <c r="U3995" s="14"/>
      <c r="V3995" s="14"/>
      <c r="W3995" s="14"/>
    </row>
    <row r="3996">
      <c r="A3996" s="130" t="s">
        <v>27797</v>
      </c>
      <c r="B3996" s="14" t="s">
        <v>10890</v>
      </c>
      <c r="C3996" s="131">
        <v>37.0</v>
      </c>
      <c r="D3996" s="14" t="s">
        <v>10892</v>
      </c>
      <c r="E3996" s="131">
        <v>234.0</v>
      </c>
      <c r="F3996" s="14" t="s">
        <v>10894</v>
      </c>
      <c r="G3996" s="131">
        <v>26.0</v>
      </c>
      <c r="H3996" s="131">
        <v>200.0</v>
      </c>
      <c r="I3996" s="132" t="b">
        <v>1</v>
      </c>
      <c r="J3996" s="14"/>
      <c r="K3996" s="14"/>
      <c r="L3996" s="14"/>
      <c r="M3996" s="14"/>
      <c r="N3996" s="14"/>
      <c r="O3996" s="14"/>
      <c r="P3996" s="14"/>
      <c r="Q3996" s="14"/>
      <c r="R3996" s="14"/>
      <c r="S3996" s="14"/>
      <c r="T3996" s="14"/>
      <c r="U3996" s="14"/>
      <c r="V3996" s="14"/>
      <c r="W3996" s="14"/>
    </row>
    <row r="3997">
      <c r="A3997" s="130" t="s">
        <v>27798</v>
      </c>
      <c r="B3997" s="14" t="s">
        <v>18857</v>
      </c>
      <c r="C3997" s="131">
        <v>54.0</v>
      </c>
      <c r="D3997" s="14" t="s">
        <v>18858</v>
      </c>
      <c r="E3997" s="131">
        <v>141.0</v>
      </c>
      <c r="F3997" s="14" t="s">
        <v>18860</v>
      </c>
      <c r="G3997" s="131">
        <v>43.0</v>
      </c>
      <c r="H3997" s="131">
        <v>200.0</v>
      </c>
      <c r="I3997" s="132" t="b">
        <v>1</v>
      </c>
      <c r="J3997" s="14"/>
      <c r="K3997" s="14"/>
      <c r="L3997" s="14"/>
      <c r="M3997" s="14"/>
      <c r="N3997" s="14"/>
      <c r="O3997" s="14"/>
      <c r="P3997" s="14"/>
      <c r="Q3997" s="14"/>
      <c r="R3997" s="14"/>
      <c r="S3997" s="14"/>
      <c r="T3997" s="14"/>
      <c r="U3997" s="14"/>
      <c r="V3997" s="14"/>
      <c r="W3997" s="14"/>
    </row>
    <row r="3998">
      <c r="A3998" s="130" t="s">
        <v>27799</v>
      </c>
      <c r="B3998" s="14" t="s">
        <v>8057</v>
      </c>
      <c r="C3998" s="131">
        <v>64.0</v>
      </c>
      <c r="D3998" s="14" t="s">
        <v>8059</v>
      </c>
      <c r="E3998" s="131">
        <v>196.0</v>
      </c>
      <c r="F3998" s="14" t="s">
        <v>8061</v>
      </c>
      <c r="G3998" s="131">
        <v>53.0</v>
      </c>
      <c r="H3998" s="131">
        <v>200.0</v>
      </c>
      <c r="I3998" s="132" t="b">
        <v>1</v>
      </c>
      <c r="J3998" s="14"/>
      <c r="K3998" s="14"/>
      <c r="L3998" s="14"/>
      <c r="M3998" s="14"/>
      <c r="N3998" s="14"/>
      <c r="O3998" s="14"/>
      <c r="P3998" s="14"/>
      <c r="Q3998" s="14"/>
      <c r="R3998" s="14"/>
      <c r="S3998" s="14"/>
      <c r="T3998" s="14"/>
      <c r="U3998" s="14"/>
      <c r="V3998" s="14"/>
      <c r="W3998" s="14"/>
    </row>
    <row r="3999">
      <c r="A3999" s="130" t="s">
        <v>27800</v>
      </c>
      <c r="B3999" s="14" t="s">
        <v>11560</v>
      </c>
      <c r="C3999" s="131">
        <v>40.0</v>
      </c>
      <c r="D3999" s="14"/>
      <c r="E3999" s="14"/>
      <c r="F3999" s="14" t="s">
        <v>11563</v>
      </c>
      <c r="G3999" s="131">
        <v>20.0</v>
      </c>
      <c r="H3999" s="131">
        <v>200.0</v>
      </c>
      <c r="I3999" s="132" t="b">
        <v>1</v>
      </c>
      <c r="J3999" s="14"/>
      <c r="K3999" s="14"/>
      <c r="L3999" s="14"/>
      <c r="M3999" s="14"/>
      <c r="N3999" s="14"/>
      <c r="O3999" s="14"/>
      <c r="P3999" s="14"/>
      <c r="Q3999" s="14"/>
      <c r="R3999" s="14"/>
      <c r="S3999" s="14"/>
      <c r="T3999" s="14"/>
      <c r="U3999" s="14"/>
      <c r="V3999" s="14"/>
      <c r="W3999" s="14"/>
    </row>
    <row r="4000">
      <c r="A4000" s="130" t="s">
        <v>27801</v>
      </c>
      <c r="B4000" s="14" t="s">
        <v>1310</v>
      </c>
      <c r="C4000" s="131">
        <v>71.0</v>
      </c>
      <c r="D4000" s="14" t="s">
        <v>1311</v>
      </c>
      <c r="E4000" s="131">
        <v>156.0</v>
      </c>
      <c r="F4000" s="14" t="s">
        <v>1312</v>
      </c>
      <c r="G4000" s="131">
        <v>60.0</v>
      </c>
      <c r="H4000" s="131">
        <v>200.0</v>
      </c>
      <c r="I4000" s="132" t="b">
        <v>1</v>
      </c>
      <c r="J4000" s="14"/>
      <c r="K4000" s="14"/>
      <c r="L4000" s="14"/>
      <c r="M4000" s="14"/>
      <c r="N4000" s="14"/>
      <c r="O4000" s="14"/>
      <c r="P4000" s="14"/>
      <c r="Q4000" s="14"/>
      <c r="R4000" s="14"/>
      <c r="S4000" s="14"/>
      <c r="T4000" s="14"/>
      <c r="U4000" s="14"/>
      <c r="V4000" s="14"/>
      <c r="W4000" s="14"/>
    </row>
    <row r="4001">
      <c r="A4001" s="130" t="s">
        <v>27802</v>
      </c>
      <c r="B4001" s="14" t="s">
        <v>1607</v>
      </c>
      <c r="C4001" s="131">
        <v>31.0</v>
      </c>
      <c r="D4001" s="14"/>
      <c r="E4001" s="14"/>
      <c r="F4001" s="14" t="s">
        <v>1608</v>
      </c>
      <c r="G4001" s="131">
        <v>11.0</v>
      </c>
      <c r="H4001" s="131">
        <v>200.0</v>
      </c>
      <c r="I4001" s="132" t="b">
        <v>1</v>
      </c>
      <c r="J4001" s="14"/>
      <c r="K4001" s="14"/>
      <c r="L4001" s="14"/>
      <c r="M4001" s="14"/>
      <c r="N4001" s="14"/>
      <c r="O4001" s="14"/>
      <c r="P4001" s="14"/>
      <c r="Q4001" s="14"/>
      <c r="R4001" s="14"/>
      <c r="S4001" s="14"/>
      <c r="T4001" s="14"/>
      <c r="U4001" s="14"/>
      <c r="V4001" s="14"/>
      <c r="W4001" s="14"/>
    </row>
    <row r="4002">
      <c r="A4002" s="130" t="s">
        <v>27803</v>
      </c>
      <c r="B4002" s="14" t="s">
        <v>18498</v>
      </c>
      <c r="C4002" s="131">
        <v>58.0</v>
      </c>
      <c r="D4002" s="14" t="s">
        <v>18499</v>
      </c>
      <c r="E4002" s="131">
        <v>153.0</v>
      </c>
      <c r="F4002" s="14" t="s">
        <v>18500</v>
      </c>
      <c r="G4002" s="131">
        <v>47.0</v>
      </c>
      <c r="H4002" s="131">
        <v>200.0</v>
      </c>
      <c r="I4002" s="132" t="b">
        <v>1</v>
      </c>
      <c r="J4002" s="14"/>
      <c r="K4002" s="14"/>
      <c r="L4002" s="14"/>
      <c r="M4002" s="14"/>
      <c r="N4002" s="14"/>
      <c r="O4002" s="14"/>
      <c r="P4002" s="14"/>
      <c r="Q4002" s="14"/>
      <c r="R4002" s="14"/>
      <c r="S4002" s="14"/>
      <c r="T4002" s="14"/>
      <c r="U4002" s="14"/>
      <c r="V4002" s="14"/>
      <c r="W4002" s="14"/>
    </row>
    <row r="4003">
      <c r="A4003" s="130" t="s">
        <v>27804</v>
      </c>
      <c r="B4003" s="14" t="s">
        <v>7996</v>
      </c>
      <c r="C4003" s="131">
        <v>72.0</v>
      </c>
      <c r="D4003" s="14" t="s">
        <v>7997</v>
      </c>
      <c r="E4003" s="131">
        <v>326.0</v>
      </c>
      <c r="F4003" s="14" t="s">
        <v>8002</v>
      </c>
      <c r="G4003" s="131">
        <v>61.0</v>
      </c>
      <c r="H4003" s="131">
        <v>200.0</v>
      </c>
      <c r="I4003" s="132" t="b">
        <v>1</v>
      </c>
      <c r="J4003" s="14"/>
      <c r="K4003" s="14"/>
      <c r="L4003" s="14"/>
      <c r="M4003" s="14"/>
      <c r="N4003" s="14"/>
      <c r="O4003" s="14"/>
      <c r="P4003" s="14"/>
      <c r="Q4003" s="14"/>
      <c r="R4003" s="14"/>
      <c r="S4003" s="14"/>
      <c r="T4003" s="14"/>
      <c r="U4003" s="14"/>
      <c r="V4003" s="14"/>
      <c r="W4003" s="14"/>
    </row>
    <row r="4004">
      <c r="A4004" s="130" t="s">
        <v>27805</v>
      </c>
      <c r="B4004" s="14" t="s">
        <v>1394</v>
      </c>
      <c r="C4004" s="131">
        <v>80.0</v>
      </c>
      <c r="D4004" s="14" t="s">
        <v>1395</v>
      </c>
      <c r="E4004" s="131">
        <v>221.0</v>
      </c>
      <c r="F4004" s="14" t="s">
        <v>1396</v>
      </c>
      <c r="G4004" s="131">
        <v>69.0</v>
      </c>
      <c r="H4004" s="131">
        <v>200.0</v>
      </c>
      <c r="I4004" s="132" t="b">
        <v>1</v>
      </c>
      <c r="J4004" s="14"/>
      <c r="K4004" s="14"/>
      <c r="L4004" s="14"/>
      <c r="M4004" s="14"/>
      <c r="N4004" s="14"/>
      <c r="O4004" s="14"/>
      <c r="P4004" s="14"/>
      <c r="Q4004" s="14"/>
      <c r="R4004" s="14"/>
      <c r="S4004" s="14"/>
      <c r="T4004" s="14"/>
      <c r="U4004" s="14"/>
      <c r="V4004" s="14"/>
      <c r="W4004" s="14"/>
    </row>
    <row r="4005">
      <c r="A4005" s="130" t="s">
        <v>27806</v>
      </c>
      <c r="B4005" s="14" t="s">
        <v>20317</v>
      </c>
      <c r="C4005" s="131">
        <v>62.0</v>
      </c>
      <c r="D4005" s="14" t="s">
        <v>20319</v>
      </c>
      <c r="E4005" s="131">
        <v>156.0</v>
      </c>
      <c r="F4005" s="14" t="s">
        <v>20320</v>
      </c>
      <c r="G4005" s="131">
        <v>51.0</v>
      </c>
      <c r="H4005" s="131">
        <v>200.0</v>
      </c>
      <c r="I4005" s="132" t="b">
        <v>1</v>
      </c>
      <c r="J4005" s="14"/>
      <c r="K4005" s="14"/>
      <c r="L4005" s="14"/>
      <c r="M4005" s="14"/>
      <c r="N4005" s="14"/>
      <c r="O4005" s="14"/>
      <c r="P4005" s="14"/>
      <c r="Q4005" s="14"/>
      <c r="R4005" s="14"/>
      <c r="S4005" s="14"/>
      <c r="T4005" s="14"/>
      <c r="U4005" s="14"/>
      <c r="V4005" s="14"/>
      <c r="W4005" s="14"/>
    </row>
    <row r="4006">
      <c r="A4006" s="130" t="s">
        <v>27807</v>
      </c>
      <c r="B4006" s="14" t="s">
        <v>17757</v>
      </c>
      <c r="C4006" s="131">
        <v>30.0</v>
      </c>
      <c r="D4006" s="14"/>
      <c r="E4006" s="14"/>
      <c r="F4006" s="14" t="s">
        <v>17759</v>
      </c>
      <c r="G4006" s="131">
        <v>10.0</v>
      </c>
      <c r="H4006" s="131">
        <v>200.0</v>
      </c>
      <c r="I4006" s="132" t="b">
        <v>1</v>
      </c>
      <c r="J4006" s="14"/>
      <c r="K4006" s="14"/>
      <c r="L4006" s="14"/>
      <c r="M4006" s="14"/>
      <c r="N4006" s="14"/>
      <c r="O4006" s="14"/>
      <c r="P4006" s="14"/>
      <c r="Q4006" s="14"/>
      <c r="R4006" s="14"/>
      <c r="S4006" s="14"/>
      <c r="T4006" s="14"/>
      <c r="U4006" s="14"/>
      <c r="V4006" s="14"/>
      <c r="W4006" s="14"/>
    </row>
    <row r="4007">
      <c r="A4007" s="130" t="s">
        <v>27808</v>
      </c>
      <c r="B4007" s="14" t="s">
        <v>1467</v>
      </c>
      <c r="C4007" s="131">
        <v>61.0</v>
      </c>
      <c r="D4007" s="14" t="s">
        <v>1468</v>
      </c>
      <c r="E4007" s="131">
        <v>158.0</v>
      </c>
      <c r="F4007" s="14" t="s">
        <v>1469</v>
      </c>
      <c r="G4007" s="131">
        <v>50.0</v>
      </c>
      <c r="H4007" s="131">
        <v>200.0</v>
      </c>
      <c r="I4007" s="132" t="b">
        <v>1</v>
      </c>
      <c r="J4007" s="14"/>
      <c r="K4007" s="14"/>
      <c r="L4007" s="14"/>
      <c r="M4007" s="14"/>
      <c r="N4007" s="14"/>
      <c r="O4007" s="14"/>
      <c r="P4007" s="14"/>
      <c r="Q4007" s="14"/>
      <c r="R4007" s="14"/>
      <c r="S4007" s="14"/>
      <c r="T4007" s="14"/>
      <c r="U4007" s="14"/>
      <c r="V4007" s="14"/>
      <c r="W4007" s="14"/>
    </row>
    <row r="4008">
      <c r="A4008" s="130" t="s">
        <v>27809</v>
      </c>
      <c r="B4008" s="14" t="s">
        <v>12593</v>
      </c>
      <c r="C4008" s="131">
        <v>37.0</v>
      </c>
      <c r="D4008" s="14"/>
      <c r="E4008" s="14"/>
      <c r="F4008" s="14" t="s">
        <v>12597</v>
      </c>
      <c r="G4008" s="131">
        <v>17.0</v>
      </c>
      <c r="H4008" s="131">
        <v>200.0</v>
      </c>
      <c r="I4008" s="132" t="b">
        <v>1</v>
      </c>
      <c r="J4008" s="14"/>
      <c r="K4008" s="14"/>
      <c r="L4008" s="14"/>
      <c r="M4008" s="14"/>
      <c r="N4008" s="14"/>
      <c r="O4008" s="14"/>
      <c r="P4008" s="14"/>
      <c r="Q4008" s="14"/>
      <c r="R4008" s="14"/>
      <c r="S4008" s="14"/>
      <c r="T4008" s="14"/>
      <c r="U4008" s="14"/>
      <c r="V4008" s="14"/>
      <c r="W4008" s="14"/>
    </row>
    <row r="4009">
      <c r="A4009" s="130" t="s">
        <v>27810</v>
      </c>
      <c r="B4009" s="14" t="s">
        <v>10205</v>
      </c>
      <c r="C4009" s="131">
        <v>66.0</v>
      </c>
      <c r="D4009" s="14" t="s">
        <v>10207</v>
      </c>
      <c r="E4009" s="131">
        <v>150.0</v>
      </c>
      <c r="F4009" s="14" t="s">
        <v>10209</v>
      </c>
      <c r="G4009" s="131">
        <v>55.0</v>
      </c>
      <c r="H4009" s="131">
        <v>200.0</v>
      </c>
      <c r="I4009" s="132" t="b">
        <v>1</v>
      </c>
      <c r="J4009" s="14"/>
      <c r="K4009" s="14"/>
      <c r="L4009" s="14"/>
      <c r="M4009" s="14"/>
      <c r="N4009" s="14"/>
      <c r="O4009" s="14"/>
      <c r="P4009" s="14"/>
      <c r="Q4009" s="14"/>
      <c r="R4009" s="14"/>
      <c r="S4009" s="14"/>
      <c r="T4009" s="14"/>
      <c r="U4009" s="14"/>
      <c r="V4009" s="14"/>
      <c r="W4009" s="14"/>
    </row>
    <row r="4010">
      <c r="A4010" s="130" t="s">
        <v>27811</v>
      </c>
      <c r="B4010" s="14" t="s">
        <v>11197</v>
      </c>
      <c r="C4010" s="131">
        <v>39.0</v>
      </c>
      <c r="D4010" s="14"/>
      <c r="E4010" s="14"/>
      <c r="F4010" s="14" t="s">
        <v>11199</v>
      </c>
      <c r="G4010" s="131">
        <v>19.0</v>
      </c>
      <c r="H4010" s="131">
        <v>200.0</v>
      </c>
      <c r="I4010" s="132" t="b">
        <v>1</v>
      </c>
      <c r="J4010" s="14"/>
      <c r="K4010" s="14"/>
      <c r="L4010" s="14"/>
      <c r="M4010" s="14"/>
      <c r="N4010" s="14"/>
      <c r="O4010" s="14"/>
      <c r="P4010" s="14"/>
      <c r="Q4010" s="14"/>
      <c r="R4010" s="14"/>
      <c r="S4010" s="14"/>
      <c r="T4010" s="14"/>
      <c r="U4010" s="14"/>
      <c r="V4010" s="14"/>
      <c r="W4010" s="14"/>
    </row>
    <row r="4011">
      <c r="A4011" s="130" t="s">
        <v>27812</v>
      </c>
      <c r="B4011" s="14" t="s">
        <v>6607</v>
      </c>
      <c r="C4011" s="131">
        <v>76.0</v>
      </c>
      <c r="D4011" s="14" t="s">
        <v>6608</v>
      </c>
      <c r="E4011" s="131">
        <v>205.0</v>
      </c>
      <c r="F4011" s="14" t="s">
        <v>6609</v>
      </c>
      <c r="G4011" s="131">
        <v>65.0</v>
      </c>
      <c r="H4011" s="131">
        <v>200.0</v>
      </c>
      <c r="I4011" s="132" t="b">
        <v>1</v>
      </c>
      <c r="J4011" s="14"/>
      <c r="K4011" s="14"/>
      <c r="L4011" s="14"/>
      <c r="M4011" s="14"/>
      <c r="N4011" s="14"/>
      <c r="O4011" s="14"/>
      <c r="P4011" s="14"/>
      <c r="Q4011" s="14"/>
      <c r="R4011" s="14"/>
      <c r="S4011" s="14"/>
      <c r="T4011" s="14"/>
      <c r="U4011" s="14"/>
      <c r="V4011" s="14"/>
      <c r="W4011" s="14"/>
    </row>
    <row r="4012">
      <c r="A4012" s="130" t="s">
        <v>27813</v>
      </c>
      <c r="B4012" s="14" t="s">
        <v>1665</v>
      </c>
      <c r="C4012" s="131">
        <v>77.0</v>
      </c>
      <c r="D4012" s="14" t="s">
        <v>1666</v>
      </c>
      <c r="E4012" s="131">
        <v>623.0</v>
      </c>
      <c r="F4012" s="14" t="s">
        <v>1667</v>
      </c>
      <c r="G4012" s="131">
        <v>66.0</v>
      </c>
      <c r="H4012" s="131">
        <v>200.0</v>
      </c>
      <c r="I4012" s="132" t="b">
        <v>1</v>
      </c>
      <c r="J4012" s="14"/>
      <c r="K4012" s="14"/>
      <c r="L4012" s="14"/>
      <c r="M4012" s="14"/>
      <c r="N4012" s="14"/>
      <c r="O4012" s="14"/>
      <c r="P4012" s="14"/>
      <c r="Q4012" s="14"/>
      <c r="R4012" s="14"/>
      <c r="S4012" s="14"/>
      <c r="T4012" s="14"/>
      <c r="U4012" s="14"/>
      <c r="V4012" s="14"/>
      <c r="W4012" s="14"/>
    </row>
    <row r="4013">
      <c r="A4013" s="130" t="s">
        <v>27814</v>
      </c>
      <c r="B4013" s="14" t="s">
        <v>10781</v>
      </c>
      <c r="C4013" s="131">
        <v>50.0</v>
      </c>
      <c r="D4013" s="14" t="s">
        <v>10782</v>
      </c>
      <c r="E4013" s="131">
        <v>164.0</v>
      </c>
      <c r="F4013" s="14" t="s">
        <v>10784</v>
      </c>
      <c r="G4013" s="131">
        <v>39.0</v>
      </c>
      <c r="H4013" s="131">
        <v>200.0</v>
      </c>
      <c r="I4013" s="132" t="b">
        <v>1</v>
      </c>
      <c r="J4013" s="14"/>
      <c r="K4013" s="14"/>
      <c r="L4013" s="14"/>
      <c r="M4013" s="14"/>
      <c r="N4013" s="14"/>
      <c r="O4013" s="14"/>
      <c r="P4013" s="14"/>
      <c r="Q4013" s="14"/>
      <c r="R4013" s="14"/>
      <c r="S4013" s="14"/>
      <c r="T4013" s="14"/>
      <c r="U4013" s="14"/>
      <c r="V4013" s="14"/>
      <c r="W4013" s="14"/>
    </row>
    <row r="4014">
      <c r="A4014" s="130" t="s">
        <v>27815</v>
      </c>
      <c r="B4014" s="14" t="s">
        <v>1813</v>
      </c>
      <c r="C4014" s="131">
        <v>94.0</v>
      </c>
      <c r="D4014" s="14" t="s">
        <v>1814</v>
      </c>
      <c r="E4014" s="131">
        <v>148.0</v>
      </c>
      <c r="F4014" s="14" t="s">
        <v>1815</v>
      </c>
      <c r="G4014" s="131">
        <v>83.0</v>
      </c>
      <c r="H4014" s="131">
        <v>200.0</v>
      </c>
      <c r="I4014" s="132" t="b">
        <v>1</v>
      </c>
      <c r="J4014" s="14"/>
      <c r="K4014" s="14"/>
      <c r="L4014" s="14"/>
      <c r="M4014" s="14"/>
      <c r="N4014" s="14"/>
      <c r="O4014" s="14"/>
      <c r="P4014" s="14"/>
      <c r="Q4014" s="14"/>
      <c r="R4014" s="14"/>
      <c r="S4014" s="14"/>
      <c r="T4014" s="14"/>
      <c r="U4014" s="14"/>
      <c r="V4014" s="14"/>
      <c r="W4014" s="14"/>
    </row>
    <row r="4015">
      <c r="A4015" s="130" t="s">
        <v>27816</v>
      </c>
      <c r="B4015" s="14" t="s">
        <v>14953</v>
      </c>
      <c r="C4015" s="131">
        <v>39.0</v>
      </c>
      <c r="D4015" s="14" t="s">
        <v>511</v>
      </c>
      <c r="E4015" s="131">
        <v>135.0</v>
      </c>
      <c r="F4015" s="14" t="s">
        <v>512</v>
      </c>
      <c r="G4015" s="131">
        <v>14.0</v>
      </c>
      <c r="H4015" s="131">
        <v>200.0</v>
      </c>
      <c r="I4015" s="132" t="b">
        <v>1</v>
      </c>
      <c r="J4015" s="14"/>
      <c r="K4015" s="14"/>
      <c r="L4015" s="14"/>
      <c r="M4015" s="14"/>
      <c r="N4015" s="14"/>
      <c r="O4015" s="14"/>
      <c r="P4015" s="14"/>
      <c r="Q4015" s="14"/>
      <c r="R4015" s="14"/>
      <c r="S4015" s="14"/>
      <c r="T4015" s="14"/>
      <c r="U4015" s="14"/>
      <c r="V4015" s="14"/>
      <c r="W4015" s="14"/>
    </row>
    <row r="4016">
      <c r="A4016" s="130" t="s">
        <v>27817</v>
      </c>
      <c r="B4016" s="14" t="s">
        <v>11062</v>
      </c>
      <c r="C4016" s="131">
        <v>30.0</v>
      </c>
      <c r="D4016" s="14" t="s">
        <v>27327</v>
      </c>
      <c r="E4016" s="131">
        <v>145.0</v>
      </c>
      <c r="F4016" s="14" t="s">
        <v>1802</v>
      </c>
      <c r="G4016" s="131">
        <v>20.0</v>
      </c>
      <c r="H4016" s="131">
        <v>200.0</v>
      </c>
      <c r="I4016" s="132" t="b">
        <v>1</v>
      </c>
      <c r="J4016" s="14"/>
      <c r="K4016" s="14"/>
      <c r="L4016" s="14"/>
      <c r="M4016" s="14"/>
      <c r="N4016" s="14"/>
      <c r="O4016" s="14"/>
      <c r="P4016" s="14"/>
      <c r="Q4016" s="14"/>
      <c r="R4016" s="14"/>
      <c r="S4016" s="14"/>
      <c r="T4016" s="14"/>
      <c r="U4016" s="14"/>
      <c r="V4016" s="14"/>
      <c r="W4016" s="14"/>
    </row>
    <row r="4017">
      <c r="A4017" s="130" t="s">
        <v>27818</v>
      </c>
      <c r="B4017" s="14" t="s">
        <v>23044</v>
      </c>
      <c r="C4017" s="131">
        <v>39.0</v>
      </c>
      <c r="D4017" s="14" t="s">
        <v>491</v>
      </c>
      <c r="E4017" s="131">
        <v>127.0</v>
      </c>
      <c r="F4017" s="14" t="s">
        <v>772</v>
      </c>
      <c r="G4017" s="131">
        <v>24.0</v>
      </c>
      <c r="H4017" s="131">
        <v>200.0</v>
      </c>
      <c r="I4017" s="132" t="b">
        <v>1</v>
      </c>
      <c r="J4017" s="14"/>
      <c r="K4017" s="14"/>
      <c r="L4017" s="14"/>
      <c r="M4017" s="14"/>
      <c r="N4017" s="14"/>
      <c r="O4017" s="14"/>
      <c r="P4017" s="14"/>
      <c r="Q4017" s="14"/>
      <c r="R4017" s="14"/>
      <c r="S4017" s="14"/>
      <c r="T4017" s="14"/>
      <c r="U4017" s="14"/>
      <c r="V4017" s="14"/>
      <c r="W4017" s="14"/>
    </row>
    <row r="4018">
      <c r="A4018" s="130" t="s">
        <v>27819</v>
      </c>
      <c r="B4018" s="14" t="s">
        <v>13599</v>
      </c>
      <c r="C4018" s="131">
        <v>32.0</v>
      </c>
      <c r="D4018" s="14" t="s">
        <v>13600</v>
      </c>
      <c r="E4018" s="131">
        <v>154.0</v>
      </c>
      <c r="F4018" s="14" t="s">
        <v>13603</v>
      </c>
      <c r="G4018" s="131">
        <v>21.0</v>
      </c>
      <c r="H4018" s="131">
        <v>200.0</v>
      </c>
      <c r="I4018" s="132" t="b">
        <v>1</v>
      </c>
      <c r="J4018" s="14"/>
      <c r="K4018" s="14"/>
      <c r="L4018" s="14"/>
      <c r="M4018" s="14"/>
      <c r="N4018" s="14"/>
      <c r="O4018" s="14"/>
      <c r="P4018" s="14"/>
      <c r="Q4018" s="14"/>
      <c r="R4018" s="14"/>
      <c r="S4018" s="14"/>
      <c r="T4018" s="14"/>
      <c r="U4018" s="14"/>
      <c r="V4018" s="14"/>
      <c r="W4018" s="14"/>
    </row>
    <row r="4019">
      <c r="A4019" s="130" t="s">
        <v>27820</v>
      </c>
      <c r="B4019" s="14" t="s">
        <v>13633</v>
      </c>
      <c r="C4019" s="131">
        <v>42.0</v>
      </c>
      <c r="D4019" s="14" t="s">
        <v>13634</v>
      </c>
      <c r="E4019" s="131">
        <v>143.0</v>
      </c>
      <c r="F4019" s="14" t="s">
        <v>13636</v>
      </c>
      <c r="G4019" s="131">
        <v>31.0</v>
      </c>
      <c r="H4019" s="131">
        <v>200.0</v>
      </c>
      <c r="I4019" s="132" t="b">
        <v>1</v>
      </c>
      <c r="J4019" s="14"/>
      <c r="K4019" s="14"/>
      <c r="L4019" s="14"/>
      <c r="M4019" s="14"/>
      <c r="N4019" s="14"/>
      <c r="O4019" s="14"/>
      <c r="P4019" s="14"/>
      <c r="Q4019" s="14"/>
      <c r="R4019" s="14"/>
      <c r="S4019" s="14"/>
      <c r="T4019" s="14"/>
      <c r="U4019" s="14"/>
      <c r="V4019" s="14"/>
      <c r="W4019" s="14"/>
    </row>
    <row r="4020">
      <c r="A4020" s="130" t="s">
        <v>27821</v>
      </c>
      <c r="B4020" s="14" t="s">
        <v>11935</v>
      </c>
      <c r="C4020" s="131">
        <v>75.0</v>
      </c>
      <c r="D4020" s="14" t="s">
        <v>11936</v>
      </c>
      <c r="E4020" s="131">
        <v>142.0</v>
      </c>
      <c r="F4020" s="14" t="s">
        <v>11937</v>
      </c>
      <c r="G4020" s="131">
        <v>64.0</v>
      </c>
      <c r="H4020" s="131">
        <v>200.0</v>
      </c>
      <c r="I4020" s="132" t="b">
        <v>1</v>
      </c>
      <c r="J4020" s="14"/>
      <c r="K4020" s="14"/>
      <c r="L4020" s="14"/>
      <c r="M4020" s="14"/>
      <c r="N4020" s="14"/>
      <c r="O4020" s="14"/>
      <c r="P4020" s="14"/>
      <c r="Q4020" s="14"/>
      <c r="R4020" s="14"/>
      <c r="S4020" s="14"/>
      <c r="T4020" s="14"/>
      <c r="U4020" s="14"/>
      <c r="V4020" s="14"/>
      <c r="W4020" s="14"/>
    </row>
    <row r="4021">
      <c r="A4021" s="130" t="s">
        <v>27822</v>
      </c>
      <c r="B4021" s="14" t="s">
        <v>16101</v>
      </c>
      <c r="C4021" s="131">
        <v>26.0</v>
      </c>
      <c r="D4021" s="14"/>
      <c r="E4021" s="14"/>
      <c r="F4021" s="14" t="s">
        <v>16103</v>
      </c>
      <c r="G4021" s="131">
        <v>6.0</v>
      </c>
      <c r="H4021" s="131">
        <v>200.0</v>
      </c>
      <c r="I4021" s="132" t="b">
        <v>1</v>
      </c>
      <c r="J4021" s="14"/>
      <c r="K4021" s="14"/>
      <c r="L4021" s="14"/>
      <c r="M4021" s="14"/>
      <c r="N4021" s="14"/>
      <c r="O4021" s="14"/>
      <c r="P4021" s="14"/>
      <c r="Q4021" s="14"/>
      <c r="R4021" s="14"/>
      <c r="S4021" s="14"/>
      <c r="T4021" s="14"/>
      <c r="U4021" s="14"/>
      <c r="V4021" s="14"/>
      <c r="W4021" s="14"/>
    </row>
    <row r="4022">
      <c r="A4022" s="130" t="s">
        <v>27823</v>
      </c>
      <c r="B4022" s="14" t="s">
        <v>27824</v>
      </c>
      <c r="C4022" s="131">
        <v>41.0</v>
      </c>
      <c r="D4022" s="14" t="s">
        <v>511</v>
      </c>
      <c r="E4022" s="131">
        <v>135.0</v>
      </c>
      <c r="F4022" s="14" t="s">
        <v>512</v>
      </c>
      <c r="G4022" s="131">
        <v>14.0</v>
      </c>
      <c r="H4022" s="131">
        <v>200.0</v>
      </c>
      <c r="I4022" s="132" t="b">
        <v>1</v>
      </c>
      <c r="J4022" s="14"/>
      <c r="K4022" s="14"/>
      <c r="L4022" s="14"/>
      <c r="M4022" s="14"/>
      <c r="N4022" s="14"/>
      <c r="O4022" s="14"/>
      <c r="P4022" s="14"/>
      <c r="Q4022" s="14"/>
      <c r="R4022" s="14"/>
      <c r="S4022" s="14"/>
      <c r="T4022" s="14"/>
      <c r="U4022" s="14"/>
      <c r="V4022" s="14"/>
      <c r="W4022" s="14"/>
    </row>
    <row r="4023">
      <c r="A4023" s="130" t="s">
        <v>27825</v>
      </c>
      <c r="B4023" s="14" t="s">
        <v>4127</v>
      </c>
      <c r="C4023" s="131">
        <v>106.0</v>
      </c>
      <c r="D4023" s="14" t="s">
        <v>4130</v>
      </c>
      <c r="E4023" s="131">
        <v>380.0</v>
      </c>
      <c r="F4023" s="14" t="s">
        <v>4131</v>
      </c>
      <c r="G4023" s="131">
        <v>95.0</v>
      </c>
      <c r="H4023" s="131">
        <v>200.0</v>
      </c>
      <c r="I4023" s="132" t="b">
        <v>1</v>
      </c>
      <c r="J4023" s="14"/>
      <c r="K4023" s="14"/>
      <c r="L4023" s="14"/>
      <c r="M4023" s="14"/>
      <c r="N4023" s="14"/>
      <c r="O4023" s="14"/>
      <c r="P4023" s="14"/>
      <c r="Q4023" s="14"/>
      <c r="R4023" s="14"/>
      <c r="S4023" s="14"/>
      <c r="T4023" s="14"/>
      <c r="U4023" s="14"/>
      <c r="V4023" s="14"/>
      <c r="W4023" s="14"/>
    </row>
    <row r="4024">
      <c r="A4024" s="130" t="s">
        <v>27826</v>
      </c>
      <c r="B4024" s="14" t="s">
        <v>17963</v>
      </c>
      <c r="C4024" s="131">
        <v>40.0</v>
      </c>
      <c r="D4024" s="14" t="s">
        <v>17964</v>
      </c>
      <c r="E4024" s="131">
        <v>157.0</v>
      </c>
      <c r="F4024" s="14" t="s">
        <v>17965</v>
      </c>
      <c r="G4024" s="131">
        <v>29.0</v>
      </c>
      <c r="H4024" s="131">
        <v>200.0</v>
      </c>
      <c r="I4024" s="132" t="b">
        <v>1</v>
      </c>
      <c r="J4024" s="14"/>
      <c r="K4024" s="14"/>
      <c r="L4024" s="14"/>
      <c r="M4024" s="14"/>
      <c r="N4024" s="14"/>
      <c r="O4024" s="14"/>
      <c r="P4024" s="14"/>
      <c r="Q4024" s="14"/>
      <c r="R4024" s="14"/>
      <c r="S4024" s="14"/>
      <c r="T4024" s="14"/>
      <c r="U4024" s="14"/>
      <c r="V4024" s="14"/>
      <c r="W4024" s="14"/>
    </row>
    <row r="4025">
      <c r="A4025" s="130" t="s">
        <v>27827</v>
      </c>
      <c r="B4025" s="14" t="s">
        <v>20754</v>
      </c>
      <c r="C4025" s="131">
        <v>55.0</v>
      </c>
      <c r="D4025" s="14" t="s">
        <v>20755</v>
      </c>
      <c r="E4025" s="131">
        <v>149.0</v>
      </c>
      <c r="F4025" s="14" t="s">
        <v>20757</v>
      </c>
      <c r="G4025" s="131">
        <v>44.0</v>
      </c>
      <c r="H4025" s="131">
        <v>200.0</v>
      </c>
      <c r="I4025" s="132" t="b">
        <v>1</v>
      </c>
      <c r="J4025" s="14"/>
      <c r="K4025" s="14"/>
      <c r="L4025" s="14"/>
      <c r="M4025" s="14"/>
      <c r="N4025" s="14"/>
      <c r="O4025" s="14"/>
      <c r="P4025" s="14"/>
      <c r="Q4025" s="14"/>
      <c r="R4025" s="14"/>
      <c r="S4025" s="14"/>
      <c r="T4025" s="14"/>
      <c r="U4025" s="14"/>
      <c r="V4025" s="14"/>
      <c r="W4025" s="14"/>
    </row>
    <row r="4026">
      <c r="A4026" s="130" t="s">
        <v>27828</v>
      </c>
      <c r="B4026" s="14" t="s">
        <v>1962</v>
      </c>
      <c r="C4026" s="131">
        <v>134.0</v>
      </c>
      <c r="D4026" s="14" t="s">
        <v>1964</v>
      </c>
      <c r="E4026" s="131">
        <v>150.0</v>
      </c>
      <c r="F4026" s="14" t="s">
        <v>1965</v>
      </c>
      <c r="G4026" s="131">
        <v>123.0</v>
      </c>
      <c r="H4026" s="131">
        <v>200.0</v>
      </c>
      <c r="I4026" s="132" t="b">
        <v>1</v>
      </c>
      <c r="J4026" s="14"/>
      <c r="K4026" s="14"/>
      <c r="L4026" s="14"/>
      <c r="M4026" s="14"/>
      <c r="N4026" s="14"/>
      <c r="O4026" s="14"/>
      <c r="P4026" s="14"/>
      <c r="Q4026" s="14"/>
      <c r="R4026" s="14"/>
      <c r="S4026" s="14"/>
      <c r="T4026" s="14"/>
      <c r="U4026" s="14"/>
      <c r="V4026" s="14"/>
      <c r="W4026" s="14"/>
    </row>
    <row r="4027">
      <c r="A4027" s="130" t="s">
        <v>27829</v>
      </c>
      <c r="B4027" s="14" t="s">
        <v>1361</v>
      </c>
      <c r="C4027" s="131">
        <v>33.0</v>
      </c>
      <c r="D4027" s="14" t="s">
        <v>4271</v>
      </c>
      <c r="E4027" s="131">
        <v>138.0</v>
      </c>
      <c r="F4027" s="14" t="s">
        <v>1363</v>
      </c>
      <c r="G4027" s="131">
        <v>22.0</v>
      </c>
      <c r="H4027" s="131">
        <v>200.0</v>
      </c>
      <c r="I4027" s="132" t="b">
        <v>1</v>
      </c>
      <c r="J4027" s="14"/>
      <c r="K4027" s="14"/>
      <c r="L4027" s="14"/>
      <c r="M4027" s="14"/>
      <c r="N4027" s="14"/>
      <c r="O4027" s="14"/>
      <c r="P4027" s="14"/>
      <c r="Q4027" s="14"/>
      <c r="R4027" s="14"/>
      <c r="S4027" s="14"/>
      <c r="T4027" s="14"/>
      <c r="U4027" s="14"/>
      <c r="V4027" s="14"/>
      <c r="W4027" s="14"/>
    </row>
    <row r="4028">
      <c r="A4028" s="130" t="s">
        <v>27830</v>
      </c>
      <c r="B4028" s="14" t="s">
        <v>1556</v>
      </c>
      <c r="C4028" s="131">
        <v>66.0</v>
      </c>
      <c r="D4028" s="14" t="s">
        <v>1557</v>
      </c>
      <c r="E4028" s="131">
        <v>232.0</v>
      </c>
      <c r="F4028" s="14" t="s">
        <v>1558</v>
      </c>
      <c r="G4028" s="131">
        <v>55.0</v>
      </c>
      <c r="H4028" s="131">
        <v>200.0</v>
      </c>
      <c r="I4028" s="132" t="b">
        <v>1</v>
      </c>
      <c r="J4028" s="14"/>
      <c r="K4028" s="14"/>
      <c r="L4028" s="14"/>
      <c r="M4028" s="14"/>
      <c r="N4028" s="14"/>
      <c r="O4028" s="14"/>
      <c r="P4028" s="14"/>
      <c r="Q4028" s="14"/>
      <c r="R4028" s="14"/>
      <c r="S4028" s="14"/>
      <c r="T4028" s="14"/>
      <c r="U4028" s="14"/>
      <c r="V4028" s="14"/>
      <c r="W4028" s="14"/>
    </row>
    <row r="4029">
      <c r="A4029" s="130" t="s">
        <v>27831</v>
      </c>
      <c r="B4029" s="14" t="s">
        <v>14360</v>
      </c>
      <c r="C4029" s="131">
        <v>110.0</v>
      </c>
      <c r="D4029" s="14" t="s">
        <v>14362</v>
      </c>
      <c r="E4029" s="131">
        <v>155.0</v>
      </c>
      <c r="F4029" s="14" t="s">
        <v>14363</v>
      </c>
      <c r="G4029" s="131">
        <v>99.0</v>
      </c>
      <c r="H4029" s="131">
        <v>200.0</v>
      </c>
      <c r="I4029" s="132" t="b">
        <v>1</v>
      </c>
      <c r="J4029" s="14"/>
      <c r="K4029" s="14"/>
      <c r="L4029" s="14"/>
      <c r="M4029" s="14"/>
      <c r="N4029" s="14"/>
      <c r="O4029" s="14"/>
      <c r="P4029" s="14"/>
      <c r="Q4029" s="14"/>
      <c r="R4029" s="14"/>
      <c r="S4029" s="14"/>
      <c r="T4029" s="14"/>
      <c r="U4029" s="14"/>
      <c r="V4029" s="14"/>
      <c r="W4029" s="14"/>
    </row>
    <row r="4030">
      <c r="A4030" s="130" t="s">
        <v>27832</v>
      </c>
      <c r="B4030" s="14" t="s">
        <v>10251</v>
      </c>
      <c r="C4030" s="131">
        <v>37.0</v>
      </c>
      <c r="D4030" s="14"/>
      <c r="E4030" s="14"/>
      <c r="F4030" s="14" t="s">
        <v>10253</v>
      </c>
      <c r="G4030" s="131">
        <v>17.0</v>
      </c>
      <c r="H4030" s="131">
        <v>200.0</v>
      </c>
      <c r="I4030" s="132" t="b">
        <v>1</v>
      </c>
      <c r="J4030" s="14"/>
      <c r="K4030" s="14"/>
      <c r="L4030" s="14"/>
      <c r="M4030" s="14"/>
      <c r="N4030" s="14"/>
      <c r="O4030" s="14"/>
      <c r="P4030" s="14"/>
      <c r="Q4030" s="14"/>
      <c r="R4030" s="14"/>
      <c r="S4030" s="14"/>
      <c r="T4030" s="14"/>
      <c r="U4030" s="14"/>
      <c r="V4030" s="14"/>
      <c r="W4030" s="14"/>
    </row>
    <row r="4031">
      <c r="A4031" s="130" t="s">
        <v>27833</v>
      </c>
      <c r="B4031" s="14" t="s">
        <v>17807</v>
      </c>
      <c r="C4031" s="131">
        <v>47.0</v>
      </c>
      <c r="D4031" s="14" t="s">
        <v>17810</v>
      </c>
      <c r="E4031" s="131">
        <v>145.0</v>
      </c>
      <c r="F4031" s="14" t="s">
        <v>17811</v>
      </c>
      <c r="G4031" s="131">
        <v>36.0</v>
      </c>
      <c r="H4031" s="131">
        <v>200.0</v>
      </c>
      <c r="I4031" s="132" t="b">
        <v>1</v>
      </c>
      <c r="J4031" s="14"/>
      <c r="K4031" s="14"/>
      <c r="L4031" s="14"/>
      <c r="M4031" s="14"/>
      <c r="N4031" s="14"/>
      <c r="O4031" s="14"/>
      <c r="P4031" s="14"/>
      <c r="Q4031" s="14"/>
      <c r="R4031" s="14"/>
      <c r="S4031" s="14"/>
      <c r="T4031" s="14"/>
      <c r="U4031" s="14"/>
      <c r="V4031" s="14"/>
      <c r="W4031" s="14"/>
    </row>
    <row r="4032">
      <c r="A4032" s="130" t="s">
        <v>27834</v>
      </c>
      <c r="B4032" s="14" t="s">
        <v>557</v>
      </c>
      <c r="C4032" s="131">
        <v>27.0</v>
      </c>
      <c r="D4032" s="14"/>
      <c r="E4032" s="14"/>
      <c r="F4032" s="14" t="s">
        <v>558</v>
      </c>
      <c r="G4032" s="131">
        <v>16.0</v>
      </c>
      <c r="H4032" s="131">
        <v>200.0</v>
      </c>
      <c r="I4032" s="132" t="b">
        <v>1</v>
      </c>
      <c r="J4032" s="14"/>
      <c r="K4032" s="14"/>
      <c r="L4032" s="14"/>
      <c r="M4032" s="14"/>
      <c r="N4032" s="14"/>
      <c r="O4032" s="14"/>
      <c r="P4032" s="14"/>
      <c r="Q4032" s="14"/>
      <c r="R4032" s="14"/>
      <c r="S4032" s="14"/>
      <c r="T4032" s="14"/>
      <c r="U4032" s="14"/>
      <c r="V4032" s="14"/>
      <c r="W4032" s="14"/>
    </row>
    <row r="4033">
      <c r="A4033" s="130" t="s">
        <v>27835</v>
      </c>
      <c r="B4033" s="14" t="s">
        <v>27824</v>
      </c>
      <c r="C4033" s="131">
        <v>41.0</v>
      </c>
      <c r="D4033" s="14" t="s">
        <v>511</v>
      </c>
      <c r="E4033" s="131">
        <v>135.0</v>
      </c>
      <c r="F4033" s="14" t="s">
        <v>512</v>
      </c>
      <c r="G4033" s="131">
        <v>14.0</v>
      </c>
      <c r="H4033" s="131">
        <v>200.0</v>
      </c>
      <c r="I4033" s="132" t="b">
        <v>1</v>
      </c>
      <c r="J4033" s="14"/>
      <c r="K4033" s="14"/>
      <c r="L4033" s="14"/>
      <c r="M4033" s="14"/>
      <c r="N4033" s="14"/>
      <c r="O4033" s="14"/>
      <c r="P4033" s="14"/>
      <c r="Q4033" s="14"/>
      <c r="R4033" s="14"/>
      <c r="S4033" s="14"/>
      <c r="T4033" s="14"/>
      <c r="U4033" s="14"/>
      <c r="V4033" s="14"/>
      <c r="W4033" s="14"/>
    </row>
    <row r="4034">
      <c r="A4034" s="130" t="s">
        <v>27836</v>
      </c>
      <c r="B4034" s="14" t="s">
        <v>10305</v>
      </c>
      <c r="C4034" s="131">
        <v>32.0</v>
      </c>
      <c r="D4034" s="14"/>
      <c r="E4034" s="14"/>
      <c r="F4034" s="14" t="s">
        <v>10306</v>
      </c>
      <c r="G4034" s="131">
        <v>12.0</v>
      </c>
      <c r="H4034" s="131">
        <v>200.0</v>
      </c>
      <c r="I4034" s="132" t="b">
        <v>1</v>
      </c>
      <c r="J4034" s="14"/>
      <c r="K4034" s="14"/>
      <c r="L4034" s="14"/>
      <c r="M4034" s="14"/>
      <c r="N4034" s="14"/>
      <c r="O4034" s="14"/>
      <c r="P4034" s="14"/>
      <c r="Q4034" s="14"/>
      <c r="R4034" s="14"/>
      <c r="S4034" s="14"/>
      <c r="T4034" s="14"/>
      <c r="U4034" s="14"/>
      <c r="V4034" s="14"/>
      <c r="W4034" s="14"/>
    </row>
    <row r="4035">
      <c r="A4035" s="130" t="s">
        <v>27837</v>
      </c>
      <c r="B4035" s="14" t="s">
        <v>7494</v>
      </c>
      <c r="C4035" s="131">
        <v>124.0</v>
      </c>
      <c r="D4035" s="14" t="s">
        <v>7495</v>
      </c>
      <c r="E4035" s="131">
        <v>134.0</v>
      </c>
      <c r="F4035" s="14" t="s">
        <v>7497</v>
      </c>
      <c r="G4035" s="131">
        <v>113.0</v>
      </c>
      <c r="H4035" s="131">
        <v>200.0</v>
      </c>
      <c r="I4035" s="132" t="b">
        <v>1</v>
      </c>
      <c r="J4035" s="14"/>
      <c r="K4035" s="14"/>
      <c r="L4035" s="14"/>
      <c r="M4035" s="14"/>
      <c r="N4035" s="14"/>
      <c r="O4035" s="14"/>
      <c r="P4035" s="14"/>
      <c r="Q4035" s="14"/>
      <c r="R4035" s="14"/>
      <c r="S4035" s="14"/>
      <c r="T4035" s="14"/>
      <c r="U4035" s="14"/>
      <c r="V4035" s="14"/>
      <c r="W4035" s="14"/>
    </row>
    <row r="4036">
      <c r="A4036" s="130" t="s">
        <v>27838</v>
      </c>
      <c r="B4036" s="14" t="s">
        <v>18274</v>
      </c>
      <c r="C4036" s="131">
        <v>23.0</v>
      </c>
      <c r="D4036" s="14"/>
      <c r="E4036" s="14"/>
      <c r="F4036" s="14" t="s">
        <v>1245</v>
      </c>
      <c r="G4036" s="131">
        <v>3.0</v>
      </c>
      <c r="H4036" s="131">
        <v>200.0</v>
      </c>
      <c r="I4036" s="132" t="b">
        <v>1</v>
      </c>
      <c r="J4036" s="14"/>
      <c r="K4036" s="14"/>
      <c r="L4036" s="14"/>
      <c r="M4036" s="14"/>
      <c r="N4036" s="14"/>
      <c r="O4036" s="14"/>
      <c r="P4036" s="14"/>
      <c r="Q4036" s="14"/>
      <c r="R4036" s="14"/>
      <c r="S4036" s="14"/>
      <c r="T4036" s="14"/>
      <c r="U4036" s="14"/>
      <c r="V4036" s="14"/>
      <c r="W4036" s="14"/>
    </row>
    <row r="4037">
      <c r="A4037" s="130" t="s">
        <v>27839</v>
      </c>
      <c r="B4037" s="14" t="s">
        <v>5622</v>
      </c>
      <c r="C4037" s="131">
        <v>80.0</v>
      </c>
      <c r="D4037" s="14" t="s">
        <v>5625</v>
      </c>
      <c r="E4037" s="131">
        <v>203.0</v>
      </c>
      <c r="F4037" s="14" t="s">
        <v>5627</v>
      </c>
      <c r="G4037" s="131">
        <v>69.0</v>
      </c>
      <c r="H4037" s="131">
        <v>200.0</v>
      </c>
      <c r="I4037" s="132" t="b">
        <v>1</v>
      </c>
      <c r="J4037" s="14"/>
      <c r="K4037" s="14"/>
      <c r="L4037" s="14"/>
      <c r="M4037" s="14"/>
      <c r="N4037" s="14"/>
      <c r="O4037" s="14"/>
      <c r="P4037" s="14"/>
      <c r="Q4037" s="14"/>
      <c r="R4037" s="14"/>
      <c r="S4037" s="14"/>
      <c r="T4037" s="14"/>
      <c r="U4037" s="14"/>
      <c r="V4037" s="14"/>
      <c r="W4037" s="14"/>
    </row>
    <row r="4038">
      <c r="A4038" s="130" t="s">
        <v>27840</v>
      </c>
      <c r="B4038" s="14" t="s">
        <v>13136</v>
      </c>
      <c r="C4038" s="131">
        <v>69.0</v>
      </c>
      <c r="D4038" s="14" t="s">
        <v>13137</v>
      </c>
      <c r="E4038" s="131">
        <v>155.0</v>
      </c>
      <c r="F4038" s="14" t="s">
        <v>13139</v>
      </c>
      <c r="G4038" s="131">
        <v>58.0</v>
      </c>
      <c r="H4038" s="131">
        <v>200.0</v>
      </c>
      <c r="I4038" s="132" t="b">
        <v>1</v>
      </c>
      <c r="J4038" s="14"/>
      <c r="K4038" s="14"/>
      <c r="L4038" s="14"/>
      <c r="M4038" s="14"/>
      <c r="N4038" s="14"/>
      <c r="O4038" s="14"/>
      <c r="P4038" s="14"/>
      <c r="Q4038" s="14"/>
      <c r="R4038" s="14"/>
      <c r="S4038" s="14"/>
      <c r="T4038" s="14"/>
      <c r="U4038" s="14"/>
      <c r="V4038" s="14"/>
      <c r="W4038" s="14"/>
    </row>
    <row r="4039">
      <c r="A4039" s="130" t="s">
        <v>27841</v>
      </c>
      <c r="B4039" s="14" t="s">
        <v>4127</v>
      </c>
      <c r="C4039" s="131">
        <v>106.0</v>
      </c>
      <c r="D4039" s="14" t="s">
        <v>4130</v>
      </c>
      <c r="E4039" s="131">
        <v>380.0</v>
      </c>
      <c r="F4039" s="14" t="s">
        <v>4131</v>
      </c>
      <c r="G4039" s="131">
        <v>95.0</v>
      </c>
      <c r="H4039" s="131">
        <v>200.0</v>
      </c>
      <c r="I4039" s="132" t="b">
        <v>1</v>
      </c>
      <c r="J4039" s="14"/>
      <c r="K4039" s="14"/>
      <c r="L4039" s="14"/>
      <c r="M4039" s="14"/>
      <c r="N4039" s="14"/>
      <c r="O4039" s="14"/>
      <c r="P4039" s="14"/>
      <c r="Q4039" s="14"/>
      <c r="R4039" s="14"/>
      <c r="S4039" s="14"/>
      <c r="T4039" s="14"/>
      <c r="U4039" s="14"/>
      <c r="V4039" s="14"/>
      <c r="W4039" s="14"/>
    </row>
    <row r="4040">
      <c r="A4040" s="130" t="s">
        <v>27842</v>
      </c>
      <c r="B4040" s="14" t="s">
        <v>12409</v>
      </c>
      <c r="C4040" s="131">
        <v>29.0</v>
      </c>
      <c r="D4040" s="14"/>
      <c r="E4040" s="14"/>
      <c r="F4040" s="14" t="s">
        <v>12410</v>
      </c>
      <c r="G4040" s="131">
        <v>9.0</v>
      </c>
      <c r="H4040" s="131">
        <v>200.0</v>
      </c>
      <c r="I4040" s="132" t="b">
        <v>1</v>
      </c>
      <c r="J4040" s="14"/>
      <c r="K4040" s="14"/>
      <c r="L4040" s="14"/>
      <c r="M4040" s="14"/>
      <c r="N4040" s="14"/>
      <c r="O4040" s="14"/>
      <c r="P4040" s="14"/>
      <c r="Q4040" s="14"/>
      <c r="R4040" s="14"/>
      <c r="S4040" s="14"/>
      <c r="T4040" s="14"/>
      <c r="U4040" s="14"/>
      <c r="V4040" s="14"/>
      <c r="W4040" s="14"/>
    </row>
    <row r="4041">
      <c r="A4041" s="130" t="s">
        <v>27843</v>
      </c>
      <c r="B4041" s="14" t="s">
        <v>21531</v>
      </c>
      <c r="C4041" s="131">
        <v>25.0</v>
      </c>
      <c r="D4041" s="14"/>
      <c r="E4041" s="14"/>
      <c r="F4041" s="14" t="s">
        <v>21533</v>
      </c>
      <c r="G4041" s="131">
        <v>5.0</v>
      </c>
      <c r="H4041" s="131">
        <v>200.0</v>
      </c>
      <c r="I4041" s="132" t="b">
        <v>1</v>
      </c>
      <c r="J4041" s="14"/>
      <c r="K4041" s="14"/>
      <c r="L4041" s="14"/>
      <c r="M4041" s="14"/>
      <c r="N4041" s="14"/>
      <c r="O4041" s="14"/>
      <c r="P4041" s="14"/>
      <c r="Q4041" s="14"/>
      <c r="R4041" s="14"/>
      <c r="S4041" s="14"/>
      <c r="T4041" s="14"/>
      <c r="U4041" s="14"/>
      <c r="V4041" s="14"/>
      <c r="W4041" s="14"/>
    </row>
    <row r="4042">
      <c r="A4042" s="130" t="s">
        <v>27844</v>
      </c>
      <c r="B4042" s="14" t="s">
        <v>21531</v>
      </c>
      <c r="C4042" s="131">
        <v>25.0</v>
      </c>
      <c r="D4042" s="14"/>
      <c r="E4042" s="14"/>
      <c r="F4042" s="14" t="s">
        <v>21533</v>
      </c>
      <c r="G4042" s="131">
        <v>5.0</v>
      </c>
      <c r="H4042" s="131">
        <v>200.0</v>
      </c>
      <c r="I4042" s="132" t="b">
        <v>1</v>
      </c>
      <c r="J4042" s="14"/>
      <c r="K4042" s="14"/>
      <c r="L4042" s="14"/>
      <c r="M4042" s="14"/>
      <c r="N4042" s="14"/>
      <c r="O4042" s="14"/>
      <c r="P4042" s="14"/>
      <c r="Q4042" s="14"/>
      <c r="R4042" s="14"/>
      <c r="S4042" s="14"/>
      <c r="T4042" s="14"/>
      <c r="U4042" s="14"/>
      <c r="V4042" s="14"/>
      <c r="W4042" s="14"/>
    </row>
    <row r="4043">
      <c r="A4043" s="130" t="s">
        <v>27845</v>
      </c>
      <c r="B4043" s="14" t="s">
        <v>13599</v>
      </c>
      <c r="C4043" s="131">
        <v>32.0</v>
      </c>
      <c r="D4043" s="14" t="s">
        <v>13600</v>
      </c>
      <c r="E4043" s="131">
        <v>154.0</v>
      </c>
      <c r="F4043" s="14" t="s">
        <v>13603</v>
      </c>
      <c r="G4043" s="131">
        <v>21.0</v>
      </c>
      <c r="H4043" s="131">
        <v>200.0</v>
      </c>
      <c r="I4043" s="132" t="b">
        <v>1</v>
      </c>
      <c r="J4043" s="14"/>
      <c r="K4043" s="14"/>
      <c r="L4043" s="14"/>
      <c r="M4043" s="14"/>
      <c r="N4043" s="14"/>
      <c r="O4043" s="14"/>
      <c r="P4043" s="14"/>
      <c r="Q4043" s="14"/>
      <c r="R4043" s="14"/>
      <c r="S4043" s="14"/>
      <c r="T4043" s="14"/>
      <c r="U4043" s="14"/>
      <c r="V4043" s="14"/>
      <c r="W4043" s="14"/>
    </row>
    <row r="4044">
      <c r="A4044" s="130" t="s">
        <v>27846</v>
      </c>
      <c r="B4044" s="14" t="s">
        <v>10177</v>
      </c>
      <c r="C4044" s="131">
        <v>49.0</v>
      </c>
      <c r="D4044" s="14" t="s">
        <v>10179</v>
      </c>
      <c r="E4044" s="131">
        <v>392.0</v>
      </c>
      <c r="F4044" s="14" t="s">
        <v>10181</v>
      </c>
      <c r="G4044" s="131">
        <v>38.0</v>
      </c>
      <c r="H4044" s="131">
        <v>200.0</v>
      </c>
      <c r="I4044" s="132" t="b">
        <v>1</v>
      </c>
      <c r="J4044" s="14"/>
      <c r="K4044" s="14"/>
      <c r="L4044" s="14"/>
      <c r="M4044" s="14"/>
      <c r="N4044" s="14"/>
      <c r="O4044" s="14"/>
      <c r="P4044" s="14"/>
      <c r="Q4044" s="14"/>
      <c r="R4044" s="14"/>
      <c r="S4044" s="14"/>
      <c r="T4044" s="14"/>
      <c r="U4044" s="14"/>
      <c r="V4044" s="14"/>
      <c r="W4044" s="14"/>
    </row>
    <row r="4045">
      <c r="A4045" s="130" t="s">
        <v>27847</v>
      </c>
      <c r="B4045" s="14" t="s">
        <v>10890</v>
      </c>
      <c r="C4045" s="131">
        <v>37.0</v>
      </c>
      <c r="D4045" s="14" t="s">
        <v>10892</v>
      </c>
      <c r="E4045" s="131">
        <v>234.0</v>
      </c>
      <c r="F4045" s="14" t="s">
        <v>10894</v>
      </c>
      <c r="G4045" s="131">
        <v>26.0</v>
      </c>
      <c r="H4045" s="131">
        <v>200.0</v>
      </c>
      <c r="I4045" s="132" t="b">
        <v>1</v>
      </c>
      <c r="J4045" s="14"/>
      <c r="K4045" s="14"/>
      <c r="L4045" s="14"/>
      <c r="M4045" s="14"/>
      <c r="N4045" s="14"/>
      <c r="O4045" s="14"/>
      <c r="P4045" s="14"/>
      <c r="Q4045" s="14"/>
      <c r="R4045" s="14"/>
      <c r="S4045" s="14"/>
      <c r="T4045" s="14"/>
      <c r="U4045" s="14"/>
      <c r="V4045" s="14"/>
      <c r="W4045" s="14"/>
    </row>
    <row r="4046">
      <c r="A4046" s="130" t="s">
        <v>27848</v>
      </c>
      <c r="B4046" s="14" t="s">
        <v>11371</v>
      </c>
      <c r="C4046" s="131">
        <v>30.0</v>
      </c>
      <c r="D4046" s="14"/>
      <c r="E4046" s="14"/>
      <c r="F4046" s="14" t="s">
        <v>11373</v>
      </c>
      <c r="G4046" s="131">
        <v>10.0</v>
      </c>
      <c r="H4046" s="131">
        <v>200.0</v>
      </c>
      <c r="I4046" s="132" t="b">
        <v>1</v>
      </c>
      <c r="J4046" s="14"/>
      <c r="K4046" s="14"/>
      <c r="L4046" s="14"/>
      <c r="M4046" s="14"/>
      <c r="N4046" s="14"/>
      <c r="O4046" s="14"/>
      <c r="P4046" s="14"/>
      <c r="Q4046" s="14"/>
      <c r="R4046" s="14"/>
      <c r="S4046" s="14"/>
      <c r="T4046" s="14"/>
      <c r="U4046" s="14"/>
      <c r="V4046" s="14"/>
      <c r="W4046" s="14"/>
    </row>
    <row r="4047">
      <c r="A4047" s="130" t="s">
        <v>27849</v>
      </c>
      <c r="B4047" s="14" t="s">
        <v>22616</v>
      </c>
      <c r="C4047" s="131">
        <v>37.0</v>
      </c>
      <c r="D4047" s="14" t="s">
        <v>491</v>
      </c>
      <c r="E4047" s="131">
        <v>127.0</v>
      </c>
      <c r="F4047" s="14" t="s">
        <v>492</v>
      </c>
      <c r="G4047" s="131">
        <v>21.0</v>
      </c>
      <c r="H4047" s="131">
        <v>200.0</v>
      </c>
      <c r="I4047" s="132" t="b">
        <v>1</v>
      </c>
      <c r="J4047" s="14"/>
      <c r="K4047" s="14"/>
      <c r="L4047" s="14"/>
      <c r="M4047" s="14"/>
      <c r="N4047" s="14"/>
      <c r="O4047" s="14"/>
      <c r="P4047" s="14"/>
      <c r="Q4047" s="14"/>
      <c r="R4047" s="14"/>
      <c r="S4047" s="14"/>
      <c r="T4047" s="14"/>
      <c r="U4047" s="14"/>
      <c r="V4047" s="14"/>
      <c r="W4047" s="14"/>
    </row>
    <row r="4048">
      <c r="A4048" s="130" t="s">
        <v>27850</v>
      </c>
      <c r="B4048" s="14" t="s">
        <v>7919</v>
      </c>
      <c r="C4048" s="131">
        <v>55.0</v>
      </c>
      <c r="D4048" s="14" t="s">
        <v>7921</v>
      </c>
      <c r="E4048" s="131">
        <v>153.0</v>
      </c>
      <c r="F4048" s="14" t="s">
        <v>7922</v>
      </c>
      <c r="G4048" s="131">
        <v>44.0</v>
      </c>
      <c r="H4048" s="131">
        <v>200.0</v>
      </c>
      <c r="I4048" s="132" t="b">
        <v>1</v>
      </c>
      <c r="J4048" s="14"/>
      <c r="K4048" s="14"/>
      <c r="L4048" s="14"/>
      <c r="M4048" s="14"/>
      <c r="N4048" s="14"/>
      <c r="O4048" s="14"/>
      <c r="P4048" s="14"/>
      <c r="Q4048" s="14"/>
      <c r="R4048" s="14"/>
      <c r="S4048" s="14"/>
      <c r="T4048" s="14"/>
      <c r="U4048" s="14"/>
      <c r="V4048" s="14"/>
      <c r="W4048" s="14"/>
    </row>
    <row r="4049">
      <c r="A4049" s="130" t="s">
        <v>27851</v>
      </c>
      <c r="B4049" s="14" t="s">
        <v>557</v>
      </c>
      <c r="C4049" s="131">
        <v>27.0</v>
      </c>
      <c r="D4049" s="14"/>
      <c r="E4049" s="14"/>
      <c r="F4049" s="14" t="s">
        <v>558</v>
      </c>
      <c r="G4049" s="131">
        <v>16.0</v>
      </c>
      <c r="H4049" s="131">
        <v>200.0</v>
      </c>
      <c r="I4049" s="132" t="b">
        <v>1</v>
      </c>
      <c r="J4049" s="14"/>
      <c r="K4049" s="14"/>
      <c r="L4049" s="14"/>
      <c r="M4049" s="14"/>
      <c r="N4049" s="14"/>
      <c r="O4049" s="14"/>
      <c r="P4049" s="14"/>
      <c r="Q4049" s="14"/>
      <c r="R4049" s="14"/>
      <c r="S4049" s="14"/>
      <c r="T4049" s="14"/>
      <c r="U4049" s="14"/>
      <c r="V4049" s="14"/>
      <c r="W4049" s="14"/>
    </row>
    <row r="4050">
      <c r="A4050" s="130" t="s">
        <v>27852</v>
      </c>
      <c r="B4050" s="14" t="s">
        <v>1986</v>
      </c>
      <c r="C4050" s="131">
        <v>74.0</v>
      </c>
      <c r="D4050" s="14" t="s">
        <v>1987</v>
      </c>
      <c r="E4050" s="131">
        <v>595.0</v>
      </c>
      <c r="F4050" s="14" t="s">
        <v>1988</v>
      </c>
      <c r="G4050" s="131">
        <v>63.0</v>
      </c>
      <c r="H4050" s="131">
        <v>200.0</v>
      </c>
      <c r="I4050" s="132" t="b">
        <v>1</v>
      </c>
      <c r="J4050" s="14"/>
      <c r="K4050" s="14"/>
      <c r="L4050" s="14"/>
      <c r="M4050" s="14"/>
      <c r="N4050" s="14"/>
      <c r="O4050" s="14"/>
      <c r="P4050" s="14"/>
      <c r="Q4050" s="14"/>
      <c r="R4050" s="14"/>
      <c r="S4050" s="14"/>
      <c r="T4050" s="14"/>
      <c r="U4050" s="14"/>
      <c r="V4050" s="14"/>
      <c r="W4050" s="14"/>
    </row>
    <row r="4051">
      <c r="A4051" s="130" t="s">
        <v>27853</v>
      </c>
      <c r="B4051" s="14" t="s">
        <v>3207</v>
      </c>
      <c r="C4051" s="131">
        <v>60.0</v>
      </c>
      <c r="D4051" s="14" t="s">
        <v>3210</v>
      </c>
      <c r="E4051" s="131">
        <v>155.0</v>
      </c>
      <c r="F4051" s="14" t="s">
        <v>3213</v>
      </c>
      <c r="G4051" s="131">
        <v>49.0</v>
      </c>
      <c r="H4051" s="131">
        <v>200.0</v>
      </c>
      <c r="I4051" s="132" t="b">
        <v>1</v>
      </c>
      <c r="J4051" s="14"/>
      <c r="K4051" s="14"/>
      <c r="L4051" s="14"/>
      <c r="M4051" s="14"/>
      <c r="N4051" s="14"/>
      <c r="O4051" s="14"/>
      <c r="P4051" s="14"/>
      <c r="Q4051" s="14"/>
      <c r="R4051" s="14"/>
      <c r="S4051" s="14"/>
      <c r="T4051" s="14"/>
      <c r="U4051" s="14"/>
      <c r="V4051" s="14"/>
      <c r="W4051" s="14"/>
    </row>
    <row r="4052">
      <c r="A4052" s="130" t="s">
        <v>27854</v>
      </c>
      <c r="B4052" s="14" t="s">
        <v>1247</v>
      </c>
      <c r="C4052" s="131">
        <v>100.0</v>
      </c>
      <c r="D4052" s="14" t="s">
        <v>1248</v>
      </c>
      <c r="E4052" s="131">
        <v>317.0</v>
      </c>
      <c r="F4052" s="14" t="s">
        <v>1249</v>
      </c>
      <c r="G4052" s="131">
        <v>89.0</v>
      </c>
      <c r="H4052" s="131">
        <v>200.0</v>
      </c>
      <c r="I4052" s="132" t="b">
        <v>1</v>
      </c>
      <c r="J4052" s="14"/>
      <c r="K4052" s="14"/>
      <c r="L4052" s="14"/>
      <c r="M4052" s="14"/>
      <c r="N4052" s="14"/>
      <c r="O4052" s="14"/>
      <c r="P4052" s="14"/>
      <c r="Q4052" s="14"/>
      <c r="R4052" s="14"/>
      <c r="S4052" s="14"/>
      <c r="T4052" s="14"/>
      <c r="U4052" s="14"/>
      <c r="V4052" s="14"/>
      <c r="W4052" s="14"/>
    </row>
    <row r="4053">
      <c r="A4053" s="130" t="s">
        <v>27855</v>
      </c>
      <c r="B4053" s="14" t="s">
        <v>11560</v>
      </c>
      <c r="C4053" s="131">
        <v>40.0</v>
      </c>
      <c r="D4053" s="14"/>
      <c r="E4053" s="14"/>
      <c r="F4053" s="14" t="s">
        <v>11563</v>
      </c>
      <c r="G4053" s="131">
        <v>20.0</v>
      </c>
      <c r="H4053" s="131">
        <v>200.0</v>
      </c>
      <c r="I4053" s="132" t="b">
        <v>1</v>
      </c>
      <c r="J4053" s="14"/>
      <c r="K4053" s="14"/>
      <c r="L4053" s="14"/>
      <c r="M4053" s="14"/>
      <c r="N4053" s="14"/>
      <c r="O4053" s="14"/>
      <c r="P4053" s="14"/>
      <c r="Q4053" s="14"/>
      <c r="R4053" s="14"/>
      <c r="S4053" s="14"/>
      <c r="T4053" s="14"/>
      <c r="U4053" s="14"/>
      <c r="V4053" s="14"/>
      <c r="W4053" s="14"/>
    </row>
    <row r="4054">
      <c r="A4054" s="130" t="s">
        <v>27856</v>
      </c>
      <c r="B4054" s="14" t="s">
        <v>7046</v>
      </c>
      <c r="C4054" s="131">
        <v>52.0</v>
      </c>
      <c r="D4054" s="14" t="s">
        <v>7049</v>
      </c>
      <c r="E4054" s="131">
        <v>307.0</v>
      </c>
      <c r="F4054" s="14" t="s">
        <v>7051</v>
      </c>
      <c r="G4054" s="131">
        <v>41.0</v>
      </c>
      <c r="H4054" s="131">
        <v>200.0</v>
      </c>
      <c r="I4054" s="132" t="b">
        <v>1</v>
      </c>
      <c r="J4054" s="14"/>
      <c r="K4054" s="14"/>
      <c r="L4054" s="14"/>
      <c r="M4054" s="14"/>
      <c r="N4054" s="14"/>
      <c r="O4054" s="14"/>
      <c r="P4054" s="14"/>
      <c r="Q4054" s="14"/>
      <c r="R4054" s="14"/>
      <c r="S4054" s="14"/>
      <c r="T4054" s="14"/>
      <c r="U4054" s="14"/>
      <c r="V4054" s="14"/>
      <c r="W4054" s="14"/>
    </row>
    <row r="4055">
      <c r="A4055" s="130" t="s">
        <v>27857</v>
      </c>
      <c r="B4055" s="14" t="s">
        <v>10481</v>
      </c>
      <c r="C4055" s="131">
        <v>35.0</v>
      </c>
      <c r="D4055" s="14"/>
      <c r="E4055" s="14"/>
      <c r="F4055" s="14" t="s">
        <v>10483</v>
      </c>
      <c r="G4055" s="131">
        <v>15.0</v>
      </c>
      <c r="H4055" s="131">
        <v>200.0</v>
      </c>
      <c r="I4055" s="132" t="b">
        <v>1</v>
      </c>
      <c r="J4055" s="14"/>
      <c r="K4055" s="14"/>
      <c r="L4055" s="14"/>
      <c r="M4055" s="14"/>
      <c r="N4055" s="14"/>
      <c r="O4055" s="14"/>
      <c r="P4055" s="14"/>
      <c r="Q4055" s="14"/>
      <c r="R4055" s="14"/>
      <c r="S4055" s="14"/>
      <c r="T4055" s="14"/>
      <c r="U4055" s="14"/>
      <c r="V4055" s="14"/>
      <c r="W4055" s="14"/>
    </row>
    <row r="4056">
      <c r="A4056" s="130" t="s">
        <v>27858</v>
      </c>
      <c r="B4056" s="14" t="s">
        <v>3358</v>
      </c>
      <c r="C4056" s="131">
        <v>76.0</v>
      </c>
      <c r="D4056" s="14" t="s">
        <v>3359</v>
      </c>
      <c r="E4056" s="131">
        <v>352.0</v>
      </c>
      <c r="F4056" s="14" t="s">
        <v>3361</v>
      </c>
      <c r="G4056" s="131">
        <v>65.0</v>
      </c>
      <c r="H4056" s="131">
        <v>200.0</v>
      </c>
      <c r="I4056" s="132" t="b">
        <v>1</v>
      </c>
      <c r="J4056" s="14"/>
      <c r="K4056" s="14"/>
      <c r="L4056" s="14"/>
      <c r="M4056" s="14"/>
      <c r="N4056" s="14"/>
      <c r="O4056" s="14"/>
      <c r="P4056" s="14"/>
      <c r="Q4056" s="14"/>
      <c r="R4056" s="14"/>
      <c r="S4056" s="14"/>
      <c r="T4056" s="14"/>
      <c r="U4056" s="14"/>
      <c r="V4056" s="14"/>
      <c r="W4056" s="14"/>
    </row>
    <row r="4057">
      <c r="A4057" s="130" t="s">
        <v>27859</v>
      </c>
      <c r="B4057" s="14" t="s">
        <v>15933</v>
      </c>
      <c r="C4057" s="131">
        <v>23.0</v>
      </c>
      <c r="D4057" s="14"/>
      <c r="E4057" s="14"/>
      <c r="F4057" s="14" t="s">
        <v>15935</v>
      </c>
      <c r="G4057" s="131">
        <v>3.0</v>
      </c>
      <c r="H4057" s="131">
        <v>200.0</v>
      </c>
      <c r="I4057" s="132" t="b">
        <v>1</v>
      </c>
      <c r="J4057" s="14"/>
      <c r="K4057" s="14"/>
      <c r="L4057" s="14"/>
      <c r="M4057" s="14"/>
      <c r="N4057" s="14"/>
      <c r="O4057" s="14"/>
      <c r="P4057" s="14"/>
      <c r="Q4057" s="14"/>
      <c r="R4057" s="14"/>
      <c r="S4057" s="14"/>
      <c r="T4057" s="14"/>
      <c r="U4057" s="14"/>
      <c r="V4057" s="14"/>
      <c r="W4057" s="14"/>
    </row>
    <row r="4058">
      <c r="A4058" s="130" t="s">
        <v>27860</v>
      </c>
      <c r="B4058" s="14" t="s">
        <v>1603</v>
      </c>
      <c r="C4058" s="131">
        <v>56.0</v>
      </c>
      <c r="D4058" s="14" t="s">
        <v>1604</v>
      </c>
      <c r="E4058" s="131">
        <v>327.0</v>
      </c>
      <c r="F4058" s="14" t="s">
        <v>1605</v>
      </c>
      <c r="G4058" s="131">
        <v>45.0</v>
      </c>
      <c r="H4058" s="131">
        <v>200.0</v>
      </c>
      <c r="I4058" s="132" t="b">
        <v>1</v>
      </c>
      <c r="J4058" s="14"/>
      <c r="K4058" s="14"/>
      <c r="L4058" s="14"/>
      <c r="M4058" s="14"/>
      <c r="N4058" s="14"/>
      <c r="O4058" s="14"/>
      <c r="P4058" s="14"/>
      <c r="Q4058" s="14"/>
      <c r="R4058" s="14"/>
      <c r="S4058" s="14"/>
      <c r="T4058" s="14"/>
      <c r="U4058" s="14"/>
      <c r="V4058" s="14"/>
      <c r="W4058" s="14"/>
    </row>
    <row r="4059">
      <c r="A4059" s="130" t="s">
        <v>27861</v>
      </c>
      <c r="B4059" s="14" t="s">
        <v>11082</v>
      </c>
      <c r="C4059" s="131">
        <v>30.0</v>
      </c>
      <c r="D4059" s="14"/>
      <c r="E4059" s="14"/>
      <c r="F4059" s="14" t="s">
        <v>11085</v>
      </c>
      <c r="G4059" s="131">
        <v>10.0</v>
      </c>
      <c r="H4059" s="131">
        <v>200.0</v>
      </c>
      <c r="I4059" s="132" t="b">
        <v>1</v>
      </c>
      <c r="J4059" s="14"/>
      <c r="K4059" s="14"/>
      <c r="L4059" s="14"/>
      <c r="M4059" s="14"/>
      <c r="N4059" s="14"/>
      <c r="O4059" s="14"/>
      <c r="P4059" s="14"/>
      <c r="Q4059" s="14"/>
      <c r="R4059" s="14"/>
      <c r="S4059" s="14"/>
      <c r="T4059" s="14"/>
      <c r="U4059" s="14"/>
      <c r="V4059" s="14"/>
      <c r="W4059" s="14"/>
    </row>
    <row r="4060">
      <c r="A4060" s="130" t="s">
        <v>27862</v>
      </c>
      <c r="B4060" s="14" t="s">
        <v>1256</v>
      </c>
      <c r="C4060" s="131">
        <v>77.0</v>
      </c>
      <c r="D4060" s="14" t="s">
        <v>1257</v>
      </c>
      <c r="E4060" s="131">
        <v>154.0</v>
      </c>
      <c r="F4060" s="14" t="s">
        <v>1258</v>
      </c>
      <c r="G4060" s="131">
        <v>66.0</v>
      </c>
      <c r="H4060" s="131">
        <v>200.0</v>
      </c>
      <c r="I4060" s="132" t="b">
        <v>1</v>
      </c>
      <c r="J4060" s="14"/>
      <c r="K4060" s="14"/>
      <c r="L4060" s="14"/>
      <c r="M4060" s="14"/>
      <c r="N4060" s="14"/>
      <c r="O4060" s="14"/>
      <c r="P4060" s="14"/>
      <c r="Q4060" s="14"/>
      <c r="R4060" s="14"/>
      <c r="S4060" s="14"/>
      <c r="T4060" s="14"/>
      <c r="U4060" s="14"/>
      <c r="V4060" s="14"/>
      <c r="W4060" s="14"/>
    </row>
    <row r="4061">
      <c r="A4061" s="130" t="s">
        <v>27863</v>
      </c>
      <c r="B4061" s="14" t="s">
        <v>1271</v>
      </c>
      <c r="C4061" s="131">
        <v>56.0</v>
      </c>
      <c r="D4061" s="14" t="s">
        <v>1272</v>
      </c>
      <c r="E4061" s="131">
        <v>148.0</v>
      </c>
      <c r="F4061" s="14" t="s">
        <v>1273</v>
      </c>
      <c r="G4061" s="131">
        <v>45.0</v>
      </c>
      <c r="H4061" s="131">
        <v>200.0</v>
      </c>
      <c r="I4061" s="132" t="b">
        <v>1</v>
      </c>
      <c r="J4061" s="14"/>
      <c r="K4061" s="14"/>
      <c r="L4061" s="14"/>
      <c r="M4061" s="14"/>
      <c r="N4061" s="14"/>
      <c r="O4061" s="14"/>
      <c r="P4061" s="14"/>
      <c r="Q4061" s="14"/>
      <c r="R4061" s="14"/>
      <c r="S4061" s="14"/>
      <c r="T4061" s="14"/>
      <c r="U4061" s="14"/>
      <c r="V4061" s="14"/>
      <c r="W4061" s="14"/>
    </row>
    <row r="4062">
      <c r="A4062" s="130" t="s">
        <v>27864</v>
      </c>
      <c r="B4062" s="14" t="s">
        <v>6962</v>
      </c>
      <c r="C4062" s="131">
        <v>49.0</v>
      </c>
      <c r="D4062" s="14" t="s">
        <v>6966</v>
      </c>
      <c r="E4062" s="131">
        <v>220.0</v>
      </c>
      <c r="F4062" s="14" t="s">
        <v>6969</v>
      </c>
      <c r="G4062" s="131">
        <v>38.0</v>
      </c>
      <c r="H4062" s="131">
        <v>200.0</v>
      </c>
      <c r="I4062" s="132" t="b">
        <v>1</v>
      </c>
      <c r="J4062" s="14"/>
      <c r="K4062" s="14"/>
      <c r="L4062" s="14"/>
      <c r="M4062" s="14"/>
      <c r="N4062" s="14"/>
      <c r="O4062" s="14"/>
      <c r="P4062" s="14"/>
      <c r="Q4062" s="14"/>
      <c r="R4062" s="14"/>
      <c r="S4062" s="14"/>
      <c r="T4062" s="14"/>
      <c r="U4062" s="14"/>
      <c r="V4062" s="14"/>
      <c r="W4062" s="14"/>
    </row>
    <row r="4063">
      <c r="A4063" s="130" t="s">
        <v>27865</v>
      </c>
      <c r="B4063" s="14" t="s">
        <v>11100</v>
      </c>
      <c r="C4063" s="131">
        <v>35.0</v>
      </c>
      <c r="D4063" s="14"/>
      <c r="E4063" s="14"/>
      <c r="F4063" s="14" t="s">
        <v>1364</v>
      </c>
      <c r="G4063" s="131">
        <v>15.0</v>
      </c>
      <c r="H4063" s="131">
        <v>200.0</v>
      </c>
      <c r="I4063" s="132" t="b">
        <v>1</v>
      </c>
      <c r="J4063" s="14"/>
      <c r="K4063" s="14"/>
      <c r="L4063" s="14"/>
      <c r="M4063" s="14"/>
      <c r="N4063" s="14"/>
      <c r="O4063" s="14"/>
      <c r="P4063" s="14"/>
      <c r="Q4063" s="14"/>
      <c r="R4063" s="14"/>
      <c r="S4063" s="14"/>
      <c r="T4063" s="14"/>
      <c r="U4063" s="14"/>
      <c r="V4063" s="14"/>
      <c r="W4063" s="14"/>
    </row>
    <row r="4064">
      <c r="A4064" s="130" t="s">
        <v>27866</v>
      </c>
      <c r="B4064" s="14" t="s">
        <v>4478</v>
      </c>
      <c r="C4064" s="131">
        <v>66.0</v>
      </c>
      <c r="D4064" s="14" t="s">
        <v>4480</v>
      </c>
      <c r="E4064" s="131">
        <v>155.0</v>
      </c>
      <c r="F4064" s="14" t="s">
        <v>4481</v>
      </c>
      <c r="G4064" s="131">
        <v>55.0</v>
      </c>
      <c r="H4064" s="131">
        <v>200.0</v>
      </c>
      <c r="I4064" s="132" t="b">
        <v>1</v>
      </c>
      <c r="J4064" s="14"/>
      <c r="K4064" s="14"/>
      <c r="L4064" s="14"/>
      <c r="M4064" s="14"/>
      <c r="N4064" s="14"/>
      <c r="O4064" s="14"/>
      <c r="P4064" s="14"/>
      <c r="Q4064" s="14"/>
      <c r="R4064" s="14"/>
      <c r="S4064" s="14"/>
      <c r="T4064" s="14"/>
      <c r="U4064" s="14"/>
      <c r="V4064" s="14"/>
      <c r="W4064" s="14"/>
    </row>
    <row r="4065">
      <c r="A4065" s="130" t="s">
        <v>27867</v>
      </c>
      <c r="B4065" s="14" t="s">
        <v>1717</v>
      </c>
      <c r="C4065" s="131">
        <v>62.0</v>
      </c>
      <c r="D4065" s="14" t="s">
        <v>1718</v>
      </c>
      <c r="E4065" s="131">
        <v>220.0</v>
      </c>
      <c r="F4065" s="14" t="s">
        <v>1719</v>
      </c>
      <c r="G4065" s="131">
        <v>51.0</v>
      </c>
      <c r="H4065" s="131">
        <v>200.0</v>
      </c>
      <c r="I4065" s="132" t="b">
        <v>1</v>
      </c>
      <c r="J4065" s="14"/>
      <c r="K4065" s="14"/>
      <c r="L4065" s="14"/>
      <c r="M4065" s="14"/>
      <c r="N4065" s="14"/>
      <c r="O4065" s="14"/>
      <c r="P4065" s="14"/>
      <c r="Q4065" s="14"/>
      <c r="R4065" s="14"/>
      <c r="S4065" s="14"/>
      <c r="T4065" s="14"/>
      <c r="U4065" s="14"/>
      <c r="V4065" s="14"/>
      <c r="W4065" s="14"/>
    </row>
    <row r="4066">
      <c r="A4066" s="130" t="s">
        <v>27868</v>
      </c>
      <c r="B4066" s="14" t="s">
        <v>8527</v>
      </c>
      <c r="C4066" s="131">
        <v>80.0</v>
      </c>
      <c r="D4066" s="14" t="s">
        <v>8528</v>
      </c>
      <c r="E4066" s="131">
        <v>155.0</v>
      </c>
      <c r="F4066" s="14" t="s">
        <v>8529</v>
      </c>
      <c r="G4066" s="131">
        <v>69.0</v>
      </c>
      <c r="H4066" s="131">
        <v>200.0</v>
      </c>
      <c r="I4066" s="132" t="b">
        <v>1</v>
      </c>
      <c r="J4066" s="14"/>
      <c r="K4066" s="14"/>
      <c r="L4066" s="14"/>
      <c r="M4066" s="14"/>
      <c r="N4066" s="14"/>
      <c r="O4066" s="14"/>
      <c r="P4066" s="14"/>
      <c r="Q4066" s="14"/>
      <c r="R4066" s="14"/>
      <c r="S4066" s="14"/>
      <c r="T4066" s="14"/>
      <c r="U4066" s="14"/>
      <c r="V4066" s="14"/>
      <c r="W4066" s="14"/>
    </row>
    <row r="4067">
      <c r="A4067" s="130" t="s">
        <v>27869</v>
      </c>
      <c r="B4067" s="14" t="s">
        <v>10380</v>
      </c>
      <c r="C4067" s="131">
        <v>37.0</v>
      </c>
      <c r="D4067" s="14" t="s">
        <v>491</v>
      </c>
      <c r="E4067" s="131">
        <v>127.0</v>
      </c>
      <c r="F4067" s="14" t="s">
        <v>492</v>
      </c>
      <c r="G4067" s="131">
        <v>21.0</v>
      </c>
      <c r="H4067" s="131">
        <v>200.0</v>
      </c>
      <c r="I4067" s="132" t="b">
        <v>1</v>
      </c>
      <c r="J4067" s="14"/>
      <c r="K4067" s="14"/>
      <c r="L4067" s="14"/>
      <c r="M4067" s="14"/>
      <c r="N4067" s="14"/>
      <c r="O4067" s="14"/>
      <c r="P4067" s="14"/>
      <c r="Q4067" s="14"/>
      <c r="R4067" s="14"/>
      <c r="S4067" s="14"/>
      <c r="T4067" s="14"/>
      <c r="U4067" s="14"/>
      <c r="V4067" s="14"/>
      <c r="W4067" s="14"/>
    </row>
    <row r="4068">
      <c r="A4068" s="130" t="s">
        <v>27870</v>
      </c>
      <c r="B4068" s="14" t="s">
        <v>11985</v>
      </c>
      <c r="C4068" s="131">
        <v>33.0</v>
      </c>
      <c r="D4068" s="14"/>
      <c r="E4068" s="14"/>
      <c r="F4068" s="14" t="s">
        <v>11987</v>
      </c>
      <c r="G4068" s="131">
        <v>13.0</v>
      </c>
      <c r="H4068" s="131">
        <v>200.0</v>
      </c>
      <c r="I4068" s="132" t="b">
        <v>1</v>
      </c>
      <c r="J4068" s="14"/>
      <c r="K4068" s="14"/>
      <c r="L4068" s="14"/>
      <c r="M4068" s="14"/>
      <c r="N4068" s="14"/>
      <c r="O4068" s="14"/>
      <c r="P4068" s="14"/>
      <c r="Q4068" s="14"/>
      <c r="R4068" s="14"/>
      <c r="S4068" s="14"/>
      <c r="T4068" s="14"/>
      <c r="U4068" s="14"/>
      <c r="V4068" s="14"/>
      <c r="W4068" s="14"/>
    </row>
    <row r="4069">
      <c r="A4069" s="130" t="s">
        <v>27871</v>
      </c>
      <c r="B4069" s="14" t="s">
        <v>1556</v>
      </c>
      <c r="C4069" s="131">
        <v>66.0</v>
      </c>
      <c r="D4069" s="14" t="s">
        <v>1557</v>
      </c>
      <c r="E4069" s="131">
        <v>232.0</v>
      </c>
      <c r="F4069" s="14" t="s">
        <v>1558</v>
      </c>
      <c r="G4069" s="131">
        <v>55.0</v>
      </c>
      <c r="H4069" s="131">
        <v>200.0</v>
      </c>
      <c r="I4069" s="132" t="b">
        <v>1</v>
      </c>
      <c r="J4069" s="14"/>
      <c r="K4069" s="14"/>
      <c r="L4069" s="14"/>
      <c r="M4069" s="14"/>
      <c r="N4069" s="14"/>
      <c r="O4069" s="14"/>
      <c r="P4069" s="14"/>
      <c r="Q4069" s="14"/>
      <c r="R4069" s="14"/>
      <c r="S4069" s="14"/>
      <c r="T4069" s="14"/>
      <c r="U4069" s="14"/>
      <c r="V4069" s="14"/>
      <c r="W4069" s="14"/>
    </row>
    <row r="4070">
      <c r="A4070" s="130" t="s">
        <v>27872</v>
      </c>
      <c r="B4070" s="14" t="s">
        <v>17833</v>
      </c>
      <c r="C4070" s="131">
        <v>40.0</v>
      </c>
      <c r="D4070" s="14"/>
      <c r="E4070" s="14"/>
      <c r="F4070" s="14" t="s">
        <v>17835</v>
      </c>
      <c r="G4070" s="131">
        <v>20.0</v>
      </c>
      <c r="H4070" s="131">
        <v>200.0</v>
      </c>
      <c r="I4070" s="132" t="b">
        <v>1</v>
      </c>
      <c r="J4070" s="14"/>
      <c r="K4070" s="14"/>
      <c r="L4070" s="14"/>
      <c r="M4070" s="14"/>
      <c r="N4070" s="14"/>
      <c r="O4070" s="14"/>
      <c r="P4070" s="14"/>
      <c r="Q4070" s="14"/>
      <c r="R4070" s="14"/>
      <c r="S4070" s="14"/>
      <c r="T4070" s="14"/>
      <c r="U4070" s="14"/>
      <c r="V4070" s="14"/>
      <c r="W4070" s="14"/>
    </row>
    <row r="4071">
      <c r="A4071" s="130" t="s">
        <v>27873</v>
      </c>
      <c r="B4071" s="14" t="s">
        <v>12837</v>
      </c>
      <c r="C4071" s="131">
        <v>61.0</v>
      </c>
      <c r="D4071" s="14" t="s">
        <v>12839</v>
      </c>
      <c r="E4071" s="131">
        <v>150.0</v>
      </c>
      <c r="F4071" s="14" t="s">
        <v>12840</v>
      </c>
      <c r="G4071" s="131">
        <v>50.0</v>
      </c>
      <c r="H4071" s="131">
        <v>200.0</v>
      </c>
      <c r="I4071" s="132" t="b">
        <v>1</v>
      </c>
      <c r="J4071" s="14"/>
      <c r="K4071" s="14"/>
      <c r="L4071" s="14"/>
      <c r="M4071" s="14"/>
      <c r="N4071" s="14"/>
      <c r="O4071" s="14"/>
      <c r="P4071" s="14"/>
      <c r="Q4071" s="14"/>
      <c r="R4071" s="14"/>
      <c r="S4071" s="14"/>
      <c r="T4071" s="14"/>
      <c r="U4071" s="14"/>
      <c r="V4071" s="14"/>
      <c r="W4071" s="14"/>
    </row>
    <row r="4072">
      <c r="A4072" s="130" t="s">
        <v>27874</v>
      </c>
      <c r="B4072" s="14" t="s">
        <v>6366</v>
      </c>
      <c r="C4072" s="131">
        <v>49.0</v>
      </c>
      <c r="D4072" s="14" t="s">
        <v>6368</v>
      </c>
      <c r="E4072" s="131">
        <v>409.0</v>
      </c>
      <c r="F4072" s="14" t="s">
        <v>6372</v>
      </c>
      <c r="G4072" s="131">
        <v>38.0</v>
      </c>
      <c r="H4072" s="131">
        <v>200.0</v>
      </c>
      <c r="I4072" s="132" t="b">
        <v>1</v>
      </c>
      <c r="J4072" s="14"/>
      <c r="K4072" s="14"/>
      <c r="L4072" s="14"/>
      <c r="M4072" s="14"/>
      <c r="N4072" s="14"/>
      <c r="O4072" s="14"/>
      <c r="P4072" s="14"/>
      <c r="Q4072" s="14"/>
      <c r="R4072" s="14"/>
      <c r="S4072" s="14"/>
      <c r="T4072" s="14"/>
      <c r="U4072" s="14"/>
      <c r="V4072" s="14"/>
      <c r="W4072" s="14"/>
    </row>
    <row r="4073">
      <c r="A4073" s="130" t="s">
        <v>27875</v>
      </c>
      <c r="B4073" s="14" t="s">
        <v>14596</v>
      </c>
      <c r="C4073" s="131">
        <v>69.0</v>
      </c>
      <c r="D4073" s="14" t="s">
        <v>14597</v>
      </c>
      <c r="E4073" s="131">
        <v>153.0</v>
      </c>
      <c r="F4073" s="14" t="s">
        <v>14600</v>
      </c>
      <c r="G4073" s="131">
        <v>58.0</v>
      </c>
      <c r="H4073" s="131">
        <v>200.0</v>
      </c>
      <c r="I4073" s="132" t="b">
        <v>1</v>
      </c>
      <c r="J4073" s="14"/>
      <c r="K4073" s="14"/>
      <c r="L4073" s="14"/>
      <c r="M4073" s="14"/>
      <c r="N4073" s="14"/>
      <c r="O4073" s="14"/>
      <c r="P4073" s="14"/>
      <c r="Q4073" s="14"/>
      <c r="R4073" s="14"/>
      <c r="S4073" s="14"/>
      <c r="T4073" s="14"/>
      <c r="U4073" s="14"/>
      <c r="V4073" s="14"/>
      <c r="W4073" s="14"/>
    </row>
    <row r="4074">
      <c r="A4074" s="130" t="s">
        <v>27876</v>
      </c>
      <c r="B4074" s="14" t="s">
        <v>11646</v>
      </c>
      <c r="C4074" s="131">
        <v>22.0</v>
      </c>
      <c r="D4074" s="14"/>
      <c r="E4074" s="14"/>
      <c r="F4074" s="14" t="s">
        <v>1295</v>
      </c>
      <c r="G4074" s="131">
        <v>2.0</v>
      </c>
      <c r="H4074" s="131">
        <v>200.0</v>
      </c>
      <c r="I4074" s="132" t="b">
        <v>1</v>
      </c>
      <c r="J4074" s="14"/>
      <c r="K4074" s="14"/>
      <c r="L4074" s="14"/>
      <c r="M4074" s="14"/>
      <c r="N4074" s="14"/>
      <c r="O4074" s="14"/>
      <c r="P4074" s="14"/>
      <c r="Q4074" s="14"/>
      <c r="R4074" s="14"/>
      <c r="S4074" s="14"/>
      <c r="T4074" s="14"/>
      <c r="U4074" s="14"/>
      <c r="V4074" s="14"/>
      <c r="W4074" s="14"/>
    </row>
    <row r="4075">
      <c r="A4075" s="130" t="s">
        <v>27877</v>
      </c>
      <c r="B4075" s="14" t="s">
        <v>10956</v>
      </c>
      <c r="C4075" s="131">
        <v>41.0</v>
      </c>
      <c r="D4075" s="14" t="s">
        <v>511</v>
      </c>
      <c r="E4075" s="131">
        <v>135.0</v>
      </c>
      <c r="F4075" s="14" t="s">
        <v>512</v>
      </c>
      <c r="G4075" s="131">
        <v>14.0</v>
      </c>
      <c r="H4075" s="131">
        <v>200.0</v>
      </c>
      <c r="I4075" s="132" t="b">
        <v>1</v>
      </c>
      <c r="J4075" s="14"/>
      <c r="K4075" s="14"/>
      <c r="L4075" s="14"/>
      <c r="M4075" s="14"/>
      <c r="N4075" s="14"/>
      <c r="O4075" s="14"/>
      <c r="P4075" s="14"/>
      <c r="Q4075" s="14"/>
      <c r="R4075" s="14"/>
      <c r="S4075" s="14"/>
      <c r="T4075" s="14"/>
      <c r="U4075" s="14"/>
      <c r="V4075" s="14"/>
      <c r="W4075" s="14"/>
    </row>
    <row r="4076">
      <c r="A4076" s="130" t="s">
        <v>27878</v>
      </c>
      <c r="B4076" s="14" t="s">
        <v>15083</v>
      </c>
      <c r="C4076" s="131">
        <v>27.0</v>
      </c>
      <c r="D4076" s="14"/>
      <c r="E4076" s="14"/>
      <c r="F4076" s="14" t="s">
        <v>15087</v>
      </c>
      <c r="G4076" s="131">
        <v>7.0</v>
      </c>
      <c r="H4076" s="131">
        <v>200.0</v>
      </c>
      <c r="I4076" s="132" t="b">
        <v>1</v>
      </c>
      <c r="J4076" s="14"/>
      <c r="K4076" s="14"/>
      <c r="L4076" s="14"/>
      <c r="M4076" s="14"/>
      <c r="N4076" s="14"/>
      <c r="O4076" s="14"/>
      <c r="P4076" s="14"/>
      <c r="Q4076" s="14"/>
      <c r="R4076" s="14"/>
      <c r="S4076" s="14"/>
      <c r="T4076" s="14"/>
      <c r="U4076" s="14"/>
      <c r="V4076" s="14"/>
      <c r="W4076" s="14"/>
    </row>
    <row r="4077">
      <c r="A4077" s="130" t="s">
        <v>27879</v>
      </c>
      <c r="B4077" s="14" t="s">
        <v>11304</v>
      </c>
      <c r="C4077" s="131">
        <v>37.0</v>
      </c>
      <c r="D4077" s="14" t="s">
        <v>11305</v>
      </c>
      <c r="E4077" s="131">
        <v>176.0</v>
      </c>
      <c r="F4077" s="14" t="s">
        <v>11310</v>
      </c>
      <c r="G4077" s="131">
        <v>26.0</v>
      </c>
      <c r="H4077" s="131">
        <v>200.0</v>
      </c>
      <c r="I4077" s="132" t="b">
        <v>1</v>
      </c>
      <c r="J4077" s="14"/>
      <c r="K4077" s="14"/>
      <c r="L4077" s="14"/>
      <c r="M4077" s="14"/>
      <c r="N4077" s="14"/>
      <c r="O4077" s="14"/>
      <c r="P4077" s="14"/>
      <c r="Q4077" s="14"/>
      <c r="R4077" s="14"/>
      <c r="S4077" s="14"/>
      <c r="T4077" s="14"/>
      <c r="U4077" s="14"/>
      <c r="V4077" s="14"/>
      <c r="W4077" s="14"/>
    </row>
    <row r="4078">
      <c r="A4078" s="130" t="s">
        <v>27880</v>
      </c>
      <c r="B4078" s="14" t="s">
        <v>22616</v>
      </c>
      <c r="C4078" s="131">
        <v>37.0</v>
      </c>
      <c r="D4078" s="14" t="s">
        <v>491</v>
      </c>
      <c r="E4078" s="131">
        <v>127.0</v>
      </c>
      <c r="F4078" s="14" t="s">
        <v>492</v>
      </c>
      <c r="G4078" s="131">
        <v>21.0</v>
      </c>
      <c r="H4078" s="131">
        <v>200.0</v>
      </c>
      <c r="I4078" s="132" t="b">
        <v>1</v>
      </c>
      <c r="J4078" s="14"/>
      <c r="K4078" s="14"/>
      <c r="L4078" s="14"/>
      <c r="M4078" s="14"/>
      <c r="N4078" s="14"/>
      <c r="O4078" s="14"/>
      <c r="P4078" s="14"/>
      <c r="Q4078" s="14"/>
      <c r="R4078" s="14"/>
      <c r="S4078" s="14"/>
      <c r="T4078" s="14"/>
      <c r="U4078" s="14"/>
      <c r="V4078" s="14"/>
      <c r="W4078" s="14"/>
    </row>
    <row r="4079">
      <c r="A4079" s="130" t="s">
        <v>27881</v>
      </c>
      <c r="B4079" s="14" t="s">
        <v>1512</v>
      </c>
      <c r="C4079" s="131">
        <v>74.0</v>
      </c>
      <c r="D4079" s="14" t="s">
        <v>1513</v>
      </c>
      <c r="E4079" s="131">
        <v>154.0</v>
      </c>
      <c r="F4079" s="14" t="s">
        <v>1514</v>
      </c>
      <c r="G4079" s="131">
        <v>63.0</v>
      </c>
      <c r="H4079" s="131">
        <v>200.0</v>
      </c>
      <c r="I4079" s="132" t="b">
        <v>1</v>
      </c>
      <c r="J4079" s="14"/>
      <c r="K4079" s="14"/>
      <c r="L4079" s="14"/>
      <c r="M4079" s="14"/>
      <c r="N4079" s="14"/>
      <c r="O4079" s="14"/>
      <c r="P4079" s="14"/>
      <c r="Q4079" s="14"/>
      <c r="R4079" s="14"/>
      <c r="S4079" s="14"/>
      <c r="T4079" s="14"/>
      <c r="U4079" s="14"/>
      <c r="V4079" s="14"/>
      <c r="W4079" s="14"/>
    </row>
    <row r="4080">
      <c r="A4080" s="130" t="s">
        <v>27882</v>
      </c>
      <c r="B4080" s="14" t="s">
        <v>27883</v>
      </c>
      <c r="C4080" s="131">
        <v>60.0</v>
      </c>
      <c r="D4080" s="14" t="s">
        <v>27884</v>
      </c>
      <c r="E4080" s="131">
        <v>155.0</v>
      </c>
      <c r="F4080" s="14" t="s">
        <v>27885</v>
      </c>
      <c r="G4080" s="131">
        <v>49.0</v>
      </c>
      <c r="H4080" s="131">
        <v>200.0</v>
      </c>
      <c r="I4080" s="132" t="b">
        <v>1</v>
      </c>
      <c r="J4080" s="14"/>
      <c r="K4080" s="14"/>
      <c r="L4080" s="14"/>
      <c r="M4080" s="14"/>
      <c r="N4080" s="14"/>
      <c r="O4080" s="14"/>
      <c r="P4080" s="14"/>
      <c r="Q4080" s="14"/>
      <c r="R4080" s="14"/>
      <c r="S4080" s="14"/>
      <c r="T4080" s="14"/>
      <c r="U4080" s="14"/>
      <c r="V4080" s="14"/>
      <c r="W4080" s="14"/>
    </row>
    <row r="4081">
      <c r="A4081" s="130" t="s">
        <v>27886</v>
      </c>
      <c r="B4081" s="14" t="s">
        <v>10781</v>
      </c>
      <c r="C4081" s="131">
        <v>50.0</v>
      </c>
      <c r="D4081" s="14" t="s">
        <v>10782</v>
      </c>
      <c r="E4081" s="131">
        <v>164.0</v>
      </c>
      <c r="F4081" s="14" t="s">
        <v>10784</v>
      </c>
      <c r="G4081" s="131">
        <v>39.0</v>
      </c>
      <c r="H4081" s="131">
        <v>200.0</v>
      </c>
      <c r="I4081" s="132" t="b">
        <v>1</v>
      </c>
      <c r="J4081" s="14"/>
      <c r="K4081" s="14"/>
      <c r="L4081" s="14"/>
      <c r="M4081" s="14"/>
      <c r="N4081" s="14"/>
      <c r="O4081" s="14"/>
      <c r="P4081" s="14"/>
      <c r="Q4081" s="14"/>
      <c r="R4081" s="14"/>
      <c r="S4081" s="14"/>
      <c r="T4081" s="14"/>
      <c r="U4081" s="14"/>
      <c r="V4081" s="14"/>
      <c r="W4081" s="14"/>
    </row>
    <row r="4082">
      <c r="A4082" s="130" t="s">
        <v>27887</v>
      </c>
      <c r="B4082" s="14" t="s">
        <v>2627</v>
      </c>
      <c r="C4082" s="131">
        <v>65.0</v>
      </c>
      <c r="D4082" s="14" t="s">
        <v>2632</v>
      </c>
      <c r="E4082" s="131">
        <v>319.0</v>
      </c>
      <c r="F4082" s="14" t="s">
        <v>2634</v>
      </c>
      <c r="G4082" s="131">
        <v>54.0</v>
      </c>
      <c r="H4082" s="131">
        <v>200.0</v>
      </c>
      <c r="I4082" s="132" t="b">
        <v>1</v>
      </c>
      <c r="J4082" s="14"/>
      <c r="K4082" s="14"/>
      <c r="L4082" s="14"/>
      <c r="M4082" s="14"/>
      <c r="N4082" s="14"/>
      <c r="O4082" s="14"/>
      <c r="P4082" s="14"/>
      <c r="Q4082" s="14"/>
      <c r="R4082" s="14"/>
      <c r="S4082" s="14"/>
      <c r="T4082" s="14"/>
      <c r="U4082" s="14"/>
      <c r="V4082" s="14"/>
      <c r="W4082" s="14"/>
    </row>
    <row r="4083">
      <c r="A4083" s="130" t="s">
        <v>27888</v>
      </c>
      <c r="B4083" s="14" t="s">
        <v>1463</v>
      </c>
      <c r="C4083" s="131">
        <v>103.0</v>
      </c>
      <c r="D4083" s="14" t="s">
        <v>1464</v>
      </c>
      <c r="E4083" s="131">
        <v>156.0</v>
      </c>
      <c r="F4083" s="14" t="s">
        <v>1465</v>
      </c>
      <c r="G4083" s="131">
        <v>92.0</v>
      </c>
      <c r="H4083" s="131">
        <v>200.0</v>
      </c>
      <c r="I4083" s="132" t="b">
        <v>1</v>
      </c>
      <c r="J4083" s="14"/>
      <c r="K4083" s="14"/>
      <c r="L4083" s="14"/>
      <c r="M4083" s="14"/>
      <c r="N4083" s="14"/>
      <c r="O4083" s="14"/>
      <c r="P4083" s="14"/>
      <c r="Q4083" s="14"/>
      <c r="R4083" s="14"/>
      <c r="S4083" s="14"/>
      <c r="T4083" s="14"/>
      <c r="U4083" s="14"/>
      <c r="V4083" s="14"/>
      <c r="W4083" s="14"/>
    </row>
    <row r="4084">
      <c r="A4084" s="130" t="s">
        <v>27889</v>
      </c>
      <c r="B4084" s="14" t="s">
        <v>11197</v>
      </c>
      <c r="C4084" s="131">
        <v>39.0</v>
      </c>
      <c r="D4084" s="14"/>
      <c r="E4084" s="14"/>
      <c r="F4084" s="14" t="s">
        <v>11199</v>
      </c>
      <c r="G4084" s="131">
        <v>19.0</v>
      </c>
      <c r="H4084" s="131">
        <v>200.0</v>
      </c>
      <c r="I4084" s="132" t="b">
        <v>1</v>
      </c>
      <c r="J4084" s="14"/>
      <c r="K4084" s="14"/>
      <c r="L4084" s="14"/>
      <c r="M4084" s="14"/>
      <c r="N4084" s="14"/>
      <c r="O4084" s="14"/>
      <c r="P4084" s="14"/>
      <c r="Q4084" s="14"/>
      <c r="R4084" s="14"/>
      <c r="S4084" s="14"/>
      <c r="T4084" s="14"/>
      <c r="U4084" s="14"/>
      <c r="V4084" s="14"/>
      <c r="W4084" s="14"/>
    </row>
    <row r="4085">
      <c r="A4085" s="130" t="s">
        <v>27890</v>
      </c>
      <c r="B4085" s="14" t="s">
        <v>7919</v>
      </c>
      <c r="C4085" s="131">
        <v>55.0</v>
      </c>
      <c r="D4085" s="14" t="s">
        <v>7921</v>
      </c>
      <c r="E4085" s="131">
        <v>153.0</v>
      </c>
      <c r="F4085" s="14" t="s">
        <v>7922</v>
      </c>
      <c r="G4085" s="131">
        <v>44.0</v>
      </c>
      <c r="H4085" s="131">
        <v>200.0</v>
      </c>
      <c r="I4085" s="132" t="b">
        <v>1</v>
      </c>
      <c r="J4085" s="14"/>
      <c r="K4085" s="14"/>
      <c r="L4085" s="14"/>
      <c r="M4085" s="14"/>
      <c r="N4085" s="14"/>
      <c r="O4085" s="14"/>
      <c r="P4085" s="14"/>
      <c r="Q4085" s="14"/>
      <c r="R4085" s="14"/>
      <c r="S4085" s="14"/>
      <c r="T4085" s="14"/>
      <c r="U4085" s="14"/>
      <c r="V4085" s="14"/>
      <c r="W4085" s="14"/>
    </row>
    <row r="4086">
      <c r="A4086" s="130" t="s">
        <v>27891</v>
      </c>
      <c r="B4086" s="14" t="s">
        <v>1322</v>
      </c>
      <c r="C4086" s="131">
        <v>68.0</v>
      </c>
      <c r="D4086" s="14" t="s">
        <v>1323</v>
      </c>
      <c r="E4086" s="131">
        <v>170.0</v>
      </c>
      <c r="F4086" s="14" t="s">
        <v>1324</v>
      </c>
      <c r="G4086" s="131">
        <v>57.0</v>
      </c>
      <c r="H4086" s="131">
        <v>200.0</v>
      </c>
      <c r="I4086" s="132" t="b">
        <v>1</v>
      </c>
      <c r="J4086" s="14"/>
      <c r="K4086" s="14"/>
      <c r="L4086" s="14"/>
      <c r="M4086" s="14"/>
      <c r="N4086" s="14"/>
      <c r="O4086" s="14"/>
      <c r="P4086" s="14"/>
      <c r="Q4086" s="14"/>
      <c r="R4086" s="14"/>
      <c r="S4086" s="14"/>
      <c r="T4086" s="14"/>
      <c r="U4086" s="14"/>
      <c r="V4086" s="14"/>
      <c r="W4086" s="14"/>
    </row>
    <row r="4087">
      <c r="A4087" s="130" t="s">
        <v>27892</v>
      </c>
      <c r="B4087" s="14" t="s">
        <v>1708</v>
      </c>
      <c r="C4087" s="131">
        <v>82.0</v>
      </c>
      <c r="D4087" s="14" t="s">
        <v>1709</v>
      </c>
      <c r="E4087" s="131">
        <v>152.0</v>
      </c>
      <c r="F4087" s="14" t="s">
        <v>1710</v>
      </c>
      <c r="G4087" s="131">
        <v>71.0</v>
      </c>
      <c r="H4087" s="131">
        <v>200.0</v>
      </c>
      <c r="I4087" s="132" t="b">
        <v>1</v>
      </c>
      <c r="J4087" s="14"/>
      <c r="K4087" s="14"/>
      <c r="L4087" s="14"/>
      <c r="M4087" s="14"/>
      <c r="N4087" s="14"/>
      <c r="O4087" s="14"/>
      <c r="P4087" s="14"/>
      <c r="Q4087" s="14"/>
      <c r="R4087" s="14"/>
      <c r="S4087" s="14"/>
      <c r="T4087" s="14"/>
      <c r="U4087" s="14"/>
      <c r="V4087" s="14"/>
      <c r="W4087" s="14"/>
    </row>
    <row r="4088">
      <c r="A4088" s="130" t="s">
        <v>27893</v>
      </c>
      <c r="B4088" s="14" t="s">
        <v>12593</v>
      </c>
      <c r="C4088" s="131">
        <v>37.0</v>
      </c>
      <c r="D4088" s="14"/>
      <c r="E4088" s="14"/>
      <c r="F4088" s="14" t="s">
        <v>12597</v>
      </c>
      <c r="G4088" s="131">
        <v>17.0</v>
      </c>
      <c r="H4088" s="131">
        <v>200.0</v>
      </c>
      <c r="I4088" s="132" t="b">
        <v>1</v>
      </c>
      <c r="J4088" s="14"/>
      <c r="K4088" s="14"/>
      <c r="L4088" s="14"/>
      <c r="M4088" s="14"/>
      <c r="N4088" s="14"/>
      <c r="O4088" s="14"/>
      <c r="P4088" s="14"/>
      <c r="Q4088" s="14"/>
      <c r="R4088" s="14"/>
      <c r="S4088" s="14"/>
      <c r="T4088" s="14"/>
      <c r="U4088" s="14"/>
      <c r="V4088" s="14"/>
      <c r="W4088" s="14"/>
    </row>
    <row r="4089">
      <c r="A4089" s="130" t="s">
        <v>27894</v>
      </c>
      <c r="B4089" s="14" t="s">
        <v>13098</v>
      </c>
      <c r="C4089" s="131">
        <v>30.0</v>
      </c>
      <c r="D4089" s="14" t="s">
        <v>13101</v>
      </c>
      <c r="E4089" s="131">
        <v>158.0</v>
      </c>
      <c r="F4089" s="14" t="s">
        <v>13105</v>
      </c>
      <c r="G4089" s="131">
        <v>19.0</v>
      </c>
      <c r="H4089" s="131">
        <v>200.0</v>
      </c>
      <c r="I4089" s="132" t="b">
        <v>1</v>
      </c>
      <c r="J4089" s="14"/>
      <c r="K4089" s="14"/>
      <c r="L4089" s="14"/>
      <c r="M4089" s="14"/>
      <c r="N4089" s="14"/>
      <c r="O4089" s="14"/>
      <c r="P4089" s="14"/>
      <c r="Q4089" s="14"/>
      <c r="R4089" s="14"/>
      <c r="S4089" s="14"/>
      <c r="T4089" s="14"/>
      <c r="U4089" s="14"/>
      <c r="V4089" s="14"/>
      <c r="W4089" s="14"/>
    </row>
    <row r="4090">
      <c r="A4090" s="130" t="s">
        <v>27895</v>
      </c>
      <c r="B4090" s="14" t="s">
        <v>12325</v>
      </c>
      <c r="C4090" s="131">
        <v>27.0</v>
      </c>
      <c r="D4090" s="14" t="s">
        <v>12326</v>
      </c>
      <c r="E4090" s="131">
        <v>151.0</v>
      </c>
      <c r="F4090" s="14" t="s">
        <v>12328</v>
      </c>
      <c r="G4090" s="131">
        <v>16.0</v>
      </c>
      <c r="H4090" s="131">
        <v>200.0</v>
      </c>
      <c r="I4090" s="132" t="b">
        <v>1</v>
      </c>
      <c r="J4090" s="14"/>
      <c r="K4090" s="14"/>
      <c r="L4090" s="14"/>
      <c r="M4090" s="14"/>
      <c r="N4090" s="14"/>
      <c r="O4090" s="14"/>
      <c r="P4090" s="14"/>
      <c r="Q4090" s="14"/>
      <c r="R4090" s="14"/>
      <c r="S4090" s="14"/>
      <c r="T4090" s="14"/>
      <c r="U4090" s="14"/>
      <c r="V4090" s="14"/>
      <c r="W4090" s="14"/>
    </row>
    <row r="4091">
      <c r="A4091" s="130" t="s">
        <v>27896</v>
      </c>
      <c r="B4091" s="14" t="s">
        <v>1276</v>
      </c>
      <c r="C4091" s="131">
        <v>30.0</v>
      </c>
      <c r="D4091" s="14" t="s">
        <v>1277</v>
      </c>
      <c r="E4091" s="131">
        <v>130.0</v>
      </c>
      <c r="F4091" s="14" t="s">
        <v>1278</v>
      </c>
      <c r="G4091" s="131">
        <v>19.0</v>
      </c>
      <c r="H4091" s="131">
        <v>200.0</v>
      </c>
      <c r="I4091" s="132" t="b">
        <v>1</v>
      </c>
      <c r="J4091" s="14"/>
      <c r="K4091" s="14"/>
      <c r="L4091" s="14"/>
      <c r="M4091" s="14"/>
      <c r="N4091" s="14"/>
      <c r="O4091" s="14"/>
      <c r="P4091" s="14"/>
      <c r="Q4091" s="14"/>
      <c r="R4091" s="14"/>
      <c r="S4091" s="14"/>
      <c r="T4091" s="14"/>
      <c r="U4091" s="14"/>
      <c r="V4091" s="14"/>
      <c r="W4091" s="14"/>
    </row>
    <row r="4092">
      <c r="A4092" s="130" t="s">
        <v>27897</v>
      </c>
      <c r="B4092" s="14" t="s">
        <v>2463</v>
      </c>
      <c r="C4092" s="131">
        <v>37.0</v>
      </c>
      <c r="D4092" s="14" t="s">
        <v>2466</v>
      </c>
      <c r="E4092" s="131">
        <v>272.0</v>
      </c>
      <c r="F4092" s="14" t="s">
        <v>2470</v>
      </c>
      <c r="G4092" s="131">
        <v>26.0</v>
      </c>
      <c r="H4092" s="131">
        <v>200.0</v>
      </c>
      <c r="I4092" s="132" t="b">
        <v>1</v>
      </c>
      <c r="J4092" s="14"/>
      <c r="K4092" s="14"/>
      <c r="L4092" s="14"/>
      <c r="M4092" s="14"/>
      <c r="N4092" s="14"/>
      <c r="O4092" s="14"/>
      <c r="P4092" s="14"/>
      <c r="Q4092" s="14"/>
      <c r="R4092" s="14"/>
      <c r="S4092" s="14"/>
      <c r="T4092" s="14"/>
      <c r="U4092" s="14"/>
      <c r="V4092" s="14"/>
      <c r="W4092" s="14"/>
    </row>
    <row r="4093">
      <c r="A4093" s="130" t="s">
        <v>27898</v>
      </c>
      <c r="B4093" s="14" t="s">
        <v>1674</v>
      </c>
      <c r="C4093" s="131">
        <v>19.0</v>
      </c>
      <c r="D4093" s="14" t="s">
        <v>1675</v>
      </c>
      <c r="E4093" s="131">
        <v>153.0</v>
      </c>
      <c r="F4093" s="14" t="s">
        <v>1676</v>
      </c>
      <c r="G4093" s="131">
        <v>8.0</v>
      </c>
      <c r="H4093" s="131">
        <v>200.0</v>
      </c>
      <c r="I4093" s="132" t="b">
        <v>1</v>
      </c>
      <c r="J4093" s="14"/>
      <c r="K4093" s="14"/>
      <c r="L4093" s="14"/>
      <c r="M4093" s="14"/>
      <c r="N4093" s="14"/>
      <c r="O4093" s="14"/>
      <c r="P4093" s="14"/>
      <c r="Q4093" s="14"/>
      <c r="R4093" s="14"/>
      <c r="S4093" s="14"/>
      <c r="T4093" s="14"/>
      <c r="U4093" s="14"/>
      <c r="V4093" s="14"/>
      <c r="W4093" s="14"/>
    </row>
    <row r="4094">
      <c r="A4094" s="130" t="s">
        <v>27899</v>
      </c>
      <c r="B4094" s="14" t="s">
        <v>18759</v>
      </c>
      <c r="C4094" s="131">
        <v>50.0</v>
      </c>
      <c r="D4094" s="14" t="s">
        <v>18761</v>
      </c>
      <c r="E4094" s="131">
        <v>199.0</v>
      </c>
      <c r="F4094" s="14" t="s">
        <v>18764</v>
      </c>
      <c r="G4094" s="131">
        <v>39.0</v>
      </c>
      <c r="H4094" s="131">
        <v>200.0</v>
      </c>
      <c r="I4094" s="132" t="b">
        <v>1</v>
      </c>
      <c r="J4094" s="14"/>
      <c r="K4094" s="14"/>
      <c r="L4094" s="14"/>
      <c r="M4094" s="14"/>
      <c r="N4094" s="14"/>
      <c r="O4094" s="14"/>
      <c r="P4094" s="14"/>
      <c r="Q4094" s="14"/>
      <c r="R4094" s="14"/>
      <c r="S4094" s="14"/>
      <c r="T4094" s="14"/>
      <c r="U4094" s="14"/>
      <c r="V4094" s="14"/>
      <c r="W4094" s="14"/>
    </row>
    <row r="4095">
      <c r="A4095" s="130" t="s">
        <v>27900</v>
      </c>
      <c r="B4095" s="14" t="s">
        <v>1614</v>
      </c>
      <c r="C4095" s="131">
        <v>74.0</v>
      </c>
      <c r="D4095" s="14" t="s">
        <v>1615</v>
      </c>
      <c r="E4095" s="131">
        <v>346.0</v>
      </c>
      <c r="F4095" s="14" t="s">
        <v>1616</v>
      </c>
      <c r="G4095" s="131">
        <v>63.0</v>
      </c>
      <c r="H4095" s="131">
        <v>200.0</v>
      </c>
      <c r="I4095" s="132" t="b">
        <v>1</v>
      </c>
      <c r="J4095" s="14"/>
      <c r="K4095" s="14"/>
      <c r="L4095" s="14"/>
      <c r="M4095" s="14"/>
      <c r="N4095" s="14"/>
      <c r="O4095" s="14"/>
      <c r="P4095" s="14"/>
      <c r="Q4095" s="14"/>
      <c r="R4095" s="14"/>
      <c r="S4095" s="14"/>
      <c r="T4095" s="14"/>
      <c r="U4095" s="14"/>
      <c r="V4095" s="14"/>
      <c r="W4095" s="14"/>
    </row>
    <row r="4096">
      <c r="A4096" s="130" t="s">
        <v>27901</v>
      </c>
      <c r="B4096" s="14" t="s">
        <v>1214</v>
      </c>
      <c r="C4096" s="131">
        <v>54.0</v>
      </c>
      <c r="D4096" s="14" t="s">
        <v>1215</v>
      </c>
      <c r="E4096" s="131">
        <v>219.0</v>
      </c>
      <c r="F4096" s="14" t="s">
        <v>1216</v>
      </c>
      <c r="G4096" s="131">
        <v>43.0</v>
      </c>
      <c r="H4096" s="131">
        <v>200.0</v>
      </c>
      <c r="I4096" s="132" t="b">
        <v>1</v>
      </c>
      <c r="J4096" s="14"/>
      <c r="K4096" s="14"/>
      <c r="L4096" s="14"/>
      <c r="M4096" s="14"/>
      <c r="N4096" s="14"/>
      <c r="O4096" s="14"/>
      <c r="P4096" s="14"/>
      <c r="Q4096" s="14"/>
      <c r="R4096" s="14"/>
      <c r="S4096" s="14"/>
      <c r="T4096" s="14"/>
      <c r="U4096" s="14"/>
      <c r="V4096" s="14"/>
      <c r="W4096" s="14"/>
    </row>
    <row r="4097">
      <c r="A4097" s="130" t="s">
        <v>27902</v>
      </c>
      <c r="B4097" s="14" t="s">
        <v>5622</v>
      </c>
      <c r="C4097" s="131">
        <v>80.0</v>
      </c>
      <c r="D4097" s="14" t="s">
        <v>5625</v>
      </c>
      <c r="E4097" s="131">
        <v>203.0</v>
      </c>
      <c r="F4097" s="14" t="s">
        <v>5627</v>
      </c>
      <c r="G4097" s="131">
        <v>69.0</v>
      </c>
      <c r="H4097" s="131">
        <v>200.0</v>
      </c>
      <c r="I4097" s="132" t="b">
        <v>1</v>
      </c>
      <c r="J4097" s="14"/>
      <c r="K4097" s="14"/>
      <c r="L4097" s="14"/>
      <c r="M4097" s="14"/>
      <c r="N4097" s="14"/>
      <c r="O4097" s="14"/>
      <c r="P4097" s="14"/>
      <c r="Q4097" s="14"/>
      <c r="R4097" s="14"/>
      <c r="S4097" s="14"/>
      <c r="T4097" s="14"/>
      <c r="U4097" s="14"/>
      <c r="V4097" s="14"/>
      <c r="W4097" s="14"/>
    </row>
    <row r="4098">
      <c r="A4098" s="130" t="s">
        <v>27903</v>
      </c>
      <c r="B4098" s="14" t="s">
        <v>7415</v>
      </c>
      <c r="C4098" s="131">
        <v>72.0</v>
      </c>
      <c r="D4098" s="14" t="s">
        <v>7416</v>
      </c>
      <c r="E4098" s="131">
        <v>363.0</v>
      </c>
      <c r="F4098" s="14" t="s">
        <v>7417</v>
      </c>
      <c r="G4098" s="131">
        <v>61.0</v>
      </c>
      <c r="H4098" s="131">
        <v>200.0</v>
      </c>
      <c r="I4098" s="132" t="b">
        <v>1</v>
      </c>
      <c r="J4098" s="14"/>
      <c r="K4098" s="14"/>
      <c r="L4098" s="14"/>
      <c r="M4098" s="14"/>
      <c r="N4098" s="14"/>
      <c r="O4098" s="14"/>
      <c r="P4098" s="14"/>
      <c r="Q4098" s="14"/>
      <c r="R4098" s="14"/>
      <c r="S4098" s="14"/>
      <c r="T4098" s="14"/>
      <c r="U4098" s="14"/>
      <c r="V4098" s="14"/>
      <c r="W4098" s="14"/>
    </row>
    <row r="4099">
      <c r="A4099" s="130" t="s">
        <v>27904</v>
      </c>
      <c r="B4099" s="14" t="s">
        <v>554</v>
      </c>
      <c r="C4099" s="131">
        <v>29.0</v>
      </c>
      <c r="D4099" s="14"/>
      <c r="E4099" s="14"/>
      <c r="F4099" s="14" t="s">
        <v>555</v>
      </c>
      <c r="G4099" s="131">
        <v>18.0</v>
      </c>
      <c r="H4099" s="131">
        <v>200.0</v>
      </c>
      <c r="I4099" s="132" t="b">
        <v>1</v>
      </c>
      <c r="J4099" s="14"/>
      <c r="K4099" s="14"/>
      <c r="L4099" s="14"/>
      <c r="M4099" s="14"/>
      <c r="N4099" s="14"/>
      <c r="O4099" s="14"/>
      <c r="P4099" s="14"/>
      <c r="Q4099" s="14"/>
      <c r="R4099" s="14"/>
      <c r="S4099" s="14"/>
      <c r="T4099" s="14"/>
      <c r="U4099" s="14"/>
      <c r="V4099" s="14"/>
      <c r="W4099" s="14"/>
    </row>
    <row r="4100">
      <c r="A4100" s="130" t="s">
        <v>27905</v>
      </c>
      <c r="B4100" s="14" t="s">
        <v>7671</v>
      </c>
      <c r="C4100" s="131">
        <v>48.0</v>
      </c>
      <c r="D4100" s="14" t="s">
        <v>7672</v>
      </c>
      <c r="E4100" s="131">
        <v>370.0</v>
      </c>
      <c r="F4100" s="14" t="s">
        <v>7677</v>
      </c>
      <c r="G4100" s="131">
        <v>37.0</v>
      </c>
      <c r="H4100" s="131">
        <v>200.0</v>
      </c>
      <c r="I4100" s="132" t="b">
        <v>1</v>
      </c>
      <c r="J4100" s="14"/>
      <c r="K4100" s="14"/>
      <c r="L4100" s="14"/>
      <c r="M4100" s="14"/>
      <c r="N4100" s="14"/>
      <c r="O4100" s="14"/>
      <c r="P4100" s="14"/>
      <c r="Q4100" s="14"/>
      <c r="R4100" s="14"/>
      <c r="S4100" s="14"/>
      <c r="T4100" s="14"/>
      <c r="U4100" s="14"/>
      <c r="V4100" s="14"/>
      <c r="W4100" s="14"/>
    </row>
    <row r="4101">
      <c r="A4101" s="130" t="s">
        <v>27906</v>
      </c>
      <c r="B4101" s="14" t="s">
        <v>1463</v>
      </c>
      <c r="C4101" s="131">
        <v>103.0</v>
      </c>
      <c r="D4101" s="14" t="s">
        <v>1464</v>
      </c>
      <c r="E4101" s="131">
        <v>156.0</v>
      </c>
      <c r="F4101" s="14" t="s">
        <v>1465</v>
      </c>
      <c r="G4101" s="131">
        <v>92.0</v>
      </c>
      <c r="H4101" s="131">
        <v>200.0</v>
      </c>
      <c r="I4101" s="132" t="b">
        <v>1</v>
      </c>
      <c r="J4101" s="14"/>
      <c r="K4101" s="14"/>
      <c r="L4101" s="14"/>
      <c r="M4101" s="14"/>
      <c r="N4101" s="14"/>
      <c r="O4101" s="14"/>
      <c r="P4101" s="14"/>
      <c r="Q4101" s="14"/>
      <c r="R4101" s="14"/>
      <c r="S4101" s="14"/>
      <c r="T4101" s="14"/>
      <c r="U4101" s="14"/>
      <c r="V4101" s="14"/>
      <c r="W4101" s="14"/>
    </row>
    <row r="4102">
      <c r="A4102" s="130" t="s">
        <v>27907</v>
      </c>
      <c r="B4102" s="14" t="s">
        <v>11371</v>
      </c>
      <c r="C4102" s="131">
        <v>30.0</v>
      </c>
      <c r="D4102" s="14"/>
      <c r="E4102" s="14"/>
      <c r="F4102" s="14" t="s">
        <v>11373</v>
      </c>
      <c r="G4102" s="131">
        <v>10.0</v>
      </c>
      <c r="H4102" s="131">
        <v>200.0</v>
      </c>
      <c r="I4102" s="132" t="b">
        <v>1</v>
      </c>
      <c r="J4102" s="14"/>
      <c r="K4102" s="14"/>
      <c r="L4102" s="14"/>
      <c r="M4102" s="14"/>
      <c r="N4102" s="14"/>
      <c r="O4102" s="14"/>
      <c r="P4102" s="14"/>
      <c r="Q4102" s="14"/>
      <c r="R4102" s="14"/>
      <c r="S4102" s="14"/>
      <c r="T4102" s="14"/>
      <c r="U4102" s="14"/>
      <c r="V4102" s="14"/>
      <c r="W4102" s="14"/>
    </row>
    <row r="4103">
      <c r="A4103" s="130" t="s">
        <v>27908</v>
      </c>
      <c r="B4103" s="14" t="s">
        <v>18857</v>
      </c>
      <c r="C4103" s="131">
        <v>54.0</v>
      </c>
      <c r="D4103" s="14" t="s">
        <v>18858</v>
      </c>
      <c r="E4103" s="131">
        <v>141.0</v>
      </c>
      <c r="F4103" s="14" t="s">
        <v>18860</v>
      </c>
      <c r="G4103" s="131">
        <v>43.0</v>
      </c>
      <c r="H4103" s="131">
        <v>200.0</v>
      </c>
      <c r="I4103" s="132" t="b">
        <v>1</v>
      </c>
      <c r="J4103" s="14"/>
      <c r="K4103" s="14"/>
      <c r="L4103" s="14"/>
      <c r="M4103" s="14"/>
      <c r="N4103" s="14"/>
      <c r="O4103" s="14"/>
      <c r="P4103" s="14"/>
      <c r="Q4103" s="14"/>
      <c r="R4103" s="14"/>
      <c r="S4103" s="14"/>
      <c r="T4103" s="14"/>
      <c r="U4103" s="14"/>
      <c r="V4103" s="14"/>
      <c r="W4103" s="14"/>
    </row>
    <row r="4104">
      <c r="A4104" s="130" t="s">
        <v>27909</v>
      </c>
      <c r="B4104" s="14" t="s">
        <v>5914</v>
      </c>
      <c r="C4104" s="131">
        <v>82.0</v>
      </c>
      <c r="D4104" s="14" t="s">
        <v>5916</v>
      </c>
      <c r="E4104" s="131">
        <v>158.0</v>
      </c>
      <c r="F4104" s="14" t="s">
        <v>5917</v>
      </c>
      <c r="G4104" s="131">
        <v>71.0</v>
      </c>
      <c r="H4104" s="131">
        <v>200.0</v>
      </c>
      <c r="I4104" s="132" t="b">
        <v>1</v>
      </c>
      <c r="J4104" s="14"/>
      <c r="K4104" s="14"/>
      <c r="L4104" s="14"/>
      <c r="M4104" s="14"/>
      <c r="N4104" s="14"/>
      <c r="O4104" s="14"/>
      <c r="P4104" s="14"/>
      <c r="Q4104" s="14"/>
      <c r="R4104" s="14"/>
      <c r="S4104" s="14"/>
      <c r="T4104" s="14"/>
      <c r="U4104" s="14"/>
      <c r="V4104" s="14"/>
      <c r="W4104" s="14"/>
    </row>
    <row r="4105">
      <c r="A4105" s="130" t="s">
        <v>27910</v>
      </c>
      <c r="B4105" s="14" t="s">
        <v>18498</v>
      </c>
      <c r="C4105" s="131">
        <v>58.0</v>
      </c>
      <c r="D4105" s="14" t="s">
        <v>18499</v>
      </c>
      <c r="E4105" s="131">
        <v>153.0</v>
      </c>
      <c r="F4105" s="14" t="s">
        <v>18500</v>
      </c>
      <c r="G4105" s="131">
        <v>47.0</v>
      </c>
      <c r="H4105" s="131">
        <v>200.0</v>
      </c>
      <c r="I4105" s="132" t="b">
        <v>1</v>
      </c>
      <c r="J4105" s="14"/>
      <c r="K4105" s="14"/>
      <c r="L4105" s="14"/>
      <c r="M4105" s="14"/>
      <c r="N4105" s="14"/>
      <c r="O4105" s="14"/>
      <c r="P4105" s="14"/>
      <c r="Q4105" s="14"/>
      <c r="R4105" s="14"/>
      <c r="S4105" s="14"/>
      <c r="T4105" s="14"/>
      <c r="U4105" s="14"/>
      <c r="V4105" s="14"/>
      <c r="W4105" s="14"/>
    </row>
    <row r="4106">
      <c r="A4106" s="130" t="s">
        <v>27911</v>
      </c>
      <c r="B4106" s="14" t="s">
        <v>27883</v>
      </c>
      <c r="C4106" s="131">
        <v>60.0</v>
      </c>
      <c r="D4106" s="14" t="s">
        <v>27884</v>
      </c>
      <c r="E4106" s="131">
        <v>155.0</v>
      </c>
      <c r="F4106" s="14" t="s">
        <v>27885</v>
      </c>
      <c r="G4106" s="131">
        <v>49.0</v>
      </c>
      <c r="H4106" s="131">
        <v>200.0</v>
      </c>
      <c r="I4106" s="132" t="b">
        <v>1</v>
      </c>
      <c r="J4106" s="14"/>
      <c r="K4106" s="14"/>
      <c r="L4106" s="14"/>
      <c r="M4106" s="14"/>
      <c r="N4106" s="14"/>
      <c r="O4106" s="14"/>
      <c r="P4106" s="14"/>
      <c r="Q4106" s="14"/>
      <c r="R4106" s="14"/>
      <c r="S4106" s="14"/>
      <c r="T4106" s="14"/>
      <c r="U4106" s="14"/>
      <c r="V4106" s="14"/>
      <c r="W4106" s="14"/>
    </row>
    <row r="4107">
      <c r="A4107" s="130" t="s">
        <v>27912</v>
      </c>
      <c r="B4107" s="14" t="s">
        <v>554</v>
      </c>
      <c r="C4107" s="131">
        <v>29.0</v>
      </c>
      <c r="D4107" s="14"/>
      <c r="E4107" s="14"/>
      <c r="F4107" s="14" t="s">
        <v>555</v>
      </c>
      <c r="G4107" s="131">
        <v>18.0</v>
      </c>
      <c r="H4107" s="131">
        <v>200.0</v>
      </c>
      <c r="I4107" s="132" t="b">
        <v>1</v>
      </c>
      <c r="J4107" s="14"/>
      <c r="K4107" s="14"/>
      <c r="L4107" s="14"/>
      <c r="M4107" s="14"/>
      <c r="N4107" s="14"/>
      <c r="O4107" s="14"/>
      <c r="P4107" s="14"/>
      <c r="Q4107" s="14"/>
      <c r="R4107" s="14"/>
      <c r="S4107" s="14"/>
      <c r="T4107" s="14"/>
      <c r="U4107" s="14"/>
      <c r="V4107" s="14"/>
      <c r="W4107" s="14"/>
    </row>
    <row r="4108">
      <c r="A4108" s="130" t="s">
        <v>27913</v>
      </c>
      <c r="B4108" s="14" t="s">
        <v>1640</v>
      </c>
      <c r="C4108" s="131">
        <v>61.0</v>
      </c>
      <c r="D4108" s="14" t="s">
        <v>1641</v>
      </c>
      <c r="E4108" s="131">
        <v>147.0</v>
      </c>
      <c r="F4108" s="14" t="s">
        <v>1642</v>
      </c>
      <c r="G4108" s="131">
        <v>50.0</v>
      </c>
      <c r="H4108" s="131">
        <v>200.0</v>
      </c>
      <c r="I4108" s="132" t="b">
        <v>1</v>
      </c>
      <c r="J4108" s="14"/>
      <c r="K4108" s="14"/>
      <c r="L4108" s="14"/>
      <c r="M4108" s="14"/>
      <c r="N4108" s="14"/>
      <c r="O4108" s="14"/>
      <c r="P4108" s="14"/>
      <c r="Q4108" s="14"/>
      <c r="R4108" s="14"/>
      <c r="S4108" s="14"/>
      <c r="T4108" s="14"/>
      <c r="U4108" s="14"/>
      <c r="V4108" s="14"/>
      <c r="W4108" s="14"/>
    </row>
    <row r="4109">
      <c r="A4109" s="130" t="s">
        <v>27914</v>
      </c>
      <c r="B4109" s="14" t="s">
        <v>13283</v>
      </c>
      <c r="C4109" s="131">
        <v>98.0</v>
      </c>
      <c r="D4109" s="14" t="s">
        <v>13285</v>
      </c>
      <c r="E4109" s="131">
        <v>154.0</v>
      </c>
      <c r="F4109" s="14" t="s">
        <v>13287</v>
      </c>
      <c r="G4109" s="131">
        <v>87.0</v>
      </c>
      <c r="H4109" s="131">
        <v>200.0</v>
      </c>
      <c r="I4109" s="132" t="b">
        <v>1</v>
      </c>
      <c r="J4109" s="14"/>
      <c r="K4109" s="14"/>
      <c r="L4109" s="14"/>
      <c r="M4109" s="14"/>
      <c r="N4109" s="14"/>
      <c r="O4109" s="14"/>
      <c r="P4109" s="14"/>
      <c r="Q4109" s="14"/>
      <c r="R4109" s="14"/>
      <c r="S4109" s="14"/>
      <c r="T4109" s="14"/>
      <c r="U4109" s="14"/>
      <c r="V4109" s="14"/>
      <c r="W4109" s="14"/>
    </row>
    <row r="4110">
      <c r="A4110" s="130" t="s">
        <v>27915</v>
      </c>
      <c r="B4110" s="14" t="s">
        <v>11371</v>
      </c>
      <c r="C4110" s="131">
        <v>30.0</v>
      </c>
      <c r="D4110" s="14"/>
      <c r="E4110" s="14"/>
      <c r="F4110" s="14" t="s">
        <v>11373</v>
      </c>
      <c r="G4110" s="131">
        <v>10.0</v>
      </c>
      <c r="H4110" s="131">
        <v>200.0</v>
      </c>
      <c r="I4110" s="132" t="b">
        <v>1</v>
      </c>
      <c r="J4110" s="14"/>
      <c r="K4110" s="14"/>
      <c r="L4110" s="14"/>
      <c r="M4110" s="14"/>
      <c r="N4110" s="14"/>
      <c r="O4110" s="14"/>
      <c r="P4110" s="14"/>
      <c r="Q4110" s="14"/>
      <c r="R4110" s="14"/>
      <c r="S4110" s="14"/>
      <c r="T4110" s="14"/>
      <c r="U4110" s="14"/>
      <c r="V4110" s="14"/>
      <c r="W4110" s="14"/>
    </row>
    <row r="4111">
      <c r="A4111" s="130" t="s">
        <v>27916</v>
      </c>
      <c r="B4111" s="14" t="s">
        <v>1543</v>
      </c>
      <c r="C4111" s="131">
        <v>25.0</v>
      </c>
      <c r="D4111" s="14"/>
      <c r="E4111" s="14"/>
      <c r="F4111" s="14" t="s">
        <v>1264</v>
      </c>
      <c r="G4111" s="131">
        <v>5.0</v>
      </c>
      <c r="H4111" s="131">
        <v>200.0</v>
      </c>
      <c r="I4111" s="132" t="b">
        <v>1</v>
      </c>
      <c r="J4111" s="14"/>
      <c r="K4111" s="14"/>
      <c r="L4111" s="14"/>
      <c r="M4111" s="14"/>
      <c r="N4111" s="14"/>
      <c r="O4111" s="14"/>
      <c r="P4111" s="14"/>
      <c r="Q4111" s="14"/>
      <c r="R4111" s="14"/>
      <c r="S4111" s="14"/>
      <c r="T4111" s="14"/>
      <c r="U4111" s="14"/>
      <c r="V4111" s="14"/>
      <c r="W4111" s="14"/>
    </row>
    <row r="4112">
      <c r="A4112" s="130" t="s">
        <v>27917</v>
      </c>
      <c r="B4112" s="14" t="s">
        <v>12837</v>
      </c>
      <c r="C4112" s="131">
        <v>61.0</v>
      </c>
      <c r="D4112" s="14" t="s">
        <v>12839</v>
      </c>
      <c r="E4112" s="131">
        <v>150.0</v>
      </c>
      <c r="F4112" s="14" t="s">
        <v>12840</v>
      </c>
      <c r="G4112" s="131">
        <v>50.0</v>
      </c>
      <c r="H4112" s="131">
        <v>200.0</v>
      </c>
      <c r="I4112" s="132" t="b">
        <v>1</v>
      </c>
      <c r="J4112" s="14"/>
      <c r="K4112" s="14"/>
      <c r="L4112" s="14"/>
      <c r="M4112" s="14"/>
      <c r="N4112" s="14"/>
      <c r="O4112" s="14"/>
      <c r="P4112" s="14"/>
      <c r="Q4112" s="14"/>
      <c r="R4112" s="14"/>
      <c r="S4112" s="14"/>
      <c r="T4112" s="14"/>
      <c r="U4112" s="14"/>
      <c r="V4112" s="14"/>
      <c r="W4112" s="14"/>
    </row>
    <row r="4113">
      <c r="A4113" s="130" t="s">
        <v>27918</v>
      </c>
      <c r="B4113" s="14" t="s">
        <v>11371</v>
      </c>
      <c r="C4113" s="131">
        <v>30.0</v>
      </c>
      <c r="D4113" s="14"/>
      <c r="E4113" s="14"/>
      <c r="F4113" s="14" t="s">
        <v>11373</v>
      </c>
      <c r="G4113" s="131">
        <v>10.0</v>
      </c>
      <c r="H4113" s="131">
        <v>200.0</v>
      </c>
      <c r="I4113" s="132" t="b">
        <v>1</v>
      </c>
      <c r="J4113" s="14"/>
      <c r="K4113" s="14"/>
      <c r="L4113" s="14"/>
      <c r="M4113" s="14"/>
      <c r="N4113" s="14"/>
      <c r="O4113" s="14"/>
      <c r="P4113" s="14"/>
      <c r="Q4113" s="14"/>
      <c r="R4113" s="14"/>
      <c r="S4113" s="14"/>
      <c r="T4113" s="14"/>
      <c r="U4113" s="14"/>
      <c r="V4113" s="14"/>
      <c r="W4113" s="14"/>
    </row>
    <row r="4114">
      <c r="A4114" s="130" t="s">
        <v>27919</v>
      </c>
      <c r="B4114" s="14" t="s">
        <v>1223</v>
      </c>
      <c r="C4114" s="131">
        <v>97.0</v>
      </c>
      <c r="D4114" s="14" t="s">
        <v>1224</v>
      </c>
      <c r="E4114" s="131">
        <v>378.0</v>
      </c>
      <c r="F4114" s="14" t="s">
        <v>1225</v>
      </c>
      <c r="G4114" s="131">
        <v>86.0</v>
      </c>
      <c r="H4114" s="131">
        <v>200.0</v>
      </c>
      <c r="I4114" s="132" t="b">
        <v>1</v>
      </c>
      <c r="J4114" s="14"/>
      <c r="K4114" s="14"/>
      <c r="L4114" s="14"/>
      <c r="M4114" s="14"/>
      <c r="N4114" s="14"/>
      <c r="O4114" s="14"/>
      <c r="P4114" s="14"/>
      <c r="Q4114" s="14"/>
      <c r="R4114" s="14"/>
      <c r="S4114" s="14"/>
      <c r="T4114" s="14"/>
      <c r="U4114" s="14"/>
      <c r="V4114" s="14"/>
      <c r="W4114" s="14"/>
    </row>
    <row r="4115">
      <c r="A4115" s="130" t="s">
        <v>27920</v>
      </c>
      <c r="B4115" s="14" t="s">
        <v>4478</v>
      </c>
      <c r="C4115" s="131">
        <v>66.0</v>
      </c>
      <c r="D4115" s="14" t="s">
        <v>4480</v>
      </c>
      <c r="E4115" s="131">
        <v>155.0</v>
      </c>
      <c r="F4115" s="14" t="s">
        <v>4481</v>
      </c>
      <c r="G4115" s="131">
        <v>55.0</v>
      </c>
      <c r="H4115" s="131">
        <v>200.0</v>
      </c>
      <c r="I4115" s="132" t="b">
        <v>1</v>
      </c>
      <c r="J4115" s="14"/>
      <c r="K4115" s="14"/>
      <c r="L4115" s="14"/>
      <c r="M4115" s="14"/>
      <c r="N4115" s="14"/>
      <c r="O4115" s="14"/>
      <c r="P4115" s="14"/>
      <c r="Q4115" s="14"/>
      <c r="R4115" s="14"/>
      <c r="S4115" s="14"/>
      <c r="T4115" s="14"/>
      <c r="U4115" s="14"/>
      <c r="V4115" s="14"/>
      <c r="W4115" s="14"/>
    </row>
    <row r="4116">
      <c r="A4116" s="130" t="s">
        <v>27921</v>
      </c>
      <c r="B4116" s="14" t="s">
        <v>2019</v>
      </c>
      <c r="C4116" s="131">
        <v>84.0</v>
      </c>
      <c r="D4116" s="14" t="s">
        <v>2020</v>
      </c>
      <c r="E4116" s="131">
        <v>282.0</v>
      </c>
      <c r="F4116" s="14" t="s">
        <v>2022</v>
      </c>
      <c r="G4116" s="131">
        <v>73.0</v>
      </c>
      <c r="H4116" s="131">
        <v>200.0</v>
      </c>
      <c r="I4116" s="132" t="b">
        <v>1</v>
      </c>
      <c r="J4116" s="14"/>
      <c r="K4116" s="14"/>
      <c r="L4116" s="14"/>
      <c r="M4116" s="14"/>
      <c r="N4116" s="14"/>
      <c r="O4116" s="14"/>
      <c r="P4116" s="14"/>
      <c r="Q4116" s="14"/>
      <c r="R4116" s="14"/>
      <c r="S4116" s="14"/>
      <c r="T4116" s="14"/>
      <c r="U4116" s="14"/>
      <c r="V4116" s="14"/>
      <c r="W4116" s="14"/>
    </row>
    <row r="4117">
      <c r="A4117" s="130" t="s">
        <v>27922</v>
      </c>
      <c r="B4117" s="14" t="s">
        <v>6607</v>
      </c>
      <c r="C4117" s="131">
        <v>76.0</v>
      </c>
      <c r="D4117" s="14" t="s">
        <v>6608</v>
      </c>
      <c r="E4117" s="131">
        <v>205.0</v>
      </c>
      <c r="F4117" s="14" t="s">
        <v>6609</v>
      </c>
      <c r="G4117" s="131">
        <v>65.0</v>
      </c>
      <c r="H4117" s="131">
        <v>200.0</v>
      </c>
      <c r="I4117" s="132" t="b">
        <v>1</v>
      </c>
      <c r="J4117" s="14"/>
      <c r="K4117" s="14"/>
      <c r="L4117" s="14"/>
      <c r="M4117" s="14"/>
      <c r="N4117" s="14"/>
      <c r="O4117" s="14"/>
      <c r="P4117" s="14"/>
      <c r="Q4117" s="14"/>
      <c r="R4117" s="14"/>
      <c r="S4117" s="14"/>
      <c r="T4117" s="14"/>
      <c r="U4117" s="14"/>
      <c r="V4117" s="14"/>
      <c r="W4117" s="14"/>
    </row>
    <row r="4118">
      <c r="A4118" s="130" t="s">
        <v>27923</v>
      </c>
      <c r="B4118" s="14" t="s">
        <v>554</v>
      </c>
      <c r="C4118" s="131">
        <v>29.0</v>
      </c>
      <c r="D4118" s="14"/>
      <c r="E4118" s="14"/>
      <c r="F4118" s="14" t="s">
        <v>555</v>
      </c>
      <c r="G4118" s="131">
        <v>18.0</v>
      </c>
      <c r="H4118" s="131">
        <v>200.0</v>
      </c>
      <c r="I4118" s="132" t="b">
        <v>1</v>
      </c>
      <c r="J4118" s="14"/>
      <c r="K4118" s="14"/>
      <c r="L4118" s="14"/>
      <c r="M4118" s="14"/>
      <c r="N4118" s="14"/>
      <c r="O4118" s="14"/>
      <c r="P4118" s="14"/>
      <c r="Q4118" s="14"/>
      <c r="R4118" s="14"/>
      <c r="S4118" s="14"/>
      <c r="T4118" s="14"/>
      <c r="U4118" s="14"/>
      <c r="V4118" s="14"/>
      <c r="W4118" s="14"/>
    </row>
    <row r="4119">
      <c r="A4119" s="130" t="s">
        <v>27924</v>
      </c>
      <c r="B4119" s="14" t="s">
        <v>4402</v>
      </c>
      <c r="C4119" s="131">
        <v>58.0</v>
      </c>
      <c r="D4119" s="14" t="s">
        <v>4405</v>
      </c>
      <c r="E4119" s="131">
        <v>338.0</v>
      </c>
      <c r="F4119" s="14" t="s">
        <v>4407</v>
      </c>
      <c r="G4119" s="131">
        <v>47.0</v>
      </c>
      <c r="H4119" s="131">
        <v>200.0</v>
      </c>
      <c r="I4119" s="132" t="b">
        <v>1</v>
      </c>
      <c r="J4119" s="14"/>
      <c r="K4119" s="14"/>
      <c r="L4119" s="14"/>
      <c r="M4119" s="14"/>
      <c r="N4119" s="14"/>
      <c r="O4119" s="14"/>
      <c r="P4119" s="14"/>
      <c r="Q4119" s="14"/>
      <c r="R4119" s="14"/>
      <c r="S4119" s="14"/>
      <c r="T4119" s="14"/>
      <c r="U4119" s="14"/>
      <c r="V4119" s="14"/>
      <c r="W4119" s="14"/>
    </row>
    <row r="4120">
      <c r="A4120" s="130" t="s">
        <v>27925</v>
      </c>
      <c r="B4120" s="14" t="s">
        <v>18498</v>
      </c>
      <c r="C4120" s="131">
        <v>58.0</v>
      </c>
      <c r="D4120" s="14" t="s">
        <v>18499</v>
      </c>
      <c r="E4120" s="131">
        <v>153.0</v>
      </c>
      <c r="F4120" s="14" t="s">
        <v>18500</v>
      </c>
      <c r="G4120" s="131">
        <v>47.0</v>
      </c>
      <c r="H4120" s="131">
        <v>200.0</v>
      </c>
      <c r="I4120" s="132" t="b">
        <v>1</v>
      </c>
      <c r="J4120" s="14"/>
      <c r="K4120" s="14"/>
      <c r="L4120" s="14"/>
      <c r="M4120" s="14"/>
      <c r="N4120" s="14"/>
      <c r="O4120" s="14"/>
      <c r="P4120" s="14"/>
      <c r="Q4120" s="14"/>
      <c r="R4120" s="14"/>
      <c r="S4120" s="14"/>
      <c r="T4120" s="14"/>
      <c r="U4120" s="14"/>
      <c r="V4120" s="14"/>
      <c r="W4120" s="14"/>
    </row>
    <row r="4121">
      <c r="A4121" s="130" t="s">
        <v>27926</v>
      </c>
      <c r="B4121" s="14" t="s">
        <v>1727</v>
      </c>
      <c r="C4121" s="131">
        <v>78.0</v>
      </c>
      <c r="D4121" s="14" t="s">
        <v>1728</v>
      </c>
      <c r="E4121" s="131">
        <v>153.0</v>
      </c>
      <c r="F4121" s="14" t="s">
        <v>1729</v>
      </c>
      <c r="G4121" s="131">
        <v>67.0</v>
      </c>
      <c r="H4121" s="131">
        <v>200.0</v>
      </c>
      <c r="I4121" s="132" t="b">
        <v>1</v>
      </c>
      <c r="J4121" s="14"/>
      <c r="K4121" s="14"/>
      <c r="L4121" s="14"/>
      <c r="M4121" s="14"/>
      <c r="N4121" s="14"/>
      <c r="O4121" s="14"/>
      <c r="P4121" s="14"/>
      <c r="Q4121" s="14"/>
      <c r="R4121" s="14"/>
      <c r="S4121" s="14"/>
      <c r="T4121" s="14"/>
      <c r="U4121" s="14"/>
      <c r="V4121" s="14"/>
      <c r="W4121" s="14"/>
    </row>
    <row r="4122">
      <c r="A4122" s="130" t="s">
        <v>27927</v>
      </c>
      <c r="B4122" s="14" t="s">
        <v>1727</v>
      </c>
      <c r="C4122" s="131">
        <v>78.0</v>
      </c>
      <c r="D4122" s="14" t="s">
        <v>1728</v>
      </c>
      <c r="E4122" s="131">
        <v>153.0</v>
      </c>
      <c r="F4122" s="14" t="s">
        <v>1729</v>
      </c>
      <c r="G4122" s="131">
        <v>67.0</v>
      </c>
      <c r="H4122" s="131">
        <v>200.0</v>
      </c>
      <c r="I4122" s="132" t="b">
        <v>1</v>
      </c>
      <c r="J4122" s="14"/>
      <c r="K4122" s="14"/>
      <c r="L4122" s="14"/>
      <c r="M4122" s="14"/>
      <c r="N4122" s="14"/>
      <c r="O4122" s="14"/>
      <c r="P4122" s="14"/>
      <c r="Q4122" s="14"/>
      <c r="R4122" s="14"/>
      <c r="S4122" s="14"/>
      <c r="T4122" s="14"/>
      <c r="U4122" s="14"/>
      <c r="V4122" s="14"/>
      <c r="W4122" s="14"/>
    </row>
    <row r="4123">
      <c r="A4123" s="130" t="s">
        <v>27928</v>
      </c>
      <c r="B4123" s="14" t="s">
        <v>10481</v>
      </c>
      <c r="C4123" s="131">
        <v>35.0</v>
      </c>
      <c r="D4123" s="14"/>
      <c r="E4123" s="14"/>
      <c r="F4123" s="14" t="s">
        <v>10483</v>
      </c>
      <c r="G4123" s="131">
        <v>15.0</v>
      </c>
      <c r="H4123" s="131">
        <v>200.0</v>
      </c>
      <c r="I4123" s="132" t="b">
        <v>1</v>
      </c>
      <c r="J4123" s="14"/>
      <c r="K4123" s="14"/>
      <c r="L4123" s="14"/>
      <c r="M4123" s="14"/>
      <c r="N4123" s="14"/>
      <c r="O4123" s="14"/>
      <c r="P4123" s="14"/>
      <c r="Q4123" s="14"/>
      <c r="R4123" s="14"/>
      <c r="S4123" s="14"/>
      <c r="T4123" s="14"/>
      <c r="U4123" s="14"/>
      <c r="V4123" s="14"/>
      <c r="W4123" s="14"/>
    </row>
    <row r="4124">
      <c r="A4124" s="130" t="s">
        <v>27929</v>
      </c>
      <c r="B4124" s="14" t="s">
        <v>13545</v>
      </c>
      <c r="C4124" s="131">
        <v>22.0</v>
      </c>
      <c r="D4124" s="14"/>
      <c r="E4124" s="14"/>
      <c r="F4124" s="14" t="s">
        <v>13549</v>
      </c>
      <c r="G4124" s="131">
        <v>2.0</v>
      </c>
      <c r="H4124" s="131">
        <v>200.0</v>
      </c>
      <c r="I4124" s="132" t="b">
        <v>1</v>
      </c>
      <c r="J4124" s="14"/>
      <c r="K4124" s="14"/>
      <c r="L4124" s="14"/>
      <c r="M4124" s="14"/>
      <c r="N4124" s="14"/>
      <c r="O4124" s="14"/>
      <c r="P4124" s="14"/>
      <c r="Q4124" s="14"/>
      <c r="R4124" s="14"/>
      <c r="S4124" s="14"/>
      <c r="T4124" s="14"/>
      <c r="U4124" s="14"/>
      <c r="V4124" s="14"/>
      <c r="W4124" s="14"/>
    </row>
    <row r="4125">
      <c r="A4125" s="130" t="s">
        <v>27930</v>
      </c>
      <c r="B4125" s="14" t="s">
        <v>13136</v>
      </c>
      <c r="C4125" s="131">
        <v>69.0</v>
      </c>
      <c r="D4125" s="14" t="s">
        <v>13137</v>
      </c>
      <c r="E4125" s="131">
        <v>155.0</v>
      </c>
      <c r="F4125" s="14" t="s">
        <v>13139</v>
      </c>
      <c r="G4125" s="131">
        <v>58.0</v>
      </c>
      <c r="H4125" s="131">
        <v>200.0</v>
      </c>
      <c r="I4125" s="132" t="b">
        <v>1</v>
      </c>
      <c r="J4125" s="14"/>
      <c r="K4125" s="14"/>
      <c r="L4125" s="14"/>
      <c r="M4125" s="14"/>
      <c r="N4125" s="14"/>
      <c r="O4125" s="14"/>
      <c r="P4125" s="14"/>
      <c r="Q4125" s="14"/>
      <c r="R4125" s="14"/>
      <c r="S4125" s="14"/>
      <c r="T4125" s="14"/>
      <c r="U4125" s="14"/>
      <c r="V4125" s="14"/>
      <c r="W4125" s="14"/>
    </row>
    <row r="4126">
      <c r="A4126" s="130" t="s">
        <v>27931</v>
      </c>
      <c r="B4126" s="14" t="s">
        <v>4127</v>
      </c>
      <c r="C4126" s="131">
        <v>106.0</v>
      </c>
      <c r="D4126" s="14" t="s">
        <v>4130</v>
      </c>
      <c r="E4126" s="131">
        <v>380.0</v>
      </c>
      <c r="F4126" s="14" t="s">
        <v>4131</v>
      </c>
      <c r="G4126" s="131">
        <v>95.0</v>
      </c>
      <c r="H4126" s="131">
        <v>200.0</v>
      </c>
      <c r="I4126" s="132" t="b">
        <v>1</v>
      </c>
      <c r="J4126" s="14"/>
      <c r="K4126" s="14"/>
      <c r="L4126" s="14"/>
      <c r="M4126" s="14"/>
      <c r="N4126" s="14"/>
      <c r="O4126" s="14"/>
      <c r="P4126" s="14"/>
      <c r="Q4126" s="14"/>
      <c r="R4126" s="14"/>
      <c r="S4126" s="14"/>
      <c r="T4126" s="14"/>
      <c r="U4126" s="14"/>
      <c r="V4126" s="14"/>
      <c r="W4126" s="14"/>
    </row>
    <row r="4127">
      <c r="A4127" s="130" t="s">
        <v>27932</v>
      </c>
      <c r="B4127" s="14" t="s">
        <v>1603</v>
      </c>
      <c r="C4127" s="131">
        <v>56.0</v>
      </c>
      <c r="D4127" s="14" t="s">
        <v>1604</v>
      </c>
      <c r="E4127" s="131">
        <v>327.0</v>
      </c>
      <c r="F4127" s="14" t="s">
        <v>1605</v>
      </c>
      <c r="G4127" s="131">
        <v>45.0</v>
      </c>
      <c r="H4127" s="131">
        <v>200.0</v>
      </c>
      <c r="I4127" s="132" t="b">
        <v>1</v>
      </c>
      <c r="J4127" s="14"/>
      <c r="K4127" s="14"/>
      <c r="L4127" s="14"/>
      <c r="M4127" s="14"/>
      <c r="N4127" s="14"/>
      <c r="O4127" s="14"/>
      <c r="P4127" s="14"/>
      <c r="Q4127" s="14"/>
      <c r="R4127" s="14"/>
      <c r="S4127" s="14"/>
      <c r="T4127" s="14"/>
      <c r="U4127" s="14"/>
      <c r="V4127" s="14"/>
      <c r="W4127" s="14"/>
    </row>
    <row r="4128">
      <c r="A4128" s="130" t="s">
        <v>27933</v>
      </c>
      <c r="B4128" s="14" t="s">
        <v>5914</v>
      </c>
      <c r="C4128" s="131">
        <v>82.0</v>
      </c>
      <c r="D4128" s="14" t="s">
        <v>5916</v>
      </c>
      <c r="E4128" s="131">
        <v>158.0</v>
      </c>
      <c r="F4128" s="14" t="s">
        <v>5917</v>
      </c>
      <c r="G4128" s="131">
        <v>71.0</v>
      </c>
      <c r="H4128" s="131">
        <v>200.0</v>
      </c>
      <c r="I4128" s="132" t="b">
        <v>1</v>
      </c>
      <c r="J4128" s="14"/>
      <c r="K4128" s="14"/>
      <c r="L4128" s="14"/>
      <c r="M4128" s="14"/>
      <c r="N4128" s="14"/>
      <c r="O4128" s="14"/>
      <c r="P4128" s="14"/>
      <c r="Q4128" s="14"/>
      <c r="R4128" s="14"/>
      <c r="S4128" s="14"/>
      <c r="T4128" s="14"/>
      <c r="U4128" s="14"/>
      <c r="V4128" s="14"/>
      <c r="W4128" s="14"/>
    </row>
    <row r="4129">
      <c r="A4129" s="130" t="s">
        <v>27934</v>
      </c>
      <c r="B4129" s="14" t="s">
        <v>11371</v>
      </c>
      <c r="C4129" s="131">
        <v>30.0</v>
      </c>
      <c r="D4129" s="14"/>
      <c r="E4129" s="14"/>
      <c r="F4129" s="14" t="s">
        <v>11373</v>
      </c>
      <c r="G4129" s="131">
        <v>10.0</v>
      </c>
      <c r="H4129" s="131">
        <v>200.0</v>
      </c>
      <c r="I4129" s="132" t="b">
        <v>1</v>
      </c>
      <c r="J4129" s="14"/>
      <c r="K4129" s="14"/>
      <c r="L4129" s="14"/>
      <c r="M4129" s="14"/>
      <c r="N4129" s="14"/>
      <c r="O4129" s="14"/>
      <c r="P4129" s="14"/>
      <c r="Q4129" s="14"/>
      <c r="R4129" s="14"/>
      <c r="S4129" s="14"/>
      <c r="T4129" s="14"/>
      <c r="U4129" s="14"/>
      <c r="V4129" s="14"/>
      <c r="W4129" s="14"/>
    </row>
    <row r="4130">
      <c r="A4130" s="130" t="s">
        <v>27935</v>
      </c>
      <c r="B4130" s="14" t="s">
        <v>1252</v>
      </c>
      <c r="C4130" s="131">
        <v>64.0</v>
      </c>
      <c r="D4130" s="14" t="s">
        <v>1253</v>
      </c>
      <c r="E4130" s="131">
        <v>351.0</v>
      </c>
      <c r="F4130" s="14" t="s">
        <v>1254</v>
      </c>
      <c r="G4130" s="131">
        <v>53.0</v>
      </c>
      <c r="H4130" s="131">
        <v>200.0</v>
      </c>
      <c r="I4130" s="132" t="b">
        <v>1</v>
      </c>
      <c r="J4130" s="14"/>
      <c r="K4130" s="14"/>
      <c r="L4130" s="14"/>
      <c r="M4130" s="14"/>
      <c r="N4130" s="14"/>
      <c r="O4130" s="14"/>
      <c r="P4130" s="14"/>
      <c r="Q4130" s="14"/>
      <c r="R4130" s="14"/>
      <c r="S4130" s="14"/>
      <c r="T4130" s="14"/>
      <c r="U4130" s="14"/>
      <c r="V4130" s="14"/>
      <c r="W4130" s="14"/>
    </row>
    <row r="4131">
      <c r="A4131" s="130" t="s">
        <v>27936</v>
      </c>
      <c r="B4131" s="14" t="s">
        <v>18274</v>
      </c>
      <c r="C4131" s="131">
        <v>23.0</v>
      </c>
      <c r="D4131" s="14"/>
      <c r="E4131" s="14"/>
      <c r="F4131" s="14" t="s">
        <v>1245</v>
      </c>
      <c r="G4131" s="131">
        <v>3.0</v>
      </c>
      <c r="H4131" s="131">
        <v>200.0</v>
      </c>
      <c r="I4131" s="132" t="b">
        <v>1</v>
      </c>
      <c r="J4131" s="14"/>
      <c r="K4131" s="14"/>
      <c r="L4131" s="14"/>
      <c r="M4131" s="14"/>
      <c r="N4131" s="14"/>
      <c r="O4131" s="14"/>
      <c r="P4131" s="14"/>
      <c r="Q4131" s="14"/>
      <c r="R4131" s="14"/>
      <c r="S4131" s="14"/>
      <c r="T4131" s="14"/>
      <c r="U4131" s="14"/>
      <c r="V4131" s="14"/>
      <c r="W4131" s="14"/>
    </row>
    <row r="4132">
      <c r="A4132" s="130" t="s">
        <v>27937</v>
      </c>
      <c r="B4132" s="14" t="s">
        <v>3102</v>
      </c>
      <c r="C4132" s="131">
        <v>66.0</v>
      </c>
      <c r="D4132" s="14" t="s">
        <v>3106</v>
      </c>
      <c r="E4132" s="131">
        <v>207.0</v>
      </c>
      <c r="F4132" s="14" t="s">
        <v>3109</v>
      </c>
      <c r="G4132" s="131">
        <v>55.0</v>
      </c>
      <c r="H4132" s="131">
        <v>200.0</v>
      </c>
      <c r="I4132" s="132" t="b">
        <v>1</v>
      </c>
      <c r="J4132" s="14"/>
      <c r="K4132" s="14"/>
      <c r="L4132" s="14"/>
      <c r="M4132" s="14"/>
      <c r="N4132" s="14"/>
      <c r="O4132" s="14"/>
      <c r="P4132" s="14"/>
      <c r="Q4132" s="14"/>
      <c r="R4132" s="14"/>
      <c r="S4132" s="14"/>
      <c r="T4132" s="14"/>
      <c r="U4132" s="14"/>
      <c r="V4132" s="14"/>
      <c r="W4132" s="14"/>
    </row>
    <row r="4133">
      <c r="A4133" s="130" t="s">
        <v>27938</v>
      </c>
      <c r="B4133" s="14" t="s">
        <v>11802</v>
      </c>
      <c r="C4133" s="131">
        <v>43.0</v>
      </c>
      <c r="D4133" s="14" t="s">
        <v>11803</v>
      </c>
      <c r="E4133" s="131">
        <v>138.0</v>
      </c>
      <c r="F4133" s="14" t="s">
        <v>11805</v>
      </c>
      <c r="G4133" s="131">
        <v>32.0</v>
      </c>
      <c r="H4133" s="131">
        <v>200.0</v>
      </c>
      <c r="I4133" s="132" t="b">
        <v>1</v>
      </c>
      <c r="J4133" s="14"/>
      <c r="K4133" s="14"/>
      <c r="L4133" s="14"/>
      <c r="M4133" s="14"/>
      <c r="N4133" s="14"/>
      <c r="O4133" s="14"/>
      <c r="P4133" s="14"/>
      <c r="Q4133" s="14"/>
      <c r="R4133" s="14"/>
      <c r="S4133" s="14"/>
      <c r="T4133" s="14"/>
      <c r="U4133" s="14"/>
      <c r="V4133" s="14"/>
      <c r="W4133" s="14"/>
    </row>
    <row r="4134">
      <c r="A4134" s="130" t="s">
        <v>27939</v>
      </c>
      <c r="B4134" s="14" t="s">
        <v>4127</v>
      </c>
      <c r="C4134" s="131">
        <v>106.0</v>
      </c>
      <c r="D4134" s="14" t="s">
        <v>4130</v>
      </c>
      <c r="E4134" s="131">
        <v>380.0</v>
      </c>
      <c r="F4134" s="14" t="s">
        <v>4131</v>
      </c>
      <c r="G4134" s="131">
        <v>95.0</v>
      </c>
      <c r="H4134" s="131">
        <v>200.0</v>
      </c>
      <c r="I4134" s="132" t="b">
        <v>1</v>
      </c>
      <c r="J4134" s="14"/>
      <c r="K4134" s="14"/>
      <c r="L4134" s="14"/>
      <c r="M4134" s="14"/>
      <c r="N4134" s="14"/>
      <c r="O4134" s="14"/>
      <c r="P4134" s="14"/>
      <c r="Q4134" s="14"/>
      <c r="R4134" s="14"/>
      <c r="S4134" s="14"/>
      <c r="T4134" s="14"/>
      <c r="U4134" s="14"/>
      <c r="V4134" s="14"/>
      <c r="W4134" s="14"/>
    </row>
    <row r="4135">
      <c r="A4135" s="130" t="s">
        <v>27940</v>
      </c>
      <c r="B4135" s="14" t="s">
        <v>2463</v>
      </c>
      <c r="C4135" s="131">
        <v>37.0</v>
      </c>
      <c r="D4135" s="14" t="s">
        <v>2466</v>
      </c>
      <c r="E4135" s="131">
        <v>272.0</v>
      </c>
      <c r="F4135" s="14" t="s">
        <v>2470</v>
      </c>
      <c r="G4135" s="131">
        <v>26.0</v>
      </c>
      <c r="H4135" s="131">
        <v>200.0</v>
      </c>
      <c r="I4135" s="132" t="b">
        <v>1</v>
      </c>
      <c r="J4135" s="14"/>
      <c r="K4135" s="14"/>
      <c r="L4135" s="14"/>
      <c r="M4135" s="14"/>
      <c r="N4135" s="14"/>
      <c r="O4135" s="14"/>
      <c r="P4135" s="14"/>
      <c r="Q4135" s="14"/>
      <c r="R4135" s="14"/>
      <c r="S4135" s="14"/>
      <c r="T4135" s="14"/>
      <c r="U4135" s="14"/>
      <c r="V4135" s="14"/>
      <c r="W4135" s="14"/>
    </row>
    <row r="4136">
      <c r="A4136" s="130" t="s">
        <v>27941</v>
      </c>
      <c r="B4136" s="14" t="s">
        <v>11841</v>
      </c>
      <c r="C4136" s="131">
        <v>68.0</v>
      </c>
      <c r="D4136" s="14" t="s">
        <v>11843</v>
      </c>
      <c r="E4136" s="131">
        <v>154.0</v>
      </c>
      <c r="F4136" s="14" t="s">
        <v>11845</v>
      </c>
      <c r="G4136" s="131">
        <v>57.0</v>
      </c>
      <c r="H4136" s="131">
        <v>200.0</v>
      </c>
      <c r="I4136" s="132" t="b">
        <v>1</v>
      </c>
      <c r="J4136" s="14"/>
      <c r="K4136" s="14"/>
      <c r="L4136" s="14"/>
      <c r="M4136" s="14"/>
      <c r="N4136" s="14"/>
      <c r="O4136" s="14"/>
      <c r="P4136" s="14"/>
      <c r="Q4136" s="14"/>
      <c r="R4136" s="14"/>
      <c r="S4136" s="14"/>
      <c r="T4136" s="14"/>
      <c r="U4136" s="14"/>
      <c r="V4136" s="14"/>
      <c r="W4136" s="14"/>
    </row>
    <row r="4137">
      <c r="A4137" s="130" t="s">
        <v>27942</v>
      </c>
      <c r="B4137" s="14" t="s">
        <v>12438</v>
      </c>
      <c r="C4137" s="131">
        <v>53.0</v>
      </c>
      <c r="D4137" s="14" t="s">
        <v>12440</v>
      </c>
      <c r="E4137" s="131">
        <v>156.0</v>
      </c>
      <c r="F4137" s="14" t="s">
        <v>12441</v>
      </c>
      <c r="G4137" s="131">
        <v>42.0</v>
      </c>
      <c r="H4137" s="131">
        <v>200.0</v>
      </c>
      <c r="I4137" s="132" t="b">
        <v>1</v>
      </c>
      <c r="J4137" s="14"/>
      <c r="K4137" s="14"/>
      <c r="L4137" s="14"/>
      <c r="M4137" s="14"/>
      <c r="N4137" s="14"/>
      <c r="O4137" s="14"/>
      <c r="P4137" s="14"/>
      <c r="Q4137" s="14"/>
      <c r="R4137" s="14"/>
      <c r="S4137" s="14"/>
      <c r="T4137" s="14"/>
      <c r="U4137" s="14"/>
      <c r="V4137" s="14"/>
      <c r="W4137" s="14"/>
    </row>
    <row r="4138">
      <c r="A4138" s="130" t="s">
        <v>27943</v>
      </c>
      <c r="B4138" s="14" t="s">
        <v>17963</v>
      </c>
      <c r="C4138" s="131">
        <v>40.0</v>
      </c>
      <c r="D4138" s="14" t="s">
        <v>17964</v>
      </c>
      <c r="E4138" s="131">
        <v>157.0</v>
      </c>
      <c r="F4138" s="14" t="s">
        <v>17965</v>
      </c>
      <c r="G4138" s="131">
        <v>29.0</v>
      </c>
      <c r="H4138" s="131">
        <v>200.0</v>
      </c>
      <c r="I4138" s="132" t="b">
        <v>1</v>
      </c>
      <c r="J4138" s="14"/>
      <c r="K4138" s="14"/>
      <c r="L4138" s="14"/>
      <c r="M4138" s="14"/>
      <c r="N4138" s="14"/>
      <c r="O4138" s="14"/>
      <c r="P4138" s="14"/>
      <c r="Q4138" s="14"/>
      <c r="R4138" s="14"/>
      <c r="S4138" s="14"/>
      <c r="T4138" s="14"/>
      <c r="U4138" s="14"/>
      <c r="V4138" s="14"/>
      <c r="W4138" s="14"/>
    </row>
    <row r="4139">
      <c r="A4139" s="130" t="s">
        <v>27944</v>
      </c>
      <c r="B4139" s="14" t="s">
        <v>13545</v>
      </c>
      <c r="C4139" s="131">
        <v>22.0</v>
      </c>
      <c r="D4139" s="14"/>
      <c r="E4139" s="14"/>
      <c r="F4139" s="14" t="s">
        <v>13549</v>
      </c>
      <c r="G4139" s="131">
        <v>2.0</v>
      </c>
      <c r="H4139" s="131">
        <v>200.0</v>
      </c>
      <c r="I4139" s="132" t="b">
        <v>1</v>
      </c>
      <c r="J4139" s="14"/>
      <c r="K4139" s="14"/>
      <c r="L4139" s="14"/>
      <c r="M4139" s="14"/>
      <c r="N4139" s="14"/>
      <c r="O4139" s="14"/>
      <c r="P4139" s="14"/>
      <c r="Q4139" s="14"/>
      <c r="R4139" s="14"/>
      <c r="S4139" s="14"/>
      <c r="T4139" s="14"/>
      <c r="U4139" s="14"/>
      <c r="V4139" s="14"/>
      <c r="W4139" s="14"/>
    </row>
    <row r="4140">
      <c r="A4140" s="130" t="s">
        <v>27945</v>
      </c>
      <c r="B4140" s="14" t="s">
        <v>13510</v>
      </c>
      <c r="C4140" s="131">
        <v>28.0</v>
      </c>
      <c r="D4140" s="14" t="s">
        <v>13511</v>
      </c>
      <c r="E4140" s="131">
        <v>158.0</v>
      </c>
      <c r="F4140" s="14" t="s">
        <v>13512</v>
      </c>
      <c r="G4140" s="131">
        <v>8.0</v>
      </c>
      <c r="H4140" s="131">
        <v>200.0</v>
      </c>
      <c r="I4140" s="132" t="b">
        <v>1</v>
      </c>
      <c r="J4140" s="14"/>
      <c r="K4140" s="14"/>
      <c r="L4140" s="14"/>
      <c r="M4140" s="14"/>
      <c r="N4140" s="14"/>
      <c r="O4140" s="14"/>
      <c r="P4140" s="14"/>
      <c r="Q4140" s="14"/>
      <c r="R4140" s="14"/>
      <c r="S4140" s="14"/>
      <c r="T4140" s="14"/>
      <c r="U4140" s="14"/>
      <c r="V4140" s="14"/>
      <c r="W4140" s="14"/>
    </row>
    <row r="4141">
      <c r="A4141" s="130" t="s">
        <v>27946</v>
      </c>
      <c r="B4141" s="14" t="s">
        <v>11646</v>
      </c>
      <c r="C4141" s="131">
        <v>22.0</v>
      </c>
      <c r="D4141" s="14"/>
      <c r="E4141" s="14"/>
      <c r="F4141" s="14" t="s">
        <v>1295</v>
      </c>
      <c r="G4141" s="131">
        <v>2.0</v>
      </c>
      <c r="H4141" s="131">
        <v>200.0</v>
      </c>
      <c r="I4141" s="132" t="b">
        <v>1</v>
      </c>
      <c r="J4141" s="14"/>
      <c r="K4141" s="14"/>
      <c r="L4141" s="14"/>
      <c r="M4141" s="14"/>
      <c r="N4141" s="14"/>
      <c r="O4141" s="14"/>
      <c r="P4141" s="14"/>
      <c r="Q4141" s="14"/>
      <c r="R4141" s="14"/>
      <c r="S4141" s="14"/>
      <c r="T4141" s="14"/>
      <c r="U4141" s="14"/>
      <c r="V4141" s="14"/>
      <c r="W4141" s="14"/>
    </row>
    <row r="4142">
      <c r="A4142" s="130" t="s">
        <v>27947</v>
      </c>
      <c r="B4142" s="14" t="s">
        <v>14659</v>
      </c>
      <c r="C4142" s="131">
        <v>105.0</v>
      </c>
      <c r="D4142" s="14" t="s">
        <v>14660</v>
      </c>
      <c r="E4142" s="131">
        <v>152.0</v>
      </c>
      <c r="F4142" s="14" t="s">
        <v>14661</v>
      </c>
      <c r="G4142" s="131">
        <v>94.0</v>
      </c>
      <c r="H4142" s="131">
        <v>200.0</v>
      </c>
      <c r="I4142" s="132" t="b">
        <v>1</v>
      </c>
      <c r="J4142" s="14"/>
      <c r="K4142" s="14"/>
      <c r="L4142" s="14"/>
      <c r="M4142" s="14"/>
      <c r="N4142" s="14"/>
      <c r="O4142" s="14"/>
      <c r="P4142" s="14"/>
      <c r="Q4142" s="14"/>
      <c r="R4142" s="14"/>
      <c r="S4142" s="14"/>
      <c r="T4142" s="14"/>
      <c r="U4142" s="14"/>
      <c r="V4142" s="14"/>
      <c r="W4142" s="14"/>
    </row>
    <row r="4143">
      <c r="A4143" s="130" t="s">
        <v>27948</v>
      </c>
      <c r="B4143" s="14" t="s">
        <v>7305</v>
      </c>
      <c r="C4143" s="131">
        <v>105.0</v>
      </c>
      <c r="D4143" s="14" t="s">
        <v>7307</v>
      </c>
      <c r="E4143" s="131">
        <v>141.0</v>
      </c>
      <c r="F4143" s="14" t="s">
        <v>7309</v>
      </c>
      <c r="G4143" s="131">
        <v>94.0</v>
      </c>
      <c r="H4143" s="131">
        <v>200.0</v>
      </c>
      <c r="I4143" s="132" t="b">
        <v>1</v>
      </c>
      <c r="J4143" s="14"/>
      <c r="K4143" s="14"/>
      <c r="L4143" s="14"/>
      <c r="M4143" s="14"/>
      <c r="N4143" s="14"/>
      <c r="O4143" s="14"/>
      <c r="P4143" s="14"/>
      <c r="Q4143" s="14"/>
      <c r="R4143" s="14"/>
      <c r="S4143" s="14"/>
      <c r="T4143" s="14"/>
      <c r="U4143" s="14"/>
      <c r="V4143" s="14"/>
      <c r="W4143" s="14"/>
    </row>
    <row r="4144">
      <c r="A4144" s="130" t="s">
        <v>27949</v>
      </c>
      <c r="B4144" s="14" t="s">
        <v>6564</v>
      </c>
      <c r="C4144" s="131">
        <v>95.0</v>
      </c>
      <c r="D4144" s="14" t="s">
        <v>6568</v>
      </c>
      <c r="E4144" s="131">
        <v>154.0</v>
      </c>
      <c r="F4144" s="14" t="s">
        <v>6577</v>
      </c>
      <c r="G4144" s="131">
        <v>84.0</v>
      </c>
      <c r="H4144" s="131">
        <v>200.0</v>
      </c>
      <c r="I4144" s="132" t="b">
        <v>1</v>
      </c>
      <c r="J4144" s="14"/>
      <c r="K4144" s="14"/>
      <c r="L4144" s="14"/>
      <c r="M4144" s="14"/>
      <c r="N4144" s="14"/>
      <c r="O4144" s="14"/>
      <c r="P4144" s="14"/>
      <c r="Q4144" s="14"/>
      <c r="R4144" s="14"/>
      <c r="S4144" s="14"/>
      <c r="T4144" s="14"/>
      <c r="U4144" s="14"/>
      <c r="V4144" s="14"/>
      <c r="W4144" s="14"/>
    </row>
    <row r="4145">
      <c r="A4145" s="130" t="s">
        <v>27950</v>
      </c>
      <c r="B4145" s="14" t="s">
        <v>1543</v>
      </c>
      <c r="C4145" s="131">
        <v>25.0</v>
      </c>
      <c r="D4145" s="14"/>
      <c r="E4145" s="14"/>
      <c r="F4145" s="14" t="s">
        <v>1264</v>
      </c>
      <c r="G4145" s="131">
        <v>5.0</v>
      </c>
      <c r="H4145" s="131">
        <v>200.0</v>
      </c>
      <c r="I4145" s="132" t="b">
        <v>1</v>
      </c>
      <c r="J4145" s="14"/>
      <c r="K4145" s="14"/>
      <c r="L4145" s="14"/>
      <c r="M4145" s="14"/>
      <c r="N4145" s="14"/>
      <c r="O4145" s="14"/>
      <c r="P4145" s="14"/>
      <c r="Q4145" s="14"/>
      <c r="R4145" s="14"/>
      <c r="S4145" s="14"/>
      <c r="T4145" s="14"/>
      <c r="U4145" s="14"/>
      <c r="V4145" s="14"/>
      <c r="W4145" s="14"/>
    </row>
    <row r="4146">
      <c r="A4146" s="130" t="s">
        <v>27951</v>
      </c>
      <c r="B4146" s="14" t="s">
        <v>1996</v>
      </c>
      <c r="C4146" s="131">
        <v>77.0</v>
      </c>
      <c r="D4146" s="14" t="s">
        <v>1999</v>
      </c>
      <c r="E4146" s="131">
        <v>615.0</v>
      </c>
      <c r="F4146" s="14" t="s">
        <v>2000</v>
      </c>
      <c r="G4146" s="131">
        <v>66.0</v>
      </c>
      <c r="H4146" s="131">
        <v>200.0</v>
      </c>
      <c r="I4146" s="132" t="b">
        <v>1</v>
      </c>
      <c r="J4146" s="14"/>
      <c r="K4146" s="14"/>
      <c r="L4146" s="14"/>
      <c r="M4146" s="14"/>
      <c r="N4146" s="14"/>
      <c r="O4146" s="14"/>
      <c r="P4146" s="14"/>
      <c r="Q4146" s="14"/>
      <c r="R4146" s="14"/>
      <c r="S4146" s="14"/>
      <c r="T4146" s="14"/>
      <c r="U4146" s="14"/>
      <c r="V4146" s="14"/>
      <c r="W4146" s="14"/>
    </row>
    <row r="4147">
      <c r="A4147" s="130" t="s">
        <v>27952</v>
      </c>
      <c r="B4147" s="14" t="s">
        <v>5396</v>
      </c>
      <c r="C4147" s="131">
        <v>57.0</v>
      </c>
      <c r="D4147" s="14" t="s">
        <v>5398</v>
      </c>
      <c r="E4147" s="131">
        <v>319.0</v>
      </c>
      <c r="F4147" s="14" t="s">
        <v>5400</v>
      </c>
      <c r="G4147" s="131">
        <v>46.0</v>
      </c>
      <c r="H4147" s="131">
        <v>200.0</v>
      </c>
      <c r="I4147" s="132" t="b">
        <v>1</v>
      </c>
      <c r="J4147" s="14"/>
      <c r="K4147" s="14"/>
      <c r="L4147" s="14"/>
      <c r="M4147" s="14"/>
      <c r="N4147" s="14"/>
      <c r="O4147" s="14"/>
      <c r="P4147" s="14"/>
      <c r="Q4147" s="14"/>
      <c r="R4147" s="14"/>
      <c r="S4147" s="14"/>
      <c r="T4147" s="14"/>
      <c r="U4147" s="14"/>
      <c r="V4147" s="14"/>
      <c r="W4147" s="14"/>
    </row>
    <row r="4148">
      <c r="A4148" s="130" t="s">
        <v>27953</v>
      </c>
      <c r="B4148" s="14" t="s">
        <v>1614</v>
      </c>
      <c r="C4148" s="131">
        <v>74.0</v>
      </c>
      <c r="D4148" s="14" t="s">
        <v>1615</v>
      </c>
      <c r="E4148" s="131">
        <v>346.0</v>
      </c>
      <c r="F4148" s="14" t="s">
        <v>1616</v>
      </c>
      <c r="G4148" s="131">
        <v>63.0</v>
      </c>
      <c r="H4148" s="131">
        <v>200.0</v>
      </c>
      <c r="I4148" s="132" t="b">
        <v>1</v>
      </c>
      <c r="J4148" s="14"/>
      <c r="K4148" s="14"/>
      <c r="L4148" s="14"/>
      <c r="M4148" s="14"/>
      <c r="N4148" s="14"/>
      <c r="O4148" s="14"/>
      <c r="P4148" s="14"/>
      <c r="Q4148" s="14"/>
      <c r="R4148" s="14"/>
      <c r="S4148" s="14"/>
      <c r="T4148" s="14"/>
      <c r="U4148" s="14"/>
      <c r="V4148" s="14"/>
      <c r="W4148" s="14"/>
    </row>
    <row r="4149">
      <c r="A4149" s="130" t="s">
        <v>27954</v>
      </c>
      <c r="B4149" s="14" t="s">
        <v>2062</v>
      </c>
      <c r="C4149" s="131">
        <v>80.0</v>
      </c>
      <c r="D4149" s="14" t="s">
        <v>2065</v>
      </c>
      <c r="E4149" s="131">
        <v>475.0</v>
      </c>
      <c r="F4149" s="14" t="s">
        <v>2067</v>
      </c>
      <c r="G4149" s="131">
        <v>69.0</v>
      </c>
      <c r="H4149" s="131">
        <v>200.0</v>
      </c>
      <c r="I4149" s="132" t="b">
        <v>1</v>
      </c>
      <c r="J4149" s="14"/>
      <c r="K4149" s="14"/>
      <c r="L4149" s="14"/>
      <c r="M4149" s="14"/>
      <c r="N4149" s="14"/>
      <c r="O4149" s="14"/>
      <c r="P4149" s="14"/>
      <c r="Q4149" s="14"/>
      <c r="R4149" s="14"/>
      <c r="S4149" s="14"/>
      <c r="T4149" s="14"/>
      <c r="U4149" s="14"/>
      <c r="V4149" s="14"/>
      <c r="W4149" s="14"/>
    </row>
    <row r="4150">
      <c r="A4150" s="130" t="s">
        <v>27955</v>
      </c>
      <c r="B4150" s="14" t="s">
        <v>10795</v>
      </c>
      <c r="C4150" s="131">
        <v>24.0</v>
      </c>
      <c r="D4150" s="14"/>
      <c r="E4150" s="14"/>
      <c r="F4150" s="14" t="s">
        <v>10800</v>
      </c>
      <c r="G4150" s="131">
        <v>4.0</v>
      </c>
      <c r="H4150" s="131">
        <v>200.0</v>
      </c>
      <c r="I4150" s="132" t="b">
        <v>1</v>
      </c>
      <c r="J4150" s="14"/>
      <c r="K4150" s="14"/>
      <c r="L4150" s="14"/>
      <c r="M4150" s="14"/>
      <c r="N4150" s="14"/>
      <c r="O4150" s="14"/>
      <c r="P4150" s="14"/>
      <c r="Q4150" s="14"/>
      <c r="R4150" s="14"/>
      <c r="S4150" s="14"/>
      <c r="T4150" s="14"/>
      <c r="U4150" s="14"/>
      <c r="V4150" s="14"/>
      <c r="W4150" s="14"/>
    </row>
    <row r="4151">
      <c r="A4151" s="130" t="s">
        <v>27956</v>
      </c>
      <c r="B4151" s="14" t="s">
        <v>6564</v>
      </c>
      <c r="C4151" s="131">
        <v>95.0</v>
      </c>
      <c r="D4151" s="14" t="s">
        <v>6568</v>
      </c>
      <c r="E4151" s="131">
        <v>154.0</v>
      </c>
      <c r="F4151" s="14" t="s">
        <v>6577</v>
      </c>
      <c r="G4151" s="131">
        <v>84.0</v>
      </c>
      <c r="H4151" s="131">
        <v>200.0</v>
      </c>
      <c r="I4151" s="132" t="b">
        <v>1</v>
      </c>
      <c r="J4151" s="14"/>
      <c r="K4151" s="14"/>
      <c r="L4151" s="14"/>
      <c r="M4151" s="14"/>
      <c r="N4151" s="14"/>
      <c r="O4151" s="14"/>
      <c r="P4151" s="14"/>
      <c r="Q4151" s="14"/>
      <c r="R4151" s="14"/>
      <c r="S4151" s="14"/>
      <c r="T4151" s="14"/>
      <c r="U4151" s="14"/>
      <c r="V4151" s="14"/>
      <c r="W4151" s="14"/>
    </row>
    <row r="4152">
      <c r="A4152" s="130" t="s">
        <v>27957</v>
      </c>
      <c r="B4152" s="14" t="s">
        <v>17963</v>
      </c>
      <c r="C4152" s="131">
        <v>40.0</v>
      </c>
      <c r="D4152" s="14" t="s">
        <v>17964</v>
      </c>
      <c r="E4152" s="131">
        <v>157.0</v>
      </c>
      <c r="F4152" s="14" t="s">
        <v>17965</v>
      </c>
      <c r="G4152" s="131">
        <v>29.0</v>
      </c>
      <c r="H4152" s="131">
        <v>200.0</v>
      </c>
      <c r="I4152" s="132" t="b">
        <v>1</v>
      </c>
      <c r="J4152" s="14"/>
      <c r="K4152" s="14"/>
      <c r="L4152" s="14"/>
      <c r="M4152" s="14"/>
      <c r="N4152" s="14"/>
      <c r="O4152" s="14"/>
      <c r="P4152" s="14"/>
      <c r="Q4152" s="14"/>
      <c r="R4152" s="14"/>
      <c r="S4152" s="14"/>
      <c r="T4152" s="14"/>
      <c r="U4152" s="14"/>
      <c r="V4152" s="14"/>
      <c r="W4152" s="14"/>
    </row>
    <row r="4153">
      <c r="A4153" s="130" t="s">
        <v>27958</v>
      </c>
      <c r="B4153" s="14" t="s">
        <v>557</v>
      </c>
      <c r="C4153" s="131">
        <v>27.0</v>
      </c>
      <c r="D4153" s="14"/>
      <c r="E4153" s="14"/>
      <c r="F4153" s="14" t="s">
        <v>558</v>
      </c>
      <c r="G4153" s="131">
        <v>16.0</v>
      </c>
      <c r="H4153" s="131">
        <v>200.0</v>
      </c>
      <c r="I4153" s="132" t="b">
        <v>1</v>
      </c>
      <c r="J4153" s="14"/>
      <c r="K4153" s="14"/>
      <c r="L4153" s="14"/>
      <c r="M4153" s="14"/>
      <c r="N4153" s="14"/>
      <c r="O4153" s="14"/>
      <c r="P4153" s="14"/>
      <c r="Q4153" s="14"/>
      <c r="R4153" s="14"/>
      <c r="S4153" s="14"/>
      <c r="T4153" s="14"/>
      <c r="U4153" s="14"/>
      <c r="V4153" s="14"/>
      <c r="W4153" s="14"/>
    </row>
    <row r="4154">
      <c r="A4154" s="130" t="s">
        <v>27959</v>
      </c>
      <c r="B4154" s="14" t="s">
        <v>1416</v>
      </c>
      <c r="C4154" s="131">
        <v>64.0</v>
      </c>
      <c r="D4154" s="14" t="s">
        <v>1417</v>
      </c>
      <c r="E4154" s="131">
        <v>153.0</v>
      </c>
      <c r="F4154" s="14" t="s">
        <v>1418</v>
      </c>
      <c r="G4154" s="131">
        <v>53.0</v>
      </c>
      <c r="H4154" s="131">
        <v>200.0</v>
      </c>
      <c r="I4154" s="132" t="b">
        <v>1</v>
      </c>
      <c r="J4154" s="14"/>
      <c r="K4154" s="14"/>
      <c r="L4154" s="14"/>
      <c r="M4154" s="14"/>
      <c r="N4154" s="14"/>
      <c r="O4154" s="14"/>
      <c r="P4154" s="14"/>
      <c r="Q4154" s="14"/>
      <c r="R4154" s="14"/>
      <c r="S4154" s="14"/>
      <c r="T4154" s="14"/>
      <c r="U4154" s="14"/>
      <c r="V4154" s="14"/>
      <c r="W4154" s="14"/>
    </row>
    <row r="4155">
      <c r="A4155" s="130" t="s">
        <v>27960</v>
      </c>
      <c r="B4155" s="14" t="s">
        <v>10319</v>
      </c>
      <c r="C4155" s="131">
        <v>32.0</v>
      </c>
      <c r="D4155" s="14"/>
      <c r="E4155" s="14"/>
      <c r="F4155" s="14" t="s">
        <v>10321</v>
      </c>
      <c r="G4155" s="131">
        <v>12.0</v>
      </c>
      <c r="H4155" s="131">
        <v>200.0</v>
      </c>
      <c r="I4155" s="132" t="b">
        <v>1</v>
      </c>
      <c r="J4155" s="14"/>
      <c r="K4155" s="14"/>
      <c r="L4155" s="14"/>
      <c r="M4155" s="14"/>
      <c r="N4155" s="14"/>
      <c r="O4155" s="14"/>
      <c r="P4155" s="14"/>
      <c r="Q4155" s="14"/>
      <c r="R4155" s="14"/>
      <c r="S4155" s="14"/>
      <c r="T4155" s="14"/>
      <c r="U4155" s="14"/>
      <c r="V4155" s="14"/>
      <c r="W4155" s="14"/>
    </row>
    <row r="4156">
      <c r="A4156" s="130" t="s">
        <v>27961</v>
      </c>
      <c r="B4156" s="14" t="s">
        <v>10700</v>
      </c>
      <c r="C4156" s="131">
        <v>52.0</v>
      </c>
      <c r="D4156" s="14" t="s">
        <v>10703</v>
      </c>
      <c r="E4156" s="131">
        <v>158.0</v>
      </c>
      <c r="F4156" s="14" t="s">
        <v>10704</v>
      </c>
      <c r="G4156" s="131">
        <v>41.0</v>
      </c>
      <c r="H4156" s="131">
        <v>200.0</v>
      </c>
      <c r="I4156" s="132" t="b">
        <v>1</v>
      </c>
      <c r="J4156" s="14"/>
      <c r="K4156" s="14"/>
      <c r="L4156" s="14"/>
      <c r="M4156" s="14"/>
      <c r="N4156" s="14"/>
      <c r="O4156" s="14"/>
      <c r="P4156" s="14"/>
      <c r="Q4156" s="14"/>
      <c r="R4156" s="14"/>
      <c r="S4156" s="14"/>
      <c r="T4156" s="14"/>
      <c r="U4156" s="14"/>
      <c r="V4156" s="14"/>
      <c r="W4156" s="14"/>
    </row>
    <row r="4157">
      <c r="A4157" s="130" t="s">
        <v>27962</v>
      </c>
      <c r="B4157" s="14" t="s">
        <v>1665</v>
      </c>
      <c r="C4157" s="131">
        <v>77.0</v>
      </c>
      <c r="D4157" s="14" t="s">
        <v>1666</v>
      </c>
      <c r="E4157" s="131">
        <v>623.0</v>
      </c>
      <c r="F4157" s="14" t="s">
        <v>1667</v>
      </c>
      <c r="G4157" s="131">
        <v>66.0</v>
      </c>
      <c r="H4157" s="131">
        <v>200.0</v>
      </c>
      <c r="I4157" s="132" t="b">
        <v>1</v>
      </c>
      <c r="J4157" s="14"/>
      <c r="K4157" s="14"/>
      <c r="L4157" s="14"/>
      <c r="M4157" s="14"/>
      <c r="N4157" s="14"/>
      <c r="O4157" s="14"/>
      <c r="P4157" s="14"/>
      <c r="Q4157" s="14"/>
      <c r="R4157" s="14"/>
      <c r="S4157" s="14"/>
      <c r="T4157" s="14"/>
      <c r="U4157" s="14"/>
      <c r="V4157" s="14"/>
      <c r="W4157" s="14"/>
    </row>
    <row r="4158">
      <c r="A4158" s="130" t="s">
        <v>27963</v>
      </c>
      <c r="B4158" s="14" t="s">
        <v>3207</v>
      </c>
      <c r="C4158" s="131">
        <v>60.0</v>
      </c>
      <c r="D4158" s="14" t="s">
        <v>3210</v>
      </c>
      <c r="E4158" s="131">
        <v>155.0</v>
      </c>
      <c r="F4158" s="14" t="s">
        <v>3213</v>
      </c>
      <c r="G4158" s="131">
        <v>49.0</v>
      </c>
      <c r="H4158" s="131">
        <v>200.0</v>
      </c>
      <c r="I4158" s="132" t="b">
        <v>1</v>
      </c>
      <c r="J4158" s="14"/>
      <c r="K4158" s="14"/>
      <c r="L4158" s="14"/>
      <c r="M4158" s="14"/>
      <c r="N4158" s="14"/>
      <c r="O4158" s="14"/>
      <c r="P4158" s="14"/>
      <c r="Q4158" s="14"/>
      <c r="R4158" s="14"/>
      <c r="S4158" s="14"/>
      <c r="T4158" s="14"/>
      <c r="U4158" s="14"/>
      <c r="V4158" s="14"/>
      <c r="W4158" s="14"/>
    </row>
    <row r="4159">
      <c r="A4159" s="130" t="s">
        <v>27964</v>
      </c>
      <c r="B4159" s="14" t="s">
        <v>1640</v>
      </c>
      <c r="C4159" s="131">
        <v>61.0</v>
      </c>
      <c r="D4159" s="14" t="s">
        <v>1641</v>
      </c>
      <c r="E4159" s="131">
        <v>147.0</v>
      </c>
      <c r="F4159" s="14" t="s">
        <v>1642</v>
      </c>
      <c r="G4159" s="131">
        <v>50.0</v>
      </c>
      <c r="H4159" s="131">
        <v>200.0</v>
      </c>
      <c r="I4159" s="132" t="b">
        <v>1</v>
      </c>
      <c r="J4159" s="14"/>
      <c r="K4159" s="14"/>
      <c r="L4159" s="14"/>
      <c r="M4159" s="14"/>
      <c r="N4159" s="14"/>
      <c r="O4159" s="14"/>
      <c r="P4159" s="14"/>
      <c r="Q4159" s="14"/>
      <c r="R4159" s="14"/>
      <c r="S4159" s="14"/>
      <c r="T4159" s="14"/>
      <c r="U4159" s="14"/>
      <c r="V4159" s="14"/>
      <c r="W4159" s="14"/>
    </row>
    <row r="4160">
      <c r="A4160" s="130" t="s">
        <v>27965</v>
      </c>
      <c r="B4160" s="14" t="s">
        <v>13682</v>
      </c>
      <c r="C4160" s="131">
        <v>33.0</v>
      </c>
      <c r="D4160" s="14"/>
      <c r="E4160" s="14"/>
      <c r="F4160" s="14" t="s">
        <v>13684</v>
      </c>
      <c r="G4160" s="131">
        <v>13.0</v>
      </c>
      <c r="H4160" s="131">
        <v>200.0</v>
      </c>
      <c r="I4160" s="132" t="b">
        <v>1</v>
      </c>
      <c r="J4160" s="14"/>
      <c r="K4160" s="14"/>
      <c r="L4160" s="14"/>
      <c r="M4160" s="14"/>
      <c r="N4160" s="14"/>
      <c r="O4160" s="14"/>
      <c r="P4160" s="14"/>
      <c r="Q4160" s="14"/>
      <c r="R4160" s="14"/>
      <c r="S4160" s="14"/>
      <c r="T4160" s="14"/>
      <c r="U4160" s="14"/>
      <c r="V4160" s="14"/>
      <c r="W4160" s="14"/>
    </row>
    <row r="4161">
      <c r="A4161" s="130" t="s">
        <v>27966</v>
      </c>
      <c r="B4161" s="14" t="s">
        <v>11802</v>
      </c>
      <c r="C4161" s="131">
        <v>43.0</v>
      </c>
      <c r="D4161" s="14" t="s">
        <v>11803</v>
      </c>
      <c r="E4161" s="131">
        <v>138.0</v>
      </c>
      <c r="F4161" s="14" t="s">
        <v>11805</v>
      </c>
      <c r="G4161" s="131">
        <v>32.0</v>
      </c>
      <c r="H4161" s="131">
        <v>200.0</v>
      </c>
      <c r="I4161" s="132" t="b">
        <v>1</v>
      </c>
      <c r="J4161" s="14"/>
      <c r="K4161" s="14"/>
      <c r="L4161" s="14"/>
      <c r="M4161" s="14"/>
      <c r="N4161" s="14"/>
      <c r="O4161" s="14"/>
      <c r="P4161" s="14"/>
      <c r="Q4161" s="14"/>
      <c r="R4161" s="14"/>
      <c r="S4161" s="14"/>
      <c r="T4161" s="14"/>
      <c r="U4161" s="14"/>
      <c r="V4161" s="14"/>
      <c r="W4161" s="14"/>
    </row>
    <row r="4162">
      <c r="A4162" s="130" t="s">
        <v>27967</v>
      </c>
      <c r="B4162" s="14" t="s">
        <v>6962</v>
      </c>
      <c r="C4162" s="131">
        <v>49.0</v>
      </c>
      <c r="D4162" s="14" t="s">
        <v>6966</v>
      </c>
      <c r="E4162" s="131">
        <v>220.0</v>
      </c>
      <c r="F4162" s="14" t="s">
        <v>6969</v>
      </c>
      <c r="G4162" s="131">
        <v>38.0</v>
      </c>
      <c r="H4162" s="131">
        <v>200.0</v>
      </c>
      <c r="I4162" s="132" t="b">
        <v>1</v>
      </c>
      <c r="J4162" s="14"/>
      <c r="K4162" s="14"/>
      <c r="L4162" s="14"/>
      <c r="M4162" s="14"/>
      <c r="N4162" s="14"/>
      <c r="O4162" s="14"/>
      <c r="P4162" s="14"/>
      <c r="Q4162" s="14"/>
      <c r="R4162" s="14"/>
      <c r="S4162" s="14"/>
      <c r="T4162" s="14"/>
      <c r="U4162" s="14"/>
      <c r="V4162" s="14"/>
      <c r="W4162" s="14"/>
    </row>
    <row r="4163">
      <c r="A4163" s="130" t="s">
        <v>27968</v>
      </c>
      <c r="B4163" s="14" t="s">
        <v>20317</v>
      </c>
      <c r="C4163" s="131">
        <v>62.0</v>
      </c>
      <c r="D4163" s="14" t="s">
        <v>20319</v>
      </c>
      <c r="E4163" s="131">
        <v>156.0</v>
      </c>
      <c r="F4163" s="14" t="s">
        <v>20320</v>
      </c>
      <c r="G4163" s="131">
        <v>51.0</v>
      </c>
      <c r="H4163" s="131">
        <v>200.0</v>
      </c>
      <c r="I4163" s="132" t="b">
        <v>1</v>
      </c>
      <c r="J4163" s="14"/>
      <c r="K4163" s="14"/>
      <c r="L4163" s="14"/>
      <c r="M4163" s="14"/>
      <c r="N4163" s="14"/>
      <c r="O4163" s="14"/>
      <c r="P4163" s="14"/>
      <c r="Q4163" s="14"/>
      <c r="R4163" s="14"/>
      <c r="S4163" s="14"/>
      <c r="T4163" s="14"/>
      <c r="U4163" s="14"/>
      <c r="V4163" s="14"/>
      <c r="W4163" s="14"/>
    </row>
    <row r="4164">
      <c r="A4164" s="130" t="s">
        <v>27969</v>
      </c>
      <c r="B4164" s="14" t="s">
        <v>27684</v>
      </c>
      <c r="C4164" s="131">
        <v>34.0</v>
      </c>
      <c r="D4164" s="14" t="s">
        <v>629</v>
      </c>
      <c r="E4164" s="131">
        <v>135.0</v>
      </c>
      <c r="F4164" s="14" t="s">
        <v>736</v>
      </c>
      <c r="G4164" s="131">
        <v>8.0</v>
      </c>
      <c r="H4164" s="131">
        <v>200.0</v>
      </c>
      <c r="I4164" s="132" t="b">
        <v>1</v>
      </c>
      <c r="J4164" s="14"/>
      <c r="K4164" s="14"/>
      <c r="L4164" s="14"/>
      <c r="M4164" s="14"/>
      <c r="N4164" s="14"/>
      <c r="O4164" s="14"/>
      <c r="P4164" s="14"/>
      <c r="Q4164" s="14"/>
      <c r="R4164" s="14"/>
      <c r="S4164" s="14"/>
      <c r="T4164" s="14"/>
      <c r="U4164" s="14"/>
      <c r="V4164" s="14"/>
      <c r="W4164" s="14"/>
    </row>
    <row r="4165">
      <c r="A4165" s="130" t="s">
        <v>27970</v>
      </c>
      <c r="B4165" s="14" t="s">
        <v>10481</v>
      </c>
      <c r="C4165" s="131">
        <v>35.0</v>
      </c>
      <c r="D4165" s="14"/>
      <c r="E4165" s="14"/>
      <c r="F4165" s="14" t="s">
        <v>10483</v>
      </c>
      <c r="G4165" s="131">
        <v>15.0</v>
      </c>
      <c r="H4165" s="131">
        <v>200.0</v>
      </c>
      <c r="I4165" s="132" t="b">
        <v>1</v>
      </c>
      <c r="J4165" s="14"/>
      <c r="K4165" s="14"/>
      <c r="L4165" s="14"/>
      <c r="M4165" s="14"/>
      <c r="N4165" s="14"/>
      <c r="O4165" s="14"/>
      <c r="P4165" s="14"/>
      <c r="Q4165" s="14"/>
      <c r="R4165" s="14"/>
      <c r="S4165" s="14"/>
      <c r="T4165" s="14"/>
      <c r="U4165" s="14"/>
      <c r="V4165" s="14"/>
      <c r="W4165" s="14"/>
    </row>
    <row r="4166">
      <c r="A4166" s="130" t="s">
        <v>27971</v>
      </c>
      <c r="B4166" s="14" t="s">
        <v>3752</v>
      </c>
      <c r="C4166" s="131">
        <v>53.0</v>
      </c>
      <c r="D4166" s="14" t="s">
        <v>3755</v>
      </c>
      <c r="E4166" s="131">
        <v>139.0</v>
      </c>
      <c r="F4166" s="14" t="s">
        <v>3758</v>
      </c>
      <c r="G4166" s="131">
        <v>42.0</v>
      </c>
      <c r="H4166" s="131">
        <v>200.0</v>
      </c>
      <c r="I4166" s="132" t="b">
        <v>1</v>
      </c>
      <c r="J4166" s="14"/>
      <c r="K4166" s="14"/>
      <c r="L4166" s="14"/>
      <c r="M4166" s="14"/>
      <c r="N4166" s="14"/>
      <c r="O4166" s="14"/>
      <c r="P4166" s="14"/>
      <c r="Q4166" s="14"/>
      <c r="R4166" s="14"/>
      <c r="S4166" s="14"/>
      <c r="T4166" s="14"/>
      <c r="U4166" s="14"/>
      <c r="V4166" s="14"/>
      <c r="W4166" s="14"/>
    </row>
    <row r="4167">
      <c r="A4167" s="130" t="s">
        <v>27972</v>
      </c>
      <c r="B4167" s="14" t="s">
        <v>18274</v>
      </c>
      <c r="C4167" s="131">
        <v>23.0</v>
      </c>
      <c r="D4167" s="14"/>
      <c r="E4167" s="14"/>
      <c r="F4167" s="14" t="s">
        <v>1245</v>
      </c>
      <c r="G4167" s="131">
        <v>3.0</v>
      </c>
      <c r="H4167" s="131">
        <v>200.0</v>
      </c>
      <c r="I4167" s="132" t="b">
        <v>1</v>
      </c>
      <c r="J4167" s="14"/>
      <c r="K4167" s="14"/>
      <c r="L4167" s="14"/>
      <c r="M4167" s="14"/>
      <c r="N4167" s="14"/>
      <c r="O4167" s="14"/>
      <c r="P4167" s="14"/>
      <c r="Q4167" s="14"/>
      <c r="R4167" s="14"/>
      <c r="S4167" s="14"/>
      <c r="T4167" s="14"/>
      <c r="U4167" s="14"/>
      <c r="V4167" s="14"/>
      <c r="W4167" s="14"/>
    </row>
    <row r="4168">
      <c r="A4168" s="130" t="s">
        <v>27973</v>
      </c>
      <c r="B4168" s="14" t="s">
        <v>10251</v>
      </c>
      <c r="C4168" s="131">
        <v>37.0</v>
      </c>
      <c r="D4168" s="14"/>
      <c r="E4168" s="14"/>
      <c r="F4168" s="14" t="s">
        <v>10253</v>
      </c>
      <c r="G4168" s="131">
        <v>17.0</v>
      </c>
      <c r="H4168" s="131">
        <v>200.0</v>
      </c>
      <c r="I4168" s="132" t="b">
        <v>1</v>
      </c>
      <c r="J4168" s="14"/>
      <c r="K4168" s="14"/>
      <c r="L4168" s="14"/>
      <c r="M4168" s="14"/>
      <c r="N4168" s="14"/>
      <c r="O4168" s="14"/>
      <c r="P4168" s="14"/>
      <c r="Q4168" s="14"/>
      <c r="R4168" s="14"/>
      <c r="S4168" s="14"/>
      <c r="T4168" s="14"/>
      <c r="U4168" s="14"/>
      <c r="V4168" s="14"/>
      <c r="W4168" s="14"/>
    </row>
    <row r="4169">
      <c r="A4169" s="130" t="s">
        <v>27974</v>
      </c>
      <c r="B4169" s="14" t="s">
        <v>1556</v>
      </c>
      <c r="C4169" s="131">
        <v>66.0</v>
      </c>
      <c r="D4169" s="14" t="s">
        <v>1557</v>
      </c>
      <c r="E4169" s="131">
        <v>232.0</v>
      </c>
      <c r="F4169" s="14" t="s">
        <v>1558</v>
      </c>
      <c r="G4169" s="131">
        <v>55.0</v>
      </c>
      <c r="H4169" s="131">
        <v>200.0</v>
      </c>
      <c r="I4169" s="132" t="b">
        <v>1</v>
      </c>
      <c r="J4169" s="14"/>
      <c r="K4169" s="14"/>
      <c r="L4169" s="14"/>
      <c r="M4169" s="14"/>
      <c r="N4169" s="14"/>
      <c r="O4169" s="14"/>
      <c r="P4169" s="14"/>
      <c r="Q4169" s="14"/>
      <c r="R4169" s="14"/>
      <c r="S4169" s="14"/>
      <c r="T4169" s="14"/>
      <c r="U4169" s="14"/>
      <c r="V4169" s="14"/>
      <c r="W4169" s="14"/>
    </row>
    <row r="4170">
      <c r="A4170" s="130" t="s">
        <v>27975</v>
      </c>
      <c r="B4170" s="14" t="s">
        <v>4402</v>
      </c>
      <c r="C4170" s="131">
        <v>58.0</v>
      </c>
      <c r="D4170" s="14" t="s">
        <v>4405</v>
      </c>
      <c r="E4170" s="131">
        <v>338.0</v>
      </c>
      <c r="F4170" s="14" t="s">
        <v>4407</v>
      </c>
      <c r="G4170" s="131">
        <v>47.0</v>
      </c>
      <c r="H4170" s="131">
        <v>200.0</v>
      </c>
      <c r="I4170" s="132" t="b">
        <v>1</v>
      </c>
      <c r="J4170" s="14"/>
      <c r="K4170" s="14"/>
      <c r="L4170" s="14"/>
      <c r="M4170" s="14"/>
      <c r="N4170" s="14"/>
      <c r="O4170" s="14"/>
      <c r="P4170" s="14"/>
      <c r="Q4170" s="14"/>
      <c r="R4170" s="14"/>
      <c r="S4170" s="14"/>
      <c r="T4170" s="14"/>
      <c r="U4170" s="14"/>
      <c r="V4170" s="14"/>
      <c r="W4170" s="14"/>
    </row>
    <row r="4171">
      <c r="A4171" s="130" t="s">
        <v>27976</v>
      </c>
      <c r="B4171" s="14" t="s">
        <v>11841</v>
      </c>
      <c r="C4171" s="131">
        <v>68.0</v>
      </c>
      <c r="D4171" s="14" t="s">
        <v>11843</v>
      </c>
      <c r="E4171" s="131">
        <v>154.0</v>
      </c>
      <c r="F4171" s="14" t="s">
        <v>11845</v>
      </c>
      <c r="G4171" s="131">
        <v>57.0</v>
      </c>
      <c r="H4171" s="131">
        <v>200.0</v>
      </c>
      <c r="I4171" s="132" t="b">
        <v>1</v>
      </c>
      <c r="J4171" s="14"/>
      <c r="K4171" s="14"/>
      <c r="L4171" s="14"/>
      <c r="M4171" s="14"/>
      <c r="N4171" s="14"/>
      <c r="O4171" s="14"/>
      <c r="P4171" s="14"/>
      <c r="Q4171" s="14"/>
      <c r="R4171" s="14"/>
      <c r="S4171" s="14"/>
      <c r="T4171" s="14"/>
      <c r="U4171" s="14"/>
      <c r="V4171" s="14"/>
      <c r="W4171" s="14"/>
    </row>
    <row r="4172">
      <c r="A4172" s="130" t="s">
        <v>27977</v>
      </c>
      <c r="B4172" s="14" t="s">
        <v>11646</v>
      </c>
      <c r="C4172" s="131">
        <v>22.0</v>
      </c>
      <c r="D4172" s="14"/>
      <c r="E4172" s="14"/>
      <c r="F4172" s="14" t="s">
        <v>1295</v>
      </c>
      <c r="G4172" s="131">
        <v>2.0</v>
      </c>
      <c r="H4172" s="131">
        <v>200.0</v>
      </c>
      <c r="I4172" s="132" t="b">
        <v>1</v>
      </c>
      <c r="J4172" s="14"/>
      <c r="K4172" s="14"/>
      <c r="L4172" s="14"/>
      <c r="M4172" s="14"/>
      <c r="N4172" s="14"/>
      <c r="O4172" s="14"/>
      <c r="P4172" s="14"/>
      <c r="Q4172" s="14"/>
      <c r="R4172" s="14"/>
      <c r="S4172" s="14"/>
      <c r="T4172" s="14"/>
      <c r="U4172" s="14"/>
      <c r="V4172" s="14"/>
      <c r="W4172" s="14"/>
    </row>
    <row r="4173">
      <c r="A4173" s="130" t="s">
        <v>27978</v>
      </c>
      <c r="B4173" s="14" t="s">
        <v>4518</v>
      </c>
      <c r="C4173" s="131">
        <v>25.0</v>
      </c>
      <c r="D4173" s="14"/>
      <c r="E4173" s="14"/>
      <c r="F4173" s="14" t="s">
        <v>4522</v>
      </c>
      <c r="G4173" s="131">
        <v>5.0</v>
      </c>
      <c r="H4173" s="131">
        <v>200.0</v>
      </c>
      <c r="I4173" s="132" t="b">
        <v>1</v>
      </c>
      <c r="J4173" s="14"/>
      <c r="K4173" s="14"/>
      <c r="L4173" s="14"/>
      <c r="M4173" s="14"/>
      <c r="N4173" s="14"/>
      <c r="O4173" s="14"/>
      <c r="P4173" s="14"/>
      <c r="Q4173" s="14"/>
      <c r="R4173" s="14"/>
      <c r="S4173" s="14"/>
      <c r="T4173" s="14"/>
      <c r="U4173" s="14"/>
      <c r="V4173" s="14"/>
      <c r="W4173" s="14"/>
    </row>
    <row r="4174">
      <c r="A4174" s="130" t="s">
        <v>27979</v>
      </c>
      <c r="B4174" s="14" t="s">
        <v>1361</v>
      </c>
      <c r="C4174" s="131">
        <v>33.0</v>
      </c>
      <c r="D4174" s="14" t="s">
        <v>4271</v>
      </c>
      <c r="E4174" s="131">
        <v>138.0</v>
      </c>
      <c r="F4174" s="14" t="s">
        <v>1363</v>
      </c>
      <c r="G4174" s="131">
        <v>22.0</v>
      </c>
      <c r="H4174" s="131">
        <v>200.0</v>
      </c>
      <c r="I4174" s="132" t="b">
        <v>1</v>
      </c>
      <c r="J4174" s="14"/>
      <c r="K4174" s="14"/>
      <c r="L4174" s="14"/>
      <c r="M4174" s="14"/>
      <c r="N4174" s="14"/>
      <c r="O4174" s="14"/>
      <c r="P4174" s="14"/>
      <c r="Q4174" s="14"/>
      <c r="R4174" s="14"/>
      <c r="S4174" s="14"/>
      <c r="T4174" s="14"/>
      <c r="U4174" s="14"/>
      <c r="V4174" s="14"/>
      <c r="W4174" s="14"/>
    </row>
    <row r="4175">
      <c r="A4175" s="130" t="s">
        <v>27980</v>
      </c>
      <c r="B4175" s="14" t="s">
        <v>13056</v>
      </c>
      <c r="C4175" s="131">
        <v>39.0</v>
      </c>
      <c r="D4175" s="14"/>
      <c r="E4175" s="14"/>
      <c r="F4175" s="14" t="s">
        <v>13058</v>
      </c>
      <c r="G4175" s="131">
        <v>19.0</v>
      </c>
      <c r="H4175" s="131">
        <v>200.0</v>
      </c>
      <c r="I4175" s="132" t="b">
        <v>1</v>
      </c>
      <c r="J4175" s="14"/>
      <c r="K4175" s="14"/>
      <c r="L4175" s="14"/>
      <c r="M4175" s="14"/>
      <c r="N4175" s="14"/>
      <c r="O4175" s="14"/>
      <c r="P4175" s="14"/>
      <c r="Q4175" s="14"/>
      <c r="R4175" s="14"/>
      <c r="S4175" s="14"/>
      <c r="T4175" s="14"/>
      <c r="U4175" s="14"/>
      <c r="V4175" s="14"/>
      <c r="W4175" s="14"/>
    </row>
    <row r="4176">
      <c r="A4176" s="130" t="s">
        <v>27981</v>
      </c>
      <c r="B4176" s="14" t="s">
        <v>10336</v>
      </c>
      <c r="C4176" s="131">
        <v>27.0</v>
      </c>
      <c r="D4176" s="14"/>
      <c r="E4176" s="14"/>
      <c r="F4176" s="14" t="s">
        <v>10340</v>
      </c>
      <c r="G4176" s="131">
        <v>7.0</v>
      </c>
      <c r="H4176" s="131">
        <v>200.0</v>
      </c>
      <c r="I4176" s="132" t="b">
        <v>1</v>
      </c>
      <c r="J4176" s="14"/>
      <c r="K4176" s="14"/>
      <c r="L4176" s="14"/>
      <c r="M4176" s="14"/>
      <c r="N4176" s="14"/>
      <c r="O4176" s="14"/>
      <c r="P4176" s="14"/>
      <c r="Q4176" s="14"/>
      <c r="R4176" s="14"/>
      <c r="S4176" s="14"/>
      <c r="T4176" s="14"/>
      <c r="U4176" s="14"/>
      <c r="V4176" s="14"/>
      <c r="W4176" s="14"/>
    </row>
    <row r="4177">
      <c r="A4177" s="130" t="s">
        <v>27982</v>
      </c>
      <c r="B4177" s="14" t="s">
        <v>13633</v>
      </c>
      <c r="C4177" s="131">
        <v>42.0</v>
      </c>
      <c r="D4177" s="14" t="s">
        <v>13634</v>
      </c>
      <c r="E4177" s="131">
        <v>143.0</v>
      </c>
      <c r="F4177" s="14" t="s">
        <v>13636</v>
      </c>
      <c r="G4177" s="131">
        <v>31.0</v>
      </c>
      <c r="H4177" s="131">
        <v>200.0</v>
      </c>
      <c r="I4177" s="132" t="b">
        <v>1</v>
      </c>
      <c r="J4177" s="14"/>
      <c r="K4177" s="14"/>
      <c r="L4177" s="14"/>
      <c r="M4177" s="14"/>
      <c r="N4177" s="14"/>
      <c r="O4177" s="14"/>
      <c r="P4177" s="14"/>
      <c r="Q4177" s="14"/>
      <c r="R4177" s="14"/>
      <c r="S4177" s="14"/>
      <c r="T4177" s="14"/>
      <c r="U4177" s="14"/>
      <c r="V4177" s="14"/>
      <c r="W4177" s="14"/>
    </row>
    <row r="4178">
      <c r="A4178" s="130" t="s">
        <v>27983</v>
      </c>
      <c r="B4178" s="14" t="s">
        <v>724</v>
      </c>
      <c r="C4178" s="131">
        <v>44.0</v>
      </c>
      <c r="D4178" s="14" t="s">
        <v>15593</v>
      </c>
      <c r="E4178" s="131">
        <v>153.0</v>
      </c>
      <c r="F4178" s="14" t="s">
        <v>726</v>
      </c>
      <c r="G4178" s="131">
        <v>33.0</v>
      </c>
      <c r="H4178" s="131">
        <v>200.0</v>
      </c>
      <c r="I4178" s="132" t="b">
        <v>1</v>
      </c>
      <c r="J4178" s="14"/>
      <c r="K4178" s="14"/>
      <c r="L4178" s="14"/>
      <c r="M4178" s="14"/>
      <c r="N4178" s="14"/>
      <c r="O4178" s="14"/>
      <c r="P4178" s="14"/>
      <c r="Q4178" s="14"/>
      <c r="R4178" s="14"/>
      <c r="S4178" s="14"/>
      <c r="T4178" s="14"/>
      <c r="U4178" s="14"/>
      <c r="V4178" s="14"/>
      <c r="W4178" s="14"/>
    </row>
    <row r="4179">
      <c r="A4179" s="130" t="s">
        <v>27984</v>
      </c>
      <c r="B4179" s="14" t="s">
        <v>12184</v>
      </c>
      <c r="C4179" s="131">
        <v>39.0</v>
      </c>
      <c r="D4179" s="14" t="s">
        <v>12186</v>
      </c>
      <c r="E4179" s="131">
        <v>150.0</v>
      </c>
      <c r="F4179" s="14" t="s">
        <v>12187</v>
      </c>
      <c r="G4179" s="131">
        <v>28.0</v>
      </c>
      <c r="H4179" s="131">
        <v>200.0</v>
      </c>
      <c r="I4179" s="132" t="b">
        <v>1</v>
      </c>
      <c r="J4179" s="14"/>
      <c r="K4179" s="14"/>
      <c r="L4179" s="14"/>
      <c r="M4179" s="14"/>
      <c r="N4179" s="14"/>
      <c r="O4179" s="14"/>
      <c r="P4179" s="14"/>
      <c r="Q4179" s="14"/>
      <c r="R4179" s="14"/>
      <c r="S4179" s="14"/>
      <c r="T4179" s="14"/>
      <c r="U4179" s="14"/>
      <c r="V4179" s="14"/>
      <c r="W4179" s="14"/>
    </row>
    <row r="4180">
      <c r="A4180" s="130" t="s">
        <v>27985</v>
      </c>
      <c r="B4180" s="14" t="s">
        <v>11841</v>
      </c>
      <c r="C4180" s="131">
        <v>68.0</v>
      </c>
      <c r="D4180" s="14" t="s">
        <v>11843</v>
      </c>
      <c r="E4180" s="131">
        <v>154.0</v>
      </c>
      <c r="F4180" s="14" t="s">
        <v>11845</v>
      </c>
      <c r="G4180" s="131">
        <v>57.0</v>
      </c>
      <c r="H4180" s="131">
        <v>200.0</v>
      </c>
      <c r="I4180" s="132" t="b">
        <v>1</v>
      </c>
      <c r="J4180" s="14"/>
      <c r="K4180" s="14"/>
      <c r="L4180" s="14"/>
      <c r="M4180" s="14"/>
      <c r="N4180" s="14"/>
      <c r="O4180" s="14"/>
      <c r="P4180" s="14"/>
      <c r="Q4180" s="14"/>
      <c r="R4180" s="14"/>
      <c r="S4180" s="14"/>
      <c r="T4180" s="14"/>
      <c r="U4180" s="14"/>
      <c r="V4180" s="14"/>
      <c r="W4180" s="14"/>
    </row>
    <row r="4181">
      <c r="A4181" s="130" t="s">
        <v>27986</v>
      </c>
      <c r="B4181" s="14" t="s">
        <v>10700</v>
      </c>
      <c r="C4181" s="131">
        <v>52.0</v>
      </c>
      <c r="D4181" s="14" t="s">
        <v>10703</v>
      </c>
      <c r="E4181" s="131">
        <v>158.0</v>
      </c>
      <c r="F4181" s="14" t="s">
        <v>10704</v>
      </c>
      <c r="G4181" s="131">
        <v>41.0</v>
      </c>
      <c r="H4181" s="131">
        <v>200.0</v>
      </c>
      <c r="I4181" s="132" t="b">
        <v>1</v>
      </c>
      <c r="J4181" s="14"/>
      <c r="K4181" s="14"/>
      <c r="L4181" s="14"/>
      <c r="M4181" s="14"/>
      <c r="N4181" s="14"/>
      <c r="O4181" s="14"/>
      <c r="P4181" s="14"/>
      <c r="Q4181" s="14"/>
      <c r="R4181" s="14"/>
      <c r="S4181" s="14"/>
      <c r="T4181" s="14"/>
      <c r="U4181" s="14"/>
      <c r="V4181" s="14"/>
      <c r="W4181" s="14"/>
    </row>
    <row r="4182">
      <c r="A4182" s="130" t="s">
        <v>27987</v>
      </c>
      <c r="B4182" s="14" t="s">
        <v>1416</v>
      </c>
      <c r="C4182" s="131">
        <v>64.0</v>
      </c>
      <c r="D4182" s="14" t="s">
        <v>1417</v>
      </c>
      <c r="E4182" s="131">
        <v>153.0</v>
      </c>
      <c r="F4182" s="14" t="s">
        <v>1418</v>
      </c>
      <c r="G4182" s="131">
        <v>53.0</v>
      </c>
      <c r="H4182" s="131">
        <v>200.0</v>
      </c>
      <c r="I4182" s="132" t="b">
        <v>1</v>
      </c>
      <c r="J4182" s="14"/>
      <c r="K4182" s="14"/>
      <c r="L4182" s="14"/>
      <c r="M4182" s="14"/>
      <c r="N4182" s="14"/>
      <c r="O4182" s="14"/>
      <c r="P4182" s="14"/>
      <c r="Q4182" s="14"/>
      <c r="R4182" s="14"/>
      <c r="S4182" s="14"/>
      <c r="T4182" s="14"/>
      <c r="U4182" s="14"/>
      <c r="V4182" s="14"/>
      <c r="W4182" s="14"/>
    </row>
    <row r="4183">
      <c r="A4183" s="130" t="s">
        <v>27988</v>
      </c>
      <c r="B4183" s="14" t="s">
        <v>4295</v>
      </c>
      <c r="C4183" s="131">
        <v>66.0</v>
      </c>
      <c r="D4183" s="14" t="s">
        <v>4297</v>
      </c>
      <c r="E4183" s="131">
        <v>166.0</v>
      </c>
      <c r="F4183" s="14" t="s">
        <v>4299</v>
      </c>
      <c r="G4183" s="131">
        <v>55.0</v>
      </c>
      <c r="H4183" s="131">
        <v>200.0</v>
      </c>
      <c r="I4183" s="132" t="b">
        <v>1</v>
      </c>
      <c r="J4183" s="14"/>
      <c r="K4183" s="14"/>
      <c r="L4183" s="14"/>
      <c r="M4183" s="14"/>
      <c r="N4183" s="14"/>
      <c r="O4183" s="14"/>
      <c r="P4183" s="14"/>
      <c r="Q4183" s="14"/>
      <c r="R4183" s="14"/>
      <c r="S4183" s="14"/>
      <c r="T4183" s="14"/>
      <c r="U4183" s="14"/>
      <c r="V4183" s="14"/>
      <c r="W4183" s="14"/>
    </row>
    <row r="4184">
      <c r="A4184" s="130" t="s">
        <v>27989</v>
      </c>
      <c r="B4184" s="14" t="s">
        <v>13136</v>
      </c>
      <c r="C4184" s="131">
        <v>69.0</v>
      </c>
      <c r="D4184" s="14" t="s">
        <v>13137</v>
      </c>
      <c r="E4184" s="131">
        <v>155.0</v>
      </c>
      <c r="F4184" s="14" t="s">
        <v>13139</v>
      </c>
      <c r="G4184" s="131">
        <v>58.0</v>
      </c>
      <c r="H4184" s="131">
        <v>200.0</v>
      </c>
      <c r="I4184" s="132" t="b">
        <v>1</v>
      </c>
      <c r="J4184" s="14"/>
      <c r="K4184" s="14"/>
      <c r="L4184" s="14"/>
      <c r="M4184" s="14"/>
      <c r="N4184" s="14"/>
      <c r="O4184" s="14"/>
      <c r="P4184" s="14"/>
      <c r="Q4184" s="14"/>
      <c r="R4184" s="14"/>
      <c r="S4184" s="14"/>
      <c r="T4184" s="14"/>
      <c r="U4184" s="14"/>
      <c r="V4184" s="14"/>
      <c r="W4184" s="14"/>
    </row>
    <row r="4185">
      <c r="A4185" s="130" t="s">
        <v>27990</v>
      </c>
      <c r="B4185" s="14" t="s">
        <v>5847</v>
      </c>
      <c r="C4185" s="131">
        <v>46.0</v>
      </c>
      <c r="D4185" s="14" t="s">
        <v>5849</v>
      </c>
      <c r="E4185" s="131">
        <v>108.0</v>
      </c>
      <c r="F4185" s="14" t="s">
        <v>5850</v>
      </c>
      <c r="G4185" s="131">
        <v>35.0</v>
      </c>
      <c r="H4185" s="131">
        <v>200.0</v>
      </c>
      <c r="I4185" s="132" t="b">
        <v>1</v>
      </c>
      <c r="J4185" s="14"/>
      <c r="K4185" s="14"/>
      <c r="L4185" s="14"/>
      <c r="M4185" s="14"/>
      <c r="N4185" s="14"/>
      <c r="O4185" s="14"/>
      <c r="P4185" s="14"/>
      <c r="Q4185" s="14"/>
      <c r="R4185" s="14"/>
      <c r="S4185" s="14"/>
      <c r="T4185" s="14"/>
      <c r="U4185" s="14"/>
      <c r="V4185" s="14"/>
      <c r="W4185" s="14"/>
    </row>
    <row r="4186">
      <c r="A4186" s="130" t="s">
        <v>27991</v>
      </c>
      <c r="B4186" s="14" t="s">
        <v>11974</v>
      </c>
      <c r="C4186" s="131">
        <v>52.0</v>
      </c>
      <c r="D4186" s="14" t="s">
        <v>11975</v>
      </c>
      <c r="E4186" s="131">
        <v>161.0</v>
      </c>
      <c r="F4186" s="14" t="s">
        <v>11977</v>
      </c>
      <c r="G4186" s="131">
        <v>41.0</v>
      </c>
      <c r="H4186" s="131">
        <v>200.0</v>
      </c>
      <c r="I4186" s="132" t="b">
        <v>1</v>
      </c>
      <c r="J4186" s="14"/>
      <c r="K4186" s="14"/>
      <c r="L4186" s="14"/>
      <c r="M4186" s="14"/>
      <c r="N4186" s="14"/>
      <c r="O4186" s="14"/>
      <c r="P4186" s="14"/>
      <c r="Q4186" s="14"/>
      <c r="R4186" s="14"/>
      <c r="S4186" s="14"/>
      <c r="T4186" s="14"/>
      <c r="U4186" s="14"/>
      <c r="V4186" s="14"/>
      <c r="W4186" s="14"/>
    </row>
    <row r="4187">
      <c r="A4187" s="130" t="s">
        <v>27992</v>
      </c>
      <c r="B4187" s="14" t="s">
        <v>18498</v>
      </c>
      <c r="C4187" s="131">
        <v>58.0</v>
      </c>
      <c r="D4187" s="14" t="s">
        <v>18499</v>
      </c>
      <c r="E4187" s="131">
        <v>153.0</v>
      </c>
      <c r="F4187" s="14" t="s">
        <v>18500</v>
      </c>
      <c r="G4187" s="131">
        <v>47.0</v>
      </c>
      <c r="H4187" s="131">
        <v>200.0</v>
      </c>
      <c r="I4187" s="132" t="b">
        <v>1</v>
      </c>
      <c r="J4187" s="14"/>
      <c r="K4187" s="14"/>
      <c r="L4187" s="14"/>
      <c r="M4187" s="14"/>
      <c r="N4187" s="14"/>
      <c r="O4187" s="14"/>
      <c r="P4187" s="14"/>
      <c r="Q4187" s="14"/>
      <c r="R4187" s="14"/>
      <c r="S4187" s="14"/>
      <c r="T4187" s="14"/>
      <c r="U4187" s="14"/>
      <c r="V4187" s="14"/>
      <c r="W4187" s="14"/>
    </row>
    <row r="4188">
      <c r="A4188" s="130" t="s">
        <v>27993</v>
      </c>
      <c r="B4188" s="14" t="s">
        <v>11599</v>
      </c>
      <c r="C4188" s="131">
        <v>62.0</v>
      </c>
      <c r="D4188" s="14" t="s">
        <v>11602</v>
      </c>
      <c r="E4188" s="131">
        <v>157.0</v>
      </c>
      <c r="F4188" s="14" t="s">
        <v>11604</v>
      </c>
      <c r="G4188" s="131">
        <v>51.0</v>
      </c>
      <c r="H4188" s="131">
        <v>200.0</v>
      </c>
      <c r="I4188" s="132" t="b">
        <v>1</v>
      </c>
      <c r="J4188" s="14"/>
      <c r="K4188" s="14"/>
      <c r="L4188" s="14"/>
      <c r="M4188" s="14"/>
      <c r="N4188" s="14"/>
      <c r="O4188" s="14"/>
      <c r="P4188" s="14"/>
      <c r="Q4188" s="14"/>
      <c r="R4188" s="14"/>
      <c r="S4188" s="14"/>
      <c r="T4188" s="14"/>
      <c r="U4188" s="14"/>
      <c r="V4188" s="14"/>
      <c r="W4188" s="14"/>
    </row>
    <row r="4189">
      <c r="A4189" s="130" t="s">
        <v>27994</v>
      </c>
      <c r="B4189" s="14" t="s">
        <v>5622</v>
      </c>
      <c r="C4189" s="131">
        <v>80.0</v>
      </c>
      <c r="D4189" s="14" t="s">
        <v>5625</v>
      </c>
      <c r="E4189" s="131">
        <v>203.0</v>
      </c>
      <c r="F4189" s="14" t="s">
        <v>5627</v>
      </c>
      <c r="G4189" s="131">
        <v>69.0</v>
      </c>
      <c r="H4189" s="131">
        <v>200.0</v>
      </c>
      <c r="I4189" s="132" t="b">
        <v>1</v>
      </c>
      <c r="J4189" s="14"/>
      <c r="K4189" s="14"/>
      <c r="L4189" s="14"/>
      <c r="M4189" s="14"/>
      <c r="N4189" s="14"/>
      <c r="O4189" s="14"/>
      <c r="P4189" s="14"/>
      <c r="Q4189" s="14"/>
      <c r="R4189" s="14"/>
      <c r="S4189" s="14"/>
      <c r="T4189" s="14"/>
      <c r="U4189" s="14"/>
      <c r="V4189" s="14"/>
      <c r="W4189" s="14"/>
    </row>
    <row r="4190">
      <c r="A4190" s="130" t="s">
        <v>27995</v>
      </c>
      <c r="B4190" s="14" t="s">
        <v>1404</v>
      </c>
      <c r="C4190" s="131">
        <v>38.0</v>
      </c>
      <c r="D4190" s="14" t="s">
        <v>1405</v>
      </c>
      <c r="E4190" s="131">
        <v>169.0</v>
      </c>
      <c r="F4190" s="14" t="s">
        <v>1406</v>
      </c>
      <c r="G4190" s="131">
        <v>27.0</v>
      </c>
      <c r="H4190" s="131">
        <v>200.0</v>
      </c>
      <c r="I4190" s="132" t="b">
        <v>1</v>
      </c>
      <c r="J4190" s="14"/>
      <c r="K4190" s="14"/>
      <c r="L4190" s="14"/>
      <c r="M4190" s="14"/>
      <c r="N4190" s="14"/>
      <c r="O4190" s="14"/>
      <c r="P4190" s="14"/>
      <c r="Q4190" s="14"/>
      <c r="R4190" s="14"/>
      <c r="S4190" s="14"/>
      <c r="T4190" s="14"/>
      <c r="U4190" s="14"/>
      <c r="V4190" s="14"/>
      <c r="W4190" s="14"/>
    </row>
    <row r="4191">
      <c r="A4191" s="130" t="s">
        <v>27996</v>
      </c>
      <c r="B4191" s="14" t="s">
        <v>10700</v>
      </c>
      <c r="C4191" s="131">
        <v>52.0</v>
      </c>
      <c r="D4191" s="14" t="s">
        <v>10703</v>
      </c>
      <c r="E4191" s="131">
        <v>158.0</v>
      </c>
      <c r="F4191" s="14" t="s">
        <v>10704</v>
      </c>
      <c r="G4191" s="131">
        <v>41.0</v>
      </c>
      <c r="H4191" s="131">
        <v>200.0</v>
      </c>
      <c r="I4191" s="132" t="b">
        <v>1</v>
      </c>
      <c r="J4191" s="14"/>
      <c r="K4191" s="14"/>
      <c r="L4191" s="14"/>
      <c r="M4191" s="14"/>
      <c r="N4191" s="14"/>
      <c r="O4191" s="14"/>
      <c r="P4191" s="14"/>
      <c r="Q4191" s="14"/>
      <c r="R4191" s="14"/>
      <c r="S4191" s="14"/>
      <c r="T4191" s="14"/>
      <c r="U4191" s="14"/>
      <c r="V4191" s="14"/>
      <c r="W4191" s="14"/>
    </row>
    <row r="4192">
      <c r="A4192" s="130" t="s">
        <v>27997</v>
      </c>
      <c r="B4192" s="14" t="s">
        <v>15175</v>
      </c>
      <c r="C4192" s="131">
        <v>29.0</v>
      </c>
      <c r="D4192" s="14"/>
      <c r="E4192" s="14"/>
      <c r="F4192" s="14" t="s">
        <v>15176</v>
      </c>
      <c r="G4192" s="131">
        <v>9.0</v>
      </c>
      <c r="H4192" s="131">
        <v>200.0</v>
      </c>
      <c r="I4192" s="132" t="b">
        <v>1</v>
      </c>
      <c r="J4192" s="14"/>
      <c r="K4192" s="14"/>
      <c r="L4192" s="14"/>
      <c r="M4192" s="14"/>
      <c r="N4192" s="14"/>
      <c r="O4192" s="14"/>
      <c r="P4192" s="14"/>
      <c r="Q4192" s="14"/>
      <c r="R4192" s="14"/>
      <c r="S4192" s="14"/>
      <c r="T4192" s="14"/>
      <c r="U4192" s="14"/>
      <c r="V4192" s="14"/>
      <c r="W4192" s="14"/>
    </row>
    <row r="4193">
      <c r="A4193" s="130" t="s">
        <v>27998</v>
      </c>
      <c r="B4193" s="14" t="s">
        <v>1519</v>
      </c>
      <c r="C4193" s="131">
        <v>36.0</v>
      </c>
      <c r="D4193" s="14"/>
      <c r="E4193" s="14"/>
      <c r="F4193" s="14" t="s">
        <v>1520</v>
      </c>
      <c r="G4193" s="131">
        <v>16.0</v>
      </c>
      <c r="H4193" s="131">
        <v>200.0</v>
      </c>
      <c r="I4193" s="132" t="b">
        <v>1</v>
      </c>
      <c r="J4193" s="14"/>
      <c r="K4193" s="14"/>
      <c r="L4193" s="14"/>
      <c r="M4193" s="14"/>
      <c r="N4193" s="14"/>
      <c r="O4193" s="14"/>
      <c r="P4193" s="14"/>
      <c r="Q4193" s="14"/>
      <c r="R4193" s="14"/>
      <c r="S4193" s="14"/>
      <c r="T4193" s="14"/>
      <c r="U4193" s="14"/>
      <c r="V4193" s="14"/>
      <c r="W4193" s="14"/>
    </row>
    <row r="4194">
      <c r="A4194" s="130" t="s">
        <v>27999</v>
      </c>
      <c r="B4194" s="14" t="s">
        <v>1986</v>
      </c>
      <c r="C4194" s="131">
        <v>74.0</v>
      </c>
      <c r="D4194" s="14" t="s">
        <v>1987</v>
      </c>
      <c r="E4194" s="131">
        <v>595.0</v>
      </c>
      <c r="F4194" s="14" t="s">
        <v>1988</v>
      </c>
      <c r="G4194" s="131">
        <v>63.0</v>
      </c>
      <c r="H4194" s="131">
        <v>200.0</v>
      </c>
      <c r="I4194" s="132" t="b">
        <v>1</v>
      </c>
      <c r="J4194" s="14"/>
      <c r="K4194" s="14"/>
      <c r="L4194" s="14"/>
      <c r="M4194" s="14"/>
      <c r="N4194" s="14"/>
      <c r="O4194" s="14"/>
      <c r="P4194" s="14"/>
      <c r="Q4194" s="14"/>
      <c r="R4194" s="14"/>
      <c r="S4194" s="14"/>
      <c r="T4194" s="14"/>
      <c r="U4194" s="14"/>
      <c r="V4194" s="14"/>
      <c r="W4194" s="14"/>
    </row>
    <row r="4195">
      <c r="A4195" s="130" t="s">
        <v>28000</v>
      </c>
      <c r="B4195" s="14" t="s">
        <v>1271</v>
      </c>
      <c r="C4195" s="131">
        <v>56.0</v>
      </c>
      <c r="D4195" s="14" t="s">
        <v>1272</v>
      </c>
      <c r="E4195" s="131">
        <v>148.0</v>
      </c>
      <c r="F4195" s="14" t="s">
        <v>1273</v>
      </c>
      <c r="G4195" s="131">
        <v>45.0</v>
      </c>
      <c r="H4195" s="131">
        <v>200.0</v>
      </c>
      <c r="I4195" s="132" t="b">
        <v>1</v>
      </c>
      <c r="J4195" s="14"/>
      <c r="K4195" s="14"/>
      <c r="L4195" s="14"/>
      <c r="M4195" s="14"/>
      <c r="N4195" s="14"/>
      <c r="O4195" s="14"/>
      <c r="P4195" s="14"/>
      <c r="Q4195" s="14"/>
      <c r="R4195" s="14"/>
      <c r="S4195" s="14"/>
      <c r="T4195" s="14"/>
      <c r="U4195" s="14"/>
      <c r="V4195" s="14"/>
      <c r="W4195" s="14"/>
    </row>
    <row r="4196">
      <c r="A4196" s="130" t="s">
        <v>28001</v>
      </c>
      <c r="B4196" s="14" t="s">
        <v>554</v>
      </c>
      <c r="C4196" s="131">
        <v>29.0</v>
      </c>
      <c r="D4196" s="14"/>
      <c r="E4196" s="14"/>
      <c r="F4196" s="14" t="s">
        <v>555</v>
      </c>
      <c r="G4196" s="131">
        <v>18.0</v>
      </c>
      <c r="H4196" s="131">
        <v>200.0</v>
      </c>
      <c r="I4196" s="132" t="b">
        <v>1</v>
      </c>
      <c r="J4196" s="14"/>
      <c r="K4196" s="14"/>
      <c r="L4196" s="14"/>
      <c r="M4196" s="14"/>
      <c r="N4196" s="14"/>
      <c r="O4196" s="14"/>
      <c r="P4196" s="14"/>
      <c r="Q4196" s="14"/>
      <c r="R4196" s="14"/>
      <c r="S4196" s="14"/>
      <c r="T4196" s="14"/>
      <c r="U4196" s="14"/>
      <c r="V4196" s="14"/>
      <c r="W4196" s="14"/>
    </row>
    <row r="4197">
      <c r="A4197" s="130" t="s">
        <v>28002</v>
      </c>
      <c r="B4197" s="14" t="s">
        <v>19067</v>
      </c>
      <c r="C4197" s="131">
        <v>23.0</v>
      </c>
      <c r="D4197" s="14"/>
      <c r="E4197" s="14"/>
      <c r="F4197" s="14" t="s">
        <v>1325</v>
      </c>
      <c r="G4197" s="131">
        <v>3.0</v>
      </c>
      <c r="H4197" s="131">
        <v>200.0</v>
      </c>
      <c r="I4197" s="132" t="b">
        <v>1</v>
      </c>
      <c r="J4197" s="14"/>
      <c r="K4197" s="14"/>
      <c r="L4197" s="14"/>
      <c r="M4197" s="14"/>
      <c r="N4197" s="14"/>
      <c r="O4197" s="14"/>
      <c r="P4197" s="14"/>
      <c r="Q4197" s="14"/>
      <c r="R4197" s="14"/>
      <c r="S4197" s="14"/>
      <c r="T4197" s="14"/>
      <c r="U4197" s="14"/>
      <c r="V4197" s="14"/>
      <c r="W4197" s="14"/>
    </row>
    <row r="4198">
      <c r="A4198" s="130" t="s">
        <v>28003</v>
      </c>
      <c r="B4198" s="14" t="s">
        <v>10739</v>
      </c>
      <c r="C4198" s="131">
        <v>27.0</v>
      </c>
      <c r="D4198" s="14"/>
      <c r="E4198" s="14"/>
      <c r="F4198" s="14" t="s">
        <v>10741</v>
      </c>
      <c r="G4198" s="131">
        <v>7.0</v>
      </c>
      <c r="H4198" s="131">
        <v>200.0</v>
      </c>
      <c r="I4198" s="132" t="b">
        <v>1</v>
      </c>
      <c r="J4198" s="14"/>
      <c r="K4198" s="14"/>
      <c r="L4198" s="14"/>
      <c r="M4198" s="14"/>
      <c r="N4198" s="14"/>
      <c r="O4198" s="14"/>
      <c r="P4198" s="14"/>
      <c r="Q4198" s="14"/>
      <c r="R4198" s="14"/>
      <c r="S4198" s="14"/>
      <c r="T4198" s="14"/>
      <c r="U4198" s="14"/>
      <c r="V4198" s="14"/>
      <c r="W4198" s="14"/>
    </row>
    <row r="4199">
      <c r="A4199" s="130" t="s">
        <v>28004</v>
      </c>
      <c r="B4199" s="14" t="s">
        <v>1420</v>
      </c>
      <c r="C4199" s="131">
        <v>57.0</v>
      </c>
      <c r="D4199" s="14" t="s">
        <v>1421</v>
      </c>
      <c r="E4199" s="131">
        <v>142.0</v>
      </c>
      <c r="F4199" s="14" t="s">
        <v>1422</v>
      </c>
      <c r="G4199" s="131">
        <v>46.0</v>
      </c>
      <c r="H4199" s="131">
        <v>200.0</v>
      </c>
      <c r="I4199" s="132" t="b">
        <v>1</v>
      </c>
      <c r="J4199" s="14"/>
      <c r="K4199" s="14"/>
      <c r="L4199" s="14"/>
      <c r="M4199" s="14"/>
      <c r="N4199" s="14"/>
      <c r="O4199" s="14"/>
      <c r="P4199" s="14"/>
      <c r="Q4199" s="14"/>
      <c r="R4199" s="14"/>
      <c r="S4199" s="14"/>
      <c r="T4199" s="14"/>
      <c r="U4199" s="14"/>
      <c r="V4199" s="14"/>
      <c r="W4199" s="14"/>
    </row>
    <row r="4200">
      <c r="A4200" s="130" t="s">
        <v>28005</v>
      </c>
      <c r="B4200" s="14" t="s">
        <v>10177</v>
      </c>
      <c r="C4200" s="131">
        <v>49.0</v>
      </c>
      <c r="D4200" s="14" t="s">
        <v>10179</v>
      </c>
      <c r="E4200" s="131">
        <v>392.0</v>
      </c>
      <c r="F4200" s="14" t="s">
        <v>10181</v>
      </c>
      <c r="G4200" s="131">
        <v>38.0</v>
      </c>
      <c r="H4200" s="131">
        <v>200.0</v>
      </c>
      <c r="I4200" s="132" t="b">
        <v>1</v>
      </c>
      <c r="J4200" s="14"/>
      <c r="K4200" s="14"/>
      <c r="L4200" s="14"/>
      <c r="M4200" s="14"/>
      <c r="N4200" s="14"/>
      <c r="O4200" s="14"/>
      <c r="P4200" s="14"/>
      <c r="Q4200" s="14"/>
      <c r="R4200" s="14"/>
      <c r="S4200" s="14"/>
      <c r="T4200" s="14"/>
      <c r="U4200" s="14"/>
      <c r="V4200" s="14"/>
      <c r="W4200" s="14"/>
    </row>
    <row r="4201">
      <c r="A4201" s="130" t="s">
        <v>28006</v>
      </c>
      <c r="B4201" s="14" t="s">
        <v>3312</v>
      </c>
      <c r="C4201" s="131">
        <v>78.0</v>
      </c>
      <c r="D4201" s="14" t="s">
        <v>3314</v>
      </c>
      <c r="E4201" s="131">
        <v>381.0</v>
      </c>
      <c r="F4201" s="14" t="s">
        <v>3317</v>
      </c>
      <c r="G4201" s="131">
        <v>67.0</v>
      </c>
      <c r="H4201" s="131">
        <v>200.0</v>
      </c>
      <c r="I4201" s="132" t="b">
        <v>1</v>
      </c>
      <c r="J4201" s="14"/>
      <c r="K4201" s="14"/>
      <c r="L4201" s="14"/>
      <c r="M4201" s="14"/>
      <c r="N4201" s="14"/>
      <c r="O4201" s="14"/>
      <c r="P4201" s="14"/>
      <c r="Q4201" s="14"/>
      <c r="R4201" s="14"/>
      <c r="S4201" s="14"/>
      <c r="T4201" s="14"/>
      <c r="U4201" s="14"/>
      <c r="V4201" s="14"/>
      <c r="W4201" s="14"/>
    </row>
    <row r="4202">
      <c r="A4202" s="130" t="s">
        <v>28007</v>
      </c>
      <c r="B4202" s="14" t="s">
        <v>10716</v>
      </c>
      <c r="C4202" s="131">
        <v>62.0</v>
      </c>
      <c r="D4202" s="14" t="s">
        <v>10720</v>
      </c>
      <c r="E4202" s="131">
        <v>327.0</v>
      </c>
      <c r="F4202" s="14" t="s">
        <v>10722</v>
      </c>
      <c r="G4202" s="131">
        <v>51.0</v>
      </c>
      <c r="H4202" s="131">
        <v>200.0</v>
      </c>
      <c r="I4202" s="132" t="b">
        <v>1</v>
      </c>
      <c r="J4202" s="14"/>
      <c r="K4202" s="14"/>
      <c r="L4202" s="14"/>
      <c r="M4202" s="14"/>
      <c r="N4202" s="14"/>
      <c r="O4202" s="14"/>
      <c r="P4202" s="14"/>
      <c r="Q4202" s="14"/>
      <c r="R4202" s="14"/>
      <c r="S4202" s="14"/>
      <c r="T4202" s="14"/>
      <c r="U4202" s="14"/>
      <c r="V4202" s="14"/>
      <c r="W4202" s="14"/>
    </row>
    <row r="4203">
      <c r="A4203" s="130" t="s">
        <v>28008</v>
      </c>
      <c r="B4203" s="14" t="s">
        <v>1624</v>
      </c>
      <c r="C4203" s="131">
        <v>74.0</v>
      </c>
      <c r="D4203" s="14" t="s">
        <v>1625</v>
      </c>
      <c r="E4203" s="131">
        <v>148.0</v>
      </c>
      <c r="F4203" s="14" t="s">
        <v>1626</v>
      </c>
      <c r="G4203" s="131">
        <v>63.0</v>
      </c>
      <c r="H4203" s="131">
        <v>200.0</v>
      </c>
      <c r="I4203" s="132" t="b">
        <v>1</v>
      </c>
      <c r="J4203" s="14"/>
      <c r="K4203" s="14"/>
      <c r="L4203" s="14"/>
      <c r="M4203" s="14"/>
      <c r="N4203" s="14"/>
      <c r="O4203" s="14"/>
      <c r="P4203" s="14"/>
      <c r="Q4203" s="14"/>
      <c r="R4203" s="14"/>
      <c r="S4203" s="14"/>
      <c r="T4203" s="14"/>
      <c r="U4203" s="14"/>
      <c r="V4203" s="14"/>
      <c r="W4203" s="14"/>
    </row>
    <row r="4204">
      <c r="A4204" s="130" t="s">
        <v>28009</v>
      </c>
      <c r="B4204" s="14" t="s">
        <v>1665</v>
      </c>
      <c r="C4204" s="131">
        <v>77.0</v>
      </c>
      <c r="D4204" s="14" t="s">
        <v>1666</v>
      </c>
      <c r="E4204" s="131">
        <v>623.0</v>
      </c>
      <c r="F4204" s="14" t="s">
        <v>1667</v>
      </c>
      <c r="G4204" s="131">
        <v>66.0</v>
      </c>
      <c r="H4204" s="131">
        <v>200.0</v>
      </c>
      <c r="I4204" s="132" t="b">
        <v>1</v>
      </c>
      <c r="J4204" s="14"/>
      <c r="K4204" s="14"/>
      <c r="L4204" s="14"/>
      <c r="M4204" s="14"/>
      <c r="N4204" s="14"/>
      <c r="O4204" s="14"/>
      <c r="P4204" s="14"/>
      <c r="Q4204" s="14"/>
      <c r="R4204" s="14"/>
      <c r="S4204" s="14"/>
      <c r="T4204" s="14"/>
      <c r="U4204" s="14"/>
      <c r="V4204" s="14"/>
      <c r="W4204" s="14"/>
    </row>
    <row r="4205">
      <c r="A4205" s="130" t="s">
        <v>28010</v>
      </c>
      <c r="B4205" s="14" t="s">
        <v>1588</v>
      </c>
      <c r="C4205" s="131">
        <v>35.0</v>
      </c>
      <c r="D4205" s="14" t="s">
        <v>1589</v>
      </c>
      <c r="E4205" s="131">
        <v>366.0</v>
      </c>
      <c r="F4205" s="14" t="s">
        <v>1590</v>
      </c>
      <c r="G4205" s="131">
        <v>24.0</v>
      </c>
      <c r="H4205" s="131">
        <v>200.0</v>
      </c>
      <c r="I4205" s="132" t="b">
        <v>1</v>
      </c>
      <c r="J4205" s="14"/>
      <c r="K4205" s="14"/>
      <c r="L4205" s="14"/>
      <c r="M4205" s="14"/>
      <c r="N4205" s="14"/>
      <c r="O4205" s="14"/>
      <c r="P4205" s="14"/>
      <c r="Q4205" s="14"/>
      <c r="R4205" s="14"/>
      <c r="S4205" s="14"/>
      <c r="T4205" s="14"/>
      <c r="U4205" s="14"/>
      <c r="V4205" s="14"/>
      <c r="W4205" s="14"/>
    </row>
    <row r="4206">
      <c r="A4206" s="130" t="s">
        <v>28011</v>
      </c>
      <c r="B4206" s="14" t="s">
        <v>1696</v>
      </c>
      <c r="C4206" s="131">
        <v>57.0</v>
      </c>
      <c r="D4206" s="14" t="s">
        <v>1697</v>
      </c>
      <c r="E4206" s="131">
        <v>316.0</v>
      </c>
      <c r="F4206" s="14" t="s">
        <v>1698</v>
      </c>
      <c r="G4206" s="131">
        <v>46.0</v>
      </c>
      <c r="H4206" s="131">
        <v>200.0</v>
      </c>
      <c r="I4206" s="132" t="b">
        <v>1</v>
      </c>
      <c r="J4206" s="14"/>
      <c r="K4206" s="14"/>
      <c r="L4206" s="14"/>
      <c r="M4206" s="14"/>
      <c r="N4206" s="14"/>
      <c r="O4206" s="14"/>
      <c r="P4206" s="14"/>
      <c r="Q4206" s="14"/>
      <c r="R4206" s="14"/>
      <c r="S4206" s="14"/>
      <c r="T4206" s="14"/>
      <c r="U4206" s="14"/>
      <c r="V4206" s="14"/>
      <c r="W4206" s="14"/>
    </row>
    <row r="4207">
      <c r="A4207" s="130" t="s">
        <v>28012</v>
      </c>
      <c r="B4207" s="14" t="s">
        <v>12712</v>
      </c>
      <c r="C4207" s="131">
        <v>111.0</v>
      </c>
      <c r="D4207" s="14" t="s">
        <v>12714</v>
      </c>
      <c r="E4207" s="131">
        <v>155.0</v>
      </c>
      <c r="F4207" s="14" t="s">
        <v>12715</v>
      </c>
      <c r="G4207" s="131">
        <v>100.0</v>
      </c>
      <c r="H4207" s="131">
        <v>200.0</v>
      </c>
      <c r="I4207" s="132" t="b">
        <v>1</v>
      </c>
      <c r="J4207" s="14"/>
      <c r="K4207" s="14"/>
      <c r="L4207" s="14"/>
      <c r="M4207" s="14"/>
      <c r="N4207" s="14"/>
      <c r="O4207" s="14"/>
      <c r="P4207" s="14"/>
      <c r="Q4207" s="14"/>
      <c r="R4207" s="14"/>
      <c r="S4207" s="14"/>
      <c r="T4207" s="14"/>
      <c r="U4207" s="14"/>
      <c r="V4207" s="14"/>
      <c r="W4207" s="14"/>
    </row>
    <row r="4208">
      <c r="A4208" s="130" t="s">
        <v>28013</v>
      </c>
      <c r="B4208" s="14" t="s">
        <v>7919</v>
      </c>
      <c r="C4208" s="131">
        <v>55.0</v>
      </c>
      <c r="D4208" s="14" t="s">
        <v>7921</v>
      </c>
      <c r="E4208" s="131">
        <v>153.0</v>
      </c>
      <c r="F4208" s="14" t="s">
        <v>7922</v>
      </c>
      <c r="G4208" s="131">
        <v>44.0</v>
      </c>
      <c r="H4208" s="131">
        <v>200.0</v>
      </c>
      <c r="I4208" s="132" t="b">
        <v>1</v>
      </c>
      <c r="J4208" s="14"/>
      <c r="K4208" s="14"/>
      <c r="L4208" s="14"/>
      <c r="M4208" s="14"/>
      <c r="N4208" s="14"/>
      <c r="O4208" s="14"/>
      <c r="P4208" s="14"/>
      <c r="Q4208" s="14"/>
      <c r="R4208" s="14"/>
      <c r="S4208" s="14"/>
      <c r="T4208" s="14"/>
      <c r="U4208" s="14"/>
      <c r="V4208" s="14"/>
      <c r="W4208" s="14"/>
    </row>
    <row r="4209">
      <c r="A4209" s="130" t="s">
        <v>28014</v>
      </c>
      <c r="B4209" s="14" t="s">
        <v>14741</v>
      </c>
      <c r="C4209" s="131">
        <v>29.0</v>
      </c>
      <c r="D4209" s="14"/>
      <c r="E4209" s="14"/>
      <c r="F4209" s="14" t="s">
        <v>14742</v>
      </c>
      <c r="G4209" s="131">
        <v>9.0</v>
      </c>
      <c r="H4209" s="131">
        <v>200.0</v>
      </c>
      <c r="I4209" s="132" t="b">
        <v>1</v>
      </c>
      <c r="J4209" s="14"/>
      <c r="K4209" s="14"/>
      <c r="L4209" s="14"/>
      <c r="M4209" s="14"/>
      <c r="N4209" s="14"/>
      <c r="O4209" s="14"/>
      <c r="P4209" s="14"/>
      <c r="Q4209" s="14"/>
      <c r="R4209" s="14"/>
      <c r="S4209" s="14"/>
      <c r="T4209" s="14"/>
      <c r="U4209" s="14"/>
      <c r="V4209" s="14"/>
      <c r="W4209" s="14"/>
    </row>
    <row r="4210">
      <c r="A4210" s="130" t="s">
        <v>28015</v>
      </c>
      <c r="B4210" s="14" t="s">
        <v>12409</v>
      </c>
      <c r="C4210" s="131">
        <v>29.0</v>
      </c>
      <c r="D4210" s="14"/>
      <c r="E4210" s="14"/>
      <c r="F4210" s="14" t="s">
        <v>12410</v>
      </c>
      <c r="G4210" s="131">
        <v>9.0</v>
      </c>
      <c r="H4210" s="131">
        <v>200.0</v>
      </c>
      <c r="I4210" s="132" t="b">
        <v>1</v>
      </c>
      <c r="J4210" s="14"/>
      <c r="K4210" s="14"/>
      <c r="L4210" s="14"/>
      <c r="M4210" s="14"/>
      <c r="N4210" s="14"/>
      <c r="O4210" s="14"/>
      <c r="P4210" s="14"/>
      <c r="Q4210" s="14"/>
      <c r="R4210" s="14"/>
      <c r="S4210" s="14"/>
      <c r="T4210" s="14"/>
      <c r="U4210" s="14"/>
      <c r="V4210" s="14"/>
      <c r="W4210" s="14"/>
    </row>
    <row r="4211">
      <c r="A4211" s="130" t="s">
        <v>28016</v>
      </c>
      <c r="B4211" s="14" t="s">
        <v>1491</v>
      </c>
      <c r="C4211" s="131">
        <v>48.0</v>
      </c>
      <c r="D4211" s="14" t="s">
        <v>1492</v>
      </c>
      <c r="E4211" s="131">
        <v>107.0</v>
      </c>
      <c r="F4211" s="14" t="s">
        <v>1493</v>
      </c>
      <c r="G4211" s="131">
        <v>37.0</v>
      </c>
      <c r="H4211" s="131">
        <v>200.0</v>
      </c>
      <c r="I4211" s="132" t="b">
        <v>1</v>
      </c>
      <c r="J4211" s="14"/>
      <c r="K4211" s="14"/>
      <c r="L4211" s="14"/>
      <c r="M4211" s="14"/>
      <c r="N4211" s="14"/>
      <c r="O4211" s="14"/>
      <c r="P4211" s="14"/>
      <c r="Q4211" s="14"/>
      <c r="R4211" s="14"/>
      <c r="S4211" s="14"/>
      <c r="T4211" s="14"/>
      <c r="U4211" s="14"/>
      <c r="V4211" s="14"/>
      <c r="W4211" s="14"/>
    </row>
    <row r="4212">
      <c r="A4212" s="130" t="s">
        <v>28017</v>
      </c>
      <c r="B4212" s="14" t="s">
        <v>7737</v>
      </c>
      <c r="C4212" s="131">
        <v>40.0</v>
      </c>
      <c r="D4212" s="14" t="s">
        <v>7738</v>
      </c>
      <c r="E4212" s="131">
        <v>161.0</v>
      </c>
      <c r="F4212" s="14" t="s">
        <v>7741</v>
      </c>
      <c r="G4212" s="131">
        <v>29.0</v>
      </c>
      <c r="H4212" s="131">
        <v>200.0</v>
      </c>
      <c r="I4212" s="132" t="b">
        <v>1</v>
      </c>
      <c r="J4212" s="14"/>
      <c r="K4212" s="14"/>
      <c r="L4212" s="14"/>
      <c r="M4212" s="14"/>
      <c r="N4212" s="14"/>
      <c r="O4212" s="14"/>
      <c r="P4212" s="14"/>
      <c r="Q4212" s="14"/>
      <c r="R4212" s="14"/>
      <c r="S4212" s="14"/>
      <c r="T4212" s="14"/>
      <c r="U4212" s="14"/>
      <c r="V4212" s="14"/>
      <c r="W4212" s="14"/>
    </row>
    <row r="4213">
      <c r="A4213" s="130" t="s">
        <v>28018</v>
      </c>
      <c r="B4213" s="14" t="s">
        <v>3207</v>
      </c>
      <c r="C4213" s="131">
        <v>60.0</v>
      </c>
      <c r="D4213" s="14" t="s">
        <v>3210</v>
      </c>
      <c r="E4213" s="131">
        <v>155.0</v>
      </c>
      <c r="F4213" s="14" t="s">
        <v>3213</v>
      </c>
      <c r="G4213" s="131">
        <v>49.0</v>
      </c>
      <c r="H4213" s="131">
        <v>200.0</v>
      </c>
      <c r="I4213" s="132" t="b">
        <v>1</v>
      </c>
      <c r="J4213" s="14"/>
      <c r="K4213" s="14"/>
      <c r="L4213" s="14"/>
      <c r="M4213" s="14"/>
      <c r="N4213" s="14"/>
      <c r="O4213" s="14"/>
      <c r="P4213" s="14"/>
      <c r="Q4213" s="14"/>
      <c r="R4213" s="14"/>
      <c r="S4213" s="14"/>
      <c r="T4213" s="14"/>
      <c r="U4213" s="14"/>
      <c r="V4213" s="14"/>
      <c r="W4213" s="14"/>
    </row>
    <row r="4214">
      <c r="A4214" s="130" t="s">
        <v>28019</v>
      </c>
      <c r="B4214" s="14" t="s">
        <v>28020</v>
      </c>
      <c r="C4214" s="131">
        <v>34.0</v>
      </c>
      <c r="D4214" s="14" t="s">
        <v>629</v>
      </c>
      <c r="E4214" s="131">
        <v>135.0</v>
      </c>
      <c r="F4214" s="14" t="s">
        <v>1094</v>
      </c>
      <c r="G4214" s="131">
        <v>10.0</v>
      </c>
      <c r="H4214" s="131">
        <v>200.0</v>
      </c>
      <c r="I4214" s="132" t="b">
        <v>1</v>
      </c>
      <c r="J4214" s="14"/>
      <c r="K4214" s="14"/>
      <c r="L4214" s="14"/>
      <c r="M4214" s="14"/>
      <c r="N4214" s="14"/>
      <c r="O4214" s="14"/>
      <c r="P4214" s="14"/>
      <c r="Q4214" s="14"/>
      <c r="R4214" s="14"/>
      <c r="S4214" s="14"/>
      <c r="T4214" s="14"/>
      <c r="U4214" s="14"/>
      <c r="V4214" s="14"/>
      <c r="W4214" s="14"/>
    </row>
    <row r="4215">
      <c r="A4215" s="130" t="s">
        <v>28021</v>
      </c>
      <c r="B4215" s="14" t="s">
        <v>4040</v>
      </c>
      <c r="C4215" s="131">
        <v>88.0</v>
      </c>
      <c r="D4215" s="14" t="s">
        <v>4043</v>
      </c>
      <c r="E4215" s="131">
        <v>234.0</v>
      </c>
      <c r="F4215" s="14" t="s">
        <v>4044</v>
      </c>
      <c r="G4215" s="131">
        <v>77.0</v>
      </c>
      <c r="H4215" s="131">
        <v>200.0</v>
      </c>
      <c r="I4215" s="132" t="b">
        <v>1</v>
      </c>
      <c r="J4215" s="14"/>
      <c r="K4215" s="14"/>
      <c r="L4215" s="14"/>
      <c r="M4215" s="14"/>
      <c r="N4215" s="14"/>
      <c r="O4215" s="14"/>
      <c r="P4215" s="14"/>
      <c r="Q4215" s="14"/>
      <c r="R4215" s="14"/>
      <c r="S4215" s="14"/>
      <c r="T4215" s="14"/>
      <c r="U4215" s="14"/>
      <c r="V4215" s="14"/>
      <c r="W4215" s="14"/>
    </row>
    <row r="4216">
      <c r="A4216" s="130" t="s">
        <v>28022</v>
      </c>
      <c r="B4216" s="14" t="s">
        <v>1463</v>
      </c>
      <c r="C4216" s="131">
        <v>103.0</v>
      </c>
      <c r="D4216" s="14" t="s">
        <v>1464</v>
      </c>
      <c r="E4216" s="131">
        <v>156.0</v>
      </c>
      <c r="F4216" s="14" t="s">
        <v>1465</v>
      </c>
      <c r="G4216" s="131">
        <v>92.0</v>
      </c>
      <c r="H4216" s="131">
        <v>200.0</v>
      </c>
      <c r="I4216" s="132" t="b">
        <v>1</v>
      </c>
      <c r="J4216" s="14"/>
      <c r="K4216" s="14"/>
      <c r="L4216" s="14"/>
      <c r="M4216" s="14"/>
      <c r="N4216" s="14"/>
      <c r="O4216" s="14"/>
      <c r="P4216" s="14"/>
      <c r="Q4216" s="14"/>
      <c r="R4216" s="14"/>
      <c r="S4216" s="14"/>
      <c r="T4216" s="14"/>
      <c r="U4216" s="14"/>
      <c r="V4216" s="14"/>
      <c r="W4216" s="14"/>
    </row>
    <row r="4217">
      <c r="A4217" s="130" t="s">
        <v>28023</v>
      </c>
      <c r="B4217" s="14" t="s">
        <v>1399</v>
      </c>
      <c r="C4217" s="131">
        <v>58.0</v>
      </c>
      <c r="D4217" s="14" t="s">
        <v>1400</v>
      </c>
      <c r="E4217" s="131">
        <v>372.0</v>
      </c>
      <c r="F4217" s="14" t="s">
        <v>1401</v>
      </c>
      <c r="G4217" s="131">
        <v>47.0</v>
      </c>
      <c r="H4217" s="131">
        <v>200.0</v>
      </c>
      <c r="I4217" s="132" t="b">
        <v>1</v>
      </c>
      <c r="J4217" s="14"/>
      <c r="K4217" s="14"/>
      <c r="L4217" s="14"/>
      <c r="M4217" s="14"/>
      <c r="N4217" s="14"/>
      <c r="O4217" s="14"/>
      <c r="P4217" s="14"/>
      <c r="Q4217" s="14"/>
      <c r="R4217" s="14"/>
      <c r="S4217" s="14"/>
      <c r="T4217" s="14"/>
      <c r="U4217" s="14"/>
      <c r="V4217" s="14"/>
      <c r="W4217" s="14"/>
    </row>
    <row r="4218">
      <c r="A4218" s="130" t="s">
        <v>28024</v>
      </c>
      <c r="B4218" s="14" t="s">
        <v>647</v>
      </c>
      <c r="C4218" s="131">
        <v>81.0</v>
      </c>
      <c r="D4218" s="14" t="s">
        <v>648</v>
      </c>
      <c r="E4218" s="131">
        <v>120.0</v>
      </c>
      <c r="F4218" s="14" t="s">
        <v>649</v>
      </c>
      <c r="G4218" s="131">
        <v>70.0</v>
      </c>
      <c r="H4218" s="131">
        <v>200.0</v>
      </c>
      <c r="I4218" s="132" t="b">
        <v>1</v>
      </c>
      <c r="J4218" s="14"/>
      <c r="K4218" s="14"/>
      <c r="L4218" s="14"/>
      <c r="M4218" s="14"/>
      <c r="N4218" s="14"/>
      <c r="O4218" s="14"/>
      <c r="P4218" s="14"/>
      <c r="Q4218" s="14"/>
      <c r="R4218" s="14"/>
      <c r="S4218" s="14"/>
      <c r="T4218" s="14"/>
      <c r="U4218" s="14"/>
      <c r="V4218" s="14"/>
      <c r="W4218" s="14"/>
    </row>
    <row r="4219">
      <c r="A4219" s="130" t="s">
        <v>28025</v>
      </c>
      <c r="B4219" s="14" t="s">
        <v>18498</v>
      </c>
      <c r="C4219" s="131">
        <v>58.0</v>
      </c>
      <c r="D4219" s="14" t="s">
        <v>18499</v>
      </c>
      <c r="E4219" s="131">
        <v>153.0</v>
      </c>
      <c r="F4219" s="14" t="s">
        <v>18500</v>
      </c>
      <c r="G4219" s="131">
        <v>47.0</v>
      </c>
      <c r="H4219" s="131">
        <v>200.0</v>
      </c>
      <c r="I4219" s="132" t="b">
        <v>1</v>
      </c>
      <c r="J4219" s="14"/>
      <c r="K4219" s="14"/>
      <c r="L4219" s="14"/>
      <c r="M4219" s="14"/>
      <c r="N4219" s="14"/>
      <c r="O4219" s="14"/>
      <c r="P4219" s="14"/>
      <c r="Q4219" s="14"/>
      <c r="R4219" s="14"/>
      <c r="S4219" s="14"/>
      <c r="T4219" s="14"/>
      <c r="U4219" s="14"/>
      <c r="V4219" s="14"/>
      <c r="W4219" s="14"/>
    </row>
    <row r="4220">
      <c r="A4220" s="130" t="s">
        <v>28026</v>
      </c>
      <c r="B4220" s="14" t="s">
        <v>10319</v>
      </c>
      <c r="C4220" s="131">
        <v>32.0</v>
      </c>
      <c r="D4220" s="14"/>
      <c r="E4220" s="14"/>
      <c r="F4220" s="14" t="s">
        <v>10321</v>
      </c>
      <c r="G4220" s="131">
        <v>12.0</v>
      </c>
      <c r="H4220" s="131">
        <v>200.0</v>
      </c>
      <c r="I4220" s="132" t="b">
        <v>1</v>
      </c>
      <c r="J4220" s="14"/>
      <c r="K4220" s="14"/>
      <c r="L4220" s="14"/>
      <c r="M4220" s="14"/>
      <c r="N4220" s="14"/>
      <c r="O4220" s="14"/>
      <c r="P4220" s="14"/>
      <c r="Q4220" s="14"/>
      <c r="R4220" s="14"/>
      <c r="S4220" s="14"/>
      <c r="T4220" s="14"/>
      <c r="U4220" s="14"/>
      <c r="V4220" s="14"/>
      <c r="W4220" s="14"/>
    </row>
    <row r="4221">
      <c r="A4221" s="130" t="s">
        <v>28027</v>
      </c>
      <c r="B4221" s="14" t="s">
        <v>15343</v>
      </c>
      <c r="C4221" s="131">
        <v>26.0</v>
      </c>
      <c r="D4221" s="14"/>
      <c r="E4221" s="14"/>
      <c r="F4221" s="14" t="s">
        <v>15346</v>
      </c>
      <c r="G4221" s="131">
        <v>6.0</v>
      </c>
      <c r="H4221" s="131">
        <v>200.0</v>
      </c>
      <c r="I4221" s="132" t="b">
        <v>1</v>
      </c>
      <c r="J4221" s="14"/>
      <c r="K4221" s="14"/>
      <c r="L4221" s="14"/>
      <c r="M4221" s="14"/>
      <c r="N4221" s="14"/>
      <c r="O4221" s="14"/>
      <c r="P4221" s="14"/>
      <c r="Q4221" s="14"/>
      <c r="R4221" s="14"/>
      <c r="S4221" s="14"/>
      <c r="T4221" s="14"/>
      <c r="U4221" s="14"/>
      <c r="V4221" s="14"/>
      <c r="W4221" s="14"/>
    </row>
    <row r="4222">
      <c r="A4222" s="130" t="s">
        <v>28028</v>
      </c>
      <c r="B4222" s="14" t="s">
        <v>18759</v>
      </c>
      <c r="C4222" s="131">
        <v>50.0</v>
      </c>
      <c r="D4222" s="14" t="s">
        <v>18761</v>
      </c>
      <c r="E4222" s="131">
        <v>199.0</v>
      </c>
      <c r="F4222" s="14" t="s">
        <v>18764</v>
      </c>
      <c r="G4222" s="131">
        <v>39.0</v>
      </c>
      <c r="H4222" s="131">
        <v>200.0</v>
      </c>
      <c r="I4222" s="132" t="b">
        <v>1</v>
      </c>
      <c r="J4222" s="14"/>
      <c r="K4222" s="14"/>
      <c r="L4222" s="14"/>
      <c r="M4222" s="14"/>
      <c r="N4222" s="14"/>
      <c r="O4222" s="14"/>
      <c r="P4222" s="14"/>
      <c r="Q4222" s="14"/>
      <c r="R4222" s="14"/>
      <c r="S4222" s="14"/>
      <c r="T4222" s="14"/>
      <c r="U4222" s="14"/>
      <c r="V4222" s="14"/>
      <c r="W4222" s="14"/>
    </row>
    <row r="4223">
      <c r="A4223" s="130" t="s">
        <v>28029</v>
      </c>
      <c r="B4223" s="14" t="s">
        <v>1399</v>
      </c>
      <c r="C4223" s="131">
        <v>58.0</v>
      </c>
      <c r="D4223" s="14" t="s">
        <v>1400</v>
      </c>
      <c r="E4223" s="131">
        <v>372.0</v>
      </c>
      <c r="F4223" s="14" t="s">
        <v>1401</v>
      </c>
      <c r="G4223" s="131">
        <v>47.0</v>
      </c>
      <c r="H4223" s="131">
        <v>200.0</v>
      </c>
      <c r="I4223" s="132" t="b">
        <v>1</v>
      </c>
      <c r="J4223" s="14"/>
      <c r="K4223" s="14"/>
      <c r="L4223" s="14"/>
      <c r="M4223" s="14"/>
      <c r="N4223" s="14"/>
      <c r="O4223" s="14"/>
      <c r="P4223" s="14"/>
      <c r="Q4223" s="14"/>
      <c r="R4223" s="14"/>
      <c r="S4223" s="14"/>
      <c r="T4223" s="14"/>
      <c r="U4223" s="14"/>
      <c r="V4223" s="14"/>
      <c r="W4223" s="14"/>
    </row>
    <row r="4224">
      <c r="A4224" s="130" t="s">
        <v>28030</v>
      </c>
      <c r="B4224" s="14" t="s">
        <v>1628</v>
      </c>
      <c r="C4224" s="131">
        <v>26.0</v>
      </c>
      <c r="D4224" s="14"/>
      <c r="E4224" s="14"/>
      <c r="F4224" s="14" t="s">
        <v>1629</v>
      </c>
      <c r="G4224" s="131">
        <v>6.0</v>
      </c>
      <c r="H4224" s="131">
        <v>200.0</v>
      </c>
      <c r="I4224" s="132" t="b">
        <v>1</v>
      </c>
      <c r="J4224" s="14"/>
      <c r="K4224" s="14"/>
      <c r="L4224" s="14"/>
      <c r="M4224" s="14"/>
      <c r="N4224" s="14"/>
      <c r="O4224" s="14"/>
      <c r="P4224" s="14"/>
      <c r="Q4224" s="14"/>
      <c r="R4224" s="14"/>
      <c r="S4224" s="14"/>
      <c r="T4224" s="14"/>
      <c r="U4224" s="14"/>
      <c r="V4224" s="14"/>
      <c r="W4224" s="14"/>
    </row>
    <row r="4225">
      <c r="A4225" s="130" t="s">
        <v>28031</v>
      </c>
      <c r="B4225" s="14" t="s">
        <v>1237</v>
      </c>
      <c r="C4225" s="131">
        <v>61.0</v>
      </c>
      <c r="D4225" s="14" t="s">
        <v>1239</v>
      </c>
      <c r="E4225" s="131">
        <v>148.0</v>
      </c>
      <c r="F4225" s="14" t="s">
        <v>1240</v>
      </c>
      <c r="G4225" s="131">
        <v>50.0</v>
      </c>
      <c r="H4225" s="131">
        <v>200.0</v>
      </c>
      <c r="I4225" s="132" t="b">
        <v>1</v>
      </c>
      <c r="J4225" s="14"/>
      <c r="K4225" s="14"/>
      <c r="L4225" s="14"/>
      <c r="M4225" s="14"/>
      <c r="N4225" s="14"/>
      <c r="O4225" s="14"/>
      <c r="P4225" s="14"/>
      <c r="Q4225" s="14"/>
      <c r="R4225" s="14"/>
      <c r="S4225" s="14"/>
      <c r="T4225" s="14"/>
      <c r="U4225" s="14"/>
      <c r="V4225" s="14"/>
      <c r="W4225" s="14"/>
    </row>
    <row r="4226">
      <c r="A4226" s="130" t="s">
        <v>28032</v>
      </c>
      <c r="B4226" s="14" t="s">
        <v>22616</v>
      </c>
      <c r="C4226" s="131">
        <v>37.0</v>
      </c>
      <c r="D4226" s="14" t="s">
        <v>491</v>
      </c>
      <c r="E4226" s="131">
        <v>127.0</v>
      </c>
      <c r="F4226" s="14" t="s">
        <v>492</v>
      </c>
      <c r="G4226" s="131">
        <v>21.0</v>
      </c>
      <c r="H4226" s="131">
        <v>200.0</v>
      </c>
      <c r="I4226" s="132" t="b">
        <v>1</v>
      </c>
      <c r="J4226" s="14"/>
      <c r="K4226" s="14"/>
      <c r="L4226" s="14"/>
      <c r="M4226" s="14"/>
      <c r="N4226" s="14"/>
      <c r="O4226" s="14"/>
      <c r="P4226" s="14"/>
      <c r="Q4226" s="14"/>
      <c r="R4226" s="14"/>
      <c r="S4226" s="14"/>
      <c r="T4226" s="14"/>
      <c r="U4226" s="14"/>
      <c r="V4226" s="14"/>
      <c r="W4226" s="14"/>
    </row>
    <row r="4227">
      <c r="A4227" s="130" t="s">
        <v>28033</v>
      </c>
      <c r="B4227" s="14" t="s">
        <v>4295</v>
      </c>
      <c r="C4227" s="131">
        <v>66.0</v>
      </c>
      <c r="D4227" s="14" t="s">
        <v>4297</v>
      </c>
      <c r="E4227" s="131">
        <v>166.0</v>
      </c>
      <c r="F4227" s="14" t="s">
        <v>4299</v>
      </c>
      <c r="G4227" s="131">
        <v>55.0</v>
      </c>
      <c r="H4227" s="131">
        <v>200.0</v>
      </c>
      <c r="I4227" s="132" t="b">
        <v>1</v>
      </c>
      <c r="J4227" s="14"/>
      <c r="K4227" s="14"/>
      <c r="L4227" s="14"/>
      <c r="M4227" s="14"/>
      <c r="N4227" s="14"/>
      <c r="O4227" s="14"/>
      <c r="P4227" s="14"/>
      <c r="Q4227" s="14"/>
      <c r="R4227" s="14"/>
      <c r="S4227" s="14"/>
      <c r="T4227" s="14"/>
      <c r="U4227" s="14"/>
      <c r="V4227" s="14"/>
      <c r="W4227" s="14"/>
    </row>
    <row r="4228">
      <c r="A4228" s="130" t="s">
        <v>28034</v>
      </c>
      <c r="B4228" s="14" t="s">
        <v>8649</v>
      </c>
      <c r="C4228" s="131">
        <v>46.0</v>
      </c>
      <c r="D4228" s="14" t="s">
        <v>8650</v>
      </c>
      <c r="E4228" s="131">
        <v>75.0</v>
      </c>
      <c r="F4228" s="14" t="s">
        <v>8652</v>
      </c>
      <c r="G4228" s="131">
        <v>35.0</v>
      </c>
      <c r="H4228" s="131">
        <v>200.0</v>
      </c>
      <c r="I4228" s="132" t="b">
        <v>1</v>
      </c>
      <c r="J4228" s="14"/>
      <c r="K4228" s="14"/>
      <c r="L4228" s="14"/>
      <c r="M4228" s="14"/>
      <c r="N4228" s="14"/>
      <c r="O4228" s="14"/>
      <c r="P4228" s="14"/>
      <c r="Q4228" s="14"/>
      <c r="R4228" s="14"/>
      <c r="S4228" s="14"/>
      <c r="T4228" s="14"/>
      <c r="U4228" s="14"/>
      <c r="V4228" s="14"/>
      <c r="W4228" s="14"/>
    </row>
    <row r="4229">
      <c r="A4229" s="130" t="s">
        <v>28035</v>
      </c>
      <c r="B4229" s="14" t="s">
        <v>1247</v>
      </c>
      <c r="C4229" s="131">
        <v>100.0</v>
      </c>
      <c r="D4229" s="14" t="s">
        <v>1248</v>
      </c>
      <c r="E4229" s="131">
        <v>317.0</v>
      </c>
      <c r="F4229" s="14" t="s">
        <v>1249</v>
      </c>
      <c r="G4229" s="131">
        <v>89.0</v>
      </c>
      <c r="H4229" s="131">
        <v>200.0</v>
      </c>
      <c r="I4229" s="132" t="b">
        <v>1</v>
      </c>
      <c r="J4229" s="14"/>
      <c r="K4229" s="14"/>
      <c r="L4229" s="14"/>
      <c r="M4229" s="14"/>
      <c r="N4229" s="14"/>
      <c r="O4229" s="14"/>
      <c r="P4229" s="14"/>
      <c r="Q4229" s="14"/>
      <c r="R4229" s="14"/>
      <c r="S4229" s="14"/>
      <c r="T4229" s="14"/>
      <c r="U4229" s="14"/>
      <c r="V4229" s="14"/>
      <c r="W4229" s="14"/>
    </row>
    <row r="4230">
      <c r="A4230" s="130" t="s">
        <v>28036</v>
      </c>
      <c r="B4230" s="14" t="s">
        <v>15961</v>
      </c>
      <c r="C4230" s="131">
        <v>49.0</v>
      </c>
      <c r="D4230" s="14" t="s">
        <v>15963</v>
      </c>
      <c r="E4230" s="131">
        <v>172.0</v>
      </c>
      <c r="F4230" s="14" t="s">
        <v>15965</v>
      </c>
      <c r="G4230" s="131">
        <v>38.0</v>
      </c>
      <c r="H4230" s="131">
        <v>200.0</v>
      </c>
      <c r="I4230" s="132" t="b">
        <v>1</v>
      </c>
      <c r="J4230" s="14"/>
      <c r="K4230" s="14"/>
      <c r="L4230" s="14"/>
      <c r="M4230" s="14"/>
      <c r="N4230" s="14"/>
      <c r="O4230" s="14"/>
      <c r="P4230" s="14"/>
      <c r="Q4230" s="14"/>
      <c r="R4230" s="14"/>
      <c r="S4230" s="14"/>
      <c r="T4230" s="14"/>
      <c r="U4230" s="14"/>
      <c r="V4230" s="14"/>
      <c r="W4230" s="14"/>
    </row>
    <row r="4231">
      <c r="A4231" s="130" t="s">
        <v>28037</v>
      </c>
      <c r="B4231" s="14" t="s">
        <v>11423</v>
      </c>
      <c r="C4231" s="131">
        <v>64.0</v>
      </c>
      <c r="D4231" s="14" t="s">
        <v>11424</v>
      </c>
      <c r="E4231" s="131">
        <v>18.0</v>
      </c>
      <c r="F4231" s="14" t="s">
        <v>11427</v>
      </c>
      <c r="G4231" s="131">
        <v>53.0</v>
      </c>
      <c r="H4231" s="131">
        <v>200.0</v>
      </c>
      <c r="I4231" s="132" t="b">
        <v>1</v>
      </c>
      <c r="J4231" s="14"/>
      <c r="K4231" s="14"/>
      <c r="L4231" s="14"/>
      <c r="M4231" s="14"/>
      <c r="N4231" s="14"/>
      <c r="O4231" s="14"/>
      <c r="P4231" s="14"/>
      <c r="Q4231" s="14"/>
      <c r="R4231" s="14"/>
      <c r="S4231" s="14"/>
      <c r="T4231" s="14"/>
      <c r="U4231" s="14"/>
      <c r="V4231" s="14"/>
      <c r="W4231" s="14"/>
    </row>
    <row r="4232">
      <c r="A4232" s="130" t="s">
        <v>28038</v>
      </c>
      <c r="B4232" s="14" t="s">
        <v>17963</v>
      </c>
      <c r="C4232" s="131">
        <v>40.0</v>
      </c>
      <c r="D4232" s="14" t="s">
        <v>17964</v>
      </c>
      <c r="E4232" s="131">
        <v>157.0</v>
      </c>
      <c r="F4232" s="14" t="s">
        <v>17965</v>
      </c>
      <c r="G4232" s="131">
        <v>29.0</v>
      </c>
      <c r="H4232" s="131">
        <v>200.0</v>
      </c>
      <c r="I4232" s="132" t="b">
        <v>1</v>
      </c>
      <c r="J4232" s="14"/>
      <c r="K4232" s="14"/>
      <c r="L4232" s="14"/>
      <c r="M4232" s="14"/>
      <c r="N4232" s="14"/>
      <c r="O4232" s="14"/>
      <c r="P4232" s="14"/>
      <c r="Q4232" s="14"/>
      <c r="R4232" s="14"/>
      <c r="S4232" s="14"/>
      <c r="T4232" s="14"/>
      <c r="U4232" s="14"/>
      <c r="V4232" s="14"/>
      <c r="W4232" s="14"/>
    </row>
    <row r="4233">
      <c r="A4233" s="130" t="s">
        <v>28039</v>
      </c>
      <c r="B4233" s="14" t="s">
        <v>1607</v>
      </c>
      <c r="C4233" s="131">
        <v>31.0</v>
      </c>
      <c r="D4233" s="14"/>
      <c r="E4233" s="14"/>
      <c r="F4233" s="14" t="s">
        <v>1608</v>
      </c>
      <c r="G4233" s="131">
        <v>11.0</v>
      </c>
      <c r="H4233" s="131">
        <v>200.0</v>
      </c>
      <c r="I4233" s="132" t="b">
        <v>1</v>
      </c>
      <c r="J4233" s="14"/>
      <c r="K4233" s="14"/>
      <c r="L4233" s="14"/>
      <c r="M4233" s="14"/>
      <c r="N4233" s="14"/>
      <c r="O4233" s="14"/>
      <c r="P4233" s="14"/>
      <c r="Q4233" s="14"/>
      <c r="R4233" s="14"/>
      <c r="S4233" s="14"/>
      <c r="T4233" s="14"/>
      <c r="U4233" s="14"/>
      <c r="V4233" s="14"/>
      <c r="W4233" s="14"/>
    </row>
    <row r="4234">
      <c r="A4234" s="130" t="s">
        <v>28040</v>
      </c>
      <c r="B4234" s="14" t="s">
        <v>11082</v>
      </c>
      <c r="C4234" s="131">
        <v>30.0</v>
      </c>
      <c r="D4234" s="14"/>
      <c r="E4234" s="14"/>
      <c r="F4234" s="14" t="s">
        <v>11085</v>
      </c>
      <c r="G4234" s="131">
        <v>10.0</v>
      </c>
      <c r="H4234" s="131">
        <v>200.0</v>
      </c>
      <c r="I4234" s="132" t="b">
        <v>1</v>
      </c>
      <c r="J4234" s="14"/>
      <c r="K4234" s="14"/>
      <c r="L4234" s="14"/>
      <c r="M4234" s="14"/>
      <c r="N4234" s="14"/>
      <c r="O4234" s="14"/>
      <c r="P4234" s="14"/>
      <c r="Q4234" s="14"/>
      <c r="R4234" s="14"/>
      <c r="S4234" s="14"/>
      <c r="T4234" s="14"/>
      <c r="U4234" s="14"/>
      <c r="V4234" s="14"/>
      <c r="W4234" s="14"/>
    </row>
    <row r="4235">
      <c r="A4235" s="130" t="s">
        <v>28041</v>
      </c>
      <c r="B4235" s="14" t="s">
        <v>2860</v>
      </c>
      <c r="C4235" s="131">
        <v>55.0</v>
      </c>
      <c r="D4235" s="14" t="s">
        <v>2864</v>
      </c>
      <c r="E4235" s="131">
        <v>154.0</v>
      </c>
      <c r="F4235" s="14" t="s">
        <v>2866</v>
      </c>
      <c r="G4235" s="131">
        <v>44.0</v>
      </c>
      <c r="H4235" s="131">
        <v>200.0</v>
      </c>
      <c r="I4235" s="132" t="b">
        <v>1</v>
      </c>
      <c r="J4235" s="14"/>
      <c r="K4235" s="14"/>
      <c r="L4235" s="14"/>
      <c r="M4235" s="14"/>
      <c r="N4235" s="14"/>
      <c r="O4235" s="14"/>
      <c r="P4235" s="14"/>
      <c r="Q4235" s="14"/>
      <c r="R4235" s="14"/>
      <c r="S4235" s="14"/>
      <c r="T4235" s="14"/>
      <c r="U4235" s="14"/>
      <c r="V4235" s="14"/>
      <c r="W4235" s="14"/>
    </row>
    <row r="4236">
      <c r="A4236" s="130" t="s">
        <v>28042</v>
      </c>
      <c r="B4236" s="14" t="s">
        <v>3358</v>
      </c>
      <c r="C4236" s="131">
        <v>76.0</v>
      </c>
      <c r="D4236" s="14" t="s">
        <v>3359</v>
      </c>
      <c r="E4236" s="131">
        <v>352.0</v>
      </c>
      <c r="F4236" s="14" t="s">
        <v>3361</v>
      </c>
      <c r="G4236" s="131">
        <v>65.0</v>
      </c>
      <c r="H4236" s="131">
        <v>200.0</v>
      </c>
      <c r="I4236" s="132" t="b">
        <v>1</v>
      </c>
      <c r="J4236" s="14"/>
      <c r="K4236" s="14"/>
      <c r="L4236" s="14"/>
      <c r="M4236" s="14"/>
      <c r="N4236" s="14"/>
      <c r="O4236" s="14"/>
      <c r="P4236" s="14"/>
      <c r="Q4236" s="14"/>
      <c r="R4236" s="14"/>
      <c r="S4236" s="14"/>
      <c r="T4236" s="14"/>
      <c r="U4236" s="14"/>
      <c r="V4236" s="14"/>
      <c r="W4236" s="14"/>
    </row>
    <row r="4237">
      <c r="A4237" s="130" t="s">
        <v>28043</v>
      </c>
      <c r="B4237" s="14" t="s">
        <v>13455</v>
      </c>
      <c r="C4237" s="131">
        <v>30.0</v>
      </c>
      <c r="D4237" s="14"/>
      <c r="E4237" s="14"/>
      <c r="F4237" s="14" t="s">
        <v>13460</v>
      </c>
      <c r="G4237" s="131">
        <v>10.0</v>
      </c>
      <c r="H4237" s="131">
        <v>200.0</v>
      </c>
      <c r="I4237" s="132" t="b">
        <v>1</v>
      </c>
      <c r="J4237" s="14"/>
      <c r="K4237" s="14"/>
      <c r="L4237" s="14"/>
      <c r="M4237" s="14"/>
      <c r="N4237" s="14"/>
      <c r="O4237" s="14"/>
      <c r="P4237" s="14"/>
      <c r="Q4237" s="14"/>
      <c r="R4237" s="14"/>
      <c r="S4237" s="14"/>
      <c r="T4237" s="14"/>
      <c r="U4237" s="14"/>
      <c r="V4237" s="14"/>
      <c r="W4237" s="14"/>
    </row>
    <row r="4238">
      <c r="A4238" s="130" t="s">
        <v>28044</v>
      </c>
      <c r="B4238" s="14" t="s">
        <v>1996</v>
      </c>
      <c r="C4238" s="131">
        <v>77.0</v>
      </c>
      <c r="D4238" s="14" t="s">
        <v>1999</v>
      </c>
      <c r="E4238" s="131">
        <v>615.0</v>
      </c>
      <c r="F4238" s="14" t="s">
        <v>2000</v>
      </c>
      <c r="G4238" s="131">
        <v>66.0</v>
      </c>
      <c r="H4238" s="131">
        <v>200.0</v>
      </c>
      <c r="I4238" s="132" t="b">
        <v>1</v>
      </c>
      <c r="J4238" s="14"/>
      <c r="K4238" s="14"/>
      <c r="L4238" s="14"/>
      <c r="M4238" s="14"/>
      <c r="N4238" s="14"/>
      <c r="O4238" s="14"/>
      <c r="P4238" s="14"/>
      <c r="Q4238" s="14"/>
      <c r="R4238" s="14"/>
      <c r="S4238" s="14"/>
      <c r="T4238" s="14"/>
      <c r="U4238" s="14"/>
      <c r="V4238" s="14"/>
      <c r="W4238" s="14"/>
    </row>
    <row r="4239">
      <c r="A4239" s="130" t="s">
        <v>28045</v>
      </c>
      <c r="B4239" s="14" t="s">
        <v>12184</v>
      </c>
      <c r="C4239" s="131">
        <v>39.0</v>
      </c>
      <c r="D4239" s="14" t="s">
        <v>12186</v>
      </c>
      <c r="E4239" s="131">
        <v>150.0</v>
      </c>
      <c r="F4239" s="14" t="s">
        <v>12187</v>
      </c>
      <c r="G4239" s="131">
        <v>28.0</v>
      </c>
      <c r="H4239" s="131">
        <v>200.0</v>
      </c>
      <c r="I4239" s="132" t="b">
        <v>1</v>
      </c>
      <c r="J4239" s="14"/>
      <c r="K4239" s="14"/>
      <c r="L4239" s="14"/>
      <c r="M4239" s="14"/>
      <c r="N4239" s="14"/>
      <c r="O4239" s="14"/>
      <c r="P4239" s="14"/>
      <c r="Q4239" s="14"/>
      <c r="R4239" s="14"/>
      <c r="S4239" s="14"/>
      <c r="T4239" s="14"/>
      <c r="U4239" s="14"/>
      <c r="V4239" s="14"/>
      <c r="W4239" s="14"/>
    </row>
    <row r="4240">
      <c r="A4240" s="130" t="s">
        <v>28046</v>
      </c>
      <c r="B4240" s="14" t="s">
        <v>4998</v>
      </c>
      <c r="C4240" s="131">
        <v>48.0</v>
      </c>
      <c r="D4240" s="14" t="s">
        <v>5000</v>
      </c>
      <c r="E4240" s="131">
        <v>351.0</v>
      </c>
      <c r="F4240" s="14" t="s">
        <v>5001</v>
      </c>
      <c r="G4240" s="131">
        <v>37.0</v>
      </c>
      <c r="H4240" s="131">
        <v>200.0</v>
      </c>
      <c r="I4240" s="132" t="b">
        <v>1</v>
      </c>
      <c r="J4240" s="14"/>
      <c r="K4240" s="14"/>
      <c r="L4240" s="14"/>
      <c r="M4240" s="14"/>
      <c r="N4240" s="14"/>
      <c r="O4240" s="14"/>
      <c r="P4240" s="14"/>
      <c r="Q4240" s="14"/>
      <c r="R4240" s="14"/>
      <c r="S4240" s="14"/>
      <c r="T4240" s="14"/>
      <c r="U4240" s="14"/>
      <c r="V4240" s="14"/>
      <c r="W4240" s="14"/>
    </row>
    <row r="4241">
      <c r="A4241" s="130" t="s">
        <v>28047</v>
      </c>
      <c r="B4241" s="14" t="s">
        <v>6962</v>
      </c>
      <c r="C4241" s="131">
        <v>49.0</v>
      </c>
      <c r="D4241" s="14" t="s">
        <v>6966</v>
      </c>
      <c r="E4241" s="131">
        <v>220.0</v>
      </c>
      <c r="F4241" s="14" t="s">
        <v>6969</v>
      </c>
      <c r="G4241" s="131">
        <v>38.0</v>
      </c>
      <c r="H4241" s="131">
        <v>200.0</v>
      </c>
      <c r="I4241" s="132" t="b">
        <v>1</v>
      </c>
      <c r="J4241" s="14"/>
      <c r="K4241" s="14"/>
      <c r="L4241" s="14"/>
      <c r="M4241" s="14"/>
      <c r="N4241" s="14"/>
      <c r="O4241" s="14"/>
      <c r="P4241" s="14"/>
      <c r="Q4241" s="14"/>
      <c r="R4241" s="14"/>
      <c r="S4241" s="14"/>
      <c r="T4241" s="14"/>
      <c r="U4241" s="14"/>
      <c r="V4241" s="14"/>
      <c r="W4241" s="14"/>
    </row>
    <row r="4242">
      <c r="A4242" s="130" t="s">
        <v>28048</v>
      </c>
      <c r="B4242" s="14" t="s">
        <v>8016</v>
      </c>
      <c r="C4242" s="131">
        <v>58.0</v>
      </c>
      <c r="D4242" s="14" t="s">
        <v>8019</v>
      </c>
      <c r="E4242" s="131">
        <v>300.0</v>
      </c>
      <c r="F4242" s="14" t="s">
        <v>8020</v>
      </c>
      <c r="G4242" s="131">
        <v>47.0</v>
      </c>
      <c r="H4242" s="131">
        <v>200.0</v>
      </c>
      <c r="I4242" s="132" t="b">
        <v>1</v>
      </c>
      <c r="J4242" s="14"/>
      <c r="K4242" s="14"/>
      <c r="L4242" s="14"/>
      <c r="M4242" s="14"/>
      <c r="N4242" s="14"/>
      <c r="O4242" s="14"/>
      <c r="P4242" s="14"/>
      <c r="Q4242" s="14"/>
      <c r="R4242" s="14"/>
      <c r="S4242" s="14"/>
      <c r="T4242" s="14"/>
      <c r="U4242" s="14"/>
      <c r="V4242" s="14"/>
      <c r="W4242" s="14"/>
    </row>
    <row r="4243">
      <c r="A4243" s="130" t="s">
        <v>28049</v>
      </c>
      <c r="B4243" s="14" t="s">
        <v>14527</v>
      </c>
      <c r="C4243" s="131">
        <v>30.0</v>
      </c>
      <c r="D4243" s="14"/>
      <c r="E4243" s="14"/>
      <c r="F4243" s="14" t="s">
        <v>14530</v>
      </c>
      <c r="G4243" s="131">
        <v>10.0</v>
      </c>
      <c r="H4243" s="131">
        <v>200.0</v>
      </c>
      <c r="I4243" s="132" t="b">
        <v>1</v>
      </c>
      <c r="J4243" s="14"/>
      <c r="K4243" s="14"/>
      <c r="L4243" s="14"/>
      <c r="M4243" s="14"/>
      <c r="N4243" s="14"/>
      <c r="O4243" s="14"/>
      <c r="P4243" s="14"/>
      <c r="Q4243" s="14"/>
      <c r="R4243" s="14"/>
      <c r="S4243" s="14"/>
      <c r="T4243" s="14"/>
      <c r="U4243" s="14"/>
      <c r="V4243" s="14"/>
      <c r="W4243" s="14"/>
    </row>
    <row r="4244">
      <c r="A4244" s="130" t="s">
        <v>28050</v>
      </c>
      <c r="B4244" s="14" t="s">
        <v>10319</v>
      </c>
      <c r="C4244" s="131">
        <v>32.0</v>
      </c>
      <c r="D4244" s="14"/>
      <c r="E4244" s="14"/>
      <c r="F4244" s="14" t="s">
        <v>10321</v>
      </c>
      <c r="G4244" s="131">
        <v>12.0</v>
      </c>
      <c r="H4244" s="131">
        <v>200.0</v>
      </c>
      <c r="I4244" s="132" t="b">
        <v>1</v>
      </c>
      <c r="J4244" s="14"/>
      <c r="K4244" s="14"/>
      <c r="L4244" s="14"/>
      <c r="M4244" s="14"/>
      <c r="N4244" s="14"/>
      <c r="O4244" s="14"/>
      <c r="P4244" s="14"/>
      <c r="Q4244" s="14"/>
      <c r="R4244" s="14"/>
      <c r="S4244" s="14"/>
      <c r="T4244" s="14"/>
      <c r="U4244" s="14"/>
      <c r="V4244" s="14"/>
      <c r="W4244" s="14"/>
    </row>
    <row r="4245">
      <c r="A4245" s="130" t="s">
        <v>28051</v>
      </c>
      <c r="B4245" s="14" t="s">
        <v>1696</v>
      </c>
      <c r="C4245" s="131">
        <v>57.0</v>
      </c>
      <c r="D4245" s="14" t="s">
        <v>1697</v>
      </c>
      <c r="E4245" s="131">
        <v>316.0</v>
      </c>
      <c r="F4245" s="14" t="s">
        <v>1698</v>
      </c>
      <c r="G4245" s="131">
        <v>46.0</v>
      </c>
      <c r="H4245" s="131">
        <v>200.0</v>
      </c>
      <c r="I4245" s="132" t="b">
        <v>1</v>
      </c>
      <c r="J4245" s="14"/>
      <c r="K4245" s="14"/>
      <c r="L4245" s="14"/>
      <c r="M4245" s="14"/>
      <c r="N4245" s="14"/>
      <c r="O4245" s="14"/>
      <c r="P4245" s="14"/>
      <c r="Q4245" s="14"/>
      <c r="R4245" s="14"/>
      <c r="S4245" s="14"/>
      <c r="T4245" s="14"/>
      <c r="U4245" s="14"/>
      <c r="V4245" s="14"/>
      <c r="W4245" s="14"/>
    </row>
    <row r="4246">
      <c r="A4246" s="130" t="s">
        <v>28052</v>
      </c>
      <c r="B4246" s="14" t="s">
        <v>1356</v>
      </c>
      <c r="C4246" s="131">
        <v>95.0</v>
      </c>
      <c r="D4246" s="14" t="s">
        <v>1358</v>
      </c>
      <c r="E4246" s="131">
        <v>158.0</v>
      </c>
      <c r="F4246" s="14" t="s">
        <v>1359</v>
      </c>
      <c r="G4246" s="131">
        <v>84.0</v>
      </c>
      <c r="H4246" s="131">
        <v>200.0</v>
      </c>
      <c r="I4246" s="132" t="b">
        <v>1</v>
      </c>
      <c r="J4246" s="14"/>
      <c r="K4246" s="14"/>
      <c r="L4246" s="14"/>
      <c r="M4246" s="14"/>
      <c r="N4246" s="14"/>
      <c r="O4246" s="14"/>
      <c r="P4246" s="14"/>
      <c r="Q4246" s="14"/>
      <c r="R4246" s="14"/>
      <c r="S4246" s="14"/>
      <c r="T4246" s="14"/>
      <c r="U4246" s="14"/>
      <c r="V4246" s="14"/>
      <c r="W4246" s="14"/>
    </row>
    <row r="4247">
      <c r="A4247" s="130" t="s">
        <v>28053</v>
      </c>
      <c r="B4247" s="14" t="s">
        <v>17757</v>
      </c>
      <c r="C4247" s="131">
        <v>30.0</v>
      </c>
      <c r="D4247" s="14"/>
      <c r="E4247" s="14"/>
      <c r="F4247" s="14" t="s">
        <v>17759</v>
      </c>
      <c r="G4247" s="131">
        <v>10.0</v>
      </c>
      <c r="H4247" s="131">
        <v>200.0</v>
      </c>
      <c r="I4247" s="132" t="b">
        <v>1</v>
      </c>
      <c r="J4247" s="14"/>
      <c r="K4247" s="14"/>
      <c r="L4247" s="14"/>
      <c r="M4247" s="14"/>
      <c r="N4247" s="14"/>
      <c r="O4247" s="14"/>
      <c r="P4247" s="14"/>
      <c r="Q4247" s="14"/>
      <c r="R4247" s="14"/>
      <c r="S4247" s="14"/>
      <c r="T4247" s="14"/>
      <c r="U4247" s="14"/>
      <c r="V4247" s="14"/>
      <c r="W4247" s="14"/>
    </row>
    <row r="4248">
      <c r="A4248" s="130" t="s">
        <v>28054</v>
      </c>
      <c r="B4248" s="14" t="s">
        <v>1813</v>
      </c>
      <c r="C4248" s="131">
        <v>94.0</v>
      </c>
      <c r="D4248" s="14" t="s">
        <v>1814</v>
      </c>
      <c r="E4248" s="131">
        <v>148.0</v>
      </c>
      <c r="F4248" s="14" t="s">
        <v>1815</v>
      </c>
      <c r="G4248" s="131">
        <v>83.0</v>
      </c>
      <c r="H4248" s="131">
        <v>200.0</v>
      </c>
      <c r="I4248" s="132" t="b">
        <v>1</v>
      </c>
      <c r="J4248" s="14"/>
      <c r="K4248" s="14"/>
      <c r="L4248" s="14"/>
      <c r="M4248" s="14"/>
      <c r="N4248" s="14"/>
      <c r="O4248" s="14"/>
      <c r="P4248" s="14"/>
      <c r="Q4248" s="14"/>
      <c r="R4248" s="14"/>
      <c r="S4248" s="14"/>
      <c r="T4248" s="14"/>
      <c r="U4248" s="14"/>
      <c r="V4248" s="14"/>
      <c r="W4248" s="14"/>
    </row>
    <row r="4249">
      <c r="A4249" s="130" t="s">
        <v>28055</v>
      </c>
      <c r="B4249" s="14" t="s">
        <v>1565</v>
      </c>
      <c r="C4249" s="131">
        <v>51.0</v>
      </c>
      <c r="D4249" s="14" t="s">
        <v>1566</v>
      </c>
      <c r="E4249" s="131">
        <v>324.0</v>
      </c>
      <c r="F4249" s="14" t="s">
        <v>1567</v>
      </c>
      <c r="G4249" s="131">
        <v>40.0</v>
      </c>
      <c r="H4249" s="131">
        <v>200.0</v>
      </c>
      <c r="I4249" s="132" t="b">
        <v>1</v>
      </c>
      <c r="J4249" s="14"/>
      <c r="K4249" s="14"/>
      <c r="L4249" s="14"/>
      <c r="M4249" s="14"/>
      <c r="N4249" s="14"/>
      <c r="O4249" s="14"/>
      <c r="P4249" s="14"/>
      <c r="Q4249" s="14"/>
      <c r="R4249" s="14"/>
      <c r="S4249" s="14"/>
      <c r="T4249" s="14"/>
      <c r="U4249" s="14"/>
      <c r="V4249" s="14"/>
      <c r="W4249" s="14"/>
    </row>
    <row r="4250">
      <c r="A4250" s="130" t="s">
        <v>28056</v>
      </c>
      <c r="B4250" s="14" t="s">
        <v>13633</v>
      </c>
      <c r="C4250" s="131">
        <v>42.0</v>
      </c>
      <c r="D4250" s="14" t="s">
        <v>13634</v>
      </c>
      <c r="E4250" s="131">
        <v>143.0</v>
      </c>
      <c r="F4250" s="14" t="s">
        <v>13636</v>
      </c>
      <c r="G4250" s="131">
        <v>31.0</v>
      </c>
      <c r="H4250" s="131">
        <v>200.0</v>
      </c>
      <c r="I4250" s="132" t="b">
        <v>1</v>
      </c>
      <c r="J4250" s="14"/>
      <c r="K4250" s="14"/>
      <c r="L4250" s="14"/>
      <c r="M4250" s="14"/>
      <c r="N4250" s="14"/>
      <c r="O4250" s="14"/>
      <c r="P4250" s="14"/>
      <c r="Q4250" s="14"/>
      <c r="R4250" s="14"/>
      <c r="S4250" s="14"/>
      <c r="T4250" s="14"/>
      <c r="U4250" s="14"/>
      <c r="V4250" s="14"/>
      <c r="W4250" s="14"/>
    </row>
    <row r="4251">
      <c r="A4251" s="130" t="s">
        <v>28057</v>
      </c>
      <c r="B4251" s="14" t="s">
        <v>11802</v>
      </c>
      <c r="C4251" s="131">
        <v>43.0</v>
      </c>
      <c r="D4251" s="14" t="s">
        <v>11803</v>
      </c>
      <c r="E4251" s="131">
        <v>138.0</v>
      </c>
      <c r="F4251" s="14" t="s">
        <v>11805</v>
      </c>
      <c r="G4251" s="131">
        <v>32.0</v>
      </c>
      <c r="H4251" s="131">
        <v>200.0</v>
      </c>
      <c r="I4251" s="132" t="b">
        <v>1</v>
      </c>
      <c r="J4251" s="14"/>
      <c r="K4251" s="14"/>
      <c r="L4251" s="14"/>
      <c r="M4251" s="14"/>
      <c r="N4251" s="14"/>
      <c r="O4251" s="14"/>
      <c r="P4251" s="14"/>
      <c r="Q4251" s="14"/>
      <c r="R4251" s="14"/>
      <c r="S4251" s="14"/>
      <c r="T4251" s="14"/>
      <c r="U4251" s="14"/>
      <c r="V4251" s="14"/>
      <c r="W4251" s="14"/>
    </row>
    <row r="4252">
      <c r="A4252" s="130" t="s">
        <v>28058</v>
      </c>
      <c r="B4252" s="14" t="s">
        <v>2342</v>
      </c>
      <c r="C4252" s="131">
        <v>101.0</v>
      </c>
      <c r="D4252" s="14" t="s">
        <v>2345</v>
      </c>
      <c r="E4252" s="131">
        <v>153.0</v>
      </c>
      <c r="F4252" s="14" t="s">
        <v>2348</v>
      </c>
      <c r="G4252" s="131">
        <v>90.0</v>
      </c>
      <c r="H4252" s="131">
        <v>200.0</v>
      </c>
      <c r="I4252" s="132" t="b">
        <v>1</v>
      </c>
      <c r="J4252" s="14"/>
      <c r="K4252" s="14"/>
      <c r="L4252" s="14"/>
      <c r="M4252" s="14"/>
      <c r="N4252" s="14"/>
      <c r="O4252" s="14"/>
      <c r="P4252" s="14"/>
      <c r="Q4252" s="14"/>
      <c r="R4252" s="14"/>
      <c r="S4252" s="14"/>
      <c r="T4252" s="14"/>
      <c r="U4252" s="14"/>
      <c r="V4252" s="14"/>
      <c r="W4252" s="14"/>
    </row>
    <row r="4253">
      <c r="A4253" s="130" t="s">
        <v>28059</v>
      </c>
      <c r="B4253" s="14" t="s">
        <v>11082</v>
      </c>
      <c r="C4253" s="131">
        <v>30.0</v>
      </c>
      <c r="D4253" s="14"/>
      <c r="E4253" s="14"/>
      <c r="F4253" s="14" t="s">
        <v>11085</v>
      </c>
      <c r="G4253" s="131">
        <v>10.0</v>
      </c>
      <c r="H4253" s="131">
        <v>200.0</v>
      </c>
      <c r="I4253" s="132" t="b">
        <v>1</v>
      </c>
      <c r="J4253" s="14"/>
      <c r="K4253" s="14"/>
      <c r="L4253" s="14"/>
      <c r="M4253" s="14"/>
      <c r="N4253" s="14"/>
      <c r="O4253" s="14"/>
      <c r="P4253" s="14"/>
      <c r="Q4253" s="14"/>
      <c r="R4253" s="14"/>
      <c r="S4253" s="14"/>
      <c r="T4253" s="14"/>
      <c r="U4253" s="14"/>
      <c r="V4253" s="14"/>
      <c r="W4253" s="14"/>
    </row>
    <row r="4254">
      <c r="A4254" s="130" t="s">
        <v>28060</v>
      </c>
      <c r="B4254" s="14" t="s">
        <v>1619</v>
      </c>
      <c r="C4254" s="131">
        <v>32.0</v>
      </c>
      <c r="D4254" s="14" t="s">
        <v>1620</v>
      </c>
      <c r="E4254" s="131">
        <v>153.0</v>
      </c>
      <c r="F4254" s="14" t="s">
        <v>1621</v>
      </c>
      <c r="G4254" s="131">
        <v>21.0</v>
      </c>
      <c r="H4254" s="131">
        <v>200.0</v>
      </c>
      <c r="I4254" s="132" t="b">
        <v>1</v>
      </c>
      <c r="J4254" s="14"/>
      <c r="K4254" s="14"/>
      <c r="L4254" s="14"/>
      <c r="M4254" s="14"/>
      <c r="N4254" s="14"/>
      <c r="O4254" s="14"/>
      <c r="P4254" s="14"/>
      <c r="Q4254" s="14"/>
      <c r="R4254" s="14"/>
      <c r="S4254" s="14"/>
      <c r="T4254" s="14"/>
      <c r="U4254" s="14"/>
      <c r="V4254" s="14"/>
      <c r="W4254" s="14"/>
    </row>
    <row r="4255">
      <c r="A4255" s="130" t="s">
        <v>28061</v>
      </c>
      <c r="B4255" s="14" t="s">
        <v>12438</v>
      </c>
      <c r="C4255" s="131">
        <v>53.0</v>
      </c>
      <c r="D4255" s="14" t="s">
        <v>12440</v>
      </c>
      <c r="E4255" s="131">
        <v>156.0</v>
      </c>
      <c r="F4255" s="14" t="s">
        <v>12441</v>
      </c>
      <c r="G4255" s="131">
        <v>42.0</v>
      </c>
      <c r="H4255" s="131">
        <v>200.0</v>
      </c>
      <c r="I4255" s="132" t="b">
        <v>1</v>
      </c>
      <c r="J4255" s="14"/>
      <c r="K4255" s="14"/>
      <c r="L4255" s="14"/>
      <c r="M4255" s="14"/>
      <c r="N4255" s="14"/>
      <c r="O4255" s="14"/>
      <c r="P4255" s="14"/>
      <c r="Q4255" s="14"/>
      <c r="R4255" s="14"/>
      <c r="S4255" s="14"/>
      <c r="T4255" s="14"/>
      <c r="U4255" s="14"/>
      <c r="V4255" s="14"/>
      <c r="W4255" s="14"/>
    </row>
    <row r="4256">
      <c r="A4256" s="130" t="s">
        <v>28062</v>
      </c>
      <c r="B4256" s="14" t="s">
        <v>11082</v>
      </c>
      <c r="C4256" s="131">
        <v>30.0</v>
      </c>
      <c r="D4256" s="14"/>
      <c r="E4256" s="14"/>
      <c r="F4256" s="14" t="s">
        <v>11085</v>
      </c>
      <c r="G4256" s="131">
        <v>10.0</v>
      </c>
      <c r="H4256" s="131">
        <v>200.0</v>
      </c>
      <c r="I4256" s="132" t="b">
        <v>1</v>
      </c>
      <c r="J4256" s="14"/>
      <c r="K4256" s="14"/>
      <c r="L4256" s="14"/>
      <c r="M4256" s="14"/>
      <c r="N4256" s="14"/>
      <c r="O4256" s="14"/>
      <c r="P4256" s="14"/>
      <c r="Q4256" s="14"/>
      <c r="R4256" s="14"/>
      <c r="S4256" s="14"/>
      <c r="T4256" s="14"/>
      <c r="U4256" s="14"/>
      <c r="V4256" s="14"/>
      <c r="W4256" s="14"/>
    </row>
    <row r="4257">
      <c r="A4257" s="130" t="s">
        <v>28063</v>
      </c>
      <c r="B4257" s="14" t="s">
        <v>7462</v>
      </c>
      <c r="C4257" s="131">
        <v>102.0</v>
      </c>
      <c r="D4257" s="14" t="s">
        <v>7464</v>
      </c>
      <c r="E4257" s="131">
        <v>150.0</v>
      </c>
      <c r="F4257" s="14" t="s">
        <v>7467</v>
      </c>
      <c r="G4257" s="131">
        <v>91.0</v>
      </c>
      <c r="H4257" s="131">
        <v>200.0</v>
      </c>
      <c r="I4257" s="132" t="b">
        <v>1</v>
      </c>
      <c r="J4257" s="14"/>
      <c r="K4257" s="14"/>
      <c r="L4257" s="14"/>
      <c r="M4257" s="14"/>
      <c r="N4257" s="14"/>
      <c r="O4257" s="14"/>
      <c r="P4257" s="14"/>
      <c r="Q4257" s="14"/>
      <c r="R4257" s="14"/>
      <c r="S4257" s="14"/>
      <c r="T4257" s="14"/>
      <c r="U4257" s="14"/>
      <c r="V4257" s="14"/>
      <c r="W4257" s="14"/>
    </row>
    <row r="4258">
      <c r="A4258" s="130" t="s">
        <v>28064</v>
      </c>
      <c r="B4258" s="14" t="s">
        <v>11841</v>
      </c>
      <c r="C4258" s="131">
        <v>68.0</v>
      </c>
      <c r="D4258" s="14" t="s">
        <v>11843</v>
      </c>
      <c r="E4258" s="131">
        <v>154.0</v>
      </c>
      <c r="F4258" s="14" t="s">
        <v>11845</v>
      </c>
      <c r="G4258" s="131">
        <v>57.0</v>
      </c>
      <c r="H4258" s="131">
        <v>200.0</v>
      </c>
      <c r="I4258" s="132" t="b">
        <v>1</v>
      </c>
      <c r="J4258" s="14"/>
      <c r="K4258" s="14"/>
      <c r="L4258" s="14"/>
      <c r="M4258" s="14"/>
      <c r="N4258" s="14"/>
      <c r="O4258" s="14"/>
      <c r="P4258" s="14"/>
      <c r="Q4258" s="14"/>
      <c r="R4258" s="14"/>
      <c r="S4258" s="14"/>
      <c r="T4258" s="14"/>
      <c r="U4258" s="14"/>
      <c r="V4258" s="14"/>
      <c r="W4258" s="14"/>
    </row>
    <row r="4259">
      <c r="A4259" s="130" t="s">
        <v>28065</v>
      </c>
      <c r="B4259" s="14" t="s">
        <v>4127</v>
      </c>
      <c r="C4259" s="131">
        <v>106.0</v>
      </c>
      <c r="D4259" s="14" t="s">
        <v>4130</v>
      </c>
      <c r="E4259" s="131">
        <v>380.0</v>
      </c>
      <c r="F4259" s="14" t="s">
        <v>4131</v>
      </c>
      <c r="G4259" s="131">
        <v>95.0</v>
      </c>
      <c r="H4259" s="131">
        <v>200.0</v>
      </c>
      <c r="I4259" s="132" t="b">
        <v>1</v>
      </c>
      <c r="J4259" s="14"/>
      <c r="K4259" s="14"/>
      <c r="L4259" s="14"/>
      <c r="M4259" s="14"/>
      <c r="N4259" s="14"/>
      <c r="O4259" s="14"/>
      <c r="P4259" s="14"/>
      <c r="Q4259" s="14"/>
      <c r="R4259" s="14"/>
      <c r="S4259" s="14"/>
      <c r="T4259" s="14"/>
      <c r="U4259" s="14"/>
      <c r="V4259" s="14"/>
      <c r="W4259" s="14"/>
    </row>
    <row r="4260">
      <c r="A4260" s="130" t="s">
        <v>28066</v>
      </c>
      <c r="B4260" s="14" t="s">
        <v>554</v>
      </c>
      <c r="C4260" s="131">
        <v>29.0</v>
      </c>
      <c r="D4260" s="14"/>
      <c r="E4260" s="14"/>
      <c r="F4260" s="14" t="s">
        <v>555</v>
      </c>
      <c r="G4260" s="131">
        <v>18.0</v>
      </c>
      <c r="H4260" s="131">
        <v>200.0</v>
      </c>
      <c r="I4260" s="132" t="b">
        <v>1</v>
      </c>
      <c r="J4260" s="14"/>
      <c r="K4260" s="14"/>
      <c r="L4260" s="14"/>
      <c r="M4260" s="14"/>
      <c r="N4260" s="14"/>
      <c r="O4260" s="14"/>
      <c r="P4260" s="14"/>
      <c r="Q4260" s="14"/>
      <c r="R4260" s="14"/>
      <c r="S4260" s="14"/>
      <c r="T4260" s="14"/>
      <c r="U4260" s="14"/>
      <c r="V4260" s="14"/>
      <c r="W4260" s="14"/>
    </row>
    <row r="4261">
      <c r="A4261" s="130" t="s">
        <v>28067</v>
      </c>
      <c r="B4261" s="14" t="s">
        <v>1986</v>
      </c>
      <c r="C4261" s="131">
        <v>74.0</v>
      </c>
      <c r="D4261" s="14" t="s">
        <v>1987</v>
      </c>
      <c r="E4261" s="131">
        <v>595.0</v>
      </c>
      <c r="F4261" s="14" t="s">
        <v>1988</v>
      </c>
      <c r="G4261" s="131">
        <v>63.0</v>
      </c>
      <c r="H4261" s="131">
        <v>200.0</v>
      </c>
      <c r="I4261" s="132" t="b">
        <v>1</v>
      </c>
      <c r="J4261" s="14"/>
      <c r="K4261" s="14"/>
      <c r="L4261" s="14"/>
      <c r="M4261" s="14"/>
      <c r="N4261" s="14"/>
      <c r="O4261" s="14"/>
      <c r="P4261" s="14"/>
      <c r="Q4261" s="14"/>
      <c r="R4261" s="14"/>
      <c r="S4261" s="14"/>
      <c r="T4261" s="14"/>
      <c r="U4261" s="14"/>
      <c r="V4261" s="14"/>
      <c r="W4261" s="14"/>
    </row>
    <row r="4262">
      <c r="A4262" s="130" t="s">
        <v>28068</v>
      </c>
      <c r="B4262" s="14" t="s">
        <v>11599</v>
      </c>
      <c r="C4262" s="131">
        <v>62.0</v>
      </c>
      <c r="D4262" s="14" t="s">
        <v>11602</v>
      </c>
      <c r="E4262" s="131">
        <v>157.0</v>
      </c>
      <c r="F4262" s="14" t="s">
        <v>11604</v>
      </c>
      <c r="G4262" s="131">
        <v>51.0</v>
      </c>
      <c r="H4262" s="131">
        <v>200.0</v>
      </c>
      <c r="I4262" s="132" t="b">
        <v>1</v>
      </c>
      <c r="J4262" s="14"/>
      <c r="K4262" s="14"/>
      <c r="L4262" s="14"/>
      <c r="M4262" s="14"/>
      <c r="N4262" s="14"/>
      <c r="O4262" s="14"/>
      <c r="P4262" s="14"/>
      <c r="Q4262" s="14"/>
      <c r="R4262" s="14"/>
      <c r="S4262" s="14"/>
      <c r="T4262" s="14"/>
      <c r="U4262" s="14"/>
      <c r="V4262" s="14"/>
      <c r="W4262" s="14"/>
    </row>
    <row r="4263">
      <c r="A4263" s="130" t="s">
        <v>28069</v>
      </c>
      <c r="B4263" s="14" t="s">
        <v>4478</v>
      </c>
      <c r="C4263" s="131">
        <v>66.0</v>
      </c>
      <c r="D4263" s="14" t="s">
        <v>4480</v>
      </c>
      <c r="E4263" s="131">
        <v>155.0</v>
      </c>
      <c r="F4263" s="14" t="s">
        <v>4481</v>
      </c>
      <c r="G4263" s="131">
        <v>55.0</v>
      </c>
      <c r="H4263" s="131">
        <v>200.0</v>
      </c>
      <c r="I4263" s="132" t="b">
        <v>1</v>
      </c>
      <c r="J4263" s="14"/>
      <c r="K4263" s="14"/>
      <c r="L4263" s="14"/>
      <c r="M4263" s="14"/>
      <c r="N4263" s="14"/>
      <c r="O4263" s="14"/>
      <c r="P4263" s="14"/>
      <c r="Q4263" s="14"/>
      <c r="R4263" s="14"/>
      <c r="S4263" s="14"/>
      <c r="T4263" s="14"/>
      <c r="U4263" s="14"/>
      <c r="V4263" s="14"/>
      <c r="W4263" s="14"/>
    </row>
    <row r="4264">
      <c r="A4264" s="130" t="s">
        <v>28070</v>
      </c>
      <c r="B4264" s="14" t="s">
        <v>1214</v>
      </c>
      <c r="C4264" s="131">
        <v>54.0</v>
      </c>
      <c r="D4264" s="14" t="s">
        <v>1215</v>
      </c>
      <c r="E4264" s="131">
        <v>219.0</v>
      </c>
      <c r="F4264" s="14" t="s">
        <v>1216</v>
      </c>
      <c r="G4264" s="131">
        <v>43.0</v>
      </c>
      <c r="H4264" s="131">
        <v>200.0</v>
      </c>
      <c r="I4264" s="132" t="b">
        <v>1</v>
      </c>
      <c r="J4264" s="14"/>
      <c r="K4264" s="14"/>
      <c r="L4264" s="14"/>
      <c r="M4264" s="14"/>
      <c r="N4264" s="14"/>
      <c r="O4264" s="14"/>
      <c r="P4264" s="14"/>
      <c r="Q4264" s="14"/>
      <c r="R4264" s="14"/>
      <c r="S4264" s="14"/>
      <c r="T4264" s="14"/>
      <c r="U4264" s="14"/>
      <c r="V4264" s="14"/>
      <c r="W4264" s="14"/>
    </row>
    <row r="4265">
      <c r="A4265" s="130" t="s">
        <v>28071</v>
      </c>
      <c r="B4265" s="14" t="s">
        <v>3179</v>
      </c>
      <c r="C4265" s="131">
        <v>107.0</v>
      </c>
      <c r="D4265" s="14" t="s">
        <v>3182</v>
      </c>
      <c r="E4265" s="131">
        <v>155.0</v>
      </c>
      <c r="F4265" s="14" t="s">
        <v>3185</v>
      </c>
      <c r="G4265" s="131">
        <v>96.0</v>
      </c>
      <c r="H4265" s="131">
        <v>200.0</v>
      </c>
      <c r="I4265" s="132" t="b">
        <v>1</v>
      </c>
      <c r="J4265" s="14"/>
      <c r="K4265" s="14"/>
      <c r="L4265" s="14"/>
      <c r="M4265" s="14"/>
      <c r="N4265" s="14"/>
      <c r="O4265" s="14"/>
      <c r="P4265" s="14"/>
      <c r="Q4265" s="14"/>
      <c r="R4265" s="14"/>
      <c r="S4265" s="14"/>
      <c r="T4265" s="14"/>
      <c r="U4265" s="14"/>
      <c r="V4265" s="14"/>
      <c r="W4265" s="14"/>
    </row>
    <row r="4266">
      <c r="A4266" s="130" t="s">
        <v>28072</v>
      </c>
      <c r="B4266" s="14" t="s">
        <v>7462</v>
      </c>
      <c r="C4266" s="131">
        <v>102.0</v>
      </c>
      <c r="D4266" s="14" t="s">
        <v>7464</v>
      </c>
      <c r="E4266" s="131">
        <v>150.0</v>
      </c>
      <c r="F4266" s="14" t="s">
        <v>7467</v>
      </c>
      <c r="G4266" s="131">
        <v>91.0</v>
      </c>
      <c r="H4266" s="131">
        <v>200.0</v>
      </c>
      <c r="I4266" s="132" t="b">
        <v>1</v>
      </c>
      <c r="J4266" s="14"/>
      <c r="K4266" s="14"/>
      <c r="L4266" s="14"/>
      <c r="M4266" s="14"/>
      <c r="N4266" s="14"/>
      <c r="O4266" s="14"/>
      <c r="P4266" s="14"/>
      <c r="Q4266" s="14"/>
      <c r="R4266" s="14"/>
      <c r="S4266" s="14"/>
      <c r="T4266" s="14"/>
      <c r="U4266" s="14"/>
      <c r="V4266" s="14"/>
      <c r="W4266" s="14"/>
    </row>
    <row r="4267">
      <c r="A4267" s="130" t="s">
        <v>28073</v>
      </c>
      <c r="B4267" s="14" t="s">
        <v>7462</v>
      </c>
      <c r="C4267" s="131">
        <v>102.0</v>
      </c>
      <c r="D4267" s="14" t="s">
        <v>7464</v>
      </c>
      <c r="E4267" s="131">
        <v>150.0</v>
      </c>
      <c r="F4267" s="14" t="s">
        <v>7467</v>
      </c>
      <c r="G4267" s="131">
        <v>91.0</v>
      </c>
      <c r="H4267" s="131">
        <v>200.0</v>
      </c>
      <c r="I4267" s="132" t="b">
        <v>1</v>
      </c>
      <c r="J4267" s="14"/>
      <c r="K4267" s="14"/>
      <c r="L4267" s="14"/>
      <c r="M4267" s="14"/>
      <c r="N4267" s="14"/>
      <c r="O4267" s="14"/>
      <c r="P4267" s="14"/>
      <c r="Q4267" s="14"/>
      <c r="R4267" s="14"/>
      <c r="S4267" s="14"/>
      <c r="T4267" s="14"/>
      <c r="U4267" s="14"/>
      <c r="V4267" s="14"/>
      <c r="W4267" s="14"/>
    </row>
    <row r="4268">
      <c r="A4268" s="130" t="s">
        <v>28074</v>
      </c>
      <c r="B4268" s="14" t="s">
        <v>15265</v>
      </c>
      <c r="C4268" s="131">
        <v>32.0</v>
      </c>
      <c r="D4268" s="14"/>
      <c r="E4268" s="14"/>
      <c r="F4268" s="14" t="s">
        <v>15267</v>
      </c>
      <c r="G4268" s="131">
        <v>12.0</v>
      </c>
      <c r="H4268" s="131">
        <v>200.0</v>
      </c>
      <c r="I4268" s="132" t="b">
        <v>1</v>
      </c>
      <c r="J4268" s="14"/>
      <c r="K4268" s="14"/>
      <c r="L4268" s="14"/>
      <c r="M4268" s="14"/>
      <c r="N4268" s="14"/>
      <c r="O4268" s="14"/>
      <c r="P4268" s="14"/>
      <c r="Q4268" s="14"/>
      <c r="R4268" s="14"/>
      <c r="S4268" s="14"/>
      <c r="T4268" s="14"/>
      <c r="U4268" s="14"/>
      <c r="V4268" s="14"/>
      <c r="W4268" s="14"/>
    </row>
    <row r="4269">
      <c r="A4269" s="130" t="s">
        <v>28075</v>
      </c>
      <c r="B4269" s="14" t="s">
        <v>647</v>
      </c>
      <c r="C4269" s="131">
        <v>81.0</v>
      </c>
      <c r="D4269" s="14" t="s">
        <v>648</v>
      </c>
      <c r="E4269" s="131">
        <v>120.0</v>
      </c>
      <c r="F4269" s="14" t="s">
        <v>649</v>
      </c>
      <c r="G4269" s="131">
        <v>70.0</v>
      </c>
      <c r="H4269" s="131">
        <v>200.0</v>
      </c>
      <c r="I4269" s="132" t="b">
        <v>1</v>
      </c>
      <c r="J4269" s="14"/>
      <c r="K4269" s="14"/>
      <c r="L4269" s="14"/>
      <c r="M4269" s="14"/>
      <c r="N4269" s="14"/>
      <c r="O4269" s="14"/>
      <c r="P4269" s="14"/>
      <c r="Q4269" s="14"/>
      <c r="R4269" s="14"/>
      <c r="S4269" s="14"/>
      <c r="T4269" s="14"/>
      <c r="U4269" s="14"/>
      <c r="V4269" s="14"/>
      <c r="W4269" s="14"/>
    </row>
    <row r="4270">
      <c r="A4270" s="130" t="s">
        <v>28076</v>
      </c>
      <c r="B4270" s="14" t="s">
        <v>7690</v>
      </c>
      <c r="C4270" s="131">
        <v>92.0</v>
      </c>
      <c r="D4270" s="14" t="s">
        <v>7692</v>
      </c>
      <c r="E4270" s="131">
        <v>179.0</v>
      </c>
      <c r="F4270" s="14" t="s">
        <v>7694</v>
      </c>
      <c r="G4270" s="131">
        <v>81.0</v>
      </c>
      <c r="H4270" s="131">
        <v>200.0</v>
      </c>
      <c r="I4270" s="132" t="b">
        <v>1</v>
      </c>
      <c r="J4270" s="14"/>
      <c r="K4270" s="14"/>
      <c r="L4270" s="14"/>
      <c r="M4270" s="14"/>
      <c r="N4270" s="14"/>
      <c r="O4270" s="14"/>
      <c r="P4270" s="14"/>
      <c r="Q4270" s="14"/>
      <c r="R4270" s="14"/>
      <c r="S4270" s="14"/>
      <c r="T4270" s="14"/>
      <c r="U4270" s="14"/>
      <c r="V4270" s="14"/>
      <c r="W4270" s="14"/>
    </row>
    <row r="4271">
      <c r="A4271" s="130" t="s">
        <v>28077</v>
      </c>
      <c r="B4271" s="14" t="s">
        <v>1394</v>
      </c>
      <c r="C4271" s="131">
        <v>80.0</v>
      </c>
      <c r="D4271" s="14" t="s">
        <v>1395</v>
      </c>
      <c r="E4271" s="131">
        <v>221.0</v>
      </c>
      <c r="F4271" s="14" t="s">
        <v>1396</v>
      </c>
      <c r="G4271" s="131">
        <v>69.0</v>
      </c>
      <c r="H4271" s="131">
        <v>200.0</v>
      </c>
      <c r="I4271" s="132" t="b">
        <v>1</v>
      </c>
      <c r="J4271" s="14"/>
      <c r="K4271" s="14"/>
      <c r="L4271" s="14"/>
      <c r="M4271" s="14"/>
      <c r="N4271" s="14"/>
      <c r="O4271" s="14"/>
      <c r="P4271" s="14"/>
      <c r="Q4271" s="14"/>
      <c r="R4271" s="14"/>
      <c r="S4271" s="14"/>
      <c r="T4271" s="14"/>
      <c r="U4271" s="14"/>
      <c r="V4271" s="14"/>
      <c r="W4271" s="14"/>
    </row>
    <row r="4272">
      <c r="A4272" s="130" t="s">
        <v>28078</v>
      </c>
      <c r="B4272" s="14" t="s">
        <v>20754</v>
      </c>
      <c r="C4272" s="131">
        <v>55.0</v>
      </c>
      <c r="D4272" s="14" t="s">
        <v>20755</v>
      </c>
      <c r="E4272" s="131">
        <v>149.0</v>
      </c>
      <c r="F4272" s="14" t="s">
        <v>20757</v>
      </c>
      <c r="G4272" s="131">
        <v>44.0</v>
      </c>
      <c r="H4272" s="131">
        <v>200.0</v>
      </c>
      <c r="I4272" s="132" t="b">
        <v>1</v>
      </c>
      <c r="J4272" s="14"/>
      <c r="K4272" s="14"/>
      <c r="L4272" s="14"/>
      <c r="M4272" s="14"/>
      <c r="N4272" s="14"/>
      <c r="O4272" s="14"/>
      <c r="P4272" s="14"/>
      <c r="Q4272" s="14"/>
      <c r="R4272" s="14"/>
      <c r="S4272" s="14"/>
      <c r="T4272" s="14"/>
      <c r="U4272" s="14"/>
      <c r="V4272" s="14"/>
      <c r="W4272" s="14"/>
    </row>
    <row r="4273">
      <c r="A4273" s="130" t="s">
        <v>28079</v>
      </c>
      <c r="B4273" s="14" t="s">
        <v>10651</v>
      </c>
      <c r="C4273" s="131">
        <v>56.0</v>
      </c>
      <c r="D4273" s="14" t="s">
        <v>10653</v>
      </c>
      <c r="E4273" s="131">
        <v>148.0</v>
      </c>
      <c r="F4273" s="14" t="s">
        <v>10655</v>
      </c>
      <c r="G4273" s="131">
        <v>45.0</v>
      </c>
      <c r="H4273" s="131">
        <v>200.0</v>
      </c>
      <c r="I4273" s="132" t="b">
        <v>1</v>
      </c>
      <c r="J4273" s="14"/>
      <c r="K4273" s="14"/>
      <c r="L4273" s="14"/>
      <c r="M4273" s="14"/>
      <c r="N4273" s="14"/>
      <c r="O4273" s="14"/>
      <c r="P4273" s="14"/>
      <c r="Q4273" s="14"/>
      <c r="R4273" s="14"/>
      <c r="S4273" s="14"/>
      <c r="T4273" s="14"/>
      <c r="U4273" s="14"/>
      <c r="V4273" s="14"/>
      <c r="W4273" s="14"/>
    </row>
    <row r="4274">
      <c r="A4274" s="130" t="s">
        <v>28080</v>
      </c>
      <c r="B4274" s="14" t="s">
        <v>4506</v>
      </c>
      <c r="C4274" s="131">
        <v>79.0</v>
      </c>
      <c r="D4274" s="14" t="s">
        <v>4507</v>
      </c>
      <c r="E4274" s="131">
        <v>418.0</v>
      </c>
      <c r="F4274" s="14" t="s">
        <v>4510</v>
      </c>
      <c r="G4274" s="131">
        <v>68.0</v>
      </c>
      <c r="H4274" s="131">
        <v>200.0</v>
      </c>
      <c r="I4274" s="132" t="b">
        <v>1</v>
      </c>
      <c r="J4274" s="14"/>
      <c r="K4274" s="14"/>
      <c r="L4274" s="14"/>
      <c r="M4274" s="14"/>
      <c r="N4274" s="14"/>
      <c r="O4274" s="14"/>
      <c r="P4274" s="14"/>
      <c r="Q4274" s="14"/>
      <c r="R4274" s="14"/>
      <c r="S4274" s="14"/>
      <c r="T4274" s="14"/>
      <c r="U4274" s="14"/>
      <c r="V4274" s="14"/>
      <c r="W4274" s="14"/>
    </row>
    <row r="4275">
      <c r="A4275" s="130" t="s">
        <v>28081</v>
      </c>
      <c r="B4275" s="14" t="s">
        <v>13185</v>
      </c>
      <c r="C4275" s="131">
        <v>23.0</v>
      </c>
      <c r="D4275" s="14"/>
      <c r="E4275" s="14"/>
      <c r="F4275" s="14" t="s">
        <v>13188</v>
      </c>
      <c r="G4275" s="131">
        <v>3.0</v>
      </c>
      <c r="H4275" s="131">
        <v>200.0</v>
      </c>
      <c r="I4275" s="132" t="b">
        <v>1</v>
      </c>
      <c r="J4275" s="14"/>
      <c r="K4275" s="14"/>
      <c r="L4275" s="14"/>
      <c r="M4275" s="14"/>
      <c r="N4275" s="14"/>
      <c r="O4275" s="14"/>
      <c r="P4275" s="14"/>
      <c r="Q4275" s="14"/>
      <c r="R4275" s="14"/>
      <c r="S4275" s="14"/>
      <c r="T4275" s="14"/>
      <c r="U4275" s="14"/>
      <c r="V4275" s="14"/>
      <c r="W4275" s="14"/>
    </row>
    <row r="4276">
      <c r="A4276" s="130" t="s">
        <v>28082</v>
      </c>
      <c r="B4276" s="14" t="s">
        <v>10781</v>
      </c>
      <c r="C4276" s="131">
        <v>50.0</v>
      </c>
      <c r="D4276" s="14" t="s">
        <v>10782</v>
      </c>
      <c r="E4276" s="131">
        <v>164.0</v>
      </c>
      <c r="F4276" s="14" t="s">
        <v>10784</v>
      </c>
      <c r="G4276" s="131">
        <v>39.0</v>
      </c>
      <c r="H4276" s="131">
        <v>200.0</v>
      </c>
      <c r="I4276" s="132" t="b">
        <v>1</v>
      </c>
      <c r="J4276" s="14"/>
      <c r="K4276" s="14"/>
      <c r="L4276" s="14"/>
      <c r="M4276" s="14"/>
      <c r="N4276" s="14"/>
      <c r="O4276" s="14"/>
      <c r="P4276" s="14"/>
      <c r="Q4276" s="14"/>
      <c r="R4276" s="14"/>
      <c r="S4276" s="14"/>
      <c r="T4276" s="14"/>
      <c r="U4276" s="14"/>
      <c r="V4276" s="14"/>
      <c r="W4276" s="14"/>
    </row>
    <row r="4277">
      <c r="A4277" s="130" t="s">
        <v>28083</v>
      </c>
      <c r="B4277" s="14" t="s">
        <v>15175</v>
      </c>
      <c r="C4277" s="131">
        <v>29.0</v>
      </c>
      <c r="D4277" s="14"/>
      <c r="E4277" s="14"/>
      <c r="F4277" s="14" t="s">
        <v>15176</v>
      </c>
      <c r="G4277" s="131">
        <v>9.0</v>
      </c>
      <c r="H4277" s="131">
        <v>200.0</v>
      </c>
      <c r="I4277" s="132" t="b">
        <v>1</v>
      </c>
      <c r="J4277" s="14"/>
      <c r="K4277" s="14"/>
      <c r="L4277" s="14"/>
      <c r="M4277" s="14"/>
      <c r="N4277" s="14"/>
      <c r="O4277" s="14"/>
      <c r="P4277" s="14"/>
      <c r="Q4277" s="14"/>
      <c r="R4277" s="14"/>
      <c r="S4277" s="14"/>
      <c r="T4277" s="14"/>
      <c r="U4277" s="14"/>
      <c r="V4277" s="14"/>
      <c r="W4277" s="14"/>
    </row>
    <row r="4278">
      <c r="A4278" s="130" t="s">
        <v>28084</v>
      </c>
      <c r="B4278" s="14" t="s">
        <v>10651</v>
      </c>
      <c r="C4278" s="131">
        <v>56.0</v>
      </c>
      <c r="D4278" s="14" t="s">
        <v>10653</v>
      </c>
      <c r="E4278" s="131">
        <v>148.0</v>
      </c>
      <c r="F4278" s="14" t="s">
        <v>10655</v>
      </c>
      <c r="G4278" s="131">
        <v>45.0</v>
      </c>
      <c r="H4278" s="131">
        <v>200.0</v>
      </c>
      <c r="I4278" s="132" t="b">
        <v>1</v>
      </c>
      <c r="J4278" s="14"/>
      <c r="K4278" s="14"/>
      <c r="L4278" s="14"/>
      <c r="M4278" s="14"/>
      <c r="N4278" s="14"/>
      <c r="O4278" s="14"/>
      <c r="P4278" s="14"/>
      <c r="Q4278" s="14"/>
      <c r="R4278" s="14"/>
      <c r="S4278" s="14"/>
      <c r="T4278" s="14"/>
      <c r="U4278" s="14"/>
      <c r="V4278" s="14"/>
      <c r="W4278" s="14"/>
    </row>
    <row r="4279">
      <c r="A4279" s="130" t="s">
        <v>28085</v>
      </c>
      <c r="B4279" s="14" t="s">
        <v>8341</v>
      </c>
      <c r="C4279" s="131">
        <v>55.0</v>
      </c>
      <c r="D4279" s="14" t="s">
        <v>8342</v>
      </c>
      <c r="E4279" s="131">
        <v>648.0</v>
      </c>
      <c r="F4279" s="14" t="s">
        <v>8344</v>
      </c>
      <c r="G4279" s="131">
        <v>44.0</v>
      </c>
      <c r="H4279" s="131">
        <v>200.0</v>
      </c>
      <c r="I4279" s="132" t="b">
        <v>1</v>
      </c>
      <c r="J4279" s="14"/>
      <c r="K4279" s="14"/>
      <c r="L4279" s="14"/>
      <c r="M4279" s="14"/>
      <c r="N4279" s="14"/>
      <c r="O4279" s="14"/>
      <c r="P4279" s="14"/>
      <c r="Q4279" s="14"/>
      <c r="R4279" s="14"/>
      <c r="S4279" s="14"/>
      <c r="T4279" s="14"/>
      <c r="U4279" s="14"/>
      <c r="V4279" s="14"/>
      <c r="W4279" s="14"/>
    </row>
    <row r="4280">
      <c r="A4280" s="130" t="s">
        <v>28086</v>
      </c>
      <c r="B4280" s="14" t="s">
        <v>1237</v>
      </c>
      <c r="C4280" s="131">
        <v>61.0</v>
      </c>
      <c r="D4280" s="14" t="s">
        <v>1239</v>
      </c>
      <c r="E4280" s="131">
        <v>148.0</v>
      </c>
      <c r="F4280" s="14" t="s">
        <v>1240</v>
      </c>
      <c r="G4280" s="131">
        <v>50.0</v>
      </c>
      <c r="H4280" s="131">
        <v>200.0</v>
      </c>
      <c r="I4280" s="132" t="b">
        <v>1</v>
      </c>
      <c r="J4280" s="14"/>
      <c r="K4280" s="14"/>
      <c r="L4280" s="14"/>
      <c r="M4280" s="14"/>
      <c r="N4280" s="14"/>
      <c r="O4280" s="14"/>
      <c r="P4280" s="14"/>
      <c r="Q4280" s="14"/>
      <c r="R4280" s="14"/>
      <c r="S4280" s="14"/>
      <c r="T4280" s="14"/>
      <c r="U4280" s="14"/>
      <c r="V4280" s="14"/>
      <c r="W4280" s="14"/>
    </row>
    <row r="4281">
      <c r="A4281" s="130" t="s">
        <v>28087</v>
      </c>
      <c r="B4281" s="14" t="s">
        <v>4958</v>
      </c>
      <c r="C4281" s="131">
        <v>60.0</v>
      </c>
      <c r="D4281" s="14" t="s">
        <v>4960</v>
      </c>
      <c r="E4281" s="131">
        <v>104.0</v>
      </c>
      <c r="F4281" s="14" t="s">
        <v>4961</v>
      </c>
      <c r="G4281" s="131">
        <v>49.0</v>
      </c>
      <c r="H4281" s="131">
        <v>200.0</v>
      </c>
      <c r="I4281" s="132" t="b">
        <v>1</v>
      </c>
      <c r="J4281" s="14"/>
      <c r="K4281" s="14"/>
      <c r="L4281" s="14"/>
      <c r="M4281" s="14"/>
      <c r="N4281" s="14"/>
      <c r="O4281" s="14"/>
      <c r="P4281" s="14"/>
      <c r="Q4281" s="14"/>
      <c r="R4281" s="14"/>
      <c r="S4281" s="14"/>
      <c r="T4281" s="14"/>
      <c r="U4281" s="14"/>
      <c r="V4281" s="14"/>
      <c r="W4281" s="14"/>
    </row>
    <row r="4282">
      <c r="A4282" s="130" t="s">
        <v>28088</v>
      </c>
      <c r="B4282" s="14" t="s">
        <v>4506</v>
      </c>
      <c r="C4282" s="131">
        <v>79.0</v>
      </c>
      <c r="D4282" s="14" t="s">
        <v>4507</v>
      </c>
      <c r="E4282" s="131">
        <v>418.0</v>
      </c>
      <c r="F4282" s="14" t="s">
        <v>4510</v>
      </c>
      <c r="G4282" s="131">
        <v>68.0</v>
      </c>
      <c r="H4282" s="131">
        <v>200.0</v>
      </c>
      <c r="I4282" s="132" t="b">
        <v>1</v>
      </c>
      <c r="J4282" s="14"/>
      <c r="K4282" s="14"/>
      <c r="L4282" s="14"/>
      <c r="M4282" s="14"/>
      <c r="N4282" s="14"/>
      <c r="O4282" s="14"/>
      <c r="P4282" s="14"/>
      <c r="Q4282" s="14"/>
      <c r="R4282" s="14"/>
      <c r="S4282" s="14"/>
      <c r="T4282" s="14"/>
      <c r="U4282" s="14"/>
      <c r="V4282" s="14"/>
      <c r="W4282" s="14"/>
    </row>
    <row r="4283">
      <c r="A4283" s="130" t="s">
        <v>28089</v>
      </c>
      <c r="B4283" s="14" t="s">
        <v>1565</v>
      </c>
      <c r="C4283" s="131">
        <v>51.0</v>
      </c>
      <c r="D4283" s="14" t="s">
        <v>1566</v>
      </c>
      <c r="E4283" s="131">
        <v>324.0</v>
      </c>
      <c r="F4283" s="14" t="s">
        <v>1567</v>
      </c>
      <c r="G4283" s="131">
        <v>40.0</v>
      </c>
      <c r="H4283" s="131">
        <v>200.0</v>
      </c>
      <c r="I4283" s="132" t="b">
        <v>1</v>
      </c>
      <c r="J4283" s="14"/>
      <c r="K4283" s="14"/>
      <c r="L4283" s="14"/>
      <c r="M4283" s="14"/>
      <c r="N4283" s="14"/>
      <c r="O4283" s="14"/>
      <c r="P4283" s="14"/>
      <c r="Q4283" s="14"/>
      <c r="R4283" s="14"/>
      <c r="S4283" s="14"/>
      <c r="T4283" s="14"/>
      <c r="U4283" s="14"/>
      <c r="V4283" s="14"/>
      <c r="W4283" s="14"/>
    </row>
    <row r="4284">
      <c r="A4284" s="130" t="s">
        <v>28090</v>
      </c>
      <c r="B4284" s="14" t="s">
        <v>2019</v>
      </c>
      <c r="C4284" s="131">
        <v>84.0</v>
      </c>
      <c r="D4284" s="14" t="s">
        <v>2020</v>
      </c>
      <c r="E4284" s="131">
        <v>282.0</v>
      </c>
      <c r="F4284" s="14" t="s">
        <v>2022</v>
      </c>
      <c r="G4284" s="131">
        <v>73.0</v>
      </c>
      <c r="H4284" s="131">
        <v>200.0</v>
      </c>
      <c r="I4284" s="132" t="b">
        <v>1</v>
      </c>
      <c r="J4284" s="14"/>
      <c r="K4284" s="14"/>
      <c r="L4284" s="14"/>
      <c r="M4284" s="14"/>
      <c r="N4284" s="14"/>
      <c r="O4284" s="14"/>
      <c r="P4284" s="14"/>
      <c r="Q4284" s="14"/>
      <c r="R4284" s="14"/>
      <c r="S4284" s="14"/>
      <c r="T4284" s="14"/>
      <c r="U4284" s="14"/>
      <c r="V4284" s="14"/>
      <c r="W4284" s="14"/>
    </row>
    <row r="4285">
      <c r="A4285" s="130" t="s">
        <v>28091</v>
      </c>
      <c r="B4285" s="14" t="s">
        <v>10596</v>
      </c>
      <c r="C4285" s="131">
        <v>104.0</v>
      </c>
      <c r="D4285" s="14" t="s">
        <v>10597</v>
      </c>
      <c r="E4285" s="131">
        <v>155.0</v>
      </c>
      <c r="F4285" s="14" t="s">
        <v>10598</v>
      </c>
      <c r="G4285" s="131">
        <v>93.0</v>
      </c>
      <c r="H4285" s="131">
        <v>200.0</v>
      </c>
      <c r="I4285" s="132" t="b">
        <v>1</v>
      </c>
      <c r="J4285" s="14"/>
      <c r="K4285" s="14"/>
      <c r="L4285" s="14"/>
      <c r="M4285" s="14"/>
      <c r="N4285" s="14"/>
      <c r="O4285" s="14"/>
      <c r="P4285" s="14"/>
      <c r="Q4285" s="14"/>
      <c r="R4285" s="14"/>
      <c r="S4285" s="14"/>
      <c r="T4285" s="14"/>
      <c r="U4285" s="14"/>
      <c r="V4285" s="14"/>
      <c r="W4285" s="14"/>
    </row>
    <row r="4286">
      <c r="A4286" s="130" t="s">
        <v>28092</v>
      </c>
      <c r="B4286" s="14" t="s">
        <v>13056</v>
      </c>
      <c r="C4286" s="131">
        <v>39.0</v>
      </c>
      <c r="D4286" s="14"/>
      <c r="E4286" s="14"/>
      <c r="F4286" s="14" t="s">
        <v>13058</v>
      </c>
      <c r="G4286" s="131">
        <v>19.0</v>
      </c>
      <c r="H4286" s="131">
        <v>200.0</v>
      </c>
      <c r="I4286" s="132" t="b">
        <v>1</v>
      </c>
      <c r="J4286" s="14"/>
      <c r="K4286" s="14"/>
      <c r="L4286" s="14"/>
      <c r="M4286" s="14"/>
      <c r="N4286" s="14"/>
      <c r="O4286" s="14"/>
      <c r="P4286" s="14"/>
      <c r="Q4286" s="14"/>
      <c r="R4286" s="14"/>
      <c r="S4286" s="14"/>
      <c r="T4286" s="14"/>
      <c r="U4286" s="14"/>
      <c r="V4286" s="14"/>
      <c r="W4286" s="14"/>
    </row>
    <row r="4287">
      <c r="A4287" s="130" t="s">
        <v>28093</v>
      </c>
      <c r="B4287" s="14" t="s">
        <v>12692</v>
      </c>
      <c r="C4287" s="131">
        <v>68.0</v>
      </c>
      <c r="D4287" s="14" t="s">
        <v>12694</v>
      </c>
      <c r="E4287" s="131">
        <v>139.0</v>
      </c>
      <c r="F4287" s="14" t="s">
        <v>12696</v>
      </c>
      <c r="G4287" s="131">
        <v>57.0</v>
      </c>
      <c r="H4287" s="131">
        <v>200.0</v>
      </c>
      <c r="I4287" s="132" t="b">
        <v>1</v>
      </c>
      <c r="J4287" s="14"/>
      <c r="K4287" s="14"/>
      <c r="L4287" s="14"/>
      <c r="M4287" s="14"/>
      <c r="N4287" s="14"/>
      <c r="O4287" s="14"/>
      <c r="P4287" s="14"/>
      <c r="Q4287" s="14"/>
      <c r="R4287" s="14"/>
      <c r="S4287" s="14"/>
      <c r="T4287" s="14"/>
      <c r="U4287" s="14"/>
      <c r="V4287" s="14"/>
      <c r="W4287" s="14"/>
    </row>
    <row r="4288">
      <c r="A4288" s="130" t="s">
        <v>28094</v>
      </c>
      <c r="B4288" s="14" t="s">
        <v>10177</v>
      </c>
      <c r="C4288" s="131">
        <v>49.0</v>
      </c>
      <c r="D4288" s="14" t="s">
        <v>10179</v>
      </c>
      <c r="E4288" s="131">
        <v>392.0</v>
      </c>
      <c r="F4288" s="14" t="s">
        <v>10181</v>
      </c>
      <c r="G4288" s="131">
        <v>38.0</v>
      </c>
      <c r="H4288" s="131">
        <v>200.0</v>
      </c>
      <c r="I4288" s="132" t="b">
        <v>1</v>
      </c>
      <c r="J4288" s="14"/>
      <c r="K4288" s="14"/>
      <c r="L4288" s="14"/>
      <c r="M4288" s="14"/>
      <c r="N4288" s="14"/>
      <c r="O4288" s="14"/>
      <c r="P4288" s="14"/>
      <c r="Q4288" s="14"/>
      <c r="R4288" s="14"/>
      <c r="S4288" s="14"/>
      <c r="T4288" s="14"/>
      <c r="U4288" s="14"/>
      <c r="V4288" s="14"/>
      <c r="W4288" s="14"/>
    </row>
    <row r="4289">
      <c r="A4289" s="130" t="s">
        <v>28095</v>
      </c>
      <c r="B4289" s="14" t="s">
        <v>8628</v>
      </c>
      <c r="C4289" s="131">
        <v>39.0</v>
      </c>
      <c r="D4289" s="14" t="s">
        <v>8630</v>
      </c>
      <c r="E4289" s="131">
        <v>283.0</v>
      </c>
      <c r="F4289" s="14" t="s">
        <v>8631</v>
      </c>
      <c r="G4289" s="131">
        <v>28.0</v>
      </c>
      <c r="H4289" s="131">
        <v>200.0</v>
      </c>
      <c r="I4289" s="132" t="b">
        <v>1</v>
      </c>
      <c r="J4289" s="14"/>
      <c r="K4289" s="14"/>
      <c r="L4289" s="14"/>
      <c r="M4289" s="14"/>
      <c r="N4289" s="14"/>
      <c r="O4289" s="14"/>
      <c r="P4289" s="14"/>
      <c r="Q4289" s="14"/>
      <c r="R4289" s="14"/>
      <c r="S4289" s="14"/>
      <c r="T4289" s="14"/>
      <c r="U4289" s="14"/>
      <c r="V4289" s="14"/>
      <c r="W4289" s="14"/>
    </row>
    <row r="4290">
      <c r="A4290" s="130" t="s">
        <v>28096</v>
      </c>
      <c r="B4290" s="14" t="s">
        <v>14741</v>
      </c>
      <c r="C4290" s="131">
        <v>29.0</v>
      </c>
      <c r="D4290" s="14"/>
      <c r="E4290" s="14"/>
      <c r="F4290" s="14" t="s">
        <v>14742</v>
      </c>
      <c r="G4290" s="131">
        <v>9.0</v>
      </c>
      <c r="H4290" s="131">
        <v>200.0</v>
      </c>
      <c r="I4290" s="132" t="b">
        <v>1</v>
      </c>
      <c r="J4290" s="14"/>
      <c r="K4290" s="14"/>
      <c r="L4290" s="14"/>
      <c r="M4290" s="14"/>
      <c r="N4290" s="14"/>
      <c r="O4290" s="14"/>
      <c r="P4290" s="14"/>
      <c r="Q4290" s="14"/>
      <c r="R4290" s="14"/>
      <c r="S4290" s="14"/>
      <c r="T4290" s="14"/>
      <c r="U4290" s="14"/>
      <c r="V4290" s="14"/>
      <c r="W4290" s="14"/>
    </row>
    <row r="4291">
      <c r="A4291" s="130" t="s">
        <v>28097</v>
      </c>
      <c r="B4291" s="14" t="s">
        <v>1628</v>
      </c>
      <c r="C4291" s="131">
        <v>26.0</v>
      </c>
      <c r="D4291" s="14"/>
      <c r="E4291" s="14"/>
      <c r="F4291" s="14" t="s">
        <v>1629</v>
      </c>
      <c r="G4291" s="131">
        <v>6.0</v>
      </c>
      <c r="H4291" s="131">
        <v>200.0</v>
      </c>
      <c r="I4291" s="132" t="b">
        <v>1</v>
      </c>
      <c r="J4291" s="14"/>
      <c r="K4291" s="14"/>
      <c r="L4291" s="14"/>
      <c r="M4291" s="14"/>
      <c r="N4291" s="14"/>
      <c r="O4291" s="14"/>
      <c r="P4291" s="14"/>
      <c r="Q4291" s="14"/>
      <c r="R4291" s="14"/>
      <c r="S4291" s="14"/>
      <c r="T4291" s="14"/>
      <c r="U4291" s="14"/>
      <c r="V4291" s="14"/>
      <c r="W4291" s="14"/>
    </row>
    <row r="4292">
      <c r="A4292" s="130" t="s">
        <v>28098</v>
      </c>
      <c r="B4292" s="14" t="s">
        <v>1986</v>
      </c>
      <c r="C4292" s="131">
        <v>74.0</v>
      </c>
      <c r="D4292" s="14" t="s">
        <v>1987</v>
      </c>
      <c r="E4292" s="131">
        <v>595.0</v>
      </c>
      <c r="F4292" s="14" t="s">
        <v>1988</v>
      </c>
      <c r="G4292" s="131">
        <v>63.0</v>
      </c>
      <c r="H4292" s="131">
        <v>200.0</v>
      </c>
      <c r="I4292" s="132" t="b">
        <v>1</v>
      </c>
      <c r="J4292" s="14"/>
      <c r="K4292" s="14"/>
      <c r="L4292" s="14"/>
      <c r="M4292" s="14"/>
      <c r="N4292" s="14"/>
      <c r="O4292" s="14"/>
      <c r="P4292" s="14"/>
      <c r="Q4292" s="14"/>
      <c r="R4292" s="14"/>
      <c r="S4292" s="14"/>
      <c r="T4292" s="14"/>
      <c r="U4292" s="14"/>
      <c r="V4292" s="14"/>
      <c r="W4292" s="14"/>
    </row>
    <row r="4293">
      <c r="A4293" s="130" t="s">
        <v>28099</v>
      </c>
      <c r="B4293" s="14" t="s">
        <v>16101</v>
      </c>
      <c r="C4293" s="131">
        <v>26.0</v>
      </c>
      <c r="D4293" s="14"/>
      <c r="E4293" s="14"/>
      <c r="F4293" s="14" t="s">
        <v>16103</v>
      </c>
      <c r="G4293" s="131">
        <v>6.0</v>
      </c>
      <c r="H4293" s="131">
        <v>200.0</v>
      </c>
      <c r="I4293" s="132" t="b">
        <v>1</v>
      </c>
      <c r="J4293" s="14"/>
      <c r="K4293" s="14"/>
      <c r="L4293" s="14"/>
      <c r="M4293" s="14"/>
      <c r="N4293" s="14"/>
      <c r="O4293" s="14"/>
      <c r="P4293" s="14"/>
      <c r="Q4293" s="14"/>
      <c r="R4293" s="14"/>
      <c r="S4293" s="14"/>
      <c r="T4293" s="14"/>
      <c r="U4293" s="14"/>
      <c r="V4293" s="14"/>
      <c r="W4293" s="14"/>
    </row>
    <row r="4294">
      <c r="A4294" s="130" t="s">
        <v>28100</v>
      </c>
      <c r="B4294" s="14" t="s">
        <v>3752</v>
      </c>
      <c r="C4294" s="131">
        <v>53.0</v>
      </c>
      <c r="D4294" s="14" t="s">
        <v>3755</v>
      </c>
      <c r="E4294" s="131">
        <v>139.0</v>
      </c>
      <c r="F4294" s="14" t="s">
        <v>3758</v>
      </c>
      <c r="G4294" s="131">
        <v>42.0</v>
      </c>
      <c r="H4294" s="131">
        <v>200.0</v>
      </c>
      <c r="I4294" s="132" t="b">
        <v>1</v>
      </c>
      <c r="J4294" s="14"/>
      <c r="K4294" s="14"/>
      <c r="L4294" s="14"/>
      <c r="M4294" s="14"/>
      <c r="N4294" s="14"/>
      <c r="O4294" s="14"/>
      <c r="P4294" s="14"/>
      <c r="Q4294" s="14"/>
      <c r="R4294" s="14"/>
      <c r="S4294" s="14"/>
      <c r="T4294" s="14"/>
      <c r="U4294" s="14"/>
      <c r="V4294" s="14"/>
      <c r="W4294" s="14"/>
    </row>
    <row r="4295">
      <c r="A4295" s="130" t="s">
        <v>28101</v>
      </c>
      <c r="B4295" s="14" t="s">
        <v>1607</v>
      </c>
      <c r="C4295" s="131">
        <v>31.0</v>
      </c>
      <c r="D4295" s="14"/>
      <c r="E4295" s="14"/>
      <c r="F4295" s="14" t="s">
        <v>1608</v>
      </c>
      <c r="G4295" s="131">
        <v>11.0</v>
      </c>
      <c r="H4295" s="131">
        <v>200.0</v>
      </c>
      <c r="I4295" s="132" t="b">
        <v>1</v>
      </c>
      <c r="J4295" s="14"/>
      <c r="K4295" s="14"/>
      <c r="L4295" s="14"/>
      <c r="M4295" s="14"/>
      <c r="N4295" s="14"/>
      <c r="O4295" s="14"/>
      <c r="P4295" s="14"/>
      <c r="Q4295" s="14"/>
      <c r="R4295" s="14"/>
      <c r="S4295" s="14"/>
      <c r="T4295" s="14"/>
      <c r="U4295" s="14"/>
      <c r="V4295" s="14"/>
      <c r="W4295" s="14"/>
    </row>
    <row r="4296">
      <c r="A4296" s="130" t="s">
        <v>28102</v>
      </c>
      <c r="B4296" s="14" t="s">
        <v>10684</v>
      </c>
      <c r="C4296" s="131">
        <v>63.0</v>
      </c>
      <c r="D4296" s="14" t="s">
        <v>10686</v>
      </c>
      <c r="E4296" s="131">
        <v>157.0</v>
      </c>
      <c r="F4296" s="14" t="s">
        <v>10688</v>
      </c>
      <c r="G4296" s="131">
        <v>52.0</v>
      </c>
      <c r="H4296" s="131">
        <v>200.0</v>
      </c>
      <c r="I4296" s="132" t="b">
        <v>1</v>
      </c>
      <c r="J4296" s="14"/>
      <c r="K4296" s="14"/>
      <c r="L4296" s="14"/>
      <c r="M4296" s="14"/>
      <c r="N4296" s="14"/>
      <c r="O4296" s="14"/>
      <c r="P4296" s="14"/>
      <c r="Q4296" s="14"/>
      <c r="R4296" s="14"/>
      <c r="S4296" s="14"/>
      <c r="T4296" s="14"/>
      <c r="U4296" s="14"/>
      <c r="V4296" s="14"/>
      <c r="W4296" s="14"/>
    </row>
    <row r="4297">
      <c r="A4297" s="130" t="s">
        <v>28103</v>
      </c>
      <c r="B4297" s="14" t="s">
        <v>15083</v>
      </c>
      <c r="C4297" s="131">
        <v>27.0</v>
      </c>
      <c r="D4297" s="14"/>
      <c r="E4297" s="14"/>
      <c r="F4297" s="14" t="s">
        <v>15087</v>
      </c>
      <c r="G4297" s="131">
        <v>7.0</v>
      </c>
      <c r="H4297" s="131">
        <v>200.0</v>
      </c>
      <c r="I4297" s="132" t="b">
        <v>1</v>
      </c>
      <c r="J4297" s="14"/>
      <c r="K4297" s="14"/>
      <c r="L4297" s="14"/>
      <c r="M4297" s="14"/>
      <c r="N4297" s="14"/>
      <c r="O4297" s="14"/>
      <c r="P4297" s="14"/>
      <c r="Q4297" s="14"/>
      <c r="R4297" s="14"/>
      <c r="S4297" s="14"/>
      <c r="T4297" s="14"/>
      <c r="U4297" s="14"/>
      <c r="V4297" s="14"/>
      <c r="W4297" s="14"/>
    </row>
    <row r="4298">
      <c r="A4298" s="130" t="s">
        <v>28104</v>
      </c>
      <c r="B4298" s="14" t="s">
        <v>1233</v>
      </c>
      <c r="C4298" s="131">
        <v>60.0</v>
      </c>
      <c r="D4298" s="14" t="s">
        <v>1234</v>
      </c>
      <c r="E4298" s="131">
        <v>21.0</v>
      </c>
      <c r="F4298" s="14" t="s">
        <v>1235</v>
      </c>
      <c r="G4298" s="131">
        <v>49.0</v>
      </c>
      <c r="H4298" s="131">
        <v>200.0</v>
      </c>
      <c r="I4298" s="132" t="b">
        <v>1</v>
      </c>
      <c r="J4298" s="14"/>
      <c r="K4298" s="14"/>
      <c r="L4298" s="14"/>
      <c r="M4298" s="14"/>
      <c r="N4298" s="14"/>
      <c r="O4298" s="14"/>
      <c r="P4298" s="14"/>
      <c r="Q4298" s="14"/>
      <c r="R4298" s="14"/>
      <c r="S4298" s="14"/>
      <c r="T4298" s="14"/>
      <c r="U4298" s="14"/>
      <c r="V4298" s="14"/>
      <c r="W4298" s="14"/>
    </row>
    <row r="4299">
      <c r="A4299" s="130" t="s">
        <v>28105</v>
      </c>
      <c r="B4299" s="14" t="s">
        <v>15933</v>
      </c>
      <c r="C4299" s="131">
        <v>23.0</v>
      </c>
      <c r="D4299" s="14"/>
      <c r="E4299" s="14"/>
      <c r="F4299" s="14" t="s">
        <v>15935</v>
      </c>
      <c r="G4299" s="131">
        <v>3.0</v>
      </c>
      <c r="H4299" s="131">
        <v>200.0</v>
      </c>
      <c r="I4299" s="132" t="b">
        <v>1</v>
      </c>
      <c r="J4299" s="14"/>
      <c r="K4299" s="14"/>
      <c r="L4299" s="14"/>
      <c r="M4299" s="14"/>
      <c r="N4299" s="14"/>
      <c r="O4299" s="14"/>
      <c r="P4299" s="14"/>
      <c r="Q4299" s="14"/>
      <c r="R4299" s="14"/>
      <c r="S4299" s="14"/>
      <c r="T4299" s="14"/>
      <c r="U4299" s="14"/>
      <c r="V4299" s="14"/>
      <c r="W4299" s="14"/>
    </row>
    <row r="4300">
      <c r="A4300" s="130" t="s">
        <v>28106</v>
      </c>
      <c r="B4300" s="14" t="s">
        <v>13510</v>
      </c>
      <c r="C4300" s="131">
        <v>28.0</v>
      </c>
      <c r="D4300" s="14" t="s">
        <v>13511</v>
      </c>
      <c r="E4300" s="131">
        <v>158.0</v>
      </c>
      <c r="F4300" s="14" t="s">
        <v>13512</v>
      </c>
      <c r="G4300" s="131">
        <v>8.0</v>
      </c>
      <c r="H4300" s="131">
        <v>200.0</v>
      </c>
      <c r="I4300" s="132" t="b">
        <v>1</v>
      </c>
      <c r="J4300" s="14"/>
      <c r="K4300" s="14"/>
      <c r="L4300" s="14"/>
      <c r="M4300" s="14"/>
      <c r="N4300" s="14"/>
      <c r="O4300" s="14"/>
      <c r="P4300" s="14"/>
      <c r="Q4300" s="14"/>
      <c r="R4300" s="14"/>
      <c r="S4300" s="14"/>
      <c r="T4300" s="14"/>
      <c r="U4300" s="14"/>
      <c r="V4300" s="14"/>
      <c r="W4300" s="14"/>
    </row>
    <row r="4301">
      <c r="A4301" s="130" t="s">
        <v>28107</v>
      </c>
      <c r="B4301" s="14" t="s">
        <v>10890</v>
      </c>
      <c r="C4301" s="131">
        <v>37.0</v>
      </c>
      <c r="D4301" s="14" t="s">
        <v>10892</v>
      </c>
      <c r="E4301" s="131">
        <v>234.0</v>
      </c>
      <c r="F4301" s="14" t="s">
        <v>10894</v>
      </c>
      <c r="G4301" s="131">
        <v>26.0</v>
      </c>
      <c r="H4301" s="131">
        <v>200.0</v>
      </c>
      <c r="I4301" s="132" t="b">
        <v>1</v>
      </c>
      <c r="J4301" s="14"/>
      <c r="K4301" s="14"/>
      <c r="L4301" s="14"/>
      <c r="M4301" s="14"/>
      <c r="N4301" s="14"/>
      <c r="O4301" s="14"/>
      <c r="P4301" s="14"/>
      <c r="Q4301" s="14"/>
      <c r="R4301" s="14"/>
      <c r="S4301" s="14"/>
      <c r="T4301" s="14"/>
      <c r="U4301" s="14"/>
      <c r="V4301" s="14"/>
      <c r="W4301" s="14"/>
    </row>
    <row r="4302">
      <c r="A4302" s="130" t="s">
        <v>28108</v>
      </c>
      <c r="B4302" s="14" t="s">
        <v>23044</v>
      </c>
      <c r="C4302" s="131">
        <v>39.0</v>
      </c>
      <c r="D4302" s="14" t="s">
        <v>491</v>
      </c>
      <c r="E4302" s="131">
        <v>127.0</v>
      </c>
      <c r="F4302" s="14" t="s">
        <v>1105</v>
      </c>
      <c r="G4302" s="131">
        <v>20.0</v>
      </c>
      <c r="H4302" s="131">
        <v>200.0</v>
      </c>
      <c r="I4302" s="132" t="b">
        <v>1</v>
      </c>
      <c r="J4302" s="14"/>
      <c r="K4302" s="14"/>
      <c r="L4302" s="14"/>
      <c r="M4302" s="14"/>
      <c r="N4302" s="14"/>
      <c r="O4302" s="14"/>
      <c r="P4302" s="14"/>
      <c r="Q4302" s="14"/>
      <c r="R4302" s="14"/>
      <c r="S4302" s="14"/>
      <c r="T4302" s="14"/>
      <c r="U4302" s="14"/>
      <c r="V4302" s="14"/>
      <c r="W4302" s="14"/>
    </row>
    <row r="4303">
      <c r="A4303" s="130" t="s">
        <v>28109</v>
      </c>
      <c r="B4303" s="14" t="s">
        <v>15175</v>
      </c>
      <c r="C4303" s="131">
        <v>29.0</v>
      </c>
      <c r="D4303" s="14"/>
      <c r="E4303" s="14"/>
      <c r="F4303" s="14" t="s">
        <v>15176</v>
      </c>
      <c r="G4303" s="131">
        <v>9.0</v>
      </c>
      <c r="H4303" s="131">
        <v>200.0</v>
      </c>
      <c r="I4303" s="132" t="b">
        <v>1</v>
      </c>
      <c r="J4303" s="14"/>
      <c r="K4303" s="14"/>
      <c r="L4303" s="14"/>
      <c r="M4303" s="14"/>
      <c r="N4303" s="14"/>
      <c r="O4303" s="14"/>
      <c r="P4303" s="14"/>
      <c r="Q4303" s="14"/>
      <c r="R4303" s="14"/>
      <c r="S4303" s="14"/>
      <c r="T4303" s="14"/>
      <c r="U4303" s="14"/>
      <c r="V4303" s="14"/>
      <c r="W4303" s="14"/>
    </row>
    <row r="4304">
      <c r="A4304" s="130" t="s">
        <v>28110</v>
      </c>
      <c r="B4304" s="14" t="s">
        <v>4958</v>
      </c>
      <c r="C4304" s="131">
        <v>60.0</v>
      </c>
      <c r="D4304" s="14" t="s">
        <v>4960</v>
      </c>
      <c r="E4304" s="131">
        <v>104.0</v>
      </c>
      <c r="F4304" s="14" t="s">
        <v>4961</v>
      </c>
      <c r="G4304" s="131">
        <v>49.0</v>
      </c>
      <c r="H4304" s="131">
        <v>200.0</v>
      </c>
      <c r="I4304" s="132" t="b">
        <v>1</v>
      </c>
      <c r="J4304" s="14"/>
      <c r="K4304" s="14"/>
      <c r="L4304" s="14"/>
      <c r="M4304" s="14"/>
      <c r="N4304" s="14"/>
      <c r="O4304" s="14"/>
      <c r="P4304" s="14"/>
      <c r="Q4304" s="14"/>
      <c r="R4304" s="14"/>
      <c r="S4304" s="14"/>
      <c r="T4304" s="14"/>
      <c r="U4304" s="14"/>
      <c r="V4304" s="14"/>
      <c r="W4304" s="14"/>
    </row>
    <row r="4305">
      <c r="A4305" s="130" t="s">
        <v>28111</v>
      </c>
      <c r="B4305" s="14" t="s">
        <v>4212</v>
      </c>
      <c r="C4305" s="131">
        <v>46.0</v>
      </c>
      <c r="D4305" s="14" t="s">
        <v>4216</v>
      </c>
      <c r="E4305" s="131">
        <v>217.0</v>
      </c>
      <c r="F4305" s="14" t="s">
        <v>4217</v>
      </c>
      <c r="G4305" s="131">
        <v>35.0</v>
      </c>
      <c r="H4305" s="131">
        <v>200.0</v>
      </c>
      <c r="I4305" s="132" t="b">
        <v>1</v>
      </c>
      <c r="J4305" s="14"/>
      <c r="K4305" s="14"/>
      <c r="L4305" s="14"/>
      <c r="M4305" s="14"/>
      <c r="N4305" s="14"/>
      <c r="O4305" s="14"/>
      <c r="P4305" s="14"/>
      <c r="Q4305" s="14"/>
      <c r="R4305" s="14"/>
      <c r="S4305" s="14"/>
      <c r="T4305" s="14"/>
      <c r="U4305" s="14"/>
      <c r="V4305" s="14"/>
      <c r="W4305" s="14"/>
    </row>
    <row r="4306">
      <c r="A4306" s="130" t="s">
        <v>28112</v>
      </c>
      <c r="B4306" s="14" t="s">
        <v>1575</v>
      </c>
      <c r="C4306" s="131">
        <v>74.0</v>
      </c>
      <c r="D4306" s="14" t="s">
        <v>1576</v>
      </c>
      <c r="E4306" s="131">
        <v>156.0</v>
      </c>
      <c r="F4306" s="14" t="s">
        <v>1577</v>
      </c>
      <c r="G4306" s="131">
        <v>63.0</v>
      </c>
      <c r="H4306" s="131">
        <v>200.0</v>
      </c>
      <c r="I4306" s="132" t="b">
        <v>1</v>
      </c>
      <c r="J4306" s="14"/>
      <c r="K4306" s="14"/>
      <c r="L4306" s="14"/>
      <c r="M4306" s="14"/>
      <c r="N4306" s="14"/>
      <c r="O4306" s="14"/>
      <c r="P4306" s="14"/>
      <c r="Q4306" s="14"/>
      <c r="R4306" s="14"/>
      <c r="S4306" s="14"/>
      <c r="T4306" s="14"/>
      <c r="U4306" s="14"/>
      <c r="V4306" s="14"/>
      <c r="W4306" s="14"/>
    </row>
    <row r="4307">
      <c r="A4307" s="130" t="s">
        <v>28113</v>
      </c>
      <c r="B4307" s="14" t="s">
        <v>4857</v>
      </c>
      <c r="C4307" s="131">
        <v>36.0</v>
      </c>
      <c r="D4307" s="14" t="s">
        <v>4858</v>
      </c>
      <c r="E4307" s="131">
        <v>187.0</v>
      </c>
      <c r="F4307" s="14" t="s">
        <v>4860</v>
      </c>
      <c r="G4307" s="131">
        <v>25.0</v>
      </c>
      <c r="H4307" s="131">
        <v>200.0</v>
      </c>
      <c r="I4307" s="132" t="b">
        <v>1</v>
      </c>
      <c r="J4307" s="14"/>
      <c r="K4307" s="14"/>
      <c r="L4307" s="14"/>
      <c r="M4307" s="14"/>
      <c r="N4307" s="14"/>
      <c r="O4307" s="14"/>
      <c r="P4307" s="14"/>
      <c r="Q4307" s="14"/>
      <c r="R4307" s="14"/>
      <c r="S4307" s="14"/>
      <c r="T4307" s="14"/>
      <c r="U4307" s="14"/>
      <c r="V4307" s="14"/>
      <c r="W4307" s="14"/>
    </row>
    <row r="4308">
      <c r="A4308" s="130" t="s">
        <v>28114</v>
      </c>
      <c r="B4308" s="14" t="s">
        <v>13584</v>
      </c>
      <c r="C4308" s="131">
        <v>34.0</v>
      </c>
      <c r="D4308" s="14"/>
      <c r="E4308" s="14"/>
      <c r="F4308" s="14" t="s">
        <v>13587</v>
      </c>
      <c r="G4308" s="131">
        <v>14.0</v>
      </c>
      <c r="H4308" s="131">
        <v>200.0</v>
      </c>
      <c r="I4308" s="132" t="b">
        <v>1</v>
      </c>
      <c r="J4308" s="14"/>
      <c r="K4308" s="14"/>
      <c r="L4308" s="14"/>
      <c r="M4308" s="14"/>
      <c r="N4308" s="14"/>
      <c r="O4308" s="14"/>
      <c r="P4308" s="14"/>
      <c r="Q4308" s="14"/>
      <c r="R4308" s="14"/>
      <c r="S4308" s="14"/>
      <c r="T4308" s="14"/>
      <c r="U4308" s="14"/>
      <c r="V4308" s="14"/>
      <c r="W4308" s="14"/>
    </row>
    <row r="4309">
      <c r="A4309" s="130" t="s">
        <v>28115</v>
      </c>
      <c r="B4309" s="14" t="s">
        <v>10781</v>
      </c>
      <c r="C4309" s="131">
        <v>50.0</v>
      </c>
      <c r="D4309" s="14" t="s">
        <v>10782</v>
      </c>
      <c r="E4309" s="131">
        <v>164.0</v>
      </c>
      <c r="F4309" s="14" t="s">
        <v>10784</v>
      </c>
      <c r="G4309" s="131">
        <v>39.0</v>
      </c>
      <c r="H4309" s="131">
        <v>200.0</v>
      </c>
      <c r="I4309" s="132" t="b">
        <v>1</v>
      </c>
      <c r="J4309" s="14"/>
      <c r="K4309" s="14"/>
      <c r="L4309" s="14"/>
      <c r="M4309" s="14"/>
      <c r="N4309" s="14"/>
      <c r="O4309" s="14"/>
      <c r="P4309" s="14"/>
      <c r="Q4309" s="14"/>
      <c r="R4309" s="14"/>
      <c r="S4309" s="14"/>
      <c r="T4309" s="14"/>
      <c r="U4309" s="14"/>
      <c r="V4309" s="14"/>
      <c r="W4309" s="14"/>
    </row>
    <row r="4310">
      <c r="A4310" s="130" t="s">
        <v>28116</v>
      </c>
      <c r="B4310" s="14" t="s">
        <v>3266</v>
      </c>
      <c r="C4310" s="131">
        <v>85.0</v>
      </c>
      <c r="D4310" s="14" t="s">
        <v>3268</v>
      </c>
      <c r="E4310" s="131">
        <v>493.0</v>
      </c>
      <c r="F4310" s="14" t="s">
        <v>3270</v>
      </c>
      <c r="G4310" s="131">
        <v>74.0</v>
      </c>
      <c r="H4310" s="131">
        <v>200.0</v>
      </c>
      <c r="I4310" s="132" t="b">
        <v>1</v>
      </c>
      <c r="J4310" s="14"/>
      <c r="K4310" s="14"/>
      <c r="L4310" s="14"/>
      <c r="M4310" s="14"/>
      <c r="N4310" s="14"/>
      <c r="O4310" s="14"/>
      <c r="P4310" s="14"/>
      <c r="Q4310" s="14"/>
      <c r="R4310" s="14"/>
      <c r="S4310" s="14"/>
      <c r="T4310" s="14"/>
      <c r="U4310" s="14"/>
      <c r="V4310" s="14"/>
      <c r="W4310" s="14"/>
    </row>
    <row r="4311">
      <c r="A4311" s="130" t="s">
        <v>28117</v>
      </c>
      <c r="B4311" s="14" t="s">
        <v>1446</v>
      </c>
      <c r="C4311" s="131">
        <v>59.0</v>
      </c>
      <c r="D4311" s="14" t="s">
        <v>1447</v>
      </c>
      <c r="E4311" s="131">
        <v>361.0</v>
      </c>
      <c r="F4311" s="14" t="s">
        <v>1448</v>
      </c>
      <c r="G4311" s="131">
        <v>48.0</v>
      </c>
      <c r="H4311" s="131">
        <v>200.0</v>
      </c>
      <c r="I4311" s="132" t="b">
        <v>1</v>
      </c>
      <c r="J4311" s="14"/>
      <c r="K4311" s="14"/>
      <c r="L4311" s="14"/>
      <c r="M4311" s="14"/>
      <c r="N4311" s="14"/>
      <c r="O4311" s="14"/>
      <c r="P4311" s="14"/>
      <c r="Q4311" s="14"/>
      <c r="R4311" s="14"/>
      <c r="S4311" s="14"/>
      <c r="T4311" s="14"/>
      <c r="U4311" s="14"/>
      <c r="V4311" s="14"/>
      <c r="W4311" s="14"/>
    </row>
    <row r="4312">
      <c r="A4312" s="130" t="s">
        <v>28118</v>
      </c>
      <c r="B4312" s="14" t="s">
        <v>557</v>
      </c>
      <c r="C4312" s="131">
        <v>27.0</v>
      </c>
      <c r="D4312" s="14"/>
      <c r="E4312" s="14"/>
      <c r="F4312" s="14" t="s">
        <v>558</v>
      </c>
      <c r="G4312" s="131">
        <v>16.0</v>
      </c>
      <c r="H4312" s="131">
        <v>200.0</v>
      </c>
      <c r="I4312" s="132" t="b">
        <v>1</v>
      </c>
      <c r="J4312" s="14"/>
      <c r="K4312" s="14"/>
      <c r="L4312" s="14"/>
      <c r="M4312" s="14"/>
      <c r="N4312" s="14"/>
      <c r="O4312" s="14"/>
      <c r="P4312" s="14"/>
      <c r="Q4312" s="14"/>
      <c r="R4312" s="14"/>
      <c r="S4312" s="14"/>
      <c r="T4312" s="14"/>
      <c r="U4312" s="14"/>
      <c r="V4312" s="14"/>
      <c r="W4312" s="14"/>
    </row>
    <row r="4313">
      <c r="A4313" s="130" t="s">
        <v>28119</v>
      </c>
      <c r="B4313" s="14" t="s">
        <v>11130</v>
      </c>
      <c r="C4313" s="131">
        <v>27.0</v>
      </c>
      <c r="D4313" s="14"/>
      <c r="E4313" s="14"/>
      <c r="F4313" s="14" t="s">
        <v>11132</v>
      </c>
      <c r="G4313" s="131">
        <v>7.0</v>
      </c>
      <c r="H4313" s="131">
        <v>200.0</v>
      </c>
      <c r="I4313" s="132" t="b">
        <v>1</v>
      </c>
      <c r="J4313" s="14"/>
      <c r="K4313" s="14"/>
      <c r="L4313" s="14"/>
      <c r="M4313" s="14"/>
      <c r="N4313" s="14"/>
      <c r="O4313" s="14"/>
      <c r="P4313" s="14"/>
      <c r="Q4313" s="14"/>
      <c r="R4313" s="14"/>
      <c r="S4313" s="14"/>
      <c r="T4313" s="14"/>
      <c r="U4313" s="14"/>
      <c r="V4313" s="14"/>
      <c r="W4313" s="14"/>
    </row>
    <row r="4314">
      <c r="A4314" s="130" t="s">
        <v>28120</v>
      </c>
      <c r="B4314" s="14" t="s">
        <v>4040</v>
      </c>
      <c r="C4314" s="131">
        <v>88.0</v>
      </c>
      <c r="D4314" s="14" t="s">
        <v>4043</v>
      </c>
      <c r="E4314" s="131">
        <v>234.0</v>
      </c>
      <c r="F4314" s="14" t="s">
        <v>4044</v>
      </c>
      <c r="G4314" s="131">
        <v>77.0</v>
      </c>
      <c r="H4314" s="131">
        <v>200.0</v>
      </c>
      <c r="I4314" s="132" t="b">
        <v>1</v>
      </c>
      <c r="J4314" s="14"/>
      <c r="K4314" s="14"/>
      <c r="L4314" s="14"/>
      <c r="M4314" s="14"/>
      <c r="N4314" s="14"/>
      <c r="O4314" s="14"/>
      <c r="P4314" s="14"/>
      <c r="Q4314" s="14"/>
      <c r="R4314" s="14"/>
      <c r="S4314" s="14"/>
      <c r="T4314" s="14"/>
      <c r="U4314" s="14"/>
      <c r="V4314" s="14"/>
      <c r="W4314" s="14"/>
    </row>
    <row r="4315">
      <c r="A4315" s="130" t="s">
        <v>28121</v>
      </c>
      <c r="B4315" s="14" t="s">
        <v>1584</v>
      </c>
      <c r="C4315" s="131">
        <v>54.0</v>
      </c>
      <c r="D4315" s="14" t="s">
        <v>1585</v>
      </c>
      <c r="E4315" s="131">
        <v>167.0</v>
      </c>
      <c r="F4315" s="14" t="s">
        <v>1586</v>
      </c>
      <c r="G4315" s="131">
        <v>43.0</v>
      </c>
      <c r="H4315" s="131">
        <v>200.0</v>
      </c>
      <c r="I4315" s="132" t="b">
        <v>1</v>
      </c>
      <c r="J4315" s="14"/>
      <c r="K4315" s="14"/>
      <c r="L4315" s="14"/>
      <c r="M4315" s="14"/>
      <c r="N4315" s="14"/>
      <c r="O4315" s="14"/>
      <c r="P4315" s="14"/>
      <c r="Q4315" s="14"/>
      <c r="R4315" s="14"/>
      <c r="S4315" s="14"/>
      <c r="T4315" s="14"/>
      <c r="U4315" s="14"/>
      <c r="V4315" s="14"/>
      <c r="W4315" s="14"/>
    </row>
    <row r="4316">
      <c r="A4316" s="130" t="s">
        <v>28122</v>
      </c>
      <c r="B4316" s="14" t="s">
        <v>11935</v>
      </c>
      <c r="C4316" s="131">
        <v>75.0</v>
      </c>
      <c r="D4316" s="14" t="s">
        <v>11936</v>
      </c>
      <c r="E4316" s="131">
        <v>142.0</v>
      </c>
      <c r="F4316" s="14" t="s">
        <v>11937</v>
      </c>
      <c r="G4316" s="131">
        <v>64.0</v>
      </c>
      <c r="H4316" s="131">
        <v>200.0</v>
      </c>
      <c r="I4316" s="132" t="b">
        <v>1</v>
      </c>
      <c r="J4316" s="14"/>
      <c r="K4316" s="14"/>
      <c r="L4316" s="14"/>
      <c r="M4316" s="14"/>
      <c r="N4316" s="14"/>
      <c r="O4316" s="14"/>
      <c r="P4316" s="14"/>
      <c r="Q4316" s="14"/>
      <c r="R4316" s="14"/>
      <c r="S4316" s="14"/>
      <c r="T4316" s="14"/>
      <c r="U4316" s="14"/>
      <c r="V4316" s="14"/>
      <c r="W4316" s="14"/>
    </row>
    <row r="4317">
      <c r="A4317" s="130" t="s">
        <v>28123</v>
      </c>
      <c r="B4317" s="14" t="s">
        <v>1242</v>
      </c>
      <c r="C4317" s="131">
        <v>57.0</v>
      </c>
      <c r="D4317" s="14" t="s">
        <v>1243</v>
      </c>
      <c r="E4317" s="131">
        <v>296.0</v>
      </c>
      <c r="F4317" s="14" t="s">
        <v>1244</v>
      </c>
      <c r="G4317" s="131">
        <v>46.0</v>
      </c>
      <c r="H4317" s="131">
        <v>200.0</v>
      </c>
      <c r="I4317" s="132" t="b">
        <v>1</v>
      </c>
      <c r="J4317" s="14"/>
      <c r="K4317" s="14"/>
      <c r="L4317" s="14"/>
      <c r="M4317" s="14"/>
      <c r="N4317" s="14"/>
      <c r="O4317" s="14"/>
      <c r="P4317" s="14"/>
      <c r="Q4317" s="14"/>
      <c r="R4317" s="14"/>
      <c r="S4317" s="14"/>
      <c r="T4317" s="14"/>
      <c r="U4317" s="14"/>
      <c r="V4317" s="14"/>
      <c r="W4317" s="14"/>
    </row>
    <row r="4318">
      <c r="A4318" s="130" t="s">
        <v>28124</v>
      </c>
      <c r="B4318" s="14" t="s">
        <v>12552</v>
      </c>
      <c r="C4318" s="131">
        <v>48.0</v>
      </c>
      <c r="D4318" s="14" t="s">
        <v>12553</v>
      </c>
      <c r="E4318" s="131">
        <v>145.0</v>
      </c>
      <c r="F4318" s="14" t="s">
        <v>12555</v>
      </c>
      <c r="G4318" s="131">
        <v>37.0</v>
      </c>
      <c r="H4318" s="131">
        <v>200.0</v>
      </c>
      <c r="I4318" s="132" t="b">
        <v>1</v>
      </c>
      <c r="J4318" s="14"/>
      <c r="K4318" s="14"/>
      <c r="L4318" s="14"/>
      <c r="M4318" s="14"/>
      <c r="N4318" s="14"/>
      <c r="O4318" s="14"/>
      <c r="P4318" s="14"/>
      <c r="Q4318" s="14"/>
      <c r="R4318" s="14"/>
      <c r="S4318" s="14"/>
      <c r="T4318" s="14"/>
      <c r="U4318" s="14"/>
      <c r="V4318" s="14"/>
      <c r="W4318" s="14"/>
    </row>
    <row r="4319">
      <c r="A4319" s="130" t="s">
        <v>28125</v>
      </c>
      <c r="B4319" s="14" t="s">
        <v>1647</v>
      </c>
      <c r="C4319" s="131">
        <v>68.0</v>
      </c>
      <c r="D4319" s="14" t="s">
        <v>1648</v>
      </c>
      <c r="E4319" s="131">
        <v>177.0</v>
      </c>
      <c r="F4319" s="14" t="s">
        <v>1649</v>
      </c>
      <c r="G4319" s="131">
        <v>57.0</v>
      </c>
      <c r="H4319" s="131">
        <v>200.0</v>
      </c>
      <c r="I4319" s="132" t="b">
        <v>1</v>
      </c>
      <c r="J4319" s="14"/>
      <c r="K4319" s="14"/>
      <c r="L4319" s="14"/>
      <c r="M4319" s="14"/>
      <c r="N4319" s="14"/>
      <c r="O4319" s="14"/>
      <c r="P4319" s="14"/>
      <c r="Q4319" s="14"/>
      <c r="R4319" s="14"/>
      <c r="S4319" s="14"/>
      <c r="T4319" s="14"/>
      <c r="U4319" s="14"/>
      <c r="V4319" s="14"/>
      <c r="W4319" s="14"/>
    </row>
    <row r="4320">
      <c r="A4320" s="130" t="s">
        <v>28126</v>
      </c>
      <c r="B4320" s="14" t="s">
        <v>10380</v>
      </c>
      <c r="C4320" s="131">
        <v>37.0</v>
      </c>
      <c r="D4320" s="14" t="s">
        <v>491</v>
      </c>
      <c r="E4320" s="131">
        <v>127.0</v>
      </c>
      <c r="F4320" s="14" t="s">
        <v>492</v>
      </c>
      <c r="G4320" s="131">
        <v>21.0</v>
      </c>
      <c r="H4320" s="131">
        <v>200.0</v>
      </c>
      <c r="I4320" s="132" t="b">
        <v>1</v>
      </c>
      <c r="J4320" s="14"/>
      <c r="K4320" s="14"/>
      <c r="L4320" s="14"/>
      <c r="M4320" s="14"/>
      <c r="N4320" s="14"/>
      <c r="O4320" s="14"/>
      <c r="P4320" s="14"/>
      <c r="Q4320" s="14"/>
      <c r="R4320" s="14"/>
      <c r="S4320" s="14"/>
      <c r="T4320" s="14"/>
      <c r="U4320" s="14"/>
      <c r="V4320" s="14"/>
      <c r="W4320" s="14"/>
    </row>
    <row r="4321">
      <c r="A4321" s="130" t="s">
        <v>28127</v>
      </c>
      <c r="B4321" s="14" t="s">
        <v>1565</v>
      </c>
      <c r="C4321" s="131">
        <v>51.0</v>
      </c>
      <c r="D4321" s="14" t="s">
        <v>1566</v>
      </c>
      <c r="E4321" s="131">
        <v>324.0</v>
      </c>
      <c r="F4321" s="14" t="s">
        <v>1567</v>
      </c>
      <c r="G4321" s="131">
        <v>40.0</v>
      </c>
      <c r="H4321" s="131">
        <v>200.0</v>
      </c>
      <c r="I4321" s="132" t="b">
        <v>1</v>
      </c>
      <c r="J4321" s="14"/>
      <c r="K4321" s="14"/>
      <c r="L4321" s="14"/>
      <c r="M4321" s="14"/>
      <c r="N4321" s="14"/>
      <c r="O4321" s="14"/>
      <c r="P4321" s="14"/>
      <c r="Q4321" s="14"/>
      <c r="R4321" s="14"/>
      <c r="S4321" s="14"/>
      <c r="T4321" s="14"/>
      <c r="U4321" s="14"/>
      <c r="V4321" s="14"/>
      <c r="W4321" s="14"/>
    </row>
    <row r="4322">
      <c r="A4322" s="130" t="s">
        <v>28128</v>
      </c>
      <c r="B4322" s="14" t="s">
        <v>1271</v>
      </c>
      <c r="C4322" s="131">
        <v>56.0</v>
      </c>
      <c r="D4322" s="14" t="s">
        <v>1272</v>
      </c>
      <c r="E4322" s="131">
        <v>148.0</v>
      </c>
      <c r="F4322" s="14" t="s">
        <v>1273</v>
      </c>
      <c r="G4322" s="131">
        <v>45.0</v>
      </c>
      <c r="H4322" s="131">
        <v>200.0</v>
      </c>
      <c r="I4322" s="132" t="b">
        <v>1</v>
      </c>
      <c r="J4322" s="14"/>
      <c r="K4322" s="14"/>
      <c r="L4322" s="14"/>
      <c r="M4322" s="14"/>
      <c r="N4322" s="14"/>
      <c r="O4322" s="14"/>
      <c r="P4322" s="14"/>
      <c r="Q4322" s="14"/>
      <c r="R4322" s="14"/>
      <c r="S4322" s="14"/>
      <c r="T4322" s="14"/>
      <c r="U4322" s="14"/>
      <c r="V4322" s="14"/>
      <c r="W4322" s="14"/>
    </row>
    <row r="4323">
      <c r="A4323" s="130" t="s">
        <v>28129</v>
      </c>
      <c r="B4323" s="14" t="s">
        <v>8446</v>
      </c>
      <c r="C4323" s="131">
        <v>73.0</v>
      </c>
      <c r="D4323" s="14" t="s">
        <v>8447</v>
      </c>
      <c r="E4323" s="131">
        <v>321.0</v>
      </c>
      <c r="F4323" s="14" t="s">
        <v>8448</v>
      </c>
      <c r="G4323" s="131">
        <v>62.0</v>
      </c>
      <c r="H4323" s="131">
        <v>200.0</v>
      </c>
      <c r="I4323" s="132" t="b">
        <v>1</v>
      </c>
      <c r="J4323" s="14"/>
      <c r="K4323" s="14"/>
      <c r="L4323" s="14"/>
      <c r="M4323" s="14"/>
      <c r="N4323" s="14"/>
      <c r="O4323" s="14"/>
      <c r="P4323" s="14"/>
      <c r="Q4323" s="14"/>
      <c r="R4323" s="14"/>
      <c r="S4323" s="14"/>
      <c r="T4323" s="14"/>
      <c r="U4323" s="14"/>
      <c r="V4323" s="14"/>
      <c r="W4323" s="14"/>
    </row>
    <row r="4324">
      <c r="A4324" s="130" t="s">
        <v>28130</v>
      </c>
      <c r="B4324" s="14" t="s">
        <v>8543</v>
      </c>
      <c r="C4324" s="131">
        <v>57.0</v>
      </c>
      <c r="D4324" s="14" t="s">
        <v>8546</v>
      </c>
      <c r="E4324" s="131">
        <v>163.0</v>
      </c>
      <c r="F4324" s="14" t="s">
        <v>8547</v>
      </c>
      <c r="G4324" s="131">
        <v>46.0</v>
      </c>
      <c r="H4324" s="131">
        <v>200.0</v>
      </c>
      <c r="I4324" s="132" t="b">
        <v>1</v>
      </c>
      <c r="J4324" s="14"/>
      <c r="K4324" s="14"/>
      <c r="L4324" s="14"/>
      <c r="M4324" s="14"/>
      <c r="N4324" s="14"/>
      <c r="O4324" s="14"/>
      <c r="P4324" s="14"/>
      <c r="Q4324" s="14"/>
      <c r="R4324" s="14"/>
      <c r="S4324" s="14"/>
      <c r="T4324" s="14"/>
      <c r="U4324" s="14"/>
      <c r="V4324" s="14"/>
      <c r="W4324" s="14"/>
    </row>
    <row r="4325">
      <c r="A4325" s="130" t="s">
        <v>28131</v>
      </c>
      <c r="B4325" s="14" t="s">
        <v>11662</v>
      </c>
      <c r="C4325" s="131">
        <v>86.0</v>
      </c>
      <c r="D4325" s="14" t="s">
        <v>11663</v>
      </c>
      <c r="E4325" s="131">
        <v>155.0</v>
      </c>
      <c r="F4325" s="14" t="s">
        <v>11665</v>
      </c>
      <c r="G4325" s="131">
        <v>75.0</v>
      </c>
      <c r="H4325" s="131">
        <v>200.0</v>
      </c>
      <c r="I4325" s="132" t="b">
        <v>1</v>
      </c>
      <c r="J4325" s="14"/>
      <c r="K4325" s="14"/>
      <c r="L4325" s="14"/>
      <c r="M4325" s="14"/>
      <c r="N4325" s="14"/>
      <c r="O4325" s="14"/>
      <c r="P4325" s="14"/>
      <c r="Q4325" s="14"/>
      <c r="R4325" s="14"/>
      <c r="S4325" s="14"/>
      <c r="T4325" s="14"/>
      <c r="U4325" s="14"/>
      <c r="V4325" s="14"/>
      <c r="W4325" s="14"/>
    </row>
    <row r="4326">
      <c r="A4326" s="130" t="s">
        <v>28132</v>
      </c>
      <c r="B4326" s="14" t="s">
        <v>10365</v>
      </c>
      <c r="C4326" s="131">
        <v>23.0</v>
      </c>
      <c r="D4326" s="14"/>
      <c r="E4326" s="14"/>
      <c r="F4326" s="14" t="s">
        <v>10368</v>
      </c>
      <c r="G4326" s="131">
        <v>3.0</v>
      </c>
      <c r="H4326" s="131">
        <v>200.0</v>
      </c>
      <c r="I4326" s="132" t="b">
        <v>1</v>
      </c>
      <c r="J4326" s="14"/>
      <c r="K4326" s="14"/>
      <c r="L4326" s="14"/>
      <c r="M4326" s="14"/>
      <c r="N4326" s="14"/>
      <c r="O4326" s="14"/>
      <c r="P4326" s="14"/>
      <c r="Q4326" s="14"/>
      <c r="R4326" s="14"/>
      <c r="S4326" s="14"/>
      <c r="T4326" s="14"/>
      <c r="U4326" s="14"/>
      <c r="V4326" s="14"/>
      <c r="W4326" s="14"/>
    </row>
    <row r="4327">
      <c r="A4327" s="130" t="s">
        <v>28133</v>
      </c>
      <c r="B4327" s="14" t="s">
        <v>3207</v>
      </c>
      <c r="C4327" s="131">
        <v>60.0</v>
      </c>
      <c r="D4327" s="14" t="s">
        <v>3210</v>
      </c>
      <c r="E4327" s="131">
        <v>155.0</v>
      </c>
      <c r="F4327" s="14" t="s">
        <v>3213</v>
      </c>
      <c r="G4327" s="131">
        <v>49.0</v>
      </c>
      <c r="H4327" s="131">
        <v>200.0</v>
      </c>
      <c r="I4327" s="132" t="b">
        <v>1</v>
      </c>
      <c r="J4327" s="14"/>
      <c r="K4327" s="14"/>
      <c r="L4327" s="14"/>
      <c r="M4327" s="14"/>
      <c r="N4327" s="14"/>
      <c r="O4327" s="14"/>
      <c r="P4327" s="14"/>
      <c r="Q4327" s="14"/>
      <c r="R4327" s="14"/>
      <c r="S4327" s="14"/>
      <c r="T4327" s="14"/>
      <c r="U4327" s="14"/>
      <c r="V4327" s="14"/>
      <c r="W4327" s="14"/>
    </row>
    <row r="4328">
      <c r="A4328" s="130" t="s">
        <v>28134</v>
      </c>
      <c r="B4328" s="14" t="s">
        <v>4857</v>
      </c>
      <c r="C4328" s="131">
        <v>36.0</v>
      </c>
      <c r="D4328" s="14" t="s">
        <v>4858</v>
      </c>
      <c r="E4328" s="131">
        <v>187.0</v>
      </c>
      <c r="F4328" s="14" t="s">
        <v>4860</v>
      </c>
      <c r="G4328" s="131">
        <v>25.0</v>
      </c>
      <c r="H4328" s="131">
        <v>200.0</v>
      </c>
      <c r="I4328" s="132" t="b">
        <v>1</v>
      </c>
      <c r="J4328" s="14"/>
      <c r="K4328" s="14"/>
      <c r="L4328" s="14"/>
      <c r="M4328" s="14"/>
      <c r="N4328" s="14"/>
      <c r="O4328" s="14"/>
      <c r="P4328" s="14"/>
      <c r="Q4328" s="14"/>
      <c r="R4328" s="14"/>
      <c r="S4328" s="14"/>
      <c r="T4328" s="14"/>
      <c r="U4328" s="14"/>
      <c r="V4328" s="14"/>
      <c r="W4328" s="14"/>
    </row>
    <row r="4329">
      <c r="A4329" s="130" t="s">
        <v>28135</v>
      </c>
      <c r="B4329" s="14" t="s">
        <v>1356</v>
      </c>
      <c r="C4329" s="131">
        <v>95.0</v>
      </c>
      <c r="D4329" s="14" t="s">
        <v>1358</v>
      </c>
      <c r="E4329" s="131">
        <v>158.0</v>
      </c>
      <c r="F4329" s="14" t="s">
        <v>1359</v>
      </c>
      <c r="G4329" s="131">
        <v>84.0</v>
      </c>
      <c r="H4329" s="131">
        <v>200.0</v>
      </c>
      <c r="I4329" s="132" t="b">
        <v>1</v>
      </c>
      <c r="J4329" s="14"/>
      <c r="K4329" s="14"/>
      <c r="L4329" s="14"/>
      <c r="M4329" s="14"/>
      <c r="N4329" s="14"/>
      <c r="O4329" s="14"/>
      <c r="P4329" s="14"/>
      <c r="Q4329" s="14"/>
      <c r="R4329" s="14"/>
      <c r="S4329" s="14"/>
      <c r="T4329" s="14"/>
      <c r="U4329" s="14"/>
      <c r="V4329" s="14"/>
      <c r="W4329" s="14"/>
    </row>
    <row r="4330">
      <c r="A4330" s="130" t="s">
        <v>28136</v>
      </c>
      <c r="B4330" s="14" t="s">
        <v>1420</v>
      </c>
      <c r="C4330" s="131">
        <v>57.0</v>
      </c>
      <c r="D4330" s="14" t="s">
        <v>1421</v>
      </c>
      <c r="E4330" s="131">
        <v>142.0</v>
      </c>
      <c r="F4330" s="14" t="s">
        <v>1422</v>
      </c>
      <c r="G4330" s="131">
        <v>46.0</v>
      </c>
      <c r="H4330" s="131">
        <v>200.0</v>
      </c>
      <c r="I4330" s="132" t="b">
        <v>1</v>
      </c>
      <c r="J4330" s="14"/>
      <c r="K4330" s="14"/>
      <c r="L4330" s="14"/>
      <c r="M4330" s="14"/>
      <c r="N4330" s="14"/>
      <c r="O4330" s="14"/>
      <c r="P4330" s="14"/>
      <c r="Q4330" s="14"/>
      <c r="R4330" s="14"/>
      <c r="S4330" s="14"/>
      <c r="T4330" s="14"/>
      <c r="U4330" s="14"/>
      <c r="V4330" s="14"/>
      <c r="W4330" s="14"/>
    </row>
    <row r="4331">
      <c r="A4331" s="130" t="s">
        <v>28137</v>
      </c>
      <c r="B4331" s="14" t="s">
        <v>13682</v>
      </c>
      <c r="C4331" s="131">
        <v>33.0</v>
      </c>
      <c r="D4331" s="14"/>
      <c r="E4331" s="14"/>
      <c r="F4331" s="14" t="s">
        <v>13684</v>
      </c>
      <c r="G4331" s="131">
        <v>13.0</v>
      </c>
      <c r="H4331" s="131">
        <v>200.0</v>
      </c>
      <c r="I4331" s="132" t="b">
        <v>1</v>
      </c>
      <c r="J4331" s="14"/>
      <c r="K4331" s="14"/>
      <c r="L4331" s="14"/>
      <c r="M4331" s="14"/>
      <c r="N4331" s="14"/>
      <c r="O4331" s="14"/>
      <c r="P4331" s="14"/>
      <c r="Q4331" s="14"/>
      <c r="R4331" s="14"/>
      <c r="S4331" s="14"/>
      <c r="T4331" s="14"/>
      <c r="U4331" s="14"/>
      <c r="V4331" s="14"/>
      <c r="W4331" s="14"/>
    </row>
    <row r="4332">
      <c r="A4332" s="130" t="s">
        <v>28138</v>
      </c>
      <c r="B4332" s="14" t="s">
        <v>1233</v>
      </c>
      <c r="C4332" s="131">
        <v>60.0</v>
      </c>
      <c r="D4332" s="14" t="s">
        <v>1234</v>
      </c>
      <c r="E4332" s="131">
        <v>21.0</v>
      </c>
      <c r="F4332" s="14" t="s">
        <v>1235</v>
      </c>
      <c r="G4332" s="131">
        <v>49.0</v>
      </c>
      <c r="H4332" s="131">
        <v>200.0</v>
      </c>
      <c r="I4332" s="132" t="b">
        <v>1</v>
      </c>
      <c r="J4332" s="14"/>
      <c r="K4332" s="14"/>
      <c r="L4332" s="14"/>
      <c r="M4332" s="14"/>
      <c r="N4332" s="14"/>
      <c r="O4332" s="14"/>
      <c r="P4332" s="14"/>
      <c r="Q4332" s="14"/>
      <c r="R4332" s="14"/>
      <c r="S4332" s="14"/>
      <c r="T4332" s="14"/>
      <c r="U4332" s="14"/>
      <c r="V4332" s="14"/>
      <c r="W4332" s="14"/>
    </row>
    <row r="4333">
      <c r="A4333" s="130" t="s">
        <v>28139</v>
      </c>
      <c r="B4333" s="14" t="s">
        <v>1543</v>
      </c>
      <c r="C4333" s="131">
        <v>25.0</v>
      </c>
      <c r="D4333" s="14"/>
      <c r="E4333" s="14"/>
      <c r="F4333" s="14" t="s">
        <v>1264</v>
      </c>
      <c r="G4333" s="131">
        <v>5.0</v>
      </c>
      <c r="H4333" s="131">
        <v>200.0</v>
      </c>
      <c r="I4333" s="132" t="b">
        <v>1</v>
      </c>
      <c r="J4333" s="14"/>
      <c r="K4333" s="14"/>
      <c r="L4333" s="14"/>
      <c r="M4333" s="14"/>
      <c r="N4333" s="14"/>
      <c r="O4333" s="14"/>
      <c r="P4333" s="14"/>
      <c r="Q4333" s="14"/>
      <c r="R4333" s="14"/>
      <c r="S4333" s="14"/>
      <c r="T4333" s="14"/>
      <c r="U4333" s="14"/>
      <c r="V4333" s="14"/>
      <c r="W4333" s="14"/>
    </row>
    <row r="4334">
      <c r="A4334" s="130" t="s">
        <v>28140</v>
      </c>
      <c r="B4334" s="14" t="s">
        <v>12075</v>
      </c>
      <c r="C4334" s="131">
        <v>67.0</v>
      </c>
      <c r="D4334" s="14" t="s">
        <v>12076</v>
      </c>
      <c r="E4334" s="131">
        <v>149.0</v>
      </c>
      <c r="F4334" s="14" t="s">
        <v>12078</v>
      </c>
      <c r="G4334" s="131">
        <v>56.0</v>
      </c>
      <c r="H4334" s="131">
        <v>200.0</v>
      </c>
      <c r="I4334" s="132" t="b">
        <v>1</v>
      </c>
      <c r="J4334" s="14"/>
      <c r="K4334" s="14"/>
      <c r="L4334" s="14"/>
      <c r="M4334" s="14"/>
      <c r="N4334" s="14"/>
      <c r="O4334" s="14"/>
      <c r="P4334" s="14"/>
      <c r="Q4334" s="14"/>
      <c r="R4334" s="14"/>
      <c r="S4334" s="14"/>
      <c r="T4334" s="14"/>
      <c r="U4334" s="14"/>
      <c r="V4334" s="14"/>
      <c r="W4334" s="14"/>
    </row>
    <row r="4335">
      <c r="A4335" s="130" t="s">
        <v>28141</v>
      </c>
      <c r="B4335" s="14" t="s">
        <v>10700</v>
      </c>
      <c r="C4335" s="131">
        <v>52.0</v>
      </c>
      <c r="D4335" s="14" t="s">
        <v>10703</v>
      </c>
      <c r="E4335" s="131">
        <v>158.0</v>
      </c>
      <c r="F4335" s="14" t="s">
        <v>10704</v>
      </c>
      <c r="G4335" s="131">
        <v>41.0</v>
      </c>
      <c r="H4335" s="131">
        <v>200.0</v>
      </c>
      <c r="I4335" s="132" t="b">
        <v>1</v>
      </c>
      <c r="J4335" s="14"/>
      <c r="K4335" s="14"/>
      <c r="L4335" s="14"/>
      <c r="M4335" s="14"/>
      <c r="N4335" s="14"/>
      <c r="O4335" s="14"/>
      <c r="P4335" s="14"/>
      <c r="Q4335" s="14"/>
      <c r="R4335" s="14"/>
      <c r="S4335" s="14"/>
      <c r="T4335" s="14"/>
      <c r="U4335" s="14"/>
      <c r="V4335" s="14"/>
      <c r="W4335" s="14"/>
    </row>
    <row r="4336">
      <c r="A4336" s="130" t="s">
        <v>28142</v>
      </c>
      <c r="B4336" s="14" t="s">
        <v>1603</v>
      </c>
      <c r="C4336" s="131">
        <v>56.0</v>
      </c>
      <c r="D4336" s="14" t="s">
        <v>1604</v>
      </c>
      <c r="E4336" s="131">
        <v>327.0</v>
      </c>
      <c r="F4336" s="14" t="s">
        <v>1605</v>
      </c>
      <c r="G4336" s="131">
        <v>45.0</v>
      </c>
      <c r="H4336" s="131">
        <v>200.0</v>
      </c>
      <c r="I4336" s="132" t="b">
        <v>1</v>
      </c>
      <c r="J4336" s="14"/>
      <c r="K4336" s="14"/>
      <c r="L4336" s="14"/>
      <c r="M4336" s="14"/>
      <c r="N4336" s="14"/>
      <c r="O4336" s="14"/>
      <c r="P4336" s="14"/>
      <c r="Q4336" s="14"/>
      <c r="R4336" s="14"/>
      <c r="S4336" s="14"/>
      <c r="T4336" s="14"/>
      <c r="U4336" s="14"/>
      <c r="V4336" s="14"/>
      <c r="W4336" s="14"/>
    </row>
    <row r="4337">
      <c r="A4337" s="130" t="s">
        <v>28143</v>
      </c>
      <c r="B4337" s="14" t="s">
        <v>1717</v>
      </c>
      <c r="C4337" s="131">
        <v>62.0</v>
      </c>
      <c r="D4337" s="14" t="s">
        <v>1718</v>
      </c>
      <c r="E4337" s="131">
        <v>220.0</v>
      </c>
      <c r="F4337" s="14" t="s">
        <v>1719</v>
      </c>
      <c r="G4337" s="131">
        <v>51.0</v>
      </c>
      <c r="H4337" s="131">
        <v>200.0</v>
      </c>
      <c r="I4337" s="132" t="b">
        <v>1</v>
      </c>
      <c r="J4337" s="14"/>
      <c r="K4337" s="14"/>
      <c r="L4337" s="14"/>
      <c r="M4337" s="14"/>
      <c r="N4337" s="14"/>
      <c r="O4337" s="14"/>
      <c r="P4337" s="14"/>
      <c r="Q4337" s="14"/>
      <c r="R4337" s="14"/>
      <c r="S4337" s="14"/>
      <c r="T4337" s="14"/>
      <c r="U4337" s="14"/>
      <c r="V4337" s="14"/>
      <c r="W4337" s="14"/>
    </row>
    <row r="4338">
      <c r="A4338" s="130" t="s">
        <v>28144</v>
      </c>
      <c r="B4338" s="14" t="s">
        <v>1388</v>
      </c>
      <c r="C4338" s="131">
        <v>52.0</v>
      </c>
      <c r="D4338" s="14" t="s">
        <v>1389</v>
      </c>
      <c r="E4338" s="131">
        <v>259.0</v>
      </c>
      <c r="F4338" s="14" t="s">
        <v>1390</v>
      </c>
      <c r="G4338" s="131">
        <v>41.0</v>
      </c>
      <c r="H4338" s="131">
        <v>200.0</v>
      </c>
      <c r="I4338" s="132" t="b">
        <v>1</v>
      </c>
      <c r="J4338" s="14"/>
      <c r="K4338" s="14"/>
      <c r="L4338" s="14"/>
      <c r="M4338" s="14"/>
      <c r="N4338" s="14"/>
      <c r="O4338" s="14"/>
      <c r="P4338" s="14"/>
      <c r="Q4338" s="14"/>
      <c r="R4338" s="14"/>
      <c r="S4338" s="14"/>
      <c r="T4338" s="14"/>
      <c r="U4338" s="14"/>
      <c r="V4338" s="14"/>
      <c r="W4338" s="14"/>
    </row>
    <row r="4339">
      <c r="A4339" s="130" t="s">
        <v>28145</v>
      </c>
      <c r="B4339" s="14" t="s">
        <v>5847</v>
      </c>
      <c r="C4339" s="131">
        <v>46.0</v>
      </c>
      <c r="D4339" s="14" t="s">
        <v>5849</v>
      </c>
      <c r="E4339" s="131">
        <v>108.0</v>
      </c>
      <c r="F4339" s="14" t="s">
        <v>5850</v>
      </c>
      <c r="G4339" s="131">
        <v>35.0</v>
      </c>
      <c r="H4339" s="131">
        <v>200.0</v>
      </c>
      <c r="I4339" s="132" t="b">
        <v>1</v>
      </c>
      <c r="J4339" s="14"/>
      <c r="K4339" s="14"/>
      <c r="L4339" s="14"/>
      <c r="M4339" s="14"/>
      <c r="N4339" s="14"/>
      <c r="O4339" s="14"/>
      <c r="P4339" s="14"/>
      <c r="Q4339" s="14"/>
      <c r="R4339" s="14"/>
      <c r="S4339" s="14"/>
      <c r="T4339" s="14"/>
      <c r="U4339" s="14"/>
      <c r="V4339" s="14"/>
      <c r="W4339" s="14"/>
    </row>
    <row r="4340">
      <c r="A4340" s="130" t="s">
        <v>28146</v>
      </c>
      <c r="B4340" s="14" t="s">
        <v>6869</v>
      </c>
      <c r="C4340" s="131">
        <v>25.0</v>
      </c>
      <c r="D4340" s="14" t="s">
        <v>6871</v>
      </c>
      <c r="E4340" s="131">
        <v>415.0</v>
      </c>
      <c r="F4340" s="14" t="s">
        <v>6873</v>
      </c>
      <c r="G4340" s="131">
        <v>14.0</v>
      </c>
      <c r="H4340" s="131">
        <v>200.0</v>
      </c>
      <c r="I4340" s="132" t="b">
        <v>1</v>
      </c>
      <c r="J4340" s="14"/>
      <c r="K4340" s="14"/>
      <c r="L4340" s="14"/>
      <c r="M4340" s="14"/>
      <c r="N4340" s="14"/>
      <c r="O4340" s="14"/>
      <c r="P4340" s="14"/>
      <c r="Q4340" s="14"/>
      <c r="R4340" s="14"/>
      <c r="S4340" s="14"/>
      <c r="T4340" s="14"/>
      <c r="U4340" s="14"/>
      <c r="V4340" s="14"/>
      <c r="W4340" s="14"/>
    </row>
    <row r="4341">
      <c r="A4341" s="130" t="s">
        <v>28147</v>
      </c>
      <c r="B4341" s="14" t="s">
        <v>7996</v>
      </c>
      <c r="C4341" s="131">
        <v>72.0</v>
      </c>
      <c r="D4341" s="14" t="s">
        <v>7997</v>
      </c>
      <c r="E4341" s="131">
        <v>326.0</v>
      </c>
      <c r="F4341" s="14" t="s">
        <v>8002</v>
      </c>
      <c r="G4341" s="131">
        <v>61.0</v>
      </c>
      <c r="H4341" s="131">
        <v>200.0</v>
      </c>
      <c r="I4341" s="132" t="b">
        <v>1</v>
      </c>
      <c r="J4341" s="14"/>
      <c r="K4341" s="14"/>
      <c r="L4341" s="14"/>
      <c r="M4341" s="14"/>
      <c r="N4341" s="14"/>
      <c r="O4341" s="14"/>
      <c r="P4341" s="14"/>
      <c r="Q4341" s="14"/>
      <c r="R4341" s="14"/>
      <c r="S4341" s="14"/>
      <c r="T4341" s="14"/>
      <c r="U4341" s="14"/>
      <c r="V4341" s="14"/>
      <c r="W4341" s="14"/>
    </row>
    <row r="4342">
      <c r="A4342" s="130" t="s">
        <v>28148</v>
      </c>
      <c r="B4342" s="14" t="s">
        <v>10415</v>
      </c>
      <c r="C4342" s="131">
        <v>62.0</v>
      </c>
      <c r="D4342" s="14" t="s">
        <v>10417</v>
      </c>
      <c r="E4342" s="131">
        <v>187.0</v>
      </c>
      <c r="F4342" s="14" t="s">
        <v>10418</v>
      </c>
      <c r="G4342" s="131">
        <v>51.0</v>
      </c>
      <c r="H4342" s="131">
        <v>200.0</v>
      </c>
      <c r="I4342" s="132" t="b">
        <v>1</v>
      </c>
      <c r="J4342" s="14"/>
      <c r="K4342" s="14"/>
      <c r="L4342" s="14"/>
      <c r="M4342" s="14"/>
      <c r="N4342" s="14"/>
      <c r="O4342" s="14"/>
      <c r="P4342" s="14"/>
      <c r="Q4342" s="14"/>
      <c r="R4342" s="14"/>
      <c r="S4342" s="14"/>
      <c r="T4342" s="14"/>
      <c r="U4342" s="14"/>
      <c r="V4342" s="14"/>
      <c r="W4342" s="14"/>
    </row>
    <row r="4343">
      <c r="A4343" s="130" t="s">
        <v>28149</v>
      </c>
      <c r="B4343" s="14" t="s">
        <v>1242</v>
      </c>
      <c r="C4343" s="131">
        <v>57.0</v>
      </c>
      <c r="D4343" s="14" t="s">
        <v>1243</v>
      </c>
      <c r="E4343" s="131">
        <v>296.0</v>
      </c>
      <c r="F4343" s="14" t="s">
        <v>1244</v>
      </c>
      <c r="G4343" s="131">
        <v>46.0</v>
      </c>
      <c r="H4343" s="131">
        <v>200.0</v>
      </c>
      <c r="I4343" s="132" t="b">
        <v>1</v>
      </c>
      <c r="J4343" s="14"/>
      <c r="K4343" s="14"/>
      <c r="L4343" s="14"/>
      <c r="M4343" s="14"/>
      <c r="N4343" s="14"/>
      <c r="O4343" s="14"/>
      <c r="P4343" s="14"/>
      <c r="Q4343" s="14"/>
      <c r="R4343" s="14"/>
      <c r="S4343" s="14"/>
      <c r="T4343" s="14"/>
      <c r="U4343" s="14"/>
      <c r="V4343" s="14"/>
      <c r="W4343" s="14"/>
    </row>
    <row r="4344">
      <c r="A4344" s="130" t="s">
        <v>28150</v>
      </c>
      <c r="B4344" s="14" t="s">
        <v>14953</v>
      </c>
      <c r="C4344" s="131">
        <v>39.0</v>
      </c>
      <c r="D4344" s="14" t="s">
        <v>511</v>
      </c>
      <c r="E4344" s="131">
        <v>135.0</v>
      </c>
      <c r="F4344" s="14" t="s">
        <v>512</v>
      </c>
      <c r="G4344" s="131">
        <v>14.0</v>
      </c>
      <c r="H4344" s="131">
        <v>200.0</v>
      </c>
      <c r="I4344" s="132" t="b">
        <v>1</v>
      </c>
      <c r="J4344" s="14"/>
      <c r="K4344" s="14"/>
      <c r="L4344" s="14"/>
      <c r="M4344" s="14"/>
      <c r="N4344" s="14"/>
      <c r="O4344" s="14"/>
      <c r="P4344" s="14"/>
      <c r="Q4344" s="14"/>
      <c r="R4344" s="14"/>
      <c r="S4344" s="14"/>
      <c r="T4344" s="14"/>
      <c r="U4344" s="14"/>
      <c r="V4344" s="14"/>
      <c r="W4344" s="14"/>
    </row>
    <row r="4345">
      <c r="A4345" s="130" t="s">
        <v>28151</v>
      </c>
      <c r="B4345" s="14" t="s">
        <v>7415</v>
      </c>
      <c r="C4345" s="131">
        <v>72.0</v>
      </c>
      <c r="D4345" s="14" t="s">
        <v>7416</v>
      </c>
      <c r="E4345" s="131">
        <v>363.0</v>
      </c>
      <c r="F4345" s="14" t="s">
        <v>7417</v>
      </c>
      <c r="G4345" s="131">
        <v>61.0</v>
      </c>
      <c r="H4345" s="131">
        <v>200.0</v>
      </c>
      <c r="I4345" s="132" t="b">
        <v>1</v>
      </c>
      <c r="J4345" s="14"/>
      <c r="K4345" s="14"/>
      <c r="L4345" s="14"/>
      <c r="M4345" s="14"/>
      <c r="N4345" s="14"/>
      <c r="O4345" s="14"/>
      <c r="P4345" s="14"/>
      <c r="Q4345" s="14"/>
      <c r="R4345" s="14"/>
      <c r="S4345" s="14"/>
      <c r="T4345" s="14"/>
      <c r="U4345" s="14"/>
      <c r="V4345" s="14"/>
      <c r="W4345" s="14"/>
    </row>
    <row r="4346">
      <c r="A4346" s="130" t="s">
        <v>28152</v>
      </c>
      <c r="B4346" s="14" t="s">
        <v>1546</v>
      </c>
      <c r="C4346" s="131">
        <v>19.0</v>
      </c>
      <c r="D4346" s="14" t="s">
        <v>1547</v>
      </c>
      <c r="E4346" s="131">
        <v>122.0</v>
      </c>
      <c r="F4346" s="14" t="s">
        <v>1548</v>
      </c>
      <c r="G4346" s="131">
        <v>8.0</v>
      </c>
      <c r="H4346" s="131">
        <v>200.0</v>
      </c>
      <c r="I4346" s="132" t="b">
        <v>1</v>
      </c>
      <c r="J4346" s="14"/>
      <c r="K4346" s="14"/>
      <c r="L4346" s="14"/>
      <c r="M4346" s="14"/>
      <c r="N4346" s="14"/>
      <c r="O4346" s="14"/>
      <c r="P4346" s="14"/>
      <c r="Q4346" s="14"/>
      <c r="R4346" s="14"/>
      <c r="S4346" s="14"/>
      <c r="T4346" s="14"/>
      <c r="U4346" s="14"/>
      <c r="V4346" s="14"/>
      <c r="W4346" s="14"/>
    </row>
    <row r="4347">
      <c r="A4347" s="130" t="s">
        <v>28153</v>
      </c>
      <c r="B4347" s="14" t="s">
        <v>17833</v>
      </c>
      <c r="C4347" s="131">
        <v>40.0</v>
      </c>
      <c r="D4347" s="14"/>
      <c r="E4347" s="14"/>
      <c r="F4347" s="14" t="s">
        <v>17835</v>
      </c>
      <c r="G4347" s="131">
        <v>20.0</v>
      </c>
      <c r="H4347" s="131">
        <v>200.0</v>
      </c>
      <c r="I4347" s="132" t="b">
        <v>1</v>
      </c>
      <c r="J4347" s="14"/>
      <c r="K4347" s="14"/>
      <c r="L4347" s="14"/>
      <c r="M4347" s="14"/>
      <c r="N4347" s="14"/>
      <c r="O4347" s="14"/>
      <c r="P4347" s="14"/>
      <c r="Q4347" s="14"/>
      <c r="R4347" s="14"/>
      <c r="S4347" s="14"/>
      <c r="T4347" s="14"/>
      <c r="U4347" s="14"/>
      <c r="V4347" s="14"/>
      <c r="W4347" s="14"/>
    </row>
    <row r="4348">
      <c r="A4348" s="130" t="s">
        <v>28154</v>
      </c>
      <c r="B4348" s="14" t="s">
        <v>1824</v>
      </c>
      <c r="C4348" s="131">
        <v>96.0</v>
      </c>
      <c r="D4348" s="14" t="s">
        <v>1825</v>
      </c>
      <c r="E4348" s="131">
        <v>94.0</v>
      </c>
      <c r="F4348" s="14" t="s">
        <v>1826</v>
      </c>
      <c r="G4348" s="131">
        <v>85.0</v>
      </c>
      <c r="H4348" s="131">
        <v>200.0</v>
      </c>
      <c r="I4348" s="132" t="b">
        <v>1</v>
      </c>
      <c r="J4348" s="14"/>
      <c r="K4348" s="14"/>
      <c r="L4348" s="14"/>
      <c r="M4348" s="14"/>
      <c r="N4348" s="14"/>
      <c r="O4348" s="14"/>
      <c r="P4348" s="14"/>
      <c r="Q4348" s="14"/>
      <c r="R4348" s="14"/>
      <c r="S4348" s="14"/>
      <c r="T4348" s="14"/>
      <c r="U4348" s="14"/>
      <c r="V4348" s="14"/>
      <c r="W4348" s="14"/>
    </row>
    <row r="4349">
      <c r="A4349" s="130" t="s">
        <v>28155</v>
      </c>
      <c r="B4349" s="14" t="s">
        <v>10739</v>
      </c>
      <c r="C4349" s="131">
        <v>27.0</v>
      </c>
      <c r="D4349" s="14"/>
      <c r="E4349" s="14"/>
      <c r="F4349" s="14" t="s">
        <v>10741</v>
      </c>
      <c r="G4349" s="131">
        <v>7.0</v>
      </c>
      <c r="H4349" s="131">
        <v>200.0</v>
      </c>
      <c r="I4349" s="132" t="b">
        <v>1</v>
      </c>
      <c r="J4349" s="14"/>
      <c r="K4349" s="14"/>
      <c r="L4349" s="14"/>
      <c r="M4349" s="14"/>
      <c r="N4349" s="14"/>
      <c r="O4349" s="14"/>
      <c r="P4349" s="14"/>
      <c r="Q4349" s="14"/>
      <c r="R4349" s="14"/>
      <c r="S4349" s="14"/>
      <c r="T4349" s="14"/>
      <c r="U4349" s="14"/>
      <c r="V4349" s="14"/>
      <c r="W4349" s="14"/>
    </row>
    <row r="4350">
      <c r="A4350" s="130" t="s">
        <v>28156</v>
      </c>
      <c r="B4350" s="14" t="s">
        <v>7120</v>
      </c>
      <c r="C4350" s="131">
        <v>44.0</v>
      </c>
      <c r="D4350" s="14" t="s">
        <v>7124</v>
      </c>
      <c r="E4350" s="131">
        <v>158.0</v>
      </c>
      <c r="F4350" s="14" t="s">
        <v>7127</v>
      </c>
      <c r="G4350" s="131">
        <v>33.0</v>
      </c>
      <c r="H4350" s="131">
        <v>200.0</v>
      </c>
      <c r="I4350" s="132" t="b">
        <v>1</v>
      </c>
      <c r="J4350" s="14"/>
      <c r="K4350" s="14"/>
      <c r="L4350" s="14"/>
      <c r="M4350" s="14"/>
      <c r="N4350" s="14"/>
      <c r="O4350" s="14"/>
      <c r="P4350" s="14"/>
      <c r="Q4350" s="14"/>
      <c r="R4350" s="14"/>
      <c r="S4350" s="14"/>
      <c r="T4350" s="14"/>
      <c r="U4350" s="14"/>
      <c r="V4350" s="14"/>
      <c r="W4350" s="14"/>
    </row>
    <row r="4351">
      <c r="A4351" s="130" t="s">
        <v>28157</v>
      </c>
      <c r="B4351" s="14" t="s">
        <v>17401</v>
      </c>
      <c r="C4351" s="131">
        <v>60.0</v>
      </c>
      <c r="D4351" s="14" t="s">
        <v>17402</v>
      </c>
      <c r="E4351" s="131">
        <v>377.0</v>
      </c>
      <c r="F4351" s="14" t="s">
        <v>17405</v>
      </c>
      <c r="G4351" s="131">
        <v>49.0</v>
      </c>
      <c r="H4351" s="131">
        <v>200.0</v>
      </c>
      <c r="I4351" s="132" t="b">
        <v>1</v>
      </c>
      <c r="J4351" s="14"/>
      <c r="K4351" s="14"/>
      <c r="L4351" s="14"/>
      <c r="M4351" s="14"/>
      <c r="N4351" s="14"/>
      <c r="O4351" s="14"/>
      <c r="P4351" s="14"/>
      <c r="Q4351" s="14"/>
      <c r="R4351" s="14"/>
      <c r="S4351" s="14"/>
      <c r="T4351" s="14"/>
      <c r="U4351" s="14"/>
      <c r="V4351" s="14"/>
      <c r="W4351" s="14"/>
    </row>
    <row r="4352">
      <c r="A4352" s="130" t="s">
        <v>28158</v>
      </c>
      <c r="B4352" s="14" t="s">
        <v>8341</v>
      </c>
      <c r="C4352" s="131">
        <v>55.0</v>
      </c>
      <c r="D4352" s="14" t="s">
        <v>8342</v>
      </c>
      <c r="E4352" s="131">
        <v>648.0</v>
      </c>
      <c r="F4352" s="14" t="s">
        <v>8344</v>
      </c>
      <c r="G4352" s="131">
        <v>44.0</v>
      </c>
      <c r="H4352" s="131">
        <v>200.0</v>
      </c>
      <c r="I4352" s="132" t="b">
        <v>1</v>
      </c>
      <c r="J4352" s="14"/>
      <c r="K4352" s="14"/>
      <c r="L4352" s="14"/>
      <c r="M4352" s="14"/>
      <c r="N4352" s="14"/>
      <c r="O4352" s="14"/>
      <c r="P4352" s="14"/>
      <c r="Q4352" s="14"/>
      <c r="R4352" s="14"/>
      <c r="S4352" s="14"/>
      <c r="T4352" s="14"/>
      <c r="U4352" s="14"/>
      <c r="V4352" s="14"/>
      <c r="W4352" s="14"/>
    </row>
    <row r="4353">
      <c r="A4353" s="130" t="s">
        <v>28159</v>
      </c>
      <c r="B4353" s="14" t="s">
        <v>13455</v>
      </c>
      <c r="C4353" s="131">
        <v>30.0</v>
      </c>
      <c r="D4353" s="14"/>
      <c r="E4353" s="14"/>
      <c r="F4353" s="14" t="s">
        <v>13460</v>
      </c>
      <c r="G4353" s="131">
        <v>10.0</v>
      </c>
      <c r="H4353" s="131">
        <v>200.0</v>
      </c>
      <c r="I4353" s="132" t="b">
        <v>1</v>
      </c>
      <c r="J4353" s="14"/>
      <c r="K4353" s="14"/>
      <c r="L4353" s="14"/>
      <c r="M4353" s="14"/>
      <c r="N4353" s="14"/>
      <c r="O4353" s="14"/>
      <c r="P4353" s="14"/>
      <c r="Q4353" s="14"/>
      <c r="R4353" s="14"/>
      <c r="S4353" s="14"/>
      <c r="T4353" s="14"/>
      <c r="U4353" s="14"/>
      <c r="V4353" s="14"/>
      <c r="W4353" s="14"/>
    </row>
    <row r="4354">
      <c r="A4354" s="130" t="s">
        <v>28160</v>
      </c>
      <c r="B4354" s="14" t="s">
        <v>20317</v>
      </c>
      <c r="C4354" s="131">
        <v>62.0</v>
      </c>
      <c r="D4354" s="14" t="s">
        <v>20319</v>
      </c>
      <c r="E4354" s="131">
        <v>156.0</v>
      </c>
      <c r="F4354" s="14" t="s">
        <v>20320</v>
      </c>
      <c r="G4354" s="131">
        <v>51.0</v>
      </c>
      <c r="H4354" s="131">
        <v>200.0</v>
      </c>
      <c r="I4354" s="132" t="b">
        <v>1</v>
      </c>
      <c r="J4354" s="14"/>
      <c r="K4354" s="14"/>
      <c r="L4354" s="14"/>
      <c r="M4354" s="14"/>
      <c r="N4354" s="14"/>
      <c r="O4354" s="14"/>
      <c r="P4354" s="14"/>
      <c r="Q4354" s="14"/>
      <c r="R4354" s="14"/>
      <c r="S4354" s="14"/>
      <c r="T4354" s="14"/>
      <c r="U4354" s="14"/>
      <c r="V4354" s="14"/>
      <c r="W4354" s="14"/>
    </row>
    <row r="4355">
      <c r="A4355" s="130" t="s">
        <v>28161</v>
      </c>
      <c r="B4355" s="14" t="s">
        <v>11371</v>
      </c>
      <c r="C4355" s="131">
        <v>30.0</v>
      </c>
      <c r="D4355" s="14"/>
      <c r="E4355" s="14"/>
      <c r="F4355" s="14" t="s">
        <v>11373</v>
      </c>
      <c r="G4355" s="131">
        <v>10.0</v>
      </c>
      <c r="H4355" s="131">
        <v>200.0</v>
      </c>
      <c r="I4355" s="132" t="b">
        <v>1</v>
      </c>
      <c r="J4355" s="14"/>
      <c r="K4355" s="14"/>
      <c r="L4355" s="14"/>
      <c r="M4355" s="14"/>
      <c r="N4355" s="14"/>
      <c r="O4355" s="14"/>
      <c r="P4355" s="14"/>
      <c r="Q4355" s="14"/>
      <c r="R4355" s="14"/>
      <c r="S4355" s="14"/>
      <c r="T4355" s="14"/>
      <c r="U4355" s="14"/>
      <c r="V4355" s="14"/>
      <c r="W4355" s="14"/>
    </row>
    <row r="4356">
      <c r="A4356" s="130" t="s">
        <v>28162</v>
      </c>
      <c r="B4356" s="14" t="s">
        <v>6564</v>
      </c>
      <c r="C4356" s="131">
        <v>95.0</v>
      </c>
      <c r="D4356" s="14" t="s">
        <v>6568</v>
      </c>
      <c r="E4356" s="131">
        <v>154.0</v>
      </c>
      <c r="F4356" s="14" t="s">
        <v>6577</v>
      </c>
      <c r="G4356" s="131">
        <v>84.0</v>
      </c>
      <c r="H4356" s="131">
        <v>200.0</v>
      </c>
      <c r="I4356" s="132" t="b">
        <v>1</v>
      </c>
      <c r="J4356" s="14"/>
      <c r="K4356" s="14"/>
      <c r="L4356" s="14"/>
      <c r="M4356" s="14"/>
      <c r="N4356" s="14"/>
      <c r="O4356" s="14"/>
      <c r="P4356" s="14"/>
      <c r="Q4356" s="14"/>
      <c r="R4356" s="14"/>
      <c r="S4356" s="14"/>
      <c r="T4356" s="14"/>
      <c r="U4356" s="14"/>
      <c r="V4356" s="14"/>
      <c r="W4356" s="14"/>
    </row>
    <row r="4357">
      <c r="A4357" s="130" t="s">
        <v>28163</v>
      </c>
      <c r="B4357" s="14" t="s">
        <v>17963</v>
      </c>
      <c r="C4357" s="131">
        <v>40.0</v>
      </c>
      <c r="D4357" s="14" t="s">
        <v>17964</v>
      </c>
      <c r="E4357" s="131">
        <v>157.0</v>
      </c>
      <c r="F4357" s="14" t="s">
        <v>17965</v>
      </c>
      <c r="G4357" s="131">
        <v>29.0</v>
      </c>
      <c r="H4357" s="131">
        <v>200.0</v>
      </c>
      <c r="I4357" s="132" t="b">
        <v>1</v>
      </c>
      <c r="J4357" s="14"/>
      <c r="K4357" s="14"/>
      <c r="L4357" s="14"/>
      <c r="M4357" s="14"/>
      <c r="N4357" s="14"/>
      <c r="O4357" s="14"/>
      <c r="P4357" s="14"/>
      <c r="Q4357" s="14"/>
      <c r="R4357" s="14"/>
      <c r="S4357" s="14"/>
      <c r="T4357" s="14"/>
      <c r="U4357" s="14"/>
      <c r="V4357" s="14"/>
      <c r="W4357" s="14"/>
    </row>
    <row r="4358">
      <c r="A4358" s="130" t="s">
        <v>28164</v>
      </c>
      <c r="B4358" s="14" t="s">
        <v>2860</v>
      </c>
      <c r="C4358" s="131">
        <v>55.0</v>
      </c>
      <c r="D4358" s="14" t="s">
        <v>2864</v>
      </c>
      <c r="E4358" s="131">
        <v>154.0</v>
      </c>
      <c r="F4358" s="14" t="s">
        <v>2866</v>
      </c>
      <c r="G4358" s="131">
        <v>44.0</v>
      </c>
      <c r="H4358" s="131">
        <v>200.0</v>
      </c>
      <c r="I4358" s="132" t="b">
        <v>1</v>
      </c>
      <c r="J4358" s="14"/>
      <c r="K4358" s="14"/>
      <c r="L4358" s="14"/>
      <c r="M4358" s="14"/>
      <c r="N4358" s="14"/>
      <c r="O4358" s="14"/>
      <c r="P4358" s="14"/>
      <c r="Q4358" s="14"/>
      <c r="R4358" s="14"/>
      <c r="S4358" s="14"/>
      <c r="T4358" s="14"/>
      <c r="U4358" s="14"/>
      <c r="V4358" s="14"/>
      <c r="W4358" s="14"/>
    </row>
    <row r="4359">
      <c r="A4359" s="130" t="s">
        <v>28165</v>
      </c>
      <c r="B4359" s="14" t="s">
        <v>1588</v>
      </c>
      <c r="C4359" s="131">
        <v>35.0</v>
      </c>
      <c r="D4359" s="14" t="s">
        <v>1589</v>
      </c>
      <c r="E4359" s="131">
        <v>366.0</v>
      </c>
      <c r="F4359" s="14" t="s">
        <v>1590</v>
      </c>
      <c r="G4359" s="131">
        <v>24.0</v>
      </c>
      <c r="H4359" s="131">
        <v>200.0</v>
      </c>
      <c r="I4359" s="132" t="b">
        <v>1</v>
      </c>
      <c r="J4359" s="14"/>
      <c r="K4359" s="14"/>
      <c r="L4359" s="14"/>
      <c r="M4359" s="14"/>
      <c r="N4359" s="14"/>
      <c r="O4359" s="14"/>
      <c r="P4359" s="14"/>
      <c r="Q4359" s="14"/>
      <c r="R4359" s="14"/>
      <c r="S4359" s="14"/>
      <c r="T4359" s="14"/>
      <c r="U4359" s="14"/>
      <c r="V4359" s="14"/>
      <c r="W4359" s="14"/>
    </row>
    <row r="4360">
      <c r="A4360" s="130" t="s">
        <v>28166</v>
      </c>
      <c r="B4360" s="14" t="s">
        <v>724</v>
      </c>
      <c r="C4360" s="131">
        <v>44.0</v>
      </c>
      <c r="D4360" s="14" t="s">
        <v>15593</v>
      </c>
      <c r="E4360" s="131">
        <v>153.0</v>
      </c>
      <c r="F4360" s="14" t="s">
        <v>726</v>
      </c>
      <c r="G4360" s="131">
        <v>33.0</v>
      </c>
      <c r="H4360" s="131">
        <v>200.0</v>
      </c>
      <c r="I4360" s="132" t="b">
        <v>1</v>
      </c>
      <c r="J4360" s="14"/>
      <c r="K4360" s="14"/>
      <c r="L4360" s="14"/>
      <c r="M4360" s="14"/>
      <c r="N4360" s="14"/>
      <c r="O4360" s="14"/>
      <c r="P4360" s="14"/>
      <c r="Q4360" s="14"/>
      <c r="R4360" s="14"/>
      <c r="S4360" s="14"/>
      <c r="T4360" s="14"/>
      <c r="U4360" s="14"/>
      <c r="V4360" s="14"/>
      <c r="W4360" s="14"/>
    </row>
    <row r="4361">
      <c r="A4361" s="130" t="s">
        <v>28167</v>
      </c>
      <c r="B4361" s="14" t="s">
        <v>14527</v>
      </c>
      <c r="C4361" s="131">
        <v>30.0</v>
      </c>
      <c r="D4361" s="14"/>
      <c r="E4361" s="14"/>
      <c r="F4361" s="14" t="s">
        <v>14530</v>
      </c>
      <c r="G4361" s="131">
        <v>10.0</v>
      </c>
      <c r="H4361" s="131">
        <v>200.0</v>
      </c>
      <c r="I4361" s="132" t="b">
        <v>1</v>
      </c>
      <c r="J4361" s="14"/>
      <c r="K4361" s="14"/>
      <c r="L4361" s="14"/>
      <c r="M4361" s="14"/>
      <c r="N4361" s="14"/>
      <c r="O4361" s="14"/>
      <c r="P4361" s="14"/>
      <c r="Q4361" s="14"/>
      <c r="R4361" s="14"/>
      <c r="S4361" s="14"/>
      <c r="T4361" s="14"/>
      <c r="U4361" s="14"/>
      <c r="V4361" s="14"/>
      <c r="W4361" s="14"/>
    </row>
    <row r="4362">
      <c r="A4362" s="130" t="s">
        <v>28168</v>
      </c>
      <c r="B4362" s="14" t="s">
        <v>7671</v>
      </c>
      <c r="C4362" s="131">
        <v>48.0</v>
      </c>
      <c r="D4362" s="14" t="s">
        <v>7672</v>
      </c>
      <c r="E4362" s="131">
        <v>370.0</v>
      </c>
      <c r="F4362" s="14" t="s">
        <v>7677</v>
      </c>
      <c r="G4362" s="131">
        <v>37.0</v>
      </c>
      <c r="H4362" s="131">
        <v>200.0</v>
      </c>
      <c r="I4362" s="132" t="b">
        <v>1</v>
      </c>
      <c r="J4362" s="14"/>
      <c r="K4362" s="14"/>
      <c r="L4362" s="14"/>
      <c r="M4362" s="14"/>
      <c r="N4362" s="14"/>
      <c r="O4362" s="14"/>
      <c r="P4362" s="14"/>
      <c r="Q4362" s="14"/>
      <c r="R4362" s="14"/>
      <c r="S4362" s="14"/>
      <c r="T4362" s="14"/>
      <c r="U4362" s="14"/>
      <c r="V4362" s="14"/>
      <c r="W4362" s="14"/>
    </row>
    <row r="4363">
      <c r="A4363" s="130" t="s">
        <v>28169</v>
      </c>
      <c r="B4363" s="14" t="s">
        <v>647</v>
      </c>
      <c r="C4363" s="131">
        <v>81.0</v>
      </c>
      <c r="D4363" s="14" t="s">
        <v>648</v>
      </c>
      <c r="E4363" s="131">
        <v>120.0</v>
      </c>
      <c r="F4363" s="14" t="s">
        <v>649</v>
      </c>
      <c r="G4363" s="131">
        <v>70.0</v>
      </c>
      <c r="H4363" s="131">
        <v>200.0</v>
      </c>
      <c r="I4363" s="132" t="b">
        <v>1</v>
      </c>
      <c r="J4363" s="14"/>
      <c r="K4363" s="14"/>
      <c r="L4363" s="14"/>
      <c r="M4363" s="14"/>
      <c r="N4363" s="14"/>
      <c r="O4363" s="14"/>
      <c r="P4363" s="14"/>
      <c r="Q4363" s="14"/>
      <c r="R4363" s="14"/>
      <c r="S4363" s="14"/>
      <c r="T4363" s="14"/>
      <c r="U4363" s="14"/>
      <c r="V4363" s="14"/>
      <c r="W4363" s="14"/>
    </row>
    <row r="4364">
      <c r="A4364" s="130" t="s">
        <v>28170</v>
      </c>
      <c r="B4364" s="14" t="s">
        <v>14360</v>
      </c>
      <c r="C4364" s="131">
        <v>110.0</v>
      </c>
      <c r="D4364" s="14" t="s">
        <v>14362</v>
      </c>
      <c r="E4364" s="131">
        <v>155.0</v>
      </c>
      <c r="F4364" s="14" t="s">
        <v>14363</v>
      </c>
      <c r="G4364" s="131">
        <v>99.0</v>
      </c>
      <c r="H4364" s="131">
        <v>200.0</v>
      </c>
      <c r="I4364" s="132" t="b">
        <v>1</v>
      </c>
      <c r="J4364" s="14"/>
      <c r="K4364" s="14"/>
      <c r="L4364" s="14"/>
      <c r="M4364" s="14"/>
      <c r="N4364" s="14"/>
      <c r="O4364" s="14"/>
      <c r="P4364" s="14"/>
      <c r="Q4364" s="14"/>
      <c r="R4364" s="14"/>
      <c r="S4364" s="14"/>
      <c r="T4364" s="14"/>
      <c r="U4364" s="14"/>
      <c r="V4364" s="14"/>
      <c r="W4364" s="14"/>
    </row>
    <row r="4365">
      <c r="A4365" s="130" t="s">
        <v>28171</v>
      </c>
      <c r="B4365" s="14" t="s">
        <v>1640</v>
      </c>
      <c r="C4365" s="131">
        <v>61.0</v>
      </c>
      <c r="D4365" s="14" t="s">
        <v>1641</v>
      </c>
      <c r="E4365" s="131">
        <v>147.0</v>
      </c>
      <c r="F4365" s="14" t="s">
        <v>1642</v>
      </c>
      <c r="G4365" s="131">
        <v>50.0</v>
      </c>
      <c r="H4365" s="131">
        <v>200.0</v>
      </c>
      <c r="I4365" s="132" t="b">
        <v>1</v>
      </c>
      <c r="J4365" s="14"/>
      <c r="K4365" s="14"/>
      <c r="L4365" s="14"/>
      <c r="M4365" s="14"/>
      <c r="N4365" s="14"/>
      <c r="O4365" s="14"/>
      <c r="P4365" s="14"/>
      <c r="Q4365" s="14"/>
      <c r="R4365" s="14"/>
      <c r="S4365" s="14"/>
      <c r="T4365" s="14"/>
      <c r="U4365" s="14"/>
      <c r="V4365" s="14"/>
      <c r="W4365" s="14"/>
    </row>
    <row r="4366">
      <c r="A4366" s="130" t="s">
        <v>28172</v>
      </c>
      <c r="B4366" s="14" t="s">
        <v>13510</v>
      </c>
      <c r="C4366" s="131">
        <v>28.0</v>
      </c>
      <c r="D4366" s="14" t="s">
        <v>13511</v>
      </c>
      <c r="E4366" s="131">
        <v>158.0</v>
      </c>
      <c r="F4366" s="14" t="s">
        <v>13512</v>
      </c>
      <c r="G4366" s="131">
        <v>8.0</v>
      </c>
      <c r="H4366" s="131">
        <v>200.0</v>
      </c>
      <c r="I4366" s="132" t="b">
        <v>1</v>
      </c>
      <c r="J4366" s="14"/>
      <c r="K4366" s="14"/>
      <c r="L4366" s="14"/>
      <c r="M4366" s="14"/>
      <c r="N4366" s="14"/>
      <c r="O4366" s="14"/>
      <c r="P4366" s="14"/>
      <c r="Q4366" s="14"/>
      <c r="R4366" s="14"/>
      <c r="S4366" s="14"/>
      <c r="T4366" s="14"/>
      <c r="U4366" s="14"/>
      <c r="V4366" s="14"/>
      <c r="W4366" s="14"/>
    </row>
    <row r="4367">
      <c r="A4367" s="130" t="s">
        <v>28173</v>
      </c>
      <c r="B4367" s="14" t="s">
        <v>4402</v>
      </c>
      <c r="C4367" s="131">
        <v>58.0</v>
      </c>
      <c r="D4367" s="14" t="s">
        <v>4405</v>
      </c>
      <c r="E4367" s="131">
        <v>338.0</v>
      </c>
      <c r="F4367" s="14" t="s">
        <v>4407</v>
      </c>
      <c r="G4367" s="131">
        <v>47.0</v>
      </c>
      <c r="H4367" s="131">
        <v>200.0</v>
      </c>
      <c r="I4367" s="132" t="b">
        <v>1</v>
      </c>
      <c r="J4367" s="14"/>
      <c r="K4367" s="14"/>
      <c r="L4367" s="14"/>
      <c r="M4367" s="14"/>
      <c r="N4367" s="14"/>
      <c r="O4367" s="14"/>
      <c r="P4367" s="14"/>
      <c r="Q4367" s="14"/>
      <c r="R4367" s="14"/>
      <c r="S4367" s="14"/>
      <c r="T4367" s="14"/>
      <c r="U4367" s="14"/>
      <c r="V4367" s="14"/>
      <c r="W4367" s="14"/>
    </row>
    <row r="4368">
      <c r="A4368" s="130" t="s">
        <v>28174</v>
      </c>
      <c r="B4368" s="14" t="s">
        <v>21531</v>
      </c>
      <c r="C4368" s="131">
        <v>25.0</v>
      </c>
      <c r="D4368" s="14"/>
      <c r="E4368" s="14"/>
      <c r="F4368" s="14" t="s">
        <v>21533</v>
      </c>
      <c r="G4368" s="131">
        <v>5.0</v>
      </c>
      <c r="H4368" s="131">
        <v>200.0</v>
      </c>
      <c r="I4368" s="132" t="b">
        <v>1</v>
      </c>
      <c r="J4368" s="14"/>
      <c r="K4368" s="14"/>
      <c r="L4368" s="14"/>
      <c r="M4368" s="14"/>
      <c r="N4368" s="14"/>
      <c r="O4368" s="14"/>
      <c r="P4368" s="14"/>
      <c r="Q4368" s="14"/>
      <c r="R4368" s="14"/>
      <c r="S4368" s="14"/>
      <c r="T4368" s="14"/>
      <c r="U4368" s="14"/>
      <c r="V4368" s="14"/>
      <c r="W4368" s="14"/>
    </row>
    <row r="4369">
      <c r="A4369" s="130" t="s">
        <v>28175</v>
      </c>
      <c r="B4369" s="14" t="s">
        <v>1619</v>
      </c>
      <c r="C4369" s="131">
        <v>32.0</v>
      </c>
      <c r="D4369" s="14" t="s">
        <v>1620</v>
      </c>
      <c r="E4369" s="131">
        <v>153.0</v>
      </c>
      <c r="F4369" s="14" t="s">
        <v>1621</v>
      </c>
      <c r="G4369" s="131">
        <v>21.0</v>
      </c>
      <c r="H4369" s="131">
        <v>200.0</v>
      </c>
      <c r="I4369" s="132" t="b">
        <v>1</v>
      </c>
      <c r="J4369" s="14"/>
      <c r="K4369" s="14"/>
      <c r="L4369" s="14"/>
      <c r="M4369" s="14"/>
      <c r="N4369" s="14"/>
      <c r="O4369" s="14"/>
      <c r="P4369" s="14"/>
      <c r="Q4369" s="14"/>
      <c r="R4369" s="14"/>
      <c r="S4369" s="14"/>
      <c r="T4369" s="14"/>
      <c r="U4369" s="14"/>
      <c r="V4369" s="14"/>
      <c r="W4369" s="14"/>
    </row>
    <row r="4370">
      <c r="A4370" s="130" t="s">
        <v>28176</v>
      </c>
      <c r="B4370" s="14" t="s">
        <v>8057</v>
      </c>
      <c r="C4370" s="131">
        <v>64.0</v>
      </c>
      <c r="D4370" s="14" t="s">
        <v>8059</v>
      </c>
      <c r="E4370" s="131">
        <v>196.0</v>
      </c>
      <c r="F4370" s="14" t="s">
        <v>8061</v>
      </c>
      <c r="G4370" s="131">
        <v>53.0</v>
      </c>
      <c r="H4370" s="131">
        <v>200.0</v>
      </c>
      <c r="I4370" s="132" t="b">
        <v>1</v>
      </c>
      <c r="J4370" s="14"/>
      <c r="K4370" s="14"/>
      <c r="L4370" s="14"/>
      <c r="M4370" s="14"/>
      <c r="N4370" s="14"/>
      <c r="O4370" s="14"/>
      <c r="P4370" s="14"/>
      <c r="Q4370" s="14"/>
      <c r="R4370" s="14"/>
      <c r="S4370" s="14"/>
      <c r="T4370" s="14"/>
      <c r="U4370" s="14"/>
      <c r="V4370" s="14"/>
      <c r="W4370" s="14"/>
    </row>
    <row r="4371">
      <c r="A4371" s="130" t="s">
        <v>28177</v>
      </c>
      <c r="B4371" s="14" t="s">
        <v>15343</v>
      </c>
      <c r="C4371" s="131">
        <v>26.0</v>
      </c>
      <c r="D4371" s="14"/>
      <c r="E4371" s="14"/>
      <c r="F4371" s="14" t="s">
        <v>15346</v>
      </c>
      <c r="G4371" s="131">
        <v>6.0</v>
      </c>
      <c r="H4371" s="131">
        <v>200.0</v>
      </c>
      <c r="I4371" s="132" t="b">
        <v>1</v>
      </c>
      <c r="J4371" s="14"/>
      <c r="K4371" s="14"/>
      <c r="L4371" s="14"/>
      <c r="M4371" s="14"/>
      <c r="N4371" s="14"/>
      <c r="O4371" s="14"/>
      <c r="P4371" s="14"/>
      <c r="Q4371" s="14"/>
      <c r="R4371" s="14"/>
      <c r="S4371" s="14"/>
      <c r="T4371" s="14"/>
      <c r="U4371" s="14"/>
      <c r="V4371" s="14"/>
      <c r="W4371" s="14"/>
    </row>
    <row r="4372">
      <c r="A4372" s="130" t="s">
        <v>28178</v>
      </c>
      <c r="B4372" s="14" t="s">
        <v>1475</v>
      </c>
      <c r="C4372" s="131">
        <v>64.0</v>
      </c>
      <c r="D4372" s="14" t="s">
        <v>1476</v>
      </c>
      <c r="E4372" s="131">
        <v>156.0</v>
      </c>
      <c r="F4372" s="14" t="s">
        <v>1477</v>
      </c>
      <c r="G4372" s="131">
        <v>53.0</v>
      </c>
      <c r="H4372" s="131">
        <v>200.0</v>
      </c>
      <c r="I4372" s="132" t="b">
        <v>1</v>
      </c>
      <c r="J4372" s="14"/>
      <c r="K4372" s="14"/>
      <c r="L4372" s="14"/>
      <c r="M4372" s="14"/>
      <c r="N4372" s="14"/>
      <c r="O4372" s="14"/>
      <c r="P4372" s="14"/>
      <c r="Q4372" s="14"/>
      <c r="R4372" s="14"/>
      <c r="S4372" s="14"/>
      <c r="T4372" s="14"/>
      <c r="U4372" s="14"/>
      <c r="V4372" s="14"/>
      <c r="W4372" s="14"/>
    </row>
    <row r="4373">
      <c r="A4373" s="130" t="s">
        <v>28179</v>
      </c>
      <c r="B4373" s="14" t="s">
        <v>1654</v>
      </c>
      <c r="C4373" s="131">
        <v>65.0</v>
      </c>
      <c r="D4373" s="14" t="s">
        <v>1655</v>
      </c>
      <c r="E4373" s="131">
        <v>286.0</v>
      </c>
      <c r="F4373" s="14" t="s">
        <v>1656</v>
      </c>
      <c r="G4373" s="131">
        <v>54.0</v>
      </c>
      <c r="H4373" s="131">
        <v>200.0</v>
      </c>
      <c r="I4373" s="132" t="b">
        <v>1</v>
      </c>
      <c r="J4373" s="14"/>
      <c r="K4373" s="14"/>
      <c r="L4373" s="14"/>
      <c r="M4373" s="14"/>
      <c r="N4373" s="14"/>
      <c r="O4373" s="14"/>
      <c r="P4373" s="14"/>
      <c r="Q4373" s="14"/>
      <c r="R4373" s="14"/>
      <c r="S4373" s="14"/>
      <c r="T4373" s="14"/>
      <c r="U4373" s="14"/>
      <c r="V4373" s="14"/>
      <c r="W4373" s="14"/>
    </row>
    <row r="4374">
      <c r="A4374" s="130" t="s">
        <v>28180</v>
      </c>
      <c r="B4374" s="14" t="s">
        <v>11935</v>
      </c>
      <c r="C4374" s="131">
        <v>75.0</v>
      </c>
      <c r="D4374" s="14" t="s">
        <v>11936</v>
      </c>
      <c r="E4374" s="131">
        <v>142.0</v>
      </c>
      <c r="F4374" s="14" t="s">
        <v>11937</v>
      </c>
      <c r="G4374" s="131">
        <v>64.0</v>
      </c>
      <c r="H4374" s="131">
        <v>200.0</v>
      </c>
      <c r="I4374" s="132" t="b">
        <v>1</v>
      </c>
      <c r="J4374" s="14"/>
      <c r="K4374" s="14"/>
      <c r="L4374" s="14"/>
      <c r="M4374" s="14"/>
      <c r="N4374" s="14"/>
      <c r="O4374" s="14"/>
      <c r="P4374" s="14"/>
      <c r="Q4374" s="14"/>
      <c r="R4374" s="14"/>
      <c r="S4374" s="14"/>
      <c r="T4374" s="14"/>
      <c r="U4374" s="14"/>
      <c r="V4374" s="14"/>
      <c r="W4374" s="14"/>
    </row>
    <row r="4375">
      <c r="A4375" s="130" t="s">
        <v>28181</v>
      </c>
      <c r="B4375" s="14" t="s">
        <v>4905</v>
      </c>
      <c r="C4375" s="131">
        <v>54.0</v>
      </c>
      <c r="D4375" s="14" t="s">
        <v>4906</v>
      </c>
      <c r="E4375" s="131">
        <v>191.0</v>
      </c>
      <c r="F4375" s="14" t="s">
        <v>4909</v>
      </c>
      <c r="G4375" s="131">
        <v>43.0</v>
      </c>
      <c r="H4375" s="131">
        <v>200.0</v>
      </c>
      <c r="I4375" s="132" t="b">
        <v>1</v>
      </c>
      <c r="J4375" s="14"/>
      <c r="K4375" s="14"/>
      <c r="L4375" s="14"/>
      <c r="M4375" s="14"/>
      <c r="N4375" s="14"/>
      <c r="O4375" s="14"/>
      <c r="P4375" s="14"/>
      <c r="Q4375" s="14"/>
      <c r="R4375" s="14"/>
      <c r="S4375" s="14"/>
      <c r="T4375" s="14"/>
      <c r="U4375" s="14"/>
      <c r="V4375" s="14"/>
      <c r="W4375" s="14"/>
    </row>
    <row r="4376">
      <c r="A4376" s="130" t="s">
        <v>28182</v>
      </c>
      <c r="B4376" s="14" t="s">
        <v>1727</v>
      </c>
      <c r="C4376" s="131">
        <v>78.0</v>
      </c>
      <c r="D4376" s="14" t="s">
        <v>1728</v>
      </c>
      <c r="E4376" s="131">
        <v>153.0</v>
      </c>
      <c r="F4376" s="14" t="s">
        <v>1729</v>
      </c>
      <c r="G4376" s="131">
        <v>67.0</v>
      </c>
      <c r="H4376" s="131">
        <v>200.0</v>
      </c>
      <c r="I4376" s="132" t="b">
        <v>1</v>
      </c>
      <c r="J4376" s="14"/>
      <c r="K4376" s="14"/>
      <c r="L4376" s="14"/>
      <c r="M4376" s="14"/>
      <c r="N4376" s="14"/>
      <c r="O4376" s="14"/>
      <c r="P4376" s="14"/>
      <c r="Q4376" s="14"/>
      <c r="R4376" s="14"/>
      <c r="S4376" s="14"/>
      <c r="T4376" s="14"/>
      <c r="U4376" s="14"/>
      <c r="V4376" s="14"/>
      <c r="W4376" s="14"/>
    </row>
    <row r="4377">
      <c r="A4377" s="130" t="s">
        <v>28183</v>
      </c>
      <c r="B4377" s="14" t="s">
        <v>1475</v>
      </c>
      <c r="C4377" s="131">
        <v>64.0</v>
      </c>
      <c r="D4377" s="14" t="s">
        <v>1476</v>
      </c>
      <c r="E4377" s="131">
        <v>156.0</v>
      </c>
      <c r="F4377" s="14" t="s">
        <v>1477</v>
      </c>
      <c r="G4377" s="131">
        <v>53.0</v>
      </c>
      <c r="H4377" s="131">
        <v>200.0</v>
      </c>
      <c r="I4377" s="132" t="b">
        <v>1</v>
      </c>
      <c r="J4377" s="14"/>
      <c r="K4377" s="14"/>
      <c r="L4377" s="14"/>
      <c r="M4377" s="14"/>
      <c r="N4377" s="14"/>
      <c r="O4377" s="14"/>
      <c r="P4377" s="14"/>
      <c r="Q4377" s="14"/>
      <c r="R4377" s="14"/>
      <c r="S4377" s="14"/>
      <c r="T4377" s="14"/>
      <c r="U4377" s="14"/>
      <c r="V4377" s="14"/>
      <c r="W4377" s="14"/>
    </row>
    <row r="4378">
      <c r="A4378" s="130" t="s">
        <v>28184</v>
      </c>
      <c r="B4378" s="14" t="s">
        <v>8543</v>
      </c>
      <c r="C4378" s="131">
        <v>57.0</v>
      </c>
      <c r="D4378" s="14" t="s">
        <v>8546</v>
      </c>
      <c r="E4378" s="131">
        <v>163.0</v>
      </c>
      <c r="F4378" s="14" t="s">
        <v>8547</v>
      </c>
      <c r="G4378" s="131">
        <v>46.0</v>
      </c>
      <c r="H4378" s="131">
        <v>200.0</v>
      </c>
      <c r="I4378" s="132" t="b">
        <v>1</v>
      </c>
      <c r="J4378" s="14"/>
      <c r="K4378" s="14"/>
      <c r="L4378" s="14"/>
      <c r="M4378" s="14"/>
      <c r="N4378" s="14"/>
      <c r="O4378" s="14"/>
      <c r="P4378" s="14"/>
      <c r="Q4378" s="14"/>
      <c r="R4378" s="14"/>
      <c r="S4378" s="14"/>
      <c r="T4378" s="14"/>
      <c r="U4378" s="14"/>
      <c r="V4378" s="14"/>
      <c r="W4378" s="14"/>
    </row>
    <row r="4379">
      <c r="A4379" s="130" t="s">
        <v>28185</v>
      </c>
      <c r="B4379" s="14" t="s">
        <v>12184</v>
      </c>
      <c r="C4379" s="131">
        <v>39.0</v>
      </c>
      <c r="D4379" s="14" t="s">
        <v>12186</v>
      </c>
      <c r="E4379" s="131">
        <v>150.0</v>
      </c>
      <c r="F4379" s="14" t="s">
        <v>12187</v>
      </c>
      <c r="G4379" s="131">
        <v>28.0</v>
      </c>
      <c r="H4379" s="131">
        <v>200.0</v>
      </c>
      <c r="I4379" s="132" t="b">
        <v>1</v>
      </c>
      <c r="J4379" s="14"/>
      <c r="K4379" s="14"/>
      <c r="L4379" s="14"/>
      <c r="M4379" s="14"/>
      <c r="N4379" s="14"/>
      <c r="O4379" s="14"/>
      <c r="P4379" s="14"/>
      <c r="Q4379" s="14"/>
      <c r="R4379" s="14"/>
      <c r="S4379" s="14"/>
      <c r="T4379" s="14"/>
      <c r="U4379" s="14"/>
      <c r="V4379" s="14"/>
      <c r="W4379" s="14"/>
    </row>
    <row r="4380">
      <c r="A4380" s="130" t="s">
        <v>28186</v>
      </c>
      <c r="B4380" s="14" t="s">
        <v>1584</v>
      </c>
      <c r="C4380" s="131">
        <v>54.0</v>
      </c>
      <c r="D4380" s="14" t="s">
        <v>1585</v>
      </c>
      <c r="E4380" s="131">
        <v>167.0</v>
      </c>
      <c r="F4380" s="14" t="s">
        <v>1586</v>
      </c>
      <c r="G4380" s="131">
        <v>43.0</v>
      </c>
      <c r="H4380" s="131">
        <v>200.0</v>
      </c>
      <c r="I4380" s="132" t="b">
        <v>1</v>
      </c>
      <c r="J4380" s="14"/>
      <c r="K4380" s="14"/>
      <c r="L4380" s="14"/>
      <c r="M4380" s="14"/>
      <c r="N4380" s="14"/>
      <c r="O4380" s="14"/>
      <c r="P4380" s="14"/>
      <c r="Q4380" s="14"/>
      <c r="R4380" s="14"/>
      <c r="S4380" s="14"/>
      <c r="T4380" s="14"/>
      <c r="U4380" s="14"/>
      <c r="V4380" s="14"/>
      <c r="W4380" s="14"/>
    </row>
    <row r="4381">
      <c r="A4381" s="130" t="s">
        <v>28187</v>
      </c>
      <c r="B4381" s="14" t="s">
        <v>1399</v>
      </c>
      <c r="C4381" s="131">
        <v>58.0</v>
      </c>
      <c r="D4381" s="14" t="s">
        <v>1400</v>
      </c>
      <c r="E4381" s="131">
        <v>372.0</v>
      </c>
      <c r="F4381" s="14" t="s">
        <v>1401</v>
      </c>
      <c r="G4381" s="131">
        <v>47.0</v>
      </c>
      <c r="H4381" s="131">
        <v>200.0</v>
      </c>
      <c r="I4381" s="132" t="b">
        <v>1</v>
      </c>
      <c r="J4381" s="14"/>
      <c r="K4381" s="14"/>
      <c r="L4381" s="14"/>
      <c r="M4381" s="14"/>
      <c r="N4381" s="14"/>
      <c r="O4381" s="14"/>
      <c r="P4381" s="14"/>
      <c r="Q4381" s="14"/>
      <c r="R4381" s="14"/>
      <c r="S4381" s="14"/>
      <c r="T4381" s="14"/>
      <c r="U4381" s="14"/>
      <c r="V4381" s="14"/>
      <c r="W4381" s="14"/>
    </row>
    <row r="4382">
      <c r="A4382" s="130" t="s">
        <v>28188</v>
      </c>
      <c r="B4382" s="14" t="s">
        <v>1571</v>
      </c>
      <c r="C4382" s="131">
        <v>63.0</v>
      </c>
      <c r="D4382" s="14" t="s">
        <v>1572</v>
      </c>
      <c r="E4382" s="131">
        <v>198.0</v>
      </c>
      <c r="F4382" s="14" t="s">
        <v>1573</v>
      </c>
      <c r="G4382" s="131">
        <v>52.0</v>
      </c>
      <c r="H4382" s="131">
        <v>200.0</v>
      </c>
      <c r="I4382" s="132" t="b">
        <v>1</v>
      </c>
      <c r="J4382" s="14"/>
      <c r="K4382" s="14"/>
      <c r="L4382" s="14"/>
      <c r="M4382" s="14"/>
      <c r="N4382" s="14"/>
      <c r="O4382" s="14"/>
      <c r="P4382" s="14"/>
      <c r="Q4382" s="14"/>
      <c r="R4382" s="14"/>
      <c r="S4382" s="14"/>
      <c r="T4382" s="14"/>
      <c r="U4382" s="14"/>
      <c r="V4382" s="14"/>
      <c r="W4382" s="14"/>
    </row>
    <row r="4383">
      <c r="A4383" s="130" t="s">
        <v>28189</v>
      </c>
      <c r="B4383" s="14" t="s">
        <v>1654</v>
      </c>
      <c r="C4383" s="131">
        <v>65.0</v>
      </c>
      <c r="D4383" s="14" t="s">
        <v>1655</v>
      </c>
      <c r="E4383" s="131">
        <v>286.0</v>
      </c>
      <c r="F4383" s="14" t="s">
        <v>1656</v>
      </c>
      <c r="G4383" s="131">
        <v>54.0</v>
      </c>
      <c r="H4383" s="131">
        <v>200.0</v>
      </c>
      <c r="I4383" s="132" t="b">
        <v>1</v>
      </c>
      <c r="J4383" s="14"/>
      <c r="K4383" s="14"/>
      <c r="L4383" s="14"/>
      <c r="M4383" s="14"/>
      <c r="N4383" s="14"/>
      <c r="O4383" s="14"/>
      <c r="P4383" s="14"/>
      <c r="Q4383" s="14"/>
      <c r="R4383" s="14"/>
      <c r="S4383" s="14"/>
      <c r="T4383" s="14"/>
      <c r="U4383" s="14"/>
      <c r="V4383" s="14"/>
      <c r="W4383" s="14"/>
    </row>
    <row r="4384">
      <c r="A4384" s="130" t="s">
        <v>28190</v>
      </c>
      <c r="B4384" s="14" t="s">
        <v>4857</v>
      </c>
      <c r="C4384" s="131">
        <v>36.0</v>
      </c>
      <c r="D4384" s="14" t="s">
        <v>4858</v>
      </c>
      <c r="E4384" s="131">
        <v>187.0</v>
      </c>
      <c r="F4384" s="14" t="s">
        <v>4860</v>
      </c>
      <c r="G4384" s="131">
        <v>25.0</v>
      </c>
      <c r="H4384" s="131">
        <v>200.0</v>
      </c>
      <c r="I4384" s="132" t="b">
        <v>1</v>
      </c>
      <c r="J4384" s="14"/>
      <c r="K4384" s="14"/>
      <c r="L4384" s="14"/>
      <c r="M4384" s="14"/>
      <c r="N4384" s="14"/>
      <c r="O4384" s="14"/>
      <c r="P4384" s="14"/>
      <c r="Q4384" s="14"/>
      <c r="R4384" s="14"/>
      <c r="S4384" s="14"/>
      <c r="T4384" s="14"/>
      <c r="U4384" s="14"/>
      <c r="V4384" s="14"/>
      <c r="W4384" s="14"/>
    </row>
    <row r="4385">
      <c r="A4385" s="130" t="s">
        <v>28191</v>
      </c>
      <c r="B4385" s="14" t="s">
        <v>1624</v>
      </c>
      <c r="C4385" s="131">
        <v>74.0</v>
      </c>
      <c r="D4385" s="14" t="s">
        <v>1625</v>
      </c>
      <c r="E4385" s="131">
        <v>148.0</v>
      </c>
      <c r="F4385" s="14" t="s">
        <v>1626</v>
      </c>
      <c r="G4385" s="131">
        <v>63.0</v>
      </c>
      <c r="H4385" s="131">
        <v>200.0</v>
      </c>
      <c r="I4385" s="132" t="b">
        <v>1</v>
      </c>
      <c r="J4385" s="14"/>
      <c r="K4385" s="14"/>
      <c r="L4385" s="14"/>
      <c r="M4385" s="14"/>
      <c r="N4385" s="14"/>
      <c r="O4385" s="14"/>
      <c r="P4385" s="14"/>
      <c r="Q4385" s="14"/>
      <c r="R4385" s="14"/>
      <c r="S4385" s="14"/>
      <c r="T4385" s="14"/>
      <c r="U4385" s="14"/>
      <c r="V4385" s="14"/>
      <c r="W4385" s="14"/>
    </row>
    <row r="4386">
      <c r="A4386" s="130" t="s">
        <v>28192</v>
      </c>
      <c r="B4386" s="14" t="s">
        <v>1214</v>
      </c>
      <c r="C4386" s="131">
        <v>54.0</v>
      </c>
      <c r="D4386" s="14" t="s">
        <v>1215</v>
      </c>
      <c r="E4386" s="131">
        <v>219.0</v>
      </c>
      <c r="F4386" s="14" t="s">
        <v>1216</v>
      </c>
      <c r="G4386" s="131">
        <v>43.0</v>
      </c>
      <c r="H4386" s="131">
        <v>200.0</v>
      </c>
      <c r="I4386" s="132" t="b">
        <v>1</v>
      </c>
      <c r="J4386" s="14"/>
      <c r="K4386" s="14"/>
      <c r="L4386" s="14"/>
      <c r="M4386" s="14"/>
      <c r="N4386" s="14"/>
      <c r="O4386" s="14"/>
      <c r="P4386" s="14"/>
      <c r="Q4386" s="14"/>
      <c r="R4386" s="14"/>
      <c r="S4386" s="14"/>
      <c r="T4386" s="14"/>
      <c r="U4386" s="14"/>
      <c r="V4386" s="14"/>
      <c r="W4386" s="14"/>
    </row>
    <row r="4387">
      <c r="A4387" s="130" t="s">
        <v>28193</v>
      </c>
      <c r="B4387" s="14" t="s">
        <v>5577</v>
      </c>
      <c r="C4387" s="131">
        <v>48.0</v>
      </c>
      <c r="D4387" s="14" t="s">
        <v>5581</v>
      </c>
      <c r="E4387" s="131">
        <v>420.0</v>
      </c>
      <c r="F4387" s="14" t="s">
        <v>5584</v>
      </c>
      <c r="G4387" s="131">
        <v>37.0</v>
      </c>
      <c r="H4387" s="131">
        <v>200.0</v>
      </c>
      <c r="I4387" s="132" t="b">
        <v>1</v>
      </c>
      <c r="J4387" s="14"/>
      <c r="K4387" s="14"/>
      <c r="L4387" s="14"/>
      <c r="M4387" s="14"/>
      <c r="N4387" s="14"/>
      <c r="O4387" s="14"/>
      <c r="P4387" s="14"/>
      <c r="Q4387" s="14"/>
      <c r="R4387" s="14"/>
      <c r="S4387" s="14"/>
      <c r="T4387" s="14"/>
      <c r="U4387" s="14"/>
      <c r="V4387" s="14"/>
      <c r="W4387" s="14"/>
    </row>
    <row r="4388">
      <c r="A4388" s="130" t="s">
        <v>28194</v>
      </c>
      <c r="B4388" s="14" t="s">
        <v>4905</v>
      </c>
      <c r="C4388" s="131">
        <v>54.0</v>
      </c>
      <c r="D4388" s="14" t="s">
        <v>4906</v>
      </c>
      <c r="E4388" s="131">
        <v>191.0</v>
      </c>
      <c r="F4388" s="14" t="s">
        <v>4909</v>
      </c>
      <c r="G4388" s="131">
        <v>43.0</v>
      </c>
      <c r="H4388" s="131">
        <v>200.0</v>
      </c>
      <c r="I4388" s="132" t="b">
        <v>1</v>
      </c>
      <c r="J4388" s="14"/>
      <c r="K4388" s="14"/>
      <c r="L4388" s="14"/>
      <c r="M4388" s="14"/>
      <c r="N4388" s="14"/>
      <c r="O4388" s="14"/>
      <c r="P4388" s="14"/>
      <c r="Q4388" s="14"/>
      <c r="R4388" s="14"/>
      <c r="S4388" s="14"/>
      <c r="T4388" s="14"/>
      <c r="U4388" s="14"/>
      <c r="V4388" s="14"/>
      <c r="W4388" s="14"/>
    </row>
    <row r="4389">
      <c r="A4389" s="130" t="s">
        <v>28195</v>
      </c>
      <c r="B4389" s="14" t="s">
        <v>2062</v>
      </c>
      <c r="C4389" s="131">
        <v>80.0</v>
      </c>
      <c r="D4389" s="14" t="s">
        <v>2065</v>
      </c>
      <c r="E4389" s="131">
        <v>475.0</v>
      </c>
      <c r="F4389" s="14" t="s">
        <v>2067</v>
      </c>
      <c r="G4389" s="131">
        <v>69.0</v>
      </c>
      <c r="H4389" s="131">
        <v>200.0</v>
      </c>
      <c r="I4389" s="132" t="b">
        <v>1</v>
      </c>
      <c r="J4389" s="14"/>
      <c r="K4389" s="14"/>
      <c r="L4389" s="14"/>
      <c r="M4389" s="14"/>
      <c r="N4389" s="14"/>
      <c r="O4389" s="14"/>
      <c r="P4389" s="14"/>
      <c r="Q4389" s="14"/>
      <c r="R4389" s="14"/>
      <c r="S4389" s="14"/>
      <c r="T4389" s="14"/>
      <c r="U4389" s="14"/>
      <c r="V4389" s="14"/>
      <c r="W4389" s="14"/>
    </row>
    <row r="4390">
      <c r="A4390" s="130" t="s">
        <v>28196</v>
      </c>
      <c r="B4390" s="14" t="s">
        <v>14953</v>
      </c>
      <c r="C4390" s="131">
        <v>39.0</v>
      </c>
      <c r="D4390" s="14" t="s">
        <v>511</v>
      </c>
      <c r="E4390" s="131">
        <v>135.0</v>
      </c>
      <c r="F4390" s="14" t="s">
        <v>512</v>
      </c>
      <c r="G4390" s="131">
        <v>14.0</v>
      </c>
      <c r="H4390" s="131">
        <v>200.0</v>
      </c>
      <c r="I4390" s="132" t="b">
        <v>1</v>
      </c>
      <c r="J4390" s="14"/>
      <c r="K4390" s="14"/>
      <c r="L4390" s="14"/>
      <c r="M4390" s="14"/>
      <c r="N4390" s="14"/>
      <c r="O4390" s="14"/>
      <c r="P4390" s="14"/>
      <c r="Q4390" s="14"/>
      <c r="R4390" s="14"/>
      <c r="S4390" s="14"/>
      <c r="T4390" s="14"/>
      <c r="U4390" s="14"/>
      <c r="V4390" s="14"/>
      <c r="W4390" s="14"/>
    </row>
    <row r="4391">
      <c r="A4391" s="130" t="s">
        <v>28197</v>
      </c>
      <c r="B4391" s="14" t="s">
        <v>11438</v>
      </c>
      <c r="C4391" s="131">
        <v>27.0</v>
      </c>
      <c r="D4391" s="14"/>
      <c r="E4391" s="14"/>
      <c r="F4391" s="14" t="s">
        <v>11442</v>
      </c>
      <c r="G4391" s="131">
        <v>7.0</v>
      </c>
      <c r="H4391" s="131">
        <v>200.0</v>
      </c>
      <c r="I4391" s="132" t="b">
        <v>1</v>
      </c>
      <c r="J4391" s="14"/>
      <c r="K4391" s="14"/>
      <c r="L4391" s="14"/>
      <c r="M4391" s="14"/>
      <c r="N4391" s="14"/>
      <c r="O4391" s="14"/>
      <c r="P4391" s="14"/>
      <c r="Q4391" s="14"/>
      <c r="R4391" s="14"/>
      <c r="S4391" s="14"/>
      <c r="T4391" s="14"/>
      <c r="U4391" s="14"/>
      <c r="V4391" s="14"/>
      <c r="W4391" s="14"/>
    </row>
    <row r="4392">
      <c r="A4392" s="130" t="s">
        <v>28198</v>
      </c>
      <c r="B4392" s="14" t="s">
        <v>12712</v>
      </c>
      <c r="C4392" s="131">
        <v>111.0</v>
      </c>
      <c r="D4392" s="14" t="s">
        <v>12714</v>
      </c>
      <c r="E4392" s="131">
        <v>155.0</v>
      </c>
      <c r="F4392" s="14" t="s">
        <v>12715</v>
      </c>
      <c r="G4392" s="131">
        <v>100.0</v>
      </c>
      <c r="H4392" s="131">
        <v>200.0</v>
      </c>
      <c r="I4392" s="132" t="b">
        <v>1</v>
      </c>
      <c r="J4392" s="14"/>
      <c r="K4392" s="14"/>
      <c r="L4392" s="14"/>
      <c r="M4392" s="14"/>
      <c r="N4392" s="14"/>
      <c r="O4392" s="14"/>
      <c r="P4392" s="14"/>
      <c r="Q4392" s="14"/>
      <c r="R4392" s="14"/>
      <c r="S4392" s="14"/>
      <c r="T4392" s="14"/>
      <c r="U4392" s="14"/>
      <c r="V4392" s="14"/>
      <c r="W4392" s="14"/>
    </row>
    <row r="4393">
      <c r="A4393" s="130" t="s">
        <v>28199</v>
      </c>
      <c r="B4393" s="14" t="s">
        <v>13545</v>
      </c>
      <c r="C4393" s="131">
        <v>22.0</v>
      </c>
      <c r="D4393" s="14"/>
      <c r="E4393" s="14"/>
      <c r="F4393" s="14" t="s">
        <v>13549</v>
      </c>
      <c r="G4393" s="131">
        <v>2.0</v>
      </c>
      <c r="H4393" s="131">
        <v>200.0</v>
      </c>
      <c r="I4393" s="132" t="b">
        <v>1</v>
      </c>
      <c r="J4393" s="14"/>
      <c r="K4393" s="14"/>
      <c r="L4393" s="14"/>
      <c r="M4393" s="14"/>
      <c r="N4393" s="14"/>
      <c r="O4393" s="14"/>
      <c r="P4393" s="14"/>
      <c r="Q4393" s="14"/>
      <c r="R4393" s="14"/>
      <c r="S4393" s="14"/>
      <c r="T4393" s="14"/>
      <c r="U4393" s="14"/>
      <c r="V4393" s="14"/>
      <c r="W4393" s="14"/>
    </row>
    <row r="4394">
      <c r="A4394" s="130" t="s">
        <v>28200</v>
      </c>
      <c r="B4394" s="14" t="s">
        <v>1381</v>
      </c>
      <c r="C4394" s="131">
        <v>39.0</v>
      </c>
      <c r="D4394" s="14" t="s">
        <v>1382</v>
      </c>
      <c r="E4394" s="131">
        <v>198.0</v>
      </c>
      <c r="F4394" s="14" t="s">
        <v>1383</v>
      </c>
      <c r="G4394" s="131">
        <v>28.0</v>
      </c>
      <c r="H4394" s="131">
        <v>200.0</v>
      </c>
      <c r="I4394" s="132" t="b">
        <v>1</v>
      </c>
      <c r="J4394" s="14"/>
      <c r="K4394" s="14"/>
      <c r="L4394" s="14"/>
      <c r="M4394" s="14"/>
      <c r="N4394" s="14"/>
      <c r="O4394" s="14"/>
      <c r="P4394" s="14"/>
      <c r="Q4394" s="14"/>
      <c r="R4394" s="14"/>
      <c r="S4394" s="14"/>
      <c r="T4394" s="14"/>
      <c r="U4394" s="14"/>
      <c r="V4394" s="14"/>
      <c r="W4394" s="14"/>
    </row>
    <row r="4395">
      <c r="A4395" s="130" t="s">
        <v>28201</v>
      </c>
      <c r="B4395" s="14" t="s">
        <v>17757</v>
      </c>
      <c r="C4395" s="131">
        <v>30.0</v>
      </c>
      <c r="D4395" s="14"/>
      <c r="E4395" s="14"/>
      <c r="F4395" s="14" t="s">
        <v>17759</v>
      </c>
      <c r="G4395" s="131">
        <v>10.0</v>
      </c>
      <c r="H4395" s="131">
        <v>200.0</v>
      </c>
      <c r="I4395" s="132" t="b">
        <v>1</v>
      </c>
      <c r="J4395" s="14"/>
      <c r="K4395" s="14"/>
      <c r="L4395" s="14"/>
      <c r="M4395" s="14"/>
      <c r="N4395" s="14"/>
      <c r="O4395" s="14"/>
      <c r="P4395" s="14"/>
      <c r="Q4395" s="14"/>
      <c r="R4395" s="14"/>
      <c r="S4395" s="14"/>
      <c r="T4395" s="14"/>
      <c r="U4395" s="14"/>
      <c r="V4395" s="14"/>
      <c r="W4395" s="14"/>
    </row>
    <row r="4396">
      <c r="A4396" s="130" t="s">
        <v>28202</v>
      </c>
      <c r="B4396" s="14" t="s">
        <v>17757</v>
      </c>
      <c r="C4396" s="131">
        <v>30.0</v>
      </c>
      <c r="D4396" s="14"/>
      <c r="E4396" s="14"/>
      <c r="F4396" s="14" t="s">
        <v>17759</v>
      </c>
      <c r="G4396" s="131">
        <v>10.0</v>
      </c>
      <c r="H4396" s="131">
        <v>200.0</v>
      </c>
      <c r="I4396" s="132" t="b">
        <v>1</v>
      </c>
      <c r="J4396" s="14"/>
      <c r="K4396" s="14"/>
      <c r="L4396" s="14"/>
      <c r="M4396" s="14"/>
      <c r="N4396" s="14"/>
      <c r="O4396" s="14"/>
      <c r="P4396" s="14"/>
      <c r="Q4396" s="14"/>
      <c r="R4396" s="14"/>
      <c r="S4396" s="14"/>
      <c r="T4396" s="14"/>
      <c r="U4396" s="14"/>
      <c r="V4396" s="14"/>
      <c r="W4396" s="14"/>
    </row>
    <row r="4397">
      <c r="A4397" s="130" t="s">
        <v>28203</v>
      </c>
      <c r="B4397" s="14" t="s">
        <v>18274</v>
      </c>
      <c r="C4397" s="131">
        <v>23.0</v>
      </c>
      <c r="D4397" s="14"/>
      <c r="E4397" s="14"/>
      <c r="F4397" s="14" t="s">
        <v>1245</v>
      </c>
      <c r="G4397" s="131">
        <v>3.0</v>
      </c>
      <c r="H4397" s="131">
        <v>200.0</v>
      </c>
      <c r="I4397" s="132" t="b">
        <v>1</v>
      </c>
      <c r="J4397" s="14"/>
      <c r="K4397" s="14"/>
      <c r="L4397" s="14"/>
      <c r="M4397" s="14"/>
      <c r="N4397" s="14"/>
      <c r="O4397" s="14"/>
      <c r="P4397" s="14"/>
      <c r="Q4397" s="14"/>
      <c r="R4397" s="14"/>
      <c r="S4397" s="14"/>
      <c r="T4397" s="14"/>
      <c r="U4397" s="14"/>
      <c r="V4397" s="14"/>
      <c r="W4397" s="14"/>
    </row>
    <row r="4398">
      <c r="A4398" s="130" t="s">
        <v>28204</v>
      </c>
      <c r="B4398" s="14" t="s">
        <v>11599</v>
      </c>
      <c r="C4398" s="131">
        <v>62.0</v>
      </c>
      <c r="D4398" s="14" t="s">
        <v>11602</v>
      </c>
      <c r="E4398" s="131">
        <v>157.0</v>
      </c>
      <c r="F4398" s="14" t="s">
        <v>11604</v>
      </c>
      <c r="G4398" s="131">
        <v>51.0</v>
      </c>
      <c r="H4398" s="131">
        <v>200.0</v>
      </c>
      <c r="I4398" s="132" t="b">
        <v>1</v>
      </c>
      <c r="J4398" s="14"/>
      <c r="K4398" s="14"/>
      <c r="L4398" s="14"/>
      <c r="M4398" s="14"/>
      <c r="N4398" s="14"/>
      <c r="O4398" s="14"/>
      <c r="P4398" s="14"/>
      <c r="Q4398" s="14"/>
      <c r="R4398" s="14"/>
      <c r="S4398" s="14"/>
      <c r="T4398" s="14"/>
      <c r="U4398" s="14"/>
      <c r="V4398" s="14"/>
      <c r="W4398" s="14"/>
    </row>
    <row r="4399">
      <c r="A4399" s="130" t="s">
        <v>28205</v>
      </c>
      <c r="B4399" s="14" t="s">
        <v>14205</v>
      </c>
      <c r="C4399" s="131">
        <v>33.0</v>
      </c>
      <c r="D4399" s="14"/>
      <c r="E4399" s="14"/>
      <c r="F4399" s="14" t="s">
        <v>14207</v>
      </c>
      <c r="G4399" s="131">
        <v>13.0</v>
      </c>
      <c r="H4399" s="131">
        <v>200.0</v>
      </c>
      <c r="I4399" s="132" t="b">
        <v>1</v>
      </c>
      <c r="J4399" s="14"/>
      <c r="K4399" s="14"/>
      <c r="L4399" s="14"/>
      <c r="M4399" s="14"/>
      <c r="N4399" s="14"/>
      <c r="O4399" s="14"/>
      <c r="P4399" s="14"/>
      <c r="Q4399" s="14"/>
      <c r="R4399" s="14"/>
      <c r="S4399" s="14"/>
      <c r="T4399" s="14"/>
      <c r="U4399" s="14"/>
      <c r="V4399" s="14"/>
      <c r="W4399" s="14"/>
    </row>
    <row r="4400">
      <c r="A4400" s="130" t="s">
        <v>28206</v>
      </c>
      <c r="B4400" s="14" t="s">
        <v>7585</v>
      </c>
      <c r="C4400" s="131">
        <v>84.0</v>
      </c>
      <c r="D4400" s="14" t="s">
        <v>7587</v>
      </c>
      <c r="E4400" s="131">
        <v>154.0</v>
      </c>
      <c r="F4400" s="14" t="s">
        <v>7590</v>
      </c>
      <c r="G4400" s="131">
        <v>73.0</v>
      </c>
      <c r="H4400" s="131">
        <v>200.0</v>
      </c>
      <c r="I4400" s="132" t="b">
        <v>1</v>
      </c>
      <c r="J4400" s="14"/>
      <c r="K4400" s="14"/>
      <c r="L4400" s="14"/>
      <c r="M4400" s="14"/>
      <c r="N4400" s="14"/>
      <c r="O4400" s="14"/>
      <c r="P4400" s="14"/>
      <c r="Q4400" s="14"/>
      <c r="R4400" s="14"/>
      <c r="S4400" s="14"/>
      <c r="T4400" s="14"/>
      <c r="U4400" s="14"/>
      <c r="V4400" s="14"/>
      <c r="W4400" s="14"/>
    </row>
    <row r="4401">
      <c r="A4401" s="130" t="s">
        <v>28207</v>
      </c>
      <c r="B4401" s="14" t="s">
        <v>13098</v>
      </c>
      <c r="C4401" s="131">
        <v>30.0</v>
      </c>
      <c r="D4401" s="14" t="s">
        <v>13101</v>
      </c>
      <c r="E4401" s="131">
        <v>158.0</v>
      </c>
      <c r="F4401" s="14" t="s">
        <v>13105</v>
      </c>
      <c r="G4401" s="131">
        <v>19.0</v>
      </c>
      <c r="H4401" s="131">
        <v>200.0</v>
      </c>
      <c r="I4401" s="132" t="b">
        <v>1</v>
      </c>
      <c r="J4401" s="14"/>
      <c r="K4401" s="14"/>
      <c r="L4401" s="14"/>
      <c r="M4401" s="14"/>
      <c r="N4401" s="14"/>
      <c r="O4401" s="14"/>
      <c r="P4401" s="14"/>
      <c r="Q4401" s="14"/>
      <c r="R4401" s="14"/>
      <c r="S4401" s="14"/>
      <c r="T4401" s="14"/>
      <c r="U4401" s="14"/>
      <c r="V4401" s="14"/>
      <c r="W4401" s="14"/>
    </row>
    <row r="4402">
      <c r="A4402" s="130" t="s">
        <v>28208</v>
      </c>
      <c r="B4402" s="14" t="s">
        <v>1584</v>
      </c>
      <c r="C4402" s="131">
        <v>54.0</v>
      </c>
      <c r="D4402" s="14" t="s">
        <v>1585</v>
      </c>
      <c r="E4402" s="131">
        <v>167.0</v>
      </c>
      <c r="F4402" s="14" t="s">
        <v>1586</v>
      </c>
      <c r="G4402" s="131">
        <v>43.0</v>
      </c>
      <c r="H4402" s="131">
        <v>200.0</v>
      </c>
      <c r="I4402" s="132" t="b">
        <v>1</v>
      </c>
      <c r="J4402" s="14"/>
      <c r="K4402" s="14"/>
      <c r="L4402" s="14"/>
      <c r="M4402" s="14"/>
      <c r="N4402" s="14"/>
      <c r="O4402" s="14"/>
      <c r="P4402" s="14"/>
      <c r="Q4402" s="14"/>
      <c r="R4402" s="14"/>
      <c r="S4402" s="14"/>
      <c r="T4402" s="14"/>
      <c r="U4402" s="14"/>
      <c r="V4402" s="14"/>
      <c r="W4402" s="14"/>
    </row>
    <row r="4403">
      <c r="A4403" s="130" t="s">
        <v>28209</v>
      </c>
      <c r="B4403" s="14" t="s">
        <v>8325</v>
      </c>
      <c r="C4403" s="131">
        <v>92.0</v>
      </c>
      <c r="D4403" s="14" t="s">
        <v>8327</v>
      </c>
      <c r="E4403" s="131">
        <v>344.0</v>
      </c>
      <c r="F4403" s="14" t="s">
        <v>8329</v>
      </c>
      <c r="G4403" s="131">
        <v>81.0</v>
      </c>
      <c r="H4403" s="131">
        <v>200.0</v>
      </c>
      <c r="I4403" s="132" t="b">
        <v>1</v>
      </c>
      <c r="J4403" s="14"/>
      <c r="K4403" s="14"/>
      <c r="L4403" s="14"/>
      <c r="M4403" s="14"/>
      <c r="N4403" s="14"/>
      <c r="O4403" s="14"/>
      <c r="P4403" s="14"/>
      <c r="Q4403" s="14"/>
      <c r="R4403" s="14"/>
      <c r="S4403" s="14"/>
      <c r="T4403" s="14"/>
      <c r="U4403" s="14"/>
      <c r="V4403" s="14"/>
      <c r="W4403" s="14"/>
    </row>
    <row r="4404">
      <c r="A4404" s="130" t="s">
        <v>28210</v>
      </c>
      <c r="B4404" s="14" t="s">
        <v>10305</v>
      </c>
      <c r="C4404" s="131">
        <v>32.0</v>
      </c>
      <c r="D4404" s="14"/>
      <c r="E4404" s="14"/>
      <c r="F4404" s="14" t="s">
        <v>10306</v>
      </c>
      <c r="G4404" s="131">
        <v>12.0</v>
      </c>
      <c r="H4404" s="131">
        <v>200.0</v>
      </c>
      <c r="I4404" s="132" t="b">
        <v>1</v>
      </c>
      <c r="J4404" s="14"/>
      <c r="K4404" s="14"/>
      <c r="L4404" s="14"/>
      <c r="M4404" s="14"/>
      <c r="N4404" s="14"/>
      <c r="O4404" s="14"/>
      <c r="P4404" s="14"/>
      <c r="Q4404" s="14"/>
      <c r="R4404" s="14"/>
      <c r="S4404" s="14"/>
      <c r="T4404" s="14"/>
      <c r="U4404" s="14"/>
      <c r="V4404" s="14"/>
      <c r="W4404" s="14"/>
    </row>
    <row r="4405">
      <c r="A4405" s="130" t="s">
        <v>28211</v>
      </c>
      <c r="B4405" s="14" t="s">
        <v>7160</v>
      </c>
      <c r="C4405" s="131">
        <v>42.0</v>
      </c>
      <c r="D4405" s="14" t="s">
        <v>7163</v>
      </c>
      <c r="E4405" s="131">
        <v>337.0</v>
      </c>
      <c r="F4405" s="14" t="s">
        <v>7165</v>
      </c>
      <c r="G4405" s="131">
        <v>31.0</v>
      </c>
      <c r="H4405" s="131">
        <v>200.0</v>
      </c>
      <c r="I4405" s="132" t="b">
        <v>1</v>
      </c>
      <c r="J4405" s="14"/>
      <c r="K4405" s="14"/>
      <c r="L4405" s="14"/>
      <c r="M4405" s="14"/>
      <c r="N4405" s="14"/>
      <c r="O4405" s="14"/>
      <c r="P4405" s="14"/>
      <c r="Q4405" s="14"/>
      <c r="R4405" s="14"/>
      <c r="S4405" s="14"/>
      <c r="T4405" s="14"/>
      <c r="U4405" s="14"/>
      <c r="V4405" s="14"/>
      <c r="W4405" s="14"/>
    </row>
    <row r="4406">
      <c r="A4406" s="130" t="s">
        <v>28212</v>
      </c>
      <c r="B4406" s="14" t="s">
        <v>1512</v>
      </c>
      <c r="C4406" s="131">
        <v>74.0</v>
      </c>
      <c r="D4406" s="14" t="s">
        <v>1513</v>
      </c>
      <c r="E4406" s="131">
        <v>154.0</v>
      </c>
      <c r="F4406" s="14" t="s">
        <v>1514</v>
      </c>
      <c r="G4406" s="131">
        <v>63.0</v>
      </c>
      <c r="H4406" s="131">
        <v>200.0</v>
      </c>
      <c r="I4406" s="132" t="b">
        <v>1</v>
      </c>
      <c r="J4406" s="14"/>
      <c r="K4406" s="14"/>
      <c r="L4406" s="14"/>
      <c r="M4406" s="14"/>
      <c r="N4406" s="14"/>
      <c r="O4406" s="14"/>
      <c r="P4406" s="14"/>
      <c r="Q4406" s="14"/>
      <c r="R4406" s="14"/>
      <c r="S4406" s="14"/>
      <c r="T4406" s="14"/>
      <c r="U4406" s="14"/>
      <c r="V4406" s="14"/>
      <c r="W4406" s="14"/>
    </row>
    <row r="4407">
      <c r="A4407" s="130" t="s">
        <v>28213</v>
      </c>
      <c r="B4407" s="14" t="s">
        <v>10766</v>
      </c>
      <c r="C4407" s="131">
        <v>41.0</v>
      </c>
      <c r="D4407" s="14" t="s">
        <v>10767</v>
      </c>
      <c r="E4407" s="131">
        <v>229.0</v>
      </c>
      <c r="F4407" s="14" t="s">
        <v>10769</v>
      </c>
      <c r="G4407" s="131">
        <v>30.0</v>
      </c>
      <c r="H4407" s="131">
        <v>200.0</v>
      </c>
      <c r="I4407" s="132" t="b">
        <v>1</v>
      </c>
      <c r="J4407" s="14"/>
      <c r="K4407" s="14"/>
      <c r="L4407" s="14"/>
      <c r="M4407" s="14"/>
      <c r="N4407" s="14"/>
      <c r="O4407" s="14"/>
      <c r="P4407" s="14"/>
      <c r="Q4407" s="14"/>
      <c r="R4407" s="14"/>
      <c r="S4407" s="14"/>
      <c r="T4407" s="14"/>
      <c r="U4407" s="14"/>
      <c r="V4407" s="14"/>
      <c r="W4407" s="14"/>
    </row>
    <row r="4408">
      <c r="A4408" s="130" t="s">
        <v>28214</v>
      </c>
      <c r="B4408" s="14" t="s">
        <v>2019</v>
      </c>
      <c r="C4408" s="131">
        <v>84.0</v>
      </c>
      <c r="D4408" s="14" t="s">
        <v>2020</v>
      </c>
      <c r="E4408" s="131">
        <v>282.0</v>
      </c>
      <c r="F4408" s="14" t="s">
        <v>2022</v>
      </c>
      <c r="G4408" s="131">
        <v>73.0</v>
      </c>
      <c r="H4408" s="131">
        <v>200.0</v>
      </c>
      <c r="I4408" s="132" t="b">
        <v>1</v>
      </c>
      <c r="J4408" s="14"/>
      <c r="K4408" s="14"/>
      <c r="L4408" s="14"/>
      <c r="M4408" s="14"/>
      <c r="N4408" s="14"/>
      <c r="O4408" s="14"/>
      <c r="P4408" s="14"/>
      <c r="Q4408" s="14"/>
      <c r="R4408" s="14"/>
      <c r="S4408" s="14"/>
      <c r="T4408" s="14"/>
      <c r="U4408" s="14"/>
      <c r="V4408" s="14"/>
      <c r="W4408" s="14"/>
    </row>
    <row r="4409">
      <c r="A4409" s="130" t="s">
        <v>28215</v>
      </c>
      <c r="B4409" s="14" t="s">
        <v>7769</v>
      </c>
      <c r="C4409" s="131">
        <v>107.0</v>
      </c>
      <c r="D4409" s="14" t="s">
        <v>7772</v>
      </c>
      <c r="E4409" s="131">
        <v>139.0</v>
      </c>
      <c r="F4409" s="14" t="s">
        <v>7774</v>
      </c>
      <c r="G4409" s="131">
        <v>96.0</v>
      </c>
      <c r="H4409" s="131">
        <v>200.0</v>
      </c>
      <c r="I4409" s="132" t="b">
        <v>1</v>
      </c>
      <c r="J4409" s="14"/>
      <c r="K4409" s="14"/>
      <c r="L4409" s="14"/>
      <c r="M4409" s="14"/>
      <c r="N4409" s="14"/>
      <c r="O4409" s="14"/>
      <c r="P4409" s="14"/>
      <c r="Q4409" s="14"/>
      <c r="R4409" s="14"/>
      <c r="S4409" s="14"/>
      <c r="T4409" s="14"/>
      <c r="U4409" s="14"/>
      <c r="V4409" s="14"/>
      <c r="W4409" s="14"/>
    </row>
    <row r="4410">
      <c r="A4410" s="130" t="s">
        <v>28216</v>
      </c>
      <c r="B4410" s="14" t="s">
        <v>11974</v>
      </c>
      <c r="C4410" s="131">
        <v>52.0</v>
      </c>
      <c r="D4410" s="14" t="s">
        <v>11975</v>
      </c>
      <c r="E4410" s="131">
        <v>161.0</v>
      </c>
      <c r="F4410" s="14" t="s">
        <v>11977</v>
      </c>
      <c r="G4410" s="131">
        <v>41.0</v>
      </c>
      <c r="H4410" s="131">
        <v>200.0</v>
      </c>
      <c r="I4410" s="132" t="b">
        <v>1</v>
      </c>
      <c r="J4410" s="14"/>
      <c r="K4410" s="14"/>
      <c r="L4410" s="14"/>
      <c r="M4410" s="14"/>
      <c r="N4410" s="14"/>
      <c r="O4410" s="14"/>
      <c r="P4410" s="14"/>
      <c r="Q4410" s="14"/>
      <c r="R4410" s="14"/>
      <c r="S4410" s="14"/>
      <c r="T4410" s="14"/>
      <c r="U4410" s="14"/>
      <c r="V4410" s="14"/>
      <c r="W4410" s="14"/>
    </row>
    <row r="4411">
      <c r="A4411" s="130" t="s">
        <v>28217</v>
      </c>
      <c r="B4411" s="14" t="s">
        <v>1228</v>
      </c>
      <c r="C4411" s="131">
        <v>61.0</v>
      </c>
      <c r="D4411" s="14" t="s">
        <v>1229</v>
      </c>
      <c r="E4411" s="131">
        <v>205.0</v>
      </c>
      <c r="F4411" s="14" t="s">
        <v>1230</v>
      </c>
      <c r="G4411" s="131">
        <v>50.0</v>
      </c>
      <c r="H4411" s="131">
        <v>200.0</v>
      </c>
      <c r="I4411" s="132" t="b">
        <v>1</v>
      </c>
      <c r="J4411" s="14"/>
      <c r="K4411" s="14"/>
      <c r="L4411" s="14"/>
      <c r="M4411" s="14"/>
      <c r="N4411" s="14"/>
      <c r="O4411" s="14"/>
      <c r="P4411" s="14"/>
      <c r="Q4411" s="14"/>
      <c r="R4411" s="14"/>
      <c r="S4411" s="14"/>
      <c r="T4411" s="14"/>
      <c r="U4411" s="14"/>
      <c r="V4411" s="14"/>
      <c r="W4411" s="14"/>
    </row>
    <row r="4412">
      <c r="A4412" s="130" t="s">
        <v>28218</v>
      </c>
      <c r="B4412" s="14" t="s">
        <v>10251</v>
      </c>
      <c r="C4412" s="131">
        <v>37.0</v>
      </c>
      <c r="D4412" s="14"/>
      <c r="E4412" s="14"/>
      <c r="F4412" s="14" t="s">
        <v>10253</v>
      </c>
      <c r="G4412" s="131">
        <v>17.0</v>
      </c>
      <c r="H4412" s="131">
        <v>200.0</v>
      </c>
      <c r="I4412" s="132" t="b">
        <v>1</v>
      </c>
      <c r="J4412" s="14"/>
      <c r="K4412" s="14"/>
      <c r="L4412" s="14"/>
      <c r="M4412" s="14"/>
      <c r="N4412" s="14"/>
      <c r="O4412" s="14"/>
      <c r="P4412" s="14"/>
      <c r="Q4412" s="14"/>
      <c r="R4412" s="14"/>
      <c r="S4412" s="14"/>
      <c r="T4412" s="14"/>
      <c r="U4412" s="14"/>
      <c r="V4412" s="14"/>
      <c r="W4412" s="14"/>
    </row>
    <row r="4413">
      <c r="A4413" s="130" t="s">
        <v>28219</v>
      </c>
      <c r="B4413" s="14" t="s">
        <v>15839</v>
      </c>
      <c r="C4413" s="131">
        <v>51.0</v>
      </c>
      <c r="D4413" s="14" t="s">
        <v>15842</v>
      </c>
      <c r="E4413" s="131">
        <v>244.0</v>
      </c>
      <c r="F4413" s="14" t="s">
        <v>15844</v>
      </c>
      <c r="G4413" s="131">
        <v>40.0</v>
      </c>
      <c r="H4413" s="131">
        <v>200.0</v>
      </c>
      <c r="I4413" s="132" t="b">
        <v>1</v>
      </c>
      <c r="J4413" s="14"/>
      <c r="K4413" s="14"/>
      <c r="L4413" s="14"/>
      <c r="M4413" s="14"/>
      <c r="N4413" s="14"/>
      <c r="O4413" s="14"/>
      <c r="P4413" s="14"/>
      <c r="Q4413" s="14"/>
      <c r="R4413" s="14"/>
      <c r="S4413" s="14"/>
      <c r="T4413" s="14"/>
      <c r="U4413" s="14"/>
      <c r="V4413" s="14"/>
      <c r="W4413" s="14"/>
    </row>
    <row r="4414">
      <c r="A4414" s="130" t="s">
        <v>28220</v>
      </c>
      <c r="B4414" s="14" t="s">
        <v>9851</v>
      </c>
      <c r="C4414" s="131">
        <v>66.0</v>
      </c>
      <c r="D4414" s="14" t="s">
        <v>9852</v>
      </c>
      <c r="E4414" s="131">
        <v>158.0</v>
      </c>
      <c r="F4414" s="14" t="s">
        <v>9853</v>
      </c>
      <c r="G4414" s="131">
        <v>55.0</v>
      </c>
      <c r="H4414" s="131">
        <v>200.0</v>
      </c>
      <c r="I4414" s="132" t="b">
        <v>1</v>
      </c>
      <c r="J4414" s="14"/>
      <c r="K4414" s="14"/>
      <c r="L4414" s="14"/>
      <c r="M4414" s="14"/>
      <c r="N4414" s="14"/>
      <c r="O4414" s="14"/>
      <c r="P4414" s="14"/>
      <c r="Q4414" s="14"/>
      <c r="R4414" s="14"/>
      <c r="S4414" s="14"/>
      <c r="T4414" s="14"/>
      <c r="U4414" s="14"/>
      <c r="V4414" s="14"/>
      <c r="W4414" s="14"/>
    </row>
    <row r="4415">
      <c r="A4415" s="130" t="s">
        <v>28221</v>
      </c>
      <c r="B4415" s="14" t="s">
        <v>13455</v>
      </c>
      <c r="C4415" s="131">
        <v>30.0</v>
      </c>
      <c r="D4415" s="14"/>
      <c r="E4415" s="14"/>
      <c r="F4415" s="14" t="s">
        <v>13460</v>
      </c>
      <c r="G4415" s="131">
        <v>10.0</v>
      </c>
      <c r="H4415" s="131">
        <v>200.0</v>
      </c>
      <c r="I4415" s="132" t="b">
        <v>1</v>
      </c>
      <c r="J4415" s="14"/>
      <c r="K4415" s="14"/>
      <c r="L4415" s="14"/>
      <c r="M4415" s="14"/>
      <c r="N4415" s="14"/>
      <c r="O4415" s="14"/>
      <c r="P4415" s="14"/>
      <c r="Q4415" s="14"/>
      <c r="R4415" s="14"/>
      <c r="S4415" s="14"/>
      <c r="T4415" s="14"/>
      <c r="U4415" s="14"/>
      <c r="V4415" s="14"/>
      <c r="W4415" s="14"/>
    </row>
    <row r="4416">
      <c r="A4416" s="130" t="s">
        <v>28222</v>
      </c>
      <c r="B4416" s="14" t="s">
        <v>12871</v>
      </c>
      <c r="C4416" s="131">
        <v>32.0</v>
      </c>
      <c r="D4416" s="14" t="s">
        <v>629</v>
      </c>
      <c r="E4416" s="131">
        <v>135.0</v>
      </c>
      <c r="F4416" s="14" t="s">
        <v>630</v>
      </c>
      <c r="G4416" s="131">
        <v>13.0</v>
      </c>
      <c r="H4416" s="131">
        <v>200.0</v>
      </c>
      <c r="I4416" s="132" t="b">
        <v>1</v>
      </c>
      <c r="J4416" s="14"/>
      <c r="K4416" s="14"/>
      <c r="L4416" s="14"/>
      <c r="M4416" s="14"/>
      <c r="N4416" s="14"/>
      <c r="O4416" s="14"/>
      <c r="P4416" s="14"/>
      <c r="Q4416" s="14"/>
      <c r="R4416" s="14"/>
      <c r="S4416" s="14"/>
      <c r="T4416" s="14"/>
      <c r="U4416" s="14"/>
      <c r="V4416" s="14"/>
      <c r="W4416" s="14"/>
    </row>
    <row r="4417">
      <c r="A4417" s="130" t="s">
        <v>28223</v>
      </c>
      <c r="B4417" s="14" t="s">
        <v>7120</v>
      </c>
      <c r="C4417" s="131">
        <v>44.0</v>
      </c>
      <c r="D4417" s="14" t="s">
        <v>7124</v>
      </c>
      <c r="E4417" s="131">
        <v>158.0</v>
      </c>
      <c r="F4417" s="14" t="s">
        <v>7127</v>
      </c>
      <c r="G4417" s="131">
        <v>33.0</v>
      </c>
      <c r="H4417" s="131">
        <v>200.0</v>
      </c>
      <c r="I4417" s="132" t="b">
        <v>1</v>
      </c>
      <c r="J4417" s="14"/>
      <c r="K4417" s="14"/>
      <c r="L4417" s="14"/>
      <c r="M4417" s="14"/>
      <c r="N4417" s="14"/>
      <c r="O4417" s="14"/>
      <c r="P4417" s="14"/>
      <c r="Q4417" s="14"/>
      <c r="R4417" s="14"/>
      <c r="S4417" s="14"/>
      <c r="T4417" s="14"/>
      <c r="U4417" s="14"/>
      <c r="V4417" s="14"/>
      <c r="W4417" s="14"/>
    </row>
    <row r="4418">
      <c r="A4418" s="130" t="s">
        <v>28224</v>
      </c>
      <c r="B4418" s="14" t="s">
        <v>1388</v>
      </c>
      <c r="C4418" s="131">
        <v>52.0</v>
      </c>
      <c r="D4418" s="14" t="s">
        <v>1389</v>
      </c>
      <c r="E4418" s="131">
        <v>259.0</v>
      </c>
      <c r="F4418" s="14" t="s">
        <v>1390</v>
      </c>
      <c r="G4418" s="131">
        <v>41.0</v>
      </c>
      <c r="H4418" s="131">
        <v>200.0</v>
      </c>
      <c r="I4418" s="132" t="b">
        <v>1</v>
      </c>
      <c r="J4418" s="14"/>
      <c r="K4418" s="14"/>
      <c r="L4418" s="14"/>
      <c r="M4418" s="14"/>
      <c r="N4418" s="14"/>
      <c r="O4418" s="14"/>
      <c r="P4418" s="14"/>
      <c r="Q4418" s="14"/>
      <c r="R4418" s="14"/>
      <c r="S4418" s="14"/>
      <c r="T4418" s="14"/>
      <c r="U4418" s="14"/>
      <c r="V4418" s="14"/>
      <c r="W4418" s="14"/>
    </row>
    <row r="4419">
      <c r="A4419" s="130" t="s">
        <v>28225</v>
      </c>
      <c r="B4419" s="14" t="s">
        <v>1237</v>
      </c>
      <c r="C4419" s="131">
        <v>61.0</v>
      </c>
      <c r="D4419" s="14" t="s">
        <v>1239</v>
      </c>
      <c r="E4419" s="131">
        <v>148.0</v>
      </c>
      <c r="F4419" s="14" t="s">
        <v>1240</v>
      </c>
      <c r="G4419" s="131">
        <v>50.0</v>
      </c>
      <c r="H4419" s="131">
        <v>200.0</v>
      </c>
      <c r="I4419" s="132" t="b">
        <v>1</v>
      </c>
      <c r="J4419" s="14"/>
      <c r="K4419" s="14"/>
      <c r="L4419" s="14"/>
      <c r="M4419" s="14"/>
      <c r="N4419" s="14"/>
      <c r="O4419" s="14"/>
      <c r="P4419" s="14"/>
      <c r="Q4419" s="14"/>
      <c r="R4419" s="14"/>
      <c r="S4419" s="14"/>
      <c r="T4419" s="14"/>
      <c r="U4419" s="14"/>
      <c r="V4419" s="14"/>
      <c r="W4419" s="14"/>
    </row>
    <row r="4420">
      <c r="A4420" s="130" t="s">
        <v>28226</v>
      </c>
      <c r="B4420" s="14" t="s">
        <v>13633</v>
      </c>
      <c r="C4420" s="131">
        <v>42.0</v>
      </c>
      <c r="D4420" s="14" t="s">
        <v>13634</v>
      </c>
      <c r="E4420" s="131">
        <v>143.0</v>
      </c>
      <c r="F4420" s="14" t="s">
        <v>13636</v>
      </c>
      <c r="G4420" s="131">
        <v>31.0</v>
      </c>
      <c r="H4420" s="131">
        <v>200.0</v>
      </c>
      <c r="I4420" s="132" t="b">
        <v>1</v>
      </c>
      <c r="J4420" s="14"/>
      <c r="K4420" s="14"/>
      <c r="L4420" s="14"/>
      <c r="M4420" s="14"/>
      <c r="N4420" s="14"/>
      <c r="O4420" s="14"/>
      <c r="P4420" s="14"/>
      <c r="Q4420" s="14"/>
      <c r="R4420" s="14"/>
      <c r="S4420" s="14"/>
      <c r="T4420" s="14"/>
      <c r="U4420" s="14"/>
      <c r="V4420" s="14"/>
      <c r="W4420" s="14"/>
    </row>
    <row r="4421">
      <c r="A4421" s="130" t="s">
        <v>28227</v>
      </c>
      <c r="B4421" s="14" t="s">
        <v>1256</v>
      </c>
      <c r="C4421" s="131">
        <v>77.0</v>
      </c>
      <c r="D4421" s="14" t="s">
        <v>1257</v>
      </c>
      <c r="E4421" s="131">
        <v>154.0</v>
      </c>
      <c r="F4421" s="14" t="s">
        <v>1258</v>
      </c>
      <c r="G4421" s="131">
        <v>66.0</v>
      </c>
      <c r="H4421" s="131">
        <v>200.0</v>
      </c>
      <c r="I4421" s="132" t="b">
        <v>1</v>
      </c>
      <c r="J4421" s="14"/>
      <c r="K4421" s="14"/>
      <c r="L4421" s="14"/>
      <c r="M4421" s="14"/>
      <c r="N4421" s="14"/>
      <c r="O4421" s="14"/>
      <c r="P4421" s="14"/>
      <c r="Q4421" s="14"/>
      <c r="R4421" s="14"/>
      <c r="S4421" s="14"/>
      <c r="T4421" s="14"/>
      <c r="U4421" s="14"/>
      <c r="V4421" s="14"/>
      <c r="W4421" s="14"/>
    </row>
    <row r="4422">
      <c r="A4422" s="130" t="s">
        <v>28228</v>
      </c>
      <c r="B4422" s="14" t="s">
        <v>10795</v>
      </c>
      <c r="C4422" s="131">
        <v>24.0</v>
      </c>
      <c r="D4422" s="14"/>
      <c r="E4422" s="14"/>
      <c r="F4422" s="14" t="s">
        <v>10800</v>
      </c>
      <c r="G4422" s="131">
        <v>4.0</v>
      </c>
      <c r="H4422" s="131">
        <v>200.0</v>
      </c>
      <c r="I4422" s="132" t="b">
        <v>1</v>
      </c>
      <c r="J4422" s="14"/>
      <c r="K4422" s="14"/>
      <c r="L4422" s="14"/>
      <c r="M4422" s="14"/>
      <c r="N4422" s="14"/>
      <c r="O4422" s="14"/>
      <c r="P4422" s="14"/>
      <c r="Q4422" s="14"/>
      <c r="R4422" s="14"/>
      <c r="S4422" s="14"/>
      <c r="T4422" s="14"/>
      <c r="U4422" s="14"/>
      <c r="V4422" s="14"/>
      <c r="W4422" s="14"/>
    </row>
    <row r="4423">
      <c r="A4423" s="130" t="s">
        <v>28229</v>
      </c>
      <c r="B4423" s="14" t="s">
        <v>14527</v>
      </c>
      <c r="C4423" s="131">
        <v>30.0</v>
      </c>
      <c r="D4423" s="14"/>
      <c r="E4423" s="14"/>
      <c r="F4423" s="14" t="s">
        <v>14530</v>
      </c>
      <c r="G4423" s="131">
        <v>10.0</v>
      </c>
      <c r="H4423" s="131">
        <v>200.0</v>
      </c>
      <c r="I4423" s="132" t="b">
        <v>1</v>
      </c>
      <c r="J4423" s="14"/>
      <c r="K4423" s="14"/>
      <c r="L4423" s="14"/>
      <c r="M4423" s="14"/>
      <c r="N4423" s="14"/>
      <c r="O4423" s="14"/>
      <c r="P4423" s="14"/>
      <c r="Q4423" s="14"/>
      <c r="R4423" s="14"/>
      <c r="S4423" s="14"/>
      <c r="T4423" s="14"/>
      <c r="U4423" s="14"/>
      <c r="V4423" s="14"/>
      <c r="W4423" s="14"/>
    </row>
    <row r="4424">
      <c r="A4424" s="130" t="s">
        <v>28230</v>
      </c>
      <c r="B4424" s="14" t="s">
        <v>15961</v>
      </c>
      <c r="C4424" s="131">
        <v>49.0</v>
      </c>
      <c r="D4424" s="14" t="s">
        <v>15963</v>
      </c>
      <c r="E4424" s="131">
        <v>172.0</v>
      </c>
      <c r="F4424" s="14" t="s">
        <v>15965</v>
      </c>
      <c r="G4424" s="131">
        <v>38.0</v>
      </c>
      <c r="H4424" s="131">
        <v>200.0</v>
      </c>
      <c r="I4424" s="132" t="b">
        <v>1</v>
      </c>
      <c r="J4424" s="14"/>
      <c r="K4424" s="14"/>
      <c r="L4424" s="14"/>
      <c r="M4424" s="14"/>
      <c r="N4424" s="14"/>
      <c r="O4424" s="14"/>
      <c r="P4424" s="14"/>
      <c r="Q4424" s="14"/>
      <c r="R4424" s="14"/>
      <c r="S4424" s="14"/>
      <c r="T4424" s="14"/>
      <c r="U4424" s="14"/>
      <c r="V4424" s="14"/>
      <c r="W4424" s="14"/>
    </row>
    <row r="4425">
      <c r="A4425" s="130" t="s">
        <v>28231</v>
      </c>
      <c r="B4425" s="14" t="s">
        <v>10939</v>
      </c>
      <c r="C4425" s="131">
        <v>24.0</v>
      </c>
      <c r="D4425" s="14"/>
      <c r="E4425" s="14"/>
      <c r="F4425" s="14" t="s">
        <v>10944</v>
      </c>
      <c r="G4425" s="131">
        <v>4.0</v>
      </c>
      <c r="H4425" s="131">
        <v>200.0</v>
      </c>
      <c r="I4425" s="132" t="b">
        <v>1</v>
      </c>
      <c r="J4425" s="14"/>
      <c r="K4425" s="14"/>
      <c r="L4425" s="14"/>
      <c r="M4425" s="14"/>
      <c r="N4425" s="14"/>
      <c r="O4425" s="14"/>
      <c r="P4425" s="14"/>
      <c r="Q4425" s="14"/>
      <c r="R4425" s="14"/>
      <c r="S4425" s="14"/>
      <c r="T4425" s="14"/>
      <c r="U4425" s="14"/>
      <c r="V4425" s="14"/>
      <c r="W4425" s="14"/>
    </row>
    <row r="4426">
      <c r="A4426" s="130" t="s">
        <v>28232</v>
      </c>
      <c r="B4426" s="14" t="s">
        <v>7305</v>
      </c>
      <c r="C4426" s="131">
        <v>105.0</v>
      </c>
      <c r="D4426" s="14" t="s">
        <v>7307</v>
      </c>
      <c r="E4426" s="131">
        <v>141.0</v>
      </c>
      <c r="F4426" s="14" t="s">
        <v>7309</v>
      </c>
      <c r="G4426" s="131">
        <v>94.0</v>
      </c>
      <c r="H4426" s="131">
        <v>200.0</v>
      </c>
      <c r="I4426" s="132" t="b">
        <v>1</v>
      </c>
      <c r="J4426" s="14"/>
      <c r="K4426" s="14"/>
      <c r="L4426" s="14"/>
      <c r="M4426" s="14"/>
      <c r="N4426" s="14"/>
      <c r="O4426" s="14"/>
      <c r="P4426" s="14"/>
      <c r="Q4426" s="14"/>
      <c r="R4426" s="14"/>
      <c r="S4426" s="14"/>
      <c r="T4426" s="14"/>
      <c r="U4426" s="14"/>
      <c r="V4426" s="14"/>
      <c r="W4426" s="14"/>
    </row>
    <row r="4427">
      <c r="A4427" s="130" t="s">
        <v>28233</v>
      </c>
      <c r="B4427" s="14" t="s">
        <v>8057</v>
      </c>
      <c r="C4427" s="131">
        <v>64.0</v>
      </c>
      <c r="D4427" s="14" t="s">
        <v>8059</v>
      </c>
      <c r="E4427" s="131">
        <v>196.0</v>
      </c>
      <c r="F4427" s="14" t="s">
        <v>8061</v>
      </c>
      <c r="G4427" s="131">
        <v>53.0</v>
      </c>
      <c r="H4427" s="131">
        <v>200.0</v>
      </c>
      <c r="I4427" s="132" t="b">
        <v>1</v>
      </c>
      <c r="J4427" s="14"/>
      <c r="K4427" s="14"/>
      <c r="L4427" s="14"/>
      <c r="M4427" s="14"/>
      <c r="N4427" s="14"/>
      <c r="O4427" s="14"/>
      <c r="P4427" s="14"/>
      <c r="Q4427" s="14"/>
      <c r="R4427" s="14"/>
      <c r="S4427" s="14"/>
      <c r="T4427" s="14"/>
      <c r="U4427" s="14"/>
      <c r="V4427" s="14"/>
      <c r="W4427" s="14"/>
    </row>
    <row r="4428">
      <c r="A4428" s="130" t="s">
        <v>28234</v>
      </c>
      <c r="B4428" s="14" t="s">
        <v>1214</v>
      </c>
      <c r="C4428" s="131">
        <v>54.0</v>
      </c>
      <c r="D4428" s="14" t="s">
        <v>1215</v>
      </c>
      <c r="E4428" s="131">
        <v>219.0</v>
      </c>
      <c r="F4428" s="14" t="s">
        <v>1216</v>
      </c>
      <c r="G4428" s="131">
        <v>43.0</v>
      </c>
      <c r="H4428" s="131">
        <v>200.0</v>
      </c>
      <c r="I4428" s="132" t="b">
        <v>1</v>
      </c>
      <c r="J4428" s="14"/>
      <c r="K4428" s="14"/>
      <c r="L4428" s="14"/>
      <c r="M4428" s="14"/>
      <c r="N4428" s="14"/>
      <c r="O4428" s="14"/>
      <c r="P4428" s="14"/>
      <c r="Q4428" s="14"/>
      <c r="R4428" s="14"/>
      <c r="S4428" s="14"/>
      <c r="T4428" s="14"/>
      <c r="U4428" s="14"/>
      <c r="V4428" s="14"/>
      <c r="W4428" s="14"/>
    </row>
    <row r="4429">
      <c r="A4429" s="130" t="s">
        <v>28235</v>
      </c>
      <c r="B4429" s="14" t="s">
        <v>7769</v>
      </c>
      <c r="C4429" s="131">
        <v>107.0</v>
      </c>
      <c r="D4429" s="14" t="s">
        <v>7772</v>
      </c>
      <c r="E4429" s="131">
        <v>139.0</v>
      </c>
      <c r="F4429" s="14" t="s">
        <v>7774</v>
      </c>
      <c r="G4429" s="131">
        <v>96.0</v>
      </c>
      <c r="H4429" s="131">
        <v>200.0</v>
      </c>
      <c r="I4429" s="132" t="b">
        <v>1</v>
      </c>
      <c r="J4429" s="14"/>
      <c r="K4429" s="14"/>
      <c r="L4429" s="14"/>
      <c r="M4429" s="14"/>
      <c r="N4429" s="14"/>
      <c r="O4429" s="14"/>
      <c r="P4429" s="14"/>
      <c r="Q4429" s="14"/>
      <c r="R4429" s="14"/>
      <c r="S4429" s="14"/>
      <c r="T4429" s="14"/>
      <c r="U4429" s="14"/>
      <c r="V4429" s="14"/>
      <c r="W4429" s="14"/>
    </row>
    <row r="4430">
      <c r="A4430" s="130" t="s">
        <v>28236</v>
      </c>
      <c r="B4430" s="14" t="s">
        <v>1619</v>
      </c>
      <c r="C4430" s="131">
        <v>32.0</v>
      </c>
      <c r="D4430" s="14" t="s">
        <v>1620</v>
      </c>
      <c r="E4430" s="131">
        <v>153.0</v>
      </c>
      <c r="F4430" s="14" t="s">
        <v>1621</v>
      </c>
      <c r="G4430" s="131">
        <v>21.0</v>
      </c>
      <c r="H4430" s="131">
        <v>200.0</v>
      </c>
      <c r="I4430" s="132" t="b">
        <v>1</v>
      </c>
      <c r="J4430" s="14"/>
      <c r="K4430" s="14"/>
      <c r="L4430" s="14"/>
      <c r="M4430" s="14"/>
      <c r="N4430" s="14"/>
      <c r="O4430" s="14"/>
      <c r="P4430" s="14"/>
      <c r="Q4430" s="14"/>
      <c r="R4430" s="14"/>
      <c r="S4430" s="14"/>
      <c r="T4430" s="14"/>
      <c r="U4430" s="14"/>
      <c r="V4430" s="14"/>
      <c r="W4430" s="14"/>
    </row>
    <row r="4431">
      <c r="A4431" s="130" t="s">
        <v>28237</v>
      </c>
      <c r="B4431" s="14" t="s">
        <v>1412</v>
      </c>
      <c r="C4431" s="131">
        <v>52.0</v>
      </c>
      <c r="D4431" s="14" t="s">
        <v>1413</v>
      </c>
      <c r="E4431" s="131">
        <v>267.0</v>
      </c>
      <c r="F4431" s="14" t="s">
        <v>1414</v>
      </c>
      <c r="G4431" s="131">
        <v>41.0</v>
      </c>
      <c r="H4431" s="131">
        <v>200.0</v>
      </c>
      <c r="I4431" s="132" t="b">
        <v>1</v>
      </c>
      <c r="J4431" s="14"/>
      <c r="K4431" s="14"/>
      <c r="L4431" s="14"/>
      <c r="M4431" s="14"/>
      <c r="N4431" s="14"/>
      <c r="O4431" s="14"/>
      <c r="P4431" s="14"/>
      <c r="Q4431" s="14"/>
      <c r="R4431" s="14"/>
      <c r="S4431" s="14"/>
      <c r="T4431" s="14"/>
      <c r="U4431" s="14"/>
      <c r="V4431" s="14"/>
      <c r="W4431" s="14"/>
    </row>
    <row r="4432">
      <c r="A4432" s="130" t="s">
        <v>28238</v>
      </c>
      <c r="B4432" s="14" t="s">
        <v>15434</v>
      </c>
      <c r="C4432" s="131">
        <v>68.0</v>
      </c>
      <c r="D4432" s="14" t="s">
        <v>15436</v>
      </c>
      <c r="E4432" s="131">
        <v>155.0</v>
      </c>
      <c r="F4432" s="14" t="s">
        <v>15439</v>
      </c>
      <c r="G4432" s="131">
        <v>57.0</v>
      </c>
      <c r="H4432" s="131">
        <v>200.0</v>
      </c>
      <c r="I4432" s="132" t="b">
        <v>1</v>
      </c>
      <c r="J4432" s="14"/>
      <c r="K4432" s="14"/>
      <c r="L4432" s="14"/>
      <c r="M4432" s="14"/>
      <c r="N4432" s="14"/>
      <c r="O4432" s="14"/>
      <c r="P4432" s="14"/>
      <c r="Q4432" s="14"/>
      <c r="R4432" s="14"/>
      <c r="S4432" s="14"/>
      <c r="T4432" s="14"/>
      <c r="U4432" s="14"/>
      <c r="V4432" s="14"/>
      <c r="W4432" s="14"/>
    </row>
    <row r="4433">
      <c r="A4433" s="130" t="s">
        <v>28239</v>
      </c>
      <c r="B4433" s="14" t="s">
        <v>4478</v>
      </c>
      <c r="C4433" s="131">
        <v>66.0</v>
      </c>
      <c r="D4433" s="14" t="s">
        <v>4480</v>
      </c>
      <c r="E4433" s="131">
        <v>155.0</v>
      </c>
      <c r="F4433" s="14" t="s">
        <v>4481</v>
      </c>
      <c r="G4433" s="131">
        <v>55.0</v>
      </c>
      <c r="H4433" s="131">
        <v>200.0</v>
      </c>
      <c r="I4433" s="132" t="b">
        <v>1</v>
      </c>
      <c r="J4433" s="14"/>
      <c r="K4433" s="14"/>
      <c r="L4433" s="14"/>
      <c r="M4433" s="14"/>
      <c r="N4433" s="14"/>
      <c r="O4433" s="14"/>
      <c r="P4433" s="14"/>
      <c r="Q4433" s="14"/>
      <c r="R4433" s="14"/>
      <c r="S4433" s="14"/>
      <c r="T4433" s="14"/>
      <c r="U4433" s="14"/>
      <c r="V4433" s="14"/>
      <c r="W4433" s="14"/>
    </row>
    <row r="4434">
      <c r="A4434" s="130" t="s">
        <v>28240</v>
      </c>
      <c r="B4434" s="14" t="s">
        <v>5847</v>
      </c>
      <c r="C4434" s="131">
        <v>46.0</v>
      </c>
      <c r="D4434" s="14" t="s">
        <v>5849</v>
      </c>
      <c r="E4434" s="131">
        <v>108.0</v>
      </c>
      <c r="F4434" s="14" t="s">
        <v>5850</v>
      </c>
      <c r="G4434" s="131">
        <v>35.0</v>
      </c>
      <c r="H4434" s="131">
        <v>200.0</v>
      </c>
      <c r="I4434" s="132" t="b">
        <v>1</v>
      </c>
      <c r="J4434" s="14"/>
      <c r="K4434" s="14"/>
      <c r="L4434" s="14"/>
      <c r="M4434" s="14"/>
      <c r="N4434" s="14"/>
      <c r="O4434" s="14"/>
      <c r="P4434" s="14"/>
      <c r="Q4434" s="14"/>
      <c r="R4434" s="14"/>
      <c r="S4434" s="14"/>
      <c r="T4434" s="14"/>
      <c r="U4434" s="14"/>
      <c r="V4434" s="14"/>
      <c r="W4434" s="14"/>
    </row>
    <row r="4435">
      <c r="A4435" s="130" t="s">
        <v>28241</v>
      </c>
      <c r="B4435" s="14" t="s">
        <v>8628</v>
      </c>
      <c r="C4435" s="131">
        <v>39.0</v>
      </c>
      <c r="D4435" s="14" t="s">
        <v>8630</v>
      </c>
      <c r="E4435" s="131">
        <v>283.0</v>
      </c>
      <c r="F4435" s="14" t="s">
        <v>8631</v>
      </c>
      <c r="G4435" s="131">
        <v>28.0</v>
      </c>
      <c r="H4435" s="131">
        <v>200.0</v>
      </c>
      <c r="I4435" s="132" t="b">
        <v>1</v>
      </c>
      <c r="J4435" s="14"/>
      <c r="K4435" s="14"/>
      <c r="L4435" s="14"/>
      <c r="M4435" s="14"/>
      <c r="N4435" s="14"/>
      <c r="O4435" s="14"/>
      <c r="P4435" s="14"/>
      <c r="Q4435" s="14"/>
      <c r="R4435" s="14"/>
      <c r="S4435" s="14"/>
      <c r="T4435" s="14"/>
      <c r="U4435" s="14"/>
      <c r="V4435" s="14"/>
      <c r="W4435" s="14"/>
    </row>
    <row r="4436">
      <c r="A4436" s="130" t="s">
        <v>28242</v>
      </c>
      <c r="B4436" s="14" t="s">
        <v>11062</v>
      </c>
      <c r="C4436" s="131">
        <v>30.0</v>
      </c>
      <c r="D4436" s="14" t="s">
        <v>11065</v>
      </c>
      <c r="E4436" s="131">
        <v>145.0</v>
      </c>
      <c r="F4436" s="14" t="s">
        <v>1802</v>
      </c>
      <c r="G4436" s="131">
        <v>20.0</v>
      </c>
      <c r="H4436" s="131">
        <v>200.0</v>
      </c>
      <c r="I4436" s="132" t="b">
        <v>1</v>
      </c>
      <c r="J4436" s="14"/>
      <c r="K4436" s="14"/>
      <c r="L4436" s="14"/>
      <c r="M4436" s="14"/>
      <c r="N4436" s="14"/>
      <c r="O4436" s="14"/>
      <c r="P4436" s="14"/>
      <c r="Q4436" s="14"/>
      <c r="R4436" s="14"/>
      <c r="S4436" s="14"/>
      <c r="T4436" s="14"/>
      <c r="U4436" s="14"/>
      <c r="V4436" s="14"/>
      <c r="W4436" s="14"/>
    </row>
    <row r="4437">
      <c r="A4437" s="130" t="s">
        <v>28243</v>
      </c>
      <c r="B4437" s="14" t="s">
        <v>1543</v>
      </c>
      <c r="C4437" s="131">
        <v>25.0</v>
      </c>
      <c r="D4437" s="14"/>
      <c r="E4437" s="14"/>
      <c r="F4437" s="14" t="s">
        <v>1264</v>
      </c>
      <c r="G4437" s="131">
        <v>5.0</v>
      </c>
      <c r="H4437" s="131">
        <v>200.0</v>
      </c>
      <c r="I4437" s="132" t="b">
        <v>1</v>
      </c>
      <c r="J4437" s="14"/>
      <c r="K4437" s="14"/>
      <c r="L4437" s="14"/>
      <c r="M4437" s="14"/>
      <c r="N4437" s="14"/>
      <c r="O4437" s="14"/>
      <c r="P4437" s="14"/>
      <c r="Q4437" s="14"/>
      <c r="R4437" s="14"/>
      <c r="S4437" s="14"/>
      <c r="T4437" s="14"/>
      <c r="U4437" s="14"/>
      <c r="V4437" s="14"/>
      <c r="W4437" s="14"/>
    </row>
    <row r="4438">
      <c r="A4438" s="130" t="s">
        <v>28244</v>
      </c>
      <c r="B4438" s="14" t="s">
        <v>10781</v>
      </c>
      <c r="C4438" s="131">
        <v>50.0</v>
      </c>
      <c r="D4438" s="14" t="s">
        <v>10782</v>
      </c>
      <c r="E4438" s="131">
        <v>164.0</v>
      </c>
      <c r="F4438" s="14" t="s">
        <v>10784</v>
      </c>
      <c r="G4438" s="131">
        <v>39.0</v>
      </c>
      <c r="H4438" s="131">
        <v>200.0</v>
      </c>
      <c r="I4438" s="132" t="b">
        <v>1</v>
      </c>
      <c r="J4438" s="14"/>
      <c r="K4438" s="14"/>
      <c r="L4438" s="14"/>
      <c r="M4438" s="14"/>
      <c r="N4438" s="14"/>
      <c r="O4438" s="14"/>
      <c r="P4438" s="14"/>
      <c r="Q4438" s="14"/>
      <c r="R4438" s="14"/>
      <c r="S4438" s="14"/>
      <c r="T4438" s="14"/>
      <c r="U4438" s="14"/>
      <c r="V4438" s="14"/>
      <c r="W4438" s="14"/>
    </row>
    <row r="4439">
      <c r="A4439" s="130" t="s">
        <v>28245</v>
      </c>
      <c r="B4439" s="14" t="s">
        <v>1252</v>
      </c>
      <c r="C4439" s="131">
        <v>64.0</v>
      </c>
      <c r="D4439" s="14" t="s">
        <v>1253</v>
      </c>
      <c r="E4439" s="131">
        <v>351.0</v>
      </c>
      <c r="F4439" s="14" t="s">
        <v>1254</v>
      </c>
      <c r="G4439" s="131">
        <v>53.0</v>
      </c>
      <c r="H4439" s="131">
        <v>200.0</v>
      </c>
      <c r="I4439" s="132" t="b">
        <v>1</v>
      </c>
      <c r="J4439" s="14"/>
      <c r="K4439" s="14"/>
      <c r="L4439" s="14"/>
      <c r="M4439" s="14"/>
      <c r="N4439" s="14"/>
      <c r="O4439" s="14"/>
      <c r="P4439" s="14"/>
      <c r="Q4439" s="14"/>
      <c r="R4439" s="14"/>
      <c r="S4439" s="14"/>
      <c r="T4439" s="14"/>
      <c r="U4439" s="14"/>
      <c r="V4439" s="14"/>
      <c r="W4439" s="14"/>
    </row>
    <row r="4440">
      <c r="A4440" s="130" t="s">
        <v>28246</v>
      </c>
      <c r="B4440" s="14" t="s">
        <v>7305</v>
      </c>
      <c r="C4440" s="131">
        <v>105.0</v>
      </c>
      <c r="D4440" s="14" t="s">
        <v>7307</v>
      </c>
      <c r="E4440" s="131">
        <v>141.0</v>
      </c>
      <c r="F4440" s="14" t="s">
        <v>7309</v>
      </c>
      <c r="G4440" s="131">
        <v>94.0</v>
      </c>
      <c r="H4440" s="131">
        <v>200.0</v>
      </c>
      <c r="I4440" s="132" t="b">
        <v>1</v>
      </c>
      <c r="J4440" s="14"/>
      <c r="K4440" s="14"/>
      <c r="L4440" s="14"/>
      <c r="M4440" s="14"/>
      <c r="N4440" s="14"/>
      <c r="O4440" s="14"/>
      <c r="P4440" s="14"/>
      <c r="Q4440" s="14"/>
      <c r="R4440" s="14"/>
      <c r="S4440" s="14"/>
      <c r="T4440" s="14"/>
      <c r="U4440" s="14"/>
      <c r="V4440" s="14"/>
      <c r="W4440" s="14"/>
    </row>
    <row r="4441">
      <c r="A4441" s="130" t="s">
        <v>28247</v>
      </c>
      <c r="B4441" s="14" t="s">
        <v>8016</v>
      </c>
      <c r="C4441" s="131">
        <v>58.0</v>
      </c>
      <c r="D4441" s="14" t="s">
        <v>8019</v>
      </c>
      <c r="E4441" s="131">
        <v>300.0</v>
      </c>
      <c r="F4441" s="14" t="s">
        <v>8020</v>
      </c>
      <c r="G4441" s="131">
        <v>47.0</v>
      </c>
      <c r="H4441" s="131">
        <v>200.0</v>
      </c>
      <c r="I4441" s="132" t="b">
        <v>1</v>
      </c>
      <c r="J4441" s="14"/>
      <c r="K4441" s="14"/>
      <c r="L4441" s="14"/>
      <c r="M4441" s="14"/>
      <c r="N4441" s="14"/>
      <c r="O4441" s="14"/>
      <c r="P4441" s="14"/>
      <c r="Q4441" s="14"/>
      <c r="R4441" s="14"/>
      <c r="S4441" s="14"/>
      <c r="T4441" s="14"/>
      <c r="U4441" s="14"/>
      <c r="V4441" s="14"/>
      <c r="W4441" s="14"/>
    </row>
    <row r="4442">
      <c r="A4442" s="130" t="s">
        <v>28248</v>
      </c>
      <c r="B4442" s="14" t="s">
        <v>6607</v>
      </c>
      <c r="C4442" s="131">
        <v>76.0</v>
      </c>
      <c r="D4442" s="14" t="s">
        <v>6608</v>
      </c>
      <c r="E4442" s="131">
        <v>205.0</v>
      </c>
      <c r="F4442" s="14" t="s">
        <v>6609</v>
      </c>
      <c r="G4442" s="131">
        <v>65.0</v>
      </c>
      <c r="H4442" s="131">
        <v>200.0</v>
      </c>
      <c r="I4442" s="132" t="b">
        <v>1</v>
      </c>
      <c r="J4442" s="14"/>
      <c r="K4442" s="14"/>
      <c r="L4442" s="14"/>
      <c r="M4442" s="14"/>
      <c r="N4442" s="14"/>
      <c r="O4442" s="14"/>
      <c r="P4442" s="14"/>
      <c r="Q4442" s="14"/>
      <c r="R4442" s="14"/>
      <c r="S4442" s="14"/>
      <c r="T4442" s="14"/>
      <c r="U4442" s="14"/>
      <c r="V4442" s="14"/>
      <c r="W4442" s="14"/>
    </row>
    <row r="4443">
      <c r="A4443" s="130" t="s">
        <v>28249</v>
      </c>
      <c r="B4443" s="14" t="s">
        <v>1962</v>
      </c>
      <c r="C4443" s="131">
        <v>134.0</v>
      </c>
      <c r="D4443" s="14" t="s">
        <v>1964</v>
      </c>
      <c r="E4443" s="131">
        <v>150.0</v>
      </c>
      <c r="F4443" s="14" t="s">
        <v>1965</v>
      </c>
      <c r="G4443" s="131">
        <v>123.0</v>
      </c>
      <c r="H4443" s="131">
        <v>200.0</v>
      </c>
      <c r="I4443" s="132" t="b">
        <v>1</v>
      </c>
      <c r="J4443" s="14"/>
      <c r="K4443" s="14"/>
      <c r="L4443" s="14"/>
      <c r="M4443" s="14"/>
      <c r="N4443" s="14"/>
      <c r="O4443" s="14"/>
      <c r="P4443" s="14"/>
      <c r="Q4443" s="14"/>
      <c r="R4443" s="14"/>
      <c r="S4443" s="14"/>
      <c r="T4443" s="14"/>
      <c r="U4443" s="14"/>
      <c r="V4443" s="14"/>
      <c r="W4443" s="14"/>
    </row>
    <row r="4444">
      <c r="A4444" s="130" t="s">
        <v>28250</v>
      </c>
      <c r="B4444" s="14" t="s">
        <v>11197</v>
      </c>
      <c r="C4444" s="131">
        <v>39.0</v>
      </c>
      <c r="D4444" s="14"/>
      <c r="E4444" s="14"/>
      <c r="F4444" s="14" t="s">
        <v>11199</v>
      </c>
      <c r="G4444" s="131">
        <v>19.0</v>
      </c>
      <c r="H4444" s="131">
        <v>200.0</v>
      </c>
      <c r="I4444" s="132" t="b">
        <v>1</v>
      </c>
      <c r="J4444" s="14"/>
      <c r="K4444" s="14"/>
      <c r="L4444" s="14"/>
      <c r="M4444" s="14"/>
      <c r="N4444" s="14"/>
      <c r="O4444" s="14"/>
      <c r="P4444" s="14"/>
      <c r="Q4444" s="14"/>
      <c r="R4444" s="14"/>
      <c r="S4444" s="14"/>
      <c r="T4444" s="14"/>
      <c r="U4444" s="14"/>
      <c r="V4444" s="14"/>
      <c r="W4444" s="14"/>
    </row>
    <row r="4445">
      <c r="A4445" s="130" t="s">
        <v>28251</v>
      </c>
      <c r="B4445" s="14" t="s">
        <v>1682</v>
      </c>
      <c r="C4445" s="131">
        <v>36.0</v>
      </c>
      <c r="D4445" s="14" t="s">
        <v>1683</v>
      </c>
      <c r="E4445" s="131">
        <v>323.0</v>
      </c>
      <c r="F4445" s="14" t="s">
        <v>1684</v>
      </c>
      <c r="G4445" s="131">
        <v>25.0</v>
      </c>
      <c r="H4445" s="131">
        <v>200.0</v>
      </c>
      <c r="I4445" s="132" t="b">
        <v>1</v>
      </c>
      <c r="J4445" s="14"/>
      <c r="K4445" s="14"/>
      <c r="L4445" s="14"/>
      <c r="M4445" s="14"/>
      <c r="N4445" s="14"/>
      <c r="O4445" s="14"/>
      <c r="P4445" s="14"/>
      <c r="Q4445" s="14"/>
      <c r="R4445" s="14"/>
      <c r="S4445" s="14"/>
      <c r="T4445" s="14"/>
      <c r="U4445" s="14"/>
      <c r="V4445" s="14"/>
      <c r="W4445" s="14"/>
    </row>
    <row r="4446">
      <c r="A4446" s="130" t="s">
        <v>28252</v>
      </c>
      <c r="B4446" s="14" t="s">
        <v>1519</v>
      </c>
      <c r="C4446" s="131">
        <v>36.0</v>
      </c>
      <c r="D4446" s="14"/>
      <c r="E4446" s="14"/>
      <c r="F4446" s="14" t="s">
        <v>1520</v>
      </c>
      <c r="G4446" s="131">
        <v>16.0</v>
      </c>
      <c r="H4446" s="131">
        <v>200.0</v>
      </c>
      <c r="I4446" s="132" t="b">
        <v>1</v>
      </c>
      <c r="J4446" s="14"/>
      <c r="K4446" s="14"/>
      <c r="L4446" s="14"/>
      <c r="M4446" s="14"/>
      <c r="N4446" s="14"/>
      <c r="O4446" s="14"/>
      <c r="P4446" s="14"/>
      <c r="Q4446" s="14"/>
      <c r="R4446" s="14"/>
      <c r="S4446" s="14"/>
      <c r="T4446" s="14"/>
      <c r="U4446" s="14"/>
      <c r="V4446" s="14"/>
      <c r="W4446" s="14"/>
    </row>
    <row r="4447">
      <c r="A4447" s="130" t="s">
        <v>28253</v>
      </c>
      <c r="B4447" s="14" t="s">
        <v>3179</v>
      </c>
      <c r="C4447" s="131">
        <v>107.0</v>
      </c>
      <c r="D4447" s="14" t="s">
        <v>3182</v>
      </c>
      <c r="E4447" s="131">
        <v>155.0</v>
      </c>
      <c r="F4447" s="14" t="s">
        <v>3185</v>
      </c>
      <c r="G4447" s="131">
        <v>96.0</v>
      </c>
      <c r="H4447" s="131">
        <v>200.0</v>
      </c>
      <c r="I4447" s="132" t="b">
        <v>1</v>
      </c>
      <c r="J4447" s="14"/>
      <c r="K4447" s="14"/>
      <c r="L4447" s="14"/>
      <c r="M4447" s="14"/>
      <c r="N4447" s="14"/>
      <c r="O4447" s="14"/>
      <c r="P4447" s="14"/>
      <c r="Q4447" s="14"/>
      <c r="R4447" s="14"/>
      <c r="S4447" s="14"/>
      <c r="T4447" s="14"/>
      <c r="U4447" s="14"/>
      <c r="V4447" s="14"/>
      <c r="W4447" s="14"/>
    </row>
    <row r="4448">
      <c r="A4448" s="130" t="s">
        <v>28254</v>
      </c>
      <c r="B4448" s="14" t="s">
        <v>14205</v>
      </c>
      <c r="C4448" s="131">
        <v>33.0</v>
      </c>
      <c r="D4448" s="14"/>
      <c r="E4448" s="14"/>
      <c r="F4448" s="14" t="s">
        <v>14207</v>
      </c>
      <c r="G4448" s="131">
        <v>13.0</v>
      </c>
      <c r="H4448" s="131">
        <v>200.0</v>
      </c>
      <c r="I4448" s="132" t="b">
        <v>1</v>
      </c>
      <c r="J4448" s="14"/>
      <c r="K4448" s="14"/>
      <c r="L4448" s="14"/>
      <c r="M4448" s="14"/>
      <c r="N4448" s="14"/>
      <c r="O4448" s="14"/>
      <c r="P4448" s="14"/>
      <c r="Q4448" s="14"/>
      <c r="R4448" s="14"/>
      <c r="S4448" s="14"/>
      <c r="T4448" s="14"/>
      <c r="U4448" s="14"/>
      <c r="V4448" s="14"/>
      <c r="W4448" s="14"/>
    </row>
    <row r="4449">
      <c r="A4449" s="130" t="s">
        <v>28255</v>
      </c>
      <c r="B4449" s="14" t="s">
        <v>10609</v>
      </c>
      <c r="C4449" s="131">
        <v>37.0</v>
      </c>
      <c r="D4449" s="14"/>
      <c r="E4449" s="14"/>
      <c r="F4449" s="14" t="s">
        <v>10612</v>
      </c>
      <c r="G4449" s="131">
        <v>17.0</v>
      </c>
      <c r="H4449" s="131">
        <v>200.0</v>
      </c>
      <c r="I4449" s="132" t="b">
        <v>1</v>
      </c>
      <c r="J4449" s="14"/>
      <c r="K4449" s="14"/>
      <c r="L4449" s="14"/>
      <c r="M4449" s="14"/>
      <c r="N4449" s="14"/>
      <c r="O4449" s="14"/>
      <c r="P4449" s="14"/>
      <c r="Q4449" s="14"/>
      <c r="R4449" s="14"/>
      <c r="S4449" s="14"/>
      <c r="T4449" s="14"/>
      <c r="U4449" s="14"/>
      <c r="V4449" s="14"/>
      <c r="W4449" s="14"/>
    </row>
    <row r="4450">
      <c r="A4450" s="130" t="s">
        <v>28256</v>
      </c>
      <c r="B4450" s="14" t="s">
        <v>7305</v>
      </c>
      <c r="C4450" s="131">
        <v>105.0</v>
      </c>
      <c r="D4450" s="14" t="s">
        <v>7307</v>
      </c>
      <c r="E4450" s="131">
        <v>141.0</v>
      </c>
      <c r="F4450" s="14" t="s">
        <v>7309</v>
      </c>
      <c r="G4450" s="131">
        <v>94.0</v>
      </c>
      <c r="H4450" s="131">
        <v>200.0</v>
      </c>
      <c r="I4450" s="132" t="b">
        <v>1</v>
      </c>
      <c r="J4450" s="14"/>
      <c r="K4450" s="14"/>
      <c r="L4450" s="14"/>
      <c r="M4450" s="14"/>
      <c r="N4450" s="14"/>
      <c r="O4450" s="14"/>
      <c r="P4450" s="14"/>
      <c r="Q4450" s="14"/>
      <c r="R4450" s="14"/>
      <c r="S4450" s="14"/>
      <c r="T4450" s="14"/>
      <c r="U4450" s="14"/>
      <c r="V4450" s="14"/>
      <c r="W4450" s="14"/>
    </row>
    <row r="4451">
      <c r="A4451" s="130" t="s">
        <v>28257</v>
      </c>
      <c r="B4451" s="14" t="s">
        <v>11130</v>
      </c>
      <c r="C4451" s="131">
        <v>27.0</v>
      </c>
      <c r="D4451" s="14"/>
      <c r="E4451" s="14"/>
      <c r="F4451" s="14" t="s">
        <v>11132</v>
      </c>
      <c r="G4451" s="131">
        <v>7.0</v>
      </c>
      <c r="H4451" s="131">
        <v>200.0</v>
      </c>
      <c r="I4451" s="132" t="b">
        <v>1</v>
      </c>
      <c r="J4451" s="14"/>
      <c r="K4451" s="14"/>
      <c r="L4451" s="14"/>
      <c r="M4451" s="14"/>
      <c r="N4451" s="14"/>
      <c r="O4451" s="14"/>
      <c r="P4451" s="14"/>
      <c r="Q4451" s="14"/>
      <c r="R4451" s="14"/>
      <c r="S4451" s="14"/>
      <c r="T4451" s="14"/>
      <c r="U4451" s="14"/>
      <c r="V4451" s="14"/>
      <c r="W4451" s="14"/>
    </row>
    <row r="4452">
      <c r="A4452" s="130" t="s">
        <v>28258</v>
      </c>
      <c r="B4452" s="14" t="s">
        <v>1640</v>
      </c>
      <c r="C4452" s="131">
        <v>61.0</v>
      </c>
      <c r="D4452" s="14" t="s">
        <v>1641</v>
      </c>
      <c r="E4452" s="131">
        <v>147.0</v>
      </c>
      <c r="F4452" s="14" t="s">
        <v>1642</v>
      </c>
      <c r="G4452" s="131">
        <v>50.0</v>
      </c>
      <c r="H4452" s="131">
        <v>200.0</v>
      </c>
      <c r="I4452" s="132" t="b">
        <v>1</v>
      </c>
      <c r="J4452" s="14"/>
      <c r="K4452" s="14"/>
      <c r="L4452" s="14"/>
      <c r="M4452" s="14"/>
      <c r="N4452" s="14"/>
      <c r="O4452" s="14"/>
      <c r="P4452" s="14"/>
      <c r="Q4452" s="14"/>
      <c r="R4452" s="14"/>
      <c r="S4452" s="14"/>
      <c r="T4452" s="14"/>
      <c r="U4452" s="14"/>
      <c r="V4452" s="14"/>
      <c r="W4452" s="14"/>
    </row>
    <row r="4453">
      <c r="A4453" s="130" t="s">
        <v>28259</v>
      </c>
      <c r="B4453" s="14" t="s">
        <v>6069</v>
      </c>
      <c r="C4453" s="131">
        <v>118.0</v>
      </c>
      <c r="D4453" s="14" t="s">
        <v>6073</v>
      </c>
      <c r="E4453" s="131">
        <v>149.0</v>
      </c>
      <c r="F4453" s="14" t="s">
        <v>6075</v>
      </c>
      <c r="G4453" s="131">
        <v>107.0</v>
      </c>
      <c r="H4453" s="131">
        <v>200.0</v>
      </c>
      <c r="I4453" s="132" t="b">
        <v>1</v>
      </c>
      <c r="J4453" s="14"/>
      <c r="K4453" s="14"/>
      <c r="L4453" s="14"/>
      <c r="M4453" s="14"/>
      <c r="N4453" s="14"/>
      <c r="O4453" s="14"/>
      <c r="P4453" s="14"/>
      <c r="Q4453" s="14"/>
      <c r="R4453" s="14"/>
      <c r="S4453" s="14"/>
      <c r="T4453" s="14"/>
      <c r="U4453" s="14"/>
      <c r="V4453" s="14"/>
      <c r="W4453" s="14"/>
    </row>
    <row r="4454">
      <c r="A4454" s="130" t="s">
        <v>28260</v>
      </c>
      <c r="B4454" s="14" t="s">
        <v>12409</v>
      </c>
      <c r="C4454" s="131">
        <v>29.0</v>
      </c>
      <c r="D4454" s="14"/>
      <c r="E4454" s="14"/>
      <c r="F4454" s="14" t="s">
        <v>12410</v>
      </c>
      <c r="G4454" s="131">
        <v>9.0</v>
      </c>
      <c r="H4454" s="131">
        <v>200.0</v>
      </c>
      <c r="I4454" s="132" t="b">
        <v>1</v>
      </c>
      <c r="J4454" s="14"/>
      <c r="K4454" s="14"/>
      <c r="L4454" s="14"/>
      <c r="M4454" s="14"/>
      <c r="N4454" s="14"/>
      <c r="O4454" s="14"/>
      <c r="P4454" s="14"/>
      <c r="Q4454" s="14"/>
      <c r="R4454" s="14"/>
      <c r="S4454" s="14"/>
      <c r="T4454" s="14"/>
      <c r="U4454" s="14"/>
      <c r="V4454" s="14"/>
      <c r="W4454" s="14"/>
    </row>
    <row r="4455">
      <c r="A4455" s="130" t="s">
        <v>28261</v>
      </c>
      <c r="B4455" s="14" t="s">
        <v>1571</v>
      </c>
      <c r="C4455" s="131">
        <v>63.0</v>
      </c>
      <c r="D4455" s="14" t="s">
        <v>1572</v>
      </c>
      <c r="E4455" s="131">
        <v>198.0</v>
      </c>
      <c r="F4455" s="14" t="s">
        <v>1573</v>
      </c>
      <c r="G4455" s="131">
        <v>52.0</v>
      </c>
      <c r="H4455" s="131">
        <v>200.0</v>
      </c>
      <c r="I4455" s="132" t="b">
        <v>1</v>
      </c>
      <c r="J4455" s="14"/>
      <c r="K4455" s="14"/>
      <c r="L4455" s="14"/>
      <c r="M4455" s="14"/>
      <c r="N4455" s="14"/>
      <c r="O4455" s="14"/>
      <c r="P4455" s="14"/>
      <c r="Q4455" s="14"/>
      <c r="R4455" s="14"/>
      <c r="S4455" s="14"/>
      <c r="T4455" s="14"/>
      <c r="U4455" s="14"/>
      <c r="V4455" s="14"/>
      <c r="W4455" s="14"/>
    </row>
    <row r="4456">
      <c r="A4456" s="130" t="s">
        <v>28262</v>
      </c>
      <c r="B4456" s="14" t="s">
        <v>14527</v>
      </c>
      <c r="C4456" s="131">
        <v>30.0</v>
      </c>
      <c r="D4456" s="14"/>
      <c r="E4456" s="14"/>
      <c r="F4456" s="14" t="s">
        <v>14530</v>
      </c>
      <c r="G4456" s="131">
        <v>10.0</v>
      </c>
      <c r="H4456" s="131">
        <v>200.0</v>
      </c>
      <c r="I4456" s="132" t="b">
        <v>1</v>
      </c>
      <c r="J4456" s="14"/>
      <c r="K4456" s="14"/>
      <c r="L4456" s="14"/>
      <c r="M4456" s="14"/>
      <c r="N4456" s="14"/>
      <c r="O4456" s="14"/>
      <c r="P4456" s="14"/>
      <c r="Q4456" s="14"/>
      <c r="R4456" s="14"/>
      <c r="S4456" s="14"/>
      <c r="T4456" s="14"/>
      <c r="U4456" s="14"/>
      <c r="V4456" s="14"/>
      <c r="W4456" s="14"/>
    </row>
    <row r="4457">
      <c r="A4457" s="130" t="s">
        <v>28263</v>
      </c>
      <c r="B4457" s="14" t="s">
        <v>16126</v>
      </c>
      <c r="C4457" s="131">
        <v>39.0</v>
      </c>
      <c r="D4457" s="14" t="s">
        <v>511</v>
      </c>
      <c r="E4457" s="131">
        <v>135.0</v>
      </c>
      <c r="F4457" s="14" t="s">
        <v>512</v>
      </c>
      <c r="G4457" s="131">
        <v>14.0</v>
      </c>
      <c r="H4457" s="131">
        <v>200.0</v>
      </c>
      <c r="I4457" s="132" t="b">
        <v>1</v>
      </c>
      <c r="J4457" s="14"/>
      <c r="K4457" s="14"/>
      <c r="L4457" s="14"/>
      <c r="M4457" s="14"/>
      <c r="N4457" s="14"/>
      <c r="O4457" s="14"/>
      <c r="P4457" s="14"/>
      <c r="Q4457" s="14"/>
      <c r="R4457" s="14"/>
      <c r="S4457" s="14"/>
      <c r="T4457" s="14"/>
      <c r="U4457" s="14"/>
      <c r="V4457" s="14"/>
      <c r="W4457" s="14"/>
    </row>
    <row r="4458">
      <c r="A4458" s="130" t="s">
        <v>28264</v>
      </c>
      <c r="B4458" s="14" t="s">
        <v>6962</v>
      </c>
      <c r="C4458" s="131">
        <v>49.0</v>
      </c>
      <c r="D4458" s="14" t="s">
        <v>6966</v>
      </c>
      <c r="E4458" s="131">
        <v>220.0</v>
      </c>
      <c r="F4458" s="14" t="s">
        <v>6969</v>
      </c>
      <c r="G4458" s="131">
        <v>38.0</v>
      </c>
      <c r="H4458" s="131">
        <v>200.0</v>
      </c>
      <c r="I4458" s="132" t="b">
        <v>1</v>
      </c>
      <c r="J4458" s="14"/>
      <c r="K4458" s="14"/>
      <c r="L4458" s="14"/>
      <c r="M4458" s="14"/>
      <c r="N4458" s="14"/>
      <c r="O4458" s="14"/>
      <c r="P4458" s="14"/>
      <c r="Q4458" s="14"/>
      <c r="R4458" s="14"/>
      <c r="S4458" s="14"/>
      <c r="T4458" s="14"/>
      <c r="U4458" s="14"/>
      <c r="V4458" s="14"/>
      <c r="W4458" s="14"/>
    </row>
    <row r="4459">
      <c r="A4459" s="130" t="s">
        <v>28265</v>
      </c>
      <c r="B4459" s="14" t="s">
        <v>4819</v>
      </c>
      <c r="C4459" s="131">
        <v>85.0</v>
      </c>
      <c r="D4459" s="14" t="s">
        <v>4821</v>
      </c>
      <c r="E4459" s="131">
        <v>138.0</v>
      </c>
      <c r="F4459" s="14" t="s">
        <v>4822</v>
      </c>
      <c r="G4459" s="131">
        <v>74.0</v>
      </c>
      <c r="H4459" s="131">
        <v>200.0</v>
      </c>
      <c r="I4459" s="132" t="b">
        <v>1</v>
      </c>
      <c r="J4459" s="14"/>
      <c r="K4459" s="14"/>
      <c r="L4459" s="14"/>
      <c r="M4459" s="14"/>
      <c r="N4459" s="14"/>
      <c r="O4459" s="14"/>
      <c r="P4459" s="14"/>
      <c r="Q4459" s="14"/>
      <c r="R4459" s="14"/>
      <c r="S4459" s="14"/>
      <c r="T4459" s="14"/>
      <c r="U4459" s="14"/>
      <c r="V4459" s="14"/>
      <c r="W4459" s="14"/>
    </row>
    <row r="4460">
      <c r="A4460" s="130" t="s">
        <v>28266</v>
      </c>
      <c r="B4460" s="14" t="s">
        <v>12775</v>
      </c>
      <c r="C4460" s="131">
        <v>43.0</v>
      </c>
      <c r="D4460" s="14"/>
      <c r="E4460" s="14"/>
      <c r="F4460" s="14" t="s">
        <v>12777</v>
      </c>
      <c r="G4460" s="131">
        <v>23.0</v>
      </c>
      <c r="H4460" s="131">
        <v>200.0</v>
      </c>
      <c r="I4460" s="132" t="b">
        <v>1</v>
      </c>
      <c r="J4460" s="14"/>
      <c r="K4460" s="14"/>
      <c r="L4460" s="14"/>
      <c r="M4460" s="14"/>
      <c r="N4460" s="14"/>
      <c r="O4460" s="14"/>
      <c r="P4460" s="14"/>
      <c r="Q4460" s="14"/>
      <c r="R4460" s="14"/>
      <c r="S4460" s="14"/>
      <c r="T4460" s="14"/>
      <c r="U4460" s="14"/>
      <c r="V4460" s="14"/>
      <c r="W4460" s="14"/>
    </row>
    <row r="4461">
      <c r="A4461" s="130" t="s">
        <v>28267</v>
      </c>
      <c r="B4461" s="14" t="s">
        <v>14659</v>
      </c>
      <c r="C4461" s="131">
        <v>105.0</v>
      </c>
      <c r="D4461" s="14" t="s">
        <v>14660</v>
      </c>
      <c r="E4461" s="131">
        <v>152.0</v>
      </c>
      <c r="F4461" s="14" t="s">
        <v>14661</v>
      </c>
      <c r="G4461" s="131">
        <v>94.0</v>
      </c>
      <c r="H4461" s="131">
        <v>200.0</v>
      </c>
      <c r="I4461" s="132" t="b">
        <v>1</v>
      </c>
      <c r="J4461" s="14"/>
      <c r="K4461" s="14"/>
      <c r="L4461" s="14"/>
      <c r="M4461" s="14"/>
      <c r="N4461" s="14"/>
      <c r="O4461" s="14"/>
      <c r="P4461" s="14"/>
      <c r="Q4461" s="14"/>
      <c r="R4461" s="14"/>
      <c r="S4461" s="14"/>
      <c r="T4461" s="14"/>
      <c r="U4461" s="14"/>
      <c r="V4461" s="14"/>
      <c r="W4461" s="14"/>
    </row>
    <row r="4462">
      <c r="A4462" s="130" t="s">
        <v>28268</v>
      </c>
      <c r="B4462" s="14" t="s">
        <v>12184</v>
      </c>
      <c r="C4462" s="131">
        <v>39.0</v>
      </c>
      <c r="D4462" s="14" t="s">
        <v>12186</v>
      </c>
      <c r="E4462" s="131">
        <v>150.0</v>
      </c>
      <c r="F4462" s="14" t="s">
        <v>12187</v>
      </c>
      <c r="G4462" s="131">
        <v>28.0</v>
      </c>
      <c r="H4462" s="131">
        <v>200.0</v>
      </c>
      <c r="I4462" s="132" t="b">
        <v>1</v>
      </c>
      <c r="J4462" s="14"/>
      <c r="K4462" s="14"/>
      <c r="L4462" s="14"/>
      <c r="M4462" s="14"/>
      <c r="N4462" s="14"/>
      <c r="O4462" s="14"/>
      <c r="P4462" s="14"/>
      <c r="Q4462" s="14"/>
      <c r="R4462" s="14"/>
      <c r="S4462" s="14"/>
      <c r="T4462" s="14"/>
      <c r="U4462" s="14"/>
      <c r="V4462" s="14"/>
      <c r="W4462" s="14"/>
    </row>
    <row r="4463">
      <c r="A4463" s="130" t="s">
        <v>28269</v>
      </c>
      <c r="B4463" s="14" t="s">
        <v>1986</v>
      </c>
      <c r="C4463" s="131">
        <v>74.0</v>
      </c>
      <c r="D4463" s="14" t="s">
        <v>1987</v>
      </c>
      <c r="E4463" s="131">
        <v>595.0</v>
      </c>
      <c r="F4463" s="14" t="s">
        <v>1988</v>
      </c>
      <c r="G4463" s="131">
        <v>63.0</v>
      </c>
      <c r="H4463" s="131">
        <v>200.0</v>
      </c>
      <c r="I4463" s="132" t="b">
        <v>1</v>
      </c>
      <c r="J4463" s="14"/>
      <c r="K4463" s="14"/>
      <c r="L4463" s="14"/>
      <c r="M4463" s="14"/>
      <c r="N4463" s="14"/>
      <c r="O4463" s="14"/>
      <c r="P4463" s="14"/>
      <c r="Q4463" s="14"/>
      <c r="R4463" s="14"/>
      <c r="S4463" s="14"/>
      <c r="T4463" s="14"/>
      <c r="U4463" s="14"/>
      <c r="V4463" s="14"/>
      <c r="W4463" s="14"/>
    </row>
    <row r="4464">
      <c r="A4464" s="130" t="s">
        <v>28270</v>
      </c>
      <c r="B4464" s="14" t="s">
        <v>1763</v>
      </c>
      <c r="C4464" s="131">
        <v>55.0</v>
      </c>
      <c r="D4464" s="14" t="s">
        <v>1764</v>
      </c>
      <c r="E4464" s="131">
        <v>814.0</v>
      </c>
      <c r="F4464" s="14" t="s">
        <v>1766</v>
      </c>
      <c r="G4464" s="131">
        <v>44.0</v>
      </c>
      <c r="H4464" s="131">
        <v>200.0</v>
      </c>
      <c r="I4464" s="132" t="b">
        <v>1</v>
      </c>
      <c r="J4464" s="14"/>
      <c r="K4464" s="14"/>
      <c r="L4464" s="14"/>
      <c r="M4464" s="14"/>
      <c r="N4464" s="14"/>
      <c r="O4464" s="14"/>
      <c r="P4464" s="14"/>
      <c r="Q4464" s="14"/>
      <c r="R4464" s="14"/>
      <c r="S4464" s="14"/>
      <c r="T4464" s="14"/>
      <c r="U4464" s="14"/>
      <c r="V4464" s="14"/>
      <c r="W4464" s="14"/>
    </row>
    <row r="4465">
      <c r="A4465" s="130" t="s">
        <v>28271</v>
      </c>
      <c r="B4465" s="14" t="s">
        <v>13510</v>
      </c>
      <c r="C4465" s="131">
        <v>28.0</v>
      </c>
      <c r="D4465" s="14" t="s">
        <v>13511</v>
      </c>
      <c r="E4465" s="131">
        <v>158.0</v>
      </c>
      <c r="F4465" s="14" t="s">
        <v>13512</v>
      </c>
      <c r="G4465" s="131">
        <v>8.0</v>
      </c>
      <c r="H4465" s="131">
        <v>200.0</v>
      </c>
      <c r="I4465" s="132" t="b">
        <v>1</v>
      </c>
      <c r="J4465" s="14"/>
      <c r="K4465" s="14"/>
      <c r="L4465" s="14"/>
      <c r="M4465" s="14"/>
      <c r="N4465" s="14"/>
      <c r="O4465" s="14"/>
      <c r="P4465" s="14"/>
      <c r="Q4465" s="14"/>
      <c r="R4465" s="14"/>
      <c r="S4465" s="14"/>
      <c r="T4465" s="14"/>
      <c r="U4465" s="14"/>
      <c r="V4465" s="14"/>
      <c r="W4465" s="14"/>
    </row>
    <row r="4466">
      <c r="A4466" s="130" t="s">
        <v>28272</v>
      </c>
      <c r="B4466" s="14" t="s">
        <v>13283</v>
      </c>
      <c r="C4466" s="131">
        <v>98.0</v>
      </c>
      <c r="D4466" s="14" t="s">
        <v>13285</v>
      </c>
      <c r="E4466" s="131">
        <v>154.0</v>
      </c>
      <c r="F4466" s="14" t="s">
        <v>13287</v>
      </c>
      <c r="G4466" s="131">
        <v>87.0</v>
      </c>
      <c r="H4466" s="131">
        <v>200.0</v>
      </c>
      <c r="I4466" s="132" t="b">
        <v>1</v>
      </c>
      <c r="J4466" s="14"/>
      <c r="K4466" s="14"/>
      <c r="L4466" s="14"/>
      <c r="M4466" s="14"/>
      <c r="N4466" s="14"/>
      <c r="O4466" s="14"/>
      <c r="P4466" s="14"/>
      <c r="Q4466" s="14"/>
      <c r="R4466" s="14"/>
      <c r="S4466" s="14"/>
      <c r="T4466" s="14"/>
      <c r="U4466" s="14"/>
      <c r="V4466" s="14"/>
      <c r="W4466" s="14"/>
    </row>
    <row r="4467">
      <c r="A4467" s="130" t="s">
        <v>28273</v>
      </c>
      <c r="B4467" s="14" t="s">
        <v>3358</v>
      </c>
      <c r="C4467" s="131">
        <v>76.0</v>
      </c>
      <c r="D4467" s="14" t="s">
        <v>3359</v>
      </c>
      <c r="E4467" s="131">
        <v>352.0</v>
      </c>
      <c r="F4467" s="14" t="s">
        <v>3361</v>
      </c>
      <c r="G4467" s="131">
        <v>65.0</v>
      </c>
      <c r="H4467" s="131">
        <v>200.0</v>
      </c>
      <c r="I4467" s="132" t="b">
        <v>1</v>
      </c>
      <c r="J4467" s="14"/>
      <c r="K4467" s="14"/>
      <c r="L4467" s="14"/>
      <c r="M4467" s="14"/>
      <c r="N4467" s="14"/>
      <c r="O4467" s="14"/>
      <c r="P4467" s="14"/>
      <c r="Q4467" s="14"/>
      <c r="R4467" s="14"/>
      <c r="S4467" s="14"/>
      <c r="T4467" s="14"/>
      <c r="U4467" s="14"/>
      <c r="V4467" s="14"/>
      <c r="W4467" s="14"/>
    </row>
    <row r="4468">
      <c r="A4468" s="130" t="s">
        <v>28274</v>
      </c>
      <c r="B4468" s="14"/>
      <c r="C4468" s="14"/>
      <c r="D4468" s="14"/>
      <c r="E4468" s="14"/>
      <c r="F4468" s="14"/>
      <c r="G4468" s="14"/>
      <c r="H4468" s="131">
        <v>200.0</v>
      </c>
      <c r="I4468" s="132" t="b">
        <v>0</v>
      </c>
      <c r="J4468" s="14"/>
      <c r="K4468" s="14"/>
      <c r="L4468" s="14"/>
      <c r="M4468" s="14"/>
      <c r="N4468" s="14"/>
      <c r="O4468" s="14"/>
      <c r="P4468" s="14"/>
      <c r="Q4468" s="14"/>
      <c r="R4468" s="14"/>
      <c r="S4468" s="14"/>
      <c r="T4468" s="14"/>
      <c r="U4468" s="14"/>
      <c r="V4468" s="14"/>
      <c r="W4468" s="14"/>
    </row>
    <row r="4469">
      <c r="A4469" s="130" t="s">
        <v>28275</v>
      </c>
      <c r="B4469" s="14" t="s">
        <v>14205</v>
      </c>
      <c r="C4469" s="131">
        <v>33.0</v>
      </c>
      <c r="D4469" s="14"/>
      <c r="E4469" s="14"/>
      <c r="F4469" s="14" t="s">
        <v>14207</v>
      </c>
      <c r="G4469" s="131">
        <v>13.0</v>
      </c>
      <c r="H4469" s="131">
        <v>200.0</v>
      </c>
      <c r="I4469" s="132" t="b">
        <v>1</v>
      </c>
      <c r="J4469" s="14"/>
      <c r="K4469" s="14"/>
      <c r="L4469" s="14"/>
      <c r="M4469" s="14"/>
      <c r="N4469" s="14"/>
      <c r="O4469" s="14"/>
      <c r="P4469" s="14"/>
      <c r="Q4469" s="14"/>
      <c r="R4469" s="14"/>
      <c r="S4469" s="14"/>
      <c r="T4469" s="14"/>
      <c r="U4469" s="14"/>
      <c r="V4469" s="14"/>
      <c r="W4469" s="14"/>
    </row>
    <row r="4470">
      <c r="A4470" s="130" t="s">
        <v>28276</v>
      </c>
      <c r="B4470" s="14" t="s">
        <v>27684</v>
      </c>
      <c r="C4470" s="131">
        <v>34.0</v>
      </c>
      <c r="D4470" s="14" t="s">
        <v>629</v>
      </c>
      <c r="E4470" s="131">
        <v>135.0</v>
      </c>
      <c r="F4470" s="14" t="s">
        <v>790</v>
      </c>
      <c r="G4470" s="131">
        <v>15.0</v>
      </c>
      <c r="H4470" s="131">
        <v>200.0</v>
      </c>
      <c r="I4470" s="132" t="b">
        <v>1</v>
      </c>
      <c r="J4470" s="14"/>
      <c r="K4470" s="14"/>
      <c r="L4470" s="14"/>
      <c r="M4470" s="14"/>
      <c r="N4470" s="14"/>
      <c r="O4470" s="14"/>
      <c r="P4470" s="14"/>
      <c r="Q4470" s="14"/>
      <c r="R4470" s="14"/>
      <c r="S4470" s="14"/>
      <c r="T4470" s="14"/>
      <c r="U4470" s="14"/>
      <c r="V4470" s="14"/>
      <c r="W4470" s="14"/>
    </row>
    <row r="4471">
      <c r="A4471" s="130" t="s">
        <v>28277</v>
      </c>
      <c r="B4471" s="14" t="s">
        <v>3562</v>
      </c>
      <c r="C4471" s="131">
        <v>50.0</v>
      </c>
      <c r="D4471" s="14" t="s">
        <v>3563</v>
      </c>
      <c r="E4471" s="131">
        <v>24.0</v>
      </c>
      <c r="F4471" s="14" t="s">
        <v>3566</v>
      </c>
      <c r="G4471" s="131">
        <v>39.0</v>
      </c>
      <c r="H4471" s="131">
        <v>200.0</v>
      </c>
      <c r="I4471" s="132" t="b">
        <v>1</v>
      </c>
      <c r="J4471" s="14"/>
      <c r="K4471" s="14"/>
      <c r="L4471" s="14"/>
      <c r="M4471" s="14"/>
      <c r="N4471" s="14"/>
      <c r="O4471" s="14"/>
      <c r="P4471" s="14"/>
      <c r="Q4471" s="14"/>
      <c r="R4471" s="14"/>
      <c r="S4471" s="14"/>
      <c r="T4471" s="14"/>
      <c r="U4471" s="14"/>
      <c r="V4471" s="14"/>
      <c r="W4471" s="14"/>
    </row>
    <row r="4472">
      <c r="A4472" s="130" t="s">
        <v>28278</v>
      </c>
      <c r="B4472" s="14" t="s">
        <v>15265</v>
      </c>
      <c r="C4472" s="131">
        <v>32.0</v>
      </c>
      <c r="D4472" s="14"/>
      <c r="E4472" s="14"/>
      <c r="F4472" s="14" t="s">
        <v>15267</v>
      </c>
      <c r="G4472" s="131">
        <v>12.0</v>
      </c>
      <c r="H4472" s="131">
        <v>200.0</v>
      </c>
      <c r="I4472" s="132" t="b">
        <v>1</v>
      </c>
      <c r="J4472" s="14"/>
      <c r="K4472" s="14"/>
      <c r="L4472" s="14"/>
      <c r="M4472" s="14"/>
      <c r="N4472" s="14"/>
      <c r="O4472" s="14"/>
      <c r="P4472" s="14"/>
      <c r="Q4472" s="14"/>
      <c r="R4472" s="14"/>
      <c r="S4472" s="14"/>
      <c r="T4472" s="14"/>
      <c r="U4472" s="14"/>
      <c r="V4472" s="14"/>
      <c r="W4472" s="14"/>
    </row>
    <row r="4473">
      <c r="A4473" s="130" t="s">
        <v>28279</v>
      </c>
      <c r="B4473" s="14" t="s">
        <v>1347</v>
      </c>
      <c r="C4473" s="131">
        <v>70.0</v>
      </c>
      <c r="D4473" s="14" t="s">
        <v>1348</v>
      </c>
      <c r="E4473" s="131">
        <v>229.0</v>
      </c>
      <c r="F4473" s="14" t="s">
        <v>1350</v>
      </c>
      <c r="G4473" s="131">
        <v>59.0</v>
      </c>
      <c r="H4473" s="131">
        <v>200.0</v>
      </c>
      <c r="I4473" s="132" t="b">
        <v>1</v>
      </c>
      <c r="J4473" s="14"/>
      <c r="K4473" s="14"/>
      <c r="L4473" s="14"/>
      <c r="M4473" s="14"/>
      <c r="N4473" s="14"/>
      <c r="O4473" s="14"/>
      <c r="P4473" s="14"/>
      <c r="Q4473" s="14"/>
      <c r="R4473" s="14"/>
      <c r="S4473" s="14"/>
      <c r="T4473" s="14"/>
      <c r="U4473" s="14"/>
      <c r="V4473" s="14"/>
      <c r="W4473" s="14"/>
    </row>
    <row r="4474">
      <c r="A4474" s="130" t="s">
        <v>28280</v>
      </c>
      <c r="B4474" s="14" t="s">
        <v>14596</v>
      </c>
      <c r="C4474" s="131">
        <v>69.0</v>
      </c>
      <c r="D4474" s="14" t="s">
        <v>14597</v>
      </c>
      <c r="E4474" s="131">
        <v>153.0</v>
      </c>
      <c r="F4474" s="14" t="s">
        <v>14600</v>
      </c>
      <c r="G4474" s="131">
        <v>58.0</v>
      </c>
      <c r="H4474" s="131">
        <v>200.0</v>
      </c>
      <c r="I4474" s="132" t="b">
        <v>1</v>
      </c>
      <c r="J4474" s="14"/>
      <c r="K4474" s="14"/>
      <c r="L4474" s="14"/>
      <c r="M4474" s="14"/>
      <c r="N4474" s="14"/>
      <c r="O4474" s="14"/>
      <c r="P4474" s="14"/>
      <c r="Q4474" s="14"/>
      <c r="R4474" s="14"/>
      <c r="S4474" s="14"/>
      <c r="T4474" s="14"/>
      <c r="U4474" s="14"/>
      <c r="V4474" s="14"/>
      <c r="W4474" s="14"/>
    </row>
    <row r="4475">
      <c r="A4475" s="130" t="s">
        <v>28281</v>
      </c>
      <c r="B4475" s="14" t="s">
        <v>10739</v>
      </c>
      <c r="C4475" s="131">
        <v>27.0</v>
      </c>
      <c r="D4475" s="14"/>
      <c r="E4475" s="14"/>
      <c r="F4475" s="14" t="s">
        <v>10741</v>
      </c>
      <c r="G4475" s="131">
        <v>7.0</v>
      </c>
      <c r="H4475" s="131">
        <v>200.0</v>
      </c>
      <c r="I4475" s="132" t="b">
        <v>1</v>
      </c>
      <c r="J4475" s="14"/>
      <c r="K4475" s="14"/>
      <c r="L4475" s="14"/>
      <c r="M4475" s="14"/>
      <c r="N4475" s="14"/>
      <c r="O4475" s="14"/>
      <c r="P4475" s="14"/>
      <c r="Q4475" s="14"/>
      <c r="R4475" s="14"/>
      <c r="S4475" s="14"/>
      <c r="T4475" s="14"/>
      <c r="U4475" s="14"/>
      <c r="V4475" s="14"/>
      <c r="W4475" s="14"/>
    </row>
    <row r="4476">
      <c r="A4476" s="130" t="s">
        <v>28282</v>
      </c>
      <c r="B4476" s="14"/>
      <c r="C4476" s="14"/>
      <c r="D4476" s="14"/>
      <c r="E4476" s="14"/>
      <c r="F4476" s="14"/>
      <c r="G4476" s="14"/>
      <c r="H4476" s="131">
        <v>404.0</v>
      </c>
      <c r="I4476" s="132" t="b">
        <v>0</v>
      </c>
      <c r="J4476" s="14"/>
      <c r="K4476" s="14"/>
      <c r="L4476" s="14"/>
      <c r="M4476" s="14"/>
      <c r="N4476" s="14"/>
      <c r="O4476" s="14"/>
      <c r="P4476" s="14"/>
      <c r="Q4476" s="14"/>
      <c r="R4476" s="14"/>
      <c r="S4476" s="14"/>
      <c r="T4476" s="14"/>
      <c r="U4476" s="14"/>
      <c r="V4476" s="14"/>
      <c r="W4476" s="14"/>
    </row>
    <row r="4477">
      <c r="A4477" s="130" t="s">
        <v>28283</v>
      </c>
      <c r="B4477" s="14"/>
      <c r="C4477" s="14"/>
      <c r="D4477" s="14"/>
      <c r="E4477" s="14"/>
      <c r="F4477" s="14"/>
      <c r="G4477" s="14"/>
      <c r="H4477" s="131">
        <v>404.0</v>
      </c>
      <c r="I4477" s="132" t="b">
        <v>0</v>
      </c>
      <c r="J4477" s="14"/>
      <c r="K4477" s="14"/>
      <c r="L4477" s="14"/>
      <c r="M4477" s="14"/>
      <c r="N4477" s="14"/>
      <c r="O4477" s="14"/>
      <c r="P4477" s="14"/>
      <c r="Q4477" s="14"/>
      <c r="R4477" s="14"/>
      <c r="S4477" s="14"/>
      <c r="T4477" s="14"/>
      <c r="U4477" s="14"/>
      <c r="V4477" s="14"/>
      <c r="W4477" s="14"/>
    </row>
    <row r="4478">
      <c r="A4478" s="130" t="s">
        <v>28284</v>
      </c>
      <c r="B4478" s="14"/>
      <c r="C4478" s="14"/>
      <c r="D4478" s="14"/>
      <c r="E4478" s="14"/>
      <c r="F4478" s="14"/>
      <c r="G4478" s="14"/>
      <c r="H4478" s="131">
        <v>200.0</v>
      </c>
      <c r="I4478" s="132" t="b">
        <v>0</v>
      </c>
      <c r="J4478" s="14"/>
      <c r="K4478" s="14"/>
      <c r="L4478" s="14"/>
      <c r="M4478" s="14"/>
      <c r="N4478" s="14"/>
      <c r="O4478" s="14"/>
      <c r="P4478" s="14"/>
      <c r="Q4478" s="14"/>
      <c r="R4478" s="14"/>
      <c r="S4478" s="14"/>
      <c r="T4478" s="14"/>
      <c r="U4478" s="14"/>
      <c r="V4478" s="14"/>
      <c r="W4478" s="14"/>
    </row>
    <row r="4479">
      <c r="A4479" s="130" t="s">
        <v>28285</v>
      </c>
      <c r="B4479" s="14"/>
      <c r="C4479" s="14"/>
      <c r="D4479" s="14"/>
      <c r="E4479" s="14"/>
      <c r="F4479" s="14"/>
      <c r="G4479" s="14"/>
      <c r="H4479" s="131">
        <v>404.0</v>
      </c>
      <c r="I4479" s="132" t="b">
        <v>0</v>
      </c>
      <c r="J4479" s="14"/>
      <c r="K4479" s="14"/>
      <c r="L4479" s="14"/>
      <c r="M4479" s="14"/>
      <c r="N4479" s="14"/>
      <c r="O4479" s="14"/>
      <c r="P4479" s="14"/>
      <c r="Q4479" s="14"/>
      <c r="R4479" s="14"/>
      <c r="S4479" s="14"/>
      <c r="T4479" s="14"/>
      <c r="U4479" s="14"/>
      <c r="V4479" s="14"/>
      <c r="W4479" s="14"/>
    </row>
    <row r="4480">
      <c r="A4480" s="130" t="s">
        <v>28286</v>
      </c>
      <c r="B4480" s="14"/>
      <c r="C4480" s="14"/>
      <c r="D4480" s="14"/>
      <c r="E4480" s="14"/>
      <c r="F4480" s="14"/>
      <c r="G4480" s="14"/>
      <c r="H4480" s="131">
        <v>404.0</v>
      </c>
      <c r="I4480" s="132" t="b">
        <v>0</v>
      </c>
      <c r="J4480" s="14"/>
      <c r="K4480" s="14"/>
      <c r="L4480" s="14"/>
      <c r="M4480" s="14"/>
      <c r="N4480" s="14"/>
      <c r="O4480" s="14"/>
      <c r="P4480" s="14"/>
      <c r="Q4480" s="14"/>
      <c r="R4480" s="14"/>
      <c r="S4480" s="14"/>
      <c r="T4480" s="14"/>
      <c r="U4480" s="14"/>
      <c r="V4480" s="14"/>
      <c r="W4480" s="14"/>
    </row>
    <row r="4481">
      <c r="A4481" s="130" t="s">
        <v>28287</v>
      </c>
      <c r="B4481" s="14"/>
      <c r="C4481" s="14"/>
      <c r="D4481" s="14"/>
      <c r="E4481" s="14"/>
      <c r="F4481" s="14"/>
      <c r="G4481" s="14"/>
      <c r="H4481" s="131">
        <v>301.0</v>
      </c>
      <c r="I4481" s="132" t="b">
        <v>0</v>
      </c>
      <c r="J4481" s="14"/>
      <c r="K4481" s="14"/>
      <c r="L4481" s="14"/>
      <c r="M4481" s="14"/>
      <c r="N4481" s="14"/>
      <c r="O4481" s="14"/>
      <c r="P4481" s="14"/>
      <c r="Q4481" s="14"/>
      <c r="R4481" s="14"/>
      <c r="S4481" s="14"/>
      <c r="T4481" s="14"/>
      <c r="U4481" s="14"/>
      <c r="V4481" s="14"/>
      <c r="W4481" s="14"/>
    </row>
    <row r="4482">
      <c r="A4482" s="130" t="s">
        <v>28288</v>
      </c>
      <c r="B4482" s="14"/>
      <c r="C4482" s="14"/>
      <c r="D4482" s="14"/>
      <c r="E4482" s="14"/>
      <c r="F4482" s="14"/>
      <c r="G4482" s="14"/>
      <c r="H4482" s="131">
        <v>404.0</v>
      </c>
      <c r="I4482" s="132" t="b">
        <v>0</v>
      </c>
      <c r="J4482" s="14"/>
      <c r="K4482" s="14"/>
      <c r="L4482" s="14"/>
      <c r="M4482" s="14"/>
      <c r="N4482" s="14"/>
      <c r="O4482" s="14"/>
      <c r="P4482" s="14"/>
      <c r="Q4482" s="14"/>
      <c r="R4482" s="14"/>
      <c r="S4482" s="14"/>
      <c r="T4482" s="14"/>
      <c r="U4482" s="14"/>
      <c r="V4482" s="14"/>
      <c r="W4482" s="14"/>
    </row>
    <row r="4483">
      <c r="A4483" s="130" t="s">
        <v>28289</v>
      </c>
      <c r="B4483" s="14"/>
      <c r="C4483" s="14"/>
      <c r="D4483" s="14"/>
      <c r="E4483" s="14"/>
      <c r="F4483" s="14"/>
      <c r="G4483" s="14"/>
      <c r="H4483" s="131">
        <v>404.0</v>
      </c>
      <c r="I4483" s="132" t="b">
        <v>0</v>
      </c>
      <c r="J4483" s="14"/>
      <c r="K4483" s="14"/>
      <c r="L4483" s="14"/>
      <c r="M4483" s="14"/>
      <c r="N4483" s="14"/>
      <c r="O4483" s="14"/>
      <c r="P4483" s="14"/>
      <c r="Q4483" s="14"/>
      <c r="R4483" s="14"/>
      <c r="S4483" s="14"/>
      <c r="T4483" s="14"/>
      <c r="U4483" s="14"/>
      <c r="V4483" s="14"/>
      <c r="W4483" s="14"/>
    </row>
    <row r="4484">
      <c r="A4484" s="130" t="s">
        <v>28290</v>
      </c>
      <c r="B4484" s="14"/>
      <c r="C4484" s="14"/>
      <c r="D4484" s="14"/>
      <c r="E4484" s="14"/>
      <c r="F4484" s="14"/>
      <c r="G4484" s="14"/>
      <c r="H4484" s="131">
        <v>404.0</v>
      </c>
      <c r="I4484" s="132" t="b">
        <v>0</v>
      </c>
      <c r="J4484" s="14"/>
      <c r="K4484" s="14"/>
      <c r="L4484" s="14"/>
      <c r="M4484" s="14"/>
      <c r="N4484" s="14"/>
      <c r="O4484" s="14"/>
      <c r="P4484" s="14"/>
      <c r="Q4484" s="14"/>
      <c r="R4484" s="14"/>
      <c r="S4484" s="14"/>
      <c r="T4484" s="14"/>
      <c r="U4484" s="14"/>
      <c r="V4484" s="14"/>
      <c r="W4484" s="14"/>
    </row>
    <row r="4485">
      <c r="A4485" s="130" t="s">
        <v>28291</v>
      </c>
      <c r="B4485" s="14"/>
      <c r="C4485" s="14"/>
      <c r="D4485" s="14"/>
      <c r="E4485" s="14"/>
      <c r="F4485" s="14"/>
      <c r="G4485" s="14"/>
      <c r="H4485" s="131">
        <v>404.0</v>
      </c>
      <c r="I4485" s="132" t="b">
        <v>0</v>
      </c>
      <c r="J4485" s="14"/>
      <c r="K4485" s="14"/>
      <c r="L4485" s="14"/>
      <c r="M4485" s="14"/>
      <c r="N4485" s="14"/>
      <c r="O4485" s="14"/>
      <c r="P4485" s="14"/>
      <c r="Q4485" s="14"/>
      <c r="R4485" s="14"/>
      <c r="S4485" s="14"/>
      <c r="T4485" s="14"/>
      <c r="U4485" s="14"/>
      <c r="V4485" s="14"/>
      <c r="W4485" s="14"/>
    </row>
    <row r="4486">
      <c r="A4486" s="130" t="s">
        <v>28292</v>
      </c>
      <c r="B4486" s="14"/>
      <c r="C4486" s="14"/>
      <c r="D4486" s="14"/>
      <c r="E4486" s="14"/>
      <c r="F4486" s="14"/>
      <c r="G4486" s="14"/>
      <c r="H4486" s="131">
        <v>301.0</v>
      </c>
      <c r="I4486" s="132" t="b">
        <v>0</v>
      </c>
      <c r="J4486" s="14"/>
      <c r="K4486" s="14"/>
      <c r="L4486" s="14"/>
      <c r="M4486" s="14"/>
      <c r="N4486" s="14"/>
      <c r="O4486" s="14"/>
      <c r="P4486" s="14"/>
      <c r="Q4486" s="14"/>
      <c r="R4486" s="14"/>
      <c r="S4486" s="14"/>
      <c r="T4486" s="14"/>
      <c r="U4486" s="14"/>
      <c r="V4486" s="14"/>
      <c r="W4486" s="14"/>
    </row>
    <row r="4487">
      <c r="A4487" s="130" t="s">
        <v>28293</v>
      </c>
      <c r="B4487" s="14"/>
      <c r="C4487" s="14"/>
      <c r="D4487" s="14"/>
      <c r="E4487" s="14"/>
      <c r="F4487" s="14"/>
      <c r="G4487" s="14"/>
      <c r="H4487" s="131">
        <v>404.0</v>
      </c>
      <c r="I4487" s="132" t="b">
        <v>0</v>
      </c>
      <c r="J4487" s="14"/>
      <c r="K4487" s="14"/>
      <c r="L4487" s="14"/>
      <c r="M4487" s="14"/>
      <c r="N4487" s="14"/>
      <c r="O4487" s="14"/>
      <c r="P4487" s="14"/>
      <c r="Q4487" s="14"/>
      <c r="R4487" s="14"/>
      <c r="S4487" s="14"/>
      <c r="T4487" s="14"/>
      <c r="U4487" s="14"/>
      <c r="V4487" s="14"/>
      <c r="W4487" s="14"/>
    </row>
    <row r="4488">
      <c r="A4488" s="130" t="s">
        <v>28294</v>
      </c>
      <c r="B4488" s="14"/>
      <c r="C4488" s="14"/>
      <c r="D4488" s="14"/>
      <c r="E4488" s="14"/>
      <c r="F4488" s="14"/>
      <c r="G4488" s="14"/>
      <c r="H4488" s="131">
        <v>404.0</v>
      </c>
      <c r="I4488" s="132" t="b">
        <v>0</v>
      </c>
      <c r="J4488" s="14"/>
      <c r="K4488" s="14"/>
      <c r="L4488" s="14"/>
      <c r="M4488" s="14"/>
      <c r="N4488" s="14"/>
      <c r="O4488" s="14"/>
      <c r="P4488" s="14"/>
      <c r="Q4488" s="14"/>
      <c r="R4488" s="14"/>
      <c r="S4488" s="14"/>
      <c r="T4488" s="14"/>
      <c r="U4488" s="14"/>
      <c r="V4488" s="14"/>
      <c r="W4488" s="14"/>
    </row>
    <row r="4489">
      <c r="A4489" s="130" t="s">
        <v>28295</v>
      </c>
      <c r="B4489" s="14"/>
      <c r="C4489" s="14"/>
      <c r="D4489" s="14"/>
      <c r="E4489" s="14"/>
      <c r="F4489" s="14"/>
      <c r="G4489" s="14"/>
      <c r="H4489" s="131">
        <v>404.0</v>
      </c>
      <c r="I4489" s="132" t="b">
        <v>0</v>
      </c>
      <c r="J4489" s="14"/>
      <c r="K4489" s="14"/>
      <c r="L4489" s="14"/>
      <c r="M4489" s="14"/>
      <c r="N4489" s="14"/>
      <c r="O4489" s="14"/>
      <c r="P4489" s="14"/>
      <c r="Q4489" s="14"/>
      <c r="R4489" s="14"/>
      <c r="S4489" s="14"/>
      <c r="T4489" s="14"/>
      <c r="U4489" s="14"/>
      <c r="V4489" s="14"/>
      <c r="W4489" s="14"/>
    </row>
    <row r="4490">
      <c r="A4490" s="130" t="s">
        <v>28296</v>
      </c>
      <c r="B4490" s="14"/>
      <c r="C4490" s="14"/>
      <c r="D4490" s="14"/>
      <c r="E4490" s="14"/>
      <c r="F4490" s="14"/>
      <c r="G4490" s="14"/>
      <c r="H4490" s="131">
        <v>404.0</v>
      </c>
      <c r="I4490" s="132" t="b">
        <v>0</v>
      </c>
      <c r="J4490" s="14"/>
      <c r="K4490" s="14"/>
      <c r="L4490" s="14"/>
      <c r="M4490" s="14"/>
      <c r="N4490" s="14"/>
      <c r="O4490" s="14"/>
      <c r="P4490" s="14"/>
      <c r="Q4490" s="14"/>
      <c r="R4490" s="14"/>
      <c r="S4490" s="14"/>
      <c r="T4490" s="14"/>
      <c r="U4490" s="14"/>
      <c r="V4490" s="14"/>
      <c r="W4490" s="14"/>
    </row>
    <row r="4491">
      <c r="A4491" s="130" t="s">
        <v>28297</v>
      </c>
      <c r="B4491" s="14"/>
      <c r="C4491" s="14"/>
      <c r="D4491" s="14"/>
      <c r="E4491" s="14"/>
      <c r="F4491" s="14"/>
      <c r="G4491" s="14"/>
      <c r="H4491" s="131">
        <v>404.0</v>
      </c>
      <c r="I4491" s="132" t="b">
        <v>0</v>
      </c>
      <c r="J4491" s="14"/>
      <c r="K4491" s="14"/>
      <c r="L4491" s="14"/>
      <c r="M4491" s="14"/>
      <c r="N4491" s="14"/>
      <c r="O4491" s="14"/>
      <c r="P4491" s="14"/>
      <c r="Q4491" s="14"/>
      <c r="R4491" s="14"/>
      <c r="S4491" s="14"/>
      <c r="T4491" s="14"/>
      <c r="U4491" s="14"/>
      <c r="V4491" s="14"/>
      <c r="W4491" s="14"/>
    </row>
    <row r="4492">
      <c r="A4492" s="130" t="s">
        <v>28298</v>
      </c>
      <c r="B4492" s="14"/>
      <c r="C4492" s="14"/>
      <c r="D4492" s="14"/>
      <c r="E4492" s="14"/>
      <c r="F4492" s="14"/>
      <c r="G4492" s="14"/>
      <c r="H4492" s="131">
        <v>301.0</v>
      </c>
      <c r="I4492" s="132" t="b">
        <v>0</v>
      </c>
      <c r="J4492" s="14"/>
      <c r="K4492" s="14"/>
      <c r="L4492" s="14"/>
      <c r="M4492" s="14"/>
      <c r="N4492" s="14"/>
      <c r="O4492" s="14"/>
      <c r="P4492" s="14"/>
      <c r="Q4492" s="14"/>
      <c r="R4492" s="14"/>
      <c r="S4492" s="14"/>
      <c r="T4492" s="14"/>
      <c r="U4492" s="14"/>
      <c r="V4492" s="14"/>
      <c r="W4492" s="14"/>
    </row>
    <row r="4493">
      <c r="A4493" s="130" t="s">
        <v>28299</v>
      </c>
      <c r="B4493" s="14"/>
      <c r="C4493" s="14"/>
      <c r="D4493" s="14"/>
      <c r="E4493" s="14"/>
      <c r="F4493" s="14"/>
      <c r="G4493" s="14"/>
      <c r="H4493" s="131">
        <v>404.0</v>
      </c>
      <c r="I4493" s="132" t="b">
        <v>0</v>
      </c>
      <c r="J4493" s="14"/>
      <c r="K4493" s="14"/>
      <c r="L4493" s="14"/>
      <c r="M4493" s="14"/>
      <c r="N4493" s="14"/>
      <c r="O4493" s="14"/>
      <c r="P4493" s="14"/>
      <c r="Q4493" s="14"/>
      <c r="R4493" s="14"/>
      <c r="S4493" s="14"/>
      <c r="T4493" s="14"/>
      <c r="U4493" s="14"/>
      <c r="V4493" s="14"/>
      <c r="W4493" s="14"/>
    </row>
    <row r="4494">
      <c r="A4494" s="130" t="s">
        <v>28300</v>
      </c>
      <c r="B4494" s="14"/>
      <c r="C4494" s="14"/>
      <c r="D4494" s="14"/>
      <c r="E4494" s="14"/>
      <c r="F4494" s="14"/>
      <c r="G4494" s="14"/>
      <c r="H4494" s="131">
        <v>404.0</v>
      </c>
      <c r="I4494" s="132" t="b">
        <v>0</v>
      </c>
      <c r="J4494" s="14"/>
      <c r="K4494" s="14"/>
      <c r="L4494" s="14"/>
      <c r="M4494" s="14"/>
      <c r="N4494" s="14"/>
      <c r="O4494" s="14"/>
      <c r="P4494" s="14"/>
      <c r="Q4494" s="14"/>
      <c r="R4494" s="14"/>
      <c r="S4494" s="14"/>
      <c r="T4494" s="14"/>
      <c r="U4494" s="14"/>
      <c r="V4494" s="14"/>
      <c r="W4494" s="14"/>
    </row>
    <row r="4495">
      <c r="A4495" s="130" t="s">
        <v>28301</v>
      </c>
      <c r="B4495" s="14"/>
      <c r="C4495" s="14"/>
      <c r="D4495" s="14"/>
      <c r="E4495" s="14"/>
      <c r="F4495" s="14"/>
      <c r="G4495" s="14"/>
      <c r="H4495" s="131">
        <v>404.0</v>
      </c>
      <c r="I4495" s="132" t="b">
        <v>0</v>
      </c>
      <c r="J4495" s="14"/>
      <c r="K4495" s="14"/>
      <c r="L4495" s="14"/>
      <c r="M4495" s="14"/>
      <c r="N4495" s="14"/>
      <c r="O4495" s="14"/>
      <c r="P4495" s="14"/>
      <c r="Q4495" s="14"/>
      <c r="R4495" s="14"/>
      <c r="S4495" s="14"/>
      <c r="T4495" s="14"/>
      <c r="U4495" s="14"/>
      <c r="V4495" s="14"/>
      <c r="W4495" s="14"/>
    </row>
    <row r="4496">
      <c r="A4496" s="130" t="s">
        <v>28302</v>
      </c>
      <c r="B4496" s="14"/>
      <c r="C4496" s="14"/>
      <c r="D4496" s="14"/>
      <c r="E4496" s="14"/>
      <c r="F4496" s="14"/>
      <c r="G4496" s="14"/>
      <c r="H4496" s="131">
        <v>404.0</v>
      </c>
      <c r="I4496" s="132" t="b">
        <v>0</v>
      </c>
      <c r="J4496" s="14"/>
      <c r="K4496" s="14"/>
      <c r="L4496" s="14"/>
      <c r="M4496" s="14"/>
      <c r="N4496" s="14"/>
      <c r="O4496" s="14"/>
      <c r="P4496" s="14"/>
      <c r="Q4496" s="14"/>
      <c r="R4496" s="14"/>
      <c r="S4496" s="14"/>
      <c r="T4496" s="14"/>
      <c r="U4496" s="14"/>
      <c r="V4496" s="14"/>
      <c r="W4496" s="14"/>
    </row>
    <row r="4497">
      <c r="A4497" s="130" t="s">
        <v>28303</v>
      </c>
      <c r="B4497" s="14"/>
      <c r="C4497" s="14"/>
      <c r="D4497" s="14"/>
      <c r="E4497" s="14"/>
      <c r="F4497" s="14"/>
      <c r="G4497" s="14"/>
      <c r="H4497" s="131">
        <v>301.0</v>
      </c>
      <c r="I4497" s="132" t="b">
        <v>0</v>
      </c>
      <c r="J4497" s="14"/>
      <c r="K4497" s="14"/>
      <c r="L4497" s="14"/>
      <c r="M4497" s="14"/>
      <c r="N4497" s="14"/>
      <c r="O4497" s="14"/>
      <c r="P4497" s="14"/>
      <c r="Q4497" s="14"/>
      <c r="R4497" s="14"/>
      <c r="S4497" s="14"/>
      <c r="T4497" s="14"/>
      <c r="U4497" s="14"/>
      <c r="V4497" s="14"/>
      <c r="W4497" s="14"/>
    </row>
    <row r="4498">
      <c r="A4498" s="130" t="s">
        <v>28304</v>
      </c>
      <c r="B4498" s="14"/>
      <c r="C4498" s="14"/>
      <c r="D4498" s="14"/>
      <c r="E4498" s="14"/>
      <c r="F4498" s="14"/>
      <c r="G4498" s="14"/>
      <c r="H4498" s="131">
        <v>200.0</v>
      </c>
      <c r="I4498" s="132" t="b">
        <v>0</v>
      </c>
      <c r="J4498" s="14"/>
      <c r="K4498" s="14"/>
      <c r="L4498" s="14"/>
      <c r="M4498" s="14"/>
      <c r="N4498" s="14"/>
      <c r="O4498" s="14"/>
      <c r="P4498" s="14"/>
      <c r="Q4498" s="14"/>
      <c r="R4498" s="14"/>
      <c r="S4498" s="14"/>
      <c r="T4498" s="14"/>
      <c r="U4498" s="14"/>
      <c r="V4498" s="14"/>
      <c r="W4498" s="14"/>
    </row>
    <row r="4499">
      <c r="A4499" s="130" t="s">
        <v>28305</v>
      </c>
      <c r="B4499" s="14"/>
      <c r="C4499" s="14"/>
      <c r="D4499" s="14"/>
      <c r="E4499" s="14"/>
      <c r="F4499" s="14"/>
      <c r="G4499" s="14"/>
      <c r="H4499" s="131">
        <v>404.0</v>
      </c>
      <c r="I4499" s="132" t="b">
        <v>0</v>
      </c>
      <c r="J4499" s="14"/>
      <c r="K4499" s="14"/>
      <c r="L4499" s="14"/>
      <c r="M4499" s="14"/>
      <c r="N4499" s="14"/>
      <c r="O4499" s="14"/>
      <c r="P4499" s="14"/>
      <c r="Q4499" s="14"/>
      <c r="R4499" s="14"/>
      <c r="S4499" s="14"/>
      <c r="T4499" s="14"/>
      <c r="U4499" s="14"/>
      <c r="V4499" s="14"/>
      <c r="W4499" s="14"/>
    </row>
    <row r="4500">
      <c r="A4500" s="130" t="s">
        <v>28306</v>
      </c>
      <c r="B4500" s="14"/>
      <c r="C4500" s="14"/>
      <c r="D4500" s="14"/>
      <c r="E4500" s="14"/>
      <c r="F4500" s="14"/>
      <c r="G4500" s="14"/>
      <c r="H4500" s="131">
        <v>404.0</v>
      </c>
      <c r="I4500" s="132" t="b">
        <v>0</v>
      </c>
      <c r="J4500" s="14"/>
      <c r="K4500" s="14"/>
      <c r="L4500" s="14"/>
      <c r="M4500" s="14"/>
      <c r="N4500" s="14"/>
      <c r="O4500" s="14"/>
      <c r="P4500" s="14"/>
      <c r="Q4500" s="14"/>
      <c r="R4500" s="14"/>
      <c r="S4500" s="14"/>
      <c r="T4500" s="14"/>
      <c r="U4500" s="14"/>
      <c r="V4500" s="14"/>
      <c r="W4500" s="14"/>
    </row>
    <row r="4501">
      <c r="A4501" s="130" t="s">
        <v>28307</v>
      </c>
      <c r="B4501" s="14"/>
      <c r="C4501" s="14"/>
      <c r="D4501" s="14"/>
      <c r="E4501" s="14"/>
      <c r="F4501" s="14"/>
      <c r="G4501" s="14"/>
      <c r="H4501" s="131">
        <v>404.0</v>
      </c>
      <c r="I4501" s="132" t="b">
        <v>0</v>
      </c>
      <c r="J4501" s="14"/>
      <c r="K4501" s="14"/>
      <c r="L4501" s="14"/>
      <c r="M4501" s="14"/>
      <c r="N4501" s="14"/>
      <c r="O4501" s="14"/>
      <c r="P4501" s="14"/>
      <c r="Q4501" s="14"/>
      <c r="R4501" s="14"/>
      <c r="S4501" s="14"/>
      <c r="T4501" s="14"/>
      <c r="U4501" s="14"/>
      <c r="V4501" s="14"/>
      <c r="W4501" s="14"/>
    </row>
    <row r="4502">
      <c r="A4502" s="130" t="s">
        <v>28308</v>
      </c>
      <c r="B4502" s="14"/>
      <c r="C4502" s="14"/>
      <c r="D4502" s="14"/>
      <c r="E4502" s="14"/>
      <c r="F4502" s="14"/>
      <c r="G4502" s="14"/>
      <c r="H4502" s="131">
        <v>404.0</v>
      </c>
      <c r="I4502" s="132" t="b">
        <v>0</v>
      </c>
      <c r="J4502" s="14"/>
      <c r="K4502" s="14"/>
      <c r="L4502" s="14"/>
      <c r="M4502" s="14"/>
      <c r="N4502" s="14"/>
      <c r="O4502" s="14"/>
      <c r="P4502" s="14"/>
      <c r="Q4502" s="14"/>
      <c r="R4502" s="14"/>
      <c r="S4502" s="14"/>
      <c r="T4502" s="14"/>
      <c r="U4502" s="14"/>
      <c r="V4502" s="14"/>
      <c r="W4502" s="14"/>
    </row>
    <row r="4503">
      <c r="A4503" s="130" t="s">
        <v>28309</v>
      </c>
      <c r="B4503" s="14"/>
      <c r="C4503" s="14"/>
      <c r="D4503" s="14"/>
      <c r="E4503" s="14"/>
      <c r="F4503" s="14"/>
      <c r="G4503" s="14"/>
      <c r="H4503" s="131">
        <v>404.0</v>
      </c>
      <c r="I4503" s="132" t="b">
        <v>0</v>
      </c>
      <c r="J4503" s="14"/>
      <c r="K4503" s="14"/>
      <c r="L4503" s="14"/>
      <c r="M4503" s="14"/>
      <c r="N4503" s="14"/>
      <c r="O4503" s="14"/>
      <c r="P4503" s="14"/>
      <c r="Q4503" s="14"/>
      <c r="R4503" s="14"/>
      <c r="S4503" s="14"/>
      <c r="T4503" s="14"/>
      <c r="U4503" s="14"/>
      <c r="V4503" s="14"/>
      <c r="W4503" s="14"/>
    </row>
    <row r="4504">
      <c r="A4504" s="130" t="s">
        <v>28310</v>
      </c>
      <c r="B4504" s="14"/>
      <c r="C4504" s="14"/>
      <c r="D4504" s="14"/>
      <c r="E4504" s="14"/>
      <c r="F4504" s="14"/>
      <c r="G4504" s="14"/>
      <c r="H4504" s="131">
        <v>404.0</v>
      </c>
      <c r="I4504" s="132" t="b">
        <v>0</v>
      </c>
      <c r="J4504" s="14"/>
      <c r="K4504" s="14"/>
      <c r="L4504" s="14"/>
      <c r="M4504" s="14"/>
      <c r="N4504" s="14"/>
      <c r="O4504" s="14"/>
      <c r="P4504" s="14"/>
      <c r="Q4504" s="14"/>
      <c r="R4504" s="14"/>
      <c r="S4504" s="14"/>
      <c r="T4504" s="14"/>
      <c r="U4504" s="14"/>
      <c r="V4504" s="14"/>
      <c r="W4504" s="14"/>
    </row>
    <row r="4505">
      <c r="A4505" s="130" t="s">
        <v>28311</v>
      </c>
      <c r="B4505" s="14"/>
      <c r="C4505" s="14"/>
      <c r="D4505" s="14"/>
      <c r="E4505" s="14"/>
      <c r="F4505" s="14"/>
      <c r="G4505" s="14"/>
      <c r="H4505" s="131">
        <v>404.0</v>
      </c>
      <c r="I4505" s="132" t="b">
        <v>0</v>
      </c>
      <c r="J4505" s="14"/>
      <c r="K4505" s="14"/>
      <c r="L4505" s="14"/>
      <c r="M4505" s="14"/>
      <c r="N4505" s="14"/>
      <c r="O4505" s="14"/>
      <c r="P4505" s="14"/>
      <c r="Q4505" s="14"/>
      <c r="R4505" s="14"/>
      <c r="S4505" s="14"/>
      <c r="T4505" s="14"/>
      <c r="U4505" s="14"/>
      <c r="V4505" s="14"/>
      <c r="W4505" s="14"/>
    </row>
    <row r="4506">
      <c r="A4506" s="130" t="s">
        <v>28312</v>
      </c>
      <c r="B4506" s="14"/>
      <c r="C4506" s="14"/>
      <c r="D4506" s="14"/>
      <c r="E4506" s="14"/>
      <c r="F4506" s="14"/>
      <c r="G4506" s="14"/>
      <c r="H4506" s="131">
        <v>404.0</v>
      </c>
      <c r="I4506" s="132" t="b">
        <v>0</v>
      </c>
      <c r="J4506" s="14"/>
      <c r="K4506" s="14"/>
      <c r="L4506" s="14"/>
      <c r="M4506" s="14"/>
      <c r="N4506" s="14"/>
      <c r="O4506" s="14"/>
      <c r="P4506" s="14"/>
      <c r="Q4506" s="14"/>
      <c r="R4506" s="14"/>
      <c r="S4506" s="14"/>
      <c r="T4506" s="14"/>
      <c r="U4506" s="14"/>
      <c r="V4506" s="14"/>
      <c r="W4506" s="14"/>
    </row>
    <row r="4507">
      <c r="A4507" s="130" t="s">
        <v>28313</v>
      </c>
      <c r="B4507" s="14"/>
      <c r="C4507" s="14"/>
      <c r="D4507" s="14"/>
      <c r="E4507" s="14"/>
      <c r="F4507" s="14"/>
      <c r="G4507" s="14"/>
      <c r="H4507" s="131">
        <v>404.0</v>
      </c>
      <c r="I4507" s="132" t="b">
        <v>0</v>
      </c>
      <c r="J4507" s="14"/>
      <c r="K4507" s="14"/>
      <c r="L4507" s="14"/>
      <c r="M4507" s="14"/>
      <c r="N4507" s="14"/>
      <c r="O4507" s="14"/>
      <c r="P4507" s="14"/>
      <c r="Q4507" s="14"/>
      <c r="R4507" s="14"/>
      <c r="S4507" s="14"/>
      <c r="T4507" s="14"/>
      <c r="U4507" s="14"/>
      <c r="V4507" s="14"/>
      <c r="W4507" s="14"/>
    </row>
    <row r="4508">
      <c r="A4508" s="130" t="s">
        <v>28314</v>
      </c>
      <c r="B4508" s="14"/>
      <c r="C4508" s="14"/>
      <c r="D4508" s="14"/>
      <c r="E4508" s="14"/>
      <c r="F4508" s="14"/>
      <c r="G4508" s="14"/>
      <c r="H4508" s="131">
        <v>200.0</v>
      </c>
      <c r="I4508" s="132" t="b">
        <v>0</v>
      </c>
      <c r="J4508" s="14"/>
      <c r="K4508" s="14"/>
      <c r="L4508" s="14"/>
      <c r="M4508" s="14"/>
      <c r="N4508" s="14"/>
      <c r="O4508" s="14"/>
      <c r="P4508" s="14"/>
      <c r="Q4508" s="14"/>
      <c r="R4508" s="14"/>
      <c r="S4508" s="14"/>
      <c r="T4508" s="14"/>
      <c r="U4508" s="14"/>
      <c r="V4508" s="14"/>
      <c r="W4508" s="14"/>
    </row>
    <row r="4509">
      <c r="A4509" s="130" t="s">
        <v>28315</v>
      </c>
      <c r="B4509" s="14"/>
      <c r="C4509" s="14"/>
      <c r="D4509" s="14"/>
      <c r="E4509" s="14"/>
      <c r="F4509" s="14"/>
      <c r="G4509" s="14"/>
      <c r="H4509" s="131">
        <v>404.0</v>
      </c>
      <c r="I4509" s="132" t="b">
        <v>0</v>
      </c>
      <c r="J4509" s="14"/>
      <c r="K4509" s="14"/>
      <c r="L4509" s="14"/>
      <c r="M4509" s="14"/>
      <c r="N4509" s="14"/>
      <c r="O4509" s="14"/>
      <c r="P4509" s="14"/>
      <c r="Q4509" s="14"/>
      <c r="R4509" s="14"/>
      <c r="S4509" s="14"/>
      <c r="T4509" s="14"/>
      <c r="U4509" s="14"/>
      <c r="V4509" s="14"/>
      <c r="W4509" s="14"/>
    </row>
    <row r="4510">
      <c r="A4510" s="130" t="s">
        <v>28316</v>
      </c>
      <c r="B4510" s="14"/>
      <c r="C4510" s="14"/>
      <c r="D4510" s="14"/>
      <c r="E4510" s="14"/>
      <c r="F4510" s="14"/>
      <c r="G4510" s="14"/>
      <c r="H4510" s="131">
        <v>404.0</v>
      </c>
      <c r="I4510" s="132" t="b">
        <v>0</v>
      </c>
      <c r="J4510" s="14"/>
      <c r="K4510" s="14"/>
      <c r="L4510" s="14"/>
      <c r="M4510" s="14"/>
      <c r="N4510" s="14"/>
      <c r="O4510" s="14"/>
      <c r="P4510" s="14"/>
      <c r="Q4510" s="14"/>
      <c r="R4510" s="14"/>
      <c r="S4510" s="14"/>
      <c r="T4510" s="14"/>
      <c r="U4510" s="14"/>
      <c r="V4510" s="14"/>
      <c r="W4510" s="14"/>
    </row>
    <row r="4511">
      <c r="A4511" s="130" t="s">
        <v>28317</v>
      </c>
      <c r="B4511" s="14"/>
      <c r="C4511" s="14"/>
      <c r="D4511" s="14"/>
      <c r="E4511" s="14"/>
      <c r="F4511" s="14"/>
      <c r="G4511" s="14"/>
      <c r="H4511" s="131">
        <v>404.0</v>
      </c>
      <c r="I4511" s="132" t="b">
        <v>0</v>
      </c>
      <c r="J4511" s="14"/>
      <c r="K4511" s="14"/>
      <c r="L4511" s="14"/>
      <c r="M4511" s="14"/>
      <c r="N4511" s="14"/>
      <c r="O4511" s="14"/>
      <c r="P4511" s="14"/>
      <c r="Q4511" s="14"/>
      <c r="R4511" s="14"/>
      <c r="S4511" s="14"/>
      <c r="T4511" s="14"/>
      <c r="U4511" s="14"/>
      <c r="V4511" s="14"/>
      <c r="W4511" s="14"/>
    </row>
    <row r="4512">
      <c r="A4512" s="130" t="s">
        <v>28318</v>
      </c>
      <c r="B4512" s="14"/>
      <c r="C4512" s="14"/>
      <c r="D4512" s="14"/>
      <c r="E4512" s="14"/>
      <c r="F4512" s="14"/>
      <c r="G4512" s="14"/>
      <c r="H4512" s="131">
        <v>404.0</v>
      </c>
      <c r="I4512" s="132" t="b">
        <v>0</v>
      </c>
      <c r="J4512" s="14"/>
      <c r="K4512" s="14"/>
      <c r="L4512" s="14"/>
      <c r="M4512" s="14"/>
      <c r="N4512" s="14"/>
      <c r="O4512" s="14"/>
      <c r="P4512" s="14"/>
      <c r="Q4512" s="14"/>
      <c r="R4512" s="14"/>
      <c r="S4512" s="14"/>
      <c r="T4512" s="14"/>
      <c r="U4512" s="14"/>
      <c r="V4512" s="14"/>
      <c r="W4512" s="14"/>
    </row>
    <row r="4513">
      <c r="A4513" s="130" t="s">
        <v>28319</v>
      </c>
      <c r="B4513" s="14"/>
      <c r="C4513" s="14"/>
      <c r="D4513" s="14"/>
      <c r="E4513" s="14"/>
      <c r="F4513" s="14"/>
      <c r="G4513" s="14"/>
      <c r="H4513" s="131">
        <v>404.0</v>
      </c>
      <c r="I4513" s="132" t="b">
        <v>0</v>
      </c>
      <c r="J4513" s="14"/>
      <c r="K4513" s="14"/>
      <c r="L4513" s="14"/>
      <c r="M4513" s="14"/>
      <c r="N4513" s="14"/>
      <c r="O4513" s="14"/>
      <c r="P4513" s="14"/>
      <c r="Q4513" s="14"/>
      <c r="R4513" s="14"/>
      <c r="S4513" s="14"/>
      <c r="T4513" s="14"/>
      <c r="U4513" s="14"/>
      <c r="V4513" s="14"/>
      <c r="W4513" s="14"/>
    </row>
    <row r="4514">
      <c r="A4514" s="130" t="s">
        <v>28320</v>
      </c>
      <c r="B4514" s="14"/>
      <c r="C4514" s="14"/>
      <c r="D4514" s="14"/>
      <c r="E4514" s="14"/>
      <c r="F4514" s="14"/>
      <c r="G4514" s="14"/>
      <c r="H4514" s="131">
        <v>301.0</v>
      </c>
      <c r="I4514" s="132" t="b">
        <v>0</v>
      </c>
      <c r="J4514" s="14"/>
      <c r="K4514" s="14"/>
      <c r="L4514" s="14"/>
      <c r="M4514" s="14"/>
      <c r="N4514" s="14"/>
      <c r="O4514" s="14"/>
      <c r="P4514" s="14"/>
      <c r="Q4514" s="14"/>
      <c r="R4514" s="14"/>
      <c r="S4514" s="14"/>
      <c r="T4514" s="14"/>
      <c r="U4514" s="14"/>
      <c r="V4514" s="14"/>
      <c r="W4514" s="14"/>
    </row>
    <row r="4515">
      <c r="A4515" s="130" t="s">
        <v>28321</v>
      </c>
      <c r="B4515" s="14"/>
      <c r="C4515" s="14"/>
      <c r="D4515" s="14"/>
      <c r="E4515" s="14"/>
      <c r="F4515" s="14"/>
      <c r="G4515" s="14"/>
      <c r="H4515" s="131">
        <v>404.0</v>
      </c>
      <c r="I4515" s="132" t="b">
        <v>0</v>
      </c>
      <c r="J4515" s="14"/>
      <c r="K4515" s="14"/>
      <c r="L4515" s="14"/>
      <c r="M4515" s="14"/>
      <c r="N4515" s="14"/>
      <c r="O4515" s="14"/>
      <c r="P4515" s="14"/>
      <c r="Q4515" s="14"/>
      <c r="R4515" s="14"/>
      <c r="S4515" s="14"/>
      <c r="T4515" s="14"/>
      <c r="U4515" s="14"/>
      <c r="V4515" s="14"/>
      <c r="W4515" s="14"/>
    </row>
    <row r="4516">
      <c r="A4516" s="130" t="s">
        <v>28322</v>
      </c>
      <c r="B4516" s="14"/>
      <c r="C4516" s="14"/>
      <c r="D4516" s="14"/>
      <c r="E4516" s="14"/>
      <c r="F4516" s="14"/>
      <c r="G4516" s="14"/>
      <c r="H4516" s="131">
        <v>404.0</v>
      </c>
      <c r="I4516" s="132" t="b">
        <v>0</v>
      </c>
      <c r="J4516" s="14"/>
      <c r="K4516" s="14"/>
      <c r="L4516" s="14"/>
      <c r="M4516" s="14"/>
      <c r="N4516" s="14"/>
      <c r="O4516" s="14"/>
      <c r="P4516" s="14"/>
      <c r="Q4516" s="14"/>
      <c r="R4516" s="14"/>
      <c r="S4516" s="14"/>
      <c r="T4516" s="14"/>
      <c r="U4516" s="14"/>
      <c r="V4516" s="14"/>
      <c r="W4516" s="14"/>
    </row>
    <row r="4517">
      <c r="A4517" s="130" t="s">
        <v>28323</v>
      </c>
      <c r="B4517" s="14"/>
      <c r="C4517" s="14"/>
      <c r="D4517" s="14"/>
      <c r="E4517" s="14"/>
      <c r="F4517" s="14"/>
      <c r="G4517" s="14"/>
      <c r="H4517" s="131">
        <v>200.0</v>
      </c>
      <c r="I4517" s="132" t="b">
        <v>0</v>
      </c>
      <c r="J4517" s="14"/>
      <c r="K4517" s="14"/>
      <c r="L4517" s="14"/>
      <c r="M4517" s="14"/>
      <c r="N4517" s="14"/>
      <c r="O4517" s="14"/>
      <c r="P4517" s="14"/>
      <c r="Q4517" s="14"/>
      <c r="R4517" s="14"/>
      <c r="S4517" s="14"/>
      <c r="T4517" s="14"/>
      <c r="U4517" s="14"/>
      <c r="V4517" s="14"/>
      <c r="W4517" s="14"/>
    </row>
    <row r="4518">
      <c r="A4518" s="130" t="s">
        <v>28324</v>
      </c>
      <c r="B4518" s="14"/>
      <c r="C4518" s="14"/>
      <c r="D4518" s="14"/>
      <c r="E4518" s="14"/>
      <c r="F4518" s="14"/>
      <c r="G4518" s="14"/>
      <c r="H4518" s="131">
        <v>404.0</v>
      </c>
      <c r="I4518" s="132" t="b">
        <v>0</v>
      </c>
      <c r="J4518" s="14"/>
      <c r="K4518" s="14"/>
      <c r="L4518" s="14"/>
      <c r="M4518" s="14"/>
      <c r="N4518" s="14"/>
      <c r="O4518" s="14"/>
      <c r="P4518" s="14"/>
      <c r="Q4518" s="14"/>
      <c r="R4518" s="14"/>
      <c r="S4518" s="14"/>
      <c r="T4518" s="14"/>
      <c r="U4518" s="14"/>
      <c r="V4518" s="14"/>
      <c r="W4518" s="14"/>
    </row>
    <row r="4519">
      <c r="A4519" s="130" t="s">
        <v>28325</v>
      </c>
      <c r="B4519" s="14"/>
      <c r="C4519" s="14"/>
      <c r="D4519" s="14"/>
      <c r="E4519" s="14"/>
      <c r="F4519" s="14"/>
      <c r="G4519" s="14"/>
      <c r="H4519" s="131">
        <v>200.0</v>
      </c>
      <c r="I4519" s="132" t="b">
        <v>0</v>
      </c>
      <c r="J4519" s="14"/>
      <c r="K4519" s="14"/>
      <c r="L4519" s="14"/>
      <c r="M4519" s="14"/>
      <c r="N4519" s="14"/>
      <c r="O4519" s="14"/>
      <c r="P4519" s="14"/>
      <c r="Q4519" s="14"/>
      <c r="R4519" s="14"/>
      <c r="S4519" s="14"/>
      <c r="T4519" s="14"/>
      <c r="U4519" s="14"/>
      <c r="V4519" s="14"/>
      <c r="W4519" s="14"/>
    </row>
    <row r="4520">
      <c r="A4520" s="130" t="s">
        <v>28326</v>
      </c>
      <c r="B4520" s="14"/>
      <c r="C4520" s="14"/>
      <c r="D4520" s="14"/>
      <c r="E4520" s="14"/>
      <c r="F4520" s="14"/>
      <c r="G4520" s="14"/>
      <c r="H4520" s="131">
        <v>404.0</v>
      </c>
      <c r="I4520" s="132" t="b">
        <v>0</v>
      </c>
      <c r="J4520" s="14"/>
      <c r="K4520" s="14"/>
      <c r="L4520" s="14"/>
      <c r="M4520" s="14"/>
      <c r="N4520" s="14"/>
      <c r="O4520" s="14"/>
      <c r="P4520" s="14"/>
      <c r="Q4520" s="14"/>
      <c r="R4520" s="14"/>
      <c r="S4520" s="14"/>
      <c r="T4520" s="14"/>
      <c r="U4520" s="14"/>
      <c r="V4520" s="14"/>
      <c r="W4520" s="14"/>
    </row>
    <row r="4521">
      <c r="A4521" s="130" t="s">
        <v>28327</v>
      </c>
      <c r="B4521" s="14"/>
      <c r="C4521" s="14"/>
      <c r="D4521" s="14"/>
      <c r="E4521" s="14"/>
      <c r="F4521" s="14"/>
      <c r="G4521" s="14"/>
      <c r="H4521" s="131">
        <v>404.0</v>
      </c>
      <c r="I4521" s="132" t="b">
        <v>0</v>
      </c>
      <c r="J4521" s="14"/>
      <c r="K4521" s="14"/>
      <c r="L4521" s="14"/>
      <c r="M4521" s="14"/>
      <c r="N4521" s="14"/>
      <c r="O4521" s="14"/>
      <c r="P4521" s="14"/>
      <c r="Q4521" s="14"/>
      <c r="R4521" s="14"/>
      <c r="S4521" s="14"/>
      <c r="T4521" s="14"/>
      <c r="U4521" s="14"/>
      <c r="V4521" s="14"/>
      <c r="W4521" s="14"/>
    </row>
    <row r="4522">
      <c r="A4522" s="130" t="s">
        <v>28328</v>
      </c>
      <c r="B4522" s="14"/>
      <c r="C4522" s="14"/>
      <c r="D4522" s="14"/>
      <c r="E4522" s="14"/>
      <c r="F4522" s="14"/>
      <c r="G4522" s="14"/>
      <c r="H4522" s="131">
        <v>404.0</v>
      </c>
      <c r="I4522" s="132" t="b">
        <v>0</v>
      </c>
      <c r="J4522" s="14"/>
      <c r="K4522" s="14"/>
      <c r="L4522" s="14"/>
      <c r="M4522" s="14"/>
      <c r="N4522" s="14"/>
      <c r="O4522" s="14"/>
      <c r="P4522" s="14"/>
      <c r="Q4522" s="14"/>
      <c r="R4522" s="14"/>
      <c r="S4522" s="14"/>
      <c r="T4522" s="14"/>
      <c r="U4522" s="14"/>
      <c r="V4522" s="14"/>
      <c r="W4522" s="14"/>
    </row>
    <row r="4523">
      <c r="A4523" s="130" t="s">
        <v>28329</v>
      </c>
      <c r="B4523" s="14"/>
      <c r="C4523" s="14"/>
      <c r="D4523" s="14"/>
      <c r="E4523" s="14"/>
      <c r="F4523" s="14"/>
      <c r="G4523" s="14"/>
      <c r="H4523" s="131">
        <v>404.0</v>
      </c>
      <c r="I4523" s="132" t="b">
        <v>0</v>
      </c>
      <c r="J4523" s="14"/>
      <c r="K4523" s="14"/>
      <c r="L4523" s="14"/>
      <c r="M4523" s="14"/>
      <c r="N4523" s="14"/>
      <c r="O4523" s="14"/>
      <c r="P4523" s="14"/>
      <c r="Q4523" s="14"/>
      <c r="R4523" s="14"/>
      <c r="S4523" s="14"/>
      <c r="T4523" s="14"/>
      <c r="U4523" s="14"/>
      <c r="V4523" s="14"/>
      <c r="W4523" s="14"/>
    </row>
    <row r="4524">
      <c r="A4524" s="130" t="s">
        <v>28330</v>
      </c>
      <c r="B4524" s="14"/>
      <c r="C4524" s="14"/>
      <c r="D4524" s="14"/>
      <c r="E4524" s="14"/>
      <c r="F4524" s="14"/>
      <c r="G4524" s="14"/>
      <c r="H4524" s="131">
        <v>200.0</v>
      </c>
      <c r="I4524" s="132" t="b">
        <v>0</v>
      </c>
      <c r="J4524" s="14"/>
      <c r="K4524" s="14"/>
      <c r="L4524" s="14"/>
      <c r="M4524" s="14"/>
      <c r="N4524" s="14"/>
      <c r="O4524" s="14"/>
      <c r="P4524" s="14"/>
      <c r="Q4524" s="14"/>
      <c r="R4524" s="14"/>
      <c r="S4524" s="14"/>
      <c r="T4524" s="14"/>
      <c r="U4524" s="14"/>
      <c r="V4524" s="14"/>
      <c r="W4524" s="14"/>
    </row>
    <row r="4525">
      <c r="A4525" s="130" t="s">
        <v>28331</v>
      </c>
      <c r="B4525" s="14"/>
      <c r="C4525" s="14"/>
      <c r="D4525" s="14"/>
      <c r="E4525" s="14"/>
      <c r="F4525" s="14"/>
      <c r="G4525" s="14"/>
      <c r="H4525" s="131">
        <v>404.0</v>
      </c>
      <c r="I4525" s="132" t="b">
        <v>0</v>
      </c>
      <c r="J4525" s="14"/>
      <c r="K4525" s="14"/>
      <c r="L4525" s="14"/>
      <c r="M4525" s="14"/>
      <c r="N4525" s="14"/>
      <c r="O4525" s="14"/>
      <c r="P4525" s="14"/>
      <c r="Q4525" s="14"/>
      <c r="R4525" s="14"/>
      <c r="S4525" s="14"/>
      <c r="T4525" s="14"/>
      <c r="U4525" s="14"/>
      <c r="V4525" s="14"/>
      <c r="W4525" s="14"/>
    </row>
    <row r="4526">
      <c r="A4526" s="130" t="s">
        <v>28332</v>
      </c>
      <c r="B4526" s="14"/>
      <c r="C4526" s="14"/>
      <c r="D4526" s="14"/>
      <c r="E4526" s="14"/>
      <c r="F4526" s="14"/>
      <c r="G4526" s="14"/>
      <c r="H4526" s="131">
        <v>404.0</v>
      </c>
      <c r="I4526" s="132" t="b">
        <v>0</v>
      </c>
      <c r="J4526" s="14"/>
      <c r="K4526" s="14"/>
      <c r="L4526" s="14"/>
      <c r="M4526" s="14"/>
      <c r="N4526" s="14"/>
      <c r="O4526" s="14"/>
      <c r="P4526" s="14"/>
      <c r="Q4526" s="14"/>
      <c r="R4526" s="14"/>
      <c r="S4526" s="14"/>
      <c r="T4526" s="14"/>
      <c r="U4526" s="14"/>
      <c r="V4526" s="14"/>
      <c r="W4526" s="14"/>
    </row>
    <row r="4527">
      <c r="A4527" s="130" t="s">
        <v>28333</v>
      </c>
      <c r="B4527" s="14"/>
      <c r="C4527" s="14"/>
      <c r="D4527" s="14"/>
      <c r="E4527" s="14"/>
      <c r="F4527" s="14"/>
      <c r="G4527" s="14"/>
      <c r="H4527" s="131">
        <v>404.0</v>
      </c>
      <c r="I4527" s="132" t="b">
        <v>0</v>
      </c>
      <c r="J4527" s="14"/>
      <c r="K4527" s="14"/>
      <c r="L4527" s="14"/>
      <c r="M4527" s="14"/>
      <c r="N4527" s="14"/>
      <c r="O4527" s="14"/>
      <c r="P4527" s="14"/>
      <c r="Q4527" s="14"/>
      <c r="R4527" s="14"/>
      <c r="S4527" s="14"/>
      <c r="T4527" s="14"/>
      <c r="U4527" s="14"/>
      <c r="V4527" s="14"/>
      <c r="W4527" s="14"/>
    </row>
    <row r="4528">
      <c r="A4528" s="130" t="s">
        <v>28334</v>
      </c>
      <c r="B4528" s="14"/>
      <c r="C4528" s="14"/>
      <c r="D4528" s="14"/>
      <c r="E4528" s="14"/>
      <c r="F4528" s="14"/>
      <c r="G4528" s="14"/>
      <c r="H4528" s="131">
        <v>404.0</v>
      </c>
      <c r="I4528" s="132" t="b">
        <v>0</v>
      </c>
      <c r="J4528" s="14"/>
      <c r="K4528" s="14"/>
      <c r="L4528" s="14"/>
      <c r="M4528" s="14"/>
      <c r="N4528" s="14"/>
      <c r="O4528" s="14"/>
      <c r="P4528" s="14"/>
      <c r="Q4528" s="14"/>
      <c r="R4528" s="14"/>
      <c r="S4528" s="14"/>
      <c r="T4528" s="14"/>
      <c r="U4528" s="14"/>
      <c r="V4528" s="14"/>
      <c r="W4528" s="14"/>
    </row>
    <row r="4529">
      <c r="A4529" s="130" t="s">
        <v>28335</v>
      </c>
      <c r="B4529" s="14"/>
      <c r="C4529" s="14"/>
      <c r="D4529" s="14"/>
      <c r="E4529" s="14"/>
      <c r="F4529" s="14"/>
      <c r="G4529" s="14"/>
      <c r="H4529" s="131">
        <v>404.0</v>
      </c>
      <c r="I4529" s="132" t="b">
        <v>0</v>
      </c>
      <c r="J4529" s="14"/>
      <c r="K4529" s="14"/>
      <c r="L4529" s="14"/>
      <c r="M4529" s="14"/>
      <c r="N4529" s="14"/>
      <c r="O4529" s="14"/>
      <c r="P4529" s="14"/>
      <c r="Q4529" s="14"/>
      <c r="R4529" s="14"/>
      <c r="S4529" s="14"/>
      <c r="T4529" s="14"/>
      <c r="U4529" s="14"/>
      <c r="V4529" s="14"/>
      <c r="W4529" s="14"/>
    </row>
    <row r="4530">
      <c r="A4530" s="130" t="s">
        <v>28336</v>
      </c>
      <c r="B4530" s="14"/>
      <c r="C4530" s="14"/>
      <c r="D4530" s="14"/>
      <c r="E4530" s="14"/>
      <c r="F4530" s="14"/>
      <c r="G4530" s="14"/>
      <c r="H4530" s="131">
        <v>404.0</v>
      </c>
      <c r="I4530" s="132" t="b">
        <v>0</v>
      </c>
      <c r="J4530" s="14"/>
      <c r="K4530" s="14"/>
      <c r="L4530" s="14"/>
      <c r="M4530" s="14"/>
      <c r="N4530" s="14"/>
      <c r="O4530" s="14"/>
      <c r="P4530" s="14"/>
      <c r="Q4530" s="14"/>
      <c r="R4530" s="14"/>
      <c r="S4530" s="14"/>
      <c r="T4530" s="14"/>
      <c r="U4530" s="14"/>
      <c r="V4530" s="14"/>
      <c r="W4530" s="14"/>
    </row>
    <row r="4531">
      <c r="A4531" s="130" t="s">
        <v>28337</v>
      </c>
      <c r="B4531" s="14"/>
      <c r="C4531" s="14"/>
      <c r="D4531" s="14"/>
      <c r="E4531" s="14"/>
      <c r="F4531" s="14"/>
      <c r="G4531" s="14"/>
      <c r="H4531" s="131">
        <v>404.0</v>
      </c>
      <c r="I4531" s="132" t="b">
        <v>0</v>
      </c>
      <c r="J4531" s="14"/>
      <c r="K4531" s="14"/>
      <c r="L4531" s="14"/>
      <c r="M4531" s="14"/>
      <c r="N4531" s="14"/>
      <c r="O4531" s="14"/>
      <c r="P4531" s="14"/>
      <c r="Q4531" s="14"/>
      <c r="R4531" s="14"/>
      <c r="S4531" s="14"/>
      <c r="T4531" s="14"/>
      <c r="U4531" s="14"/>
      <c r="V4531" s="14"/>
      <c r="W4531" s="14"/>
    </row>
    <row r="4532">
      <c r="A4532" s="130" t="s">
        <v>28338</v>
      </c>
      <c r="B4532" s="14"/>
      <c r="C4532" s="14"/>
      <c r="D4532" s="14"/>
      <c r="E4532" s="14"/>
      <c r="F4532" s="14"/>
      <c r="G4532" s="14"/>
      <c r="H4532" s="131">
        <v>404.0</v>
      </c>
      <c r="I4532" s="132" t="b">
        <v>0</v>
      </c>
      <c r="J4532" s="14"/>
      <c r="K4532" s="14"/>
      <c r="L4532" s="14"/>
      <c r="M4532" s="14"/>
      <c r="N4532" s="14"/>
      <c r="O4532" s="14"/>
      <c r="P4532" s="14"/>
      <c r="Q4532" s="14"/>
      <c r="R4532" s="14"/>
      <c r="S4532" s="14"/>
      <c r="T4532" s="14"/>
      <c r="U4532" s="14"/>
      <c r="V4532" s="14"/>
      <c r="W4532" s="14"/>
    </row>
    <row r="4533">
      <c r="A4533" s="130" t="s">
        <v>28339</v>
      </c>
      <c r="B4533" s="14"/>
      <c r="C4533" s="14"/>
      <c r="D4533" s="14"/>
      <c r="E4533" s="14"/>
      <c r="F4533" s="14"/>
      <c r="G4533" s="14"/>
      <c r="H4533" s="131">
        <v>404.0</v>
      </c>
      <c r="I4533" s="132" t="b">
        <v>0</v>
      </c>
      <c r="J4533" s="14"/>
      <c r="K4533" s="14"/>
      <c r="L4533" s="14"/>
      <c r="M4533" s="14"/>
      <c r="N4533" s="14"/>
      <c r="O4533" s="14"/>
      <c r="P4533" s="14"/>
      <c r="Q4533" s="14"/>
      <c r="R4533" s="14"/>
      <c r="S4533" s="14"/>
      <c r="T4533" s="14"/>
      <c r="U4533" s="14"/>
      <c r="V4533" s="14"/>
      <c r="W4533" s="14"/>
    </row>
    <row r="4534">
      <c r="A4534" s="130" t="s">
        <v>28340</v>
      </c>
      <c r="B4534" s="14"/>
      <c r="C4534" s="14"/>
      <c r="D4534" s="14"/>
      <c r="E4534" s="14"/>
      <c r="F4534" s="14"/>
      <c r="G4534" s="14"/>
      <c r="H4534" s="131">
        <v>404.0</v>
      </c>
      <c r="I4534" s="132" t="b">
        <v>0</v>
      </c>
      <c r="J4534" s="14"/>
      <c r="K4534" s="14"/>
      <c r="L4534" s="14"/>
      <c r="M4534" s="14"/>
      <c r="N4534" s="14"/>
      <c r="O4534" s="14"/>
      <c r="P4534" s="14"/>
      <c r="Q4534" s="14"/>
      <c r="R4534" s="14"/>
      <c r="S4534" s="14"/>
      <c r="T4534" s="14"/>
      <c r="U4534" s="14"/>
      <c r="V4534" s="14"/>
      <c r="W4534" s="14"/>
    </row>
    <row r="4535">
      <c r="A4535" s="130" t="s">
        <v>28341</v>
      </c>
      <c r="B4535" s="14"/>
      <c r="C4535" s="14"/>
      <c r="D4535" s="14"/>
      <c r="E4535" s="14"/>
      <c r="F4535" s="14"/>
      <c r="G4535" s="14"/>
      <c r="H4535" s="131">
        <v>404.0</v>
      </c>
      <c r="I4535" s="132" t="b">
        <v>0</v>
      </c>
      <c r="J4535" s="14"/>
      <c r="K4535" s="14"/>
      <c r="L4535" s="14"/>
      <c r="M4535" s="14"/>
      <c r="N4535" s="14"/>
      <c r="O4535" s="14"/>
      <c r="P4535" s="14"/>
      <c r="Q4535" s="14"/>
      <c r="R4535" s="14"/>
      <c r="S4535" s="14"/>
      <c r="T4535" s="14"/>
      <c r="U4535" s="14"/>
      <c r="V4535" s="14"/>
      <c r="W4535" s="14"/>
    </row>
    <row r="4536">
      <c r="A4536" s="130" t="s">
        <v>28342</v>
      </c>
      <c r="B4536" s="14"/>
      <c r="C4536" s="14"/>
      <c r="D4536" s="14"/>
      <c r="E4536" s="14"/>
      <c r="F4536" s="14"/>
      <c r="G4536" s="14"/>
      <c r="H4536" s="131">
        <v>404.0</v>
      </c>
      <c r="I4536" s="132" t="b">
        <v>0</v>
      </c>
      <c r="J4536" s="14"/>
      <c r="K4536" s="14"/>
      <c r="L4536" s="14"/>
      <c r="M4536" s="14"/>
      <c r="N4536" s="14"/>
      <c r="O4536" s="14"/>
      <c r="P4536" s="14"/>
      <c r="Q4536" s="14"/>
      <c r="R4536" s="14"/>
      <c r="S4536" s="14"/>
      <c r="T4536" s="14"/>
      <c r="U4536" s="14"/>
      <c r="V4536" s="14"/>
      <c r="W4536" s="14"/>
    </row>
    <row r="4537">
      <c r="A4537" s="130" t="s">
        <v>28343</v>
      </c>
      <c r="B4537" s="14"/>
      <c r="C4537" s="14"/>
      <c r="D4537" s="14"/>
      <c r="E4537" s="14"/>
      <c r="F4537" s="14"/>
      <c r="G4537" s="14"/>
      <c r="H4537" s="131">
        <v>404.0</v>
      </c>
      <c r="I4537" s="132" t="b">
        <v>0</v>
      </c>
      <c r="J4537" s="14"/>
      <c r="K4537" s="14"/>
      <c r="L4537" s="14"/>
      <c r="M4537" s="14"/>
      <c r="N4537" s="14"/>
      <c r="O4537" s="14"/>
      <c r="P4537" s="14"/>
      <c r="Q4537" s="14"/>
      <c r="R4537" s="14"/>
      <c r="S4537" s="14"/>
      <c r="T4537" s="14"/>
      <c r="U4537" s="14"/>
      <c r="V4537" s="14"/>
      <c r="W4537" s="14"/>
    </row>
    <row r="4538">
      <c r="A4538" s="130" t="s">
        <v>28344</v>
      </c>
      <c r="B4538" s="14"/>
      <c r="C4538" s="14"/>
      <c r="D4538" s="14"/>
      <c r="E4538" s="14"/>
      <c r="F4538" s="14"/>
      <c r="G4538" s="14"/>
      <c r="H4538" s="131">
        <v>301.0</v>
      </c>
      <c r="I4538" s="132" t="b">
        <v>0</v>
      </c>
      <c r="J4538" s="14"/>
      <c r="K4538" s="14"/>
      <c r="L4538" s="14"/>
      <c r="M4538" s="14"/>
      <c r="N4538" s="14"/>
      <c r="O4538" s="14"/>
      <c r="P4538" s="14"/>
      <c r="Q4538" s="14"/>
      <c r="R4538" s="14"/>
      <c r="S4538" s="14"/>
      <c r="T4538" s="14"/>
      <c r="U4538" s="14"/>
      <c r="V4538" s="14"/>
      <c r="W4538" s="14"/>
    </row>
    <row r="4539">
      <c r="A4539" s="130" t="s">
        <v>28345</v>
      </c>
      <c r="B4539" s="14"/>
      <c r="C4539" s="14"/>
      <c r="D4539" s="14"/>
      <c r="E4539" s="14"/>
      <c r="F4539" s="14"/>
      <c r="G4539" s="14"/>
      <c r="H4539" s="131">
        <v>404.0</v>
      </c>
      <c r="I4539" s="132" t="b">
        <v>0</v>
      </c>
      <c r="J4539" s="14"/>
      <c r="K4539" s="14"/>
      <c r="L4539" s="14"/>
      <c r="M4539" s="14"/>
      <c r="N4539" s="14"/>
      <c r="O4539" s="14"/>
      <c r="P4539" s="14"/>
      <c r="Q4539" s="14"/>
      <c r="R4539" s="14"/>
      <c r="S4539" s="14"/>
      <c r="T4539" s="14"/>
      <c r="U4539" s="14"/>
      <c r="V4539" s="14"/>
      <c r="W4539" s="14"/>
    </row>
    <row r="4540">
      <c r="A4540" s="130" t="s">
        <v>28346</v>
      </c>
      <c r="B4540" s="14"/>
      <c r="C4540" s="14"/>
      <c r="D4540" s="14"/>
      <c r="E4540" s="14"/>
      <c r="F4540" s="14"/>
      <c r="G4540" s="14"/>
      <c r="H4540" s="131">
        <v>404.0</v>
      </c>
      <c r="I4540" s="132" t="b">
        <v>0</v>
      </c>
      <c r="J4540" s="14"/>
      <c r="K4540" s="14"/>
      <c r="L4540" s="14"/>
      <c r="M4540" s="14"/>
      <c r="N4540" s="14"/>
      <c r="O4540" s="14"/>
      <c r="P4540" s="14"/>
      <c r="Q4540" s="14"/>
      <c r="R4540" s="14"/>
      <c r="S4540" s="14"/>
      <c r="T4540" s="14"/>
      <c r="U4540" s="14"/>
      <c r="V4540" s="14"/>
      <c r="W4540" s="14"/>
    </row>
    <row r="4541">
      <c r="A4541" s="130" t="s">
        <v>28347</v>
      </c>
      <c r="B4541" s="14"/>
      <c r="C4541" s="14"/>
      <c r="D4541" s="14"/>
      <c r="E4541" s="14"/>
      <c r="F4541" s="14"/>
      <c r="G4541" s="14"/>
      <c r="H4541" s="131">
        <v>301.0</v>
      </c>
      <c r="I4541" s="132" t="b">
        <v>0</v>
      </c>
      <c r="J4541" s="14"/>
      <c r="K4541" s="14"/>
      <c r="L4541" s="14"/>
      <c r="M4541" s="14"/>
      <c r="N4541" s="14"/>
      <c r="O4541" s="14"/>
      <c r="P4541" s="14"/>
      <c r="Q4541" s="14"/>
      <c r="R4541" s="14"/>
      <c r="S4541" s="14"/>
      <c r="T4541" s="14"/>
      <c r="U4541" s="14"/>
      <c r="V4541" s="14"/>
      <c r="W4541" s="14"/>
    </row>
    <row r="4542">
      <c r="A4542" s="130" t="s">
        <v>28348</v>
      </c>
      <c r="B4542" s="14"/>
      <c r="C4542" s="14"/>
      <c r="D4542" s="14"/>
      <c r="E4542" s="14"/>
      <c r="F4542" s="14"/>
      <c r="G4542" s="14"/>
      <c r="H4542" s="131">
        <v>404.0</v>
      </c>
      <c r="I4542" s="132" t="b">
        <v>0</v>
      </c>
      <c r="J4542" s="14"/>
      <c r="K4542" s="14"/>
      <c r="L4542" s="14"/>
      <c r="M4542" s="14"/>
      <c r="N4542" s="14"/>
      <c r="O4542" s="14"/>
      <c r="P4542" s="14"/>
      <c r="Q4542" s="14"/>
      <c r="R4542" s="14"/>
      <c r="S4542" s="14"/>
      <c r="T4542" s="14"/>
      <c r="U4542" s="14"/>
      <c r="V4542" s="14"/>
      <c r="W4542" s="14"/>
    </row>
    <row r="4543">
      <c r="A4543" s="130" t="s">
        <v>28349</v>
      </c>
      <c r="B4543" s="14"/>
      <c r="C4543" s="14"/>
      <c r="D4543" s="14"/>
      <c r="E4543" s="14"/>
      <c r="F4543" s="14"/>
      <c r="G4543" s="14"/>
      <c r="H4543" s="131">
        <v>404.0</v>
      </c>
      <c r="I4543" s="132" t="b">
        <v>0</v>
      </c>
      <c r="J4543" s="14"/>
      <c r="K4543" s="14"/>
      <c r="L4543" s="14"/>
      <c r="M4543" s="14"/>
      <c r="N4543" s="14"/>
      <c r="O4543" s="14"/>
      <c r="P4543" s="14"/>
      <c r="Q4543" s="14"/>
      <c r="R4543" s="14"/>
      <c r="S4543" s="14"/>
      <c r="T4543" s="14"/>
      <c r="U4543" s="14"/>
      <c r="V4543" s="14"/>
      <c r="W4543" s="14"/>
    </row>
    <row r="4544">
      <c r="A4544" s="130" t="s">
        <v>28350</v>
      </c>
      <c r="B4544" s="14"/>
      <c r="C4544" s="14"/>
      <c r="D4544" s="14"/>
      <c r="E4544" s="14"/>
      <c r="F4544" s="14"/>
      <c r="G4544" s="14"/>
      <c r="H4544" s="131">
        <v>404.0</v>
      </c>
      <c r="I4544" s="132" t="b">
        <v>0</v>
      </c>
      <c r="J4544" s="14"/>
      <c r="K4544" s="14"/>
      <c r="L4544" s="14"/>
      <c r="M4544" s="14"/>
      <c r="N4544" s="14"/>
      <c r="O4544" s="14"/>
      <c r="P4544" s="14"/>
      <c r="Q4544" s="14"/>
      <c r="R4544" s="14"/>
      <c r="S4544" s="14"/>
      <c r="T4544" s="14"/>
      <c r="U4544" s="14"/>
      <c r="V4544" s="14"/>
      <c r="W4544" s="14"/>
    </row>
    <row r="4545">
      <c r="A4545" s="130" t="s">
        <v>28351</v>
      </c>
      <c r="B4545" s="14"/>
      <c r="C4545" s="14"/>
      <c r="D4545" s="14"/>
      <c r="E4545" s="14"/>
      <c r="F4545" s="14"/>
      <c r="G4545" s="14"/>
      <c r="H4545" s="131">
        <v>404.0</v>
      </c>
      <c r="I4545" s="132" t="b">
        <v>0</v>
      </c>
      <c r="J4545" s="14"/>
      <c r="K4545" s="14"/>
      <c r="L4545" s="14"/>
      <c r="M4545" s="14"/>
      <c r="N4545" s="14"/>
      <c r="O4545" s="14"/>
      <c r="P4545" s="14"/>
      <c r="Q4545" s="14"/>
      <c r="R4545" s="14"/>
      <c r="S4545" s="14"/>
      <c r="T4545" s="14"/>
      <c r="U4545" s="14"/>
      <c r="V4545" s="14"/>
      <c r="W4545" s="14"/>
    </row>
    <row r="4546">
      <c r="A4546" s="130" t="s">
        <v>28352</v>
      </c>
      <c r="B4546" s="14"/>
      <c r="C4546" s="14"/>
      <c r="D4546" s="14"/>
      <c r="E4546" s="14"/>
      <c r="F4546" s="14"/>
      <c r="G4546" s="14"/>
      <c r="H4546" s="131">
        <v>301.0</v>
      </c>
      <c r="I4546" s="132" t="b">
        <v>0</v>
      </c>
      <c r="J4546" s="14"/>
      <c r="K4546" s="14"/>
      <c r="L4546" s="14"/>
      <c r="M4546" s="14"/>
      <c r="N4546" s="14"/>
      <c r="O4546" s="14"/>
      <c r="P4546" s="14"/>
      <c r="Q4546" s="14"/>
      <c r="R4546" s="14"/>
      <c r="S4546" s="14"/>
      <c r="T4546" s="14"/>
      <c r="U4546" s="14"/>
      <c r="V4546" s="14"/>
      <c r="W4546" s="14"/>
    </row>
    <row r="4547">
      <c r="A4547" s="130" t="s">
        <v>28353</v>
      </c>
      <c r="B4547" s="14"/>
      <c r="C4547" s="14"/>
      <c r="D4547" s="14"/>
      <c r="E4547" s="14"/>
      <c r="F4547" s="14"/>
      <c r="G4547" s="14"/>
      <c r="H4547" s="131">
        <v>301.0</v>
      </c>
      <c r="I4547" s="132" t="b">
        <v>0</v>
      </c>
      <c r="J4547" s="14"/>
      <c r="K4547" s="14"/>
      <c r="L4547" s="14"/>
      <c r="M4547" s="14"/>
      <c r="N4547" s="14"/>
      <c r="O4547" s="14"/>
      <c r="P4547" s="14"/>
      <c r="Q4547" s="14"/>
      <c r="R4547" s="14"/>
      <c r="S4547" s="14"/>
      <c r="T4547" s="14"/>
      <c r="U4547" s="14"/>
      <c r="V4547" s="14"/>
      <c r="W4547" s="14"/>
    </row>
    <row r="4548">
      <c r="A4548" s="130" t="s">
        <v>28354</v>
      </c>
      <c r="B4548" s="14"/>
      <c r="C4548" s="14"/>
      <c r="D4548" s="14"/>
      <c r="E4548" s="14"/>
      <c r="F4548" s="14"/>
      <c r="G4548" s="14"/>
      <c r="H4548" s="131">
        <v>404.0</v>
      </c>
      <c r="I4548" s="132" t="b">
        <v>0</v>
      </c>
      <c r="J4548" s="14"/>
      <c r="K4548" s="14"/>
      <c r="L4548" s="14"/>
      <c r="M4548" s="14"/>
      <c r="N4548" s="14"/>
      <c r="O4548" s="14"/>
      <c r="P4548" s="14"/>
      <c r="Q4548" s="14"/>
      <c r="R4548" s="14"/>
      <c r="S4548" s="14"/>
      <c r="T4548" s="14"/>
      <c r="U4548" s="14"/>
      <c r="V4548" s="14"/>
      <c r="W4548" s="14"/>
    </row>
    <row r="4549">
      <c r="A4549" s="130" t="s">
        <v>28355</v>
      </c>
      <c r="B4549" s="14"/>
      <c r="C4549" s="14"/>
      <c r="D4549" s="14"/>
      <c r="E4549" s="14"/>
      <c r="F4549" s="14"/>
      <c r="G4549" s="14"/>
      <c r="H4549" s="131">
        <v>404.0</v>
      </c>
      <c r="I4549" s="132" t="b">
        <v>0</v>
      </c>
      <c r="J4549" s="14"/>
      <c r="K4549" s="14"/>
      <c r="L4549" s="14"/>
      <c r="M4549" s="14"/>
      <c r="N4549" s="14"/>
      <c r="O4549" s="14"/>
      <c r="P4549" s="14"/>
      <c r="Q4549" s="14"/>
      <c r="R4549" s="14"/>
      <c r="S4549" s="14"/>
      <c r="T4549" s="14"/>
      <c r="U4549" s="14"/>
      <c r="V4549" s="14"/>
      <c r="W4549" s="14"/>
    </row>
    <row r="4550">
      <c r="A4550" s="130" t="s">
        <v>28356</v>
      </c>
      <c r="B4550" s="14"/>
      <c r="C4550" s="14"/>
      <c r="D4550" s="14"/>
      <c r="E4550" s="14"/>
      <c r="F4550" s="14"/>
      <c r="G4550" s="14"/>
      <c r="H4550" s="131">
        <v>301.0</v>
      </c>
      <c r="I4550" s="132" t="b">
        <v>0</v>
      </c>
      <c r="J4550" s="14"/>
      <c r="K4550" s="14"/>
      <c r="L4550" s="14"/>
      <c r="M4550" s="14"/>
      <c r="N4550" s="14"/>
      <c r="O4550" s="14"/>
      <c r="P4550" s="14"/>
      <c r="Q4550" s="14"/>
      <c r="R4550" s="14"/>
      <c r="S4550" s="14"/>
      <c r="T4550" s="14"/>
      <c r="U4550" s="14"/>
      <c r="V4550" s="14"/>
      <c r="W4550" s="14"/>
    </row>
    <row r="4551">
      <c r="A4551" s="130" t="s">
        <v>28357</v>
      </c>
      <c r="B4551" s="14"/>
      <c r="C4551" s="14"/>
      <c r="D4551" s="14"/>
      <c r="E4551" s="14"/>
      <c r="F4551" s="14"/>
      <c r="G4551" s="14"/>
      <c r="H4551" s="131">
        <v>404.0</v>
      </c>
      <c r="I4551" s="132" t="b">
        <v>0</v>
      </c>
      <c r="J4551" s="14"/>
      <c r="K4551" s="14"/>
      <c r="L4551" s="14"/>
      <c r="M4551" s="14"/>
      <c r="N4551" s="14"/>
      <c r="O4551" s="14"/>
      <c r="P4551" s="14"/>
      <c r="Q4551" s="14"/>
      <c r="R4551" s="14"/>
      <c r="S4551" s="14"/>
      <c r="T4551" s="14"/>
      <c r="U4551" s="14"/>
      <c r="V4551" s="14"/>
      <c r="W4551" s="14"/>
    </row>
    <row r="4552">
      <c r="A4552" s="130" t="s">
        <v>28358</v>
      </c>
      <c r="B4552" s="14"/>
      <c r="C4552" s="14"/>
      <c r="D4552" s="14"/>
      <c r="E4552" s="14"/>
      <c r="F4552" s="14"/>
      <c r="G4552" s="14"/>
      <c r="H4552" s="131">
        <v>404.0</v>
      </c>
      <c r="I4552" s="132" t="b">
        <v>0</v>
      </c>
      <c r="J4552" s="14"/>
      <c r="K4552" s="14"/>
      <c r="L4552" s="14"/>
      <c r="M4552" s="14"/>
      <c r="N4552" s="14"/>
      <c r="O4552" s="14"/>
      <c r="P4552" s="14"/>
      <c r="Q4552" s="14"/>
      <c r="R4552" s="14"/>
      <c r="S4552" s="14"/>
      <c r="T4552" s="14"/>
      <c r="U4552" s="14"/>
      <c r="V4552" s="14"/>
      <c r="W4552" s="14"/>
    </row>
    <row r="4553">
      <c r="A4553" s="130" t="s">
        <v>28359</v>
      </c>
      <c r="B4553" s="14"/>
      <c r="C4553" s="14"/>
      <c r="D4553" s="14"/>
      <c r="E4553" s="14"/>
      <c r="F4553" s="14"/>
      <c r="G4553" s="14"/>
      <c r="H4553" s="131">
        <v>200.0</v>
      </c>
      <c r="I4553" s="132" t="b">
        <v>0</v>
      </c>
      <c r="J4553" s="14"/>
      <c r="K4553" s="14"/>
      <c r="L4553" s="14"/>
      <c r="M4553" s="14"/>
      <c r="N4553" s="14"/>
      <c r="O4553" s="14"/>
      <c r="P4553" s="14"/>
      <c r="Q4553" s="14"/>
      <c r="R4553" s="14"/>
      <c r="S4553" s="14"/>
      <c r="T4553" s="14"/>
      <c r="U4553" s="14"/>
      <c r="V4553" s="14"/>
      <c r="W4553" s="14"/>
    </row>
    <row r="4554">
      <c r="A4554" s="130" t="s">
        <v>28360</v>
      </c>
      <c r="B4554" s="14"/>
      <c r="C4554" s="14"/>
      <c r="D4554" s="14"/>
      <c r="E4554" s="14"/>
      <c r="F4554" s="14"/>
      <c r="G4554" s="14"/>
      <c r="H4554" s="131">
        <v>404.0</v>
      </c>
      <c r="I4554" s="132" t="b">
        <v>0</v>
      </c>
      <c r="J4554" s="14"/>
      <c r="K4554" s="14"/>
      <c r="L4554" s="14"/>
      <c r="M4554" s="14"/>
      <c r="N4554" s="14"/>
      <c r="O4554" s="14"/>
      <c r="P4554" s="14"/>
      <c r="Q4554" s="14"/>
      <c r="R4554" s="14"/>
      <c r="S4554" s="14"/>
      <c r="T4554" s="14"/>
      <c r="U4554" s="14"/>
      <c r="V4554" s="14"/>
      <c r="W4554" s="14"/>
    </row>
    <row r="4555">
      <c r="A4555" s="130" t="s">
        <v>28361</v>
      </c>
      <c r="B4555" s="14"/>
      <c r="C4555" s="14"/>
      <c r="D4555" s="14"/>
      <c r="E4555" s="14"/>
      <c r="F4555" s="14"/>
      <c r="G4555" s="14"/>
      <c r="H4555" s="131">
        <v>404.0</v>
      </c>
      <c r="I4555" s="132" t="b">
        <v>0</v>
      </c>
      <c r="J4555" s="14"/>
      <c r="K4555" s="14"/>
      <c r="L4555" s="14"/>
      <c r="M4555" s="14"/>
      <c r="N4555" s="14"/>
      <c r="O4555" s="14"/>
      <c r="P4555" s="14"/>
      <c r="Q4555" s="14"/>
      <c r="R4555" s="14"/>
      <c r="S4555" s="14"/>
      <c r="T4555" s="14"/>
      <c r="U4555" s="14"/>
      <c r="V4555" s="14"/>
      <c r="W4555" s="14"/>
    </row>
    <row r="4556">
      <c r="A4556" s="130" t="s">
        <v>28362</v>
      </c>
      <c r="B4556" s="14"/>
      <c r="C4556" s="14"/>
      <c r="D4556" s="14"/>
      <c r="E4556" s="14"/>
      <c r="F4556" s="14"/>
      <c r="G4556" s="14"/>
      <c r="H4556" s="131">
        <v>404.0</v>
      </c>
      <c r="I4556" s="132" t="b">
        <v>0</v>
      </c>
      <c r="J4556" s="14"/>
      <c r="K4556" s="14"/>
      <c r="L4556" s="14"/>
      <c r="M4556" s="14"/>
      <c r="N4556" s="14"/>
      <c r="O4556" s="14"/>
      <c r="P4556" s="14"/>
      <c r="Q4556" s="14"/>
      <c r="R4556" s="14"/>
      <c r="S4556" s="14"/>
      <c r="T4556" s="14"/>
      <c r="U4556" s="14"/>
      <c r="V4556" s="14"/>
      <c r="W4556" s="14"/>
    </row>
    <row r="4557">
      <c r="A4557" s="130" t="s">
        <v>28363</v>
      </c>
      <c r="B4557" s="14"/>
      <c r="C4557" s="14"/>
      <c r="D4557" s="14"/>
      <c r="E4557" s="14"/>
      <c r="F4557" s="14"/>
      <c r="G4557" s="14"/>
      <c r="H4557" s="131">
        <v>404.0</v>
      </c>
      <c r="I4557" s="132" t="b">
        <v>0</v>
      </c>
      <c r="J4557" s="14"/>
      <c r="K4557" s="14"/>
      <c r="L4557" s="14"/>
      <c r="M4557" s="14"/>
      <c r="N4557" s="14"/>
      <c r="O4557" s="14"/>
      <c r="P4557" s="14"/>
      <c r="Q4557" s="14"/>
      <c r="R4557" s="14"/>
      <c r="S4557" s="14"/>
      <c r="T4557" s="14"/>
      <c r="U4557" s="14"/>
      <c r="V4557" s="14"/>
      <c r="W4557" s="14"/>
    </row>
    <row r="4558">
      <c r="A4558" s="130" t="s">
        <v>28364</v>
      </c>
      <c r="B4558" s="14"/>
      <c r="C4558" s="14"/>
      <c r="D4558" s="14"/>
      <c r="E4558" s="14"/>
      <c r="F4558" s="14"/>
      <c r="G4558" s="14"/>
      <c r="H4558" s="131">
        <v>404.0</v>
      </c>
      <c r="I4558" s="132" t="b">
        <v>0</v>
      </c>
      <c r="J4558" s="14"/>
      <c r="K4558" s="14"/>
      <c r="L4558" s="14"/>
      <c r="M4558" s="14"/>
      <c r="N4558" s="14"/>
      <c r="O4558" s="14"/>
      <c r="P4558" s="14"/>
      <c r="Q4558" s="14"/>
      <c r="R4558" s="14"/>
      <c r="S4558" s="14"/>
      <c r="T4558" s="14"/>
      <c r="U4558" s="14"/>
      <c r="V4558" s="14"/>
      <c r="W4558" s="14"/>
    </row>
    <row r="4559">
      <c r="A4559" s="130" t="s">
        <v>28365</v>
      </c>
      <c r="B4559" s="14"/>
      <c r="C4559" s="14"/>
      <c r="D4559" s="14"/>
      <c r="E4559" s="14"/>
      <c r="F4559" s="14"/>
      <c r="G4559" s="14"/>
      <c r="H4559" s="131">
        <v>404.0</v>
      </c>
      <c r="I4559" s="132" t="b">
        <v>0</v>
      </c>
      <c r="J4559" s="14"/>
      <c r="K4559" s="14"/>
      <c r="L4559" s="14"/>
      <c r="M4559" s="14"/>
      <c r="N4559" s="14"/>
      <c r="O4559" s="14"/>
      <c r="P4559" s="14"/>
      <c r="Q4559" s="14"/>
      <c r="R4559" s="14"/>
      <c r="S4559" s="14"/>
      <c r="T4559" s="14"/>
      <c r="U4559" s="14"/>
      <c r="V4559" s="14"/>
      <c r="W4559" s="14"/>
    </row>
    <row r="4560">
      <c r="A4560" s="130" t="s">
        <v>28366</v>
      </c>
      <c r="B4560" s="14"/>
      <c r="C4560" s="14"/>
      <c r="D4560" s="14"/>
      <c r="E4560" s="14"/>
      <c r="F4560" s="14"/>
      <c r="G4560" s="14"/>
      <c r="H4560" s="131">
        <v>404.0</v>
      </c>
      <c r="I4560" s="132" t="b">
        <v>0</v>
      </c>
      <c r="J4560" s="14"/>
      <c r="K4560" s="14"/>
      <c r="L4560" s="14"/>
      <c r="M4560" s="14"/>
      <c r="N4560" s="14"/>
      <c r="O4560" s="14"/>
      <c r="P4560" s="14"/>
      <c r="Q4560" s="14"/>
      <c r="R4560" s="14"/>
      <c r="S4560" s="14"/>
      <c r="T4560" s="14"/>
      <c r="U4560" s="14"/>
      <c r="V4560" s="14"/>
      <c r="W4560" s="14"/>
    </row>
    <row r="4561">
      <c r="A4561" s="130" t="s">
        <v>28367</v>
      </c>
      <c r="B4561" s="14"/>
      <c r="C4561" s="14"/>
      <c r="D4561" s="14"/>
      <c r="E4561" s="14"/>
      <c r="F4561" s="14"/>
      <c r="G4561" s="14"/>
      <c r="H4561" s="131">
        <v>404.0</v>
      </c>
      <c r="I4561" s="132" t="b">
        <v>0</v>
      </c>
      <c r="J4561" s="14"/>
      <c r="K4561" s="14"/>
      <c r="L4561" s="14"/>
      <c r="M4561" s="14"/>
      <c r="N4561" s="14"/>
      <c r="O4561" s="14"/>
      <c r="P4561" s="14"/>
      <c r="Q4561" s="14"/>
      <c r="R4561" s="14"/>
      <c r="S4561" s="14"/>
      <c r="T4561" s="14"/>
      <c r="U4561" s="14"/>
      <c r="V4561" s="14"/>
      <c r="W4561" s="14"/>
    </row>
    <row r="4562">
      <c r="A4562" s="130" t="s">
        <v>28368</v>
      </c>
      <c r="B4562" s="14"/>
      <c r="C4562" s="14"/>
      <c r="D4562" s="14"/>
      <c r="E4562" s="14"/>
      <c r="F4562" s="14"/>
      <c r="G4562" s="14"/>
      <c r="H4562" s="131">
        <v>404.0</v>
      </c>
      <c r="I4562" s="132" t="b">
        <v>0</v>
      </c>
      <c r="J4562" s="14"/>
      <c r="K4562" s="14"/>
      <c r="L4562" s="14"/>
      <c r="M4562" s="14"/>
      <c r="N4562" s="14"/>
      <c r="O4562" s="14"/>
      <c r="P4562" s="14"/>
      <c r="Q4562" s="14"/>
      <c r="R4562" s="14"/>
      <c r="S4562" s="14"/>
      <c r="T4562" s="14"/>
      <c r="U4562" s="14"/>
      <c r="V4562" s="14"/>
      <c r="W4562" s="14"/>
    </row>
    <row r="4563">
      <c r="A4563" s="130" t="s">
        <v>28369</v>
      </c>
      <c r="B4563" s="14"/>
      <c r="C4563" s="14"/>
      <c r="D4563" s="14"/>
      <c r="E4563" s="14"/>
      <c r="F4563" s="14"/>
      <c r="G4563" s="14"/>
      <c r="H4563" s="131">
        <v>404.0</v>
      </c>
      <c r="I4563" s="132" t="b">
        <v>0</v>
      </c>
      <c r="J4563" s="14"/>
      <c r="K4563" s="14"/>
      <c r="L4563" s="14"/>
      <c r="M4563" s="14"/>
      <c r="N4563" s="14"/>
      <c r="O4563" s="14"/>
      <c r="P4563" s="14"/>
      <c r="Q4563" s="14"/>
      <c r="R4563" s="14"/>
      <c r="S4563" s="14"/>
      <c r="T4563" s="14"/>
      <c r="U4563" s="14"/>
      <c r="V4563" s="14"/>
      <c r="W4563" s="14"/>
    </row>
    <row r="4564">
      <c r="A4564" s="130" t="s">
        <v>28370</v>
      </c>
      <c r="B4564" s="14"/>
      <c r="C4564" s="14"/>
      <c r="D4564" s="14"/>
      <c r="E4564" s="14"/>
      <c r="F4564" s="14"/>
      <c r="G4564" s="14"/>
      <c r="H4564" s="131">
        <v>301.0</v>
      </c>
      <c r="I4564" s="132" t="b">
        <v>0</v>
      </c>
      <c r="J4564" s="14"/>
      <c r="K4564" s="14"/>
      <c r="L4564" s="14"/>
      <c r="M4564" s="14"/>
      <c r="N4564" s="14"/>
      <c r="O4564" s="14"/>
      <c r="P4564" s="14"/>
      <c r="Q4564" s="14"/>
      <c r="R4564" s="14"/>
      <c r="S4564" s="14"/>
      <c r="T4564" s="14"/>
      <c r="U4564" s="14"/>
      <c r="V4564" s="14"/>
      <c r="W4564" s="14"/>
    </row>
    <row r="4565">
      <c r="A4565" s="130" t="s">
        <v>28371</v>
      </c>
      <c r="B4565" s="14"/>
      <c r="C4565" s="14"/>
      <c r="D4565" s="14"/>
      <c r="E4565" s="14"/>
      <c r="F4565" s="14"/>
      <c r="G4565" s="14"/>
      <c r="H4565" s="131">
        <v>404.0</v>
      </c>
      <c r="I4565" s="132" t="b">
        <v>0</v>
      </c>
      <c r="J4565" s="14"/>
      <c r="K4565" s="14"/>
      <c r="L4565" s="14"/>
      <c r="M4565" s="14"/>
      <c r="N4565" s="14"/>
      <c r="O4565" s="14"/>
      <c r="P4565" s="14"/>
      <c r="Q4565" s="14"/>
      <c r="R4565" s="14"/>
      <c r="S4565" s="14"/>
      <c r="T4565" s="14"/>
      <c r="U4565" s="14"/>
      <c r="V4565" s="14"/>
      <c r="W4565" s="14"/>
    </row>
    <row r="4566">
      <c r="A4566" s="130" t="s">
        <v>28372</v>
      </c>
      <c r="B4566" s="14"/>
      <c r="C4566" s="14"/>
      <c r="D4566" s="14"/>
      <c r="E4566" s="14"/>
      <c r="F4566" s="14"/>
      <c r="G4566" s="14"/>
      <c r="H4566" s="131">
        <v>404.0</v>
      </c>
      <c r="I4566" s="132" t="b">
        <v>0</v>
      </c>
      <c r="J4566" s="14"/>
      <c r="K4566" s="14"/>
      <c r="L4566" s="14"/>
      <c r="M4566" s="14"/>
      <c r="N4566" s="14"/>
      <c r="O4566" s="14"/>
      <c r="P4566" s="14"/>
      <c r="Q4566" s="14"/>
      <c r="R4566" s="14"/>
      <c r="S4566" s="14"/>
      <c r="T4566" s="14"/>
      <c r="U4566" s="14"/>
      <c r="V4566" s="14"/>
      <c r="W4566" s="14"/>
    </row>
    <row r="4567">
      <c r="A4567" s="130" t="s">
        <v>28373</v>
      </c>
      <c r="B4567" s="14"/>
      <c r="C4567" s="14"/>
      <c r="D4567" s="14"/>
      <c r="E4567" s="14"/>
      <c r="F4567" s="14"/>
      <c r="G4567" s="14"/>
      <c r="H4567" s="131">
        <v>404.0</v>
      </c>
      <c r="I4567" s="132" t="b">
        <v>0</v>
      </c>
      <c r="J4567" s="14"/>
      <c r="K4567" s="14"/>
      <c r="L4567" s="14"/>
      <c r="M4567" s="14"/>
      <c r="N4567" s="14"/>
      <c r="O4567" s="14"/>
      <c r="P4567" s="14"/>
      <c r="Q4567" s="14"/>
      <c r="R4567" s="14"/>
      <c r="S4567" s="14"/>
      <c r="T4567" s="14"/>
      <c r="U4567" s="14"/>
      <c r="V4567" s="14"/>
      <c r="W4567" s="14"/>
    </row>
    <row r="4568">
      <c r="A4568" s="130" t="s">
        <v>28374</v>
      </c>
      <c r="B4568" s="14"/>
      <c r="C4568" s="14"/>
      <c r="D4568" s="14"/>
      <c r="E4568" s="14"/>
      <c r="F4568" s="14"/>
      <c r="G4568" s="14"/>
      <c r="H4568" s="131">
        <v>404.0</v>
      </c>
      <c r="I4568" s="132" t="b">
        <v>0</v>
      </c>
      <c r="J4568" s="14"/>
      <c r="K4568" s="14"/>
      <c r="L4568" s="14"/>
      <c r="M4568" s="14"/>
      <c r="N4568" s="14"/>
      <c r="O4568" s="14"/>
      <c r="P4568" s="14"/>
      <c r="Q4568" s="14"/>
      <c r="R4568" s="14"/>
      <c r="S4568" s="14"/>
      <c r="T4568" s="14"/>
      <c r="U4568" s="14"/>
      <c r="V4568" s="14"/>
      <c r="W4568" s="14"/>
    </row>
    <row r="4569">
      <c r="A4569" s="130" t="s">
        <v>28375</v>
      </c>
      <c r="B4569" s="14"/>
      <c r="C4569" s="14"/>
      <c r="D4569" s="14"/>
      <c r="E4569" s="14"/>
      <c r="F4569" s="14"/>
      <c r="G4569" s="14"/>
      <c r="H4569" s="131">
        <v>404.0</v>
      </c>
      <c r="I4569" s="132" t="b">
        <v>0</v>
      </c>
      <c r="J4569" s="14"/>
      <c r="K4569" s="14"/>
      <c r="L4569" s="14"/>
      <c r="M4569" s="14"/>
      <c r="N4569" s="14"/>
      <c r="O4569" s="14"/>
      <c r="P4569" s="14"/>
      <c r="Q4569" s="14"/>
      <c r="R4569" s="14"/>
      <c r="S4569" s="14"/>
      <c r="T4569" s="14"/>
      <c r="U4569" s="14"/>
      <c r="V4569" s="14"/>
      <c r="W4569" s="14"/>
    </row>
    <row r="4570">
      <c r="A4570" s="130" t="s">
        <v>28376</v>
      </c>
      <c r="B4570" s="14"/>
      <c r="C4570" s="14"/>
      <c r="D4570" s="14"/>
      <c r="E4570" s="14"/>
      <c r="F4570" s="14"/>
      <c r="G4570" s="14"/>
      <c r="H4570" s="131">
        <v>404.0</v>
      </c>
      <c r="I4570" s="132" t="b">
        <v>0</v>
      </c>
      <c r="J4570" s="14"/>
      <c r="K4570" s="14"/>
      <c r="L4570" s="14"/>
      <c r="M4570" s="14"/>
      <c r="N4570" s="14"/>
      <c r="O4570" s="14"/>
      <c r="P4570" s="14"/>
      <c r="Q4570" s="14"/>
      <c r="R4570" s="14"/>
      <c r="S4570" s="14"/>
      <c r="T4570" s="14"/>
      <c r="U4570" s="14"/>
      <c r="V4570" s="14"/>
      <c r="W4570" s="14"/>
    </row>
    <row r="4571">
      <c r="A4571" s="130" t="s">
        <v>28377</v>
      </c>
      <c r="B4571" s="14"/>
      <c r="C4571" s="14"/>
      <c r="D4571" s="14"/>
      <c r="E4571" s="14"/>
      <c r="F4571" s="14"/>
      <c r="G4571" s="14"/>
      <c r="H4571" s="131">
        <v>404.0</v>
      </c>
      <c r="I4571" s="132" t="b">
        <v>0</v>
      </c>
      <c r="J4571" s="14"/>
      <c r="K4571" s="14"/>
      <c r="L4571" s="14"/>
      <c r="M4571" s="14"/>
      <c r="N4571" s="14"/>
      <c r="O4571" s="14"/>
      <c r="P4571" s="14"/>
      <c r="Q4571" s="14"/>
      <c r="R4571" s="14"/>
      <c r="S4571" s="14"/>
      <c r="T4571" s="14"/>
      <c r="U4571" s="14"/>
      <c r="V4571" s="14"/>
      <c r="W4571" s="14"/>
    </row>
    <row r="4572">
      <c r="A4572" s="130" t="s">
        <v>28378</v>
      </c>
      <c r="B4572" s="14"/>
      <c r="C4572" s="14"/>
      <c r="D4572" s="14"/>
      <c r="E4572" s="14"/>
      <c r="F4572" s="14"/>
      <c r="G4572" s="14"/>
      <c r="H4572" s="131">
        <v>404.0</v>
      </c>
      <c r="I4572" s="132" t="b">
        <v>0</v>
      </c>
      <c r="J4572" s="14"/>
      <c r="K4572" s="14"/>
      <c r="L4572" s="14"/>
      <c r="M4572" s="14"/>
      <c r="N4572" s="14"/>
      <c r="O4572" s="14"/>
      <c r="P4572" s="14"/>
      <c r="Q4572" s="14"/>
      <c r="R4572" s="14"/>
      <c r="S4572" s="14"/>
      <c r="T4572" s="14"/>
      <c r="U4572" s="14"/>
      <c r="V4572" s="14"/>
      <c r="W4572" s="14"/>
    </row>
    <row r="4573">
      <c r="A4573" s="130" t="s">
        <v>28379</v>
      </c>
      <c r="B4573" s="14"/>
      <c r="C4573" s="14"/>
      <c r="D4573" s="14"/>
      <c r="E4573" s="14"/>
      <c r="F4573" s="14"/>
      <c r="G4573" s="14"/>
      <c r="H4573" s="131">
        <v>404.0</v>
      </c>
      <c r="I4573" s="132" t="b">
        <v>0</v>
      </c>
      <c r="J4573" s="14"/>
      <c r="K4573" s="14"/>
      <c r="L4573" s="14"/>
      <c r="M4573" s="14"/>
      <c r="N4573" s="14"/>
      <c r="O4573" s="14"/>
      <c r="P4573" s="14"/>
      <c r="Q4573" s="14"/>
      <c r="R4573" s="14"/>
      <c r="S4573" s="14"/>
      <c r="T4573" s="14"/>
      <c r="U4573" s="14"/>
      <c r="V4573" s="14"/>
      <c r="W4573" s="14"/>
    </row>
    <row r="4574">
      <c r="A4574" s="130" t="s">
        <v>28380</v>
      </c>
      <c r="B4574" s="14"/>
      <c r="C4574" s="14"/>
      <c r="D4574" s="14"/>
      <c r="E4574" s="14"/>
      <c r="F4574" s="14"/>
      <c r="G4574" s="14"/>
      <c r="H4574" s="131">
        <v>404.0</v>
      </c>
      <c r="I4574" s="132" t="b">
        <v>0</v>
      </c>
      <c r="J4574" s="14"/>
      <c r="K4574" s="14"/>
      <c r="L4574" s="14"/>
      <c r="M4574" s="14"/>
      <c r="N4574" s="14"/>
      <c r="O4574" s="14"/>
      <c r="P4574" s="14"/>
      <c r="Q4574" s="14"/>
      <c r="R4574" s="14"/>
      <c r="S4574" s="14"/>
      <c r="T4574" s="14"/>
      <c r="U4574" s="14"/>
      <c r="V4574" s="14"/>
      <c r="W4574" s="14"/>
    </row>
    <row r="4575">
      <c r="A4575" s="130" t="s">
        <v>28381</v>
      </c>
      <c r="B4575" s="14"/>
      <c r="C4575" s="14"/>
      <c r="D4575" s="14"/>
      <c r="E4575" s="14"/>
      <c r="F4575" s="14"/>
      <c r="G4575" s="14"/>
      <c r="H4575" s="131">
        <v>404.0</v>
      </c>
      <c r="I4575" s="132" t="b">
        <v>0</v>
      </c>
      <c r="J4575" s="14"/>
      <c r="K4575" s="14"/>
      <c r="L4575" s="14"/>
      <c r="M4575" s="14"/>
      <c r="N4575" s="14"/>
      <c r="O4575" s="14"/>
      <c r="P4575" s="14"/>
      <c r="Q4575" s="14"/>
      <c r="R4575" s="14"/>
      <c r="S4575" s="14"/>
      <c r="T4575" s="14"/>
      <c r="U4575" s="14"/>
      <c r="V4575" s="14"/>
      <c r="W4575" s="14"/>
    </row>
    <row r="4576">
      <c r="A4576" s="130" t="s">
        <v>28382</v>
      </c>
      <c r="B4576" s="14"/>
      <c r="C4576" s="14"/>
      <c r="D4576" s="14"/>
      <c r="E4576" s="14"/>
      <c r="F4576" s="14"/>
      <c r="G4576" s="14"/>
      <c r="H4576" s="131">
        <v>404.0</v>
      </c>
      <c r="I4576" s="132" t="b">
        <v>0</v>
      </c>
      <c r="J4576" s="14"/>
      <c r="K4576" s="14"/>
      <c r="L4576" s="14"/>
      <c r="M4576" s="14"/>
      <c r="N4576" s="14"/>
      <c r="O4576" s="14"/>
      <c r="P4576" s="14"/>
      <c r="Q4576" s="14"/>
      <c r="R4576" s="14"/>
      <c r="S4576" s="14"/>
      <c r="T4576" s="14"/>
      <c r="U4576" s="14"/>
      <c r="V4576" s="14"/>
      <c r="W4576" s="14"/>
    </row>
    <row r="4577">
      <c r="A4577" s="130" t="s">
        <v>28383</v>
      </c>
      <c r="B4577" s="14"/>
      <c r="C4577" s="14"/>
      <c r="D4577" s="14"/>
      <c r="E4577" s="14"/>
      <c r="F4577" s="14"/>
      <c r="G4577" s="14"/>
      <c r="H4577" s="131">
        <v>404.0</v>
      </c>
      <c r="I4577" s="132" t="b">
        <v>0</v>
      </c>
      <c r="J4577" s="14"/>
      <c r="K4577" s="14"/>
      <c r="L4577" s="14"/>
      <c r="M4577" s="14"/>
      <c r="N4577" s="14"/>
      <c r="O4577" s="14"/>
      <c r="P4577" s="14"/>
      <c r="Q4577" s="14"/>
      <c r="R4577" s="14"/>
      <c r="S4577" s="14"/>
      <c r="T4577" s="14"/>
      <c r="U4577" s="14"/>
      <c r="V4577" s="14"/>
      <c r="W4577" s="14"/>
    </row>
    <row r="4578">
      <c r="A4578" s="130" t="s">
        <v>28384</v>
      </c>
      <c r="B4578" s="14"/>
      <c r="C4578" s="14"/>
      <c r="D4578" s="14"/>
      <c r="E4578" s="14"/>
      <c r="F4578" s="14"/>
      <c r="G4578" s="14"/>
      <c r="H4578" s="131">
        <v>404.0</v>
      </c>
      <c r="I4578" s="132" t="b">
        <v>0</v>
      </c>
      <c r="J4578" s="14"/>
      <c r="K4578" s="14"/>
      <c r="L4578" s="14"/>
      <c r="M4578" s="14"/>
      <c r="N4578" s="14"/>
      <c r="O4578" s="14"/>
      <c r="P4578" s="14"/>
      <c r="Q4578" s="14"/>
      <c r="R4578" s="14"/>
      <c r="S4578" s="14"/>
      <c r="T4578" s="14"/>
      <c r="U4578" s="14"/>
      <c r="V4578" s="14"/>
      <c r="W4578" s="14"/>
    </row>
    <row r="4579">
      <c r="A4579" s="130" t="s">
        <v>28385</v>
      </c>
      <c r="B4579" s="14"/>
      <c r="C4579" s="14"/>
      <c r="D4579" s="14"/>
      <c r="E4579" s="14"/>
      <c r="F4579" s="14"/>
      <c r="G4579" s="14"/>
      <c r="H4579" s="131">
        <v>301.0</v>
      </c>
      <c r="I4579" s="132" t="b">
        <v>0</v>
      </c>
      <c r="J4579" s="14"/>
      <c r="K4579" s="14"/>
      <c r="L4579" s="14"/>
      <c r="M4579" s="14"/>
      <c r="N4579" s="14"/>
      <c r="O4579" s="14"/>
      <c r="P4579" s="14"/>
      <c r="Q4579" s="14"/>
      <c r="R4579" s="14"/>
      <c r="S4579" s="14"/>
      <c r="T4579" s="14"/>
      <c r="U4579" s="14"/>
      <c r="V4579" s="14"/>
      <c r="W4579" s="14"/>
    </row>
    <row r="4580">
      <c r="A4580" s="130" t="s">
        <v>28386</v>
      </c>
      <c r="B4580" s="14"/>
      <c r="C4580" s="14"/>
      <c r="D4580" s="14"/>
      <c r="E4580" s="14"/>
      <c r="F4580" s="14"/>
      <c r="G4580" s="14"/>
      <c r="H4580" s="131">
        <v>404.0</v>
      </c>
      <c r="I4580" s="132" t="b">
        <v>0</v>
      </c>
      <c r="J4580" s="14"/>
      <c r="K4580" s="14"/>
      <c r="L4580" s="14"/>
      <c r="M4580" s="14"/>
      <c r="N4580" s="14"/>
      <c r="O4580" s="14"/>
      <c r="P4580" s="14"/>
      <c r="Q4580" s="14"/>
      <c r="R4580" s="14"/>
      <c r="S4580" s="14"/>
      <c r="T4580" s="14"/>
      <c r="U4580" s="14"/>
      <c r="V4580" s="14"/>
      <c r="W4580" s="14"/>
    </row>
    <row r="4581">
      <c r="A4581" s="130" t="s">
        <v>28387</v>
      </c>
      <c r="B4581" s="14"/>
      <c r="C4581" s="14"/>
      <c r="D4581" s="14"/>
      <c r="E4581" s="14"/>
      <c r="F4581" s="14"/>
      <c r="G4581" s="14"/>
      <c r="H4581" s="131">
        <v>404.0</v>
      </c>
      <c r="I4581" s="132" t="b">
        <v>0</v>
      </c>
      <c r="J4581" s="14"/>
      <c r="K4581" s="14"/>
      <c r="L4581" s="14"/>
      <c r="M4581" s="14"/>
      <c r="N4581" s="14"/>
      <c r="O4581" s="14"/>
      <c r="P4581" s="14"/>
      <c r="Q4581" s="14"/>
      <c r="R4581" s="14"/>
      <c r="S4581" s="14"/>
      <c r="T4581" s="14"/>
      <c r="U4581" s="14"/>
      <c r="V4581" s="14"/>
      <c r="W4581" s="14"/>
    </row>
    <row r="4582">
      <c r="A4582" s="130" t="s">
        <v>28388</v>
      </c>
      <c r="B4582" s="14"/>
      <c r="C4582" s="14"/>
      <c r="D4582" s="14"/>
      <c r="E4582" s="14"/>
      <c r="F4582" s="14"/>
      <c r="G4582" s="14"/>
      <c r="H4582" s="131">
        <v>404.0</v>
      </c>
      <c r="I4582" s="132" t="b">
        <v>0</v>
      </c>
      <c r="J4582" s="14"/>
      <c r="K4582" s="14"/>
      <c r="L4582" s="14"/>
      <c r="M4582" s="14"/>
      <c r="N4582" s="14"/>
      <c r="O4582" s="14"/>
      <c r="P4582" s="14"/>
      <c r="Q4582" s="14"/>
      <c r="R4582" s="14"/>
      <c r="S4582" s="14"/>
      <c r="T4582" s="14"/>
      <c r="U4582" s="14"/>
      <c r="V4582" s="14"/>
      <c r="W4582" s="14"/>
    </row>
    <row r="4583">
      <c r="A4583" s="130" t="s">
        <v>28389</v>
      </c>
      <c r="B4583" s="14"/>
      <c r="C4583" s="14"/>
      <c r="D4583" s="14"/>
      <c r="E4583" s="14"/>
      <c r="F4583" s="14"/>
      <c r="G4583" s="14"/>
      <c r="H4583" s="131">
        <v>404.0</v>
      </c>
      <c r="I4583" s="132" t="b">
        <v>0</v>
      </c>
      <c r="J4583" s="14"/>
      <c r="K4583" s="14"/>
      <c r="L4583" s="14"/>
      <c r="M4583" s="14"/>
      <c r="N4583" s="14"/>
      <c r="O4583" s="14"/>
      <c r="P4583" s="14"/>
      <c r="Q4583" s="14"/>
      <c r="R4583" s="14"/>
      <c r="S4583" s="14"/>
      <c r="T4583" s="14"/>
      <c r="U4583" s="14"/>
      <c r="V4583" s="14"/>
      <c r="W4583" s="14"/>
    </row>
    <row r="4584">
      <c r="A4584" s="130" t="s">
        <v>28390</v>
      </c>
      <c r="B4584" s="14"/>
      <c r="C4584" s="14"/>
      <c r="D4584" s="14"/>
      <c r="E4584" s="14"/>
      <c r="F4584" s="14"/>
      <c r="G4584" s="14"/>
      <c r="H4584" s="131">
        <v>404.0</v>
      </c>
      <c r="I4584" s="132" t="b">
        <v>0</v>
      </c>
      <c r="J4584" s="14"/>
      <c r="K4584" s="14"/>
      <c r="L4584" s="14"/>
      <c r="M4584" s="14"/>
      <c r="N4584" s="14"/>
      <c r="O4584" s="14"/>
      <c r="P4584" s="14"/>
      <c r="Q4584" s="14"/>
      <c r="R4584" s="14"/>
      <c r="S4584" s="14"/>
      <c r="T4584" s="14"/>
      <c r="U4584" s="14"/>
      <c r="V4584" s="14"/>
      <c r="W4584" s="14"/>
    </row>
    <row r="4585">
      <c r="A4585" s="130" t="s">
        <v>28391</v>
      </c>
      <c r="B4585" s="14"/>
      <c r="C4585" s="14"/>
      <c r="D4585" s="14"/>
      <c r="E4585" s="14"/>
      <c r="F4585" s="14"/>
      <c r="G4585" s="14"/>
      <c r="H4585" s="131">
        <v>404.0</v>
      </c>
      <c r="I4585" s="132" t="b">
        <v>0</v>
      </c>
      <c r="J4585" s="14"/>
      <c r="K4585" s="14"/>
      <c r="L4585" s="14"/>
      <c r="M4585" s="14"/>
      <c r="N4585" s="14"/>
      <c r="O4585" s="14"/>
      <c r="P4585" s="14"/>
      <c r="Q4585" s="14"/>
      <c r="R4585" s="14"/>
      <c r="S4585" s="14"/>
      <c r="T4585" s="14"/>
      <c r="U4585" s="14"/>
      <c r="V4585" s="14"/>
      <c r="W4585" s="14"/>
    </row>
    <row r="4586">
      <c r="A4586" s="130" t="s">
        <v>28392</v>
      </c>
      <c r="B4586" s="14"/>
      <c r="C4586" s="14"/>
      <c r="D4586" s="14"/>
      <c r="E4586" s="14"/>
      <c r="F4586" s="14"/>
      <c r="G4586" s="14"/>
      <c r="H4586" s="131">
        <v>301.0</v>
      </c>
      <c r="I4586" s="132" t="b">
        <v>0</v>
      </c>
      <c r="J4586" s="14"/>
      <c r="K4586" s="14"/>
      <c r="L4586" s="14"/>
      <c r="M4586" s="14"/>
      <c r="N4586" s="14"/>
      <c r="O4586" s="14"/>
      <c r="P4586" s="14"/>
      <c r="Q4586" s="14"/>
      <c r="R4586" s="14"/>
      <c r="S4586" s="14"/>
      <c r="T4586" s="14"/>
      <c r="U4586" s="14"/>
      <c r="V4586" s="14"/>
      <c r="W4586" s="14"/>
    </row>
    <row r="4587">
      <c r="A4587" s="130" t="s">
        <v>28393</v>
      </c>
      <c r="B4587" s="14"/>
      <c r="C4587" s="14"/>
      <c r="D4587" s="14"/>
      <c r="E4587" s="14"/>
      <c r="F4587" s="14"/>
      <c r="G4587" s="14"/>
      <c r="H4587" s="131">
        <v>404.0</v>
      </c>
      <c r="I4587" s="132" t="b">
        <v>0</v>
      </c>
      <c r="J4587" s="14"/>
      <c r="K4587" s="14"/>
      <c r="L4587" s="14"/>
      <c r="M4587" s="14"/>
      <c r="N4587" s="14"/>
      <c r="O4587" s="14"/>
      <c r="P4587" s="14"/>
      <c r="Q4587" s="14"/>
      <c r="R4587" s="14"/>
      <c r="S4587" s="14"/>
      <c r="T4587" s="14"/>
      <c r="U4587" s="14"/>
      <c r="V4587" s="14"/>
      <c r="W4587" s="14"/>
    </row>
    <row r="4588">
      <c r="A4588" s="130" t="s">
        <v>28394</v>
      </c>
      <c r="B4588" s="14"/>
      <c r="C4588" s="14"/>
      <c r="D4588" s="14"/>
      <c r="E4588" s="14"/>
      <c r="F4588" s="14"/>
      <c r="G4588" s="14"/>
      <c r="H4588" s="131">
        <v>200.0</v>
      </c>
      <c r="I4588" s="132" t="b">
        <v>0</v>
      </c>
      <c r="J4588" s="14"/>
      <c r="K4588" s="14"/>
      <c r="L4588" s="14"/>
      <c r="M4588" s="14"/>
      <c r="N4588" s="14"/>
      <c r="O4588" s="14"/>
      <c r="P4588" s="14"/>
      <c r="Q4588" s="14"/>
      <c r="R4588" s="14"/>
      <c r="S4588" s="14"/>
      <c r="T4588" s="14"/>
      <c r="U4588" s="14"/>
      <c r="V4588" s="14"/>
      <c r="W4588" s="14"/>
    </row>
    <row r="4589">
      <c r="A4589" s="130" t="s">
        <v>28395</v>
      </c>
      <c r="B4589" s="14"/>
      <c r="C4589" s="14"/>
      <c r="D4589" s="14"/>
      <c r="E4589" s="14"/>
      <c r="F4589" s="14"/>
      <c r="G4589" s="14"/>
      <c r="H4589" s="131">
        <v>200.0</v>
      </c>
      <c r="I4589" s="132" t="b">
        <v>0</v>
      </c>
      <c r="J4589" s="14"/>
      <c r="K4589" s="14"/>
      <c r="L4589" s="14"/>
      <c r="M4589" s="14"/>
      <c r="N4589" s="14"/>
      <c r="O4589" s="14"/>
      <c r="P4589" s="14"/>
      <c r="Q4589" s="14"/>
      <c r="R4589" s="14"/>
      <c r="S4589" s="14"/>
      <c r="T4589" s="14"/>
      <c r="U4589" s="14"/>
      <c r="V4589" s="14"/>
      <c r="W4589" s="14"/>
    </row>
    <row r="4590">
      <c r="A4590" s="130" t="s">
        <v>28396</v>
      </c>
      <c r="B4590" s="14"/>
      <c r="C4590" s="14"/>
      <c r="D4590" s="14"/>
      <c r="E4590" s="14"/>
      <c r="F4590" s="14"/>
      <c r="G4590" s="14"/>
      <c r="H4590" s="131">
        <v>404.0</v>
      </c>
      <c r="I4590" s="132" t="b">
        <v>0</v>
      </c>
      <c r="J4590" s="14"/>
      <c r="K4590" s="14"/>
      <c r="L4590" s="14"/>
      <c r="M4590" s="14"/>
      <c r="N4590" s="14"/>
      <c r="O4590" s="14"/>
      <c r="P4590" s="14"/>
      <c r="Q4590" s="14"/>
      <c r="R4590" s="14"/>
      <c r="S4590" s="14"/>
      <c r="T4590" s="14"/>
      <c r="U4590" s="14"/>
      <c r="V4590" s="14"/>
      <c r="W4590" s="14"/>
    </row>
    <row r="4591">
      <c r="A4591" s="130" t="s">
        <v>28397</v>
      </c>
      <c r="B4591" s="14"/>
      <c r="C4591" s="14"/>
      <c r="D4591" s="14"/>
      <c r="E4591" s="14"/>
      <c r="F4591" s="14"/>
      <c r="G4591" s="14"/>
      <c r="H4591" s="131">
        <v>200.0</v>
      </c>
      <c r="I4591" s="132" t="b">
        <v>0</v>
      </c>
      <c r="J4591" s="14"/>
      <c r="K4591" s="14"/>
      <c r="L4591" s="14"/>
      <c r="M4591" s="14"/>
      <c r="N4591" s="14"/>
      <c r="O4591" s="14"/>
      <c r="P4591" s="14"/>
      <c r="Q4591" s="14"/>
      <c r="R4591" s="14"/>
      <c r="S4591" s="14"/>
      <c r="T4591" s="14"/>
      <c r="U4591" s="14"/>
      <c r="V4591" s="14"/>
      <c r="W4591" s="14"/>
    </row>
    <row r="4592">
      <c r="A4592" s="130" t="s">
        <v>28398</v>
      </c>
      <c r="B4592" s="14"/>
      <c r="C4592" s="14"/>
      <c r="D4592" s="14"/>
      <c r="E4592" s="14"/>
      <c r="F4592" s="14"/>
      <c r="G4592" s="14"/>
      <c r="H4592" s="131">
        <v>404.0</v>
      </c>
      <c r="I4592" s="132" t="b">
        <v>0</v>
      </c>
      <c r="J4592" s="14"/>
      <c r="K4592" s="14"/>
      <c r="L4592" s="14"/>
      <c r="M4592" s="14"/>
      <c r="N4592" s="14"/>
      <c r="O4592" s="14"/>
      <c r="P4592" s="14"/>
      <c r="Q4592" s="14"/>
      <c r="R4592" s="14"/>
      <c r="S4592" s="14"/>
      <c r="T4592" s="14"/>
      <c r="U4592" s="14"/>
      <c r="V4592" s="14"/>
      <c r="W4592" s="14"/>
    </row>
    <row r="4593">
      <c r="A4593" s="130" t="s">
        <v>28399</v>
      </c>
      <c r="B4593" s="14"/>
      <c r="C4593" s="14"/>
      <c r="D4593" s="14"/>
      <c r="E4593" s="14"/>
      <c r="F4593" s="14"/>
      <c r="G4593" s="14"/>
      <c r="H4593" s="131">
        <v>404.0</v>
      </c>
      <c r="I4593" s="132" t="b">
        <v>0</v>
      </c>
      <c r="J4593" s="14"/>
      <c r="K4593" s="14"/>
      <c r="L4593" s="14"/>
      <c r="M4593" s="14"/>
      <c r="N4593" s="14"/>
      <c r="O4593" s="14"/>
      <c r="P4593" s="14"/>
      <c r="Q4593" s="14"/>
      <c r="R4593" s="14"/>
      <c r="S4593" s="14"/>
      <c r="T4593" s="14"/>
      <c r="U4593" s="14"/>
      <c r="V4593" s="14"/>
      <c r="W4593" s="14"/>
    </row>
    <row r="4594">
      <c r="A4594" s="130" t="s">
        <v>28400</v>
      </c>
      <c r="B4594" s="14"/>
      <c r="C4594" s="14"/>
      <c r="D4594" s="14"/>
      <c r="E4594" s="14"/>
      <c r="F4594" s="14"/>
      <c r="G4594" s="14"/>
      <c r="H4594" s="131">
        <v>404.0</v>
      </c>
      <c r="I4594" s="132" t="b">
        <v>0</v>
      </c>
      <c r="J4594" s="14"/>
      <c r="K4594" s="14"/>
      <c r="L4594" s="14"/>
      <c r="M4594" s="14"/>
      <c r="N4594" s="14"/>
      <c r="O4594" s="14"/>
      <c r="P4594" s="14"/>
      <c r="Q4594" s="14"/>
      <c r="R4594" s="14"/>
      <c r="S4594" s="14"/>
      <c r="T4594" s="14"/>
      <c r="U4594" s="14"/>
      <c r="V4594" s="14"/>
      <c r="W4594" s="14"/>
    </row>
    <row r="4595">
      <c r="A4595" s="130" t="s">
        <v>28401</v>
      </c>
      <c r="B4595" s="14"/>
      <c r="C4595" s="14"/>
      <c r="D4595" s="14"/>
      <c r="E4595" s="14"/>
      <c r="F4595" s="14"/>
      <c r="G4595" s="14"/>
      <c r="H4595" s="131">
        <v>404.0</v>
      </c>
      <c r="I4595" s="132" t="b">
        <v>0</v>
      </c>
      <c r="J4595" s="14"/>
      <c r="K4595" s="14"/>
      <c r="L4595" s="14"/>
      <c r="M4595" s="14"/>
      <c r="N4595" s="14"/>
      <c r="O4595" s="14"/>
      <c r="P4595" s="14"/>
      <c r="Q4595" s="14"/>
      <c r="R4595" s="14"/>
      <c r="S4595" s="14"/>
      <c r="T4595" s="14"/>
      <c r="U4595" s="14"/>
      <c r="V4595" s="14"/>
      <c r="W4595" s="14"/>
    </row>
    <row r="4596">
      <c r="A4596" s="130" t="s">
        <v>28402</v>
      </c>
      <c r="B4596" s="14"/>
      <c r="C4596" s="14"/>
      <c r="D4596" s="14"/>
      <c r="E4596" s="14"/>
      <c r="F4596" s="14"/>
      <c r="G4596" s="14"/>
      <c r="H4596" s="131">
        <v>404.0</v>
      </c>
      <c r="I4596" s="132" t="b">
        <v>0</v>
      </c>
      <c r="J4596" s="14"/>
      <c r="K4596" s="14"/>
      <c r="L4596" s="14"/>
      <c r="M4596" s="14"/>
      <c r="N4596" s="14"/>
      <c r="O4596" s="14"/>
      <c r="P4596" s="14"/>
      <c r="Q4596" s="14"/>
      <c r="R4596" s="14"/>
      <c r="S4596" s="14"/>
      <c r="T4596" s="14"/>
      <c r="U4596" s="14"/>
      <c r="V4596" s="14"/>
      <c r="W4596" s="14"/>
    </row>
    <row r="4597">
      <c r="A4597" s="130" t="s">
        <v>28403</v>
      </c>
      <c r="B4597" s="14"/>
      <c r="C4597" s="14"/>
      <c r="D4597" s="14"/>
      <c r="E4597" s="14"/>
      <c r="F4597" s="14"/>
      <c r="G4597" s="14"/>
      <c r="H4597" s="131">
        <v>404.0</v>
      </c>
      <c r="I4597" s="132" t="b">
        <v>0</v>
      </c>
      <c r="J4597" s="14"/>
      <c r="K4597" s="14"/>
      <c r="L4597" s="14"/>
      <c r="M4597" s="14"/>
      <c r="N4597" s="14"/>
      <c r="O4597" s="14"/>
      <c r="P4597" s="14"/>
      <c r="Q4597" s="14"/>
      <c r="R4597" s="14"/>
      <c r="S4597" s="14"/>
      <c r="T4597" s="14"/>
      <c r="U4597" s="14"/>
      <c r="V4597" s="14"/>
      <c r="W4597" s="14"/>
    </row>
    <row r="4598">
      <c r="A4598" s="130" t="s">
        <v>28404</v>
      </c>
      <c r="B4598" s="14"/>
      <c r="C4598" s="14"/>
      <c r="D4598" s="14"/>
      <c r="E4598" s="14"/>
      <c r="F4598" s="14"/>
      <c r="G4598" s="14"/>
      <c r="H4598" s="131">
        <v>404.0</v>
      </c>
      <c r="I4598" s="132" t="b">
        <v>0</v>
      </c>
      <c r="J4598" s="14"/>
      <c r="K4598" s="14"/>
      <c r="L4598" s="14"/>
      <c r="M4598" s="14"/>
      <c r="N4598" s="14"/>
      <c r="O4598" s="14"/>
      <c r="P4598" s="14"/>
      <c r="Q4598" s="14"/>
      <c r="R4598" s="14"/>
      <c r="S4598" s="14"/>
      <c r="T4598" s="14"/>
      <c r="U4598" s="14"/>
      <c r="V4598" s="14"/>
      <c r="W4598" s="14"/>
    </row>
    <row r="4599">
      <c r="A4599" s="130" t="s">
        <v>28405</v>
      </c>
      <c r="B4599" s="14"/>
      <c r="C4599" s="14"/>
      <c r="D4599" s="14"/>
      <c r="E4599" s="14"/>
      <c r="F4599" s="14"/>
      <c r="G4599" s="14"/>
      <c r="H4599" s="131">
        <v>404.0</v>
      </c>
      <c r="I4599" s="132" t="b">
        <v>0</v>
      </c>
      <c r="J4599" s="14"/>
      <c r="K4599" s="14"/>
      <c r="L4599" s="14"/>
      <c r="M4599" s="14"/>
      <c r="N4599" s="14"/>
      <c r="O4599" s="14"/>
      <c r="P4599" s="14"/>
      <c r="Q4599" s="14"/>
      <c r="R4599" s="14"/>
      <c r="S4599" s="14"/>
      <c r="T4599" s="14"/>
      <c r="U4599" s="14"/>
      <c r="V4599" s="14"/>
      <c r="W4599" s="14"/>
    </row>
    <row r="4600">
      <c r="A4600" s="130" t="s">
        <v>28406</v>
      </c>
      <c r="B4600" s="14"/>
      <c r="C4600" s="14"/>
      <c r="D4600" s="14"/>
      <c r="E4600" s="14"/>
      <c r="F4600" s="14"/>
      <c r="G4600" s="14"/>
      <c r="H4600" s="131">
        <v>404.0</v>
      </c>
      <c r="I4600" s="132" t="b">
        <v>0</v>
      </c>
      <c r="J4600" s="14"/>
      <c r="K4600" s="14"/>
      <c r="L4600" s="14"/>
      <c r="M4600" s="14"/>
      <c r="N4600" s="14"/>
      <c r="O4600" s="14"/>
      <c r="P4600" s="14"/>
      <c r="Q4600" s="14"/>
      <c r="R4600" s="14"/>
      <c r="S4600" s="14"/>
      <c r="T4600" s="14"/>
      <c r="U4600" s="14"/>
      <c r="V4600" s="14"/>
      <c r="W4600" s="14"/>
    </row>
    <row r="4601">
      <c r="A4601" s="130" t="s">
        <v>28407</v>
      </c>
      <c r="B4601" s="14"/>
      <c r="C4601" s="14"/>
      <c r="D4601" s="14"/>
      <c r="E4601" s="14"/>
      <c r="F4601" s="14"/>
      <c r="G4601" s="14"/>
      <c r="H4601" s="131">
        <v>404.0</v>
      </c>
      <c r="I4601" s="132" t="b">
        <v>0</v>
      </c>
      <c r="J4601" s="14"/>
      <c r="K4601" s="14"/>
      <c r="L4601" s="14"/>
      <c r="M4601" s="14"/>
      <c r="N4601" s="14"/>
      <c r="O4601" s="14"/>
      <c r="P4601" s="14"/>
      <c r="Q4601" s="14"/>
      <c r="R4601" s="14"/>
      <c r="S4601" s="14"/>
      <c r="T4601" s="14"/>
      <c r="U4601" s="14"/>
      <c r="V4601" s="14"/>
      <c r="W4601" s="14"/>
    </row>
    <row r="4602">
      <c r="A4602" s="130" t="s">
        <v>28408</v>
      </c>
      <c r="B4602" s="14"/>
      <c r="C4602" s="14"/>
      <c r="D4602" s="14"/>
      <c r="E4602" s="14"/>
      <c r="F4602" s="14"/>
      <c r="G4602" s="14"/>
      <c r="H4602" s="131">
        <v>404.0</v>
      </c>
      <c r="I4602" s="132" t="b">
        <v>0</v>
      </c>
      <c r="J4602" s="14"/>
      <c r="K4602" s="14"/>
      <c r="L4602" s="14"/>
      <c r="M4602" s="14"/>
      <c r="N4602" s="14"/>
      <c r="O4602" s="14"/>
      <c r="P4602" s="14"/>
      <c r="Q4602" s="14"/>
      <c r="R4602" s="14"/>
      <c r="S4602" s="14"/>
      <c r="T4602" s="14"/>
      <c r="U4602" s="14"/>
      <c r="V4602" s="14"/>
      <c r="W4602" s="14"/>
    </row>
    <row r="4603">
      <c r="A4603" s="130" t="s">
        <v>28409</v>
      </c>
      <c r="B4603" s="14"/>
      <c r="C4603" s="14"/>
      <c r="D4603" s="14"/>
      <c r="E4603" s="14"/>
      <c r="F4603" s="14"/>
      <c r="G4603" s="14"/>
      <c r="H4603" s="131">
        <v>404.0</v>
      </c>
      <c r="I4603" s="132" t="b">
        <v>0</v>
      </c>
      <c r="J4603" s="14"/>
      <c r="K4603" s="14"/>
      <c r="L4603" s="14"/>
      <c r="M4603" s="14"/>
      <c r="N4603" s="14"/>
      <c r="O4603" s="14"/>
      <c r="P4603" s="14"/>
      <c r="Q4603" s="14"/>
      <c r="R4603" s="14"/>
      <c r="S4603" s="14"/>
      <c r="T4603" s="14"/>
      <c r="U4603" s="14"/>
      <c r="V4603" s="14"/>
      <c r="W4603" s="14"/>
    </row>
    <row r="4604">
      <c r="A4604" s="130" t="s">
        <v>28410</v>
      </c>
      <c r="B4604" s="14"/>
      <c r="C4604" s="14"/>
      <c r="D4604" s="14"/>
      <c r="E4604" s="14"/>
      <c r="F4604" s="14"/>
      <c r="G4604" s="14"/>
      <c r="H4604" s="131">
        <v>404.0</v>
      </c>
      <c r="I4604" s="132" t="b">
        <v>0</v>
      </c>
      <c r="J4604" s="14"/>
      <c r="K4604" s="14"/>
      <c r="L4604" s="14"/>
      <c r="M4604" s="14"/>
      <c r="N4604" s="14"/>
      <c r="O4604" s="14"/>
      <c r="P4604" s="14"/>
      <c r="Q4604" s="14"/>
      <c r="R4604" s="14"/>
      <c r="S4604" s="14"/>
      <c r="T4604" s="14"/>
      <c r="U4604" s="14"/>
      <c r="V4604" s="14"/>
      <c r="W4604" s="14"/>
    </row>
    <row r="4605">
      <c r="A4605" s="130" t="s">
        <v>28411</v>
      </c>
      <c r="B4605" s="14"/>
      <c r="C4605" s="14"/>
      <c r="D4605" s="14"/>
      <c r="E4605" s="14"/>
      <c r="F4605" s="14"/>
      <c r="G4605" s="14"/>
      <c r="H4605" s="131">
        <v>404.0</v>
      </c>
      <c r="I4605" s="132" t="b">
        <v>0</v>
      </c>
      <c r="J4605" s="14"/>
      <c r="K4605" s="14"/>
      <c r="L4605" s="14"/>
      <c r="M4605" s="14"/>
      <c r="N4605" s="14"/>
      <c r="O4605" s="14"/>
      <c r="P4605" s="14"/>
      <c r="Q4605" s="14"/>
      <c r="R4605" s="14"/>
      <c r="S4605" s="14"/>
      <c r="T4605" s="14"/>
      <c r="U4605" s="14"/>
      <c r="V4605" s="14"/>
      <c r="W4605" s="14"/>
    </row>
    <row r="4606">
      <c r="A4606" s="130" t="s">
        <v>28412</v>
      </c>
      <c r="B4606" s="14"/>
      <c r="C4606" s="14"/>
      <c r="D4606" s="14"/>
      <c r="E4606" s="14"/>
      <c r="F4606" s="14"/>
      <c r="G4606" s="14"/>
      <c r="H4606" s="131">
        <v>404.0</v>
      </c>
      <c r="I4606" s="132" t="b">
        <v>0</v>
      </c>
      <c r="J4606" s="14"/>
      <c r="K4606" s="14"/>
      <c r="L4606" s="14"/>
      <c r="M4606" s="14"/>
      <c r="N4606" s="14"/>
      <c r="O4606" s="14"/>
      <c r="P4606" s="14"/>
      <c r="Q4606" s="14"/>
      <c r="R4606" s="14"/>
      <c r="S4606" s="14"/>
      <c r="T4606" s="14"/>
      <c r="U4606" s="14"/>
      <c r="V4606" s="14"/>
      <c r="W4606" s="14"/>
    </row>
    <row r="4607">
      <c r="A4607" s="130" t="s">
        <v>28413</v>
      </c>
      <c r="B4607" s="14"/>
      <c r="C4607" s="14"/>
      <c r="D4607" s="14"/>
      <c r="E4607" s="14"/>
      <c r="F4607" s="14"/>
      <c r="G4607" s="14"/>
      <c r="H4607" s="131">
        <v>404.0</v>
      </c>
      <c r="I4607" s="132" t="b">
        <v>0</v>
      </c>
      <c r="J4607" s="14"/>
      <c r="K4607" s="14"/>
      <c r="L4607" s="14"/>
      <c r="M4607" s="14"/>
      <c r="N4607" s="14"/>
      <c r="O4607" s="14"/>
      <c r="P4607" s="14"/>
      <c r="Q4607" s="14"/>
      <c r="R4607" s="14"/>
      <c r="S4607" s="14"/>
      <c r="T4607" s="14"/>
      <c r="U4607" s="14"/>
      <c r="V4607" s="14"/>
      <c r="W4607" s="14"/>
    </row>
    <row r="4608">
      <c r="A4608" s="130" t="s">
        <v>28414</v>
      </c>
      <c r="B4608" s="14"/>
      <c r="C4608" s="14"/>
      <c r="D4608" s="14"/>
      <c r="E4608" s="14"/>
      <c r="F4608" s="14"/>
      <c r="G4608" s="14"/>
      <c r="H4608" s="131">
        <v>301.0</v>
      </c>
      <c r="I4608" s="132" t="b">
        <v>0</v>
      </c>
      <c r="J4608" s="14"/>
      <c r="K4608" s="14"/>
      <c r="L4608" s="14"/>
      <c r="M4608" s="14"/>
      <c r="N4608" s="14"/>
      <c r="O4608" s="14"/>
      <c r="P4608" s="14"/>
      <c r="Q4608" s="14"/>
      <c r="R4608" s="14"/>
      <c r="S4608" s="14"/>
      <c r="T4608" s="14"/>
      <c r="U4608" s="14"/>
      <c r="V4608" s="14"/>
      <c r="W4608" s="14"/>
    </row>
    <row r="4609">
      <c r="A4609" s="130" t="s">
        <v>28415</v>
      </c>
      <c r="B4609" s="14"/>
      <c r="C4609" s="14"/>
      <c r="D4609" s="14"/>
      <c r="E4609" s="14"/>
      <c r="F4609" s="14"/>
      <c r="G4609" s="14"/>
      <c r="H4609" s="131">
        <v>404.0</v>
      </c>
      <c r="I4609" s="132" t="b">
        <v>0</v>
      </c>
      <c r="J4609" s="14"/>
      <c r="K4609" s="14"/>
      <c r="L4609" s="14"/>
      <c r="M4609" s="14"/>
      <c r="N4609" s="14"/>
      <c r="O4609" s="14"/>
      <c r="P4609" s="14"/>
      <c r="Q4609" s="14"/>
      <c r="R4609" s="14"/>
      <c r="S4609" s="14"/>
      <c r="T4609" s="14"/>
      <c r="U4609" s="14"/>
      <c r="V4609" s="14"/>
      <c r="W4609" s="14"/>
    </row>
    <row r="4610">
      <c r="A4610" s="130" t="s">
        <v>28416</v>
      </c>
      <c r="B4610" s="14"/>
      <c r="C4610" s="14"/>
      <c r="D4610" s="14"/>
      <c r="E4610" s="14"/>
      <c r="F4610" s="14"/>
      <c r="G4610" s="14"/>
      <c r="H4610" s="131">
        <v>404.0</v>
      </c>
      <c r="I4610" s="132" t="b">
        <v>0</v>
      </c>
      <c r="J4610" s="14"/>
      <c r="K4610" s="14"/>
      <c r="L4610" s="14"/>
      <c r="M4610" s="14"/>
      <c r="N4610" s="14"/>
      <c r="O4610" s="14"/>
      <c r="P4610" s="14"/>
      <c r="Q4610" s="14"/>
      <c r="R4610" s="14"/>
      <c r="S4610" s="14"/>
      <c r="T4610" s="14"/>
      <c r="U4610" s="14"/>
      <c r="V4610" s="14"/>
      <c r="W4610" s="14"/>
    </row>
    <row r="4611">
      <c r="A4611" s="130" t="s">
        <v>28417</v>
      </c>
      <c r="B4611" s="14"/>
      <c r="C4611" s="14"/>
      <c r="D4611" s="14"/>
      <c r="E4611" s="14"/>
      <c r="F4611" s="14"/>
      <c r="G4611" s="14"/>
      <c r="H4611" s="131">
        <v>200.0</v>
      </c>
      <c r="I4611" s="132" t="b">
        <v>0</v>
      </c>
      <c r="J4611" s="14"/>
      <c r="K4611" s="14"/>
      <c r="L4611" s="14"/>
      <c r="M4611" s="14"/>
      <c r="N4611" s="14"/>
      <c r="O4611" s="14"/>
      <c r="P4611" s="14"/>
      <c r="Q4611" s="14"/>
      <c r="R4611" s="14"/>
      <c r="S4611" s="14"/>
      <c r="T4611" s="14"/>
      <c r="U4611" s="14"/>
      <c r="V4611" s="14"/>
      <c r="W4611" s="14"/>
    </row>
    <row r="4612">
      <c r="A4612" s="130" t="s">
        <v>28418</v>
      </c>
      <c r="B4612" s="14"/>
      <c r="C4612" s="14"/>
      <c r="D4612" s="14"/>
      <c r="E4612" s="14"/>
      <c r="F4612" s="14"/>
      <c r="G4612" s="14"/>
      <c r="H4612" s="131">
        <v>404.0</v>
      </c>
      <c r="I4612" s="132" t="b">
        <v>0</v>
      </c>
      <c r="J4612" s="14"/>
      <c r="K4612" s="14"/>
      <c r="L4612" s="14"/>
      <c r="M4612" s="14"/>
      <c r="N4612" s="14"/>
      <c r="O4612" s="14"/>
      <c r="P4612" s="14"/>
      <c r="Q4612" s="14"/>
      <c r="R4612" s="14"/>
      <c r="S4612" s="14"/>
      <c r="T4612" s="14"/>
      <c r="U4612" s="14"/>
      <c r="V4612" s="14"/>
      <c r="W4612" s="14"/>
    </row>
    <row r="4613">
      <c r="A4613" s="130" t="s">
        <v>28419</v>
      </c>
      <c r="B4613" s="14"/>
      <c r="C4613" s="14"/>
      <c r="D4613" s="14"/>
      <c r="E4613" s="14"/>
      <c r="F4613" s="14"/>
      <c r="G4613" s="14"/>
      <c r="H4613" s="131">
        <v>404.0</v>
      </c>
      <c r="I4613" s="132" t="b">
        <v>0</v>
      </c>
      <c r="J4613" s="14"/>
      <c r="K4613" s="14"/>
      <c r="L4613" s="14"/>
      <c r="M4613" s="14"/>
      <c r="N4613" s="14"/>
      <c r="O4613" s="14"/>
      <c r="P4613" s="14"/>
      <c r="Q4613" s="14"/>
      <c r="R4613" s="14"/>
      <c r="S4613" s="14"/>
      <c r="T4613" s="14"/>
      <c r="U4613" s="14"/>
      <c r="V4613" s="14"/>
      <c r="W4613" s="14"/>
    </row>
    <row r="4614">
      <c r="A4614" s="130" t="s">
        <v>28420</v>
      </c>
      <c r="B4614" s="14"/>
      <c r="C4614" s="14"/>
      <c r="D4614" s="14"/>
      <c r="E4614" s="14"/>
      <c r="F4614" s="14"/>
      <c r="G4614" s="14"/>
      <c r="H4614" s="131">
        <v>404.0</v>
      </c>
      <c r="I4614" s="132" t="b">
        <v>0</v>
      </c>
      <c r="J4614" s="14"/>
      <c r="K4614" s="14"/>
      <c r="L4614" s="14"/>
      <c r="M4614" s="14"/>
      <c r="N4614" s="14"/>
      <c r="O4614" s="14"/>
      <c r="P4614" s="14"/>
      <c r="Q4614" s="14"/>
      <c r="R4614" s="14"/>
      <c r="S4614" s="14"/>
      <c r="T4614" s="14"/>
      <c r="U4614" s="14"/>
      <c r="V4614" s="14"/>
      <c r="W4614" s="14"/>
    </row>
    <row r="4615">
      <c r="A4615" s="130" t="s">
        <v>28421</v>
      </c>
      <c r="B4615" s="14"/>
      <c r="C4615" s="14"/>
      <c r="D4615" s="14"/>
      <c r="E4615" s="14"/>
      <c r="F4615" s="14"/>
      <c r="G4615" s="14"/>
      <c r="H4615" s="131">
        <v>301.0</v>
      </c>
      <c r="I4615" s="132" t="b">
        <v>0</v>
      </c>
      <c r="J4615" s="14"/>
      <c r="K4615" s="14"/>
      <c r="L4615" s="14"/>
      <c r="M4615" s="14"/>
      <c r="N4615" s="14"/>
      <c r="O4615" s="14"/>
      <c r="P4615" s="14"/>
      <c r="Q4615" s="14"/>
      <c r="R4615" s="14"/>
      <c r="S4615" s="14"/>
      <c r="T4615" s="14"/>
      <c r="U4615" s="14"/>
      <c r="V4615" s="14"/>
      <c r="W4615" s="14"/>
    </row>
    <row r="4616">
      <c r="A4616" s="130" t="s">
        <v>28422</v>
      </c>
      <c r="B4616" s="14"/>
      <c r="C4616" s="14"/>
      <c r="D4616" s="14"/>
      <c r="E4616" s="14"/>
      <c r="F4616" s="14"/>
      <c r="G4616" s="14"/>
      <c r="H4616" s="131">
        <v>200.0</v>
      </c>
      <c r="I4616" s="132" t="b">
        <v>0</v>
      </c>
      <c r="J4616" s="14"/>
      <c r="K4616" s="14"/>
      <c r="L4616" s="14"/>
      <c r="M4616" s="14"/>
      <c r="N4616" s="14"/>
      <c r="O4616" s="14"/>
      <c r="P4616" s="14"/>
      <c r="Q4616" s="14"/>
      <c r="R4616" s="14"/>
      <c r="S4616" s="14"/>
      <c r="T4616" s="14"/>
      <c r="U4616" s="14"/>
      <c r="V4616" s="14"/>
      <c r="W4616" s="14"/>
    </row>
    <row r="4617">
      <c r="A4617" s="130" t="s">
        <v>28423</v>
      </c>
      <c r="B4617" s="14"/>
      <c r="C4617" s="14"/>
      <c r="D4617" s="14"/>
      <c r="E4617" s="14"/>
      <c r="F4617" s="14"/>
      <c r="G4617" s="14"/>
      <c r="H4617" s="131">
        <v>404.0</v>
      </c>
      <c r="I4617" s="132" t="b">
        <v>0</v>
      </c>
      <c r="J4617" s="14"/>
      <c r="K4617" s="14"/>
      <c r="L4617" s="14"/>
      <c r="M4617" s="14"/>
      <c r="N4617" s="14"/>
      <c r="O4617" s="14"/>
      <c r="P4617" s="14"/>
      <c r="Q4617" s="14"/>
      <c r="R4617" s="14"/>
      <c r="S4617" s="14"/>
      <c r="T4617" s="14"/>
      <c r="U4617" s="14"/>
      <c r="V4617" s="14"/>
      <c r="W4617" s="14"/>
    </row>
    <row r="4618">
      <c r="A4618" s="130" t="s">
        <v>28424</v>
      </c>
      <c r="B4618" s="14"/>
      <c r="C4618" s="14"/>
      <c r="D4618" s="14"/>
      <c r="E4618" s="14"/>
      <c r="F4618" s="14"/>
      <c r="G4618" s="14"/>
      <c r="H4618" s="131">
        <v>404.0</v>
      </c>
      <c r="I4618" s="132" t="b">
        <v>0</v>
      </c>
      <c r="J4618" s="14"/>
      <c r="K4618" s="14"/>
      <c r="L4618" s="14"/>
      <c r="M4618" s="14"/>
      <c r="N4618" s="14"/>
      <c r="O4618" s="14"/>
      <c r="P4618" s="14"/>
      <c r="Q4618" s="14"/>
      <c r="R4618" s="14"/>
      <c r="S4618" s="14"/>
      <c r="T4618" s="14"/>
      <c r="U4618" s="14"/>
      <c r="V4618" s="14"/>
      <c r="W4618" s="14"/>
    </row>
    <row r="4619">
      <c r="A4619" s="130" t="s">
        <v>28425</v>
      </c>
      <c r="B4619" s="14"/>
      <c r="C4619" s="14"/>
      <c r="D4619" s="14"/>
      <c r="E4619" s="14"/>
      <c r="F4619" s="14"/>
      <c r="G4619" s="14"/>
      <c r="H4619" s="131">
        <v>301.0</v>
      </c>
      <c r="I4619" s="132" t="b">
        <v>0</v>
      </c>
      <c r="J4619" s="14"/>
      <c r="K4619" s="14"/>
      <c r="L4619" s="14"/>
      <c r="M4619" s="14"/>
      <c r="N4619" s="14"/>
      <c r="O4619" s="14"/>
      <c r="P4619" s="14"/>
      <c r="Q4619" s="14"/>
      <c r="R4619" s="14"/>
      <c r="S4619" s="14"/>
      <c r="T4619" s="14"/>
      <c r="U4619" s="14"/>
      <c r="V4619" s="14"/>
      <c r="W4619" s="14"/>
    </row>
    <row r="4620">
      <c r="A4620" s="130" t="s">
        <v>28426</v>
      </c>
      <c r="B4620" s="14"/>
      <c r="C4620" s="14"/>
      <c r="D4620" s="14"/>
      <c r="E4620" s="14"/>
      <c r="F4620" s="14"/>
      <c r="G4620" s="14"/>
      <c r="H4620" s="131">
        <v>404.0</v>
      </c>
      <c r="I4620" s="132" t="b">
        <v>0</v>
      </c>
      <c r="J4620" s="14"/>
      <c r="K4620" s="14"/>
      <c r="L4620" s="14"/>
      <c r="M4620" s="14"/>
      <c r="N4620" s="14"/>
      <c r="O4620" s="14"/>
      <c r="P4620" s="14"/>
      <c r="Q4620" s="14"/>
      <c r="R4620" s="14"/>
      <c r="S4620" s="14"/>
      <c r="T4620" s="14"/>
      <c r="U4620" s="14"/>
      <c r="V4620" s="14"/>
      <c r="W4620" s="14"/>
    </row>
    <row r="4621">
      <c r="A4621" s="130" t="s">
        <v>28427</v>
      </c>
      <c r="B4621" s="14"/>
      <c r="C4621" s="14"/>
      <c r="D4621" s="14"/>
      <c r="E4621" s="14"/>
      <c r="F4621" s="14"/>
      <c r="G4621" s="14"/>
      <c r="H4621" s="131">
        <v>404.0</v>
      </c>
      <c r="I4621" s="132" t="b">
        <v>0</v>
      </c>
      <c r="J4621" s="14"/>
      <c r="K4621" s="14"/>
      <c r="L4621" s="14"/>
      <c r="M4621" s="14"/>
      <c r="N4621" s="14"/>
      <c r="O4621" s="14"/>
      <c r="P4621" s="14"/>
      <c r="Q4621" s="14"/>
      <c r="R4621" s="14"/>
      <c r="S4621" s="14"/>
      <c r="T4621" s="14"/>
      <c r="U4621" s="14"/>
      <c r="V4621" s="14"/>
      <c r="W4621" s="14"/>
    </row>
    <row r="4622">
      <c r="A4622" s="130" t="s">
        <v>28428</v>
      </c>
      <c r="B4622" s="14"/>
      <c r="C4622" s="14"/>
      <c r="D4622" s="14"/>
      <c r="E4622" s="14"/>
      <c r="F4622" s="14"/>
      <c r="G4622" s="14"/>
      <c r="H4622" s="131">
        <v>200.0</v>
      </c>
      <c r="I4622" s="132" t="b">
        <v>0</v>
      </c>
      <c r="J4622" s="14"/>
      <c r="K4622" s="14"/>
      <c r="L4622" s="14"/>
      <c r="M4622" s="14"/>
      <c r="N4622" s="14"/>
      <c r="O4622" s="14"/>
      <c r="P4622" s="14"/>
      <c r="Q4622" s="14"/>
      <c r="R4622" s="14"/>
      <c r="S4622" s="14"/>
      <c r="T4622" s="14"/>
      <c r="U4622" s="14"/>
      <c r="V4622" s="14"/>
      <c r="W4622" s="14"/>
    </row>
    <row r="4623">
      <c r="A4623" s="130" t="s">
        <v>28429</v>
      </c>
      <c r="B4623" s="14"/>
      <c r="C4623" s="14"/>
      <c r="D4623" s="14"/>
      <c r="E4623" s="14"/>
      <c r="F4623" s="14"/>
      <c r="G4623" s="14"/>
      <c r="H4623" s="131">
        <v>404.0</v>
      </c>
      <c r="I4623" s="132" t="b">
        <v>0</v>
      </c>
      <c r="J4623" s="14"/>
      <c r="K4623" s="14"/>
      <c r="L4623" s="14"/>
      <c r="M4623" s="14"/>
      <c r="N4623" s="14"/>
      <c r="O4623" s="14"/>
      <c r="P4623" s="14"/>
      <c r="Q4623" s="14"/>
      <c r="R4623" s="14"/>
      <c r="S4623" s="14"/>
      <c r="T4623" s="14"/>
      <c r="U4623" s="14"/>
      <c r="V4623" s="14"/>
      <c r="W4623" s="1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 r:id="rId1102" ref="A1103"/>
    <hyperlink r:id="rId1103" ref="A1104"/>
    <hyperlink r:id="rId1104" ref="A1105"/>
    <hyperlink r:id="rId1105" ref="A1106"/>
    <hyperlink r:id="rId1106" ref="A1107"/>
    <hyperlink r:id="rId1107" ref="A1108"/>
    <hyperlink r:id="rId1108" ref="A1109"/>
    <hyperlink r:id="rId1109" ref="A1110"/>
    <hyperlink r:id="rId1110" ref="A1111"/>
    <hyperlink r:id="rId1111" ref="A1112"/>
    <hyperlink r:id="rId1112" ref="A1113"/>
    <hyperlink r:id="rId1113" ref="A1114"/>
    <hyperlink r:id="rId1114" ref="A1115"/>
    <hyperlink r:id="rId1115" ref="A1116"/>
    <hyperlink r:id="rId1116" ref="A1117"/>
    <hyperlink r:id="rId1117" ref="A1118"/>
    <hyperlink r:id="rId1118" ref="A1119"/>
    <hyperlink r:id="rId1119" ref="A1120"/>
    <hyperlink r:id="rId1120" ref="A1121"/>
    <hyperlink r:id="rId1121" ref="A1122"/>
    <hyperlink r:id="rId1122" ref="A1123"/>
    <hyperlink r:id="rId1123" ref="A1124"/>
    <hyperlink r:id="rId1124" ref="A1125"/>
    <hyperlink r:id="rId1125" ref="A1126"/>
    <hyperlink r:id="rId1126" ref="A1127"/>
    <hyperlink r:id="rId1127" ref="A1128"/>
    <hyperlink r:id="rId1128" ref="A1129"/>
    <hyperlink r:id="rId1129" ref="A1130"/>
    <hyperlink r:id="rId1130" ref="A1131"/>
    <hyperlink r:id="rId1131" ref="A1132"/>
    <hyperlink r:id="rId1132" ref="A1133"/>
    <hyperlink r:id="rId1133" ref="A1134"/>
    <hyperlink r:id="rId1134" ref="A1135"/>
    <hyperlink r:id="rId1135" ref="A1136"/>
    <hyperlink r:id="rId1136" ref="A1137"/>
    <hyperlink r:id="rId1137" ref="A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A1161"/>
    <hyperlink r:id="rId1161" ref="A1162"/>
    <hyperlink r:id="rId1162" ref="A1163"/>
    <hyperlink r:id="rId1163" ref="A1164"/>
    <hyperlink r:id="rId1164" ref="A1165"/>
    <hyperlink r:id="rId1165" ref="A1166"/>
    <hyperlink r:id="rId1166" ref="A1167"/>
    <hyperlink r:id="rId1167" ref="A1168"/>
    <hyperlink r:id="rId1168" ref="A1169"/>
    <hyperlink r:id="rId1169" ref="A1170"/>
    <hyperlink r:id="rId1170" ref="A1171"/>
    <hyperlink r:id="rId1171" ref="A1172"/>
    <hyperlink r:id="rId1172" ref="A1173"/>
    <hyperlink r:id="rId1173" ref="A1174"/>
    <hyperlink r:id="rId1174" ref="A1175"/>
    <hyperlink r:id="rId1175" ref="A1176"/>
    <hyperlink r:id="rId1176" ref="A1177"/>
    <hyperlink r:id="rId1177" ref="A1178"/>
    <hyperlink r:id="rId1178" ref="A1179"/>
    <hyperlink r:id="rId1179" ref="A1180"/>
    <hyperlink r:id="rId1180" ref="A1181"/>
    <hyperlink r:id="rId1181" ref="A1182"/>
    <hyperlink r:id="rId1182" ref="A1183"/>
    <hyperlink r:id="rId1183" ref="A1184"/>
    <hyperlink r:id="rId1184" ref="A1185"/>
    <hyperlink r:id="rId1185" ref="A1186"/>
    <hyperlink r:id="rId1186" ref="A1187"/>
    <hyperlink r:id="rId1187" ref="A1188"/>
    <hyperlink r:id="rId1188" ref="A1189"/>
    <hyperlink r:id="rId1189" ref="A1190"/>
    <hyperlink r:id="rId1190" ref="A1191"/>
    <hyperlink r:id="rId1191" ref="A1192"/>
    <hyperlink r:id="rId1192" ref="A1193"/>
    <hyperlink r:id="rId1193" ref="A1194"/>
    <hyperlink r:id="rId1194" ref="A1195"/>
    <hyperlink r:id="rId1195" ref="A1196"/>
    <hyperlink r:id="rId1196" ref="A1197"/>
    <hyperlink r:id="rId1197" ref="A1198"/>
    <hyperlink r:id="rId1198" ref="A1199"/>
    <hyperlink r:id="rId1199" ref="A1200"/>
    <hyperlink r:id="rId1200" ref="A1201"/>
    <hyperlink r:id="rId1201" ref="A1202"/>
    <hyperlink r:id="rId1202" ref="A1203"/>
    <hyperlink r:id="rId1203" ref="A1204"/>
    <hyperlink r:id="rId1204" ref="A1205"/>
    <hyperlink r:id="rId1205" ref="A1206"/>
    <hyperlink r:id="rId1206" ref="A1207"/>
    <hyperlink r:id="rId1207" ref="A1208"/>
    <hyperlink r:id="rId1208" ref="A1209"/>
    <hyperlink r:id="rId1209" ref="A1210"/>
    <hyperlink r:id="rId1210" ref="A1211"/>
    <hyperlink r:id="rId1211" ref="A1212"/>
    <hyperlink r:id="rId1212" ref="A1213"/>
    <hyperlink r:id="rId1213" ref="A1214"/>
    <hyperlink r:id="rId1214" ref="A1215"/>
    <hyperlink r:id="rId1215" ref="A1216"/>
    <hyperlink r:id="rId1216" ref="A1217"/>
    <hyperlink r:id="rId1217" ref="A1218"/>
    <hyperlink r:id="rId1218" ref="A1219"/>
    <hyperlink r:id="rId1219" ref="A1220"/>
    <hyperlink r:id="rId1220" ref="A1221"/>
    <hyperlink r:id="rId1221" ref="A1222"/>
    <hyperlink r:id="rId1222" ref="A1223"/>
    <hyperlink r:id="rId1223" ref="A1224"/>
    <hyperlink r:id="rId1224" ref="A1225"/>
    <hyperlink r:id="rId1225" ref="A1226"/>
    <hyperlink r:id="rId1226" ref="A1227"/>
    <hyperlink r:id="rId1227" ref="A1228"/>
    <hyperlink r:id="rId1228" ref="A1229"/>
    <hyperlink r:id="rId1229" ref="A1230"/>
    <hyperlink r:id="rId1230" ref="A1231"/>
    <hyperlink r:id="rId1231" ref="A1232"/>
    <hyperlink r:id="rId1232" ref="A1233"/>
    <hyperlink r:id="rId1233" ref="A1234"/>
    <hyperlink r:id="rId1234" ref="A1235"/>
    <hyperlink r:id="rId1235" ref="A1236"/>
    <hyperlink r:id="rId1236" ref="A1237"/>
    <hyperlink r:id="rId1237" ref="A1238"/>
    <hyperlink r:id="rId1238" ref="A1239"/>
    <hyperlink r:id="rId1239" ref="A1240"/>
    <hyperlink r:id="rId1240" ref="A1241"/>
    <hyperlink r:id="rId1241" ref="A1242"/>
    <hyperlink r:id="rId1242" ref="A1243"/>
    <hyperlink r:id="rId1243" ref="A1244"/>
    <hyperlink r:id="rId1244" ref="A1245"/>
    <hyperlink r:id="rId1245" ref="A1246"/>
    <hyperlink r:id="rId1246" ref="A1247"/>
    <hyperlink r:id="rId1247" ref="A1248"/>
    <hyperlink r:id="rId1248" ref="A1249"/>
    <hyperlink r:id="rId1249" ref="A1250"/>
    <hyperlink r:id="rId1250" ref="A1251"/>
    <hyperlink r:id="rId1251" ref="A1252"/>
    <hyperlink r:id="rId1252" ref="A1253"/>
    <hyperlink r:id="rId1253" ref="A1254"/>
    <hyperlink r:id="rId1254" ref="A1255"/>
    <hyperlink r:id="rId1255" ref="A1256"/>
    <hyperlink r:id="rId1256" ref="A1257"/>
    <hyperlink r:id="rId1257" ref="A1258"/>
    <hyperlink r:id="rId1258" ref="A1259"/>
    <hyperlink r:id="rId1259" ref="A1260"/>
    <hyperlink r:id="rId1260" ref="A1261"/>
    <hyperlink r:id="rId1261" ref="A1262"/>
    <hyperlink r:id="rId1262" ref="A1263"/>
    <hyperlink r:id="rId1263" ref="A1264"/>
    <hyperlink r:id="rId1264" ref="A1265"/>
    <hyperlink r:id="rId1265" ref="A1266"/>
    <hyperlink r:id="rId1266" ref="A1267"/>
    <hyperlink r:id="rId1267" ref="A1268"/>
    <hyperlink r:id="rId1268" ref="A1269"/>
    <hyperlink r:id="rId1269" ref="A1270"/>
    <hyperlink r:id="rId1270" ref="A1271"/>
    <hyperlink r:id="rId1271" ref="A1272"/>
    <hyperlink r:id="rId1272" ref="A1273"/>
    <hyperlink r:id="rId1273" ref="A1274"/>
    <hyperlink r:id="rId1274" ref="A1275"/>
    <hyperlink r:id="rId1275" ref="A1276"/>
    <hyperlink r:id="rId1276" ref="A1277"/>
    <hyperlink r:id="rId1277" ref="A1278"/>
    <hyperlink r:id="rId1278" ref="A1279"/>
    <hyperlink r:id="rId1279" ref="A1280"/>
    <hyperlink r:id="rId1280" ref="A1281"/>
    <hyperlink r:id="rId1281" ref="A1282"/>
    <hyperlink r:id="rId1282" ref="A1283"/>
    <hyperlink r:id="rId1283" ref="A1284"/>
    <hyperlink r:id="rId1284" ref="A1285"/>
    <hyperlink r:id="rId1285" ref="A1286"/>
    <hyperlink r:id="rId1286" ref="A1287"/>
    <hyperlink r:id="rId1287" ref="A1288"/>
    <hyperlink r:id="rId1288" ref="A1289"/>
    <hyperlink r:id="rId1289" ref="A1290"/>
    <hyperlink r:id="rId1290" ref="A1291"/>
    <hyperlink r:id="rId1291" ref="A1292"/>
    <hyperlink r:id="rId1292" ref="A1293"/>
    <hyperlink r:id="rId1293" ref="A1294"/>
    <hyperlink r:id="rId1294" ref="A1295"/>
    <hyperlink r:id="rId1295" ref="A1296"/>
    <hyperlink r:id="rId1296" ref="A1297"/>
    <hyperlink r:id="rId1297" ref="A1298"/>
    <hyperlink r:id="rId1298" ref="A1299"/>
    <hyperlink r:id="rId1299" ref="A1300"/>
    <hyperlink r:id="rId1300" ref="A1301"/>
    <hyperlink r:id="rId1301" ref="A1302"/>
    <hyperlink r:id="rId1302" ref="A1303"/>
    <hyperlink r:id="rId1303" ref="A1304"/>
    <hyperlink r:id="rId1304" ref="A1305"/>
    <hyperlink r:id="rId1305" ref="A1306"/>
    <hyperlink r:id="rId1306" ref="A1307"/>
    <hyperlink r:id="rId1307" ref="A1308"/>
    <hyperlink r:id="rId1308" ref="A1309"/>
    <hyperlink r:id="rId1309" ref="A1310"/>
    <hyperlink r:id="rId1310" ref="A1311"/>
    <hyperlink r:id="rId1311" ref="A1312"/>
    <hyperlink r:id="rId1312" ref="A1313"/>
    <hyperlink r:id="rId1313" ref="A1314"/>
    <hyperlink r:id="rId1314" ref="A1315"/>
    <hyperlink r:id="rId1315" ref="A1316"/>
    <hyperlink r:id="rId1316" ref="A1317"/>
    <hyperlink r:id="rId1317" ref="A1318"/>
    <hyperlink r:id="rId1318" ref="A1319"/>
    <hyperlink r:id="rId1319" ref="A1320"/>
    <hyperlink r:id="rId1320" ref="A1321"/>
    <hyperlink r:id="rId1321" ref="A1322"/>
    <hyperlink r:id="rId1322" ref="A1323"/>
    <hyperlink r:id="rId1323" ref="A1324"/>
    <hyperlink r:id="rId1324" ref="A1325"/>
    <hyperlink r:id="rId1325" ref="A1326"/>
    <hyperlink r:id="rId1326" ref="A1327"/>
    <hyperlink r:id="rId1327" ref="A1328"/>
    <hyperlink r:id="rId1328" ref="A1329"/>
    <hyperlink r:id="rId1329" ref="A1330"/>
    <hyperlink r:id="rId1330" ref="A1331"/>
    <hyperlink r:id="rId1331" ref="A1332"/>
    <hyperlink r:id="rId1332" ref="A1333"/>
    <hyperlink r:id="rId1333" ref="A1334"/>
    <hyperlink r:id="rId1334" ref="A1335"/>
    <hyperlink r:id="rId1335" ref="A1336"/>
    <hyperlink r:id="rId1336" ref="A1337"/>
    <hyperlink r:id="rId1337" ref="A1338"/>
    <hyperlink r:id="rId1338" ref="A1339"/>
    <hyperlink r:id="rId1339" ref="A1340"/>
    <hyperlink r:id="rId1340" ref="A1341"/>
    <hyperlink r:id="rId1341" ref="A1342"/>
    <hyperlink r:id="rId1342" ref="A1343"/>
    <hyperlink r:id="rId1343" ref="A1344"/>
    <hyperlink r:id="rId1344" ref="A1345"/>
    <hyperlink r:id="rId1345" ref="A1346"/>
    <hyperlink r:id="rId1346" ref="A1347"/>
    <hyperlink r:id="rId1347" ref="A1348"/>
    <hyperlink r:id="rId1348" ref="A1349"/>
    <hyperlink r:id="rId1349" ref="A1350"/>
    <hyperlink r:id="rId1350" ref="A1351"/>
    <hyperlink r:id="rId1351" ref="A1352"/>
    <hyperlink r:id="rId1352" ref="A1353"/>
    <hyperlink r:id="rId1353" ref="A1354"/>
    <hyperlink r:id="rId1354" ref="A1355"/>
    <hyperlink r:id="rId1355" ref="A1356"/>
    <hyperlink r:id="rId1356" ref="A1357"/>
    <hyperlink r:id="rId1357" ref="A1358"/>
    <hyperlink r:id="rId1358" ref="A1359"/>
    <hyperlink r:id="rId1359" ref="A1360"/>
    <hyperlink r:id="rId1360" ref="A1361"/>
    <hyperlink r:id="rId1361" ref="A1362"/>
    <hyperlink r:id="rId1362" ref="A1363"/>
    <hyperlink r:id="rId1363" ref="A1364"/>
    <hyperlink r:id="rId1364" ref="A1365"/>
    <hyperlink r:id="rId1365" ref="A1366"/>
    <hyperlink r:id="rId1366" ref="A1367"/>
    <hyperlink r:id="rId1367" ref="A1368"/>
    <hyperlink r:id="rId1368" ref="A1369"/>
    <hyperlink r:id="rId1369" ref="A1370"/>
    <hyperlink r:id="rId1370" ref="A1371"/>
    <hyperlink r:id="rId1371" ref="A1372"/>
    <hyperlink r:id="rId1372" ref="A1373"/>
    <hyperlink r:id="rId1373" ref="A1374"/>
    <hyperlink r:id="rId1374" ref="A1375"/>
    <hyperlink r:id="rId1375" ref="A1376"/>
    <hyperlink r:id="rId1376" ref="A1377"/>
    <hyperlink r:id="rId1377" ref="A1378"/>
    <hyperlink r:id="rId1378" ref="A1379"/>
    <hyperlink r:id="rId1379" ref="A1380"/>
    <hyperlink r:id="rId1380" ref="A1381"/>
    <hyperlink r:id="rId1381" ref="A1382"/>
    <hyperlink r:id="rId1382" ref="A1383"/>
    <hyperlink r:id="rId1383" ref="A1384"/>
    <hyperlink r:id="rId1384" ref="A1385"/>
    <hyperlink r:id="rId1385" ref="A1386"/>
    <hyperlink r:id="rId1386" ref="A1387"/>
    <hyperlink r:id="rId1387" ref="A1388"/>
    <hyperlink r:id="rId1388" ref="A1389"/>
    <hyperlink r:id="rId1389" ref="A1390"/>
    <hyperlink r:id="rId1390" ref="A1391"/>
    <hyperlink r:id="rId1391" ref="A1392"/>
    <hyperlink r:id="rId1392" ref="A1393"/>
    <hyperlink r:id="rId1393" ref="A1394"/>
    <hyperlink r:id="rId1394" ref="A1395"/>
    <hyperlink r:id="rId1395" ref="A1396"/>
    <hyperlink r:id="rId1396" ref="A1397"/>
    <hyperlink r:id="rId1397" ref="A1398"/>
    <hyperlink r:id="rId1398" ref="A1399"/>
    <hyperlink r:id="rId1399" ref="A1400"/>
    <hyperlink r:id="rId1400" ref="A1401"/>
    <hyperlink r:id="rId1401" ref="A1402"/>
    <hyperlink r:id="rId1402" ref="A1403"/>
    <hyperlink r:id="rId1403" ref="A1404"/>
    <hyperlink r:id="rId1404" ref="A1405"/>
    <hyperlink r:id="rId1405" ref="A1406"/>
    <hyperlink r:id="rId1406" ref="A1407"/>
    <hyperlink r:id="rId1407" ref="A1408"/>
    <hyperlink r:id="rId1408" ref="A1409"/>
    <hyperlink r:id="rId1409" ref="A1410"/>
    <hyperlink r:id="rId1410" ref="A1411"/>
    <hyperlink r:id="rId1411" ref="A1412"/>
    <hyperlink r:id="rId1412" ref="A1413"/>
    <hyperlink r:id="rId1413" ref="A1414"/>
    <hyperlink r:id="rId1414" ref="A1415"/>
    <hyperlink r:id="rId1415" ref="A1416"/>
    <hyperlink r:id="rId1416" ref="A1417"/>
    <hyperlink r:id="rId1417" ref="A1418"/>
    <hyperlink r:id="rId1418" ref="A1419"/>
    <hyperlink r:id="rId1419" ref="A1420"/>
    <hyperlink r:id="rId1420" ref="A1421"/>
    <hyperlink r:id="rId1421" ref="A1422"/>
    <hyperlink r:id="rId1422" ref="A1423"/>
    <hyperlink r:id="rId1423" ref="A1424"/>
    <hyperlink r:id="rId1424" ref="A1425"/>
    <hyperlink r:id="rId1425" ref="A1426"/>
    <hyperlink r:id="rId1426" ref="A1427"/>
    <hyperlink r:id="rId1427" ref="A1428"/>
    <hyperlink r:id="rId1428" ref="A1429"/>
    <hyperlink r:id="rId1429" ref="A1430"/>
    <hyperlink r:id="rId1430" ref="A1431"/>
    <hyperlink r:id="rId1431" ref="A1432"/>
    <hyperlink r:id="rId1432" ref="A1433"/>
    <hyperlink r:id="rId1433" ref="A1434"/>
    <hyperlink r:id="rId1434" ref="A1435"/>
    <hyperlink r:id="rId1435" ref="A1436"/>
    <hyperlink r:id="rId1436" ref="A1437"/>
    <hyperlink r:id="rId1437" ref="A1438"/>
    <hyperlink r:id="rId1438" ref="A1439"/>
    <hyperlink r:id="rId1439" ref="A1440"/>
    <hyperlink r:id="rId1440" ref="A1441"/>
    <hyperlink r:id="rId1441" ref="A1442"/>
    <hyperlink r:id="rId1442" ref="A1443"/>
    <hyperlink r:id="rId1443" ref="A1444"/>
    <hyperlink r:id="rId1444" ref="A1445"/>
    <hyperlink r:id="rId1445" ref="A1446"/>
    <hyperlink r:id="rId1446" ref="A1447"/>
    <hyperlink r:id="rId1447" ref="A1448"/>
    <hyperlink r:id="rId1448" ref="A1449"/>
    <hyperlink r:id="rId1449" ref="A1450"/>
    <hyperlink r:id="rId1450" ref="A1451"/>
    <hyperlink r:id="rId1451" ref="A1452"/>
    <hyperlink r:id="rId1452" ref="A1453"/>
    <hyperlink r:id="rId1453" ref="A1454"/>
    <hyperlink r:id="rId1454" ref="A1455"/>
    <hyperlink r:id="rId1455" ref="A1456"/>
    <hyperlink r:id="rId1456" ref="A1457"/>
    <hyperlink r:id="rId1457" ref="A1458"/>
    <hyperlink r:id="rId1458" ref="A1459"/>
    <hyperlink r:id="rId1459" ref="A1460"/>
    <hyperlink r:id="rId1460" ref="A1461"/>
    <hyperlink r:id="rId1461" ref="A1462"/>
    <hyperlink r:id="rId1462" ref="A1463"/>
    <hyperlink r:id="rId1463" ref="A1464"/>
    <hyperlink r:id="rId1464" ref="A1465"/>
    <hyperlink r:id="rId1465" ref="A1466"/>
    <hyperlink r:id="rId1466" ref="A1467"/>
    <hyperlink r:id="rId1467" ref="A1468"/>
    <hyperlink r:id="rId1468" ref="A1469"/>
    <hyperlink r:id="rId1469" ref="A1470"/>
    <hyperlink r:id="rId1470" ref="A1471"/>
    <hyperlink r:id="rId1471" ref="A1472"/>
    <hyperlink r:id="rId1472" ref="A1473"/>
    <hyperlink r:id="rId1473" ref="A1474"/>
    <hyperlink r:id="rId1474" ref="A1475"/>
    <hyperlink r:id="rId1475" ref="A1476"/>
    <hyperlink r:id="rId1476" ref="A1477"/>
    <hyperlink r:id="rId1477" ref="A1478"/>
    <hyperlink r:id="rId1478" ref="A1479"/>
    <hyperlink r:id="rId1479" ref="A1480"/>
    <hyperlink r:id="rId1480" ref="A1481"/>
    <hyperlink r:id="rId1481" ref="A1482"/>
    <hyperlink r:id="rId1482" ref="A1483"/>
    <hyperlink r:id="rId1483" ref="A1484"/>
    <hyperlink r:id="rId1484" ref="A1485"/>
    <hyperlink r:id="rId1485" ref="A1486"/>
    <hyperlink r:id="rId1486" ref="A1487"/>
    <hyperlink r:id="rId1487" ref="A1488"/>
    <hyperlink r:id="rId1488" ref="A1489"/>
    <hyperlink r:id="rId1489" ref="A1490"/>
    <hyperlink r:id="rId1490" ref="A1491"/>
    <hyperlink r:id="rId1491" ref="A1492"/>
    <hyperlink r:id="rId1492" ref="A1493"/>
    <hyperlink r:id="rId1493" ref="A1494"/>
    <hyperlink r:id="rId1494" ref="A1495"/>
    <hyperlink r:id="rId1495" ref="A1496"/>
    <hyperlink r:id="rId1496" ref="A1497"/>
    <hyperlink r:id="rId1497" ref="A1498"/>
    <hyperlink r:id="rId1498" ref="A1499"/>
    <hyperlink r:id="rId1499" ref="A1500"/>
    <hyperlink r:id="rId1500" ref="A1501"/>
    <hyperlink r:id="rId1501" ref="A1502"/>
    <hyperlink r:id="rId1502" ref="A1503"/>
    <hyperlink r:id="rId1503" ref="A1504"/>
    <hyperlink r:id="rId1504" ref="A1505"/>
    <hyperlink r:id="rId1505" ref="A1506"/>
    <hyperlink r:id="rId1506" ref="A1507"/>
    <hyperlink r:id="rId1507" ref="A1508"/>
    <hyperlink r:id="rId1508" ref="A1509"/>
    <hyperlink r:id="rId1509" ref="A1510"/>
    <hyperlink r:id="rId1510" ref="A1511"/>
    <hyperlink r:id="rId1511" ref="A1512"/>
    <hyperlink r:id="rId1512" ref="A1513"/>
    <hyperlink r:id="rId1513" ref="A1514"/>
    <hyperlink r:id="rId1514" ref="A1515"/>
    <hyperlink r:id="rId1515" ref="A1516"/>
    <hyperlink r:id="rId1516" ref="A1517"/>
    <hyperlink r:id="rId1517" ref="A1518"/>
    <hyperlink r:id="rId1518" ref="A1519"/>
    <hyperlink r:id="rId1519" ref="A1520"/>
    <hyperlink r:id="rId1520" ref="A1521"/>
    <hyperlink r:id="rId1521" ref="A1522"/>
    <hyperlink r:id="rId1522" ref="A1523"/>
    <hyperlink r:id="rId1523" ref="A1524"/>
    <hyperlink r:id="rId1524" ref="A1525"/>
    <hyperlink r:id="rId1525" ref="A1526"/>
    <hyperlink r:id="rId1526" ref="A1527"/>
    <hyperlink r:id="rId1527" ref="A1528"/>
    <hyperlink r:id="rId1528" ref="A1529"/>
    <hyperlink r:id="rId1529" ref="A1530"/>
    <hyperlink r:id="rId1530" ref="A1531"/>
    <hyperlink r:id="rId1531" ref="A1532"/>
    <hyperlink r:id="rId1532" ref="A1533"/>
    <hyperlink r:id="rId1533" ref="A1534"/>
    <hyperlink r:id="rId1534" ref="A1535"/>
    <hyperlink r:id="rId1535" ref="A1536"/>
    <hyperlink r:id="rId1536" ref="A1537"/>
    <hyperlink r:id="rId1537" ref="A1538"/>
    <hyperlink r:id="rId1538" ref="A1539"/>
    <hyperlink r:id="rId1539" ref="A1540"/>
    <hyperlink r:id="rId1540" ref="A1541"/>
    <hyperlink r:id="rId1541" ref="A1542"/>
    <hyperlink r:id="rId1542" ref="A1543"/>
    <hyperlink r:id="rId1543" ref="A1544"/>
    <hyperlink r:id="rId1544" ref="A1545"/>
    <hyperlink r:id="rId1545" ref="A1546"/>
    <hyperlink r:id="rId1546" ref="A1547"/>
    <hyperlink r:id="rId1547" ref="A1548"/>
    <hyperlink r:id="rId1548" ref="A1549"/>
    <hyperlink r:id="rId1549" ref="A1550"/>
    <hyperlink r:id="rId1550" ref="A1551"/>
    <hyperlink r:id="rId1551" ref="A1552"/>
    <hyperlink r:id="rId1552" ref="A1553"/>
    <hyperlink r:id="rId1553" ref="A1554"/>
    <hyperlink r:id="rId1554" ref="A1555"/>
    <hyperlink r:id="rId1555" ref="A1556"/>
    <hyperlink r:id="rId1556" ref="A1557"/>
    <hyperlink r:id="rId1557" ref="A1558"/>
    <hyperlink r:id="rId1558" ref="A1559"/>
    <hyperlink r:id="rId1559" ref="A1560"/>
    <hyperlink r:id="rId1560" ref="A1561"/>
    <hyperlink r:id="rId1561" ref="A1562"/>
    <hyperlink r:id="rId1562" ref="A1563"/>
    <hyperlink r:id="rId1563" ref="A1564"/>
    <hyperlink r:id="rId1564" ref="A1565"/>
    <hyperlink r:id="rId1565" ref="A1566"/>
    <hyperlink r:id="rId1566" ref="A1567"/>
    <hyperlink r:id="rId1567" ref="A1568"/>
    <hyperlink r:id="rId1568" ref="A1569"/>
    <hyperlink r:id="rId1569" ref="A1570"/>
    <hyperlink r:id="rId1570" ref="A1571"/>
    <hyperlink r:id="rId1571" ref="A1572"/>
    <hyperlink r:id="rId1572" ref="A1573"/>
    <hyperlink r:id="rId1573" ref="A1574"/>
    <hyperlink r:id="rId1574" ref="A1575"/>
    <hyperlink r:id="rId1575" ref="A1576"/>
    <hyperlink r:id="rId1576" ref="A1577"/>
    <hyperlink r:id="rId1577" ref="A1578"/>
    <hyperlink r:id="rId1578" ref="A1579"/>
    <hyperlink r:id="rId1579" ref="A1580"/>
    <hyperlink r:id="rId1580" ref="A1581"/>
    <hyperlink r:id="rId1581" ref="A1582"/>
    <hyperlink r:id="rId1582" ref="A1583"/>
    <hyperlink r:id="rId1583" ref="A1584"/>
    <hyperlink r:id="rId1584" ref="A1585"/>
    <hyperlink r:id="rId1585" ref="A1586"/>
    <hyperlink r:id="rId1586" ref="A1587"/>
    <hyperlink r:id="rId1587" ref="A1588"/>
    <hyperlink r:id="rId1588" ref="A1589"/>
    <hyperlink r:id="rId1589" ref="A1590"/>
    <hyperlink r:id="rId1590" ref="A1591"/>
    <hyperlink r:id="rId1591" ref="A1592"/>
    <hyperlink r:id="rId1592" ref="A1593"/>
    <hyperlink r:id="rId1593" ref="A1594"/>
    <hyperlink r:id="rId1594" ref="A1595"/>
    <hyperlink r:id="rId1595" ref="A1596"/>
    <hyperlink r:id="rId1596" ref="A1597"/>
    <hyperlink r:id="rId1597" ref="A1598"/>
    <hyperlink r:id="rId1598" ref="A1599"/>
    <hyperlink r:id="rId1599" ref="A1600"/>
    <hyperlink r:id="rId1600" ref="A1601"/>
    <hyperlink r:id="rId1601" ref="A1602"/>
    <hyperlink r:id="rId1602" ref="A1603"/>
    <hyperlink r:id="rId1603" ref="A1604"/>
    <hyperlink r:id="rId1604" ref="A1605"/>
    <hyperlink r:id="rId1605" ref="A1606"/>
    <hyperlink r:id="rId1606" ref="A1607"/>
    <hyperlink r:id="rId1607" ref="A1608"/>
    <hyperlink r:id="rId1608" ref="A1609"/>
    <hyperlink r:id="rId1609" ref="A1610"/>
    <hyperlink r:id="rId1610" ref="A1611"/>
    <hyperlink r:id="rId1611" ref="A1612"/>
    <hyperlink r:id="rId1612" ref="A1613"/>
    <hyperlink r:id="rId1613" ref="A1614"/>
    <hyperlink r:id="rId1614" ref="A1615"/>
    <hyperlink r:id="rId1615" ref="A1616"/>
    <hyperlink r:id="rId1616" ref="A1617"/>
    <hyperlink r:id="rId1617" ref="A1618"/>
    <hyperlink r:id="rId1618" ref="A1619"/>
    <hyperlink r:id="rId1619" ref="A1620"/>
    <hyperlink r:id="rId1620" ref="A1621"/>
    <hyperlink r:id="rId1621" ref="A1622"/>
    <hyperlink r:id="rId1622" ref="A1623"/>
    <hyperlink r:id="rId1623" ref="A1624"/>
    <hyperlink r:id="rId1624" ref="A1625"/>
    <hyperlink r:id="rId1625" ref="A1626"/>
    <hyperlink r:id="rId1626" ref="A1627"/>
    <hyperlink r:id="rId1627" ref="A1628"/>
    <hyperlink r:id="rId1628" ref="A1629"/>
    <hyperlink r:id="rId1629" ref="A1630"/>
    <hyperlink r:id="rId1630" ref="A1631"/>
    <hyperlink r:id="rId1631" ref="A1632"/>
    <hyperlink r:id="rId1632" ref="A1633"/>
    <hyperlink r:id="rId1633" ref="A1634"/>
    <hyperlink r:id="rId1634" ref="A1635"/>
    <hyperlink r:id="rId1635" ref="A1636"/>
    <hyperlink r:id="rId1636" ref="A1637"/>
    <hyperlink r:id="rId1637" ref="A1638"/>
    <hyperlink r:id="rId1638" ref="A1639"/>
    <hyperlink r:id="rId1639" ref="A1640"/>
    <hyperlink r:id="rId1640" ref="A1641"/>
    <hyperlink r:id="rId1641" ref="A1642"/>
    <hyperlink r:id="rId1642" ref="A1643"/>
    <hyperlink r:id="rId1643" ref="A1644"/>
    <hyperlink r:id="rId1644" ref="A1645"/>
    <hyperlink r:id="rId1645" ref="A1646"/>
    <hyperlink r:id="rId1646" ref="A1647"/>
    <hyperlink r:id="rId1647" ref="A1648"/>
    <hyperlink r:id="rId1648" ref="A1649"/>
    <hyperlink r:id="rId1649" ref="A1650"/>
    <hyperlink r:id="rId1650" ref="A1651"/>
    <hyperlink r:id="rId1651" ref="A1652"/>
    <hyperlink r:id="rId1652" ref="A1653"/>
    <hyperlink r:id="rId1653" ref="A1654"/>
    <hyperlink r:id="rId1654" ref="A1655"/>
    <hyperlink r:id="rId1655" ref="A1656"/>
    <hyperlink r:id="rId1656" ref="A1657"/>
    <hyperlink r:id="rId1657" ref="A1658"/>
    <hyperlink r:id="rId1658" ref="A1659"/>
    <hyperlink r:id="rId1659" ref="A1660"/>
    <hyperlink r:id="rId1660" ref="A1661"/>
    <hyperlink r:id="rId1661" ref="A1662"/>
    <hyperlink r:id="rId1662" ref="A1663"/>
    <hyperlink r:id="rId1663" ref="A1664"/>
    <hyperlink r:id="rId1664" ref="A1665"/>
    <hyperlink r:id="rId1665" ref="A1666"/>
    <hyperlink r:id="rId1666" ref="A1667"/>
    <hyperlink r:id="rId1667" ref="A1668"/>
    <hyperlink r:id="rId1668" ref="A1669"/>
    <hyperlink r:id="rId1669" ref="A1670"/>
    <hyperlink r:id="rId1670" ref="A1671"/>
    <hyperlink r:id="rId1671" ref="A1672"/>
    <hyperlink r:id="rId1672" ref="A1673"/>
    <hyperlink r:id="rId1673" ref="A1674"/>
    <hyperlink r:id="rId1674" ref="A1675"/>
    <hyperlink r:id="rId1675" ref="A1676"/>
    <hyperlink r:id="rId1676" ref="A1677"/>
    <hyperlink r:id="rId1677" ref="A1678"/>
    <hyperlink r:id="rId1678" ref="A1679"/>
    <hyperlink r:id="rId1679" ref="A1680"/>
    <hyperlink r:id="rId1680" ref="A1681"/>
    <hyperlink r:id="rId1681" ref="A1682"/>
    <hyperlink r:id="rId1682" ref="A1683"/>
    <hyperlink r:id="rId1683" ref="A1684"/>
    <hyperlink r:id="rId1684" ref="A1685"/>
    <hyperlink r:id="rId1685" ref="A1686"/>
    <hyperlink r:id="rId1686" ref="A1687"/>
    <hyperlink r:id="rId1687" ref="A1688"/>
    <hyperlink r:id="rId1688" ref="A1689"/>
    <hyperlink r:id="rId1689" ref="A1690"/>
    <hyperlink r:id="rId1690" ref="A1691"/>
    <hyperlink r:id="rId1691" ref="A1692"/>
    <hyperlink r:id="rId1692" ref="A1693"/>
    <hyperlink r:id="rId1693" ref="A1694"/>
    <hyperlink r:id="rId1694" ref="A1695"/>
    <hyperlink r:id="rId1695" ref="A1696"/>
    <hyperlink r:id="rId1696" ref="A1697"/>
    <hyperlink r:id="rId1697" ref="A1698"/>
    <hyperlink r:id="rId1698" ref="A1699"/>
    <hyperlink r:id="rId1699" ref="A1700"/>
    <hyperlink r:id="rId1700" ref="A1701"/>
    <hyperlink r:id="rId1701" ref="A1702"/>
    <hyperlink r:id="rId1702" ref="A1703"/>
    <hyperlink r:id="rId1703" ref="A1704"/>
    <hyperlink r:id="rId1704" ref="A1705"/>
    <hyperlink r:id="rId1705" ref="A1706"/>
    <hyperlink r:id="rId1706" ref="A1707"/>
    <hyperlink r:id="rId1707" ref="A1708"/>
    <hyperlink r:id="rId1708" ref="A1709"/>
    <hyperlink r:id="rId1709" ref="A1710"/>
    <hyperlink r:id="rId1710" ref="A1711"/>
    <hyperlink r:id="rId1711" ref="A1712"/>
    <hyperlink r:id="rId1712" ref="A1713"/>
    <hyperlink r:id="rId1713" ref="A1714"/>
    <hyperlink r:id="rId1714" ref="A1715"/>
    <hyperlink r:id="rId1715" ref="A1716"/>
    <hyperlink r:id="rId1716" ref="A1717"/>
    <hyperlink r:id="rId1717" ref="A1718"/>
    <hyperlink r:id="rId1718" ref="A1719"/>
    <hyperlink r:id="rId1719" ref="A1720"/>
    <hyperlink r:id="rId1720" ref="A1721"/>
    <hyperlink r:id="rId1721" ref="A1722"/>
    <hyperlink r:id="rId1722" ref="A1723"/>
    <hyperlink r:id="rId1723" ref="A1724"/>
    <hyperlink r:id="rId1724" ref="A1725"/>
    <hyperlink r:id="rId1725" ref="A1726"/>
    <hyperlink r:id="rId1726" ref="A1727"/>
    <hyperlink r:id="rId1727" ref="A1728"/>
    <hyperlink r:id="rId1728" ref="A1729"/>
    <hyperlink r:id="rId1729" ref="A1730"/>
    <hyperlink r:id="rId1730" ref="A1731"/>
    <hyperlink r:id="rId1731" ref="A1732"/>
    <hyperlink r:id="rId1732" ref="A1733"/>
    <hyperlink r:id="rId1733" ref="A1734"/>
    <hyperlink r:id="rId1734" ref="A1735"/>
    <hyperlink r:id="rId1735" ref="A1736"/>
    <hyperlink r:id="rId1736" ref="A1737"/>
    <hyperlink r:id="rId1737" ref="A1738"/>
    <hyperlink r:id="rId1738" ref="A1739"/>
    <hyperlink r:id="rId1739" ref="A1740"/>
    <hyperlink r:id="rId1740" ref="A1741"/>
    <hyperlink r:id="rId1741" ref="A1742"/>
    <hyperlink r:id="rId1742" ref="A1743"/>
    <hyperlink r:id="rId1743" ref="A1744"/>
    <hyperlink r:id="rId1744" ref="A1745"/>
    <hyperlink r:id="rId1745" ref="A1746"/>
    <hyperlink r:id="rId1746" ref="A1747"/>
    <hyperlink r:id="rId1747" ref="A1748"/>
    <hyperlink r:id="rId1748" ref="A1749"/>
    <hyperlink r:id="rId1749" ref="A1750"/>
    <hyperlink r:id="rId1750" ref="A1751"/>
    <hyperlink r:id="rId1751" ref="A1752"/>
    <hyperlink r:id="rId1752" ref="A1753"/>
    <hyperlink r:id="rId1753" ref="A1754"/>
    <hyperlink r:id="rId1754" ref="A1755"/>
    <hyperlink r:id="rId1755" ref="A1756"/>
    <hyperlink r:id="rId1756" ref="A1757"/>
    <hyperlink r:id="rId1757" ref="A1758"/>
    <hyperlink r:id="rId1758" ref="A1759"/>
    <hyperlink r:id="rId1759" ref="A1760"/>
    <hyperlink r:id="rId1760" ref="A1761"/>
    <hyperlink r:id="rId1761" ref="A1762"/>
    <hyperlink r:id="rId1762" ref="A1763"/>
    <hyperlink r:id="rId1763" ref="A1764"/>
    <hyperlink r:id="rId1764" ref="A1765"/>
    <hyperlink r:id="rId1765" ref="A1766"/>
    <hyperlink r:id="rId1766" ref="A1767"/>
    <hyperlink r:id="rId1767" ref="A1768"/>
    <hyperlink r:id="rId1768" ref="A1769"/>
    <hyperlink r:id="rId1769" ref="A1770"/>
    <hyperlink r:id="rId1770" ref="A1771"/>
    <hyperlink r:id="rId1771" ref="A1772"/>
    <hyperlink r:id="rId1772" ref="A1773"/>
    <hyperlink r:id="rId1773" ref="A1774"/>
    <hyperlink r:id="rId1774" ref="A1775"/>
    <hyperlink r:id="rId1775" ref="A1776"/>
    <hyperlink r:id="rId1776" ref="A1777"/>
    <hyperlink r:id="rId1777" ref="A1778"/>
    <hyperlink r:id="rId1778" ref="A1779"/>
    <hyperlink r:id="rId1779" ref="A1780"/>
    <hyperlink r:id="rId1780" ref="A1781"/>
    <hyperlink r:id="rId1781" ref="A1782"/>
    <hyperlink r:id="rId1782" ref="A1783"/>
    <hyperlink r:id="rId1783" ref="A1784"/>
    <hyperlink r:id="rId1784" ref="A1785"/>
    <hyperlink r:id="rId1785" ref="A1786"/>
    <hyperlink r:id="rId1786" ref="A1787"/>
    <hyperlink r:id="rId1787" ref="A1788"/>
    <hyperlink r:id="rId1788" ref="A1789"/>
    <hyperlink r:id="rId1789" ref="A1790"/>
    <hyperlink r:id="rId1790" ref="A1791"/>
    <hyperlink r:id="rId1791" ref="A1792"/>
    <hyperlink r:id="rId1792" ref="A1793"/>
    <hyperlink r:id="rId1793" ref="A1794"/>
    <hyperlink r:id="rId1794" ref="A1795"/>
    <hyperlink r:id="rId1795" ref="A1796"/>
    <hyperlink r:id="rId1796" ref="A1797"/>
    <hyperlink r:id="rId1797" ref="A1798"/>
    <hyperlink r:id="rId1798" ref="A1799"/>
    <hyperlink r:id="rId1799" ref="A1800"/>
    <hyperlink r:id="rId1800" ref="A1801"/>
    <hyperlink r:id="rId1801" ref="A1802"/>
    <hyperlink r:id="rId1802" ref="A1803"/>
    <hyperlink r:id="rId1803" ref="A1804"/>
    <hyperlink r:id="rId1804" ref="A1805"/>
    <hyperlink r:id="rId1805" ref="A1806"/>
    <hyperlink r:id="rId1806" ref="A1807"/>
    <hyperlink r:id="rId1807" ref="A1808"/>
    <hyperlink r:id="rId1808" ref="A1809"/>
    <hyperlink r:id="rId1809" ref="A1810"/>
    <hyperlink r:id="rId1810" ref="A1811"/>
    <hyperlink r:id="rId1811" ref="A1812"/>
    <hyperlink r:id="rId1812" ref="A1813"/>
    <hyperlink r:id="rId1813" ref="A1814"/>
    <hyperlink r:id="rId1814" ref="A1815"/>
    <hyperlink r:id="rId1815" ref="A1816"/>
    <hyperlink r:id="rId1816" ref="A1817"/>
    <hyperlink r:id="rId1817" ref="A1818"/>
    <hyperlink r:id="rId1818" ref="A1819"/>
    <hyperlink r:id="rId1819" ref="A1820"/>
    <hyperlink r:id="rId1820" ref="A1821"/>
    <hyperlink r:id="rId1821" ref="A1822"/>
    <hyperlink r:id="rId1822" ref="A1823"/>
    <hyperlink r:id="rId1823" ref="A1824"/>
    <hyperlink r:id="rId1824" ref="A1825"/>
    <hyperlink r:id="rId1825" ref="A1826"/>
    <hyperlink r:id="rId1826" ref="A1827"/>
    <hyperlink r:id="rId1827" ref="A1828"/>
    <hyperlink r:id="rId1828" ref="A1829"/>
    <hyperlink r:id="rId1829" ref="A1830"/>
    <hyperlink r:id="rId1830" ref="A1831"/>
    <hyperlink r:id="rId1831" ref="A1832"/>
    <hyperlink r:id="rId1832" ref="A1833"/>
    <hyperlink r:id="rId1833" ref="A1834"/>
    <hyperlink r:id="rId1834" ref="A1835"/>
    <hyperlink r:id="rId1835" ref="A1836"/>
    <hyperlink r:id="rId1836" ref="A1837"/>
    <hyperlink r:id="rId1837" ref="A1838"/>
    <hyperlink r:id="rId1838" ref="A1839"/>
    <hyperlink r:id="rId1839" ref="A1840"/>
    <hyperlink r:id="rId1840" ref="A1841"/>
    <hyperlink r:id="rId1841" ref="A1842"/>
    <hyperlink r:id="rId1842" ref="A1843"/>
    <hyperlink r:id="rId1843" ref="A1844"/>
    <hyperlink r:id="rId1844" ref="A1845"/>
    <hyperlink r:id="rId1845" ref="A1846"/>
    <hyperlink r:id="rId1846" ref="A1847"/>
    <hyperlink r:id="rId1847" ref="A1848"/>
    <hyperlink r:id="rId1848" ref="A1849"/>
    <hyperlink r:id="rId1849" ref="A1850"/>
    <hyperlink r:id="rId1850" ref="A1851"/>
    <hyperlink r:id="rId1851" ref="A1852"/>
    <hyperlink r:id="rId1852" ref="A1853"/>
    <hyperlink r:id="rId1853" ref="A1854"/>
    <hyperlink r:id="rId1854" ref="A1855"/>
    <hyperlink r:id="rId1855" ref="A1856"/>
    <hyperlink r:id="rId1856" ref="A1857"/>
    <hyperlink r:id="rId1857" ref="A1858"/>
    <hyperlink r:id="rId1858" ref="A1859"/>
    <hyperlink r:id="rId1859" ref="A1860"/>
    <hyperlink r:id="rId1860" ref="A1861"/>
    <hyperlink r:id="rId1861" ref="A1862"/>
    <hyperlink r:id="rId1862" ref="A1863"/>
    <hyperlink r:id="rId1863" ref="A1864"/>
    <hyperlink r:id="rId1864" ref="A1865"/>
    <hyperlink r:id="rId1865" ref="A1866"/>
    <hyperlink r:id="rId1866" ref="A1867"/>
    <hyperlink r:id="rId1867" ref="A1868"/>
    <hyperlink r:id="rId1868" ref="A1869"/>
    <hyperlink r:id="rId1869" ref="A1870"/>
    <hyperlink r:id="rId1870" ref="A1871"/>
    <hyperlink r:id="rId1871" ref="A1872"/>
    <hyperlink r:id="rId1872" ref="A1873"/>
    <hyperlink r:id="rId1873" ref="A1874"/>
    <hyperlink r:id="rId1874" ref="A1875"/>
    <hyperlink r:id="rId1875" ref="A1876"/>
    <hyperlink r:id="rId1876" ref="A1877"/>
    <hyperlink r:id="rId1877" ref="A1878"/>
    <hyperlink r:id="rId1878" ref="A1879"/>
    <hyperlink r:id="rId1879" ref="A1880"/>
    <hyperlink r:id="rId1880" ref="A1881"/>
    <hyperlink r:id="rId1881" ref="A1882"/>
    <hyperlink r:id="rId1882" ref="A1883"/>
    <hyperlink r:id="rId1883" ref="A1884"/>
    <hyperlink r:id="rId1884" ref="A1885"/>
    <hyperlink r:id="rId1885" ref="A1886"/>
    <hyperlink r:id="rId1886" ref="A1887"/>
    <hyperlink r:id="rId1887" ref="A1888"/>
    <hyperlink r:id="rId1888" ref="A1889"/>
    <hyperlink r:id="rId1889" ref="A1890"/>
    <hyperlink r:id="rId1890" ref="A1891"/>
    <hyperlink r:id="rId1891" ref="A1892"/>
    <hyperlink r:id="rId1892" ref="A1893"/>
    <hyperlink r:id="rId1893" ref="A1894"/>
    <hyperlink r:id="rId1894" ref="A1895"/>
    <hyperlink r:id="rId1895" ref="A1896"/>
    <hyperlink r:id="rId1896" ref="A1897"/>
    <hyperlink r:id="rId1897" ref="A1898"/>
    <hyperlink r:id="rId1898" ref="A1899"/>
    <hyperlink r:id="rId1899" ref="A1900"/>
    <hyperlink r:id="rId1900" ref="A1901"/>
    <hyperlink r:id="rId1901" ref="A1902"/>
    <hyperlink r:id="rId1902" ref="A1903"/>
    <hyperlink r:id="rId1903" ref="A1904"/>
    <hyperlink r:id="rId1904" ref="A1905"/>
    <hyperlink r:id="rId1905" ref="A1906"/>
    <hyperlink r:id="rId1906" ref="A1907"/>
    <hyperlink r:id="rId1907" ref="A1908"/>
    <hyperlink r:id="rId1908" ref="A1909"/>
    <hyperlink r:id="rId1909" ref="A1910"/>
    <hyperlink r:id="rId1910" ref="A1911"/>
    <hyperlink r:id="rId1911" ref="A1912"/>
    <hyperlink r:id="rId1912" ref="A1913"/>
    <hyperlink r:id="rId1913" ref="A1914"/>
    <hyperlink r:id="rId1914" ref="A1915"/>
    <hyperlink r:id="rId1915" ref="A1916"/>
    <hyperlink r:id="rId1916" ref="A1917"/>
    <hyperlink r:id="rId1917" ref="A1918"/>
    <hyperlink r:id="rId1918" ref="A1919"/>
    <hyperlink r:id="rId1919" ref="A1920"/>
    <hyperlink r:id="rId1920" ref="A1921"/>
    <hyperlink r:id="rId1921" ref="A1922"/>
    <hyperlink r:id="rId1922" ref="A1923"/>
    <hyperlink r:id="rId1923" ref="A1924"/>
    <hyperlink r:id="rId1924" ref="A1925"/>
    <hyperlink r:id="rId1925" ref="A1926"/>
    <hyperlink r:id="rId1926" ref="A1927"/>
    <hyperlink r:id="rId1927" ref="A1928"/>
    <hyperlink r:id="rId1928" ref="A1929"/>
    <hyperlink r:id="rId1929" ref="A1930"/>
    <hyperlink r:id="rId1930" ref="A1931"/>
    <hyperlink r:id="rId1931" ref="A1932"/>
    <hyperlink r:id="rId1932" ref="A1933"/>
    <hyperlink r:id="rId1933" ref="A1934"/>
    <hyperlink r:id="rId1934" ref="A1935"/>
    <hyperlink r:id="rId1935" ref="A1936"/>
    <hyperlink r:id="rId1936" ref="A1937"/>
    <hyperlink r:id="rId1937" ref="A1938"/>
    <hyperlink r:id="rId1938" ref="A1939"/>
    <hyperlink r:id="rId1939" ref="A1940"/>
    <hyperlink r:id="rId1940" ref="A1941"/>
    <hyperlink r:id="rId1941" ref="A1942"/>
    <hyperlink r:id="rId1942" ref="A1943"/>
    <hyperlink r:id="rId1943" ref="A1944"/>
    <hyperlink r:id="rId1944" ref="A1945"/>
    <hyperlink r:id="rId1945" ref="A1946"/>
    <hyperlink r:id="rId1946" ref="A1947"/>
    <hyperlink r:id="rId1947" ref="A1948"/>
    <hyperlink r:id="rId1948" ref="A1949"/>
    <hyperlink r:id="rId1949" ref="A1950"/>
    <hyperlink r:id="rId1950" ref="A1951"/>
    <hyperlink r:id="rId1951" ref="A1952"/>
    <hyperlink r:id="rId1952" ref="A1953"/>
    <hyperlink r:id="rId1953" ref="A1954"/>
    <hyperlink r:id="rId1954" ref="A1955"/>
    <hyperlink r:id="rId1955" ref="A1956"/>
    <hyperlink r:id="rId1956" ref="A1957"/>
    <hyperlink r:id="rId1957" ref="A1958"/>
    <hyperlink r:id="rId1958" ref="A1959"/>
    <hyperlink r:id="rId1959" ref="A1960"/>
    <hyperlink r:id="rId1960" ref="A1961"/>
    <hyperlink r:id="rId1961" ref="A1962"/>
    <hyperlink r:id="rId1962" ref="A1963"/>
    <hyperlink r:id="rId1963" ref="A1964"/>
    <hyperlink r:id="rId1964" ref="A1965"/>
    <hyperlink r:id="rId1965" ref="A1966"/>
    <hyperlink r:id="rId1966" ref="A1967"/>
    <hyperlink r:id="rId1967" ref="A1968"/>
    <hyperlink r:id="rId1968" ref="A1969"/>
    <hyperlink r:id="rId1969" ref="A1970"/>
    <hyperlink r:id="rId1970" ref="A1971"/>
    <hyperlink r:id="rId1971" ref="A1972"/>
    <hyperlink r:id="rId1972" ref="A1973"/>
    <hyperlink r:id="rId1973" ref="A1974"/>
    <hyperlink r:id="rId1974" ref="A1975"/>
    <hyperlink r:id="rId1975" ref="A1976"/>
    <hyperlink r:id="rId1976" ref="A1977"/>
    <hyperlink r:id="rId1977" ref="A1978"/>
    <hyperlink r:id="rId1978" ref="A1979"/>
    <hyperlink r:id="rId1979" ref="A1980"/>
    <hyperlink r:id="rId1980" ref="A1981"/>
    <hyperlink r:id="rId1981" ref="A1982"/>
    <hyperlink r:id="rId1982" ref="A1983"/>
    <hyperlink r:id="rId1983" ref="A1984"/>
    <hyperlink r:id="rId1984" ref="A1985"/>
    <hyperlink r:id="rId1985" ref="A1986"/>
    <hyperlink r:id="rId1986" ref="A1987"/>
    <hyperlink r:id="rId1987" ref="A1988"/>
    <hyperlink r:id="rId1988" ref="A1989"/>
    <hyperlink r:id="rId1989" ref="A1990"/>
    <hyperlink r:id="rId1990" ref="A1991"/>
    <hyperlink r:id="rId1991" ref="A1992"/>
    <hyperlink r:id="rId1992" ref="A1993"/>
    <hyperlink r:id="rId1993" ref="A1994"/>
    <hyperlink r:id="rId1994" ref="A1995"/>
    <hyperlink r:id="rId1995" ref="A1996"/>
    <hyperlink r:id="rId1996" ref="A1997"/>
    <hyperlink r:id="rId1997" ref="A1998"/>
    <hyperlink r:id="rId1998" ref="A1999"/>
    <hyperlink r:id="rId1999" ref="A2000"/>
    <hyperlink r:id="rId2000" ref="A2001"/>
    <hyperlink r:id="rId2001" ref="A2002"/>
    <hyperlink r:id="rId2002" ref="A2003"/>
    <hyperlink r:id="rId2003" ref="A2004"/>
    <hyperlink r:id="rId2004" ref="A2005"/>
    <hyperlink r:id="rId2005" ref="A2006"/>
    <hyperlink r:id="rId2006" ref="A2007"/>
    <hyperlink r:id="rId2007" ref="A2008"/>
    <hyperlink r:id="rId2008" ref="A2009"/>
    <hyperlink r:id="rId2009" ref="A2010"/>
    <hyperlink r:id="rId2010" ref="A2011"/>
    <hyperlink r:id="rId2011" ref="A2012"/>
    <hyperlink r:id="rId2012" ref="A2013"/>
    <hyperlink r:id="rId2013" ref="A2014"/>
    <hyperlink r:id="rId2014" ref="A2015"/>
    <hyperlink r:id="rId2015" ref="A2016"/>
    <hyperlink r:id="rId2016" ref="A2017"/>
    <hyperlink r:id="rId2017" ref="A2018"/>
    <hyperlink r:id="rId2018" ref="A2019"/>
    <hyperlink r:id="rId2019" ref="A2020"/>
    <hyperlink r:id="rId2020" ref="A2021"/>
    <hyperlink r:id="rId2021" ref="A2022"/>
    <hyperlink r:id="rId2022" ref="A2023"/>
    <hyperlink r:id="rId2023" ref="A2024"/>
    <hyperlink r:id="rId2024" ref="A2025"/>
    <hyperlink r:id="rId2025" ref="A2026"/>
    <hyperlink r:id="rId2026" ref="A2027"/>
    <hyperlink r:id="rId2027" ref="A2028"/>
    <hyperlink r:id="rId2028" ref="A2029"/>
    <hyperlink r:id="rId2029" ref="A2030"/>
    <hyperlink r:id="rId2030" ref="A2031"/>
    <hyperlink r:id="rId2031" ref="A2032"/>
    <hyperlink r:id="rId2032" ref="A2033"/>
    <hyperlink r:id="rId2033" ref="A2034"/>
    <hyperlink r:id="rId2034" ref="A2035"/>
    <hyperlink r:id="rId2035" ref="A2036"/>
    <hyperlink r:id="rId2036" ref="A2037"/>
    <hyperlink r:id="rId2037" ref="A2038"/>
    <hyperlink r:id="rId2038" ref="A2039"/>
    <hyperlink r:id="rId2039" ref="A2040"/>
    <hyperlink r:id="rId2040" ref="A2041"/>
    <hyperlink r:id="rId2041" ref="A2042"/>
    <hyperlink r:id="rId2042" ref="A2043"/>
    <hyperlink r:id="rId2043" ref="A2044"/>
    <hyperlink r:id="rId2044" ref="A2045"/>
    <hyperlink r:id="rId2045" ref="A2046"/>
    <hyperlink r:id="rId2046" ref="A2047"/>
    <hyperlink r:id="rId2047" ref="A2048"/>
    <hyperlink r:id="rId2048" ref="A2049"/>
    <hyperlink r:id="rId2049" ref="A2050"/>
    <hyperlink r:id="rId2050" ref="A2051"/>
    <hyperlink r:id="rId2051" ref="A2052"/>
    <hyperlink r:id="rId2052" ref="A2053"/>
    <hyperlink r:id="rId2053" ref="A2054"/>
    <hyperlink r:id="rId2054" ref="A2055"/>
    <hyperlink r:id="rId2055" ref="A2056"/>
    <hyperlink r:id="rId2056" ref="A2057"/>
    <hyperlink r:id="rId2057" ref="A2058"/>
    <hyperlink r:id="rId2058" ref="A2059"/>
    <hyperlink r:id="rId2059" ref="A2060"/>
    <hyperlink r:id="rId2060" ref="A2061"/>
    <hyperlink r:id="rId2061" ref="A2062"/>
    <hyperlink r:id="rId2062" ref="A2063"/>
    <hyperlink r:id="rId2063" ref="A2064"/>
    <hyperlink r:id="rId2064" ref="A2065"/>
    <hyperlink r:id="rId2065" ref="A2066"/>
    <hyperlink r:id="rId2066" ref="A2067"/>
    <hyperlink r:id="rId2067" ref="A2068"/>
    <hyperlink r:id="rId2068" ref="A2069"/>
    <hyperlink r:id="rId2069" ref="A2070"/>
    <hyperlink r:id="rId2070" ref="A2071"/>
    <hyperlink r:id="rId2071" ref="A2072"/>
    <hyperlink r:id="rId2072" ref="A2073"/>
    <hyperlink r:id="rId2073" ref="A2074"/>
    <hyperlink r:id="rId2074" ref="A2075"/>
    <hyperlink r:id="rId2075" ref="A2076"/>
    <hyperlink r:id="rId2076" ref="A2077"/>
    <hyperlink r:id="rId2077" ref="A2078"/>
    <hyperlink r:id="rId2078" ref="A2079"/>
    <hyperlink r:id="rId2079" ref="A2080"/>
    <hyperlink r:id="rId2080" ref="A2081"/>
    <hyperlink r:id="rId2081" ref="A2082"/>
    <hyperlink r:id="rId2082" ref="A2083"/>
    <hyperlink r:id="rId2083" ref="A2084"/>
    <hyperlink r:id="rId2084" ref="A2085"/>
    <hyperlink r:id="rId2085" ref="A2086"/>
    <hyperlink r:id="rId2086" ref="A2087"/>
    <hyperlink r:id="rId2087" ref="A2088"/>
    <hyperlink r:id="rId2088" ref="A2089"/>
    <hyperlink r:id="rId2089" ref="A2090"/>
    <hyperlink r:id="rId2090" ref="A2091"/>
    <hyperlink r:id="rId2091" ref="A2092"/>
    <hyperlink r:id="rId2092" ref="A2093"/>
    <hyperlink r:id="rId2093" ref="A2094"/>
    <hyperlink r:id="rId2094" ref="A2095"/>
    <hyperlink r:id="rId2095" ref="A2096"/>
    <hyperlink r:id="rId2096" ref="A2097"/>
    <hyperlink r:id="rId2097" ref="A2098"/>
    <hyperlink r:id="rId2098" ref="A2099"/>
    <hyperlink r:id="rId2099" ref="A2100"/>
    <hyperlink r:id="rId2100" ref="A2101"/>
    <hyperlink r:id="rId2101" ref="A2102"/>
    <hyperlink r:id="rId2102" ref="A2103"/>
    <hyperlink r:id="rId2103" ref="A2104"/>
    <hyperlink r:id="rId2104" ref="A2105"/>
    <hyperlink r:id="rId2105" ref="A2106"/>
    <hyperlink r:id="rId2106" ref="A2107"/>
    <hyperlink r:id="rId2107" ref="A2108"/>
    <hyperlink r:id="rId2108" ref="A2109"/>
    <hyperlink r:id="rId2109" ref="A2110"/>
    <hyperlink r:id="rId2110" ref="A2111"/>
    <hyperlink r:id="rId2111" ref="A2112"/>
    <hyperlink r:id="rId2112" ref="A2113"/>
    <hyperlink r:id="rId2113" ref="A2114"/>
    <hyperlink r:id="rId2114" ref="A2115"/>
    <hyperlink r:id="rId2115" ref="A2116"/>
    <hyperlink r:id="rId2116" ref="A2117"/>
    <hyperlink r:id="rId2117" ref="A2118"/>
    <hyperlink r:id="rId2118" ref="A2119"/>
    <hyperlink r:id="rId2119" ref="A2120"/>
    <hyperlink r:id="rId2120" ref="A2121"/>
    <hyperlink r:id="rId2121" ref="A2122"/>
    <hyperlink r:id="rId2122" ref="A2123"/>
    <hyperlink r:id="rId2123" ref="A2124"/>
    <hyperlink r:id="rId2124" ref="A2125"/>
    <hyperlink r:id="rId2125" ref="A2126"/>
    <hyperlink r:id="rId2126" ref="A2127"/>
    <hyperlink r:id="rId2127" ref="A2128"/>
    <hyperlink r:id="rId2128" ref="A2129"/>
    <hyperlink r:id="rId2129" ref="A2130"/>
    <hyperlink r:id="rId2130" ref="A2131"/>
    <hyperlink r:id="rId2131" ref="A2132"/>
    <hyperlink r:id="rId2132" ref="A2133"/>
    <hyperlink r:id="rId2133" ref="A2134"/>
    <hyperlink r:id="rId2134" ref="A2135"/>
    <hyperlink r:id="rId2135" ref="A2136"/>
    <hyperlink r:id="rId2136" ref="A2137"/>
    <hyperlink r:id="rId2137" ref="A2138"/>
    <hyperlink r:id="rId2138" ref="A2139"/>
    <hyperlink r:id="rId2139" ref="A2140"/>
    <hyperlink r:id="rId2140" ref="A2141"/>
    <hyperlink r:id="rId2141" ref="A2142"/>
    <hyperlink r:id="rId2142" ref="A2143"/>
    <hyperlink r:id="rId2143" ref="A2144"/>
    <hyperlink r:id="rId2144" ref="A2145"/>
    <hyperlink r:id="rId2145" ref="A2146"/>
    <hyperlink r:id="rId2146" ref="A2147"/>
    <hyperlink r:id="rId2147" ref="A2148"/>
    <hyperlink r:id="rId2148" ref="A2149"/>
    <hyperlink r:id="rId2149" ref="A2150"/>
    <hyperlink r:id="rId2150" ref="A2151"/>
    <hyperlink r:id="rId2151" ref="A2152"/>
    <hyperlink r:id="rId2152" ref="A2153"/>
    <hyperlink r:id="rId2153" ref="A2154"/>
    <hyperlink r:id="rId2154" ref="A2155"/>
    <hyperlink r:id="rId2155" ref="A2156"/>
    <hyperlink r:id="rId2156" ref="A2157"/>
    <hyperlink r:id="rId2157" ref="A2158"/>
    <hyperlink r:id="rId2158" ref="A2159"/>
    <hyperlink r:id="rId2159" ref="A2160"/>
    <hyperlink r:id="rId2160" ref="A2161"/>
    <hyperlink r:id="rId2161" ref="A2162"/>
    <hyperlink r:id="rId2162" ref="A2163"/>
    <hyperlink r:id="rId2163" ref="A2164"/>
    <hyperlink r:id="rId2164" ref="A2165"/>
    <hyperlink r:id="rId2165" ref="A2166"/>
    <hyperlink r:id="rId2166" ref="A2167"/>
    <hyperlink r:id="rId2167" ref="A2168"/>
    <hyperlink r:id="rId2168" ref="A2169"/>
    <hyperlink r:id="rId2169" ref="A2170"/>
    <hyperlink r:id="rId2170" ref="A2171"/>
    <hyperlink r:id="rId2171" ref="A2172"/>
    <hyperlink r:id="rId2172" ref="A2173"/>
    <hyperlink r:id="rId2173" ref="A2174"/>
    <hyperlink r:id="rId2174" ref="A2175"/>
    <hyperlink r:id="rId2175" ref="A2176"/>
    <hyperlink r:id="rId2176" ref="A2177"/>
    <hyperlink r:id="rId2177" ref="A2178"/>
    <hyperlink r:id="rId2178" ref="A2179"/>
    <hyperlink r:id="rId2179" ref="A2180"/>
    <hyperlink r:id="rId2180" ref="A2181"/>
    <hyperlink r:id="rId2181" ref="A2182"/>
    <hyperlink r:id="rId2182" ref="A2183"/>
    <hyperlink r:id="rId2183" ref="A2184"/>
    <hyperlink r:id="rId2184" ref="A2185"/>
    <hyperlink r:id="rId2185" ref="A2186"/>
    <hyperlink r:id="rId2186" ref="A2187"/>
    <hyperlink r:id="rId2187" ref="A2188"/>
    <hyperlink r:id="rId2188" ref="A2189"/>
    <hyperlink r:id="rId2189" ref="A2190"/>
    <hyperlink r:id="rId2190" ref="A2191"/>
    <hyperlink r:id="rId2191" ref="A2192"/>
    <hyperlink r:id="rId2192" ref="A2193"/>
    <hyperlink r:id="rId2193" ref="A2194"/>
    <hyperlink r:id="rId2194" ref="A2195"/>
    <hyperlink r:id="rId2195" ref="A2196"/>
    <hyperlink r:id="rId2196" ref="A2197"/>
    <hyperlink r:id="rId2197" ref="A2198"/>
    <hyperlink r:id="rId2198" ref="A2199"/>
    <hyperlink r:id="rId2199" ref="A2200"/>
    <hyperlink r:id="rId2200" ref="A2201"/>
    <hyperlink r:id="rId2201" ref="A2202"/>
    <hyperlink r:id="rId2202" ref="A2203"/>
    <hyperlink r:id="rId2203" ref="A2204"/>
    <hyperlink r:id="rId2204" ref="A2205"/>
    <hyperlink r:id="rId2205" ref="A2206"/>
    <hyperlink r:id="rId2206" ref="A2207"/>
    <hyperlink r:id="rId2207" ref="A2208"/>
    <hyperlink r:id="rId2208" ref="A2209"/>
    <hyperlink r:id="rId2209" ref="A2210"/>
    <hyperlink r:id="rId2210" ref="A2211"/>
    <hyperlink r:id="rId2211" ref="A2212"/>
    <hyperlink r:id="rId2212" ref="A2213"/>
    <hyperlink r:id="rId2213" ref="A2214"/>
    <hyperlink r:id="rId2214" ref="A2215"/>
    <hyperlink r:id="rId2215" ref="A2216"/>
    <hyperlink r:id="rId2216" ref="A2217"/>
    <hyperlink r:id="rId2217" ref="A2218"/>
    <hyperlink r:id="rId2218" ref="A2219"/>
    <hyperlink r:id="rId2219" ref="A2220"/>
    <hyperlink r:id="rId2220" ref="A2221"/>
    <hyperlink r:id="rId2221" ref="A2222"/>
    <hyperlink r:id="rId2222" ref="A2223"/>
    <hyperlink r:id="rId2223" ref="A2224"/>
    <hyperlink r:id="rId2224" ref="A2225"/>
    <hyperlink r:id="rId2225" ref="A2226"/>
    <hyperlink r:id="rId2226" ref="A2227"/>
    <hyperlink r:id="rId2227" ref="A2228"/>
    <hyperlink r:id="rId2228" ref="A2229"/>
    <hyperlink r:id="rId2229" ref="A2230"/>
    <hyperlink r:id="rId2230" ref="A2231"/>
    <hyperlink r:id="rId2231" ref="A2232"/>
    <hyperlink r:id="rId2232" ref="A2233"/>
    <hyperlink r:id="rId2233" ref="A2234"/>
    <hyperlink r:id="rId2234" ref="A2235"/>
    <hyperlink r:id="rId2235" ref="A2236"/>
    <hyperlink r:id="rId2236" ref="A2237"/>
    <hyperlink r:id="rId2237" ref="A2238"/>
    <hyperlink r:id="rId2238" ref="A2239"/>
    <hyperlink r:id="rId2239" ref="A2240"/>
    <hyperlink r:id="rId2240" ref="A2241"/>
    <hyperlink r:id="rId2241" ref="A2242"/>
    <hyperlink r:id="rId2242" ref="A2243"/>
    <hyperlink r:id="rId2243" ref="A2244"/>
    <hyperlink r:id="rId2244" ref="A2245"/>
    <hyperlink r:id="rId2245" ref="A2246"/>
    <hyperlink r:id="rId2246" ref="A2247"/>
    <hyperlink r:id="rId2247" ref="A2248"/>
    <hyperlink r:id="rId2248" ref="A2249"/>
    <hyperlink r:id="rId2249" ref="A2250"/>
    <hyperlink r:id="rId2250" ref="A2251"/>
    <hyperlink r:id="rId2251" ref="A2252"/>
    <hyperlink r:id="rId2252" ref="A2253"/>
    <hyperlink r:id="rId2253" ref="A2254"/>
    <hyperlink r:id="rId2254" ref="A2255"/>
    <hyperlink r:id="rId2255" ref="A2256"/>
    <hyperlink r:id="rId2256" ref="A2257"/>
    <hyperlink r:id="rId2257" ref="A2258"/>
    <hyperlink r:id="rId2258" ref="A2259"/>
    <hyperlink r:id="rId2259" ref="A2260"/>
    <hyperlink r:id="rId2260" ref="A2261"/>
    <hyperlink r:id="rId2261" ref="A2262"/>
    <hyperlink r:id="rId2262" ref="A2263"/>
    <hyperlink r:id="rId2263" ref="A2264"/>
    <hyperlink r:id="rId2264" ref="A2265"/>
    <hyperlink r:id="rId2265" ref="A2266"/>
    <hyperlink r:id="rId2266" ref="A2267"/>
    <hyperlink r:id="rId2267" ref="A2268"/>
    <hyperlink r:id="rId2268" ref="A2269"/>
    <hyperlink r:id="rId2269" ref="A2270"/>
    <hyperlink r:id="rId2270" ref="A2271"/>
    <hyperlink r:id="rId2271" ref="A2272"/>
    <hyperlink r:id="rId2272" ref="A2273"/>
    <hyperlink r:id="rId2273" ref="A2274"/>
    <hyperlink r:id="rId2274" ref="A2275"/>
    <hyperlink r:id="rId2275" ref="A2276"/>
    <hyperlink r:id="rId2276" ref="A2277"/>
    <hyperlink r:id="rId2277" ref="A2278"/>
    <hyperlink r:id="rId2278" ref="A2279"/>
    <hyperlink r:id="rId2279" ref="A2280"/>
    <hyperlink r:id="rId2280" ref="A2281"/>
    <hyperlink r:id="rId2281" ref="A2282"/>
    <hyperlink r:id="rId2282" ref="A2283"/>
    <hyperlink r:id="rId2283" ref="A2284"/>
    <hyperlink r:id="rId2284" ref="A2285"/>
    <hyperlink r:id="rId2285" ref="A2286"/>
    <hyperlink r:id="rId2286" ref="A2287"/>
    <hyperlink r:id="rId2287" ref="A2288"/>
    <hyperlink r:id="rId2288" ref="A2289"/>
    <hyperlink r:id="rId2289" ref="A2290"/>
    <hyperlink r:id="rId2290" ref="A2291"/>
    <hyperlink r:id="rId2291" ref="A2292"/>
    <hyperlink r:id="rId2292" ref="A2293"/>
    <hyperlink r:id="rId2293" ref="A2294"/>
    <hyperlink r:id="rId2294" ref="A2295"/>
    <hyperlink r:id="rId2295" ref="A2296"/>
    <hyperlink r:id="rId2296" ref="A2297"/>
    <hyperlink r:id="rId2297" ref="A2298"/>
    <hyperlink r:id="rId2298" ref="A2299"/>
    <hyperlink r:id="rId2299" ref="A2300"/>
    <hyperlink r:id="rId2300" ref="A2301"/>
    <hyperlink r:id="rId2301" ref="A2302"/>
    <hyperlink r:id="rId2302" ref="A2303"/>
    <hyperlink r:id="rId2303" ref="A2304"/>
    <hyperlink r:id="rId2304" ref="A2305"/>
    <hyperlink r:id="rId2305" ref="A2306"/>
    <hyperlink r:id="rId2306" ref="A2307"/>
    <hyperlink r:id="rId2307" ref="A2308"/>
    <hyperlink r:id="rId2308" ref="A2309"/>
    <hyperlink r:id="rId2309" ref="A2310"/>
    <hyperlink r:id="rId2310" ref="A2311"/>
    <hyperlink r:id="rId2311" ref="A2312"/>
    <hyperlink r:id="rId2312" ref="A2313"/>
    <hyperlink r:id="rId2313" ref="A2314"/>
    <hyperlink r:id="rId2314" ref="A2315"/>
    <hyperlink r:id="rId2315" ref="A2316"/>
    <hyperlink r:id="rId2316" ref="A2317"/>
    <hyperlink r:id="rId2317" ref="A2318"/>
    <hyperlink r:id="rId2318" ref="A2319"/>
    <hyperlink r:id="rId2319" ref="A2320"/>
    <hyperlink r:id="rId2320" ref="A2321"/>
    <hyperlink r:id="rId2321" ref="A2322"/>
    <hyperlink r:id="rId2322" ref="A2323"/>
    <hyperlink r:id="rId2323" ref="A2324"/>
    <hyperlink r:id="rId2324" ref="A2325"/>
    <hyperlink r:id="rId2325" ref="A2326"/>
    <hyperlink r:id="rId2326" ref="A2327"/>
    <hyperlink r:id="rId2327" ref="A2328"/>
    <hyperlink r:id="rId2328" ref="A2329"/>
    <hyperlink r:id="rId2329" ref="A2330"/>
    <hyperlink r:id="rId2330" ref="A2331"/>
    <hyperlink r:id="rId2331" ref="A2332"/>
    <hyperlink r:id="rId2332" ref="A2333"/>
    <hyperlink r:id="rId2333" ref="A2334"/>
    <hyperlink r:id="rId2334" ref="A2335"/>
    <hyperlink r:id="rId2335" ref="A2336"/>
    <hyperlink r:id="rId2336" ref="A2337"/>
    <hyperlink r:id="rId2337" ref="A2338"/>
    <hyperlink r:id="rId2338" ref="A2339"/>
    <hyperlink r:id="rId2339" ref="A2340"/>
    <hyperlink r:id="rId2340" ref="A2341"/>
    <hyperlink r:id="rId2341" ref="A2342"/>
    <hyperlink r:id="rId2342" ref="A2343"/>
    <hyperlink r:id="rId2343" ref="A2344"/>
    <hyperlink r:id="rId2344" ref="A2345"/>
    <hyperlink r:id="rId2345" ref="A2346"/>
    <hyperlink r:id="rId2346" ref="A2347"/>
    <hyperlink r:id="rId2347" ref="A2348"/>
    <hyperlink r:id="rId2348" ref="A2349"/>
    <hyperlink r:id="rId2349" ref="A2350"/>
    <hyperlink r:id="rId2350" ref="A2351"/>
    <hyperlink r:id="rId2351" ref="A2352"/>
    <hyperlink r:id="rId2352" ref="A2353"/>
    <hyperlink r:id="rId2353" ref="A2354"/>
    <hyperlink r:id="rId2354" ref="A2355"/>
    <hyperlink r:id="rId2355" ref="A2356"/>
    <hyperlink r:id="rId2356" ref="A2357"/>
    <hyperlink r:id="rId2357" ref="A2358"/>
    <hyperlink r:id="rId2358" ref="A2359"/>
    <hyperlink r:id="rId2359" ref="A2360"/>
    <hyperlink r:id="rId2360" ref="A2361"/>
    <hyperlink r:id="rId2361" ref="A2362"/>
    <hyperlink r:id="rId2362" ref="A2363"/>
    <hyperlink r:id="rId2363" ref="A2364"/>
    <hyperlink r:id="rId2364" ref="A2365"/>
    <hyperlink r:id="rId2365" ref="A2366"/>
    <hyperlink r:id="rId2366" ref="A2367"/>
    <hyperlink r:id="rId2367" ref="A2368"/>
    <hyperlink r:id="rId2368" ref="A2369"/>
    <hyperlink r:id="rId2369" ref="A2370"/>
    <hyperlink r:id="rId2370" ref="A2371"/>
    <hyperlink r:id="rId2371" ref="A2372"/>
    <hyperlink r:id="rId2372" ref="A2373"/>
    <hyperlink r:id="rId2373" ref="A2374"/>
    <hyperlink r:id="rId2374" ref="A2375"/>
    <hyperlink r:id="rId2375" ref="A2376"/>
    <hyperlink r:id="rId2376" ref="A2377"/>
    <hyperlink r:id="rId2377" ref="A2378"/>
    <hyperlink r:id="rId2378" ref="A2379"/>
    <hyperlink r:id="rId2379" ref="A2380"/>
    <hyperlink r:id="rId2380" ref="A2381"/>
    <hyperlink r:id="rId2381" ref="A2382"/>
    <hyperlink r:id="rId2382" ref="A2383"/>
    <hyperlink r:id="rId2383" ref="A2384"/>
    <hyperlink r:id="rId2384" ref="A2385"/>
    <hyperlink r:id="rId2385" ref="A2386"/>
    <hyperlink r:id="rId2386" ref="A2387"/>
    <hyperlink r:id="rId2387" ref="A2388"/>
    <hyperlink r:id="rId2388" ref="A2389"/>
    <hyperlink r:id="rId2389" ref="A2390"/>
    <hyperlink r:id="rId2390" ref="A2391"/>
    <hyperlink r:id="rId2391" ref="A2392"/>
    <hyperlink r:id="rId2392" ref="A2393"/>
    <hyperlink r:id="rId2393" ref="A2394"/>
    <hyperlink r:id="rId2394" ref="A2395"/>
    <hyperlink r:id="rId2395" ref="A2396"/>
    <hyperlink r:id="rId2396" ref="A2397"/>
    <hyperlink r:id="rId2397" ref="A2398"/>
    <hyperlink r:id="rId2398" ref="A2399"/>
    <hyperlink r:id="rId2399" ref="A2400"/>
    <hyperlink r:id="rId2400" ref="A2401"/>
    <hyperlink r:id="rId2401" ref="A2402"/>
    <hyperlink r:id="rId2402" ref="A2403"/>
    <hyperlink r:id="rId2403" ref="A2404"/>
    <hyperlink r:id="rId2404" ref="A2405"/>
    <hyperlink r:id="rId2405" ref="A2406"/>
    <hyperlink r:id="rId2406" ref="A2407"/>
    <hyperlink r:id="rId2407" ref="A2408"/>
    <hyperlink r:id="rId2408" ref="A2409"/>
    <hyperlink r:id="rId2409" ref="A2410"/>
    <hyperlink r:id="rId2410" ref="A2411"/>
    <hyperlink r:id="rId2411" ref="A2412"/>
    <hyperlink r:id="rId2412" ref="A2413"/>
    <hyperlink r:id="rId2413" ref="A2414"/>
    <hyperlink r:id="rId2414" ref="A2415"/>
    <hyperlink r:id="rId2415" ref="A2416"/>
    <hyperlink r:id="rId2416" ref="A2417"/>
    <hyperlink r:id="rId2417" ref="A2418"/>
    <hyperlink r:id="rId2418" ref="A2419"/>
    <hyperlink r:id="rId2419" ref="A2420"/>
    <hyperlink r:id="rId2420" ref="A2421"/>
    <hyperlink r:id="rId2421" ref="A2422"/>
    <hyperlink r:id="rId2422" ref="A2423"/>
    <hyperlink r:id="rId2423" ref="A2424"/>
    <hyperlink r:id="rId2424" ref="A2425"/>
    <hyperlink r:id="rId2425" ref="A2426"/>
    <hyperlink r:id="rId2426" ref="A2427"/>
    <hyperlink r:id="rId2427" ref="A2428"/>
    <hyperlink r:id="rId2428" ref="A2429"/>
    <hyperlink r:id="rId2429" ref="A2430"/>
    <hyperlink r:id="rId2430" ref="A2431"/>
    <hyperlink r:id="rId2431" ref="A2432"/>
    <hyperlink r:id="rId2432" ref="A2433"/>
    <hyperlink r:id="rId2433" ref="A2434"/>
    <hyperlink r:id="rId2434" ref="A2435"/>
    <hyperlink r:id="rId2435" ref="A2436"/>
    <hyperlink r:id="rId2436" ref="A2437"/>
    <hyperlink r:id="rId2437" ref="A2438"/>
    <hyperlink r:id="rId2438" ref="A2439"/>
    <hyperlink r:id="rId2439" ref="A2440"/>
    <hyperlink r:id="rId2440" ref="A2441"/>
    <hyperlink r:id="rId2441" ref="A2442"/>
    <hyperlink r:id="rId2442" ref="A2443"/>
    <hyperlink r:id="rId2443" ref="A2444"/>
    <hyperlink r:id="rId2444" ref="A2445"/>
    <hyperlink r:id="rId2445" ref="A2446"/>
    <hyperlink r:id="rId2446" ref="A2447"/>
    <hyperlink r:id="rId2447" ref="A2448"/>
    <hyperlink r:id="rId2448" ref="A2449"/>
    <hyperlink r:id="rId2449" ref="A2450"/>
    <hyperlink r:id="rId2450" ref="A2451"/>
    <hyperlink r:id="rId2451" ref="A2452"/>
    <hyperlink r:id="rId2452" ref="A2453"/>
    <hyperlink r:id="rId2453" ref="A2454"/>
    <hyperlink r:id="rId2454" ref="A2455"/>
    <hyperlink r:id="rId2455" ref="A2456"/>
    <hyperlink r:id="rId2456" ref="A2457"/>
    <hyperlink r:id="rId2457" ref="A2458"/>
    <hyperlink r:id="rId2458" ref="A2459"/>
    <hyperlink r:id="rId2459" ref="A2460"/>
    <hyperlink r:id="rId2460" ref="A2461"/>
    <hyperlink r:id="rId2461" ref="A2462"/>
    <hyperlink r:id="rId2462" ref="A2463"/>
    <hyperlink r:id="rId2463" ref="A2464"/>
    <hyperlink r:id="rId2464" ref="A2465"/>
    <hyperlink r:id="rId2465" ref="A2466"/>
    <hyperlink r:id="rId2466" ref="A2467"/>
    <hyperlink r:id="rId2467" ref="A2468"/>
    <hyperlink r:id="rId2468" ref="A2469"/>
    <hyperlink r:id="rId2469" ref="A2470"/>
    <hyperlink r:id="rId2470" ref="A2471"/>
    <hyperlink r:id="rId2471" ref="A2472"/>
    <hyperlink r:id="rId2472" ref="A2473"/>
    <hyperlink r:id="rId2473" ref="A2474"/>
    <hyperlink r:id="rId2474" ref="A2475"/>
    <hyperlink r:id="rId2475" ref="A2476"/>
    <hyperlink r:id="rId2476" ref="A2477"/>
    <hyperlink r:id="rId2477" ref="A2478"/>
    <hyperlink r:id="rId2478" ref="A2479"/>
    <hyperlink r:id="rId2479" ref="A2480"/>
    <hyperlink r:id="rId2480" ref="A2481"/>
    <hyperlink r:id="rId2481" ref="A2482"/>
    <hyperlink r:id="rId2482" ref="A2483"/>
    <hyperlink r:id="rId2483" ref="A2484"/>
    <hyperlink r:id="rId2484" ref="A2485"/>
    <hyperlink r:id="rId2485" ref="A2486"/>
    <hyperlink r:id="rId2486" ref="A2487"/>
    <hyperlink r:id="rId2487" ref="A2488"/>
    <hyperlink r:id="rId2488" ref="A2489"/>
    <hyperlink r:id="rId2489" ref="A2490"/>
    <hyperlink r:id="rId2490" ref="A2491"/>
    <hyperlink r:id="rId2491" ref="A2492"/>
    <hyperlink r:id="rId2492" ref="A2493"/>
    <hyperlink r:id="rId2493" ref="A2494"/>
    <hyperlink r:id="rId2494" ref="A2495"/>
    <hyperlink r:id="rId2495" ref="A2496"/>
    <hyperlink r:id="rId2496" ref="A2497"/>
    <hyperlink r:id="rId2497" ref="A2498"/>
    <hyperlink r:id="rId2498" ref="A2499"/>
    <hyperlink r:id="rId2499" ref="A2500"/>
    <hyperlink r:id="rId2500" ref="A2501"/>
    <hyperlink r:id="rId2501" ref="A2502"/>
    <hyperlink r:id="rId2502" ref="A2503"/>
    <hyperlink r:id="rId2503" ref="A2504"/>
    <hyperlink r:id="rId2504" ref="A2505"/>
    <hyperlink r:id="rId2505" ref="A2506"/>
    <hyperlink r:id="rId2506" ref="A2507"/>
    <hyperlink r:id="rId2507" ref="A2508"/>
    <hyperlink r:id="rId2508" ref="A2509"/>
    <hyperlink r:id="rId2509" ref="A2510"/>
    <hyperlink r:id="rId2510" ref="A2511"/>
    <hyperlink r:id="rId2511" ref="A2512"/>
    <hyperlink r:id="rId2512" ref="A2513"/>
    <hyperlink r:id="rId2513" ref="A2514"/>
    <hyperlink r:id="rId2514" ref="A2515"/>
    <hyperlink r:id="rId2515" ref="A2516"/>
    <hyperlink r:id="rId2516" ref="A2517"/>
    <hyperlink r:id="rId2517" ref="A2518"/>
    <hyperlink r:id="rId2518" ref="A2519"/>
    <hyperlink r:id="rId2519" ref="A2520"/>
    <hyperlink r:id="rId2520" ref="A2521"/>
    <hyperlink r:id="rId2521" ref="A2522"/>
    <hyperlink r:id="rId2522" ref="A2523"/>
    <hyperlink r:id="rId2523" ref="A2524"/>
    <hyperlink r:id="rId2524" ref="A2525"/>
    <hyperlink r:id="rId2525" ref="A2526"/>
    <hyperlink r:id="rId2526" ref="A2527"/>
    <hyperlink r:id="rId2527" ref="A2528"/>
    <hyperlink r:id="rId2528" ref="A2529"/>
    <hyperlink r:id="rId2529" ref="A2530"/>
    <hyperlink r:id="rId2530" ref="A2531"/>
    <hyperlink r:id="rId2531" ref="A2532"/>
    <hyperlink r:id="rId2532" ref="A2533"/>
    <hyperlink r:id="rId2533" ref="A2534"/>
    <hyperlink r:id="rId2534" ref="A2535"/>
    <hyperlink r:id="rId2535" ref="A2536"/>
    <hyperlink r:id="rId2536" ref="A2537"/>
    <hyperlink r:id="rId2537" ref="A2538"/>
    <hyperlink r:id="rId2538" ref="A2539"/>
    <hyperlink r:id="rId2539" ref="A2540"/>
    <hyperlink r:id="rId2540" ref="A2541"/>
    <hyperlink r:id="rId2541" ref="A2542"/>
    <hyperlink r:id="rId2542" ref="A2543"/>
    <hyperlink r:id="rId2543" ref="A2544"/>
    <hyperlink r:id="rId2544" ref="A2545"/>
    <hyperlink r:id="rId2545" ref="A2546"/>
    <hyperlink r:id="rId2546" ref="A2547"/>
    <hyperlink r:id="rId2547" ref="A2548"/>
    <hyperlink r:id="rId2548" ref="A2549"/>
    <hyperlink r:id="rId2549" ref="A2550"/>
    <hyperlink r:id="rId2550" ref="A2551"/>
    <hyperlink r:id="rId2551" ref="A2552"/>
    <hyperlink r:id="rId2552" ref="A2553"/>
    <hyperlink r:id="rId2553" ref="A2554"/>
    <hyperlink r:id="rId2554" ref="A2555"/>
    <hyperlink r:id="rId2555" ref="A2556"/>
    <hyperlink r:id="rId2556" ref="A2557"/>
    <hyperlink r:id="rId2557" ref="A2558"/>
    <hyperlink r:id="rId2558" ref="A2559"/>
    <hyperlink r:id="rId2559" ref="A2560"/>
    <hyperlink r:id="rId2560" ref="A2561"/>
    <hyperlink r:id="rId2561" ref="A2562"/>
    <hyperlink r:id="rId2562" ref="A2563"/>
    <hyperlink r:id="rId2563" ref="A2564"/>
    <hyperlink r:id="rId2564" ref="A2565"/>
    <hyperlink r:id="rId2565" ref="A2566"/>
    <hyperlink r:id="rId2566" ref="A2567"/>
    <hyperlink r:id="rId2567" ref="A2568"/>
    <hyperlink r:id="rId2568" ref="A2569"/>
    <hyperlink r:id="rId2569" ref="A2570"/>
    <hyperlink r:id="rId2570" ref="A2571"/>
    <hyperlink r:id="rId2571" ref="A2572"/>
    <hyperlink r:id="rId2572" ref="A2573"/>
    <hyperlink r:id="rId2573" ref="A2574"/>
    <hyperlink r:id="rId2574" ref="A2575"/>
    <hyperlink r:id="rId2575" ref="A2576"/>
    <hyperlink r:id="rId2576" ref="A2577"/>
    <hyperlink r:id="rId2577" ref="A2578"/>
    <hyperlink r:id="rId2578" ref="A2579"/>
    <hyperlink r:id="rId2579" ref="A2580"/>
    <hyperlink r:id="rId2580" ref="A2581"/>
    <hyperlink r:id="rId2581" ref="A2582"/>
    <hyperlink r:id="rId2582" ref="A2583"/>
    <hyperlink r:id="rId2583" ref="A2584"/>
    <hyperlink r:id="rId2584" ref="A2585"/>
    <hyperlink r:id="rId2585" ref="A2586"/>
    <hyperlink r:id="rId2586" ref="A2587"/>
    <hyperlink r:id="rId2587" ref="A2588"/>
    <hyperlink r:id="rId2588" ref="A2589"/>
    <hyperlink r:id="rId2589" ref="A2590"/>
    <hyperlink r:id="rId2590" ref="A2591"/>
    <hyperlink r:id="rId2591" ref="A2592"/>
    <hyperlink r:id="rId2592" ref="A2593"/>
    <hyperlink r:id="rId2593" ref="A2594"/>
    <hyperlink r:id="rId2594" ref="A2595"/>
    <hyperlink r:id="rId2595" ref="A2596"/>
    <hyperlink r:id="rId2596" ref="A2597"/>
    <hyperlink r:id="rId2597" ref="A2598"/>
    <hyperlink r:id="rId2598" ref="A2599"/>
    <hyperlink r:id="rId2599" ref="A2600"/>
    <hyperlink r:id="rId2600" ref="A2601"/>
    <hyperlink r:id="rId2601" ref="A2602"/>
    <hyperlink r:id="rId2602" ref="A2603"/>
    <hyperlink r:id="rId2603" ref="A2604"/>
    <hyperlink r:id="rId2604" ref="A2605"/>
    <hyperlink r:id="rId2605" ref="A2606"/>
    <hyperlink r:id="rId2606" ref="A2607"/>
    <hyperlink r:id="rId2607" ref="A2608"/>
    <hyperlink r:id="rId2608" ref="A2609"/>
    <hyperlink r:id="rId2609" ref="A2610"/>
    <hyperlink r:id="rId2610" ref="A2611"/>
    <hyperlink r:id="rId2611" ref="A2612"/>
    <hyperlink r:id="rId2612" ref="A2613"/>
    <hyperlink r:id="rId2613" ref="A2614"/>
    <hyperlink r:id="rId2614" ref="A2615"/>
    <hyperlink r:id="rId2615" ref="A2616"/>
    <hyperlink r:id="rId2616" ref="A2617"/>
    <hyperlink r:id="rId2617" ref="A2618"/>
    <hyperlink r:id="rId2618" ref="A2619"/>
    <hyperlink r:id="rId2619" ref="A2620"/>
    <hyperlink r:id="rId2620" ref="A2621"/>
    <hyperlink r:id="rId2621" ref="A2622"/>
    <hyperlink r:id="rId2622" ref="A2623"/>
    <hyperlink r:id="rId2623" ref="A2624"/>
    <hyperlink r:id="rId2624" ref="A2625"/>
    <hyperlink r:id="rId2625" ref="A2626"/>
    <hyperlink r:id="rId2626" ref="A2627"/>
    <hyperlink r:id="rId2627" ref="A2628"/>
    <hyperlink r:id="rId2628" ref="A2629"/>
    <hyperlink r:id="rId2629" ref="A2630"/>
    <hyperlink r:id="rId2630" ref="A2631"/>
    <hyperlink r:id="rId2631" ref="A2632"/>
    <hyperlink r:id="rId2632" ref="A2633"/>
    <hyperlink r:id="rId2633" ref="A2634"/>
    <hyperlink r:id="rId2634" ref="A2635"/>
    <hyperlink r:id="rId2635" ref="A2636"/>
    <hyperlink r:id="rId2636" ref="A2637"/>
    <hyperlink r:id="rId2637" ref="A2638"/>
    <hyperlink r:id="rId2638" ref="A2639"/>
    <hyperlink r:id="rId2639" ref="A2640"/>
    <hyperlink r:id="rId2640" ref="A2641"/>
    <hyperlink r:id="rId2641" ref="A2642"/>
    <hyperlink r:id="rId2642" ref="A2643"/>
    <hyperlink r:id="rId2643" ref="A2644"/>
    <hyperlink r:id="rId2644" ref="A2645"/>
    <hyperlink r:id="rId2645" ref="A2646"/>
    <hyperlink r:id="rId2646" ref="A2647"/>
    <hyperlink r:id="rId2647" ref="A2648"/>
    <hyperlink r:id="rId2648" ref="A2649"/>
    <hyperlink r:id="rId2649" ref="A2650"/>
    <hyperlink r:id="rId2650" ref="A2651"/>
    <hyperlink r:id="rId2651" ref="A2652"/>
    <hyperlink r:id="rId2652" ref="A2653"/>
    <hyperlink r:id="rId2653" ref="A2654"/>
    <hyperlink r:id="rId2654" ref="A2655"/>
    <hyperlink r:id="rId2655" ref="A2656"/>
    <hyperlink r:id="rId2656" ref="A2657"/>
    <hyperlink r:id="rId2657" ref="A2658"/>
    <hyperlink r:id="rId2658" ref="A2659"/>
    <hyperlink r:id="rId2659" ref="A2660"/>
    <hyperlink r:id="rId2660" ref="A2661"/>
    <hyperlink r:id="rId2661" ref="A2662"/>
    <hyperlink r:id="rId2662" ref="A2663"/>
    <hyperlink r:id="rId2663" ref="A2664"/>
    <hyperlink r:id="rId2664" ref="A2665"/>
    <hyperlink r:id="rId2665" ref="A2666"/>
    <hyperlink r:id="rId2666" ref="A2667"/>
    <hyperlink r:id="rId2667" ref="A2668"/>
    <hyperlink r:id="rId2668" ref="A2669"/>
    <hyperlink r:id="rId2669" ref="A2670"/>
    <hyperlink r:id="rId2670" ref="A2671"/>
    <hyperlink r:id="rId2671" ref="A2672"/>
    <hyperlink r:id="rId2672" ref="A2673"/>
    <hyperlink r:id="rId2673" ref="A2674"/>
    <hyperlink r:id="rId2674" ref="A2675"/>
    <hyperlink r:id="rId2675" ref="A2676"/>
    <hyperlink r:id="rId2676" ref="A2677"/>
    <hyperlink r:id="rId2677" ref="A2678"/>
    <hyperlink r:id="rId2678" ref="A2679"/>
    <hyperlink r:id="rId2679" ref="A2680"/>
    <hyperlink r:id="rId2680" ref="A2681"/>
    <hyperlink r:id="rId2681" ref="A2682"/>
    <hyperlink r:id="rId2682" ref="A2683"/>
    <hyperlink r:id="rId2683" ref="A2684"/>
    <hyperlink r:id="rId2684" ref="A2685"/>
    <hyperlink r:id="rId2685" ref="A2686"/>
    <hyperlink r:id="rId2686" ref="A2687"/>
    <hyperlink r:id="rId2687" ref="A2688"/>
    <hyperlink r:id="rId2688" ref="A2689"/>
    <hyperlink r:id="rId2689" ref="A2690"/>
    <hyperlink r:id="rId2690" ref="A2691"/>
    <hyperlink r:id="rId2691" ref="A2692"/>
    <hyperlink r:id="rId2692" ref="A2693"/>
    <hyperlink r:id="rId2693" ref="A2694"/>
    <hyperlink r:id="rId2694" ref="A2695"/>
    <hyperlink r:id="rId2695" ref="A2696"/>
    <hyperlink r:id="rId2696" ref="A2697"/>
    <hyperlink r:id="rId2697" ref="A2698"/>
    <hyperlink r:id="rId2698" ref="A2699"/>
    <hyperlink r:id="rId2699" ref="A2700"/>
    <hyperlink r:id="rId2700" ref="A2701"/>
    <hyperlink r:id="rId2701" ref="A2702"/>
    <hyperlink r:id="rId2702" ref="A2703"/>
    <hyperlink r:id="rId2703" ref="A2704"/>
    <hyperlink r:id="rId2704" ref="A2705"/>
    <hyperlink r:id="rId2705" ref="A2706"/>
    <hyperlink r:id="rId2706" ref="A2707"/>
    <hyperlink r:id="rId2707" ref="A2708"/>
    <hyperlink r:id="rId2708" ref="A2709"/>
    <hyperlink r:id="rId2709" ref="A2710"/>
    <hyperlink r:id="rId2710" ref="A2711"/>
    <hyperlink r:id="rId2711" ref="A2712"/>
    <hyperlink r:id="rId2712" ref="A2713"/>
    <hyperlink r:id="rId2713" ref="A2714"/>
    <hyperlink r:id="rId2714" ref="A2715"/>
    <hyperlink r:id="rId2715" ref="A2716"/>
    <hyperlink r:id="rId2716" ref="A2717"/>
    <hyperlink r:id="rId2717" ref="A2718"/>
    <hyperlink r:id="rId2718" ref="A2719"/>
    <hyperlink r:id="rId2719" ref="A2720"/>
    <hyperlink r:id="rId2720" ref="A2721"/>
    <hyperlink r:id="rId2721" ref="A2722"/>
    <hyperlink r:id="rId2722" ref="A2723"/>
    <hyperlink r:id="rId2723" ref="A2724"/>
    <hyperlink r:id="rId2724" ref="A2725"/>
    <hyperlink r:id="rId2725" ref="A2726"/>
    <hyperlink r:id="rId2726" ref="A2727"/>
    <hyperlink r:id="rId2727" ref="A2728"/>
    <hyperlink r:id="rId2728" ref="A2729"/>
    <hyperlink r:id="rId2729" ref="A2730"/>
    <hyperlink r:id="rId2730" ref="A2731"/>
    <hyperlink r:id="rId2731" ref="A2732"/>
    <hyperlink r:id="rId2732" ref="A2733"/>
    <hyperlink r:id="rId2733" ref="A2734"/>
    <hyperlink r:id="rId2734" ref="A2735"/>
    <hyperlink r:id="rId2735" ref="A2736"/>
    <hyperlink r:id="rId2736" ref="A2737"/>
    <hyperlink r:id="rId2737" ref="A2738"/>
    <hyperlink r:id="rId2738" ref="A2739"/>
    <hyperlink r:id="rId2739" ref="A2740"/>
    <hyperlink r:id="rId2740" ref="A2741"/>
    <hyperlink r:id="rId2741" ref="A2742"/>
    <hyperlink r:id="rId2742" ref="A2743"/>
    <hyperlink r:id="rId2743" ref="A2744"/>
    <hyperlink r:id="rId2744" ref="A2745"/>
    <hyperlink r:id="rId2745" ref="A2746"/>
    <hyperlink r:id="rId2746" ref="A2747"/>
    <hyperlink r:id="rId2747" ref="A2748"/>
    <hyperlink r:id="rId2748" ref="A2749"/>
    <hyperlink r:id="rId2749" ref="A2750"/>
    <hyperlink r:id="rId2750" ref="A2751"/>
    <hyperlink r:id="rId2751" ref="A2752"/>
    <hyperlink r:id="rId2752" ref="A2753"/>
    <hyperlink r:id="rId2753" ref="A2754"/>
    <hyperlink r:id="rId2754" ref="A2755"/>
    <hyperlink r:id="rId2755" ref="A2756"/>
    <hyperlink r:id="rId2756" ref="A2757"/>
    <hyperlink r:id="rId2757" ref="A2758"/>
    <hyperlink r:id="rId2758" ref="A2759"/>
    <hyperlink r:id="rId2759" ref="A2760"/>
    <hyperlink r:id="rId2760" ref="A2761"/>
    <hyperlink r:id="rId2761" ref="A2762"/>
    <hyperlink r:id="rId2762" ref="A2763"/>
    <hyperlink r:id="rId2763" ref="A2764"/>
    <hyperlink r:id="rId2764" ref="A2765"/>
    <hyperlink r:id="rId2765" ref="A2766"/>
    <hyperlink r:id="rId2766" ref="A2767"/>
    <hyperlink r:id="rId2767" ref="A2768"/>
    <hyperlink r:id="rId2768" ref="A2769"/>
    <hyperlink r:id="rId2769" ref="A2770"/>
    <hyperlink r:id="rId2770" ref="A2771"/>
    <hyperlink r:id="rId2771" ref="A2772"/>
    <hyperlink r:id="rId2772" ref="A2773"/>
    <hyperlink r:id="rId2773" ref="A2774"/>
    <hyperlink r:id="rId2774" ref="A2775"/>
    <hyperlink r:id="rId2775" ref="A2776"/>
    <hyperlink r:id="rId2776" ref="A2777"/>
    <hyperlink r:id="rId2777" ref="A2778"/>
    <hyperlink r:id="rId2778" ref="A2779"/>
    <hyperlink r:id="rId2779" ref="A2780"/>
    <hyperlink r:id="rId2780" ref="A2781"/>
    <hyperlink r:id="rId2781" ref="A2782"/>
    <hyperlink r:id="rId2782" ref="A2783"/>
    <hyperlink r:id="rId2783" ref="A2784"/>
    <hyperlink r:id="rId2784" ref="A2785"/>
    <hyperlink r:id="rId2785" ref="A2786"/>
    <hyperlink r:id="rId2786" ref="A2787"/>
    <hyperlink r:id="rId2787" ref="A2788"/>
    <hyperlink r:id="rId2788" ref="A2789"/>
    <hyperlink r:id="rId2789" ref="A2790"/>
    <hyperlink r:id="rId2790" ref="A2791"/>
    <hyperlink r:id="rId2791" ref="A2792"/>
    <hyperlink r:id="rId2792" ref="A2793"/>
    <hyperlink r:id="rId2793" ref="A2794"/>
    <hyperlink r:id="rId2794" ref="A2795"/>
    <hyperlink r:id="rId2795" ref="A2796"/>
    <hyperlink r:id="rId2796" ref="A2797"/>
    <hyperlink r:id="rId2797" ref="A2798"/>
    <hyperlink r:id="rId2798" ref="A2799"/>
    <hyperlink r:id="rId2799" ref="A2800"/>
    <hyperlink r:id="rId2800" ref="A2801"/>
    <hyperlink r:id="rId2801" ref="A2802"/>
    <hyperlink r:id="rId2802" ref="A2803"/>
    <hyperlink r:id="rId2803" ref="A2804"/>
    <hyperlink r:id="rId2804" ref="A2805"/>
    <hyperlink r:id="rId2805" ref="A2806"/>
    <hyperlink r:id="rId2806" ref="A2807"/>
    <hyperlink r:id="rId2807" ref="A2808"/>
    <hyperlink r:id="rId2808" ref="A2809"/>
    <hyperlink r:id="rId2809" ref="A2810"/>
    <hyperlink r:id="rId2810" ref="A2811"/>
    <hyperlink r:id="rId2811" ref="A2812"/>
    <hyperlink r:id="rId2812" ref="A2813"/>
    <hyperlink r:id="rId2813" ref="A2814"/>
    <hyperlink r:id="rId2814" ref="A2815"/>
    <hyperlink r:id="rId2815" ref="A2816"/>
    <hyperlink r:id="rId2816" ref="A2817"/>
    <hyperlink r:id="rId2817" ref="A2818"/>
    <hyperlink r:id="rId2818" ref="A2819"/>
    <hyperlink r:id="rId2819" ref="A2820"/>
    <hyperlink r:id="rId2820" ref="A2821"/>
    <hyperlink r:id="rId2821" ref="A2822"/>
    <hyperlink r:id="rId2822" ref="A2823"/>
    <hyperlink r:id="rId2823" ref="A2824"/>
    <hyperlink r:id="rId2824" ref="A2825"/>
    <hyperlink r:id="rId2825" ref="A2826"/>
    <hyperlink r:id="rId2826" ref="A2827"/>
    <hyperlink r:id="rId2827" ref="A2828"/>
    <hyperlink r:id="rId2828" ref="A2829"/>
    <hyperlink r:id="rId2829" ref="A2830"/>
    <hyperlink r:id="rId2830" ref="A2831"/>
    <hyperlink r:id="rId2831" ref="A2832"/>
    <hyperlink r:id="rId2832" ref="A2833"/>
    <hyperlink r:id="rId2833" ref="A2834"/>
    <hyperlink r:id="rId2834" ref="A2835"/>
    <hyperlink r:id="rId2835" ref="A2836"/>
    <hyperlink r:id="rId2836" ref="A2837"/>
    <hyperlink r:id="rId2837" ref="A2838"/>
    <hyperlink r:id="rId2838" ref="A2839"/>
    <hyperlink r:id="rId2839" ref="A2840"/>
    <hyperlink r:id="rId2840" ref="A2841"/>
    <hyperlink r:id="rId2841" ref="A2842"/>
    <hyperlink r:id="rId2842" ref="A2843"/>
    <hyperlink r:id="rId2843" ref="A2844"/>
    <hyperlink r:id="rId2844" ref="A2845"/>
    <hyperlink r:id="rId2845" ref="A2846"/>
    <hyperlink r:id="rId2846" ref="A2847"/>
    <hyperlink r:id="rId2847" ref="A2848"/>
    <hyperlink r:id="rId2848" ref="A2849"/>
    <hyperlink r:id="rId2849" ref="A2850"/>
    <hyperlink r:id="rId2850" ref="A2851"/>
    <hyperlink r:id="rId2851" ref="A2852"/>
    <hyperlink r:id="rId2852" ref="A2853"/>
    <hyperlink r:id="rId2853" ref="A2854"/>
    <hyperlink r:id="rId2854" ref="A2855"/>
    <hyperlink r:id="rId2855" ref="A2856"/>
    <hyperlink r:id="rId2856" ref="A2857"/>
    <hyperlink r:id="rId2857" ref="A2858"/>
    <hyperlink r:id="rId2858" ref="A2859"/>
    <hyperlink r:id="rId2859" ref="A2860"/>
    <hyperlink r:id="rId2860" ref="A2861"/>
    <hyperlink r:id="rId2861" ref="A2862"/>
    <hyperlink r:id="rId2862" ref="A2863"/>
    <hyperlink r:id="rId2863" ref="A2864"/>
    <hyperlink r:id="rId2864" ref="A2865"/>
    <hyperlink r:id="rId2865" ref="A2866"/>
    <hyperlink r:id="rId2866" ref="A2867"/>
    <hyperlink r:id="rId2867" ref="A2868"/>
    <hyperlink r:id="rId2868" ref="A2869"/>
    <hyperlink r:id="rId2869" ref="A2870"/>
    <hyperlink r:id="rId2870" ref="A2871"/>
    <hyperlink r:id="rId2871" ref="A2872"/>
    <hyperlink r:id="rId2872" ref="A2873"/>
    <hyperlink r:id="rId2873" ref="A2874"/>
    <hyperlink r:id="rId2874" ref="A2875"/>
    <hyperlink r:id="rId2875" ref="A2876"/>
    <hyperlink r:id="rId2876" ref="A2877"/>
    <hyperlink r:id="rId2877" ref="A2878"/>
    <hyperlink r:id="rId2878" ref="A2879"/>
    <hyperlink r:id="rId2879" ref="A2880"/>
    <hyperlink r:id="rId2880" ref="A2881"/>
    <hyperlink r:id="rId2881" ref="A2882"/>
    <hyperlink r:id="rId2882" ref="A2883"/>
    <hyperlink r:id="rId2883" ref="A2884"/>
    <hyperlink r:id="rId2884" ref="A2885"/>
    <hyperlink r:id="rId2885" ref="A2886"/>
    <hyperlink r:id="rId2886" ref="A2887"/>
    <hyperlink r:id="rId2887" ref="A2888"/>
    <hyperlink r:id="rId2888" ref="A2889"/>
    <hyperlink r:id="rId2889" ref="A2890"/>
    <hyperlink r:id="rId2890" ref="A2891"/>
    <hyperlink r:id="rId2891" ref="A2892"/>
    <hyperlink r:id="rId2892" ref="A2893"/>
    <hyperlink r:id="rId2893" ref="A2894"/>
    <hyperlink r:id="rId2894" ref="A2895"/>
    <hyperlink r:id="rId2895" ref="A2896"/>
    <hyperlink r:id="rId2896" ref="A2897"/>
    <hyperlink r:id="rId2897" ref="A2898"/>
    <hyperlink r:id="rId2898" ref="A2899"/>
    <hyperlink r:id="rId2899" ref="A2900"/>
    <hyperlink r:id="rId2900" ref="A2901"/>
    <hyperlink r:id="rId2901" ref="A2902"/>
    <hyperlink r:id="rId2902" ref="A2903"/>
    <hyperlink r:id="rId2903" ref="A2904"/>
    <hyperlink r:id="rId2904" ref="A2905"/>
    <hyperlink r:id="rId2905" ref="A2906"/>
    <hyperlink r:id="rId2906" ref="A2907"/>
    <hyperlink r:id="rId2907" ref="A2908"/>
    <hyperlink r:id="rId2908" ref="A2909"/>
    <hyperlink r:id="rId2909" ref="A2910"/>
    <hyperlink r:id="rId2910" ref="A2911"/>
    <hyperlink r:id="rId2911" ref="A2912"/>
    <hyperlink r:id="rId2912" ref="A2913"/>
    <hyperlink r:id="rId2913" ref="A2914"/>
    <hyperlink r:id="rId2914" ref="A2915"/>
    <hyperlink r:id="rId2915" ref="A2916"/>
    <hyperlink r:id="rId2916" ref="A2917"/>
    <hyperlink r:id="rId2917" ref="A2918"/>
    <hyperlink r:id="rId2918" ref="A2919"/>
    <hyperlink r:id="rId2919" ref="A2920"/>
    <hyperlink r:id="rId2920" ref="A2921"/>
    <hyperlink r:id="rId2921" ref="A2922"/>
    <hyperlink r:id="rId2922" ref="A2923"/>
    <hyperlink r:id="rId2923" ref="A2924"/>
    <hyperlink r:id="rId2924" ref="A2925"/>
    <hyperlink r:id="rId2925" ref="A2926"/>
    <hyperlink r:id="rId2926" ref="A2927"/>
    <hyperlink r:id="rId2927" ref="A2928"/>
    <hyperlink r:id="rId2928" ref="A2929"/>
    <hyperlink r:id="rId2929" ref="A2930"/>
    <hyperlink r:id="rId2930" ref="A2931"/>
    <hyperlink r:id="rId2931" ref="A2932"/>
    <hyperlink r:id="rId2932" ref="A2933"/>
    <hyperlink r:id="rId2933" ref="A2934"/>
    <hyperlink r:id="rId2934" ref="A2935"/>
    <hyperlink r:id="rId2935" ref="A2936"/>
    <hyperlink r:id="rId2936" ref="A2937"/>
    <hyperlink r:id="rId2937" ref="A2938"/>
    <hyperlink r:id="rId2938" ref="A2939"/>
    <hyperlink r:id="rId2939" ref="A2940"/>
    <hyperlink r:id="rId2940" ref="A2941"/>
    <hyperlink r:id="rId2941" ref="A2942"/>
    <hyperlink r:id="rId2942" ref="A2943"/>
    <hyperlink r:id="rId2943" ref="A2944"/>
    <hyperlink r:id="rId2944" ref="A2945"/>
    <hyperlink r:id="rId2945" ref="A2946"/>
    <hyperlink r:id="rId2946" ref="A2947"/>
    <hyperlink r:id="rId2947" ref="A2948"/>
    <hyperlink r:id="rId2948" ref="A2949"/>
    <hyperlink r:id="rId2949" ref="A2950"/>
    <hyperlink r:id="rId2950" ref="A2951"/>
    <hyperlink r:id="rId2951" ref="A2952"/>
    <hyperlink r:id="rId2952" ref="A2953"/>
    <hyperlink r:id="rId2953" ref="A2954"/>
    <hyperlink r:id="rId2954" ref="A2955"/>
    <hyperlink r:id="rId2955" ref="A2956"/>
    <hyperlink r:id="rId2956" ref="A2957"/>
    <hyperlink r:id="rId2957" ref="A2958"/>
    <hyperlink r:id="rId2958" ref="A2959"/>
    <hyperlink r:id="rId2959" ref="A2960"/>
    <hyperlink r:id="rId2960" ref="A2961"/>
    <hyperlink r:id="rId2961" ref="A2962"/>
    <hyperlink r:id="rId2962" ref="A2963"/>
    <hyperlink r:id="rId2963" ref="A2964"/>
    <hyperlink r:id="rId2964" ref="A2965"/>
    <hyperlink r:id="rId2965" ref="A2966"/>
    <hyperlink r:id="rId2966" ref="A2967"/>
    <hyperlink r:id="rId2967" ref="A2968"/>
    <hyperlink r:id="rId2968" ref="A2969"/>
    <hyperlink r:id="rId2969" ref="A2970"/>
    <hyperlink r:id="rId2970" ref="A2971"/>
    <hyperlink r:id="rId2971" ref="A2972"/>
    <hyperlink r:id="rId2972" ref="A2973"/>
    <hyperlink r:id="rId2973" ref="A2974"/>
    <hyperlink r:id="rId2974" ref="A2975"/>
    <hyperlink r:id="rId2975" ref="A2976"/>
    <hyperlink r:id="rId2976" ref="A2977"/>
    <hyperlink r:id="rId2977" ref="A2978"/>
    <hyperlink r:id="rId2978" ref="A2979"/>
    <hyperlink r:id="rId2979" ref="A2980"/>
    <hyperlink r:id="rId2980" ref="A2981"/>
    <hyperlink r:id="rId2981" ref="A2982"/>
    <hyperlink r:id="rId2982" ref="A2983"/>
    <hyperlink r:id="rId2983" ref="A2984"/>
    <hyperlink r:id="rId2984" ref="A2985"/>
    <hyperlink r:id="rId2985" ref="A2986"/>
    <hyperlink r:id="rId2986" ref="A2987"/>
    <hyperlink r:id="rId2987" ref="A2988"/>
    <hyperlink r:id="rId2988" ref="A2989"/>
    <hyperlink r:id="rId2989" ref="A2990"/>
    <hyperlink r:id="rId2990" ref="A2991"/>
    <hyperlink r:id="rId2991" ref="A2992"/>
    <hyperlink r:id="rId2992" ref="A2993"/>
    <hyperlink r:id="rId2993" ref="A2994"/>
    <hyperlink r:id="rId2994" ref="A2995"/>
    <hyperlink r:id="rId2995" ref="A2996"/>
    <hyperlink r:id="rId2996" ref="A2997"/>
    <hyperlink r:id="rId2997" ref="A2998"/>
    <hyperlink r:id="rId2998" ref="A2999"/>
    <hyperlink r:id="rId2999" ref="A3000"/>
    <hyperlink r:id="rId3000" ref="A3001"/>
    <hyperlink r:id="rId3001" ref="A3002"/>
    <hyperlink r:id="rId3002" ref="A3003"/>
    <hyperlink r:id="rId3003" ref="A3004"/>
    <hyperlink r:id="rId3004" ref="A3005"/>
    <hyperlink r:id="rId3005" ref="A3006"/>
    <hyperlink r:id="rId3006" ref="A3007"/>
    <hyperlink r:id="rId3007" ref="A3008"/>
    <hyperlink r:id="rId3008" ref="A3009"/>
    <hyperlink r:id="rId3009" ref="A3010"/>
    <hyperlink r:id="rId3010" ref="A3011"/>
    <hyperlink r:id="rId3011" ref="A3012"/>
    <hyperlink r:id="rId3012" ref="A3013"/>
    <hyperlink r:id="rId3013" ref="A3014"/>
    <hyperlink r:id="rId3014" ref="A3015"/>
    <hyperlink r:id="rId3015" ref="A3016"/>
    <hyperlink r:id="rId3016" ref="A3017"/>
    <hyperlink r:id="rId3017" ref="A3018"/>
    <hyperlink r:id="rId3018" ref="A3019"/>
    <hyperlink r:id="rId3019" ref="A3020"/>
    <hyperlink r:id="rId3020" ref="A3021"/>
    <hyperlink r:id="rId3021" ref="A3022"/>
    <hyperlink r:id="rId3022" ref="A3023"/>
    <hyperlink r:id="rId3023" ref="A3024"/>
    <hyperlink r:id="rId3024" ref="A3025"/>
    <hyperlink r:id="rId3025" ref="A3026"/>
    <hyperlink r:id="rId3026" ref="A3027"/>
    <hyperlink r:id="rId3027" ref="A3028"/>
    <hyperlink r:id="rId3028" ref="A3029"/>
    <hyperlink r:id="rId3029" ref="A3030"/>
    <hyperlink r:id="rId3030" ref="A3031"/>
    <hyperlink r:id="rId3031" ref="A3032"/>
    <hyperlink r:id="rId3032" ref="A3033"/>
    <hyperlink r:id="rId3033" ref="A3034"/>
    <hyperlink r:id="rId3034" ref="A3035"/>
    <hyperlink r:id="rId3035" ref="A3036"/>
    <hyperlink r:id="rId3036" ref="A3037"/>
    <hyperlink r:id="rId3037" ref="A3038"/>
    <hyperlink r:id="rId3038" ref="A3039"/>
    <hyperlink r:id="rId3039" ref="A3040"/>
    <hyperlink r:id="rId3040" ref="A3041"/>
    <hyperlink r:id="rId3041" ref="A3042"/>
    <hyperlink r:id="rId3042" ref="A3043"/>
    <hyperlink r:id="rId3043" ref="A3044"/>
    <hyperlink r:id="rId3044" ref="A3045"/>
    <hyperlink r:id="rId3045" ref="A3046"/>
    <hyperlink r:id="rId3046" ref="A3047"/>
    <hyperlink r:id="rId3047" ref="A3048"/>
    <hyperlink r:id="rId3048" ref="A3049"/>
    <hyperlink r:id="rId3049" ref="A3050"/>
    <hyperlink r:id="rId3050" ref="A3051"/>
    <hyperlink r:id="rId3051" ref="A3052"/>
    <hyperlink r:id="rId3052" ref="A3053"/>
    <hyperlink r:id="rId3053" ref="A3054"/>
    <hyperlink r:id="rId3054" ref="A3055"/>
    <hyperlink r:id="rId3055" ref="A3056"/>
    <hyperlink r:id="rId3056" ref="A3057"/>
    <hyperlink r:id="rId3057" ref="A3058"/>
    <hyperlink r:id="rId3058" ref="A3059"/>
    <hyperlink r:id="rId3059" ref="A3060"/>
    <hyperlink r:id="rId3060" ref="A3061"/>
    <hyperlink r:id="rId3061" ref="A3062"/>
    <hyperlink r:id="rId3062" ref="A3063"/>
    <hyperlink r:id="rId3063" ref="A3064"/>
    <hyperlink r:id="rId3064" ref="A3065"/>
    <hyperlink r:id="rId3065" ref="A3066"/>
    <hyperlink r:id="rId3066" ref="A3067"/>
    <hyperlink r:id="rId3067" ref="A3068"/>
    <hyperlink r:id="rId3068" ref="A3069"/>
    <hyperlink r:id="rId3069" ref="A3070"/>
    <hyperlink r:id="rId3070" ref="A3071"/>
    <hyperlink r:id="rId3071" ref="A3072"/>
    <hyperlink r:id="rId3072" ref="A3073"/>
    <hyperlink r:id="rId3073" ref="A3074"/>
    <hyperlink r:id="rId3074" ref="A3075"/>
    <hyperlink r:id="rId3075" ref="A3076"/>
    <hyperlink r:id="rId3076" ref="A3077"/>
    <hyperlink r:id="rId3077" ref="A3078"/>
    <hyperlink r:id="rId3078" ref="A3079"/>
    <hyperlink r:id="rId3079" ref="A3080"/>
    <hyperlink r:id="rId3080" ref="A3081"/>
    <hyperlink r:id="rId3081" ref="A3082"/>
    <hyperlink r:id="rId3082" ref="A3083"/>
    <hyperlink r:id="rId3083" ref="A3084"/>
    <hyperlink r:id="rId3084" ref="A3085"/>
    <hyperlink r:id="rId3085" ref="A3086"/>
    <hyperlink r:id="rId3086" ref="A3087"/>
    <hyperlink r:id="rId3087" ref="A3088"/>
    <hyperlink r:id="rId3088" ref="A3089"/>
    <hyperlink r:id="rId3089" ref="A3090"/>
    <hyperlink r:id="rId3090" ref="A3091"/>
    <hyperlink r:id="rId3091" ref="A3092"/>
    <hyperlink r:id="rId3092" ref="A3093"/>
    <hyperlink r:id="rId3093" ref="A3094"/>
    <hyperlink r:id="rId3094" ref="A3095"/>
    <hyperlink r:id="rId3095" ref="A3096"/>
    <hyperlink r:id="rId3096" ref="A3097"/>
    <hyperlink r:id="rId3097" ref="A3098"/>
    <hyperlink r:id="rId3098" ref="A3099"/>
    <hyperlink r:id="rId3099" ref="A3100"/>
    <hyperlink r:id="rId3100" ref="A3101"/>
    <hyperlink r:id="rId3101" ref="A3102"/>
    <hyperlink r:id="rId3102" ref="A3103"/>
    <hyperlink r:id="rId3103" ref="A3104"/>
    <hyperlink r:id="rId3104" ref="A3105"/>
    <hyperlink r:id="rId3105" ref="A3106"/>
    <hyperlink r:id="rId3106" ref="A3107"/>
    <hyperlink r:id="rId3107" ref="A3108"/>
    <hyperlink r:id="rId3108" ref="A3109"/>
    <hyperlink r:id="rId3109" ref="A3110"/>
    <hyperlink r:id="rId3110" ref="A3111"/>
    <hyperlink r:id="rId3111" ref="A3112"/>
    <hyperlink r:id="rId3112" ref="A3113"/>
    <hyperlink r:id="rId3113" ref="A3114"/>
    <hyperlink r:id="rId3114" ref="A3115"/>
    <hyperlink r:id="rId3115" ref="A3116"/>
    <hyperlink r:id="rId3116" ref="A3117"/>
    <hyperlink r:id="rId3117" ref="A3118"/>
    <hyperlink r:id="rId3118" ref="A3119"/>
    <hyperlink r:id="rId3119" ref="A3120"/>
    <hyperlink r:id="rId3120" ref="A3121"/>
    <hyperlink r:id="rId3121" ref="A3122"/>
    <hyperlink r:id="rId3122" ref="A3123"/>
    <hyperlink r:id="rId3123" ref="A3124"/>
    <hyperlink r:id="rId3124" ref="A3125"/>
    <hyperlink r:id="rId3125" ref="A3126"/>
    <hyperlink r:id="rId3126" ref="A3127"/>
    <hyperlink r:id="rId3127" ref="A3128"/>
    <hyperlink r:id="rId3128" ref="A3129"/>
    <hyperlink r:id="rId3129" ref="A3130"/>
    <hyperlink r:id="rId3130" ref="A3131"/>
    <hyperlink r:id="rId3131" ref="A3132"/>
    <hyperlink r:id="rId3132" ref="A3133"/>
    <hyperlink r:id="rId3133" ref="A3134"/>
    <hyperlink r:id="rId3134" ref="A3135"/>
    <hyperlink r:id="rId3135" ref="A3136"/>
    <hyperlink r:id="rId3136" ref="A3137"/>
    <hyperlink r:id="rId3137" ref="A3138"/>
    <hyperlink r:id="rId3138" ref="A3139"/>
    <hyperlink r:id="rId3139" ref="A3140"/>
    <hyperlink r:id="rId3140" ref="A3141"/>
    <hyperlink r:id="rId3141" ref="A3142"/>
    <hyperlink r:id="rId3142" ref="A3143"/>
    <hyperlink r:id="rId3143" ref="A3144"/>
    <hyperlink r:id="rId3144" ref="A3145"/>
    <hyperlink r:id="rId3145" ref="A3146"/>
    <hyperlink r:id="rId3146" ref="A3147"/>
    <hyperlink r:id="rId3147" ref="A3148"/>
    <hyperlink r:id="rId3148" ref="A3149"/>
    <hyperlink r:id="rId3149" ref="A3150"/>
    <hyperlink r:id="rId3150" ref="A3151"/>
    <hyperlink r:id="rId3151" ref="A3152"/>
    <hyperlink r:id="rId3152" ref="A3153"/>
    <hyperlink r:id="rId3153" ref="A3154"/>
    <hyperlink r:id="rId3154" ref="A3155"/>
    <hyperlink r:id="rId3155" ref="A3156"/>
    <hyperlink r:id="rId3156" ref="A3157"/>
    <hyperlink r:id="rId3157" ref="A3158"/>
    <hyperlink r:id="rId3158" ref="A3159"/>
    <hyperlink r:id="rId3159" ref="A3160"/>
    <hyperlink r:id="rId3160" ref="A3161"/>
    <hyperlink r:id="rId3161" ref="A3162"/>
    <hyperlink r:id="rId3162" ref="A3163"/>
    <hyperlink r:id="rId3163" ref="A3164"/>
    <hyperlink r:id="rId3164" ref="A3165"/>
    <hyperlink r:id="rId3165" ref="A3166"/>
    <hyperlink r:id="rId3166" ref="A3167"/>
    <hyperlink r:id="rId3167" ref="A3168"/>
    <hyperlink r:id="rId3168" ref="A3169"/>
    <hyperlink r:id="rId3169" ref="A3170"/>
    <hyperlink r:id="rId3170" ref="A3171"/>
    <hyperlink r:id="rId3171" ref="A3172"/>
    <hyperlink r:id="rId3172" ref="A3173"/>
    <hyperlink r:id="rId3173" ref="A3174"/>
    <hyperlink r:id="rId3174" ref="A3175"/>
    <hyperlink r:id="rId3175" ref="A3176"/>
    <hyperlink r:id="rId3176" ref="A3177"/>
    <hyperlink r:id="rId3177" ref="A3178"/>
    <hyperlink r:id="rId3178" ref="A3179"/>
    <hyperlink r:id="rId3179" ref="A3180"/>
    <hyperlink r:id="rId3180" ref="A3181"/>
    <hyperlink r:id="rId3181" ref="A3182"/>
    <hyperlink r:id="rId3182" ref="A3183"/>
    <hyperlink r:id="rId3183" ref="A3184"/>
    <hyperlink r:id="rId3184" ref="A3185"/>
    <hyperlink r:id="rId3185" ref="A3186"/>
    <hyperlink r:id="rId3186" ref="A3187"/>
    <hyperlink r:id="rId3187" ref="A3188"/>
    <hyperlink r:id="rId3188" ref="A3189"/>
    <hyperlink r:id="rId3189" ref="A3190"/>
    <hyperlink r:id="rId3190" ref="A3191"/>
    <hyperlink r:id="rId3191" ref="A3192"/>
    <hyperlink r:id="rId3192" ref="A3193"/>
    <hyperlink r:id="rId3193" ref="A3194"/>
    <hyperlink r:id="rId3194" ref="A3195"/>
    <hyperlink r:id="rId3195" ref="A3196"/>
    <hyperlink r:id="rId3196" ref="A3197"/>
    <hyperlink r:id="rId3197" ref="A3198"/>
    <hyperlink r:id="rId3198" ref="A3199"/>
    <hyperlink r:id="rId3199" ref="A3200"/>
    <hyperlink r:id="rId3200" ref="A3201"/>
    <hyperlink r:id="rId3201" ref="A3202"/>
    <hyperlink r:id="rId3202" ref="A3203"/>
    <hyperlink r:id="rId3203" ref="A3204"/>
    <hyperlink r:id="rId3204" ref="A3205"/>
    <hyperlink r:id="rId3205" ref="A3206"/>
    <hyperlink r:id="rId3206" ref="A3207"/>
    <hyperlink r:id="rId3207" ref="A3208"/>
    <hyperlink r:id="rId3208" ref="A3209"/>
    <hyperlink r:id="rId3209" ref="A3210"/>
    <hyperlink r:id="rId3210" ref="A3211"/>
    <hyperlink r:id="rId3211" ref="A3212"/>
    <hyperlink r:id="rId3212" ref="A3213"/>
    <hyperlink r:id="rId3213" ref="A3214"/>
    <hyperlink r:id="rId3214" ref="A3215"/>
    <hyperlink r:id="rId3215" ref="A3216"/>
    <hyperlink r:id="rId3216" ref="A3217"/>
    <hyperlink r:id="rId3217" ref="A3218"/>
    <hyperlink r:id="rId3218" ref="A3219"/>
    <hyperlink r:id="rId3219" ref="A3220"/>
    <hyperlink r:id="rId3220" ref="A3221"/>
    <hyperlink r:id="rId3221" ref="A3222"/>
    <hyperlink r:id="rId3222" ref="A3223"/>
    <hyperlink r:id="rId3223" ref="A3224"/>
    <hyperlink r:id="rId3224" ref="A3225"/>
    <hyperlink r:id="rId3225" ref="A3226"/>
    <hyperlink r:id="rId3226" ref="A3227"/>
    <hyperlink r:id="rId3227" ref="A3228"/>
    <hyperlink r:id="rId3228" ref="A3229"/>
    <hyperlink r:id="rId3229" ref="A3230"/>
    <hyperlink r:id="rId3230" ref="A3231"/>
    <hyperlink r:id="rId3231" ref="A3232"/>
    <hyperlink r:id="rId3232" ref="A3233"/>
    <hyperlink r:id="rId3233" ref="A3234"/>
    <hyperlink r:id="rId3234" ref="A3235"/>
    <hyperlink r:id="rId3235" ref="A3236"/>
    <hyperlink r:id="rId3236" ref="A3237"/>
    <hyperlink r:id="rId3237" ref="A3238"/>
    <hyperlink r:id="rId3238" ref="A3239"/>
    <hyperlink r:id="rId3239" ref="A3240"/>
    <hyperlink r:id="rId3240" ref="A3241"/>
    <hyperlink r:id="rId3241" ref="A3242"/>
    <hyperlink r:id="rId3242" ref="A3243"/>
    <hyperlink r:id="rId3243" ref="A3244"/>
    <hyperlink r:id="rId3244" ref="A3245"/>
    <hyperlink r:id="rId3245" ref="A3246"/>
    <hyperlink r:id="rId3246" ref="A3247"/>
    <hyperlink r:id="rId3247" ref="A3248"/>
    <hyperlink r:id="rId3248" ref="A3249"/>
    <hyperlink r:id="rId3249" ref="A3250"/>
    <hyperlink r:id="rId3250" ref="A3251"/>
    <hyperlink r:id="rId3251" ref="A3252"/>
    <hyperlink r:id="rId3252" ref="A3253"/>
    <hyperlink r:id="rId3253" ref="A3254"/>
    <hyperlink r:id="rId3254" ref="A3255"/>
    <hyperlink r:id="rId3255" ref="A3256"/>
    <hyperlink r:id="rId3256" ref="A3257"/>
    <hyperlink r:id="rId3257" ref="A3258"/>
    <hyperlink r:id="rId3258" ref="A3259"/>
    <hyperlink r:id="rId3259" ref="A3260"/>
    <hyperlink r:id="rId3260" ref="A3261"/>
    <hyperlink r:id="rId3261" ref="A3262"/>
    <hyperlink r:id="rId3262" ref="A3263"/>
    <hyperlink r:id="rId3263" ref="A3264"/>
    <hyperlink r:id="rId3264" ref="A3265"/>
    <hyperlink r:id="rId3265" ref="A3266"/>
    <hyperlink r:id="rId3266" ref="A3267"/>
    <hyperlink r:id="rId3267" ref="A3268"/>
    <hyperlink r:id="rId3268" ref="A3269"/>
    <hyperlink r:id="rId3269" ref="A3270"/>
    <hyperlink r:id="rId3270" ref="A3271"/>
    <hyperlink r:id="rId3271" ref="A3272"/>
    <hyperlink r:id="rId3272" ref="A3273"/>
    <hyperlink r:id="rId3273" ref="A3274"/>
    <hyperlink r:id="rId3274" ref="A3275"/>
    <hyperlink r:id="rId3275" ref="A3276"/>
    <hyperlink r:id="rId3276" ref="A3277"/>
    <hyperlink r:id="rId3277" ref="A3278"/>
    <hyperlink r:id="rId3278" ref="A3279"/>
    <hyperlink r:id="rId3279" ref="A3280"/>
    <hyperlink r:id="rId3280" ref="A3281"/>
    <hyperlink r:id="rId3281" ref="A3282"/>
    <hyperlink r:id="rId3282" ref="A3283"/>
    <hyperlink r:id="rId3283" ref="A3284"/>
    <hyperlink r:id="rId3284" ref="A3285"/>
    <hyperlink r:id="rId3285" ref="A3286"/>
    <hyperlink r:id="rId3286" ref="A3287"/>
    <hyperlink r:id="rId3287" ref="A3288"/>
    <hyperlink r:id="rId3288" ref="A3289"/>
    <hyperlink r:id="rId3289" ref="A3290"/>
    <hyperlink r:id="rId3290" ref="A3291"/>
    <hyperlink r:id="rId3291" ref="A3292"/>
    <hyperlink r:id="rId3292" ref="A3293"/>
    <hyperlink r:id="rId3293" ref="A3294"/>
    <hyperlink r:id="rId3294" ref="A3295"/>
    <hyperlink r:id="rId3295" ref="A3296"/>
    <hyperlink r:id="rId3296" ref="A3297"/>
    <hyperlink r:id="rId3297" ref="A3298"/>
    <hyperlink r:id="rId3298" ref="A3299"/>
    <hyperlink r:id="rId3299" ref="A3300"/>
    <hyperlink r:id="rId3300" ref="A3301"/>
    <hyperlink r:id="rId3301" ref="A3302"/>
    <hyperlink r:id="rId3302" ref="A3303"/>
    <hyperlink r:id="rId3303" ref="A3304"/>
    <hyperlink r:id="rId3304" ref="A3305"/>
    <hyperlink r:id="rId3305" ref="A3306"/>
    <hyperlink r:id="rId3306" ref="A3307"/>
    <hyperlink r:id="rId3307" ref="A3308"/>
    <hyperlink r:id="rId3308" ref="A3309"/>
    <hyperlink r:id="rId3309" ref="A3310"/>
    <hyperlink r:id="rId3310" ref="A3311"/>
    <hyperlink r:id="rId3311" ref="A3312"/>
    <hyperlink r:id="rId3312" ref="A3313"/>
    <hyperlink r:id="rId3313" ref="A3314"/>
    <hyperlink r:id="rId3314" ref="A3315"/>
    <hyperlink r:id="rId3315" ref="A3316"/>
    <hyperlink r:id="rId3316" ref="A3317"/>
    <hyperlink r:id="rId3317" ref="A3318"/>
    <hyperlink r:id="rId3318" ref="A3319"/>
    <hyperlink r:id="rId3319" ref="A3320"/>
    <hyperlink r:id="rId3320" ref="A3321"/>
    <hyperlink r:id="rId3321" ref="A3322"/>
    <hyperlink r:id="rId3322" ref="A3323"/>
    <hyperlink r:id="rId3323" ref="A3324"/>
    <hyperlink r:id="rId3324" ref="A3325"/>
    <hyperlink r:id="rId3325" ref="A3326"/>
    <hyperlink r:id="rId3326" ref="A3327"/>
    <hyperlink r:id="rId3327" ref="A3328"/>
    <hyperlink r:id="rId3328" ref="A3329"/>
    <hyperlink r:id="rId3329" ref="A3330"/>
    <hyperlink r:id="rId3330" ref="A3331"/>
    <hyperlink r:id="rId3331" ref="A3332"/>
    <hyperlink r:id="rId3332" ref="A3333"/>
    <hyperlink r:id="rId3333" ref="A3334"/>
    <hyperlink r:id="rId3334" ref="A3335"/>
    <hyperlink r:id="rId3335" ref="A3336"/>
    <hyperlink r:id="rId3336" ref="A3337"/>
    <hyperlink r:id="rId3337" ref="A3338"/>
    <hyperlink r:id="rId3338" ref="A3339"/>
    <hyperlink r:id="rId3339" ref="A3340"/>
    <hyperlink r:id="rId3340" ref="A3341"/>
    <hyperlink r:id="rId3341" ref="A3342"/>
    <hyperlink r:id="rId3342" ref="A3343"/>
    <hyperlink r:id="rId3343" ref="A3344"/>
    <hyperlink r:id="rId3344" ref="A3345"/>
    <hyperlink r:id="rId3345" ref="A3346"/>
    <hyperlink r:id="rId3346" ref="A3347"/>
    <hyperlink r:id="rId3347" ref="A3348"/>
    <hyperlink r:id="rId3348" ref="A3349"/>
    <hyperlink r:id="rId3349" ref="A3350"/>
    <hyperlink r:id="rId3350" ref="A3351"/>
    <hyperlink r:id="rId3351" ref="A3352"/>
    <hyperlink r:id="rId3352" ref="A3353"/>
    <hyperlink r:id="rId3353" ref="A3354"/>
    <hyperlink r:id="rId3354" ref="A3355"/>
    <hyperlink r:id="rId3355" ref="A3356"/>
    <hyperlink r:id="rId3356" ref="A3357"/>
    <hyperlink r:id="rId3357" ref="A3358"/>
    <hyperlink r:id="rId3358" ref="A3359"/>
    <hyperlink r:id="rId3359" ref="A3360"/>
    <hyperlink r:id="rId3360" ref="A3361"/>
    <hyperlink r:id="rId3361" ref="A3362"/>
    <hyperlink r:id="rId3362" ref="A3363"/>
    <hyperlink r:id="rId3363" ref="A3364"/>
    <hyperlink r:id="rId3364" ref="A3365"/>
    <hyperlink r:id="rId3365" ref="A3366"/>
    <hyperlink r:id="rId3366" ref="A3367"/>
    <hyperlink r:id="rId3367" ref="A3368"/>
    <hyperlink r:id="rId3368" ref="A3369"/>
    <hyperlink r:id="rId3369" ref="A3370"/>
    <hyperlink r:id="rId3370" ref="A3371"/>
    <hyperlink r:id="rId3371" ref="A3372"/>
    <hyperlink r:id="rId3372" ref="A3373"/>
    <hyperlink r:id="rId3373" ref="A3374"/>
    <hyperlink r:id="rId3374" ref="A3375"/>
    <hyperlink r:id="rId3375" ref="A3376"/>
    <hyperlink r:id="rId3376" ref="A3377"/>
    <hyperlink r:id="rId3377" ref="A3378"/>
    <hyperlink r:id="rId3378" ref="A3379"/>
    <hyperlink r:id="rId3379" ref="A3380"/>
    <hyperlink r:id="rId3380" ref="A3381"/>
    <hyperlink r:id="rId3381" ref="A3382"/>
    <hyperlink r:id="rId3382" ref="A3383"/>
    <hyperlink r:id="rId3383" ref="A3384"/>
    <hyperlink r:id="rId3384" ref="A3385"/>
    <hyperlink r:id="rId3385" ref="A3386"/>
    <hyperlink r:id="rId3386" ref="A3387"/>
    <hyperlink r:id="rId3387" ref="A3388"/>
    <hyperlink r:id="rId3388" ref="A3389"/>
    <hyperlink r:id="rId3389" ref="A3390"/>
    <hyperlink r:id="rId3390" ref="A3391"/>
    <hyperlink r:id="rId3391" ref="A3392"/>
    <hyperlink r:id="rId3392" ref="A3393"/>
    <hyperlink r:id="rId3393" ref="A3394"/>
    <hyperlink r:id="rId3394" ref="A3395"/>
    <hyperlink r:id="rId3395" ref="A3396"/>
    <hyperlink r:id="rId3396" ref="A3397"/>
    <hyperlink r:id="rId3397" ref="A3398"/>
    <hyperlink r:id="rId3398" ref="A3399"/>
    <hyperlink r:id="rId3399" ref="A3400"/>
    <hyperlink r:id="rId3400" ref="A3401"/>
    <hyperlink r:id="rId3401" ref="A3402"/>
    <hyperlink r:id="rId3402" ref="A3403"/>
    <hyperlink r:id="rId3403" ref="A3404"/>
    <hyperlink r:id="rId3404" ref="A3405"/>
    <hyperlink r:id="rId3405" ref="A3406"/>
    <hyperlink r:id="rId3406" ref="A3407"/>
    <hyperlink r:id="rId3407" ref="A3408"/>
    <hyperlink r:id="rId3408" ref="A3409"/>
    <hyperlink r:id="rId3409" ref="A3410"/>
    <hyperlink r:id="rId3410" ref="A3411"/>
    <hyperlink r:id="rId3411" ref="A3412"/>
    <hyperlink r:id="rId3412" ref="A3413"/>
    <hyperlink r:id="rId3413" ref="A3414"/>
    <hyperlink r:id="rId3414" ref="A3415"/>
    <hyperlink r:id="rId3415" ref="A3416"/>
    <hyperlink r:id="rId3416" ref="A3417"/>
    <hyperlink r:id="rId3417" ref="A3418"/>
    <hyperlink r:id="rId3418" ref="A3419"/>
    <hyperlink r:id="rId3419" ref="A3420"/>
    <hyperlink r:id="rId3420" ref="A3421"/>
    <hyperlink r:id="rId3421" ref="A3422"/>
    <hyperlink r:id="rId3422" ref="A3423"/>
    <hyperlink r:id="rId3423" ref="A3424"/>
    <hyperlink r:id="rId3424" ref="A3425"/>
    <hyperlink r:id="rId3425" ref="A3426"/>
    <hyperlink r:id="rId3426" ref="A3427"/>
    <hyperlink r:id="rId3427" ref="A3428"/>
    <hyperlink r:id="rId3428" ref="A3429"/>
    <hyperlink r:id="rId3429" ref="A3430"/>
    <hyperlink r:id="rId3430" ref="A3431"/>
    <hyperlink r:id="rId3431" ref="A3432"/>
    <hyperlink r:id="rId3432" ref="A3433"/>
    <hyperlink r:id="rId3433" ref="A3434"/>
    <hyperlink r:id="rId3434" ref="A3435"/>
    <hyperlink r:id="rId3435" ref="A3436"/>
    <hyperlink r:id="rId3436" ref="A3437"/>
    <hyperlink r:id="rId3437" ref="A3438"/>
    <hyperlink r:id="rId3438" ref="A3439"/>
    <hyperlink r:id="rId3439" ref="A3440"/>
    <hyperlink r:id="rId3440" ref="A3441"/>
    <hyperlink r:id="rId3441" ref="A3442"/>
    <hyperlink r:id="rId3442" ref="A3443"/>
    <hyperlink r:id="rId3443" ref="A3444"/>
    <hyperlink r:id="rId3444" ref="A3445"/>
    <hyperlink r:id="rId3445" ref="A3446"/>
    <hyperlink r:id="rId3446" ref="A3447"/>
    <hyperlink r:id="rId3447" ref="A3448"/>
    <hyperlink r:id="rId3448" ref="A3449"/>
    <hyperlink r:id="rId3449" ref="A3450"/>
    <hyperlink r:id="rId3450" ref="A3451"/>
    <hyperlink r:id="rId3451" ref="A3452"/>
    <hyperlink r:id="rId3452" ref="A3453"/>
    <hyperlink r:id="rId3453" ref="A3454"/>
    <hyperlink r:id="rId3454" ref="A3455"/>
    <hyperlink r:id="rId3455" ref="A3456"/>
    <hyperlink r:id="rId3456" ref="A3457"/>
    <hyperlink r:id="rId3457" ref="A3458"/>
    <hyperlink r:id="rId3458" ref="A3459"/>
    <hyperlink r:id="rId3459" ref="A3460"/>
    <hyperlink r:id="rId3460" ref="A3461"/>
    <hyperlink r:id="rId3461" ref="A3462"/>
    <hyperlink r:id="rId3462" ref="A3463"/>
    <hyperlink r:id="rId3463" ref="A3464"/>
    <hyperlink r:id="rId3464" ref="A3465"/>
    <hyperlink r:id="rId3465" ref="A3466"/>
    <hyperlink r:id="rId3466" ref="A3467"/>
    <hyperlink r:id="rId3467" ref="A3468"/>
    <hyperlink r:id="rId3468" ref="A3469"/>
    <hyperlink r:id="rId3469" ref="A3470"/>
    <hyperlink r:id="rId3470" ref="A3471"/>
    <hyperlink r:id="rId3471" ref="A3472"/>
    <hyperlink r:id="rId3472" ref="A3473"/>
    <hyperlink r:id="rId3473" ref="A3474"/>
    <hyperlink r:id="rId3474" ref="A3475"/>
    <hyperlink r:id="rId3475" ref="A3476"/>
    <hyperlink r:id="rId3476" ref="A3477"/>
    <hyperlink r:id="rId3477" ref="A3478"/>
    <hyperlink r:id="rId3478" ref="A3479"/>
    <hyperlink r:id="rId3479" ref="A3480"/>
    <hyperlink r:id="rId3480" ref="A3481"/>
    <hyperlink r:id="rId3481" ref="A3482"/>
    <hyperlink r:id="rId3482" ref="A3483"/>
    <hyperlink r:id="rId3483" ref="A3484"/>
    <hyperlink r:id="rId3484" ref="A3485"/>
    <hyperlink r:id="rId3485" ref="A3486"/>
    <hyperlink r:id="rId3486" ref="A3487"/>
    <hyperlink r:id="rId3487" ref="A3488"/>
    <hyperlink r:id="rId3488" ref="A3489"/>
    <hyperlink r:id="rId3489" ref="A3490"/>
    <hyperlink r:id="rId3490" ref="A3491"/>
    <hyperlink r:id="rId3491" ref="A3492"/>
    <hyperlink r:id="rId3492" ref="A3493"/>
    <hyperlink r:id="rId3493" ref="A3494"/>
    <hyperlink r:id="rId3494" ref="A3495"/>
    <hyperlink r:id="rId3495" ref="A3496"/>
    <hyperlink r:id="rId3496" ref="A3497"/>
    <hyperlink r:id="rId3497" ref="A3498"/>
    <hyperlink r:id="rId3498" ref="A3499"/>
    <hyperlink r:id="rId3499" ref="A3500"/>
    <hyperlink r:id="rId3500" ref="A3501"/>
    <hyperlink r:id="rId3501" ref="A3502"/>
    <hyperlink r:id="rId3502" ref="A3503"/>
    <hyperlink r:id="rId3503" ref="A3504"/>
    <hyperlink r:id="rId3504" ref="A3505"/>
    <hyperlink r:id="rId3505" ref="A3506"/>
    <hyperlink r:id="rId3506" ref="A3507"/>
    <hyperlink r:id="rId3507" ref="A3508"/>
    <hyperlink r:id="rId3508" ref="A3509"/>
    <hyperlink r:id="rId3509" ref="A3510"/>
    <hyperlink r:id="rId3510" ref="A3511"/>
    <hyperlink r:id="rId3511" ref="A3512"/>
    <hyperlink r:id="rId3512" ref="A3513"/>
    <hyperlink r:id="rId3513" ref="A3514"/>
    <hyperlink r:id="rId3514" ref="A3515"/>
    <hyperlink r:id="rId3515" ref="A3516"/>
    <hyperlink r:id="rId3516" ref="A3517"/>
    <hyperlink r:id="rId3517" ref="A3518"/>
    <hyperlink r:id="rId3518" ref="A3519"/>
    <hyperlink r:id="rId3519" ref="A3520"/>
    <hyperlink r:id="rId3520" ref="A3521"/>
    <hyperlink r:id="rId3521" ref="A3522"/>
    <hyperlink r:id="rId3522" ref="A3523"/>
    <hyperlink r:id="rId3523" ref="A3524"/>
    <hyperlink r:id="rId3524" ref="A3525"/>
    <hyperlink r:id="rId3525" ref="A3526"/>
    <hyperlink r:id="rId3526" ref="A3527"/>
    <hyperlink r:id="rId3527" ref="A3528"/>
    <hyperlink r:id="rId3528" ref="A3529"/>
    <hyperlink r:id="rId3529" ref="A3530"/>
    <hyperlink r:id="rId3530" ref="A3531"/>
    <hyperlink r:id="rId3531" ref="A3532"/>
    <hyperlink r:id="rId3532" ref="A3533"/>
    <hyperlink r:id="rId3533" ref="A3534"/>
    <hyperlink r:id="rId3534" ref="A3535"/>
    <hyperlink r:id="rId3535" ref="A3536"/>
    <hyperlink r:id="rId3536" ref="A3537"/>
    <hyperlink r:id="rId3537" ref="A3538"/>
    <hyperlink r:id="rId3538" ref="A3539"/>
    <hyperlink r:id="rId3539" ref="A3540"/>
    <hyperlink r:id="rId3540" ref="A3541"/>
    <hyperlink r:id="rId3541" ref="A3542"/>
    <hyperlink r:id="rId3542" ref="A3543"/>
    <hyperlink r:id="rId3543" ref="A3544"/>
    <hyperlink r:id="rId3544" ref="A3545"/>
    <hyperlink r:id="rId3545" ref="A3546"/>
    <hyperlink r:id="rId3546" ref="A3547"/>
    <hyperlink r:id="rId3547" ref="A3548"/>
    <hyperlink r:id="rId3548" ref="A3549"/>
    <hyperlink r:id="rId3549" ref="A3550"/>
    <hyperlink r:id="rId3550" ref="A3551"/>
    <hyperlink r:id="rId3551" ref="A3552"/>
    <hyperlink r:id="rId3552" ref="A3553"/>
    <hyperlink r:id="rId3553" ref="A3554"/>
    <hyperlink r:id="rId3554" ref="A3555"/>
    <hyperlink r:id="rId3555" ref="A3556"/>
    <hyperlink r:id="rId3556" ref="A3557"/>
    <hyperlink r:id="rId3557" ref="A3558"/>
    <hyperlink r:id="rId3558" ref="A3559"/>
    <hyperlink r:id="rId3559" ref="A3560"/>
    <hyperlink r:id="rId3560" ref="A3561"/>
    <hyperlink r:id="rId3561" ref="A3562"/>
    <hyperlink r:id="rId3562" ref="A3563"/>
    <hyperlink r:id="rId3563" ref="A3564"/>
    <hyperlink r:id="rId3564" ref="A3565"/>
    <hyperlink r:id="rId3565" ref="A3566"/>
    <hyperlink r:id="rId3566" ref="A3567"/>
    <hyperlink r:id="rId3567" ref="A3568"/>
    <hyperlink r:id="rId3568" ref="A3569"/>
    <hyperlink r:id="rId3569" ref="A3570"/>
    <hyperlink r:id="rId3570" ref="A3571"/>
    <hyperlink r:id="rId3571" ref="A3572"/>
    <hyperlink r:id="rId3572" ref="A3573"/>
    <hyperlink r:id="rId3573" ref="A3574"/>
    <hyperlink r:id="rId3574" ref="A3575"/>
    <hyperlink r:id="rId3575" ref="A3576"/>
    <hyperlink r:id="rId3576" ref="A3577"/>
    <hyperlink r:id="rId3577" ref="A3578"/>
    <hyperlink r:id="rId3578" ref="A3579"/>
    <hyperlink r:id="rId3579" ref="A3580"/>
    <hyperlink r:id="rId3580" ref="A3581"/>
    <hyperlink r:id="rId3581" ref="A3582"/>
    <hyperlink r:id="rId3582" ref="A3583"/>
    <hyperlink r:id="rId3583" ref="A3584"/>
    <hyperlink r:id="rId3584" ref="A3585"/>
    <hyperlink r:id="rId3585" ref="A3586"/>
    <hyperlink r:id="rId3586" ref="A3587"/>
    <hyperlink r:id="rId3587" ref="A3588"/>
    <hyperlink r:id="rId3588" ref="A3589"/>
    <hyperlink r:id="rId3589" ref="A3590"/>
    <hyperlink r:id="rId3590" ref="A3591"/>
    <hyperlink r:id="rId3591" ref="A3592"/>
    <hyperlink r:id="rId3592" ref="A3593"/>
    <hyperlink r:id="rId3593" ref="A3594"/>
    <hyperlink r:id="rId3594" ref="A3595"/>
    <hyperlink r:id="rId3595" ref="A3596"/>
    <hyperlink r:id="rId3596" ref="A3597"/>
    <hyperlink r:id="rId3597" ref="A3598"/>
    <hyperlink r:id="rId3598" ref="A3599"/>
    <hyperlink r:id="rId3599" ref="A3600"/>
    <hyperlink r:id="rId3600" ref="A3601"/>
    <hyperlink r:id="rId3601" ref="A3602"/>
    <hyperlink r:id="rId3602" ref="A3603"/>
    <hyperlink r:id="rId3603" ref="A3604"/>
    <hyperlink r:id="rId3604" ref="A3605"/>
    <hyperlink r:id="rId3605" ref="A3606"/>
    <hyperlink r:id="rId3606" ref="A3607"/>
    <hyperlink r:id="rId3607" ref="A3608"/>
    <hyperlink r:id="rId3608" ref="A3609"/>
    <hyperlink r:id="rId3609" ref="A3610"/>
    <hyperlink r:id="rId3610" ref="A3611"/>
    <hyperlink r:id="rId3611" ref="A3612"/>
    <hyperlink r:id="rId3612" ref="A3613"/>
    <hyperlink r:id="rId3613" ref="A3614"/>
    <hyperlink r:id="rId3614" ref="A3615"/>
    <hyperlink r:id="rId3615" ref="A3616"/>
    <hyperlink r:id="rId3616" ref="A3617"/>
    <hyperlink r:id="rId3617" ref="A3618"/>
    <hyperlink r:id="rId3618" ref="A3619"/>
    <hyperlink r:id="rId3619" ref="A3620"/>
    <hyperlink r:id="rId3620" ref="A3621"/>
    <hyperlink r:id="rId3621" ref="A3622"/>
    <hyperlink r:id="rId3622" ref="A3623"/>
    <hyperlink r:id="rId3623" ref="A3624"/>
    <hyperlink r:id="rId3624" ref="A3625"/>
    <hyperlink r:id="rId3625" ref="A3626"/>
    <hyperlink r:id="rId3626" ref="A3627"/>
    <hyperlink r:id="rId3627" ref="A3628"/>
    <hyperlink r:id="rId3628" ref="A3629"/>
    <hyperlink r:id="rId3629" ref="A3630"/>
    <hyperlink r:id="rId3630" ref="A3631"/>
    <hyperlink r:id="rId3631" ref="A3632"/>
    <hyperlink r:id="rId3632" ref="A3633"/>
    <hyperlink r:id="rId3633" ref="A3634"/>
    <hyperlink r:id="rId3634" ref="A3635"/>
    <hyperlink r:id="rId3635" ref="A3636"/>
    <hyperlink r:id="rId3636" ref="A3637"/>
    <hyperlink r:id="rId3637" ref="A3638"/>
    <hyperlink r:id="rId3638" ref="A3639"/>
    <hyperlink r:id="rId3639" ref="A3640"/>
    <hyperlink r:id="rId3640" ref="A3641"/>
    <hyperlink r:id="rId3641" ref="A3642"/>
    <hyperlink r:id="rId3642" ref="A3643"/>
    <hyperlink r:id="rId3643" ref="A3644"/>
    <hyperlink r:id="rId3644" ref="A3645"/>
    <hyperlink r:id="rId3645" ref="A3646"/>
    <hyperlink r:id="rId3646" ref="A3647"/>
    <hyperlink r:id="rId3647" ref="A3648"/>
    <hyperlink r:id="rId3648" ref="A3649"/>
    <hyperlink r:id="rId3649" ref="A3650"/>
    <hyperlink r:id="rId3650" ref="A3651"/>
    <hyperlink r:id="rId3651" ref="A3652"/>
    <hyperlink r:id="rId3652" ref="A3653"/>
    <hyperlink r:id="rId3653" ref="A3654"/>
    <hyperlink r:id="rId3654" ref="A3655"/>
    <hyperlink r:id="rId3655" ref="A3656"/>
    <hyperlink r:id="rId3656" ref="A3657"/>
    <hyperlink r:id="rId3657" ref="A3658"/>
    <hyperlink r:id="rId3658" ref="A3659"/>
    <hyperlink r:id="rId3659" ref="A3660"/>
    <hyperlink r:id="rId3660" ref="A3661"/>
    <hyperlink r:id="rId3661" ref="A3662"/>
    <hyperlink r:id="rId3662" ref="A3663"/>
    <hyperlink r:id="rId3663" ref="A3664"/>
    <hyperlink r:id="rId3664" ref="A3665"/>
    <hyperlink r:id="rId3665" ref="A3666"/>
    <hyperlink r:id="rId3666" ref="A3667"/>
    <hyperlink r:id="rId3667" ref="A3668"/>
    <hyperlink r:id="rId3668" ref="A3669"/>
    <hyperlink r:id="rId3669" ref="A3670"/>
    <hyperlink r:id="rId3670" ref="A3671"/>
    <hyperlink r:id="rId3671" ref="A3672"/>
    <hyperlink r:id="rId3672" ref="A3673"/>
    <hyperlink r:id="rId3673" ref="A3674"/>
    <hyperlink r:id="rId3674" ref="A3675"/>
    <hyperlink r:id="rId3675" ref="A3676"/>
    <hyperlink r:id="rId3676" ref="A3677"/>
    <hyperlink r:id="rId3677" ref="A3678"/>
    <hyperlink r:id="rId3678" ref="A3679"/>
    <hyperlink r:id="rId3679" ref="A3680"/>
    <hyperlink r:id="rId3680" ref="A3681"/>
    <hyperlink r:id="rId3681" ref="A3682"/>
    <hyperlink r:id="rId3682" ref="A3683"/>
    <hyperlink r:id="rId3683" ref="A3684"/>
    <hyperlink r:id="rId3684" ref="A3685"/>
    <hyperlink r:id="rId3685" ref="A3686"/>
    <hyperlink r:id="rId3686" ref="A3687"/>
    <hyperlink r:id="rId3687" ref="A3688"/>
    <hyperlink r:id="rId3688" ref="A3689"/>
    <hyperlink r:id="rId3689" ref="A3690"/>
    <hyperlink r:id="rId3690" ref="A3691"/>
    <hyperlink r:id="rId3691" ref="A3692"/>
    <hyperlink r:id="rId3692" ref="A3693"/>
    <hyperlink r:id="rId3693" ref="A3694"/>
    <hyperlink r:id="rId3694" ref="A3695"/>
    <hyperlink r:id="rId3695" ref="A3696"/>
    <hyperlink r:id="rId3696" ref="A3697"/>
    <hyperlink r:id="rId3697" ref="A3698"/>
    <hyperlink r:id="rId3698" ref="A3699"/>
    <hyperlink r:id="rId3699" ref="A3700"/>
    <hyperlink r:id="rId3700" ref="A3701"/>
    <hyperlink r:id="rId3701" ref="A3702"/>
    <hyperlink r:id="rId3702" ref="A3703"/>
    <hyperlink r:id="rId3703" ref="A3704"/>
    <hyperlink r:id="rId3704" ref="A3705"/>
    <hyperlink r:id="rId3705" ref="A3706"/>
    <hyperlink r:id="rId3706" ref="A3707"/>
    <hyperlink r:id="rId3707" ref="A3708"/>
    <hyperlink r:id="rId3708" ref="A3709"/>
    <hyperlink r:id="rId3709" ref="A3710"/>
    <hyperlink r:id="rId3710" ref="A3711"/>
    <hyperlink r:id="rId3711" ref="A3712"/>
    <hyperlink r:id="rId3712" ref="A3713"/>
    <hyperlink r:id="rId3713" ref="A3714"/>
    <hyperlink r:id="rId3714" ref="A3715"/>
    <hyperlink r:id="rId3715" ref="A3716"/>
    <hyperlink r:id="rId3716" ref="A3717"/>
    <hyperlink r:id="rId3717" ref="A3718"/>
    <hyperlink r:id="rId3718" ref="A3719"/>
    <hyperlink r:id="rId3719" ref="A3720"/>
    <hyperlink r:id="rId3720" ref="A3721"/>
    <hyperlink r:id="rId3721" ref="A3722"/>
    <hyperlink r:id="rId3722" ref="A3723"/>
    <hyperlink r:id="rId3723" ref="A3724"/>
    <hyperlink r:id="rId3724" ref="A3725"/>
    <hyperlink r:id="rId3725" ref="A3726"/>
    <hyperlink r:id="rId3726" ref="A3727"/>
    <hyperlink r:id="rId3727" ref="A3728"/>
    <hyperlink r:id="rId3728" ref="A3729"/>
    <hyperlink r:id="rId3729" ref="A3730"/>
    <hyperlink r:id="rId3730" ref="A3731"/>
    <hyperlink r:id="rId3731" ref="A3732"/>
    <hyperlink r:id="rId3732" ref="A3733"/>
    <hyperlink r:id="rId3733" ref="A3734"/>
    <hyperlink r:id="rId3734" ref="A3735"/>
    <hyperlink r:id="rId3735" ref="A3736"/>
    <hyperlink r:id="rId3736" ref="A3737"/>
    <hyperlink r:id="rId3737" ref="A3738"/>
    <hyperlink r:id="rId3738" ref="A3739"/>
    <hyperlink r:id="rId3739" ref="A3740"/>
    <hyperlink r:id="rId3740" ref="A3741"/>
    <hyperlink r:id="rId3741" ref="A3742"/>
    <hyperlink r:id="rId3742" ref="A3743"/>
    <hyperlink r:id="rId3743" ref="A3744"/>
    <hyperlink r:id="rId3744" ref="A3745"/>
    <hyperlink r:id="rId3745" ref="A3746"/>
    <hyperlink r:id="rId3746" ref="A3747"/>
    <hyperlink r:id="rId3747" ref="A3748"/>
    <hyperlink r:id="rId3748" ref="A3749"/>
    <hyperlink r:id="rId3749" ref="A3750"/>
    <hyperlink r:id="rId3750" ref="A3751"/>
    <hyperlink r:id="rId3751" ref="A3752"/>
    <hyperlink r:id="rId3752" ref="A3753"/>
    <hyperlink r:id="rId3753" ref="A3754"/>
    <hyperlink r:id="rId3754" ref="A3755"/>
    <hyperlink r:id="rId3755" ref="A3756"/>
    <hyperlink r:id="rId3756" ref="A3757"/>
    <hyperlink r:id="rId3757" ref="A3758"/>
    <hyperlink r:id="rId3758" ref="A3759"/>
    <hyperlink r:id="rId3759" ref="A3760"/>
    <hyperlink r:id="rId3760" ref="A3761"/>
    <hyperlink r:id="rId3761" ref="A3762"/>
    <hyperlink r:id="rId3762" ref="A3763"/>
    <hyperlink r:id="rId3763" ref="A3764"/>
    <hyperlink r:id="rId3764" ref="A3765"/>
    <hyperlink r:id="rId3765" ref="A3766"/>
    <hyperlink r:id="rId3766" ref="A3767"/>
    <hyperlink r:id="rId3767" ref="A3768"/>
    <hyperlink r:id="rId3768" ref="A3769"/>
    <hyperlink r:id="rId3769" ref="A3770"/>
    <hyperlink r:id="rId3770" ref="A3771"/>
    <hyperlink r:id="rId3771" ref="A3772"/>
    <hyperlink r:id="rId3772" ref="A3773"/>
    <hyperlink r:id="rId3773" ref="A3774"/>
    <hyperlink r:id="rId3774" ref="A3775"/>
    <hyperlink r:id="rId3775" ref="A3776"/>
    <hyperlink r:id="rId3776" ref="A3777"/>
    <hyperlink r:id="rId3777" ref="A3778"/>
    <hyperlink r:id="rId3778" ref="A3779"/>
    <hyperlink r:id="rId3779" ref="A3780"/>
    <hyperlink r:id="rId3780" ref="A3781"/>
    <hyperlink r:id="rId3781" ref="A3782"/>
    <hyperlink r:id="rId3782" ref="A3783"/>
    <hyperlink r:id="rId3783" ref="A3784"/>
    <hyperlink r:id="rId3784" ref="A3785"/>
    <hyperlink r:id="rId3785" ref="A3786"/>
    <hyperlink r:id="rId3786" ref="A3787"/>
    <hyperlink r:id="rId3787" ref="A3788"/>
    <hyperlink r:id="rId3788" ref="A3789"/>
    <hyperlink r:id="rId3789" ref="A3790"/>
    <hyperlink r:id="rId3790" ref="A3791"/>
    <hyperlink r:id="rId3791" ref="A3792"/>
    <hyperlink r:id="rId3792" ref="A3793"/>
    <hyperlink r:id="rId3793" ref="A3794"/>
    <hyperlink r:id="rId3794" ref="A3795"/>
    <hyperlink r:id="rId3795" ref="A3796"/>
    <hyperlink r:id="rId3796" ref="A3797"/>
    <hyperlink r:id="rId3797" ref="A3798"/>
    <hyperlink r:id="rId3798" ref="A3799"/>
    <hyperlink r:id="rId3799" ref="A3800"/>
    <hyperlink r:id="rId3800" ref="A3801"/>
    <hyperlink r:id="rId3801" ref="A3802"/>
    <hyperlink r:id="rId3802" ref="A3803"/>
    <hyperlink r:id="rId3803" ref="A3804"/>
    <hyperlink r:id="rId3804" ref="A3805"/>
    <hyperlink r:id="rId3805" ref="A3806"/>
    <hyperlink r:id="rId3806" ref="A3807"/>
    <hyperlink r:id="rId3807" ref="A3808"/>
    <hyperlink r:id="rId3808" ref="A3809"/>
    <hyperlink r:id="rId3809" ref="A3810"/>
    <hyperlink r:id="rId3810" ref="A3811"/>
    <hyperlink r:id="rId3811" ref="A3812"/>
    <hyperlink r:id="rId3812" ref="A3813"/>
    <hyperlink r:id="rId3813" ref="A3814"/>
    <hyperlink r:id="rId3814" ref="A3815"/>
    <hyperlink r:id="rId3815" ref="A3816"/>
    <hyperlink r:id="rId3816" ref="A3817"/>
    <hyperlink r:id="rId3817" ref="A3818"/>
    <hyperlink r:id="rId3818" ref="A3819"/>
    <hyperlink r:id="rId3819" ref="A3820"/>
    <hyperlink r:id="rId3820" ref="A3821"/>
    <hyperlink r:id="rId3821" ref="A3822"/>
    <hyperlink r:id="rId3822" ref="A3823"/>
    <hyperlink r:id="rId3823" ref="A3824"/>
    <hyperlink r:id="rId3824" ref="A3825"/>
    <hyperlink r:id="rId3825" ref="A3826"/>
    <hyperlink r:id="rId3826" ref="A3827"/>
    <hyperlink r:id="rId3827" ref="A3828"/>
    <hyperlink r:id="rId3828" ref="A3829"/>
    <hyperlink r:id="rId3829" ref="A3830"/>
    <hyperlink r:id="rId3830" ref="A3831"/>
    <hyperlink r:id="rId3831" ref="A3832"/>
    <hyperlink r:id="rId3832" ref="A3833"/>
    <hyperlink r:id="rId3833" ref="A3834"/>
    <hyperlink r:id="rId3834" ref="A3835"/>
    <hyperlink r:id="rId3835" ref="A3836"/>
    <hyperlink r:id="rId3836" ref="A3837"/>
    <hyperlink r:id="rId3837" ref="A3838"/>
    <hyperlink r:id="rId3838" ref="A3839"/>
    <hyperlink r:id="rId3839" ref="A3840"/>
    <hyperlink r:id="rId3840" ref="A3841"/>
    <hyperlink r:id="rId3841" ref="A3842"/>
    <hyperlink r:id="rId3842" ref="A3843"/>
    <hyperlink r:id="rId3843" ref="A3844"/>
    <hyperlink r:id="rId3844" ref="A3845"/>
    <hyperlink r:id="rId3845" ref="A3846"/>
    <hyperlink r:id="rId3846" ref="A3847"/>
    <hyperlink r:id="rId3847" ref="A3848"/>
    <hyperlink r:id="rId3848" ref="A3849"/>
    <hyperlink r:id="rId3849" ref="A3850"/>
    <hyperlink r:id="rId3850" ref="A3851"/>
    <hyperlink r:id="rId3851" ref="A3852"/>
    <hyperlink r:id="rId3852" ref="A3853"/>
    <hyperlink r:id="rId3853" ref="A3854"/>
    <hyperlink r:id="rId3854" ref="A3855"/>
    <hyperlink r:id="rId3855" ref="A3856"/>
    <hyperlink r:id="rId3856" ref="A3857"/>
    <hyperlink r:id="rId3857" ref="A3858"/>
    <hyperlink r:id="rId3858" ref="A3859"/>
    <hyperlink r:id="rId3859" ref="A3860"/>
    <hyperlink r:id="rId3860" ref="A3861"/>
    <hyperlink r:id="rId3861" ref="A3862"/>
    <hyperlink r:id="rId3862" ref="A3863"/>
    <hyperlink r:id="rId3863" ref="A3864"/>
    <hyperlink r:id="rId3864" ref="A3865"/>
    <hyperlink r:id="rId3865" ref="A3866"/>
    <hyperlink r:id="rId3866" ref="A3867"/>
    <hyperlink r:id="rId3867" ref="A3868"/>
    <hyperlink r:id="rId3868" ref="A3869"/>
    <hyperlink r:id="rId3869" ref="A3870"/>
    <hyperlink r:id="rId3870" ref="A3871"/>
    <hyperlink r:id="rId3871" ref="A3872"/>
    <hyperlink r:id="rId3872" ref="A3873"/>
    <hyperlink r:id="rId3873" ref="A3874"/>
    <hyperlink r:id="rId3874" ref="A3875"/>
    <hyperlink r:id="rId3875" ref="A3876"/>
    <hyperlink r:id="rId3876" ref="A3877"/>
    <hyperlink r:id="rId3877" ref="A3878"/>
    <hyperlink r:id="rId3878" ref="A3879"/>
    <hyperlink r:id="rId3879" ref="A3880"/>
    <hyperlink r:id="rId3880" ref="A3881"/>
    <hyperlink r:id="rId3881" ref="A3882"/>
    <hyperlink r:id="rId3882" ref="A3883"/>
    <hyperlink r:id="rId3883" ref="A3884"/>
    <hyperlink r:id="rId3884" ref="A3885"/>
    <hyperlink r:id="rId3885" ref="A3886"/>
    <hyperlink r:id="rId3886" ref="A3887"/>
    <hyperlink r:id="rId3887" ref="A3888"/>
    <hyperlink r:id="rId3888" ref="A3889"/>
    <hyperlink r:id="rId3889" ref="A3890"/>
    <hyperlink r:id="rId3890" ref="A3891"/>
    <hyperlink r:id="rId3891" ref="A3892"/>
    <hyperlink r:id="rId3892" ref="A3893"/>
    <hyperlink r:id="rId3893" ref="A3894"/>
    <hyperlink r:id="rId3894" ref="A3895"/>
    <hyperlink r:id="rId3895" ref="A3896"/>
    <hyperlink r:id="rId3896" ref="A3897"/>
    <hyperlink r:id="rId3897" ref="A3898"/>
    <hyperlink r:id="rId3898" ref="A3899"/>
    <hyperlink r:id="rId3899" ref="A3900"/>
    <hyperlink r:id="rId3900" ref="A3901"/>
    <hyperlink r:id="rId3901" ref="A3902"/>
    <hyperlink r:id="rId3902" ref="A3903"/>
    <hyperlink r:id="rId3903" ref="A3904"/>
    <hyperlink r:id="rId3904" ref="A3905"/>
    <hyperlink r:id="rId3905" ref="A3906"/>
    <hyperlink r:id="rId3906" ref="A3907"/>
    <hyperlink r:id="rId3907" ref="A3908"/>
    <hyperlink r:id="rId3908" ref="A3909"/>
    <hyperlink r:id="rId3909" ref="A3910"/>
    <hyperlink r:id="rId3910" ref="A3911"/>
    <hyperlink r:id="rId3911" ref="A3912"/>
    <hyperlink r:id="rId3912" ref="A3913"/>
    <hyperlink r:id="rId3913" ref="A3914"/>
    <hyperlink r:id="rId3914" ref="A3915"/>
    <hyperlink r:id="rId3915" ref="A3916"/>
    <hyperlink r:id="rId3916" ref="A3917"/>
    <hyperlink r:id="rId3917" ref="A3918"/>
    <hyperlink r:id="rId3918" ref="A3919"/>
    <hyperlink r:id="rId3919" ref="A3920"/>
    <hyperlink r:id="rId3920" ref="A3921"/>
    <hyperlink r:id="rId3921" ref="A3922"/>
    <hyperlink r:id="rId3922" ref="A3923"/>
    <hyperlink r:id="rId3923" ref="A3924"/>
    <hyperlink r:id="rId3924" ref="A3925"/>
    <hyperlink r:id="rId3925" ref="A3926"/>
    <hyperlink r:id="rId3926" ref="A3927"/>
    <hyperlink r:id="rId3927" ref="A3928"/>
    <hyperlink r:id="rId3928" ref="A3929"/>
    <hyperlink r:id="rId3929" ref="A3930"/>
    <hyperlink r:id="rId3930" ref="A3931"/>
    <hyperlink r:id="rId3931" ref="A3932"/>
    <hyperlink r:id="rId3932" ref="A3933"/>
    <hyperlink r:id="rId3933" ref="A3934"/>
    <hyperlink r:id="rId3934" ref="A3935"/>
    <hyperlink r:id="rId3935" ref="A3936"/>
    <hyperlink r:id="rId3936" ref="A3937"/>
    <hyperlink r:id="rId3937" ref="A3938"/>
    <hyperlink r:id="rId3938" ref="A3939"/>
    <hyperlink r:id="rId3939" ref="A3940"/>
    <hyperlink r:id="rId3940" ref="A3941"/>
    <hyperlink r:id="rId3941" ref="A3942"/>
    <hyperlink r:id="rId3942" ref="A3943"/>
    <hyperlink r:id="rId3943" ref="A3944"/>
    <hyperlink r:id="rId3944" ref="A3945"/>
    <hyperlink r:id="rId3945" ref="A3946"/>
    <hyperlink r:id="rId3946" ref="A3947"/>
    <hyperlink r:id="rId3947" ref="A3948"/>
    <hyperlink r:id="rId3948" ref="A3949"/>
    <hyperlink r:id="rId3949" ref="A3950"/>
    <hyperlink r:id="rId3950" ref="A3951"/>
    <hyperlink r:id="rId3951" ref="A3952"/>
    <hyperlink r:id="rId3952" ref="A3953"/>
    <hyperlink r:id="rId3953" ref="A3954"/>
    <hyperlink r:id="rId3954" ref="A3955"/>
    <hyperlink r:id="rId3955" ref="A3956"/>
    <hyperlink r:id="rId3956" ref="A3957"/>
    <hyperlink r:id="rId3957" ref="A3958"/>
    <hyperlink r:id="rId3958" ref="A3959"/>
    <hyperlink r:id="rId3959" ref="A3960"/>
    <hyperlink r:id="rId3960" ref="A3961"/>
    <hyperlink r:id="rId3961" ref="A3962"/>
    <hyperlink r:id="rId3962" ref="A3963"/>
    <hyperlink r:id="rId3963" ref="A3964"/>
    <hyperlink r:id="rId3964" ref="A3965"/>
    <hyperlink r:id="rId3965" ref="A3966"/>
    <hyperlink r:id="rId3966" ref="A3967"/>
    <hyperlink r:id="rId3967" ref="A3968"/>
    <hyperlink r:id="rId3968" ref="A3969"/>
    <hyperlink r:id="rId3969" ref="A3970"/>
    <hyperlink r:id="rId3970" ref="A3971"/>
    <hyperlink r:id="rId3971" ref="A3972"/>
    <hyperlink r:id="rId3972" ref="A3973"/>
    <hyperlink r:id="rId3973" ref="A3974"/>
    <hyperlink r:id="rId3974" ref="A3975"/>
    <hyperlink r:id="rId3975" ref="A3976"/>
    <hyperlink r:id="rId3976" ref="A3977"/>
    <hyperlink r:id="rId3977" ref="A3978"/>
    <hyperlink r:id="rId3978" ref="A3979"/>
    <hyperlink r:id="rId3979" ref="A3980"/>
    <hyperlink r:id="rId3980" ref="A3981"/>
    <hyperlink r:id="rId3981" ref="A3982"/>
    <hyperlink r:id="rId3982" ref="A3983"/>
    <hyperlink r:id="rId3983" ref="A3984"/>
    <hyperlink r:id="rId3984" ref="A3985"/>
    <hyperlink r:id="rId3985" ref="A3986"/>
    <hyperlink r:id="rId3986" ref="A3987"/>
    <hyperlink r:id="rId3987" ref="A3988"/>
    <hyperlink r:id="rId3988" ref="A3989"/>
    <hyperlink r:id="rId3989" ref="A3990"/>
    <hyperlink r:id="rId3990" ref="A3991"/>
    <hyperlink r:id="rId3991" ref="A3992"/>
    <hyperlink r:id="rId3992" ref="A3993"/>
    <hyperlink r:id="rId3993" ref="A3994"/>
    <hyperlink r:id="rId3994" ref="A3995"/>
    <hyperlink r:id="rId3995" ref="A3996"/>
    <hyperlink r:id="rId3996" ref="A3997"/>
    <hyperlink r:id="rId3997" ref="A3998"/>
    <hyperlink r:id="rId3998" ref="A3999"/>
    <hyperlink r:id="rId3999" ref="A4000"/>
    <hyperlink r:id="rId4000" ref="A4001"/>
    <hyperlink r:id="rId4001" ref="A4002"/>
    <hyperlink r:id="rId4002" ref="A4003"/>
    <hyperlink r:id="rId4003" ref="A4004"/>
    <hyperlink r:id="rId4004" ref="A4005"/>
    <hyperlink r:id="rId4005" ref="A4006"/>
    <hyperlink r:id="rId4006" ref="A4007"/>
    <hyperlink r:id="rId4007" ref="A4008"/>
    <hyperlink r:id="rId4008" ref="A4009"/>
    <hyperlink r:id="rId4009" ref="A4010"/>
    <hyperlink r:id="rId4010" ref="A4011"/>
    <hyperlink r:id="rId4011" ref="A4012"/>
    <hyperlink r:id="rId4012" ref="A4013"/>
    <hyperlink r:id="rId4013" ref="A4014"/>
    <hyperlink r:id="rId4014" ref="A4015"/>
    <hyperlink r:id="rId4015" ref="A4016"/>
    <hyperlink r:id="rId4016" ref="A4017"/>
    <hyperlink r:id="rId4017" ref="A4018"/>
    <hyperlink r:id="rId4018" ref="A4019"/>
    <hyperlink r:id="rId4019" ref="A4020"/>
    <hyperlink r:id="rId4020" ref="A4021"/>
    <hyperlink r:id="rId4021" ref="A4022"/>
    <hyperlink r:id="rId4022" ref="A4023"/>
    <hyperlink r:id="rId4023" ref="A4024"/>
    <hyperlink r:id="rId4024" ref="A4025"/>
    <hyperlink r:id="rId4025" ref="A4026"/>
    <hyperlink r:id="rId4026" ref="A4027"/>
    <hyperlink r:id="rId4027" ref="A4028"/>
    <hyperlink r:id="rId4028" ref="A4029"/>
    <hyperlink r:id="rId4029" ref="A4030"/>
    <hyperlink r:id="rId4030" ref="A4031"/>
    <hyperlink r:id="rId4031" ref="A4032"/>
    <hyperlink r:id="rId4032" ref="A4033"/>
    <hyperlink r:id="rId4033" ref="A4034"/>
    <hyperlink r:id="rId4034" ref="A4035"/>
    <hyperlink r:id="rId4035" ref="A4036"/>
    <hyperlink r:id="rId4036" ref="A4037"/>
    <hyperlink r:id="rId4037" ref="A4038"/>
    <hyperlink r:id="rId4038" ref="A4039"/>
    <hyperlink r:id="rId4039" ref="A4040"/>
    <hyperlink r:id="rId4040" ref="A4041"/>
    <hyperlink r:id="rId4041" ref="A4042"/>
    <hyperlink r:id="rId4042" ref="A4043"/>
    <hyperlink r:id="rId4043" ref="A4044"/>
    <hyperlink r:id="rId4044" ref="A4045"/>
    <hyperlink r:id="rId4045" ref="A4046"/>
    <hyperlink r:id="rId4046" ref="A4047"/>
    <hyperlink r:id="rId4047" ref="A4048"/>
    <hyperlink r:id="rId4048" ref="A4049"/>
    <hyperlink r:id="rId4049" ref="A4050"/>
    <hyperlink r:id="rId4050" ref="A4051"/>
    <hyperlink r:id="rId4051" ref="A4052"/>
    <hyperlink r:id="rId4052" ref="A4053"/>
    <hyperlink r:id="rId4053" ref="A4054"/>
    <hyperlink r:id="rId4054" ref="A4055"/>
    <hyperlink r:id="rId4055" ref="A4056"/>
    <hyperlink r:id="rId4056" ref="A4057"/>
    <hyperlink r:id="rId4057" ref="A4058"/>
    <hyperlink r:id="rId4058" ref="A4059"/>
    <hyperlink r:id="rId4059" ref="A4060"/>
    <hyperlink r:id="rId4060" ref="A4061"/>
    <hyperlink r:id="rId4061" ref="A4062"/>
    <hyperlink r:id="rId4062" ref="A4063"/>
    <hyperlink r:id="rId4063" ref="A4064"/>
    <hyperlink r:id="rId4064" ref="A4065"/>
    <hyperlink r:id="rId4065" ref="A4066"/>
    <hyperlink r:id="rId4066" ref="A4067"/>
    <hyperlink r:id="rId4067" ref="A4068"/>
    <hyperlink r:id="rId4068" ref="A4069"/>
    <hyperlink r:id="rId4069" ref="A4070"/>
    <hyperlink r:id="rId4070" ref="A4071"/>
    <hyperlink r:id="rId4071" ref="A4072"/>
    <hyperlink r:id="rId4072" ref="A4073"/>
    <hyperlink r:id="rId4073" ref="A4074"/>
    <hyperlink r:id="rId4074" ref="A4075"/>
    <hyperlink r:id="rId4075" ref="A4076"/>
    <hyperlink r:id="rId4076" ref="A4077"/>
    <hyperlink r:id="rId4077" ref="A4078"/>
    <hyperlink r:id="rId4078" ref="A4079"/>
    <hyperlink r:id="rId4079" ref="A4080"/>
    <hyperlink r:id="rId4080" ref="A4081"/>
    <hyperlink r:id="rId4081" ref="A4082"/>
    <hyperlink r:id="rId4082" ref="A4083"/>
    <hyperlink r:id="rId4083" ref="A4084"/>
    <hyperlink r:id="rId4084" ref="A4085"/>
    <hyperlink r:id="rId4085" ref="A4086"/>
    <hyperlink r:id="rId4086" ref="A4087"/>
    <hyperlink r:id="rId4087" ref="A4088"/>
    <hyperlink r:id="rId4088" ref="A4089"/>
    <hyperlink r:id="rId4089" ref="A4090"/>
    <hyperlink r:id="rId4090" ref="A4091"/>
    <hyperlink r:id="rId4091" ref="A4092"/>
    <hyperlink r:id="rId4092" ref="A4093"/>
    <hyperlink r:id="rId4093" ref="A4094"/>
    <hyperlink r:id="rId4094" ref="A4095"/>
    <hyperlink r:id="rId4095" ref="A4096"/>
    <hyperlink r:id="rId4096" ref="A4097"/>
    <hyperlink r:id="rId4097" ref="A4098"/>
    <hyperlink r:id="rId4098" ref="A4099"/>
    <hyperlink r:id="rId4099" ref="A4100"/>
    <hyperlink r:id="rId4100" ref="A4101"/>
    <hyperlink r:id="rId4101" ref="A4102"/>
    <hyperlink r:id="rId4102" ref="A4103"/>
    <hyperlink r:id="rId4103" ref="A4104"/>
    <hyperlink r:id="rId4104" ref="A4105"/>
    <hyperlink r:id="rId4105" ref="A4106"/>
    <hyperlink r:id="rId4106" ref="A4107"/>
    <hyperlink r:id="rId4107" ref="A4108"/>
    <hyperlink r:id="rId4108" ref="A4109"/>
    <hyperlink r:id="rId4109" ref="A4110"/>
    <hyperlink r:id="rId4110" ref="A4111"/>
    <hyperlink r:id="rId4111" ref="A4112"/>
    <hyperlink r:id="rId4112" ref="A4113"/>
    <hyperlink r:id="rId4113" ref="A4114"/>
    <hyperlink r:id="rId4114" ref="A4115"/>
    <hyperlink r:id="rId4115" ref="A4116"/>
    <hyperlink r:id="rId4116" ref="A4117"/>
    <hyperlink r:id="rId4117" ref="A4118"/>
    <hyperlink r:id="rId4118" ref="A4119"/>
    <hyperlink r:id="rId4119" ref="A4120"/>
    <hyperlink r:id="rId4120" ref="A4121"/>
    <hyperlink r:id="rId4121" ref="A4122"/>
    <hyperlink r:id="rId4122" ref="A4123"/>
    <hyperlink r:id="rId4123" ref="A4124"/>
    <hyperlink r:id="rId4124" ref="A4125"/>
    <hyperlink r:id="rId4125" ref="A4126"/>
    <hyperlink r:id="rId4126" ref="A4127"/>
    <hyperlink r:id="rId4127" ref="A4128"/>
    <hyperlink r:id="rId4128" ref="A4129"/>
    <hyperlink r:id="rId4129" ref="A4130"/>
    <hyperlink r:id="rId4130" ref="A4131"/>
    <hyperlink r:id="rId4131" ref="A4132"/>
    <hyperlink r:id="rId4132" ref="A4133"/>
    <hyperlink r:id="rId4133" ref="A4134"/>
    <hyperlink r:id="rId4134" ref="A4135"/>
    <hyperlink r:id="rId4135" ref="A4136"/>
    <hyperlink r:id="rId4136" ref="A4137"/>
    <hyperlink r:id="rId4137" ref="A4138"/>
    <hyperlink r:id="rId4138" ref="A4139"/>
    <hyperlink r:id="rId4139" ref="A4140"/>
    <hyperlink r:id="rId4140" ref="A4141"/>
    <hyperlink r:id="rId4141" ref="A4142"/>
    <hyperlink r:id="rId4142" ref="A4143"/>
    <hyperlink r:id="rId4143" ref="A4144"/>
    <hyperlink r:id="rId4144" ref="A4145"/>
    <hyperlink r:id="rId4145" ref="A4146"/>
    <hyperlink r:id="rId4146" ref="A4147"/>
    <hyperlink r:id="rId4147" ref="A4148"/>
    <hyperlink r:id="rId4148" ref="A4149"/>
    <hyperlink r:id="rId4149" ref="A4150"/>
    <hyperlink r:id="rId4150" ref="A4151"/>
    <hyperlink r:id="rId4151" ref="A4152"/>
    <hyperlink r:id="rId4152" ref="A4153"/>
    <hyperlink r:id="rId4153" ref="A4154"/>
    <hyperlink r:id="rId4154" ref="A4155"/>
    <hyperlink r:id="rId4155" ref="A4156"/>
    <hyperlink r:id="rId4156" ref="A4157"/>
    <hyperlink r:id="rId4157" ref="A4158"/>
    <hyperlink r:id="rId4158" ref="A4159"/>
    <hyperlink r:id="rId4159" ref="A4160"/>
    <hyperlink r:id="rId4160" ref="A4161"/>
    <hyperlink r:id="rId4161" ref="A4162"/>
    <hyperlink r:id="rId4162" ref="A4163"/>
    <hyperlink r:id="rId4163" ref="A4164"/>
    <hyperlink r:id="rId4164" ref="A4165"/>
    <hyperlink r:id="rId4165" ref="A4166"/>
    <hyperlink r:id="rId4166" ref="A4167"/>
    <hyperlink r:id="rId4167" ref="A4168"/>
    <hyperlink r:id="rId4168" ref="A4169"/>
    <hyperlink r:id="rId4169" ref="A4170"/>
    <hyperlink r:id="rId4170" ref="A4171"/>
    <hyperlink r:id="rId4171" ref="A4172"/>
    <hyperlink r:id="rId4172" ref="A4173"/>
    <hyperlink r:id="rId4173" ref="A4174"/>
    <hyperlink r:id="rId4174" ref="A4175"/>
    <hyperlink r:id="rId4175" ref="A4176"/>
    <hyperlink r:id="rId4176" ref="A4177"/>
    <hyperlink r:id="rId4177" ref="A4178"/>
    <hyperlink r:id="rId4178" ref="A4179"/>
    <hyperlink r:id="rId4179" ref="A4180"/>
    <hyperlink r:id="rId4180" ref="A4181"/>
    <hyperlink r:id="rId4181" ref="A4182"/>
    <hyperlink r:id="rId4182" ref="A4183"/>
    <hyperlink r:id="rId4183" ref="A4184"/>
    <hyperlink r:id="rId4184" ref="A4185"/>
    <hyperlink r:id="rId4185" ref="A4186"/>
    <hyperlink r:id="rId4186" ref="A4187"/>
    <hyperlink r:id="rId4187" ref="A4188"/>
    <hyperlink r:id="rId4188" ref="A4189"/>
    <hyperlink r:id="rId4189" ref="A4190"/>
    <hyperlink r:id="rId4190" ref="A4191"/>
    <hyperlink r:id="rId4191" ref="A4192"/>
    <hyperlink r:id="rId4192" ref="A4193"/>
    <hyperlink r:id="rId4193" ref="A4194"/>
    <hyperlink r:id="rId4194" ref="A4195"/>
    <hyperlink r:id="rId4195" ref="A4196"/>
    <hyperlink r:id="rId4196" ref="A4197"/>
    <hyperlink r:id="rId4197" ref="A4198"/>
    <hyperlink r:id="rId4198" ref="A4199"/>
    <hyperlink r:id="rId4199" ref="A4200"/>
    <hyperlink r:id="rId4200" ref="A4201"/>
    <hyperlink r:id="rId4201" ref="A4202"/>
    <hyperlink r:id="rId4202" ref="A4203"/>
    <hyperlink r:id="rId4203" ref="A4204"/>
    <hyperlink r:id="rId4204" ref="A4205"/>
    <hyperlink r:id="rId4205" ref="A4206"/>
    <hyperlink r:id="rId4206" ref="A4207"/>
    <hyperlink r:id="rId4207" ref="A4208"/>
    <hyperlink r:id="rId4208" ref="A4209"/>
    <hyperlink r:id="rId4209" ref="A4210"/>
    <hyperlink r:id="rId4210" ref="A4211"/>
    <hyperlink r:id="rId4211" ref="A4212"/>
    <hyperlink r:id="rId4212" ref="A4213"/>
    <hyperlink r:id="rId4213" ref="A4214"/>
    <hyperlink r:id="rId4214" ref="A4215"/>
    <hyperlink r:id="rId4215" ref="A4216"/>
    <hyperlink r:id="rId4216" ref="A4217"/>
    <hyperlink r:id="rId4217" ref="A4218"/>
    <hyperlink r:id="rId4218" ref="A4219"/>
    <hyperlink r:id="rId4219" ref="A4220"/>
    <hyperlink r:id="rId4220" ref="A4221"/>
    <hyperlink r:id="rId4221" ref="A4222"/>
    <hyperlink r:id="rId4222" ref="A4223"/>
    <hyperlink r:id="rId4223" ref="A4224"/>
    <hyperlink r:id="rId4224" ref="A4225"/>
    <hyperlink r:id="rId4225" ref="A4226"/>
    <hyperlink r:id="rId4226" ref="A4227"/>
    <hyperlink r:id="rId4227" ref="A4228"/>
    <hyperlink r:id="rId4228" ref="A4229"/>
    <hyperlink r:id="rId4229" ref="A4230"/>
    <hyperlink r:id="rId4230" ref="A4231"/>
    <hyperlink r:id="rId4231" ref="A4232"/>
    <hyperlink r:id="rId4232" ref="A4233"/>
    <hyperlink r:id="rId4233" ref="A4234"/>
    <hyperlink r:id="rId4234" ref="A4235"/>
    <hyperlink r:id="rId4235" ref="A4236"/>
    <hyperlink r:id="rId4236" ref="A4237"/>
    <hyperlink r:id="rId4237" ref="A4238"/>
    <hyperlink r:id="rId4238" ref="A4239"/>
    <hyperlink r:id="rId4239" ref="A4240"/>
    <hyperlink r:id="rId4240" ref="A4241"/>
    <hyperlink r:id="rId4241" ref="A4242"/>
    <hyperlink r:id="rId4242" ref="A4243"/>
    <hyperlink r:id="rId4243" ref="A4244"/>
    <hyperlink r:id="rId4244" ref="A4245"/>
    <hyperlink r:id="rId4245" ref="A4246"/>
    <hyperlink r:id="rId4246" ref="A4247"/>
    <hyperlink r:id="rId4247" ref="A4248"/>
    <hyperlink r:id="rId4248" ref="A4249"/>
    <hyperlink r:id="rId4249" ref="A4250"/>
    <hyperlink r:id="rId4250" ref="A4251"/>
    <hyperlink r:id="rId4251" ref="A4252"/>
    <hyperlink r:id="rId4252" ref="A4253"/>
    <hyperlink r:id="rId4253" ref="A4254"/>
    <hyperlink r:id="rId4254" ref="A4255"/>
    <hyperlink r:id="rId4255" ref="A4256"/>
    <hyperlink r:id="rId4256" ref="A4257"/>
    <hyperlink r:id="rId4257" ref="A4258"/>
    <hyperlink r:id="rId4258" ref="A4259"/>
    <hyperlink r:id="rId4259" ref="A4260"/>
    <hyperlink r:id="rId4260" ref="A4261"/>
    <hyperlink r:id="rId4261" ref="A4262"/>
    <hyperlink r:id="rId4262" ref="A4263"/>
    <hyperlink r:id="rId4263" ref="A4264"/>
    <hyperlink r:id="rId4264" ref="A4265"/>
    <hyperlink r:id="rId4265" ref="A4266"/>
    <hyperlink r:id="rId4266" ref="A4267"/>
    <hyperlink r:id="rId4267" ref="A4268"/>
    <hyperlink r:id="rId4268" ref="A4269"/>
    <hyperlink r:id="rId4269" ref="A4270"/>
    <hyperlink r:id="rId4270" ref="A4271"/>
    <hyperlink r:id="rId4271" ref="A4272"/>
    <hyperlink r:id="rId4272" ref="A4273"/>
    <hyperlink r:id="rId4273" ref="A4274"/>
    <hyperlink r:id="rId4274" ref="A4275"/>
    <hyperlink r:id="rId4275" ref="A4276"/>
    <hyperlink r:id="rId4276" ref="A4277"/>
    <hyperlink r:id="rId4277" ref="A4278"/>
    <hyperlink r:id="rId4278" ref="A4279"/>
    <hyperlink r:id="rId4279" ref="A4280"/>
    <hyperlink r:id="rId4280" ref="A4281"/>
    <hyperlink r:id="rId4281" ref="A4282"/>
    <hyperlink r:id="rId4282" ref="A4283"/>
    <hyperlink r:id="rId4283" ref="A4284"/>
    <hyperlink r:id="rId4284" ref="A4285"/>
    <hyperlink r:id="rId4285" ref="A4286"/>
    <hyperlink r:id="rId4286" ref="A4287"/>
    <hyperlink r:id="rId4287" ref="A4288"/>
    <hyperlink r:id="rId4288" ref="A4289"/>
    <hyperlink r:id="rId4289" ref="A4290"/>
    <hyperlink r:id="rId4290" ref="A4291"/>
    <hyperlink r:id="rId4291" ref="A4292"/>
    <hyperlink r:id="rId4292" ref="A4293"/>
    <hyperlink r:id="rId4293" ref="A4294"/>
    <hyperlink r:id="rId4294" ref="A4295"/>
    <hyperlink r:id="rId4295" ref="A4296"/>
    <hyperlink r:id="rId4296" ref="A4297"/>
    <hyperlink r:id="rId4297" ref="A4298"/>
    <hyperlink r:id="rId4298" ref="A4299"/>
    <hyperlink r:id="rId4299" ref="A4300"/>
    <hyperlink r:id="rId4300" ref="A4301"/>
    <hyperlink r:id="rId4301" ref="A4302"/>
    <hyperlink r:id="rId4302" ref="A4303"/>
    <hyperlink r:id="rId4303" ref="A4304"/>
    <hyperlink r:id="rId4304" ref="A4305"/>
    <hyperlink r:id="rId4305" ref="A4306"/>
    <hyperlink r:id="rId4306" ref="A4307"/>
    <hyperlink r:id="rId4307" ref="A4308"/>
    <hyperlink r:id="rId4308" ref="A4309"/>
    <hyperlink r:id="rId4309" ref="A4310"/>
    <hyperlink r:id="rId4310" ref="A4311"/>
    <hyperlink r:id="rId4311" ref="A4312"/>
    <hyperlink r:id="rId4312" ref="A4313"/>
    <hyperlink r:id="rId4313" ref="A4314"/>
    <hyperlink r:id="rId4314" ref="A4315"/>
    <hyperlink r:id="rId4315" ref="A4316"/>
    <hyperlink r:id="rId4316" ref="A4317"/>
    <hyperlink r:id="rId4317" ref="A4318"/>
    <hyperlink r:id="rId4318" ref="A4319"/>
    <hyperlink r:id="rId4319" ref="A4320"/>
    <hyperlink r:id="rId4320" ref="A4321"/>
    <hyperlink r:id="rId4321" ref="A4322"/>
    <hyperlink r:id="rId4322" ref="A4323"/>
    <hyperlink r:id="rId4323" ref="A4324"/>
    <hyperlink r:id="rId4324" ref="A4325"/>
    <hyperlink r:id="rId4325" ref="A4326"/>
    <hyperlink r:id="rId4326" ref="A4327"/>
    <hyperlink r:id="rId4327" ref="A4328"/>
    <hyperlink r:id="rId4328" ref="A4329"/>
    <hyperlink r:id="rId4329" ref="A4330"/>
    <hyperlink r:id="rId4330" ref="A4331"/>
    <hyperlink r:id="rId4331" ref="A4332"/>
    <hyperlink r:id="rId4332" ref="A4333"/>
    <hyperlink r:id="rId4333" ref="A4334"/>
    <hyperlink r:id="rId4334" ref="A4335"/>
    <hyperlink r:id="rId4335" ref="A4336"/>
    <hyperlink r:id="rId4336" ref="A4337"/>
    <hyperlink r:id="rId4337" ref="A4338"/>
    <hyperlink r:id="rId4338" ref="A4339"/>
    <hyperlink r:id="rId4339" ref="A4340"/>
    <hyperlink r:id="rId4340" ref="A4341"/>
    <hyperlink r:id="rId4341" ref="A4342"/>
    <hyperlink r:id="rId4342" ref="A4343"/>
    <hyperlink r:id="rId4343" ref="A4344"/>
    <hyperlink r:id="rId4344" ref="A4345"/>
    <hyperlink r:id="rId4345" ref="A4346"/>
    <hyperlink r:id="rId4346" ref="A4347"/>
    <hyperlink r:id="rId4347" ref="A4348"/>
    <hyperlink r:id="rId4348" ref="A4349"/>
    <hyperlink r:id="rId4349" ref="A4350"/>
    <hyperlink r:id="rId4350" ref="A4351"/>
    <hyperlink r:id="rId4351" ref="A4352"/>
    <hyperlink r:id="rId4352" ref="A4353"/>
    <hyperlink r:id="rId4353" ref="A4354"/>
    <hyperlink r:id="rId4354" ref="A4355"/>
    <hyperlink r:id="rId4355" ref="A4356"/>
    <hyperlink r:id="rId4356" ref="A4357"/>
    <hyperlink r:id="rId4357" ref="A4358"/>
    <hyperlink r:id="rId4358" ref="A4359"/>
    <hyperlink r:id="rId4359" ref="A4360"/>
    <hyperlink r:id="rId4360" ref="A4361"/>
    <hyperlink r:id="rId4361" ref="A4362"/>
    <hyperlink r:id="rId4362" ref="A4363"/>
    <hyperlink r:id="rId4363" ref="A4364"/>
    <hyperlink r:id="rId4364" ref="A4365"/>
    <hyperlink r:id="rId4365" ref="A4366"/>
    <hyperlink r:id="rId4366" ref="A4367"/>
    <hyperlink r:id="rId4367" ref="A4368"/>
    <hyperlink r:id="rId4368" ref="A4369"/>
    <hyperlink r:id="rId4369" ref="A4370"/>
    <hyperlink r:id="rId4370" ref="A4371"/>
    <hyperlink r:id="rId4371" ref="A4372"/>
    <hyperlink r:id="rId4372" ref="A4373"/>
    <hyperlink r:id="rId4373" ref="A4374"/>
    <hyperlink r:id="rId4374" ref="A4375"/>
    <hyperlink r:id="rId4375" ref="A4376"/>
    <hyperlink r:id="rId4376" ref="A4377"/>
    <hyperlink r:id="rId4377" ref="A4378"/>
    <hyperlink r:id="rId4378" ref="A4379"/>
    <hyperlink r:id="rId4379" ref="A4380"/>
    <hyperlink r:id="rId4380" ref="A4381"/>
    <hyperlink r:id="rId4381" ref="A4382"/>
    <hyperlink r:id="rId4382" ref="A4383"/>
    <hyperlink r:id="rId4383" ref="A4384"/>
    <hyperlink r:id="rId4384" ref="A4385"/>
    <hyperlink r:id="rId4385" ref="A4386"/>
    <hyperlink r:id="rId4386" ref="A4387"/>
    <hyperlink r:id="rId4387" ref="A4388"/>
    <hyperlink r:id="rId4388" ref="A4389"/>
    <hyperlink r:id="rId4389" ref="A4390"/>
    <hyperlink r:id="rId4390" ref="A4391"/>
    <hyperlink r:id="rId4391" ref="A4392"/>
    <hyperlink r:id="rId4392" ref="A4393"/>
    <hyperlink r:id="rId4393" ref="A4394"/>
    <hyperlink r:id="rId4394" ref="A4395"/>
    <hyperlink r:id="rId4395" ref="A4396"/>
    <hyperlink r:id="rId4396" ref="A4397"/>
    <hyperlink r:id="rId4397" ref="A4398"/>
    <hyperlink r:id="rId4398" ref="A4399"/>
    <hyperlink r:id="rId4399" ref="A4400"/>
    <hyperlink r:id="rId4400" ref="A4401"/>
    <hyperlink r:id="rId4401" ref="A4402"/>
    <hyperlink r:id="rId4402" ref="A4403"/>
    <hyperlink r:id="rId4403" ref="A4404"/>
    <hyperlink r:id="rId4404" ref="A4405"/>
    <hyperlink r:id="rId4405" ref="A4406"/>
    <hyperlink r:id="rId4406" ref="A4407"/>
    <hyperlink r:id="rId4407" ref="A4408"/>
    <hyperlink r:id="rId4408" ref="A4409"/>
    <hyperlink r:id="rId4409" ref="A4410"/>
    <hyperlink r:id="rId4410" ref="A4411"/>
    <hyperlink r:id="rId4411" ref="A4412"/>
    <hyperlink r:id="rId4412" ref="A4413"/>
    <hyperlink r:id="rId4413" ref="A4414"/>
    <hyperlink r:id="rId4414" ref="A4415"/>
    <hyperlink r:id="rId4415" ref="A4416"/>
    <hyperlink r:id="rId4416" ref="A4417"/>
    <hyperlink r:id="rId4417" ref="A4418"/>
    <hyperlink r:id="rId4418" ref="A4419"/>
    <hyperlink r:id="rId4419" ref="A4420"/>
    <hyperlink r:id="rId4420" ref="A4421"/>
    <hyperlink r:id="rId4421" ref="A4422"/>
    <hyperlink r:id="rId4422" ref="A4423"/>
    <hyperlink r:id="rId4423" ref="A4424"/>
    <hyperlink r:id="rId4424" ref="A4425"/>
    <hyperlink r:id="rId4425" ref="A4426"/>
    <hyperlink r:id="rId4426" ref="A4427"/>
    <hyperlink r:id="rId4427" ref="A4428"/>
    <hyperlink r:id="rId4428" ref="A4429"/>
    <hyperlink r:id="rId4429" ref="A4430"/>
    <hyperlink r:id="rId4430" ref="A4431"/>
    <hyperlink r:id="rId4431" ref="A4432"/>
    <hyperlink r:id="rId4432" ref="A4433"/>
    <hyperlink r:id="rId4433" ref="A4434"/>
    <hyperlink r:id="rId4434" ref="A4435"/>
    <hyperlink r:id="rId4435" ref="A4436"/>
    <hyperlink r:id="rId4436" ref="A4437"/>
    <hyperlink r:id="rId4437" ref="A4438"/>
    <hyperlink r:id="rId4438" ref="A4439"/>
    <hyperlink r:id="rId4439" ref="A4440"/>
    <hyperlink r:id="rId4440" ref="A4441"/>
    <hyperlink r:id="rId4441" ref="A4442"/>
    <hyperlink r:id="rId4442" ref="A4443"/>
    <hyperlink r:id="rId4443" ref="A4444"/>
    <hyperlink r:id="rId4444" ref="A4445"/>
    <hyperlink r:id="rId4445" ref="A4446"/>
    <hyperlink r:id="rId4446" ref="A4447"/>
    <hyperlink r:id="rId4447" ref="A4448"/>
    <hyperlink r:id="rId4448" ref="A4449"/>
    <hyperlink r:id="rId4449" ref="A4450"/>
    <hyperlink r:id="rId4450" ref="A4451"/>
    <hyperlink r:id="rId4451" ref="A4452"/>
    <hyperlink r:id="rId4452" ref="A4453"/>
    <hyperlink r:id="rId4453" ref="A4454"/>
    <hyperlink r:id="rId4454" ref="A4455"/>
    <hyperlink r:id="rId4455" ref="A4456"/>
    <hyperlink r:id="rId4456" ref="A4457"/>
    <hyperlink r:id="rId4457" ref="A4458"/>
    <hyperlink r:id="rId4458" ref="A4459"/>
    <hyperlink r:id="rId4459" ref="A4460"/>
    <hyperlink r:id="rId4460" ref="A4461"/>
    <hyperlink r:id="rId4461" ref="A4462"/>
    <hyperlink r:id="rId4462" ref="A4463"/>
    <hyperlink r:id="rId4463" ref="A4464"/>
    <hyperlink r:id="rId4464" ref="A4465"/>
    <hyperlink r:id="rId4465" ref="A4466"/>
    <hyperlink r:id="rId4466" ref="A4467"/>
    <hyperlink r:id="rId4467" ref="A4468"/>
    <hyperlink r:id="rId4468" ref="A4469"/>
    <hyperlink r:id="rId4469" ref="A4470"/>
    <hyperlink r:id="rId4470" ref="A4471"/>
    <hyperlink r:id="rId4471" ref="A4472"/>
    <hyperlink r:id="rId4472" ref="A4473"/>
    <hyperlink r:id="rId4473" ref="A4474"/>
    <hyperlink r:id="rId4474" ref="A4475"/>
    <hyperlink r:id="rId4475" ref="A4476"/>
    <hyperlink r:id="rId4476" ref="A4477"/>
    <hyperlink r:id="rId4477" ref="A4478"/>
    <hyperlink r:id="rId4478" ref="A4479"/>
    <hyperlink r:id="rId4479" ref="A4480"/>
    <hyperlink r:id="rId4480" ref="A4481"/>
    <hyperlink r:id="rId4481" ref="A4482"/>
    <hyperlink r:id="rId4482" ref="A4483"/>
    <hyperlink r:id="rId4483" ref="A4484"/>
    <hyperlink r:id="rId4484" ref="A4485"/>
    <hyperlink r:id="rId4485" ref="A4486"/>
    <hyperlink r:id="rId4486" ref="A4487"/>
    <hyperlink r:id="rId4487" ref="A4488"/>
    <hyperlink r:id="rId4488" ref="A4489"/>
    <hyperlink r:id="rId4489" ref="A4490"/>
    <hyperlink r:id="rId4490" ref="A4491"/>
    <hyperlink r:id="rId4491" ref="A4492"/>
    <hyperlink r:id="rId4492" ref="A4493"/>
    <hyperlink r:id="rId4493" ref="A4494"/>
    <hyperlink r:id="rId4494" ref="A4495"/>
    <hyperlink r:id="rId4495" ref="A4496"/>
    <hyperlink r:id="rId4496" ref="A4497"/>
    <hyperlink r:id="rId4497" ref="A4498"/>
    <hyperlink r:id="rId4498" ref="A4499"/>
    <hyperlink r:id="rId4499" ref="A4500"/>
    <hyperlink r:id="rId4500" ref="A4501"/>
    <hyperlink r:id="rId4501" ref="A4502"/>
    <hyperlink r:id="rId4502" ref="A4503"/>
    <hyperlink r:id="rId4503" ref="A4504"/>
    <hyperlink r:id="rId4504" ref="A4505"/>
    <hyperlink r:id="rId4505" ref="A4506"/>
    <hyperlink r:id="rId4506" ref="A4507"/>
    <hyperlink r:id="rId4507" ref="A4508"/>
    <hyperlink r:id="rId4508" ref="A4509"/>
    <hyperlink r:id="rId4509" ref="A4510"/>
    <hyperlink r:id="rId4510" ref="A4511"/>
    <hyperlink r:id="rId4511" ref="A4512"/>
    <hyperlink r:id="rId4512" ref="A4513"/>
    <hyperlink r:id="rId4513" ref="A4514"/>
    <hyperlink r:id="rId4514" ref="A4515"/>
    <hyperlink r:id="rId4515" ref="A4516"/>
    <hyperlink r:id="rId4516" ref="A4517"/>
    <hyperlink r:id="rId4517" ref="A4518"/>
    <hyperlink r:id="rId4518" ref="A4519"/>
    <hyperlink r:id="rId4519" ref="A4520"/>
    <hyperlink r:id="rId4520" ref="A4521"/>
    <hyperlink r:id="rId4521" ref="A4522"/>
    <hyperlink r:id="rId4522" ref="A4523"/>
    <hyperlink r:id="rId4523" ref="A4524"/>
    <hyperlink r:id="rId4524" ref="A4525"/>
    <hyperlink r:id="rId4525" ref="A4526"/>
    <hyperlink r:id="rId4526" ref="A4527"/>
    <hyperlink r:id="rId4527" ref="A4528"/>
    <hyperlink r:id="rId4528" ref="A4529"/>
    <hyperlink r:id="rId4529" ref="A4530"/>
    <hyperlink r:id="rId4530" ref="A4531"/>
    <hyperlink r:id="rId4531" ref="A4532"/>
    <hyperlink r:id="rId4532" ref="A4533"/>
    <hyperlink r:id="rId4533" ref="A4534"/>
    <hyperlink r:id="rId4534" ref="A4535"/>
    <hyperlink r:id="rId4535" ref="A4536"/>
    <hyperlink r:id="rId4536" ref="A4537"/>
    <hyperlink r:id="rId4537" ref="A4538"/>
    <hyperlink r:id="rId4538" ref="A4539"/>
    <hyperlink r:id="rId4539" ref="A4540"/>
    <hyperlink r:id="rId4540" ref="A4541"/>
    <hyperlink r:id="rId4541" ref="A4542"/>
    <hyperlink r:id="rId4542" ref="A4543"/>
    <hyperlink r:id="rId4543" ref="A4544"/>
    <hyperlink r:id="rId4544" ref="A4545"/>
    <hyperlink r:id="rId4545" ref="A4546"/>
    <hyperlink r:id="rId4546" ref="A4547"/>
    <hyperlink r:id="rId4547" ref="A4548"/>
    <hyperlink r:id="rId4548" ref="A4549"/>
    <hyperlink r:id="rId4549" ref="A4550"/>
    <hyperlink r:id="rId4550" ref="A4551"/>
    <hyperlink r:id="rId4551" ref="A4552"/>
    <hyperlink r:id="rId4552" ref="A4553"/>
    <hyperlink r:id="rId4553" ref="A4554"/>
    <hyperlink r:id="rId4554" ref="A4555"/>
    <hyperlink r:id="rId4555" ref="A4556"/>
    <hyperlink r:id="rId4556" ref="A4557"/>
    <hyperlink r:id="rId4557" ref="A4558"/>
    <hyperlink r:id="rId4558" ref="A4559"/>
    <hyperlink r:id="rId4559" ref="A4560"/>
    <hyperlink r:id="rId4560" ref="A4561"/>
    <hyperlink r:id="rId4561" ref="A4562"/>
    <hyperlink r:id="rId4562" ref="A4563"/>
    <hyperlink r:id="rId4563" ref="A4564"/>
    <hyperlink r:id="rId4564" ref="A4565"/>
    <hyperlink r:id="rId4565" ref="A4566"/>
    <hyperlink r:id="rId4566" ref="A4567"/>
    <hyperlink r:id="rId4567" ref="A4568"/>
    <hyperlink r:id="rId4568" ref="A4569"/>
    <hyperlink r:id="rId4569" ref="A4570"/>
    <hyperlink r:id="rId4570" ref="A4571"/>
    <hyperlink r:id="rId4571" ref="A4572"/>
    <hyperlink r:id="rId4572" ref="A4573"/>
    <hyperlink r:id="rId4573" ref="A4574"/>
    <hyperlink r:id="rId4574" ref="A4575"/>
    <hyperlink r:id="rId4575" ref="A4576"/>
    <hyperlink r:id="rId4576" ref="A4577"/>
    <hyperlink r:id="rId4577" ref="A4578"/>
    <hyperlink r:id="rId4578" ref="A4579"/>
    <hyperlink r:id="rId4579" ref="A4580"/>
    <hyperlink r:id="rId4580" ref="A4581"/>
    <hyperlink r:id="rId4581" ref="A4582"/>
    <hyperlink r:id="rId4582" ref="A4583"/>
    <hyperlink r:id="rId4583" ref="A4584"/>
    <hyperlink r:id="rId4584" ref="A4585"/>
    <hyperlink r:id="rId4585" ref="A4586"/>
    <hyperlink r:id="rId4586" ref="A4587"/>
    <hyperlink r:id="rId4587" ref="A4588"/>
    <hyperlink r:id="rId4588" ref="A4589"/>
    <hyperlink r:id="rId4589" ref="A4590"/>
    <hyperlink r:id="rId4590" ref="A4591"/>
    <hyperlink r:id="rId4591" ref="A4592"/>
    <hyperlink r:id="rId4592" ref="A4593"/>
    <hyperlink r:id="rId4593" ref="A4594"/>
    <hyperlink r:id="rId4594" ref="A4595"/>
    <hyperlink r:id="rId4595" ref="A4596"/>
    <hyperlink r:id="rId4596" ref="A4597"/>
    <hyperlink r:id="rId4597" ref="A4598"/>
    <hyperlink r:id="rId4598" ref="A4599"/>
    <hyperlink r:id="rId4599" ref="A4600"/>
    <hyperlink r:id="rId4600" ref="A4601"/>
    <hyperlink r:id="rId4601" ref="A4602"/>
    <hyperlink r:id="rId4602" ref="A4603"/>
    <hyperlink r:id="rId4603" ref="A4604"/>
    <hyperlink r:id="rId4604" ref="A4605"/>
    <hyperlink r:id="rId4605" ref="A4606"/>
    <hyperlink r:id="rId4606" ref="A4607"/>
    <hyperlink r:id="rId4607" ref="A4608"/>
    <hyperlink r:id="rId4608" ref="A4609"/>
    <hyperlink r:id="rId4609" ref="A4610"/>
    <hyperlink r:id="rId4610" ref="A4611"/>
    <hyperlink r:id="rId4611" ref="A4612"/>
    <hyperlink r:id="rId4612" ref="A4613"/>
    <hyperlink r:id="rId4613" ref="A4614"/>
    <hyperlink r:id="rId4614" ref="A4615"/>
    <hyperlink r:id="rId4615" ref="A4616"/>
    <hyperlink r:id="rId4616" ref="A4617"/>
    <hyperlink r:id="rId4617" ref="A4618"/>
    <hyperlink r:id="rId4618" ref="A4619"/>
    <hyperlink r:id="rId4619" ref="A4620"/>
    <hyperlink r:id="rId4620" ref="A4621"/>
    <hyperlink r:id="rId4621" ref="A4622"/>
    <hyperlink r:id="rId4622" ref="A4623"/>
  </hyperlinks>
  <drawing r:id="rId46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s>
  <sheetData>
    <row r="1">
      <c r="A1" s="133" t="s">
        <v>1166</v>
      </c>
      <c r="B1" s="134" t="s">
        <v>1167</v>
      </c>
      <c r="C1" s="135" t="s">
        <v>1168</v>
      </c>
      <c r="D1" s="135" t="s">
        <v>1169</v>
      </c>
      <c r="E1" s="135" t="s">
        <v>1170</v>
      </c>
      <c r="F1" s="135" t="s">
        <v>1171</v>
      </c>
      <c r="G1" s="135" t="s">
        <v>1172</v>
      </c>
      <c r="H1" s="135" t="s">
        <v>1173</v>
      </c>
      <c r="I1" s="135" t="s">
        <v>1174</v>
      </c>
      <c r="J1" s="135" t="s">
        <v>1175</v>
      </c>
      <c r="K1" s="135" t="s">
        <v>1176</v>
      </c>
      <c r="L1" s="135" t="s">
        <v>1177</v>
      </c>
      <c r="M1" s="135" t="s">
        <v>1178</v>
      </c>
      <c r="N1" s="135" t="s">
        <v>1180</v>
      </c>
      <c r="P1" s="135" t="s">
        <v>1181</v>
      </c>
    </row>
    <row r="2">
      <c r="A2" s="136" t="s">
        <v>1182</v>
      </c>
      <c r="B2" s="14"/>
      <c r="P2" s="137" t="str">
        <f>IFERROR(__xludf.DUMMYFUNCTION("FLATTEN(C21:N69)"),"Best creative Agency")</f>
        <v>Best creative Agency</v>
      </c>
    </row>
    <row r="3">
      <c r="A3" s="14" t="s">
        <v>1183</v>
      </c>
      <c r="B3" s="14" t="str">
        <f t="shared" ref="B3:B14" si="1">$A3&amp;" "&amp;B$1</f>
        <v>modifier Best</v>
      </c>
      <c r="P3" s="137" t="str">
        <f>IFERROR(__xludf.DUMMYFUNCTION("""COMPUTED_VALUE"""),"Best creative Agencies")</f>
        <v>Best creative Agencies</v>
      </c>
    </row>
    <row r="4">
      <c r="A4" s="14" t="s">
        <v>1183</v>
      </c>
      <c r="B4" s="14" t="str">
        <f t="shared" si="1"/>
        <v>modifier Best</v>
      </c>
      <c r="P4" s="137" t="str">
        <f>IFERROR(__xludf.DUMMYFUNCTION("""COMPUTED_VALUE"""),"Best creative Service")</f>
        <v>Best creative Service</v>
      </c>
    </row>
    <row r="5">
      <c r="A5" s="14" t="s">
        <v>1183</v>
      </c>
      <c r="B5" s="14" t="str">
        <f t="shared" si="1"/>
        <v>modifier Best</v>
      </c>
      <c r="P5" s="137" t="str">
        <f>IFERROR(__xludf.DUMMYFUNCTION("""COMPUTED_VALUE"""),"Best creative Services")</f>
        <v>Best creative Services</v>
      </c>
    </row>
    <row r="6">
      <c r="A6" s="14" t="s">
        <v>1183</v>
      </c>
      <c r="B6" s="14" t="str">
        <f t="shared" si="1"/>
        <v>modifier Best</v>
      </c>
      <c r="P6" s="137" t="str">
        <f>IFERROR(__xludf.DUMMYFUNCTION("""COMPUTED_VALUE"""),"Best creative Studio")</f>
        <v>Best creative Studio</v>
      </c>
    </row>
    <row r="7">
      <c r="A7" s="14" t="s">
        <v>1183</v>
      </c>
      <c r="B7" s="14" t="str">
        <f t="shared" si="1"/>
        <v>modifier Best</v>
      </c>
      <c r="P7" s="137" t="str">
        <f>IFERROR(__xludf.DUMMYFUNCTION("""COMPUTED_VALUE"""),"Best creative Studios")</f>
        <v>Best creative Studios</v>
      </c>
    </row>
    <row r="8">
      <c r="A8" s="14" t="s">
        <v>1183</v>
      </c>
      <c r="B8" s="14" t="str">
        <f t="shared" si="1"/>
        <v>modifier Best</v>
      </c>
      <c r="P8" s="137" t="str">
        <f>IFERROR(__xludf.DUMMYFUNCTION("""COMPUTED_VALUE"""),"Best creative Experts")</f>
        <v>Best creative Experts</v>
      </c>
    </row>
    <row r="9">
      <c r="A9" s="14" t="s">
        <v>1183</v>
      </c>
      <c r="B9" s="14" t="str">
        <f t="shared" si="1"/>
        <v>modifier Best</v>
      </c>
      <c r="P9" s="137" t="str">
        <f>IFERROR(__xludf.DUMMYFUNCTION("""COMPUTED_VALUE"""),"Best creative Consultants")</f>
        <v>Best creative Consultants</v>
      </c>
    </row>
    <row r="10">
      <c r="A10" s="14" t="s">
        <v>1183</v>
      </c>
      <c r="B10" s="14" t="str">
        <f t="shared" si="1"/>
        <v>modifier Best</v>
      </c>
      <c r="P10" s="137" t="str">
        <f>IFERROR(__xludf.DUMMYFUNCTION("""COMPUTED_VALUE"""),"Best creative Consulting")</f>
        <v>Best creative Consulting</v>
      </c>
    </row>
    <row r="11">
      <c r="A11" s="14" t="s">
        <v>1183</v>
      </c>
      <c r="B11" s="14" t="str">
        <f t="shared" si="1"/>
        <v>modifier Best</v>
      </c>
      <c r="P11" s="137" t="str">
        <f>IFERROR(__xludf.DUMMYFUNCTION("""COMPUTED_VALUE"""),"Best creative Strategists")</f>
        <v>Best creative Strategists</v>
      </c>
    </row>
    <row r="12">
      <c r="A12" s="14" t="s">
        <v>1183</v>
      </c>
      <c r="B12" s="14" t="str">
        <f t="shared" si="1"/>
        <v>modifier Best</v>
      </c>
      <c r="P12" s="137" t="str">
        <f>IFERROR(__xludf.DUMMYFUNCTION("""COMPUTED_VALUE"""),"Best creative Company")</f>
        <v>Best creative Company</v>
      </c>
    </row>
    <row r="13">
      <c r="A13" s="14" t="s">
        <v>1183</v>
      </c>
      <c r="B13" s="14" t="str">
        <f t="shared" si="1"/>
        <v>modifier Best</v>
      </c>
      <c r="P13" s="137" t="str">
        <f>IFERROR(__xludf.DUMMYFUNCTION("""COMPUTED_VALUE"""),"Best creative Companies")</f>
        <v>Best creative Companies</v>
      </c>
    </row>
    <row r="14">
      <c r="A14" s="14" t="s">
        <v>1183</v>
      </c>
      <c r="B14" s="14" t="str">
        <f t="shared" si="1"/>
        <v>modifier Best</v>
      </c>
      <c r="P14" s="137" t="str">
        <f>IFERROR(__xludf.DUMMYFUNCTION("""COMPUTED_VALUE"""),"Best creative strategy Agency")</f>
        <v>Best creative strategy Agency</v>
      </c>
    </row>
    <row r="15">
      <c r="A15" s="14"/>
      <c r="B15" s="14"/>
      <c r="P15" s="137" t="str">
        <f>IFERROR(__xludf.DUMMYFUNCTION("""COMPUTED_VALUE"""),"Best creative strategy Agencies")</f>
        <v>Best creative strategy Agencies</v>
      </c>
    </row>
    <row r="16">
      <c r="A16" s="14"/>
      <c r="B16" s="14"/>
      <c r="P16" s="137" t="str">
        <f>IFERROR(__xludf.DUMMYFUNCTION("""COMPUTED_VALUE"""),"Best creative strategy Service")</f>
        <v>Best creative strategy Service</v>
      </c>
    </row>
    <row r="17">
      <c r="A17" s="14"/>
      <c r="B17" s="14"/>
      <c r="P17" s="137" t="str">
        <f>IFERROR(__xludf.DUMMYFUNCTION("""COMPUTED_VALUE"""),"Best creative strategy Services")</f>
        <v>Best creative strategy Services</v>
      </c>
    </row>
    <row r="18">
      <c r="A18" s="14"/>
      <c r="B18" s="14"/>
      <c r="P18" s="137" t="str">
        <f>IFERROR(__xludf.DUMMYFUNCTION("""COMPUTED_VALUE"""),"Best creative strategy Studio")</f>
        <v>Best creative strategy Studio</v>
      </c>
    </row>
    <row r="19">
      <c r="A19" s="14"/>
      <c r="B19" s="14"/>
      <c r="P19" s="137" t="str">
        <f>IFERROR(__xludf.DUMMYFUNCTION("""COMPUTED_VALUE"""),"Best creative strategy Studios")</f>
        <v>Best creative strategy Studios</v>
      </c>
    </row>
    <row r="20">
      <c r="A20" s="138" t="s">
        <v>1190</v>
      </c>
      <c r="B20" s="139"/>
      <c r="P20" s="137" t="str">
        <f>IFERROR(__xludf.DUMMYFUNCTION("""COMPUTED_VALUE"""),"Best creative strategy Experts")</f>
        <v>Best creative strategy Experts</v>
      </c>
    </row>
    <row r="21">
      <c r="A21" s="140" t="s">
        <v>1192</v>
      </c>
      <c r="B21" s="14" t="str">
        <f t="shared" ref="B21:B69" si="3">B$1&amp;" "&amp;$A21</f>
        <v>Best creative</v>
      </c>
      <c r="C21" s="14" t="str">
        <f t="shared" ref="C21:N21" si="2">$B21&amp;" "&amp;C$1</f>
        <v>Best creative Agency</v>
      </c>
      <c r="D21" s="14" t="str">
        <f t="shared" si="2"/>
        <v>Best creative Agencies</v>
      </c>
      <c r="E21" s="14" t="str">
        <f t="shared" si="2"/>
        <v>Best creative Service</v>
      </c>
      <c r="F21" s="14" t="str">
        <f t="shared" si="2"/>
        <v>Best creative Services</v>
      </c>
      <c r="G21" s="14" t="str">
        <f t="shared" si="2"/>
        <v>Best creative Studio</v>
      </c>
      <c r="H21" s="14" t="str">
        <f t="shared" si="2"/>
        <v>Best creative Studios</v>
      </c>
      <c r="I21" s="14" t="str">
        <f t="shared" si="2"/>
        <v>Best creative Experts</v>
      </c>
      <c r="J21" s="14" t="str">
        <f t="shared" si="2"/>
        <v>Best creative Consultants</v>
      </c>
      <c r="K21" s="14" t="str">
        <f t="shared" si="2"/>
        <v>Best creative Consulting</v>
      </c>
      <c r="L21" s="14" t="str">
        <f t="shared" si="2"/>
        <v>Best creative Strategists</v>
      </c>
      <c r="M21" s="14" t="str">
        <f t="shared" si="2"/>
        <v>Best creative Company</v>
      </c>
      <c r="N21" s="14" t="str">
        <f t="shared" si="2"/>
        <v>Best creative Companies</v>
      </c>
      <c r="P21" s="137" t="str">
        <f>IFERROR(__xludf.DUMMYFUNCTION("""COMPUTED_VALUE"""),"Best creative strategy Consultants")</f>
        <v>Best creative strategy Consultants</v>
      </c>
    </row>
    <row r="22">
      <c r="A22" s="140" t="s">
        <v>1197</v>
      </c>
      <c r="B22" s="14" t="str">
        <f t="shared" si="3"/>
        <v>Best creative strategy</v>
      </c>
      <c r="C22" s="14" t="str">
        <f t="shared" ref="C22:N22" si="4">$B22&amp;" "&amp;C$1</f>
        <v>Best creative strategy Agency</v>
      </c>
      <c r="D22" s="14" t="str">
        <f t="shared" si="4"/>
        <v>Best creative strategy Agencies</v>
      </c>
      <c r="E22" s="14" t="str">
        <f t="shared" si="4"/>
        <v>Best creative strategy Service</v>
      </c>
      <c r="F22" s="14" t="str">
        <f t="shared" si="4"/>
        <v>Best creative strategy Services</v>
      </c>
      <c r="G22" s="14" t="str">
        <f t="shared" si="4"/>
        <v>Best creative strategy Studio</v>
      </c>
      <c r="H22" s="14" t="str">
        <f t="shared" si="4"/>
        <v>Best creative strategy Studios</v>
      </c>
      <c r="I22" s="14" t="str">
        <f t="shared" si="4"/>
        <v>Best creative strategy Experts</v>
      </c>
      <c r="J22" s="14" t="str">
        <f t="shared" si="4"/>
        <v>Best creative strategy Consultants</v>
      </c>
      <c r="K22" s="14" t="str">
        <f t="shared" si="4"/>
        <v>Best creative strategy Consulting</v>
      </c>
      <c r="L22" s="14" t="str">
        <f t="shared" si="4"/>
        <v>Best creative strategy Strategists</v>
      </c>
      <c r="M22" s="14" t="str">
        <f t="shared" si="4"/>
        <v>Best creative strategy Company</v>
      </c>
      <c r="N22" s="14" t="str">
        <f t="shared" si="4"/>
        <v>Best creative strategy Companies</v>
      </c>
      <c r="P22" s="137" t="str">
        <f>IFERROR(__xludf.DUMMYFUNCTION("""COMPUTED_VALUE"""),"Best creative strategy Consulting")</f>
        <v>Best creative strategy Consulting</v>
      </c>
    </row>
    <row r="23">
      <c r="A23" s="140" t="s">
        <v>1202</v>
      </c>
      <c r="B23" s="14" t="str">
        <f t="shared" si="3"/>
        <v>Best marketing intelligence</v>
      </c>
      <c r="C23" s="14" t="str">
        <f t="shared" ref="C23:N23" si="5">$B23&amp;" "&amp;C$1</f>
        <v>Best marketing intelligence Agency</v>
      </c>
      <c r="D23" s="14" t="str">
        <f t="shared" si="5"/>
        <v>Best marketing intelligence Agencies</v>
      </c>
      <c r="E23" s="14" t="str">
        <f t="shared" si="5"/>
        <v>Best marketing intelligence Service</v>
      </c>
      <c r="F23" s="14" t="str">
        <f t="shared" si="5"/>
        <v>Best marketing intelligence Services</v>
      </c>
      <c r="G23" s="14" t="str">
        <f t="shared" si="5"/>
        <v>Best marketing intelligence Studio</v>
      </c>
      <c r="H23" s="14" t="str">
        <f t="shared" si="5"/>
        <v>Best marketing intelligence Studios</v>
      </c>
      <c r="I23" s="14" t="str">
        <f t="shared" si="5"/>
        <v>Best marketing intelligence Experts</v>
      </c>
      <c r="J23" s="14" t="str">
        <f t="shared" si="5"/>
        <v>Best marketing intelligence Consultants</v>
      </c>
      <c r="K23" s="14" t="str">
        <f t="shared" si="5"/>
        <v>Best marketing intelligence Consulting</v>
      </c>
      <c r="L23" s="14" t="str">
        <f t="shared" si="5"/>
        <v>Best marketing intelligence Strategists</v>
      </c>
      <c r="M23" s="14" t="str">
        <f t="shared" si="5"/>
        <v>Best marketing intelligence Company</v>
      </c>
      <c r="N23" s="14" t="str">
        <f t="shared" si="5"/>
        <v>Best marketing intelligence Companies</v>
      </c>
      <c r="P23" s="137" t="str">
        <f>IFERROR(__xludf.DUMMYFUNCTION("""COMPUTED_VALUE"""),"Best creative strategy Strategists")</f>
        <v>Best creative strategy Strategists</v>
      </c>
    </row>
    <row r="24">
      <c r="A24" s="140" t="s">
        <v>1206</v>
      </c>
      <c r="B24" s="14" t="str">
        <f t="shared" si="3"/>
        <v>Best digital media</v>
      </c>
      <c r="C24" s="14" t="str">
        <f t="shared" ref="C24:N24" si="6">$B24&amp;" "&amp;C$1</f>
        <v>Best digital media Agency</v>
      </c>
      <c r="D24" s="14" t="str">
        <f t="shared" si="6"/>
        <v>Best digital media Agencies</v>
      </c>
      <c r="E24" s="14" t="str">
        <f t="shared" si="6"/>
        <v>Best digital media Service</v>
      </c>
      <c r="F24" s="14" t="str">
        <f t="shared" si="6"/>
        <v>Best digital media Services</v>
      </c>
      <c r="G24" s="14" t="str">
        <f t="shared" si="6"/>
        <v>Best digital media Studio</v>
      </c>
      <c r="H24" s="14" t="str">
        <f t="shared" si="6"/>
        <v>Best digital media Studios</v>
      </c>
      <c r="I24" s="14" t="str">
        <f t="shared" si="6"/>
        <v>Best digital media Experts</v>
      </c>
      <c r="J24" s="14" t="str">
        <f t="shared" si="6"/>
        <v>Best digital media Consultants</v>
      </c>
      <c r="K24" s="14" t="str">
        <f t="shared" si="6"/>
        <v>Best digital media Consulting</v>
      </c>
      <c r="L24" s="14" t="str">
        <f t="shared" si="6"/>
        <v>Best digital media Strategists</v>
      </c>
      <c r="M24" s="14" t="str">
        <f t="shared" si="6"/>
        <v>Best digital media Company</v>
      </c>
      <c r="N24" s="14" t="str">
        <f t="shared" si="6"/>
        <v>Best digital media Companies</v>
      </c>
      <c r="P24" s="137" t="str">
        <f>IFERROR(__xludf.DUMMYFUNCTION("""COMPUTED_VALUE"""),"Best creative strategy Company")</f>
        <v>Best creative strategy Company</v>
      </c>
    </row>
    <row r="25">
      <c r="A25" s="140" t="s">
        <v>1211</v>
      </c>
      <c r="B25" s="14" t="str">
        <f t="shared" si="3"/>
        <v>Best eCommerce</v>
      </c>
      <c r="C25" s="14" t="str">
        <f t="shared" ref="C25:N25" si="7">$B25&amp;" "&amp;C$1</f>
        <v>Best eCommerce Agency</v>
      </c>
      <c r="D25" s="14" t="str">
        <f t="shared" si="7"/>
        <v>Best eCommerce Agencies</v>
      </c>
      <c r="E25" s="14" t="str">
        <f t="shared" si="7"/>
        <v>Best eCommerce Service</v>
      </c>
      <c r="F25" s="14" t="str">
        <f t="shared" si="7"/>
        <v>Best eCommerce Services</v>
      </c>
      <c r="G25" s="14" t="str">
        <f t="shared" si="7"/>
        <v>Best eCommerce Studio</v>
      </c>
      <c r="H25" s="14" t="str">
        <f t="shared" si="7"/>
        <v>Best eCommerce Studios</v>
      </c>
      <c r="I25" s="14" t="str">
        <f t="shared" si="7"/>
        <v>Best eCommerce Experts</v>
      </c>
      <c r="J25" s="14" t="str">
        <f t="shared" si="7"/>
        <v>Best eCommerce Consultants</v>
      </c>
      <c r="K25" s="14" t="str">
        <f t="shared" si="7"/>
        <v>Best eCommerce Consulting</v>
      </c>
      <c r="L25" s="14" t="str">
        <f t="shared" si="7"/>
        <v>Best eCommerce Strategists</v>
      </c>
      <c r="M25" s="14" t="str">
        <f t="shared" si="7"/>
        <v>Best eCommerce Company</v>
      </c>
      <c r="N25" s="14" t="str">
        <f t="shared" si="7"/>
        <v>Best eCommerce Companies</v>
      </c>
      <c r="P25" s="137" t="str">
        <f>IFERROR(__xludf.DUMMYFUNCTION("""COMPUTED_VALUE"""),"Best creative strategy Companies")</f>
        <v>Best creative strategy Companies</v>
      </c>
    </row>
    <row r="26">
      <c r="A26" s="140" t="s">
        <v>1213</v>
      </c>
      <c r="B26" s="14" t="str">
        <f t="shared" si="3"/>
        <v>Best retail media</v>
      </c>
      <c r="C26" s="14" t="str">
        <f t="shared" ref="C26:N26" si="8">$B26&amp;" "&amp;C$1</f>
        <v>Best retail media Agency</v>
      </c>
      <c r="D26" s="14" t="str">
        <f t="shared" si="8"/>
        <v>Best retail media Agencies</v>
      </c>
      <c r="E26" s="14" t="str">
        <f t="shared" si="8"/>
        <v>Best retail media Service</v>
      </c>
      <c r="F26" s="14" t="str">
        <f t="shared" si="8"/>
        <v>Best retail media Services</v>
      </c>
      <c r="G26" s="14" t="str">
        <f t="shared" si="8"/>
        <v>Best retail media Studio</v>
      </c>
      <c r="H26" s="14" t="str">
        <f t="shared" si="8"/>
        <v>Best retail media Studios</v>
      </c>
      <c r="I26" s="14" t="str">
        <f t="shared" si="8"/>
        <v>Best retail media Experts</v>
      </c>
      <c r="J26" s="14" t="str">
        <f t="shared" si="8"/>
        <v>Best retail media Consultants</v>
      </c>
      <c r="K26" s="14" t="str">
        <f t="shared" si="8"/>
        <v>Best retail media Consulting</v>
      </c>
      <c r="L26" s="14" t="str">
        <f t="shared" si="8"/>
        <v>Best retail media Strategists</v>
      </c>
      <c r="M26" s="14" t="str">
        <f t="shared" si="8"/>
        <v>Best retail media Company</v>
      </c>
      <c r="N26" s="14" t="str">
        <f t="shared" si="8"/>
        <v>Best retail media Companies</v>
      </c>
      <c r="P26" s="137" t="str">
        <f>IFERROR(__xludf.DUMMYFUNCTION("""COMPUTED_VALUE"""),"Best marketing intelligence Agency")</f>
        <v>Best marketing intelligence Agency</v>
      </c>
    </row>
    <row r="27">
      <c r="A27" s="140" t="s">
        <v>1221</v>
      </c>
      <c r="B27" s="14" t="str">
        <f t="shared" si="3"/>
        <v>Best retail</v>
      </c>
      <c r="C27" s="14" t="str">
        <f t="shared" ref="C27:N27" si="9">$B27&amp;" "&amp;C$1</f>
        <v>Best retail Agency</v>
      </c>
      <c r="D27" s="14" t="str">
        <f t="shared" si="9"/>
        <v>Best retail Agencies</v>
      </c>
      <c r="E27" s="14" t="str">
        <f t="shared" si="9"/>
        <v>Best retail Service</v>
      </c>
      <c r="F27" s="14" t="str">
        <f t="shared" si="9"/>
        <v>Best retail Services</v>
      </c>
      <c r="G27" s="14" t="str">
        <f t="shared" si="9"/>
        <v>Best retail Studio</v>
      </c>
      <c r="H27" s="14" t="str">
        <f t="shared" si="9"/>
        <v>Best retail Studios</v>
      </c>
      <c r="I27" s="14" t="str">
        <f t="shared" si="9"/>
        <v>Best retail Experts</v>
      </c>
      <c r="J27" s="14" t="str">
        <f t="shared" si="9"/>
        <v>Best retail Consultants</v>
      </c>
      <c r="K27" s="14" t="str">
        <f t="shared" si="9"/>
        <v>Best retail Consulting</v>
      </c>
      <c r="L27" s="14" t="str">
        <f t="shared" si="9"/>
        <v>Best retail Strategists</v>
      </c>
      <c r="M27" s="14" t="str">
        <f t="shared" si="9"/>
        <v>Best retail Company</v>
      </c>
      <c r="N27" s="14" t="str">
        <f t="shared" si="9"/>
        <v>Best retail Companies</v>
      </c>
      <c r="P27" s="137" t="str">
        <f>IFERROR(__xludf.DUMMYFUNCTION("""COMPUTED_VALUE"""),"Best marketing intelligence Agencies")</f>
        <v>Best marketing intelligence Agencies</v>
      </c>
    </row>
    <row r="28">
      <c r="A28" s="140" t="s">
        <v>1202</v>
      </c>
      <c r="B28" s="14" t="str">
        <f t="shared" si="3"/>
        <v>Best marketing intelligence</v>
      </c>
      <c r="C28" s="14" t="str">
        <f t="shared" ref="C28:N28" si="10">$B28&amp;" "&amp;C$1</f>
        <v>Best marketing intelligence Agency</v>
      </c>
      <c r="D28" s="14" t="str">
        <f t="shared" si="10"/>
        <v>Best marketing intelligence Agencies</v>
      </c>
      <c r="E28" s="14" t="str">
        <f t="shared" si="10"/>
        <v>Best marketing intelligence Service</v>
      </c>
      <c r="F28" s="14" t="str">
        <f t="shared" si="10"/>
        <v>Best marketing intelligence Services</v>
      </c>
      <c r="G28" s="14" t="str">
        <f t="shared" si="10"/>
        <v>Best marketing intelligence Studio</v>
      </c>
      <c r="H28" s="14" t="str">
        <f t="shared" si="10"/>
        <v>Best marketing intelligence Studios</v>
      </c>
      <c r="I28" s="14" t="str">
        <f t="shared" si="10"/>
        <v>Best marketing intelligence Experts</v>
      </c>
      <c r="J28" s="14" t="str">
        <f t="shared" si="10"/>
        <v>Best marketing intelligence Consultants</v>
      </c>
      <c r="K28" s="14" t="str">
        <f t="shared" si="10"/>
        <v>Best marketing intelligence Consulting</v>
      </c>
      <c r="L28" s="14" t="str">
        <f t="shared" si="10"/>
        <v>Best marketing intelligence Strategists</v>
      </c>
      <c r="M28" s="14" t="str">
        <f t="shared" si="10"/>
        <v>Best marketing intelligence Company</v>
      </c>
      <c r="N28" s="14" t="str">
        <f t="shared" si="10"/>
        <v>Best marketing intelligence Companies</v>
      </c>
      <c r="P28" s="137" t="str">
        <f>IFERROR(__xludf.DUMMYFUNCTION("""COMPUTED_VALUE"""),"Best marketing intelligence Service")</f>
        <v>Best marketing intelligence Service</v>
      </c>
    </row>
    <row r="29">
      <c r="A29" s="140" t="s">
        <v>1227</v>
      </c>
      <c r="B29" s="14" t="str">
        <f t="shared" si="3"/>
        <v>Best advertising technology</v>
      </c>
      <c r="C29" s="14" t="str">
        <f t="shared" ref="C29:N29" si="11">$B29&amp;" "&amp;C$1</f>
        <v>Best advertising technology Agency</v>
      </c>
      <c r="D29" s="14" t="str">
        <f t="shared" si="11"/>
        <v>Best advertising technology Agencies</v>
      </c>
      <c r="E29" s="14" t="str">
        <f t="shared" si="11"/>
        <v>Best advertising technology Service</v>
      </c>
      <c r="F29" s="14" t="str">
        <f t="shared" si="11"/>
        <v>Best advertising technology Services</v>
      </c>
      <c r="G29" s="14" t="str">
        <f t="shared" si="11"/>
        <v>Best advertising technology Studio</v>
      </c>
      <c r="H29" s="14" t="str">
        <f t="shared" si="11"/>
        <v>Best advertising technology Studios</v>
      </c>
      <c r="I29" s="14" t="str">
        <f t="shared" si="11"/>
        <v>Best advertising technology Experts</v>
      </c>
      <c r="J29" s="14" t="str">
        <f t="shared" si="11"/>
        <v>Best advertising technology Consultants</v>
      </c>
      <c r="K29" s="14" t="str">
        <f t="shared" si="11"/>
        <v>Best advertising technology Consulting</v>
      </c>
      <c r="L29" s="14" t="str">
        <f t="shared" si="11"/>
        <v>Best advertising technology Strategists</v>
      </c>
      <c r="M29" s="14" t="str">
        <f t="shared" si="11"/>
        <v>Best advertising technology Company</v>
      </c>
      <c r="N29" s="14" t="str">
        <f t="shared" si="11"/>
        <v>Best advertising technology Companies</v>
      </c>
      <c r="P29" s="137" t="str">
        <f>IFERROR(__xludf.DUMMYFUNCTION("""COMPUTED_VALUE"""),"Best marketing intelligence Services")</f>
        <v>Best marketing intelligence Services</v>
      </c>
    </row>
    <row r="30">
      <c r="A30" s="140" t="s">
        <v>1232</v>
      </c>
      <c r="B30" s="14" t="str">
        <f t="shared" si="3"/>
        <v>Best ad tech</v>
      </c>
      <c r="C30" s="14" t="str">
        <f t="shared" ref="C30:N30" si="12">$B30&amp;" "&amp;C$1</f>
        <v>Best ad tech Agency</v>
      </c>
      <c r="D30" s="14" t="str">
        <f t="shared" si="12"/>
        <v>Best ad tech Agencies</v>
      </c>
      <c r="E30" s="14" t="str">
        <f t="shared" si="12"/>
        <v>Best ad tech Service</v>
      </c>
      <c r="F30" s="14" t="str">
        <f t="shared" si="12"/>
        <v>Best ad tech Services</v>
      </c>
      <c r="G30" s="14" t="str">
        <f t="shared" si="12"/>
        <v>Best ad tech Studio</v>
      </c>
      <c r="H30" s="14" t="str">
        <f t="shared" si="12"/>
        <v>Best ad tech Studios</v>
      </c>
      <c r="I30" s="14" t="str">
        <f t="shared" si="12"/>
        <v>Best ad tech Experts</v>
      </c>
      <c r="J30" s="14" t="str">
        <f t="shared" si="12"/>
        <v>Best ad tech Consultants</v>
      </c>
      <c r="K30" s="14" t="str">
        <f t="shared" si="12"/>
        <v>Best ad tech Consulting</v>
      </c>
      <c r="L30" s="14" t="str">
        <f t="shared" si="12"/>
        <v>Best ad tech Strategists</v>
      </c>
      <c r="M30" s="14" t="str">
        <f t="shared" si="12"/>
        <v>Best ad tech Company</v>
      </c>
      <c r="N30" s="14" t="str">
        <f t="shared" si="12"/>
        <v>Best ad tech Companies</v>
      </c>
      <c r="P30" s="137" t="str">
        <f>IFERROR(__xludf.DUMMYFUNCTION("""COMPUTED_VALUE"""),"Best marketing intelligence Studio")</f>
        <v>Best marketing intelligence Studio</v>
      </c>
    </row>
    <row r="31">
      <c r="A31" s="140" t="s">
        <v>1238</v>
      </c>
      <c r="B31" s="14" t="str">
        <f t="shared" si="3"/>
        <v>Best AI marketing</v>
      </c>
      <c r="C31" s="14" t="str">
        <f t="shared" ref="C31:N31" si="13">$B31&amp;" "&amp;C$1</f>
        <v>Best AI marketing Agency</v>
      </c>
      <c r="D31" s="14" t="str">
        <f t="shared" si="13"/>
        <v>Best AI marketing Agencies</v>
      </c>
      <c r="E31" s="14" t="str">
        <f t="shared" si="13"/>
        <v>Best AI marketing Service</v>
      </c>
      <c r="F31" s="14" t="str">
        <f t="shared" si="13"/>
        <v>Best AI marketing Services</v>
      </c>
      <c r="G31" s="14" t="str">
        <f t="shared" si="13"/>
        <v>Best AI marketing Studio</v>
      </c>
      <c r="H31" s="14" t="str">
        <f t="shared" si="13"/>
        <v>Best AI marketing Studios</v>
      </c>
      <c r="I31" s="14" t="str">
        <f t="shared" si="13"/>
        <v>Best AI marketing Experts</v>
      </c>
      <c r="J31" s="14" t="str">
        <f t="shared" si="13"/>
        <v>Best AI marketing Consultants</v>
      </c>
      <c r="K31" s="14" t="str">
        <f t="shared" si="13"/>
        <v>Best AI marketing Consulting</v>
      </c>
      <c r="L31" s="14" t="str">
        <f t="shared" si="13"/>
        <v>Best AI marketing Strategists</v>
      </c>
      <c r="M31" s="14" t="str">
        <f t="shared" si="13"/>
        <v>Best AI marketing Company</v>
      </c>
      <c r="N31" s="14" t="str">
        <f t="shared" si="13"/>
        <v>Best AI marketing Companies</v>
      </c>
      <c r="P31" s="137" t="str">
        <f>IFERROR(__xludf.DUMMYFUNCTION("""COMPUTED_VALUE"""),"Best marketing intelligence Studios")</f>
        <v>Best marketing intelligence Studios</v>
      </c>
    </row>
    <row r="32">
      <c r="A32" s="140" t="s">
        <v>1245</v>
      </c>
      <c r="B32" s="14" t="str">
        <f t="shared" si="3"/>
        <v>Best GMP</v>
      </c>
      <c r="C32" s="14" t="str">
        <f t="shared" ref="C32:N32" si="14">$B32&amp;" "&amp;C$1</f>
        <v>Best GMP Agency</v>
      </c>
      <c r="D32" s="14" t="str">
        <f t="shared" si="14"/>
        <v>Best GMP Agencies</v>
      </c>
      <c r="E32" s="14" t="str">
        <f t="shared" si="14"/>
        <v>Best GMP Service</v>
      </c>
      <c r="F32" s="14" t="str">
        <f t="shared" si="14"/>
        <v>Best GMP Services</v>
      </c>
      <c r="G32" s="14" t="str">
        <f t="shared" si="14"/>
        <v>Best GMP Studio</v>
      </c>
      <c r="H32" s="14" t="str">
        <f t="shared" si="14"/>
        <v>Best GMP Studios</v>
      </c>
      <c r="I32" s="14" t="str">
        <f t="shared" si="14"/>
        <v>Best GMP Experts</v>
      </c>
      <c r="J32" s="14" t="str">
        <f t="shared" si="14"/>
        <v>Best GMP Consultants</v>
      </c>
      <c r="K32" s="14" t="str">
        <f t="shared" si="14"/>
        <v>Best GMP Consulting</v>
      </c>
      <c r="L32" s="14" t="str">
        <f t="shared" si="14"/>
        <v>Best GMP Strategists</v>
      </c>
      <c r="M32" s="14" t="str">
        <f t="shared" si="14"/>
        <v>Best GMP Company</v>
      </c>
      <c r="N32" s="14" t="str">
        <f t="shared" si="14"/>
        <v>Best GMP Companies</v>
      </c>
      <c r="P32" s="137" t="str">
        <f>IFERROR(__xludf.DUMMYFUNCTION("""COMPUTED_VALUE"""),"Best marketing intelligence Experts")</f>
        <v>Best marketing intelligence Experts</v>
      </c>
    </row>
    <row r="33">
      <c r="A33" s="140" t="s">
        <v>1251</v>
      </c>
      <c r="B33" s="14" t="str">
        <f t="shared" si="3"/>
        <v>Best DV360</v>
      </c>
      <c r="C33" s="14" t="str">
        <f t="shared" ref="C33:N33" si="15">$B33&amp;" "&amp;C$1</f>
        <v>Best DV360 Agency</v>
      </c>
      <c r="D33" s="14" t="str">
        <f t="shared" si="15"/>
        <v>Best DV360 Agencies</v>
      </c>
      <c r="E33" s="14" t="str">
        <f t="shared" si="15"/>
        <v>Best DV360 Service</v>
      </c>
      <c r="F33" s="14" t="str">
        <f t="shared" si="15"/>
        <v>Best DV360 Services</v>
      </c>
      <c r="G33" s="14" t="str">
        <f t="shared" si="15"/>
        <v>Best DV360 Studio</v>
      </c>
      <c r="H33" s="14" t="str">
        <f t="shared" si="15"/>
        <v>Best DV360 Studios</v>
      </c>
      <c r="I33" s="14" t="str">
        <f t="shared" si="15"/>
        <v>Best DV360 Experts</v>
      </c>
      <c r="J33" s="14" t="str">
        <f t="shared" si="15"/>
        <v>Best DV360 Consultants</v>
      </c>
      <c r="K33" s="14" t="str">
        <f t="shared" si="15"/>
        <v>Best DV360 Consulting</v>
      </c>
      <c r="L33" s="14" t="str">
        <f t="shared" si="15"/>
        <v>Best DV360 Strategists</v>
      </c>
      <c r="M33" s="14" t="str">
        <f t="shared" si="15"/>
        <v>Best DV360 Company</v>
      </c>
      <c r="N33" s="14" t="str">
        <f t="shared" si="15"/>
        <v>Best DV360 Companies</v>
      </c>
      <c r="P33" s="137" t="str">
        <f>IFERROR(__xludf.DUMMYFUNCTION("""COMPUTED_VALUE"""),"Best marketing intelligence Consultants")</f>
        <v>Best marketing intelligence Consultants</v>
      </c>
    </row>
    <row r="34">
      <c r="A34" s="140" t="s">
        <v>1259</v>
      </c>
      <c r="B34" s="14" t="str">
        <f t="shared" si="3"/>
        <v>Best DV 360</v>
      </c>
      <c r="C34" s="14" t="str">
        <f t="shared" ref="C34:N34" si="16">$B34&amp;" "&amp;C$1</f>
        <v>Best DV 360 Agency</v>
      </c>
      <c r="D34" s="14" t="str">
        <f t="shared" si="16"/>
        <v>Best DV 360 Agencies</v>
      </c>
      <c r="E34" s="14" t="str">
        <f t="shared" si="16"/>
        <v>Best DV 360 Service</v>
      </c>
      <c r="F34" s="14" t="str">
        <f t="shared" si="16"/>
        <v>Best DV 360 Services</v>
      </c>
      <c r="G34" s="14" t="str">
        <f t="shared" si="16"/>
        <v>Best DV 360 Studio</v>
      </c>
      <c r="H34" s="14" t="str">
        <f t="shared" si="16"/>
        <v>Best DV 360 Studios</v>
      </c>
      <c r="I34" s="14" t="str">
        <f t="shared" si="16"/>
        <v>Best DV 360 Experts</v>
      </c>
      <c r="J34" s="14" t="str">
        <f t="shared" si="16"/>
        <v>Best DV 360 Consultants</v>
      </c>
      <c r="K34" s="14" t="str">
        <f t="shared" si="16"/>
        <v>Best DV 360 Consulting</v>
      </c>
      <c r="L34" s="14" t="str">
        <f t="shared" si="16"/>
        <v>Best DV 360 Strategists</v>
      </c>
      <c r="M34" s="14" t="str">
        <f t="shared" si="16"/>
        <v>Best DV 360 Company</v>
      </c>
      <c r="N34" s="14" t="str">
        <f t="shared" si="16"/>
        <v>Best DV 360 Companies</v>
      </c>
      <c r="P34" s="137" t="str">
        <f>IFERROR(__xludf.DUMMYFUNCTION("""COMPUTED_VALUE"""),"Best marketing intelligence Consulting")</f>
        <v>Best marketing intelligence Consulting</v>
      </c>
    </row>
    <row r="35">
      <c r="A35" s="140" t="s">
        <v>1264</v>
      </c>
      <c r="B35" s="14" t="str">
        <f t="shared" si="3"/>
        <v>Best SA360</v>
      </c>
      <c r="C35" s="14" t="str">
        <f t="shared" ref="C35:N35" si="17">$B35&amp;" "&amp;C$1</f>
        <v>Best SA360 Agency</v>
      </c>
      <c r="D35" s="14" t="str">
        <f t="shared" si="17"/>
        <v>Best SA360 Agencies</v>
      </c>
      <c r="E35" s="14" t="str">
        <f t="shared" si="17"/>
        <v>Best SA360 Service</v>
      </c>
      <c r="F35" s="14" t="str">
        <f t="shared" si="17"/>
        <v>Best SA360 Services</v>
      </c>
      <c r="G35" s="14" t="str">
        <f t="shared" si="17"/>
        <v>Best SA360 Studio</v>
      </c>
      <c r="H35" s="14" t="str">
        <f t="shared" si="17"/>
        <v>Best SA360 Studios</v>
      </c>
      <c r="I35" s="14" t="str">
        <f t="shared" si="17"/>
        <v>Best SA360 Experts</v>
      </c>
      <c r="J35" s="14" t="str">
        <f t="shared" si="17"/>
        <v>Best SA360 Consultants</v>
      </c>
      <c r="K35" s="14" t="str">
        <f t="shared" si="17"/>
        <v>Best SA360 Consulting</v>
      </c>
      <c r="L35" s="14" t="str">
        <f t="shared" si="17"/>
        <v>Best SA360 Strategists</v>
      </c>
      <c r="M35" s="14" t="str">
        <f t="shared" si="17"/>
        <v>Best SA360 Company</v>
      </c>
      <c r="N35" s="14" t="str">
        <f t="shared" si="17"/>
        <v>Best SA360 Companies</v>
      </c>
      <c r="P35" s="137" t="str">
        <f>IFERROR(__xludf.DUMMYFUNCTION("""COMPUTED_VALUE"""),"Best marketing intelligence Strategists")</f>
        <v>Best marketing intelligence Strategists</v>
      </c>
    </row>
    <row r="36">
      <c r="A36" s="140" t="s">
        <v>1269</v>
      </c>
      <c r="B36" s="14" t="str">
        <f t="shared" si="3"/>
        <v>Best SA 360</v>
      </c>
      <c r="C36" s="14" t="str">
        <f t="shared" ref="C36:N36" si="18">$B36&amp;" "&amp;C$1</f>
        <v>Best SA 360 Agency</v>
      </c>
      <c r="D36" s="14" t="str">
        <f t="shared" si="18"/>
        <v>Best SA 360 Agencies</v>
      </c>
      <c r="E36" s="14" t="str">
        <f t="shared" si="18"/>
        <v>Best SA 360 Service</v>
      </c>
      <c r="F36" s="14" t="str">
        <f t="shared" si="18"/>
        <v>Best SA 360 Services</v>
      </c>
      <c r="G36" s="14" t="str">
        <f t="shared" si="18"/>
        <v>Best SA 360 Studio</v>
      </c>
      <c r="H36" s="14" t="str">
        <f t="shared" si="18"/>
        <v>Best SA 360 Studios</v>
      </c>
      <c r="I36" s="14" t="str">
        <f t="shared" si="18"/>
        <v>Best SA 360 Experts</v>
      </c>
      <c r="J36" s="14" t="str">
        <f t="shared" si="18"/>
        <v>Best SA 360 Consultants</v>
      </c>
      <c r="K36" s="14" t="str">
        <f t="shared" si="18"/>
        <v>Best SA 360 Consulting</v>
      </c>
      <c r="L36" s="14" t="str">
        <f t="shared" si="18"/>
        <v>Best SA 360 Strategists</v>
      </c>
      <c r="M36" s="14" t="str">
        <f t="shared" si="18"/>
        <v>Best SA 360 Company</v>
      </c>
      <c r="N36" s="14" t="str">
        <f t="shared" si="18"/>
        <v>Best SA 360 Companies</v>
      </c>
      <c r="P36" s="137" t="str">
        <f>IFERROR(__xludf.DUMMYFUNCTION("""COMPUTED_VALUE"""),"Best marketing intelligence Company")</f>
        <v>Best marketing intelligence Company</v>
      </c>
    </row>
    <row r="37">
      <c r="A37" s="140" t="s">
        <v>1274</v>
      </c>
      <c r="B37" s="14" t="str">
        <f t="shared" si="3"/>
        <v>Best CM360</v>
      </c>
      <c r="C37" s="14" t="str">
        <f t="shared" ref="C37:N37" si="19">$B37&amp;" "&amp;C$1</f>
        <v>Best CM360 Agency</v>
      </c>
      <c r="D37" s="14" t="str">
        <f t="shared" si="19"/>
        <v>Best CM360 Agencies</v>
      </c>
      <c r="E37" s="14" t="str">
        <f t="shared" si="19"/>
        <v>Best CM360 Service</v>
      </c>
      <c r="F37" s="14" t="str">
        <f t="shared" si="19"/>
        <v>Best CM360 Services</v>
      </c>
      <c r="G37" s="14" t="str">
        <f t="shared" si="19"/>
        <v>Best CM360 Studio</v>
      </c>
      <c r="H37" s="14" t="str">
        <f t="shared" si="19"/>
        <v>Best CM360 Studios</v>
      </c>
      <c r="I37" s="14" t="str">
        <f t="shared" si="19"/>
        <v>Best CM360 Experts</v>
      </c>
      <c r="J37" s="14" t="str">
        <f t="shared" si="19"/>
        <v>Best CM360 Consultants</v>
      </c>
      <c r="K37" s="14" t="str">
        <f t="shared" si="19"/>
        <v>Best CM360 Consulting</v>
      </c>
      <c r="L37" s="14" t="str">
        <f t="shared" si="19"/>
        <v>Best CM360 Strategists</v>
      </c>
      <c r="M37" s="14" t="str">
        <f t="shared" si="19"/>
        <v>Best CM360 Company</v>
      </c>
      <c r="N37" s="14" t="str">
        <f t="shared" si="19"/>
        <v>Best CM360 Companies</v>
      </c>
      <c r="P37" s="137" t="str">
        <f>IFERROR(__xludf.DUMMYFUNCTION("""COMPUTED_VALUE"""),"Best marketing intelligence Companies")</f>
        <v>Best marketing intelligence Companies</v>
      </c>
    </row>
    <row r="38">
      <c r="A38" s="140" t="s">
        <v>1279</v>
      </c>
      <c r="B38" s="14" t="str">
        <f t="shared" si="3"/>
        <v>Best CM 360</v>
      </c>
      <c r="C38" s="14" t="str">
        <f t="shared" ref="C38:N38" si="20">$B38&amp;" "&amp;C$1</f>
        <v>Best CM 360 Agency</v>
      </c>
      <c r="D38" s="14" t="str">
        <f t="shared" si="20"/>
        <v>Best CM 360 Agencies</v>
      </c>
      <c r="E38" s="14" t="str">
        <f t="shared" si="20"/>
        <v>Best CM 360 Service</v>
      </c>
      <c r="F38" s="14" t="str">
        <f t="shared" si="20"/>
        <v>Best CM 360 Services</v>
      </c>
      <c r="G38" s="14" t="str">
        <f t="shared" si="20"/>
        <v>Best CM 360 Studio</v>
      </c>
      <c r="H38" s="14" t="str">
        <f t="shared" si="20"/>
        <v>Best CM 360 Studios</v>
      </c>
      <c r="I38" s="14" t="str">
        <f t="shared" si="20"/>
        <v>Best CM 360 Experts</v>
      </c>
      <c r="J38" s="14" t="str">
        <f t="shared" si="20"/>
        <v>Best CM 360 Consultants</v>
      </c>
      <c r="K38" s="14" t="str">
        <f t="shared" si="20"/>
        <v>Best CM 360 Consulting</v>
      </c>
      <c r="L38" s="14" t="str">
        <f t="shared" si="20"/>
        <v>Best CM 360 Strategists</v>
      </c>
      <c r="M38" s="14" t="str">
        <f t="shared" si="20"/>
        <v>Best CM 360 Company</v>
      </c>
      <c r="N38" s="14" t="str">
        <f t="shared" si="20"/>
        <v>Best CM 360 Companies</v>
      </c>
      <c r="P38" s="137" t="str">
        <f>IFERROR(__xludf.DUMMYFUNCTION("""COMPUTED_VALUE"""),"Best digital media Agency")</f>
        <v>Best digital media Agency</v>
      </c>
    </row>
    <row r="39">
      <c r="A39" s="140" t="s">
        <v>1284</v>
      </c>
      <c r="B39" s="14" t="str">
        <f t="shared" si="3"/>
        <v>Best GA 360</v>
      </c>
      <c r="C39" s="14" t="str">
        <f t="shared" ref="C39:N39" si="21">$B39&amp;" "&amp;C$1</f>
        <v>Best GA 360 Agency</v>
      </c>
      <c r="D39" s="14" t="str">
        <f t="shared" si="21"/>
        <v>Best GA 360 Agencies</v>
      </c>
      <c r="E39" s="14" t="str">
        <f t="shared" si="21"/>
        <v>Best GA 360 Service</v>
      </c>
      <c r="F39" s="14" t="str">
        <f t="shared" si="21"/>
        <v>Best GA 360 Services</v>
      </c>
      <c r="G39" s="14" t="str">
        <f t="shared" si="21"/>
        <v>Best GA 360 Studio</v>
      </c>
      <c r="H39" s="14" t="str">
        <f t="shared" si="21"/>
        <v>Best GA 360 Studios</v>
      </c>
      <c r="I39" s="14" t="str">
        <f t="shared" si="21"/>
        <v>Best GA 360 Experts</v>
      </c>
      <c r="J39" s="14" t="str">
        <f t="shared" si="21"/>
        <v>Best GA 360 Consultants</v>
      </c>
      <c r="K39" s="14" t="str">
        <f t="shared" si="21"/>
        <v>Best GA 360 Consulting</v>
      </c>
      <c r="L39" s="14" t="str">
        <f t="shared" si="21"/>
        <v>Best GA 360 Strategists</v>
      </c>
      <c r="M39" s="14" t="str">
        <f t="shared" si="21"/>
        <v>Best GA 360 Company</v>
      </c>
      <c r="N39" s="14" t="str">
        <f t="shared" si="21"/>
        <v>Best GA 360 Companies</v>
      </c>
      <c r="P39" s="137" t="str">
        <f>IFERROR(__xludf.DUMMYFUNCTION("""COMPUTED_VALUE"""),"Best digital media Agencies")</f>
        <v>Best digital media Agencies</v>
      </c>
    </row>
    <row r="40">
      <c r="A40" s="140" t="s">
        <v>1290</v>
      </c>
      <c r="B40" s="14" t="str">
        <f t="shared" si="3"/>
        <v>Best GA360</v>
      </c>
      <c r="C40" s="14" t="str">
        <f t="shared" ref="C40:N40" si="22">$B40&amp;" "&amp;C$1</f>
        <v>Best GA360 Agency</v>
      </c>
      <c r="D40" s="14" t="str">
        <f t="shared" si="22"/>
        <v>Best GA360 Agencies</v>
      </c>
      <c r="E40" s="14" t="str">
        <f t="shared" si="22"/>
        <v>Best GA360 Service</v>
      </c>
      <c r="F40" s="14" t="str">
        <f t="shared" si="22"/>
        <v>Best GA360 Services</v>
      </c>
      <c r="G40" s="14" t="str">
        <f t="shared" si="22"/>
        <v>Best GA360 Studio</v>
      </c>
      <c r="H40" s="14" t="str">
        <f t="shared" si="22"/>
        <v>Best GA360 Studios</v>
      </c>
      <c r="I40" s="14" t="str">
        <f t="shared" si="22"/>
        <v>Best GA360 Experts</v>
      </c>
      <c r="J40" s="14" t="str">
        <f t="shared" si="22"/>
        <v>Best GA360 Consultants</v>
      </c>
      <c r="K40" s="14" t="str">
        <f t="shared" si="22"/>
        <v>Best GA360 Consulting</v>
      </c>
      <c r="L40" s="14" t="str">
        <f t="shared" si="22"/>
        <v>Best GA360 Strategists</v>
      </c>
      <c r="M40" s="14" t="str">
        <f t="shared" si="22"/>
        <v>Best GA360 Company</v>
      </c>
      <c r="N40" s="14" t="str">
        <f t="shared" si="22"/>
        <v>Best GA360 Companies</v>
      </c>
      <c r="P40" s="137" t="str">
        <f>IFERROR(__xludf.DUMMYFUNCTION("""COMPUTED_VALUE"""),"Best digital media Service")</f>
        <v>Best digital media Service</v>
      </c>
    </row>
    <row r="41">
      <c r="A41" s="140" t="s">
        <v>1295</v>
      </c>
      <c r="B41" s="14" t="str">
        <f t="shared" si="3"/>
        <v>Best UX</v>
      </c>
      <c r="C41" s="14" t="str">
        <f t="shared" ref="C41:N41" si="23">$B41&amp;" "&amp;C$1</f>
        <v>Best UX Agency</v>
      </c>
      <c r="D41" s="14" t="str">
        <f t="shared" si="23"/>
        <v>Best UX Agencies</v>
      </c>
      <c r="E41" s="14" t="str">
        <f t="shared" si="23"/>
        <v>Best UX Service</v>
      </c>
      <c r="F41" s="14" t="str">
        <f t="shared" si="23"/>
        <v>Best UX Services</v>
      </c>
      <c r="G41" s="14" t="str">
        <f t="shared" si="23"/>
        <v>Best UX Studio</v>
      </c>
      <c r="H41" s="14" t="str">
        <f t="shared" si="23"/>
        <v>Best UX Studios</v>
      </c>
      <c r="I41" s="14" t="str">
        <f t="shared" si="23"/>
        <v>Best UX Experts</v>
      </c>
      <c r="J41" s="14" t="str">
        <f t="shared" si="23"/>
        <v>Best UX Consultants</v>
      </c>
      <c r="K41" s="14" t="str">
        <f t="shared" si="23"/>
        <v>Best UX Consulting</v>
      </c>
      <c r="L41" s="14" t="str">
        <f t="shared" si="23"/>
        <v>Best UX Strategists</v>
      </c>
      <c r="M41" s="14" t="str">
        <f t="shared" si="23"/>
        <v>Best UX Company</v>
      </c>
      <c r="N41" s="14" t="str">
        <f t="shared" si="23"/>
        <v>Best UX Companies</v>
      </c>
      <c r="P41" s="137" t="str">
        <f>IFERROR(__xludf.DUMMYFUNCTION("""COMPUTED_VALUE"""),"Best digital media Services")</f>
        <v>Best digital media Services</v>
      </c>
    </row>
    <row r="42">
      <c r="A42" s="140" t="s">
        <v>1299</v>
      </c>
      <c r="B42" s="14" t="str">
        <f t="shared" si="3"/>
        <v>Best CRO</v>
      </c>
      <c r="C42" s="14" t="str">
        <f t="shared" ref="C42:N42" si="24">$B42&amp;" "&amp;C$1</f>
        <v>Best CRO Agency</v>
      </c>
      <c r="D42" s="14" t="str">
        <f t="shared" si="24"/>
        <v>Best CRO Agencies</v>
      </c>
      <c r="E42" s="14" t="str">
        <f t="shared" si="24"/>
        <v>Best CRO Service</v>
      </c>
      <c r="F42" s="14" t="str">
        <f t="shared" si="24"/>
        <v>Best CRO Services</v>
      </c>
      <c r="G42" s="14" t="str">
        <f t="shared" si="24"/>
        <v>Best CRO Studio</v>
      </c>
      <c r="H42" s="14" t="str">
        <f t="shared" si="24"/>
        <v>Best CRO Studios</v>
      </c>
      <c r="I42" s="14" t="str">
        <f t="shared" si="24"/>
        <v>Best CRO Experts</v>
      </c>
      <c r="J42" s="14" t="str">
        <f t="shared" si="24"/>
        <v>Best CRO Consultants</v>
      </c>
      <c r="K42" s="14" t="str">
        <f t="shared" si="24"/>
        <v>Best CRO Consulting</v>
      </c>
      <c r="L42" s="14" t="str">
        <f t="shared" si="24"/>
        <v>Best CRO Strategists</v>
      </c>
      <c r="M42" s="14" t="str">
        <f t="shared" si="24"/>
        <v>Best CRO Company</v>
      </c>
      <c r="N42" s="14" t="str">
        <f t="shared" si="24"/>
        <v>Best CRO Companies</v>
      </c>
      <c r="P42" s="137" t="str">
        <f>IFERROR(__xludf.DUMMYFUNCTION("""COMPUTED_VALUE"""),"Best digital media Studio")</f>
        <v>Best digital media Studio</v>
      </c>
    </row>
    <row r="43">
      <c r="A43" s="140" t="s">
        <v>1304</v>
      </c>
      <c r="B43" s="14" t="str">
        <f t="shared" si="3"/>
        <v>Best GAM</v>
      </c>
      <c r="C43" s="14" t="str">
        <f t="shared" ref="C43:N43" si="25">$B43&amp;" "&amp;C$1</f>
        <v>Best GAM Agency</v>
      </c>
      <c r="D43" s="14" t="str">
        <f t="shared" si="25"/>
        <v>Best GAM Agencies</v>
      </c>
      <c r="E43" s="14" t="str">
        <f t="shared" si="25"/>
        <v>Best GAM Service</v>
      </c>
      <c r="F43" s="14" t="str">
        <f t="shared" si="25"/>
        <v>Best GAM Services</v>
      </c>
      <c r="G43" s="14" t="str">
        <f t="shared" si="25"/>
        <v>Best GAM Studio</v>
      </c>
      <c r="H43" s="14" t="str">
        <f t="shared" si="25"/>
        <v>Best GAM Studios</v>
      </c>
      <c r="I43" s="14" t="str">
        <f t="shared" si="25"/>
        <v>Best GAM Experts</v>
      </c>
      <c r="J43" s="14" t="str">
        <f t="shared" si="25"/>
        <v>Best GAM Consultants</v>
      </c>
      <c r="K43" s="14" t="str">
        <f t="shared" si="25"/>
        <v>Best GAM Consulting</v>
      </c>
      <c r="L43" s="14" t="str">
        <f t="shared" si="25"/>
        <v>Best GAM Strategists</v>
      </c>
      <c r="M43" s="14" t="str">
        <f t="shared" si="25"/>
        <v>Best GAM Company</v>
      </c>
      <c r="N43" s="14" t="str">
        <f t="shared" si="25"/>
        <v>Best GAM Companies</v>
      </c>
      <c r="P43" s="137" t="str">
        <f>IFERROR(__xludf.DUMMYFUNCTION("""COMPUTED_VALUE"""),"Best digital media Studios")</f>
        <v>Best digital media Studios</v>
      </c>
    </row>
    <row r="44">
      <c r="A44" s="140" t="s">
        <v>1309</v>
      </c>
      <c r="B44" s="14" t="str">
        <f t="shared" si="3"/>
        <v>Best GAM 360</v>
      </c>
      <c r="C44" s="14" t="str">
        <f t="shared" ref="C44:N44" si="26">$B44&amp;" "&amp;C$1</f>
        <v>Best GAM 360 Agency</v>
      </c>
      <c r="D44" s="14" t="str">
        <f t="shared" si="26"/>
        <v>Best GAM 360 Agencies</v>
      </c>
      <c r="E44" s="14" t="str">
        <f t="shared" si="26"/>
        <v>Best GAM 360 Service</v>
      </c>
      <c r="F44" s="14" t="str">
        <f t="shared" si="26"/>
        <v>Best GAM 360 Services</v>
      </c>
      <c r="G44" s="14" t="str">
        <f t="shared" si="26"/>
        <v>Best GAM 360 Studio</v>
      </c>
      <c r="H44" s="14" t="str">
        <f t="shared" si="26"/>
        <v>Best GAM 360 Studios</v>
      </c>
      <c r="I44" s="14" t="str">
        <f t="shared" si="26"/>
        <v>Best GAM 360 Experts</v>
      </c>
      <c r="J44" s="14" t="str">
        <f t="shared" si="26"/>
        <v>Best GAM 360 Consultants</v>
      </c>
      <c r="K44" s="14" t="str">
        <f t="shared" si="26"/>
        <v>Best GAM 360 Consulting</v>
      </c>
      <c r="L44" s="14" t="str">
        <f t="shared" si="26"/>
        <v>Best GAM 360 Strategists</v>
      </c>
      <c r="M44" s="14" t="str">
        <f t="shared" si="26"/>
        <v>Best GAM 360 Company</v>
      </c>
      <c r="N44" s="14" t="str">
        <f t="shared" si="26"/>
        <v>Best GAM 360 Companies</v>
      </c>
      <c r="P44" s="137" t="str">
        <f>IFERROR(__xludf.DUMMYFUNCTION("""COMPUTED_VALUE"""),"Best digital media Experts")</f>
        <v>Best digital media Experts</v>
      </c>
    </row>
    <row r="45">
      <c r="A45" s="140" t="s">
        <v>1314</v>
      </c>
      <c r="B45" s="14" t="str">
        <f t="shared" si="3"/>
        <v>Best AI Search</v>
      </c>
      <c r="C45" s="14" t="str">
        <f t="shared" ref="C45:N45" si="27">$B45&amp;" "&amp;C$1</f>
        <v>Best AI Search Agency</v>
      </c>
      <c r="D45" s="14" t="str">
        <f t="shared" si="27"/>
        <v>Best AI Search Agencies</v>
      </c>
      <c r="E45" s="14" t="str">
        <f t="shared" si="27"/>
        <v>Best AI Search Service</v>
      </c>
      <c r="F45" s="14" t="str">
        <f t="shared" si="27"/>
        <v>Best AI Search Services</v>
      </c>
      <c r="G45" s="14" t="str">
        <f t="shared" si="27"/>
        <v>Best AI Search Studio</v>
      </c>
      <c r="H45" s="14" t="str">
        <f t="shared" si="27"/>
        <v>Best AI Search Studios</v>
      </c>
      <c r="I45" s="14" t="str">
        <f t="shared" si="27"/>
        <v>Best AI Search Experts</v>
      </c>
      <c r="J45" s="14" t="str">
        <f t="shared" si="27"/>
        <v>Best AI Search Consultants</v>
      </c>
      <c r="K45" s="14" t="str">
        <f t="shared" si="27"/>
        <v>Best AI Search Consulting</v>
      </c>
      <c r="L45" s="14" t="str">
        <f t="shared" si="27"/>
        <v>Best AI Search Strategists</v>
      </c>
      <c r="M45" s="14" t="str">
        <f t="shared" si="27"/>
        <v>Best AI Search Company</v>
      </c>
      <c r="N45" s="14" t="str">
        <f t="shared" si="27"/>
        <v>Best AI Search Companies</v>
      </c>
      <c r="P45" s="137" t="str">
        <f>IFERROR(__xludf.DUMMYFUNCTION("""COMPUTED_VALUE"""),"Best digital media Consultants")</f>
        <v>Best digital media Consultants</v>
      </c>
    </row>
    <row r="46">
      <c r="A46" s="140" t="s">
        <v>1315</v>
      </c>
      <c r="B46" s="14" t="str">
        <f t="shared" si="3"/>
        <v>Best LLM Optimisation</v>
      </c>
      <c r="C46" s="14" t="str">
        <f t="shared" ref="C46:N46" si="28">$B46&amp;" "&amp;C$1</f>
        <v>Best LLM Optimisation Agency</v>
      </c>
      <c r="D46" s="14" t="str">
        <f t="shared" si="28"/>
        <v>Best LLM Optimisation Agencies</v>
      </c>
      <c r="E46" s="14" t="str">
        <f t="shared" si="28"/>
        <v>Best LLM Optimisation Service</v>
      </c>
      <c r="F46" s="14" t="str">
        <f t="shared" si="28"/>
        <v>Best LLM Optimisation Services</v>
      </c>
      <c r="G46" s="14" t="str">
        <f t="shared" si="28"/>
        <v>Best LLM Optimisation Studio</v>
      </c>
      <c r="H46" s="14" t="str">
        <f t="shared" si="28"/>
        <v>Best LLM Optimisation Studios</v>
      </c>
      <c r="I46" s="14" t="str">
        <f t="shared" si="28"/>
        <v>Best LLM Optimisation Experts</v>
      </c>
      <c r="J46" s="14" t="str">
        <f t="shared" si="28"/>
        <v>Best LLM Optimisation Consultants</v>
      </c>
      <c r="K46" s="14" t="str">
        <f t="shared" si="28"/>
        <v>Best LLM Optimisation Consulting</v>
      </c>
      <c r="L46" s="14" t="str">
        <f t="shared" si="28"/>
        <v>Best LLM Optimisation Strategists</v>
      </c>
      <c r="M46" s="14" t="str">
        <f t="shared" si="28"/>
        <v>Best LLM Optimisation Company</v>
      </c>
      <c r="N46" s="14" t="str">
        <f t="shared" si="28"/>
        <v>Best LLM Optimisation Companies</v>
      </c>
      <c r="P46" s="137" t="str">
        <f>IFERROR(__xludf.DUMMYFUNCTION("""COMPUTED_VALUE"""),"Best digital media Consulting")</f>
        <v>Best digital media Consulting</v>
      </c>
    </row>
    <row r="47">
      <c r="A47" s="140" t="s">
        <v>1320</v>
      </c>
      <c r="B47" s="14" t="str">
        <f t="shared" si="3"/>
        <v>Best GEO</v>
      </c>
      <c r="C47" s="14" t="str">
        <f t="shared" ref="C47:N47" si="29">$B47&amp;" "&amp;C$1</f>
        <v>Best GEO Agency</v>
      </c>
      <c r="D47" s="14" t="str">
        <f t="shared" si="29"/>
        <v>Best GEO Agencies</v>
      </c>
      <c r="E47" s="14" t="str">
        <f t="shared" si="29"/>
        <v>Best GEO Service</v>
      </c>
      <c r="F47" s="14" t="str">
        <f t="shared" si="29"/>
        <v>Best GEO Services</v>
      </c>
      <c r="G47" s="14" t="str">
        <f t="shared" si="29"/>
        <v>Best GEO Studio</v>
      </c>
      <c r="H47" s="14" t="str">
        <f t="shared" si="29"/>
        <v>Best GEO Studios</v>
      </c>
      <c r="I47" s="14" t="str">
        <f t="shared" si="29"/>
        <v>Best GEO Experts</v>
      </c>
      <c r="J47" s="14" t="str">
        <f t="shared" si="29"/>
        <v>Best GEO Consultants</v>
      </c>
      <c r="K47" s="14" t="str">
        <f t="shared" si="29"/>
        <v>Best GEO Consulting</v>
      </c>
      <c r="L47" s="14" t="str">
        <f t="shared" si="29"/>
        <v>Best GEO Strategists</v>
      </c>
      <c r="M47" s="14" t="str">
        <f t="shared" si="29"/>
        <v>Best GEO Company</v>
      </c>
      <c r="N47" s="14" t="str">
        <f t="shared" si="29"/>
        <v>Best GEO Companies</v>
      </c>
      <c r="P47" s="137" t="str">
        <f>IFERROR(__xludf.DUMMYFUNCTION("""COMPUTED_VALUE"""),"Best digital media Strategists")</f>
        <v>Best digital media Strategists</v>
      </c>
    </row>
    <row r="48">
      <c r="A48" s="140" t="s">
        <v>1325</v>
      </c>
      <c r="B48" s="14" t="str">
        <f t="shared" si="3"/>
        <v>Best SEO</v>
      </c>
      <c r="C48" s="14" t="str">
        <f t="shared" ref="C48:N48" si="30">$B48&amp;" "&amp;C$1</f>
        <v>Best SEO Agency</v>
      </c>
      <c r="D48" s="14" t="str">
        <f t="shared" si="30"/>
        <v>Best SEO Agencies</v>
      </c>
      <c r="E48" s="14" t="str">
        <f t="shared" si="30"/>
        <v>Best SEO Service</v>
      </c>
      <c r="F48" s="14" t="str">
        <f t="shared" si="30"/>
        <v>Best SEO Services</v>
      </c>
      <c r="G48" s="14" t="str">
        <f t="shared" si="30"/>
        <v>Best SEO Studio</v>
      </c>
      <c r="H48" s="14" t="str">
        <f t="shared" si="30"/>
        <v>Best SEO Studios</v>
      </c>
      <c r="I48" s="14" t="str">
        <f t="shared" si="30"/>
        <v>Best SEO Experts</v>
      </c>
      <c r="J48" s="14" t="str">
        <f t="shared" si="30"/>
        <v>Best SEO Consultants</v>
      </c>
      <c r="K48" s="14" t="str">
        <f t="shared" si="30"/>
        <v>Best SEO Consulting</v>
      </c>
      <c r="L48" s="14" t="str">
        <f t="shared" si="30"/>
        <v>Best SEO Strategists</v>
      </c>
      <c r="M48" s="14" t="str">
        <f t="shared" si="30"/>
        <v>Best SEO Company</v>
      </c>
      <c r="N48" s="14" t="str">
        <f t="shared" si="30"/>
        <v>Best SEO Companies</v>
      </c>
      <c r="P48" s="137" t="str">
        <f>IFERROR(__xludf.DUMMYFUNCTION("""COMPUTED_VALUE"""),"Best digital media Company")</f>
        <v>Best digital media Company</v>
      </c>
    </row>
    <row r="49">
      <c r="A49" s="140" t="s">
        <v>1330</v>
      </c>
      <c r="B49" s="14" t="str">
        <f t="shared" si="3"/>
        <v>Best SEO Strategy</v>
      </c>
      <c r="C49" s="14" t="str">
        <f t="shared" ref="C49:N49" si="31">$B49&amp;" "&amp;C$1</f>
        <v>Best SEO Strategy Agency</v>
      </c>
      <c r="D49" s="14" t="str">
        <f t="shared" si="31"/>
        <v>Best SEO Strategy Agencies</v>
      </c>
      <c r="E49" s="14" t="str">
        <f t="shared" si="31"/>
        <v>Best SEO Strategy Service</v>
      </c>
      <c r="F49" s="14" t="str">
        <f t="shared" si="31"/>
        <v>Best SEO Strategy Services</v>
      </c>
      <c r="G49" s="14" t="str">
        <f t="shared" si="31"/>
        <v>Best SEO Strategy Studio</v>
      </c>
      <c r="H49" s="14" t="str">
        <f t="shared" si="31"/>
        <v>Best SEO Strategy Studios</v>
      </c>
      <c r="I49" s="14" t="str">
        <f t="shared" si="31"/>
        <v>Best SEO Strategy Experts</v>
      </c>
      <c r="J49" s="14" t="str">
        <f t="shared" si="31"/>
        <v>Best SEO Strategy Consultants</v>
      </c>
      <c r="K49" s="14" t="str">
        <f t="shared" si="31"/>
        <v>Best SEO Strategy Consulting</v>
      </c>
      <c r="L49" s="14" t="str">
        <f t="shared" si="31"/>
        <v>Best SEO Strategy Strategists</v>
      </c>
      <c r="M49" s="14" t="str">
        <f t="shared" si="31"/>
        <v>Best SEO Strategy Company</v>
      </c>
      <c r="N49" s="14" t="str">
        <f t="shared" si="31"/>
        <v>Best SEO Strategy Companies</v>
      </c>
      <c r="P49" s="137" t="str">
        <f>IFERROR(__xludf.DUMMYFUNCTION("""COMPUTED_VALUE"""),"Best digital media Companies")</f>
        <v>Best digital media Companies</v>
      </c>
    </row>
    <row r="50">
      <c r="A50" s="140" t="s">
        <v>1332</v>
      </c>
      <c r="B50" s="14" t="str">
        <f t="shared" si="3"/>
        <v>Best Digital PR</v>
      </c>
      <c r="C50" s="14" t="str">
        <f t="shared" ref="C50:N50" si="32">$B50&amp;" "&amp;C$1</f>
        <v>Best Digital PR Agency</v>
      </c>
      <c r="D50" s="14" t="str">
        <f t="shared" si="32"/>
        <v>Best Digital PR Agencies</v>
      </c>
      <c r="E50" s="14" t="str">
        <f t="shared" si="32"/>
        <v>Best Digital PR Service</v>
      </c>
      <c r="F50" s="14" t="str">
        <f t="shared" si="32"/>
        <v>Best Digital PR Services</v>
      </c>
      <c r="G50" s="14" t="str">
        <f t="shared" si="32"/>
        <v>Best Digital PR Studio</v>
      </c>
      <c r="H50" s="14" t="str">
        <f t="shared" si="32"/>
        <v>Best Digital PR Studios</v>
      </c>
      <c r="I50" s="14" t="str">
        <f t="shared" si="32"/>
        <v>Best Digital PR Experts</v>
      </c>
      <c r="J50" s="14" t="str">
        <f t="shared" si="32"/>
        <v>Best Digital PR Consultants</v>
      </c>
      <c r="K50" s="14" t="str">
        <f t="shared" si="32"/>
        <v>Best Digital PR Consulting</v>
      </c>
      <c r="L50" s="14" t="str">
        <f t="shared" si="32"/>
        <v>Best Digital PR Strategists</v>
      </c>
      <c r="M50" s="14" t="str">
        <f t="shared" si="32"/>
        <v>Best Digital PR Company</v>
      </c>
      <c r="N50" s="14" t="str">
        <f t="shared" si="32"/>
        <v>Best Digital PR Companies</v>
      </c>
      <c r="P50" s="137" t="str">
        <f>IFERROR(__xludf.DUMMYFUNCTION("""COMPUTED_VALUE"""),"Best eCommerce Agency")</f>
        <v>Best eCommerce Agency</v>
      </c>
    </row>
    <row r="51">
      <c r="A51" s="140" t="s">
        <v>1334</v>
      </c>
      <c r="B51" s="14" t="str">
        <f t="shared" si="3"/>
        <v>Best Content Strategy</v>
      </c>
      <c r="C51" s="14" t="str">
        <f t="shared" ref="C51:N51" si="33">$B51&amp;" "&amp;C$1</f>
        <v>Best Content Strategy Agency</v>
      </c>
      <c r="D51" s="14" t="str">
        <f t="shared" si="33"/>
        <v>Best Content Strategy Agencies</v>
      </c>
      <c r="E51" s="14" t="str">
        <f t="shared" si="33"/>
        <v>Best Content Strategy Service</v>
      </c>
      <c r="F51" s="14" t="str">
        <f t="shared" si="33"/>
        <v>Best Content Strategy Services</v>
      </c>
      <c r="G51" s="14" t="str">
        <f t="shared" si="33"/>
        <v>Best Content Strategy Studio</v>
      </c>
      <c r="H51" s="14" t="str">
        <f t="shared" si="33"/>
        <v>Best Content Strategy Studios</v>
      </c>
      <c r="I51" s="14" t="str">
        <f t="shared" si="33"/>
        <v>Best Content Strategy Experts</v>
      </c>
      <c r="J51" s="14" t="str">
        <f t="shared" si="33"/>
        <v>Best Content Strategy Consultants</v>
      </c>
      <c r="K51" s="14" t="str">
        <f t="shared" si="33"/>
        <v>Best Content Strategy Consulting</v>
      </c>
      <c r="L51" s="14" t="str">
        <f t="shared" si="33"/>
        <v>Best Content Strategy Strategists</v>
      </c>
      <c r="M51" s="14" t="str">
        <f t="shared" si="33"/>
        <v>Best Content Strategy Company</v>
      </c>
      <c r="N51" s="14" t="str">
        <f t="shared" si="33"/>
        <v>Best Content Strategy Companies</v>
      </c>
      <c r="P51" s="137" t="str">
        <f>IFERROR(__xludf.DUMMYFUNCTION("""COMPUTED_VALUE"""),"Best eCommerce Agencies")</f>
        <v>Best eCommerce Agencies</v>
      </c>
    </row>
    <row r="52">
      <c r="A52" s="140" t="s">
        <v>1339</v>
      </c>
      <c r="B52" s="14" t="str">
        <f t="shared" si="3"/>
        <v>Best Content</v>
      </c>
      <c r="C52" s="14" t="str">
        <f t="shared" ref="C52:N52" si="34">$B52&amp;" "&amp;C$1</f>
        <v>Best Content Agency</v>
      </c>
      <c r="D52" s="14" t="str">
        <f t="shared" si="34"/>
        <v>Best Content Agencies</v>
      </c>
      <c r="E52" s="14" t="str">
        <f t="shared" si="34"/>
        <v>Best Content Service</v>
      </c>
      <c r="F52" s="14" t="str">
        <f t="shared" si="34"/>
        <v>Best Content Services</v>
      </c>
      <c r="G52" s="14" t="str">
        <f t="shared" si="34"/>
        <v>Best Content Studio</v>
      </c>
      <c r="H52" s="14" t="str">
        <f t="shared" si="34"/>
        <v>Best Content Studios</v>
      </c>
      <c r="I52" s="14" t="str">
        <f t="shared" si="34"/>
        <v>Best Content Experts</v>
      </c>
      <c r="J52" s="14" t="str">
        <f t="shared" si="34"/>
        <v>Best Content Consultants</v>
      </c>
      <c r="K52" s="14" t="str">
        <f t="shared" si="34"/>
        <v>Best Content Consulting</v>
      </c>
      <c r="L52" s="14" t="str">
        <f t="shared" si="34"/>
        <v>Best Content Strategists</v>
      </c>
      <c r="M52" s="14" t="str">
        <f t="shared" si="34"/>
        <v>Best Content Company</v>
      </c>
      <c r="N52" s="14" t="str">
        <f t="shared" si="34"/>
        <v>Best Content Companies</v>
      </c>
      <c r="P52" s="137" t="str">
        <f>IFERROR(__xludf.DUMMYFUNCTION("""COMPUTED_VALUE"""),"Best eCommerce Service")</f>
        <v>Best eCommerce Service</v>
      </c>
    </row>
    <row r="53">
      <c r="A53" s="140" t="s">
        <v>1343</v>
      </c>
      <c r="B53" s="14" t="str">
        <f t="shared" si="3"/>
        <v>Best Technical SEO</v>
      </c>
      <c r="C53" s="14" t="str">
        <f t="shared" ref="C53:N53" si="35">$B53&amp;" "&amp;C$1</f>
        <v>Best Technical SEO Agency</v>
      </c>
      <c r="D53" s="14" t="str">
        <f t="shared" si="35"/>
        <v>Best Technical SEO Agencies</v>
      </c>
      <c r="E53" s="14" t="str">
        <f t="shared" si="35"/>
        <v>Best Technical SEO Service</v>
      </c>
      <c r="F53" s="14" t="str">
        <f t="shared" si="35"/>
        <v>Best Technical SEO Services</v>
      </c>
      <c r="G53" s="14" t="str">
        <f t="shared" si="35"/>
        <v>Best Technical SEO Studio</v>
      </c>
      <c r="H53" s="14" t="str">
        <f t="shared" si="35"/>
        <v>Best Technical SEO Studios</v>
      </c>
      <c r="I53" s="14" t="str">
        <f t="shared" si="35"/>
        <v>Best Technical SEO Experts</v>
      </c>
      <c r="J53" s="14" t="str">
        <f t="shared" si="35"/>
        <v>Best Technical SEO Consultants</v>
      </c>
      <c r="K53" s="14" t="str">
        <f t="shared" si="35"/>
        <v>Best Technical SEO Consulting</v>
      </c>
      <c r="L53" s="14" t="str">
        <f t="shared" si="35"/>
        <v>Best Technical SEO Strategists</v>
      </c>
      <c r="M53" s="14" t="str">
        <f t="shared" si="35"/>
        <v>Best Technical SEO Company</v>
      </c>
      <c r="N53" s="14" t="str">
        <f t="shared" si="35"/>
        <v>Best Technical SEO Companies</v>
      </c>
      <c r="P53" s="137" t="str">
        <f>IFERROR(__xludf.DUMMYFUNCTION("""COMPUTED_VALUE"""),"Best eCommerce Services")</f>
        <v>Best eCommerce Services</v>
      </c>
    </row>
    <row r="54">
      <c r="A54" s="140" t="s">
        <v>1345</v>
      </c>
      <c r="B54" s="14" t="str">
        <f t="shared" si="3"/>
        <v>Best Digital Media</v>
      </c>
      <c r="C54" s="14" t="str">
        <f t="shared" ref="C54:N54" si="36">$B54&amp;" "&amp;C$1</f>
        <v>Best Digital Media Agency</v>
      </c>
      <c r="D54" s="14" t="str">
        <f t="shared" si="36"/>
        <v>Best Digital Media Agencies</v>
      </c>
      <c r="E54" s="14" t="str">
        <f t="shared" si="36"/>
        <v>Best Digital Media Service</v>
      </c>
      <c r="F54" s="14" t="str">
        <f t="shared" si="36"/>
        <v>Best Digital Media Services</v>
      </c>
      <c r="G54" s="14" t="str">
        <f t="shared" si="36"/>
        <v>Best Digital Media Studio</v>
      </c>
      <c r="H54" s="14" t="str">
        <f t="shared" si="36"/>
        <v>Best Digital Media Studios</v>
      </c>
      <c r="I54" s="14" t="str">
        <f t="shared" si="36"/>
        <v>Best Digital Media Experts</v>
      </c>
      <c r="J54" s="14" t="str">
        <f t="shared" si="36"/>
        <v>Best Digital Media Consultants</v>
      </c>
      <c r="K54" s="14" t="str">
        <f t="shared" si="36"/>
        <v>Best Digital Media Consulting</v>
      </c>
      <c r="L54" s="14" t="str">
        <f t="shared" si="36"/>
        <v>Best Digital Media Strategists</v>
      </c>
      <c r="M54" s="14" t="str">
        <f t="shared" si="36"/>
        <v>Best Digital Media Company</v>
      </c>
      <c r="N54" s="14" t="str">
        <f t="shared" si="36"/>
        <v>Best Digital Media Companies</v>
      </c>
      <c r="P54" s="137" t="str">
        <f>IFERROR(__xludf.DUMMYFUNCTION("""COMPUTED_VALUE"""),"Best eCommerce Studio")</f>
        <v>Best eCommerce Studio</v>
      </c>
    </row>
    <row r="55">
      <c r="A55" s="140" t="s">
        <v>1349</v>
      </c>
      <c r="B55" s="14" t="str">
        <f t="shared" si="3"/>
        <v>Best Content Writing</v>
      </c>
      <c r="C55" s="14" t="str">
        <f t="shared" ref="C55:N55" si="37">$B55&amp;" "&amp;C$1</f>
        <v>Best Content Writing Agency</v>
      </c>
      <c r="D55" s="14" t="str">
        <f t="shared" si="37"/>
        <v>Best Content Writing Agencies</v>
      </c>
      <c r="E55" s="14" t="str">
        <f t="shared" si="37"/>
        <v>Best Content Writing Service</v>
      </c>
      <c r="F55" s="14" t="str">
        <f t="shared" si="37"/>
        <v>Best Content Writing Services</v>
      </c>
      <c r="G55" s="14" t="str">
        <f t="shared" si="37"/>
        <v>Best Content Writing Studio</v>
      </c>
      <c r="H55" s="14" t="str">
        <f t="shared" si="37"/>
        <v>Best Content Writing Studios</v>
      </c>
      <c r="I55" s="14" t="str">
        <f t="shared" si="37"/>
        <v>Best Content Writing Experts</v>
      </c>
      <c r="J55" s="14" t="str">
        <f t="shared" si="37"/>
        <v>Best Content Writing Consultants</v>
      </c>
      <c r="K55" s="14" t="str">
        <f t="shared" si="37"/>
        <v>Best Content Writing Consulting</v>
      </c>
      <c r="L55" s="14" t="str">
        <f t="shared" si="37"/>
        <v>Best Content Writing Strategists</v>
      </c>
      <c r="M55" s="14" t="str">
        <f t="shared" si="37"/>
        <v>Best Content Writing Company</v>
      </c>
      <c r="N55" s="14" t="str">
        <f t="shared" si="37"/>
        <v>Best Content Writing Companies</v>
      </c>
      <c r="P55" s="137" t="str">
        <f>IFERROR(__xludf.DUMMYFUNCTION("""COMPUTED_VALUE"""),"Best eCommerce Studios")</f>
        <v>Best eCommerce Studios</v>
      </c>
    </row>
    <row r="56">
      <c r="A56" s="140" t="s">
        <v>1352</v>
      </c>
      <c r="B56" s="14" t="str">
        <f t="shared" si="3"/>
        <v>Best Digital Content</v>
      </c>
      <c r="C56" s="14" t="str">
        <f t="shared" ref="C56:N56" si="38">$B56&amp;" "&amp;C$1</f>
        <v>Best Digital Content Agency</v>
      </c>
      <c r="D56" s="14" t="str">
        <f t="shared" si="38"/>
        <v>Best Digital Content Agencies</v>
      </c>
      <c r="E56" s="14" t="str">
        <f t="shared" si="38"/>
        <v>Best Digital Content Service</v>
      </c>
      <c r="F56" s="14" t="str">
        <f t="shared" si="38"/>
        <v>Best Digital Content Services</v>
      </c>
      <c r="G56" s="14" t="str">
        <f t="shared" si="38"/>
        <v>Best Digital Content Studio</v>
      </c>
      <c r="H56" s="14" t="str">
        <f t="shared" si="38"/>
        <v>Best Digital Content Studios</v>
      </c>
      <c r="I56" s="14" t="str">
        <f t="shared" si="38"/>
        <v>Best Digital Content Experts</v>
      </c>
      <c r="J56" s="14" t="str">
        <f t="shared" si="38"/>
        <v>Best Digital Content Consultants</v>
      </c>
      <c r="K56" s="14" t="str">
        <f t="shared" si="38"/>
        <v>Best Digital Content Consulting</v>
      </c>
      <c r="L56" s="14" t="str">
        <f t="shared" si="38"/>
        <v>Best Digital Content Strategists</v>
      </c>
      <c r="M56" s="14" t="str">
        <f t="shared" si="38"/>
        <v>Best Digital Content Company</v>
      </c>
      <c r="N56" s="14" t="str">
        <f t="shared" si="38"/>
        <v>Best Digital Content Companies</v>
      </c>
      <c r="P56" s="137" t="str">
        <f>IFERROR(__xludf.DUMMYFUNCTION("""COMPUTED_VALUE"""),"Best eCommerce Experts")</f>
        <v>Best eCommerce Experts</v>
      </c>
    </row>
    <row r="57">
      <c r="A57" s="140" t="s">
        <v>1354</v>
      </c>
      <c r="B57" s="14" t="str">
        <f t="shared" si="3"/>
        <v>Best Digital Design</v>
      </c>
      <c r="C57" s="14" t="str">
        <f t="shared" ref="C57:N57" si="39">$B57&amp;" "&amp;C$1</f>
        <v>Best Digital Design Agency</v>
      </c>
      <c r="D57" s="14" t="str">
        <f t="shared" si="39"/>
        <v>Best Digital Design Agencies</v>
      </c>
      <c r="E57" s="14" t="str">
        <f t="shared" si="39"/>
        <v>Best Digital Design Service</v>
      </c>
      <c r="F57" s="14" t="str">
        <f t="shared" si="39"/>
        <v>Best Digital Design Services</v>
      </c>
      <c r="G57" s="14" t="str">
        <f t="shared" si="39"/>
        <v>Best Digital Design Studio</v>
      </c>
      <c r="H57" s="14" t="str">
        <f t="shared" si="39"/>
        <v>Best Digital Design Studios</v>
      </c>
      <c r="I57" s="14" t="str">
        <f t="shared" si="39"/>
        <v>Best Digital Design Experts</v>
      </c>
      <c r="J57" s="14" t="str">
        <f t="shared" si="39"/>
        <v>Best Digital Design Consultants</v>
      </c>
      <c r="K57" s="14" t="str">
        <f t="shared" si="39"/>
        <v>Best Digital Design Consulting</v>
      </c>
      <c r="L57" s="14" t="str">
        <f t="shared" si="39"/>
        <v>Best Digital Design Strategists</v>
      </c>
      <c r="M57" s="14" t="str">
        <f t="shared" si="39"/>
        <v>Best Digital Design Company</v>
      </c>
      <c r="N57" s="14" t="str">
        <f t="shared" si="39"/>
        <v>Best Digital Design Companies</v>
      </c>
      <c r="P57" s="137" t="str">
        <f>IFERROR(__xludf.DUMMYFUNCTION("""COMPUTED_VALUE"""),"Best eCommerce Consultants")</f>
        <v>Best eCommerce Consultants</v>
      </c>
    </row>
    <row r="58">
      <c r="A58" s="140" t="s">
        <v>1357</v>
      </c>
      <c r="B58" s="14" t="str">
        <f t="shared" si="3"/>
        <v>Best Graphic Design</v>
      </c>
      <c r="C58" s="14" t="str">
        <f t="shared" ref="C58:N58" si="40">$B58&amp;" "&amp;C$1</f>
        <v>Best Graphic Design Agency</v>
      </c>
      <c r="D58" s="14" t="str">
        <f t="shared" si="40"/>
        <v>Best Graphic Design Agencies</v>
      </c>
      <c r="E58" s="14" t="str">
        <f t="shared" si="40"/>
        <v>Best Graphic Design Service</v>
      </c>
      <c r="F58" s="14" t="str">
        <f t="shared" si="40"/>
        <v>Best Graphic Design Services</v>
      </c>
      <c r="G58" s="14" t="str">
        <f t="shared" si="40"/>
        <v>Best Graphic Design Studio</v>
      </c>
      <c r="H58" s="14" t="str">
        <f t="shared" si="40"/>
        <v>Best Graphic Design Studios</v>
      </c>
      <c r="I58" s="14" t="str">
        <f t="shared" si="40"/>
        <v>Best Graphic Design Experts</v>
      </c>
      <c r="J58" s="14" t="str">
        <f t="shared" si="40"/>
        <v>Best Graphic Design Consultants</v>
      </c>
      <c r="K58" s="14" t="str">
        <f t="shared" si="40"/>
        <v>Best Graphic Design Consulting</v>
      </c>
      <c r="L58" s="14" t="str">
        <f t="shared" si="40"/>
        <v>Best Graphic Design Strategists</v>
      </c>
      <c r="M58" s="14" t="str">
        <f t="shared" si="40"/>
        <v>Best Graphic Design Company</v>
      </c>
      <c r="N58" s="14" t="str">
        <f t="shared" si="40"/>
        <v>Best Graphic Design Companies</v>
      </c>
      <c r="P58" s="137" t="str">
        <f>IFERROR(__xludf.DUMMYFUNCTION("""COMPUTED_VALUE"""),"Best eCommerce Consulting")</f>
        <v>Best eCommerce Consulting</v>
      </c>
    </row>
    <row r="59">
      <c r="A59" s="140" t="s">
        <v>1364</v>
      </c>
      <c r="B59" s="14" t="str">
        <f t="shared" si="3"/>
        <v>Best User Experience</v>
      </c>
      <c r="C59" s="14" t="str">
        <f t="shared" ref="C59:N59" si="41">$B59&amp;" "&amp;C$1</f>
        <v>Best User Experience Agency</v>
      </c>
      <c r="D59" s="14" t="str">
        <f t="shared" si="41"/>
        <v>Best User Experience Agencies</v>
      </c>
      <c r="E59" s="14" t="str">
        <f t="shared" si="41"/>
        <v>Best User Experience Service</v>
      </c>
      <c r="F59" s="14" t="str">
        <f t="shared" si="41"/>
        <v>Best User Experience Services</v>
      </c>
      <c r="G59" s="14" t="str">
        <f t="shared" si="41"/>
        <v>Best User Experience Studio</v>
      </c>
      <c r="H59" s="14" t="str">
        <f t="shared" si="41"/>
        <v>Best User Experience Studios</v>
      </c>
      <c r="I59" s="14" t="str">
        <f t="shared" si="41"/>
        <v>Best User Experience Experts</v>
      </c>
      <c r="J59" s="14" t="str">
        <f t="shared" si="41"/>
        <v>Best User Experience Consultants</v>
      </c>
      <c r="K59" s="14" t="str">
        <f t="shared" si="41"/>
        <v>Best User Experience Consulting</v>
      </c>
      <c r="L59" s="14" t="str">
        <f t="shared" si="41"/>
        <v>Best User Experience Strategists</v>
      </c>
      <c r="M59" s="14" t="str">
        <f t="shared" si="41"/>
        <v>Best User Experience Company</v>
      </c>
      <c r="N59" s="14" t="str">
        <f t="shared" si="41"/>
        <v>Best User Experience Companies</v>
      </c>
      <c r="P59" s="137" t="str">
        <f>IFERROR(__xludf.DUMMYFUNCTION("""COMPUTED_VALUE"""),"Best eCommerce Strategists")</f>
        <v>Best eCommerce Strategists</v>
      </c>
    </row>
    <row r="60">
      <c r="A60" s="140" t="s">
        <v>1366</v>
      </c>
      <c r="B60" s="14" t="str">
        <f t="shared" si="3"/>
        <v>Best Conversion Rate Optimisation</v>
      </c>
      <c r="C60" s="14" t="str">
        <f t="shared" ref="C60:N60" si="42">$B60&amp;" "&amp;C$1</f>
        <v>Best Conversion Rate Optimisation Agency</v>
      </c>
      <c r="D60" s="14" t="str">
        <f t="shared" si="42"/>
        <v>Best Conversion Rate Optimisation Agencies</v>
      </c>
      <c r="E60" s="14" t="str">
        <f t="shared" si="42"/>
        <v>Best Conversion Rate Optimisation Service</v>
      </c>
      <c r="F60" s="14" t="str">
        <f t="shared" si="42"/>
        <v>Best Conversion Rate Optimisation Services</v>
      </c>
      <c r="G60" s="14" t="str">
        <f t="shared" si="42"/>
        <v>Best Conversion Rate Optimisation Studio</v>
      </c>
      <c r="H60" s="14" t="str">
        <f t="shared" si="42"/>
        <v>Best Conversion Rate Optimisation Studios</v>
      </c>
      <c r="I60" s="14" t="str">
        <f t="shared" si="42"/>
        <v>Best Conversion Rate Optimisation Experts</v>
      </c>
      <c r="J60" s="14" t="str">
        <f t="shared" si="42"/>
        <v>Best Conversion Rate Optimisation Consultants</v>
      </c>
      <c r="K60" s="14" t="str">
        <f t="shared" si="42"/>
        <v>Best Conversion Rate Optimisation Consulting</v>
      </c>
      <c r="L60" s="14" t="str">
        <f t="shared" si="42"/>
        <v>Best Conversion Rate Optimisation Strategists</v>
      </c>
      <c r="M60" s="14" t="str">
        <f t="shared" si="42"/>
        <v>Best Conversion Rate Optimisation Company</v>
      </c>
      <c r="N60" s="14" t="str">
        <f t="shared" si="42"/>
        <v>Best Conversion Rate Optimisation Companies</v>
      </c>
      <c r="P60" s="137" t="str">
        <f>IFERROR(__xludf.DUMMYFUNCTION("""COMPUTED_VALUE"""),"Best eCommerce Company")</f>
        <v>Best eCommerce Company</v>
      </c>
    </row>
    <row r="61">
      <c r="A61" s="140" t="s">
        <v>1369</v>
      </c>
      <c r="B61" s="14" t="str">
        <f t="shared" si="3"/>
        <v>Best Conversion Rate Optimization</v>
      </c>
      <c r="C61" s="14" t="str">
        <f t="shared" ref="C61:N61" si="43">$B61&amp;" "&amp;C$1</f>
        <v>Best Conversion Rate Optimization Agency</v>
      </c>
      <c r="D61" s="14" t="str">
        <f t="shared" si="43"/>
        <v>Best Conversion Rate Optimization Agencies</v>
      </c>
      <c r="E61" s="14" t="str">
        <f t="shared" si="43"/>
        <v>Best Conversion Rate Optimization Service</v>
      </c>
      <c r="F61" s="14" t="str">
        <f t="shared" si="43"/>
        <v>Best Conversion Rate Optimization Services</v>
      </c>
      <c r="G61" s="14" t="str">
        <f t="shared" si="43"/>
        <v>Best Conversion Rate Optimization Studio</v>
      </c>
      <c r="H61" s="14" t="str">
        <f t="shared" si="43"/>
        <v>Best Conversion Rate Optimization Studios</v>
      </c>
      <c r="I61" s="14" t="str">
        <f t="shared" si="43"/>
        <v>Best Conversion Rate Optimization Experts</v>
      </c>
      <c r="J61" s="14" t="str">
        <f t="shared" si="43"/>
        <v>Best Conversion Rate Optimization Consultants</v>
      </c>
      <c r="K61" s="14" t="str">
        <f t="shared" si="43"/>
        <v>Best Conversion Rate Optimization Consulting</v>
      </c>
      <c r="L61" s="14" t="str">
        <f t="shared" si="43"/>
        <v>Best Conversion Rate Optimization Strategists</v>
      </c>
      <c r="M61" s="14" t="str">
        <f t="shared" si="43"/>
        <v>Best Conversion Rate Optimization Company</v>
      </c>
      <c r="N61" s="14" t="str">
        <f t="shared" si="43"/>
        <v>Best Conversion Rate Optimization Companies</v>
      </c>
      <c r="P61" s="137" t="str">
        <f>IFERROR(__xludf.DUMMYFUNCTION("""COMPUTED_VALUE"""),"Best eCommerce Companies")</f>
        <v>Best eCommerce Companies</v>
      </c>
    </row>
    <row r="62">
      <c r="A62" s="140" t="s">
        <v>1373</v>
      </c>
      <c r="B62" s="14" t="str">
        <f t="shared" si="3"/>
        <v>Best LLM Optimization</v>
      </c>
      <c r="C62" s="14" t="str">
        <f t="shared" ref="C62:N62" si="44">$B62&amp;" "&amp;C$1</f>
        <v>Best LLM Optimization Agency</v>
      </c>
      <c r="D62" s="14" t="str">
        <f t="shared" si="44"/>
        <v>Best LLM Optimization Agencies</v>
      </c>
      <c r="E62" s="14" t="str">
        <f t="shared" si="44"/>
        <v>Best LLM Optimization Service</v>
      </c>
      <c r="F62" s="14" t="str">
        <f t="shared" si="44"/>
        <v>Best LLM Optimization Services</v>
      </c>
      <c r="G62" s="14" t="str">
        <f t="shared" si="44"/>
        <v>Best LLM Optimization Studio</v>
      </c>
      <c r="H62" s="14" t="str">
        <f t="shared" si="44"/>
        <v>Best LLM Optimization Studios</v>
      </c>
      <c r="I62" s="14" t="str">
        <f t="shared" si="44"/>
        <v>Best LLM Optimization Experts</v>
      </c>
      <c r="J62" s="14" t="str">
        <f t="shared" si="44"/>
        <v>Best LLM Optimization Consultants</v>
      </c>
      <c r="K62" s="14" t="str">
        <f t="shared" si="44"/>
        <v>Best LLM Optimization Consulting</v>
      </c>
      <c r="L62" s="14" t="str">
        <f t="shared" si="44"/>
        <v>Best LLM Optimization Strategists</v>
      </c>
      <c r="M62" s="14" t="str">
        <f t="shared" si="44"/>
        <v>Best LLM Optimization Company</v>
      </c>
      <c r="N62" s="14" t="str">
        <f t="shared" si="44"/>
        <v>Best LLM Optimization Companies</v>
      </c>
      <c r="P62" s="137" t="str">
        <f>IFERROR(__xludf.DUMMYFUNCTION("""COMPUTED_VALUE"""),"Best retail media Agency")</f>
        <v>Best retail media Agency</v>
      </c>
    </row>
    <row r="63">
      <c r="A63" s="140" t="s">
        <v>1375</v>
      </c>
      <c r="B63" s="14" t="str">
        <f t="shared" si="3"/>
        <v>Best Creative Automation</v>
      </c>
      <c r="C63" s="14" t="str">
        <f t="shared" ref="C63:N63" si="45">$B63&amp;" "&amp;C$1</f>
        <v>Best Creative Automation Agency</v>
      </c>
      <c r="D63" s="14" t="str">
        <f t="shared" si="45"/>
        <v>Best Creative Automation Agencies</v>
      </c>
      <c r="E63" s="14" t="str">
        <f t="shared" si="45"/>
        <v>Best Creative Automation Service</v>
      </c>
      <c r="F63" s="14" t="str">
        <f t="shared" si="45"/>
        <v>Best Creative Automation Services</v>
      </c>
      <c r="G63" s="14" t="str">
        <f t="shared" si="45"/>
        <v>Best Creative Automation Studio</v>
      </c>
      <c r="H63" s="14" t="str">
        <f t="shared" si="45"/>
        <v>Best Creative Automation Studios</v>
      </c>
      <c r="I63" s="14" t="str">
        <f t="shared" si="45"/>
        <v>Best Creative Automation Experts</v>
      </c>
      <c r="J63" s="14" t="str">
        <f t="shared" si="45"/>
        <v>Best Creative Automation Consultants</v>
      </c>
      <c r="K63" s="14" t="str">
        <f t="shared" si="45"/>
        <v>Best Creative Automation Consulting</v>
      </c>
      <c r="L63" s="14" t="str">
        <f t="shared" si="45"/>
        <v>Best Creative Automation Strategists</v>
      </c>
      <c r="M63" s="14" t="str">
        <f t="shared" si="45"/>
        <v>Best Creative Automation Company</v>
      </c>
      <c r="N63" s="14" t="str">
        <f t="shared" si="45"/>
        <v>Best Creative Automation Companies</v>
      </c>
      <c r="P63" s="137" t="str">
        <f>IFERROR(__xludf.DUMMYFUNCTION("""COMPUTED_VALUE"""),"Best retail media Agencies")</f>
        <v>Best retail media Agencies</v>
      </c>
    </row>
    <row r="64">
      <c r="A64" s="140" t="s">
        <v>1377</v>
      </c>
      <c r="B64" s="14" t="str">
        <f t="shared" si="3"/>
        <v>Best Motion Design</v>
      </c>
      <c r="C64" s="14" t="str">
        <f t="shared" ref="C64:N64" si="46">$B64&amp;" "&amp;C$1</f>
        <v>Best Motion Design Agency</v>
      </c>
      <c r="D64" s="14" t="str">
        <f t="shared" si="46"/>
        <v>Best Motion Design Agencies</v>
      </c>
      <c r="E64" s="14" t="str">
        <f t="shared" si="46"/>
        <v>Best Motion Design Service</v>
      </c>
      <c r="F64" s="14" t="str">
        <f t="shared" si="46"/>
        <v>Best Motion Design Services</v>
      </c>
      <c r="G64" s="14" t="str">
        <f t="shared" si="46"/>
        <v>Best Motion Design Studio</v>
      </c>
      <c r="H64" s="14" t="str">
        <f t="shared" si="46"/>
        <v>Best Motion Design Studios</v>
      </c>
      <c r="I64" s="14" t="str">
        <f t="shared" si="46"/>
        <v>Best Motion Design Experts</v>
      </c>
      <c r="J64" s="14" t="str">
        <f t="shared" si="46"/>
        <v>Best Motion Design Consultants</v>
      </c>
      <c r="K64" s="14" t="str">
        <f t="shared" si="46"/>
        <v>Best Motion Design Consulting</v>
      </c>
      <c r="L64" s="14" t="str">
        <f t="shared" si="46"/>
        <v>Best Motion Design Strategists</v>
      </c>
      <c r="M64" s="14" t="str">
        <f t="shared" si="46"/>
        <v>Best Motion Design Company</v>
      </c>
      <c r="N64" s="14" t="str">
        <f t="shared" si="46"/>
        <v>Best Motion Design Companies</v>
      </c>
      <c r="P64" s="137" t="str">
        <f>IFERROR(__xludf.DUMMYFUNCTION("""COMPUTED_VALUE"""),"Best retail media Service")</f>
        <v>Best retail media Service</v>
      </c>
    </row>
    <row r="65">
      <c r="A65" s="140" t="s">
        <v>1378</v>
      </c>
      <c r="B65" s="14" t="str">
        <f t="shared" si="3"/>
        <v>Best Visual Design</v>
      </c>
      <c r="C65" s="14" t="str">
        <f t="shared" ref="C65:N65" si="47">$B65&amp;" "&amp;C$1</f>
        <v>Best Visual Design Agency</v>
      </c>
      <c r="D65" s="14" t="str">
        <f t="shared" si="47"/>
        <v>Best Visual Design Agencies</v>
      </c>
      <c r="E65" s="14" t="str">
        <f t="shared" si="47"/>
        <v>Best Visual Design Service</v>
      </c>
      <c r="F65" s="14" t="str">
        <f t="shared" si="47"/>
        <v>Best Visual Design Services</v>
      </c>
      <c r="G65" s="14" t="str">
        <f t="shared" si="47"/>
        <v>Best Visual Design Studio</v>
      </c>
      <c r="H65" s="14" t="str">
        <f t="shared" si="47"/>
        <v>Best Visual Design Studios</v>
      </c>
      <c r="I65" s="14" t="str">
        <f t="shared" si="47"/>
        <v>Best Visual Design Experts</v>
      </c>
      <c r="J65" s="14" t="str">
        <f t="shared" si="47"/>
        <v>Best Visual Design Consultants</v>
      </c>
      <c r="K65" s="14" t="str">
        <f t="shared" si="47"/>
        <v>Best Visual Design Consulting</v>
      </c>
      <c r="L65" s="14" t="str">
        <f t="shared" si="47"/>
        <v>Best Visual Design Strategists</v>
      </c>
      <c r="M65" s="14" t="str">
        <f t="shared" si="47"/>
        <v>Best Visual Design Company</v>
      </c>
      <c r="N65" s="14" t="str">
        <f t="shared" si="47"/>
        <v>Best Visual Design Companies</v>
      </c>
      <c r="P65" s="137" t="str">
        <f>IFERROR(__xludf.DUMMYFUNCTION("""COMPUTED_VALUE"""),"Best retail media Services")</f>
        <v>Best retail media Services</v>
      </c>
    </row>
    <row r="66">
      <c r="A66" s="140" t="s">
        <v>1380</v>
      </c>
      <c r="B66" s="14" t="str">
        <f t="shared" si="3"/>
        <v>Best Visual Art</v>
      </c>
      <c r="C66" s="14" t="str">
        <f t="shared" ref="C66:N66" si="48">$B66&amp;" "&amp;C$1</f>
        <v>Best Visual Art Agency</v>
      </c>
      <c r="D66" s="14" t="str">
        <f t="shared" si="48"/>
        <v>Best Visual Art Agencies</v>
      </c>
      <c r="E66" s="14" t="str">
        <f t="shared" si="48"/>
        <v>Best Visual Art Service</v>
      </c>
      <c r="F66" s="14" t="str">
        <f t="shared" si="48"/>
        <v>Best Visual Art Services</v>
      </c>
      <c r="G66" s="14" t="str">
        <f t="shared" si="48"/>
        <v>Best Visual Art Studio</v>
      </c>
      <c r="H66" s="14" t="str">
        <f t="shared" si="48"/>
        <v>Best Visual Art Studios</v>
      </c>
      <c r="I66" s="14" t="str">
        <f t="shared" si="48"/>
        <v>Best Visual Art Experts</v>
      </c>
      <c r="J66" s="14" t="str">
        <f t="shared" si="48"/>
        <v>Best Visual Art Consultants</v>
      </c>
      <c r="K66" s="14" t="str">
        <f t="shared" si="48"/>
        <v>Best Visual Art Consulting</v>
      </c>
      <c r="L66" s="14" t="str">
        <f t="shared" si="48"/>
        <v>Best Visual Art Strategists</v>
      </c>
      <c r="M66" s="14" t="str">
        <f t="shared" si="48"/>
        <v>Best Visual Art Company</v>
      </c>
      <c r="N66" s="14" t="str">
        <f t="shared" si="48"/>
        <v>Best Visual Art Companies</v>
      </c>
      <c r="P66" s="137" t="str">
        <f>IFERROR(__xludf.DUMMYFUNCTION("""COMPUTED_VALUE"""),"Best retail media Studio")</f>
        <v>Best retail media Studio</v>
      </c>
    </row>
    <row r="67">
      <c r="A67" s="140" t="s">
        <v>1384</v>
      </c>
      <c r="B67" s="14" t="str">
        <f t="shared" si="3"/>
        <v>Best Visual Arts</v>
      </c>
      <c r="C67" s="14" t="str">
        <f t="shared" ref="C67:N67" si="49">$B67&amp;" "&amp;C$1</f>
        <v>Best Visual Arts Agency</v>
      </c>
      <c r="D67" s="14" t="str">
        <f t="shared" si="49"/>
        <v>Best Visual Arts Agencies</v>
      </c>
      <c r="E67" s="14" t="str">
        <f t="shared" si="49"/>
        <v>Best Visual Arts Service</v>
      </c>
      <c r="F67" s="14" t="str">
        <f t="shared" si="49"/>
        <v>Best Visual Arts Services</v>
      </c>
      <c r="G67" s="14" t="str">
        <f t="shared" si="49"/>
        <v>Best Visual Arts Studio</v>
      </c>
      <c r="H67" s="14" t="str">
        <f t="shared" si="49"/>
        <v>Best Visual Arts Studios</v>
      </c>
      <c r="I67" s="14" t="str">
        <f t="shared" si="49"/>
        <v>Best Visual Arts Experts</v>
      </c>
      <c r="J67" s="14" t="str">
        <f t="shared" si="49"/>
        <v>Best Visual Arts Consultants</v>
      </c>
      <c r="K67" s="14" t="str">
        <f t="shared" si="49"/>
        <v>Best Visual Arts Consulting</v>
      </c>
      <c r="L67" s="14" t="str">
        <f t="shared" si="49"/>
        <v>Best Visual Arts Strategists</v>
      </c>
      <c r="M67" s="14" t="str">
        <f t="shared" si="49"/>
        <v>Best Visual Arts Company</v>
      </c>
      <c r="N67" s="14" t="str">
        <f t="shared" si="49"/>
        <v>Best Visual Arts Companies</v>
      </c>
      <c r="P67" s="137" t="str">
        <f>IFERROR(__xludf.DUMMYFUNCTION("""COMPUTED_VALUE"""),"Best retail media Studios")</f>
        <v>Best retail media Studios</v>
      </c>
    </row>
    <row r="68">
      <c r="A68" s="140" t="s">
        <v>1386</v>
      </c>
      <c r="B68" s="14" t="str">
        <f t="shared" si="3"/>
        <v>Best Branding</v>
      </c>
      <c r="C68" s="14" t="str">
        <f t="shared" ref="C68:N68" si="50">$B68&amp;" "&amp;C$1</f>
        <v>Best Branding Agency</v>
      </c>
      <c r="D68" s="14" t="str">
        <f t="shared" si="50"/>
        <v>Best Branding Agencies</v>
      </c>
      <c r="E68" s="14" t="str">
        <f t="shared" si="50"/>
        <v>Best Branding Service</v>
      </c>
      <c r="F68" s="14" t="str">
        <f t="shared" si="50"/>
        <v>Best Branding Services</v>
      </c>
      <c r="G68" s="14" t="str">
        <f t="shared" si="50"/>
        <v>Best Branding Studio</v>
      </c>
      <c r="H68" s="14" t="str">
        <f t="shared" si="50"/>
        <v>Best Branding Studios</v>
      </c>
      <c r="I68" s="14" t="str">
        <f t="shared" si="50"/>
        <v>Best Branding Experts</v>
      </c>
      <c r="J68" s="14" t="str">
        <f t="shared" si="50"/>
        <v>Best Branding Consultants</v>
      </c>
      <c r="K68" s="14" t="str">
        <f t="shared" si="50"/>
        <v>Best Branding Consulting</v>
      </c>
      <c r="L68" s="14" t="str">
        <f t="shared" si="50"/>
        <v>Best Branding Strategists</v>
      </c>
      <c r="M68" s="14" t="str">
        <f t="shared" si="50"/>
        <v>Best Branding Company</v>
      </c>
      <c r="N68" s="14" t="str">
        <f t="shared" si="50"/>
        <v>Best Branding Companies</v>
      </c>
      <c r="P68" s="137" t="str">
        <f>IFERROR(__xludf.DUMMYFUNCTION("""COMPUTED_VALUE"""),"Best retail media Experts")</f>
        <v>Best retail media Experts</v>
      </c>
    </row>
    <row r="69">
      <c r="A69" s="140" t="s">
        <v>1391</v>
      </c>
      <c r="B69" s="14" t="str">
        <f t="shared" si="3"/>
        <v>Best Brand Design</v>
      </c>
      <c r="C69" s="14" t="str">
        <f t="shared" ref="C69:N69" si="51">$B69&amp;" "&amp;C$1</f>
        <v>Best Brand Design Agency</v>
      </c>
      <c r="D69" s="14" t="str">
        <f t="shared" si="51"/>
        <v>Best Brand Design Agencies</v>
      </c>
      <c r="E69" s="14" t="str">
        <f t="shared" si="51"/>
        <v>Best Brand Design Service</v>
      </c>
      <c r="F69" s="14" t="str">
        <f t="shared" si="51"/>
        <v>Best Brand Design Services</v>
      </c>
      <c r="G69" s="14" t="str">
        <f t="shared" si="51"/>
        <v>Best Brand Design Studio</v>
      </c>
      <c r="H69" s="14" t="str">
        <f t="shared" si="51"/>
        <v>Best Brand Design Studios</v>
      </c>
      <c r="I69" s="14" t="str">
        <f t="shared" si="51"/>
        <v>Best Brand Design Experts</v>
      </c>
      <c r="J69" s="14" t="str">
        <f t="shared" si="51"/>
        <v>Best Brand Design Consultants</v>
      </c>
      <c r="K69" s="14" t="str">
        <f t="shared" si="51"/>
        <v>Best Brand Design Consulting</v>
      </c>
      <c r="L69" s="14" t="str">
        <f t="shared" si="51"/>
        <v>Best Brand Design Strategists</v>
      </c>
      <c r="M69" s="14" t="str">
        <f t="shared" si="51"/>
        <v>Best Brand Design Company</v>
      </c>
      <c r="N69" s="14" t="str">
        <f t="shared" si="51"/>
        <v>Best Brand Design Companies</v>
      </c>
      <c r="P69" s="137" t="str">
        <f>IFERROR(__xludf.DUMMYFUNCTION("""COMPUTED_VALUE"""),"Best retail media Consultants")</f>
        <v>Best retail media Consultants</v>
      </c>
    </row>
    <row r="70">
      <c r="A70" s="14"/>
      <c r="B70" s="14"/>
      <c r="P70" s="137" t="str">
        <f>IFERROR(__xludf.DUMMYFUNCTION("""COMPUTED_VALUE"""),"Best retail media Consulting")</f>
        <v>Best retail media Consulting</v>
      </c>
    </row>
    <row r="71">
      <c r="A71" s="14"/>
      <c r="B71" s="14"/>
      <c r="P71" s="137" t="str">
        <f>IFERROR(__xludf.DUMMYFUNCTION("""COMPUTED_VALUE"""),"Best retail media Strategists")</f>
        <v>Best retail media Strategists</v>
      </c>
    </row>
    <row r="72">
      <c r="A72" s="14"/>
      <c r="B72" s="14"/>
      <c r="P72" s="137" t="str">
        <f>IFERROR(__xludf.DUMMYFUNCTION("""COMPUTED_VALUE"""),"Best retail media Company")</f>
        <v>Best retail media Company</v>
      </c>
    </row>
    <row r="73">
      <c r="A73" s="14"/>
      <c r="B73" s="14"/>
      <c r="P73" s="137" t="str">
        <f>IFERROR(__xludf.DUMMYFUNCTION("""COMPUTED_VALUE"""),"Best retail media Companies")</f>
        <v>Best retail media Companies</v>
      </c>
    </row>
    <row r="74">
      <c r="A74" s="14"/>
      <c r="B74" s="14"/>
      <c r="P74" s="137" t="str">
        <f>IFERROR(__xludf.DUMMYFUNCTION("""COMPUTED_VALUE"""),"Best retail Agency")</f>
        <v>Best retail Agency</v>
      </c>
    </row>
    <row r="75">
      <c r="A75" s="14"/>
      <c r="B75" s="14"/>
      <c r="P75" s="137" t="str">
        <f>IFERROR(__xludf.DUMMYFUNCTION("""COMPUTED_VALUE"""),"Best retail Agencies")</f>
        <v>Best retail Agencies</v>
      </c>
    </row>
    <row r="76">
      <c r="A76" s="14"/>
      <c r="B76" s="14"/>
      <c r="P76" s="137" t="str">
        <f>IFERROR(__xludf.DUMMYFUNCTION("""COMPUTED_VALUE"""),"Best retail Service")</f>
        <v>Best retail Service</v>
      </c>
    </row>
    <row r="77">
      <c r="A77" s="14"/>
      <c r="B77" s="14"/>
      <c r="P77" s="137" t="str">
        <f>IFERROR(__xludf.DUMMYFUNCTION("""COMPUTED_VALUE"""),"Best retail Services")</f>
        <v>Best retail Services</v>
      </c>
    </row>
    <row r="78">
      <c r="A78" s="14"/>
      <c r="B78" s="14"/>
      <c r="P78" s="137" t="str">
        <f>IFERROR(__xludf.DUMMYFUNCTION("""COMPUTED_VALUE"""),"Best retail Studio")</f>
        <v>Best retail Studio</v>
      </c>
    </row>
    <row r="79">
      <c r="A79" s="14"/>
      <c r="B79" s="14"/>
      <c r="P79" s="137" t="str">
        <f>IFERROR(__xludf.DUMMYFUNCTION("""COMPUTED_VALUE"""),"Best retail Studios")</f>
        <v>Best retail Studios</v>
      </c>
    </row>
    <row r="80">
      <c r="A80" s="14"/>
      <c r="B80" s="14"/>
      <c r="P80" s="137" t="str">
        <f>IFERROR(__xludf.DUMMYFUNCTION("""COMPUTED_VALUE"""),"Best retail Experts")</f>
        <v>Best retail Experts</v>
      </c>
    </row>
    <row r="81">
      <c r="A81" s="14"/>
      <c r="B81" s="14"/>
      <c r="P81" s="137" t="str">
        <f>IFERROR(__xludf.DUMMYFUNCTION("""COMPUTED_VALUE"""),"Best retail Consultants")</f>
        <v>Best retail Consultants</v>
      </c>
    </row>
    <row r="82">
      <c r="A82" s="14"/>
      <c r="B82" s="14"/>
      <c r="P82" s="137" t="str">
        <f>IFERROR(__xludf.DUMMYFUNCTION("""COMPUTED_VALUE"""),"Best retail Consulting")</f>
        <v>Best retail Consulting</v>
      </c>
    </row>
    <row r="83">
      <c r="A83" s="14"/>
      <c r="B83" s="14"/>
      <c r="P83" s="137" t="str">
        <f>IFERROR(__xludf.DUMMYFUNCTION("""COMPUTED_VALUE"""),"Best retail Strategists")</f>
        <v>Best retail Strategists</v>
      </c>
    </row>
    <row r="84">
      <c r="A84" s="14"/>
      <c r="B84" s="14"/>
      <c r="P84" s="137" t="str">
        <f>IFERROR(__xludf.DUMMYFUNCTION("""COMPUTED_VALUE"""),"Best retail Company")</f>
        <v>Best retail Company</v>
      </c>
    </row>
    <row r="85">
      <c r="A85" s="14"/>
      <c r="B85" s="14"/>
      <c r="P85" s="137" t="str">
        <f>IFERROR(__xludf.DUMMYFUNCTION("""COMPUTED_VALUE"""),"Best retail Companies")</f>
        <v>Best retail Companies</v>
      </c>
    </row>
    <row r="86">
      <c r="A86" s="14"/>
      <c r="B86" s="14"/>
      <c r="P86" s="137" t="str">
        <f>IFERROR(__xludf.DUMMYFUNCTION("""COMPUTED_VALUE"""),"Best marketing intelligence Agency")</f>
        <v>Best marketing intelligence Agency</v>
      </c>
    </row>
    <row r="87">
      <c r="A87" s="14"/>
      <c r="B87" s="14"/>
      <c r="P87" s="137" t="str">
        <f>IFERROR(__xludf.DUMMYFUNCTION("""COMPUTED_VALUE"""),"Best marketing intelligence Agencies")</f>
        <v>Best marketing intelligence Agencies</v>
      </c>
    </row>
    <row r="88">
      <c r="A88" s="14"/>
      <c r="B88" s="14"/>
      <c r="P88" s="137" t="str">
        <f>IFERROR(__xludf.DUMMYFUNCTION("""COMPUTED_VALUE"""),"Best marketing intelligence Service")</f>
        <v>Best marketing intelligence Service</v>
      </c>
    </row>
    <row r="89">
      <c r="A89" s="14"/>
      <c r="B89" s="14"/>
      <c r="P89" s="137" t="str">
        <f>IFERROR(__xludf.DUMMYFUNCTION("""COMPUTED_VALUE"""),"Best marketing intelligence Services")</f>
        <v>Best marketing intelligence Services</v>
      </c>
    </row>
    <row r="90">
      <c r="A90" s="14"/>
      <c r="B90" s="14"/>
      <c r="P90" s="137" t="str">
        <f>IFERROR(__xludf.DUMMYFUNCTION("""COMPUTED_VALUE"""),"Best marketing intelligence Studio")</f>
        <v>Best marketing intelligence Studio</v>
      </c>
    </row>
    <row r="91">
      <c r="A91" s="14"/>
      <c r="B91" s="14"/>
      <c r="P91" s="137" t="str">
        <f>IFERROR(__xludf.DUMMYFUNCTION("""COMPUTED_VALUE"""),"Best marketing intelligence Studios")</f>
        <v>Best marketing intelligence Studios</v>
      </c>
    </row>
    <row r="92">
      <c r="A92" s="14"/>
      <c r="B92" s="14"/>
      <c r="P92" s="137" t="str">
        <f>IFERROR(__xludf.DUMMYFUNCTION("""COMPUTED_VALUE"""),"Best marketing intelligence Experts")</f>
        <v>Best marketing intelligence Experts</v>
      </c>
    </row>
    <row r="93">
      <c r="A93" s="14"/>
      <c r="B93" s="14"/>
      <c r="P93" s="137" t="str">
        <f>IFERROR(__xludf.DUMMYFUNCTION("""COMPUTED_VALUE"""),"Best marketing intelligence Consultants")</f>
        <v>Best marketing intelligence Consultants</v>
      </c>
    </row>
    <row r="94">
      <c r="A94" s="14"/>
      <c r="B94" s="14"/>
      <c r="P94" s="137" t="str">
        <f>IFERROR(__xludf.DUMMYFUNCTION("""COMPUTED_VALUE"""),"Best marketing intelligence Consulting")</f>
        <v>Best marketing intelligence Consulting</v>
      </c>
    </row>
    <row r="95">
      <c r="A95" s="141"/>
      <c r="B95" s="141"/>
      <c r="P95" s="137" t="str">
        <f>IFERROR(__xludf.DUMMYFUNCTION("""COMPUTED_VALUE"""),"Best marketing intelligence Strategists")</f>
        <v>Best marketing intelligence Strategists</v>
      </c>
    </row>
    <row r="96">
      <c r="A96" s="14"/>
      <c r="B96" s="14"/>
      <c r="P96" s="137" t="str">
        <f>IFERROR(__xludf.DUMMYFUNCTION("""COMPUTED_VALUE"""),"Best marketing intelligence Company")</f>
        <v>Best marketing intelligence Company</v>
      </c>
    </row>
    <row r="97">
      <c r="A97" s="14"/>
      <c r="B97" s="14"/>
      <c r="P97" s="137" t="str">
        <f>IFERROR(__xludf.DUMMYFUNCTION("""COMPUTED_VALUE"""),"Best marketing intelligence Companies")</f>
        <v>Best marketing intelligence Companies</v>
      </c>
    </row>
    <row r="98">
      <c r="A98" s="14"/>
      <c r="B98" s="14"/>
      <c r="P98" s="137" t="str">
        <f>IFERROR(__xludf.DUMMYFUNCTION("""COMPUTED_VALUE"""),"Best advertising technology Agency")</f>
        <v>Best advertising technology Agency</v>
      </c>
    </row>
    <row r="99">
      <c r="A99" s="14"/>
      <c r="B99" s="14"/>
      <c r="P99" s="137" t="str">
        <f>IFERROR(__xludf.DUMMYFUNCTION("""COMPUTED_VALUE"""),"Best advertising technology Agencies")</f>
        <v>Best advertising technology Agencies</v>
      </c>
    </row>
    <row r="100">
      <c r="A100" s="14"/>
      <c r="B100" s="14"/>
      <c r="P100" s="137" t="str">
        <f>IFERROR(__xludf.DUMMYFUNCTION("""COMPUTED_VALUE"""),"Best advertising technology Service")</f>
        <v>Best advertising technology Service</v>
      </c>
    </row>
    <row r="101">
      <c r="A101" s="14"/>
      <c r="B101" s="14"/>
      <c r="P101" s="137" t="str">
        <f>IFERROR(__xludf.DUMMYFUNCTION("""COMPUTED_VALUE"""),"Best advertising technology Services")</f>
        <v>Best advertising technology Services</v>
      </c>
    </row>
    <row r="102">
      <c r="A102" s="14"/>
      <c r="B102" s="14"/>
      <c r="P102" s="137" t="str">
        <f>IFERROR(__xludf.DUMMYFUNCTION("""COMPUTED_VALUE"""),"Best advertising technology Studio")</f>
        <v>Best advertising technology Studio</v>
      </c>
    </row>
    <row r="103">
      <c r="A103" s="14"/>
      <c r="B103" s="14"/>
      <c r="P103" s="137" t="str">
        <f>IFERROR(__xludf.DUMMYFUNCTION("""COMPUTED_VALUE"""),"Best advertising technology Studios")</f>
        <v>Best advertising technology Studios</v>
      </c>
    </row>
    <row r="104">
      <c r="A104" s="14"/>
      <c r="B104" s="14"/>
      <c r="P104" s="137" t="str">
        <f>IFERROR(__xludf.DUMMYFUNCTION("""COMPUTED_VALUE"""),"Best advertising technology Experts")</f>
        <v>Best advertising technology Experts</v>
      </c>
    </row>
    <row r="105">
      <c r="A105" s="14"/>
      <c r="B105" s="14"/>
      <c r="P105" s="137" t="str">
        <f>IFERROR(__xludf.DUMMYFUNCTION("""COMPUTED_VALUE"""),"Best advertising technology Consultants")</f>
        <v>Best advertising technology Consultants</v>
      </c>
    </row>
    <row r="106">
      <c r="A106" s="14"/>
      <c r="B106" s="14"/>
      <c r="P106" s="137" t="str">
        <f>IFERROR(__xludf.DUMMYFUNCTION("""COMPUTED_VALUE"""),"Best advertising technology Consulting")</f>
        <v>Best advertising technology Consulting</v>
      </c>
    </row>
    <row r="107">
      <c r="A107" s="14"/>
      <c r="B107" s="14"/>
      <c r="P107" s="137" t="str">
        <f>IFERROR(__xludf.DUMMYFUNCTION("""COMPUTED_VALUE"""),"Best advertising technology Strategists")</f>
        <v>Best advertising technology Strategists</v>
      </c>
    </row>
    <row r="108">
      <c r="A108" s="14"/>
      <c r="B108" s="14"/>
      <c r="P108" s="137" t="str">
        <f>IFERROR(__xludf.DUMMYFUNCTION("""COMPUTED_VALUE"""),"Best advertising technology Company")</f>
        <v>Best advertising technology Company</v>
      </c>
    </row>
    <row r="109">
      <c r="A109" s="14"/>
      <c r="B109" s="14"/>
      <c r="P109" s="137" t="str">
        <f>IFERROR(__xludf.DUMMYFUNCTION("""COMPUTED_VALUE"""),"Best advertising technology Companies")</f>
        <v>Best advertising technology Companies</v>
      </c>
    </row>
    <row r="110">
      <c r="A110" s="14"/>
      <c r="B110" s="14"/>
      <c r="P110" s="137" t="str">
        <f>IFERROR(__xludf.DUMMYFUNCTION("""COMPUTED_VALUE"""),"Best ad tech Agency")</f>
        <v>Best ad tech Agency</v>
      </c>
    </row>
    <row r="111">
      <c r="A111" s="14"/>
      <c r="B111" s="14"/>
      <c r="P111" s="137" t="str">
        <f>IFERROR(__xludf.DUMMYFUNCTION("""COMPUTED_VALUE"""),"Best ad tech Agencies")</f>
        <v>Best ad tech Agencies</v>
      </c>
    </row>
    <row r="112">
      <c r="A112" s="14"/>
      <c r="B112" s="14"/>
      <c r="P112" s="137" t="str">
        <f>IFERROR(__xludf.DUMMYFUNCTION("""COMPUTED_VALUE"""),"Best ad tech Service")</f>
        <v>Best ad tech Service</v>
      </c>
    </row>
    <row r="113">
      <c r="A113" s="14"/>
      <c r="B113" s="14"/>
      <c r="P113" s="137" t="str">
        <f>IFERROR(__xludf.DUMMYFUNCTION("""COMPUTED_VALUE"""),"Best ad tech Services")</f>
        <v>Best ad tech Services</v>
      </c>
    </row>
    <row r="114">
      <c r="A114" s="14"/>
      <c r="B114" s="14"/>
      <c r="P114" s="137" t="str">
        <f>IFERROR(__xludf.DUMMYFUNCTION("""COMPUTED_VALUE"""),"Best ad tech Studio")</f>
        <v>Best ad tech Studio</v>
      </c>
    </row>
    <row r="115">
      <c r="A115" s="14"/>
      <c r="B115" s="14"/>
      <c r="P115" s="137" t="str">
        <f>IFERROR(__xludf.DUMMYFUNCTION("""COMPUTED_VALUE"""),"Best ad tech Studios")</f>
        <v>Best ad tech Studios</v>
      </c>
    </row>
    <row r="116">
      <c r="A116" s="14"/>
      <c r="B116" s="14"/>
      <c r="P116" s="137" t="str">
        <f>IFERROR(__xludf.DUMMYFUNCTION("""COMPUTED_VALUE"""),"Best ad tech Experts")</f>
        <v>Best ad tech Experts</v>
      </c>
    </row>
    <row r="117">
      <c r="A117" s="14"/>
      <c r="B117" s="14"/>
      <c r="P117" s="137" t="str">
        <f>IFERROR(__xludf.DUMMYFUNCTION("""COMPUTED_VALUE"""),"Best ad tech Consultants")</f>
        <v>Best ad tech Consultants</v>
      </c>
    </row>
    <row r="118">
      <c r="A118" s="14"/>
      <c r="B118" s="14"/>
      <c r="P118" s="137" t="str">
        <f>IFERROR(__xludf.DUMMYFUNCTION("""COMPUTED_VALUE"""),"Best ad tech Consulting")</f>
        <v>Best ad tech Consulting</v>
      </c>
    </row>
    <row r="119">
      <c r="A119" s="14"/>
      <c r="B119" s="14"/>
      <c r="P119" s="137" t="str">
        <f>IFERROR(__xludf.DUMMYFUNCTION("""COMPUTED_VALUE"""),"Best ad tech Strategists")</f>
        <v>Best ad tech Strategists</v>
      </c>
    </row>
    <row r="120">
      <c r="A120" s="14"/>
      <c r="B120" s="14"/>
      <c r="P120" s="137" t="str">
        <f>IFERROR(__xludf.DUMMYFUNCTION("""COMPUTED_VALUE"""),"Best ad tech Company")</f>
        <v>Best ad tech Company</v>
      </c>
    </row>
    <row r="121">
      <c r="A121" s="14"/>
      <c r="B121" s="14"/>
      <c r="P121" s="137" t="str">
        <f>IFERROR(__xludf.DUMMYFUNCTION("""COMPUTED_VALUE"""),"Best ad tech Companies")</f>
        <v>Best ad tech Companies</v>
      </c>
    </row>
    <row r="122">
      <c r="A122" s="14"/>
      <c r="B122" s="14"/>
      <c r="P122" s="137" t="str">
        <f>IFERROR(__xludf.DUMMYFUNCTION("""COMPUTED_VALUE"""),"Best AI marketing Agency")</f>
        <v>Best AI marketing Agency</v>
      </c>
    </row>
    <row r="123">
      <c r="A123" s="14"/>
      <c r="B123" s="14"/>
      <c r="P123" s="137" t="str">
        <f>IFERROR(__xludf.DUMMYFUNCTION("""COMPUTED_VALUE"""),"Best AI marketing Agencies")</f>
        <v>Best AI marketing Agencies</v>
      </c>
    </row>
    <row r="124">
      <c r="A124" s="14"/>
      <c r="B124" s="14"/>
      <c r="P124" s="137" t="str">
        <f>IFERROR(__xludf.DUMMYFUNCTION("""COMPUTED_VALUE"""),"Best AI marketing Service")</f>
        <v>Best AI marketing Service</v>
      </c>
    </row>
    <row r="125">
      <c r="A125" s="14"/>
      <c r="B125" s="14"/>
      <c r="P125" s="137" t="str">
        <f>IFERROR(__xludf.DUMMYFUNCTION("""COMPUTED_VALUE"""),"Best AI marketing Services")</f>
        <v>Best AI marketing Services</v>
      </c>
    </row>
    <row r="126">
      <c r="A126" s="14"/>
      <c r="B126" s="14"/>
      <c r="P126" s="137" t="str">
        <f>IFERROR(__xludf.DUMMYFUNCTION("""COMPUTED_VALUE"""),"Best AI marketing Studio")</f>
        <v>Best AI marketing Studio</v>
      </c>
    </row>
    <row r="127">
      <c r="A127" s="14"/>
      <c r="B127" s="14"/>
      <c r="P127" s="137" t="str">
        <f>IFERROR(__xludf.DUMMYFUNCTION("""COMPUTED_VALUE"""),"Best AI marketing Studios")</f>
        <v>Best AI marketing Studios</v>
      </c>
    </row>
    <row r="128">
      <c r="A128" s="14"/>
      <c r="B128" s="14"/>
      <c r="P128" s="137" t="str">
        <f>IFERROR(__xludf.DUMMYFUNCTION("""COMPUTED_VALUE"""),"Best AI marketing Experts")</f>
        <v>Best AI marketing Experts</v>
      </c>
    </row>
    <row r="129">
      <c r="A129" s="14"/>
      <c r="B129" s="14"/>
      <c r="P129" s="137" t="str">
        <f>IFERROR(__xludf.DUMMYFUNCTION("""COMPUTED_VALUE"""),"Best AI marketing Consultants")</f>
        <v>Best AI marketing Consultants</v>
      </c>
    </row>
    <row r="130">
      <c r="A130" s="14"/>
      <c r="B130" s="14"/>
      <c r="P130" s="137" t="str">
        <f>IFERROR(__xludf.DUMMYFUNCTION("""COMPUTED_VALUE"""),"Best AI marketing Consulting")</f>
        <v>Best AI marketing Consulting</v>
      </c>
    </row>
    <row r="131">
      <c r="A131" s="14"/>
      <c r="B131" s="14"/>
      <c r="P131" s="137" t="str">
        <f>IFERROR(__xludf.DUMMYFUNCTION("""COMPUTED_VALUE"""),"Best AI marketing Strategists")</f>
        <v>Best AI marketing Strategists</v>
      </c>
    </row>
    <row r="132">
      <c r="A132" s="14"/>
      <c r="B132" s="14"/>
      <c r="P132" s="137" t="str">
        <f>IFERROR(__xludf.DUMMYFUNCTION("""COMPUTED_VALUE"""),"Best AI marketing Company")</f>
        <v>Best AI marketing Company</v>
      </c>
    </row>
    <row r="133">
      <c r="A133" s="14"/>
      <c r="B133" s="14"/>
      <c r="P133" s="137" t="str">
        <f>IFERROR(__xludf.DUMMYFUNCTION("""COMPUTED_VALUE"""),"Best AI marketing Companies")</f>
        <v>Best AI marketing Companies</v>
      </c>
    </row>
    <row r="134">
      <c r="A134" s="14"/>
      <c r="B134" s="14"/>
      <c r="P134" s="137" t="str">
        <f>IFERROR(__xludf.DUMMYFUNCTION("""COMPUTED_VALUE"""),"Best GMP Agency")</f>
        <v>Best GMP Agency</v>
      </c>
    </row>
    <row r="135">
      <c r="A135" s="14"/>
      <c r="B135" s="14"/>
      <c r="P135" s="137" t="str">
        <f>IFERROR(__xludf.DUMMYFUNCTION("""COMPUTED_VALUE"""),"Best GMP Agencies")</f>
        <v>Best GMP Agencies</v>
      </c>
    </row>
    <row r="136">
      <c r="A136" s="14"/>
      <c r="B136" s="14"/>
      <c r="P136" s="137" t="str">
        <f>IFERROR(__xludf.DUMMYFUNCTION("""COMPUTED_VALUE"""),"Best GMP Service")</f>
        <v>Best GMP Service</v>
      </c>
    </row>
    <row r="137">
      <c r="A137" s="14"/>
      <c r="B137" s="14"/>
      <c r="P137" s="137" t="str">
        <f>IFERROR(__xludf.DUMMYFUNCTION("""COMPUTED_VALUE"""),"Best GMP Services")</f>
        <v>Best GMP Services</v>
      </c>
    </row>
    <row r="138">
      <c r="A138" s="14"/>
      <c r="B138" s="14"/>
      <c r="P138" s="137" t="str">
        <f>IFERROR(__xludf.DUMMYFUNCTION("""COMPUTED_VALUE"""),"Best GMP Studio")</f>
        <v>Best GMP Studio</v>
      </c>
    </row>
    <row r="139">
      <c r="A139" s="14"/>
      <c r="B139" s="14"/>
      <c r="P139" s="137" t="str">
        <f>IFERROR(__xludf.DUMMYFUNCTION("""COMPUTED_VALUE"""),"Best GMP Studios")</f>
        <v>Best GMP Studios</v>
      </c>
    </row>
    <row r="140">
      <c r="A140" s="14"/>
      <c r="B140" s="14"/>
      <c r="P140" s="137" t="str">
        <f>IFERROR(__xludf.DUMMYFUNCTION("""COMPUTED_VALUE"""),"Best GMP Experts")</f>
        <v>Best GMP Experts</v>
      </c>
    </row>
    <row r="141">
      <c r="A141" s="14"/>
      <c r="B141" s="14"/>
      <c r="P141" s="137" t="str">
        <f>IFERROR(__xludf.DUMMYFUNCTION("""COMPUTED_VALUE"""),"Best GMP Consultants")</f>
        <v>Best GMP Consultants</v>
      </c>
    </row>
    <row r="142">
      <c r="A142" s="14"/>
      <c r="B142" s="14"/>
      <c r="P142" s="137" t="str">
        <f>IFERROR(__xludf.DUMMYFUNCTION("""COMPUTED_VALUE"""),"Best GMP Consulting")</f>
        <v>Best GMP Consulting</v>
      </c>
    </row>
    <row r="143">
      <c r="A143" s="14"/>
      <c r="B143" s="14"/>
      <c r="P143" s="137" t="str">
        <f>IFERROR(__xludf.DUMMYFUNCTION("""COMPUTED_VALUE"""),"Best GMP Strategists")</f>
        <v>Best GMP Strategists</v>
      </c>
    </row>
    <row r="144">
      <c r="A144" s="14"/>
      <c r="B144" s="14"/>
      <c r="P144" s="137" t="str">
        <f>IFERROR(__xludf.DUMMYFUNCTION("""COMPUTED_VALUE"""),"Best GMP Company")</f>
        <v>Best GMP Company</v>
      </c>
    </row>
    <row r="145">
      <c r="A145" s="14"/>
      <c r="B145" s="14"/>
      <c r="P145" s="137" t="str">
        <f>IFERROR(__xludf.DUMMYFUNCTION("""COMPUTED_VALUE"""),"Best GMP Companies")</f>
        <v>Best GMP Companies</v>
      </c>
    </row>
    <row r="146">
      <c r="A146" s="14"/>
      <c r="B146" s="14"/>
      <c r="P146" s="137" t="str">
        <f>IFERROR(__xludf.DUMMYFUNCTION("""COMPUTED_VALUE"""),"Best DV360 Agency")</f>
        <v>Best DV360 Agency</v>
      </c>
    </row>
    <row r="147">
      <c r="A147" s="14"/>
      <c r="B147" s="14"/>
      <c r="P147" s="137" t="str">
        <f>IFERROR(__xludf.DUMMYFUNCTION("""COMPUTED_VALUE"""),"Best DV360 Agencies")</f>
        <v>Best DV360 Agencies</v>
      </c>
    </row>
    <row r="148">
      <c r="A148" s="14"/>
      <c r="B148" s="14"/>
      <c r="P148" s="137" t="str">
        <f>IFERROR(__xludf.DUMMYFUNCTION("""COMPUTED_VALUE"""),"Best DV360 Service")</f>
        <v>Best DV360 Service</v>
      </c>
    </row>
    <row r="149">
      <c r="A149" s="14"/>
      <c r="B149" s="14"/>
      <c r="P149" s="137" t="str">
        <f>IFERROR(__xludf.DUMMYFUNCTION("""COMPUTED_VALUE"""),"Best DV360 Services")</f>
        <v>Best DV360 Services</v>
      </c>
    </row>
    <row r="150">
      <c r="A150" s="14"/>
      <c r="B150" s="14"/>
      <c r="P150" s="137" t="str">
        <f>IFERROR(__xludf.DUMMYFUNCTION("""COMPUTED_VALUE"""),"Best DV360 Studio")</f>
        <v>Best DV360 Studio</v>
      </c>
    </row>
    <row r="151">
      <c r="A151" s="14"/>
      <c r="B151" s="14"/>
      <c r="P151" s="137" t="str">
        <f>IFERROR(__xludf.DUMMYFUNCTION("""COMPUTED_VALUE"""),"Best DV360 Studios")</f>
        <v>Best DV360 Studios</v>
      </c>
    </row>
    <row r="152">
      <c r="A152" s="14"/>
      <c r="B152" s="14"/>
      <c r="P152" s="137" t="str">
        <f>IFERROR(__xludf.DUMMYFUNCTION("""COMPUTED_VALUE"""),"Best DV360 Experts")</f>
        <v>Best DV360 Experts</v>
      </c>
    </row>
    <row r="153">
      <c r="A153" s="14"/>
      <c r="B153" s="14"/>
      <c r="P153" s="137" t="str">
        <f>IFERROR(__xludf.DUMMYFUNCTION("""COMPUTED_VALUE"""),"Best DV360 Consultants")</f>
        <v>Best DV360 Consultants</v>
      </c>
    </row>
    <row r="154">
      <c r="A154" s="14"/>
      <c r="B154" s="14"/>
      <c r="P154" s="137" t="str">
        <f>IFERROR(__xludf.DUMMYFUNCTION("""COMPUTED_VALUE"""),"Best DV360 Consulting")</f>
        <v>Best DV360 Consulting</v>
      </c>
    </row>
    <row r="155">
      <c r="A155" s="14"/>
      <c r="B155" s="14"/>
      <c r="P155" s="137" t="str">
        <f>IFERROR(__xludf.DUMMYFUNCTION("""COMPUTED_VALUE"""),"Best DV360 Strategists")</f>
        <v>Best DV360 Strategists</v>
      </c>
    </row>
    <row r="156">
      <c r="A156" s="14"/>
      <c r="B156" s="14"/>
      <c r="P156" s="137" t="str">
        <f>IFERROR(__xludf.DUMMYFUNCTION("""COMPUTED_VALUE"""),"Best DV360 Company")</f>
        <v>Best DV360 Company</v>
      </c>
    </row>
    <row r="157">
      <c r="A157" s="14"/>
      <c r="B157" s="14"/>
      <c r="P157" s="137" t="str">
        <f>IFERROR(__xludf.DUMMYFUNCTION("""COMPUTED_VALUE"""),"Best DV360 Companies")</f>
        <v>Best DV360 Companies</v>
      </c>
    </row>
    <row r="158">
      <c r="A158" s="14"/>
      <c r="B158" s="14"/>
      <c r="P158" s="137" t="str">
        <f>IFERROR(__xludf.DUMMYFUNCTION("""COMPUTED_VALUE"""),"Best DV 360 Agency")</f>
        <v>Best DV 360 Agency</v>
      </c>
    </row>
    <row r="159">
      <c r="A159" s="14"/>
      <c r="B159" s="14"/>
      <c r="P159" s="137" t="str">
        <f>IFERROR(__xludf.DUMMYFUNCTION("""COMPUTED_VALUE"""),"Best DV 360 Agencies")</f>
        <v>Best DV 360 Agencies</v>
      </c>
    </row>
    <row r="160">
      <c r="A160" s="14"/>
      <c r="B160" s="14"/>
      <c r="P160" s="137" t="str">
        <f>IFERROR(__xludf.DUMMYFUNCTION("""COMPUTED_VALUE"""),"Best DV 360 Service")</f>
        <v>Best DV 360 Service</v>
      </c>
    </row>
    <row r="161">
      <c r="A161" s="14"/>
      <c r="B161" s="14"/>
      <c r="P161" s="137" t="str">
        <f>IFERROR(__xludf.DUMMYFUNCTION("""COMPUTED_VALUE"""),"Best DV 360 Services")</f>
        <v>Best DV 360 Services</v>
      </c>
    </row>
    <row r="162">
      <c r="A162" s="14"/>
      <c r="B162" s="14"/>
      <c r="P162" s="137" t="str">
        <f>IFERROR(__xludf.DUMMYFUNCTION("""COMPUTED_VALUE"""),"Best DV 360 Studio")</f>
        <v>Best DV 360 Studio</v>
      </c>
    </row>
    <row r="163">
      <c r="A163" s="14"/>
      <c r="B163" s="14"/>
      <c r="P163" s="137" t="str">
        <f>IFERROR(__xludf.DUMMYFUNCTION("""COMPUTED_VALUE"""),"Best DV 360 Studios")</f>
        <v>Best DV 360 Studios</v>
      </c>
    </row>
    <row r="164">
      <c r="A164" s="14"/>
      <c r="B164" s="14"/>
      <c r="P164" s="137" t="str">
        <f>IFERROR(__xludf.DUMMYFUNCTION("""COMPUTED_VALUE"""),"Best DV 360 Experts")</f>
        <v>Best DV 360 Experts</v>
      </c>
    </row>
    <row r="165">
      <c r="A165" s="14"/>
      <c r="B165" s="14"/>
      <c r="P165" s="137" t="str">
        <f>IFERROR(__xludf.DUMMYFUNCTION("""COMPUTED_VALUE"""),"Best DV 360 Consultants")</f>
        <v>Best DV 360 Consultants</v>
      </c>
    </row>
    <row r="166">
      <c r="A166" s="14"/>
      <c r="B166" s="14"/>
      <c r="P166" s="137" t="str">
        <f>IFERROR(__xludf.DUMMYFUNCTION("""COMPUTED_VALUE"""),"Best DV 360 Consulting")</f>
        <v>Best DV 360 Consulting</v>
      </c>
    </row>
    <row r="167">
      <c r="A167" s="14"/>
      <c r="B167" s="14"/>
      <c r="P167" s="137" t="str">
        <f>IFERROR(__xludf.DUMMYFUNCTION("""COMPUTED_VALUE"""),"Best DV 360 Strategists")</f>
        <v>Best DV 360 Strategists</v>
      </c>
    </row>
    <row r="168">
      <c r="A168" s="14"/>
      <c r="B168" s="14"/>
      <c r="P168" s="137" t="str">
        <f>IFERROR(__xludf.DUMMYFUNCTION("""COMPUTED_VALUE"""),"Best DV 360 Company")</f>
        <v>Best DV 360 Company</v>
      </c>
    </row>
    <row r="169">
      <c r="A169" s="14"/>
      <c r="B169" s="14"/>
      <c r="P169" s="137" t="str">
        <f>IFERROR(__xludf.DUMMYFUNCTION("""COMPUTED_VALUE"""),"Best DV 360 Companies")</f>
        <v>Best DV 360 Companies</v>
      </c>
    </row>
    <row r="170">
      <c r="A170" s="14"/>
      <c r="B170" s="14"/>
      <c r="P170" s="137" t="str">
        <f>IFERROR(__xludf.DUMMYFUNCTION("""COMPUTED_VALUE"""),"Best SA360 Agency")</f>
        <v>Best SA360 Agency</v>
      </c>
    </row>
    <row r="171">
      <c r="A171" s="14"/>
      <c r="B171" s="14"/>
      <c r="P171" s="137" t="str">
        <f>IFERROR(__xludf.DUMMYFUNCTION("""COMPUTED_VALUE"""),"Best SA360 Agencies")</f>
        <v>Best SA360 Agencies</v>
      </c>
    </row>
    <row r="172">
      <c r="A172" s="14"/>
      <c r="B172" s="14"/>
      <c r="P172" s="137" t="str">
        <f>IFERROR(__xludf.DUMMYFUNCTION("""COMPUTED_VALUE"""),"Best SA360 Service")</f>
        <v>Best SA360 Service</v>
      </c>
    </row>
    <row r="173">
      <c r="A173" s="14"/>
      <c r="B173" s="14"/>
      <c r="P173" s="137" t="str">
        <f>IFERROR(__xludf.DUMMYFUNCTION("""COMPUTED_VALUE"""),"Best SA360 Services")</f>
        <v>Best SA360 Services</v>
      </c>
    </row>
    <row r="174">
      <c r="A174" s="14"/>
      <c r="B174" s="14"/>
      <c r="P174" s="137" t="str">
        <f>IFERROR(__xludf.DUMMYFUNCTION("""COMPUTED_VALUE"""),"Best SA360 Studio")</f>
        <v>Best SA360 Studio</v>
      </c>
    </row>
    <row r="175">
      <c r="A175" s="14"/>
      <c r="B175" s="14"/>
      <c r="P175" s="137" t="str">
        <f>IFERROR(__xludf.DUMMYFUNCTION("""COMPUTED_VALUE"""),"Best SA360 Studios")</f>
        <v>Best SA360 Studios</v>
      </c>
    </row>
    <row r="176">
      <c r="A176" s="14"/>
      <c r="B176" s="14"/>
      <c r="P176" s="137" t="str">
        <f>IFERROR(__xludf.DUMMYFUNCTION("""COMPUTED_VALUE"""),"Best SA360 Experts")</f>
        <v>Best SA360 Experts</v>
      </c>
    </row>
    <row r="177">
      <c r="A177" s="14"/>
      <c r="B177" s="14"/>
      <c r="P177" s="137" t="str">
        <f>IFERROR(__xludf.DUMMYFUNCTION("""COMPUTED_VALUE"""),"Best SA360 Consultants")</f>
        <v>Best SA360 Consultants</v>
      </c>
    </row>
    <row r="178">
      <c r="A178" s="14"/>
      <c r="B178" s="14"/>
      <c r="P178" s="137" t="str">
        <f>IFERROR(__xludf.DUMMYFUNCTION("""COMPUTED_VALUE"""),"Best SA360 Consulting")</f>
        <v>Best SA360 Consulting</v>
      </c>
    </row>
    <row r="179">
      <c r="A179" s="14"/>
      <c r="B179" s="14"/>
      <c r="P179" s="137" t="str">
        <f>IFERROR(__xludf.DUMMYFUNCTION("""COMPUTED_VALUE"""),"Best SA360 Strategists")</f>
        <v>Best SA360 Strategists</v>
      </c>
    </row>
    <row r="180">
      <c r="A180" s="14"/>
      <c r="B180" s="14"/>
      <c r="P180" s="137" t="str">
        <f>IFERROR(__xludf.DUMMYFUNCTION("""COMPUTED_VALUE"""),"Best SA360 Company")</f>
        <v>Best SA360 Company</v>
      </c>
    </row>
    <row r="181">
      <c r="A181" s="14"/>
      <c r="B181" s="14"/>
      <c r="P181" s="137" t="str">
        <f>IFERROR(__xludf.DUMMYFUNCTION("""COMPUTED_VALUE"""),"Best SA360 Companies")</f>
        <v>Best SA360 Companies</v>
      </c>
    </row>
    <row r="182">
      <c r="A182" s="14"/>
      <c r="B182" s="14"/>
      <c r="P182" s="137" t="str">
        <f>IFERROR(__xludf.DUMMYFUNCTION("""COMPUTED_VALUE"""),"Best SA 360 Agency")</f>
        <v>Best SA 360 Agency</v>
      </c>
    </row>
    <row r="183">
      <c r="A183" s="14"/>
      <c r="B183" s="14"/>
      <c r="P183" s="137" t="str">
        <f>IFERROR(__xludf.DUMMYFUNCTION("""COMPUTED_VALUE"""),"Best SA 360 Agencies")</f>
        <v>Best SA 360 Agencies</v>
      </c>
    </row>
    <row r="184">
      <c r="A184" s="14"/>
      <c r="B184" s="14"/>
      <c r="P184" s="137" t="str">
        <f>IFERROR(__xludf.DUMMYFUNCTION("""COMPUTED_VALUE"""),"Best SA 360 Service")</f>
        <v>Best SA 360 Service</v>
      </c>
    </row>
    <row r="185">
      <c r="A185" s="14"/>
      <c r="B185" s="14"/>
      <c r="P185" s="137" t="str">
        <f>IFERROR(__xludf.DUMMYFUNCTION("""COMPUTED_VALUE"""),"Best SA 360 Services")</f>
        <v>Best SA 360 Services</v>
      </c>
    </row>
    <row r="186">
      <c r="A186" s="14"/>
      <c r="B186" s="14"/>
      <c r="P186" s="137" t="str">
        <f>IFERROR(__xludf.DUMMYFUNCTION("""COMPUTED_VALUE"""),"Best SA 360 Studio")</f>
        <v>Best SA 360 Studio</v>
      </c>
    </row>
    <row r="187">
      <c r="A187" s="14"/>
      <c r="B187" s="14"/>
      <c r="P187" s="137" t="str">
        <f>IFERROR(__xludf.DUMMYFUNCTION("""COMPUTED_VALUE"""),"Best SA 360 Studios")</f>
        <v>Best SA 360 Studios</v>
      </c>
    </row>
    <row r="188">
      <c r="A188" s="14"/>
      <c r="B188" s="14"/>
      <c r="P188" s="137" t="str">
        <f>IFERROR(__xludf.DUMMYFUNCTION("""COMPUTED_VALUE"""),"Best SA 360 Experts")</f>
        <v>Best SA 360 Experts</v>
      </c>
    </row>
    <row r="189">
      <c r="A189" s="14"/>
      <c r="B189" s="14"/>
      <c r="P189" s="137" t="str">
        <f>IFERROR(__xludf.DUMMYFUNCTION("""COMPUTED_VALUE"""),"Best SA 360 Consultants")</f>
        <v>Best SA 360 Consultants</v>
      </c>
    </row>
    <row r="190">
      <c r="A190" s="14"/>
      <c r="B190" s="14"/>
      <c r="P190" s="137" t="str">
        <f>IFERROR(__xludf.DUMMYFUNCTION("""COMPUTED_VALUE"""),"Best SA 360 Consulting")</f>
        <v>Best SA 360 Consulting</v>
      </c>
    </row>
    <row r="191">
      <c r="A191" s="14"/>
      <c r="B191" s="14"/>
      <c r="P191" s="137" t="str">
        <f>IFERROR(__xludf.DUMMYFUNCTION("""COMPUTED_VALUE"""),"Best SA 360 Strategists")</f>
        <v>Best SA 360 Strategists</v>
      </c>
    </row>
    <row r="192">
      <c r="A192" s="14"/>
      <c r="B192" s="14"/>
      <c r="P192" s="137" t="str">
        <f>IFERROR(__xludf.DUMMYFUNCTION("""COMPUTED_VALUE"""),"Best SA 360 Company")</f>
        <v>Best SA 360 Company</v>
      </c>
    </row>
    <row r="193">
      <c r="A193" s="14"/>
      <c r="B193" s="14"/>
      <c r="P193" s="137" t="str">
        <f>IFERROR(__xludf.DUMMYFUNCTION("""COMPUTED_VALUE"""),"Best SA 360 Companies")</f>
        <v>Best SA 360 Companies</v>
      </c>
    </row>
    <row r="194">
      <c r="A194" s="14"/>
      <c r="B194" s="14"/>
      <c r="P194" s="137" t="str">
        <f>IFERROR(__xludf.DUMMYFUNCTION("""COMPUTED_VALUE"""),"Best CM360 Agency")</f>
        <v>Best CM360 Agency</v>
      </c>
    </row>
    <row r="195">
      <c r="A195" s="14"/>
      <c r="B195" s="14"/>
      <c r="P195" s="137" t="str">
        <f>IFERROR(__xludf.DUMMYFUNCTION("""COMPUTED_VALUE"""),"Best CM360 Agencies")</f>
        <v>Best CM360 Agencies</v>
      </c>
    </row>
    <row r="196">
      <c r="A196" s="14"/>
      <c r="B196" s="14"/>
      <c r="P196" s="137" t="str">
        <f>IFERROR(__xludf.DUMMYFUNCTION("""COMPUTED_VALUE"""),"Best CM360 Service")</f>
        <v>Best CM360 Service</v>
      </c>
    </row>
    <row r="197">
      <c r="A197" s="14"/>
      <c r="B197" s="14"/>
      <c r="P197" s="137" t="str">
        <f>IFERROR(__xludf.DUMMYFUNCTION("""COMPUTED_VALUE"""),"Best CM360 Services")</f>
        <v>Best CM360 Services</v>
      </c>
    </row>
    <row r="198">
      <c r="A198" s="14"/>
      <c r="B198" s="14"/>
      <c r="P198" s="137" t="str">
        <f>IFERROR(__xludf.DUMMYFUNCTION("""COMPUTED_VALUE"""),"Best CM360 Studio")</f>
        <v>Best CM360 Studio</v>
      </c>
    </row>
    <row r="199">
      <c r="A199" s="14"/>
      <c r="B199" s="14"/>
      <c r="P199" s="137" t="str">
        <f>IFERROR(__xludf.DUMMYFUNCTION("""COMPUTED_VALUE"""),"Best CM360 Studios")</f>
        <v>Best CM360 Studios</v>
      </c>
    </row>
    <row r="200">
      <c r="A200" s="14"/>
      <c r="B200" s="14"/>
      <c r="P200" s="137" t="str">
        <f>IFERROR(__xludf.DUMMYFUNCTION("""COMPUTED_VALUE"""),"Best CM360 Experts")</f>
        <v>Best CM360 Experts</v>
      </c>
    </row>
    <row r="201">
      <c r="A201" s="14"/>
      <c r="B201" s="14"/>
      <c r="P201" s="137" t="str">
        <f>IFERROR(__xludf.DUMMYFUNCTION("""COMPUTED_VALUE"""),"Best CM360 Consultants")</f>
        <v>Best CM360 Consultants</v>
      </c>
    </row>
    <row r="202">
      <c r="A202" s="14"/>
      <c r="B202" s="14"/>
      <c r="P202" s="137" t="str">
        <f>IFERROR(__xludf.DUMMYFUNCTION("""COMPUTED_VALUE"""),"Best CM360 Consulting")</f>
        <v>Best CM360 Consulting</v>
      </c>
    </row>
    <row r="203">
      <c r="A203" s="14"/>
      <c r="B203" s="14"/>
      <c r="P203" s="137" t="str">
        <f>IFERROR(__xludf.DUMMYFUNCTION("""COMPUTED_VALUE"""),"Best CM360 Strategists")</f>
        <v>Best CM360 Strategists</v>
      </c>
    </row>
    <row r="204">
      <c r="A204" s="14"/>
      <c r="B204" s="14"/>
      <c r="P204" s="137" t="str">
        <f>IFERROR(__xludf.DUMMYFUNCTION("""COMPUTED_VALUE"""),"Best CM360 Company")</f>
        <v>Best CM360 Company</v>
      </c>
    </row>
    <row r="205">
      <c r="A205" s="14"/>
      <c r="B205" s="14"/>
      <c r="P205" s="137" t="str">
        <f>IFERROR(__xludf.DUMMYFUNCTION("""COMPUTED_VALUE"""),"Best CM360 Companies")</f>
        <v>Best CM360 Companies</v>
      </c>
    </row>
    <row r="206">
      <c r="A206" s="14"/>
      <c r="B206" s="14"/>
      <c r="P206" s="137" t="str">
        <f>IFERROR(__xludf.DUMMYFUNCTION("""COMPUTED_VALUE"""),"Best CM 360 Agency")</f>
        <v>Best CM 360 Agency</v>
      </c>
    </row>
    <row r="207">
      <c r="A207" s="14"/>
      <c r="B207" s="14"/>
      <c r="P207" s="137" t="str">
        <f>IFERROR(__xludf.DUMMYFUNCTION("""COMPUTED_VALUE"""),"Best CM 360 Agencies")</f>
        <v>Best CM 360 Agencies</v>
      </c>
    </row>
    <row r="208">
      <c r="A208" s="14"/>
      <c r="B208" s="14"/>
      <c r="P208" s="137" t="str">
        <f>IFERROR(__xludf.DUMMYFUNCTION("""COMPUTED_VALUE"""),"Best CM 360 Service")</f>
        <v>Best CM 360 Service</v>
      </c>
    </row>
    <row r="209">
      <c r="A209" s="14"/>
      <c r="B209" s="14"/>
      <c r="P209" s="137" t="str">
        <f>IFERROR(__xludf.DUMMYFUNCTION("""COMPUTED_VALUE"""),"Best CM 360 Services")</f>
        <v>Best CM 360 Services</v>
      </c>
    </row>
    <row r="210">
      <c r="A210" s="14"/>
      <c r="B210" s="14"/>
      <c r="P210" s="137" t="str">
        <f>IFERROR(__xludf.DUMMYFUNCTION("""COMPUTED_VALUE"""),"Best CM 360 Studio")</f>
        <v>Best CM 360 Studio</v>
      </c>
    </row>
    <row r="211">
      <c r="A211" s="14"/>
      <c r="B211" s="14"/>
      <c r="P211" s="137" t="str">
        <f>IFERROR(__xludf.DUMMYFUNCTION("""COMPUTED_VALUE"""),"Best CM 360 Studios")</f>
        <v>Best CM 360 Studios</v>
      </c>
    </row>
    <row r="212">
      <c r="A212" s="14"/>
      <c r="B212" s="14"/>
      <c r="P212" s="137" t="str">
        <f>IFERROR(__xludf.DUMMYFUNCTION("""COMPUTED_VALUE"""),"Best CM 360 Experts")</f>
        <v>Best CM 360 Experts</v>
      </c>
    </row>
    <row r="213">
      <c r="A213" s="14"/>
      <c r="B213" s="14"/>
      <c r="P213" s="137" t="str">
        <f>IFERROR(__xludf.DUMMYFUNCTION("""COMPUTED_VALUE"""),"Best CM 360 Consultants")</f>
        <v>Best CM 360 Consultants</v>
      </c>
    </row>
    <row r="214">
      <c r="A214" s="14"/>
      <c r="B214" s="14"/>
      <c r="P214" s="137" t="str">
        <f>IFERROR(__xludf.DUMMYFUNCTION("""COMPUTED_VALUE"""),"Best CM 360 Consulting")</f>
        <v>Best CM 360 Consulting</v>
      </c>
    </row>
    <row r="215">
      <c r="A215" s="14"/>
      <c r="B215" s="14"/>
      <c r="P215" s="137" t="str">
        <f>IFERROR(__xludf.DUMMYFUNCTION("""COMPUTED_VALUE"""),"Best CM 360 Strategists")</f>
        <v>Best CM 360 Strategists</v>
      </c>
    </row>
    <row r="216">
      <c r="A216" s="14"/>
      <c r="B216" s="14"/>
      <c r="P216" s="137" t="str">
        <f>IFERROR(__xludf.DUMMYFUNCTION("""COMPUTED_VALUE"""),"Best CM 360 Company")</f>
        <v>Best CM 360 Company</v>
      </c>
    </row>
    <row r="217">
      <c r="A217" s="14"/>
      <c r="B217" s="14"/>
      <c r="P217" s="137" t="str">
        <f>IFERROR(__xludf.DUMMYFUNCTION("""COMPUTED_VALUE"""),"Best CM 360 Companies")</f>
        <v>Best CM 360 Companies</v>
      </c>
    </row>
    <row r="218">
      <c r="A218" s="14"/>
      <c r="B218" s="14"/>
      <c r="P218" s="137" t="str">
        <f>IFERROR(__xludf.DUMMYFUNCTION("""COMPUTED_VALUE"""),"Best GA 360 Agency")</f>
        <v>Best GA 360 Agency</v>
      </c>
    </row>
    <row r="219">
      <c r="A219" s="14"/>
      <c r="B219" s="14"/>
      <c r="P219" s="137" t="str">
        <f>IFERROR(__xludf.DUMMYFUNCTION("""COMPUTED_VALUE"""),"Best GA 360 Agencies")</f>
        <v>Best GA 360 Agencies</v>
      </c>
    </row>
    <row r="220">
      <c r="A220" s="14"/>
      <c r="B220" s="14"/>
      <c r="P220" s="137" t="str">
        <f>IFERROR(__xludf.DUMMYFUNCTION("""COMPUTED_VALUE"""),"Best GA 360 Service")</f>
        <v>Best GA 360 Service</v>
      </c>
    </row>
    <row r="221">
      <c r="A221" s="14"/>
      <c r="B221" s="14"/>
      <c r="P221" s="137" t="str">
        <f>IFERROR(__xludf.DUMMYFUNCTION("""COMPUTED_VALUE"""),"Best GA 360 Services")</f>
        <v>Best GA 360 Services</v>
      </c>
    </row>
    <row r="222">
      <c r="A222" s="14"/>
      <c r="B222" s="14"/>
      <c r="P222" s="137" t="str">
        <f>IFERROR(__xludf.DUMMYFUNCTION("""COMPUTED_VALUE"""),"Best GA 360 Studio")</f>
        <v>Best GA 360 Studio</v>
      </c>
    </row>
    <row r="223">
      <c r="A223" s="14"/>
      <c r="B223" s="14"/>
      <c r="P223" s="137" t="str">
        <f>IFERROR(__xludf.DUMMYFUNCTION("""COMPUTED_VALUE"""),"Best GA 360 Studios")</f>
        <v>Best GA 360 Studios</v>
      </c>
    </row>
    <row r="224">
      <c r="A224" s="14"/>
      <c r="B224" s="14"/>
      <c r="P224" s="137" t="str">
        <f>IFERROR(__xludf.DUMMYFUNCTION("""COMPUTED_VALUE"""),"Best GA 360 Experts")</f>
        <v>Best GA 360 Experts</v>
      </c>
    </row>
    <row r="225">
      <c r="A225" s="14"/>
      <c r="B225" s="14"/>
      <c r="P225" s="137" t="str">
        <f>IFERROR(__xludf.DUMMYFUNCTION("""COMPUTED_VALUE"""),"Best GA 360 Consultants")</f>
        <v>Best GA 360 Consultants</v>
      </c>
    </row>
    <row r="226">
      <c r="A226" s="14"/>
      <c r="B226" s="14"/>
      <c r="P226" s="137" t="str">
        <f>IFERROR(__xludf.DUMMYFUNCTION("""COMPUTED_VALUE"""),"Best GA 360 Consulting")</f>
        <v>Best GA 360 Consulting</v>
      </c>
    </row>
    <row r="227">
      <c r="A227" s="14"/>
      <c r="B227" s="14"/>
      <c r="P227" s="137" t="str">
        <f>IFERROR(__xludf.DUMMYFUNCTION("""COMPUTED_VALUE"""),"Best GA 360 Strategists")</f>
        <v>Best GA 360 Strategists</v>
      </c>
    </row>
    <row r="228">
      <c r="A228" s="14"/>
      <c r="B228" s="14"/>
      <c r="P228" s="137" t="str">
        <f>IFERROR(__xludf.DUMMYFUNCTION("""COMPUTED_VALUE"""),"Best GA 360 Company")</f>
        <v>Best GA 360 Company</v>
      </c>
    </row>
    <row r="229">
      <c r="A229" s="14"/>
      <c r="B229" s="14"/>
      <c r="P229" s="137" t="str">
        <f>IFERROR(__xludf.DUMMYFUNCTION("""COMPUTED_VALUE"""),"Best GA 360 Companies")</f>
        <v>Best GA 360 Companies</v>
      </c>
    </row>
    <row r="230">
      <c r="A230" s="14"/>
      <c r="B230" s="14"/>
      <c r="P230" s="137" t="str">
        <f>IFERROR(__xludf.DUMMYFUNCTION("""COMPUTED_VALUE"""),"Best GA360 Agency")</f>
        <v>Best GA360 Agency</v>
      </c>
    </row>
    <row r="231">
      <c r="A231" s="14"/>
      <c r="B231" s="14"/>
      <c r="P231" s="137" t="str">
        <f>IFERROR(__xludf.DUMMYFUNCTION("""COMPUTED_VALUE"""),"Best GA360 Agencies")</f>
        <v>Best GA360 Agencies</v>
      </c>
    </row>
    <row r="232">
      <c r="A232" s="14"/>
      <c r="B232" s="14"/>
      <c r="P232" s="137" t="str">
        <f>IFERROR(__xludf.DUMMYFUNCTION("""COMPUTED_VALUE"""),"Best GA360 Service")</f>
        <v>Best GA360 Service</v>
      </c>
    </row>
    <row r="233">
      <c r="A233" s="14"/>
      <c r="B233" s="14"/>
      <c r="P233" s="137" t="str">
        <f>IFERROR(__xludf.DUMMYFUNCTION("""COMPUTED_VALUE"""),"Best GA360 Services")</f>
        <v>Best GA360 Services</v>
      </c>
    </row>
    <row r="234">
      <c r="A234" s="14"/>
      <c r="B234" s="14"/>
      <c r="P234" s="137" t="str">
        <f>IFERROR(__xludf.DUMMYFUNCTION("""COMPUTED_VALUE"""),"Best GA360 Studio")</f>
        <v>Best GA360 Studio</v>
      </c>
    </row>
    <row r="235">
      <c r="A235" s="14"/>
      <c r="B235" s="14"/>
      <c r="P235" s="137" t="str">
        <f>IFERROR(__xludf.DUMMYFUNCTION("""COMPUTED_VALUE"""),"Best GA360 Studios")</f>
        <v>Best GA360 Studios</v>
      </c>
    </row>
    <row r="236">
      <c r="A236" s="14"/>
      <c r="B236" s="14"/>
      <c r="P236" s="137" t="str">
        <f>IFERROR(__xludf.DUMMYFUNCTION("""COMPUTED_VALUE"""),"Best GA360 Experts")</f>
        <v>Best GA360 Experts</v>
      </c>
    </row>
    <row r="237">
      <c r="A237" s="14"/>
      <c r="B237" s="14"/>
      <c r="P237" s="137" t="str">
        <f>IFERROR(__xludf.DUMMYFUNCTION("""COMPUTED_VALUE"""),"Best GA360 Consultants")</f>
        <v>Best GA360 Consultants</v>
      </c>
    </row>
    <row r="238">
      <c r="A238" s="14"/>
      <c r="B238" s="14"/>
      <c r="P238" s="137" t="str">
        <f>IFERROR(__xludf.DUMMYFUNCTION("""COMPUTED_VALUE"""),"Best GA360 Consulting")</f>
        <v>Best GA360 Consulting</v>
      </c>
    </row>
    <row r="239">
      <c r="A239" s="14"/>
      <c r="B239" s="14"/>
      <c r="P239" s="137" t="str">
        <f>IFERROR(__xludf.DUMMYFUNCTION("""COMPUTED_VALUE"""),"Best GA360 Strategists")</f>
        <v>Best GA360 Strategists</v>
      </c>
    </row>
    <row r="240">
      <c r="A240" s="14"/>
      <c r="B240" s="14"/>
      <c r="P240" s="137" t="str">
        <f>IFERROR(__xludf.DUMMYFUNCTION("""COMPUTED_VALUE"""),"Best GA360 Company")</f>
        <v>Best GA360 Company</v>
      </c>
    </row>
    <row r="241">
      <c r="A241" s="14"/>
      <c r="B241" s="14"/>
      <c r="P241" s="137" t="str">
        <f>IFERROR(__xludf.DUMMYFUNCTION("""COMPUTED_VALUE"""),"Best GA360 Companies")</f>
        <v>Best GA360 Companies</v>
      </c>
    </row>
    <row r="242">
      <c r="A242" s="14"/>
      <c r="B242" s="14"/>
      <c r="P242" s="137" t="str">
        <f>IFERROR(__xludf.DUMMYFUNCTION("""COMPUTED_VALUE"""),"Best UX Agency")</f>
        <v>Best UX Agency</v>
      </c>
    </row>
    <row r="243">
      <c r="A243" s="14"/>
      <c r="B243" s="14"/>
      <c r="P243" s="137" t="str">
        <f>IFERROR(__xludf.DUMMYFUNCTION("""COMPUTED_VALUE"""),"Best UX Agencies")</f>
        <v>Best UX Agencies</v>
      </c>
    </row>
    <row r="244">
      <c r="A244" s="14"/>
      <c r="B244" s="14"/>
      <c r="P244" s="137" t="str">
        <f>IFERROR(__xludf.DUMMYFUNCTION("""COMPUTED_VALUE"""),"Best UX Service")</f>
        <v>Best UX Service</v>
      </c>
    </row>
    <row r="245">
      <c r="A245" s="14"/>
      <c r="B245" s="14"/>
      <c r="P245" s="137" t="str">
        <f>IFERROR(__xludf.DUMMYFUNCTION("""COMPUTED_VALUE"""),"Best UX Services")</f>
        <v>Best UX Services</v>
      </c>
    </row>
    <row r="246">
      <c r="A246" s="14"/>
      <c r="B246" s="14"/>
      <c r="P246" s="137" t="str">
        <f>IFERROR(__xludf.DUMMYFUNCTION("""COMPUTED_VALUE"""),"Best UX Studio")</f>
        <v>Best UX Studio</v>
      </c>
    </row>
    <row r="247">
      <c r="A247" s="14"/>
      <c r="B247" s="14"/>
      <c r="P247" s="137" t="str">
        <f>IFERROR(__xludf.DUMMYFUNCTION("""COMPUTED_VALUE"""),"Best UX Studios")</f>
        <v>Best UX Studios</v>
      </c>
    </row>
    <row r="248">
      <c r="A248" s="14"/>
      <c r="B248" s="14"/>
      <c r="P248" s="137" t="str">
        <f>IFERROR(__xludf.DUMMYFUNCTION("""COMPUTED_VALUE"""),"Best UX Experts")</f>
        <v>Best UX Experts</v>
      </c>
    </row>
    <row r="249">
      <c r="A249" s="14"/>
      <c r="B249" s="14"/>
      <c r="P249" s="137" t="str">
        <f>IFERROR(__xludf.DUMMYFUNCTION("""COMPUTED_VALUE"""),"Best UX Consultants")</f>
        <v>Best UX Consultants</v>
      </c>
    </row>
    <row r="250">
      <c r="A250" s="14"/>
      <c r="B250" s="14"/>
      <c r="P250" s="137" t="str">
        <f>IFERROR(__xludf.DUMMYFUNCTION("""COMPUTED_VALUE"""),"Best UX Consulting")</f>
        <v>Best UX Consulting</v>
      </c>
    </row>
    <row r="251">
      <c r="A251" s="14"/>
      <c r="B251" s="14"/>
      <c r="P251" s="137" t="str">
        <f>IFERROR(__xludf.DUMMYFUNCTION("""COMPUTED_VALUE"""),"Best UX Strategists")</f>
        <v>Best UX Strategists</v>
      </c>
    </row>
    <row r="252">
      <c r="A252" s="14"/>
      <c r="B252" s="14"/>
      <c r="P252" s="137" t="str">
        <f>IFERROR(__xludf.DUMMYFUNCTION("""COMPUTED_VALUE"""),"Best UX Company")</f>
        <v>Best UX Company</v>
      </c>
    </row>
    <row r="253">
      <c r="A253" s="14"/>
      <c r="B253" s="14"/>
      <c r="P253" s="137" t="str">
        <f>IFERROR(__xludf.DUMMYFUNCTION("""COMPUTED_VALUE"""),"Best UX Companies")</f>
        <v>Best UX Companies</v>
      </c>
    </row>
    <row r="254">
      <c r="A254" s="14"/>
      <c r="B254" s="14"/>
      <c r="P254" s="137" t="str">
        <f>IFERROR(__xludf.DUMMYFUNCTION("""COMPUTED_VALUE"""),"Best CRO Agency")</f>
        <v>Best CRO Agency</v>
      </c>
    </row>
    <row r="255">
      <c r="A255" s="14"/>
      <c r="B255" s="14"/>
      <c r="P255" s="137" t="str">
        <f>IFERROR(__xludf.DUMMYFUNCTION("""COMPUTED_VALUE"""),"Best CRO Agencies")</f>
        <v>Best CRO Agencies</v>
      </c>
    </row>
    <row r="256">
      <c r="A256" s="14"/>
      <c r="B256" s="14"/>
      <c r="P256" s="137" t="str">
        <f>IFERROR(__xludf.DUMMYFUNCTION("""COMPUTED_VALUE"""),"Best CRO Service")</f>
        <v>Best CRO Service</v>
      </c>
    </row>
    <row r="257">
      <c r="A257" s="14"/>
      <c r="B257" s="14"/>
      <c r="P257" s="137" t="str">
        <f>IFERROR(__xludf.DUMMYFUNCTION("""COMPUTED_VALUE"""),"Best CRO Services")</f>
        <v>Best CRO Services</v>
      </c>
    </row>
    <row r="258">
      <c r="A258" s="14"/>
      <c r="B258" s="14"/>
      <c r="P258" s="137" t="str">
        <f>IFERROR(__xludf.DUMMYFUNCTION("""COMPUTED_VALUE"""),"Best CRO Studio")</f>
        <v>Best CRO Studio</v>
      </c>
    </row>
    <row r="259">
      <c r="A259" s="14"/>
      <c r="B259" s="14"/>
      <c r="P259" s="137" t="str">
        <f>IFERROR(__xludf.DUMMYFUNCTION("""COMPUTED_VALUE"""),"Best CRO Studios")</f>
        <v>Best CRO Studios</v>
      </c>
    </row>
    <row r="260">
      <c r="A260" s="14"/>
      <c r="B260" s="14"/>
      <c r="P260" s="137" t="str">
        <f>IFERROR(__xludf.DUMMYFUNCTION("""COMPUTED_VALUE"""),"Best CRO Experts")</f>
        <v>Best CRO Experts</v>
      </c>
    </row>
    <row r="261">
      <c r="A261" s="14"/>
      <c r="B261" s="14"/>
      <c r="P261" s="137" t="str">
        <f>IFERROR(__xludf.DUMMYFUNCTION("""COMPUTED_VALUE"""),"Best CRO Consultants")</f>
        <v>Best CRO Consultants</v>
      </c>
    </row>
    <row r="262">
      <c r="A262" s="14"/>
      <c r="B262" s="14"/>
      <c r="P262" s="137" t="str">
        <f>IFERROR(__xludf.DUMMYFUNCTION("""COMPUTED_VALUE"""),"Best CRO Consulting")</f>
        <v>Best CRO Consulting</v>
      </c>
    </row>
    <row r="263">
      <c r="A263" s="14"/>
      <c r="B263" s="14"/>
      <c r="P263" s="137" t="str">
        <f>IFERROR(__xludf.DUMMYFUNCTION("""COMPUTED_VALUE"""),"Best CRO Strategists")</f>
        <v>Best CRO Strategists</v>
      </c>
    </row>
    <row r="264">
      <c r="A264" s="14"/>
      <c r="B264" s="14"/>
      <c r="P264" s="137" t="str">
        <f>IFERROR(__xludf.DUMMYFUNCTION("""COMPUTED_VALUE"""),"Best CRO Company")</f>
        <v>Best CRO Company</v>
      </c>
    </row>
    <row r="265">
      <c r="A265" s="14"/>
      <c r="B265" s="14"/>
      <c r="P265" s="137" t="str">
        <f>IFERROR(__xludf.DUMMYFUNCTION("""COMPUTED_VALUE"""),"Best CRO Companies")</f>
        <v>Best CRO Companies</v>
      </c>
    </row>
    <row r="266">
      <c r="A266" s="14"/>
      <c r="B266" s="14"/>
      <c r="P266" s="137" t="str">
        <f>IFERROR(__xludf.DUMMYFUNCTION("""COMPUTED_VALUE"""),"Best GAM Agency")</f>
        <v>Best GAM Agency</v>
      </c>
    </row>
    <row r="267">
      <c r="A267" s="14"/>
      <c r="B267" s="14"/>
      <c r="P267" s="137" t="str">
        <f>IFERROR(__xludf.DUMMYFUNCTION("""COMPUTED_VALUE"""),"Best GAM Agencies")</f>
        <v>Best GAM Agencies</v>
      </c>
    </row>
    <row r="268">
      <c r="A268" s="14"/>
      <c r="B268" s="14"/>
      <c r="P268" s="137" t="str">
        <f>IFERROR(__xludf.DUMMYFUNCTION("""COMPUTED_VALUE"""),"Best GAM Service")</f>
        <v>Best GAM Service</v>
      </c>
    </row>
    <row r="269">
      <c r="A269" s="14"/>
      <c r="B269" s="14"/>
      <c r="P269" s="137" t="str">
        <f>IFERROR(__xludf.DUMMYFUNCTION("""COMPUTED_VALUE"""),"Best GAM Services")</f>
        <v>Best GAM Services</v>
      </c>
    </row>
    <row r="270">
      <c r="A270" s="14"/>
      <c r="B270" s="14"/>
      <c r="P270" s="137" t="str">
        <f>IFERROR(__xludf.DUMMYFUNCTION("""COMPUTED_VALUE"""),"Best GAM Studio")</f>
        <v>Best GAM Studio</v>
      </c>
    </row>
    <row r="271">
      <c r="A271" s="14"/>
      <c r="B271" s="14"/>
      <c r="P271" s="137" t="str">
        <f>IFERROR(__xludf.DUMMYFUNCTION("""COMPUTED_VALUE"""),"Best GAM Studios")</f>
        <v>Best GAM Studios</v>
      </c>
    </row>
    <row r="272">
      <c r="A272" s="14"/>
      <c r="B272" s="14"/>
      <c r="P272" s="137" t="str">
        <f>IFERROR(__xludf.DUMMYFUNCTION("""COMPUTED_VALUE"""),"Best GAM Experts")</f>
        <v>Best GAM Experts</v>
      </c>
    </row>
    <row r="273">
      <c r="A273" s="14"/>
      <c r="B273" s="14"/>
      <c r="P273" s="137" t="str">
        <f>IFERROR(__xludf.DUMMYFUNCTION("""COMPUTED_VALUE"""),"Best GAM Consultants")</f>
        <v>Best GAM Consultants</v>
      </c>
    </row>
    <row r="274">
      <c r="A274" s="14"/>
      <c r="B274" s="14"/>
      <c r="P274" s="137" t="str">
        <f>IFERROR(__xludf.DUMMYFUNCTION("""COMPUTED_VALUE"""),"Best GAM Consulting")</f>
        <v>Best GAM Consulting</v>
      </c>
    </row>
    <row r="275">
      <c r="A275" s="14"/>
      <c r="B275" s="14"/>
      <c r="P275" s="137" t="str">
        <f>IFERROR(__xludf.DUMMYFUNCTION("""COMPUTED_VALUE"""),"Best GAM Strategists")</f>
        <v>Best GAM Strategists</v>
      </c>
    </row>
    <row r="276">
      <c r="A276" s="14"/>
      <c r="B276" s="14"/>
      <c r="P276" s="137" t="str">
        <f>IFERROR(__xludf.DUMMYFUNCTION("""COMPUTED_VALUE"""),"Best GAM Company")</f>
        <v>Best GAM Company</v>
      </c>
    </row>
    <row r="277">
      <c r="A277" s="14"/>
      <c r="B277" s="14"/>
      <c r="P277" s="137" t="str">
        <f>IFERROR(__xludf.DUMMYFUNCTION("""COMPUTED_VALUE"""),"Best GAM Companies")</f>
        <v>Best GAM Companies</v>
      </c>
    </row>
    <row r="278">
      <c r="A278" s="14"/>
      <c r="B278" s="14"/>
      <c r="P278" s="137" t="str">
        <f>IFERROR(__xludf.DUMMYFUNCTION("""COMPUTED_VALUE"""),"Best GAM 360 Agency")</f>
        <v>Best GAM 360 Agency</v>
      </c>
    </row>
    <row r="279">
      <c r="A279" s="14"/>
      <c r="B279" s="14"/>
      <c r="P279" s="137" t="str">
        <f>IFERROR(__xludf.DUMMYFUNCTION("""COMPUTED_VALUE"""),"Best GAM 360 Agencies")</f>
        <v>Best GAM 360 Agencies</v>
      </c>
    </row>
    <row r="280">
      <c r="A280" s="14"/>
      <c r="B280" s="14"/>
      <c r="P280" s="137" t="str">
        <f>IFERROR(__xludf.DUMMYFUNCTION("""COMPUTED_VALUE"""),"Best GAM 360 Service")</f>
        <v>Best GAM 360 Service</v>
      </c>
    </row>
    <row r="281">
      <c r="A281" s="14"/>
      <c r="B281" s="14"/>
      <c r="P281" s="137" t="str">
        <f>IFERROR(__xludf.DUMMYFUNCTION("""COMPUTED_VALUE"""),"Best GAM 360 Services")</f>
        <v>Best GAM 360 Services</v>
      </c>
    </row>
    <row r="282">
      <c r="A282" s="14"/>
      <c r="B282" s="14"/>
      <c r="P282" s="137" t="str">
        <f>IFERROR(__xludf.DUMMYFUNCTION("""COMPUTED_VALUE"""),"Best GAM 360 Studio")</f>
        <v>Best GAM 360 Studio</v>
      </c>
    </row>
    <row r="283">
      <c r="A283" s="14"/>
      <c r="B283" s="14"/>
      <c r="P283" s="137" t="str">
        <f>IFERROR(__xludf.DUMMYFUNCTION("""COMPUTED_VALUE"""),"Best GAM 360 Studios")</f>
        <v>Best GAM 360 Studios</v>
      </c>
    </row>
    <row r="284">
      <c r="A284" s="14"/>
      <c r="B284" s="14"/>
      <c r="P284" s="137" t="str">
        <f>IFERROR(__xludf.DUMMYFUNCTION("""COMPUTED_VALUE"""),"Best GAM 360 Experts")</f>
        <v>Best GAM 360 Experts</v>
      </c>
    </row>
    <row r="285">
      <c r="A285" s="14"/>
      <c r="B285" s="14"/>
      <c r="P285" s="137" t="str">
        <f>IFERROR(__xludf.DUMMYFUNCTION("""COMPUTED_VALUE"""),"Best GAM 360 Consultants")</f>
        <v>Best GAM 360 Consultants</v>
      </c>
    </row>
    <row r="286">
      <c r="A286" s="14"/>
      <c r="B286" s="14"/>
      <c r="P286" s="137" t="str">
        <f>IFERROR(__xludf.DUMMYFUNCTION("""COMPUTED_VALUE"""),"Best GAM 360 Consulting")</f>
        <v>Best GAM 360 Consulting</v>
      </c>
    </row>
    <row r="287">
      <c r="A287" s="14"/>
      <c r="B287" s="14"/>
      <c r="P287" s="137" t="str">
        <f>IFERROR(__xludf.DUMMYFUNCTION("""COMPUTED_VALUE"""),"Best GAM 360 Strategists")</f>
        <v>Best GAM 360 Strategists</v>
      </c>
    </row>
    <row r="288">
      <c r="A288" s="14"/>
      <c r="B288" s="14"/>
      <c r="P288" s="137" t="str">
        <f>IFERROR(__xludf.DUMMYFUNCTION("""COMPUTED_VALUE"""),"Best GAM 360 Company")</f>
        <v>Best GAM 360 Company</v>
      </c>
    </row>
    <row r="289">
      <c r="A289" s="14"/>
      <c r="B289" s="14"/>
      <c r="P289" s="137" t="str">
        <f>IFERROR(__xludf.DUMMYFUNCTION("""COMPUTED_VALUE"""),"Best GAM 360 Companies")</f>
        <v>Best GAM 360 Companies</v>
      </c>
    </row>
    <row r="290">
      <c r="A290" s="14"/>
      <c r="B290" s="14"/>
      <c r="P290" s="137" t="str">
        <f>IFERROR(__xludf.DUMMYFUNCTION("""COMPUTED_VALUE"""),"Best AI Search Agency")</f>
        <v>Best AI Search Agency</v>
      </c>
    </row>
    <row r="291">
      <c r="A291" s="14"/>
      <c r="B291" s="14"/>
      <c r="P291" s="137" t="str">
        <f>IFERROR(__xludf.DUMMYFUNCTION("""COMPUTED_VALUE"""),"Best AI Search Agencies")</f>
        <v>Best AI Search Agencies</v>
      </c>
    </row>
    <row r="292">
      <c r="A292" s="14"/>
      <c r="B292" s="14"/>
      <c r="P292" s="137" t="str">
        <f>IFERROR(__xludf.DUMMYFUNCTION("""COMPUTED_VALUE"""),"Best AI Search Service")</f>
        <v>Best AI Search Service</v>
      </c>
    </row>
    <row r="293">
      <c r="A293" s="14"/>
      <c r="B293" s="14"/>
      <c r="P293" s="137" t="str">
        <f>IFERROR(__xludf.DUMMYFUNCTION("""COMPUTED_VALUE"""),"Best AI Search Services")</f>
        <v>Best AI Search Services</v>
      </c>
    </row>
    <row r="294">
      <c r="A294" s="14"/>
      <c r="B294" s="14"/>
      <c r="P294" s="137" t="str">
        <f>IFERROR(__xludf.DUMMYFUNCTION("""COMPUTED_VALUE"""),"Best AI Search Studio")</f>
        <v>Best AI Search Studio</v>
      </c>
    </row>
    <row r="295">
      <c r="A295" s="14"/>
      <c r="B295" s="14"/>
      <c r="P295" s="137" t="str">
        <f>IFERROR(__xludf.DUMMYFUNCTION("""COMPUTED_VALUE"""),"Best AI Search Studios")</f>
        <v>Best AI Search Studios</v>
      </c>
    </row>
    <row r="296">
      <c r="A296" s="14"/>
      <c r="B296" s="14"/>
      <c r="P296" s="137" t="str">
        <f>IFERROR(__xludf.DUMMYFUNCTION("""COMPUTED_VALUE"""),"Best AI Search Experts")</f>
        <v>Best AI Search Experts</v>
      </c>
    </row>
    <row r="297">
      <c r="A297" s="14"/>
      <c r="B297" s="14"/>
      <c r="P297" s="137" t="str">
        <f>IFERROR(__xludf.DUMMYFUNCTION("""COMPUTED_VALUE"""),"Best AI Search Consultants")</f>
        <v>Best AI Search Consultants</v>
      </c>
    </row>
    <row r="298">
      <c r="A298" s="14"/>
      <c r="B298" s="14"/>
      <c r="P298" s="137" t="str">
        <f>IFERROR(__xludf.DUMMYFUNCTION("""COMPUTED_VALUE"""),"Best AI Search Consulting")</f>
        <v>Best AI Search Consulting</v>
      </c>
    </row>
    <row r="299">
      <c r="A299" s="14"/>
      <c r="B299" s="14"/>
      <c r="P299" s="137" t="str">
        <f>IFERROR(__xludf.DUMMYFUNCTION("""COMPUTED_VALUE"""),"Best AI Search Strategists")</f>
        <v>Best AI Search Strategists</v>
      </c>
    </row>
    <row r="300">
      <c r="A300" s="14"/>
      <c r="B300" s="14"/>
      <c r="P300" s="137" t="str">
        <f>IFERROR(__xludf.DUMMYFUNCTION("""COMPUTED_VALUE"""),"Best AI Search Company")</f>
        <v>Best AI Search Company</v>
      </c>
    </row>
    <row r="301">
      <c r="A301" s="14"/>
      <c r="B301" s="14"/>
      <c r="P301" s="137" t="str">
        <f>IFERROR(__xludf.DUMMYFUNCTION("""COMPUTED_VALUE"""),"Best AI Search Companies")</f>
        <v>Best AI Search Companies</v>
      </c>
    </row>
    <row r="302">
      <c r="A302" s="14"/>
      <c r="B302" s="14"/>
      <c r="P302" s="137" t="str">
        <f>IFERROR(__xludf.DUMMYFUNCTION("""COMPUTED_VALUE"""),"Best LLM Optimisation Agency")</f>
        <v>Best LLM Optimisation Agency</v>
      </c>
    </row>
    <row r="303">
      <c r="A303" s="14"/>
      <c r="B303" s="14"/>
      <c r="P303" s="137" t="str">
        <f>IFERROR(__xludf.DUMMYFUNCTION("""COMPUTED_VALUE"""),"Best LLM Optimisation Agencies")</f>
        <v>Best LLM Optimisation Agencies</v>
      </c>
    </row>
    <row r="304">
      <c r="A304" s="14"/>
      <c r="B304" s="14"/>
      <c r="P304" s="137" t="str">
        <f>IFERROR(__xludf.DUMMYFUNCTION("""COMPUTED_VALUE"""),"Best LLM Optimisation Service")</f>
        <v>Best LLM Optimisation Service</v>
      </c>
    </row>
    <row r="305">
      <c r="A305" s="14"/>
      <c r="B305" s="14"/>
      <c r="P305" s="137" t="str">
        <f>IFERROR(__xludf.DUMMYFUNCTION("""COMPUTED_VALUE"""),"Best LLM Optimisation Services")</f>
        <v>Best LLM Optimisation Services</v>
      </c>
    </row>
    <row r="306">
      <c r="A306" s="14"/>
      <c r="B306" s="14"/>
      <c r="P306" s="137" t="str">
        <f>IFERROR(__xludf.DUMMYFUNCTION("""COMPUTED_VALUE"""),"Best LLM Optimisation Studio")</f>
        <v>Best LLM Optimisation Studio</v>
      </c>
    </row>
    <row r="307">
      <c r="A307" s="14"/>
      <c r="B307" s="14"/>
      <c r="P307" s="137" t="str">
        <f>IFERROR(__xludf.DUMMYFUNCTION("""COMPUTED_VALUE"""),"Best LLM Optimisation Studios")</f>
        <v>Best LLM Optimisation Studios</v>
      </c>
    </row>
    <row r="308">
      <c r="A308" s="14"/>
      <c r="B308" s="14"/>
      <c r="P308" s="137" t="str">
        <f>IFERROR(__xludf.DUMMYFUNCTION("""COMPUTED_VALUE"""),"Best LLM Optimisation Experts")</f>
        <v>Best LLM Optimisation Experts</v>
      </c>
    </row>
    <row r="309">
      <c r="A309" s="14"/>
      <c r="B309" s="14"/>
      <c r="P309" s="137" t="str">
        <f>IFERROR(__xludf.DUMMYFUNCTION("""COMPUTED_VALUE"""),"Best LLM Optimisation Consultants")</f>
        <v>Best LLM Optimisation Consultants</v>
      </c>
    </row>
    <row r="310">
      <c r="A310" s="14"/>
      <c r="B310" s="14"/>
      <c r="P310" s="137" t="str">
        <f>IFERROR(__xludf.DUMMYFUNCTION("""COMPUTED_VALUE"""),"Best LLM Optimisation Consulting")</f>
        <v>Best LLM Optimisation Consulting</v>
      </c>
    </row>
    <row r="311">
      <c r="A311" s="14"/>
      <c r="B311" s="14"/>
      <c r="P311" s="137" t="str">
        <f>IFERROR(__xludf.DUMMYFUNCTION("""COMPUTED_VALUE"""),"Best LLM Optimisation Strategists")</f>
        <v>Best LLM Optimisation Strategists</v>
      </c>
    </row>
    <row r="312">
      <c r="A312" s="14"/>
      <c r="B312" s="14"/>
      <c r="P312" s="137" t="str">
        <f>IFERROR(__xludf.DUMMYFUNCTION("""COMPUTED_VALUE"""),"Best LLM Optimisation Company")</f>
        <v>Best LLM Optimisation Company</v>
      </c>
    </row>
    <row r="313">
      <c r="A313" s="14"/>
      <c r="B313" s="14"/>
      <c r="P313" s="137" t="str">
        <f>IFERROR(__xludf.DUMMYFUNCTION("""COMPUTED_VALUE"""),"Best LLM Optimisation Companies")</f>
        <v>Best LLM Optimisation Companies</v>
      </c>
    </row>
    <row r="314">
      <c r="A314" s="14"/>
      <c r="B314" s="14"/>
      <c r="P314" s="137" t="str">
        <f>IFERROR(__xludf.DUMMYFUNCTION("""COMPUTED_VALUE"""),"Best GEO Agency")</f>
        <v>Best GEO Agency</v>
      </c>
    </row>
    <row r="315">
      <c r="A315" s="14"/>
      <c r="B315" s="14"/>
      <c r="P315" s="137" t="str">
        <f>IFERROR(__xludf.DUMMYFUNCTION("""COMPUTED_VALUE"""),"Best GEO Agencies")</f>
        <v>Best GEO Agencies</v>
      </c>
    </row>
    <row r="316">
      <c r="A316" s="14"/>
      <c r="B316" s="14"/>
      <c r="P316" s="137" t="str">
        <f>IFERROR(__xludf.DUMMYFUNCTION("""COMPUTED_VALUE"""),"Best GEO Service")</f>
        <v>Best GEO Service</v>
      </c>
    </row>
    <row r="317">
      <c r="A317" s="14"/>
      <c r="B317" s="14"/>
      <c r="P317" s="137" t="str">
        <f>IFERROR(__xludf.DUMMYFUNCTION("""COMPUTED_VALUE"""),"Best GEO Services")</f>
        <v>Best GEO Services</v>
      </c>
    </row>
    <row r="318">
      <c r="A318" s="14"/>
      <c r="B318" s="14"/>
      <c r="P318" s="137" t="str">
        <f>IFERROR(__xludf.DUMMYFUNCTION("""COMPUTED_VALUE"""),"Best GEO Studio")</f>
        <v>Best GEO Studio</v>
      </c>
    </row>
    <row r="319">
      <c r="A319" s="14"/>
      <c r="B319" s="14"/>
      <c r="P319" s="137" t="str">
        <f>IFERROR(__xludf.DUMMYFUNCTION("""COMPUTED_VALUE"""),"Best GEO Studios")</f>
        <v>Best GEO Studios</v>
      </c>
    </row>
    <row r="320">
      <c r="A320" s="14"/>
      <c r="B320" s="14"/>
      <c r="P320" s="137" t="str">
        <f>IFERROR(__xludf.DUMMYFUNCTION("""COMPUTED_VALUE"""),"Best GEO Experts")</f>
        <v>Best GEO Experts</v>
      </c>
    </row>
    <row r="321">
      <c r="A321" s="14"/>
      <c r="B321" s="14"/>
      <c r="P321" s="137" t="str">
        <f>IFERROR(__xludf.DUMMYFUNCTION("""COMPUTED_VALUE"""),"Best GEO Consultants")</f>
        <v>Best GEO Consultants</v>
      </c>
    </row>
    <row r="322">
      <c r="A322" s="14"/>
      <c r="B322" s="14"/>
      <c r="P322" s="137" t="str">
        <f>IFERROR(__xludf.DUMMYFUNCTION("""COMPUTED_VALUE"""),"Best GEO Consulting")</f>
        <v>Best GEO Consulting</v>
      </c>
    </row>
    <row r="323">
      <c r="A323" s="14"/>
      <c r="B323" s="14"/>
      <c r="P323" s="137" t="str">
        <f>IFERROR(__xludf.DUMMYFUNCTION("""COMPUTED_VALUE"""),"Best GEO Strategists")</f>
        <v>Best GEO Strategists</v>
      </c>
    </row>
    <row r="324">
      <c r="A324" s="14"/>
      <c r="B324" s="14"/>
      <c r="P324" s="137" t="str">
        <f>IFERROR(__xludf.DUMMYFUNCTION("""COMPUTED_VALUE"""),"Best GEO Company")</f>
        <v>Best GEO Company</v>
      </c>
    </row>
    <row r="325">
      <c r="A325" s="14"/>
      <c r="B325" s="14"/>
      <c r="P325" s="137" t="str">
        <f>IFERROR(__xludf.DUMMYFUNCTION("""COMPUTED_VALUE"""),"Best GEO Companies")</f>
        <v>Best GEO Companies</v>
      </c>
    </row>
    <row r="326">
      <c r="A326" s="14"/>
      <c r="B326" s="14"/>
      <c r="P326" s="137" t="str">
        <f>IFERROR(__xludf.DUMMYFUNCTION("""COMPUTED_VALUE"""),"Best SEO Agency")</f>
        <v>Best SEO Agency</v>
      </c>
    </row>
    <row r="327">
      <c r="A327" s="14"/>
      <c r="B327" s="14"/>
      <c r="P327" s="137" t="str">
        <f>IFERROR(__xludf.DUMMYFUNCTION("""COMPUTED_VALUE"""),"Best SEO Agencies")</f>
        <v>Best SEO Agencies</v>
      </c>
    </row>
    <row r="328">
      <c r="A328" s="14"/>
      <c r="B328" s="14"/>
      <c r="P328" s="137" t="str">
        <f>IFERROR(__xludf.DUMMYFUNCTION("""COMPUTED_VALUE"""),"Best SEO Service")</f>
        <v>Best SEO Service</v>
      </c>
    </row>
    <row r="329">
      <c r="A329" s="14"/>
      <c r="B329" s="14"/>
      <c r="P329" s="137" t="str">
        <f>IFERROR(__xludf.DUMMYFUNCTION("""COMPUTED_VALUE"""),"Best SEO Services")</f>
        <v>Best SEO Services</v>
      </c>
    </row>
    <row r="330">
      <c r="A330" s="14"/>
      <c r="B330" s="14"/>
      <c r="P330" s="137" t="str">
        <f>IFERROR(__xludf.DUMMYFUNCTION("""COMPUTED_VALUE"""),"Best SEO Studio")</f>
        <v>Best SEO Studio</v>
      </c>
    </row>
    <row r="331">
      <c r="A331" s="14"/>
      <c r="B331" s="14"/>
      <c r="P331" s="137" t="str">
        <f>IFERROR(__xludf.DUMMYFUNCTION("""COMPUTED_VALUE"""),"Best SEO Studios")</f>
        <v>Best SEO Studios</v>
      </c>
    </row>
    <row r="332">
      <c r="A332" s="14"/>
      <c r="B332" s="14"/>
      <c r="P332" s="137" t="str">
        <f>IFERROR(__xludf.DUMMYFUNCTION("""COMPUTED_VALUE"""),"Best SEO Experts")</f>
        <v>Best SEO Experts</v>
      </c>
    </row>
    <row r="333">
      <c r="A333" s="14"/>
      <c r="B333" s="14"/>
      <c r="P333" s="137" t="str">
        <f>IFERROR(__xludf.DUMMYFUNCTION("""COMPUTED_VALUE"""),"Best SEO Consultants")</f>
        <v>Best SEO Consultants</v>
      </c>
    </row>
    <row r="334">
      <c r="A334" s="14"/>
      <c r="B334" s="14"/>
      <c r="P334" s="137" t="str">
        <f>IFERROR(__xludf.DUMMYFUNCTION("""COMPUTED_VALUE"""),"Best SEO Consulting")</f>
        <v>Best SEO Consulting</v>
      </c>
    </row>
    <row r="335">
      <c r="A335" s="14"/>
      <c r="B335" s="14"/>
      <c r="P335" s="137" t="str">
        <f>IFERROR(__xludf.DUMMYFUNCTION("""COMPUTED_VALUE"""),"Best SEO Strategists")</f>
        <v>Best SEO Strategists</v>
      </c>
    </row>
    <row r="336">
      <c r="A336" s="14"/>
      <c r="B336" s="14"/>
      <c r="P336" s="137" t="str">
        <f>IFERROR(__xludf.DUMMYFUNCTION("""COMPUTED_VALUE"""),"Best SEO Company")</f>
        <v>Best SEO Company</v>
      </c>
    </row>
    <row r="337">
      <c r="A337" s="14"/>
      <c r="B337" s="14"/>
      <c r="P337" s="137" t="str">
        <f>IFERROR(__xludf.DUMMYFUNCTION("""COMPUTED_VALUE"""),"Best SEO Companies")</f>
        <v>Best SEO Companies</v>
      </c>
    </row>
    <row r="338">
      <c r="A338" s="14"/>
      <c r="B338" s="14"/>
      <c r="P338" s="137" t="str">
        <f>IFERROR(__xludf.DUMMYFUNCTION("""COMPUTED_VALUE"""),"Best SEO Strategy Agency")</f>
        <v>Best SEO Strategy Agency</v>
      </c>
    </row>
    <row r="339">
      <c r="A339" s="14"/>
      <c r="B339" s="14"/>
      <c r="P339" s="137" t="str">
        <f>IFERROR(__xludf.DUMMYFUNCTION("""COMPUTED_VALUE"""),"Best SEO Strategy Agencies")</f>
        <v>Best SEO Strategy Agencies</v>
      </c>
    </row>
    <row r="340">
      <c r="A340" s="14"/>
      <c r="B340" s="14"/>
      <c r="P340" s="137" t="str">
        <f>IFERROR(__xludf.DUMMYFUNCTION("""COMPUTED_VALUE"""),"Best SEO Strategy Service")</f>
        <v>Best SEO Strategy Service</v>
      </c>
    </row>
    <row r="341">
      <c r="A341" s="14"/>
      <c r="B341" s="14"/>
      <c r="P341" s="137" t="str">
        <f>IFERROR(__xludf.DUMMYFUNCTION("""COMPUTED_VALUE"""),"Best SEO Strategy Services")</f>
        <v>Best SEO Strategy Services</v>
      </c>
    </row>
    <row r="342">
      <c r="A342" s="14"/>
      <c r="B342" s="14"/>
      <c r="P342" s="137" t="str">
        <f>IFERROR(__xludf.DUMMYFUNCTION("""COMPUTED_VALUE"""),"Best SEO Strategy Studio")</f>
        <v>Best SEO Strategy Studio</v>
      </c>
    </row>
    <row r="343">
      <c r="A343" s="14"/>
      <c r="B343" s="14"/>
      <c r="P343" s="137" t="str">
        <f>IFERROR(__xludf.DUMMYFUNCTION("""COMPUTED_VALUE"""),"Best SEO Strategy Studios")</f>
        <v>Best SEO Strategy Studios</v>
      </c>
    </row>
    <row r="344">
      <c r="A344" s="14"/>
      <c r="B344" s="14"/>
      <c r="P344" s="137" t="str">
        <f>IFERROR(__xludf.DUMMYFUNCTION("""COMPUTED_VALUE"""),"Best SEO Strategy Experts")</f>
        <v>Best SEO Strategy Experts</v>
      </c>
    </row>
    <row r="345">
      <c r="A345" s="14"/>
      <c r="B345" s="14"/>
      <c r="P345" s="137" t="str">
        <f>IFERROR(__xludf.DUMMYFUNCTION("""COMPUTED_VALUE"""),"Best SEO Strategy Consultants")</f>
        <v>Best SEO Strategy Consultants</v>
      </c>
    </row>
    <row r="346">
      <c r="A346" s="14"/>
      <c r="B346" s="14"/>
      <c r="P346" s="137" t="str">
        <f>IFERROR(__xludf.DUMMYFUNCTION("""COMPUTED_VALUE"""),"Best SEO Strategy Consulting")</f>
        <v>Best SEO Strategy Consulting</v>
      </c>
    </row>
    <row r="347">
      <c r="A347" s="14"/>
      <c r="B347" s="14"/>
      <c r="P347" s="137" t="str">
        <f>IFERROR(__xludf.DUMMYFUNCTION("""COMPUTED_VALUE"""),"Best SEO Strategy Strategists")</f>
        <v>Best SEO Strategy Strategists</v>
      </c>
    </row>
    <row r="348">
      <c r="A348" s="14"/>
      <c r="B348" s="14"/>
      <c r="P348" s="137" t="str">
        <f>IFERROR(__xludf.DUMMYFUNCTION("""COMPUTED_VALUE"""),"Best SEO Strategy Company")</f>
        <v>Best SEO Strategy Company</v>
      </c>
    </row>
    <row r="349">
      <c r="A349" s="14"/>
      <c r="B349" s="14"/>
      <c r="P349" s="137" t="str">
        <f>IFERROR(__xludf.DUMMYFUNCTION("""COMPUTED_VALUE"""),"Best SEO Strategy Companies")</f>
        <v>Best SEO Strategy Companies</v>
      </c>
    </row>
    <row r="350">
      <c r="A350" s="14"/>
      <c r="B350" s="14"/>
      <c r="P350" s="137" t="str">
        <f>IFERROR(__xludf.DUMMYFUNCTION("""COMPUTED_VALUE"""),"Best Digital PR Agency")</f>
        <v>Best Digital PR Agency</v>
      </c>
    </row>
    <row r="351">
      <c r="A351" s="14"/>
      <c r="B351" s="14"/>
      <c r="P351" s="137" t="str">
        <f>IFERROR(__xludf.DUMMYFUNCTION("""COMPUTED_VALUE"""),"Best Digital PR Agencies")</f>
        <v>Best Digital PR Agencies</v>
      </c>
    </row>
    <row r="352">
      <c r="A352" s="14"/>
      <c r="B352" s="14"/>
      <c r="P352" s="137" t="str">
        <f>IFERROR(__xludf.DUMMYFUNCTION("""COMPUTED_VALUE"""),"Best Digital PR Service")</f>
        <v>Best Digital PR Service</v>
      </c>
    </row>
    <row r="353">
      <c r="A353" s="14"/>
      <c r="B353" s="14"/>
      <c r="P353" s="137" t="str">
        <f>IFERROR(__xludf.DUMMYFUNCTION("""COMPUTED_VALUE"""),"Best Digital PR Services")</f>
        <v>Best Digital PR Services</v>
      </c>
    </row>
    <row r="354">
      <c r="A354" s="14"/>
      <c r="B354" s="14"/>
      <c r="P354" s="137" t="str">
        <f>IFERROR(__xludf.DUMMYFUNCTION("""COMPUTED_VALUE"""),"Best Digital PR Studio")</f>
        <v>Best Digital PR Studio</v>
      </c>
    </row>
    <row r="355">
      <c r="A355" s="14"/>
      <c r="B355" s="14"/>
      <c r="P355" s="137" t="str">
        <f>IFERROR(__xludf.DUMMYFUNCTION("""COMPUTED_VALUE"""),"Best Digital PR Studios")</f>
        <v>Best Digital PR Studios</v>
      </c>
    </row>
    <row r="356">
      <c r="A356" s="14"/>
      <c r="B356" s="14"/>
      <c r="P356" s="137" t="str">
        <f>IFERROR(__xludf.DUMMYFUNCTION("""COMPUTED_VALUE"""),"Best Digital PR Experts")</f>
        <v>Best Digital PR Experts</v>
      </c>
    </row>
    <row r="357">
      <c r="A357" s="14"/>
      <c r="B357" s="14"/>
      <c r="P357" s="137" t="str">
        <f>IFERROR(__xludf.DUMMYFUNCTION("""COMPUTED_VALUE"""),"Best Digital PR Consultants")</f>
        <v>Best Digital PR Consultants</v>
      </c>
    </row>
    <row r="358">
      <c r="A358" s="14"/>
      <c r="B358" s="14"/>
      <c r="P358" s="137" t="str">
        <f>IFERROR(__xludf.DUMMYFUNCTION("""COMPUTED_VALUE"""),"Best Digital PR Consulting")</f>
        <v>Best Digital PR Consulting</v>
      </c>
    </row>
    <row r="359">
      <c r="A359" s="14"/>
      <c r="B359" s="14"/>
      <c r="P359" s="137" t="str">
        <f>IFERROR(__xludf.DUMMYFUNCTION("""COMPUTED_VALUE"""),"Best Digital PR Strategists")</f>
        <v>Best Digital PR Strategists</v>
      </c>
    </row>
    <row r="360">
      <c r="A360" s="14"/>
      <c r="B360" s="14"/>
      <c r="P360" s="137" t="str">
        <f>IFERROR(__xludf.DUMMYFUNCTION("""COMPUTED_VALUE"""),"Best Digital PR Company")</f>
        <v>Best Digital PR Company</v>
      </c>
    </row>
    <row r="361">
      <c r="A361" s="14"/>
      <c r="B361" s="14"/>
      <c r="P361" s="137" t="str">
        <f>IFERROR(__xludf.DUMMYFUNCTION("""COMPUTED_VALUE"""),"Best Digital PR Companies")</f>
        <v>Best Digital PR Companies</v>
      </c>
    </row>
    <row r="362">
      <c r="A362" s="14"/>
      <c r="B362" s="14"/>
      <c r="P362" s="137" t="str">
        <f>IFERROR(__xludf.DUMMYFUNCTION("""COMPUTED_VALUE"""),"Best Content Strategy Agency")</f>
        <v>Best Content Strategy Agency</v>
      </c>
    </row>
    <row r="363">
      <c r="A363" s="14"/>
      <c r="B363" s="14"/>
      <c r="P363" s="137" t="str">
        <f>IFERROR(__xludf.DUMMYFUNCTION("""COMPUTED_VALUE"""),"Best Content Strategy Agencies")</f>
        <v>Best Content Strategy Agencies</v>
      </c>
    </row>
    <row r="364">
      <c r="A364" s="14"/>
      <c r="B364" s="14"/>
      <c r="P364" s="137" t="str">
        <f>IFERROR(__xludf.DUMMYFUNCTION("""COMPUTED_VALUE"""),"Best Content Strategy Service")</f>
        <v>Best Content Strategy Service</v>
      </c>
    </row>
    <row r="365">
      <c r="A365" s="14"/>
      <c r="B365" s="14"/>
      <c r="P365" s="137" t="str">
        <f>IFERROR(__xludf.DUMMYFUNCTION("""COMPUTED_VALUE"""),"Best Content Strategy Services")</f>
        <v>Best Content Strategy Services</v>
      </c>
    </row>
    <row r="366">
      <c r="A366" s="14"/>
      <c r="B366" s="14"/>
      <c r="P366" s="137" t="str">
        <f>IFERROR(__xludf.DUMMYFUNCTION("""COMPUTED_VALUE"""),"Best Content Strategy Studio")</f>
        <v>Best Content Strategy Studio</v>
      </c>
    </row>
    <row r="367">
      <c r="A367" s="14"/>
      <c r="B367" s="14"/>
      <c r="P367" s="137" t="str">
        <f>IFERROR(__xludf.DUMMYFUNCTION("""COMPUTED_VALUE"""),"Best Content Strategy Studios")</f>
        <v>Best Content Strategy Studios</v>
      </c>
    </row>
    <row r="368">
      <c r="A368" s="14"/>
      <c r="B368" s="14"/>
      <c r="P368" s="137" t="str">
        <f>IFERROR(__xludf.DUMMYFUNCTION("""COMPUTED_VALUE"""),"Best Content Strategy Experts")</f>
        <v>Best Content Strategy Experts</v>
      </c>
    </row>
    <row r="369">
      <c r="A369" s="14"/>
      <c r="B369" s="14"/>
      <c r="P369" s="137" t="str">
        <f>IFERROR(__xludf.DUMMYFUNCTION("""COMPUTED_VALUE"""),"Best Content Strategy Consultants")</f>
        <v>Best Content Strategy Consultants</v>
      </c>
    </row>
    <row r="370">
      <c r="A370" s="14"/>
      <c r="B370" s="14"/>
      <c r="P370" s="137" t="str">
        <f>IFERROR(__xludf.DUMMYFUNCTION("""COMPUTED_VALUE"""),"Best Content Strategy Consulting")</f>
        <v>Best Content Strategy Consulting</v>
      </c>
    </row>
    <row r="371">
      <c r="A371" s="14"/>
      <c r="B371" s="14"/>
      <c r="P371" s="137" t="str">
        <f>IFERROR(__xludf.DUMMYFUNCTION("""COMPUTED_VALUE"""),"Best Content Strategy Strategists")</f>
        <v>Best Content Strategy Strategists</v>
      </c>
    </row>
    <row r="372">
      <c r="A372" s="14"/>
      <c r="B372" s="14"/>
      <c r="P372" s="137" t="str">
        <f>IFERROR(__xludf.DUMMYFUNCTION("""COMPUTED_VALUE"""),"Best Content Strategy Company")</f>
        <v>Best Content Strategy Company</v>
      </c>
    </row>
    <row r="373">
      <c r="A373" s="14"/>
      <c r="B373" s="14"/>
      <c r="P373" s="137" t="str">
        <f>IFERROR(__xludf.DUMMYFUNCTION("""COMPUTED_VALUE"""),"Best Content Strategy Companies")</f>
        <v>Best Content Strategy Companies</v>
      </c>
    </row>
    <row r="374">
      <c r="A374" s="14"/>
      <c r="B374" s="14"/>
      <c r="P374" s="137" t="str">
        <f>IFERROR(__xludf.DUMMYFUNCTION("""COMPUTED_VALUE"""),"Best Content Agency")</f>
        <v>Best Content Agency</v>
      </c>
    </row>
    <row r="375">
      <c r="A375" s="14"/>
      <c r="B375" s="14"/>
      <c r="P375" s="137" t="str">
        <f>IFERROR(__xludf.DUMMYFUNCTION("""COMPUTED_VALUE"""),"Best Content Agencies")</f>
        <v>Best Content Agencies</v>
      </c>
    </row>
    <row r="376">
      <c r="A376" s="14"/>
      <c r="B376" s="14"/>
      <c r="P376" s="137" t="str">
        <f>IFERROR(__xludf.DUMMYFUNCTION("""COMPUTED_VALUE"""),"Best Content Service")</f>
        <v>Best Content Service</v>
      </c>
    </row>
    <row r="377">
      <c r="A377" s="14"/>
      <c r="B377" s="14"/>
      <c r="P377" s="137" t="str">
        <f>IFERROR(__xludf.DUMMYFUNCTION("""COMPUTED_VALUE"""),"Best Content Services")</f>
        <v>Best Content Services</v>
      </c>
    </row>
    <row r="378">
      <c r="A378" s="14"/>
      <c r="B378" s="14"/>
      <c r="P378" s="137" t="str">
        <f>IFERROR(__xludf.DUMMYFUNCTION("""COMPUTED_VALUE"""),"Best Content Studio")</f>
        <v>Best Content Studio</v>
      </c>
    </row>
    <row r="379">
      <c r="A379" s="14"/>
      <c r="B379" s="14"/>
      <c r="P379" s="137" t="str">
        <f>IFERROR(__xludf.DUMMYFUNCTION("""COMPUTED_VALUE"""),"Best Content Studios")</f>
        <v>Best Content Studios</v>
      </c>
    </row>
    <row r="380">
      <c r="A380" s="14"/>
      <c r="B380" s="14"/>
      <c r="P380" s="137" t="str">
        <f>IFERROR(__xludf.DUMMYFUNCTION("""COMPUTED_VALUE"""),"Best Content Experts")</f>
        <v>Best Content Experts</v>
      </c>
    </row>
    <row r="381">
      <c r="A381" s="14"/>
      <c r="B381" s="14"/>
      <c r="P381" s="137" t="str">
        <f>IFERROR(__xludf.DUMMYFUNCTION("""COMPUTED_VALUE"""),"Best Content Consultants")</f>
        <v>Best Content Consultants</v>
      </c>
    </row>
    <row r="382">
      <c r="A382" s="14"/>
      <c r="B382" s="14"/>
      <c r="P382" s="137" t="str">
        <f>IFERROR(__xludf.DUMMYFUNCTION("""COMPUTED_VALUE"""),"Best Content Consulting")</f>
        <v>Best Content Consulting</v>
      </c>
    </row>
    <row r="383">
      <c r="A383" s="14"/>
      <c r="B383" s="14"/>
      <c r="P383" s="137" t="str">
        <f>IFERROR(__xludf.DUMMYFUNCTION("""COMPUTED_VALUE"""),"Best Content Strategists")</f>
        <v>Best Content Strategists</v>
      </c>
    </row>
    <row r="384">
      <c r="A384" s="14"/>
      <c r="B384" s="14"/>
      <c r="P384" s="137" t="str">
        <f>IFERROR(__xludf.DUMMYFUNCTION("""COMPUTED_VALUE"""),"Best Content Company")</f>
        <v>Best Content Company</v>
      </c>
    </row>
    <row r="385">
      <c r="A385" s="14"/>
      <c r="B385" s="14"/>
      <c r="P385" s="137" t="str">
        <f>IFERROR(__xludf.DUMMYFUNCTION("""COMPUTED_VALUE"""),"Best Content Companies")</f>
        <v>Best Content Companies</v>
      </c>
    </row>
    <row r="386">
      <c r="A386" s="14"/>
      <c r="B386" s="14"/>
      <c r="P386" s="137" t="str">
        <f>IFERROR(__xludf.DUMMYFUNCTION("""COMPUTED_VALUE"""),"Best Technical SEO Agency")</f>
        <v>Best Technical SEO Agency</v>
      </c>
    </row>
    <row r="387">
      <c r="A387" s="14"/>
      <c r="B387" s="14"/>
      <c r="P387" s="137" t="str">
        <f>IFERROR(__xludf.DUMMYFUNCTION("""COMPUTED_VALUE"""),"Best Technical SEO Agencies")</f>
        <v>Best Technical SEO Agencies</v>
      </c>
    </row>
    <row r="388">
      <c r="A388" s="14"/>
      <c r="B388" s="14"/>
      <c r="P388" s="137" t="str">
        <f>IFERROR(__xludf.DUMMYFUNCTION("""COMPUTED_VALUE"""),"Best Technical SEO Service")</f>
        <v>Best Technical SEO Service</v>
      </c>
    </row>
    <row r="389">
      <c r="A389" s="14"/>
      <c r="B389" s="14"/>
      <c r="P389" s="137" t="str">
        <f>IFERROR(__xludf.DUMMYFUNCTION("""COMPUTED_VALUE"""),"Best Technical SEO Services")</f>
        <v>Best Technical SEO Services</v>
      </c>
    </row>
    <row r="390">
      <c r="A390" s="14"/>
      <c r="B390" s="14"/>
      <c r="P390" s="137" t="str">
        <f>IFERROR(__xludf.DUMMYFUNCTION("""COMPUTED_VALUE"""),"Best Technical SEO Studio")</f>
        <v>Best Technical SEO Studio</v>
      </c>
    </row>
    <row r="391">
      <c r="A391" s="14"/>
      <c r="B391" s="14"/>
      <c r="P391" s="137" t="str">
        <f>IFERROR(__xludf.DUMMYFUNCTION("""COMPUTED_VALUE"""),"Best Technical SEO Studios")</f>
        <v>Best Technical SEO Studios</v>
      </c>
    </row>
    <row r="392">
      <c r="A392" s="14"/>
      <c r="B392" s="14"/>
      <c r="P392" s="137" t="str">
        <f>IFERROR(__xludf.DUMMYFUNCTION("""COMPUTED_VALUE"""),"Best Technical SEO Experts")</f>
        <v>Best Technical SEO Experts</v>
      </c>
    </row>
    <row r="393">
      <c r="A393" s="14"/>
      <c r="B393" s="14"/>
      <c r="P393" s="137" t="str">
        <f>IFERROR(__xludf.DUMMYFUNCTION("""COMPUTED_VALUE"""),"Best Technical SEO Consultants")</f>
        <v>Best Technical SEO Consultants</v>
      </c>
    </row>
    <row r="394">
      <c r="A394" s="14"/>
      <c r="B394" s="14"/>
      <c r="P394" s="137" t="str">
        <f>IFERROR(__xludf.DUMMYFUNCTION("""COMPUTED_VALUE"""),"Best Technical SEO Consulting")</f>
        <v>Best Technical SEO Consulting</v>
      </c>
    </row>
    <row r="395">
      <c r="A395" s="14"/>
      <c r="B395" s="14"/>
      <c r="P395" s="137" t="str">
        <f>IFERROR(__xludf.DUMMYFUNCTION("""COMPUTED_VALUE"""),"Best Technical SEO Strategists")</f>
        <v>Best Technical SEO Strategists</v>
      </c>
    </row>
    <row r="396">
      <c r="A396" s="14"/>
      <c r="B396" s="14"/>
      <c r="P396" s="137" t="str">
        <f>IFERROR(__xludf.DUMMYFUNCTION("""COMPUTED_VALUE"""),"Best Technical SEO Company")</f>
        <v>Best Technical SEO Company</v>
      </c>
    </row>
    <row r="397">
      <c r="A397" s="14"/>
      <c r="B397" s="14"/>
      <c r="P397" s="137" t="str">
        <f>IFERROR(__xludf.DUMMYFUNCTION("""COMPUTED_VALUE"""),"Best Technical SEO Companies")</f>
        <v>Best Technical SEO Companies</v>
      </c>
    </row>
    <row r="398">
      <c r="A398" s="14"/>
      <c r="B398" s="14"/>
      <c r="P398" s="137" t="str">
        <f>IFERROR(__xludf.DUMMYFUNCTION("""COMPUTED_VALUE"""),"Best Digital Media Agency")</f>
        <v>Best Digital Media Agency</v>
      </c>
    </row>
    <row r="399">
      <c r="A399" s="14"/>
      <c r="B399" s="14"/>
      <c r="P399" s="137" t="str">
        <f>IFERROR(__xludf.DUMMYFUNCTION("""COMPUTED_VALUE"""),"Best Digital Media Agencies")</f>
        <v>Best Digital Media Agencies</v>
      </c>
    </row>
    <row r="400">
      <c r="A400" s="14"/>
      <c r="B400" s="14"/>
      <c r="P400" s="137" t="str">
        <f>IFERROR(__xludf.DUMMYFUNCTION("""COMPUTED_VALUE"""),"Best Digital Media Service")</f>
        <v>Best Digital Media Service</v>
      </c>
    </row>
    <row r="401">
      <c r="A401" s="14"/>
      <c r="B401" s="14"/>
      <c r="P401" s="137" t="str">
        <f>IFERROR(__xludf.DUMMYFUNCTION("""COMPUTED_VALUE"""),"Best Digital Media Services")</f>
        <v>Best Digital Media Services</v>
      </c>
    </row>
    <row r="402">
      <c r="A402" s="14"/>
      <c r="B402" s="14"/>
      <c r="P402" s="137" t="str">
        <f>IFERROR(__xludf.DUMMYFUNCTION("""COMPUTED_VALUE"""),"Best Digital Media Studio")</f>
        <v>Best Digital Media Studio</v>
      </c>
    </row>
    <row r="403">
      <c r="A403" s="14"/>
      <c r="B403" s="14"/>
      <c r="P403" s="137" t="str">
        <f>IFERROR(__xludf.DUMMYFUNCTION("""COMPUTED_VALUE"""),"Best Digital Media Studios")</f>
        <v>Best Digital Media Studios</v>
      </c>
    </row>
    <row r="404">
      <c r="A404" s="14"/>
      <c r="B404" s="14"/>
      <c r="P404" s="137" t="str">
        <f>IFERROR(__xludf.DUMMYFUNCTION("""COMPUTED_VALUE"""),"Best Digital Media Experts")</f>
        <v>Best Digital Media Experts</v>
      </c>
    </row>
    <row r="405">
      <c r="A405" s="14"/>
      <c r="B405" s="14"/>
      <c r="P405" s="137" t="str">
        <f>IFERROR(__xludf.DUMMYFUNCTION("""COMPUTED_VALUE"""),"Best Digital Media Consultants")</f>
        <v>Best Digital Media Consultants</v>
      </c>
    </row>
    <row r="406">
      <c r="A406" s="14"/>
      <c r="B406" s="14"/>
      <c r="P406" s="137" t="str">
        <f>IFERROR(__xludf.DUMMYFUNCTION("""COMPUTED_VALUE"""),"Best Digital Media Consulting")</f>
        <v>Best Digital Media Consulting</v>
      </c>
    </row>
    <row r="407">
      <c r="A407" s="14"/>
      <c r="B407" s="14"/>
      <c r="P407" s="137" t="str">
        <f>IFERROR(__xludf.DUMMYFUNCTION("""COMPUTED_VALUE"""),"Best Digital Media Strategists")</f>
        <v>Best Digital Media Strategists</v>
      </c>
    </row>
    <row r="408">
      <c r="A408" s="14"/>
      <c r="B408" s="14"/>
      <c r="P408" s="137" t="str">
        <f>IFERROR(__xludf.DUMMYFUNCTION("""COMPUTED_VALUE"""),"Best Digital Media Company")</f>
        <v>Best Digital Media Company</v>
      </c>
    </row>
    <row r="409">
      <c r="A409" s="14"/>
      <c r="B409" s="14"/>
      <c r="P409" s="137" t="str">
        <f>IFERROR(__xludf.DUMMYFUNCTION("""COMPUTED_VALUE"""),"Best Digital Media Companies")</f>
        <v>Best Digital Media Companies</v>
      </c>
    </row>
    <row r="410">
      <c r="A410" s="14"/>
      <c r="B410" s="14"/>
      <c r="P410" s="137" t="str">
        <f>IFERROR(__xludf.DUMMYFUNCTION("""COMPUTED_VALUE"""),"Best Content Writing Agency")</f>
        <v>Best Content Writing Agency</v>
      </c>
    </row>
    <row r="411">
      <c r="A411" s="14"/>
      <c r="B411" s="14"/>
      <c r="P411" s="137" t="str">
        <f>IFERROR(__xludf.DUMMYFUNCTION("""COMPUTED_VALUE"""),"Best Content Writing Agencies")</f>
        <v>Best Content Writing Agencies</v>
      </c>
    </row>
    <row r="412">
      <c r="A412" s="14"/>
      <c r="B412" s="14"/>
      <c r="P412" s="137" t="str">
        <f>IFERROR(__xludf.DUMMYFUNCTION("""COMPUTED_VALUE"""),"Best Content Writing Service")</f>
        <v>Best Content Writing Service</v>
      </c>
    </row>
    <row r="413">
      <c r="A413" s="14"/>
      <c r="B413" s="14"/>
      <c r="P413" s="137" t="str">
        <f>IFERROR(__xludf.DUMMYFUNCTION("""COMPUTED_VALUE"""),"Best Content Writing Services")</f>
        <v>Best Content Writing Services</v>
      </c>
    </row>
    <row r="414">
      <c r="A414" s="14"/>
      <c r="B414" s="14"/>
      <c r="P414" s="137" t="str">
        <f>IFERROR(__xludf.DUMMYFUNCTION("""COMPUTED_VALUE"""),"Best Content Writing Studio")</f>
        <v>Best Content Writing Studio</v>
      </c>
    </row>
    <row r="415">
      <c r="A415" s="14"/>
      <c r="B415" s="14"/>
      <c r="P415" s="137" t="str">
        <f>IFERROR(__xludf.DUMMYFUNCTION("""COMPUTED_VALUE"""),"Best Content Writing Studios")</f>
        <v>Best Content Writing Studios</v>
      </c>
    </row>
    <row r="416">
      <c r="A416" s="14"/>
      <c r="B416" s="14"/>
      <c r="P416" s="137" t="str">
        <f>IFERROR(__xludf.DUMMYFUNCTION("""COMPUTED_VALUE"""),"Best Content Writing Experts")</f>
        <v>Best Content Writing Experts</v>
      </c>
    </row>
    <row r="417">
      <c r="A417" s="14"/>
      <c r="B417" s="14"/>
      <c r="P417" s="137" t="str">
        <f>IFERROR(__xludf.DUMMYFUNCTION("""COMPUTED_VALUE"""),"Best Content Writing Consultants")</f>
        <v>Best Content Writing Consultants</v>
      </c>
    </row>
    <row r="418">
      <c r="A418" s="14"/>
      <c r="B418" s="14"/>
      <c r="P418" s="137" t="str">
        <f>IFERROR(__xludf.DUMMYFUNCTION("""COMPUTED_VALUE"""),"Best Content Writing Consulting")</f>
        <v>Best Content Writing Consulting</v>
      </c>
    </row>
    <row r="419">
      <c r="A419" s="14"/>
      <c r="B419" s="14"/>
      <c r="P419" s="137" t="str">
        <f>IFERROR(__xludf.DUMMYFUNCTION("""COMPUTED_VALUE"""),"Best Content Writing Strategists")</f>
        <v>Best Content Writing Strategists</v>
      </c>
    </row>
    <row r="420">
      <c r="A420" s="14"/>
      <c r="B420" s="14"/>
      <c r="P420" s="137" t="str">
        <f>IFERROR(__xludf.DUMMYFUNCTION("""COMPUTED_VALUE"""),"Best Content Writing Company")</f>
        <v>Best Content Writing Company</v>
      </c>
    </row>
    <row r="421">
      <c r="A421" s="14"/>
      <c r="B421" s="14"/>
      <c r="P421" s="137" t="str">
        <f>IFERROR(__xludf.DUMMYFUNCTION("""COMPUTED_VALUE"""),"Best Content Writing Companies")</f>
        <v>Best Content Writing Companies</v>
      </c>
    </row>
    <row r="422">
      <c r="A422" s="14"/>
      <c r="B422" s="14"/>
      <c r="P422" s="137" t="str">
        <f>IFERROR(__xludf.DUMMYFUNCTION("""COMPUTED_VALUE"""),"Best Digital Content Agency")</f>
        <v>Best Digital Content Agency</v>
      </c>
    </row>
    <row r="423">
      <c r="A423" s="14"/>
      <c r="B423" s="14"/>
      <c r="P423" s="137" t="str">
        <f>IFERROR(__xludf.DUMMYFUNCTION("""COMPUTED_VALUE"""),"Best Digital Content Agencies")</f>
        <v>Best Digital Content Agencies</v>
      </c>
    </row>
    <row r="424">
      <c r="A424" s="14"/>
      <c r="B424" s="14"/>
      <c r="P424" s="137" t="str">
        <f>IFERROR(__xludf.DUMMYFUNCTION("""COMPUTED_VALUE"""),"Best Digital Content Service")</f>
        <v>Best Digital Content Service</v>
      </c>
    </row>
    <row r="425">
      <c r="A425" s="14"/>
      <c r="B425" s="14"/>
      <c r="P425" s="137" t="str">
        <f>IFERROR(__xludf.DUMMYFUNCTION("""COMPUTED_VALUE"""),"Best Digital Content Services")</f>
        <v>Best Digital Content Services</v>
      </c>
    </row>
    <row r="426">
      <c r="A426" s="14"/>
      <c r="B426" s="14"/>
      <c r="P426" s="137" t="str">
        <f>IFERROR(__xludf.DUMMYFUNCTION("""COMPUTED_VALUE"""),"Best Digital Content Studio")</f>
        <v>Best Digital Content Studio</v>
      </c>
    </row>
    <row r="427">
      <c r="A427" s="14"/>
      <c r="B427" s="14"/>
      <c r="P427" s="137" t="str">
        <f>IFERROR(__xludf.DUMMYFUNCTION("""COMPUTED_VALUE"""),"Best Digital Content Studios")</f>
        <v>Best Digital Content Studios</v>
      </c>
    </row>
    <row r="428">
      <c r="A428" s="14"/>
      <c r="B428" s="14"/>
      <c r="P428" s="137" t="str">
        <f>IFERROR(__xludf.DUMMYFUNCTION("""COMPUTED_VALUE"""),"Best Digital Content Experts")</f>
        <v>Best Digital Content Experts</v>
      </c>
    </row>
    <row r="429">
      <c r="A429" s="14"/>
      <c r="B429" s="14"/>
      <c r="P429" s="137" t="str">
        <f>IFERROR(__xludf.DUMMYFUNCTION("""COMPUTED_VALUE"""),"Best Digital Content Consultants")</f>
        <v>Best Digital Content Consultants</v>
      </c>
    </row>
    <row r="430">
      <c r="A430" s="14"/>
      <c r="B430" s="14"/>
      <c r="P430" s="137" t="str">
        <f>IFERROR(__xludf.DUMMYFUNCTION("""COMPUTED_VALUE"""),"Best Digital Content Consulting")</f>
        <v>Best Digital Content Consulting</v>
      </c>
    </row>
    <row r="431">
      <c r="A431" s="14"/>
      <c r="B431" s="14"/>
      <c r="P431" s="137" t="str">
        <f>IFERROR(__xludf.DUMMYFUNCTION("""COMPUTED_VALUE"""),"Best Digital Content Strategists")</f>
        <v>Best Digital Content Strategists</v>
      </c>
    </row>
    <row r="432">
      <c r="A432" s="14"/>
      <c r="B432" s="14"/>
      <c r="P432" s="137" t="str">
        <f>IFERROR(__xludf.DUMMYFUNCTION("""COMPUTED_VALUE"""),"Best Digital Content Company")</f>
        <v>Best Digital Content Company</v>
      </c>
    </row>
    <row r="433">
      <c r="A433" s="14"/>
      <c r="B433" s="14"/>
      <c r="P433" s="137" t="str">
        <f>IFERROR(__xludf.DUMMYFUNCTION("""COMPUTED_VALUE"""),"Best Digital Content Companies")</f>
        <v>Best Digital Content Companies</v>
      </c>
    </row>
    <row r="434">
      <c r="A434" s="14"/>
      <c r="B434" s="14"/>
      <c r="P434" s="137" t="str">
        <f>IFERROR(__xludf.DUMMYFUNCTION("""COMPUTED_VALUE"""),"Best Digital Design Agency")</f>
        <v>Best Digital Design Agency</v>
      </c>
    </row>
    <row r="435">
      <c r="A435" s="14"/>
      <c r="B435" s="14"/>
      <c r="P435" s="137" t="str">
        <f>IFERROR(__xludf.DUMMYFUNCTION("""COMPUTED_VALUE"""),"Best Digital Design Agencies")</f>
        <v>Best Digital Design Agencies</v>
      </c>
    </row>
    <row r="436">
      <c r="A436" s="14"/>
      <c r="B436" s="14"/>
      <c r="P436" s="137" t="str">
        <f>IFERROR(__xludf.DUMMYFUNCTION("""COMPUTED_VALUE"""),"Best Digital Design Service")</f>
        <v>Best Digital Design Service</v>
      </c>
    </row>
    <row r="437">
      <c r="A437" s="14"/>
      <c r="B437" s="14"/>
      <c r="P437" s="137" t="str">
        <f>IFERROR(__xludf.DUMMYFUNCTION("""COMPUTED_VALUE"""),"Best Digital Design Services")</f>
        <v>Best Digital Design Services</v>
      </c>
    </row>
    <row r="438">
      <c r="A438" s="14"/>
      <c r="B438" s="14"/>
      <c r="P438" s="137" t="str">
        <f>IFERROR(__xludf.DUMMYFUNCTION("""COMPUTED_VALUE"""),"Best Digital Design Studio")</f>
        <v>Best Digital Design Studio</v>
      </c>
    </row>
    <row r="439">
      <c r="A439" s="14"/>
      <c r="B439" s="14"/>
      <c r="P439" s="137" t="str">
        <f>IFERROR(__xludf.DUMMYFUNCTION("""COMPUTED_VALUE"""),"Best Digital Design Studios")</f>
        <v>Best Digital Design Studios</v>
      </c>
    </row>
    <row r="440">
      <c r="A440" s="14"/>
      <c r="B440" s="14"/>
      <c r="P440" s="137" t="str">
        <f>IFERROR(__xludf.DUMMYFUNCTION("""COMPUTED_VALUE"""),"Best Digital Design Experts")</f>
        <v>Best Digital Design Experts</v>
      </c>
    </row>
    <row r="441">
      <c r="A441" s="14"/>
      <c r="B441" s="14"/>
      <c r="P441" s="137" t="str">
        <f>IFERROR(__xludf.DUMMYFUNCTION("""COMPUTED_VALUE"""),"Best Digital Design Consultants")</f>
        <v>Best Digital Design Consultants</v>
      </c>
    </row>
    <row r="442">
      <c r="A442" s="14"/>
      <c r="B442" s="14"/>
      <c r="P442" s="137" t="str">
        <f>IFERROR(__xludf.DUMMYFUNCTION("""COMPUTED_VALUE"""),"Best Digital Design Consulting")</f>
        <v>Best Digital Design Consulting</v>
      </c>
    </row>
    <row r="443">
      <c r="A443" s="14"/>
      <c r="B443" s="14"/>
      <c r="P443" s="137" t="str">
        <f>IFERROR(__xludf.DUMMYFUNCTION("""COMPUTED_VALUE"""),"Best Digital Design Strategists")</f>
        <v>Best Digital Design Strategists</v>
      </c>
    </row>
    <row r="444">
      <c r="A444" s="14"/>
      <c r="B444" s="14"/>
      <c r="P444" s="137" t="str">
        <f>IFERROR(__xludf.DUMMYFUNCTION("""COMPUTED_VALUE"""),"Best Digital Design Company")</f>
        <v>Best Digital Design Company</v>
      </c>
    </row>
    <row r="445">
      <c r="A445" s="14"/>
      <c r="B445" s="14"/>
      <c r="P445" s="137" t="str">
        <f>IFERROR(__xludf.DUMMYFUNCTION("""COMPUTED_VALUE"""),"Best Digital Design Companies")</f>
        <v>Best Digital Design Companies</v>
      </c>
    </row>
    <row r="446">
      <c r="A446" s="14"/>
      <c r="B446" s="14"/>
      <c r="P446" s="137" t="str">
        <f>IFERROR(__xludf.DUMMYFUNCTION("""COMPUTED_VALUE"""),"Best Graphic Design Agency")</f>
        <v>Best Graphic Design Agency</v>
      </c>
    </row>
    <row r="447">
      <c r="A447" s="14"/>
      <c r="B447" s="14"/>
      <c r="P447" s="137" t="str">
        <f>IFERROR(__xludf.DUMMYFUNCTION("""COMPUTED_VALUE"""),"Best Graphic Design Agencies")</f>
        <v>Best Graphic Design Agencies</v>
      </c>
    </row>
    <row r="448">
      <c r="A448" s="14"/>
      <c r="B448" s="14"/>
      <c r="P448" s="137" t="str">
        <f>IFERROR(__xludf.DUMMYFUNCTION("""COMPUTED_VALUE"""),"Best Graphic Design Service")</f>
        <v>Best Graphic Design Service</v>
      </c>
    </row>
    <row r="449">
      <c r="A449" s="14"/>
      <c r="B449" s="14"/>
      <c r="P449" s="137" t="str">
        <f>IFERROR(__xludf.DUMMYFUNCTION("""COMPUTED_VALUE"""),"Best Graphic Design Services")</f>
        <v>Best Graphic Design Services</v>
      </c>
    </row>
    <row r="450">
      <c r="A450" s="14"/>
      <c r="B450" s="14"/>
      <c r="P450" s="137" t="str">
        <f>IFERROR(__xludf.DUMMYFUNCTION("""COMPUTED_VALUE"""),"Best Graphic Design Studio")</f>
        <v>Best Graphic Design Studio</v>
      </c>
    </row>
    <row r="451">
      <c r="A451" s="14"/>
      <c r="B451" s="14"/>
      <c r="P451" s="137" t="str">
        <f>IFERROR(__xludf.DUMMYFUNCTION("""COMPUTED_VALUE"""),"Best Graphic Design Studios")</f>
        <v>Best Graphic Design Studios</v>
      </c>
    </row>
    <row r="452">
      <c r="A452" s="14"/>
      <c r="B452" s="14"/>
      <c r="P452" s="137" t="str">
        <f>IFERROR(__xludf.DUMMYFUNCTION("""COMPUTED_VALUE"""),"Best Graphic Design Experts")</f>
        <v>Best Graphic Design Experts</v>
      </c>
    </row>
    <row r="453">
      <c r="A453" s="14"/>
      <c r="B453" s="14"/>
      <c r="P453" s="137" t="str">
        <f>IFERROR(__xludf.DUMMYFUNCTION("""COMPUTED_VALUE"""),"Best Graphic Design Consultants")</f>
        <v>Best Graphic Design Consultants</v>
      </c>
    </row>
    <row r="454">
      <c r="A454" s="14"/>
      <c r="B454" s="14"/>
      <c r="P454" s="137" t="str">
        <f>IFERROR(__xludf.DUMMYFUNCTION("""COMPUTED_VALUE"""),"Best Graphic Design Consulting")</f>
        <v>Best Graphic Design Consulting</v>
      </c>
    </row>
    <row r="455">
      <c r="A455" s="14"/>
      <c r="B455" s="14"/>
      <c r="P455" s="137" t="str">
        <f>IFERROR(__xludf.DUMMYFUNCTION("""COMPUTED_VALUE"""),"Best Graphic Design Strategists")</f>
        <v>Best Graphic Design Strategists</v>
      </c>
    </row>
    <row r="456">
      <c r="A456" s="14"/>
      <c r="B456" s="14"/>
      <c r="P456" s="137" t="str">
        <f>IFERROR(__xludf.DUMMYFUNCTION("""COMPUTED_VALUE"""),"Best Graphic Design Company")</f>
        <v>Best Graphic Design Company</v>
      </c>
    </row>
    <row r="457">
      <c r="A457" s="14"/>
      <c r="B457" s="14"/>
      <c r="P457" s="137" t="str">
        <f>IFERROR(__xludf.DUMMYFUNCTION("""COMPUTED_VALUE"""),"Best Graphic Design Companies")</f>
        <v>Best Graphic Design Companies</v>
      </c>
    </row>
    <row r="458">
      <c r="A458" s="14"/>
      <c r="B458" s="14"/>
      <c r="P458" s="137" t="str">
        <f>IFERROR(__xludf.DUMMYFUNCTION("""COMPUTED_VALUE"""),"Best User Experience Agency")</f>
        <v>Best User Experience Agency</v>
      </c>
    </row>
    <row r="459">
      <c r="A459" s="14"/>
      <c r="B459" s="14"/>
      <c r="P459" s="137" t="str">
        <f>IFERROR(__xludf.DUMMYFUNCTION("""COMPUTED_VALUE"""),"Best User Experience Agencies")</f>
        <v>Best User Experience Agencies</v>
      </c>
    </row>
    <row r="460">
      <c r="A460" s="14"/>
      <c r="B460" s="14"/>
      <c r="P460" s="137" t="str">
        <f>IFERROR(__xludf.DUMMYFUNCTION("""COMPUTED_VALUE"""),"Best User Experience Service")</f>
        <v>Best User Experience Service</v>
      </c>
    </row>
    <row r="461">
      <c r="A461" s="14"/>
      <c r="B461" s="14"/>
      <c r="P461" s="137" t="str">
        <f>IFERROR(__xludf.DUMMYFUNCTION("""COMPUTED_VALUE"""),"Best User Experience Services")</f>
        <v>Best User Experience Services</v>
      </c>
    </row>
    <row r="462">
      <c r="A462" s="14"/>
      <c r="B462" s="14"/>
      <c r="P462" s="137" t="str">
        <f>IFERROR(__xludf.DUMMYFUNCTION("""COMPUTED_VALUE"""),"Best User Experience Studio")</f>
        <v>Best User Experience Studio</v>
      </c>
    </row>
    <row r="463">
      <c r="A463" s="14"/>
      <c r="B463" s="14"/>
      <c r="P463" s="137" t="str">
        <f>IFERROR(__xludf.DUMMYFUNCTION("""COMPUTED_VALUE"""),"Best User Experience Studios")</f>
        <v>Best User Experience Studios</v>
      </c>
    </row>
    <row r="464">
      <c r="A464" s="14"/>
      <c r="B464" s="14"/>
      <c r="P464" s="137" t="str">
        <f>IFERROR(__xludf.DUMMYFUNCTION("""COMPUTED_VALUE"""),"Best User Experience Experts")</f>
        <v>Best User Experience Experts</v>
      </c>
    </row>
    <row r="465">
      <c r="A465" s="14"/>
      <c r="B465" s="14"/>
      <c r="P465" s="137" t="str">
        <f>IFERROR(__xludf.DUMMYFUNCTION("""COMPUTED_VALUE"""),"Best User Experience Consultants")</f>
        <v>Best User Experience Consultants</v>
      </c>
    </row>
    <row r="466">
      <c r="A466" s="14"/>
      <c r="B466" s="14"/>
      <c r="P466" s="137" t="str">
        <f>IFERROR(__xludf.DUMMYFUNCTION("""COMPUTED_VALUE"""),"Best User Experience Consulting")</f>
        <v>Best User Experience Consulting</v>
      </c>
    </row>
    <row r="467">
      <c r="A467" s="14"/>
      <c r="B467" s="14"/>
      <c r="P467" s="137" t="str">
        <f>IFERROR(__xludf.DUMMYFUNCTION("""COMPUTED_VALUE"""),"Best User Experience Strategists")</f>
        <v>Best User Experience Strategists</v>
      </c>
    </row>
    <row r="468">
      <c r="A468" s="14"/>
      <c r="B468" s="14"/>
      <c r="P468" s="137" t="str">
        <f>IFERROR(__xludf.DUMMYFUNCTION("""COMPUTED_VALUE"""),"Best User Experience Company")</f>
        <v>Best User Experience Company</v>
      </c>
    </row>
    <row r="469">
      <c r="A469" s="14"/>
      <c r="B469" s="14"/>
      <c r="P469" s="137" t="str">
        <f>IFERROR(__xludf.DUMMYFUNCTION("""COMPUTED_VALUE"""),"Best User Experience Companies")</f>
        <v>Best User Experience Companies</v>
      </c>
    </row>
    <row r="470">
      <c r="A470" s="14"/>
      <c r="B470" s="14"/>
      <c r="P470" s="137" t="str">
        <f>IFERROR(__xludf.DUMMYFUNCTION("""COMPUTED_VALUE"""),"Best Conversion Rate Optimisation Agency")</f>
        <v>Best Conversion Rate Optimisation Agency</v>
      </c>
    </row>
    <row r="471">
      <c r="A471" s="14"/>
      <c r="B471" s="14"/>
      <c r="P471" s="137" t="str">
        <f>IFERROR(__xludf.DUMMYFUNCTION("""COMPUTED_VALUE"""),"Best Conversion Rate Optimisation Agencies")</f>
        <v>Best Conversion Rate Optimisation Agencies</v>
      </c>
    </row>
    <row r="472">
      <c r="A472" s="14"/>
      <c r="B472" s="14"/>
      <c r="P472" s="137" t="str">
        <f>IFERROR(__xludf.DUMMYFUNCTION("""COMPUTED_VALUE"""),"Best Conversion Rate Optimisation Service")</f>
        <v>Best Conversion Rate Optimisation Service</v>
      </c>
    </row>
    <row r="473">
      <c r="A473" s="14"/>
      <c r="B473" s="14"/>
      <c r="P473" s="137" t="str">
        <f>IFERROR(__xludf.DUMMYFUNCTION("""COMPUTED_VALUE"""),"Best Conversion Rate Optimisation Services")</f>
        <v>Best Conversion Rate Optimisation Services</v>
      </c>
    </row>
    <row r="474">
      <c r="A474" s="14"/>
      <c r="B474" s="14"/>
      <c r="P474" s="137" t="str">
        <f>IFERROR(__xludf.DUMMYFUNCTION("""COMPUTED_VALUE"""),"Best Conversion Rate Optimisation Studio")</f>
        <v>Best Conversion Rate Optimisation Studio</v>
      </c>
    </row>
    <row r="475">
      <c r="A475" s="14"/>
      <c r="B475" s="14"/>
      <c r="P475" s="137" t="str">
        <f>IFERROR(__xludf.DUMMYFUNCTION("""COMPUTED_VALUE"""),"Best Conversion Rate Optimisation Studios")</f>
        <v>Best Conversion Rate Optimisation Studios</v>
      </c>
    </row>
    <row r="476">
      <c r="A476" s="14"/>
      <c r="B476" s="14"/>
      <c r="P476" s="137" t="str">
        <f>IFERROR(__xludf.DUMMYFUNCTION("""COMPUTED_VALUE"""),"Best Conversion Rate Optimisation Experts")</f>
        <v>Best Conversion Rate Optimisation Experts</v>
      </c>
    </row>
    <row r="477">
      <c r="A477" s="14"/>
      <c r="B477" s="14"/>
      <c r="P477" s="137" t="str">
        <f>IFERROR(__xludf.DUMMYFUNCTION("""COMPUTED_VALUE"""),"Best Conversion Rate Optimisation Consultants")</f>
        <v>Best Conversion Rate Optimisation Consultants</v>
      </c>
    </row>
    <row r="478">
      <c r="A478" s="14"/>
      <c r="B478" s="14"/>
      <c r="P478" s="137" t="str">
        <f>IFERROR(__xludf.DUMMYFUNCTION("""COMPUTED_VALUE"""),"Best Conversion Rate Optimisation Consulting")</f>
        <v>Best Conversion Rate Optimisation Consulting</v>
      </c>
    </row>
    <row r="479">
      <c r="A479" s="14"/>
      <c r="B479" s="14"/>
      <c r="P479" s="137" t="str">
        <f>IFERROR(__xludf.DUMMYFUNCTION("""COMPUTED_VALUE"""),"Best Conversion Rate Optimisation Strategists")</f>
        <v>Best Conversion Rate Optimisation Strategists</v>
      </c>
    </row>
    <row r="480">
      <c r="A480" s="14"/>
      <c r="B480" s="14"/>
      <c r="P480" s="137" t="str">
        <f>IFERROR(__xludf.DUMMYFUNCTION("""COMPUTED_VALUE"""),"Best Conversion Rate Optimisation Company")</f>
        <v>Best Conversion Rate Optimisation Company</v>
      </c>
    </row>
    <row r="481">
      <c r="A481" s="14"/>
      <c r="B481" s="14"/>
      <c r="P481" s="137" t="str">
        <f>IFERROR(__xludf.DUMMYFUNCTION("""COMPUTED_VALUE"""),"Best Conversion Rate Optimisation Companies")</f>
        <v>Best Conversion Rate Optimisation Companies</v>
      </c>
    </row>
    <row r="482">
      <c r="A482" s="14"/>
      <c r="B482" s="14"/>
      <c r="P482" s="137" t="str">
        <f>IFERROR(__xludf.DUMMYFUNCTION("""COMPUTED_VALUE"""),"Best Conversion Rate Optimization Agency")</f>
        <v>Best Conversion Rate Optimization Agency</v>
      </c>
    </row>
    <row r="483">
      <c r="A483" s="14"/>
      <c r="B483" s="14"/>
      <c r="P483" s="137" t="str">
        <f>IFERROR(__xludf.DUMMYFUNCTION("""COMPUTED_VALUE"""),"Best Conversion Rate Optimization Agencies")</f>
        <v>Best Conversion Rate Optimization Agencies</v>
      </c>
    </row>
    <row r="484">
      <c r="A484" s="14"/>
      <c r="B484" s="14"/>
      <c r="P484" s="137" t="str">
        <f>IFERROR(__xludf.DUMMYFUNCTION("""COMPUTED_VALUE"""),"Best Conversion Rate Optimization Service")</f>
        <v>Best Conversion Rate Optimization Service</v>
      </c>
    </row>
    <row r="485">
      <c r="A485" s="14"/>
      <c r="B485" s="14"/>
      <c r="P485" s="137" t="str">
        <f>IFERROR(__xludf.DUMMYFUNCTION("""COMPUTED_VALUE"""),"Best Conversion Rate Optimization Services")</f>
        <v>Best Conversion Rate Optimization Services</v>
      </c>
    </row>
    <row r="486">
      <c r="A486" s="14"/>
      <c r="B486" s="14"/>
      <c r="P486" s="137" t="str">
        <f>IFERROR(__xludf.DUMMYFUNCTION("""COMPUTED_VALUE"""),"Best Conversion Rate Optimization Studio")</f>
        <v>Best Conversion Rate Optimization Studio</v>
      </c>
    </row>
    <row r="487">
      <c r="A487" s="14"/>
      <c r="B487" s="14"/>
      <c r="P487" s="137" t="str">
        <f>IFERROR(__xludf.DUMMYFUNCTION("""COMPUTED_VALUE"""),"Best Conversion Rate Optimization Studios")</f>
        <v>Best Conversion Rate Optimization Studios</v>
      </c>
    </row>
    <row r="488">
      <c r="A488" s="14"/>
      <c r="B488" s="14"/>
      <c r="P488" s="137" t="str">
        <f>IFERROR(__xludf.DUMMYFUNCTION("""COMPUTED_VALUE"""),"Best Conversion Rate Optimization Experts")</f>
        <v>Best Conversion Rate Optimization Experts</v>
      </c>
    </row>
    <row r="489">
      <c r="A489" s="14"/>
      <c r="B489" s="14"/>
      <c r="P489" s="137" t="str">
        <f>IFERROR(__xludf.DUMMYFUNCTION("""COMPUTED_VALUE"""),"Best Conversion Rate Optimization Consultants")</f>
        <v>Best Conversion Rate Optimization Consultants</v>
      </c>
    </row>
    <row r="490">
      <c r="A490" s="14"/>
      <c r="B490" s="14"/>
      <c r="P490" s="137" t="str">
        <f>IFERROR(__xludf.DUMMYFUNCTION("""COMPUTED_VALUE"""),"Best Conversion Rate Optimization Consulting")</f>
        <v>Best Conversion Rate Optimization Consulting</v>
      </c>
    </row>
    <row r="491">
      <c r="A491" s="14"/>
      <c r="B491" s="14"/>
      <c r="P491" s="137" t="str">
        <f>IFERROR(__xludf.DUMMYFUNCTION("""COMPUTED_VALUE"""),"Best Conversion Rate Optimization Strategists")</f>
        <v>Best Conversion Rate Optimization Strategists</v>
      </c>
    </row>
    <row r="492">
      <c r="A492" s="14"/>
      <c r="B492" s="14"/>
      <c r="P492" s="137" t="str">
        <f>IFERROR(__xludf.DUMMYFUNCTION("""COMPUTED_VALUE"""),"Best Conversion Rate Optimization Company")</f>
        <v>Best Conversion Rate Optimization Company</v>
      </c>
    </row>
    <row r="493">
      <c r="A493" s="14"/>
      <c r="B493" s="14"/>
      <c r="P493" s="137" t="str">
        <f>IFERROR(__xludf.DUMMYFUNCTION("""COMPUTED_VALUE"""),"Best Conversion Rate Optimization Companies")</f>
        <v>Best Conversion Rate Optimization Companies</v>
      </c>
    </row>
    <row r="494">
      <c r="A494" s="14"/>
      <c r="B494" s="14"/>
      <c r="P494" s="137" t="str">
        <f>IFERROR(__xludf.DUMMYFUNCTION("""COMPUTED_VALUE"""),"Best LLM Optimization Agency")</f>
        <v>Best LLM Optimization Agency</v>
      </c>
    </row>
    <row r="495">
      <c r="A495" s="14"/>
      <c r="B495" s="14"/>
      <c r="P495" s="137" t="str">
        <f>IFERROR(__xludf.DUMMYFUNCTION("""COMPUTED_VALUE"""),"Best LLM Optimization Agencies")</f>
        <v>Best LLM Optimization Agencies</v>
      </c>
    </row>
    <row r="496">
      <c r="A496" s="14"/>
      <c r="B496" s="14"/>
      <c r="P496" s="137" t="str">
        <f>IFERROR(__xludf.DUMMYFUNCTION("""COMPUTED_VALUE"""),"Best LLM Optimization Service")</f>
        <v>Best LLM Optimization Service</v>
      </c>
    </row>
    <row r="497">
      <c r="A497" s="14"/>
      <c r="B497" s="14"/>
      <c r="P497" s="137" t="str">
        <f>IFERROR(__xludf.DUMMYFUNCTION("""COMPUTED_VALUE"""),"Best LLM Optimization Services")</f>
        <v>Best LLM Optimization Services</v>
      </c>
    </row>
    <row r="498">
      <c r="A498" s="14"/>
      <c r="B498" s="14"/>
      <c r="P498" s="137" t="str">
        <f>IFERROR(__xludf.DUMMYFUNCTION("""COMPUTED_VALUE"""),"Best LLM Optimization Studio")</f>
        <v>Best LLM Optimization Studio</v>
      </c>
    </row>
    <row r="499">
      <c r="A499" s="14"/>
      <c r="B499" s="14"/>
      <c r="P499" s="137" t="str">
        <f>IFERROR(__xludf.DUMMYFUNCTION("""COMPUTED_VALUE"""),"Best LLM Optimization Studios")</f>
        <v>Best LLM Optimization Studios</v>
      </c>
    </row>
    <row r="500">
      <c r="A500" s="14"/>
      <c r="B500" s="14"/>
      <c r="P500" s="137" t="str">
        <f>IFERROR(__xludf.DUMMYFUNCTION("""COMPUTED_VALUE"""),"Best LLM Optimization Experts")</f>
        <v>Best LLM Optimization Experts</v>
      </c>
    </row>
    <row r="501">
      <c r="A501" s="14"/>
      <c r="B501" s="14"/>
      <c r="P501" s="137" t="str">
        <f>IFERROR(__xludf.DUMMYFUNCTION("""COMPUTED_VALUE"""),"Best LLM Optimization Consultants")</f>
        <v>Best LLM Optimization Consultants</v>
      </c>
    </row>
    <row r="502">
      <c r="A502" s="14"/>
      <c r="B502" s="14"/>
      <c r="P502" s="137" t="str">
        <f>IFERROR(__xludf.DUMMYFUNCTION("""COMPUTED_VALUE"""),"Best LLM Optimization Consulting")</f>
        <v>Best LLM Optimization Consulting</v>
      </c>
    </row>
    <row r="503">
      <c r="A503" s="14"/>
      <c r="B503" s="14"/>
      <c r="P503" s="137" t="str">
        <f>IFERROR(__xludf.DUMMYFUNCTION("""COMPUTED_VALUE"""),"Best LLM Optimization Strategists")</f>
        <v>Best LLM Optimization Strategists</v>
      </c>
    </row>
    <row r="504">
      <c r="A504" s="14"/>
      <c r="B504" s="14"/>
      <c r="P504" s="137" t="str">
        <f>IFERROR(__xludf.DUMMYFUNCTION("""COMPUTED_VALUE"""),"Best LLM Optimization Company")</f>
        <v>Best LLM Optimization Company</v>
      </c>
    </row>
    <row r="505">
      <c r="A505" s="14"/>
      <c r="B505" s="14"/>
      <c r="P505" s="137" t="str">
        <f>IFERROR(__xludf.DUMMYFUNCTION("""COMPUTED_VALUE"""),"Best LLM Optimization Companies")</f>
        <v>Best LLM Optimization Companies</v>
      </c>
    </row>
    <row r="506">
      <c r="A506" s="14"/>
      <c r="B506" s="14"/>
      <c r="P506" s="137" t="str">
        <f>IFERROR(__xludf.DUMMYFUNCTION("""COMPUTED_VALUE"""),"Best Creative Automation Agency")</f>
        <v>Best Creative Automation Agency</v>
      </c>
    </row>
    <row r="507">
      <c r="A507" s="14"/>
      <c r="B507" s="14"/>
      <c r="P507" s="137" t="str">
        <f>IFERROR(__xludf.DUMMYFUNCTION("""COMPUTED_VALUE"""),"Best Creative Automation Agencies")</f>
        <v>Best Creative Automation Agencies</v>
      </c>
    </row>
    <row r="508">
      <c r="A508" s="14"/>
      <c r="B508" s="14"/>
      <c r="P508" s="137" t="str">
        <f>IFERROR(__xludf.DUMMYFUNCTION("""COMPUTED_VALUE"""),"Best Creative Automation Service")</f>
        <v>Best Creative Automation Service</v>
      </c>
    </row>
    <row r="509">
      <c r="A509" s="14"/>
      <c r="B509" s="14"/>
      <c r="P509" s="137" t="str">
        <f>IFERROR(__xludf.DUMMYFUNCTION("""COMPUTED_VALUE"""),"Best Creative Automation Services")</f>
        <v>Best Creative Automation Services</v>
      </c>
    </row>
    <row r="510">
      <c r="A510" s="14"/>
      <c r="B510" s="14"/>
      <c r="P510" s="137" t="str">
        <f>IFERROR(__xludf.DUMMYFUNCTION("""COMPUTED_VALUE"""),"Best Creative Automation Studio")</f>
        <v>Best Creative Automation Studio</v>
      </c>
    </row>
    <row r="511">
      <c r="A511" s="14"/>
      <c r="B511" s="14"/>
      <c r="P511" s="137" t="str">
        <f>IFERROR(__xludf.DUMMYFUNCTION("""COMPUTED_VALUE"""),"Best Creative Automation Studios")</f>
        <v>Best Creative Automation Studios</v>
      </c>
    </row>
    <row r="512">
      <c r="A512" s="14"/>
      <c r="B512" s="14"/>
      <c r="P512" s="137" t="str">
        <f>IFERROR(__xludf.DUMMYFUNCTION("""COMPUTED_VALUE"""),"Best Creative Automation Experts")</f>
        <v>Best Creative Automation Experts</v>
      </c>
    </row>
    <row r="513">
      <c r="A513" s="14"/>
      <c r="B513" s="14"/>
      <c r="P513" s="137" t="str">
        <f>IFERROR(__xludf.DUMMYFUNCTION("""COMPUTED_VALUE"""),"Best Creative Automation Consultants")</f>
        <v>Best Creative Automation Consultants</v>
      </c>
    </row>
    <row r="514">
      <c r="A514" s="14"/>
      <c r="B514" s="14"/>
      <c r="P514" s="137" t="str">
        <f>IFERROR(__xludf.DUMMYFUNCTION("""COMPUTED_VALUE"""),"Best Creative Automation Consulting")</f>
        <v>Best Creative Automation Consulting</v>
      </c>
    </row>
    <row r="515">
      <c r="A515" s="14"/>
      <c r="B515" s="14"/>
      <c r="P515" s="137" t="str">
        <f>IFERROR(__xludf.DUMMYFUNCTION("""COMPUTED_VALUE"""),"Best Creative Automation Strategists")</f>
        <v>Best Creative Automation Strategists</v>
      </c>
    </row>
    <row r="516">
      <c r="A516" s="14"/>
      <c r="B516" s="14"/>
      <c r="P516" s="137" t="str">
        <f>IFERROR(__xludf.DUMMYFUNCTION("""COMPUTED_VALUE"""),"Best Creative Automation Company")</f>
        <v>Best Creative Automation Company</v>
      </c>
    </row>
    <row r="517">
      <c r="A517" s="14"/>
      <c r="B517" s="14"/>
      <c r="P517" s="137" t="str">
        <f>IFERROR(__xludf.DUMMYFUNCTION("""COMPUTED_VALUE"""),"Best Creative Automation Companies")</f>
        <v>Best Creative Automation Companies</v>
      </c>
    </row>
    <row r="518">
      <c r="A518" s="14"/>
      <c r="B518" s="14"/>
      <c r="P518" s="137" t="str">
        <f>IFERROR(__xludf.DUMMYFUNCTION("""COMPUTED_VALUE"""),"Best Motion Design Agency")</f>
        <v>Best Motion Design Agency</v>
      </c>
    </row>
    <row r="519">
      <c r="A519" s="14"/>
      <c r="B519" s="14"/>
      <c r="P519" s="137" t="str">
        <f>IFERROR(__xludf.DUMMYFUNCTION("""COMPUTED_VALUE"""),"Best Motion Design Agencies")</f>
        <v>Best Motion Design Agencies</v>
      </c>
    </row>
    <row r="520">
      <c r="A520" s="14"/>
      <c r="B520" s="14"/>
      <c r="P520" s="137" t="str">
        <f>IFERROR(__xludf.DUMMYFUNCTION("""COMPUTED_VALUE"""),"Best Motion Design Service")</f>
        <v>Best Motion Design Service</v>
      </c>
    </row>
    <row r="521">
      <c r="A521" s="14"/>
      <c r="B521" s="14"/>
      <c r="P521" s="137" t="str">
        <f>IFERROR(__xludf.DUMMYFUNCTION("""COMPUTED_VALUE"""),"Best Motion Design Services")</f>
        <v>Best Motion Design Services</v>
      </c>
    </row>
    <row r="522">
      <c r="A522" s="14"/>
      <c r="B522" s="14"/>
      <c r="P522" s="137" t="str">
        <f>IFERROR(__xludf.DUMMYFUNCTION("""COMPUTED_VALUE"""),"Best Motion Design Studio")</f>
        <v>Best Motion Design Studio</v>
      </c>
    </row>
    <row r="523">
      <c r="A523" s="14"/>
      <c r="B523" s="14"/>
      <c r="P523" s="137" t="str">
        <f>IFERROR(__xludf.DUMMYFUNCTION("""COMPUTED_VALUE"""),"Best Motion Design Studios")</f>
        <v>Best Motion Design Studios</v>
      </c>
    </row>
    <row r="524">
      <c r="A524" s="14"/>
      <c r="B524" s="14"/>
      <c r="P524" s="137" t="str">
        <f>IFERROR(__xludf.DUMMYFUNCTION("""COMPUTED_VALUE"""),"Best Motion Design Experts")</f>
        <v>Best Motion Design Experts</v>
      </c>
    </row>
    <row r="525">
      <c r="A525" s="14"/>
      <c r="B525" s="14"/>
      <c r="P525" s="137" t="str">
        <f>IFERROR(__xludf.DUMMYFUNCTION("""COMPUTED_VALUE"""),"Best Motion Design Consultants")</f>
        <v>Best Motion Design Consultants</v>
      </c>
    </row>
    <row r="526">
      <c r="A526" s="14"/>
      <c r="B526" s="14"/>
      <c r="P526" s="137" t="str">
        <f>IFERROR(__xludf.DUMMYFUNCTION("""COMPUTED_VALUE"""),"Best Motion Design Consulting")</f>
        <v>Best Motion Design Consulting</v>
      </c>
    </row>
    <row r="527">
      <c r="A527" s="14"/>
      <c r="B527" s="14"/>
      <c r="P527" s="137" t="str">
        <f>IFERROR(__xludf.DUMMYFUNCTION("""COMPUTED_VALUE"""),"Best Motion Design Strategists")</f>
        <v>Best Motion Design Strategists</v>
      </c>
    </row>
    <row r="528">
      <c r="A528" s="14"/>
      <c r="B528" s="14"/>
      <c r="P528" s="137" t="str">
        <f>IFERROR(__xludf.DUMMYFUNCTION("""COMPUTED_VALUE"""),"Best Motion Design Company")</f>
        <v>Best Motion Design Company</v>
      </c>
    </row>
    <row r="529">
      <c r="A529" s="14"/>
      <c r="B529" s="14"/>
      <c r="P529" s="137" t="str">
        <f>IFERROR(__xludf.DUMMYFUNCTION("""COMPUTED_VALUE"""),"Best Motion Design Companies")</f>
        <v>Best Motion Design Companies</v>
      </c>
    </row>
    <row r="530">
      <c r="A530" s="14"/>
      <c r="B530" s="14"/>
      <c r="P530" s="137" t="str">
        <f>IFERROR(__xludf.DUMMYFUNCTION("""COMPUTED_VALUE"""),"Best Visual Design Agency")</f>
        <v>Best Visual Design Agency</v>
      </c>
    </row>
    <row r="531">
      <c r="A531" s="14"/>
      <c r="B531" s="14"/>
      <c r="P531" s="137" t="str">
        <f>IFERROR(__xludf.DUMMYFUNCTION("""COMPUTED_VALUE"""),"Best Visual Design Agencies")</f>
        <v>Best Visual Design Agencies</v>
      </c>
    </row>
    <row r="532">
      <c r="A532" s="14"/>
      <c r="B532" s="14"/>
      <c r="P532" s="137" t="str">
        <f>IFERROR(__xludf.DUMMYFUNCTION("""COMPUTED_VALUE"""),"Best Visual Design Service")</f>
        <v>Best Visual Design Service</v>
      </c>
    </row>
    <row r="533">
      <c r="A533" s="14"/>
      <c r="B533" s="14"/>
      <c r="P533" s="137" t="str">
        <f>IFERROR(__xludf.DUMMYFUNCTION("""COMPUTED_VALUE"""),"Best Visual Design Services")</f>
        <v>Best Visual Design Services</v>
      </c>
    </row>
    <row r="534">
      <c r="A534" s="14"/>
      <c r="B534" s="14"/>
      <c r="P534" s="137" t="str">
        <f>IFERROR(__xludf.DUMMYFUNCTION("""COMPUTED_VALUE"""),"Best Visual Design Studio")</f>
        <v>Best Visual Design Studio</v>
      </c>
    </row>
    <row r="535">
      <c r="A535" s="14"/>
      <c r="B535" s="14"/>
      <c r="P535" s="137" t="str">
        <f>IFERROR(__xludf.DUMMYFUNCTION("""COMPUTED_VALUE"""),"Best Visual Design Studios")</f>
        <v>Best Visual Design Studios</v>
      </c>
    </row>
    <row r="536">
      <c r="A536" s="14"/>
      <c r="B536" s="14"/>
      <c r="P536" s="137" t="str">
        <f>IFERROR(__xludf.DUMMYFUNCTION("""COMPUTED_VALUE"""),"Best Visual Design Experts")</f>
        <v>Best Visual Design Experts</v>
      </c>
    </row>
    <row r="537">
      <c r="A537" s="14"/>
      <c r="B537" s="14"/>
      <c r="P537" s="137" t="str">
        <f>IFERROR(__xludf.DUMMYFUNCTION("""COMPUTED_VALUE"""),"Best Visual Design Consultants")</f>
        <v>Best Visual Design Consultants</v>
      </c>
    </row>
    <row r="538">
      <c r="A538" s="14"/>
      <c r="B538" s="14"/>
      <c r="P538" s="137" t="str">
        <f>IFERROR(__xludf.DUMMYFUNCTION("""COMPUTED_VALUE"""),"Best Visual Design Consulting")</f>
        <v>Best Visual Design Consulting</v>
      </c>
    </row>
    <row r="539">
      <c r="A539" s="14"/>
      <c r="B539" s="14"/>
      <c r="P539" s="137" t="str">
        <f>IFERROR(__xludf.DUMMYFUNCTION("""COMPUTED_VALUE"""),"Best Visual Design Strategists")</f>
        <v>Best Visual Design Strategists</v>
      </c>
    </row>
    <row r="540">
      <c r="A540" s="14"/>
      <c r="B540" s="14"/>
      <c r="P540" s="137" t="str">
        <f>IFERROR(__xludf.DUMMYFUNCTION("""COMPUTED_VALUE"""),"Best Visual Design Company")</f>
        <v>Best Visual Design Company</v>
      </c>
    </row>
    <row r="541">
      <c r="A541" s="14"/>
      <c r="B541" s="14"/>
      <c r="P541" s="137" t="str">
        <f>IFERROR(__xludf.DUMMYFUNCTION("""COMPUTED_VALUE"""),"Best Visual Design Companies")</f>
        <v>Best Visual Design Companies</v>
      </c>
    </row>
    <row r="542">
      <c r="A542" s="14"/>
      <c r="B542" s="14"/>
      <c r="P542" s="137" t="str">
        <f>IFERROR(__xludf.DUMMYFUNCTION("""COMPUTED_VALUE"""),"Best Visual Art Agency")</f>
        <v>Best Visual Art Agency</v>
      </c>
    </row>
    <row r="543">
      <c r="A543" s="14"/>
      <c r="B543" s="14"/>
      <c r="P543" s="137" t="str">
        <f>IFERROR(__xludf.DUMMYFUNCTION("""COMPUTED_VALUE"""),"Best Visual Art Agencies")</f>
        <v>Best Visual Art Agencies</v>
      </c>
    </row>
    <row r="544">
      <c r="A544" s="14"/>
      <c r="B544" s="14"/>
      <c r="P544" s="137" t="str">
        <f>IFERROR(__xludf.DUMMYFUNCTION("""COMPUTED_VALUE"""),"Best Visual Art Service")</f>
        <v>Best Visual Art Service</v>
      </c>
    </row>
    <row r="545">
      <c r="A545" s="14"/>
      <c r="B545" s="14"/>
      <c r="P545" s="137" t="str">
        <f>IFERROR(__xludf.DUMMYFUNCTION("""COMPUTED_VALUE"""),"Best Visual Art Services")</f>
        <v>Best Visual Art Services</v>
      </c>
    </row>
    <row r="546">
      <c r="A546" s="14"/>
      <c r="B546" s="14"/>
      <c r="P546" s="137" t="str">
        <f>IFERROR(__xludf.DUMMYFUNCTION("""COMPUTED_VALUE"""),"Best Visual Art Studio")</f>
        <v>Best Visual Art Studio</v>
      </c>
    </row>
    <row r="547">
      <c r="A547" s="14"/>
      <c r="B547" s="14"/>
      <c r="P547" s="137" t="str">
        <f>IFERROR(__xludf.DUMMYFUNCTION("""COMPUTED_VALUE"""),"Best Visual Art Studios")</f>
        <v>Best Visual Art Studios</v>
      </c>
    </row>
    <row r="548">
      <c r="A548" s="14"/>
      <c r="B548" s="14"/>
      <c r="P548" s="137" t="str">
        <f>IFERROR(__xludf.DUMMYFUNCTION("""COMPUTED_VALUE"""),"Best Visual Art Experts")</f>
        <v>Best Visual Art Experts</v>
      </c>
    </row>
    <row r="549">
      <c r="A549" s="14"/>
      <c r="B549" s="14"/>
      <c r="P549" s="137" t="str">
        <f>IFERROR(__xludf.DUMMYFUNCTION("""COMPUTED_VALUE"""),"Best Visual Art Consultants")</f>
        <v>Best Visual Art Consultants</v>
      </c>
    </row>
    <row r="550">
      <c r="A550" s="14"/>
      <c r="B550" s="14"/>
      <c r="P550" s="137" t="str">
        <f>IFERROR(__xludf.DUMMYFUNCTION("""COMPUTED_VALUE"""),"Best Visual Art Consulting")</f>
        <v>Best Visual Art Consulting</v>
      </c>
    </row>
    <row r="551">
      <c r="A551" s="14"/>
      <c r="B551" s="14"/>
      <c r="P551" s="137" t="str">
        <f>IFERROR(__xludf.DUMMYFUNCTION("""COMPUTED_VALUE"""),"Best Visual Art Strategists")</f>
        <v>Best Visual Art Strategists</v>
      </c>
    </row>
    <row r="552">
      <c r="A552" s="14"/>
      <c r="B552" s="14"/>
      <c r="P552" s="137" t="str">
        <f>IFERROR(__xludf.DUMMYFUNCTION("""COMPUTED_VALUE"""),"Best Visual Art Company")</f>
        <v>Best Visual Art Company</v>
      </c>
    </row>
    <row r="553">
      <c r="A553" s="14"/>
      <c r="B553" s="14"/>
      <c r="P553" s="137" t="str">
        <f>IFERROR(__xludf.DUMMYFUNCTION("""COMPUTED_VALUE"""),"Best Visual Art Companies")</f>
        <v>Best Visual Art Companies</v>
      </c>
    </row>
    <row r="554">
      <c r="A554" s="14"/>
      <c r="B554" s="14"/>
      <c r="P554" s="137" t="str">
        <f>IFERROR(__xludf.DUMMYFUNCTION("""COMPUTED_VALUE"""),"Best Visual Arts Agency")</f>
        <v>Best Visual Arts Agency</v>
      </c>
    </row>
    <row r="555">
      <c r="A555" s="14"/>
      <c r="B555" s="14"/>
      <c r="P555" s="137" t="str">
        <f>IFERROR(__xludf.DUMMYFUNCTION("""COMPUTED_VALUE"""),"Best Visual Arts Agencies")</f>
        <v>Best Visual Arts Agencies</v>
      </c>
    </row>
    <row r="556">
      <c r="A556" s="14"/>
      <c r="B556" s="14"/>
      <c r="P556" s="137" t="str">
        <f>IFERROR(__xludf.DUMMYFUNCTION("""COMPUTED_VALUE"""),"Best Visual Arts Service")</f>
        <v>Best Visual Arts Service</v>
      </c>
    </row>
    <row r="557">
      <c r="A557" s="14"/>
      <c r="B557" s="14"/>
      <c r="P557" s="137" t="str">
        <f>IFERROR(__xludf.DUMMYFUNCTION("""COMPUTED_VALUE"""),"Best Visual Arts Services")</f>
        <v>Best Visual Arts Services</v>
      </c>
    </row>
    <row r="558">
      <c r="A558" s="14"/>
      <c r="B558" s="14"/>
      <c r="P558" s="137" t="str">
        <f>IFERROR(__xludf.DUMMYFUNCTION("""COMPUTED_VALUE"""),"Best Visual Arts Studio")</f>
        <v>Best Visual Arts Studio</v>
      </c>
    </row>
    <row r="559">
      <c r="A559" s="14"/>
      <c r="B559" s="14"/>
      <c r="P559" s="137" t="str">
        <f>IFERROR(__xludf.DUMMYFUNCTION("""COMPUTED_VALUE"""),"Best Visual Arts Studios")</f>
        <v>Best Visual Arts Studios</v>
      </c>
    </row>
    <row r="560">
      <c r="A560" s="14"/>
      <c r="B560" s="14"/>
      <c r="P560" s="137" t="str">
        <f>IFERROR(__xludf.DUMMYFUNCTION("""COMPUTED_VALUE"""),"Best Visual Arts Experts")</f>
        <v>Best Visual Arts Experts</v>
      </c>
    </row>
    <row r="561">
      <c r="A561" s="14"/>
      <c r="B561" s="14"/>
      <c r="P561" s="137" t="str">
        <f>IFERROR(__xludf.DUMMYFUNCTION("""COMPUTED_VALUE"""),"Best Visual Arts Consultants")</f>
        <v>Best Visual Arts Consultants</v>
      </c>
    </row>
    <row r="562">
      <c r="A562" s="14"/>
      <c r="B562" s="14"/>
      <c r="P562" s="137" t="str">
        <f>IFERROR(__xludf.DUMMYFUNCTION("""COMPUTED_VALUE"""),"Best Visual Arts Consulting")</f>
        <v>Best Visual Arts Consulting</v>
      </c>
    </row>
    <row r="563">
      <c r="A563" s="14"/>
      <c r="B563" s="14"/>
      <c r="P563" s="137" t="str">
        <f>IFERROR(__xludf.DUMMYFUNCTION("""COMPUTED_VALUE"""),"Best Visual Arts Strategists")</f>
        <v>Best Visual Arts Strategists</v>
      </c>
    </row>
    <row r="564">
      <c r="A564" s="14"/>
      <c r="B564" s="14"/>
      <c r="P564" s="137" t="str">
        <f>IFERROR(__xludf.DUMMYFUNCTION("""COMPUTED_VALUE"""),"Best Visual Arts Company")</f>
        <v>Best Visual Arts Company</v>
      </c>
    </row>
    <row r="565">
      <c r="A565" s="14"/>
      <c r="B565" s="14"/>
      <c r="P565" s="137" t="str">
        <f>IFERROR(__xludf.DUMMYFUNCTION("""COMPUTED_VALUE"""),"Best Visual Arts Companies")</f>
        <v>Best Visual Arts Companies</v>
      </c>
    </row>
    <row r="566">
      <c r="A566" s="14"/>
      <c r="B566" s="14"/>
      <c r="P566" s="137" t="str">
        <f>IFERROR(__xludf.DUMMYFUNCTION("""COMPUTED_VALUE"""),"Best Branding Agency")</f>
        <v>Best Branding Agency</v>
      </c>
    </row>
    <row r="567">
      <c r="A567" s="14"/>
      <c r="B567" s="14"/>
      <c r="P567" s="137" t="str">
        <f>IFERROR(__xludf.DUMMYFUNCTION("""COMPUTED_VALUE"""),"Best Branding Agencies")</f>
        <v>Best Branding Agencies</v>
      </c>
    </row>
    <row r="568">
      <c r="A568" s="14"/>
      <c r="B568" s="14"/>
      <c r="P568" s="137" t="str">
        <f>IFERROR(__xludf.DUMMYFUNCTION("""COMPUTED_VALUE"""),"Best Branding Service")</f>
        <v>Best Branding Service</v>
      </c>
    </row>
    <row r="569">
      <c r="A569" s="14"/>
      <c r="B569" s="14"/>
      <c r="P569" s="137" t="str">
        <f>IFERROR(__xludf.DUMMYFUNCTION("""COMPUTED_VALUE"""),"Best Branding Services")</f>
        <v>Best Branding Services</v>
      </c>
    </row>
    <row r="570">
      <c r="A570" s="14"/>
      <c r="B570" s="14"/>
      <c r="P570" s="137" t="str">
        <f>IFERROR(__xludf.DUMMYFUNCTION("""COMPUTED_VALUE"""),"Best Branding Studio")</f>
        <v>Best Branding Studio</v>
      </c>
    </row>
    <row r="571">
      <c r="A571" s="14"/>
      <c r="B571" s="14"/>
      <c r="P571" s="137" t="str">
        <f>IFERROR(__xludf.DUMMYFUNCTION("""COMPUTED_VALUE"""),"Best Branding Studios")</f>
        <v>Best Branding Studios</v>
      </c>
    </row>
    <row r="572">
      <c r="A572" s="14"/>
      <c r="B572" s="14"/>
      <c r="P572" s="137" t="str">
        <f>IFERROR(__xludf.DUMMYFUNCTION("""COMPUTED_VALUE"""),"Best Branding Experts")</f>
        <v>Best Branding Experts</v>
      </c>
    </row>
    <row r="573">
      <c r="A573" s="14"/>
      <c r="B573" s="14"/>
      <c r="P573" s="137" t="str">
        <f>IFERROR(__xludf.DUMMYFUNCTION("""COMPUTED_VALUE"""),"Best Branding Consultants")</f>
        <v>Best Branding Consultants</v>
      </c>
    </row>
    <row r="574">
      <c r="A574" s="14"/>
      <c r="B574" s="14"/>
      <c r="P574" s="137" t="str">
        <f>IFERROR(__xludf.DUMMYFUNCTION("""COMPUTED_VALUE"""),"Best Branding Consulting")</f>
        <v>Best Branding Consulting</v>
      </c>
    </row>
    <row r="575">
      <c r="A575" s="14"/>
      <c r="B575" s="14"/>
      <c r="P575" s="137" t="str">
        <f>IFERROR(__xludf.DUMMYFUNCTION("""COMPUTED_VALUE"""),"Best Branding Strategists")</f>
        <v>Best Branding Strategists</v>
      </c>
    </row>
    <row r="576">
      <c r="A576" s="14"/>
      <c r="B576" s="14"/>
      <c r="P576" s="137" t="str">
        <f>IFERROR(__xludf.DUMMYFUNCTION("""COMPUTED_VALUE"""),"Best Branding Company")</f>
        <v>Best Branding Company</v>
      </c>
    </row>
    <row r="577">
      <c r="A577" s="14"/>
      <c r="B577" s="14"/>
      <c r="P577" s="137" t="str">
        <f>IFERROR(__xludf.DUMMYFUNCTION("""COMPUTED_VALUE"""),"Best Branding Companies")</f>
        <v>Best Branding Companies</v>
      </c>
    </row>
    <row r="578">
      <c r="A578" s="14"/>
      <c r="B578" s="14"/>
      <c r="P578" s="137" t="str">
        <f>IFERROR(__xludf.DUMMYFUNCTION("""COMPUTED_VALUE"""),"Best Brand Design Agency")</f>
        <v>Best Brand Design Agency</v>
      </c>
    </row>
    <row r="579">
      <c r="A579" s="14"/>
      <c r="B579" s="14"/>
      <c r="P579" s="137" t="str">
        <f>IFERROR(__xludf.DUMMYFUNCTION("""COMPUTED_VALUE"""),"Best Brand Design Agencies")</f>
        <v>Best Brand Design Agencies</v>
      </c>
    </row>
    <row r="580">
      <c r="A580" s="14"/>
      <c r="B580" s="14"/>
      <c r="P580" s="137" t="str">
        <f>IFERROR(__xludf.DUMMYFUNCTION("""COMPUTED_VALUE"""),"Best Brand Design Service")</f>
        <v>Best Brand Design Service</v>
      </c>
    </row>
    <row r="581">
      <c r="A581" s="14"/>
      <c r="B581" s="14"/>
      <c r="P581" s="137" t="str">
        <f>IFERROR(__xludf.DUMMYFUNCTION("""COMPUTED_VALUE"""),"Best Brand Design Services")</f>
        <v>Best Brand Design Services</v>
      </c>
    </row>
    <row r="582">
      <c r="A582" s="14"/>
      <c r="B582" s="14"/>
      <c r="P582" s="137" t="str">
        <f>IFERROR(__xludf.DUMMYFUNCTION("""COMPUTED_VALUE"""),"Best Brand Design Studio")</f>
        <v>Best Brand Design Studio</v>
      </c>
    </row>
    <row r="583">
      <c r="A583" s="14"/>
      <c r="B583" s="14"/>
      <c r="P583" s="137" t="str">
        <f>IFERROR(__xludf.DUMMYFUNCTION("""COMPUTED_VALUE"""),"Best Brand Design Studios")</f>
        <v>Best Brand Design Studios</v>
      </c>
    </row>
    <row r="584">
      <c r="A584" s="14"/>
      <c r="B584" s="14"/>
      <c r="P584" s="137" t="str">
        <f>IFERROR(__xludf.DUMMYFUNCTION("""COMPUTED_VALUE"""),"Best Brand Design Experts")</f>
        <v>Best Brand Design Experts</v>
      </c>
    </row>
    <row r="585">
      <c r="A585" s="14"/>
      <c r="B585" s="14"/>
      <c r="P585" s="137" t="str">
        <f>IFERROR(__xludf.DUMMYFUNCTION("""COMPUTED_VALUE"""),"Best Brand Design Consultants")</f>
        <v>Best Brand Design Consultants</v>
      </c>
    </row>
    <row r="586">
      <c r="A586" s="14"/>
      <c r="B586" s="14"/>
      <c r="P586" s="137" t="str">
        <f>IFERROR(__xludf.DUMMYFUNCTION("""COMPUTED_VALUE"""),"Best Brand Design Consulting")</f>
        <v>Best Brand Design Consulting</v>
      </c>
    </row>
    <row r="587">
      <c r="A587" s="14"/>
      <c r="B587" s="14"/>
      <c r="P587" s="137" t="str">
        <f>IFERROR(__xludf.DUMMYFUNCTION("""COMPUTED_VALUE"""),"Best Brand Design Strategists")</f>
        <v>Best Brand Design Strategists</v>
      </c>
    </row>
    <row r="588">
      <c r="A588" s="14"/>
      <c r="B588" s="14"/>
      <c r="P588" s="137" t="str">
        <f>IFERROR(__xludf.DUMMYFUNCTION("""COMPUTED_VALUE"""),"Best Brand Design Company")</f>
        <v>Best Brand Design Company</v>
      </c>
    </row>
    <row r="589">
      <c r="A589" s="14"/>
      <c r="B589" s="14"/>
      <c r="P589" s="137" t="str">
        <f>IFERROR(__xludf.DUMMYFUNCTION("""COMPUTED_VALUE"""),"Best Brand Design Companies")</f>
        <v>Best Brand Design Companies</v>
      </c>
    </row>
    <row r="590">
      <c r="A590" s="14"/>
      <c r="B590" s="14"/>
    </row>
    <row r="591">
      <c r="A591" s="14"/>
      <c r="B591" s="14"/>
    </row>
    <row r="592">
      <c r="A592" s="14"/>
      <c r="B592" s="14"/>
    </row>
    <row r="593">
      <c r="A593" s="14"/>
      <c r="B593" s="14"/>
    </row>
    <row r="594">
      <c r="A594" s="14"/>
      <c r="B594" s="14"/>
    </row>
    <row r="595">
      <c r="A595" s="14"/>
      <c r="B595" s="14"/>
    </row>
    <row r="596">
      <c r="A596" s="14"/>
      <c r="B596" s="14"/>
    </row>
    <row r="597">
      <c r="A597" s="14"/>
      <c r="B597" s="14"/>
    </row>
    <row r="598">
      <c r="A598" s="14"/>
      <c r="B598" s="14"/>
    </row>
    <row r="599">
      <c r="A599" s="14"/>
      <c r="B599" s="14"/>
    </row>
    <row r="600">
      <c r="A600" s="14"/>
      <c r="B600" s="14"/>
    </row>
    <row r="601">
      <c r="A601" s="14"/>
      <c r="B601" s="14"/>
    </row>
    <row r="602">
      <c r="A602" s="14"/>
      <c r="B602" s="14"/>
    </row>
    <row r="603">
      <c r="A603" s="14"/>
      <c r="B603" s="14"/>
    </row>
    <row r="604">
      <c r="A604" s="14"/>
      <c r="B604" s="14"/>
    </row>
    <row r="605">
      <c r="A605" s="14"/>
      <c r="B605" s="14"/>
    </row>
    <row r="606">
      <c r="A606" s="14"/>
      <c r="B606" s="14"/>
    </row>
    <row r="607">
      <c r="A607" s="14"/>
      <c r="B607" s="14"/>
    </row>
    <row r="608">
      <c r="A608" s="14"/>
      <c r="B608" s="14"/>
    </row>
    <row r="609">
      <c r="A609" s="14"/>
      <c r="B609" s="14"/>
    </row>
    <row r="610">
      <c r="A610" s="14"/>
      <c r="B610" s="14"/>
    </row>
    <row r="611">
      <c r="A611" s="14"/>
      <c r="B611" s="14"/>
    </row>
    <row r="612">
      <c r="A612" s="14"/>
      <c r="B612" s="14"/>
    </row>
    <row r="613">
      <c r="A613" s="14"/>
      <c r="B613" s="14"/>
    </row>
    <row r="614">
      <c r="A614" s="14"/>
      <c r="B614" s="14"/>
    </row>
    <row r="615">
      <c r="A615" s="14"/>
      <c r="B615" s="14"/>
    </row>
    <row r="616">
      <c r="A616" s="14"/>
      <c r="B616" s="14"/>
    </row>
    <row r="617">
      <c r="A617" s="14"/>
      <c r="B617" s="14"/>
    </row>
    <row r="618">
      <c r="A618" s="14"/>
      <c r="B618" s="14"/>
    </row>
    <row r="619">
      <c r="A619" s="14"/>
      <c r="B619" s="14"/>
    </row>
    <row r="620">
      <c r="A620" s="14"/>
      <c r="B620" s="14"/>
    </row>
    <row r="621">
      <c r="A621" s="14"/>
      <c r="B621" s="14"/>
    </row>
    <row r="622">
      <c r="A622" s="14"/>
      <c r="B622" s="14"/>
    </row>
    <row r="623">
      <c r="A623" s="14"/>
      <c r="B623" s="14"/>
    </row>
    <row r="624">
      <c r="A624" s="14"/>
      <c r="B624" s="14"/>
    </row>
    <row r="625">
      <c r="A625" s="14"/>
      <c r="B625" s="14"/>
    </row>
    <row r="626">
      <c r="A626" s="14"/>
      <c r="B626" s="14"/>
    </row>
    <row r="627">
      <c r="A627" s="14"/>
      <c r="B627" s="14"/>
    </row>
    <row r="628">
      <c r="A628" s="14"/>
      <c r="B628" s="14"/>
    </row>
    <row r="629">
      <c r="A629" s="14"/>
      <c r="B629" s="14"/>
    </row>
    <row r="630">
      <c r="A630" s="14"/>
      <c r="B630" s="14"/>
    </row>
    <row r="631">
      <c r="A631" s="14"/>
      <c r="B631" s="14"/>
    </row>
    <row r="632">
      <c r="A632" s="14"/>
      <c r="B632" s="14"/>
    </row>
    <row r="633">
      <c r="A633" s="14"/>
      <c r="B633" s="14"/>
    </row>
    <row r="634">
      <c r="A634" s="14"/>
      <c r="B634" s="14"/>
    </row>
    <row r="635">
      <c r="A635" s="14"/>
      <c r="B635" s="14"/>
    </row>
    <row r="636">
      <c r="A636" s="14"/>
      <c r="B636" s="14"/>
    </row>
    <row r="637">
      <c r="A637" s="14"/>
      <c r="B637" s="14"/>
    </row>
    <row r="638">
      <c r="A638" s="14"/>
      <c r="B638" s="14"/>
    </row>
    <row r="639">
      <c r="A639" s="14"/>
      <c r="B639" s="14"/>
    </row>
    <row r="640">
      <c r="A640" s="14"/>
      <c r="B640" s="14"/>
    </row>
    <row r="641">
      <c r="A641" s="14"/>
      <c r="B641" s="14"/>
    </row>
    <row r="642">
      <c r="A642" s="14"/>
      <c r="B642" s="14"/>
    </row>
    <row r="643">
      <c r="A643" s="14"/>
      <c r="B643" s="14"/>
    </row>
    <row r="644">
      <c r="A644" s="14"/>
      <c r="B644" s="14"/>
    </row>
    <row r="645">
      <c r="A645" s="14"/>
      <c r="B645" s="14"/>
    </row>
    <row r="646">
      <c r="A646" s="14"/>
      <c r="B646" s="14"/>
    </row>
    <row r="647">
      <c r="A647" s="14"/>
      <c r="B647" s="14"/>
    </row>
    <row r="648">
      <c r="A648" s="14"/>
      <c r="B648" s="14"/>
    </row>
    <row r="649">
      <c r="A649" s="14"/>
      <c r="B649" s="14"/>
    </row>
    <row r="650">
      <c r="A650" s="14"/>
      <c r="B650" s="14"/>
    </row>
    <row r="651">
      <c r="A651" s="14"/>
      <c r="B651" s="14"/>
    </row>
    <row r="652">
      <c r="A652" s="14"/>
      <c r="B652" s="14"/>
    </row>
    <row r="653">
      <c r="A653" s="14"/>
      <c r="B653" s="14"/>
    </row>
    <row r="654">
      <c r="A654" s="14"/>
      <c r="B654" s="14"/>
    </row>
    <row r="655">
      <c r="A655" s="14"/>
      <c r="B655" s="14"/>
    </row>
    <row r="656">
      <c r="A656" s="14"/>
      <c r="B656" s="14"/>
    </row>
    <row r="657">
      <c r="A657" s="14"/>
      <c r="B657" s="14"/>
    </row>
    <row r="658">
      <c r="A658" s="14"/>
      <c r="B658" s="14"/>
    </row>
    <row r="659">
      <c r="A659" s="14"/>
      <c r="B659" s="14"/>
    </row>
    <row r="660">
      <c r="A660" s="14"/>
      <c r="B660" s="14"/>
    </row>
    <row r="661">
      <c r="A661" s="14"/>
      <c r="B661" s="14"/>
    </row>
    <row r="662">
      <c r="A662" s="14"/>
      <c r="B662" s="14"/>
    </row>
    <row r="663">
      <c r="A663" s="14"/>
      <c r="B663" s="14"/>
    </row>
    <row r="664">
      <c r="A664" s="14"/>
      <c r="B664" s="14"/>
    </row>
    <row r="665">
      <c r="A665" s="14"/>
      <c r="B665" s="14"/>
    </row>
    <row r="666">
      <c r="A666" s="14"/>
      <c r="B666" s="14"/>
    </row>
    <row r="667">
      <c r="A667" s="14"/>
      <c r="B667" s="14"/>
    </row>
    <row r="668">
      <c r="A668" s="14"/>
      <c r="B668" s="14"/>
    </row>
    <row r="669">
      <c r="A669" s="14"/>
      <c r="B669" s="14"/>
    </row>
    <row r="670">
      <c r="A670" s="14"/>
      <c r="B670" s="14"/>
    </row>
    <row r="671">
      <c r="A671" s="14"/>
      <c r="B671" s="14"/>
    </row>
    <row r="672">
      <c r="A672" s="14"/>
      <c r="B672" s="14"/>
    </row>
    <row r="673">
      <c r="A673" s="14"/>
      <c r="B673" s="14"/>
    </row>
    <row r="674">
      <c r="A674" s="14"/>
      <c r="B674" s="14"/>
    </row>
    <row r="675">
      <c r="A675" s="14"/>
      <c r="B675" s="14"/>
    </row>
    <row r="676">
      <c r="A676" s="14"/>
      <c r="B676" s="14"/>
    </row>
    <row r="677">
      <c r="A677" s="14"/>
      <c r="B677" s="14"/>
    </row>
    <row r="678">
      <c r="A678" s="14"/>
      <c r="B678" s="14"/>
    </row>
    <row r="679">
      <c r="A679" s="14"/>
      <c r="B679" s="14"/>
    </row>
    <row r="680">
      <c r="A680" s="14"/>
      <c r="B680" s="14"/>
    </row>
    <row r="681">
      <c r="A681" s="14"/>
      <c r="B681" s="14"/>
    </row>
    <row r="682">
      <c r="A682" s="14"/>
      <c r="B682" s="14"/>
    </row>
    <row r="683">
      <c r="A683" s="14"/>
      <c r="B683" s="14"/>
    </row>
    <row r="684">
      <c r="A684" s="14"/>
      <c r="B684" s="14"/>
    </row>
    <row r="685">
      <c r="A685" s="14"/>
      <c r="B685" s="14"/>
    </row>
    <row r="686">
      <c r="A686" s="14"/>
      <c r="B686" s="14"/>
    </row>
    <row r="687">
      <c r="A687" s="14"/>
      <c r="B687" s="14"/>
    </row>
    <row r="688">
      <c r="A688" s="14"/>
      <c r="B688" s="14"/>
    </row>
    <row r="689">
      <c r="A689" s="14"/>
      <c r="B689" s="14"/>
    </row>
    <row r="690">
      <c r="A690" s="14"/>
      <c r="B690" s="14"/>
    </row>
    <row r="691">
      <c r="A691" s="14"/>
      <c r="B691" s="14"/>
    </row>
    <row r="692">
      <c r="A692" s="14"/>
      <c r="B692" s="14"/>
    </row>
    <row r="693">
      <c r="A693" s="14"/>
      <c r="B693" s="14"/>
    </row>
    <row r="694">
      <c r="A694" s="14"/>
      <c r="B694" s="14"/>
    </row>
    <row r="695">
      <c r="A695" s="14"/>
      <c r="B695" s="14"/>
    </row>
    <row r="696">
      <c r="A696" s="14"/>
      <c r="B696" s="14"/>
    </row>
    <row r="697">
      <c r="A697" s="14"/>
      <c r="B697" s="14"/>
    </row>
    <row r="698">
      <c r="A698" s="14"/>
      <c r="B698" s="14"/>
    </row>
    <row r="699">
      <c r="A699" s="14"/>
      <c r="B699" s="14"/>
    </row>
    <row r="700">
      <c r="A700" s="14"/>
      <c r="B700" s="14"/>
    </row>
    <row r="701">
      <c r="A701" s="14"/>
      <c r="B701" s="14"/>
    </row>
    <row r="702">
      <c r="A702" s="14"/>
      <c r="B702" s="14"/>
    </row>
    <row r="703">
      <c r="A703" s="14"/>
      <c r="B703" s="14"/>
    </row>
    <row r="704">
      <c r="A704" s="14"/>
      <c r="B704" s="14"/>
    </row>
    <row r="705">
      <c r="A705" s="14"/>
      <c r="B705" s="14"/>
    </row>
    <row r="706">
      <c r="A706" s="14"/>
      <c r="B706" s="14"/>
    </row>
    <row r="707">
      <c r="A707" s="14"/>
      <c r="B707" s="14"/>
    </row>
    <row r="708">
      <c r="A708" s="14"/>
      <c r="B708" s="14"/>
    </row>
    <row r="709">
      <c r="A709" s="14"/>
      <c r="B709" s="14"/>
    </row>
    <row r="710">
      <c r="A710" s="14"/>
      <c r="B710" s="14"/>
    </row>
    <row r="711">
      <c r="A711" s="14"/>
      <c r="B711" s="14"/>
    </row>
    <row r="712">
      <c r="A712" s="14"/>
      <c r="B712" s="14"/>
    </row>
    <row r="713">
      <c r="A713" s="14"/>
      <c r="B713" s="14"/>
    </row>
    <row r="714">
      <c r="A714" s="14"/>
      <c r="B714" s="14"/>
    </row>
    <row r="715">
      <c r="A715" s="14"/>
      <c r="B715" s="14"/>
    </row>
    <row r="716">
      <c r="A716" s="14"/>
      <c r="B716" s="14"/>
    </row>
    <row r="717">
      <c r="A717" s="14"/>
      <c r="B717" s="14"/>
    </row>
    <row r="718">
      <c r="A718" s="14"/>
      <c r="B718" s="14"/>
    </row>
    <row r="719">
      <c r="A719" s="14"/>
      <c r="B719" s="14"/>
    </row>
    <row r="720">
      <c r="A720" s="14"/>
      <c r="B720" s="14"/>
    </row>
    <row r="721">
      <c r="A721" s="14"/>
      <c r="B721" s="14"/>
    </row>
    <row r="722">
      <c r="A722" s="14"/>
      <c r="B722" s="14"/>
    </row>
    <row r="723">
      <c r="A723" s="14"/>
      <c r="B723" s="14"/>
    </row>
    <row r="724">
      <c r="A724" s="14"/>
      <c r="B724" s="14"/>
    </row>
    <row r="725">
      <c r="A725" s="14"/>
      <c r="B725" s="14"/>
    </row>
    <row r="726">
      <c r="A726" s="14"/>
      <c r="B726" s="14"/>
    </row>
    <row r="727">
      <c r="A727" s="14"/>
      <c r="B727" s="14"/>
    </row>
    <row r="728">
      <c r="A728" s="14"/>
      <c r="B728" s="14"/>
    </row>
    <row r="729">
      <c r="A729" s="14"/>
      <c r="B729" s="14"/>
    </row>
    <row r="730">
      <c r="A730" s="14"/>
      <c r="B730" s="14"/>
    </row>
    <row r="731">
      <c r="A731" s="14"/>
      <c r="B731" s="14"/>
    </row>
    <row r="732">
      <c r="A732" s="14"/>
      <c r="B732" s="14"/>
    </row>
    <row r="733">
      <c r="A733" s="14"/>
      <c r="B733" s="14"/>
    </row>
    <row r="734">
      <c r="A734" s="14"/>
      <c r="B734" s="14"/>
    </row>
    <row r="735">
      <c r="A735" s="14"/>
      <c r="B735" s="14"/>
    </row>
    <row r="736">
      <c r="A736" s="14"/>
      <c r="B736" s="14"/>
    </row>
    <row r="737">
      <c r="A737" s="14"/>
      <c r="B737" s="14"/>
    </row>
    <row r="738">
      <c r="A738" s="14"/>
      <c r="B738" s="14"/>
    </row>
    <row r="739">
      <c r="A739" s="14"/>
      <c r="B739" s="14"/>
    </row>
    <row r="740">
      <c r="A740" s="14"/>
      <c r="B740" s="14"/>
    </row>
    <row r="741">
      <c r="A741" s="14"/>
      <c r="B741" s="14"/>
    </row>
    <row r="742">
      <c r="A742" s="14"/>
      <c r="B742" s="14"/>
    </row>
    <row r="743">
      <c r="A743" s="14"/>
      <c r="B743" s="14"/>
    </row>
    <row r="744">
      <c r="A744" s="14"/>
      <c r="B744" s="14"/>
    </row>
    <row r="745">
      <c r="A745" s="14"/>
      <c r="B745" s="14"/>
    </row>
    <row r="746">
      <c r="A746" s="14"/>
      <c r="B746" s="14"/>
    </row>
    <row r="747">
      <c r="A747" s="14"/>
      <c r="B747" s="14"/>
    </row>
    <row r="748">
      <c r="A748" s="14"/>
      <c r="B748" s="14"/>
    </row>
    <row r="749">
      <c r="A749" s="14"/>
      <c r="B749" s="14"/>
    </row>
    <row r="750">
      <c r="A750" s="14"/>
      <c r="B750" s="14"/>
    </row>
    <row r="751">
      <c r="A751" s="14"/>
      <c r="B751" s="14"/>
    </row>
    <row r="752">
      <c r="A752" s="14"/>
      <c r="B752" s="14"/>
    </row>
    <row r="753">
      <c r="A753" s="14"/>
      <c r="B753" s="14"/>
    </row>
    <row r="754">
      <c r="A754" s="14"/>
      <c r="B754" s="14"/>
    </row>
    <row r="755">
      <c r="A755" s="14"/>
      <c r="B755" s="14"/>
    </row>
    <row r="756">
      <c r="A756" s="14"/>
      <c r="B756" s="14"/>
    </row>
    <row r="757">
      <c r="A757" s="14"/>
      <c r="B757" s="14"/>
    </row>
    <row r="758">
      <c r="A758" s="14"/>
      <c r="B758" s="14"/>
    </row>
    <row r="759">
      <c r="A759" s="14"/>
      <c r="B759" s="14"/>
    </row>
    <row r="760">
      <c r="A760" s="14"/>
      <c r="B760" s="14"/>
    </row>
    <row r="761">
      <c r="A761" s="14"/>
      <c r="B761" s="14"/>
    </row>
    <row r="762">
      <c r="A762" s="14"/>
      <c r="B762" s="14"/>
    </row>
    <row r="763">
      <c r="A763" s="14"/>
      <c r="B763" s="14"/>
    </row>
    <row r="764">
      <c r="A764" s="14"/>
      <c r="B764" s="14"/>
    </row>
    <row r="765">
      <c r="A765" s="14"/>
      <c r="B765" s="14"/>
    </row>
    <row r="766">
      <c r="A766" s="14"/>
      <c r="B766" s="14"/>
    </row>
    <row r="767">
      <c r="A767" s="14"/>
      <c r="B767" s="14"/>
    </row>
    <row r="768">
      <c r="A768" s="14"/>
      <c r="B768" s="14"/>
    </row>
    <row r="769">
      <c r="A769" s="14"/>
      <c r="B769" s="14"/>
    </row>
    <row r="770">
      <c r="A770" s="14"/>
      <c r="B770" s="14"/>
    </row>
    <row r="771">
      <c r="A771" s="14"/>
      <c r="B771" s="14"/>
    </row>
    <row r="772">
      <c r="A772" s="14"/>
      <c r="B772" s="14"/>
    </row>
    <row r="773">
      <c r="A773" s="14"/>
      <c r="B773" s="14"/>
    </row>
    <row r="774">
      <c r="A774" s="14"/>
      <c r="B774" s="14"/>
    </row>
    <row r="775">
      <c r="A775" s="14"/>
      <c r="B775" s="14"/>
    </row>
    <row r="776">
      <c r="A776" s="14"/>
      <c r="B776" s="14"/>
    </row>
    <row r="777">
      <c r="A777" s="14"/>
      <c r="B777" s="14"/>
    </row>
    <row r="778">
      <c r="A778" s="14"/>
      <c r="B778" s="14"/>
    </row>
    <row r="779">
      <c r="A779" s="14"/>
      <c r="B779" s="14"/>
    </row>
    <row r="780">
      <c r="A780" s="14"/>
      <c r="B780" s="14"/>
    </row>
    <row r="781">
      <c r="A781" s="14"/>
      <c r="B781" s="14"/>
    </row>
    <row r="782">
      <c r="A782" s="14"/>
      <c r="B782" s="14"/>
    </row>
    <row r="783">
      <c r="A783" s="14"/>
      <c r="B783" s="14"/>
    </row>
    <row r="784">
      <c r="A784" s="14"/>
      <c r="B784" s="14"/>
    </row>
    <row r="785">
      <c r="A785" s="14"/>
      <c r="B785" s="14"/>
    </row>
    <row r="786">
      <c r="A786" s="14"/>
      <c r="B786" s="14"/>
    </row>
    <row r="787">
      <c r="A787" s="14"/>
      <c r="B787" s="14"/>
    </row>
    <row r="788">
      <c r="A788" s="14"/>
      <c r="B788" s="14"/>
    </row>
    <row r="789">
      <c r="A789" s="14"/>
      <c r="B789" s="14"/>
    </row>
    <row r="790">
      <c r="A790" s="14"/>
      <c r="B790" s="14"/>
    </row>
    <row r="791">
      <c r="A791" s="14"/>
      <c r="B791" s="14"/>
    </row>
    <row r="792">
      <c r="A792" s="14"/>
      <c r="B792" s="14"/>
    </row>
    <row r="793">
      <c r="A793" s="14"/>
      <c r="B793" s="14"/>
    </row>
    <row r="794">
      <c r="A794" s="14"/>
      <c r="B794" s="14"/>
    </row>
    <row r="795">
      <c r="A795" s="14"/>
      <c r="B795" s="14"/>
    </row>
    <row r="796">
      <c r="A796" s="14"/>
      <c r="B796" s="14"/>
    </row>
    <row r="797">
      <c r="A797" s="14"/>
      <c r="B797" s="14"/>
    </row>
    <row r="798">
      <c r="A798" s="14"/>
      <c r="B798" s="14"/>
    </row>
    <row r="799">
      <c r="A799" s="14"/>
      <c r="B799" s="14"/>
    </row>
    <row r="800">
      <c r="A800" s="14"/>
      <c r="B800" s="14"/>
    </row>
    <row r="801">
      <c r="A801" s="14"/>
      <c r="B801" s="14"/>
    </row>
    <row r="802">
      <c r="A802" s="14"/>
      <c r="B802" s="14"/>
    </row>
    <row r="803">
      <c r="A803" s="14"/>
      <c r="B803" s="14"/>
    </row>
    <row r="804">
      <c r="A804" s="14"/>
      <c r="B804" s="14"/>
    </row>
    <row r="805">
      <c r="A805" s="14"/>
      <c r="B805" s="14"/>
    </row>
    <row r="806">
      <c r="A806" s="14"/>
      <c r="B806" s="14"/>
    </row>
    <row r="807">
      <c r="A807" s="14"/>
      <c r="B807" s="14"/>
    </row>
    <row r="808">
      <c r="A808" s="14"/>
      <c r="B808" s="14"/>
    </row>
    <row r="809">
      <c r="A809" s="14"/>
      <c r="B809" s="14"/>
    </row>
    <row r="810">
      <c r="A810" s="14"/>
      <c r="B810" s="14"/>
    </row>
    <row r="811">
      <c r="A811" s="14"/>
      <c r="B811" s="14"/>
    </row>
    <row r="812">
      <c r="A812" s="14"/>
      <c r="B812" s="14"/>
    </row>
    <row r="813">
      <c r="A813" s="14"/>
      <c r="B813" s="14"/>
    </row>
    <row r="814">
      <c r="A814" s="14"/>
      <c r="B814" s="14"/>
    </row>
    <row r="815">
      <c r="A815" s="14"/>
      <c r="B815" s="14"/>
    </row>
    <row r="816">
      <c r="A816" s="14"/>
      <c r="B816" s="14"/>
    </row>
    <row r="817">
      <c r="A817" s="14"/>
      <c r="B817" s="14"/>
    </row>
    <row r="818">
      <c r="A818" s="14"/>
      <c r="B818" s="14"/>
    </row>
    <row r="819">
      <c r="A819" s="14"/>
      <c r="B819" s="14"/>
    </row>
    <row r="820">
      <c r="A820" s="14"/>
      <c r="B820" s="14"/>
    </row>
    <row r="821">
      <c r="A821" s="14"/>
      <c r="B821" s="14"/>
    </row>
    <row r="822">
      <c r="A822" s="14"/>
      <c r="B822" s="14"/>
    </row>
    <row r="823">
      <c r="A823" s="14"/>
      <c r="B823" s="14"/>
    </row>
    <row r="824">
      <c r="A824" s="14"/>
      <c r="B824" s="14"/>
    </row>
    <row r="825">
      <c r="A825" s="14"/>
      <c r="B825" s="14"/>
    </row>
    <row r="826">
      <c r="A826" s="14"/>
      <c r="B826" s="14"/>
    </row>
    <row r="827">
      <c r="A827" s="14"/>
      <c r="B827" s="14"/>
    </row>
    <row r="828">
      <c r="A828" s="14"/>
      <c r="B828" s="14"/>
    </row>
    <row r="829">
      <c r="A829" s="14"/>
      <c r="B829" s="14"/>
    </row>
    <row r="830">
      <c r="A830" s="14"/>
      <c r="B830" s="14"/>
    </row>
    <row r="831">
      <c r="A831" s="14"/>
      <c r="B831" s="14"/>
    </row>
    <row r="832">
      <c r="A832" s="14"/>
      <c r="B832" s="14"/>
    </row>
    <row r="833">
      <c r="A833" s="14"/>
      <c r="B833" s="14"/>
    </row>
    <row r="834">
      <c r="A834" s="14"/>
      <c r="B834" s="14"/>
    </row>
    <row r="835">
      <c r="A835" s="14"/>
      <c r="B835" s="14"/>
    </row>
    <row r="836">
      <c r="A836" s="14"/>
      <c r="B836" s="14"/>
    </row>
    <row r="837">
      <c r="A837" s="14"/>
      <c r="B837" s="14"/>
    </row>
    <row r="838">
      <c r="A838" s="14"/>
      <c r="B838" s="14"/>
    </row>
    <row r="839">
      <c r="A839" s="14"/>
      <c r="B839" s="14"/>
    </row>
    <row r="840">
      <c r="A840" s="14"/>
      <c r="B840" s="14"/>
    </row>
    <row r="841">
      <c r="A841" s="14"/>
      <c r="B841" s="14"/>
    </row>
    <row r="842">
      <c r="A842" s="14"/>
      <c r="B842" s="14"/>
    </row>
    <row r="843">
      <c r="A843" s="14"/>
      <c r="B843" s="14"/>
    </row>
    <row r="844">
      <c r="A844" s="14"/>
      <c r="B844" s="14"/>
    </row>
    <row r="845">
      <c r="A845" s="14"/>
      <c r="B845" s="14"/>
    </row>
    <row r="846">
      <c r="A846" s="14"/>
      <c r="B846" s="14"/>
    </row>
    <row r="847">
      <c r="A847" s="14"/>
      <c r="B847" s="14"/>
    </row>
    <row r="848">
      <c r="A848" s="14"/>
      <c r="B848" s="14"/>
    </row>
    <row r="849">
      <c r="A849" s="14"/>
      <c r="B849" s="14"/>
    </row>
    <row r="850">
      <c r="A850" s="14"/>
      <c r="B850" s="14"/>
    </row>
    <row r="851">
      <c r="A851" s="14"/>
      <c r="B851" s="14"/>
    </row>
    <row r="852">
      <c r="A852" s="14"/>
      <c r="B852" s="14"/>
    </row>
    <row r="853">
      <c r="A853" s="14"/>
      <c r="B853" s="14"/>
    </row>
    <row r="854">
      <c r="A854" s="14"/>
      <c r="B854" s="14"/>
    </row>
    <row r="855">
      <c r="A855" s="14"/>
      <c r="B855" s="14"/>
    </row>
    <row r="856">
      <c r="A856" s="14"/>
      <c r="B856" s="14"/>
    </row>
    <row r="857">
      <c r="A857" s="14"/>
      <c r="B857" s="14"/>
    </row>
    <row r="858">
      <c r="A858" s="14"/>
      <c r="B858" s="14"/>
    </row>
    <row r="859">
      <c r="A859" s="14"/>
      <c r="B859" s="14"/>
    </row>
    <row r="860">
      <c r="A860" s="14"/>
      <c r="B860" s="14"/>
    </row>
    <row r="861">
      <c r="A861" s="14"/>
      <c r="B861" s="14"/>
    </row>
    <row r="862">
      <c r="A862" s="14"/>
      <c r="B862" s="14"/>
    </row>
    <row r="863">
      <c r="A863" s="14"/>
      <c r="B863" s="14"/>
    </row>
    <row r="864">
      <c r="A864" s="14"/>
      <c r="B864" s="14"/>
    </row>
    <row r="865">
      <c r="A865" s="14"/>
      <c r="B865" s="14"/>
    </row>
    <row r="866">
      <c r="A866" s="14"/>
      <c r="B866" s="14"/>
    </row>
    <row r="867">
      <c r="A867" s="14"/>
      <c r="B867" s="14"/>
    </row>
    <row r="868">
      <c r="A868" s="14"/>
      <c r="B868" s="14"/>
    </row>
    <row r="869">
      <c r="A869" s="14"/>
      <c r="B869" s="14"/>
    </row>
    <row r="870">
      <c r="A870" s="14"/>
      <c r="B870" s="14"/>
    </row>
    <row r="871">
      <c r="A871" s="14"/>
      <c r="B871" s="14"/>
    </row>
    <row r="872">
      <c r="A872" s="14"/>
      <c r="B872" s="14"/>
    </row>
    <row r="873">
      <c r="A873" s="14"/>
      <c r="B873" s="14"/>
    </row>
    <row r="874">
      <c r="A874" s="14"/>
      <c r="B874" s="14"/>
    </row>
    <row r="875">
      <c r="A875" s="14"/>
      <c r="B875" s="14"/>
    </row>
    <row r="876">
      <c r="A876" s="14"/>
      <c r="B876" s="14"/>
    </row>
    <row r="877">
      <c r="A877" s="14"/>
      <c r="B877" s="14"/>
    </row>
    <row r="878">
      <c r="A878" s="14"/>
      <c r="B878" s="14"/>
    </row>
    <row r="879">
      <c r="A879" s="14"/>
      <c r="B879" s="14"/>
    </row>
    <row r="880">
      <c r="A880" s="14"/>
      <c r="B880" s="14"/>
    </row>
    <row r="881">
      <c r="A881" s="14"/>
      <c r="B881" s="14"/>
    </row>
    <row r="882">
      <c r="A882" s="14"/>
      <c r="B882" s="14"/>
    </row>
    <row r="883">
      <c r="A883" s="14"/>
      <c r="B883" s="14"/>
    </row>
    <row r="884">
      <c r="A884" s="14"/>
      <c r="B884" s="14"/>
    </row>
    <row r="885">
      <c r="A885" s="14"/>
      <c r="B885" s="14"/>
    </row>
    <row r="886">
      <c r="A886" s="14"/>
      <c r="B886" s="14"/>
    </row>
    <row r="887">
      <c r="A887" s="14"/>
      <c r="B887" s="14"/>
    </row>
    <row r="888">
      <c r="A888" s="14"/>
      <c r="B888" s="14"/>
    </row>
    <row r="889">
      <c r="A889" s="14"/>
      <c r="B889" s="14"/>
    </row>
    <row r="890">
      <c r="A890" s="14"/>
      <c r="B890" s="14"/>
    </row>
    <row r="891">
      <c r="A891" s="14"/>
      <c r="B891" s="14"/>
    </row>
    <row r="892">
      <c r="A892" s="14"/>
      <c r="B892" s="14"/>
    </row>
    <row r="893">
      <c r="A893" s="14"/>
      <c r="B893" s="14"/>
    </row>
    <row r="894">
      <c r="A894" s="14"/>
      <c r="B894" s="14"/>
    </row>
    <row r="895">
      <c r="A895" s="14"/>
      <c r="B895" s="14"/>
    </row>
    <row r="896">
      <c r="A896" s="14"/>
      <c r="B896" s="14"/>
    </row>
    <row r="897">
      <c r="A897" s="14"/>
      <c r="B897" s="14"/>
    </row>
    <row r="898">
      <c r="A898" s="14"/>
      <c r="B898" s="14"/>
    </row>
    <row r="899">
      <c r="A899" s="14"/>
      <c r="B899" s="14"/>
    </row>
    <row r="900">
      <c r="A900" s="14"/>
      <c r="B900" s="14"/>
    </row>
    <row r="901">
      <c r="A901" s="14"/>
      <c r="B901" s="14"/>
    </row>
    <row r="902">
      <c r="A902" s="14"/>
      <c r="B902" s="14"/>
    </row>
    <row r="903">
      <c r="A903" s="14"/>
      <c r="B903" s="14"/>
    </row>
    <row r="904">
      <c r="A904" s="14"/>
      <c r="B904" s="14"/>
    </row>
    <row r="905">
      <c r="A905" s="14"/>
      <c r="B905" s="14"/>
    </row>
    <row r="906">
      <c r="A906" s="14"/>
      <c r="B906" s="14"/>
    </row>
    <row r="907">
      <c r="A907" s="14"/>
      <c r="B907" s="14"/>
    </row>
    <row r="908">
      <c r="A908" s="14"/>
      <c r="B908" s="14"/>
    </row>
    <row r="909">
      <c r="A909" s="14"/>
      <c r="B909" s="14"/>
    </row>
    <row r="910">
      <c r="A910" s="14"/>
      <c r="B910" s="14"/>
    </row>
    <row r="911">
      <c r="A911" s="14"/>
      <c r="B911" s="14"/>
    </row>
    <row r="912">
      <c r="A912" s="14"/>
      <c r="B912" s="14"/>
    </row>
    <row r="913">
      <c r="A913" s="14"/>
      <c r="B913" s="14"/>
    </row>
    <row r="914">
      <c r="A914" s="14"/>
      <c r="B914" s="14"/>
    </row>
    <row r="915">
      <c r="A915" s="14"/>
      <c r="B915" s="14"/>
    </row>
    <row r="916">
      <c r="A916" s="14"/>
      <c r="B916" s="14"/>
    </row>
    <row r="917">
      <c r="A917" s="14"/>
      <c r="B917" s="14"/>
    </row>
    <row r="918">
      <c r="A918" s="14"/>
      <c r="B918" s="14"/>
    </row>
    <row r="919">
      <c r="A919" s="14"/>
      <c r="B919" s="14"/>
    </row>
    <row r="920">
      <c r="A920" s="14"/>
      <c r="B920" s="14"/>
    </row>
    <row r="921">
      <c r="A921" s="14"/>
      <c r="B921" s="14"/>
    </row>
    <row r="922">
      <c r="A922" s="14"/>
      <c r="B922" s="14"/>
    </row>
    <row r="923">
      <c r="A923" s="14"/>
      <c r="B923" s="14"/>
    </row>
    <row r="924">
      <c r="A924" s="14"/>
      <c r="B924" s="14"/>
    </row>
    <row r="925">
      <c r="A925" s="14"/>
      <c r="B925" s="14"/>
    </row>
    <row r="926">
      <c r="A926" s="14"/>
      <c r="B926" s="14"/>
    </row>
    <row r="927">
      <c r="A927" s="14"/>
      <c r="B927" s="14"/>
    </row>
    <row r="928">
      <c r="A928" s="14"/>
      <c r="B928" s="14"/>
    </row>
    <row r="929">
      <c r="A929" s="14"/>
      <c r="B929" s="14"/>
    </row>
    <row r="930">
      <c r="A930" s="14"/>
      <c r="B930" s="14"/>
    </row>
    <row r="931">
      <c r="A931" s="14"/>
      <c r="B931" s="14"/>
    </row>
    <row r="932">
      <c r="A932" s="14"/>
      <c r="B932" s="14"/>
    </row>
    <row r="933">
      <c r="A933" s="14"/>
      <c r="B933" s="14"/>
    </row>
    <row r="934">
      <c r="A934" s="14"/>
      <c r="B934" s="14"/>
    </row>
    <row r="935">
      <c r="A935" s="14"/>
      <c r="B935" s="14"/>
    </row>
    <row r="936">
      <c r="A936" s="14"/>
      <c r="B936" s="14"/>
    </row>
    <row r="937">
      <c r="A937" s="14"/>
      <c r="B937" s="14"/>
    </row>
    <row r="938">
      <c r="A938" s="14"/>
      <c r="B938" s="14"/>
    </row>
    <row r="939">
      <c r="A939" s="14"/>
      <c r="B939" s="14"/>
    </row>
    <row r="940">
      <c r="A940" s="14"/>
      <c r="B940" s="14"/>
    </row>
    <row r="941">
      <c r="A941" s="14"/>
      <c r="B941" s="14"/>
    </row>
    <row r="942">
      <c r="A942" s="14"/>
      <c r="B942" s="14"/>
    </row>
    <row r="943">
      <c r="A943" s="14"/>
      <c r="B943" s="14"/>
    </row>
    <row r="944">
      <c r="A944" s="14"/>
      <c r="B944" s="14"/>
    </row>
    <row r="945">
      <c r="A945" s="14"/>
      <c r="B945" s="14"/>
    </row>
    <row r="946">
      <c r="A946" s="14"/>
      <c r="B946" s="14"/>
    </row>
    <row r="947">
      <c r="A947" s="14"/>
      <c r="B947" s="14"/>
    </row>
    <row r="948">
      <c r="A948" s="14"/>
      <c r="B948" s="14"/>
    </row>
    <row r="949">
      <c r="A949" s="14"/>
      <c r="B949" s="14"/>
    </row>
    <row r="950">
      <c r="A950" s="14"/>
      <c r="B950" s="14"/>
    </row>
    <row r="951">
      <c r="A951" s="14"/>
      <c r="B951" s="14"/>
    </row>
    <row r="952">
      <c r="A952" s="14"/>
      <c r="B952" s="14"/>
    </row>
    <row r="953">
      <c r="A953" s="14"/>
      <c r="B953" s="14"/>
    </row>
    <row r="954">
      <c r="A954" s="14"/>
      <c r="B954" s="14"/>
    </row>
    <row r="955">
      <c r="A955" s="14"/>
      <c r="B955" s="14"/>
    </row>
    <row r="956">
      <c r="A956" s="14"/>
      <c r="B956" s="14"/>
    </row>
    <row r="957">
      <c r="A957" s="14"/>
      <c r="B957" s="14"/>
    </row>
    <row r="958">
      <c r="A958" s="14"/>
      <c r="B958" s="14"/>
    </row>
    <row r="959">
      <c r="A959" s="14"/>
      <c r="B959" s="14"/>
    </row>
    <row r="960">
      <c r="A960" s="14"/>
      <c r="B960" s="14"/>
    </row>
    <row r="961">
      <c r="A961" s="14"/>
      <c r="B961" s="14"/>
    </row>
    <row r="962">
      <c r="A962" s="14"/>
      <c r="B962" s="14"/>
    </row>
    <row r="963">
      <c r="A963" s="14"/>
      <c r="B963" s="14"/>
    </row>
    <row r="964">
      <c r="A964" s="14"/>
      <c r="B964" s="14"/>
    </row>
    <row r="965">
      <c r="A965" s="14"/>
      <c r="B965" s="14"/>
    </row>
    <row r="966">
      <c r="A966" s="14"/>
      <c r="B966" s="14"/>
    </row>
    <row r="967">
      <c r="A967" s="14"/>
      <c r="B967" s="14"/>
    </row>
    <row r="968">
      <c r="A968" s="14"/>
      <c r="B968" s="14"/>
    </row>
    <row r="969">
      <c r="A969" s="14"/>
      <c r="B969" s="14"/>
    </row>
    <row r="970">
      <c r="A970" s="14"/>
      <c r="B970" s="14"/>
    </row>
    <row r="971">
      <c r="A971" s="14"/>
      <c r="B971" s="14"/>
    </row>
    <row r="972">
      <c r="A972" s="14"/>
      <c r="B972" s="14"/>
    </row>
    <row r="973">
      <c r="A973" s="14"/>
      <c r="B973" s="14"/>
    </row>
    <row r="974">
      <c r="A974" s="14"/>
      <c r="B974" s="14"/>
    </row>
    <row r="975">
      <c r="A975" s="14"/>
      <c r="B975" s="14"/>
    </row>
    <row r="976">
      <c r="A976" s="14"/>
      <c r="B976" s="14"/>
    </row>
    <row r="977">
      <c r="A977" s="14"/>
      <c r="B977" s="14"/>
    </row>
    <row r="978">
      <c r="A978" s="14"/>
      <c r="B978" s="14"/>
    </row>
    <row r="979">
      <c r="A979" s="14"/>
      <c r="B979" s="14"/>
    </row>
    <row r="980">
      <c r="A980" s="14"/>
      <c r="B980" s="14"/>
    </row>
    <row r="981">
      <c r="A981" s="14"/>
      <c r="B981" s="14"/>
    </row>
    <row r="982">
      <c r="A982" s="14"/>
      <c r="B982" s="14"/>
    </row>
    <row r="983">
      <c r="A983" s="14"/>
      <c r="B983" s="14"/>
    </row>
    <row r="984">
      <c r="A984" s="14"/>
      <c r="B984" s="14"/>
    </row>
    <row r="985">
      <c r="A985" s="14"/>
      <c r="B985" s="14"/>
    </row>
    <row r="986">
      <c r="A986" s="14"/>
      <c r="B986" s="14"/>
    </row>
    <row r="987">
      <c r="A987" s="14"/>
      <c r="B987" s="14"/>
    </row>
    <row r="988">
      <c r="A988" s="14"/>
      <c r="B988" s="14"/>
    </row>
    <row r="989">
      <c r="A989" s="14"/>
      <c r="B989" s="14"/>
    </row>
    <row r="990">
      <c r="A990" s="14"/>
      <c r="B990" s="14"/>
    </row>
    <row r="991">
      <c r="A991" s="14"/>
      <c r="B991" s="14"/>
    </row>
    <row r="992">
      <c r="A992" s="14"/>
      <c r="B992" s="14"/>
    </row>
    <row r="993">
      <c r="A993" s="14"/>
      <c r="B993" s="14"/>
    </row>
    <row r="994">
      <c r="A994" s="14"/>
      <c r="B994" s="14"/>
    </row>
    <row r="995">
      <c r="A995" s="14"/>
      <c r="B995" s="14"/>
    </row>
    <row r="996">
      <c r="A996" s="14"/>
      <c r="B996" s="14"/>
    </row>
    <row r="997">
      <c r="A997" s="14"/>
      <c r="B997" s="14"/>
    </row>
    <row r="998">
      <c r="A998" s="14"/>
      <c r="B998" s="14"/>
    </row>
    <row r="999">
      <c r="A999" s="14"/>
      <c r="B999" s="14"/>
    </row>
    <row r="1000">
      <c r="A1000" s="14"/>
      <c r="B1000" s="14"/>
    </row>
    <row r="1001">
      <c r="A1001" s="14"/>
      <c r="B1001" s="14"/>
    </row>
    <row r="1002">
      <c r="A1002" s="14"/>
      <c r="B1002" s="14"/>
    </row>
    <row r="1003">
      <c r="A1003" s="14"/>
      <c r="B1003" s="14"/>
    </row>
    <row r="1004">
      <c r="A1004" s="14"/>
      <c r="B1004" s="14"/>
    </row>
    <row r="1005">
      <c r="A1005" s="14"/>
      <c r="B1005" s="14"/>
    </row>
    <row r="1006">
      <c r="A1006" s="14"/>
      <c r="B1006" s="14"/>
    </row>
    <row r="1007">
      <c r="A1007" s="14"/>
      <c r="B1007" s="14"/>
    </row>
    <row r="1008">
      <c r="A1008" s="14"/>
      <c r="B1008" s="14"/>
    </row>
    <row r="1009">
      <c r="A1009" s="14"/>
      <c r="B1009" s="14"/>
    </row>
    <row r="1010">
      <c r="A1010" s="14"/>
      <c r="B1010" s="14"/>
    </row>
    <row r="1011">
      <c r="A1011" s="14"/>
      <c r="B1011" s="14"/>
    </row>
    <row r="1012">
      <c r="A1012" s="14"/>
      <c r="B1012" s="14"/>
    </row>
    <row r="1013">
      <c r="A1013" s="14"/>
      <c r="B1013" s="14"/>
    </row>
    <row r="1014">
      <c r="A1014" s="14"/>
      <c r="B1014" s="14"/>
    </row>
    <row r="1015">
      <c r="A1015" s="14"/>
      <c r="B1015" s="14"/>
    </row>
    <row r="1016">
      <c r="A1016" s="14"/>
      <c r="B1016" s="14"/>
    </row>
    <row r="1017">
      <c r="A1017" s="14"/>
      <c r="B1017" s="14"/>
    </row>
    <row r="1018">
      <c r="A1018" s="14"/>
      <c r="B1018" s="14"/>
    </row>
    <row r="1019">
      <c r="A1019" s="14"/>
      <c r="B1019" s="14"/>
    </row>
    <row r="1020">
      <c r="A1020" s="14"/>
      <c r="B1020" s="14"/>
    </row>
    <row r="1021">
      <c r="A1021" s="14"/>
      <c r="B1021" s="14"/>
    </row>
    <row r="1022">
      <c r="A1022" s="14"/>
      <c r="B1022" s="14"/>
    </row>
    <row r="1023">
      <c r="A1023" s="14"/>
      <c r="B1023" s="14"/>
    </row>
    <row r="1024">
      <c r="A1024" s="14"/>
      <c r="B1024" s="14"/>
    </row>
    <row r="1025">
      <c r="A1025" s="14"/>
      <c r="B1025" s="14"/>
    </row>
    <row r="1026">
      <c r="A1026" s="14"/>
      <c r="B1026" s="14"/>
    </row>
    <row r="1027">
      <c r="A1027" s="14"/>
      <c r="B1027" s="14"/>
    </row>
    <row r="1028">
      <c r="A1028" s="14"/>
      <c r="B1028" s="14"/>
    </row>
    <row r="1029">
      <c r="A1029" s="14"/>
      <c r="B1029" s="14"/>
    </row>
    <row r="1030">
      <c r="A1030" s="14"/>
      <c r="B1030" s="14"/>
    </row>
    <row r="1031">
      <c r="A1031" s="14"/>
      <c r="B1031" s="14"/>
    </row>
    <row r="1032">
      <c r="A1032" s="14"/>
      <c r="B1032" s="14"/>
    </row>
    <row r="1033">
      <c r="A1033" s="14"/>
      <c r="B1033" s="14"/>
    </row>
    <row r="1034">
      <c r="A1034" s="14"/>
      <c r="B1034" s="14"/>
    </row>
    <row r="1035">
      <c r="A1035" s="14"/>
      <c r="B1035" s="14"/>
    </row>
    <row r="1036">
      <c r="A1036" s="14"/>
      <c r="B1036" s="14"/>
    </row>
    <row r="1037">
      <c r="A1037" s="14"/>
      <c r="B1037" s="14"/>
    </row>
    <row r="1038">
      <c r="A1038" s="14"/>
      <c r="B1038" s="14"/>
    </row>
    <row r="1039">
      <c r="A1039" s="14"/>
      <c r="B1039" s="14"/>
    </row>
    <row r="1040">
      <c r="A1040" s="14"/>
      <c r="B1040" s="14"/>
    </row>
    <row r="1041">
      <c r="A1041" s="14"/>
      <c r="B1041" s="14"/>
    </row>
    <row r="1042">
      <c r="A1042" s="14"/>
      <c r="B1042" s="14"/>
    </row>
    <row r="1043">
      <c r="A1043" s="14"/>
      <c r="B1043" s="14"/>
    </row>
    <row r="1044">
      <c r="A1044" s="14"/>
      <c r="B1044" s="14"/>
    </row>
    <row r="1045">
      <c r="A1045" s="14"/>
      <c r="B1045" s="14"/>
    </row>
    <row r="1046">
      <c r="A1046" s="14"/>
      <c r="B1046" s="14"/>
    </row>
    <row r="1047">
      <c r="A1047" s="14"/>
      <c r="B1047" s="14"/>
    </row>
    <row r="1048">
      <c r="A1048" s="14"/>
      <c r="B1048" s="14"/>
    </row>
    <row r="1049">
      <c r="A1049" s="14"/>
      <c r="B1049" s="14"/>
    </row>
    <row r="1050">
      <c r="A1050" s="14"/>
      <c r="B1050" s="14"/>
    </row>
    <row r="1051">
      <c r="A1051" s="14"/>
      <c r="B1051" s="14"/>
    </row>
    <row r="1052">
      <c r="A1052" s="14"/>
      <c r="B1052" s="14"/>
    </row>
    <row r="1053">
      <c r="A1053" s="14"/>
      <c r="B1053" s="14"/>
    </row>
    <row r="1054">
      <c r="A1054" s="14"/>
      <c r="B1054" s="14"/>
    </row>
    <row r="1055">
      <c r="A1055" s="14"/>
      <c r="B1055" s="14"/>
    </row>
    <row r="1056">
      <c r="A1056" s="14"/>
      <c r="B1056" s="14"/>
    </row>
    <row r="1057">
      <c r="A1057" s="14"/>
      <c r="B1057" s="14"/>
    </row>
    <row r="1058">
      <c r="A1058" s="14"/>
      <c r="B1058" s="14"/>
    </row>
    <row r="1059">
      <c r="A1059" s="14"/>
      <c r="B1059" s="14"/>
    </row>
    <row r="1060">
      <c r="A1060" s="14"/>
      <c r="B1060" s="14"/>
    </row>
    <row r="1061">
      <c r="A1061" s="14"/>
      <c r="B1061" s="14"/>
    </row>
    <row r="1062">
      <c r="A1062" s="14"/>
      <c r="B1062" s="14"/>
    </row>
    <row r="1063">
      <c r="A1063" s="14"/>
      <c r="B1063" s="14"/>
    </row>
    <row r="1064">
      <c r="A1064" s="14"/>
      <c r="B1064" s="14"/>
    </row>
    <row r="1065">
      <c r="A1065" s="14"/>
      <c r="B1065" s="14"/>
    </row>
    <row r="1066">
      <c r="A1066" s="14"/>
      <c r="B1066" s="14"/>
    </row>
    <row r="1067">
      <c r="A1067" s="14"/>
      <c r="B1067" s="14"/>
    </row>
    <row r="1068">
      <c r="A1068" s="14"/>
      <c r="B1068" s="14"/>
    </row>
    <row r="1069">
      <c r="A1069" s="14"/>
      <c r="B1069" s="14"/>
    </row>
    <row r="1070">
      <c r="A1070" s="14"/>
      <c r="B1070" s="14"/>
    </row>
    <row r="1071">
      <c r="A1071" s="14"/>
      <c r="B1071" s="14"/>
    </row>
    <row r="1072">
      <c r="A1072" s="14"/>
      <c r="B1072" s="14"/>
    </row>
    <row r="1073">
      <c r="A1073" s="14"/>
      <c r="B1073" s="14"/>
    </row>
    <row r="1074">
      <c r="A1074" s="14"/>
      <c r="B1074" s="14"/>
    </row>
    <row r="1075">
      <c r="A1075" s="14"/>
      <c r="B1075" s="14"/>
    </row>
    <row r="1076">
      <c r="A1076" s="14"/>
      <c r="B1076" s="14"/>
    </row>
    <row r="1077">
      <c r="A1077" s="14"/>
      <c r="B1077" s="14"/>
    </row>
    <row r="1078">
      <c r="A1078" s="14"/>
      <c r="B1078" s="14"/>
    </row>
    <row r="1079">
      <c r="A1079" s="14"/>
      <c r="B1079" s="14"/>
    </row>
    <row r="1080">
      <c r="A1080" s="14"/>
      <c r="B1080" s="14"/>
    </row>
    <row r="1081">
      <c r="A1081" s="14"/>
      <c r="B1081" s="14"/>
    </row>
    <row r="1082">
      <c r="A1082" s="14"/>
      <c r="B1082" s="14"/>
    </row>
    <row r="1083">
      <c r="A1083" s="14"/>
      <c r="B1083" s="14"/>
    </row>
    <row r="1084">
      <c r="A1084" s="14"/>
      <c r="B1084" s="14"/>
    </row>
    <row r="1085">
      <c r="A1085" s="14"/>
      <c r="B1085" s="14"/>
    </row>
    <row r="1086">
      <c r="A1086" s="14"/>
      <c r="B1086" s="14"/>
    </row>
    <row r="1087">
      <c r="A1087" s="14"/>
      <c r="B1087" s="14"/>
    </row>
    <row r="1088">
      <c r="A1088" s="14"/>
      <c r="B1088" s="14"/>
    </row>
    <row r="1089">
      <c r="A1089" s="14"/>
      <c r="B1089" s="14"/>
    </row>
    <row r="1090">
      <c r="A1090" s="14"/>
      <c r="B1090" s="14"/>
    </row>
    <row r="1091">
      <c r="A1091" s="14"/>
      <c r="B1091" s="14"/>
    </row>
    <row r="1092">
      <c r="A1092" s="14"/>
      <c r="B1092" s="14"/>
    </row>
    <row r="1093">
      <c r="A1093" s="14"/>
      <c r="B1093" s="14"/>
    </row>
    <row r="1094">
      <c r="A1094" s="14"/>
      <c r="B1094" s="14"/>
    </row>
    <row r="1095">
      <c r="A1095" s="14"/>
      <c r="B1095" s="14"/>
    </row>
    <row r="1096">
      <c r="A1096" s="14"/>
      <c r="B1096" s="14"/>
    </row>
    <row r="1097">
      <c r="A1097" s="14"/>
      <c r="B1097" s="14"/>
    </row>
    <row r="1098">
      <c r="A1098" s="14"/>
      <c r="B1098" s="14"/>
    </row>
    <row r="1099">
      <c r="A1099" s="14"/>
      <c r="B1099" s="14"/>
    </row>
    <row r="1100">
      <c r="A1100" s="14"/>
      <c r="B1100" s="14"/>
    </row>
    <row r="1101">
      <c r="A1101" s="14"/>
      <c r="B1101" s="14"/>
    </row>
    <row r="1102">
      <c r="A1102" s="14"/>
      <c r="B1102" s="14"/>
    </row>
    <row r="1103">
      <c r="A1103" s="14"/>
      <c r="B1103" s="14"/>
    </row>
    <row r="1104">
      <c r="A1104" s="14"/>
      <c r="B1104" s="14"/>
    </row>
    <row r="1105">
      <c r="A1105" s="14"/>
      <c r="B1105" s="14"/>
    </row>
    <row r="1106">
      <c r="A1106" s="14"/>
      <c r="B1106" s="14"/>
    </row>
    <row r="1107">
      <c r="A1107" s="14"/>
      <c r="B1107" s="14"/>
    </row>
    <row r="1108">
      <c r="A1108" s="14"/>
      <c r="B1108" s="14"/>
    </row>
    <row r="1109">
      <c r="A1109" s="14"/>
      <c r="B1109" s="14"/>
    </row>
    <row r="1110">
      <c r="A1110" s="14"/>
      <c r="B1110" s="14"/>
    </row>
    <row r="1111">
      <c r="A1111" s="14"/>
      <c r="B1111" s="14"/>
    </row>
    <row r="1112">
      <c r="A1112" s="14"/>
      <c r="B1112" s="14"/>
    </row>
    <row r="1113">
      <c r="A1113" s="14"/>
      <c r="B1113" s="14"/>
    </row>
    <row r="1114">
      <c r="A1114" s="14"/>
      <c r="B1114" s="14"/>
    </row>
    <row r="1115">
      <c r="A1115" s="14"/>
      <c r="B1115" s="14"/>
    </row>
    <row r="1116">
      <c r="A1116" s="14"/>
      <c r="B1116" s="14"/>
    </row>
    <row r="1117">
      <c r="A1117" s="14"/>
      <c r="B1117" s="14"/>
    </row>
    <row r="1118">
      <c r="A1118" s="14"/>
      <c r="B1118" s="14"/>
    </row>
    <row r="1119">
      <c r="A1119" s="14"/>
      <c r="B1119" s="14"/>
    </row>
    <row r="1120">
      <c r="A1120" s="14"/>
      <c r="B1120" s="14"/>
    </row>
    <row r="1121">
      <c r="A1121" s="14"/>
      <c r="B1121" s="14"/>
    </row>
    <row r="1122">
      <c r="A1122" s="14"/>
      <c r="B1122" s="14"/>
    </row>
    <row r="1123">
      <c r="A1123" s="14"/>
      <c r="B1123" s="14"/>
    </row>
    <row r="1124">
      <c r="A1124" s="14"/>
      <c r="B1124" s="14"/>
    </row>
    <row r="1125">
      <c r="A1125" s="14"/>
      <c r="B1125" s="14"/>
    </row>
    <row r="1126">
      <c r="A1126" s="14"/>
      <c r="B1126" s="14"/>
    </row>
    <row r="1127">
      <c r="A1127" s="14"/>
      <c r="B1127" s="14"/>
    </row>
    <row r="1128">
      <c r="A1128" s="14"/>
      <c r="B1128" s="14"/>
    </row>
    <row r="1129">
      <c r="A1129" s="14"/>
      <c r="B1129" s="14"/>
    </row>
    <row r="1130">
      <c r="A1130" s="14"/>
      <c r="B1130" s="14"/>
    </row>
    <row r="1131">
      <c r="A1131" s="14"/>
      <c r="B1131" s="14"/>
    </row>
    <row r="1132">
      <c r="A1132" s="14"/>
      <c r="B1132" s="14"/>
    </row>
    <row r="1133">
      <c r="A1133" s="14"/>
      <c r="B1133" s="14"/>
    </row>
    <row r="1134">
      <c r="A1134" s="14"/>
      <c r="B1134" s="14"/>
    </row>
    <row r="1135">
      <c r="A1135" s="14"/>
      <c r="B1135" s="14"/>
    </row>
    <row r="1136">
      <c r="A1136" s="14"/>
      <c r="B1136" s="14"/>
    </row>
    <row r="1137">
      <c r="A1137" s="14"/>
      <c r="B1137" s="14"/>
    </row>
    <row r="1138">
      <c r="A1138" s="14"/>
      <c r="B1138" s="14"/>
    </row>
    <row r="1139">
      <c r="A1139" s="14"/>
      <c r="B1139" s="14"/>
    </row>
    <row r="1140">
      <c r="A1140" s="14"/>
      <c r="B1140" s="14"/>
    </row>
    <row r="1141">
      <c r="A1141" s="14"/>
      <c r="B1141" s="14"/>
    </row>
    <row r="1142">
      <c r="A1142" s="14"/>
      <c r="B1142" s="14"/>
    </row>
    <row r="1143">
      <c r="A1143" s="14"/>
      <c r="B1143" s="14"/>
    </row>
    <row r="1144">
      <c r="A1144" s="14"/>
      <c r="B1144" s="14"/>
    </row>
    <row r="1145">
      <c r="A1145" s="14"/>
      <c r="B1145" s="14"/>
    </row>
    <row r="1146">
      <c r="A1146" s="14"/>
      <c r="B1146" s="14"/>
    </row>
    <row r="1147">
      <c r="A1147" s="14"/>
      <c r="B1147" s="14"/>
    </row>
    <row r="1148">
      <c r="A1148" s="14"/>
      <c r="B1148" s="14"/>
    </row>
    <row r="1149">
      <c r="A1149" s="14"/>
      <c r="B1149" s="14"/>
    </row>
    <row r="1150">
      <c r="A1150" s="14"/>
      <c r="B1150" s="14"/>
    </row>
    <row r="1151">
      <c r="A1151" s="14"/>
      <c r="B1151" s="14"/>
    </row>
    <row r="1152">
      <c r="A1152" s="14"/>
      <c r="B1152" s="14"/>
    </row>
    <row r="1153">
      <c r="A1153" s="14"/>
      <c r="B1153" s="14"/>
    </row>
    <row r="1154">
      <c r="A1154" s="14"/>
      <c r="B1154" s="14"/>
    </row>
    <row r="1155">
      <c r="A1155" s="14"/>
      <c r="B1155" s="14"/>
    </row>
    <row r="1156">
      <c r="A1156" s="14"/>
      <c r="B1156" s="14"/>
    </row>
    <row r="1157">
      <c r="A1157" s="14"/>
      <c r="B1157" s="14"/>
    </row>
    <row r="1158">
      <c r="A1158" s="14"/>
      <c r="B1158" s="14"/>
    </row>
    <row r="1159">
      <c r="A1159" s="14"/>
      <c r="B1159" s="14"/>
    </row>
    <row r="1160">
      <c r="A1160" s="14"/>
      <c r="B1160" s="14"/>
    </row>
    <row r="1161">
      <c r="A1161" s="14"/>
      <c r="B1161" s="14"/>
    </row>
    <row r="1162">
      <c r="A1162" s="14"/>
      <c r="B1162" s="14"/>
    </row>
    <row r="1163">
      <c r="A1163" s="14"/>
      <c r="B1163" s="14"/>
    </row>
    <row r="1164">
      <c r="A1164" s="14"/>
      <c r="B1164" s="14"/>
    </row>
    <row r="1165">
      <c r="A1165" s="14"/>
      <c r="B1165" s="14"/>
    </row>
    <row r="1166">
      <c r="A1166" s="14"/>
      <c r="B1166" s="14"/>
    </row>
    <row r="1167">
      <c r="A1167" s="14"/>
      <c r="B1167" s="14"/>
    </row>
    <row r="1168">
      <c r="A1168" s="14"/>
      <c r="B1168" s="14"/>
    </row>
    <row r="1169">
      <c r="A1169" s="14"/>
      <c r="B1169" s="14"/>
    </row>
    <row r="1170">
      <c r="A1170" s="14"/>
      <c r="B1170" s="14"/>
    </row>
    <row r="1171">
      <c r="A1171" s="14"/>
      <c r="B1171" s="14"/>
    </row>
    <row r="1172">
      <c r="A1172" s="14"/>
      <c r="B1172" s="14"/>
    </row>
    <row r="1173">
      <c r="A1173" s="14"/>
      <c r="B1173" s="14"/>
    </row>
    <row r="1174">
      <c r="A1174" s="14"/>
      <c r="B1174" s="14"/>
    </row>
    <row r="1175">
      <c r="A1175" s="14"/>
      <c r="B1175" s="14"/>
    </row>
    <row r="1176">
      <c r="A1176" s="14"/>
      <c r="B1176" s="14"/>
    </row>
    <row r="1177">
      <c r="A1177" s="14"/>
      <c r="B1177" s="14"/>
    </row>
    <row r="1178">
      <c r="A1178" s="14"/>
      <c r="B1178" s="14"/>
    </row>
    <row r="1179">
      <c r="A1179" s="14"/>
      <c r="B1179" s="14"/>
    </row>
    <row r="1180">
      <c r="A1180" s="14"/>
      <c r="B1180" s="14"/>
    </row>
    <row r="1181">
      <c r="A1181" s="14"/>
      <c r="B1181" s="14"/>
    </row>
    <row r="1182">
      <c r="A1182" s="14"/>
      <c r="B1182" s="14"/>
    </row>
    <row r="1183">
      <c r="A1183" s="14"/>
      <c r="B1183" s="14"/>
    </row>
    <row r="1184">
      <c r="A1184" s="14"/>
      <c r="B1184" s="14"/>
    </row>
    <row r="1185">
      <c r="A1185" s="14"/>
      <c r="B1185" s="14"/>
    </row>
    <row r="1186">
      <c r="A1186" s="14"/>
      <c r="B1186" s="14"/>
    </row>
    <row r="1187">
      <c r="A1187" s="14"/>
      <c r="B1187" s="14"/>
    </row>
    <row r="1188">
      <c r="A1188" s="14"/>
      <c r="B1188" s="14"/>
    </row>
    <row r="1189">
      <c r="A1189" s="14"/>
      <c r="B1189" s="14"/>
    </row>
    <row r="1190">
      <c r="A1190" s="14"/>
      <c r="B1190" s="14"/>
    </row>
    <row r="1191">
      <c r="A1191" s="14"/>
      <c r="B1191" s="14"/>
    </row>
    <row r="1192">
      <c r="A1192" s="14"/>
      <c r="B1192" s="14"/>
    </row>
    <row r="1193">
      <c r="A1193" s="14"/>
      <c r="B1193" s="14"/>
    </row>
    <row r="1194">
      <c r="A1194" s="14"/>
      <c r="B1194" s="14"/>
    </row>
    <row r="1195">
      <c r="A1195" s="14"/>
      <c r="B1195" s="14"/>
    </row>
    <row r="1196">
      <c r="A1196" s="14"/>
      <c r="B1196" s="14"/>
    </row>
    <row r="1197">
      <c r="A1197" s="14"/>
      <c r="B1197" s="14"/>
    </row>
    <row r="1198">
      <c r="A1198" s="14"/>
      <c r="B1198" s="14"/>
    </row>
    <row r="1199">
      <c r="A1199" s="14"/>
      <c r="B1199" s="14"/>
    </row>
    <row r="1200">
      <c r="A1200" s="14"/>
      <c r="B1200" s="14"/>
    </row>
    <row r="1201">
      <c r="A1201" s="14"/>
      <c r="B1201" s="14"/>
    </row>
    <row r="1202">
      <c r="A1202" s="14"/>
      <c r="B1202" s="14"/>
    </row>
    <row r="1203">
      <c r="A1203" s="14"/>
      <c r="B1203" s="14"/>
    </row>
    <row r="1204">
      <c r="A1204" s="14"/>
      <c r="B1204" s="14"/>
    </row>
    <row r="1205">
      <c r="A1205" s="14"/>
      <c r="B1205" s="14"/>
    </row>
    <row r="1206">
      <c r="A1206" s="14"/>
      <c r="B1206" s="14"/>
    </row>
    <row r="1207">
      <c r="A1207" s="14"/>
      <c r="B1207" s="14"/>
    </row>
    <row r="1208">
      <c r="A1208" s="14"/>
      <c r="B1208" s="14"/>
    </row>
    <row r="1209">
      <c r="A1209" s="14"/>
      <c r="B1209" s="14"/>
    </row>
    <row r="1210">
      <c r="A1210" s="14"/>
      <c r="B1210" s="14"/>
    </row>
    <row r="1211">
      <c r="A1211" s="14"/>
      <c r="B1211" s="14"/>
    </row>
    <row r="1212">
      <c r="A1212" s="14"/>
      <c r="B1212" s="14"/>
    </row>
    <row r="1213">
      <c r="A1213" s="14"/>
      <c r="B1213" s="14"/>
    </row>
    <row r="1214">
      <c r="A1214" s="14"/>
      <c r="B1214" s="14"/>
    </row>
    <row r="1215">
      <c r="A1215" s="14"/>
      <c r="B1215" s="14"/>
    </row>
    <row r="1216">
      <c r="A1216" s="14"/>
      <c r="B1216" s="14"/>
    </row>
    <row r="1217">
      <c r="A1217" s="14"/>
      <c r="B1217" s="14"/>
    </row>
    <row r="1218">
      <c r="A1218" s="14"/>
      <c r="B1218" s="14"/>
    </row>
    <row r="1219">
      <c r="A1219" s="14"/>
      <c r="B1219" s="14"/>
    </row>
    <row r="1220">
      <c r="A1220" s="14"/>
      <c r="B1220" s="14"/>
    </row>
    <row r="1221">
      <c r="A1221" s="14"/>
      <c r="B1221" s="14"/>
    </row>
    <row r="1222">
      <c r="A1222" s="14"/>
      <c r="B1222" s="14"/>
    </row>
    <row r="1223">
      <c r="A1223" s="14"/>
      <c r="B1223" s="14"/>
    </row>
    <row r="1224">
      <c r="A1224" s="14"/>
      <c r="B1224" s="14"/>
    </row>
    <row r="1225">
      <c r="A1225" s="14"/>
      <c r="B1225" s="14"/>
    </row>
    <row r="1226">
      <c r="A1226" s="14"/>
      <c r="B1226" s="14"/>
    </row>
    <row r="1227">
      <c r="A1227" s="14"/>
      <c r="B1227" s="14"/>
    </row>
    <row r="1228">
      <c r="A1228" s="14"/>
      <c r="B1228" s="14"/>
    </row>
    <row r="1229">
      <c r="A1229" s="14"/>
      <c r="B1229" s="14"/>
    </row>
    <row r="1230">
      <c r="A1230" s="14"/>
      <c r="B1230" s="14"/>
    </row>
    <row r="1231">
      <c r="A1231" s="14"/>
      <c r="B1231" s="14"/>
    </row>
    <row r="1232">
      <c r="A1232" s="14"/>
      <c r="B1232" s="14"/>
    </row>
    <row r="1233">
      <c r="A1233" s="14"/>
      <c r="B1233" s="14"/>
    </row>
    <row r="1234">
      <c r="A1234" s="14"/>
      <c r="B1234" s="14"/>
    </row>
    <row r="1235">
      <c r="A1235" s="14"/>
      <c r="B1235" s="14"/>
    </row>
    <row r="1236">
      <c r="A1236" s="14"/>
      <c r="B1236" s="14"/>
    </row>
    <row r="1237">
      <c r="A1237" s="14"/>
      <c r="B1237" s="14"/>
    </row>
    <row r="1238">
      <c r="A1238" s="14"/>
      <c r="B1238" s="14"/>
    </row>
    <row r="1239">
      <c r="A1239" s="14"/>
      <c r="B1239" s="14"/>
    </row>
    <row r="1240">
      <c r="A1240" s="14"/>
      <c r="B1240" s="14"/>
    </row>
    <row r="1241">
      <c r="A1241" s="14"/>
      <c r="B1241" s="14"/>
    </row>
    <row r="1242">
      <c r="A1242" s="14"/>
      <c r="B1242" s="14"/>
    </row>
    <row r="1243">
      <c r="A1243" s="14"/>
      <c r="B1243" s="14"/>
    </row>
    <row r="1244">
      <c r="A1244" s="14"/>
      <c r="B1244" s="14"/>
    </row>
    <row r="1245">
      <c r="A1245" s="14"/>
      <c r="B1245" s="14"/>
    </row>
    <row r="1246">
      <c r="A1246" s="14"/>
      <c r="B1246" s="14"/>
    </row>
    <row r="1247">
      <c r="A1247" s="14"/>
      <c r="B1247" s="14"/>
    </row>
    <row r="1248">
      <c r="A1248" s="14"/>
      <c r="B1248" s="14"/>
    </row>
    <row r="1249">
      <c r="A1249" s="14"/>
      <c r="B1249" s="14"/>
    </row>
    <row r="1250">
      <c r="A1250" s="14"/>
      <c r="B1250" s="14"/>
    </row>
    <row r="1251">
      <c r="A1251" s="14"/>
      <c r="B1251" s="14"/>
    </row>
    <row r="1252">
      <c r="A1252" s="14"/>
      <c r="B1252" s="14"/>
    </row>
    <row r="1253">
      <c r="A1253" s="14"/>
      <c r="B1253" s="14"/>
    </row>
    <row r="1254">
      <c r="A1254" s="14"/>
      <c r="B1254" s="14"/>
    </row>
    <row r="1255">
      <c r="A1255" s="14"/>
      <c r="B1255" s="14"/>
    </row>
    <row r="1256">
      <c r="A1256" s="14"/>
      <c r="B1256" s="14"/>
    </row>
    <row r="1257">
      <c r="A1257" s="14"/>
      <c r="B1257" s="14"/>
    </row>
    <row r="1258">
      <c r="A1258" s="14"/>
      <c r="B1258" s="14"/>
    </row>
    <row r="1259">
      <c r="A1259" s="14"/>
      <c r="B1259" s="14"/>
    </row>
    <row r="1260">
      <c r="A1260" s="14"/>
      <c r="B1260" s="14"/>
    </row>
    <row r="1261">
      <c r="A1261" s="14"/>
      <c r="B1261" s="14"/>
    </row>
    <row r="1262">
      <c r="A1262" s="14"/>
      <c r="B1262" s="14"/>
    </row>
    <row r="1263">
      <c r="A1263" s="14"/>
      <c r="B1263" s="14"/>
    </row>
    <row r="1264">
      <c r="A1264" s="14"/>
      <c r="B1264" s="14"/>
    </row>
    <row r="1265">
      <c r="A1265" s="14"/>
      <c r="B1265" s="14"/>
    </row>
    <row r="1266">
      <c r="A1266" s="14"/>
      <c r="B1266" s="14"/>
    </row>
    <row r="1267">
      <c r="A1267" s="14"/>
      <c r="B1267" s="14"/>
    </row>
    <row r="1268">
      <c r="A1268" s="14"/>
      <c r="B1268" s="14"/>
    </row>
    <row r="1269">
      <c r="A1269" s="14"/>
      <c r="B1269" s="14"/>
    </row>
    <row r="1270">
      <c r="A1270" s="14"/>
      <c r="B1270" s="14"/>
    </row>
    <row r="1271">
      <c r="A1271" s="14"/>
      <c r="B1271" s="14"/>
    </row>
    <row r="1272">
      <c r="A1272" s="14"/>
      <c r="B1272" s="14"/>
    </row>
    <row r="1273">
      <c r="A1273" s="14"/>
      <c r="B1273" s="14"/>
    </row>
    <row r="1274">
      <c r="A1274" s="14"/>
      <c r="B1274" s="14"/>
    </row>
    <row r="1275">
      <c r="A1275" s="14"/>
      <c r="B1275" s="14"/>
    </row>
    <row r="1276">
      <c r="A1276" s="14"/>
      <c r="B1276" s="14"/>
    </row>
    <row r="1277">
      <c r="A1277" s="14"/>
      <c r="B1277" s="14"/>
    </row>
    <row r="1278">
      <c r="A1278" s="14"/>
      <c r="B1278" s="14"/>
    </row>
    <row r="1279">
      <c r="A1279" s="14"/>
      <c r="B1279" s="14"/>
    </row>
    <row r="1280">
      <c r="A1280" s="14"/>
      <c r="B1280" s="14"/>
    </row>
    <row r="1281">
      <c r="A1281" s="14"/>
      <c r="B1281" s="14"/>
    </row>
    <row r="1282">
      <c r="A1282" s="14"/>
      <c r="B1282" s="14"/>
    </row>
    <row r="1283">
      <c r="A1283" s="14"/>
      <c r="B1283" s="14"/>
    </row>
    <row r="1284">
      <c r="A1284" s="14"/>
      <c r="B1284" s="14"/>
    </row>
    <row r="1285">
      <c r="A1285" s="14"/>
      <c r="B1285" s="14"/>
    </row>
    <row r="1286">
      <c r="A1286" s="14"/>
      <c r="B1286" s="14"/>
    </row>
    <row r="1287">
      <c r="A1287" s="14"/>
      <c r="B1287" s="14"/>
    </row>
    <row r="1288">
      <c r="A1288" s="14"/>
      <c r="B1288" s="14"/>
    </row>
    <row r="1289">
      <c r="A1289" s="14"/>
      <c r="B1289" s="14"/>
    </row>
    <row r="1290">
      <c r="A1290" s="14"/>
      <c r="B1290" s="14"/>
    </row>
    <row r="1291">
      <c r="A1291" s="14"/>
      <c r="B1291" s="14"/>
    </row>
    <row r="1292">
      <c r="A1292" s="14"/>
      <c r="B1292" s="14"/>
    </row>
    <row r="1293">
      <c r="A1293" s="14"/>
      <c r="B1293" s="14"/>
    </row>
    <row r="1294">
      <c r="A1294" s="14"/>
      <c r="B1294" s="14"/>
    </row>
    <row r="1295">
      <c r="A1295" s="14"/>
      <c r="B1295" s="14"/>
    </row>
    <row r="1296">
      <c r="A1296" s="14"/>
      <c r="B1296" s="14"/>
    </row>
    <row r="1297">
      <c r="A1297" s="14"/>
      <c r="B1297" s="14"/>
    </row>
    <row r="1298">
      <c r="A1298" s="14"/>
      <c r="B1298" s="14"/>
    </row>
    <row r="1299">
      <c r="A1299" s="14"/>
      <c r="B1299" s="14"/>
    </row>
    <row r="1300">
      <c r="A1300" s="14"/>
      <c r="B1300" s="14"/>
    </row>
    <row r="1301">
      <c r="A1301" s="14"/>
      <c r="B1301" s="14"/>
    </row>
    <row r="1302">
      <c r="A1302" s="14"/>
      <c r="B1302" s="14"/>
    </row>
    <row r="1303">
      <c r="A1303" s="14"/>
      <c r="B1303" s="14"/>
    </row>
    <row r="1304">
      <c r="A1304" s="14"/>
      <c r="B1304" s="14"/>
    </row>
    <row r="1305">
      <c r="A1305" s="14"/>
      <c r="B1305" s="14"/>
    </row>
    <row r="1306">
      <c r="A1306" s="14"/>
      <c r="B1306" s="14"/>
    </row>
    <row r="1307">
      <c r="A1307" s="14"/>
      <c r="B1307" s="14"/>
    </row>
    <row r="1308">
      <c r="A1308" s="14"/>
      <c r="B1308" s="14"/>
    </row>
    <row r="1309">
      <c r="A1309" s="14"/>
      <c r="B1309" s="14"/>
    </row>
    <row r="1310">
      <c r="A1310" s="14"/>
      <c r="B1310" s="14"/>
    </row>
    <row r="1311">
      <c r="A1311" s="14"/>
      <c r="B1311" s="14"/>
    </row>
    <row r="1312">
      <c r="A1312" s="14"/>
      <c r="B1312" s="14"/>
    </row>
    <row r="1313">
      <c r="A1313" s="14"/>
      <c r="B1313" s="14"/>
    </row>
    <row r="1314">
      <c r="A1314" s="14"/>
      <c r="B1314" s="14"/>
    </row>
    <row r="1315">
      <c r="A1315" s="14"/>
      <c r="B1315" s="14"/>
    </row>
    <row r="1316">
      <c r="A1316" s="14"/>
      <c r="B1316" s="14"/>
    </row>
    <row r="1317">
      <c r="A1317" s="14"/>
      <c r="B1317" s="14"/>
    </row>
    <row r="1318">
      <c r="A1318" s="14"/>
      <c r="B1318" s="14"/>
    </row>
    <row r="1319">
      <c r="A1319" s="14"/>
      <c r="B1319" s="14"/>
    </row>
    <row r="1320">
      <c r="A1320" s="14"/>
      <c r="B1320" s="14"/>
    </row>
    <row r="1321">
      <c r="A1321" s="14"/>
      <c r="B1321" s="14"/>
    </row>
    <row r="1322">
      <c r="A1322" s="14"/>
      <c r="B1322" s="14"/>
    </row>
    <row r="1323">
      <c r="A1323" s="14"/>
      <c r="B1323" s="14"/>
    </row>
    <row r="1324">
      <c r="A1324" s="14"/>
      <c r="B1324" s="14"/>
    </row>
    <row r="1325">
      <c r="A1325" s="14"/>
      <c r="B1325" s="14"/>
    </row>
    <row r="1326">
      <c r="A1326" s="14"/>
      <c r="B1326" s="14"/>
    </row>
    <row r="1327">
      <c r="A1327" s="14"/>
      <c r="B1327" s="14"/>
    </row>
    <row r="1328">
      <c r="A1328" s="14"/>
      <c r="B1328" s="14"/>
    </row>
    <row r="1329">
      <c r="A1329" s="14"/>
      <c r="B1329" s="14"/>
    </row>
    <row r="1330">
      <c r="A1330" s="14"/>
      <c r="B1330" s="14"/>
    </row>
    <row r="1331">
      <c r="A1331" s="14"/>
      <c r="B1331" s="14"/>
    </row>
    <row r="1332">
      <c r="A1332" s="14"/>
      <c r="B1332" s="14"/>
    </row>
    <row r="1333">
      <c r="A1333" s="14"/>
      <c r="B1333" s="14"/>
    </row>
    <row r="1334">
      <c r="A1334" s="14"/>
      <c r="B1334" s="14"/>
    </row>
    <row r="1335">
      <c r="A1335" s="14"/>
      <c r="B1335" s="14"/>
    </row>
    <row r="1336">
      <c r="A1336" s="14"/>
      <c r="B1336" s="14"/>
    </row>
    <row r="1337">
      <c r="A1337" s="14"/>
      <c r="B1337" s="14"/>
    </row>
    <row r="1338">
      <c r="A1338" s="14"/>
      <c r="B1338" s="14"/>
    </row>
    <row r="1339">
      <c r="A1339" s="14"/>
      <c r="B1339" s="14"/>
    </row>
    <row r="1340">
      <c r="A1340" s="14"/>
      <c r="B1340" s="14"/>
    </row>
    <row r="1341">
      <c r="A1341" s="14"/>
      <c r="B1341" s="14"/>
    </row>
    <row r="1342">
      <c r="A1342" s="14"/>
      <c r="B1342" s="14"/>
    </row>
    <row r="1343">
      <c r="A1343" s="14"/>
      <c r="B1343" s="14"/>
    </row>
    <row r="1344">
      <c r="A1344" s="14"/>
      <c r="B1344" s="14"/>
    </row>
    <row r="1345">
      <c r="A1345" s="14"/>
      <c r="B1345" s="14"/>
    </row>
    <row r="1346">
      <c r="A1346" s="14"/>
      <c r="B1346" s="14"/>
    </row>
    <row r="1347">
      <c r="A1347" s="14"/>
      <c r="B1347" s="14"/>
    </row>
    <row r="1348">
      <c r="A1348" s="14"/>
      <c r="B1348" s="14"/>
    </row>
    <row r="1349">
      <c r="A1349" s="14"/>
      <c r="B1349" s="14"/>
    </row>
    <row r="1350">
      <c r="A1350" s="14"/>
      <c r="B1350" s="14"/>
    </row>
    <row r="1351">
      <c r="A1351" s="14"/>
      <c r="B1351" s="14"/>
    </row>
    <row r="1352">
      <c r="A1352" s="14"/>
      <c r="B1352" s="14"/>
    </row>
    <row r="1353">
      <c r="A1353" s="14"/>
      <c r="B1353" s="14"/>
    </row>
    <row r="1354">
      <c r="A1354" s="14"/>
      <c r="B1354" s="14"/>
    </row>
    <row r="1355">
      <c r="A1355" s="14"/>
      <c r="B1355" s="14"/>
    </row>
    <row r="1356">
      <c r="A1356" s="14"/>
      <c r="B1356" s="14"/>
    </row>
    <row r="1357">
      <c r="A1357" s="14"/>
      <c r="B1357" s="14"/>
    </row>
    <row r="1358">
      <c r="A1358" s="14"/>
      <c r="B1358" s="14"/>
    </row>
    <row r="1359">
      <c r="A1359" s="14"/>
      <c r="B1359" s="14"/>
    </row>
    <row r="1360">
      <c r="A1360" s="14"/>
      <c r="B1360" s="14"/>
    </row>
    <row r="1361">
      <c r="A1361" s="14"/>
      <c r="B1361" s="14"/>
    </row>
    <row r="1362">
      <c r="A1362" s="14"/>
      <c r="B1362" s="14"/>
    </row>
    <row r="1363">
      <c r="A1363" s="14"/>
      <c r="B1363" s="14"/>
    </row>
    <row r="1364">
      <c r="A1364" s="14"/>
      <c r="B1364" s="14"/>
    </row>
    <row r="1365">
      <c r="A1365" s="14"/>
      <c r="B1365" s="14"/>
    </row>
    <row r="1366">
      <c r="A1366" s="14"/>
      <c r="B1366" s="14"/>
    </row>
    <row r="1367">
      <c r="A1367" s="14"/>
      <c r="B1367" s="14"/>
    </row>
    <row r="1368">
      <c r="A1368" s="14"/>
      <c r="B1368" s="14"/>
    </row>
    <row r="1369">
      <c r="A1369" s="14"/>
      <c r="B1369" s="14"/>
    </row>
    <row r="1370">
      <c r="A1370" s="14"/>
      <c r="B1370" s="14"/>
    </row>
    <row r="1371">
      <c r="A1371" s="14"/>
      <c r="B1371" s="14"/>
    </row>
    <row r="1372">
      <c r="A1372" s="14"/>
      <c r="B1372" s="14"/>
    </row>
    <row r="1373">
      <c r="A1373" s="14"/>
      <c r="B1373" s="14"/>
    </row>
    <row r="1374">
      <c r="A1374" s="14"/>
      <c r="B1374" s="14"/>
    </row>
    <row r="1375">
      <c r="A1375" s="14"/>
      <c r="B1375" s="14"/>
    </row>
    <row r="1376">
      <c r="A1376" s="14"/>
      <c r="B1376" s="14"/>
    </row>
    <row r="1377">
      <c r="A1377" s="14"/>
      <c r="B1377" s="14"/>
    </row>
    <row r="1378">
      <c r="A1378" s="14"/>
      <c r="B1378" s="14"/>
    </row>
    <row r="1379">
      <c r="A1379" s="14"/>
      <c r="B1379" s="14"/>
    </row>
    <row r="1380">
      <c r="A1380" s="14"/>
      <c r="B1380" s="14"/>
    </row>
    <row r="1381">
      <c r="A1381" s="14"/>
      <c r="B1381" s="14"/>
    </row>
    <row r="1382">
      <c r="A1382" s="14"/>
      <c r="B1382" s="14"/>
    </row>
    <row r="1383">
      <c r="A1383" s="14"/>
      <c r="B1383" s="14"/>
    </row>
    <row r="1384">
      <c r="A1384" s="14"/>
      <c r="B1384" s="14"/>
    </row>
    <row r="1385">
      <c r="A1385" s="14"/>
      <c r="B1385" s="14"/>
    </row>
    <row r="1386">
      <c r="A1386" s="14"/>
      <c r="B1386" s="14"/>
    </row>
    <row r="1387">
      <c r="A1387" s="14"/>
      <c r="B1387" s="14"/>
    </row>
    <row r="1388">
      <c r="A1388" s="14"/>
      <c r="B1388" s="14"/>
    </row>
    <row r="1389">
      <c r="A1389" s="14"/>
      <c r="B1389" s="14"/>
    </row>
    <row r="1390">
      <c r="A1390" s="14"/>
      <c r="B1390" s="14"/>
    </row>
    <row r="1391">
      <c r="A1391" s="14"/>
      <c r="B1391" s="14"/>
    </row>
    <row r="1392">
      <c r="A1392" s="14"/>
      <c r="B1392" s="14"/>
    </row>
    <row r="1393">
      <c r="A1393" s="14"/>
      <c r="B1393" s="14"/>
    </row>
    <row r="1394">
      <c r="A1394" s="14"/>
      <c r="B1394" s="14"/>
    </row>
    <row r="1395">
      <c r="A1395" s="14"/>
      <c r="B1395" s="14"/>
    </row>
    <row r="1396">
      <c r="A1396" s="14"/>
      <c r="B1396" s="14"/>
    </row>
    <row r="1397">
      <c r="A1397" s="14"/>
      <c r="B1397" s="14"/>
    </row>
    <row r="1398">
      <c r="A1398" s="14"/>
      <c r="B1398" s="14"/>
    </row>
    <row r="1399">
      <c r="A1399" s="14"/>
      <c r="B1399" s="14"/>
    </row>
    <row r="1400">
      <c r="A1400" s="14"/>
      <c r="B1400" s="14"/>
    </row>
    <row r="1401">
      <c r="A1401" s="14"/>
      <c r="B1401" s="14"/>
    </row>
    <row r="1402">
      <c r="A1402" s="14"/>
      <c r="B1402" s="14"/>
    </row>
    <row r="1403">
      <c r="A1403" s="14"/>
      <c r="B1403" s="14"/>
    </row>
    <row r="1404">
      <c r="A1404" s="14"/>
      <c r="B1404" s="14"/>
    </row>
    <row r="1405">
      <c r="A1405" s="14"/>
      <c r="B1405" s="14"/>
    </row>
    <row r="1406">
      <c r="A1406" s="14"/>
      <c r="B1406" s="14"/>
    </row>
    <row r="1407">
      <c r="A1407" s="14"/>
      <c r="B1407" s="14"/>
    </row>
    <row r="1408">
      <c r="A1408" s="14"/>
      <c r="B1408" s="14"/>
    </row>
    <row r="1409">
      <c r="A1409" s="14"/>
      <c r="B1409" s="14"/>
    </row>
    <row r="1410">
      <c r="A1410" s="14"/>
      <c r="B1410" s="14"/>
    </row>
    <row r="1411">
      <c r="A1411" s="14"/>
      <c r="B1411" s="14"/>
    </row>
    <row r="1412">
      <c r="A1412" s="14"/>
      <c r="B1412" s="14"/>
    </row>
    <row r="1413">
      <c r="A1413" s="14"/>
      <c r="B1413" s="14"/>
    </row>
    <row r="1414">
      <c r="A1414" s="14"/>
      <c r="B1414" s="14"/>
    </row>
    <row r="1415">
      <c r="A1415" s="14"/>
      <c r="B1415" s="14"/>
    </row>
    <row r="1416">
      <c r="A1416" s="14"/>
      <c r="B1416" s="14"/>
    </row>
    <row r="1417">
      <c r="A1417" s="14"/>
      <c r="B1417" s="14"/>
    </row>
    <row r="1418">
      <c r="A1418" s="14"/>
      <c r="B1418" s="14"/>
    </row>
    <row r="1419">
      <c r="A1419" s="14"/>
      <c r="B1419" s="14"/>
    </row>
    <row r="1420">
      <c r="A1420" s="14"/>
      <c r="B1420" s="14"/>
    </row>
    <row r="1421">
      <c r="A1421" s="14"/>
      <c r="B1421" s="14"/>
    </row>
    <row r="1422">
      <c r="A1422" s="14"/>
      <c r="B1422" s="14"/>
    </row>
    <row r="1423">
      <c r="A1423" s="14"/>
      <c r="B1423" s="14"/>
    </row>
    <row r="1424">
      <c r="A1424" s="14"/>
      <c r="B1424" s="14"/>
    </row>
    <row r="1425">
      <c r="A1425" s="14"/>
      <c r="B1425" s="14"/>
    </row>
    <row r="1426">
      <c r="A1426" s="14"/>
      <c r="B1426" s="14"/>
    </row>
    <row r="1427">
      <c r="A1427" s="14"/>
      <c r="B1427" s="14"/>
    </row>
    <row r="1428">
      <c r="A1428" s="14"/>
      <c r="B1428" s="14"/>
    </row>
    <row r="1429">
      <c r="A1429" s="14"/>
      <c r="B1429" s="14"/>
    </row>
    <row r="1430">
      <c r="A1430" s="14"/>
      <c r="B1430" s="14"/>
    </row>
    <row r="1431">
      <c r="A1431" s="14"/>
      <c r="B1431" s="14"/>
    </row>
    <row r="1432">
      <c r="A1432" s="14"/>
      <c r="B1432" s="14"/>
    </row>
    <row r="1433">
      <c r="A1433" s="14"/>
      <c r="B1433" s="14"/>
    </row>
    <row r="1434">
      <c r="A1434" s="14"/>
      <c r="B1434" s="14"/>
    </row>
    <row r="1435">
      <c r="A1435" s="14"/>
      <c r="B1435" s="14"/>
    </row>
    <row r="1436">
      <c r="A1436" s="14"/>
      <c r="B1436" s="14"/>
    </row>
    <row r="1437">
      <c r="A1437" s="14"/>
      <c r="B1437" s="14"/>
    </row>
    <row r="1438">
      <c r="A1438" s="14"/>
      <c r="B1438" s="14"/>
    </row>
    <row r="1439">
      <c r="A1439" s="14"/>
      <c r="B1439" s="14"/>
    </row>
    <row r="1440">
      <c r="A1440" s="14"/>
      <c r="B1440" s="14"/>
    </row>
    <row r="1441">
      <c r="A1441" s="14"/>
      <c r="B1441" s="14"/>
    </row>
    <row r="1442">
      <c r="A1442" s="14"/>
      <c r="B1442" s="14"/>
    </row>
    <row r="1443">
      <c r="A1443" s="14"/>
      <c r="B1443" s="14"/>
    </row>
    <row r="1444">
      <c r="A1444" s="14"/>
      <c r="B1444" s="14"/>
    </row>
    <row r="1445">
      <c r="A1445" s="14"/>
      <c r="B1445" s="14"/>
    </row>
    <row r="1446">
      <c r="A1446" s="14"/>
      <c r="B1446" s="14"/>
    </row>
    <row r="1447">
      <c r="A1447" s="14"/>
      <c r="B1447" s="14"/>
    </row>
    <row r="1448">
      <c r="A1448" s="14"/>
      <c r="B1448" s="14"/>
    </row>
    <row r="1449">
      <c r="A1449" s="14"/>
      <c r="B1449" s="14"/>
    </row>
    <row r="1450">
      <c r="A1450" s="14"/>
      <c r="B1450" s="14"/>
    </row>
    <row r="1451">
      <c r="A1451" s="14"/>
      <c r="B1451" s="14"/>
    </row>
    <row r="1452">
      <c r="A1452" s="14"/>
      <c r="B1452" s="14"/>
    </row>
    <row r="1453">
      <c r="A1453" s="14"/>
      <c r="B1453" s="14"/>
    </row>
    <row r="1454">
      <c r="A1454" s="14"/>
      <c r="B1454" s="14"/>
    </row>
    <row r="1455">
      <c r="A1455" s="14"/>
      <c r="B1455" s="14"/>
    </row>
    <row r="1456">
      <c r="A1456" s="14"/>
      <c r="B1456" s="14"/>
    </row>
    <row r="1457">
      <c r="A1457" s="14"/>
      <c r="B1457" s="14"/>
    </row>
    <row r="1458">
      <c r="A1458" s="14"/>
      <c r="B1458" s="14"/>
    </row>
    <row r="1459">
      <c r="A1459" s="14"/>
      <c r="B1459" s="14"/>
    </row>
    <row r="1460">
      <c r="A1460" s="14"/>
      <c r="B1460" s="14"/>
    </row>
    <row r="1461">
      <c r="A1461" s="14"/>
      <c r="B1461" s="14"/>
    </row>
    <row r="1462">
      <c r="A1462" s="14"/>
      <c r="B1462" s="14"/>
    </row>
    <row r="1463">
      <c r="A1463" s="14"/>
      <c r="B1463" s="14"/>
    </row>
    <row r="1464">
      <c r="A1464" s="14"/>
      <c r="B1464" s="14"/>
    </row>
    <row r="1465">
      <c r="A1465" s="14"/>
      <c r="B1465" s="14"/>
    </row>
    <row r="1466">
      <c r="A1466" s="14"/>
      <c r="B1466" s="14"/>
    </row>
    <row r="1467">
      <c r="A1467" s="14"/>
      <c r="B1467" s="14"/>
    </row>
    <row r="1468">
      <c r="A1468" s="14"/>
      <c r="B1468" s="14"/>
    </row>
    <row r="1469">
      <c r="A1469" s="14"/>
      <c r="B1469" s="14"/>
    </row>
    <row r="1470">
      <c r="A1470" s="14"/>
      <c r="B1470" s="14"/>
    </row>
    <row r="1471">
      <c r="A1471" s="14"/>
      <c r="B1471" s="14"/>
    </row>
    <row r="1472">
      <c r="A1472" s="14"/>
      <c r="B1472" s="14"/>
    </row>
    <row r="1473">
      <c r="A1473" s="14"/>
      <c r="B1473" s="14"/>
    </row>
    <row r="1474">
      <c r="A1474" s="14"/>
      <c r="B1474" s="14"/>
    </row>
    <row r="1475">
      <c r="A1475" s="14"/>
      <c r="B1475" s="14"/>
    </row>
    <row r="1476">
      <c r="A1476" s="14"/>
      <c r="B1476" s="14"/>
    </row>
    <row r="1477">
      <c r="A1477" s="14"/>
      <c r="B1477" s="14"/>
    </row>
    <row r="1478">
      <c r="A1478" s="14"/>
      <c r="B1478" s="14"/>
    </row>
    <row r="1479">
      <c r="A1479" s="14"/>
      <c r="B1479" s="14"/>
    </row>
    <row r="1480">
      <c r="A1480" s="14"/>
      <c r="B1480" s="14"/>
    </row>
    <row r="1481">
      <c r="A1481" s="14"/>
      <c r="B1481" s="14"/>
    </row>
    <row r="1482">
      <c r="A1482" s="14"/>
      <c r="B1482" s="14"/>
    </row>
    <row r="1483">
      <c r="A1483" s="14"/>
      <c r="B1483" s="14"/>
    </row>
    <row r="1484">
      <c r="A1484" s="14"/>
      <c r="B1484" s="14"/>
    </row>
    <row r="1485">
      <c r="A1485" s="14"/>
      <c r="B1485" s="14"/>
    </row>
    <row r="1486">
      <c r="A1486" s="14"/>
      <c r="B1486" s="14"/>
    </row>
    <row r="1487">
      <c r="A1487" s="14"/>
      <c r="B1487" s="14"/>
    </row>
    <row r="1488">
      <c r="A1488" s="14"/>
      <c r="B1488" s="14"/>
    </row>
    <row r="1489">
      <c r="A1489" s="14"/>
      <c r="B1489" s="14"/>
    </row>
    <row r="1490">
      <c r="A1490" s="14"/>
      <c r="B1490" s="14"/>
    </row>
    <row r="1491">
      <c r="A1491" s="14"/>
      <c r="B1491" s="14"/>
    </row>
    <row r="1492">
      <c r="A1492" s="14"/>
      <c r="B1492" s="14"/>
    </row>
    <row r="1493">
      <c r="A1493" s="14"/>
      <c r="B1493" s="14"/>
    </row>
    <row r="1494">
      <c r="A1494" s="14"/>
      <c r="B1494" s="14"/>
    </row>
    <row r="1495">
      <c r="A1495" s="14"/>
      <c r="B1495" s="14"/>
    </row>
    <row r="1496">
      <c r="A1496" s="14"/>
      <c r="B1496" s="14"/>
    </row>
    <row r="1497">
      <c r="A1497" s="14"/>
      <c r="B1497" s="14"/>
    </row>
    <row r="1498">
      <c r="A1498" s="14"/>
      <c r="B1498" s="14"/>
    </row>
    <row r="1499">
      <c r="A1499" s="14"/>
      <c r="B1499" s="14"/>
    </row>
    <row r="1500">
      <c r="A1500" s="14"/>
      <c r="B1500" s="14"/>
    </row>
    <row r="1501">
      <c r="A1501" s="14"/>
      <c r="B1501" s="14"/>
    </row>
    <row r="1502">
      <c r="A1502" s="14"/>
      <c r="B1502" s="14"/>
    </row>
    <row r="1503">
      <c r="A1503" s="14"/>
      <c r="B1503" s="14"/>
    </row>
    <row r="1504">
      <c r="A1504" s="14"/>
      <c r="B1504" s="14"/>
    </row>
    <row r="1505">
      <c r="A1505" s="14"/>
      <c r="B1505" s="14"/>
    </row>
    <row r="1506">
      <c r="A1506" s="14"/>
      <c r="B1506" s="14"/>
    </row>
    <row r="1507">
      <c r="A1507" s="14"/>
      <c r="B1507" s="14"/>
    </row>
    <row r="1508">
      <c r="A1508" s="14"/>
      <c r="B1508" s="14"/>
    </row>
    <row r="1509">
      <c r="A1509" s="14"/>
      <c r="B1509" s="14"/>
    </row>
    <row r="1510">
      <c r="A1510" s="14"/>
      <c r="B1510" s="14"/>
    </row>
    <row r="1511">
      <c r="A1511" s="14"/>
      <c r="B1511" s="14"/>
    </row>
    <row r="1512">
      <c r="A1512" s="14"/>
      <c r="B1512" s="14"/>
    </row>
    <row r="1513">
      <c r="A1513" s="14"/>
      <c r="B1513" s="14"/>
    </row>
    <row r="1514">
      <c r="A1514" s="14"/>
      <c r="B1514" s="14"/>
    </row>
    <row r="1515">
      <c r="A1515" s="14"/>
      <c r="B1515" s="14"/>
    </row>
    <row r="1516">
      <c r="A1516" s="14"/>
      <c r="B1516" s="14"/>
    </row>
    <row r="1517">
      <c r="A1517" s="14"/>
      <c r="B1517" s="14"/>
    </row>
    <row r="1518">
      <c r="A1518" s="14"/>
      <c r="B1518" s="14"/>
    </row>
    <row r="1519">
      <c r="A1519" s="14"/>
      <c r="B1519" s="14"/>
    </row>
    <row r="1520">
      <c r="A1520" s="14"/>
      <c r="B1520" s="14"/>
    </row>
    <row r="1521">
      <c r="A1521" s="14"/>
      <c r="B1521" s="14"/>
    </row>
    <row r="1522">
      <c r="A1522" s="14"/>
      <c r="B1522" s="14"/>
    </row>
    <row r="1523">
      <c r="A1523" s="14"/>
      <c r="B1523" s="14"/>
    </row>
    <row r="1524">
      <c r="A1524" s="14"/>
      <c r="B1524" s="14"/>
    </row>
    <row r="1525">
      <c r="A1525" s="14"/>
      <c r="B1525" s="14"/>
    </row>
    <row r="1526">
      <c r="A1526" s="14"/>
      <c r="B1526" s="14"/>
    </row>
    <row r="1527">
      <c r="A1527" s="14"/>
      <c r="B1527" s="14"/>
    </row>
    <row r="1528">
      <c r="A1528" s="14"/>
      <c r="B1528" s="14"/>
    </row>
    <row r="1529">
      <c r="A1529" s="14"/>
      <c r="B1529" s="14"/>
    </row>
    <row r="1530">
      <c r="A1530" s="14"/>
      <c r="B1530" s="14"/>
    </row>
    <row r="1531">
      <c r="A1531" s="14"/>
      <c r="B1531" s="14"/>
    </row>
    <row r="1532">
      <c r="A1532" s="14"/>
      <c r="B1532" s="14"/>
    </row>
    <row r="1533">
      <c r="A1533" s="14"/>
      <c r="B1533" s="14"/>
    </row>
    <row r="1534">
      <c r="A1534" s="14"/>
      <c r="B1534" s="14"/>
    </row>
    <row r="1535">
      <c r="A1535" s="14"/>
      <c r="B1535" s="14"/>
    </row>
    <row r="1536">
      <c r="A1536" s="14"/>
      <c r="B1536" s="14"/>
    </row>
    <row r="1537">
      <c r="A1537" s="14"/>
      <c r="B1537" s="14"/>
    </row>
    <row r="1538">
      <c r="A1538" s="14"/>
      <c r="B1538" s="14"/>
    </row>
    <row r="1539">
      <c r="A1539" s="14"/>
      <c r="B1539" s="14"/>
    </row>
    <row r="1540">
      <c r="A1540" s="14"/>
      <c r="B1540" s="14"/>
    </row>
    <row r="1541">
      <c r="A1541" s="14"/>
      <c r="B1541" s="14"/>
    </row>
    <row r="1542">
      <c r="A1542" s="14"/>
      <c r="B1542" s="14"/>
    </row>
    <row r="1543">
      <c r="A1543" s="14"/>
      <c r="B1543" s="14"/>
    </row>
    <row r="1544">
      <c r="A1544" s="14"/>
      <c r="B1544" s="14"/>
    </row>
    <row r="1545">
      <c r="A1545" s="14"/>
      <c r="B1545" s="14"/>
    </row>
    <row r="1546">
      <c r="A1546" s="14"/>
      <c r="B1546" s="14"/>
    </row>
    <row r="1547">
      <c r="A1547" s="14"/>
      <c r="B1547" s="14"/>
    </row>
    <row r="1548">
      <c r="A1548" s="14"/>
      <c r="B1548" s="14"/>
    </row>
    <row r="1549">
      <c r="A1549" s="14"/>
      <c r="B1549" s="14"/>
    </row>
    <row r="1550">
      <c r="A1550" s="14"/>
      <c r="B1550" s="14"/>
    </row>
    <row r="1551">
      <c r="A1551" s="14"/>
      <c r="B1551" s="14"/>
    </row>
    <row r="1552">
      <c r="A1552" s="14"/>
      <c r="B1552" s="14"/>
    </row>
    <row r="1553">
      <c r="A1553" s="14"/>
      <c r="B1553" s="14"/>
    </row>
    <row r="1554">
      <c r="A1554" s="14"/>
      <c r="B1554" s="14"/>
    </row>
    <row r="1555">
      <c r="A1555" s="14"/>
      <c r="B1555" s="14"/>
    </row>
    <row r="1556">
      <c r="A1556" s="14"/>
      <c r="B1556" s="14"/>
    </row>
    <row r="1557">
      <c r="A1557" s="14"/>
      <c r="B1557" s="14"/>
    </row>
    <row r="1558">
      <c r="A1558" s="14"/>
      <c r="B1558" s="14"/>
    </row>
    <row r="1559">
      <c r="A1559" s="14"/>
      <c r="B1559" s="14"/>
    </row>
    <row r="1560">
      <c r="A1560" s="14"/>
      <c r="B1560" s="14"/>
    </row>
    <row r="1561">
      <c r="A1561" s="14"/>
      <c r="B1561" s="14"/>
    </row>
    <row r="1562">
      <c r="A1562" s="14"/>
      <c r="B1562" s="14"/>
    </row>
    <row r="1563">
      <c r="A1563" s="14"/>
      <c r="B1563" s="14"/>
    </row>
    <row r="1564">
      <c r="A1564" s="14"/>
      <c r="B1564" s="14"/>
    </row>
    <row r="1565">
      <c r="A1565" s="14"/>
      <c r="B1565" s="14"/>
    </row>
    <row r="1566">
      <c r="A1566" s="14"/>
      <c r="B1566" s="14"/>
    </row>
    <row r="1567">
      <c r="A1567" s="14"/>
      <c r="B1567" s="14"/>
    </row>
    <row r="1568">
      <c r="A1568" s="14"/>
      <c r="B1568" s="14"/>
    </row>
    <row r="1569">
      <c r="A1569" s="14"/>
      <c r="B1569" s="14"/>
    </row>
    <row r="1570">
      <c r="A1570" s="14"/>
      <c r="B1570" s="14"/>
    </row>
    <row r="1571">
      <c r="A1571" s="14"/>
      <c r="B1571" s="14"/>
    </row>
    <row r="1572">
      <c r="A1572" s="14"/>
      <c r="B1572" s="14"/>
    </row>
    <row r="1573">
      <c r="A1573" s="14"/>
      <c r="B1573" s="14"/>
    </row>
    <row r="1574">
      <c r="A1574" s="14"/>
      <c r="B1574" s="14"/>
    </row>
    <row r="1575">
      <c r="A1575" s="14"/>
      <c r="B1575" s="14"/>
    </row>
    <row r="1576">
      <c r="A1576" s="14"/>
      <c r="B1576" s="14"/>
    </row>
    <row r="1577">
      <c r="A1577" s="14"/>
      <c r="B1577" s="14"/>
    </row>
    <row r="1578">
      <c r="A1578" s="14"/>
      <c r="B1578" s="14"/>
    </row>
    <row r="1579">
      <c r="A1579" s="14"/>
      <c r="B1579" s="14"/>
    </row>
    <row r="1580">
      <c r="A1580" s="14"/>
      <c r="B1580" s="14"/>
    </row>
    <row r="1581">
      <c r="A1581" s="14"/>
      <c r="B1581" s="14"/>
    </row>
    <row r="1582">
      <c r="A1582" s="14"/>
      <c r="B1582" s="14"/>
    </row>
    <row r="1583">
      <c r="A1583" s="14"/>
      <c r="B1583" s="14"/>
    </row>
    <row r="1584">
      <c r="A1584" s="14"/>
      <c r="B1584" s="14"/>
    </row>
    <row r="1585">
      <c r="A1585" s="14"/>
      <c r="B1585" s="14"/>
    </row>
    <row r="1586">
      <c r="A1586" s="14"/>
      <c r="B1586" s="14"/>
    </row>
    <row r="1587">
      <c r="A1587" s="14"/>
      <c r="B1587" s="14"/>
    </row>
    <row r="1588">
      <c r="A1588" s="14"/>
      <c r="B1588" s="14"/>
    </row>
    <row r="1589">
      <c r="A1589" s="14"/>
      <c r="B1589" s="14"/>
    </row>
    <row r="1590">
      <c r="A1590" s="14"/>
      <c r="B1590" s="14"/>
    </row>
    <row r="1591">
      <c r="A1591" s="14"/>
      <c r="B1591" s="14"/>
    </row>
    <row r="1592">
      <c r="A1592" s="14"/>
      <c r="B1592" s="14"/>
    </row>
    <row r="1593">
      <c r="A1593" s="14"/>
      <c r="B1593" s="14"/>
    </row>
    <row r="1594">
      <c r="A1594" s="14"/>
      <c r="B1594" s="14"/>
    </row>
    <row r="1595">
      <c r="A1595" s="14"/>
      <c r="B1595" s="14"/>
    </row>
    <row r="1596">
      <c r="A1596" s="14"/>
      <c r="B1596" s="14"/>
    </row>
    <row r="1597">
      <c r="A1597" s="14"/>
      <c r="B1597" s="14"/>
    </row>
    <row r="1598">
      <c r="A1598" s="14"/>
      <c r="B1598" s="14"/>
    </row>
    <row r="1599">
      <c r="A1599" s="14"/>
      <c r="B1599" s="14"/>
    </row>
    <row r="1600">
      <c r="A1600" s="14"/>
      <c r="B1600" s="14"/>
    </row>
    <row r="1601">
      <c r="A1601" s="14"/>
      <c r="B1601" s="14"/>
    </row>
    <row r="1602">
      <c r="A1602" s="14"/>
      <c r="B1602" s="14"/>
    </row>
    <row r="1603">
      <c r="A1603" s="14"/>
      <c r="B1603" s="14"/>
    </row>
    <row r="1604">
      <c r="A1604" s="14"/>
      <c r="B1604" s="14"/>
    </row>
    <row r="1605">
      <c r="A1605" s="14"/>
      <c r="B1605" s="14"/>
    </row>
    <row r="1606">
      <c r="A1606" s="14"/>
      <c r="B1606" s="14"/>
    </row>
    <row r="1607">
      <c r="A1607" s="14"/>
      <c r="B1607" s="14"/>
    </row>
    <row r="1608">
      <c r="A1608" s="14"/>
      <c r="B1608" s="14"/>
    </row>
    <row r="1609">
      <c r="A1609" s="14"/>
      <c r="B1609" s="14"/>
    </row>
    <row r="1610">
      <c r="A1610" s="14"/>
      <c r="B1610" s="14"/>
    </row>
    <row r="1611">
      <c r="A1611" s="14"/>
      <c r="B1611" s="14"/>
    </row>
    <row r="1612">
      <c r="A1612" s="14"/>
      <c r="B1612" s="14"/>
    </row>
    <row r="1613">
      <c r="A1613" s="14"/>
      <c r="B1613" s="14"/>
    </row>
    <row r="1614">
      <c r="A1614" s="14"/>
      <c r="B1614" s="14"/>
    </row>
    <row r="1615">
      <c r="A1615" s="14"/>
      <c r="B1615" s="14"/>
    </row>
    <row r="1616">
      <c r="A1616" s="14"/>
      <c r="B1616" s="14"/>
    </row>
    <row r="1617">
      <c r="A1617" s="14"/>
      <c r="B1617" s="14"/>
    </row>
    <row r="1618">
      <c r="A1618" s="14"/>
      <c r="B1618" s="14"/>
    </row>
    <row r="1619">
      <c r="A1619" s="14"/>
      <c r="B1619" s="14"/>
    </row>
    <row r="1620">
      <c r="A1620" s="14"/>
      <c r="B1620" s="14"/>
    </row>
    <row r="1621">
      <c r="A1621" s="14"/>
      <c r="B1621" s="14"/>
    </row>
    <row r="1622">
      <c r="A1622" s="14"/>
      <c r="B1622" s="14"/>
    </row>
    <row r="1623">
      <c r="A1623" s="14"/>
      <c r="B1623" s="14"/>
    </row>
    <row r="1624">
      <c r="A1624" s="14"/>
      <c r="B1624" s="14"/>
    </row>
    <row r="1625">
      <c r="A1625" s="14"/>
      <c r="B1625" s="14"/>
    </row>
    <row r="1626">
      <c r="A1626" s="14"/>
      <c r="B1626" s="14"/>
    </row>
    <row r="1627">
      <c r="A1627" s="14"/>
      <c r="B1627" s="14"/>
    </row>
    <row r="1628">
      <c r="A1628" s="14"/>
      <c r="B1628" s="14"/>
    </row>
    <row r="1629">
      <c r="A1629" s="14"/>
      <c r="B1629" s="14"/>
    </row>
    <row r="1630">
      <c r="A1630" s="14"/>
      <c r="B1630" s="14"/>
    </row>
    <row r="1631">
      <c r="A1631" s="14"/>
      <c r="B1631" s="14"/>
    </row>
    <row r="1632">
      <c r="A1632" s="14"/>
      <c r="B1632" s="14"/>
    </row>
    <row r="1633">
      <c r="A1633" s="14"/>
      <c r="B1633" s="14"/>
    </row>
    <row r="1634">
      <c r="A1634" s="14"/>
      <c r="B1634" s="14"/>
    </row>
    <row r="1635">
      <c r="A1635" s="14"/>
      <c r="B1635" s="14"/>
    </row>
    <row r="1636">
      <c r="A1636" s="14"/>
      <c r="B1636" s="14"/>
    </row>
    <row r="1637">
      <c r="A1637" s="14"/>
      <c r="B1637" s="14"/>
    </row>
    <row r="1638">
      <c r="A1638" s="14"/>
      <c r="B1638" s="14"/>
    </row>
    <row r="1639">
      <c r="A1639" s="14"/>
      <c r="B1639" s="14"/>
    </row>
    <row r="1640">
      <c r="A1640" s="14"/>
      <c r="B1640" s="14"/>
    </row>
    <row r="1641">
      <c r="A1641" s="14"/>
      <c r="B1641" s="14"/>
    </row>
    <row r="1642">
      <c r="A1642" s="14"/>
      <c r="B1642" s="14"/>
    </row>
    <row r="1643">
      <c r="A1643" s="14"/>
      <c r="B1643" s="14"/>
    </row>
    <row r="1644">
      <c r="A1644" s="14"/>
      <c r="B1644" s="14"/>
    </row>
    <row r="1645">
      <c r="A1645" s="14"/>
      <c r="B1645" s="14"/>
    </row>
    <row r="1646">
      <c r="A1646" s="14"/>
      <c r="B1646" s="14"/>
    </row>
    <row r="1647">
      <c r="A1647" s="14"/>
      <c r="B1647" s="14"/>
    </row>
    <row r="1648">
      <c r="A1648" s="14"/>
      <c r="B1648" s="14"/>
    </row>
    <row r="1649">
      <c r="A1649" s="14"/>
      <c r="B1649" s="14"/>
    </row>
    <row r="1650">
      <c r="A1650" s="14"/>
      <c r="B1650" s="14"/>
    </row>
    <row r="1651">
      <c r="A1651" s="14"/>
      <c r="B1651" s="14"/>
    </row>
    <row r="1652">
      <c r="A1652" s="14"/>
      <c r="B1652" s="14"/>
    </row>
    <row r="1653">
      <c r="A1653" s="14"/>
      <c r="B1653" s="14"/>
    </row>
    <row r="1654">
      <c r="A1654" s="14"/>
      <c r="B1654" s="14"/>
    </row>
    <row r="1655">
      <c r="A1655" s="14"/>
      <c r="B1655" s="14"/>
    </row>
    <row r="1656">
      <c r="A1656" s="14"/>
      <c r="B1656" s="14"/>
    </row>
    <row r="1657">
      <c r="A1657" s="14"/>
      <c r="B1657" s="14"/>
    </row>
    <row r="1658">
      <c r="A1658" s="14"/>
      <c r="B1658" s="14"/>
    </row>
    <row r="1659">
      <c r="A1659" s="14"/>
      <c r="B1659" s="14"/>
    </row>
    <row r="1660">
      <c r="A1660" s="14"/>
      <c r="B1660" s="14"/>
    </row>
    <row r="1661">
      <c r="A1661" s="14"/>
      <c r="B1661" s="14"/>
    </row>
    <row r="1662">
      <c r="A1662" s="14"/>
      <c r="B1662" s="14"/>
    </row>
    <row r="1663">
      <c r="A1663" s="14"/>
      <c r="B1663" s="14"/>
    </row>
    <row r="1664">
      <c r="A1664" s="14"/>
      <c r="B1664" s="14"/>
    </row>
    <row r="1665">
      <c r="A1665" s="14"/>
      <c r="B1665" s="14"/>
    </row>
    <row r="1666">
      <c r="A1666" s="14"/>
      <c r="B1666" s="14"/>
    </row>
    <row r="1667">
      <c r="A1667" s="14"/>
      <c r="B1667" s="14"/>
    </row>
    <row r="1668">
      <c r="A1668" s="14"/>
      <c r="B1668" s="14"/>
    </row>
    <row r="1669">
      <c r="A1669" s="14"/>
      <c r="B1669" s="14"/>
    </row>
    <row r="1670">
      <c r="A1670" s="14"/>
      <c r="B1670" s="14"/>
    </row>
    <row r="1671">
      <c r="A1671" s="14"/>
      <c r="B1671" s="14"/>
    </row>
    <row r="1672">
      <c r="A1672" s="14"/>
      <c r="B1672" s="14"/>
    </row>
    <row r="1673">
      <c r="A1673" s="14"/>
      <c r="B1673" s="14"/>
    </row>
    <row r="1674">
      <c r="A1674" s="14"/>
      <c r="B1674" s="14"/>
    </row>
    <row r="1675">
      <c r="A1675" s="14"/>
      <c r="B1675" s="14"/>
    </row>
    <row r="1676">
      <c r="A1676" s="14"/>
      <c r="B1676" s="14"/>
    </row>
    <row r="1677">
      <c r="A1677" s="14"/>
      <c r="B1677" s="14"/>
    </row>
    <row r="1678">
      <c r="A1678" s="14"/>
      <c r="B1678" s="14"/>
    </row>
    <row r="1679">
      <c r="A1679" s="14"/>
      <c r="B1679" s="14"/>
    </row>
    <row r="1680">
      <c r="A1680" s="14"/>
      <c r="B1680" s="14"/>
    </row>
    <row r="1681">
      <c r="A1681" s="14"/>
      <c r="B1681" s="14"/>
    </row>
    <row r="1682">
      <c r="A1682" s="14"/>
      <c r="B1682" s="14"/>
    </row>
    <row r="1683">
      <c r="A1683" s="14"/>
      <c r="B1683" s="14"/>
    </row>
    <row r="1684">
      <c r="A1684" s="14"/>
      <c r="B1684" s="14"/>
    </row>
    <row r="1685">
      <c r="A1685" s="14"/>
      <c r="B1685" s="14"/>
    </row>
    <row r="1686">
      <c r="A1686" s="14"/>
      <c r="B1686" s="14"/>
    </row>
    <row r="1687">
      <c r="A1687" s="14"/>
      <c r="B1687" s="14"/>
    </row>
    <row r="1688">
      <c r="A1688" s="14"/>
      <c r="B1688" s="14"/>
    </row>
    <row r="1689">
      <c r="A1689" s="14"/>
      <c r="B1689" s="14"/>
    </row>
    <row r="1690">
      <c r="A1690" s="14"/>
      <c r="B1690" s="14"/>
    </row>
    <row r="1691">
      <c r="A1691" s="14"/>
      <c r="B1691" s="14"/>
    </row>
    <row r="1692">
      <c r="A1692" s="14"/>
      <c r="B1692" s="14"/>
    </row>
    <row r="1693">
      <c r="A1693" s="14"/>
      <c r="B1693" s="14"/>
    </row>
    <row r="1694">
      <c r="A1694" s="14"/>
      <c r="B1694" s="14"/>
    </row>
    <row r="1695">
      <c r="A1695" s="14"/>
      <c r="B1695" s="14"/>
    </row>
    <row r="1696">
      <c r="A1696" s="14"/>
      <c r="B1696" s="14"/>
    </row>
    <row r="1697">
      <c r="A1697" s="14"/>
      <c r="B1697" s="14"/>
    </row>
    <row r="1698">
      <c r="A1698" s="14"/>
      <c r="B1698" s="14"/>
    </row>
    <row r="1699">
      <c r="A1699" s="14"/>
      <c r="B1699" s="14"/>
    </row>
    <row r="1700">
      <c r="A1700" s="14"/>
      <c r="B1700" s="14"/>
    </row>
    <row r="1701">
      <c r="A1701" s="14"/>
      <c r="B1701" s="14"/>
    </row>
    <row r="1702">
      <c r="A1702" s="14"/>
      <c r="B1702" s="14"/>
    </row>
    <row r="1703">
      <c r="A1703" s="14"/>
      <c r="B1703" s="14"/>
    </row>
    <row r="1704">
      <c r="A1704" s="14"/>
      <c r="B1704" s="14"/>
    </row>
    <row r="1705">
      <c r="A1705" s="14"/>
      <c r="B1705" s="14"/>
    </row>
    <row r="1706">
      <c r="A1706" s="14"/>
      <c r="B1706" s="14"/>
    </row>
    <row r="1707">
      <c r="A1707" s="14"/>
      <c r="B1707" s="14"/>
    </row>
    <row r="1708">
      <c r="A1708" s="14"/>
      <c r="B1708" s="14"/>
    </row>
    <row r="1709">
      <c r="A1709" s="14"/>
      <c r="B1709" s="14"/>
    </row>
    <row r="1710">
      <c r="A1710" s="14"/>
      <c r="B1710" s="14"/>
    </row>
    <row r="1711">
      <c r="A1711" s="14"/>
      <c r="B1711" s="14"/>
    </row>
    <row r="1712">
      <c r="A1712" s="14"/>
      <c r="B1712" s="14"/>
    </row>
    <row r="1713">
      <c r="A1713" s="14"/>
      <c r="B1713" s="14"/>
    </row>
    <row r="1714">
      <c r="A1714" s="14"/>
      <c r="B1714" s="14"/>
    </row>
    <row r="1715">
      <c r="A1715" s="14"/>
      <c r="B1715" s="14"/>
    </row>
    <row r="1716">
      <c r="A1716" s="14"/>
      <c r="B1716" s="14"/>
    </row>
    <row r="1717">
      <c r="A1717" s="14"/>
      <c r="B1717" s="14"/>
    </row>
    <row r="1718">
      <c r="A1718" s="14"/>
      <c r="B1718" s="14"/>
    </row>
    <row r="1719">
      <c r="A1719" s="14"/>
      <c r="B1719" s="14"/>
    </row>
    <row r="1720">
      <c r="A1720" s="14"/>
      <c r="B1720" s="14"/>
    </row>
    <row r="1721">
      <c r="A1721" s="14"/>
      <c r="B1721" s="14"/>
    </row>
    <row r="1722">
      <c r="A1722" s="14"/>
      <c r="B1722" s="14"/>
    </row>
    <row r="1723">
      <c r="A1723" s="14"/>
      <c r="B1723" s="14"/>
    </row>
    <row r="1724">
      <c r="A1724" s="14"/>
      <c r="B1724" s="14"/>
    </row>
    <row r="1725">
      <c r="A1725" s="14"/>
      <c r="B1725" s="14"/>
    </row>
    <row r="1726">
      <c r="A1726" s="14"/>
      <c r="B1726" s="14"/>
    </row>
    <row r="1727">
      <c r="A1727" s="14"/>
      <c r="B1727" s="14"/>
    </row>
    <row r="1728">
      <c r="A1728" s="14"/>
      <c r="B1728" s="14"/>
    </row>
    <row r="1729">
      <c r="A1729" s="14"/>
      <c r="B1729" s="14"/>
    </row>
    <row r="1730">
      <c r="A1730" s="14"/>
      <c r="B1730" s="14"/>
    </row>
    <row r="1731">
      <c r="A1731" s="14"/>
      <c r="B1731" s="14"/>
    </row>
    <row r="1732">
      <c r="A1732" s="14"/>
      <c r="B1732" s="14"/>
    </row>
    <row r="1733">
      <c r="A1733" s="14"/>
      <c r="B1733" s="14"/>
    </row>
    <row r="1734">
      <c r="A1734" s="14"/>
      <c r="B1734" s="14"/>
    </row>
    <row r="1735">
      <c r="A1735" s="14"/>
      <c r="B1735" s="14"/>
    </row>
    <row r="1736">
      <c r="A1736" s="14"/>
      <c r="B1736" s="14"/>
    </row>
    <row r="1737">
      <c r="A1737" s="14"/>
      <c r="B1737" s="14"/>
    </row>
    <row r="1738">
      <c r="A1738" s="14"/>
      <c r="B1738" s="14"/>
    </row>
    <row r="1739">
      <c r="A1739" s="14"/>
      <c r="B1739" s="14"/>
    </row>
    <row r="1740">
      <c r="A1740" s="14"/>
      <c r="B1740" s="14"/>
    </row>
    <row r="1741">
      <c r="A1741" s="14"/>
      <c r="B1741" s="14"/>
    </row>
    <row r="1742">
      <c r="A1742" s="14"/>
      <c r="B1742" s="14"/>
    </row>
    <row r="1743">
      <c r="A1743" s="14"/>
      <c r="B1743" s="14"/>
    </row>
    <row r="1744">
      <c r="A1744" s="14"/>
      <c r="B1744" s="14"/>
    </row>
    <row r="1745">
      <c r="A1745" s="14"/>
      <c r="B1745" s="14"/>
    </row>
    <row r="1746">
      <c r="A1746" s="14"/>
      <c r="B1746" s="14"/>
    </row>
    <row r="1747">
      <c r="A1747" s="14"/>
      <c r="B1747" s="14"/>
    </row>
    <row r="1748">
      <c r="A1748" s="14"/>
      <c r="B1748" s="14"/>
    </row>
    <row r="1749">
      <c r="A1749" s="14"/>
      <c r="B1749" s="14"/>
    </row>
    <row r="1750">
      <c r="A1750" s="14"/>
      <c r="B1750" s="14"/>
    </row>
    <row r="1751">
      <c r="A1751" s="14"/>
      <c r="B1751" s="14"/>
    </row>
    <row r="1752">
      <c r="A1752" s="14"/>
      <c r="B1752" s="14"/>
    </row>
    <row r="1753">
      <c r="A1753" s="14"/>
      <c r="B1753" s="14"/>
    </row>
    <row r="1754">
      <c r="A1754" s="14"/>
      <c r="B1754" s="14"/>
    </row>
    <row r="1755">
      <c r="A1755" s="14"/>
      <c r="B1755" s="14"/>
    </row>
    <row r="1756">
      <c r="A1756" s="14"/>
      <c r="B1756" s="14"/>
    </row>
    <row r="1757">
      <c r="A1757" s="14"/>
      <c r="B1757" s="14"/>
    </row>
    <row r="1758">
      <c r="A1758" s="14"/>
      <c r="B1758" s="14"/>
    </row>
    <row r="1759">
      <c r="A1759" s="14"/>
      <c r="B1759" s="14"/>
    </row>
    <row r="1760">
      <c r="A1760" s="14"/>
      <c r="B1760" s="14"/>
    </row>
    <row r="1761">
      <c r="A1761" s="14"/>
      <c r="B1761" s="14"/>
    </row>
    <row r="1762">
      <c r="A1762" s="14"/>
      <c r="B1762" s="14"/>
    </row>
    <row r="1763">
      <c r="A1763" s="14"/>
      <c r="B1763" s="14"/>
    </row>
    <row r="1764">
      <c r="A1764" s="14"/>
      <c r="B1764" s="14"/>
    </row>
    <row r="1765">
      <c r="A1765" s="14"/>
      <c r="B1765" s="14"/>
    </row>
    <row r="1766">
      <c r="A1766" s="14"/>
      <c r="B1766" s="14"/>
    </row>
    <row r="1767">
      <c r="A1767" s="14"/>
      <c r="B1767" s="14"/>
    </row>
    <row r="1768">
      <c r="A1768" s="14"/>
      <c r="B1768" s="14"/>
    </row>
    <row r="1769">
      <c r="A1769" s="14"/>
      <c r="B1769" s="14"/>
    </row>
    <row r="1770">
      <c r="A1770" s="14"/>
      <c r="B1770" s="14"/>
    </row>
    <row r="1771">
      <c r="A1771" s="14"/>
      <c r="B1771" s="14"/>
    </row>
    <row r="1772">
      <c r="A1772" s="14"/>
      <c r="B1772" s="14"/>
    </row>
    <row r="1773">
      <c r="A1773" s="14"/>
      <c r="B1773" s="14"/>
    </row>
    <row r="1774">
      <c r="A1774" s="14"/>
      <c r="B1774" s="14"/>
    </row>
    <row r="1775">
      <c r="A1775" s="14"/>
      <c r="B1775" s="14"/>
    </row>
    <row r="1776">
      <c r="A1776" s="14"/>
      <c r="B1776" s="14"/>
    </row>
    <row r="1777">
      <c r="A1777" s="14"/>
      <c r="B1777" s="14"/>
    </row>
    <row r="1778">
      <c r="A1778" s="14"/>
      <c r="B1778" s="14"/>
    </row>
    <row r="1779">
      <c r="A1779" s="14"/>
      <c r="B1779" s="14"/>
    </row>
    <row r="1780">
      <c r="A1780" s="14"/>
      <c r="B1780" s="14"/>
    </row>
    <row r="1781">
      <c r="A1781" s="14"/>
      <c r="B1781" s="14"/>
    </row>
    <row r="1782">
      <c r="A1782" s="14"/>
      <c r="B1782" s="14"/>
    </row>
    <row r="1783">
      <c r="A1783" s="14"/>
      <c r="B1783" s="14"/>
    </row>
    <row r="1784">
      <c r="A1784" s="14"/>
      <c r="B1784" s="14"/>
    </row>
    <row r="1785">
      <c r="A1785" s="14"/>
      <c r="B1785" s="14"/>
    </row>
    <row r="1786">
      <c r="A1786" s="14"/>
      <c r="B1786" s="14"/>
    </row>
    <row r="1787">
      <c r="A1787" s="14"/>
      <c r="B1787" s="14"/>
    </row>
    <row r="1788">
      <c r="A1788" s="14"/>
      <c r="B1788" s="14"/>
    </row>
    <row r="1789">
      <c r="A1789" s="14"/>
      <c r="B1789" s="14"/>
    </row>
    <row r="1790">
      <c r="A1790" s="14"/>
      <c r="B1790" s="14"/>
    </row>
    <row r="1791">
      <c r="A1791" s="14"/>
      <c r="B1791" s="14"/>
    </row>
    <row r="1792">
      <c r="A1792" s="14"/>
      <c r="B1792" s="14"/>
    </row>
    <row r="1793">
      <c r="A1793" s="14"/>
      <c r="B1793" s="14"/>
    </row>
    <row r="1794">
      <c r="A1794" s="14"/>
      <c r="B1794" s="14"/>
    </row>
    <row r="1795">
      <c r="A1795" s="14"/>
      <c r="B1795" s="14"/>
    </row>
    <row r="1796">
      <c r="A1796" s="14"/>
      <c r="B1796" s="14"/>
    </row>
    <row r="1797">
      <c r="A1797" s="14"/>
      <c r="B1797" s="14"/>
    </row>
    <row r="1798">
      <c r="A1798" s="14"/>
      <c r="B1798" s="14"/>
    </row>
    <row r="1799">
      <c r="A1799" s="14"/>
      <c r="B1799" s="14"/>
    </row>
    <row r="1800">
      <c r="A1800" s="14"/>
      <c r="B1800" s="14"/>
    </row>
    <row r="1801">
      <c r="A1801" s="14"/>
      <c r="B1801" s="14"/>
    </row>
    <row r="1802">
      <c r="A1802" s="14"/>
      <c r="B1802" s="14"/>
    </row>
    <row r="1803">
      <c r="A1803" s="14"/>
      <c r="B1803" s="14"/>
    </row>
    <row r="1804">
      <c r="A1804" s="14"/>
      <c r="B1804" s="14"/>
    </row>
    <row r="1805">
      <c r="A1805" s="14"/>
      <c r="B1805" s="14"/>
    </row>
    <row r="1806">
      <c r="A1806" s="14"/>
      <c r="B1806" s="14"/>
    </row>
    <row r="1807">
      <c r="A1807" s="14"/>
      <c r="B1807" s="14"/>
    </row>
    <row r="1808">
      <c r="A1808" s="14"/>
      <c r="B1808" s="14"/>
    </row>
    <row r="1809">
      <c r="A1809" s="14"/>
      <c r="B1809" s="14"/>
    </row>
    <row r="1810">
      <c r="A1810" s="14"/>
      <c r="B1810" s="14"/>
    </row>
    <row r="1811">
      <c r="A1811" s="14"/>
      <c r="B1811" s="14"/>
    </row>
    <row r="1812">
      <c r="A1812" s="14"/>
      <c r="B1812" s="14"/>
    </row>
    <row r="1813">
      <c r="A1813" s="14"/>
      <c r="B1813" s="14"/>
    </row>
    <row r="1814">
      <c r="A1814" s="14"/>
      <c r="B1814" s="14"/>
    </row>
    <row r="1815">
      <c r="A1815" s="14"/>
      <c r="B1815" s="14"/>
    </row>
    <row r="1816">
      <c r="A1816" s="14"/>
      <c r="B1816" s="14"/>
    </row>
    <row r="1817">
      <c r="A1817" s="14"/>
      <c r="B1817" s="14"/>
    </row>
    <row r="1818">
      <c r="A1818" s="14"/>
      <c r="B1818" s="14"/>
    </row>
    <row r="1819">
      <c r="A1819" s="14"/>
      <c r="B1819" s="14"/>
    </row>
    <row r="1820">
      <c r="A1820" s="14"/>
      <c r="B1820" s="14"/>
    </row>
    <row r="1821">
      <c r="A1821" s="14"/>
      <c r="B1821" s="14"/>
    </row>
    <row r="1822">
      <c r="A1822" s="14"/>
      <c r="B1822" s="14"/>
    </row>
    <row r="1823">
      <c r="A1823" s="14"/>
      <c r="B1823" s="14"/>
    </row>
    <row r="1824">
      <c r="A1824" s="14"/>
      <c r="B1824" s="14"/>
    </row>
    <row r="1825">
      <c r="A1825" s="14"/>
      <c r="B1825" s="14"/>
    </row>
    <row r="1826">
      <c r="A1826" s="14"/>
      <c r="B1826" s="14"/>
    </row>
    <row r="1827">
      <c r="A1827" s="14"/>
      <c r="B1827" s="14"/>
    </row>
    <row r="1828">
      <c r="A1828" s="14"/>
      <c r="B1828" s="14"/>
    </row>
    <row r="1829">
      <c r="A1829" s="14"/>
      <c r="B1829" s="14"/>
    </row>
    <row r="1830">
      <c r="A1830" s="14"/>
      <c r="B1830" s="14"/>
    </row>
    <row r="1831">
      <c r="A1831" s="14"/>
      <c r="B1831" s="14"/>
    </row>
    <row r="1832">
      <c r="A1832" s="14"/>
      <c r="B1832" s="14"/>
    </row>
    <row r="1833">
      <c r="A1833" s="14"/>
      <c r="B1833" s="14"/>
    </row>
    <row r="1834">
      <c r="A1834" s="14"/>
      <c r="B1834" s="14"/>
    </row>
    <row r="1835">
      <c r="A1835" s="14"/>
      <c r="B1835" s="14"/>
    </row>
    <row r="1836">
      <c r="A1836" s="14"/>
      <c r="B1836" s="14"/>
    </row>
    <row r="1837">
      <c r="A1837" s="14"/>
      <c r="B1837" s="14"/>
    </row>
    <row r="1838">
      <c r="A1838" s="14"/>
      <c r="B1838" s="14"/>
    </row>
    <row r="1839">
      <c r="A1839" s="14"/>
      <c r="B1839" s="14"/>
    </row>
    <row r="1840">
      <c r="A1840" s="14"/>
      <c r="B1840" s="14"/>
    </row>
    <row r="1841">
      <c r="A1841" s="14"/>
      <c r="B1841" s="14"/>
    </row>
    <row r="1842">
      <c r="A1842" s="14"/>
      <c r="B1842" s="14"/>
    </row>
    <row r="1843">
      <c r="A1843" s="14"/>
      <c r="B1843" s="14"/>
    </row>
    <row r="1844">
      <c r="A1844" s="14"/>
      <c r="B1844" s="14"/>
    </row>
    <row r="1845">
      <c r="A1845" s="14"/>
      <c r="B1845" s="14"/>
    </row>
    <row r="1846">
      <c r="A1846" s="14"/>
      <c r="B1846" s="14"/>
    </row>
    <row r="1847">
      <c r="A1847" s="14"/>
      <c r="B1847" s="14"/>
    </row>
    <row r="1848">
      <c r="A1848" s="14"/>
      <c r="B1848" s="14"/>
    </row>
    <row r="1849">
      <c r="A1849" s="14"/>
      <c r="B1849" s="14"/>
    </row>
    <row r="1850">
      <c r="A1850" s="14"/>
      <c r="B1850" s="14"/>
    </row>
    <row r="1851">
      <c r="A1851" s="14"/>
      <c r="B1851" s="14"/>
    </row>
    <row r="1852">
      <c r="A1852" s="14"/>
      <c r="B1852" s="14"/>
    </row>
    <row r="1853">
      <c r="A1853" s="14"/>
      <c r="B1853" s="14"/>
    </row>
    <row r="1854">
      <c r="A1854" s="14"/>
      <c r="B1854" s="14"/>
    </row>
    <row r="1855">
      <c r="A1855" s="14"/>
      <c r="B1855" s="14"/>
    </row>
    <row r="1856">
      <c r="A1856" s="14"/>
      <c r="B1856" s="14"/>
    </row>
    <row r="1857">
      <c r="A1857" s="14"/>
      <c r="B1857" s="14"/>
    </row>
    <row r="1858">
      <c r="A1858" s="14"/>
      <c r="B1858" s="14"/>
    </row>
    <row r="1859">
      <c r="A1859" s="14"/>
      <c r="B1859" s="14"/>
    </row>
    <row r="1860">
      <c r="A1860" s="14"/>
      <c r="B1860" s="14"/>
    </row>
    <row r="1861">
      <c r="A1861" s="14"/>
      <c r="B1861" s="14"/>
    </row>
    <row r="1862">
      <c r="A1862" s="14"/>
      <c r="B1862" s="14"/>
    </row>
    <row r="1863">
      <c r="A1863" s="14"/>
      <c r="B1863" s="14"/>
    </row>
    <row r="1864">
      <c r="A1864" s="14"/>
      <c r="B1864" s="14"/>
    </row>
    <row r="1865">
      <c r="A1865" s="14"/>
      <c r="B1865" s="14"/>
    </row>
    <row r="1866">
      <c r="A1866" s="14"/>
      <c r="B1866" s="14"/>
    </row>
    <row r="1867">
      <c r="A1867" s="14"/>
      <c r="B1867" s="14"/>
    </row>
    <row r="1868">
      <c r="A1868" s="14"/>
      <c r="B1868" s="14"/>
    </row>
    <row r="1869">
      <c r="A1869" s="14"/>
      <c r="B1869" s="14"/>
    </row>
    <row r="1870">
      <c r="A1870" s="14"/>
      <c r="B1870" s="14"/>
    </row>
    <row r="1871">
      <c r="A1871" s="14"/>
      <c r="B1871" s="14"/>
    </row>
    <row r="1872">
      <c r="A1872" s="14"/>
      <c r="B1872" s="14"/>
    </row>
    <row r="1873">
      <c r="A1873" s="14"/>
      <c r="B1873" s="14"/>
    </row>
    <row r="1874">
      <c r="A1874" s="14"/>
      <c r="B1874" s="14"/>
    </row>
    <row r="1875">
      <c r="A1875" s="14"/>
      <c r="B1875" s="14"/>
    </row>
    <row r="1876">
      <c r="A1876" s="14"/>
      <c r="B1876" s="14"/>
    </row>
    <row r="1877">
      <c r="A1877" s="14"/>
      <c r="B1877" s="14"/>
    </row>
    <row r="1878">
      <c r="A1878" s="14"/>
      <c r="B1878" s="14"/>
    </row>
    <row r="1879">
      <c r="A1879" s="14"/>
      <c r="B1879" s="14"/>
    </row>
    <row r="1880">
      <c r="A1880" s="14"/>
      <c r="B1880" s="14"/>
    </row>
    <row r="1881">
      <c r="A1881" s="14"/>
      <c r="B1881" s="14"/>
    </row>
    <row r="1882">
      <c r="A1882" s="14"/>
      <c r="B1882" s="14"/>
    </row>
    <row r="1883">
      <c r="A1883" s="14"/>
      <c r="B1883" s="14"/>
    </row>
    <row r="1884">
      <c r="A1884" s="14"/>
      <c r="B1884" s="14"/>
    </row>
    <row r="1885">
      <c r="A1885" s="14"/>
      <c r="B1885" s="14"/>
    </row>
    <row r="1886">
      <c r="A1886" s="14"/>
      <c r="B1886" s="14"/>
    </row>
    <row r="1887">
      <c r="A1887" s="14"/>
      <c r="B1887" s="14"/>
    </row>
    <row r="1888">
      <c r="A1888" s="14"/>
      <c r="B1888" s="14"/>
    </row>
    <row r="1889">
      <c r="A1889" s="14"/>
      <c r="B1889" s="14"/>
    </row>
    <row r="1890">
      <c r="A1890" s="14"/>
      <c r="B1890" s="14"/>
    </row>
    <row r="1891">
      <c r="A1891" s="14"/>
      <c r="B1891" s="14"/>
    </row>
    <row r="1892">
      <c r="A1892" s="14"/>
      <c r="B1892" s="14"/>
    </row>
    <row r="1893">
      <c r="A1893" s="14"/>
      <c r="B1893" s="14"/>
    </row>
    <row r="1894">
      <c r="A1894" s="14"/>
      <c r="B1894" s="14"/>
    </row>
    <row r="1895">
      <c r="A1895" s="14"/>
      <c r="B1895" s="14"/>
    </row>
    <row r="1896">
      <c r="A1896" s="14"/>
      <c r="B1896" s="14"/>
    </row>
    <row r="1897">
      <c r="A1897" s="14"/>
      <c r="B1897" s="14"/>
    </row>
    <row r="1898">
      <c r="A1898" s="14"/>
      <c r="B1898" s="14"/>
    </row>
    <row r="1899">
      <c r="A1899" s="14"/>
      <c r="B1899" s="14"/>
    </row>
    <row r="1900">
      <c r="A1900" s="14"/>
      <c r="B1900" s="14"/>
    </row>
    <row r="1901">
      <c r="A1901" s="14"/>
      <c r="B1901" s="14"/>
    </row>
    <row r="1902">
      <c r="A1902" s="14"/>
      <c r="B1902" s="14"/>
    </row>
    <row r="1903">
      <c r="A1903" s="14"/>
      <c r="B1903" s="14"/>
    </row>
    <row r="1904">
      <c r="A1904" s="14"/>
      <c r="B1904" s="14"/>
    </row>
    <row r="1905">
      <c r="A1905" s="14"/>
      <c r="B1905" s="14"/>
    </row>
    <row r="1906">
      <c r="A1906" s="14"/>
      <c r="B1906" s="14"/>
    </row>
    <row r="1907">
      <c r="A1907" s="14"/>
      <c r="B1907" s="14"/>
    </row>
    <row r="1908">
      <c r="A1908" s="14"/>
      <c r="B1908" s="14"/>
    </row>
    <row r="1909">
      <c r="A1909" s="14"/>
      <c r="B1909" s="14"/>
    </row>
    <row r="1910">
      <c r="A1910" s="14"/>
      <c r="B1910" s="14"/>
    </row>
    <row r="1911">
      <c r="A1911" s="14"/>
      <c r="B1911" s="14"/>
    </row>
    <row r="1912">
      <c r="A1912" s="14"/>
      <c r="B1912" s="14"/>
    </row>
    <row r="1913">
      <c r="A1913" s="14"/>
      <c r="B1913" s="14"/>
    </row>
    <row r="1914">
      <c r="A1914" s="14"/>
      <c r="B1914" s="14"/>
    </row>
    <row r="1915">
      <c r="A1915" s="14"/>
      <c r="B1915" s="14"/>
    </row>
    <row r="1916">
      <c r="A1916" s="14"/>
      <c r="B1916" s="14"/>
    </row>
    <row r="1917">
      <c r="A1917" s="14"/>
      <c r="B1917" s="14"/>
    </row>
    <row r="1918">
      <c r="A1918" s="14"/>
      <c r="B1918" s="14"/>
    </row>
    <row r="1919">
      <c r="A1919" s="14"/>
      <c r="B1919" s="14"/>
    </row>
    <row r="1920">
      <c r="A1920" s="14"/>
      <c r="B1920" s="14"/>
    </row>
    <row r="1921">
      <c r="A1921" s="14"/>
      <c r="B1921" s="14"/>
    </row>
    <row r="1922">
      <c r="A1922" s="14"/>
      <c r="B1922" s="14"/>
    </row>
    <row r="1923">
      <c r="A1923" s="14"/>
      <c r="B1923" s="14"/>
    </row>
    <row r="1924">
      <c r="A1924" s="14"/>
      <c r="B1924" s="14"/>
    </row>
    <row r="1925">
      <c r="A1925" s="14"/>
      <c r="B1925" s="14"/>
    </row>
    <row r="1926">
      <c r="A1926" s="14"/>
      <c r="B1926" s="14"/>
    </row>
    <row r="1927">
      <c r="A1927" s="14"/>
      <c r="B1927" s="14"/>
    </row>
    <row r="1928">
      <c r="A1928" s="14"/>
      <c r="B1928" s="14"/>
    </row>
    <row r="1929">
      <c r="A1929" s="14"/>
      <c r="B1929" s="14"/>
    </row>
    <row r="1930">
      <c r="A1930" s="14"/>
      <c r="B1930" s="14"/>
    </row>
    <row r="1931">
      <c r="A1931" s="14"/>
      <c r="B1931" s="14"/>
    </row>
    <row r="1932">
      <c r="A1932" s="14"/>
      <c r="B1932" s="14"/>
    </row>
    <row r="1933">
      <c r="A1933" s="14"/>
      <c r="B1933" s="14"/>
    </row>
    <row r="1934">
      <c r="A1934" s="14"/>
      <c r="B1934" s="14"/>
    </row>
    <row r="1935">
      <c r="A1935" s="14"/>
      <c r="B1935" s="14"/>
    </row>
    <row r="1936">
      <c r="A1936" s="14"/>
      <c r="B1936" s="14"/>
    </row>
    <row r="1937">
      <c r="A1937" s="14"/>
      <c r="B1937" s="14"/>
    </row>
    <row r="1938">
      <c r="A1938" s="14"/>
      <c r="B1938" s="14"/>
    </row>
    <row r="1939">
      <c r="A1939" s="14"/>
      <c r="B1939" s="14"/>
    </row>
    <row r="1940">
      <c r="A1940" s="14"/>
      <c r="B1940" s="14"/>
    </row>
    <row r="1941">
      <c r="A1941" s="14"/>
      <c r="B1941" s="14"/>
    </row>
    <row r="1942">
      <c r="A1942" s="14"/>
      <c r="B1942" s="14"/>
    </row>
    <row r="1943">
      <c r="A1943" s="14"/>
      <c r="B1943" s="14"/>
    </row>
    <row r="1944">
      <c r="A1944" s="14"/>
      <c r="B1944" s="14"/>
    </row>
    <row r="1945">
      <c r="A1945" s="14"/>
      <c r="B1945" s="14"/>
    </row>
    <row r="1946">
      <c r="A1946" s="14"/>
      <c r="B1946" s="14"/>
    </row>
    <row r="1947">
      <c r="A1947" s="14"/>
      <c r="B1947" s="14"/>
    </row>
    <row r="1948">
      <c r="A1948" s="14"/>
      <c r="B1948" s="14"/>
    </row>
    <row r="1949">
      <c r="A1949" s="14"/>
      <c r="B1949" s="14"/>
    </row>
    <row r="1950">
      <c r="A1950" s="14"/>
      <c r="B1950" s="14"/>
    </row>
    <row r="1951">
      <c r="A1951" s="14"/>
      <c r="B1951" s="14"/>
    </row>
    <row r="1952">
      <c r="A1952" s="14"/>
      <c r="B1952" s="14"/>
    </row>
    <row r="1953">
      <c r="A1953" s="14"/>
      <c r="B1953" s="14"/>
    </row>
    <row r="1954">
      <c r="A1954" s="14"/>
      <c r="B1954" s="14"/>
    </row>
    <row r="1955">
      <c r="A1955" s="14"/>
      <c r="B1955" s="14"/>
    </row>
    <row r="1956">
      <c r="A1956" s="14"/>
      <c r="B1956" s="14"/>
    </row>
    <row r="1957">
      <c r="A1957" s="14"/>
      <c r="B1957" s="14"/>
    </row>
    <row r="1958">
      <c r="A1958" s="14"/>
      <c r="B1958" s="14"/>
    </row>
    <row r="1959">
      <c r="A1959" s="14"/>
      <c r="B1959" s="14"/>
    </row>
    <row r="1960">
      <c r="A1960" s="14"/>
      <c r="B1960" s="14"/>
    </row>
    <row r="1961">
      <c r="A1961" s="14"/>
      <c r="B1961" s="14"/>
    </row>
    <row r="1962">
      <c r="A1962" s="14"/>
      <c r="B1962" s="14"/>
    </row>
    <row r="1963">
      <c r="A1963" s="14"/>
      <c r="B1963" s="14"/>
    </row>
    <row r="1964">
      <c r="A1964" s="14"/>
      <c r="B1964" s="14"/>
    </row>
    <row r="1965">
      <c r="A1965" s="14"/>
      <c r="B1965" s="14"/>
    </row>
    <row r="1966">
      <c r="A1966" s="14"/>
      <c r="B1966" s="14"/>
    </row>
    <row r="1967">
      <c r="A1967" s="14"/>
      <c r="B1967" s="14"/>
    </row>
    <row r="1968">
      <c r="A1968" s="14"/>
      <c r="B1968" s="14"/>
    </row>
    <row r="1969">
      <c r="A1969" s="14"/>
      <c r="B1969" s="14"/>
    </row>
    <row r="1970">
      <c r="A1970" s="14"/>
      <c r="B1970" s="14"/>
    </row>
    <row r="1971">
      <c r="A1971" s="14"/>
      <c r="B1971" s="14"/>
    </row>
    <row r="1972">
      <c r="A1972" s="14"/>
      <c r="B1972" s="14"/>
    </row>
    <row r="1973">
      <c r="A1973" s="14"/>
      <c r="B1973" s="14"/>
    </row>
    <row r="1974">
      <c r="A1974" s="14"/>
      <c r="B1974" s="14"/>
    </row>
    <row r="1975">
      <c r="A1975" s="14"/>
      <c r="B1975" s="14"/>
    </row>
    <row r="1976">
      <c r="A1976" s="14"/>
      <c r="B1976" s="14"/>
    </row>
    <row r="1977">
      <c r="A1977" s="14"/>
      <c r="B1977" s="14"/>
    </row>
    <row r="1978">
      <c r="A1978" s="14"/>
      <c r="B1978" s="14"/>
    </row>
    <row r="1979">
      <c r="A1979" s="14"/>
      <c r="B1979" s="14"/>
    </row>
    <row r="1980">
      <c r="A1980" s="14"/>
      <c r="B1980" s="14"/>
    </row>
    <row r="1981">
      <c r="A1981" s="14"/>
      <c r="B1981" s="14"/>
    </row>
    <row r="1982">
      <c r="A1982" s="14"/>
      <c r="B1982" s="14"/>
    </row>
    <row r="1983">
      <c r="A1983" s="14"/>
      <c r="B1983" s="14"/>
    </row>
    <row r="1984">
      <c r="A1984" s="14"/>
      <c r="B1984" s="14"/>
    </row>
    <row r="1985">
      <c r="A1985" s="14"/>
      <c r="B1985" s="14"/>
    </row>
    <row r="1986">
      <c r="A1986" s="14"/>
      <c r="B1986" s="14"/>
    </row>
    <row r="1987">
      <c r="A1987" s="14"/>
      <c r="B1987" s="14"/>
    </row>
    <row r="1988">
      <c r="A1988" s="14"/>
      <c r="B1988" s="14"/>
    </row>
    <row r="1989">
      <c r="A1989" s="14"/>
      <c r="B1989" s="14"/>
    </row>
    <row r="1990">
      <c r="A1990" s="14"/>
      <c r="B1990" s="14"/>
    </row>
    <row r="1991">
      <c r="A1991" s="14"/>
      <c r="B1991" s="14"/>
    </row>
    <row r="1992">
      <c r="A1992" s="14"/>
      <c r="B1992" s="14"/>
    </row>
    <row r="1993">
      <c r="A1993" s="14"/>
      <c r="B1993" s="14"/>
    </row>
    <row r="1994">
      <c r="A1994" s="14"/>
      <c r="B1994" s="14"/>
    </row>
    <row r="1995">
      <c r="A1995" s="14"/>
      <c r="B1995" s="14"/>
    </row>
    <row r="1996">
      <c r="A1996" s="14"/>
      <c r="B1996" s="14"/>
    </row>
    <row r="1997">
      <c r="A1997" s="14"/>
      <c r="B1997" s="14"/>
    </row>
    <row r="1998">
      <c r="A1998" s="14"/>
      <c r="B1998" s="14"/>
    </row>
    <row r="1999">
      <c r="A1999" s="14"/>
      <c r="B1999" s="14"/>
    </row>
    <row r="2000">
      <c r="A2000" s="14"/>
      <c r="B2000" s="14"/>
    </row>
    <row r="2001">
      <c r="A2001" s="14"/>
      <c r="B2001" s="14"/>
    </row>
    <row r="2002">
      <c r="A2002" s="14"/>
      <c r="B2002" s="14"/>
    </row>
    <row r="2003">
      <c r="A2003" s="14"/>
      <c r="B2003" s="14"/>
    </row>
    <row r="2004">
      <c r="A2004" s="14"/>
      <c r="B2004" s="14"/>
    </row>
    <row r="2005">
      <c r="A2005" s="14"/>
      <c r="B2005" s="14"/>
    </row>
    <row r="2006">
      <c r="A2006" s="14"/>
      <c r="B2006" s="14"/>
    </row>
    <row r="2007">
      <c r="A2007" s="14"/>
      <c r="B2007" s="14"/>
    </row>
    <row r="2008">
      <c r="A2008" s="14"/>
      <c r="B2008" s="14"/>
    </row>
    <row r="2009">
      <c r="A2009" s="14"/>
      <c r="B2009" s="14"/>
    </row>
    <row r="2010">
      <c r="A2010" s="14"/>
      <c r="B2010" s="14"/>
    </row>
    <row r="2011">
      <c r="A2011" s="14"/>
      <c r="B2011" s="14"/>
    </row>
    <row r="2012">
      <c r="A2012" s="14"/>
      <c r="B2012" s="14"/>
    </row>
    <row r="2013">
      <c r="A2013" s="14"/>
      <c r="B2013" s="14"/>
    </row>
    <row r="2014">
      <c r="A2014" s="14"/>
      <c r="B2014" s="14"/>
    </row>
    <row r="2015">
      <c r="A2015" s="14"/>
      <c r="B2015" s="14"/>
    </row>
    <row r="2016">
      <c r="A2016" s="14"/>
      <c r="B2016" s="14"/>
    </row>
    <row r="2017">
      <c r="A2017" s="14"/>
      <c r="B2017" s="14"/>
    </row>
    <row r="2018">
      <c r="A2018" s="14"/>
      <c r="B2018" s="14"/>
    </row>
    <row r="2019">
      <c r="A2019" s="14"/>
      <c r="B2019" s="14"/>
    </row>
    <row r="2020">
      <c r="A2020" s="14"/>
      <c r="B2020" s="14"/>
    </row>
    <row r="2021">
      <c r="A2021" s="14"/>
      <c r="B2021" s="14"/>
    </row>
    <row r="2022">
      <c r="A2022" s="14"/>
      <c r="B2022" s="14"/>
    </row>
    <row r="2023">
      <c r="A2023" s="14"/>
      <c r="B2023" s="14"/>
    </row>
    <row r="2024">
      <c r="A2024" s="14"/>
      <c r="B2024" s="14"/>
    </row>
    <row r="2025">
      <c r="A2025" s="14"/>
      <c r="B2025" s="14"/>
    </row>
    <row r="2026">
      <c r="A2026" s="14"/>
      <c r="B2026" s="14"/>
    </row>
    <row r="2027">
      <c r="A2027" s="14"/>
      <c r="B2027" s="14"/>
    </row>
    <row r="2028">
      <c r="A2028" s="14"/>
      <c r="B2028" s="14"/>
    </row>
    <row r="2029">
      <c r="A2029" s="14"/>
      <c r="B2029" s="14"/>
    </row>
    <row r="2030">
      <c r="A2030" s="14"/>
      <c r="B2030" s="14"/>
    </row>
    <row r="2031">
      <c r="A2031" s="14"/>
      <c r="B2031" s="14"/>
    </row>
    <row r="2032">
      <c r="A2032" s="14"/>
      <c r="B2032" s="14"/>
    </row>
    <row r="2033">
      <c r="A2033" s="14"/>
      <c r="B2033" s="14"/>
    </row>
    <row r="2034">
      <c r="A2034" s="14"/>
      <c r="B2034" s="14"/>
    </row>
    <row r="2035">
      <c r="A2035" s="14"/>
      <c r="B2035" s="14"/>
    </row>
    <row r="2036">
      <c r="A2036" s="14"/>
      <c r="B2036" s="14"/>
    </row>
    <row r="2037">
      <c r="A2037" s="14"/>
      <c r="B2037" s="14"/>
    </row>
    <row r="2038">
      <c r="A2038" s="14"/>
      <c r="B2038" s="14"/>
    </row>
    <row r="2039">
      <c r="A2039" s="14"/>
      <c r="B2039" s="14"/>
    </row>
    <row r="2040">
      <c r="A2040" s="14"/>
      <c r="B2040" s="14"/>
    </row>
    <row r="2041">
      <c r="A2041" s="14"/>
      <c r="B2041" s="14"/>
    </row>
    <row r="2042">
      <c r="A2042" s="14"/>
      <c r="B2042" s="14"/>
    </row>
    <row r="2043">
      <c r="A2043" s="14"/>
      <c r="B2043" s="14"/>
    </row>
    <row r="2044">
      <c r="A2044" s="14"/>
      <c r="B2044" s="14"/>
    </row>
    <row r="2045">
      <c r="A2045" s="14"/>
      <c r="B2045" s="14"/>
    </row>
    <row r="2046">
      <c r="A2046" s="14"/>
      <c r="B2046" s="14"/>
    </row>
    <row r="2047">
      <c r="A2047" s="14"/>
      <c r="B2047" s="14"/>
    </row>
    <row r="2048">
      <c r="A2048" s="14"/>
      <c r="B2048" s="14"/>
    </row>
    <row r="2049">
      <c r="A2049" s="14"/>
      <c r="B2049" s="14"/>
    </row>
    <row r="2050">
      <c r="A2050" s="14"/>
      <c r="B2050" s="14"/>
    </row>
    <row r="2051">
      <c r="A2051" s="14"/>
      <c r="B2051" s="14"/>
    </row>
    <row r="2052">
      <c r="A2052" s="14"/>
      <c r="B2052" s="14"/>
    </row>
    <row r="2053">
      <c r="A2053" s="14"/>
      <c r="B2053" s="14"/>
    </row>
    <row r="2054">
      <c r="A2054" s="14"/>
      <c r="B2054" s="14"/>
    </row>
    <row r="2055">
      <c r="A2055" s="14"/>
      <c r="B2055" s="14"/>
    </row>
    <row r="2056">
      <c r="A2056" s="14"/>
      <c r="B2056" s="14"/>
    </row>
    <row r="2057">
      <c r="A2057" s="14"/>
      <c r="B2057" s="14"/>
    </row>
    <row r="2058">
      <c r="A2058" s="14"/>
      <c r="B2058" s="14"/>
    </row>
    <row r="2059">
      <c r="A2059" s="14"/>
      <c r="B2059" s="14"/>
    </row>
    <row r="2060">
      <c r="A2060" s="14"/>
      <c r="B2060" s="14"/>
    </row>
    <row r="2061">
      <c r="A2061" s="14"/>
      <c r="B2061" s="14"/>
    </row>
    <row r="2062">
      <c r="A2062" s="14"/>
      <c r="B2062" s="14"/>
    </row>
    <row r="2063">
      <c r="A2063" s="14"/>
      <c r="B2063" s="14"/>
    </row>
    <row r="2064">
      <c r="A2064" s="14"/>
      <c r="B2064" s="14"/>
    </row>
    <row r="2065">
      <c r="A2065" s="14"/>
      <c r="B2065" s="14"/>
    </row>
    <row r="2066">
      <c r="A2066" s="14"/>
      <c r="B2066" s="14"/>
    </row>
    <row r="2067">
      <c r="A2067" s="14"/>
      <c r="B2067" s="14"/>
    </row>
    <row r="2068">
      <c r="A2068" s="14"/>
      <c r="B2068" s="14"/>
    </row>
    <row r="2069">
      <c r="A2069" s="14"/>
      <c r="B2069" s="14"/>
    </row>
    <row r="2070">
      <c r="A2070" s="14"/>
      <c r="B2070" s="14"/>
    </row>
    <row r="2071">
      <c r="A2071" s="14"/>
      <c r="B2071" s="14"/>
    </row>
    <row r="2072">
      <c r="A2072" s="14"/>
      <c r="B2072" s="14"/>
    </row>
    <row r="2073">
      <c r="A2073" s="14"/>
      <c r="B2073" s="14"/>
    </row>
    <row r="2074">
      <c r="A2074" s="14"/>
      <c r="B2074" s="14"/>
    </row>
    <row r="2075">
      <c r="A2075" s="14"/>
      <c r="B2075" s="14"/>
    </row>
    <row r="2076">
      <c r="A2076" s="14"/>
      <c r="B2076" s="14"/>
    </row>
    <row r="2077">
      <c r="A2077" s="14"/>
      <c r="B2077" s="14"/>
    </row>
    <row r="2078">
      <c r="A2078" s="14"/>
      <c r="B2078" s="14"/>
    </row>
    <row r="2079">
      <c r="A2079" s="14"/>
      <c r="B2079" s="14"/>
    </row>
    <row r="2080">
      <c r="A2080" s="14"/>
      <c r="B2080" s="14"/>
    </row>
    <row r="2081">
      <c r="A2081" s="14"/>
      <c r="B2081" s="14"/>
    </row>
    <row r="2082">
      <c r="A2082" s="14"/>
      <c r="B2082" s="14"/>
    </row>
    <row r="2083">
      <c r="A2083" s="14"/>
      <c r="B2083" s="14"/>
    </row>
    <row r="2084">
      <c r="A2084" s="14"/>
      <c r="B2084" s="14"/>
    </row>
    <row r="2085">
      <c r="A2085" s="14"/>
      <c r="B2085" s="14"/>
    </row>
    <row r="2086">
      <c r="A2086" s="14"/>
      <c r="B2086" s="14"/>
    </row>
    <row r="2087">
      <c r="A2087" s="14"/>
      <c r="B2087" s="14"/>
    </row>
    <row r="2088">
      <c r="A2088" s="14"/>
      <c r="B2088" s="14"/>
    </row>
    <row r="2089">
      <c r="A2089" s="14"/>
      <c r="B2089" s="14"/>
    </row>
    <row r="2090">
      <c r="A2090" s="14"/>
      <c r="B2090" s="14"/>
    </row>
    <row r="2091">
      <c r="A2091" s="14"/>
      <c r="B2091" s="14"/>
    </row>
    <row r="2092">
      <c r="A2092" s="14"/>
      <c r="B2092" s="14"/>
    </row>
    <row r="2093">
      <c r="A2093" s="14"/>
      <c r="B2093" s="14"/>
    </row>
    <row r="2094">
      <c r="A2094" s="14"/>
      <c r="B2094" s="14"/>
    </row>
    <row r="2095">
      <c r="A2095" s="14"/>
      <c r="B2095" s="14"/>
    </row>
    <row r="2096">
      <c r="A2096" s="14"/>
      <c r="B2096" s="14"/>
    </row>
    <row r="2097">
      <c r="A2097" s="14"/>
      <c r="B2097" s="14"/>
    </row>
    <row r="2098">
      <c r="A2098" s="14"/>
      <c r="B2098" s="14"/>
    </row>
    <row r="2099">
      <c r="A2099" s="14"/>
      <c r="B2099" s="14"/>
    </row>
    <row r="2100">
      <c r="A2100" s="14"/>
      <c r="B2100" s="14"/>
    </row>
    <row r="2101">
      <c r="A2101" s="14"/>
      <c r="B2101" s="14"/>
    </row>
    <row r="2102">
      <c r="A2102" s="14"/>
      <c r="B2102" s="14"/>
    </row>
    <row r="2103">
      <c r="A2103" s="14"/>
      <c r="B2103" s="14"/>
    </row>
    <row r="2104">
      <c r="A2104" s="14"/>
      <c r="B2104" s="14"/>
    </row>
    <row r="2105">
      <c r="A2105" s="14"/>
      <c r="B2105" s="14"/>
    </row>
    <row r="2106">
      <c r="A2106" s="14"/>
      <c r="B2106" s="14"/>
    </row>
    <row r="2107">
      <c r="A2107" s="14"/>
      <c r="B2107" s="14"/>
    </row>
    <row r="2108">
      <c r="A2108" s="14"/>
      <c r="B2108" s="14"/>
    </row>
    <row r="2109">
      <c r="A2109" s="14"/>
      <c r="B2109" s="14"/>
    </row>
    <row r="2110">
      <c r="A2110" s="14"/>
      <c r="B2110" s="14"/>
    </row>
    <row r="2111">
      <c r="A2111" s="14"/>
      <c r="B2111" s="14"/>
    </row>
    <row r="2112">
      <c r="A2112" s="14"/>
      <c r="B2112" s="14"/>
    </row>
    <row r="2113">
      <c r="A2113" s="14"/>
      <c r="B2113" s="14"/>
    </row>
    <row r="2114">
      <c r="A2114" s="14"/>
      <c r="B2114" s="14"/>
    </row>
    <row r="2115">
      <c r="A2115" s="14"/>
      <c r="B2115" s="14"/>
    </row>
    <row r="2116">
      <c r="A2116" s="14"/>
      <c r="B2116" s="14"/>
    </row>
    <row r="2117">
      <c r="A2117" s="14"/>
      <c r="B2117" s="14"/>
    </row>
    <row r="2118">
      <c r="A2118" s="14"/>
      <c r="B2118" s="14"/>
    </row>
    <row r="2119">
      <c r="A2119" s="14"/>
      <c r="B2119" s="14"/>
    </row>
    <row r="2120">
      <c r="A2120" s="14"/>
      <c r="B2120" s="14"/>
    </row>
    <row r="2121">
      <c r="A2121" s="14"/>
      <c r="B2121" s="14"/>
    </row>
    <row r="2122">
      <c r="A2122" s="14"/>
      <c r="B2122" s="14"/>
    </row>
    <row r="2123">
      <c r="A2123" s="14"/>
      <c r="B2123" s="14"/>
    </row>
    <row r="2124">
      <c r="A2124" s="14"/>
      <c r="B2124" s="14"/>
    </row>
    <row r="2125">
      <c r="A2125" s="14"/>
      <c r="B2125" s="14"/>
    </row>
    <row r="2126">
      <c r="A2126" s="14"/>
      <c r="B2126" s="14"/>
    </row>
    <row r="2127">
      <c r="A2127" s="14"/>
      <c r="B2127" s="14"/>
    </row>
    <row r="2128">
      <c r="A2128" s="14"/>
      <c r="B2128" s="14"/>
    </row>
    <row r="2129">
      <c r="A2129" s="14"/>
      <c r="B2129" s="14"/>
    </row>
    <row r="2130">
      <c r="A2130" s="14"/>
      <c r="B2130" s="14"/>
    </row>
    <row r="2131">
      <c r="A2131" s="14"/>
      <c r="B2131" s="14"/>
    </row>
    <row r="2132">
      <c r="A2132" s="14"/>
      <c r="B2132" s="14"/>
    </row>
    <row r="2133">
      <c r="A2133" s="14"/>
      <c r="B2133" s="14"/>
    </row>
    <row r="2134">
      <c r="A2134" s="14"/>
      <c r="B2134" s="14"/>
    </row>
    <row r="2135">
      <c r="A2135" s="14"/>
      <c r="B2135" s="14"/>
    </row>
    <row r="2136">
      <c r="A2136" s="14"/>
      <c r="B2136" s="14"/>
    </row>
    <row r="2137">
      <c r="A2137" s="14"/>
      <c r="B2137" s="14"/>
    </row>
    <row r="2138">
      <c r="A2138" s="14"/>
      <c r="B2138" s="14"/>
    </row>
    <row r="2139">
      <c r="A2139" s="14"/>
      <c r="B2139" s="14"/>
    </row>
    <row r="2140">
      <c r="A2140" s="14"/>
      <c r="B2140" s="14"/>
    </row>
    <row r="2141">
      <c r="A2141" s="14"/>
      <c r="B2141" s="14"/>
    </row>
    <row r="2142">
      <c r="A2142" s="14"/>
      <c r="B2142" s="14"/>
    </row>
    <row r="2143">
      <c r="A2143" s="14"/>
      <c r="B2143" s="14"/>
    </row>
    <row r="2144">
      <c r="A2144" s="14"/>
      <c r="B2144" s="14"/>
    </row>
    <row r="2145">
      <c r="A2145" s="14"/>
      <c r="B2145" s="14"/>
    </row>
    <row r="2146">
      <c r="A2146" s="14"/>
      <c r="B2146" s="14"/>
    </row>
    <row r="2147">
      <c r="A2147" s="14"/>
      <c r="B2147" s="14"/>
    </row>
    <row r="2148">
      <c r="A2148" s="14"/>
      <c r="B2148" s="14"/>
    </row>
    <row r="2149">
      <c r="A2149" s="14"/>
      <c r="B2149" s="14"/>
    </row>
    <row r="2150">
      <c r="A2150" s="14"/>
      <c r="B2150" s="14"/>
    </row>
    <row r="2151">
      <c r="A2151" s="14"/>
      <c r="B2151" s="14"/>
    </row>
    <row r="2152">
      <c r="A2152" s="14"/>
      <c r="B2152" s="14"/>
    </row>
    <row r="2153">
      <c r="A2153" s="14"/>
      <c r="B2153" s="14"/>
    </row>
    <row r="2154">
      <c r="A2154" s="14"/>
      <c r="B2154" s="14"/>
    </row>
    <row r="2155">
      <c r="A2155" s="14"/>
      <c r="B2155" s="14"/>
    </row>
    <row r="2156">
      <c r="A2156" s="14"/>
      <c r="B2156" s="14"/>
    </row>
    <row r="2157">
      <c r="A2157" s="14"/>
      <c r="B2157" s="14"/>
    </row>
    <row r="2158">
      <c r="A2158" s="14"/>
      <c r="B2158" s="14"/>
    </row>
    <row r="2159">
      <c r="A2159" s="14"/>
      <c r="B2159" s="14"/>
    </row>
    <row r="2160">
      <c r="A2160" s="14"/>
      <c r="B2160" s="14"/>
    </row>
    <row r="2161">
      <c r="A2161" s="14"/>
      <c r="B2161" s="14"/>
    </row>
    <row r="2162">
      <c r="A2162" s="14"/>
      <c r="B2162" s="14"/>
    </row>
    <row r="2163">
      <c r="A2163" s="14"/>
      <c r="B2163" s="14"/>
    </row>
    <row r="2164">
      <c r="A2164" s="14"/>
      <c r="B2164" s="14"/>
    </row>
    <row r="2165">
      <c r="A2165" s="14"/>
      <c r="B2165" s="14"/>
    </row>
    <row r="2166">
      <c r="A2166" s="14"/>
      <c r="B2166" s="14"/>
    </row>
    <row r="2167">
      <c r="A2167" s="14"/>
      <c r="B2167" s="14"/>
    </row>
    <row r="2168">
      <c r="A2168" s="14"/>
      <c r="B2168" s="14"/>
    </row>
    <row r="2169">
      <c r="A2169" s="14"/>
      <c r="B2169" s="14"/>
    </row>
    <row r="2170">
      <c r="A2170" s="14"/>
      <c r="B2170" s="14"/>
    </row>
    <row r="2171">
      <c r="A2171" s="14"/>
      <c r="B2171" s="14"/>
    </row>
    <row r="2172">
      <c r="A2172" s="14"/>
      <c r="B2172" s="14"/>
    </row>
    <row r="2173">
      <c r="A2173" s="14"/>
      <c r="B2173" s="14"/>
    </row>
    <row r="2174">
      <c r="A2174" s="14"/>
      <c r="B2174" s="14"/>
    </row>
    <row r="2175">
      <c r="A2175" s="14"/>
      <c r="B2175" s="14"/>
    </row>
    <row r="2176">
      <c r="A2176" s="14"/>
      <c r="B2176" s="14"/>
    </row>
    <row r="2177">
      <c r="A2177" s="14"/>
      <c r="B2177" s="14"/>
    </row>
    <row r="2178">
      <c r="A2178" s="14"/>
      <c r="B2178" s="14"/>
    </row>
    <row r="2179">
      <c r="A2179" s="14"/>
      <c r="B2179" s="14"/>
    </row>
    <row r="2180">
      <c r="A2180" s="14"/>
      <c r="B2180" s="14"/>
    </row>
    <row r="2181">
      <c r="A2181" s="14"/>
      <c r="B2181" s="14"/>
    </row>
    <row r="2182">
      <c r="A2182" s="14"/>
      <c r="B2182" s="14"/>
    </row>
    <row r="2183">
      <c r="A2183" s="14"/>
      <c r="B2183" s="14"/>
    </row>
    <row r="2184">
      <c r="A2184" s="14"/>
      <c r="B2184" s="14"/>
    </row>
    <row r="2185">
      <c r="A2185" s="14"/>
      <c r="B2185" s="14"/>
    </row>
    <row r="2186">
      <c r="A2186" s="14"/>
      <c r="B2186" s="14"/>
    </row>
    <row r="2187">
      <c r="A2187" s="14"/>
      <c r="B2187" s="14"/>
    </row>
    <row r="2188">
      <c r="A2188" s="14"/>
      <c r="B2188" s="14"/>
    </row>
    <row r="2189">
      <c r="A2189" s="14"/>
      <c r="B2189" s="14"/>
    </row>
    <row r="2190">
      <c r="A2190" s="14"/>
      <c r="B2190" s="14"/>
    </row>
    <row r="2191">
      <c r="A2191" s="14"/>
      <c r="B2191" s="14"/>
    </row>
    <row r="2192">
      <c r="A2192" s="14"/>
      <c r="B2192" s="14"/>
    </row>
    <row r="2193">
      <c r="A2193" s="14"/>
      <c r="B2193" s="14"/>
    </row>
    <row r="2194">
      <c r="A2194" s="14"/>
      <c r="B2194" s="14"/>
    </row>
    <row r="2195">
      <c r="A2195" s="14"/>
      <c r="B2195" s="14"/>
    </row>
    <row r="2196">
      <c r="A2196" s="14"/>
      <c r="B2196" s="14"/>
    </row>
    <row r="2197">
      <c r="A2197" s="14"/>
      <c r="B2197" s="14"/>
    </row>
    <row r="2198">
      <c r="A2198" s="14"/>
      <c r="B2198" s="14"/>
    </row>
    <row r="2199">
      <c r="A2199" s="14"/>
      <c r="B2199" s="14"/>
    </row>
    <row r="2200">
      <c r="A2200" s="14"/>
      <c r="B2200" s="14"/>
    </row>
    <row r="2201">
      <c r="A2201" s="14"/>
      <c r="B2201" s="14"/>
    </row>
    <row r="2202">
      <c r="A2202" s="14"/>
      <c r="B2202" s="14"/>
    </row>
    <row r="2203">
      <c r="A2203" s="14"/>
      <c r="B2203" s="14"/>
    </row>
    <row r="2204">
      <c r="A2204" s="14"/>
      <c r="B2204" s="14"/>
    </row>
    <row r="2205">
      <c r="A2205" s="14"/>
      <c r="B2205" s="14"/>
    </row>
    <row r="2206">
      <c r="A2206" s="14"/>
      <c r="B2206" s="14"/>
    </row>
    <row r="2207">
      <c r="A2207" s="14"/>
      <c r="B2207" s="14"/>
    </row>
    <row r="2208">
      <c r="A2208" s="14"/>
      <c r="B2208" s="14"/>
    </row>
    <row r="2209">
      <c r="A2209" s="14"/>
      <c r="B2209" s="14"/>
    </row>
    <row r="2210">
      <c r="A2210" s="14"/>
      <c r="B2210" s="14"/>
    </row>
    <row r="2211">
      <c r="A2211" s="14"/>
      <c r="B2211" s="14"/>
    </row>
    <row r="2212">
      <c r="A2212" s="14"/>
      <c r="B2212" s="14"/>
    </row>
    <row r="2213">
      <c r="A2213" s="14"/>
      <c r="B2213" s="14"/>
    </row>
    <row r="2214">
      <c r="A2214" s="14"/>
      <c r="B2214" s="14"/>
    </row>
    <row r="2215">
      <c r="A2215" s="14"/>
      <c r="B2215" s="14"/>
    </row>
    <row r="2216">
      <c r="A2216" s="14"/>
      <c r="B2216" s="14"/>
    </row>
    <row r="2217">
      <c r="A2217" s="14"/>
      <c r="B2217" s="14"/>
    </row>
    <row r="2218">
      <c r="A2218" s="14"/>
      <c r="B2218" s="14"/>
    </row>
    <row r="2219">
      <c r="A2219" s="14"/>
      <c r="B2219" s="14"/>
    </row>
    <row r="2220">
      <c r="A2220" s="14"/>
      <c r="B2220" s="14"/>
    </row>
    <row r="2221">
      <c r="A2221" s="14"/>
      <c r="B2221" s="14"/>
    </row>
    <row r="2222">
      <c r="A2222" s="14"/>
      <c r="B2222" s="14"/>
    </row>
    <row r="2223">
      <c r="A2223" s="14"/>
      <c r="B2223" s="14"/>
    </row>
    <row r="2224">
      <c r="A2224" s="14"/>
      <c r="B2224" s="14"/>
    </row>
    <row r="2225">
      <c r="A2225" s="14"/>
      <c r="B2225" s="14"/>
    </row>
    <row r="2226">
      <c r="A2226" s="14"/>
      <c r="B2226" s="14"/>
    </row>
    <row r="2227">
      <c r="A2227" s="14"/>
      <c r="B2227" s="14"/>
    </row>
    <row r="2228">
      <c r="A2228" s="14"/>
      <c r="B2228" s="14"/>
    </row>
    <row r="2229">
      <c r="A2229" s="14"/>
      <c r="B2229" s="14"/>
    </row>
    <row r="2230">
      <c r="A2230" s="14"/>
      <c r="B2230" s="14"/>
    </row>
    <row r="2231">
      <c r="A2231" s="14"/>
      <c r="B2231" s="14"/>
    </row>
    <row r="2232">
      <c r="A2232" s="14"/>
      <c r="B2232" s="14"/>
    </row>
    <row r="2233">
      <c r="A2233" s="14"/>
      <c r="B2233" s="14"/>
    </row>
    <row r="2234">
      <c r="A2234" s="14"/>
      <c r="B2234" s="14"/>
    </row>
    <row r="2235">
      <c r="A2235" s="14"/>
      <c r="B2235" s="14"/>
    </row>
    <row r="2236">
      <c r="A2236" s="14"/>
      <c r="B2236" s="14"/>
    </row>
    <row r="2237">
      <c r="A2237" s="14"/>
      <c r="B2237" s="14"/>
    </row>
    <row r="2238">
      <c r="A2238" s="14"/>
      <c r="B2238" s="14"/>
    </row>
    <row r="2239">
      <c r="A2239" s="14"/>
      <c r="B2239" s="14"/>
    </row>
    <row r="2240">
      <c r="A2240" s="14"/>
      <c r="B2240" s="14"/>
    </row>
    <row r="2241">
      <c r="A2241" s="14"/>
      <c r="B2241" s="14"/>
    </row>
    <row r="2242">
      <c r="A2242" s="14"/>
      <c r="B2242" s="14"/>
    </row>
    <row r="2243">
      <c r="A2243" s="14"/>
      <c r="B2243" s="14"/>
    </row>
    <row r="2244">
      <c r="A2244" s="14"/>
      <c r="B2244" s="14"/>
    </row>
    <row r="2245">
      <c r="A2245" s="14"/>
      <c r="B2245" s="14"/>
    </row>
    <row r="2246">
      <c r="A2246" s="14"/>
      <c r="B2246" s="14"/>
    </row>
    <row r="2247">
      <c r="A2247" s="14"/>
      <c r="B2247" s="14"/>
    </row>
    <row r="2248">
      <c r="A2248" s="14"/>
      <c r="B2248" s="14"/>
    </row>
    <row r="2249">
      <c r="A2249" s="14"/>
      <c r="B2249" s="14"/>
    </row>
    <row r="2250">
      <c r="A2250" s="14"/>
      <c r="B2250" s="14"/>
    </row>
    <row r="2251">
      <c r="A2251" s="14"/>
      <c r="B2251" s="14"/>
    </row>
    <row r="2252">
      <c r="A2252" s="14"/>
      <c r="B2252" s="14"/>
    </row>
    <row r="2253">
      <c r="A2253" s="14"/>
      <c r="B2253" s="14"/>
    </row>
    <row r="2254">
      <c r="A2254" s="14"/>
      <c r="B2254" s="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7.0"/>
  </cols>
  <sheetData>
    <row r="1">
      <c r="A1" s="135" t="s">
        <v>1741</v>
      </c>
      <c r="B1" s="135" t="s">
        <v>1742</v>
      </c>
      <c r="C1" s="135" t="s">
        <v>1743</v>
      </c>
      <c r="D1" s="135" t="s">
        <v>1744</v>
      </c>
      <c r="E1" s="135" t="s">
        <v>20</v>
      </c>
      <c r="F1" s="135" t="s">
        <v>1745</v>
      </c>
      <c r="G1" s="135" t="s">
        <v>1746</v>
      </c>
      <c r="H1" s="135" t="s">
        <v>1747</v>
      </c>
      <c r="I1" s="135" t="s">
        <v>1748</v>
      </c>
      <c r="J1" s="135" t="s">
        <v>1749</v>
      </c>
      <c r="K1" s="135" t="s">
        <v>1751</v>
      </c>
      <c r="L1" s="135" t="s">
        <v>22</v>
      </c>
      <c r="M1" s="135" t="s">
        <v>1752</v>
      </c>
      <c r="N1" s="135" t="s">
        <v>1753</v>
      </c>
      <c r="O1" s="135" t="s">
        <v>1754</v>
      </c>
      <c r="P1" s="135" t="s">
        <v>1755</v>
      </c>
      <c r="Q1" s="135" t="s">
        <v>1756</v>
      </c>
      <c r="R1" s="135" t="s">
        <v>1757</v>
      </c>
      <c r="S1" s="135" t="s">
        <v>1758</v>
      </c>
    </row>
    <row r="2">
      <c r="A2" s="135">
        <v>1.0</v>
      </c>
      <c r="B2" s="135" t="s">
        <v>1759</v>
      </c>
      <c r="C2" s="135" t="s">
        <v>108</v>
      </c>
      <c r="D2" s="135">
        <v>5.0</v>
      </c>
      <c r="E2" s="135">
        <v>1200.0</v>
      </c>
      <c r="F2" s="135">
        <v>8.0</v>
      </c>
      <c r="H2" s="135" t="s">
        <v>1760</v>
      </c>
      <c r="I2" s="142">
        <v>46174.93407407407</v>
      </c>
      <c r="J2" s="135" t="s">
        <v>1762</v>
      </c>
      <c r="K2" s="135">
        <v>17000.0</v>
      </c>
      <c r="L2" s="135">
        <v>14000.0</v>
      </c>
      <c r="M2" s="135">
        <v>17000.0</v>
      </c>
      <c r="N2" s="143">
        <v>42291.0</v>
      </c>
      <c r="O2" s="135" t="s">
        <v>1765</v>
      </c>
      <c r="P2" s="135" t="s">
        <v>1767</v>
      </c>
      <c r="Q2" s="135" t="s">
        <v>1768</v>
      </c>
      <c r="R2" s="135" t="s">
        <v>1769</v>
      </c>
      <c r="S2" s="135" t="s">
        <v>1770</v>
      </c>
    </row>
    <row r="3">
      <c r="A3" s="135">
        <v>2.0</v>
      </c>
      <c r="B3" s="135" t="s">
        <v>1771</v>
      </c>
      <c r="C3" s="135" t="s">
        <v>108</v>
      </c>
      <c r="D3" s="135">
        <v>5.0</v>
      </c>
      <c r="E3" s="135">
        <v>1100.0</v>
      </c>
      <c r="F3" s="135">
        <v>1.7</v>
      </c>
      <c r="H3" s="135" t="s">
        <v>1760</v>
      </c>
      <c r="I3" s="142">
        <v>46184.09265046296</v>
      </c>
      <c r="J3" s="135" t="s">
        <v>1773</v>
      </c>
      <c r="K3" s="135">
        <v>13000.0</v>
      </c>
      <c r="L3" s="135">
        <v>14000.0</v>
      </c>
      <c r="M3" s="135">
        <v>17000.0</v>
      </c>
      <c r="N3" s="143">
        <v>42255.0</v>
      </c>
      <c r="O3" s="135" t="s">
        <v>1765</v>
      </c>
      <c r="P3" s="135" t="s">
        <v>1767</v>
      </c>
      <c r="Q3" s="135" t="s">
        <v>1774</v>
      </c>
      <c r="R3" s="135" t="s">
        <v>1775</v>
      </c>
      <c r="S3" s="135" t="s">
        <v>1770</v>
      </c>
    </row>
    <row r="4">
      <c r="A4" s="135">
        <v>3.0</v>
      </c>
      <c r="B4" s="135" t="s">
        <v>1776</v>
      </c>
      <c r="C4" s="135" t="s">
        <v>108</v>
      </c>
      <c r="D4" s="135">
        <v>17.0</v>
      </c>
      <c r="E4" s="135">
        <v>600.0</v>
      </c>
      <c r="F4" s="135">
        <v>0.45</v>
      </c>
      <c r="H4" s="135" t="s">
        <v>1760</v>
      </c>
      <c r="I4" s="142">
        <v>46186.40726851852</v>
      </c>
      <c r="J4" s="135" t="s">
        <v>1777</v>
      </c>
      <c r="K4" s="135">
        <v>11000.0</v>
      </c>
      <c r="L4" s="135">
        <v>14000.0</v>
      </c>
      <c r="M4" s="135">
        <v>17000.0</v>
      </c>
      <c r="N4" s="143">
        <v>42248.0</v>
      </c>
      <c r="O4" s="135" t="s">
        <v>1765</v>
      </c>
      <c r="P4" s="135" t="s">
        <v>1767</v>
      </c>
      <c r="Q4" s="135" t="s">
        <v>1779</v>
      </c>
      <c r="R4" s="135" t="s">
        <v>1780</v>
      </c>
      <c r="S4" s="135" t="s">
        <v>1176</v>
      </c>
    </row>
    <row r="5">
      <c r="A5" s="135">
        <v>4.0</v>
      </c>
      <c r="B5" s="135" t="s">
        <v>1781</v>
      </c>
      <c r="C5" s="135" t="s">
        <v>108</v>
      </c>
      <c r="D5" s="135">
        <v>14.0</v>
      </c>
      <c r="E5" s="135">
        <v>500.0</v>
      </c>
      <c r="F5" s="135">
        <v>8.0</v>
      </c>
      <c r="G5" s="135">
        <v>0.67</v>
      </c>
      <c r="H5" s="135" t="s">
        <v>1760</v>
      </c>
      <c r="I5" s="142">
        <v>46187.03497685185</v>
      </c>
      <c r="J5" s="135" t="s">
        <v>1782</v>
      </c>
      <c r="K5" s="135">
        <v>8100.0</v>
      </c>
      <c r="L5" s="135">
        <v>13000.0</v>
      </c>
      <c r="M5" s="135">
        <v>16000.0</v>
      </c>
      <c r="N5" s="143">
        <v>42262.0</v>
      </c>
      <c r="O5" s="135" t="s">
        <v>1765</v>
      </c>
      <c r="P5" s="135" t="s">
        <v>1767</v>
      </c>
      <c r="Q5" s="135" t="s">
        <v>1783</v>
      </c>
      <c r="R5" s="135" t="s">
        <v>1784</v>
      </c>
      <c r="S5" s="135" t="s">
        <v>1176</v>
      </c>
    </row>
    <row r="6">
      <c r="A6" s="135">
        <v>5.0</v>
      </c>
      <c r="B6" s="135" t="s">
        <v>210</v>
      </c>
      <c r="C6" s="135" t="s">
        <v>108</v>
      </c>
      <c r="D6" s="135">
        <v>5.0</v>
      </c>
      <c r="E6" s="135">
        <v>500.0</v>
      </c>
      <c r="H6" s="135" t="s">
        <v>212</v>
      </c>
      <c r="I6" s="142">
        <v>46185.29174768519</v>
      </c>
      <c r="J6" s="135" t="s">
        <v>1786</v>
      </c>
      <c r="K6" s="135">
        <v>700.0</v>
      </c>
      <c r="L6" s="135">
        <v>70.0</v>
      </c>
      <c r="M6" s="135">
        <v>80.0</v>
      </c>
      <c r="N6" s="143">
        <v>43860.0</v>
      </c>
      <c r="O6" s="135" t="s">
        <v>1765</v>
      </c>
      <c r="P6" s="135" t="s">
        <v>1767</v>
      </c>
      <c r="Q6" s="135" t="s">
        <v>1787</v>
      </c>
      <c r="S6" s="135" t="s">
        <v>1788</v>
      </c>
    </row>
    <row r="7">
      <c r="A7" s="135">
        <v>6.0</v>
      </c>
      <c r="B7" s="135" t="s">
        <v>1789</v>
      </c>
      <c r="C7" s="135" t="s">
        <v>108</v>
      </c>
      <c r="D7" s="135">
        <v>5.0</v>
      </c>
      <c r="E7" s="135">
        <v>400.0</v>
      </c>
      <c r="F7" s="135">
        <v>1.7</v>
      </c>
      <c r="H7" s="135" t="s">
        <v>1771</v>
      </c>
      <c r="I7" s="142">
        <v>46168.47945601852</v>
      </c>
      <c r="J7" s="135" t="s">
        <v>1790</v>
      </c>
      <c r="K7" s="135">
        <v>4300.0</v>
      </c>
      <c r="L7" s="135">
        <v>2000.0</v>
      </c>
      <c r="M7" s="135">
        <v>2100.0</v>
      </c>
      <c r="N7" s="143">
        <v>43104.0</v>
      </c>
      <c r="O7" s="135" t="s">
        <v>1765</v>
      </c>
      <c r="P7" s="135" t="s">
        <v>1767</v>
      </c>
      <c r="Q7" s="135" t="s">
        <v>1792</v>
      </c>
      <c r="R7" s="135" t="s">
        <v>1793</v>
      </c>
      <c r="S7" s="135" t="s">
        <v>1176</v>
      </c>
    </row>
    <row r="8">
      <c r="A8" s="135">
        <v>7.0</v>
      </c>
      <c r="B8" s="135" t="s">
        <v>1794</v>
      </c>
      <c r="C8" s="135" t="s">
        <v>108</v>
      </c>
      <c r="D8" s="135">
        <v>12.0</v>
      </c>
      <c r="E8" s="135">
        <v>250.0</v>
      </c>
      <c r="F8" s="135">
        <v>0.45</v>
      </c>
      <c r="H8" s="135" t="s">
        <v>1760</v>
      </c>
      <c r="I8" s="142">
        <v>46179.20346064815</v>
      </c>
      <c r="J8" s="135" t="s">
        <v>1795</v>
      </c>
      <c r="K8" s="135">
        <v>3700.0</v>
      </c>
      <c r="L8" s="135">
        <v>14000.0</v>
      </c>
      <c r="M8" s="135">
        <v>17000.0</v>
      </c>
      <c r="N8" s="143">
        <v>43226.0</v>
      </c>
      <c r="O8" s="135" t="s">
        <v>1765</v>
      </c>
      <c r="P8" s="135" t="s">
        <v>1767</v>
      </c>
      <c r="Q8" s="135" t="s">
        <v>1797</v>
      </c>
      <c r="R8" s="135" t="s">
        <v>1798</v>
      </c>
      <c r="S8" s="135" t="s">
        <v>1176</v>
      </c>
    </row>
    <row r="9">
      <c r="A9" s="135">
        <v>8.0</v>
      </c>
      <c r="B9" s="135" t="s">
        <v>1799</v>
      </c>
      <c r="C9" s="135" t="s">
        <v>108</v>
      </c>
      <c r="D9" s="135">
        <v>0.0</v>
      </c>
      <c r="E9" s="135">
        <v>200.0</v>
      </c>
      <c r="F9" s="135">
        <v>35.0</v>
      </c>
      <c r="H9" s="135" t="s">
        <v>1803</v>
      </c>
      <c r="I9" s="142">
        <v>46190.59614583333</v>
      </c>
      <c r="K9" s="135">
        <v>500.0</v>
      </c>
      <c r="N9" s="143">
        <v>42296.0</v>
      </c>
      <c r="O9" s="135" t="s">
        <v>1765</v>
      </c>
      <c r="P9" s="135" t="s">
        <v>1767</v>
      </c>
      <c r="Q9" s="135" t="s">
        <v>1804</v>
      </c>
      <c r="R9" s="135" t="s">
        <v>1805</v>
      </c>
      <c r="S9" s="135" t="s">
        <v>1788</v>
      </c>
    </row>
    <row r="10">
      <c r="A10" s="135">
        <v>9.0</v>
      </c>
      <c r="B10" s="135" t="s">
        <v>1807</v>
      </c>
      <c r="C10" s="135" t="s">
        <v>108</v>
      </c>
      <c r="D10" s="135">
        <v>6.0</v>
      </c>
      <c r="E10" s="135">
        <v>200.0</v>
      </c>
      <c r="H10" s="135" t="s">
        <v>1808</v>
      </c>
      <c r="I10" s="142">
        <v>46190.595358796294</v>
      </c>
      <c r="K10" s="135">
        <v>300.0</v>
      </c>
      <c r="N10" s="143">
        <v>43839.0</v>
      </c>
    </row>
    <row r="11">
      <c r="A11" s="135">
        <v>10.0</v>
      </c>
      <c r="B11" s="135" t="s">
        <v>1809</v>
      </c>
      <c r="C11" s="135" t="s">
        <v>108</v>
      </c>
      <c r="D11" s="135">
        <v>19.0</v>
      </c>
      <c r="E11" s="135">
        <v>200.0</v>
      </c>
      <c r="F11" s="135">
        <v>8.0</v>
      </c>
      <c r="H11" s="135" t="s">
        <v>1810</v>
      </c>
      <c r="I11" s="142">
        <v>46170.70716435185</v>
      </c>
      <c r="J11" s="135" t="s">
        <v>1811</v>
      </c>
      <c r="K11" s="135">
        <v>1500.0</v>
      </c>
      <c r="L11" s="135">
        <v>8800.0</v>
      </c>
      <c r="M11" s="135">
        <v>13000.0</v>
      </c>
      <c r="N11" s="143">
        <v>43234.0</v>
      </c>
      <c r="O11" s="135" t="s">
        <v>1765</v>
      </c>
      <c r="P11" s="135" t="s">
        <v>1767</v>
      </c>
      <c r="S11" s="135" t="s">
        <v>1176</v>
      </c>
    </row>
    <row r="12">
      <c r="A12" s="135">
        <v>11.0</v>
      </c>
      <c r="B12" s="135" t="s">
        <v>325</v>
      </c>
      <c r="C12" s="135" t="s">
        <v>108</v>
      </c>
      <c r="D12" s="135">
        <v>5.0</v>
      </c>
      <c r="E12" s="135">
        <v>200.0</v>
      </c>
      <c r="F12" s="135">
        <v>1.3</v>
      </c>
      <c r="H12" s="135" t="s">
        <v>327</v>
      </c>
      <c r="I12" s="142">
        <v>46162.59296296296</v>
      </c>
      <c r="J12" s="135" t="s">
        <v>1816</v>
      </c>
      <c r="K12" s="135">
        <v>1200.0</v>
      </c>
      <c r="L12" s="135">
        <v>100.0</v>
      </c>
      <c r="M12" s="135">
        <v>3600.0</v>
      </c>
      <c r="N12" s="143">
        <v>42961.0</v>
      </c>
      <c r="O12" s="135" t="s">
        <v>1765</v>
      </c>
      <c r="P12" s="135" t="s">
        <v>1767</v>
      </c>
      <c r="S12" s="135" t="s">
        <v>1817</v>
      </c>
    </row>
    <row r="13">
      <c r="A13" s="135">
        <v>12.0</v>
      </c>
      <c r="B13" s="135" t="s">
        <v>1818</v>
      </c>
      <c r="C13" s="135" t="s">
        <v>108</v>
      </c>
      <c r="D13" s="135">
        <v>4.0</v>
      </c>
      <c r="E13" s="135">
        <v>200.0</v>
      </c>
      <c r="F13" s="135">
        <v>4.5</v>
      </c>
      <c r="H13" s="135" t="s">
        <v>225</v>
      </c>
      <c r="I13" s="142">
        <v>46176.08739583333</v>
      </c>
      <c r="J13" s="135" t="s">
        <v>1795</v>
      </c>
      <c r="K13" s="135">
        <v>400.0</v>
      </c>
      <c r="L13" s="135">
        <v>600.0</v>
      </c>
      <c r="M13" s="135">
        <v>600.0</v>
      </c>
      <c r="N13" s="143">
        <v>42727.0</v>
      </c>
      <c r="O13" s="135" t="s">
        <v>1765</v>
      </c>
      <c r="P13" s="135" t="s">
        <v>1767</v>
      </c>
      <c r="S13" s="135" t="s">
        <v>1820</v>
      </c>
    </row>
    <row r="14">
      <c r="A14" s="135">
        <v>13.0</v>
      </c>
      <c r="B14" s="135" t="s">
        <v>1821</v>
      </c>
      <c r="C14" s="135" t="s">
        <v>108</v>
      </c>
      <c r="D14" s="135">
        <v>42.0</v>
      </c>
      <c r="E14" s="135">
        <v>150.0</v>
      </c>
      <c r="H14" s="135" t="s">
        <v>137</v>
      </c>
      <c r="I14" s="142">
        <v>46190.59538194445</v>
      </c>
      <c r="K14" s="135">
        <v>250.0</v>
      </c>
      <c r="N14" s="143">
        <v>43854.0</v>
      </c>
    </row>
    <row r="15">
      <c r="A15" s="135">
        <v>14.0</v>
      </c>
      <c r="B15" s="135" t="s">
        <v>236</v>
      </c>
      <c r="C15" s="135" t="s">
        <v>108</v>
      </c>
      <c r="D15" s="135">
        <v>1.0</v>
      </c>
      <c r="E15" s="135">
        <v>150.0</v>
      </c>
      <c r="H15" s="135" t="s">
        <v>238</v>
      </c>
      <c r="I15" s="142">
        <v>46176.09667824074</v>
      </c>
      <c r="J15" s="135" t="s">
        <v>1823</v>
      </c>
      <c r="K15" s="135">
        <v>500.0</v>
      </c>
      <c r="L15" s="135">
        <v>200.0</v>
      </c>
      <c r="M15" s="135">
        <v>250.0</v>
      </c>
      <c r="N15" s="143">
        <v>43842.0</v>
      </c>
      <c r="O15" s="135" t="s">
        <v>1765</v>
      </c>
      <c r="P15" s="135" t="s">
        <v>1767</v>
      </c>
      <c r="S15" s="135" t="s">
        <v>1176</v>
      </c>
    </row>
    <row r="16">
      <c r="A16" s="135">
        <v>15.0</v>
      </c>
      <c r="B16" s="135" t="s">
        <v>432</v>
      </c>
      <c r="C16" s="135" t="s">
        <v>108</v>
      </c>
      <c r="D16" s="135">
        <v>7.0</v>
      </c>
      <c r="E16" s="135">
        <v>150.0</v>
      </c>
      <c r="F16" s="135">
        <v>3.0</v>
      </c>
      <c r="H16" s="135" t="s">
        <v>434</v>
      </c>
      <c r="I16" s="142">
        <v>46160.4212962963</v>
      </c>
      <c r="J16" s="135" t="s">
        <v>1827</v>
      </c>
      <c r="K16" s="135">
        <v>1300.0</v>
      </c>
      <c r="L16" s="135">
        <v>700.0</v>
      </c>
      <c r="M16" s="135">
        <v>700.0</v>
      </c>
      <c r="N16" s="143">
        <v>42787.0</v>
      </c>
      <c r="O16" s="135" t="s">
        <v>1765</v>
      </c>
      <c r="P16" s="135" t="s">
        <v>1767</v>
      </c>
      <c r="S16" s="135" t="s">
        <v>1828</v>
      </c>
    </row>
    <row r="17">
      <c r="A17" s="135">
        <v>16.0</v>
      </c>
      <c r="B17" s="135" t="s">
        <v>1829</v>
      </c>
      <c r="C17" s="135" t="s">
        <v>108</v>
      </c>
      <c r="D17" s="135">
        <v>47.0</v>
      </c>
      <c r="E17" s="135">
        <v>150.0</v>
      </c>
      <c r="F17" s="135">
        <v>1.5</v>
      </c>
      <c r="H17" s="135" t="s">
        <v>407</v>
      </c>
      <c r="I17" s="142">
        <v>46155.484351851854</v>
      </c>
      <c r="J17" s="135" t="s">
        <v>1831</v>
      </c>
      <c r="K17" s="135">
        <v>900.0</v>
      </c>
      <c r="L17" s="135">
        <v>150.0</v>
      </c>
      <c r="M17" s="135">
        <v>8500.0</v>
      </c>
      <c r="N17" s="143">
        <v>42348.0</v>
      </c>
      <c r="O17" s="135" t="s">
        <v>1765</v>
      </c>
      <c r="P17" s="135" t="s">
        <v>1767</v>
      </c>
      <c r="S17" s="135" t="s">
        <v>1832</v>
      </c>
    </row>
    <row r="18">
      <c r="A18" s="135">
        <v>17.0</v>
      </c>
      <c r="B18" s="135" t="s">
        <v>223</v>
      </c>
      <c r="C18" s="135" t="s">
        <v>108</v>
      </c>
      <c r="D18" s="135">
        <v>7.0</v>
      </c>
      <c r="E18" s="135">
        <v>150.0</v>
      </c>
      <c r="F18" s="135">
        <v>8.0</v>
      </c>
      <c r="H18" s="135" t="s">
        <v>225</v>
      </c>
      <c r="I18" s="142">
        <v>46190.595358796294</v>
      </c>
      <c r="K18" s="135">
        <v>400.0</v>
      </c>
      <c r="N18" s="143">
        <v>42654.0</v>
      </c>
    </row>
    <row r="19">
      <c r="A19" s="135">
        <v>18.0</v>
      </c>
      <c r="B19" s="135" t="s">
        <v>264</v>
      </c>
      <c r="C19" s="135" t="s">
        <v>108</v>
      </c>
      <c r="D19" s="135">
        <v>12.0</v>
      </c>
      <c r="E19" s="135">
        <v>150.0</v>
      </c>
      <c r="F19" s="135">
        <v>0.7</v>
      </c>
      <c r="H19" s="135" t="s">
        <v>266</v>
      </c>
      <c r="I19" s="142">
        <v>46180.07585648148</v>
      </c>
      <c r="J19" s="135" t="s">
        <v>1834</v>
      </c>
      <c r="K19" s="135">
        <v>1700.0</v>
      </c>
      <c r="L19" s="135">
        <v>8200.0</v>
      </c>
      <c r="M19" s="135">
        <v>13000.0</v>
      </c>
      <c r="N19" s="143">
        <v>43840.0</v>
      </c>
      <c r="O19" s="135" t="s">
        <v>1765</v>
      </c>
      <c r="P19" s="135" t="s">
        <v>1767</v>
      </c>
      <c r="Q19" s="135" t="s">
        <v>1835</v>
      </c>
      <c r="R19" s="135" t="s">
        <v>1836</v>
      </c>
      <c r="S19" s="135" t="s">
        <v>1176</v>
      </c>
    </row>
    <row r="20">
      <c r="A20" s="135">
        <v>19.0</v>
      </c>
      <c r="B20" s="135" t="s">
        <v>418</v>
      </c>
      <c r="C20" s="135" t="s">
        <v>108</v>
      </c>
      <c r="D20" s="135">
        <v>3.0</v>
      </c>
      <c r="E20" s="135">
        <v>150.0</v>
      </c>
      <c r="F20" s="135">
        <v>2.0</v>
      </c>
      <c r="H20" s="135" t="s">
        <v>420</v>
      </c>
      <c r="I20" s="142">
        <v>46178.052199074074</v>
      </c>
      <c r="J20" s="135" t="s">
        <v>1837</v>
      </c>
      <c r="K20" s="135">
        <v>500.0</v>
      </c>
      <c r="L20" s="135">
        <v>150.0</v>
      </c>
      <c r="M20" s="135">
        <v>150.0</v>
      </c>
      <c r="N20" s="143">
        <v>42869.0</v>
      </c>
      <c r="O20" s="135" t="s">
        <v>1765</v>
      </c>
      <c r="P20" s="135" t="s">
        <v>1767</v>
      </c>
      <c r="S20" s="135" t="s">
        <v>1176</v>
      </c>
    </row>
    <row r="21">
      <c r="A21" s="135">
        <v>20.0</v>
      </c>
      <c r="B21" s="135" t="s">
        <v>182</v>
      </c>
      <c r="C21" s="135" t="s">
        <v>108</v>
      </c>
      <c r="D21" s="135">
        <v>3.0</v>
      </c>
      <c r="E21" s="135">
        <v>150.0</v>
      </c>
      <c r="H21" s="135" t="s">
        <v>184</v>
      </c>
      <c r="I21" s="142">
        <v>46190.595358796294</v>
      </c>
      <c r="K21" s="135">
        <v>250.0</v>
      </c>
      <c r="N21" s="143">
        <v>45809.0</v>
      </c>
    </row>
    <row r="22">
      <c r="A22" s="135">
        <v>21.0</v>
      </c>
      <c r="B22" s="135" t="s">
        <v>405</v>
      </c>
      <c r="C22" s="135" t="s">
        <v>108</v>
      </c>
      <c r="D22" s="135">
        <v>6.0</v>
      </c>
      <c r="E22" s="135">
        <v>150.0</v>
      </c>
      <c r="F22" s="135">
        <v>1.6</v>
      </c>
      <c r="H22" s="135" t="s">
        <v>407</v>
      </c>
      <c r="I22" s="142">
        <v>46170.66200231481</v>
      </c>
      <c r="J22" s="135" t="s">
        <v>1839</v>
      </c>
      <c r="K22" s="135">
        <v>2200.0</v>
      </c>
      <c r="L22" s="135">
        <v>350.0</v>
      </c>
      <c r="M22" s="135">
        <v>1600.0</v>
      </c>
      <c r="N22" s="143">
        <v>42594.0</v>
      </c>
      <c r="O22" s="135" t="s">
        <v>1765</v>
      </c>
      <c r="P22" s="135" t="s">
        <v>1767</v>
      </c>
      <c r="Q22" s="135" t="s">
        <v>1840</v>
      </c>
      <c r="R22" s="135" t="s">
        <v>1841</v>
      </c>
      <c r="S22" s="135" t="s">
        <v>1832</v>
      </c>
    </row>
    <row r="23">
      <c r="A23" s="135">
        <v>22.0</v>
      </c>
      <c r="B23" s="135" t="s">
        <v>1842</v>
      </c>
      <c r="C23" s="135" t="s">
        <v>108</v>
      </c>
      <c r="D23" s="135">
        <v>22.0</v>
      </c>
      <c r="E23" s="135">
        <v>100.0</v>
      </c>
      <c r="F23" s="135">
        <v>2.0</v>
      </c>
      <c r="H23" s="135" t="s">
        <v>1845</v>
      </c>
      <c r="I23" s="142">
        <v>46190.595358796294</v>
      </c>
      <c r="K23" s="135">
        <v>300.0</v>
      </c>
      <c r="N23" s="143">
        <v>43839.0</v>
      </c>
    </row>
    <row r="24">
      <c r="A24" s="135">
        <v>23.0</v>
      </c>
      <c r="B24" s="135" t="s">
        <v>1847</v>
      </c>
      <c r="C24" s="135" t="s">
        <v>108</v>
      </c>
      <c r="D24" s="135">
        <v>31.0</v>
      </c>
      <c r="E24" s="135">
        <v>100.0</v>
      </c>
      <c r="F24" s="135">
        <v>1.6</v>
      </c>
      <c r="H24" s="135" t="s">
        <v>1850</v>
      </c>
      <c r="I24" s="142">
        <v>46184.61806712963</v>
      </c>
      <c r="J24" s="135" t="s">
        <v>1851</v>
      </c>
      <c r="K24" s="135">
        <v>2000.0</v>
      </c>
      <c r="L24" s="135">
        <v>8200.0</v>
      </c>
      <c r="M24" s="135">
        <v>9300.0</v>
      </c>
      <c r="N24" s="143">
        <v>42791.0</v>
      </c>
      <c r="O24" s="135" t="s">
        <v>1765</v>
      </c>
      <c r="P24" s="135" t="s">
        <v>1767</v>
      </c>
      <c r="Q24" s="135" t="s">
        <v>1852</v>
      </c>
      <c r="R24" s="135" t="s">
        <v>1853</v>
      </c>
      <c r="S24" s="135" t="s">
        <v>1832</v>
      </c>
    </row>
    <row r="25">
      <c r="A25" s="135">
        <v>24.0</v>
      </c>
      <c r="B25" s="135" t="s">
        <v>1854</v>
      </c>
      <c r="C25" s="135" t="s">
        <v>108</v>
      </c>
      <c r="D25" s="135">
        <v>44.0</v>
      </c>
      <c r="E25" s="135">
        <v>100.0</v>
      </c>
      <c r="H25" s="135" t="s">
        <v>1850</v>
      </c>
      <c r="I25" s="142">
        <v>46190.59533564815</v>
      </c>
      <c r="K25" s="135">
        <v>200.0</v>
      </c>
      <c r="N25" s="143">
        <v>43844.0</v>
      </c>
    </row>
    <row r="26">
      <c r="A26" s="135">
        <v>25.0</v>
      </c>
      <c r="B26" s="135" t="s">
        <v>250</v>
      </c>
      <c r="C26" s="135" t="s">
        <v>108</v>
      </c>
      <c r="D26" s="135">
        <v>9.0</v>
      </c>
      <c r="E26" s="135">
        <v>100.0</v>
      </c>
      <c r="H26" s="135" t="s">
        <v>252</v>
      </c>
      <c r="I26" s="142">
        <v>46190.595300925925</v>
      </c>
      <c r="K26" s="135">
        <v>250.0</v>
      </c>
      <c r="N26" s="143">
        <v>43220.0</v>
      </c>
    </row>
    <row r="27">
      <c r="A27" s="135">
        <v>26.0</v>
      </c>
      <c r="B27" s="135" t="s">
        <v>1856</v>
      </c>
      <c r="C27" s="135" t="s">
        <v>108</v>
      </c>
      <c r="D27" s="135">
        <v>9.0</v>
      </c>
      <c r="E27" s="135">
        <v>100.0</v>
      </c>
      <c r="F27" s="135">
        <v>1.3</v>
      </c>
      <c r="H27" s="135" t="s">
        <v>1858</v>
      </c>
      <c r="I27" s="142">
        <v>46190.59532407407</v>
      </c>
      <c r="K27" s="135">
        <v>350.0</v>
      </c>
      <c r="N27" s="143">
        <v>42272.0</v>
      </c>
      <c r="O27" s="135" t="s">
        <v>1765</v>
      </c>
      <c r="P27" s="135" t="s">
        <v>1767</v>
      </c>
      <c r="S27" s="135" t="s">
        <v>1176</v>
      </c>
    </row>
    <row r="28">
      <c r="A28" s="135">
        <v>27.0</v>
      </c>
      <c r="B28" s="135" t="s">
        <v>1860</v>
      </c>
      <c r="C28" s="135" t="s">
        <v>108</v>
      </c>
      <c r="D28" s="135">
        <v>2.0</v>
      </c>
      <c r="E28" s="135">
        <v>90.0</v>
      </c>
      <c r="H28" s="135" t="s">
        <v>1803</v>
      </c>
      <c r="I28" s="142">
        <v>46159.10325231482</v>
      </c>
      <c r="J28" s="135" t="s">
        <v>1863</v>
      </c>
      <c r="K28" s="135">
        <v>100.0</v>
      </c>
      <c r="L28" s="135">
        <v>200.0</v>
      </c>
      <c r="M28" s="135">
        <v>200.0</v>
      </c>
      <c r="N28" s="143">
        <v>44883.0</v>
      </c>
      <c r="O28" s="135" t="s">
        <v>1765</v>
      </c>
      <c r="P28" s="135" t="s">
        <v>1767</v>
      </c>
      <c r="S28" s="135" t="s">
        <v>1788</v>
      </c>
    </row>
    <row r="29">
      <c r="A29" s="135">
        <v>28.0</v>
      </c>
      <c r="B29" s="135" t="s">
        <v>311</v>
      </c>
      <c r="C29" s="135" t="s">
        <v>108</v>
      </c>
      <c r="D29" s="135">
        <v>50.0</v>
      </c>
      <c r="E29" s="135">
        <v>90.0</v>
      </c>
      <c r="H29" s="135" t="s">
        <v>134</v>
      </c>
      <c r="I29" s="142">
        <v>46172.25649305555</v>
      </c>
      <c r="J29" s="135" t="s">
        <v>1865</v>
      </c>
      <c r="K29" s="135">
        <v>250.0</v>
      </c>
      <c r="L29" s="135">
        <v>1300.0</v>
      </c>
      <c r="M29" s="135">
        <v>2400.0</v>
      </c>
      <c r="N29" s="143">
        <v>43843.0</v>
      </c>
      <c r="O29" s="135" t="s">
        <v>1765</v>
      </c>
      <c r="P29" s="135" t="s">
        <v>1767</v>
      </c>
      <c r="S29" s="135" t="s">
        <v>1770</v>
      </c>
    </row>
    <row r="30">
      <c r="A30" s="135">
        <v>29.0</v>
      </c>
      <c r="B30" s="135" t="s">
        <v>1866</v>
      </c>
      <c r="C30" s="135" t="s">
        <v>108</v>
      </c>
      <c r="D30" s="135">
        <v>34.0</v>
      </c>
      <c r="E30" s="135">
        <v>80.0</v>
      </c>
      <c r="F30" s="135">
        <v>3.5</v>
      </c>
      <c r="H30" s="135" t="s">
        <v>1850</v>
      </c>
      <c r="I30" s="142">
        <v>46190.595300925925</v>
      </c>
      <c r="K30" s="135">
        <v>250.0</v>
      </c>
      <c r="N30" s="143">
        <v>43841.0</v>
      </c>
      <c r="Q30" s="135" t="s">
        <v>1869</v>
      </c>
    </row>
    <row r="31">
      <c r="A31" s="135">
        <v>30.0</v>
      </c>
      <c r="B31" s="135" t="s">
        <v>1872</v>
      </c>
      <c r="C31" s="135" t="s">
        <v>108</v>
      </c>
      <c r="D31" s="135">
        <v>19.0</v>
      </c>
      <c r="E31" s="135">
        <v>70.0</v>
      </c>
      <c r="H31" s="135" t="s">
        <v>1874</v>
      </c>
      <c r="I31" s="142">
        <v>46190.59542824074</v>
      </c>
      <c r="K31" s="135">
        <v>250.0</v>
      </c>
      <c r="N31" s="143">
        <v>43976.0</v>
      </c>
    </row>
    <row r="32">
      <c r="A32" s="135">
        <v>31.0</v>
      </c>
      <c r="B32" s="135" t="s">
        <v>1875</v>
      </c>
      <c r="C32" s="135" t="s">
        <v>108</v>
      </c>
      <c r="D32" s="135">
        <v>14.0</v>
      </c>
      <c r="E32" s="135">
        <v>70.0</v>
      </c>
      <c r="H32" s="135" t="s">
        <v>1803</v>
      </c>
      <c r="I32" s="142">
        <v>46190.595358796294</v>
      </c>
      <c r="K32" s="135">
        <v>100.0</v>
      </c>
      <c r="N32" s="143">
        <v>43464.0</v>
      </c>
      <c r="Q32" s="135" t="s">
        <v>1876</v>
      </c>
      <c r="R32" s="135">
        <v>62.0</v>
      </c>
    </row>
    <row r="33">
      <c r="A33" s="135">
        <v>32.0</v>
      </c>
      <c r="B33" s="135" t="s">
        <v>1877</v>
      </c>
      <c r="C33" s="135" t="s">
        <v>108</v>
      </c>
      <c r="E33" s="135">
        <v>70.0</v>
      </c>
      <c r="F33" s="135">
        <v>6.0</v>
      </c>
      <c r="K33" s="135">
        <v>800.0</v>
      </c>
      <c r="N33" s="143">
        <v>43841.0</v>
      </c>
      <c r="O33" s="135" t="s">
        <v>1765</v>
      </c>
      <c r="P33" s="135" t="s">
        <v>1767</v>
      </c>
      <c r="S33" s="135" t="s">
        <v>1176</v>
      </c>
    </row>
    <row r="34">
      <c r="A34" s="135">
        <v>33.0</v>
      </c>
      <c r="B34" s="135" t="s">
        <v>1878</v>
      </c>
      <c r="C34" s="135" t="s">
        <v>108</v>
      </c>
      <c r="D34" s="135">
        <v>0.0</v>
      </c>
      <c r="E34" s="135">
        <v>70.0</v>
      </c>
      <c r="H34" s="135" t="s">
        <v>1879</v>
      </c>
      <c r="I34" s="142">
        <v>46190.595289351855</v>
      </c>
      <c r="K34" s="135">
        <v>80.0</v>
      </c>
      <c r="N34" s="143">
        <v>44874.0</v>
      </c>
    </row>
    <row r="35">
      <c r="A35" s="135">
        <v>34.0</v>
      </c>
      <c r="B35" s="135" t="s">
        <v>1881</v>
      </c>
      <c r="C35" s="135" t="s">
        <v>108</v>
      </c>
      <c r="D35" s="135">
        <v>4.0</v>
      </c>
      <c r="E35" s="135">
        <v>60.0</v>
      </c>
      <c r="I35" s="142">
        <v>46190.59527777778</v>
      </c>
      <c r="K35" s="135">
        <v>350.0</v>
      </c>
      <c r="N35" s="143">
        <v>43897.0</v>
      </c>
    </row>
    <row r="36">
      <c r="A36" s="135">
        <v>35.0</v>
      </c>
      <c r="B36" s="135" t="s">
        <v>1883</v>
      </c>
      <c r="C36" s="135" t="s">
        <v>108</v>
      </c>
      <c r="D36" s="135">
        <v>5.0</v>
      </c>
      <c r="E36" s="135">
        <v>60.0</v>
      </c>
      <c r="H36" s="135" t="s">
        <v>1885</v>
      </c>
      <c r="I36" s="142">
        <v>46190.595289351855</v>
      </c>
      <c r="K36" s="135">
        <v>80.0</v>
      </c>
      <c r="N36" s="143">
        <v>44853.0</v>
      </c>
    </row>
    <row r="37">
      <c r="A37" s="135">
        <v>36.0</v>
      </c>
      <c r="B37" s="135" t="s">
        <v>1889</v>
      </c>
      <c r="C37" s="135" t="s">
        <v>108</v>
      </c>
      <c r="D37" s="135">
        <v>0.0</v>
      </c>
      <c r="E37" s="135">
        <v>60.0</v>
      </c>
      <c r="F37" s="135">
        <v>2.0</v>
      </c>
      <c r="H37" s="135" t="s">
        <v>1889</v>
      </c>
      <c r="I37" s="142">
        <v>46175.50962962963</v>
      </c>
      <c r="J37" s="135" t="s">
        <v>1893</v>
      </c>
      <c r="K37" s="135">
        <v>450.0</v>
      </c>
      <c r="L37" s="135">
        <v>40.0</v>
      </c>
      <c r="M37" s="135">
        <v>1200.0</v>
      </c>
      <c r="N37" s="143">
        <v>43046.0</v>
      </c>
      <c r="O37" s="135" t="s">
        <v>1765</v>
      </c>
      <c r="P37" s="135" t="s">
        <v>1767</v>
      </c>
      <c r="S37" s="135" t="s">
        <v>1176</v>
      </c>
    </row>
    <row r="38">
      <c r="A38" s="135">
        <v>37.0</v>
      </c>
      <c r="B38" s="135" t="s">
        <v>1898</v>
      </c>
      <c r="C38" s="135" t="s">
        <v>108</v>
      </c>
      <c r="E38" s="135">
        <v>60.0</v>
      </c>
      <c r="F38" s="135">
        <v>0.7</v>
      </c>
      <c r="K38" s="135">
        <v>150.0</v>
      </c>
      <c r="N38" s="143">
        <v>42590.0</v>
      </c>
      <c r="O38" s="135" t="s">
        <v>1903</v>
      </c>
      <c r="P38" s="135" t="s">
        <v>1767</v>
      </c>
      <c r="S38" s="135" t="s">
        <v>1904</v>
      </c>
    </row>
    <row r="39">
      <c r="A39" s="135">
        <v>38.0</v>
      </c>
      <c r="B39" s="135" t="s">
        <v>1905</v>
      </c>
      <c r="C39" s="135" t="s">
        <v>108</v>
      </c>
      <c r="D39" s="135">
        <v>3.0</v>
      </c>
      <c r="E39" s="135">
        <v>60.0</v>
      </c>
      <c r="F39" s="135">
        <v>1.7</v>
      </c>
      <c r="H39" s="135" t="s">
        <v>1907</v>
      </c>
      <c r="I39" s="142">
        <v>46190.595625</v>
      </c>
      <c r="K39" s="135">
        <v>250.0</v>
      </c>
      <c r="N39" s="143">
        <v>42723.0</v>
      </c>
    </row>
    <row r="40">
      <c r="A40" s="135">
        <v>39.0</v>
      </c>
      <c r="B40" s="135" t="s">
        <v>1909</v>
      </c>
      <c r="C40" s="135" t="s">
        <v>108</v>
      </c>
      <c r="D40" s="135">
        <v>58.0</v>
      </c>
      <c r="E40" s="135">
        <v>40.0</v>
      </c>
      <c r="F40" s="135">
        <v>1.7</v>
      </c>
      <c r="H40" s="135" t="s">
        <v>1910</v>
      </c>
      <c r="I40" s="142">
        <v>46190.59538194445</v>
      </c>
      <c r="K40" s="135">
        <v>150.0</v>
      </c>
      <c r="N40" s="143">
        <v>42776.0</v>
      </c>
    </row>
    <row r="41">
      <c r="A41" s="135">
        <v>40.0</v>
      </c>
      <c r="B41" s="135" t="s">
        <v>352</v>
      </c>
      <c r="C41" s="135" t="s">
        <v>108</v>
      </c>
      <c r="D41" s="135">
        <v>0.0</v>
      </c>
      <c r="E41" s="135">
        <v>40.0</v>
      </c>
      <c r="H41" s="135" t="s">
        <v>354</v>
      </c>
      <c r="I41" s="142">
        <v>46190.59527777778</v>
      </c>
      <c r="K41" s="135">
        <v>300.0</v>
      </c>
      <c r="N41" s="143">
        <v>45820.0</v>
      </c>
    </row>
    <row r="42">
      <c r="A42" s="135">
        <v>41.0</v>
      </c>
      <c r="B42" s="135" t="s">
        <v>1916</v>
      </c>
      <c r="C42" s="135" t="s">
        <v>108</v>
      </c>
      <c r="D42" s="135">
        <v>10.0</v>
      </c>
      <c r="E42" s="135">
        <v>40.0</v>
      </c>
      <c r="H42" s="135" t="s">
        <v>252</v>
      </c>
      <c r="I42" s="142">
        <v>46190.59525462963</v>
      </c>
      <c r="K42" s="135">
        <v>100.0</v>
      </c>
      <c r="N42" s="143">
        <v>42861.0</v>
      </c>
    </row>
    <row r="43">
      <c r="A43" s="135">
        <v>42.0</v>
      </c>
      <c r="B43" s="135" t="s">
        <v>1919</v>
      </c>
      <c r="C43" s="135" t="s">
        <v>108</v>
      </c>
      <c r="D43" s="135">
        <v>1.0</v>
      </c>
      <c r="E43" s="135">
        <v>40.0</v>
      </c>
      <c r="H43" s="135" t="s">
        <v>1921</v>
      </c>
      <c r="I43" s="142">
        <v>46190.59523148148</v>
      </c>
      <c r="K43" s="135">
        <v>70.0</v>
      </c>
      <c r="N43" s="143">
        <v>43851.0</v>
      </c>
    </row>
    <row r="44">
      <c r="A44" s="135">
        <v>43.0</v>
      </c>
      <c r="B44" s="135" t="s">
        <v>1923</v>
      </c>
      <c r="C44" s="135" t="s">
        <v>108</v>
      </c>
      <c r="E44" s="135">
        <v>40.0</v>
      </c>
      <c r="F44" s="135">
        <v>1.5</v>
      </c>
      <c r="K44" s="135">
        <v>400.0</v>
      </c>
      <c r="N44" s="143">
        <v>42424.0</v>
      </c>
      <c r="O44" s="135" t="s">
        <v>1765</v>
      </c>
      <c r="P44" s="135" t="s">
        <v>1767</v>
      </c>
      <c r="S44" s="135" t="s">
        <v>1904</v>
      </c>
    </row>
    <row r="45">
      <c r="A45" s="135">
        <v>44.0</v>
      </c>
      <c r="B45" s="135" t="s">
        <v>286</v>
      </c>
      <c r="C45" s="135" t="s">
        <v>108</v>
      </c>
      <c r="D45" s="135">
        <v>1.0</v>
      </c>
      <c r="E45" s="135">
        <v>40.0</v>
      </c>
      <c r="H45" s="135" t="s">
        <v>288</v>
      </c>
      <c r="I45" s="142">
        <v>46190.595243055555</v>
      </c>
      <c r="K45" s="135">
        <v>400.0</v>
      </c>
      <c r="N45" s="143">
        <v>45308.0</v>
      </c>
    </row>
    <row r="46">
      <c r="A46" s="135">
        <v>45.0</v>
      </c>
      <c r="B46" s="135" t="s">
        <v>1931</v>
      </c>
      <c r="C46" s="135" t="s">
        <v>108</v>
      </c>
      <c r="D46" s="135">
        <v>12.0</v>
      </c>
      <c r="E46" s="135">
        <v>40.0</v>
      </c>
      <c r="I46" s="142">
        <v>46190.595243055555</v>
      </c>
      <c r="K46" s="135">
        <v>300.0</v>
      </c>
      <c r="N46" s="143">
        <v>42300.0</v>
      </c>
    </row>
    <row r="47">
      <c r="A47" s="135">
        <v>46.0</v>
      </c>
      <c r="B47" s="135" t="s">
        <v>1932</v>
      </c>
      <c r="C47" s="135" t="s">
        <v>108</v>
      </c>
      <c r="D47" s="135">
        <v>12.0</v>
      </c>
      <c r="E47" s="135">
        <v>30.0</v>
      </c>
      <c r="F47" s="135">
        <v>1.2</v>
      </c>
      <c r="H47" s="135" t="s">
        <v>1933</v>
      </c>
      <c r="I47" s="142">
        <v>46190.59523148148</v>
      </c>
      <c r="K47" s="135">
        <v>300.0</v>
      </c>
      <c r="N47" s="143">
        <v>42568.0</v>
      </c>
    </row>
    <row r="48">
      <c r="A48" s="135">
        <v>47.0</v>
      </c>
      <c r="B48" s="135" t="s">
        <v>1937</v>
      </c>
      <c r="C48" s="135" t="s">
        <v>108</v>
      </c>
      <c r="D48" s="135">
        <v>2.0</v>
      </c>
      <c r="E48" s="135">
        <v>30.0</v>
      </c>
      <c r="H48" s="135" t="s">
        <v>1938</v>
      </c>
      <c r="I48" s="142">
        <v>46190.59523148148</v>
      </c>
      <c r="K48" s="135">
        <v>300.0</v>
      </c>
      <c r="N48" s="143">
        <v>44446.0</v>
      </c>
    </row>
    <row r="49">
      <c r="A49" s="135">
        <v>48.0</v>
      </c>
      <c r="B49" s="135" t="s">
        <v>1942</v>
      </c>
      <c r="C49" s="135" t="s">
        <v>108</v>
      </c>
      <c r="D49" s="135">
        <v>55.0</v>
      </c>
      <c r="E49" s="135">
        <v>30.0</v>
      </c>
      <c r="H49" s="135" t="s">
        <v>1850</v>
      </c>
      <c r="I49" s="142">
        <v>46190.595243055555</v>
      </c>
      <c r="K49" s="135">
        <v>100.0</v>
      </c>
      <c r="N49" s="143">
        <v>43839.0</v>
      </c>
    </row>
    <row r="50">
      <c r="A50" s="135">
        <v>49.0</v>
      </c>
      <c r="B50" s="135" t="s">
        <v>339</v>
      </c>
      <c r="C50" s="135" t="s">
        <v>108</v>
      </c>
      <c r="D50" s="135">
        <v>0.0</v>
      </c>
      <c r="E50" s="135">
        <v>30.0</v>
      </c>
      <c r="I50" s="142">
        <v>46190.59521990741</v>
      </c>
      <c r="K50" s="135">
        <v>30.0</v>
      </c>
      <c r="N50" s="143">
        <v>45850.0</v>
      </c>
    </row>
    <row r="51">
      <c r="A51" s="135">
        <v>50.0</v>
      </c>
      <c r="B51" s="135" t="s">
        <v>1947</v>
      </c>
      <c r="C51" s="135" t="s">
        <v>108</v>
      </c>
      <c r="D51" s="135">
        <v>0.0</v>
      </c>
      <c r="E51" s="135">
        <v>30.0</v>
      </c>
      <c r="H51" s="135" t="s">
        <v>238</v>
      </c>
      <c r="I51" s="142">
        <v>46190.59521990741</v>
      </c>
      <c r="K51" s="135">
        <v>150.0</v>
      </c>
      <c r="N51" s="143">
        <v>42482.0</v>
      </c>
    </row>
    <row r="52">
      <c r="A52" s="135">
        <v>51.0</v>
      </c>
      <c r="B52" s="135" t="s">
        <v>1950</v>
      </c>
      <c r="C52" s="135" t="s">
        <v>108</v>
      </c>
      <c r="D52" s="135">
        <v>0.0</v>
      </c>
      <c r="E52" s="135">
        <v>20.0</v>
      </c>
      <c r="I52" s="142">
        <v>46190.59521990741</v>
      </c>
      <c r="K52" s="135">
        <v>200.0</v>
      </c>
      <c r="N52" s="143">
        <v>45768.0</v>
      </c>
    </row>
    <row r="53">
      <c r="A53" s="135">
        <v>52.0</v>
      </c>
      <c r="B53" s="135" t="s">
        <v>1955</v>
      </c>
      <c r="C53" s="135" t="s">
        <v>108</v>
      </c>
      <c r="D53" s="135">
        <v>3.0</v>
      </c>
      <c r="E53" s="135">
        <v>20.0</v>
      </c>
      <c r="H53" s="135" t="s">
        <v>1957</v>
      </c>
      <c r="I53" s="142">
        <v>46190.59519675926</v>
      </c>
      <c r="K53" s="135">
        <v>150.0</v>
      </c>
      <c r="N53" s="143">
        <v>42289.0</v>
      </c>
    </row>
    <row r="54">
      <c r="A54" s="135">
        <v>53.0</v>
      </c>
      <c r="B54" s="135" t="s">
        <v>1960</v>
      </c>
      <c r="C54" s="135" t="s">
        <v>108</v>
      </c>
      <c r="D54" s="135">
        <v>2.0</v>
      </c>
      <c r="E54" s="135">
        <v>20.0</v>
      </c>
      <c r="H54" s="135" t="s">
        <v>1845</v>
      </c>
      <c r="I54" s="142">
        <v>46190.59520833333</v>
      </c>
      <c r="K54" s="135">
        <v>20.0</v>
      </c>
      <c r="N54" s="143">
        <v>45804.0</v>
      </c>
    </row>
    <row r="55">
      <c r="A55" s="135">
        <v>54.0</v>
      </c>
      <c r="B55" s="135" t="s">
        <v>1966</v>
      </c>
      <c r="C55" s="135" t="s">
        <v>108</v>
      </c>
      <c r="D55" s="135">
        <v>22.0</v>
      </c>
      <c r="E55" s="135">
        <v>20.0</v>
      </c>
      <c r="F55" s="135">
        <v>1.1</v>
      </c>
      <c r="H55" s="135" t="s">
        <v>1850</v>
      </c>
      <c r="I55" s="142">
        <v>46190.595185185186</v>
      </c>
      <c r="K55" s="135">
        <v>450.0</v>
      </c>
      <c r="N55" s="143">
        <v>43842.0</v>
      </c>
      <c r="O55" s="135" t="s">
        <v>1765</v>
      </c>
      <c r="P55" s="135" t="s">
        <v>1767</v>
      </c>
      <c r="S55" s="135" t="s">
        <v>1832</v>
      </c>
    </row>
    <row r="56">
      <c r="A56" s="135">
        <v>55.0</v>
      </c>
      <c r="B56" s="135" t="s">
        <v>1974</v>
      </c>
      <c r="C56" s="135" t="s">
        <v>108</v>
      </c>
      <c r="D56" s="135">
        <v>33.0</v>
      </c>
      <c r="E56" s="135">
        <v>20.0</v>
      </c>
      <c r="H56" s="135" t="s">
        <v>1975</v>
      </c>
      <c r="I56" s="142">
        <v>46190.59520833333</v>
      </c>
      <c r="K56" s="135">
        <v>150.0</v>
      </c>
      <c r="N56" s="143">
        <v>45302.0</v>
      </c>
    </row>
    <row r="57">
      <c r="A57" s="135">
        <v>56.0</v>
      </c>
      <c r="B57" s="135" t="s">
        <v>1980</v>
      </c>
      <c r="C57" s="135" t="s">
        <v>108</v>
      </c>
      <c r="D57" s="135">
        <v>53.0</v>
      </c>
      <c r="E57" s="135">
        <v>20.0</v>
      </c>
      <c r="H57" s="135" t="s">
        <v>1829</v>
      </c>
      <c r="I57" s="142">
        <v>46190.59519675926</v>
      </c>
      <c r="K57" s="135">
        <v>250.0</v>
      </c>
      <c r="N57" s="143">
        <v>43556.0</v>
      </c>
      <c r="Q57" s="135" t="s">
        <v>1982</v>
      </c>
    </row>
    <row r="58">
      <c r="A58" s="135">
        <v>57.0</v>
      </c>
      <c r="B58" s="135" t="s">
        <v>1985</v>
      </c>
      <c r="C58" s="135" t="s">
        <v>108</v>
      </c>
      <c r="D58" s="135">
        <v>31.0</v>
      </c>
      <c r="E58" s="135">
        <v>20.0</v>
      </c>
      <c r="F58" s="135">
        <v>1.3</v>
      </c>
      <c r="H58" s="135" t="s">
        <v>1989</v>
      </c>
      <c r="I58" s="142">
        <v>46190.595185185186</v>
      </c>
      <c r="J58" s="135" t="s">
        <v>1990</v>
      </c>
      <c r="K58" s="135">
        <v>500.0</v>
      </c>
      <c r="L58" s="135">
        <v>900.0</v>
      </c>
      <c r="M58" s="135">
        <v>1000.0</v>
      </c>
      <c r="N58" s="143">
        <v>43025.0</v>
      </c>
      <c r="O58" s="135" t="s">
        <v>1765</v>
      </c>
      <c r="P58" s="135" t="s">
        <v>1767</v>
      </c>
      <c r="Q58" s="135" t="s">
        <v>1993</v>
      </c>
      <c r="R58" s="135" t="s">
        <v>1994</v>
      </c>
      <c r="S58" s="135" t="s">
        <v>1817</v>
      </c>
    </row>
    <row r="59">
      <c r="A59" s="135">
        <v>58.0</v>
      </c>
      <c r="B59" s="135" t="s">
        <v>1995</v>
      </c>
      <c r="C59" s="135" t="s">
        <v>108</v>
      </c>
      <c r="D59" s="135">
        <v>3.0</v>
      </c>
      <c r="E59" s="135">
        <v>20.0</v>
      </c>
      <c r="F59" s="135">
        <v>3.0</v>
      </c>
      <c r="H59" s="135" t="s">
        <v>2001</v>
      </c>
      <c r="I59" s="142">
        <v>46190.59516203704</v>
      </c>
      <c r="K59" s="135">
        <v>200.0</v>
      </c>
      <c r="N59" s="143">
        <v>43867.0</v>
      </c>
    </row>
    <row r="60">
      <c r="A60" s="135">
        <v>59.0</v>
      </c>
      <c r="B60" s="135" t="s">
        <v>446</v>
      </c>
      <c r="C60" s="135" t="s">
        <v>108</v>
      </c>
      <c r="D60" s="135">
        <v>4.0</v>
      </c>
      <c r="E60" s="135">
        <v>20.0</v>
      </c>
      <c r="H60" s="135" t="s">
        <v>448</v>
      </c>
      <c r="I60" s="142">
        <v>46190.59521990741</v>
      </c>
      <c r="K60" s="135">
        <v>20.0</v>
      </c>
      <c r="N60" s="143">
        <v>45806.0</v>
      </c>
    </row>
    <row r="61">
      <c r="A61" s="135">
        <v>60.0</v>
      </c>
      <c r="B61" s="135" t="s">
        <v>2009</v>
      </c>
      <c r="C61" s="135" t="s">
        <v>108</v>
      </c>
      <c r="D61" s="135">
        <v>1.0</v>
      </c>
      <c r="E61" s="135">
        <v>20.0</v>
      </c>
      <c r="H61" s="135" t="s">
        <v>1921</v>
      </c>
      <c r="I61" s="142">
        <v>46190.59515046296</v>
      </c>
      <c r="K61" s="135">
        <v>30.0</v>
      </c>
      <c r="N61" s="143">
        <v>45830.0</v>
      </c>
    </row>
    <row r="62">
      <c r="A62" s="135">
        <v>61.0</v>
      </c>
      <c r="B62" s="135" t="s">
        <v>2013</v>
      </c>
      <c r="C62" s="135" t="s">
        <v>108</v>
      </c>
      <c r="D62" s="135">
        <v>17.0</v>
      </c>
      <c r="E62" s="135">
        <v>20.0</v>
      </c>
      <c r="H62" s="135" t="s">
        <v>2015</v>
      </c>
      <c r="I62" s="142">
        <v>46190.59512731482</v>
      </c>
      <c r="K62" s="135">
        <v>200.0</v>
      </c>
      <c r="N62" s="143">
        <v>45292.0</v>
      </c>
    </row>
    <row r="63">
      <c r="A63" s="135">
        <v>62.0</v>
      </c>
      <c r="B63" s="135" t="s">
        <v>2021</v>
      </c>
      <c r="C63" s="135" t="s">
        <v>108</v>
      </c>
      <c r="D63" s="135">
        <v>36.0</v>
      </c>
      <c r="E63" s="135">
        <v>20.0</v>
      </c>
      <c r="H63" s="135" t="s">
        <v>137</v>
      </c>
      <c r="I63" s="142">
        <v>46190.59515046296</v>
      </c>
      <c r="K63" s="135">
        <v>20.0</v>
      </c>
      <c r="N63" s="143">
        <v>45808.0</v>
      </c>
    </row>
    <row r="64">
      <c r="A64" s="135">
        <v>63.0</v>
      </c>
      <c r="B64" s="135" t="s">
        <v>2029</v>
      </c>
      <c r="C64" s="135" t="s">
        <v>108</v>
      </c>
      <c r="D64" s="135">
        <v>48.0</v>
      </c>
      <c r="E64" s="135">
        <v>20.0</v>
      </c>
      <c r="F64" s="135">
        <v>1.5</v>
      </c>
      <c r="H64" s="135" t="s">
        <v>2031</v>
      </c>
      <c r="I64" s="142">
        <v>46190.59512731482</v>
      </c>
      <c r="K64" s="135">
        <v>450.0</v>
      </c>
      <c r="N64" s="143">
        <v>43841.0</v>
      </c>
      <c r="O64" s="135" t="s">
        <v>1765</v>
      </c>
      <c r="P64" s="135" t="s">
        <v>1767</v>
      </c>
      <c r="S64" s="135" t="s">
        <v>1176</v>
      </c>
    </row>
    <row r="65">
      <c r="A65" s="135">
        <v>64.0</v>
      </c>
      <c r="B65" s="135" t="s">
        <v>2032</v>
      </c>
      <c r="C65" s="135" t="s">
        <v>108</v>
      </c>
      <c r="D65" s="135">
        <v>9.0</v>
      </c>
      <c r="E65" s="135">
        <v>20.0</v>
      </c>
      <c r="H65" s="135" t="s">
        <v>2035</v>
      </c>
      <c r="I65" s="142">
        <v>46190.59517361111</v>
      </c>
      <c r="K65" s="135">
        <v>100.0</v>
      </c>
      <c r="N65" s="143">
        <v>44137.0</v>
      </c>
    </row>
    <row r="66">
      <c r="A66" s="135">
        <v>65.0</v>
      </c>
      <c r="B66" s="135" t="s">
        <v>2037</v>
      </c>
      <c r="C66" s="135" t="s">
        <v>108</v>
      </c>
      <c r="D66" s="135">
        <v>22.0</v>
      </c>
      <c r="E66" s="135">
        <v>20.0</v>
      </c>
      <c r="F66" s="135">
        <v>1.5</v>
      </c>
      <c r="H66" s="135" t="s">
        <v>2039</v>
      </c>
      <c r="I66" s="142">
        <v>46190.59511574074</v>
      </c>
      <c r="K66" s="135">
        <v>450.0</v>
      </c>
      <c r="N66" s="143">
        <v>43536.0</v>
      </c>
    </row>
    <row r="67">
      <c r="A67" s="135">
        <v>66.0</v>
      </c>
      <c r="B67" s="135" t="s">
        <v>2042</v>
      </c>
      <c r="C67" s="135" t="s">
        <v>108</v>
      </c>
      <c r="D67" s="135">
        <v>0.0</v>
      </c>
      <c r="E67" s="135">
        <v>10.0</v>
      </c>
      <c r="I67" s="142">
        <v>46190.595300925925</v>
      </c>
      <c r="K67" s="135">
        <v>10.0</v>
      </c>
      <c r="N67" s="143">
        <v>45979.0</v>
      </c>
    </row>
    <row r="68">
      <c r="A68" s="135">
        <v>67.0</v>
      </c>
      <c r="B68" s="135" t="s">
        <v>2045</v>
      </c>
      <c r="C68" s="135" t="s">
        <v>108</v>
      </c>
      <c r="D68" s="135">
        <v>2.0</v>
      </c>
      <c r="E68" s="135">
        <v>10.0</v>
      </c>
      <c r="H68" s="135" t="s">
        <v>2046</v>
      </c>
      <c r="I68" s="142">
        <v>46190.59511574074</v>
      </c>
      <c r="K68" s="135">
        <v>200.0</v>
      </c>
      <c r="N68" s="143">
        <v>44054.0</v>
      </c>
    </row>
    <row r="69">
      <c r="A69" s="135">
        <v>68.0</v>
      </c>
      <c r="B69" s="135" t="s">
        <v>2047</v>
      </c>
      <c r="C69" s="135" t="s">
        <v>108</v>
      </c>
      <c r="D69" s="135">
        <v>25.0</v>
      </c>
      <c r="E69" s="135">
        <v>10.0</v>
      </c>
      <c r="H69" s="135" t="s">
        <v>1850</v>
      </c>
      <c r="I69" s="142">
        <v>46190.59511574074</v>
      </c>
      <c r="K69" s="135">
        <v>20.0</v>
      </c>
      <c r="N69" s="143">
        <v>43904.0</v>
      </c>
    </row>
    <row r="70">
      <c r="A70" s="135">
        <v>69.0</v>
      </c>
      <c r="B70" s="135" t="s">
        <v>2053</v>
      </c>
      <c r="C70" s="135" t="s">
        <v>108</v>
      </c>
      <c r="D70" s="135">
        <v>1.0</v>
      </c>
      <c r="E70" s="135">
        <v>10.0</v>
      </c>
      <c r="H70" s="135" t="s">
        <v>238</v>
      </c>
      <c r="I70" s="142">
        <v>46190.59511574074</v>
      </c>
      <c r="K70" s="135">
        <v>100.0</v>
      </c>
      <c r="N70" s="143">
        <v>43841.0</v>
      </c>
    </row>
    <row r="71">
      <c r="A71" s="135">
        <v>70.0</v>
      </c>
      <c r="B71" s="135" t="s">
        <v>2057</v>
      </c>
      <c r="C71" s="135" t="s">
        <v>108</v>
      </c>
      <c r="D71" s="135">
        <v>46.0</v>
      </c>
      <c r="E71" s="135">
        <v>10.0</v>
      </c>
      <c r="H71" s="135" t="s">
        <v>1850</v>
      </c>
      <c r="I71" s="142">
        <v>46190.59520833333</v>
      </c>
      <c r="K71" s="135">
        <v>10.0</v>
      </c>
      <c r="N71" s="143">
        <v>45850.0</v>
      </c>
      <c r="Q71" s="135" t="s">
        <v>2059</v>
      </c>
    </row>
    <row r="72">
      <c r="A72" s="135">
        <v>71.0</v>
      </c>
      <c r="B72" s="135" t="s">
        <v>2060</v>
      </c>
      <c r="C72" s="135" t="s">
        <v>108</v>
      </c>
      <c r="D72" s="135">
        <v>0.0</v>
      </c>
      <c r="E72" s="135">
        <v>10.0</v>
      </c>
      <c r="F72" s="135">
        <v>2.0</v>
      </c>
      <c r="H72" s="135" t="s">
        <v>2064</v>
      </c>
      <c r="I72" s="142">
        <v>46190.59511574074</v>
      </c>
      <c r="K72" s="135">
        <v>100.0</v>
      </c>
      <c r="N72" s="143">
        <v>43841.0</v>
      </c>
    </row>
    <row r="73">
      <c r="A73" s="135">
        <v>72.0</v>
      </c>
      <c r="B73" s="135" t="s">
        <v>2068</v>
      </c>
      <c r="C73" s="135" t="s">
        <v>108</v>
      </c>
      <c r="D73" s="135">
        <v>8.0</v>
      </c>
      <c r="E73" s="135">
        <v>10.0</v>
      </c>
      <c r="H73" s="135" t="s">
        <v>1885</v>
      </c>
      <c r="I73" s="142">
        <v>46190.59510416666</v>
      </c>
      <c r="K73" s="135">
        <v>150.0</v>
      </c>
      <c r="N73" s="143">
        <v>42717.0</v>
      </c>
    </row>
    <row r="74">
      <c r="A74" s="135">
        <v>73.0</v>
      </c>
      <c r="B74" s="135" t="s">
        <v>2072</v>
      </c>
      <c r="C74" s="135" t="s">
        <v>108</v>
      </c>
      <c r="D74" s="135">
        <v>42.0</v>
      </c>
      <c r="E74" s="135">
        <v>10.0</v>
      </c>
      <c r="H74" s="135" t="s">
        <v>1850</v>
      </c>
      <c r="I74" s="142">
        <v>46190.59510416666</v>
      </c>
      <c r="K74" s="135">
        <v>10.0</v>
      </c>
      <c r="N74" s="143">
        <v>45816.0</v>
      </c>
    </row>
    <row r="75">
      <c r="A75" s="135">
        <v>74.0</v>
      </c>
      <c r="B75" s="135" t="s">
        <v>2077</v>
      </c>
      <c r="C75" s="135" t="s">
        <v>108</v>
      </c>
      <c r="D75" s="135">
        <v>34.0</v>
      </c>
      <c r="E75" s="135">
        <v>10.0</v>
      </c>
      <c r="H75" s="135" t="s">
        <v>2078</v>
      </c>
      <c r="I75" s="142">
        <v>46190.595046296294</v>
      </c>
      <c r="K75" s="135">
        <v>10.0</v>
      </c>
      <c r="N75" s="143">
        <v>45867.0</v>
      </c>
    </row>
    <row r="76">
      <c r="A76" s="135">
        <v>75.0</v>
      </c>
      <c r="B76" s="135" t="s">
        <v>2079</v>
      </c>
      <c r="C76" s="135" t="s">
        <v>108</v>
      </c>
      <c r="D76" s="135">
        <v>56.0</v>
      </c>
      <c r="E76" s="135">
        <v>10.0</v>
      </c>
      <c r="H76" s="135" t="s">
        <v>2080</v>
      </c>
      <c r="I76" s="142">
        <v>46190.595034722224</v>
      </c>
      <c r="K76" s="135">
        <v>10.0</v>
      </c>
      <c r="N76" s="143">
        <v>44321.0</v>
      </c>
    </row>
    <row r="77">
      <c r="A77" s="135">
        <v>76.0</v>
      </c>
      <c r="B77" s="135" t="s">
        <v>2081</v>
      </c>
      <c r="C77" s="135" t="s">
        <v>108</v>
      </c>
      <c r="D77" s="135">
        <v>51.0</v>
      </c>
      <c r="E77" s="135">
        <v>10.0</v>
      </c>
      <c r="H77" s="135" t="s">
        <v>1975</v>
      </c>
      <c r="I77" s="142">
        <v>46190.59508101852</v>
      </c>
      <c r="K77" s="135">
        <v>20.0</v>
      </c>
      <c r="N77" s="143">
        <v>45808.0</v>
      </c>
    </row>
    <row r="78">
      <c r="A78" s="135">
        <v>77.0</v>
      </c>
      <c r="B78" s="135" t="s">
        <v>2083</v>
      </c>
      <c r="C78" s="135" t="s">
        <v>108</v>
      </c>
      <c r="D78" s="135">
        <v>6.0</v>
      </c>
      <c r="E78" s="135">
        <v>10.0</v>
      </c>
      <c r="H78" s="135" t="s">
        <v>2085</v>
      </c>
      <c r="I78" s="142">
        <v>46190.595046296294</v>
      </c>
      <c r="K78" s="135">
        <v>10.0</v>
      </c>
      <c r="N78" s="143">
        <v>45957.0</v>
      </c>
    </row>
    <row r="79">
      <c r="A79" s="135">
        <v>78.0</v>
      </c>
      <c r="B79" s="135" t="s">
        <v>2087</v>
      </c>
      <c r="C79" s="135" t="s">
        <v>108</v>
      </c>
      <c r="D79" s="135">
        <v>8.0</v>
      </c>
      <c r="E79" s="135">
        <v>10.0</v>
      </c>
      <c r="H79" s="135" t="s">
        <v>2085</v>
      </c>
      <c r="I79" s="142">
        <v>46190.595046296294</v>
      </c>
      <c r="K79" s="135">
        <v>90.0</v>
      </c>
      <c r="N79" s="143">
        <v>45571.0</v>
      </c>
    </row>
    <row r="80">
      <c r="A80" s="135">
        <v>79.0</v>
      </c>
      <c r="B80" s="135" t="s">
        <v>2090</v>
      </c>
      <c r="C80" s="135" t="s">
        <v>108</v>
      </c>
      <c r="D80" s="135">
        <v>5.0</v>
      </c>
      <c r="E80" s="135">
        <v>10.0</v>
      </c>
      <c r="H80" s="135" t="s">
        <v>2091</v>
      </c>
      <c r="I80" s="142">
        <v>46190.595034722224</v>
      </c>
      <c r="K80" s="135">
        <v>90.0</v>
      </c>
      <c r="N80" s="143">
        <v>43841.0</v>
      </c>
    </row>
    <row r="81">
      <c r="A81" s="135">
        <v>80.0</v>
      </c>
      <c r="B81" s="135" t="s">
        <v>2094</v>
      </c>
      <c r="C81" s="135" t="s">
        <v>108</v>
      </c>
      <c r="D81" s="135">
        <v>24.0</v>
      </c>
      <c r="E81" s="135">
        <v>10.0</v>
      </c>
      <c r="F81" s="135">
        <v>3.5</v>
      </c>
      <c r="I81" s="142">
        <v>46190.59505787037</v>
      </c>
      <c r="K81" s="135">
        <v>150.0</v>
      </c>
      <c r="N81" s="143">
        <v>44019.0</v>
      </c>
    </row>
    <row r="82">
      <c r="A82" s="135">
        <v>81.0</v>
      </c>
      <c r="B82" s="135" t="s">
        <v>2099</v>
      </c>
      <c r="C82" s="135" t="s">
        <v>108</v>
      </c>
      <c r="D82" s="135">
        <v>55.0</v>
      </c>
      <c r="E82" s="135">
        <v>10.0</v>
      </c>
      <c r="H82" s="135" t="s">
        <v>1975</v>
      </c>
      <c r="I82" s="142">
        <v>46190.595046296294</v>
      </c>
      <c r="K82" s="135">
        <v>10.0</v>
      </c>
      <c r="N82" s="143">
        <v>45868.0</v>
      </c>
    </row>
    <row r="83">
      <c r="A83" s="135">
        <v>82.0</v>
      </c>
      <c r="B83" s="135" t="s">
        <v>2106</v>
      </c>
      <c r="C83" s="135" t="s">
        <v>108</v>
      </c>
      <c r="E83" s="135">
        <v>10.0</v>
      </c>
      <c r="K83" s="135">
        <v>10.0</v>
      </c>
      <c r="N83" s="143">
        <v>42478.0</v>
      </c>
      <c r="O83" s="135" t="s">
        <v>1903</v>
      </c>
      <c r="P83" s="135" t="s">
        <v>1767</v>
      </c>
      <c r="S83" s="135" t="s">
        <v>1176</v>
      </c>
    </row>
    <row r="84">
      <c r="A84" s="135">
        <v>83.0</v>
      </c>
      <c r="B84" s="135" t="s">
        <v>2111</v>
      </c>
      <c r="C84" s="135" t="s">
        <v>108</v>
      </c>
      <c r="D84" s="135">
        <v>24.0</v>
      </c>
      <c r="H84" s="135" t="s">
        <v>2113</v>
      </c>
      <c r="I84" s="142">
        <v>46190.595034722224</v>
      </c>
      <c r="N84" s="143">
        <v>45234.0</v>
      </c>
    </row>
    <row r="85">
      <c r="A85" s="135">
        <v>84.0</v>
      </c>
      <c r="B85" s="135" t="s">
        <v>2119</v>
      </c>
      <c r="C85" s="135" t="s">
        <v>108</v>
      </c>
      <c r="D85" s="135">
        <v>22.0</v>
      </c>
      <c r="H85" s="135" t="s">
        <v>2039</v>
      </c>
      <c r="I85" s="142">
        <v>46190.595046296294</v>
      </c>
      <c r="N85" s="143">
        <v>43973.0</v>
      </c>
    </row>
    <row r="86">
      <c r="A86" s="135">
        <v>85.0</v>
      </c>
      <c r="B86" s="135" t="s">
        <v>2123</v>
      </c>
      <c r="C86" s="135" t="s">
        <v>108</v>
      </c>
      <c r="D86" s="135">
        <v>8.0</v>
      </c>
      <c r="H86" s="135" t="s">
        <v>2127</v>
      </c>
      <c r="I86" s="142">
        <v>46190.59509259259</v>
      </c>
      <c r="K86" s="135">
        <v>60.0</v>
      </c>
      <c r="N86" s="143">
        <v>45680.0</v>
      </c>
    </row>
    <row r="87">
      <c r="A87" s="135">
        <v>86.0</v>
      </c>
      <c r="B87" s="135" t="s">
        <v>2130</v>
      </c>
      <c r="C87" s="135" t="s">
        <v>108</v>
      </c>
      <c r="D87" s="135">
        <v>8.0</v>
      </c>
      <c r="H87" s="135" t="s">
        <v>252</v>
      </c>
      <c r="I87" s="142">
        <v>46190.595046296294</v>
      </c>
      <c r="K87" s="135">
        <v>60.0</v>
      </c>
      <c r="N87" s="143">
        <v>45612.0</v>
      </c>
    </row>
    <row r="88">
      <c r="A88" s="135">
        <v>87.0</v>
      </c>
      <c r="B88" s="135" t="s">
        <v>2136</v>
      </c>
      <c r="C88" s="135" t="s">
        <v>108</v>
      </c>
      <c r="N88" s="143">
        <v>42678.0</v>
      </c>
    </row>
    <row r="89">
      <c r="A89" s="135">
        <v>88.0</v>
      </c>
      <c r="B89" s="135" t="s">
        <v>2139</v>
      </c>
      <c r="C89" s="135" t="s">
        <v>108</v>
      </c>
      <c r="D89" s="135">
        <v>43.0</v>
      </c>
      <c r="H89" s="135" t="s">
        <v>2031</v>
      </c>
      <c r="I89" s="142">
        <v>46190.59512731482</v>
      </c>
      <c r="K89" s="135">
        <v>30.0</v>
      </c>
      <c r="N89" s="143">
        <v>43858.0</v>
      </c>
      <c r="O89" s="135" t="s">
        <v>1765</v>
      </c>
      <c r="P89" s="135" t="s">
        <v>1767</v>
      </c>
      <c r="S89" s="135" t="s">
        <v>1904</v>
      </c>
    </row>
    <row r="90">
      <c r="A90" s="135">
        <v>89.0</v>
      </c>
      <c r="B90" s="135" t="s">
        <v>2144</v>
      </c>
      <c r="C90" s="135" t="s">
        <v>108</v>
      </c>
      <c r="K90" s="135">
        <v>20.0</v>
      </c>
      <c r="N90" s="143">
        <v>44241.0</v>
      </c>
      <c r="O90" s="135" t="s">
        <v>1903</v>
      </c>
      <c r="P90" s="135" t="s">
        <v>1767</v>
      </c>
      <c r="S90" s="135" t="s">
        <v>2147</v>
      </c>
    </row>
    <row r="91">
      <c r="A91" s="135">
        <v>90.0</v>
      </c>
      <c r="B91" s="135" t="s">
        <v>2149</v>
      </c>
      <c r="C91" s="135" t="s">
        <v>108</v>
      </c>
      <c r="D91" s="135">
        <v>66.0</v>
      </c>
      <c r="H91" s="135" t="s">
        <v>1850</v>
      </c>
      <c r="I91" s="142">
        <v>46190.59516203704</v>
      </c>
      <c r="K91" s="135">
        <v>30.0</v>
      </c>
      <c r="N91" s="143">
        <v>43327.0</v>
      </c>
    </row>
    <row r="92">
      <c r="A92" s="135">
        <v>91.0</v>
      </c>
      <c r="B92" s="135" t="s">
        <v>2153</v>
      </c>
      <c r="C92" s="135" t="s">
        <v>108</v>
      </c>
      <c r="D92" s="135">
        <v>0.0</v>
      </c>
      <c r="H92" s="135" t="s">
        <v>325</v>
      </c>
      <c r="I92" s="142">
        <v>46190.595046296294</v>
      </c>
      <c r="K92" s="135">
        <v>40.0</v>
      </c>
      <c r="N92" s="143">
        <v>42299.0</v>
      </c>
    </row>
    <row r="93">
      <c r="A93" s="135">
        <v>92.0</v>
      </c>
      <c r="B93" s="135" t="s">
        <v>2157</v>
      </c>
      <c r="C93" s="135" t="s">
        <v>108</v>
      </c>
      <c r="D93" s="135">
        <v>9.0</v>
      </c>
      <c r="H93" s="135" t="s">
        <v>1829</v>
      </c>
      <c r="I93" s="142">
        <v>46190.595034722224</v>
      </c>
      <c r="N93" s="143">
        <v>43848.0</v>
      </c>
    </row>
    <row r="94">
      <c r="A94" s="135">
        <v>93.0</v>
      </c>
      <c r="B94" s="135" t="s">
        <v>2160</v>
      </c>
      <c r="C94" s="135" t="s">
        <v>108</v>
      </c>
      <c r="D94" s="135">
        <v>5.0</v>
      </c>
      <c r="H94" s="135" t="s">
        <v>2161</v>
      </c>
      <c r="I94" s="142">
        <v>46190.59505787037</v>
      </c>
      <c r="K94" s="135">
        <v>60.0</v>
      </c>
      <c r="N94" s="143">
        <v>43337.0</v>
      </c>
    </row>
    <row r="95">
      <c r="A95" s="135">
        <v>94.0</v>
      </c>
      <c r="B95" s="135" t="s">
        <v>2165</v>
      </c>
      <c r="C95" s="135" t="s">
        <v>108</v>
      </c>
      <c r="D95" s="135">
        <v>0.0</v>
      </c>
      <c r="H95" s="135" t="s">
        <v>2166</v>
      </c>
      <c r="I95" s="142">
        <v>46190.59516203704</v>
      </c>
      <c r="N95" s="143">
        <v>43976.0</v>
      </c>
    </row>
    <row r="96">
      <c r="A96" s="135">
        <v>95.0</v>
      </c>
      <c r="B96" s="135" t="s">
        <v>2167</v>
      </c>
      <c r="C96" s="135" t="s">
        <v>108</v>
      </c>
      <c r="D96" s="135">
        <v>53.0</v>
      </c>
      <c r="H96" s="135" t="s">
        <v>313</v>
      </c>
      <c r="I96" s="142">
        <v>46190.59509259259</v>
      </c>
      <c r="J96" s="135" t="s">
        <v>1834</v>
      </c>
      <c r="L96" s="135">
        <v>4700.0</v>
      </c>
      <c r="M96" s="135">
        <v>5000.0</v>
      </c>
      <c r="N96" s="143">
        <v>43234.0</v>
      </c>
      <c r="O96" s="135" t="s">
        <v>1903</v>
      </c>
      <c r="P96" s="135" t="s">
        <v>1767</v>
      </c>
      <c r="S96" s="135" t="s">
        <v>1770</v>
      </c>
    </row>
    <row r="97">
      <c r="A97" s="135">
        <v>96.0</v>
      </c>
      <c r="B97" s="135" t="s">
        <v>2173</v>
      </c>
      <c r="C97" s="135" t="s">
        <v>108</v>
      </c>
      <c r="K97" s="135">
        <v>50.0</v>
      </c>
      <c r="N97" s="143">
        <v>46057.0</v>
      </c>
    </row>
    <row r="98">
      <c r="A98" s="135">
        <v>97.0</v>
      </c>
      <c r="B98" s="135" t="s">
        <v>2174</v>
      </c>
      <c r="C98" s="135" t="s">
        <v>108</v>
      </c>
      <c r="D98" s="135">
        <v>4.0</v>
      </c>
      <c r="H98" s="135" t="s">
        <v>434</v>
      </c>
      <c r="I98" s="142">
        <v>46190.59519675926</v>
      </c>
      <c r="K98" s="135">
        <v>30.0</v>
      </c>
      <c r="N98" s="143">
        <v>43839.0</v>
      </c>
    </row>
    <row r="99">
      <c r="A99" s="135">
        <v>98.0</v>
      </c>
      <c r="B99" s="135" t="s">
        <v>2178</v>
      </c>
      <c r="C99" s="135" t="s">
        <v>108</v>
      </c>
      <c r="K99" s="135">
        <v>20.0</v>
      </c>
      <c r="N99" s="143">
        <v>45978.0</v>
      </c>
    </row>
    <row r="100">
      <c r="A100" s="135">
        <v>99.0</v>
      </c>
      <c r="B100" s="135" t="s">
        <v>2183</v>
      </c>
      <c r="C100" s="135" t="s">
        <v>108</v>
      </c>
      <c r="K100" s="135">
        <v>50.0</v>
      </c>
      <c r="N100" s="143">
        <v>45937.0</v>
      </c>
    </row>
    <row r="101">
      <c r="A101" s="135">
        <v>100.0</v>
      </c>
      <c r="B101" s="135" t="s">
        <v>2184</v>
      </c>
      <c r="C101" s="135" t="s">
        <v>108</v>
      </c>
      <c r="K101" s="135">
        <v>150.0</v>
      </c>
      <c r="N101" s="143">
        <v>44328.0</v>
      </c>
    </row>
    <row r="102">
      <c r="A102" s="135">
        <v>101.0</v>
      </c>
      <c r="B102" s="135" t="s">
        <v>2186</v>
      </c>
      <c r="C102" s="135" t="s">
        <v>108</v>
      </c>
      <c r="K102" s="135">
        <v>50.0</v>
      </c>
      <c r="N102" s="143">
        <v>43847.0</v>
      </c>
    </row>
    <row r="103">
      <c r="A103" s="135">
        <v>102.0</v>
      </c>
      <c r="B103" s="135" t="s">
        <v>2191</v>
      </c>
      <c r="C103" s="135" t="s">
        <v>108</v>
      </c>
      <c r="K103" s="135">
        <v>70.0</v>
      </c>
      <c r="N103" s="143">
        <v>45899.0</v>
      </c>
    </row>
    <row r="104">
      <c r="A104" s="135">
        <v>103.0</v>
      </c>
      <c r="B104" s="135" t="s">
        <v>2195</v>
      </c>
      <c r="C104" s="135" t="s">
        <v>108</v>
      </c>
      <c r="N104" s="143">
        <v>45989.0</v>
      </c>
    </row>
    <row r="105">
      <c r="A105" s="135">
        <v>104.0</v>
      </c>
      <c r="B105" s="135" t="s">
        <v>2196</v>
      </c>
      <c r="C105" s="135" t="s">
        <v>108</v>
      </c>
      <c r="K105" s="135">
        <v>10.0</v>
      </c>
      <c r="N105" s="143">
        <v>43208.0</v>
      </c>
    </row>
    <row r="106">
      <c r="A106" s="135">
        <v>105.0</v>
      </c>
      <c r="B106" s="135" t="s">
        <v>2197</v>
      </c>
      <c r="C106" s="135" t="s">
        <v>108</v>
      </c>
      <c r="K106" s="135">
        <v>10.0</v>
      </c>
      <c r="N106" s="143">
        <v>45414.0</v>
      </c>
      <c r="Q106" s="135" t="s">
        <v>2199</v>
      </c>
    </row>
    <row r="107">
      <c r="A107" s="135">
        <v>106.0</v>
      </c>
      <c r="B107" s="135" t="s">
        <v>2203</v>
      </c>
      <c r="C107" s="135" t="s">
        <v>108</v>
      </c>
      <c r="K107" s="135">
        <v>60.0</v>
      </c>
      <c r="N107" s="143">
        <v>43862.0</v>
      </c>
    </row>
    <row r="108">
      <c r="A108" s="135">
        <v>107.0</v>
      </c>
      <c r="B108" s="135" t="s">
        <v>2204</v>
      </c>
      <c r="C108" s="135" t="s">
        <v>108</v>
      </c>
      <c r="N108" s="143">
        <v>45968.0</v>
      </c>
    </row>
    <row r="109">
      <c r="A109" s="135">
        <v>108.0</v>
      </c>
      <c r="B109" s="135" t="s">
        <v>2207</v>
      </c>
      <c r="C109" s="135" t="s">
        <v>108</v>
      </c>
      <c r="K109" s="135">
        <v>20.0</v>
      </c>
      <c r="N109" s="143">
        <v>46011.0</v>
      </c>
    </row>
    <row r="110">
      <c r="A110" s="135">
        <v>109.0</v>
      </c>
      <c r="B110" s="135" t="s">
        <v>2208</v>
      </c>
      <c r="C110" s="135" t="s">
        <v>108</v>
      </c>
      <c r="K110" s="135">
        <v>200.0</v>
      </c>
      <c r="N110" s="143">
        <v>43848.0</v>
      </c>
    </row>
    <row r="111">
      <c r="A111" s="135">
        <v>110.0</v>
      </c>
      <c r="B111" s="135" t="s">
        <v>2212</v>
      </c>
      <c r="C111" s="135" t="s">
        <v>108</v>
      </c>
      <c r="K111" s="135">
        <v>100.0</v>
      </c>
      <c r="N111" s="143">
        <v>43862.0</v>
      </c>
    </row>
    <row r="112">
      <c r="A112" s="135">
        <v>111.0</v>
      </c>
      <c r="B112" s="135" t="s">
        <v>2214</v>
      </c>
      <c r="C112" s="135" t="s">
        <v>108</v>
      </c>
      <c r="N112" s="143">
        <v>45853.0</v>
      </c>
    </row>
    <row r="113">
      <c r="A113" s="135">
        <v>112.0</v>
      </c>
      <c r="B113" s="135" t="s">
        <v>2218</v>
      </c>
      <c r="C113" s="135" t="s">
        <v>108</v>
      </c>
      <c r="K113" s="135">
        <v>450.0</v>
      </c>
      <c r="N113" s="143">
        <v>43852.0</v>
      </c>
    </row>
    <row r="114">
      <c r="A114" s="135">
        <v>113.0</v>
      </c>
      <c r="B114" s="135" t="s">
        <v>2222</v>
      </c>
      <c r="C114" s="135" t="s">
        <v>108</v>
      </c>
      <c r="N114" s="143">
        <v>42272.0</v>
      </c>
      <c r="Q114" s="135" t="s">
        <v>2227</v>
      </c>
    </row>
    <row r="115">
      <c r="A115" s="135">
        <v>114.0</v>
      </c>
      <c r="B115" s="135" t="s">
        <v>2229</v>
      </c>
      <c r="C115" s="135" t="s">
        <v>108</v>
      </c>
      <c r="K115" s="135">
        <v>20.0</v>
      </c>
      <c r="N115" s="143">
        <v>44823.0</v>
      </c>
    </row>
    <row r="116">
      <c r="A116" s="135">
        <v>115.0</v>
      </c>
      <c r="B116" s="135" t="s">
        <v>2234</v>
      </c>
      <c r="C116" s="135" t="s">
        <v>108</v>
      </c>
      <c r="K116" s="135">
        <v>50.0</v>
      </c>
      <c r="N116" s="143">
        <v>43866.0</v>
      </c>
    </row>
    <row r="117">
      <c r="A117" s="135">
        <v>116.0</v>
      </c>
      <c r="B117" s="135" t="s">
        <v>2239</v>
      </c>
      <c r="C117" s="135" t="s">
        <v>108</v>
      </c>
      <c r="K117" s="135">
        <v>20.0</v>
      </c>
      <c r="N117" s="143">
        <v>46000.0</v>
      </c>
    </row>
    <row r="118">
      <c r="A118" s="135">
        <v>117.0</v>
      </c>
      <c r="B118" s="135" t="s">
        <v>2245</v>
      </c>
      <c r="C118" s="135" t="s">
        <v>108</v>
      </c>
      <c r="K118" s="135">
        <v>50.0</v>
      </c>
      <c r="N118" s="143">
        <v>45739.0</v>
      </c>
    </row>
    <row r="119">
      <c r="A119" s="135">
        <v>118.0</v>
      </c>
      <c r="B119" s="135" t="s">
        <v>2252</v>
      </c>
      <c r="C119" s="135" t="s">
        <v>108</v>
      </c>
      <c r="N119" s="143">
        <v>44458.0</v>
      </c>
    </row>
    <row r="120">
      <c r="A120" s="135">
        <v>119.0</v>
      </c>
      <c r="B120" s="135" t="s">
        <v>2255</v>
      </c>
      <c r="C120" s="135" t="s">
        <v>108</v>
      </c>
      <c r="K120" s="135">
        <v>20.0</v>
      </c>
      <c r="N120" s="143">
        <v>42792.0</v>
      </c>
      <c r="O120" s="135" t="s">
        <v>1903</v>
      </c>
      <c r="P120" s="135" t="s">
        <v>1767</v>
      </c>
      <c r="S120" s="135" t="s">
        <v>2147</v>
      </c>
    </row>
    <row r="121">
      <c r="A121" s="135">
        <v>120.0</v>
      </c>
      <c r="B121" s="135" t="s">
        <v>2262</v>
      </c>
      <c r="C121" s="135" t="s">
        <v>108</v>
      </c>
      <c r="K121" s="135">
        <v>10.0</v>
      </c>
      <c r="N121" s="143">
        <v>45715.0</v>
      </c>
    </row>
    <row r="122">
      <c r="A122" s="135">
        <v>121.0</v>
      </c>
      <c r="B122" s="135" t="s">
        <v>2266</v>
      </c>
      <c r="C122" s="135" t="s">
        <v>108</v>
      </c>
      <c r="F122" s="135">
        <v>1.5</v>
      </c>
      <c r="K122" s="135">
        <v>100.0</v>
      </c>
      <c r="N122" s="143">
        <v>43432.0</v>
      </c>
    </row>
    <row r="123">
      <c r="A123" s="135">
        <v>122.0</v>
      </c>
      <c r="B123" s="135" t="s">
        <v>2270</v>
      </c>
      <c r="C123" s="135" t="s">
        <v>108</v>
      </c>
      <c r="N123" s="143">
        <v>42905.0</v>
      </c>
    </row>
    <row r="124">
      <c r="A124" s="135">
        <v>123.0</v>
      </c>
      <c r="B124" s="135" t="s">
        <v>2274</v>
      </c>
      <c r="C124" s="135" t="s">
        <v>108</v>
      </c>
      <c r="K124" s="135">
        <v>50.0</v>
      </c>
      <c r="N124" s="143">
        <v>46067.0</v>
      </c>
    </row>
    <row r="125">
      <c r="A125" s="135">
        <v>124.0</v>
      </c>
      <c r="B125" s="135" t="s">
        <v>2280</v>
      </c>
      <c r="C125" s="135" t="s">
        <v>108</v>
      </c>
      <c r="N125" s="143">
        <v>46008.0</v>
      </c>
    </row>
    <row r="126">
      <c r="A126" s="135">
        <v>125.0</v>
      </c>
      <c r="B126" s="135" t="s">
        <v>2283</v>
      </c>
      <c r="C126" s="135" t="s">
        <v>108</v>
      </c>
      <c r="K126" s="135">
        <v>10.0</v>
      </c>
      <c r="N126" s="143">
        <v>44723.0</v>
      </c>
    </row>
    <row r="127">
      <c r="A127" s="135">
        <v>126.0</v>
      </c>
      <c r="B127" s="135" t="s">
        <v>2288</v>
      </c>
      <c r="C127" s="135" t="s">
        <v>108</v>
      </c>
      <c r="K127" s="135">
        <v>10.0</v>
      </c>
      <c r="N127" s="143">
        <v>43848.0</v>
      </c>
    </row>
    <row r="128">
      <c r="A128" s="135">
        <v>127.0</v>
      </c>
      <c r="B128" s="135" t="s">
        <v>2293</v>
      </c>
      <c r="C128" s="135" t="s">
        <v>108</v>
      </c>
      <c r="K128" s="135">
        <v>20.0</v>
      </c>
      <c r="N128" s="143">
        <v>46059.0</v>
      </c>
    </row>
    <row r="129">
      <c r="A129" s="135">
        <v>128.0</v>
      </c>
      <c r="B129" s="135" t="s">
        <v>2296</v>
      </c>
      <c r="C129" s="135" t="s">
        <v>108</v>
      </c>
      <c r="K129" s="135">
        <v>50.0</v>
      </c>
      <c r="N129" s="143">
        <v>44040.0</v>
      </c>
    </row>
    <row r="130">
      <c r="A130" s="135">
        <v>129.0</v>
      </c>
      <c r="B130" s="135" t="s">
        <v>2301</v>
      </c>
      <c r="C130" s="135" t="s">
        <v>108</v>
      </c>
      <c r="K130" s="135">
        <v>30.0</v>
      </c>
      <c r="N130" s="143">
        <v>45847.0</v>
      </c>
    </row>
    <row r="131">
      <c r="A131" s="135">
        <v>130.0</v>
      </c>
      <c r="B131" s="135" t="s">
        <v>2304</v>
      </c>
      <c r="C131" s="135" t="s">
        <v>108</v>
      </c>
      <c r="K131" s="135">
        <v>20.0</v>
      </c>
      <c r="N131" s="143">
        <v>45224.0</v>
      </c>
      <c r="Q131" s="135" t="s">
        <v>2307</v>
      </c>
      <c r="R131" s="135">
        <v>1.0</v>
      </c>
    </row>
    <row r="132">
      <c r="A132" s="135">
        <v>131.0</v>
      </c>
      <c r="B132" s="135" t="s">
        <v>2308</v>
      </c>
      <c r="C132" s="135" t="s">
        <v>108</v>
      </c>
      <c r="K132" s="135">
        <v>10.0</v>
      </c>
      <c r="N132" s="143">
        <v>45945.0</v>
      </c>
    </row>
    <row r="133">
      <c r="A133" s="135">
        <v>132.0</v>
      </c>
      <c r="B133" s="135" t="s">
        <v>2313</v>
      </c>
      <c r="C133" s="135" t="s">
        <v>108</v>
      </c>
      <c r="N133" s="143">
        <v>45230.0</v>
      </c>
    </row>
    <row r="134">
      <c r="A134" s="135">
        <v>133.0</v>
      </c>
      <c r="B134" s="135" t="s">
        <v>2318</v>
      </c>
      <c r="C134" s="135" t="s">
        <v>108</v>
      </c>
      <c r="K134" s="135">
        <v>50.0</v>
      </c>
      <c r="N134" s="143">
        <v>44755.0</v>
      </c>
    </row>
    <row r="135">
      <c r="A135" s="135">
        <v>134.0</v>
      </c>
      <c r="B135" s="135" t="s">
        <v>2322</v>
      </c>
      <c r="C135" s="135" t="s">
        <v>108</v>
      </c>
      <c r="N135" s="143">
        <v>46067.0</v>
      </c>
    </row>
    <row r="136">
      <c r="A136" s="135">
        <v>135.0</v>
      </c>
      <c r="B136" s="135" t="s">
        <v>2325</v>
      </c>
      <c r="C136" s="135" t="s">
        <v>108</v>
      </c>
      <c r="N136" s="143">
        <v>45699.0</v>
      </c>
    </row>
    <row r="137">
      <c r="A137" s="135">
        <v>136.0</v>
      </c>
      <c r="B137" s="135" t="s">
        <v>2328</v>
      </c>
      <c r="C137" s="135" t="s">
        <v>108</v>
      </c>
      <c r="K137" s="135">
        <v>10.0</v>
      </c>
      <c r="N137" s="143">
        <v>43852.0</v>
      </c>
    </row>
    <row r="138">
      <c r="A138" s="135">
        <v>137.0</v>
      </c>
      <c r="B138" s="135" t="s">
        <v>2332</v>
      </c>
      <c r="C138" s="135" t="s">
        <v>108</v>
      </c>
      <c r="N138" s="143">
        <v>45881.0</v>
      </c>
      <c r="Q138" s="135" t="s">
        <v>2333</v>
      </c>
    </row>
    <row r="139">
      <c r="A139" s="135">
        <v>138.0</v>
      </c>
      <c r="B139" s="135" t="s">
        <v>2334</v>
      </c>
      <c r="C139" s="135" t="s">
        <v>108</v>
      </c>
    </row>
    <row r="140">
      <c r="A140" s="135">
        <v>139.0</v>
      </c>
      <c r="B140" s="135" t="s">
        <v>2338</v>
      </c>
      <c r="C140" s="135" t="s">
        <v>108</v>
      </c>
    </row>
    <row r="141">
      <c r="A141" s="135">
        <v>140.0</v>
      </c>
      <c r="B141" s="135" t="s">
        <v>2340</v>
      </c>
      <c r="C141" s="135" t="s">
        <v>108</v>
      </c>
    </row>
    <row r="142">
      <c r="A142" s="135">
        <v>141.0</v>
      </c>
      <c r="B142" s="135" t="s">
        <v>2341</v>
      </c>
      <c r="C142" s="135" t="s">
        <v>108</v>
      </c>
    </row>
    <row r="143">
      <c r="A143" s="135">
        <v>142.0</v>
      </c>
      <c r="B143" s="135" t="s">
        <v>2347</v>
      </c>
      <c r="C143" s="135" t="s">
        <v>108</v>
      </c>
    </row>
    <row r="144">
      <c r="A144" s="135">
        <v>143.0</v>
      </c>
      <c r="B144" s="135" t="s">
        <v>2350</v>
      </c>
      <c r="C144" s="135" t="s">
        <v>108</v>
      </c>
    </row>
    <row r="145">
      <c r="A145" s="135">
        <v>144.0</v>
      </c>
      <c r="B145" s="135" t="s">
        <v>2351</v>
      </c>
      <c r="C145" s="135" t="s">
        <v>108</v>
      </c>
    </row>
    <row r="146">
      <c r="A146" s="135">
        <v>145.0</v>
      </c>
      <c r="B146" s="135" t="s">
        <v>2353</v>
      </c>
      <c r="C146" s="135" t="s">
        <v>108</v>
      </c>
    </row>
    <row r="147">
      <c r="A147" s="135">
        <v>146.0</v>
      </c>
      <c r="B147" s="135" t="s">
        <v>2354</v>
      </c>
      <c r="C147" s="135" t="s">
        <v>108</v>
      </c>
    </row>
    <row r="148">
      <c r="A148" s="135">
        <v>147.0</v>
      </c>
      <c r="B148" s="135" t="s">
        <v>2358</v>
      </c>
      <c r="C148" s="135" t="s">
        <v>108</v>
      </c>
    </row>
    <row r="149">
      <c r="A149" s="135">
        <v>148.0</v>
      </c>
      <c r="B149" s="135" t="s">
        <v>2361</v>
      </c>
      <c r="C149" s="135" t="s">
        <v>108</v>
      </c>
    </row>
    <row r="150">
      <c r="A150" s="135">
        <v>149.0</v>
      </c>
      <c r="B150" s="135" t="s">
        <v>2363</v>
      </c>
      <c r="C150" s="135" t="s">
        <v>108</v>
      </c>
    </row>
    <row r="151">
      <c r="A151" s="135">
        <v>150.0</v>
      </c>
      <c r="B151" s="135" t="s">
        <v>2365</v>
      </c>
      <c r="C151" s="135" t="s">
        <v>108</v>
      </c>
    </row>
    <row r="152">
      <c r="A152" s="135">
        <v>151.0</v>
      </c>
      <c r="B152" s="135" t="s">
        <v>2367</v>
      </c>
      <c r="C152" s="135" t="s">
        <v>108</v>
      </c>
    </row>
    <row r="153">
      <c r="A153" s="135">
        <v>152.0</v>
      </c>
      <c r="B153" s="135" t="s">
        <v>2370</v>
      </c>
      <c r="C153" s="135" t="s">
        <v>108</v>
      </c>
    </row>
    <row r="154">
      <c r="A154" s="135">
        <v>153.0</v>
      </c>
      <c r="B154" s="135" t="s">
        <v>2371</v>
      </c>
      <c r="C154" s="135" t="s">
        <v>108</v>
      </c>
    </row>
    <row r="155">
      <c r="A155" s="135">
        <v>154.0</v>
      </c>
      <c r="B155" s="135" t="s">
        <v>2374</v>
      </c>
      <c r="C155" s="135" t="s">
        <v>108</v>
      </c>
    </row>
    <row r="156">
      <c r="A156" s="135">
        <v>155.0</v>
      </c>
      <c r="B156" s="135" t="s">
        <v>2376</v>
      </c>
      <c r="C156" s="135" t="s">
        <v>108</v>
      </c>
    </row>
    <row r="157">
      <c r="A157" s="135">
        <v>156.0</v>
      </c>
      <c r="B157" s="135" t="s">
        <v>2381</v>
      </c>
      <c r="C157" s="135" t="s">
        <v>108</v>
      </c>
    </row>
    <row r="158">
      <c r="A158" s="135">
        <v>157.0</v>
      </c>
      <c r="B158" s="135" t="s">
        <v>2384</v>
      </c>
      <c r="C158" s="135" t="s">
        <v>108</v>
      </c>
    </row>
    <row r="159">
      <c r="A159" s="135">
        <v>158.0</v>
      </c>
      <c r="B159" s="135" t="s">
        <v>2386</v>
      </c>
      <c r="C159" s="135" t="s">
        <v>108</v>
      </c>
    </row>
    <row r="160">
      <c r="A160" s="135">
        <v>159.0</v>
      </c>
      <c r="B160" s="135" t="s">
        <v>2389</v>
      </c>
      <c r="C160" s="135" t="s">
        <v>108</v>
      </c>
    </row>
    <row r="161">
      <c r="A161" s="135">
        <v>160.0</v>
      </c>
      <c r="B161" s="135" t="s">
        <v>2393</v>
      </c>
      <c r="C161" s="135" t="s">
        <v>108</v>
      </c>
    </row>
    <row r="162">
      <c r="A162" s="135">
        <v>161.0</v>
      </c>
      <c r="B162" s="135" t="s">
        <v>2394</v>
      </c>
      <c r="C162" s="135" t="s">
        <v>108</v>
      </c>
    </row>
    <row r="163">
      <c r="A163" s="135">
        <v>162.0</v>
      </c>
      <c r="B163" s="135" t="s">
        <v>2397</v>
      </c>
      <c r="C163" s="135" t="s">
        <v>108</v>
      </c>
    </row>
    <row r="164">
      <c r="A164" s="135">
        <v>163.0</v>
      </c>
      <c r="B164" s="135" t="s">
        <v>2399</v>
      </c>
      <c r="C164" s="135" t="s">
        <v>108</v>
      </c>
    </row>
    <row r="165">
      <c r="A165" s="135">
        <v>164.0</v>
      </c>
      <c r="B165" s="135" t="s">
        <v>2402</v>
      </c>
      <c r="C165" s="135" t="s">
        <v>108</v>
      </c>
    </row>
    <row r="166">
      <c r="A166" s="135">
        <v>165.0</v>
      </c>
      <c r="B166" s="135" t="s">
        <v>2404</v>
      </c>
      <c r="C166" s="135" t="s">
        <v>108</v>
      </c>
    </row>
    <row r="167">
      <c r="A167" s="135">
        <v>166.0</v>
      </c>
      <c r="B167" s="135" t="s">
        <v>2406</v>
      </c>
      <c r="C167" s="135" t="s">
        <v>108</v>
      </c>
    </row>
    <row r="168">
      <c r="A168" s="135">
        <v>167.0</v>
      </c>
      <c r="B168" s="135" t="s">
        <v>2408</v>
      </c>
      <c r="C168" s="135" t="s">
        <v>108</v>
      </c>
    </row>
    <row r="169">
      <c r="A169" s="135">
        <v>168.0</v>
      </c>
      <c r="B169" s="135" t="s">
        <v>2412</v>
      </c>
      <c r="C169" s="135" t="s">
        <v>108</v>
      </c>
    </row>
    <row r="170">
      <c r="A170" s="135">
        <v>169.0</v>
      </c>
      <c r="B170" s="135" t="s">
        <v>2413</v>
      </c>
      <c r="C170" s="135" t="s">
        <v>108</v>
      </c>
    </row>
    <row r="171">
      <c r="A171" s="135">
        <v>170.0</v>
      </c>
      <c r="B171" s="135" t="s">
        <v>2416</v>
      </c>
      <c r="C171" s="135" t="s">
        <v>108</v>
      </c>
    </row>
    <row r="172">
      <c r="A172" s="135">
        <v>171.0</v>
      </c>
      <c r="B172" s="135" t="s">
        <v>2419</v>
      </c>
      <c r="C172" s="135" t="s">
        <v>108</v>
      </c>
    </row>
    <row r="173">
      <c r="A173" s="135">
        <v>172.0</v>
      </c>
      <c r="B173" s="135" t="s">
        <v>2422</v>
      </c>
      <c r="C173" s="135" t="s">
        <v>108</v>
      </c>
    </row>
    <row r="174">
      <c r="A174" s="135">
        <v>173.0</v>
      </c>
      <c r="B174" s="135" t="s">
        <v>2423</v>
      </c>
      <c r="C174" s="135" t="s">
        <v>108</v>
      </c>
    </row>
    <row r="175">
      <c r="A175" s="135">
        <v>174.0</v>
      </c>
      <c r="B175" s="135" t="s">
        <v>2424</v>
      </c>
      <c r="C175" s="135" t="s">
        <v>108</v>
      </c>
    </row>
    <row r="176">
      <c r="A176" s="135">
        <v>175.0</v>
      </c>
      <c r="B176" s="135" t="s">
        <v>2428</v>
      </c>
      <c r="C176" s="135" t="s">
        <v>108</v>
      </c>
    </row>
    <row r="177">
      <c r="A177" s="135">
        <v>176.0</v>
      </c>
      <c r="B177" s="135" t="s">
        <v>2432</v>
      </c>
      <c r="C177" s="135" t="s">
        <v>108</v>
      </c>
    </row>
    <row r="178">
      <c r="A178" s="135">
        <v>177.0</v>
      </c>
      <c r="B178" s="135" t="s">
        <v>2436</v>
      </c>
      <c r="C178" s="135" t="s">
        <v>108</v>
      </c>
    </row>
    <row r="179">
      <c r="A179" s="135">
        <v>178.0</v>
      </c>
      <c r="B179" s="135" t="s">
        <v>2445</v>
      </c>
      <c r="C179" s="135" t="s">
        <v>108</v>
      </c>
    </row>
    <row r="180">
      <c r="A180" s="135">
        <v>179.0</v>
      </c>
      <c r="B180" s="135" t="s">
        <v>2447</v>
      </c>
      <c r="C180" s="135" t="s">
        <v>108</v>
      </c>
    </row>
    <row r="181">
      <c r="A181" s="135">
        <v>180.0</v>
      </c>
      <c r="B181" s="135" t="s">
        <v>2451</v>
      </c>
      <c r="C181" s="135" t="s">
        <v>108</v>
      </c>
    </row>
    <row r="182">
      <c r="A182" s="135">
        <v>181.0</v>
      </c>
      <c r="B182" s="135" t="s">
        <v>2455</v>
      </c>
      <c r="C182" s="135" t="s">
        <v>108</v>
      </c>
    </row>
    <row r="183">
      <c r="A183" s="135">
        <v>182.0</v>
      </c>
      <c r="B183" s="135" t="s">
        <v>2457</v>
      </c>
      <c r="C183" s="135" t="s">
        <v>108</v>
      </c>
    </row>
    <row r="184">
      <c r="A184" s="135">
        <v>183.0</v>
      </c>
      <c r="B184" s="135" t="s">
        <v>2460</v>
      </c>
      <c r="C184" s="135" t="s">
        <v>108</v>
      </c>
    </row>
    <row r="185">
      <c r="A185" s="135">
        <v>184.0</v>
      </c>
      <c r="B185" s="135" t="s">
        <v>2464</v>
      </c>
      <c r="C185" s="135" t="s">
        <v>108</v>
      </c>
    </row>
    <row r="186">
      <c r="A186" s="135">
        <v>185.0</v>
      </c>
      <c r="B186" s="135" t="s">
        <v>2467</v>
      </c>
      <c r="C186" s="135" t="s">
        <v>108</v>
      </c>
    </row>
    <row r="187">
      <c r="A187" s="135">
        <v>186.0</v>
      </c>
      <c r="B187" s="135" t="s">
        <v>2471</v>
      </c>
      <c r="C187" s="135" t="s">
        <v>108</v>
      </c>
    </row>
    <row r="188">
      <c r="A188" s="135">
        <v>187.0</v>
      </c>
      <c r="B188" s="135" t="s">
        <v>2472</v>
      </c>
      <c r="C188" s="135" t="s">
        <v>108</v>
      </c>
    </row>
    <row r="189">
      <c r="A189" s="135">
        <v>188.0</v>
      </c>
      <c r="B189" s="135" t="s">
        <v>2473</v>
      </c>
      <c r="C189" s="135" t="s">
        <v>108</v>
      </c>
    </row>
    <row r="190">
      <c r="A190" s="135">
        <v>189.0</v>
      </c>
      <c r="B190" s="135" t="s">
        <v>2474</v>
      </c>
      <c r="C190" s="135" t="s">
        <v>108</v>
      </c>
    </row>
    <row r="191">
      <c r="A191" s="135">
        <v>190.0</v>
      </c>
      <c r="B191" s="135" t="s">
        <v>2476</v>
      </c>
      <c r="C191" s="135" t="s">
        <v>108</v>
      </c>
    </row>
    <row r="192">
      <c r="A192" s="135">
        <v>191.0</v>
      </c>
      <c r="B192" s="135" t="s">
        <v>2479</v>
      </c>
      <c r="C192" s="135" t="s">
        <v>108</v>
      </c>
    </row>
    <row r="193">
      <c r="A193" s="135">
        <v>192.0</v>
      </c>
      <c r="B193" s="135" t="s">
        <v>2484</v>
      </c>
      <c r="C193" s="135" t="s">
        <v>108</v>
      </c>
    </row>
    <row r="194">
      <c r="A194" s="135">
        <v>193.0</v>
      </c>
      <c r="B194" s="135" t="s">
        <v>2487</v>
      </c>
      <c r="C194" s="135" t="s">
        <v>108</v>
      </c>
    </row>
    <row r="195">
      <c r="A195" s="135">
        <v>194.0</v>
      </c>
      <c r="B195" s="135" t="s">
        <v>2490</v>
      </c>
      <c r="C195" s="135" t="s">
        <v>108</v>
      </c>
    </row>
    <row r="196">
      <c r="A196" s="135">
        <v>195.0</v>
      </c>
      <c r="B196" s="135" t="s">
        <v>2493</v>
      </c>
      <c r="C196" s="135" t="s">
        <v>108</v>
      </c>
    </row>
    <row r="197">
      <c r="A197" s="135">
        <v>196.0</v>
      </c>
      <c r="B197" s="135" t="s">
        <v>2496</v>
      </c>
      <c r="C197" s="135" t="s">
        <v>108</v>
      </c>
    </row>
    <row r="198">
      <c r="A198" s="135">
        <v>197.0</v>
      </c>
      <c r="B198" s="135" t="s">
        <v>2501</v>
      </c>
      <c r="C198" s="135" t="s">
        <v>108</v>
      </c>
    </row>
    <row r="199">
      <c r="A199" s="135">
        <v>198.0</v>
      </c>
      <c r="B199" s="135" t="s">
        <v>2503</v>
      </c>
      <c r="C199" s="135" t="s">
        <v>108</v>
      </c>
    </row>
    <row r="200">
      <c r="A200" s="135">
        <v>199.0</v>
      </c>
      <c r="B200" s="135" t="s">
        <v>2506</v>
      </c>
      <c r="C200" s="135" t="s">
        <v>108</v>
      </c>
    </row>
    <row r="201">
      <c r="A201" s="135">
        <v>200.0</v>
      </c>
      <c r="B201" s="135" t="s">
        <v>2509</v>
      </c>
      <c r="C201" s="135" t="s">
        <v>108</v>
      </c>
    </row>
    <row r="202">
      <c r="A202" s="135">
        <v>201.0</v>
      </c>
      <c r="B202" s="135" t="s">
        <v>2512</v>
      </c>
      <c r="C202" s="135" t="s">
        <v>108</v>
      </c>
    </row>
    <row r="203">
      <c r="A203" s="135">
        <v>202.0</v>
      </c>
      <c r="B203" s="135" t="s">
        <v>2513</v>
      </c>
      <c r="C203" s="135" t="s">
        <v>108</v>
      </c>
    </row>
    <row r="204">
      <c r="A204" s="135">
        <v>203.0</v>
      </c>
      <c r="B204" s="135" t="s">
        <v>2515</v>
      </c>
      <c r="C204" s="135" t="s">
        <v>108</v>
      </c>
    </row>
    <row r="205">
      <c r="A205" s="135">
        <v>204.0</v>
      </c>
      <c r="B205" s="135" t="s">
        <v>2516</v>
      </c>
      <c r="C205" s="135" t="s">
        <v>108</v>
      </c>
    </row>
    <row r="206">
      <c r="A206" s="135">
        <v>205.0</v>
      </c>
      <c r="B206" s="135" t="s">
        <v>2519</v>
      </c>
      <c r="C206" s="135" t="s">
        <v>108</v>
      </c>
    </row>
    <row r="207">
      <c r="A207" s="135">
        <v>206.0</v>
      </c>
      <c r="B207" s="135" t="s">
        <v>2522</v>
      </c>
      <c r="C207" s="135" t="s">
        <v>108</v>
      </c>
    </row>
    <row r="208">
      <c r="A208" s="135">
        <v>207.0</v>
      </c>
      <c r="B208" s="135" t="s">
        <v>2527</v>
      </c>
      <c r="C208" s="135" t="s">
        <v>108</v>
      </c>
    </row>
    <row r="209">
      <c r="A209" s="135">
        <v>208.0</v>
      </c>
      <c r="B209" s="135" t="s">
        <v>2531</v>
      </c>
      <c r="C209" s="135" t="s">
        <v>108</v>
      </c>
    </row>
    <row r="210">
      <c r="A210" s="135">
        <v>209.0</v>
      </c>
      <c r="B210" s="135" t="s">
        <v>2532</v>
      </c>
      <c r="C210" s="135" t="s">
        <v>108</v>
      </c>
    </row>
    <row r="211">
      <c r="A211" s="135">
        <v>210.0</v>
      </c>
      <c r="B211" s="135" t="s">
        <v>2535</v>
      </c>
      <c r="C211" s="135" t="s">
        <v>108</v>
      </c>
    </row>
    <row r="212">
      <c r="A212" s="135">
        <v>211.0</v>
      </c>
      <c r="B212" s="135" t="s">
        <v>2540</v>
      </c>
      <c r="C212" s="135" t="s">
        <v>108</v>
      </c>
    </row>
    <row r="213">
      <c r="A213" s="135">
        <v>212.0</v>
      </c>
      <c r="B213" s="135" t="s">
        <v>2542</v>
      </c>
      <c r="C213" s="135" t="s">
        <v>108</v>
      </c>
    </row>
    <row r="214">
      <c r="A214" s="135">
        <v>213.0</v>
      </c>
      <c r="B214" s="135" t="s">
        <v>2546</v>
      </c>
      <c r="C214" s="135" t="s">
        <v>108</v>
      </c>
    </row>
    <row r="215">
      <c r="A215" s="135">
        <v>214.0</v>
      </c>
      <c r="B215" s="135" t="s">
        <v>2548</v>
      </c>
      <c r="C215" s="135" t="s">
        <v>108</v>
      </c>
    </row>
    <row r="216">
      <c r="A216" s="135">
        <v>215.0</v>
      </c>
      <c r="B216" s="135" t="s">
        <v>2550</v>
      </c>
      <c r="C216" s="135" t="s">
        <v>108</v>
      </c>
    </row>
    <row r="217">
      <c r="A217" s="135">
        <v>216.0</v>
      </c>
      <c r="B217" s="135" t="s">
        <v>2551</v>
      </c>
      <c r="C217" s="135" t="s">
        <v>108</v>
      </c>
    </row>
    <row r="218">
      <c r="A218" s="135">
        <v>217.0</v>
      </c>
      <c r="B218" s="135" t="s">
        <v>2554</v>
      </c>
      <c r="C218" s="135" t="s">
        <v>108</v>
      </c>
    </row>
    <row r="219">
      <c r="A219" s="135">
        <v>218.0</v>
      </c>
      <c r="B219" s="135" t="s">
        <v>2559</v>
      </c>
      <c r="C219" s="135" t="s">
        <v>108</v>
      </c>
    </row>
    <row r="220">
      <c r="A220" s="135">
        <v>219.0</v>
      </c>
      <c r="B220" s="135" t="s">
        <v>2561</v>
      </c>
      <c r="C220" s="135" t="s">
        <v>108</v>
      </c>
    </row>
    <row r="221">
      <c r="A221" s="135">
        <v>220.0</v>
      </c>
      <c r="B221" s="135" t="s">
        <v>2563</v>
      </c>
      <c r="C221" s="135" t="s">
        <v>108</v>
      </c>
    </row>
    <row r="222">
      <c r="A222" s="135">
        <v>221.0</v>
      </c>
      <c r="B222" s="135" t="s">
        <v>2564</v>
      </c>
      <c r="C222" s="135" t="s">
        <v>108</v>
      </c>
    </row>
    <row r="223">
      <c r="A223" s="135">
        <v>222.0</v>
      </c>
      <c r="B223" s="135" t="s">
        <v>2568</v>
      </c>
      <c r="C223" s="135" t="s">
        <v>108</v>
      </c>
    </row>
    <row r="224">
      <c r="A224" s="135">
        <v>223.0</v>
      </c>
      <c r="B224" s="135" t="s">
        <v>2570</v>
      </c>
      <c r="C224" s="135" t="s">
        <v>108</v>
      </c>
    </row>
    <row r="225">
      <c r="A225" s="135">
        <v>224.0</v>
      </c>
      <c r="B225" s="135" t="s">
        <v>2571</v>
      </c>
      <c r="C225" s="135" t="s">
        <v>108</v>
      </c>
    </row>
    <row r="226">
      <c r="A226" s="135">
        <v>225.0</v>
      </c>
      <c r="B226" s="135" t="s">
        <v>2575</v>
      </c>
      <c r="C226" s="135" t="s">
        <v>108</v>
      </c>
    </row>
    <row r="227">
      <c r="A227" s="135">
        <v>226.0</v>
      </c>
      <c r="B227" s="135" t="s">
        <v>2578</v>
      </c>
      <c r="C227" s="135" t="s">
        <v>108</v>
      </c>
    </row>
    <row r="228">
      <c r="A228" s="135">
        <v>227.0</v>
      </c>
      <c r="B228" s="135" t="s">
        <v>2580</v>
      </c>
      <c r="C228" s="135" t="s">
        <v>108</v>
      </c>
    </row>
    <row r="229">
      <c r="A229" s="135">
        <v>228.0</v>
      </c>
      <c r="B229" s="135" t="s">
        <v>2583</v>
      </c>
      <c r="C229" s="135" t="s">
        <v>108</v>
      </c>
    </row>
    <row r="230">
      <c r="A230" s="135">
        <v>229.0</v>
      </c>
      <c r="B230" s="135" t="s">
        <v>2587</v>
      </c>
      <c r="C230" s="135" t="s">
        <v>108</v>
      </c>
    </row>
    <row r="231">
      <c r="A231" s="135">
        <v>230.0</v>
      </c>
      <c r="B231" s="135" t="s">
        <v>2589</v>
      </c>
      <c r="C231" s="135" t="s">
        <v>108</v>
      </c>
    </row>
    <row r="232">
      <c r="A232" s="135">
        <v>231.0</v>
      </c>
      <c r="B232" s="135" t="s">
        <v>2594</v>
      </c>
      <c r="C232" s="135" t="s">
        <v>108</v>
      </c>
    </row>
    <row r="233">
      <c r="A233" s="135">
        <v>232.0</v>
      </c>
      <c r="B233" s="135" t="s">
        <v>2596</v>
      </c>
      <c r="C233" s="135" t="s">
        <v>108</v>
      </c>
    </row>
    <row r="234">
      <c r="A234" s="135">
        <v>233.0</v>
      </c>
      <c r="B234" s="135" t="s">
        <v>2598</v>
      </c>
      <c r="C234" s="135" t="s">
        <v>108</v>
      </c>
    </row>
    <row r="235">
      <c r="A235" s="135">
        <v>234.0</v>
      </c>
      <c r="B235" s="135" t="s">
        <v>2603</v>
      </c>
      <c r="C235" s="135" t="s">
        <v>108</v>
      </c>
    </row>
    <row r="236">
      <c r="A236" s="135">
        <v>235.0</v>
      </c>
      <c r="B236" s="135" t="s">
        <v>2606</v>
      </c>
      <c r="C236" s="135" t="s">
        <v>108</v>
      </c>
    </row>
    <row r="237">
      <c r="A237" s="135">
        <v>236.0</v>
      </c>
      <c r="B237" s="135" t="s">
        <v>2609</v>
      </c>
      <c r="C237" s="135" t="s">
        <v>108</v>
      </c>
    </row>
    <row r="238">
      <c r="A238" s="135">
        <v>237.0</v>
      </c>
      <c r="B238" s="135" t="s">
        <v>2611</v>
      </c>
      <c r="C238" s="135" t="s">
        <v>108</v>
      </c>
    </row>
    <row r="239">
      <c r="A239" s="135">
        <v>238.0</v>
      </c>
      <c r="B239" s="135" t="s">
        <v>2614</v>
      </c>
      <c r="C239" s="135" t="s">
        <v>108</v>
      </c>
    </row>
    <row r="240">
      <c r="A240" s="135">
        <v>239.0</v>
      </c>
      <c r="B240" s="135" t="s">
        <v>2619</v>
      </c>
      <c r="C240" s="135" t="s">
        <v>108</v>
      </c>
    </row>
    <row r="241">
      <c r="A241" s="135">
        <v>240.0</v>
      </c>
      <c r="B241" s="135" t="s">
        <v>2621</v>
      </c>
      <c r="C241" s="135" t="s">
        <v>108</v>
      </c>
    </row>
    <row r="242">
      <c r="A242" s="135">
        <v>241.0</v>
      </c>
      <c r="B242" s="135" t="s">
        <v>2624</v>
      </c>
      <c r="C242" s="135" t="s">
        <v>108</v>
      </c>
    </row>
    <row r="243">
      <c r="A243" s="135">
        <v>242.0</v>
      </c>
      <c r="B243" s="135" t="s">
        <v>2626</v>
      </c>
      <c r="C243" s="135" t="s">
        <v>108</v>
      </c>
    </row>
    <row r="244">
      <c r="A244" s="135">
        <v>243.0</v>
      </c>
      <c r="B244" s="135" t="s">
        <v>2630</v>
      </c>
      <c r="C244" s="135" t="s">
        <v>108</v>
      </c>
    </row>
    <row r="245">
      <c r="A245" s="135">
        <v>244.0</v>
      </c>
      <c r="B245" s="135" t="s">
        <v>2635</v>
      </c>
      <c r="C245" s="135" t="s">
        <v>108</v>
      </c>
    </row>
    <row r="246">
      <c r="A246" s="135">
        <v>245.0</v>
      </c>
      <c r="B246" s="135" t="s">
        <v>2636</v>
      </c>
      <c r="C246" s="135" t="s">
        <v>108</v>
      </c>
    </row>
    <row r="247">
      <c r="A247" s="135">
        <v>246.0</v>
      </c>
      <c r="B247" s="135" t="s">
        <v>2639</v>
      </c>
      <c r="C247" s="135" t="s">
        <v>108</v>
      </c>
    </row>
    <row r="248">
      <c r="A248" s="135">
        <v>247.0</v>
      </c>
      <c r="B248" s="135" t="s">
        <v>2642</v>
      </c>
      <c r="C248" s="135" t="s">
        <v>108</v>
      </c>
    </row>
    <row r="249">
      <c r="A249" s="135">
        <v>248.0</v>
      </c>
      <c r="B249" s="135" t="s">
        <v>2645</v>
      </c>
      <c r="C249" s="135" t="s">
        <v>108</v>
      </c>
    </row>
    <row r="250">
      <c r="A250" s="135">
        <v>249.0</v>
      </c>
      <c r="B250" s="135" t="s">
        <v>2647</v>
      </c>
      <c r="C250" s="135" t="s">
        <v>108</v>
      </c>
    </row>
    <row r="251">
      <c r="A251" s="135">
        <v>250.0</v>
      </c>
      <c r="B251" s="135" t="s">
        <v>2649</v>
      </c>
      <c r="C251" s="135" t="s">
        <v>108</v>
      </c>
    </row>
    <row r="252">
      <c r="A252" s="135">
        <v>251.0</v>
      </c>
      <c r="B252" s="135" t="s">
        <v>2651</v>
      </c>
      <c r="C252" s="135" t="s">
        <v>108</v>
      </c>
    </row>
    <row r="253">
      <c r="A253" s="135">
        <v>252.0</v>
      </c>
      <c r="B253" s="135" t="s">
        <v>2652</v>
      </c>
      <c r="C253" s="135" t="s">
        <v>108</v>
      </c>
    </row>
    <row r="254">
      <c r="A254" s="135">
        <v>253.0</v>
      </c>
      <c r="B254" s="135" t="s">
        <v>2654</v>
      </c>
      <c r="C254" s="135" t="s">
        <v>108</v>
      </c>
    </row>
    <row r="255">
      <c r="A255" s="135">
        <v>254.0</v>
      </c>
      <c r="B255" s="135" t="s">
        <v>2655</v>
      </c>
      <c r="C255" s="135" t="s">
        <v>108</v>
      </c>
    </row>
    <row r="256">
      <c r="A256" s="135">
        <v>255.0</v>
      </c>
      <c r="B256" s="135" t="s">
        <v>2656</v>
      </c>
      <c r="C256" s="135" t="s">
        <v>108</v>
      </c>
    </row>
    <row r="257">
      <c r="A257" s="135">
        <v>256.0</v>
      </c>
      <c r="B257" s="135" t="s">
        <v>2659</v>
      </c>
      <c r="C257" s="135" t="s">
        <v>108</v>
      </c>
    </row>
    <row r="258">
      <c r="A258" s="135">
        <v>257.0</v>
      </c>
      <c r="B258" s="135" t="s">
        <v>2662</v>
      </c>
      <c r="C258" s="135" t="s">
        <v>108</v>
      </c>
    </row>
    <row r="259">
      <c r="A259" s="135">
        <v>258.0</v>
      </c>
      <c r="B259" s="135" t="s">
        <v>2665</v>
      </c>
      <c r="C259" s="135" t="s">
        <v>108</v>
      </c>
    </row>
    <row r="260">
      <c r="A260" s="135">
        <v>259.0</v>
      </c>
      <c r="B260" s="135" t="s">
        <v>2666</v>
      </c>
      <c r="C260" s="135" t="s">
        <v>108</v>
      </c>
    </row>
    <row r="261">
      <c r="A261" s="135">
        <v>260.0</v>
      </c>
      <c r="B261" s="135" t="s">
        <v>2668</v>
      </c>
      <c r="C261" s="135" t="s">
        <v>108</v>
      </c>
    </row>
    <row r="262">
      <c r="A262" s="135">
        <v>261.0</v>
      </c>
      <c r="B262" s="135" t="s">
        <v>2671</v>
      </c>
      <c r="C262" s="135" t="s">
        <v>108</v>
      </c>
    </row>
    <row r="263">
      <c r="A263" s="135">
        <v>262.0</v>
      </c>
      <c r="B263" s="135" t="s">
        <v>2674</v>
      </c>
      <c r="C263" s="135" t="s">
        <v>108</v>
      </c>
    </row>
    <row r="264">
      <c r="A264" s="135">
        <v>263.0</v>
      </c>
      <c r="B264" s="135" t="s">
        <v>2678</v>
      </c>
      <c r="C264" s="135" t="s">
        <v>108</v>
      </c>
    </row>
    <row r="265">
      <c r="A265" s="135">
        <v>264.0</v>
      </c>
      <c r="B265" s="135" t="s">
        <v>2680</v>
      </c>
      <c r="C265" s="135" t="s">
        <v>108</v>
      </c>
    </row>
    <row r="266">
      <c r="A266" s="135">
        <v>265.0</v>
      </c>
      <c r="B266" s="135" t="s">
        <v>2683</v>
      </c>
      <c r="C266" s="135" t="s">
        <v>108</v>
      </c>
    </row>
    <row r="267">
      <c r="A267" s="135">
        <v>266.0</v>
      </c>
      <c r="B267" s="135" t="s">
        <v>2686</v>
      </c>
      <c r="C267" s="135" t="s">
        <v>108</v>
      </c>
    </row>
    <row r="268">
      <c r="A268" s="135">
        <v>267.0</v>
      </c>
      <c r="B268" s="135" t="s">
        <v>2689</v>
      </c>
      <c r="C268" s="135" t="s">
        <v>108</v>
      </c>
    </row>
    <row r="269">
      <c r="A269" s="135">
        <v>268.0</v>
      </c>
      <c r="B269" s="135" t="s">
        <v>2691</v>
      </c>
      <c r="C269" s="135" t="s">
        <v>108</v>
      </c>
    </row>
    <row r="270">
      <c r="A270" s="135">
        <v>269.0</v>
      </c>
      <c r="B270" s="135" t="s">
        <v>2693</v>
      </c>
      <c r="C270" s="135" t="s">
        <v>108</v>
      </c>
    </row>
    <row r="271">
      <c r="A271" s="135">
        <v>270.0</v>
      </c>
      <c r="B271" s="135" t="s">
        <v>2696</v>
      </c>
      <c r="C271" s="135" t="s">
        <v>108</v>
      </c>
    </row>
    <row r="272">
      <c r="A272" s="135">
        <v>271.0</v>
      </c>
      <c r="B272" s="135" t="s">
        <v>2698</v>
      </c>
      <c r="C272" s="135" t="s">
        <v>108</v>
      </c>
    </row>
    <row r="273">
      <c r="A273" s="135">
        <v>272.0</v>
      </c>
      <c r="B273" s="135" t="s">
        <v>2702</v>
      </c>
      <c r="C273" s="135" t="s">
        <v>108</v>
      </c>
    </row>
    <row r="274">
      <c r="A274" s="135">
        <v>273.0</v>
      </c>
      <c r="B274" s="135" t="s">
        <v>2703</v>
      </c>
      <c r="C274" s="135" t="s">
        <v>108</v>
      </c>
    </row>
    <row r="275">
      <c r="A275" s="135">
        <v>274.0</v>
      </c>
      <c r="B275" s="135" t="s">
        <v>2705</v>
      </c>
      <c r="C275" s="135" t="s">
        <v>108</v>
      </c>
    </row>
    <row r="276">
      <c r="A276" s="135">
        <v>275.0</v>
      </c>
      <c r="B276" s="135" t="s">
        <v>2708</v>
      </c>
      <c r="C276" s="135" t="s">
        <v>108</v>
      </c>
    </row>
    <row r="277">
      <c r="A277" s="135">
        <v>276.0</v>
      </c>
      <c r="B277" s="135" t="s">
        <v>2710</v>
      </c>
      <c r="C277" s="135" t="s">
        <v>108</v>
      </c>
    </row>
    <row r="278">
      <c r="A278" s="135">
        <v>277.0</v>
      </c>
      <c r="B278" s="135" t="s">
        <v>2714</v>
      </c>
      <c r="C278" s="135" t="s">
        <v>108</v>
      </c>
    </row>
    <row r="279">
      <c r="A279" s="135">
        <v>278.0</v>
      </c>
      <c r="B279" s="135" t="s">
        <v>2716</v>
      </c>
      <c r="C279" s="135" t="s">
        <v>108</v>
      </c>
    </row>
    <row r="280">
      <c r="A280" s="135">
        <v>279.0</v>
      </c>
      <c r="B280" s="135" t="s">
        <v>2718</v>
      </c>
      <c r="C280" s="135" t="s">
        <v>108</v>
      </c>
    </row>
    <row r="281">
      <c r="A281" s="135">
        <v>280.0</v>
      </c>
      <c r="B281" s="135" t="s">
        <v>2720</v>
      </c>
      <c r="C281" s="135" t="s">
        <v>108</v>
      </c>
    </row>
    <row r="282">
      <c r="A282" s="135">
        <v>281.0</v>
      </c>
      <c r="B282" s="135" t="s">
        <v>2722</v>
      </c>
      <c r="C282" s="135" t="s">
        <v>108</v>
      </c>
    </row>
    <row r="283">
      <c r="A283" s="135">
        <v>282.0</v>
      </c>
      <c r="B283" s="135" t="s">
        <v>2724</v>
      </c>
      <c r="C283" s="135" t="s">
        <v>108</v>
      </c>
    </row>
    <row r="284">
      <c r="A284" s="135">
        <v>283.0</v>
      </c>
      <c r="B284" s="135" t="s">
        <v>2729</v>
      </c>
      <c r="C284" s="135" t="s">
        <v>108</v>
      </c>
    </row>
    <row r="285">
      <c r="A285" s="135">
        <v>284.0</v>
      </c>
      <c r="B285" s="135" t="s">
        <v>2732</v>
      </c>
      <c r="C285" s="135" t="s">
        <v>108</v>
      </c>
    </row>
    <row r="286">
      <c r="A286" s="135">
        <v>285.0</v>
      </c>
      <c r="B286" s="135" t="s">
        <v>2734</v>
      </c>
      <c r="C286" s="135" t="s">
        <v>108</v>
      </c>
    </row>
    <row r="287">
      <c r="A287" s="135">
        <v>286.0</v>
      </c>
      <c r="B287" s="135" t="s">
        <v>2736</v>
      </c>
      <c r="C287" s="135" t="s">
        <v>108</v>
      </c>
    </row>
    <row r="288">
      <c r="A288" s="135">
        <v>287.0</v>
      </c>
      <c r="B288" s="135" t="s">
        <v>2739</v>
      </c>
      <c r="C288" s="135" t="s">
        <v>108</v>
      </c>
    </row>
    <row r="289">
      <c r="A289" s="135">
        <v>288.0</v>
      </c>
      <c r="B289" s="135" t="s">
        <v>2743</v>
      </c>
      <c r="C289" s="135" t="s">
        <v>108</v>
      </c>
    </row>
    <row r="290">
      <c r="A290" s="135">
        <v>289.0</v>
      </c>
      <c r="B290" s="135" t="s">
        <v>2746</v>
      </c>
      <c r="C290" s="135" t="s">
        <v>108</v>
      </c>
    </row>
    <row r="291">
      <c r="A291" s="135">
        <v>290.0</v>
      </c>
      <c r="B291" s="135" t="s">
        <v>2749</v>
      </c>
      <c r="C291" s="135" t="s">
        <v>108</v>
      </c>
    </row>
    <row r="292">
      <c r="A292" s="135">
        <v>291.0</v>
      </c>
      <c r="B292" s="135" t="s">
        <v>2752</v>
      </c>
      <c r="C292" s="135" t="s">
        <v>108</v>
      </c>
    </row>
    <row r="293">
      <c r="A293" s="135">
        <v>292.0</v>
      </c>
      <c r="B293" s="135" t="s">
        <v>2756</v>
      </c>
      <c r="C293" s="135" t="s">
        <v>108</v>
      </c>
    </row>
    <row r="294">
      <c r="A294" s="135">
        <v>293.0</v>
      </c>
      <c r="B294" s="135" t="s">
        <v>2758</v>
      </c>
      <c r="C294" s="135" t="s">
        <v>108</v>
      </c>
    </row>
    <row r="295">
      <c r="A295" s="135">
        <v>294.0</v>
      </c>
      <c r="B295" s="135" t="s">
        <v>2761</v>
      </c>
      <c r="C295" s="135" t="s">
        <v>108</v>
      </c>
    </row>
    <row r="296">
      <c r="A296" s="135">
        <v>295.0</v>
      </c>
      <c r="B296" s="135" t="s">
        <v>2765</v>
      </c>
      <c r="C296" s="135" t="s">
        <v>108</v>
      </c>
    </row>
    <row r="297">
      <c r="A297" s="135">
        <v>296.0</v>
      </c>
      <c r="B297" s="135" t="s">
        <v>2767</v>
      </c>
      <c r="C297" s="135" t="s">
        <v>108</v>
      </c>
    </row>
    <row r="298">
      <c r="A298" s="135">
        <v>297.0</v>
      </c>
      <c r="B298" s="135" t="s">
        <v>2769</v>
      </c>
      <c r="C298" s="135" t="s">
        <v>108</v>
      </c>
    </row>
    <row r="299">
      <c r="A299" s="135">
        <v>298.0</v>
      </c>
      <c r="B299" s="135" t="s">
        <v>2773</v>
      </c>
      <c r="C299" s="135" t="s">
        <v>108</v>
      </c>
    </row>
    <row r="300">
      <c r="A300" s="135">
        <v>299.0</v>
      </c>
      <c r="B300" s="135" t="s">
        <v>2777</v>
      </c>
      <c r="C300" s="135" t="s">
        <v>108</v>
      </c>
    </row>
    <row r="301">
      <c r="A301" s="135">
        <v>300.0</v>
      </c>
      <c r="B301" s="135" t="s">
        <v>2778</v>
      </c>
      <c r="C301" s="135" t="s">
        <v>108</v>
      </c>
    </row>
    <row r="302">
      <c r="A302" s="135">
        <v>301.0</v>
      </c>
      <c r="B302" s="135" t="s">
        <v>2780</v>
      </c>
      <c r="C302" s="135" t="s">
        <v>108</v>
      </c>
    </row>
    <row r="303">
      <c r="A303" s="135">
        <v>302.0</v>
      </c>
      <c r="B303" s="135" t="s">
        <v>2783</v>
      </c>
      <c r="C303" s="135" t="s">
        <v>108</v>
      </c>
    </row>
    <row r="304">
      <c r="A304" s="135">
        <v>303.0</v>
      </c>
      <c r="B304" s="135" t="s">
        <v>2784</v>
      </c>
      <c r="C304" s="135" t="s">
        <v>108</v>
      </c>
    </row>
    <row r="305">
      <c r="A305" s="135">
        <v>304.0</v>
      </c>
      <c r="B305" s="135" t="s">
        <v>2789</v>
      </c>
      <c r="C305" s="135" t="s">
        <v>108</v>
      </c>
    </row>
    <row r="306">
      <c r="A306" s="135">
        <v>305.0</v>
      </c>
      <c r="B306" s="135" t="s">
        <v>2796</v>
      </c>
      <c r="C306" s="135" t="s">
        <v>108</v>
      </c>
    </row>
    <row r="307">
      <c r="A307" s="135">
        <v>306.0</v>
      </c>
      <c r="B307" s="135" t="s">
        <v>2799</v>
      </c>
      <c r="C307" s="135" t="s">
        <v>108</v>
      </c>
    </row>
    <row r="308">
      <c r="A308" s="135">
        <v>307.0</v>
      </c>
      <c r="B308" s="135" t="s">
        <v>2802</v>
      </c>
      <c r="C308" s="135" t="s">
        <v>108</v>
      </c>
    </row>
    <row r="309">
      <c r="A309" s="135">
        <v>308.0</v>
      </c>
      <c r="B309" s="135" t="s">
        <v>2804</v>
      </c>
      <c r="C309" s="135" t="s">
        <v>108</v>
      </c>
    </row>
    <row r="310">
      <c r="A310" s="135">
        <v>309.0</v>
      </c>
      <c r="B310" s="135" t="s">
        <v>2808</v>
      </c>
      <c r="C310" s="135" t="s">
        <v>108</v>
      </c>
    </row>
    <row r="311">
      <c r="A311" s="135">
        <v>310.0</v>
      </c>
      <c r="B311" s="135" t="s">
        <v>2810</v>
      </c>
      <c r="C311" s="135" t="s">
        <v>108</v>
      </c>
    </row>
    <row r="312">
      <c r="A312" s="135">
        <v>311.0</v>
      </c>
      <c r="B312" s="135" t="s">
        <v>2812</v>
      </c>
      <c r="C312" s="135" t="s">
        <v>108</v>
      </c>
    </row>
    <row r="313">
      <c r="A313" s="135">
        <v>312.0</v>
      </c>
      <c r="B313" s="135" t="s">
        <v>2813</v>
      </c>
      <c r="C313" s="135" t="s">
        <v>108</v>
      </c>
    </row>
    <row r="314">
      <c r="A314" s="135">
        <v>313.0</v>
      </c>
      <c r="B314" s="135" t="s">
        <v>2816</v>
      </c>
      <c r="C314" s="135" t="s">
        <v>108</v>
      </c>
    </row>
    <row r="315">
      <c r="A315" s="135">
        <v>314.0</v>
      </c>
      <c r="B315" s="135" t="s">
        <v>2819</v>
      </c>
      <c r="C315" s="135" t="s">
        <v>108</v>
      </c>
    </row>
    <row r="316">
      <c r="A316" s="135">
        <v>315.0</v>
      </c>
      <c r="B316" s="135" t="s">
        <v>2821</v>
      </c>
      <c r="C316" s="135" t="s">
        <v>108</v>
      </c>
    </row>
    <row r="317">
      <c r="A317" s="135">
        <v>316.0</v>
      </c>
      <c r="B317" s="135" t="s">
        <v>2823</v>
      </c>
      <c r="C317" s="135" t="s">
        <v>108</v>
      </c>
    </row>
    <row r="318">
      <c r="A318" s="135">
        <v>317.0</v>
      </c>
      <c r="B318" s="135" t="s">
        <v>2824</v>
      </c>
      <c r="C318" s="135" t="s">
        <v>108</v>
      </c>
    </row>
    <row r="319">
      <c r="A319" s="135">
        <v>318.0</v>
      </c>
      <c r="B319" s="135" t="s">
        <v>2828</v>
      </c>
      <c r="C319" s="135" t="s">
        <v>108</v>
      </c>
    </row>
    <row r="320">
      <c r="A320" s="135">
        <v>319.0</v>
      </c>
      <c r="B320" s="135" t="s">
        <v>2831</v>
      </c>
      <c r="C320" s="135" t="s">
        <v>108</v>
      </c>
    </row>
    <row r="321">
      <c r="A321" s="135">
        <v>320.0</v>
      </c>
      <c r="B321" s="135" t="s">
        <v>2835</v>
      </c>
      <c r="C321" s="135" t="s">
        <v>108</v>
      </c>
    </row>
    <row r="322">
      <c r="A322" s="135">
        <v>321.0</v>
      </c>
      <c r="B322" s="135" t="s">
        <v>2838</v>
      </c>
      <c r="C322" s="135" t="s">
        <v>108</v>
      </c>
    </row>
    <row r="323">
      <c r="A323" s="135">
        <v>322.0</v>
      </c>
      <c r="B323" s="135" t="s">
        <v>2842</v>
      </c>
      <c r="C323" s="135" t="s">
        <v>108</v>
      </c>
    </row>
    <row r="324">
      <c r="A324" s="135">
        <v>323.0</v>
      </c>
      <c r="B324" s="135" t="s">
        <v>2848</v>
      </c>
      <c r="C324" s="135" t="s">
        <v>108</v>
      </c>
    </row>
    <row r="325">
      <c r="A325" s="135">
        <v>324.0</v>
      </c>
      <c r="B325" s="135" t="s">
        <v>2851</v>
      </c>
      <c r="C325" s="135" t="s">
        <v>108</v>
      </c>
    </row>
    <row r="326">
      <c r="A326" s="135">
        <v>325.0</v>
      </c>
      <c r="B326" s="135" t="s">
        <v>2856</v>
      </c>
      <c r="C326" s="135" t="s">
        <v>108</v>
      </c>
    </row>
    <row r="327">
      <c r="A327" s="135">
        <v>326.0</v>
      </c>
      <c r="B327" s="135" t="s">
        <v>2861</v>
      </c>
      <c r="C327" s="135" t="s">
        <v>108</v>
      </c>
    </row>
    <row r="328">
      <c r="A328" s="135">
        <v>327.0</v>
      </c>
      <c r="B328" s="135" t="s">
        <v>2867</v>
      </c>
      <c r="C328" s="135" t="s">
        <v>108</v>
      </c>
    </row>
    <row r="329">
      <c r="A329" s="135">
        <v>328.0</v>
      </c>
      <c r="B329" s="135" t="s">
        <v>2870</v>
      </c>
      <c r="C329" s="135" t="s">
        <v>108</v>
      </c>
    </row>
    <row r="330">
      <c r="A330" s="135">
        <v>329.0</v>
      </c>
      <c r="B330" s="135" t="s">
        <v>2873</v>
      </c>
      <c r="C330" s="135" t="s">
        <v>108</v>
      </c>
    </row>
    <row r="331">
      <c r="A331" s="135">
        <v>330.0</v>
      </c>
      <c r="B331" s="135" t="s">
        <v>2877</v>
      </c>
      <c r="C331" s="135" t="s">
        <v>108</v>
      </c>
    </row>
    <row r="332">
      <c r="A332" s="135">
        <v>331.0</v>
      </c>
      <c r="B332" s="135" t="s">
        <v>2880</v>
      </c>
      <c r="C332" s="135" t="s">
        <v>108</v>
      </c>
    </row>
    <row r="333">
      <c r="A333" s="135">
        <v>332.0</v>
      </c>
      <c r="B333" s="135" t="s">
        <v>2881</v>
      </c>
      <c r="C333" s="135" t="s">
        <v>108</v>
      </c>
    </row>
    <row r="334">
      <c r="A334" s="135">
        <v>333.0</v>
      </c>
      <c r="B334" s="135" t="s">
        <v>2885</v>
      </c>
      <c r="C334" s="135" t="s">
        <v>108</v>
      </c>
    </row>
    <row r="335">
      <c r="A335" s="135">
        <v>334.0</v>
      </c>
      <c r="B335" s="135" t="s">
        <v>2888</v>
      </c>
      <c r="C335" s="135" t="s">
        <v>108</v>
      </c>
    </row>
    <row r="336">
      <c r="A336" s="135">
        <v>335.0</v>
      </c>
      <c r="B336" s="135" t="s">
        <v>2892</v>
      </c>
      <c r="C336" s="135" t="s">
        <v>108</v>
      </c>
    </row>
    <row r="337">
      <c r="A337" s="135">
        <v>336.0</v>
      </c>
      <c r="B337" s="135" t="s">
        <v>2895</v>
      </c>
      <c r="C337" s="135" t="s">
        <v>108</v>
      </c>
    </row>
    <row r="338">
      <c r="A338" s="135">
        <v>337.0</v>
      </c>
      <c r="B338" s="135" t="s">
        <v>2896</v>
      </c>
      <c r="C338" s="135" t="s">
        <v>108</v>
      </c>
    </row>
    <row r="339">
      <c r="A339" s="135">
        <v>338.0</v>
      </c>
      <c r="B339" s="135" t="s">
        <v>2901</v>
      </c>
      <c r="C339" s="135" t="s">
        <v>108</v>
      </c>
    </row>
    <row r="340">
      <c r="A340" s="135">
        <v>339.0</v>
      </c>
      <c r="B340" s="135" t="s">
        <v>2905</v>
      </c>
      <c r="C340" s="135" t="s">
        <v>108</v>
      </c>
    </row>
    <row r="341">
      <c r="A341" s="135">
        <v>340.0</v>
      </c>
      <c r="B341" s="135" t="s">
        <v>2908</v>
      </c>
      <c r="C341" s="135" t="s">
        <v>108</v>
      </c>
    </row>
    <row r="342">
      <c r="A342" s="135">
        <v>341.0</v>
      </c>
      <c r="B342" s="135" t="s">
        <v>2910</v>
      </c>
      <c r="C342" s="135" t="s">
        <v>108</v>
      </c>
    </row>
    <row r="343">
      <c r="A343" s="135">
        <v>342.0</v>
      </c>
      <c r="B343" s="135" t="s">
        <v>2913</v>
      </c>
      <c r="C343" s="135" t="s">
        <v>108</v>
      </c>
    </row>
    <row r="344">
      <c r="A344" s="135">
        <v>343.0</v>
      </c>
      <c r="B344" s="135" t="s">
        <v>2916</v>
      </c>
      <c r="C344" s="135" t="s">
        <v>108</v>
      </c>
    </row>
    <row r="345">
      <c r="A345" s="135">
        <v>344.0</v>
      </c>
      <c r="B345" s="135" t="s">
        <v>2919</v>
      </c>
      <c r="C345" s="135" t="s">
        <v>108</v>
      </c>
    </row>
    <row r="346">
      <c r="A346" s="135">
        <v>345.0</v>
      </c>
      <c r="B346" s="135" t="s">
        <v>2923</v>
      </c>
      <c r="C346" s="135" t="s">
        <v>108</v>
      </c>
    </row>
    <row r="347">
      <c r="A347" s="135">
        <v>346.0</v>
      </c>
      <c r="B347" s="135" t="s">
        <v>2927</v>
      </c>
      <c r="C347" s="135" t="s">
        <v>108</v>
      </c>
    </row>
    <row r="348">
      <c r="A348" s="135">
        <v>347.0</v>
      </c>
      <c r="B348" s="135" t="s">
        <v>2931</v>
      </c>
      <c r="C348" s="135" t="s">
        <v>108</v>
      </c>
    </row>
    <row r="349">
      <c r="A349" s="135">
        <v>348.0</v>
      </c>
      <c r="B349" s="135" t="s">
        <v>2936</v>
      </c>
      <c r="C349" s="135" t="s">
        <v>108</v>
      </c>
    </row>
    <row r="350">
      <c r="A350" s="135">
        <v>349.0</v>
      </c>
      <c r="B350" s="135" t="s">
        <v>2939</v>
      </c>
      <c r="C350" s="135" t="s">
        <v>108</v>
      </c>
    </row>
    <row r="351">
      <c r="A351" s="135">
        <v>350.0</v>
      </c>
      <c r="B351" s="135" t="s">
        <v>2942</v>
      </c>
      <c r="C351" s="135" t="s">
        <v>108</v>
      </c>
    </row>
    <row r="352">
      <c r="A352" s="135">
        <v>351.0</v>
      </c>
      <c r="B352" s="135" t="s">
        <v>2943</v>
      </c>
      <c r="C352" s="135" t="s">
        <v>108</v>
      </c>
    </row>
    <row r="353">
      <c r="A353" s="135">
        <v>352.0</v>
      </c>
      <c r="B353" s="135" t="s">
        <v>2946</v>
      </c>
      <c r="C353" s="135" t="s">
        <v>108</v>
      </c>
    </row>
    <row r="354">
      <c r="A354" s="135">
        <v>353.0</v>
      </c>
      <c r="B354" s="135" t="s">
        <v>2949</v>
      </c>
      <c r="C354" s="135" t="s">
        <v>108</v>
      </c>
    </row>
    <row r="355">
      <c r="A355" s="135">
        <v>354.0</v>
      </c>
      <c r="B355" s="135" t="s">
        <v>2951</v>
      </c>
      <c r="C355" s="135" t="s">
        <v>108</v>
      </c>
    </row>
    <row r="356">
      <c r="A356" s="135">
        <v>355.0</v>
      </c>
      <c r="B356" s="135" t="s">
        <v>2953</v>
      </c>
      <c r="C356" s="135" t="s">
        <v>108</v>
      </c>
    </row>
    <row r="357">
      <c r="A357" s="135">
        <v>356.0</v>
      </c>
      <c r="B357" s="135" t="s">
        <v>2956</v>
      </c>
      <c r="C357" s="135" t="s">
        <v>108</v>
      </c>
    </row>
    <row r="358">
      <c r="A358" s="135">
        <v>357.0</v>
      </c>
      <c r="B358" s="135" t="s">
        <v>2959</v>
      </c>
      <c r="C358" s="135" t="s">
        <v>108</v>
      </c>
    </row>
    <row r="359">
      <c r="A359" s="135">
        <v>358.0</v>
      </c>
      <c r="B359" s="135" t="s">
        <v>2961</v>
      </c>
      <c r="C359" s="135" t="s">
        <v>108</v>
      </c>
    </row>
    <row r="360">
      <c r="A360" s="135">
        <v>359.0</v>
      </c>
      <c r="B360" s="135" t="s">
        <v>2963</v>
      </c>
      <c r="C360" s="135" t="s">
        <v>108</v>
      </c>
    </row>
    <row r="361">
      <c r="A361" s="135">
        <v>360.0</v>
      </c>
      <c r="B361" s="135" t="s">
        <v>2966</v>
      </c>
      <c r="C361" s="135" t="s">
        <v>108</v>
      </c>
    </row>
    <row r="362">
      <c r="A362" s="135">
        <v>361.0</v>
      </c>
      <c r="B362" s="135" t="s">
        <v>2970</v>
      </c>
      <c r="C362" s="135" t="s">
        <v>108</v>
      </c>
    </row>
    <row r="363">
      <c r="A363" s="135">
        <v>362.0</v>
      </c>
      <c r="B363" s="135" t="s">
        <v>2973</v>
      </c>
      <c r="C363" s="135" t="s">
        <v>108</v>
      </c>
    </row>
    <row r="364">
      <c r="A364" s="135">
        <v>363.0</v>
      </c>
      <c r="B364" s="135" t="s">
        <v>2978</v>
      </c>
      <c r="C364" s="135" t="s">
        <v>108</v>
      </c>
    </row>
    <row r="365">
      <c r="A365" s="135">
        <v>364.0</v>
      </c>
      <c r="B365" s="135" t="s">
        <v>2980</v>
      </c>
      <c r="C365" s="135" t="s">
        <v>108</v>
      </c>
    </row>
    <row r="366">
      <c r="A366" s="135">
        <v>365.0</v>
      </c>
      <c r="B366" s="135" t="s">
        <v>2981</v>
      </c>
      <c r="C366" s="135" t="s">
        <v>108</v>
      </c>
    </row>
    <row r="367">
      <c r="A367" s="135">
        <v>366.0</v>
      </c>
      <c r="B367" s="135" t="s">
        <v>2982</v>
      </c>
      <c r="C367" s="135" t="s">
        <v>108</v>
      </c>
    </row>
    <row r="368">
      <c r="A368" s="135">
        <v>367.0</v>
      </c>
      <c r="B368" s="135" t="s">
        <v>2989</v>
      </c>
      <c r="C368" s="135" t="s">
        <v>108</v>
      </c>
    </row>
    <row r="369">
      <c r="A369" s="135">
        <v>368.0</v>
      </c>
      <c r="B369" s="135" t="s">
        <v>2991</v>
      </c>
      <c r="C369" s="135" t="s">
        <v>108</v>
      </c>
    </row>
    <row r="370">
      <c r="A370" s="135">
        <v>369.0</v>
      </c>
      <c r="B370" s="135" t="s">
        <v>2993</v>
      </c>
      <c r="C370" s="135" t="s">
        <v>108</v>
      </c>
    </row>
    <row r="371">
      <c r="A371" s="135">
        <v>370.0</v>
      </c>
      <c r="B371" s="135" t="s">
        <v>2997</v>
      </c>
      <c r="C371" s="135" t="s">
        <v>108</v>
      </c>
    </row>
    <row r="372">
      <c r="A372" s="135">
        <v>371.0</v>
      </c>
      <c r="B372" s="135" t="s">
        <v>3000</v>
      </c>
      <c r="C372" s="135" t="s">
        <v>108</v>
      </c>
    </row>
    <row r="373">
      <c r="A373" s="135">
        <v>372.0</v>
      </c>
      <c r="B373" s="135" t="s">
        <v>3003</v>
      </c>
      <c r="C373" s="135" t="s">
        <v>108</v>
      </c>
    </row>
    <row r="374">
      <c r="A374" s="135">
        <v>373.0</v>
      </c>
      <c r="B374" s="135" t="s">
        <v>3004</v>
      </c>
      <c r="C374" s="135" t="s">
        <v>108</v>
      </c>
    </row>
    <row r="375">
      <c r="A375" s="135">
        <v>374.0</v>
      </c>
      <c r="B375" s="135" t="s">
        <v>3006</v>
      </c>
      <c r="C375" s="135" t="s">
        <v>108</v>
      </c>
    </row>
    <row r="376">
      <c r="A376" s="135">
        <v>375.0</v>
      </c>
      <c r="B376" s="135" t="s">
        <v>3010</v>
      </c>
      <c r="C376" s="135" t="s">
        <v>108</v>
      </c>
    </row>
    <row r="377">
      <c r="A377" s="135">
        <v>376.0</v>
      </c>
      <c r="B377" s="135" t="s">
        <v>3013</v>
      </c>
      <c r="C377" s="135" t="s">
        <v>108</v>
      </c>
    </row>
    <row r="378">
      <c r="A378" s="135">
        <v>377.0</v>
      </c>
      <c r="B378" s="135" t="s">
        <v>3016</v>
      </c>
      <c r="C378" s="135" t="s">
        <v>108</v>
      </c>
    </row>
    <row r="379">
      <c r="A379" s="135">
        <v>378.0</v>
      </c>
      <c r="B379" s="135" t="s">
        <v>3019</v>
      </c>
      <c r="C379" s="135" t="s">
        <v>108</v>
      </c>
    </row>
    <row r="380">
      <c r="A380" s="135">
        <v>379.0</v>
      </c>
      <c r="B380" s="135" t="s">
        <v>3024</v>
      </c>
      <c r="C380" s="135" t="s">
        <v>108</v>
      </c>
    </row>
    <row r="381">
      <c r="A381" s="135">
        <v>380.0</v>
      </c>
      <c r="B381" s="135" t="s">
        <v>3026</v>
      </c>
      <c r="C381" s="135" t="s">
        <v>108</v>
      </c>
    </row>
    <row r="382">
      <c r="A382" s="135">
        <v>381.0</v>
      </c>
      <c r="B382" s="135" t="s">
        <v>3029</v>
      </c>
      <c r="C382" s="135" t="s">
        <v>108</v>
      </c>
    </row>
    <row r="383">
      <c r="A383" s="135">
        <v>382.0</v>
      </c>
      <c r="B383" s="135" t="s">
        <v>3031</v>
      </c>
      <c r="C383" s="135" t="s">
        <v>108</v>
      </c>
    </row>
    <row r="384">
      <c r="A384" s="135">
        <v>383.0</v>
      </c>
      <c r="B384" s="135" t="s">
        <v>3033</v>
      </c>
      <c r="C384" s="135" t="s">
        <v>108</v>
      </c>
    </row>
    <row r="385">
      <c r="A385" s="135">
        <v>384.0</v>
      </c>
      <c r="B385" s="135" t="s">
        <v>3036</v>
      </c>
      <c r="C385" s="135" t="s">
        <v>108</v>
      </c>
    </row>
    <row r="386">
      <c r="A386" s="135">
        <v>385.0</v>
      </c>
      <c r="B386" s="135" t="s">
        <v>3037</v>
      </c>
      <c r="C386" s="135" t="s">
        <v>108</v>
      </c>
    </row>
    <row r="387">
      <c r="A387" s="135">
        <v>386.0</v>
      </c>
      <c r="B387" s="135" t="s">
        <v>3040</v>
      </c>
      <c r="C387" s="135" t="s">
        <v>108</v>
      </c>
    </row>
    <row r="388">
      <c r="A388" s="135">
        <v>387.0</v>
      </c>
      <c r="B388" s="135" t="s">
        <v>3045</v>
      </c>
      <c r="C388" s="135" t="s">
        <v>108</v>
      </c>
    </row>
    <row r="389">
      <c r="A389" s="135">
        <v>388.0</v>
      </c>
      <c r="B389" s="135" t="s">
        <v>3049</v>
      </c>
      <c r="C389" s="135" t="s">
        <v>108</v>
      </c>
    </row>
    <row r="390">
      <c r="A390" s="135">
        <v>389.0</v>
      </c>
      <c r="B390" s="135" t="s">
        <v>3052</v>
      </c>
      <c r="C390" s="135" t="s">
        <v>108</v>
      </c>
    </row>
    <row r="391">
      <c r="A391" s="135">
        <v>390.0</v>
      </c>
      <c r="B391" s="135" t="s">
        <v>3055</v>
      </c>
      <c r="C391" s="135" t="s">
        <v>108</v>
      </c>
    </row>
    <row r="392">
      <c r="A392" s="135">
        <v>391.0</v>
      </c>
      <c r="B392" s="135" t="s">
        <v>3058</v>
      </c>
      <c r="C392" s="135" t="s">
        <v>108</v>
      </c>
    </row>
    <row r="393">
      <c r="A393" s="135">
        <v>392.0</v>
      </c>
      <c r="B393" s="135" t="s">
        <v>3059</v>
      </c>
      <c r="C393" s="135" t="s">
        <v>108</v>
      </c>
    </row>
    <row r="394">
      <c r="A394" s="135">
        <v>393.0</v>
      </c>
      <c r="B394" s="135" t="s">
        <v>3061</v>
      </c>
      <c r="C394" s="135" t="s">
        <v>108</v>
      </c>
    </row>
    <row r="395">
      <c r="A395" s="135">
        <v>394.0</v>
      </c>
      <c r="B395" s="135" t="s">
        <v>3063</v>
      </c>
      <c r="C395" s="135" t="s">
        <v>108</v>
      </c>
    </row>
    <row r="396">
      <c r="A396" s="135">
        <v>395.0</v>
      </c>
      <c r="B396" s="135" t="s">
        <v>3064</v>
      </c>
      <c r="C396" s="135" t="s">
        <v>108</v>
      </c>
    </row>
    <row r="397">
      <c r="A397" s="135">
        <v>396.0</v>
      </c>
      <c r="B397" s="135" t="s">
        <v>3066</v>
      </c>
      <c r="C397" s="135" t="s">
        <v>108</v>
      </c>
    </row>
    <row r="398">
      <c r="A398" s="135">
        <v>397.0</v>
      </c>
      <c r="B398" s="135" t="s">
        <v>3070</v>
      </c>
      <c r="C398" s="135" t="s">
        <v>108</v>
      </c>
    </row>
    <row r="399">
      <c r="A399" s="135">
        <v>398.0</v>
      </c>
      <c r="B399" s="135" t="s">
        <v>3072</v>
      </c>
      <c r="C399" s="135" t="s">
        <v>108</v>
      </c>
    </row>
    <row r="400">
      <c r="A400" s="135">
        <v>399.0</v>
      </c>
      <c r="B400" s="135" t="s">
        <v>3073</v>
      </c>
      <c r="C400" s="135" t="s">
        <v>108</v>
      </c>
    </row>
    <row r="401">
      <c r="A401" s="135">
        <v>400.0</v>
      </c>
      <c r="B401" s="135" t="s">
        <v>3075</v>
      </c>
      <c r="C401" s="135" t="s">
        <v>108</v>
      </c>
    </row>
    <row r="402">
      <c r="A402" s="135">
        <v>401.0</v>
      </c>
      <c r="B402" s="135" t="s">
        <v>3078</v>
      </c>
      <c r="C402" s="135" t="s">
        <v>108</v>
      </c>
    </row>
    <row r="403">
      <c r="A403" s="135">
        <v>402.0</v>
      </c>
      <c r="B403" s="135" t="s">
        <v>3080</v>
      </c>
      <c r="C403" s="135" t="s">
        <v>108</v>
      </c>
    </row>
    <row r="404">
      <c r="A404" s="135">
        <v>403.0</v>
      </c>
      <c r="B404" s="135" t="s">
        <v>3083</v>
      </c>
      <c r="C404" s="135" t="s">
        <v>108</v>
      </c>
    </row>
    <row r="405">
      <c r="A405" s="135">
        <v>404.0</v>
      </c>
      <c r="B405" s="135" t="s">
        <v>3084</v>
      </c>
      <c r="C405" s="135" t="s">
        <v>108</v>
      </c>
    </row>
    <row r="406">
      <c r="A406" s="135">
        <v>405.0</v>
      </c>
      <c r="B406" s="135" t="s">
        <v>3085</v>
      </c>
      <c r="C406" s="135" t="s">
        <v>108</v>
      </c>
    </row>
    <row r="407">
      <c r="A407" s="135">
        <v>406.0</v>
      </c>
      <c r="B407" s="135" t="s">
        <v>3088</v>
      </c>
      <c r="C407" s="135" t="s">
        <v>108</v>
      </c>
    </row>
    <row r="408">
      <c r="A408" s="135">
        <v>407.0</v>
      </c>
      <c r="B408" s="135" t="s">
        <v>3089</v>
      </c>
      <c r="C408" s="135" t="s">
        <v>108</v>
      </c>
    </row>
    <row r="409">
      <c r="A409" s="135">
        <v>408.0</v>
      </c>
      <c r="B409" s="135" t="s">
        <v>3090</v>
      </c>
      <c r="C409" s="135" t="s">
        <v>108</v>
      </c>
    </row>
    <row r="410">
      <c r="A410" s="135">
        <v>409.0</v>
      </c>
      <c r="B410" s="135" t="s">
        <v>3095</v>
      </c>
      <c r="C410" s="135" t="s">
        <v>108</v>
      </c>
    </row>
    <row r="411">
      <c r="A411" s="135">
        <v>410.0</v>
      </c>
      <c r="B411" s="135" t="s">
        <v>3096</v>
      </c>
      <c r="C411" s="135" t="s">
        <v>108</v>
      </c>
    </row>
    <row r="412">
      <c r="A412" s="135">
        <v>411.0</v>
      </c>
      <c r="B412" s="135" t="s">
        <v>3098</v>
      </c>
      <c r="C412" s="135" t="s">
        <v>108</v>
      </c>
    </row>
    <row r="413">
      <c r="A413" s="135">
        <v>412.0</v>
      </c>
      <c r="B413" s="135" t="s">
        <v>3099</v>
      </c>
      <c r="C413" s="135" t="s">
        <v>108</v>
      </c>
    </row>
    <row r="414">
      <c r="A414" s="135">
        <v>413.0</v>
      </c>
      <c r="B414" s="135" t="s">
        <v>3101</v>
      </c>
      <c r="C414" s="135" t="s">
        <v>108</v>
      </c>
    </row>
    <row r="415">
      <c r="A415" s="135">
        <v>414.0</v>
      </c>
      <c r="B415" s="135" t="s">
        <v>3107</v>
      </c>
      <c r="C415" s="135" t="s">
        <v>108</v>
      </c>
    </row>
    <row r="416">
      <c r="A416" s="135">
        <v>415.0</v>
      </c>
      <c r="B416" s="135" t="s">
        <v>3114</v>
      </c>
      <c r="C416" s="135" t="s">
        <v>108</v>
      </c>
    </row>
    <row r="417">
      <c r="A417" s="135">
        <v>416.0</v>
      </c>
      <c r="B417" s="135" t="s">
        <v>3115</v>
      </c>
      <c r="C417" s="135" t="s">
        <v>108</v>
      </c>
    </row>
    <row r="418">
      <c r="A418" s="135">
        <v>417.0</v>
      </c>
      <c r="B418" s="135" t="s">
        <v>3118</v>
      </c>
      <c r="C418" s="135" t="s">
        <v>108</v>
      </c>
    </row>
    <row r="419">
      <c r="A419" s="135">
        <v>418.0</v>
      </c>
      <c r="B419" s="135" t="s">
        <v>3121</v>
      </c>
      <c r="C419" s="135" t="s">
        <v>108</v>
      </c>
    </row>
    <row r="420">
      <c r="A420" s="135">
        <v>419.0</v>
      </c>
      <c r="B420" s="135" t="s">
        <v>3126</v>
      </c>
      <c r="C420" s="135" t="s">
        <v>108</v>
      </c>
    </row>
    <row r="421">
      <c r="A421" s="135">
        <v>420.0</v>
      </c>
      <c r="B421" s="135" t="s">
        <v>3127</v>
      </c>
      <c r="C421" s="135" t="s">
        <v>108</v>
      </c>
    </row>
    <row r="422">
      <c r="A422" s="135">
        <v>421.0</v>
      </c>
      <c r="B422" s="135" t="s">
        <v>3129</v>
      </c>
      <c r="C422" s="135" t="s">
        <v>108</v>
      </c>
    </row>
    <row r="423">
      <c r="A423" s="135">
        <v>422.0</v>
      </c>
      <c r="B423" s="135" t="s">
        <v>3134</v>
      </c>
      <c r="C423" s="135" t="s">
        <v>108</v>
      </c>
    </row>
    <row r="424">
      <c r="A424" s="135">
        <v>423.0</v>
      </c>
      <c r="B424" s="135" t="s">
        <v>3137</v>
      </c>
      <c r="C424" s="135" t="s">
        <v>108</v>
      </c>
    </row>
    <row r="425">
      <c r="A425" s="135">
        <v>424.0</v>
      </c>
      <c r="B425" s="135" t="s">
        <v>3139</v>
      </c>
      <c r="C425" s="135" t="s">
        <v>108</v>
      </c>
    </row>
    <row r="426">
      <c r="A426" s="135">
        <v>425.0</v>
      </c>
      <c r="B426" s="135" t="s">
        <v>3142</v>
      </c>
      <c r="C426" s="135" t="s">
        <v>108</v>
      </c>
    </row>
    <row r="427">
      <c r="A427" s="135">
        <v>426.0</v>
      </c>
      <c r="B427" s="135" t="s">
        <v>3145</v>
      </c>
      <c r="C427" s="135" t="s">
        <v>108</v>
      </c>
    </row>
    <row r="428">
      <c r="A428" s="135">
        <v>427.0</v>
      </c>
      <c r="B428" s="135" t="s">
        <v>3147</v>
      </c>
      <c r="C428" s="135" t="s">
        <v>108</v>
      </c>
    </row>
    <row r="429">
      <c r="A429" s="135">
        <v>428.0</v>
      </c>
      <c r="B429" s="135" t="s">
        <v>3150</v>
      </c>
      <c r="C429" s="135" t="s">
        <v>108</v>
      </c>
    </row>
    <row r="430">
      <c r="A430" s="135">
        <v>429.0</v>
      </c>
      <c r="B430" s="135" t="s">
        <v>3152</v>
      </c>
      <c r="C430" s="135" t="s">
        <v>108</v>
      </c>
    </row>
    <row r="431">
      <c r="A431" s="135">
        <v>430.0</v>
      </c>
      <c r="B431" s="135" t="s">
        <v>3155</v>
      </c>
      <c r="C431" s="135" t="s">
        <v>108</v>
      </c>
    </row>
    <row r="432">
      <c r="A432" s="135">
        <v>431.0</v>
      </c>
      <c r="B432" s="135" t="s">
        <v>3159</v>
      </c>
      <c r="C432" s="135" t="s">
        <v>108</v>
      </c>
    </row>
    <row r="433">
      <c r="A433" s="135">
        <v>432.0</v>
      </c>
      <c r="B433" s="135" t="s">
        <v>3162</v>
      </c>
      <c r="C433" s="135" t="s">
        <v>108</v>
      </c>
    </row>
    <row r="434">
      <c r="A434" s="135">
        <v>433.0</v>
      </c>
      <c r="B434" s="135" t="s">
        <v>3164</v>
      </c>
      <c r="C434" s="135" t="s">
        <v>108</v>
      </c>
    </row>
    <row r="435">
      <c r="A435" s="135">
        <v>434.0</v>
      </c>
      <c r="B435" s="135" t="s">
        <v>3170</v>
      </c>
      <c r="C435" s="135" t="s">
        <v>108</v>
      </c>
    </row>
    <row r="436">
      <c r="A436" s="135">
        <v>435.0</v>
      </c>
      <c r="B436" s="135" t="s">
        <v>3172</v>
      </c>
      <c r="C436" s="135" t="s">
        <v>108</v>
      </c>
    </row>
    <row r="437">
      <c r="A437" s="135">
        <v>436.0</v>
      </c>
      <c r="B437" s="135" t="s">
        <v>3174</v>
      </c>
      <c r="C437" s="135" t="s">
        <v>108</v>
      </c>
    </row>
    <row r="438">
      <c r="A438" s="135">
        <v>437.0</v>
      </c>
      <c r="B438" s="135" t="s">
        <v>3177</v>
      </c>
      <c r="C438" s="135" t="s">
        <v>108</v>
      </c>
    </row>
    <row r="439">
      <c r="A439" s="135">
        <v>438.0</v>
      </c>
      <c r="B439" s="135" t="s">
        <v>3180</v>
      </c>
      <c r="C439" s="135" t="s">
        <v>108</v>
      </c>
    </row>
    <row r="440">
      <c r="A440" s="135">
        <v>439.0</v>
      </c>
      <c r="B440" s="135" t="s">
        <v>3186</v>
      </c>
      <c r="C440" s="135" t="s">
        <v>108</v>
      </c>
    </row>
    <row r="441">
      <c r="A441" s="135">
        <v>440.0</v>
      </c>
      <c r="B441" s="135" t="s">
        <v>3189</v>
      </c>
      <c r="C441" s="135" t="s">
        <v>108</v>
      </c>
    </row>
    <row r="442">
      <c r="A442" s="135">
        <v>441.0</v>
      </c>
      <c r="B442" s="135" t="s">
        <v>3192</v>
      </c>
      <c r="C442" s="135" t="s">
        <v>108</v>
      </c>
    </row>
    <row r="443">
      <c r="A443" s="135">
        <v>442.0</v>
      </c>
      <c r="B443" s="135" t="s">
        <v>3195</v>
      </c>
      <c r="C443" s="135" t="s">
        <v>108</v>
      </c>
    </row>
    <row r="444">
      <c r="A444" s="135">
        <v>443.0</v>
      </c>
      <c r="B444" s="135" t="s">
        <v>3201</v>
      </c>
      <c r="C444" s="135" t="s">
        <v>108</v>
      </c>
    </row>
    <row r="445">
      <c r="A445" s="135">
        <v>444.0</v>
      </c>
      <c r="B445" s="135" t="s">
        <v>3205</v>
      </c>
      <c r="C445" s="135" t="s">
        <v>108</v>
      </c>
    </row>
    <row r="446">
      <c r="A446" s="135">
        <v>445.0</v>
      </c>
      <c r="B446" s="135" t="s">
        <v>3214</v>
      </c>
      <c r="C446" s="135" t="s">
        <v>108</v>
      </c>
    </row>
    <row r="447">
      <c r="A447" s="135">
        <v>446.0</v>
      </c>
      <c r="B447" s="135" t="s">
        <v>3215</v>
      </c>
      <c r="C447" s="135" t="s">
        <v>108</v>
      </c>
    </row>
    <row r="448">
      <c r="A448" s="135">
        <v>447.0</v>
      </c>
      <c r="B448" s="135" t="s">
        <v>3221</v>
      </c>
      <c r="C448" s="135" t="s">
        <v>108</v>
      </c>
    </row>
    <row r="449">
      <c r="A449" s="135">
        <v>448.0</v>
      </c>
      <c r="B449" s="135" t="s">
        <v>3223</v>
      </c>
      <c r="C449" s="135" t="s">
        <v>108</v>
      </c>
    </row>
    <row r="450">
      <c r="A450" s="135">
        <v>449.0</v>
      </c>
      <c r="B450" s="135" t="s">
        <v>3226</v>
      </c>
      <c r="C450" s="135" t="s">
        <v>108</v>
      </c>
    </row>
    <row r="451">
      <c r="A451" s="135">
        <v>450.0</v>
      </c>
      <c r="B451" s="135" t="s">
        <v>3227</v>
      </c>
      <c r="C451" s="135" t="s">
        <v>108</v>
      </c>
    </row>
    <row r="452">
      <c r="A452" s="135">
        <v>451.0</v>
      </c>
      <c r="B452" s="135" t="s">
        <v>3229</v>
      </c>
      <c r="C452" s="135" t="s">
        <v>108</v>
      </c>
    </row>
    <row r="453">
      <c r="A453" s="135">
        <v>452.0</v>
      </c>
      <c r="B453" s="135" t="s">
        <v>3231</v>
      </c>
      <c r="C453" s="135" t="s">
        <v>108</v>
      </c>
    </row>
    <row r="454">
      <c r="A454" s="135">
        <v>453.0</v>
      </c>
      <c r="B454" s="135" t="s">
        <v>3237</v>
      </c>
      <c r="C454" s="135" t="s">
        <v>108</v>
      </c>
    </row>
    <row r="455">
      <c r="A455" s="135">
        <v>454.0</v>
      </c>
      <c r="B455" s="135" t="s">
        <v>3238</v>
      </c>
      <c r="C455" s="135" t="s">
        <v>108</v>
      </c>
    </row>
    <row r="456">
      <c r="A456" s="135">
        <v>455.0</v>
      </c>
      <c r="B456" s="135" t="s">
        <v>3242</v>
      </c>
      <c r="C456" s="135" t="s">
        <v>108</v>
      </c>
    </row>
    <row r="457">
      <c r="A457" s="135">
        <v>456.0</v>
      </c>
      <c r="B457" s="135" t="s">
        <v>3245</v>
      </c>
      <c r="C457" s="135" t="s">
        <v>108</v>
      </c>
    </row>
    <row r="458">
      <c r="A458" s="135">
        <v>457.0</v>
      </c>
      <c r="B458" s="135" t="s">
        <v>3247</v>
      </c>
      <c r="C458" s="135" t="s">
        <v>108</v>
      </c>
    </row>
    <row r="459">
      <c r="A459" s="135">
        <v>458.0</v>
      </c>
      <c r="B459" s="135" t="s">
        <v>3250</v>
      </c>
      <c r="C459" s="135" t="s">
        <v>108</v>
      </c>
    </row>
    <row r="460">
      <c r="A460" s="135">
        <v>459.0</v>
      </c>
      <c r="B460" s="135" t="s">
        <v>3253</v>
      </c>
      <c r="C460" s="135" t="s">
        <v>108</v>
      </c>
    </row>
    <row r="461">
      <c r="A461" s="135">
        <v>460.0</v>
      </c>
      <c r="B461" s="135" t="s">
        <v>3256</v>
      </c>
      <c r="C461" s="135" t="s">
        <v>108</v>
      </c>
    </row>
    <row r="462">
      <c r="A462" s="135">
        <v>461.0</v>
      </c>
      <c r="B462" s="135" t="s">
        <v>3258</v>
      </c>
      <c r="C462" s="135" t="s">
        <v>108</v>
      </c>
    </row>
    <row r="463">
      <c r="A463" s="135">
        <v>462.0</v>
      </c>
      <c r="B463" s="135" t="s">
        <v>3260</v>
      </c>
      <c r="C463" s="135" t="s">
        <v>108</v>
      </c>
    </row>
    <row r="464">
      <c r="A464" s="135">
        <v>463.0</v>
      </c>
      <c r="B464" s="135" t="s">
        <v>3263</v>
      </c>
      <c r="C464" s="135" t="s">
        <v>108</v>
      </c>
    </row>
    <row r="465">
      <c r="A465" s="135">
        <v>464.0</v>
      </c>
      <c r="B465" s="135" t="s">
        <v>3267</v>
      </c>
      <c r="C465" s="135" t="s">
        <v>108</v>
      </c>
    </row>
    <row r="466">
      <c r="A466" s="135">
        <v>465.0</v>
      </c>
      <c r="B466" s="135" t="s">
        <v>3271</v>
      </c>
      <c r="C466" s="135" t="s">
        <v>108</v>
      </c>
    </row>
    <row r="467">
      <c r="A467" s="135">
        <v>466.0</v>
      </c>
      <c r="B467" s="135" t="s">
        <v>3273</v>
      </c>
      <c r="C467" s="135" t="s">
        <v>108</v>
      </c>
    </row>
    <row r="468">
      <c r="A468" s="135">
        <v>467.0</v>
      </c>
      <c r="B468" s="135" t="s">
        <v>3276</v>
      </c>
      <c r="C468" s="135" t="s">
        <v>108</v>
      </c>
    </row>
    <row r="469">
      <c r="A469" s="135">
        <v>468.0</v>
      </c>
      <c r="B469" s="135" t="s">
        <v>3279</v>
      </c>
      <c r="C469" s="135" t="s">
        <v>108</v>
      </c>
    </row>
    <row r="470">
      <c r="A470" s="135">
        <v>469.0</v>
      </c>
      <c r="B470" s="135" t="s">
        <v>3282</v>
      </c>
      <c r="C470" s="135" t="s">
        <v>108</v>
      </c>
    </row>
    <row r="471">
      <c r="A471" s="135">
        <v>470.0</v>
      </c>
      <c r="B471" s="135" t="s">
        <v>3285</v>
      </c>
      <c r="C471" s="135" t="s">
        <v>108</v>
      </c>
    </row>
    <row r="472">
      <c r="A472" s="135">
        <v>471.0</v>
      </c>
      <c r="B472" s="135" t="s">
        <v>3290</v>
      </c>
      <c r="C472" s="135" t="s">
        <v>108</v>
      </c>
    </row>
    <row r="473">
      <c r="A473" s="135">
        <v>472.0</v>
      </c>
      <c r="B473" s="135" t="s">
        <v>3292</v>
      </c>
      <c r="C473" s="135" t="s">
        <v>108</v>
      </c>
    </row>
    <row r="474">
      <c r="A474" s="135">
        <v>473.0</v>
      </c>
      <c r="B474" s="135" t="s">
        <v>3295</v>
      </c>
      <c r="C474" s="135" t="s">
        <v>108</v>
      </c>
    </row>
    <row r="475">
      <c r="A475" s="135">
        <v>474.0</v>
      </c>
      <c r="B475" s="135" t="s">
        <v>3300</v>
      </c>
      <c r="C475" s="135" t="s">
        <v>108</v>
      </c>
    </row>
    <row r="476">
      <c r="A476" s="135">
        <v>475.0</v>
      </c>
      <c r="B476" s="135" t="s">
        <v>3303</v>
      </c>
      <c r="C476" s="135" t="s">
        <v>108</v>
      </c>
    </row>
    <row r="477">
      <c r="A477" s="135">
        <v>476.0</v>
      </c>
      <c r="B477" s="135" t="s">
        <v>3305</v>
      </c>
      <c r="C477" s="135" t="s">
        <v>108</v>
      </c>
    </row>
    <row r="478">
      <c r="A478" s="135">
        <v>477.0</v>
      </c>
      <c r="B478" s="135" t="s">
        <v>3309</v>
      </c>
      <c r="C478" s="135" t="s">
        <v>108</v>
      </c>
    </row>
    <row r="479">
      <c r="A479" s="135">
        <v>478.0</v>
      </c>
      <c r="B479" s="135" t="s">
        <v>3310</v>
      </c>
      <c r="C479" s="135" t="s">
        <v>108</v>
      </c>
    </row>
    <row r="480">
      <c r="A480" s="135">
        <v>479.0</v>
      </c>
      <c r="B480" s="135" t="s">
        <v>3313</v>
      </c>
      <c r="C480" s="135" t="s">
        <v>108</v>
      </c>
    </row>
    <row r="481">
      <c r="A481" s="135">
        <v>480.0</v>
      </c>
      <c r="B481" s="135" t="s">
        <v>3316</v>
      </c>
      <c r="C481" s="135" t="s">
        <v>108</v>
      </c>
    </row>
    <row r="482">
      <c r="A482" s="135">
        <v>481.0</v>
      </c>
      <c r="B482" s="135" t="s">
        <v>3320</v>
      </c>
      <c r="C482" s="135" t="s">
        <v>108</v>
      </c>
    </row>
    <row r="483">
      <c r="A483" s="135">
        <v>482.0</v>
      </c>
      <c r="B483" s="135" t="s">
        <v>3322</v>
      </c>
      <c r="C483" s="135" t="s">
        <v>108</v>
      </c>
    </row>
    <row r="484">
      <c r="A484" s="135">
        <v>483.0</v>
      </c>
      <c r="B484" s="135" t="s">
        <v>3323</v>
      </c>
      <c r="C484" s="135" t="s">
        <v>108</v>
      </c>
    </row>
    <row r="485">
      <c r="A485" s="135">
        <v>484.0</v>
      </c>
      <c r="B485" s="135" t="s">
        <v>3327</v>
      </c>
      <c r="C485" s="135" t="s">
        <v>108</v>
      </c>
    </row>
    <row r="486">
      <c r="A486" s="135">
        <v>485.0</v>
      </c>
      <c r="B486" s="135" t="s">
        <v>3332</v>
      </c>
      <c r="C486" s="135" t="s">
        <v>108</v>
      </c>
    </row>
    <row r="487">
      <c r="A487" s="135">
        <v>486.0</v>
      </c>
      <c r="B487" s="135" t="s">
        <v>3334</v>
      </c>
      <c r="C487" s="135" t="s">
        <v>108</v>
      </c>
    </row>
    <row r="488">
      <c r="A488" s="135">
        <v>487.0</v>
      </c>
      <c r="B488" s="135" t="s">
        <v>3336</v>
      </c>
      <c r="C488" s="135" t="s">
        <v>108</v>
      </c>
    </row>
    <row r="489">
      <c r="A489" s="135">
        <v>488.0</v>
      </c>
      <c r="B489" s="135" t="s">
        <v>3339</v>
      </c>
      <c r="C489" s="135" t="s">
        <v>108</v>
      </c>
    </row>
    <row r="490">
      <c r="A490" s="135">
        <v>489.0</v>
      </c>
      <c r="B490" s="135" t="s">
        <v>3343</v>
      </c>
      <c r="C490" s="135" t="s">
        <v>108</v>
      </c>
    </row>
    <row r="491">
      <c r="A491" s="135">
        <v>490.0</v>
      </c>
      <c r="B491" s="135" t="s">
        <v>3348</v>
      </c>
      <c r="C491" s="135" t="s">
        <v>108</v>
      </c>
    </row>
    <row r="492">
      <c r="A492" s="135">
        <v>491.0</v>
      </c>
      <c r="B492" s="135" t="s">
        <v>3355</v>
      </c>
      <c r="C492" s="135" t="s">
        <v>108</v>
      </c>
    </row>
    <row r="493">
      <c r="A493" s="135">
        <v>492.0</v>
      </c>
      <c r="B493" s="135" t="s">
        <v>3360</v>
      </c>
      <c r="C493" s="135" t="s">
        <v>108</v>
      </c>
    </row>
    <row r="494">
      <c r="A494" s="135">
        <v>493.0</v>
      </c>
      <c r="B494" s="135" t="s">
        <v>3366</v>
      </c>
      <c r="C494" s="135" t="s">
        <v>108</v>
      </c>
    </row>
    <row r="495">
      <c r="A495" s="135">
        <v>494.0</v>
      </c>
      <c r="B495" s="135" t="s">
        <v>3369</v>
      </c>
      <c r="C495" s="135" t="s">
        <v>108</v>
      </c>
    </row>
    <row r="496">
      <c r="A496" s="135">
        <v>495.0</v>
      </c>
      <c r="B496" s="135" t="s">
        <v>3372</v>
      </c>
      <c r="C496" s="135" t="s">
        <v>108</v>
      </c>
    </row>
    <row r="497">
      <c r="A497" s="135">
        <v>496.0</v>
      </c>
      <c r="B497" s="135" t="s">
        <v>3375</v>
      </c>
      <c r="C497" s="135" t="s">
        <v>108</v>
      </c>
    </row>
    <row r="498">
      <c r="A498" s="135">
        <v>497.0</v>
      </c>
      <c r="B498" s="135" t="s">
        <v>3376</v>
      </c>
      <c r="C498" s="135" t="s">
        <v>108</v>
      </c>
    </row>
    <row r="499">
      <c r="A499" s="135">
        <v>498.0</v>
      </c>
      <c r="B499" s="135" t="s">
        <v>3380</v>
      </c>
      <c r="C499" s="135" t="s">
        <v>108</v>
      </c>
    </row>
    <row r="500">
      <c r="A500" s="135">
        <v>499.0</v>
      </c>
      <c r="B500" s="135" t="s">
        <v>3383</v>
      </c>
      <c r="C500" s="135" t="s">
        <v>108</v>
      </c>
    </row>
    <row r="501">
      <c r="A501" s="135">
        <v>500.0</v>
      </c>
      <c r="B501" s="135" t="s">
        <v>3389</v>
      </c>
      <c r="C501" s="135" t="s">
        <v>108</v>
      </c>
    </row>
    <row r="502">
      <c r="A502" s="135">
        <v>501.0</v>
      </c>
      <c r="B502" s="135" t="s">
        <v>3391</v>
      </c>
      <c r="C502" s="135" t="s">
        <v>108</v>
      </c>
    </row>
    <row r="503">
      <c r="A503" s="135">
        <v>502.0</v>
      </c>
      <c r="B503" s="135" t="s">
        <v>3398</v>
      </c>
      <c r="C503" s="135" t="s">
        <v>108</v>
      </c>
    </row>
    <row r="504">
      <c r="A504" s="135">
        <v>503.0</v>
      </c>
      <c r="B504" s="135" t="s">
        <v>3402</v>
      </c>
      <c r="C504" s="135" t="s">
        <v>108</v>
      </c>
    </row>
    <row r="505">
      <c r="A505" s="135">
        <v>504.0</v>
      </c>
      <c r="B505" s="135" t="s">
        <v>3404</v>
      </c>
      <c r="C505" s="135" t="s">
        <v>108</v>
      </c>
    </row>
    <row r="506">
      <c r="A506" s="135">
        <v>505.0</v>
      </c>
      <c r="B506" s="135" t="s">
        <v>3407</v>
      </c>
      <c r="C506" s="135" t="s">
        <v>108</v>
      </c>
    </row>
    <row r="507">
      <c r="A507" s="135">
        <v>506.0</v>
      </c>
      <c r="B507" s="135" t="s">
        <v>3410</v>
      </c>
      <c r="C507" s="135" t="s">
        <v>108</v>
      </c>
    </row>
    <row r="508">
      <c r="A508" s="135">
        <v>507.0</v>
      </c>
      <c r="B508" s="135" t="s">
        <v>3412</v>
      </c>
      <c r="C508" s="135" t="s">
        <v>108</v>
      </c>
    </row>
    <row r="509">
      <c r="A509" s="135">
        <v>508.0</v>
      </c>
      <c r="B509" s="135" t="s">
        <v>3413</v>
      </c>
      <c r="C509" s="135" t="s">
        <v>108</v>
      </c>
    </row>
    <row r="510">
      <c r="A510" s="135">
        <v>509.0</v>
      </c>
      <c r="B510" s="135" t="s">
        <v>3416</v>
      </c>
      <c r="C510" s="135" t="s">
        <v>108</v>
      </c>
    </row>
    <row r="511">
      <c r="A511" s="135">
        <v>510.0</v>
      </c>
      <c r="B511" s="135" t="s">
        <v>3420</v>
      </c>
      <c r="C511" s="135" t="s">
        <v>108</v>
      </c>
    </row>
    <row r="512">
      <c r="A512" s="135">
        <v>511.0</v>
      </c>
      <c r="B512" s="135" t="s">
        <v>3422</v>
      </c>
      <c r="C512" s="135" t="s">
        <v>108</v>
      </c>
    </row>
    <row r="513">
      <c r="A513" s="135">
        <v>512.0</v>
      </c>
      <c r="B513" s="135" t="s">
        <v>3426</v>
      </c>
      <c r="C513" s="135" t="s">
        <v>108</v>
      </c>
    </row>
    <row r="514">
      <c r="A514" s="135">
        <v>513.0</v>
      </c>
      <c r="B514" s="135" t="s">
        <v>3428</v>
      </c>
      <c r="C514" s="135" t="s">
        <v>108</v>
      </c>
    </row>
    <row r="515">
      <c r="A515" s="135">
        <v>514.0</v>
      </c>
      <c r="B515" s="135" t="s">
        <v>3431</v>
      </c>
      <c r="C515" s="135" t="s">
        <v>108</v>
      </c>
    </row>
    <row r="516">
      <c r="A516" s="135">
        <v>515.0</v>
      </c>
      <c r="B516" s="135" t="s">
        <v>3436</v>
      </c>
      <c r="C516" s="135" t="s">
        <v>108</v>
      </c>
    </row>
    <row r="517">
      <c r="A517" s="135">
        <v>516.0</v>
      </c>
      <c r="B517" s="135" t="s">
        <v>3438</v>
      </c>
      <c r="C517" s="135" t="s">
        <v>108</v>
      </c>
    </row>
    <row r="518">
      <c r="A518" s="135">
        <v>517.0</v>
      </c>
      <c r="B518" s="135" t="s">
        <v>3442</v>
      </c>
      <c r="C518" s="135" t="s">
        <v>108</v>
      </c>
    </row>
    <row r="519">
      <c r="A519" s="135">
        <v>518.0</v>
      </c>
      <c r="B519" s="135" t="s">
        <v>3445</v>
      </c>
      <c r="C519" s="135" t="s">
        <v>108</v>
      </c>
    </row>
    <row r="520">
      <c r="A520" s="135">
        <v>519.0</v>
      </c>
      <c r="B520" s="135" t="s">
        <v>3448</v>
      </c>
      <c r="C520" s="135" t="s">
        <v>108</v>
      </c>
    </row>
    <row r="521">
      <c r="A521" s="135">
        <v>520.0</v>
      </c>
      <c r="B521" s="135" t="s">
        <v>3451</v>
      </c>
      <c r="C521" s="135" t="s">
        <v>108</v>
      </c>
    </row>
    <row r="522">
      <c r="A522" s="135">
        <v>521.0</v>
      </c>
      <c r="B522" s="135" t="s">
        <v>3453</v>
      </c>
      <c r="C522" s="135" t="s">
        <v>108</v>
      </c>
    </row>
    <row r="523">
      <c r="A523" s="135">
        <v>522.0</v>
      </c>
      <c r="B523" s="135" t="s">
        <v>3458</v>
      </c>
      <c r="C523" s="135" t="s">
        <v>108</v>
      </c>
    </row>
    <row r="524">
      <c r="A524" s="135">
        <v>523.0</v>
      </c>
      <c r="B524" s="135" t="s">
        <v>3461</v>
      </c>
      <c r="C524" s="135" t="s">
        <v>108</v>
      </c>
    </row>
    <row r="525">
      <c r="A525" s="135">
        <v>524.0</v>
      </c>
      <c r="B525" s="135" t="s">
        <v>3462</v>
      </c>
      <c r="C525" s="135" t="s">
        <v>108</v>
      </c>
    </row>
    <row r="526">
      <c r="A526" s="135">
        <v>525.0</v>
      </c>
      <c r="B526" s="135" t="s">
        <v>3465</v>
      </c>
      <c r="C526" s="135" t="s">
        <v>108</v>
      </c>
    </row>
    <row r="527">
      <c r="A527" s="135">
        <v>526.0</v>
      </c>
      <c r="B527" s="135" t="s">
        <v>3469</v>
      </c>
      <c r="C527" s="135" t="s">
        <v>108</v>
      </c>
    </row>
    <row r="528">
      <c r="A528" s="135">
        <v>527.0</v>
      </c>
      <c r="B528" s="135" t="s">
        <v>3470</v>
      </c>
      <c r="C528" s="135" t="s">
        <v>108</v>
      </c>
    </row>
    <row r="529">
      <c r="A529" s="135">
        <v>528.0</v>
      </c>
      <c r="B529" s="135" t="s">
        <v>3473</v>
      </c>
      <c r="C529" s="135" t="s">
        <v>108</v>
      </c>
    </row>
    <row r="530">
      <c r="A530" s="135">
        <v>529.0</v>
      </c>
      <c r="B530" s="135" t="s">
        <v>3475</v>
      </c>
      <c r="C530" s="135" t="s">
        <v>108</v>
      </c>
    </row>
    <row r="531">
      <c r="A531" s="135">
        <v>530.0</v>
      </c>
      <c r="B531" s="135" t="s">
        <v>3478</v>
      </c>
      <c r="C531" s="135" t="s">
        <v>108</v>
      </c>
    </row>
    <row r="532">
      <c r="A532" s="135">
        <v>531.0</v>
      </c>
      <c r="B532" s="135" t="s">
        <v>3482</v>
      </c>
      <c r="C532" s="135" t="s">
        <v>108</v>
      </c>
    </row>
    <row r="533">
      <c r="A533" s="135">
        <v>532.0</v>
      </c>
      <c r="B533" s="135" t="s">
        <v>3484</v>
      </c>
      <c r="C533" s="135" t="s">
        <v>108</v>
      </c>
    </row>
    <row r="534">
      <c r="A534" s="135">
        <v>533.0</v>
      </c>
      <c r="B534" s="135" t="s">
        <v>3485</v>
      </c>
      <c r="C534" s="135" t="s">
        <v>108</v>
      </c>
    </row>
    <row r="535">
      <c r="A535" s="135">
        <v>534.0</v>
      </c>
      <c r="B535" s="135" t="s">
        <v>3487</v>
      </c>
      <c r="C535" s="135" t="s">
        <v>108</v>
      </c>
    </row>
    <row r="536">
      <c r="A536" s="135">
        <v>535.0</v>
      </c>
      <c r="B536" s="135" t="s">
        <v>3492</v>
      </c>
      <c r="C536" s="135" t="s">
        <v>108</v>
      </c>
    </row>
    <row r="537">
      <c r="A537" s="135">
        <v>536.0</v>
      </c>
      <c r="B537" s="135" t="s">
        <v>3494</v>
      </c>
      <c r="C537" s="135" t="s">
        <v>108</v>
      </c>
    </row>
    <row r="538">
      <c r="A538" s="135">
        <v>537.0</v>
      </c>
      <c r="B538" s="135" t="s">
        <v>3496</v>
      </c>
      <c r="C538" s="135" t="s">
        <v>108</v>
      </c>
    </row>
    <row r="539">
      <c r="A539" s="135">
        <v>538.0</v>
      </c>
      <c r="B539" s="135" t="s">
        <v>3498</v>
      </c>
      <c r="C539" s="135" t="s">
        <v>108</v>
      </c>
    </row>
    <row r="540">
      <c r="A540" s="135">
        <v>539.0</v>
      </c>
      <c r="B540" s="135" t="s">
        <v>3501</v>
      </c>
      <c r="C540" s="135" t="s">
        <v>108</v>
      </c>
    </row>
    <row r="541">
      <c r="A541" s="135">
        <v>540.0</v>
      </c>
      <c r="B541" s="135" t="s">
        <v>3504</v>
      </c>
      <c r="C541" s="135" t="s">
        <v>108</v>
      </c>
    </row>
    <row r="542">
      <c r="A542" s="135">
        <v>541.0</v>
      </c>
      <c r="B542" s="135" t="s">
        <v>3506</v>
      </c>
      <c r="C542" s="135" t="s">
        <v>108</v>
      </c>
    </row>
    <row r="543">
      <c r="A543" s="135">
        <v>542.0</v>
      </c>
      <c r="B543" s="135" t="s">
        <v>3508</v>
      </c>
      <c r="C543" s="135" t="s">
        <v>108</v>
      </c>
    </row>
    <row r="544">
      <c r="A544" s="135">
        <v>543.0</v>
      </c>
      <c r="B544" s="135" t="s">
        <v>3512</v>
      </c>
      <c r="C544" s="135" t="s">
        <v>108</v>
      </c>
    </row>
    <row r="545">
      <c r="A545" s="135">
        <v>544.0</v>
      </c>
      <c r="B545" s="135" t="s">
        <v>3514</v>
      </c>
      <c r="C545" s="135" t="s">
        <v>108</v>
      </c>
    </row>
    <row r="546">
      <c r="A546" s="135">
        <v>545.0</v>
      </c>
      <c r="B546" s="135" t="s">
        <v>3517</v>
      </c>
      <c r="C546" s="135" t="s">
        <v>108</v>
      </c>
    </row>
    <row r="547">
      <c r="A547" s="135">
        <v>546.0</v>
      </c>
      <c r="B547" s="135" t="s">
        <v>3521</v>
      </c>
      <c r="C547" s="135" t="s">
        <v>108</v>
      </c>
    </row>
    <row r="548">
      <c r="A548" s="135">
        <v>547.0</v>
      </c>
      <c r="B548" s="135" t="s">
        <v>3522</v>
      </c>
      <c r="C548" s="135" t="s">
        <v>108</v>
      </c>
    </row>
    <row r="549">
      <c r="A549" s="135">
        <v>548.0</v>
      </c>
      <c r="B549" s="135" t="s">
        <v>3525</v>
      </c>
      <c r="C549" s="135" t="s">
        <v>108</v>
      </c>
    </row>
    <row r="550">
      <c r="A550" s="135">
        <v>549.0</v>
      </c>
      <c r="B550" s="135" t="s">
        <v>3528</v>
      </c>
      <c r="C550" s="135" t="s">
        <v>108</v>
      </c>
    </row>
    <row r="551">
      <c r="A551" s="135">
        <v>550.0</v>
      </c>
      <c r="B551" s="135" t="s">
        <v>3531</v>
      </c>
      <c r="C551" s="135" t="s">
        <v>108</v>
      </c>
    </row>
    <row r="552">
      <c r="A552" s="135">
        <v>551.0</v>
      </c>
      <c r="B552" s="135" t="s">
        <v>3533</v>
      </c>
      <c r="C552" s="135" t="s">
        <v>108</v>
      </c>
    </row>
    <row r="553">
      <c r="A553" s="135">
        <v>552.0</v>
      </c>
      <c r="B553" s="135" t="s">
        <v>3535</v>
      </c>
      <c r="C553" s="135" t="s">
        <v>108</v>
      </c>
    </row>
    <row r="554">
      <c r="A554" s="135">
        <v>553.0</v>
      </c>
      <c r="B554" s="135" t="s">
        <v>3536</v>
      </c>
      <c r="C554" s="135" t="s">
        <v>108</v>
      </c>
    </row>
    <row r="555">
      <c r="A555" s="135">
        <v>554.0</v>
      </c>
      <c r="B555" s="135" t="s">
        <v>3539</v>
      </c>
      <c r="C555" s="135" t="s">
        <v>108</v>
      </c>
    </row>
    <row r="556">
      <c r="A556" s="135">
        <v>555.0</v>
      </c>
      <c r="B556" s="135" t="s">
        <v>3540</v>
      </c>
      <c r="C556" s="135" t="s">
        <v>108</v>
      </c>
    </row>
    <row r="557">
      <c r="A557" s="135">
        <v>556.0</v>
      </c>
      <c r="B557" s="135" t="s">
        <v>3542</v>
      </c>
      <c r="C557" s="135" t="s">
        <v>108</v>
      </c>
    </row>
    <row r="558">
      <c r="A558" s="135">
        <v>557.0</v>
      </c>
      <c r="B558" s="135" t="s">
        <v>3544</v>
      </c>
      <c r="C558" s="135" t="s">
        <v>108</v>
      </c>
    </row>
    <row r="559">
      <c r="A559" s="135">
        <v>558.0</v>
      </c>
      <c r="B559" s="135" t="s">
        <v>3545</v>
      </c>
      <c r="C559" s="135" t="s">
        <v>108</v>
      </c>
    </row>
    <row r="560">
      <c r="A560" s="135">
        <v>559.0</v>
      </c>
      <c r="B560" s="135" t="s">
        <v>3547</v>
      </c>
      <c r="C560" s="135" t="s">
        <v>108</v>
      </c>
    </row>
    <row r="561">
      <c r="A561" s="135">
        <v>560.0</v>
      </c>
      <c r="B561" s="135" t="s">
        <v>3549</v>
      </c>
      <c r="C561" s="135" t="s">
        <v>108</v>
      </c>
    </row>
    <row r="562">
      <c r="A562" s="135">
        <v>561.0</v>
      </c>
      <c r="B562" s="135" t="s">
        <v>3550</v>
      </c>
      <c r="C562" s="135" t="s">
        <v>108</v>
      </c>
    </row>
    <row r="563">
      <c r="A563" s="135">
        <v>562.0</v>
      </c>
      <c r="B563" s="135" t="s">
        <v>3552</v>
      </c>
      <c r="C563" s="135" t="s">
        <v>108</v>
      </c>
    </row>
    <row r="564">
      <c r="A564" s="135">
        <v>563.0</v>
      </c>
      <c r="B564" s="135" t="s">
        <v>3553</v>
      </c>
      <c r="C564" s="135" t="s">
        <v>108</v>
      </c>
    </row>
    <row r="565">
      <c r="A565" s="135">
        <v>564.0</v>
      </c>
      <c r="B565" s="135" t="s">
        <v>3555</v>
      </c>
      <c r="C565" s="135" t="s">
        <v>108</v>
      </c>
    </row>
  </sheetData>
  <autoFilter ref="$A$1:$Z$1000"/>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9.88"/>
  </cols>
  <sheetData>
    <row r="1">
      <c r="A1" s="135" t="s">
        <v>1741</v>
      </c>
      <c r="B1" s="135" t="s">
        <v>1742</v>
      </c>
      <c r="C1" s="135" t="s">
        <v>1743</v>
      </c>
      <c r="D1" s="135" t="s">
        <v>1744</v>
      </c>
      <c r="E1" s="135" t="s">
        <v>20</v>
      </c>
      <c r="F1" s="135" t="s">
        <v>1745</v>
      </c>
      <c r="G1" s="135" t="s">
        <v>1746</v>
      </c>
      <c r="H1" s="135" t="s">
        <v>1747</v>
      </c>
      <c r="I1" s="135" t="s">
        <v>1748</v>
      </c>
      <c r="J1" s="135" t="s">
        <v>1749</v>
      </c>
      <c r="K1" s="135" t="s">
        <v>1751</v>
      </c>
      <c r="L1" s="135" t="s">
        <v>22</v>
      </c>
      <c r="M1" s="135" t="s">
        <v>1752</v>
      </c>
      <c r="N1" s="135" t="s">
        <v>1753</v>
      </c>
      <c r="O1" s="135" t="s">
        <v>1754</v>
      </c>
      <c r="P1" s="135" t="s">
        <v>1755</v>
      </c>
      <c r="Q1" s="135" t="s">
        <v>1756</v>
      </c>
      <c r="R1" s="135" t="s">
        <v>1757</v>
      </c>
      <c r="S1" s="135" t="s">
        <v>1758</v>
      </c>
    </row>
    <row r="2">
      <c r="A2" s="135">
        <v>1.0</v>
      </c>
      <c r="B2" s="135" t="s">
        <v>107</v>
      </c>
      <c r="C2" s="135" t="s">
        <v>108</v>
      </c>
      <c r="D2" s="135">
        <v>10.0</v>
      </c>
      <c r="E2" s="135">
        <v>1700.0</v>
      </c>
      <c r="H2" s="135" t="s">
        <v>112</v>
      </c>
      <c r="I2" s="142">
        <v>46182.6259375</v>
      </c>
      <c r="J2" s="135" t="s">
        <v>1843</v>
      </c>
      <c r="K2" s="135">
        <v>1700.0</v>
      </c>
      <c r="L2" s="135">
        <v>29000.0</v>
      </c>
      <c r="M2" s="135">
        <v>45000.0</v>
      </c>
      <c r="N2" s="143">
        <v>45944.0</v>
      </c>
      <c r="O2" s="135" t="s">
        <v>1846</v>
      </c>
      <c r="P2" s="135" t="s">
        <v>1767</v>
      </c>
      <c r="Q2" s="135" t="s">
        <v>1848</v>
      </c>
      <c r="R2" s="135" t="s">
        <v>1849</v>
      </c>
      <c r="S2" s="135" t="s">
        <v>1176</v>
      </c>
    </row>
    <row r="3">
      <c r="A3" s="135">
        <v>2.0</v>
      </c>
      <c r="B3" s="135" t="s">
        <v>1759</v>
      </c>
      <c r="C3" s="135" t="s">
        <v>108</v>
      </c>
      <c r="D3" s="135">
        <v>5.0</v>
      </c>
      <c r="E3" s="135">
        <v>1200.0</v>
      </c>
      <c r="F3" s="135">
        <v>8.0</v>
      </c>
      <c r="H3" s="135" t="s">
        <v>1760</v>
      </c>
      <c r="I3" s="142">
        <v>46174.93407407407</v>
      </c>
      <c r="J3" s="135" t="s">
        <v>1762</v>
      </c>
      <c r="K3" s="135">
        <v>17000.0</v>
      </c>
      <c r="L3" s="135">
        <v>14000.0</v>
      </c>
      <c r="M3" s="135">
        <v>17000.0</v>
      </c>
      <c r="N3" s="143">
        <v>42291.0</v>
      </c>
      <c r="O3" s="135" t="s">
        <v>1765</v>
      </c>
      <c r="P3" s="135" t="s">
        <v>1767</v>
      </c>
      <c r="Q3" s="135" t="s">
        <v>1768</v>
      </c>
      <c r="R3" s="135" t="s">
        <v>1769</v>
      </c>
      <c r="S3" s="135" t="s">
        <v>1770</v>
      </c>
    </row>
    <row r="4">
      <c r="A4" s="135">
        <v>3.0</v>
      </c>
      <c r="B4" s="135" t="s">
        <v>1771</v>
      </c>
      <c r="C4" s="135" t="s">
        <v>108</v>
      </c>
      <c r="D4" s="135">
        <v>5.0</v>
      </c>
      <c r="E4" s="135">
        <v>1100.0</v>
      </c>
      <c r="F4" s="135">
        <v>1.7</v>
      </c>
      <c r="H4" s="135" t="s">
        <v>1760</v>
      </c>
      <c r="I4" s="142">
        <v>46184.09265046296</v>
      </c>
      <c r="J4" s="135" t="s">
        <v>1773</v>
      </c>
      <c r="K4" s="135">
        <v>13000.0</v>
      </c>
      <c r="L4" s="135">
        <v>14000.0</v>
      </c>
      <c r="M4" s="135">
        <v>17000.0</v>
      </c>
      <c r="N4" s="143">
        <v>42255.0</v>
      </c>
      <c r="O4" s="135" t="s">
        <v>1765</v>
      </c>
      <c r="P4" s="135" t="s">
        <v>1767</v>
      </c>
      <c r="Q4" s="135" t="s">
        <v>1774</v>
      </c>
      <c r="R4" s="135" t="s">
        <v>1775</v>
      </c>
      <c r="S4" s="135" t="s">
        <v>1770</v>
      </c>
    </row>
    <row r="5">
      <c r="A5" s="135">
        <v>4.0</v>
      </c>
      <c r="B5" s="135" t="s">
        <v>1857</v>
      </c>
      <c r="C5" s="135" t="s">
        <v>108</v>
      </c>
      <c r="D5" s="135">
        <v>42.0</v>
      </c>
      <c r="E5" s="135">
        <v>600.0</v>
      </c>
      <c r="F5" s="135">
        <v>9.0</v>
      </c>
      <c r="H5" s="135" t="s">
        <v>198</v>
      </c>
      <c r="I5" s="142">
        <v>46178.43068287037</v>
      </c>
      <c r="J5" s="135" t="s">
        <v>1859</v>
      </c>
      <c r="K5" s="135">
        <v>2300.0</v>
      </c>
      <c r="L5" s="135">
        <v>9800.0</v>
      </c>
      <c r="M5" s="135">
        <v>15000.0</v>
      </c>
      <c r="N5" s="143">
        <v>42387.0</v>
      </c>
      <c r="O5" s="135" t="s">
        <v>1846</v>
      </c>
      <c r="P5" s="135" t="s">
        <v>1767</v>
      </c>
      <c r="Q5" s="135" t="s">
        <v>1861</v>
      </c>
      <c r="R5" s="135" t="s">
        <v>1862</v>
      </c>
      <c r="S5" s="135" t="s">
        <v>1176</v>
      </c>
    </row>
    <row r="6">
      <c r="A6" s="135">
        <v>5.0</v>
      </c>
      <c r="B6" s="135" t="s">
        <v>1776</v>
      </c>
      <c r="C6" s="135" t="s">
        <v>108</v>
      </c>
      <c r="D6" s="135">
        <v>17.0</v>
      </c>
      <c r="E6" s="135">
        <v>600.0</v>
      </c>
      <c r="F6" s="135">
        <v>0.45</v>
      </c>
      <c r="H6" s="135" t="s">
        <v>1760</v>
      </c>
      <c r="I6" s="142">
        <v>46186.40726851852</v>
      </c>
      <c r="J6" s="135" t="s">
        <v>1777</v>
      </c>
      <c r="K6" s="135">
        <v>11000.0</v>
      </c>
      <c r="L6" s="135">
        <v>14000.0</v>
      </c>
      <c r="M6" s="135">
        <v>17000.0</v>
      </c>
      <c r="N6" s="143">
        <v>42248.0</v>
      </c>
      <c r="O6" s="135" t="s">
        <v>1765</v>
      </c>
      <c r="P6" s="135" t="s">
        <v>1767</v>
      </c>
      <c r="Q6" s="135" t="s">
        <v>1779</v>
      </c>
      <c r="R6" s="135" t="s">
        <v>1780</v>
      </c>
      <c r="S6" s="135" t="s">
        <v>1176</v>
      </c>
    </row>
    <row r="7">
      <c r="A7" s="135">
        <v>6.0</v>
      </c>
      <c r="B7" s="135" t="s">
        <v>299</v>
      </c>
      <c r="C7" s="135" t="s">
        <v>108</v>
      </c>
      <c r="D7" s="135">
        <v>1.0</v>
      </c>
      <c r="E7" s="135">
        <v>600.0</v>
      </c>
      <c r="F7" s="135">
        <v>5.0</v>
      </c>
      <c r="H7" s="135" t="s">
        <v>301</v>
      </c>
      <c r="I7" s="142">
        <v>46181.80805555556</v>
      </c>
      <c r="J7" s="135" t="s">
        <v>1867</v>
      </c>
      <c r="K7" s="135">
        <v>2100.0</v>
      </c>
      <c r="L7" s="135">
        <v>1700.0</v>
      </c>
      <c r="M7" s="135">
        <v>4700.0</v>
      </c>
      <c r="N7" s="143">
        <v>43894.0</v>
      </c>
      <c r="O7" s="135" t="s">
        <v>1765</v>
      </c>
      <c r="P7" s="135" t="s">
        <v>1767</v>
      </c>
      <c r="Q7" s="135" t="s">
        <v>1868</v>
      </c>
      <c r="R7" s="135" t="s">
        <v>1870</v>
      </c>
      <c r="S7" s="135" t="s">
        <v>1871</v>
      </c>
    </row>
    <row r="8">
      <c r="A8" s="135">
        <v>7.0</v>
      </c>
      <c r="B8" s="135" t="s">
        <v>1781</v>
      </c>
      <c r="C8" s="135" t="s">
        <v>108</v>
      </c>
      <c r="D8" s="135">
        <v>14.0</v>
      </c>
      <c r="E8" s="135">
        <v>500.0</v>
      </c>
      <c r="F8" s="135">
        <v>8.0</v>
      </c>
      <c r="G8" s="135">
        <v>0.67</v>
      </c>
      <c r="H8" s="135" t="s">
        <v>1760</v>
      </c>
      <c r="I8" s="142">
        <v>46187.03497685185</v>
      </c>
      <c r="J8" s="135" t="s">
        <v>1782</v>
      </c>
      <c r="K8" s="135">
        <v>8100.0</v>
      </c>
      <c r="L8" s="135">
        <v>13000.0</v>
      </c>
      <c r="M8" s="135">
        <v>16000.0</v>
      </c>
      <c r="N8" s="143">
        <v>42262.0</v>
      </c>
      <c r="O8" s="135" t="s">
        <v>1765</v>
      </c>
      <c r="P8" s="135" t="s">
        <v>1767</v>
      </c>
      <c r="Q8" s="135" t="s">
        <v>1783</v>
      </c>
      <c r="R8" s="135" t="s">
        <v>1784</v>
      </c>
      <c r="S8" s="135" t="s">
        <v>1176</v>
      </c>
    </row>
    <row r="9">
      <c r="A9" s="135">
        <v>8.0</v>
      </c>
      <c r="B9" s="135" t="s">
        <v>210</v>
      </c>
      <c r="C9" s="135" t="s">
        <v>108</v>
      </c>
      <c r="D9" s="135">
        <v>5.0</v>
      </c>
      <c r="E9" s="135">
        <v>500.0</v>
      </c>
      <c r="H9" s="135" t="s">
        <v>212</v>
      </c>
      <c r="I9" s="142">
        <v>46185.29174768519</v>
      </c>
      <c r="J9" s="135" t="s">
        <v>1786</v>
      </c>
      <c r="K9" s="135">
        <v>700.0</v>
      </c>
      <c r="L9" s="135">
        <v>70.0</v>
      </c>
      <c r="M9" s="135">
        <v>80.0</v>
      </c>
      <c r="N9" s="143">
        <v>43860.0</v>
      </c>
      <c r="O9" s="135" t="s">
        <v>1765</v>
      </c>
      <c r="P9" s="135" t="s">
        <v>1767</v>
      </c>
      <c r="Q9" s="135" t="s">
        <v>1787</v>
      </c>
      <c r="S9" s="135" t="s">
        <v>1788</v>
      </c>
    </row>
    <row r="10">
      <c r="A10" s="135">
        <v>9.0</v>
      </c>
      <c r="B10" s="135" t="s">
        <v>1882</v>
      </c>
      <c r="C10" s="135" t="s">
        <v>108</v>
      </c>
      <c r="D10" s="135">
        <v>43.0</v>
      </c>
      <c r="E10" s="135">
        <v>500.0</v>
      </c>
      <c r="F10" s="135">
        <v>7.0</v>
      </c>
      <c r="G10" s="135">
        <v>1.15</v>
      </c>
      <c r="H10" s="135" t="s">
        <v>112</v>
      </c>
      <c r="I10" s="142">
        <v>46177.440254629626</v>
      </c>
      <c r="J10" s="135" t="s">
        <v>1884</v>
      </c>
      <c r="K10" s="135">
        <v>2200.0</v>
      </c>
      <c r="L10" s="135">
        <v>30000.0</v>
      </c>
      <c r="M10" s="135">
        <v>45000.0</v>
      </c>
      <c r="N10" s="143">
        <v>42251.0</v>
      </c>
      <c r="O10" s="135" t="s">
        <v>1846</v>
      </c>
      <c r="P10" s="135" t="s">
        <v>1767</v>
      </c>
      <c r="Q10" s="135" t="s">
        <v>1888</v>
      </c>
      <c r="R10" s="135" t="s">
        <v>1891</v>
      </c>
      <c r="S10" s="135" t="s">
        <v>1770</v>
      </c>
    </row>
    <row r="11">
      <c r="A11" s="135">
        <v>10.0</v>
      </c>
      <c r="B11" s="135" t="s">
        <v>1892</v>
      </c>
      <c r="C11" s="135" t="s">
        <v>108</v>
      </c>
      <c r="D11" s="135">
        <v>0.0</v>
      </c>
      <c r="E11" s="135">
        <v>450.0</v>
      </c>
      <c r="H11" s="135" t="s">
        <v>1894</v>
      </c>
      <c r="I11" s="142">
        <v>46163.90877314815</v>
      </c>
      <c r="J11" s="135" t="s">
        <v>1895</v>
      </c>
      <c r="K11" s="135">
        <v>600.0</v>
      </c>
      <c r="L11" s="135">
        <v>800.0</v>
      </c>
      <c r="M11" s="135">
        <v>800.0</v>
      </c>
      <c r="N11" s="143">
        <v>43843.0</v>
      </c>
      <c r="O11" s="135" t="s">
        <v>1765</v>
      </c>
      <c r="P11" s="135" t="s">
        <v>1767</v>
      </c>
      <c r="Q11" s="135" t="s">
        <v>1896</v>
      </c>
      <c r="R11" s="135" t="s">
        <v>1897</v>
      </c>
      <c r="S11" s="135" t="s">
        <v>1770</v>
      </c>
    </row>
    <row r="12">
      <c r="A12" s="135">
        <v>11.0</v>
      </c>
      <c r="B12" s="135" t="s">
        <v>1900</v>
      </c>
      <c r="C12" s="135" t="s">
        <v>108</v>
      </c>
      <c r="D12" s="135">
        <v>0.0</v>
      </c>
      <c r="E12" s="135">
        <v>450.0</v>
      </c>
      <c r="H12" s="135" t="s">
        <v>1901</v>
      </c>
      <c r="I12" s="142">
        <v>46174.735914351855</v>
      </c>
      <c r="J12" s="135" t="s">
        <v>1902</v>
      </c>
      <c r="K12" s="135">
        <v>1000.0</v>
      </c>
      <c r="L12" s="135">
        <v>900.0</v>
      </c>
      <c r="M12" s="135">
        <v>1000.0</v>
      </c>
      <c r="N12" s="143">
        <v>44151.0</v>
      </c>
      <c r="O12" s="135" t="s">
        <v>1765</v>
      </c>
      <c r="P12" s="135" t="s">
        <v>1767</v>
      </c>
      <c r="Q12" s="135" t="s">
        <v>1906</v>
      </c>
      <c r="S12" s="135" t="s">
        <v>1770</v>
      </c>
    </row>
    <row r="13">
      <c r="A13" s="135">
        <v>12.0</v>
      </c>
      <c r="B13" s="135" t="s">
        <v>1901</v>
      </c>
      <c r="C13" s="135" t="s">
        <v>108</v>
      </c>
      <c r="D13" s="135">
        <v>2.0</v>
      </c>
      <c r="E13" s="135">
        <v>450.0</v>
      </c>
      <c r="F13" s="135">
        <v>5.0</v>
      </c>
      <c r="H13" s="135" t="s">
        <v>1901</v>
      </c>
      <c r="I13" s="142">
        <v>46175.31092592593</v>
      </c>
      <c r="J13" s="135" t="s">
        <v>1908</v>
      </c>
      <c r="K13" s="135">
        <v>900.0</v>
      </c>
      <c r="L13" s="135">
        <v>900.0</v>
      </c>
      <c r="M13" s="135">
        <v>1000.0</v>
      </c>
      <c r="N13" s="143">
        <v>43873.0</v>
      </c>
      <c r="O13" s="135" t="s">
        <v>1765</v>
      </c>
      <c r="P13" s="135" t="s">
        <v>1767</v>
      </c>
      <c r="Q13" s="135" t="s">
        <v>1911</v>
      </c>
      <c r="R13" s="135" t="s">
        <v>1912</v>
      </c>
      <c r="S13" s="135" t="s">
        <v>1770</v>
      </c>
    </row>
    <row r="14">
      <c r="A14" s="135">
        <v>13.0</v>
      </c>
      <c r="B14" s="135" t="s">
        <v>1913</v>
      </c>
      <c r="C14" s="135" t="s">
        <v>108</v>
      </c>
      <c r="D14" s="135">
        <v>45.0</v>
      </c>
      <c r="E14" s="135">
        <v>400.0</v>
      </c>
      <c r="F14" s="135">
        <v>7.0</v>
      </c>
      <c r="H14" s="135" t="s">
        <v>112</v>
      </c>
      <c r="I14" s="142">
        <v>46186.53333333333</v>
      </c>
      <c r="J14" s="135" t="s">
        <v>1915</v>
      </c>
      <c r="K14" s="135">
        <v>1900.0</v>
      </c>
      <c r="L14" s="135">
        <v>29000.0</v>
      </c>
      <c r="M14" s="135">
        <v>46000.0</v>
      </c>
      <c r="N14" s="143">
        <v>42871.0</v>
      </c>
      <c r="O14" s="135" t="s">
        <v>1846</v>
      </c>
      <c r="P14" s="135" t="s">
        <v>1767</v>
      </c>
      <c r="Q14" s="135" t="s">
        <v>1917</v>
      </c>
      <c r="R14" s="135" t="s">
        <v>1918</v>
      </c>
      <c r="S14" s="135" t="s">
        <v>1176</v>
      </c>
    </row>
    <row r="15">
      <c r="A15" s="135">
        <v>14.0</v>
      </c>
      <c r="B15" s="135" t="s">
        <v>196</v>
      </c>
      <c r="C15" s="135" t="s">
        <v>108</v>
      </c>
      <c r="D15" s="135">
        <v>54.0</v>
      </c>
      <c r="E15" s="135">
        <v>400.0</v>
      </c>
      <c r="F15" s="135">
        <v>9.0</v>
      </c>
      <c r="H15" s="135" t="s">
        <v>198</v>
      </c>
      <c r="I15" s="142">
        <v>46181.479733796295</v>
      </c>
      <c r="J15" s="135" t="s">
        <v>1920</v>
      </c>
      <c r="K15" s="135">
        <v>1900.0</v>
      </c>
      <c r="L15" s="135">
        <v>10000.0</v>
      </c>
      <c r="M15" s="135">
        <v>16000.0</v>
      </c>
      <c r="N15" s="143">
        <v>42863.0</v>
      </c>
      <c r="O15" s="135" t="s">
        <v>1846</v>
      </c>
      <c r="P15" s="135" t="s">
        <v>1767</v>
      </c>
      <c r="Q15" s="135" t="s">
        <v>1922</v>
      </c>
      <c r="R15" s="135" t="s">
        <v>1924</v>
      </c>
      <c r="S15" s="135" t="s">
        <v>1176</v>
      </c>
    </row>
    <row r="16">
      <c r="A16" s="135">
        <v>15.0</v>
      </c>
      <c r="B16" s="135" t="s">
        <v>1925</v>
      </c>
      <c r="C16" s="135" t="s">
        <v>108</v>
      </c>
      <c r="D16" s="135">
        <v>0.0</v>
      </c>
      <c r="E16" s="135">
        <v>400.0</v>
      </c>
      <c r="H16" s="135" t="s">
        <v>1927</v>
      </c>
      <c r="I16" s="142">
        <v>46177.93635416667</v>
      </c>
      <c r="J16" s="135" t="s">
        <v>1928</v>
      </c>
      <c r="K16" s="135">
        <v>1300.0</v>
      </c>
      <c r="L16" s="135">
        <v>200.0</v>
      </c>
      <c r="M16" s="135">
        <v>200.0</v>
      </c>
      <c r="N16" s="143">
        <v>43838.0</v>
      </c>
      <c r="O16" s="135" t="s">
        <v>1765</v>
      </c>
      <c r="P16" s="135" t="s">
        <v>1767</v>
      </c>
      <c r="Q16" s="135" t="s">
        <v>1929</v>
      </c>
      <c r="R16" s="135" t="s">
        <v>1930</v>
      </c>
      <c r="S16" s="135" t="s">
        <v>1770</v>
      </c>
    </row>
    <row r="17">
      <c r="A17" s="135">
        <v>16.0</v>
      </c>
      <c r="B17" s="135" t="s">
        <v>1789</v>
      </c>
      <c r="C17" s="135" t="s">
        <v>108</v>
      </c>
      <c r="D17" s="135">
        <v>5.0</v>
      </c>
      <c r="E17" s="135">
        <v>400.0</v>
      </c>
      <c r="F17" s="135">
        <v>1.7</v>
      </c>
      <c r="H17" s="135" t="s">
        <v>1771</v>
      </c>
      <c r="I17" s="142">
        <v>46168.47945601852</v>
      </c>
      <c r="J17" s="135" t="s">
        <v>1790</v>
      </c>
      <c r="K17" s="135">
        <v>4300.0</v>
      </c>
      <c r="L17" s="135">
        <v>2000.0</v>
      </c>
      <c r="M17" s="135">
        <v>2100.0</v>
      </c>
      <c r="N17" s="143">
        <v>43104.0</v>
      </c>
      <c r="O17" s="135" t="s">
        <v>1765</v>
      </c>
      <c r="P17" s="135" t="s">
        <v>1767</v>
      </c>
      <c r="Q17" s="135" t="s">
        <v>1792</v>
      </c>
      <c r="R17" s="135" t="s">
        <v>1793</v>
      </c>
      <c r="S17" s="135" t="s">
        <v>1176</v>
      </c>
    </row>
    <row r="18">
      <c r="A18" s="135">
        <v>17.0</v>
      </c>
      <c r="B18" s="135" t="s">
        <v>1934</v>
      </c>
      <c r="C18" s="135" t="s">
        <v>108</v>
      </c>
      <c r="D18" s="135">
        <v>0.0</v>
      </c>
      <c r="E18" s="135">
        <v>350.0</v>
      </c>
      <c r="H18" s="135" t="s">
        <v>1934</v>
      </c>
      <c r="I18" s="142">
        <v>46160.25100694445</v>
      </c>
      <c r="J18" s="135" t="s">
        <v>1936</v>
      </c>
      <c r="K18" s="135">
        <v>500.0</v>
      </c>
      <c r="L18" s="135">
        <v>500.0</v>
      </c>
      <c r="M18" s="135">
        <v>700.0</v>
      </c>
      <c r="N18" s="143">
        <v>43839.0</v>
      </c>
      <c r="O18" s="135" t="s">
        <v>1846</v>
      </c>
      <c r="P18" s="135" t="s">
        <v>1767</v>
      </c>
      <c r="Q18" s="135" t="s">
        <v>1939</v>
      </c>
      <c r="R18" s="135" t="s">
        <v>1940</v>
      </c>
      <c r="S18" s="135" t="s">
        <v>1770</v>
      </c>
    </row>
    <row r="19">
      <c r="A19" s="135">
        <v>18.0</v>
      </c>
      <c r="B19" s="135" t="s">
        <v>1941</v>
      </c>
      <c r="C19" s="135" t="s">
        <v>108</v>
      </c>
      <c r="E19" s="135">
        <v>350.0</v>
      </c>
      <c r="K19" s="135">
        <v>1700.0</v>
      </c>
      <c r="N19" s="143">
        <v>44333.0</v>
      </c>
      <c r="Q19" s="135" t="s">
        <v>1943</v>
      </c>
    </row>
    <row r="20">
      <c r="A20" s="135">
        <v>19.0</v>
      </c>
      <c r="B20" s="135" t="s">
        <v>379</v>
      </c>
      <c r="C20" s="135" t="s">
        <v>108</v>
      </c>
      <c r="D20" s="135">
        <v>1.0</v>
      </c>
      <c r="E20" s="135">
        <v>350.0</v>
      </c>
      <c r="F20" s="135">
        <v>0.45</v>
      </c>
      <c r="H20" s="135" t="s">
        <v>379</v>
      </c>
      <c r="I20" s="142">
        <v>46159.750706018516</v>
      </c>
      <c r="J20" s="135" t="s">
        <v>1782</v>
      </c>
      <c r="K20" s="135">
        <v>4800.0</v>
      </c>
      <c r="L20" s="135">
        <v>300.0</v>
      </c>
      <c r="M20" s="135">
        <v>6300.0</v>
      </c>
      <c r="N20" s="143">
        <v>42388.0</v>
      </c>
      <c r="O20" s="135" t="s">
        <v>1846</v>
      </c>
      <c r="P20" s="135" t="s">
        <v>1767</v>
      </c>
      <c r="Q20" s="135" t="s">
        <v>1945</v>
      </c>
      <c r="R20" s="135" t="s">
        <v>1946</v>
      </c>
      <c r="S20" s="135" t="s">
        <v>1770</v>
      </c>
    </row>
    <row r="21">
      <c r="A21" s="135">
        <v>20.0</v>
      </c>
      <c r="B21" s="135" t="s">
        <v>1948</v>
      </c>
      <c r="C21" s="135" t="s">
        <v>108</v>
      </c>
      <c r="D21" s="135">
        <v>45.0</v>
      </c>
      <c r="E21" s="135">
        <v>300.0</v>
      </c>
      <c r="F21" s="135">
        <v>9.0</v>
      </c>
      <c r="H21" s="135" t="s">
        <v>198</v>
      </c>
      <c r="I21" s="142">
        <v>46175.748125</v>
      </c>
      <c r="J21" s="135" t="s">
        <v>1949</v>
      </c>
      <c r="K21" s="135">
        <v>1500.0</v>
      </c>
      <c r="L21" s="135">
        <v>10000.0</v>
      </c>
      <c r="M21" s="135">
        <v>15000.0</v>
      </c>
      <c r="N21" s="143">
        <v>42768.0</v>
      </c>
      <c r="O21" s="135" t="s">
        <v>1846</v>
      </c>
      <c r="P21" s="135" t="s">
        <v>1767</v>
      </c>
      <c r="Q21" s="135" t="s">
        <v>1951</v>
      </c>
      <c r="R21" s="135" t="s">
        <v>1952</v>
      </c>
      <c r="S21" s="135" t="s">
        <v>1176</v>
      </c>
    </row>
    <row r="22">
      <c r="A22" s="135">
        <v>21.0</v>
      </c>
      <c r="B22" s="135" t="s">
        <v>1953</v>
      </c>
      <c r="C22" s="135" t="s">
        <v>108</v>
      </c>
      <c r="E22" s="135">
        <v>300.0</v>
      </c>
      <c r="K22" s="135">
        <v>700.0</v>
      </c>
      <c r="N22" s="143">
        <v>44973.0</v>
      </c>
      <c r="Q22" s="135" t="s">
        <v>1956</v>
      </c>
    </row>
    <row r="23">
      <c r="A23" s="135">
        <v>22.0</v>
      </c>
      <c r="B23" s="135" t="s">
        <v>1958</v>
      </c>
      <c r="C23" s="135" t="s">
        <v>108</v>
      </c>
      <c r="E23" s="135">
        <v>300.0</v>
      </c>
      <c r="K23" s="135">
        <v>600.0</v>
      </c>
      <c r="N23" s="143">
        <v>43880.0</v>
      </c>
      <c r="Q23" s="135" t="s">
        <v>1959</v>
      </c>
    </row>
    <row r="24">
      <c r="A24" s="135">
        <v>23.0</v>
      </c>
      <c r="B24" s="135" t="s">
        <v>1961</v>
      </c>
      <c r="C24" s="135" t="s">
        <v>108</v>
      </c>
      <c r="D24" s="135">
        <v>1.0</v>
      </c>
      <c r="E24" s="135">
        <v>300.0</v>
      </c>
      <c r="F24" s="135">
        <v>6.0</v>
      </c>
      <c r="H24" s="135" t="s">
        <v>1963</v>
      </c>
      <c r="I24" s="142">
        <v>46168.90185185185</v>
      </c>
      <c r="J24" s="135" t="s">
        <v>1859</v>
      </c>
      <c r="K24" s="135">
        <v>400.0</v>
      </c>
      <c r="L24" s="135">
        <v>2600.0</v>
      </c>
      <c r="M24" s="135">
        <v>3000.0</v>
      </c>
      <c r="N24" s="143">
        <v>43840.0</v>
      </c>
      <c r="O24" s="135" t="s">
        <v>1846</v>
      </c>
      <c r="P24" s="135" t="s">
        <v>1767</v>
      </c>
      <c r="Q24" s="135" t="s">
        <v>1967</v>
      </c>
      <c r="R24" s="135" t="s">
        <v>1968</v>
      </c>
      <c r="S24" s="135" t="s">
        <v>1176</v>
      </c>
    </row>
    <row r="25">
      <c r="A25" s="135">
        <v>24.0</v>
      </c>
      <c r="B25" s="135" t="s">
        <v>1970</v>
      </c>
      <c r="C25" s="135" t="s">
        <v>108</v>
      </c>
      <c r="E25" s="135">
        <v>300.0</v>
      </c>
      <c r="K25" s="135">
        <v>600.0</v>
      </c>
      <c r="N25" s="143">
        <v>44122.0</v>
      </c>
      <c r="Q25" s="135" t="s">
        <v>1971</v>
      </c>
      <c r="R25" s="135" t="s">
        <v>1972</v>
      </c>
    </row>
    <row r="26">
      <c r="A26" s="135">
        <v>25.0</v>
      </c>
      <c r="B26" s="135" t="s">
        <v>1973</v>
      </c>
      <c r="C26" s="135" t="s">
        <v>108</v>
      </c>
      <c r="E26" s="135">
        <v>300.0</v>
      </c>
      <c r="K26" s="135">
        <v>700.0</v>
      </c>
      <c r="N26" s="143">
        <v>43885.0</v>
      </c>
      <c r="Q26" s="135" t="s">
        <v>1976</v>
      </c>
      <c r="R26" s="135" t="s">
        <v>1977</v>
      </c>
    </row>
    <row r="27">
      <c r="A27" s="135">
        <v>26.0</v>
      </c>
      <c r="B27" s="135" t="s">
        <v>1978</v>
      </c>
      <c r="C27" s="135" t="s">
        <v>108</v>
      </c>
      <c r="D27" s="135">
        <v>11.0</v>
      </c>
      <c r="E27" s="135">
        <v>250.0</v>
      </c>
      <c r="F27" s="135">
        <v>7.0</v>
      </c>
      <c r="H27" s="135" t="s">
        <v>1981</v>
      </c>
      <c r="I27" s="142">
        <v>46158.73583333333</v>
      </c>
      <c r="J27" s="135" t="s">
        <v>1895</v>
      </c>
      <c r="K27" s="135">
        <v>1600.0</v>
      </c>
      <c r="L27" s="135">
        <v>7500.0</v>
      </c>
      <c r="M27" s="135">
        <v>29000.0</v>
      </c>
      <c r="N27" s="143">
        <v>42374.0</v>
      </c>
      <c r="O27" s="135" t="s">
        <v>1846</v>
      </c>
      <c r="P27" s="135" t="s">
        <v>1767</v>
      </c>
      <c r="Q27" s="135" t="s">
        <v>1983</v>
      </c>
      <c r="R27" s="135" t="s">
        <v>1984</v>
      </c>
      <c r="S27" s="135" t="s">
        <v>1770</v>
      </c>
    </row>
    <row r="28">
      <c r="A28" s="135">
        <v>27.0</v>
      </c>
      <c r="B28" s="135" t="s">
        <v>1794</v>
      </c>
      <c r="C28" s="135" t="s">
        <v>108</v>
      </c>
      <c r="D28" s="135">
        <v>12.0</v>
      </c>
      <c r="E28" s="135">
        <v>250.0</v>
      </c>
      <c r="F28" s="135">
        <v>0.45</v>
      </c>
      <c r="H28" s="135" t="s">
        <v>1760</v>
      </c>
      <c r="I28" s="142">
        <v>46179.20346064815</v>
      </c>
      <c r="J28" s="135" t="s">
        <v>1795</v>
      </c>
      <c r="K28" s="135">
        <v>3700.0</v>
      </c>
      <c r="L28" s="135">
        <v>14000.0</v>
      </c>
      <c r="M28" s="135">
        <v>17000.0</v>
      </c>
      <c r="N28" s="143">
        <v>43226.0</v>
      </c>
      <c r="O28" s="135" t="s">
        <v>1765</v>
      </c>
      <c r="P28" s="135" t="s">
        <v>1767</v>
      </c>
      <c r="Q28" s="135" t="s">
        <v>1797</v>
      </c>
      <c r="R28" s="135" t="s">
        <v>1798</v>
      </c>
      <c r="S28" s="135" t="s">
        <v>1176</v>
      </c>
    </row>
    <row r="29">
      <c r="A29" s="135">
        <v>28.0</v>
      </c>
      <c r="B29" s="135" t="s">
        <v>1992</v>
      </c>
      <c r="C29" s="135" t="s">
        <v>108</v>
      </c>
      <c r="D29" s="135">
        <v>56.0</v>
      </c>
      <c r="E29" s="135">
        <v>250.0</v>
      </c>
      <c r="F29" s="135">
        <v>8.0</v>
      </c>
      <c r="H29" s="135" t="s">
        <v>198</v>
      </c>
      <c r="I29" s="142">
        <v>46161.33681712963</v>
      </c>
      <c r="J29" s="135" t="s">
        <v>1859</v>
      </c>
      <c r="K29" s="135">
        <v>1400.0</v>
      </c>
      <c r="L29" s="135">
        <v>9400.0</v>
      </c>
      <c r="M29" s="135">
        <v>13000.0</v>
      </c>
      <c r="N29" s="143">
        <v>42777.0</v>
      </c>
      <c r="O29" s="135" t="s">
        <v>1846</v>
      </c>
      <c r="P29" s="135" t="s">
        <v>1767</v>
      </c>
      <c r="Q29" s="135" t="s">
        <v>1997</v>
      </c>
      <c r="R29" s="135" t="s">
        <v>1998</v>
      </c>
      <c r="S29" s="135" t="s">
        <v>1176</v>
      </c>
    </row>
    <row r="30">
      <c r="A30" s="135">
        <v>29.0</v>
      </c>
      <c r="B30" s="135" t="s">
        <v>2002</v>
      </c>
      <c r="C30" s="135" t="s">
        <v>108</v>
      </c>
      <c r="D30" s="135">
        <v>42.0</v>
      </c>
      <c r="E30" s="135">
        <v>250.0</v>
      </c>
      <c r="F30" s="135">
        <v>7.0</v>
      </c>
      <c r="H30" s="135" t="s">
        <v>1981</v>
      </c>
      <c r="I30" s="142">
        <v>46171.98150462963</v>
      </c>
      <c r="J30" s="135" t="s">
        <v>2003</v>
      </c>
      <c r="K30" s="135">
        <v>1400.0</v>
      </c>
      <c r="L30" s="135">
        <v>9000.0</v>
      </c>
      <c r="M30" s="135">
        <v>31000.0</v>
      </c>
      <c r="N30" s="143">
        <v>42634.0</v>
      </c>
      <c r="O30" s="135" t="s">
        <v>1846</v>
      </c>
      <c r="P30" s="135" t="s">
        <v>1767</v>
      </c>
      <c r="Q30" s="135" t="s">
        <v>2004</v>
      </c>
      <c r="R30" s="135" t="s">
        <v>2005</v>
      </c>
      <c r="S30" s="135" t="s">
        <v>2006</v>
      </c>
    </row>
    <row r="31">
      <c r="A31" s="135">
        <v>30.0</v>
      </c>
      <c r="B31" s="135" t="s">
        <v>2008</v>
      </c>
      <c r="C31" s="135" t="s">
        <v>108</v>
      </c>
      <c r="E31" s="135">
        <v>250.0</v>
      </c>
      <c r="F31" s="135">
        <v>2.5</v>
      </c>
      <c r="K31" s="135">
        <v>2000.0</v>
      </c>
      <c r="N31" s="143">
        <v>43116.0</v>
      </c>
      <c r="Q31" s="135" t="s">
        <v>2010</v>
      </c>
      <c r="R31" s="135" t="s">
        <v>2011</v>
      </c>
    </row>
    <row r="32">
      <c r="A32" s="135">
        <v>31.0</v>
      </c>
      <c r="B32" s="135" t="s">
        <v>2012</v>
      </c>
      <c r="C32" s="135" t="s">
        <v>108</v>
      </c>
      <c r="D32" s="135">
        <v>8.0</v>
      </c>
      <c r="E32" s="135">
        <v>250.0</v>
      </c>
      <c r="F32" s="135">
        <v>0.6</v>
      </c>
      <c r="H32" s="135" t="s">
        <v>1760</v>
      </c>
      <c r="I32" s="142">
        <v>46168.44237268518</v>
      </c>
      <c r="J32" s="135" t="s">
        <v>1865</v>
      </c>
      <c r="K32" s="135">
        <v>3400.0</v>
      </c>
      <c r="L32" s="135">
        <v>14000.0</v>
      </c>
      <c r="M32" s="135">
        <v>17000.0</v>
      </c>
      <c r="N32" s="143">
        <v>43229.0</v>
      </c>
      <c r="O32" s="135" t="s">
        <v>1765</v>
      </c>
      <c r="P32" s="135" t="s">
        <v>1767</v>
      </c>
      <c r="Q32" s="135" t="s">
        <v>2016</v>
      </c>
      <c r="R32" s="135" t="s">
        <v>2017</v>
      </c>
      <c r="S32" s="135" t="s">
        <v>1176</v>
      </c>
    </row>
    <row r="33">
      <c r="A33" s="135">
        <v>32.0</v>
      </c>
      <c r="B33" s="135" t="s">
        <v>2018</v>
      </c>
      <c r="C33" s="135" t="s">
        <v>108</v>
      </c>
      <c r="D33" s="135">
        <v>0.0</v>
      </c>
      <c r="E33" s="135">
        <v>250.0</v>
      </c>
      <c r="F33" s="135">
        <v>4.5</v>
      </c>
      <c r="H33" s="135" t="s">
        <v>2018</v>
      </c>
      <c r="I33" s="142">
        <v>46180.38480324074</v>
      </c>
      <c r="J33" s="135" t="s">
        <v>1908</v>
      </c>
      <c r="K33" s="135">
        <v>2000.0</v>
      </c>
      <c r="L33" s="135">
        <v>90.0</v>
      </c>
      <c r="M33" s="135">
        <v>1800.0</v>
      </c>
      <c r="N33" s="143">
        <v>43838.0</v>
      </c>
      <c r="O33" s="135" t="s">
        <v>1765</v>
      </c>
      <c r="P33" s="135" t="s">
        <v>1767</v>
      </c>
      <c r="Q33" s="135" t="s">
        <v>2023</v>
      </c>
      <c r="R33" s="135" t="s">
        <v>2024</v>
      </c>
      <c r="S33" s="135" t="s">
        <v>2025</v>
      </c>
    </row>
    <row r="34">
      <c r="A34" s="135">
        <v>33.0</v>
      </c>
      <c r="B34" s="135" t="s">
        <v>2026</v>
      </c>
      <c r="C34" s="135" t="s">
        <v>108</v>
      </c>
      <c r="E34" s="135">
        <v>250.0</v>
      </c>
      <c r="K34" s="135">
        <v>1200.0</v>
      </c>
      <c r="N34" s="143">
        <v>45568.0</v>
      </c>
      <c r="Q34" s="135" t="s">
        <v>2028</v>
      </c>
    </row>
    <row r="35">
      <c r="A35" s="135">
        <v>34.0</v>
      </c>
      <c r="B35" s="135" t="s">
        <v>2030</v>
      </c>
      <c r="C35" s="135" t="s">
        <v>108</v>
      </c>
      <c r="D35" s="135">
        <v>40.0</v>
      </c>
      <c r="E35" s="135">
        <v>250.0</v>
      </c>
      <c r="F35" s="135">
        <v>6.0</v>
      </c>
      <c r="H35" s="135" t="s">
        <v>198</v>
      </c>
      <c r="I35" s="142">
        <v>46161.129328703704</v>
      </c>
      <c r="J35" s="135" t="s">
        <v>1834</v>
      </c>
      <c r="K35" s="135">
        <v>1300.0</v>
      </c>
      <c r="L35" s="135">
        <v>9400.0</v>
      </c>
      <c r="M35" s="135">
        <v>13000.0</v>
      </c>
      <c r="N35" s="143">
        <v>43693.0</v>
      </c>
      <c r="O35" s="135" t="s">
        <v>1846</v>
      </c>
      <c r="P35" s="135" t="s">
        <v>1767</v>
      </c>
      <c r="Q35" s="135" t="s">
        <v>2033</v>
      </c>
      <c r="R35" s="135" t="s">
        <v>2034</v>
      </c>
      <c r="S35" s="135" t="s">
        <v>1176</v>
      </c>
    </row>
    <row r="36">
      <c r="A36" s="135">
        <v>35.0</v>
      </c>
      <c r="B36" s="135" t="s">
        <v>2036</v>
      </c>
      <c r="C36" s="135" t="s">
        <v>108</v>
      </c>
      <c r="D36" s="135">
        <v>52.0</v>
      </c>
      <c r="E36" s="135">
        <v>250.0</v>
      </c>
      <c r="F36" s="135">
        <v>7.0</v>
      </c>
      <c r="H36" s="135" t="s">
        <v>112</v>
      </c>
      <c r="I36" s="142">
        <v>46176.25413194444</v>
      </c>
      <c r="J36" s="135" t="s">
        <v>2038</v>
      </c>
      <c r="K36" s="135">
        <v>1400.0</v>
      </c>
      <c r="L36" s="135">
        <v>30000.0</v>
      </c>
      <c r="M36" s="135">
        <v>46000.0</v>
      </c>
      <c r="N36" s="143">
        <v>42851.0</v>
      </c>
      <c r="O36" s="135" t="s">
        <v>1846</v>
      </c>
      <c r="P36" s="135" t="s">
        <v>1767</v>
      </c>
      <c r="Q36" s="135" t="s">
        <v>2040</v>
      </c>
      <c r="R36" s="135" t="s">
        <v>2043</v>
      </c>
      <c r="S36" s="135" t="s">
        <v>1176</v>
      </c>
    </row>
    <row r="37">
      <c r="A37" s="135">
        <v>36.0</v>
      </c>
      <c r="B37" s="135" t="s">
        <v>2044</v>
      </c>
      <c r="C37" s="135" t="s">
        <v>108</v>
      </c>
      <c r="D37" s="135">
        <v>3.0</v>
      </c>
      <c r="E37" s="135">
        <v>250.0</v>
      </c>
      <c r="F37" s="135">
        <v>0.05</v>
      </c>
      <c r="H37" s="135" t="s">
        <v>2044</v>
      </c>
      <c r="I37" s="142">
        <v>46175.964537037034</v>
      </c>
      <c r="J37" s="135" t="s">
        <v>1915</v>
      </c>
      <c r="K37" s="135">
        <v>1900.0</v>
      </c>
      <c r="L37" s="135">
        <v>300.0</v>
      </c>
      <c r="M37" s="135">
        <v>14000.0</v>
      </c>
      <c r="N37" s="143">
        <v>43836.0</v>
      </c>
      <c r="O37" s="135" t="s">
        <v>1765</v>
      </c>
      <c r="P37" s="135" t="s">
        <v>1767</v>
      </c>
      <c r="Q37" s="135" t="s">
        <v>2051</v>
      </c>
      <c r="R37" s="135" t="s">
        <v>2052</v>
      </c>
      <c r="S37" s="135" t="s">
        <v>1770</v>
      </c>
    </row>
    <row r="38">
      <c r="A38" s="135">
        <v>37.0</v>
      </c>
      <c r="B38" s="135" t="s">
        <v>2054</v>
      </c>
      <c r="C38" s="135" t="s">
        <v>108</v>
      </c>
      <c r="E38" s="135">
        <v>250.0</v>
      </c>
      <c r="F38" s="135">
        <v>30.0</v>
      </c>
      <c r="K38" s="135">
        <v>450.0</v>
      </c>
      <c r="N38" s="143">
        <v>44616.0</v>
      </c>
      <c r="Q38" s="135" t="s">
        <v>2055</v>
      </c>
      <c r="R38" s="135" t="s">
        <v>2056</v>
      </c>
    </row>
    <row r="39">
      <c r="A39" s="135">
        <v>38.0</v>
      </c>
      <c r="B39" s="135" t="s">
        <v>166</v>
      </c>
      <c r="C39" s="135" t="s">
        <v>108</v>
      </c>
      <c r="D39" s="135">
        <v>4.0</v>
      </c>
      <c r="E39" s="135">
        <v>250.0</v>
      </c>
      <c r="F39" s="135">
        <v>0.8</v>
      </c>
      <c r="H39" s="135" t="s">
        <v>168</v>
      </c>
      <c r="I39" s="142">
        <v>46161.78212962963</v>
      </c>
      <c r="J39" s="135" t="s">
        <v>1928</v>
      </c>
      <c r="K39" s="135">
        <v>2800.0</v>
      </c>
      <c r="L39" s="135">
        <v>3600.0</v>
      </c>
      <c r="M39" s="135">
        <v>4100.0</v>
      </c>
      <c r="N39" s="143">
        <v>43840.0</v>
      </c>
      <c r="O39" s="135" t="s">
        <v>1765</v>
      </c>
      <c r="P39" s="135" t="s">
        <v>1767</v>
      </c>
      <c r="Q39" s="135" t="s">
        <v>2061</v>
      </c>
      <c r="R39" s="135" t="s">
        <v>2063</v>
      </c>
      <c r="S39" s="135" t="s">
        <v>1820</v>
      </c>
    </row>
    <row r="40">
      <c r="A40" s="135">
        <v>39.0</v>
      </c>
      <c r="B40" s="135" t="s">
        <v>2066</v>
      </c>
      <c r="C40" s="135" t="s">
        <v>108</v>
      </c>
      <c r="E40" s="135">
        <v>250.0</v>
      </c>
      <c r="K40" s="135">
        <v>1200.0</v>
      </c>
      <c r="N40" s="143">
        <v>43838.0</v>
      </c>
      <c r="Q40" s="135" t="s">
        <v>2069</v>
      </c>
      <c r="R40" s="135" t="s">
        <v>2070</v>
      </c>
    </row>
    <row r="41">
      <c r="A41" s="135">
        <v>40.0</v>
      </c>
      <c r="B41" s="135" t="s">
        <v>2071</v>
      </c>
      <c r="C41" s="135" t="s">
        <v>108</v>
      </c>
      <c r="D41" s="135">
        <v>0.0</v>
      </c>
      <c r="E41" s="135">
        <v>250.0</v>
      </c>
      <c r="F41" s="135">
        <v>0.4</v>
      </c>
      <c r="H41" s="135" t="s">
        <v>2071</v>
      </c>
      <c r="I41" s="142">
        <v>46176.625185185185</v>
      </c>
      <c r="J41" s="135" t="s">
        <v>2074</v>
      </c>
      <c r="K41" s="135">
        <v>3500.0</v>
      </c>
      <c r="L41" s="135">
        <v>150.0</v>
      </c>
      <c r="M41" s="135">
        <v>150.0</v>
      </c>
      <c r="N41" s="143">
        <v>42348.0</v>
      </c>
      <c r="O41" s="135" t="s">
        <v>1846</v>
      </c>
      <c r="P41" s="135" t="s">
        <v>1767</v>
      </c>
      <c r="Q41" s="135" t="s">
        <v>2075</v>
      </c>
      <c r="R41" s="135" t="s">
        <v>2076</v>
      </c>
      <c r="S41" s="135" t="s">
        <v>1871</v>
      </c>
    </row>
    <row r="42">
      <c r="A42" s="135">
        <v>41.0</v>
      </c>
      <c r="B42" s="135" t="s">
        <v>1799</v>
      </c>
      <c r="C42" s="135" t="s">
        <v>108</v>
      </c>
      <c r="D42" s="135">
        <v>0.0</v>
      </c>
      <c r="E42" s="135">
        <v>200.0</v>
      </c>
      <c r="F42" s="135">
        <v>35.0</v>
      </c>
      <c r="H42" s="135" t="s">
        <v>1803</v>
      </c>
      <c r="I42" s="142">
        <v>46190.59614583333</v>
      </c>
      <c r="K42" s="135">
        <v>500.0</v>
      </c>
      <c r="N42" s="143">
        <v>42296.0</v>
      </c>
      <c r="O42" s="135" t="s">
        <v>1765</v>
      </c>
      <c r="P42" s="135" t="s">
        <v>1767</v>
      </c>
      <c r="Q42" s="135" t="s">
        <v>1804</v>
      </c>
      <c r="R42" s="135" t="s">
        <v>1805</v>
      </c>
      <c r="S42" s="135" t="s">
        <v>1788</v>
      </c>
    </row>
    <row r="43">
      <c r="A43" s="135">
        <v>42.0</v>
      </c>
      <c r="B43" s="135" t="s">
        <v>2084</v>
      </c>
      <c r="C43" s="135" t="s">
        <v>108</v>
      </c>
      <c r="E43" s="135">
        <v>200.0</v>
      </c>
      <c r="K43" s="135">
        <v>250.0</v>
      </c>
      <c r="N43" s="143">
        <v>43316.0</v>
      </c>
    </row>
    <row r="44">
      <c r="A44" s="135">
        <v>43.0</v>
      </c>
      <c r="B44" s="135" t="s">
        <v>1807</v>
      </c>
      <c r="C44" s="135" t="s">
        <v>108</v>
      </c>
      <c r="D44" s="135">
        <v>6.0</v>
      </c>
      <c r="E44" s="135">
        <v>200.0</v>
      </c>
      <c r="H44" s="135" t="s">
        <v>1808</v>
      </c>
      <c r="I44" s="142">
        <v>46190.595358796294</v>
      </c>
      <c r="K44" s="135">
        <v>300.0</v>
      </c>
      <c r="N44" s="143">
        <v>43839.0</v>
      </c>
    </row>
    <row r="45">
      <c r="A45" s="135">
        <v>44.0</v>
      </c>
      <c r="B45" s="135" t="s">
        <v>2093</v>
      </c>
      <c r="C45" s="135" t="s">
        <v>108</v>
      </c>
      <c r="E45" s="135">
        <v>200.0</v>
      </c>
      <c r="K45" s="135">
        <v>400.0</v>
      </c>
      <c r="N45" s="143">
        <v>44204.0</v>
      </c>
    </row>
    <row r="46">
      <c r="A46" s="135">
        <v>45.0</v>
      </c>
      <c r="B46" s="135" t="s">
        <v>2096</v>
      </c>
      <c r="C46" s="135" t="s">
        <v>108</v>
      </c>
      <c r="D46" s="135">
        <v>13.0</v>
      </c>
      <c r="E46" s="135">
        <v>200.0</v>
      </c>
      <c r="F46" s="135">
        <v>0.5</v>
      </c>
      <c r="H46" s="135" t="s">
        <v>112</v>
      </c>
      <c r="I46" s="142">
        <v>46189.77633101852</v>
      </c>
      <c r="J46" s="135" t="s">
        <v>2100</v>
      </c>
      <c r="K46" s="135">
        <v>2700.0</v>
      </c>
      <c r="L46" s="135">
        <v>29000.0</v>
      </c>
      <c r="M46" s="135">
        <v>46000.0</v>
      </c>
      <c r="N46" s="143">
        <v>43839.0</v>
      </c>
      <c r="O46" s="135" t="s">
        <v>1765</v>
      </c>
      <c r="P46" s="135" t="s">
        <v>1767</v>
      </c>
      <c r="Q46" s="135" t="s">
        <v>2102</v>
      </c>
      <c r="R46" s="135" t="s">
        <v>2105</v>
      </c>
      <c r="S46" s="135" t="s">
        <v>1770</v>
      </c>
    </row>
    <row r="47">
      <c r="A47" s="135">
        <v>46.0</v>
      </c>
      <c r="B47" s="135" t="s">
        <v>2108</v>
      </c>
      <c r="C47" s="135" t="s">
        <v>108</v>
      </c>
      <c r="D47" s="135">
        <v>9.0</v>
      </c>
      <c r="E47" s="135">
        <v>200.0</v>
      </c>
      <c r="F47" s="135">
        <v>8.0</v>
      </c>
      <c r="H47" s="135" t="s">
        <v>1981</v>
      </c>
      <c r="I47" s="142">
        <v>46158.213541666664</v>
      </c>
      <c r="J47" s="135" t="s">
        <v>2115</v>
      </c>
      <c r="K47" s="135">
        <v>1100.0</v>
      </c>
      <c r="L47" s="135">
        <v>7200.0</v>
      </c>
      <c r="M47" s="135">
        <v>29000.0</v>
      </c>
      <c r="N47" s="143">
        <v>43261.0</v>
      </c>
      <c r="O47" s="135" t="s">
        <v>1846</v>
      </c>
      <c r="P47" s="135" t="s">
        <v>1767</v>
      </c>
      <c r="Q47" s="135" t="s">
        <v>2120</v>
      </c>
      <c r="R47" s="135" t="s">
        <v>2122</v>
      </c>
      <c r="S47" s="135" t="s">
        <v>1770</v>
      </c>
    </row>
    <row r="48">
      <c r="A48" s="135">
        <v>47.0</v>
      </c>
      <c r="B48" s="135" t="s">
        <v>2125</v>
      </c>
      <c r="C48" s="135" t="s">
        <v>108</v>
      </c>
      <c r="E48" s="135">
        <v>200.0</v>
      </c>
      <c r="K48" s="135">
        <v>250.0</v>
      </c>
      <c r="N48" s="143">
        <v>43852.0</v>
      </c>
      <c r="Q48" s="135" t="s">
        <v>2131</v>
      </c>
    </row>
    <row r="49">
      <c r="A49" s="135">
        <v>48.0</v>
      </c>
      <c r="B49" s="135" t="s">
        <v>2135</v>
      </c>
      <c r="C49" s="135" t="s">
        <v>108</v>
      </c>
      <c r="D49" s="135">
        <v>33.0</v>
      </c>
      <c r="E49" s="135">
        <v>200.0</v>
      </c>
      <c r="F49" s="135">
        <v>4.5</v>
      </c>
      <c r="H49" s="135" t="s">
        <v>2140</v>
      </c>
      <c r="I49" s="142">
        <v>46184.88209490741</v>
      </c>
      <c r="J49" s="135" t="s">
        <v>2003</v>
      </c>
      <c r="K49" s="135">
        <v>1900.0</v>
      </c>
      <c r="L49" s="135">
        <v>450.0</v>
      </c>
      <c r="M49" s="135">
        <v>4500.0</v>
      </c>
      <c r="N49" s="143">
        <v>43836.0</v>
      </c>
      <c r="O49" s="135" t="s">
        <v>1765</v>
      </c>
      <c r="P49" s="135" t="s">
        <v>1767</v>
      </c>
      <c r="S49" s="135" t="s">
        <v>1770</v>
      </c>
    </row>
    <row r="50">
      <c r="A50" s="135">
        <v>49.0</v>
      </c>
      <c r="B50" s="135" t="s">
        <v>2148</v>
      </c>
      <c r="C50" s="135" t="s">
        <v>108</v>
      </c>
      <c r="E50" s="135">
        <v>200.0</v>
      </c>
      <c r="K50" s="135">
        <v>200.0</v>
      </c>
      <c r="N50" s="143">
        <v>45251.0</v>
      </c>
    </row>
    <row r="51">
      <c r="A51" s="135">
        <v>50.0</v>
      </c>
      <c r="B51" s="135" t="s">
        <v>2152</v>
      </c>
      <c r="C51" s="135" t="s">
        <v>108</v>
      </c>
      <c r="E51" s="135">
        <v>200.0</v>
      </c>
      <c r="K51" s="135">
        <v>800.0</v>
      </c>
      <c r="N51" s="143">
        <v>43840.0</v>
      </c>
      <c r="O51" s="135" t="s">
        <v>1765</v>
      </c>
      <c r="P51" s="135" t="s">
        <v>1767</v>
      </c>
      <c r="S51" s="135" t="s">
        <v>1770</v>
      </c>
    </row>
    <row r="52">
      <c r="A52" s="135">
        <v>51.0</v>
      </c>
      <c r="B52" s="135" t="s">
        <v>391</v>
      </c>
      <c r="C52" s="135" t="s">
        <v>108</v>
      </c>
      <c r="D52" s="135">
        <v>39.0</v>
      </c>
      <c r="E52" s="135">
        <v>200.0</v>
      </c>
      <c r="F52" s="135">
        <v>1.2</v>
      </c>
      <c r="H52" s="135" t="s">
        <v>393</v>
      </c>
      <c r="I52" s="142">
        <v>46157.704618055555</v>
      </c>
      <c r="J52" s="135" t="s">
        <v>2164</v>
      </c>
      <c r="K52" s="135">
        <v>250.0</v>
      </c>
      <c r="L52" s="135">
        <v>500.0</v>
      </c>
      <c r="M52" s="135">
        <v>700.0</v>
      </c>
      <c r="N52" s="143">
        <v>42764.0</v>
      </c>
      <c r="O52" s="135" t="s">
        <v>1846</v>
      </c>
      <c r="P52" s="135" t="s">
        <v>1767</v>
      </c>
      <c r="S52" s="135" t="s">
        <v>1817</v>
      </c>
    </row>
    <row r="53">
      <c r="A53" s="135">
        <v>52.0</v>
      </c>
      <c r="B53" s="135" t="s">
        <v>2168</v>
      </c>
      <c r="C53" s="135" t="s">
        <v>108</v>
      </c>
      <c r="E53" s="135">
        <v>200.0</v>
      </c>
      <c r="K53" s="135">
        <v>250.0</v>
      </c>
      <c r="N53" s="143">
        <v>45689.0</v>
      </c>
    </row>
    <row r="54">
      <c r="A54" s="135">
        <v>53.0</v>
      </c>
      <c r="B54" s="135" t="s">
        <v>2172</v>
      </c>
      <c r="C54" s="135" t="s">
        <v>108</v>
      </c>
      <c r="E54" s="135">
        <v>200.0</v>
      </c>
      <c r="K54" s="135">
        <v>1300.0</v>
      </c>
      <c r="N54" s="143">
        <v>43710.0</v>
      </c>
    </row>
    <row r="55">
      <c r="A55" s="135">
        <v>54.0</v>
      </c>
      <c r="B55" s="135" t="s">
        <v>2177</v>
      </c>
      <c r="C55" s="135" t="s">
        <v>108</v>
      </c>
      <c r="E55" s="135">
        <v>200.0</v>
      </c>
      <c r="K55" s="135">
        <v>300.0</v>
      </c>
      <c r="N55" s="143">
        <v>44262.0</v>
      </c>
    </row>
    <row r="56">
      <c r="A56" s="135">
        <v>55.0</v>
      </c>
      <c r="B56" s="135" t="s">
        <v>2182</v>
      </c>
      <c r="C56" s="135" t="s">
        <v>108</v>
      </c>
      <c r="D56" s="135">
        <v>21.0</v>
      </c>
      <c r="E56" s="135">
        <v>200.0</v>
      </c>
      <c r="F56" s="135">
        <v>7.0</v>
      </c>
      <c r="H56" s="135" t="s">
        <v>107</v>
      </c>
      <c r="I56" s="142">
        <v>46185.31196759259</v>
      </c>
      <c r="J56" s="135" t="s">
        <v>2003</v>
      </c>
      <c r="K56" s="135">
        <v>800.0</v>
      </c>
      <c r="L56" s="135">
        <v>600.0</v>
      </c>
      <c r="M56" s="135">
        <v>1400.0</v>
      </c>
      <c r="N56" s="143">
        <v>42476.0</v>
      </c>
      <c r="O56" s="135" t="s">
        <v>1846</v>
      </c>
      <c r="P56" s="135" t="s">
        <v>1767</v>
      </c>
      <c r="Q56" s="135" t="s">
        <v>2188</v>
      </c>
      <c r="R56" s="135" t="s">
        <v>2189</v>
      </c>
      <c r="S56" s="135" t="s">
        <v>1176</v>
      </c>
    </row>
    <row r="57">
      <c r="A57" s="135">
        <v>56.0</v>
      </c>
      <c r="B57" s="135" t="s">
        <v>2194</v>
      </c>
      <c r="C57" s="135" t="s">
        <v>108</v>
      </c>
      <c r="D57" s="135">
        <v>9.0</v>
      </c>
      <c r="E57" s="135">
        <v>200.0</v>
      </c>
      <c r="F57" s="135">
        <v>7.0</v>
      </c>
      <c r="H57" s="135" t="s">
        <v>107</v>
      </c>
      <c r="I57" s="142">
        <v>46159.23210648148</v>
      </c>
      <c r="J57" s="135" t="s">
        <v>1863</v>
      </c>
      <c r="K57" s="135">
        <v>1400.0</v>
      </c>
      <c r="L57" s="135">
        <v>14000.0</v>
      </c>
      <c r="M57" s="135">
        <v>18000.0</v>
      </c>
      <c r="N57" s="143">
        <v>42397.0</v>
      </c>
      <c r="O57" s="135" t="s">
        <v>1765</v>
      </c>
      <c r="P57" s="135" t="s">
        <v>1767</v>
      </c>
      <c r="Q57" s="135" t="s">
        <v>2200</v>
      </c>
      <c r="R57" s="135" t="s">
        <v>2202</v>
      </c>
      <c r="S57" s="135" t="s">
        <v>1176</v>
      </c>
    </row>
    <row r="58">
      <c r="A58" s="135">
        <v>57.0</v>
      </c>
      <c r="B58" s="135" t="s">
        <v>325</v>
      </c>
      <c r="C58" s="135" t="s">
        <v>108</v>
      </c>
      <c r="D58" s="135">
        <v>5.0</v>
      </c>
      <c r="E58" s="135">
        <v>200.0</v>
      </c>
      <c r="F58" s="135">
        <v>1.3</v>
      </c>
      <c r="H58" s="135" t="s">
        <v>327</v>
      </c>
      <c r="I58" s="142">
        <v>46162.59296296296</v>
      </c>
      <c r="J58" s="135" t="s">
        <v>1816</v>
      </c>
      <c r="K58" s="135">
        <v>1200.0</v>
      </c>
      <c r="L58" s="135">
        <v>100.0</v>
      </c>
      <c r="M58" s="135">
        <v>3600.0</v>
      </c>
      <c r="N58" s="143">
        <v>42961.0</v>
      </c>
      <c r="O58" s="135" t="s">
        <v>1765</v>
      </c>
      <c r="P58" s="135" t="s">
        <v>1767</v>
      </c>
      <c r="S58" s="135" t="s">
        <v>1817</v>
      </c>
    </row>
    <row r="59">
      <c r="A59" s="135">
        <v>58.0</v>
      </c>
      <c r="B59" s="135" t="s">
        <v>2213</v>
      </c>
      <c r="C59" s="135" t="s">
        <v>108</v>
      </c>
      <c r="D59" s="135">
        <v>10.0</v>
      </c>
      <c r="E59" s="135">
        <v>200.0</v>
      </c>
      <c r="F59" s="135">
        <v>10.0</v>
      </c>
      <c r="H59" s="135" t="s">
        <v>2216</v>
      </c>
      <c r="I59" s="142">
        <v>46187.937210648146</v>
      </c>
      <c r="J59" s="135" t="s">
        <v>2217</v>
      </c>
      <c r="K59" s="135">
        <v>2700.0</v>
      </c>
      <c r="L59" s="135">
        <v>300.0</v>
      </c>
      <c r="M59" s="135">
        <v>8000.0</v>
      </c>
      <c r="N59" s="143">
        <v>42914.0</v>
      </c>
      <c r="O59" s="135" t="s">
        <v>1765</v>
      </c>
      <c r="P59" s="135" t="s">
        <v>1767</v>
      </c>
      <c r="Q59" s="135" t="s">
        <v>2224</v>
      </c>
      <c r="R59" s="135" t="s">
        <v>2226</v>
      </c>
      <c r="S59" s="135" t="s">
        <v>1176</v>
      </c>
    </row>
    <row r="60">
      <c r="A60" s="135">
        <v>59.0</v>
      </c>
      <c r="B60" s="135" t="s">
        <v>2228</v>
      </c>
      <c r="C60" s="135" t="s">
        <v>108</v>
      </c>
      <c r="E60" s="135">
        <v>200.0</v>
      </c>
      <c r="F60" s="135">
        <v>10.0</v>
      </c>
      <c r="K60" s="135">
        <v>1400.0</v>
      </c>
      <c r="N60" s="143">
        <v>43851.0</v>
      </c>
      <c r="O60" s="135" t="s">
        <v>1765</v>
      </c>
      <c r="P60" s="135" t="s">
        <v>1767</v>
      </c>
      <c r="Q60" s="135" t="s">
        <v>2233</v>
      </c>
      <c r="R60" s="135" t="s">
        <v>2235</v>
      </c>
      <c r="S60" s="135" t="s">
        <v>2025</v>
      </c>
    </row>
    <row r="61">
      <c r="A61" s="135">
        <v>60.0</v>
      </c>
      <c r="B61" s="135" t="s">
        <v>2237</v>
      </c>
      <c r="C61" s="135" t="s">
        <v>108</v>
      </c>
      <c r="D61" s="135">
        <v>48.0</v>
      </c>
      <c r="E61" s="135">
        <v>200.0</v>
      </c>
      <c r="F61" s="135">
        <v>9.0</v>
      </c>
      <c r="H61" s="135" t="s">
        <v>198</v>
      </c>
      <c r="I61" s="142">
        <v>46190.46697916667</v>
      </c>
      <c r="J61" s="135" t="s">
        <v>2241</v>
      </c>
      <c r="K61" s="135">
        <v>1300.0</v>
      </c>
      <c r="L61" s="135">
        <v>11000.0</v>
      </c>
      <c r="M61" s="135">
        <v>16000.0</v>
      </c>
      <c r="N61" s="143">
        <v>43316.0</v>
      </c>
      <c r="O61" s="135" t="s">
        <v>1846</v>
      </c>
      <c r="P61" s="135" t="s">
        <v>1767</v>
      </c>
      <c r="Q61" s="135" t="s">
        <v>2244</v>
      </c>
      <c r="R61" s="135" t="s">
        <v>2246</v>
      </c>
      <c r="S61" s="135" t="s">
        <v>1176</v>
      </c>
    </row>
    <row r="62">
      <c r="A62" s="135">
        <v>61.0</v>
      </c>
      <c r="B62" s="135" t="s">
        <v>2248</v>
      </c>
      <c r="C62" s="135" t="s">
        <v>108</v>
      </c>
      <c r="D62" s="135">
        <v>18.0</v>
      </c>
      <c r="E62" s="135">
        <v>200.0</v>
      </c>
      <c r="F62" s="135">
        <v>9.0</v>
      </c>
      <c r="H62" s="135" t="s">
        <v>2250</v>
      </c>
      <c r="I62" s="142">
        <v>46178.99229166667</v>
      </c>
      <c r="J62" s="135" t="s">
        <v>2253</v>
      </c>
      <c r="K62" s="135">
        <v>1500.0</v>
      </c>
      <c r="L62" s="135">
        <v>2300.0</v>
      </c>
      <c r="M62" s="135">
        <v>21000.0</v>
      </c>
      <c r="N62" s="143">
        <v>42791.0</v>
      </c>
      <c r="O62" s="135" t="s">
        <v>1846</v>
      </c>
      <c r="P62" s="135" t="s">
        <v>1767</v>
      </c>
      <c r="Q62" s="135" t="s">
        <v>2256</v>
      </c>
      <c r="R62" s="135" t="s">
        <v>2261</v>
      </c>
      <c r="S62" s="135" t="s">
        <v>1176</v>
      </c>
    </row>
    <row r="63">
      <c r="A63" s="135">
        <v>62.0</v>
      </c>
      <c r="B63" s="135" t="s">
        <v>2263</v>
      </c>
      <c r="C63" s="135" t="s">
        <v>108</v>
      </c>
      <c r="D63" s="135">
        <v>39.0</v>
      </c>
      <c r="E63" s="135">
        <v>200.0</v>
      </c>
      <c r="F63" s="135">
        <v>6.0</v>
      </c>
      <c r="H63" s="135" t="s">
        <v>198</v>
      </c>
      <c r="I63" s="142">
        <v>46160.41431712963</v>
      </c>
      <c r="J63" s="135" t="s">
        <v>1859</v>
      </c>
      <c r="K63" s="135">
        <v>600.0</v>
      </c>
      <c r="L63" s="135">
        <v>9300.0</v>
      </c>
      <c r="M63" s="135">
        <v>13000.0</v>
      </c>
      <c r="N63" s="143">
        <v>43840.0</v>
      </c>
      <c r="O63" s="135" t="s">
        <v>1846</v>
      </c>
      <c r="P63" s="135" t="s">
        <v>1767</v>
      </c>
      <c r="Q63" s="135" t="s">
        <v>2271</v>
      </c>
      <c r="R63" s="135" t="s">
        <v>2272</v>
      </c>
      <c r="S63" s="135" t="s">
        <v>2006</v>
      </c>
    </row>
    <row r="64">
      <c r="A64" s="135">
        <v>63.0</v>
      </c>
      <c r="B64" s="135" t="s">
        <v>2275</v>
      </c>
      <c r="C64" s="135" t="s">
        <v>108</v>
      </c>
      <c r="E64" s="135">
        <v>200.0</v>
      </c>
      <c r="K64" s="135">
        <v>1200.0</v>
      </c>
      <c r="N64" s="143">
        <v>43061.0</v>
      </c>
      <c r="Q64" s="135" t="s">
        <v>2278</v>
      </c>
      <c r="R64" s="135" t="s">
        <v>2279</v>
      </c>
    </row>
    <row r="65">
      <c r="A65" s="135">
        <v>64.0</v>
      </c>
      <c r="B65" s="135" t="s">
        <v>2282</v>
      </c>
      <c r="C65" s="135" t="s">
        <v>108</v>
      </c>
      <c r="E65" s="135">
        <v>200.0</v>
      </c>
      <c r="K65" s="135">
        <v>1200.0</v>
      </c>
      <c r="N65" s="143">
        <v>43836.0</v>
      </c>
    </row>
    <row r="66">
      <c r="A66" s="135">
        <v>65.0</v>
      </c>
      <c r="B66" s="135" t="s">
        <v>2285</v>
      </c>
      <c r="C66" s="135" t="s">
        <v>108</v>
      </c>
      <c r="E66" s="135">
        <v>200.0</v>
      </c>
      <c r="K66" s="135">
        <v>400.0</v>
      </c>
      <c r="N66" s="143">
        <v>43316.0</v>
      </c>
      <c r="Q66" s="135" t="s">
        <v>2289</v>
      </c>
    </row>
    <row r="67">
      <c r="A67" s="135">
        <v>66.0</v>
      </c>
      <c r="B67" s="135" t="s">
        <v>2290</v>
      </c>
      <c r="C67" s="135" t="s">
        <v>108</v>
      </c>
      <c r="D67" s="135">
        <v>7.0</v>
      </c>
      <c r="E67" s="135">
        <v>150.0</v>
      </c>
      <c r="F67" s="135">
        <v>6.0</v>
      </c>
      <c r="H67" s="135" t="s">
        <v>2292</v>
      </c>
      <c r="I67" s="142">
        <v>46160.10797453704</v>
      </c>
      <c r="J67" s="135" t="s">
        <v>1837</v>
      </c>
      <c r="K67" s="135">
        <v>1100.0</v>
      </c>
      <c r="L67" s="135">
        <v>600.0</v>
      </c>
      <c r="M67" s="135">
        <v>9500.0</v>
      </c>
      <c r="N67" s="143">
        <v>42878.0</v>
      </c>
      <c r="O67" s="135" t="s">
        <v>1765</v>
      </c>
      <c r="P67" s="135" t="s">
        <v>1767</v>
      </c>
      <c r="Q67" s="135" t="s">
        <v>2298</v>
      </c>
      <c r="R67" s="135" t="s">
        <v>2300</v>
      </c>
      <c r="S67" s="135" t="s">
        <v>1176</v>
      </c>
    </row>
    <row r="68">
      <c r="A68" s="135">
        <v>67.0</v>
      </c>
      <c r="B68" s="135" t="s">
        <v>2302</v>
      </c>
      <c r="C68" s="135" t="s">
        <v>108</v>
      </c>
      <c r="E68" s="135">
        <v>150.0</v>
      </c>
      <c r="K68" s="135">
        <v>700.0</v>
      </c>
      <c r="N68" s="143">
        <v>43939.0</v>
      </c>
    </row>
    <row r="69">
      <c r="A69" s="135">
        <v>68.0</v>
      </c>
      <c r="B69" s="135" t="s">
        <v>2305</v>
      </c>
      <c r="C69" s="135" t="s">
        <v>108</v>
      </c>
      <c r="E69" s="135">
        <v>150.0</v>
      </c>
      <c r="K69" s="135">
        <v>1400.0</v>
      </c>
      <c r="N69" s="143">
        <v>43886.0</v>
      </c>
      <c r="O69" s="135" t="s">
        <v>1765</v>
      </c>
      <c r="P69" s="135" t="s">
        <v>1767</v>
      </c>
      <c r="S69" s="135" t="s">
        <v>1176</v>
      </c>
    </row>
    <row r="70">
      <c r="A70" s="135">
        <v>69.0</v>
      </c>
      <c r="B70" s="135" t="s">
        <v>2311</v>
      </c>
      <c r="C70" s="135" t="s">
        <v>108</v>
      </c>
      <c r="D70" s="135">
        <v>7.0</v>
      </c>
      <c r="E70" s="135">
        <v>150.0</v>
      </c>
      <c r="F70" s="135">
        <v>8.0</v>
      </c>
      <c r="H70" s="135" t="s">
        <v>107</v>
      </c>
      <c r="I70" s="142">
        <v>46155.9441087963</v>
      </c>
      <c r="J70" s="135" t="s">
        <v>2316</v>
      </c>
      <c r="K70" s="135">
        <v>1600.0</v>
      </c>
      <c r="L70" s="135">
        <v>14000.0</v>
      </c>
      <c r="M70" s="135">
        <v>18000.0</v>
      </c>
      <c r="N70" s="143">
        <v>43841.0</v>
      </c>
      <c r="O70" s="135" t="s">
        <v>1765</v>
      </c>
      <c r="P70" s="135" t="s">
        <v>1767</v>
      </c>
      <c r="Q70" s="135" t="s">
        <v>2320</v>
      </c>
      <c r="R70" s="135" t="s">
        <v>2321</v>
      </c>
      <c r="S70" s="135" t="s">
        <v>1770</v>
      </c>
    </row>
    <row r="71">
      <c r="A71" s="135">
        <v>70.0</v>
      </c>
      <c r="B71" s="135" t="s">
        <v>2324</v>
      </c>
      <c r="C71" s="135" t="s">
        <v>108</v>
      </c>
      <c r="E71" s="135">
        <v>150.0</v>
      </c>
      <c r="F71" s="135">
        <v>6.0</v>
      </c>
      <c r="H71" s="135" t="s">
        <v>2326</v>
      </c>
      <c r="K71" s="135">
        <v>1900.0</v>
      </c>
      <c r="N71" s="143">
        <v>43623.0</v>
      </c>
      <c r="O71" s="135" t="s">
        <v>1765</v>
      </c>
      <c r="P71" s="135" t="s">
        <v>1767</v>
      </c>
      <c r="S71" s="135" t="s">
        <v>1770</v>
      </c>
    </row>
    <row r="72">
      <c r="A72" s="135">
        <v>71.0</v>
      </c>
      <c r="B72" s="135" t="s">
        <v>2331</v>
      </c>
      <c r="C72" s="135" t="s">
        <v>108</v>
      </c>
      <c r="E72" s="135">
        <v>150.0</v>
      </c>
      <c r="F72" s="135">
        <v>7.0</v>
      </c>
      <c r="K72" s="135">
        <v>1100.0</v>
      </c>
      <c r="N72" s="143">
        <v>43851.0</v>
      </c>
    </row>
    <row r="73">
      <c r="A73" s="135">
        <v>72.0</v>
      </c>
      <c r="B73" s="135" t="s">
        <v>2336</v>
      </c>
      <c r="C73" s="135" t="s">
        <v>108</v>
      </c>
      <c r="D73" s="135">
        <v>2.0</v>
      </c>
      <c r="E73" s="135">
        <v>150.0</v>
      </c>
      <c r="H73" s="135" t="s">
        <v>2337</v>
      </c>
      <c r="I73" s="142">
        <v>46183.612337962964</v>
      </c>
      <c r="J73" s="135" t="s">
        <v>2339</v>
      </c>
      <c r="K73" s="135">
        <v>450.0</v>
      </c>
      <c r="L73" s="135">
        <v>1300.0</v>
      </c>
      <c r="M73" s="135">
        <v>1600.0</v>
      </c>
      <c r="N73" s="143">
        <v>44611.0</v>
      </c>
      <c r="O73" s="135" t="s">
        <v>1765</v>
      </c>
      <c r="P73" s="135" t="s">
        <v>1767</v>
      </c>
      <c r="S73" s="135" t="s">
        <v>1871</v>
      </c>
    </row>
    <row r="74">
      <c r="A74" s="135">
        <v>73.0</v>
      </c>
      <c r="B74" s="135" t="s">
        <v>2346</v>
      </c>
      <c r="C74" s="135" t="s">
        <v>108</v>
      </c>
      <c r="E74" s="135">
        <v>150.0</v>
      </c>
      <c r="K74" s="135">
        <v>500.0</v>
      </c>
      <c r="N74" s="143">
        <v>44618.0</v>
      </c>
    </row>
    <row r="75">
      <c r="A75" s="135">
        <v>74.0</v>
      </c>
      <c r="B75" s="135" t="s">
        <v>2352</v>
      </c>
      <c r="C75" s="135" t="s">
        <v>108</v>
      </c>
      <c r="E75" s="135">
        <v>150.0</v>
      </c>
      <c r="K75" s="135">
        <v>1600.0</v>
      </c>
      <c r="N75" s="143">
        <v>43846.0</v>
      </c>
    </row>
    <row r="76">
      <c r="A76" s="135">
        <v>75.0</v>
      </c>
      <c r="B76" s="135" t="s">
        <v>2356</v>
      </c>
      <c r="C76" s="135" t="s">
        <v>108</v>
      </c>
      <c r="D76" s="135">
        <v>1.0</v>
      </c>
      <c r="E76" s="135">
        <v>150.0</v>
      </c>
      <c r="H76" s="135" t="s">
        <v>2360</v>
      </c>
      <c r="I76" s="142">
        <v>46180.46297453704</v>
      </c>
      <c r="J76" s="135" t="s">
        <v>2362</v>
      </c>
      <c r="K76" s="135">
        <v>150.0</v>
      </c>
      <c r="L76" s="135">
        <v>300.0</v>
      </c>
      <c r="M76" s="135">
        <v>2100.0</v>
      </c>
      <c r="N76" s="143">
        <v>44726.0</v>
      </c>
      <c r="O76" s="135" t="s">
        <v>1765</v>
      </c>
      <c r="P76" s="135" t="s">
        <v>1767</v>
      </c>
      <c r="S76" s="135" t="s">
        <v>1176</v>
      </c>
    </row>
    <row r="77">
      <c r="A77" s="135">
        <v>76.0</v>
      </c>
      <c r="B77" s="135" t="s">
        <v>2368</v>
      </c>
      <c r="C77" s="135" t="s">
        <v>108</v>
      </c>
      <c r="E77" s="135">
        <v>150.0</v>
      </c>
      <c r="K77" s="135">
        <v>900.0</v>
      </c>
      <c r="N77" s="143">
        <v>43840.0</v>
      </c>
    </row>
    <row r="78">
      <c r="A78" s="135">
        <v>77.0</v>
      </c>
      <c r="B78" s="135" t="s">
        <v>2373</v>
      </c>
      <c r="C78" s="135" t="s">
        <v>108</v>
      </c>
      <c r="D78" s="135">
        <v>0.0</v>
      </c>
      <c r="E78" s="135">
        <v>150.0</v>
      </c>
      <c r="F78" s="135">
        <v>0.4</v>
      </c>
      <c r="H78" s="135" t="s">
        <v>2375</v>
      </c>
      <c r="I78" s="142">
        <v>46168.65142361111</v>
      </c>
      <c r="J78" s="135" t="s">
        <v>2378</v>
      </c>
      <c r="K78" s="135">
        <v>1700.0</v>
      </c>
      <c r="L78" s="135">
        <v>50.0</v>
      </c>
      <c r="M78" s="135">
        <v>350.0</v>
      </c>
      <c r="N78" s="143">
        <v>42360.0</v>
      </c>
      <c r="O78" s="135" t="s">
        <v>1765</v>
      </c>
      <c r="P78" s="135" t="s">
        <v>1767</v>
      </c>
      <c r="Q78" s="135" t="s">
        <v>2382</v>
      </c>
      <c r="R78" s="135" t="s">
        <v>2383</v>
      </c>
      <c r="S78" s="135" t="s">
        <v>1176</v>
      </c>
    </row>
    <row r="79">
      <c r="A79" s="135">
        <v>78.0</v>
      </c>
      <c r="B79" s="135" t="s">
        <v>2390</v>
      </c>
      <c r="C79" s="135" t="s">
        <v>108</v>
      </c>
      <c r="E79" s="135">
        <v>150.0</v>
      </c>
      <c r="K79" s="135">
        <v>250.0</v>
      </c>
      <c r="N79" s="143">
        <v>44607.0</v>
      </c>
    </row>
    <row r="80">
      <c r="A80" s="135">
        <v>79.0</v>
      </c>
      <c r="B80" s="135" t="s">
        <v>2395</v>
      </c>
      <c r="C80" s="135" t="s">
        <v>108</v>
      </c>
      <c r="D80" s="135">
        <v>7.0</v>
      </c>
      <c r="E80" s="135">
        <v>150.0</v>
      </c>
      <c r="F80" s="135">
        <v>2.5</v>
      </c>
      <c r="H80" s="135" t="s">
        <v>107</v>
      </c>
      <c r="I80" s="142">
        <v>46155.9896875</v>
      </c>
      <c r="J80" s="135" t="s">
        <v>2303</v>
      </c>
      <c r="K80" s="135">
        <v>1600.0</v>
      </c>
      <c r="L80" s="135">
        <v>14000.0</v>
      </c>
      <c r="M80" s="135">
        <v>18000.0</v>
      </c>
      <c r="N80" s="143">
        <v>43836.0</v>
      </c>
      <c r="O80" s="135" t="s">
        <v>1765</v>
      </c>
      <c r="P80" s="135" t="s">
        <v>1767</v>
      </c>
      <c r="S80" s="135" t="s">
        <v>1770</v>
      </c>
    </row>
    <row r="81">
      <c r="A81" s="135">
        <v>80.0</v>
      </c>
      <c r="B81" s="135" t="s">
        <v>2403</v>
      </c>
      <c r="C81" s="135" t="s">
        <v>108</v>
      </c>
      <c r="D81" s="135">
        <v>48.0</v>
      </c>
      <c r="E81" s="135">
        <v>150.0</v>
      </c>
      <c r="F81" s="135">
        <v>6.0</v>
      </c>
      <c r="H81" s="135" t="s">
        <v>2405</v>
      </c>
      <c r="I81" s="142">
        <v>46182.44006944444</v>
      </c>
      <c r="J81" s="135" t="s">
        <v>2407</v>
      </c>
      <c r="K81" s="135">
        <v>3500.0</v>
      </c>
      <c r="L81" s="135">
        <v>300.0</v>
      </c>
      <c r="M81" s="135">
        <v>6000.0</v>
      </c>
      <c r="N81" s="143">
        <v>42736.0</v>
      </c>
      <c r="O81" s="135" t="s">
        <v>1846</v>
      </c>
      <c r="P81" s="135" t="s">
        <v>1767</v>
      </c>
      <c r="S81" s="135" t="s">
        <v>1176</v>
      </c>
    </row>
    <row r="82">
      <c r="A82" s="135">
        <v>81.0</v>
      </c>
      <c r="B82" s="135" t="s">
        <v>2411</v>
      </c>
      <c r="C82" s="135" t="s">
        <v>108</v>
      </c>
      <c r="E82" s="135">
        <v>150.0</v>
      </c>
      <c r="K82" s="135">
        <v>200.0</v>
      </c>
      <c r="N82" s="143">
        <v>45556.0</v>
      </c>
    </row>
    <row r="83">
      <c r="A83" s="135">
        <v>82.0</v>
      </c>
      <c r="B83" s="135" t="s">
        <v>2414</v>
      </c>
      <c r="C83" s="135" t="s">
        <v>108</v>
      </c>
      <c r="E83" s="135">
        <v>150.0</v>
      </c>
      <c r="K83" s="135">
        <v>500.0</v>
      </c>
      <c r="N83" s="143">
        <v>43933.0</v>
      </c>
      <c r="Q83" s="135" t="s">
        <v>2417</v>
      </c>
    </row>
    <row r="84">
      <c r="A84" s="135">
        <v>83.0</v>
      </c>
      <c r="B84" s="135" t="s">
        <v>2418</v>
      </c>
      <c r="C84" s="135" t="s">
        <v>108</v>
      </c>
      <c r="D84" s="135">
        <v>43.0</v>
      </c>
      <c r="E84" s="135">
        <v>150.0</v>
      </c>
      <c r="H84" s="135" t="s">
        <v>112</v>
      </c>
      <c r="I84" s="142">
        <v>46180.722407407404</v>
      </c>
      <c r="J84" s="135" t="s">
        <v>2100</v>
      </c>
      <c r="K84" s="135">
        <v>1700.0</v>
      </c>
      <c r="L84" s="135">
        <v>29000.0</v>
      </c>
      <c r="M84" s="135">
        <v>44000.0</v>
      </c>
      <c r="N84" s="143">
        <v>43839.0</v>
      </c>
      <c r="O84" s="135" t="s">
        <v>1765</v>
      </c>
      <c r="P84" s="135" t="s">
        <v>1767</v>
      </c>
      <c r="Q84" s="135" t="s">
        <v>2425</v>
      </c>
      <c r="R84" s="135" t="s">
        <v>2427</v>
      </c>
      <c r="S84" s="135" t="s">
        <v>1770</v>
      </c>
    </row>
    <row r="85">
      <c r="A85" s="135">
        <v>84.0</v>
      </c>
      <c r="B85" s="135" t="s">
        <v>2429</v>
      </c>
      <c r="C85" s="135" t="s">
        <v>108</v>
      </c>
      <c r="D85" s="135">
        <v>67.0</v>
      </c>
      <c r="E85" s="135">
        <v>150.0</v>
      </c>
      <c r="F85" s="135">
        <v>7.0</v>
      </c>
      <c r="H85" s="135" t="s">
        <v>112</v>
      </c>
      <c r="I85" s="142">
        <v>46188.330462962964</v>
      </c>
      <c r="J85" s="135" t="s">
        <v>2435</v>
      </c>
      <c r="K85" s="135">
        <v>1000.0</v>
      </c>
      <c r="L85" s="135">
        <v>30000.0</v>
      </c>
      <c r="M85" s="135">
        <v>46000.0</v>
      </c>
      <c r="N85" s="143">
        <v>43852.0</v>
      </c>
      <c r="O85" s="135" t="s">
        <v>1846</v>
      </c>
      <c r="P85" s="135" t="s">
        <v>1767</v>
      </c>
      <c r="Q85" s="135" t="s">
        <v>2439</v>
      </c>
      <c r="R85" s="135" t="s">
        <v>2440</v>
      </c>
      <c r="S85" s="135" t="s">
        <v>1176</v>
      </c>
    </row>
    <row r="86">
      <c r="A86" s="135">
        <v>85.0</v>
      </c>
      <c r="B86" s="135" t="s">
        <v>2442</v>
      </c>
      <c r="C86" s="135" t="s">
        <v>108</v>
      </c>
      <c r="D86" s="135">
        <v>9.0</v>
      </c>
      <c r="E86" s="135">
        <v>150.0</v>
      </c>
      <c r="F86" s="135">
        <v>1.7</v>
      </c>
      <c r="H86" s="135" t="s">
        <v>107</v>
      </c>
      <c r="I86" s="142">
        <v>46159.91189814815</v>
      </c>
      <c r="J86" s="135" t="s">
        <v>2446</v>
      </c>
      <c r="K86" s="135">
        <v>2000.0</v>
      </c>
      <c r="L86" s="135">
        <v>14000.0</v>
      </c>
      <c r="M86" s="135">
        <v>18000.0</v>
      </c>
      <c r="N86" s="143">
        <v>42737.0</v>
      </c>
      <c r="O86" s="135" t="s">
        <v>1765</v>
      </c>
      <c r="P86" s="135" t="s">
        <v>1767</v>
      </c>
      <c r="Q86" s="135" t="s">
        <v>2450</v>
      </c>
      <c r="R86" s="135" t="s">
        <v>2452</v>
      </c>
      <c r="S86" s="135" t="s">
        <v>1770</v>
      </c>
    </row>
    <row r="87">
      <c r="A87" s="135">
        <v>86.0</v>
      </c>
      <c r="B87" s="135" t="s">
        <v>2453</v>
      </c>
      <c r="C87" s="135" t="s">
        <v>108</v>
      </c>
      <c r="E87" s="135">
        <v>150.0</v>
      </c>
      <c r="F87" s="135">
        <v>10.0</v>
      </c>
      <c r="K87" s="135">
        <v>450.0</v>
      </c>
      <c r="N87" s="143">
        <v>43851.0</v>
      </c>
    </row>
    <row r="88">
      <c r="A88" s="135">
        <v>87.0</v>
      </c>
      <c r="B88" s="135" t="s">
        <v>2459</v>
      </c>
      <c r="C88" s="135" t="s">
        <v>108</v>
      </c>
      <c r="E88" s="135">
        <v>150.0</v>
      </c>
      <c r="K88" s="135">
        <v>250.0</v>
      </c>
      <c r="N88" s="143">
        <v>43836.0</v>
      </c>
    </row>
    <row r="89">
      <c r="A89" s="135">
        <v>88.0</v>
      </c>
      <c r="B89" s="135" t="s">
        <v>2462</v>
      </c>
      <c r="C89" s="135" t="s">
        <v>108</v>
      </c>
      <c r="E89" s="135">
        <v>150.0</v>
      </c>
      <c r="K89" s="135">
        <v>1400.0</v>
      </c>
      <c r="N89" s="143">
        <v>43840.0</v>
      </c>
    </row>
    <row r="90">
      <c r="A90" s="135">
        <v>89.0</v>
      </c>
      <c r="B90" s="135" t="s">
        <v>2469</v>
      </c>
      <c r="C90" s="135" t="s">
        <v>108</v>
      </c>
      <c r="D90" s="135">
        <v>7.0</v>
      </c>
      <c r="E90" s="135">
        <v>150.0</v>
      </c>
      <c r="H90" s="135" t="s">
        <v>1771</v>
      </c>
      <c r="I90" s="142">
        <v>46167.97079861111</v>
      </c>
      <c r="J90" s="135" t="s">
        <v>1782</v>
      </c>
      <c r="K90" s="135">
        <v>2800.0</v>
      </c>
      <c r="L90" s="135">
        <v>2000.0</v>
      </c>
      <c r="M90" s="135">
        <v>2100.0</v>
      </c>
      <c r="N90" s="143">
        <v>43840.0</v>
      </c>
      <c r="O90" s="135" t="s">
        <v>1846</v>
      </c>
      <c r="P90" s="135" t="s">
        <v>1767</v>
      </c>
      <c r="S90" s="135" t="s">
        <v>1176</v>
      </c>
    </row>
    <row r="91">
      <c r="A91" s="135">
        <v>90.0</v>
      </c>
      <c r="B91" s="135" t="s">
        <v>2475</v>
      </c>
      <c r="C91" s="135" t="s">
        <v>108</v>
      </c>
      <c r="D91" s="135">
        <v>24.0</v>
      </c>
      <c r="E91" s="135">
        <v>150.0</v>
      </c>
      <c r="F91" s="135">
        <v>6.0</v>
      </c>
      <c r="H91" s="135" t="s">
        <v>2477</v>
      </c>
      <c r="I91" s="142">
        <v>46185.337164351855</v>
      </c>
      <c r="J91" s="135" t="s">
        <v>2480</v>
      </c>
      <c r="K91" s="135">
        <v>1800.0</v>
      </c>
      <c r="L91" s="135">
        <v>40.0</v>
      </c>
      <c r="M91" s="135">
        <v>700.0</v>
      </c>
      <c r="N91" s="143">
        <v>42725.0</v>
      </c>
      <c r="O91" s="135" t="s">
        <v>1846</v>
      </c>
      <c r="P91" s="135" t="s">
        <v>1767</v>
      </c>
      <c r="S91" s="135" t="s">
        <v>1176</v>
      </c>
    </row>
    <row r="92">
      <c r="A92" s="135">
        <v>91.0</v>
      </c>
      <c r="B92" s="135" t="s">
        <v>2485</v>
      </c>
      <c r="C92" s="135" t="s">
        <v>108</v>
      </c>
      <c r="D92" s="135">
        <v>52.0</v>
      </c>
      <c r="E92" s="135">
        <v>150.0</v>
      </c>
      <c r="H92" s="135" t="s">
        <v>112</v>
      </c>
      <c r="I92" s="142">
        <v>46184.07148148148</v>
      </c>
      <c r="J92" s="135" t="s">
        <v>2491</v>
      </c>
      <c r="K92" s="135">
        <v>1200.0</v>
      </c>
      <c r="L92" s="135">
        <v>29000.0</v>
      </c>
      <c r="M92" s="135">
        <v>45000.0</v>
      </c>
      <c r="N92" s="143">
        <v>43840.0</v>
      </c>
      <c r="O92" s="135" t="s">
        <v>1765</v>
      </c>
      <c r="P92" s="135" t="s">
        <v>1767</v>
      </c>
      <c r="S92" s="135" t="s">
        <v>1770</v>
      </c>
    </row>
    <row r="93">
      <c r="A93" s="135">
        <v>92.0</v>
      </c>
      <c r="B93" s="135" t="s">
        <v>2495</v>
      </c>
      <c r="C93" s="135" t="s">
        <v>108</v>
      </c>
      <c r="D93" s="135">
        <v>2.0</v>
      </c>
      <c r="E93" s="135">
        <v>150.0</v>
      </c>
      <c r="H93" s="135" t="s">
        <v>2498</v>
      </c>
      <c r="I93" s="142">
        <v>46157.71550925926</v>
      </c>
      <c r="J93" s="135" t="s">
        <v>1990</v>
      </c>
      <c r="K93" s="135">
        <v>3500.0</v>
      </c>
      <c r="L93" s="135">
        <v>700.0</v>
      </c>
      <c r="M93" s="135">
        <v>1300.0</v>
      </c>
      <c r="N93" s="143">
        <v>43836.0</v>
      </c>
      <c r="O93" s="135" t="s">
        <v>1846</v>
      </c>
      <c r="P93" s="135" t="s">
        <v>1767</v>
      </c>
      <c r="Q93" s="135" t="s">
        <v>2502</v>
      </c>
      <c r="R93" s="135" t="s">
        <v>2504</v>
      </c>
      <c r="S93" s="135" t="s">
        <v>1176</v>
      </c>
    </row>
    <row r="94">
      <c r="A94" s="135">
        <v>93.0</v>
      </c>
      <c r="B94" s="135" t="s">
        <v>2505</v>
      </c>
      <c r="C94" s="135" t="s">
        <v>108</v>
      </c>
      <c r="D94" s="135">
        <v>5.0</v>
      </c>
      <c r="E94" s="135">
        <v>150.0</v>
      </c>
      <c r="H94" s="135" t="s">
        <v>2507</v>
      </c>
      <c r="I94" s="142">
        <v>46156.09076388889</v>
      </c>
      <c r="J94" s="135" t="s">
        <v>1859</v>
      </c>
      <c r="K94" s="135">
        <v>700.0</v>
      </c>
      <c r="L94" s="135">
        <v>1600.0</v>
      </c>
      <c r="M94" s="135">
        <v>4100.0</v>
      </c>
      <c r="N94" s="143">
        <v>43931.0</v>
      </c>
      <c r="O94" s="135" t="s">
        <v>1846</v>
      </c>
      <c r="P94" s="135" t="s">
        <v>1767</v>
      </c>
      <c r="S94" s="135" t="s">
        <v>1176</v>
      </c>
    </row>
    <row r="95">
      <c r="A95" s="135">
        <v>94.0</v>
      </c>
      <c r="B95" s="135" t="s">
        <v>2514</v>
      </c>
      <c r="C95" s="135" t="s">
        <v>108</v>
      </c>
      <c r="D95" s="135">
        <v>3.0</v>
      </c>
      <c r="E95" s="135">
        <v>150.0</v>
      </c>
      <c r="H95" s="135" t="s">
        <v>168</v>
      </c>
      <c r="I95" s="142">
        <v>46182.24858796296</v>
      </c>
      <c r="J95" s="135" t="s">
        <v>2362</v>
      </c>
      <c r="K95" s="135">
        <v>1200.0</v>
      </c>
      <c r="L95" s="135">
        <v>80.0</v>
      </c>
      <c r="M95" s="135">
        <v>2600.0</v>
      </c>
      <c r="N95" s="143">
        <v>43839.0</v>
      </c>
      <c r="O95" s="135" t="s">
        <v>1765</v>
      </c>
      <c r="P95" s="135" t="s">
        <v>1767</v>
      </c>
      <c r="S95" s="135" t="s">
        <v>1820</v>
      </c>
    </row>
    <row r="96">
      <c r="A96" s="135">
        <v>95.0</v>
      </c>
      <c r="B96" s="135" t="s">
        <v>2517</v>
      </c>
      <c r="C96" s="135" t="s">
        <v>108</v>
      </c>
      <c r="D96" s="135">
        <v>2.0</v>
      </c>
      <c r="E96" s="135">
        <v>150.0</v>
      </c>
      <c r="F96" s="135">
        <v>7.0</v>
      </c>
      <c r="H96" s="135" t="s">
        <v>2520</v>
      </c>
      <c r="I96" s="142">
        <v>46182.51336805556</v>
      </c>
      <c r="J96" s="135" t="s">
        <v>1834</v>
      </c>
      <c r="K96" s="135">
        <v>2300.0</v>
      </c>
      <c r="L96" s="135">
        <v>2200.0</v>
      </c>
      <c r="M96" s="135">
        <v>2300.0</v>
      </c>
      <c r="N96" s="143">
        <v>43840.0</v>
      </c>
      <c r="O96" s="135" t="s">
        <v>1846</v>
      </c>
      <c r="P96" s="135" t="s">
        <v>1767</v>
      </c>
      <c r="Q96" s="135" t="s">
        <v>2524</v>
      </c>
      <c r="R96" s="135" t="s">
        <v>2526</v>
      </c>
      <c r="S96" s="135" t="s">
        <v>1770</v>
      </c>
    </row>
    <row r="97">
      <c r="A97" s="135">
        <v>96.0</v>
      </c>
      <c r="B97" s="135" t="s">
        <v>2530</v>
      </c>
      <c r="C97" s="135" t="s">
        <v>108</v>
      </c>
      <c r="D97" s="135">
        <v>42.0</v>
      </c>
      <c r="E97" s="135">
        <v>150.0</v>
      </c>
      <c r="F97" s="135">
        <v>9.0</v>
      </c>
      <c r="H97" s="135" t="s">
        <v>198</v>
      </c>
      <c r="I97" s="142">
        <v>46175.03975694445</v>
      </c>
      <c r="J97" s="135" t="s">
        <v>1859</v>
      </c>
      <c r="K97" s="135">
        <v>1200.0</v>
      </c>
      <c r="L97" s="135">
        <v>10000.0</v>
      </c>
      <c r="M97" s="135">
        <v>15000.0</v>
      </c>
      <c r="N97" s="143">
        <v>43262.0</v>
      </c>
      <c r="O97" s="135" t="s">
        <v>1846</v>
      </c>
      <c r="P97" s="135" t="s">
        <v>1767</v>
      </c>
      <c r="Q97" s="135" t="s">
        <v>2537</v>
      </c>
      <c r="R97" s="135" t="s">
        <v>2539</v>
      </c>
      <c r="S97" s="135" t="s">
        <v>1176</v>
      </c>
    </row>
    <row r="98">
      <c r="A98" s="135">
        <v>97.0</v>
      </c>
      <c r="B98" s="135" t="s">
        <v>2541</v>
      </c>
      <c r="C98" s="135" t="s">
        <v>108</v>
      </c>
      <c r="E98" s="135">
        <v>150.0</v>
      </c>
      <c r="K98" s="135">
        <v>900.0</v>
      </c>
      <c r="N98" s="143">
        <v>45762.0</v>
      </c>
    </row>
    <row r="99">
      <c r="A99" s="135">
        <v>98.0</v>
      </c>
      <c r="B99" s="135" t="s">
        <v>2549</v>
      </c>
      <c r="C99" s="135" t="s">
        <v>108</v>
      </c>
      <c r="E99" s="135">
        <v>150.0</v>
      </c>
      <c r="K99" s="135">
        <v>400.0</v>
      </c>
      <c r="N99" s="143">
        <v>44087.0</v>
      </c>
      <c r="Q99" s="135" t="s">
        <v>2555</v>
      </c>
      <c r="R99" s="135" t="s">
        <v>2556</v>
      </c>
    </row>
    <row r="100">
      <c r="A100" s="135">
        <v>99.0</v>
      </c>
      <c r="B100" s="135" t="s">
        <v>2560</v>
      </c>
      <c r="C100" s="135" t="s">
        <v>108</v>
      </c>
      <c r="E100" s="135">
        <v>150.0</v>
      </c>
      <c r="K100" s="135">
        <v>1600.0</v>
      </c>
      <c r="N100" s="143">
        <v>43898.0</v>
      </c>
    </row>
    <row r="101">
      <c r="A101" s="135">
        <v>100.0</v>
      </c>
      <c r="B101" s="135" t="s">
        <v>2566</v>
      </c>
      <c r="C101" s="135" t="s">
        <v>108</v>
      </c>
      <c r="E101" s="135">
        <v>150.0</v>
      </c>
      <c r="K101" s="135">
        <v>1500.0</v>
      </c>
      <c r="N101" s="143">
        <v>43837.0</v>
      </c>
      <c r="O101" s="135" t="s">
        <v>1765</v>
      </c>
      <c r="P101" s="135" t="s">
        <v>1767</v>
      </c>
      <c r="S101" s="135" t="s">
        <v>1770</v>
      </c>
    </row>
    <row r="102">
      <c r="A102" s="135">
        <v>101.0</v>
      </c>
      <c r="B102" s="135" t="s">
        <v>2572</v>
      </c>
      <c r="C102" s="135" t="s">
        <v>108</v>
      </c>
      <c r="E102" s="135">
        <v>150.0</v>
      </c>
      <c r="K102" s="135">
        <v>500.0</v>
      </c>
      <c r="N102" s="143">
        <v>43836.0</v>
      </c>
    </row>
    <row r="103">
      <c r="A103" s="135">
        <v>102.0</v>
      </c>
      <c r="B103" s="135" t="s">
        <v>2577</v>
      </c>
      <c r="C103" s="135" t="s">
        <v>108</v>
      </c>
      <c r="E103" s="135">
        <v>150.0</v>
      </c>
      <c r="K103" s="135">
        <v>1200.0</v>
      </c>
      <c r="N103" s="143">
        <v>43840.0</v>
      </c>
      <c r="O103" s="135" t="s">
        <v>1765</v>
      </c>
      <c r="P103" s="135" t="s">
        <v>1767</v>
      </c>
      <c r="S103" s="135" t="s">
        <v>1770</v>
      </c>
    </row>
    <row r="104">
      <c r="A104" s="135">
        <v>103.0</v>
      </c>
      <c r="B104" s="135" t="s">
        <v>2586</v>
      </c>
      <c r="C104" s="135" t="s">
        <v>108</v>
      </c>
      <c r="E104" s="135">
        <v>150.0</v>
      </c>
      <c r="F104" s="135">
        <v>8.0</v>
      </c>
      <c r="K104" s="135">
        <v>450.0</v>
      </c>
      <c r="N104" s="143">
        <v>43390.0</v>
      </c>
    </row>
    <row r="105">
      <c r="A105" s="135">
        <v>104.0</v>
      </c>
      <c r="B105" s="135" t="s">
        <v>2588</v>
      </c>
      <c r="C105" s="135" t="s">
        <v>108</v>
      </c>
      <c r="D105" s="135">
        <v>5.0</v>
      </c>
      <c r="E105" s="135">
        <v>150.0</v>
      </c>
      <c r="F105" s="135">
        <v>0.5</v>
      </c>
      <c r="H105" s="135" t="s">
        <v>1771</v>
      </c>
      <c r="I105" s="142">
        <v>46166.15241898148</v>
      </c>
      <c r="J105" s="135" t="s">
        <v>2592</v>
      </c>
      <c r="K105" s="135">
        <v>2100.0</v>
      </c>
      <c r="L105" s="135">
        <v>1600.0</v>
      </c>
      <c r="M105" s="135">
        <v>3300.0</v>
      </c>
      <c r="N105" s="143">
        <v>43839.0</v>
      </c>
      <c r="O105" s="135" t="s">
        <v>1765</v>
      </c>
      <c r="P105" s="135" t="s">
        <v>1767</v>
      </c>
      <c r="Q105" s="135" t="s">
        <v>2595</v>
      </c>
      <c r="R105" s="135" t="s">
        <v>2597</v>
      </c>
      <c r="S105" s="135" t="s">
        <v>1770</v>
      </c>
    </row>
    <row r="106">
      <c r="A106" s="135">
        <v>105.0</v>
      </c>
      <c r="B106" s="135" t="s">
        <v>2599</v>
      </c>
      <c r="C106" s="135" t="s">
        <v>108</v>
      </c>
      <c r="D106" s="135">
        <v>2.0</v>
      </c>
      <c r="E106" s="135">
        <v>150.0</v>
      </c>
      <c r="F106" s="135">
        <v>5.0</v>
      </c>
      <c r="H106" s="135" t="s">
        <v>2520</v>
      </c>
      <c r="I106" s="142">
        <v>46190.244155092594</v>
      </c>
      <c r="J106" s="135" t="s">
        <v>2605</v>
      </c>
      <c r="K106" s="135">
        <v>2300.0</v>
      </c>
      <c r="L106" s="135">
        <v>2500.0</v>
      </c>
      <c r="M106" s="135">
        <v>2600.0</v>
      </c>
      <c r="N106" s="143">
        <v>43818.0</v>
      </c>
      <c r="O106" s="135" t="s">
        <v>1846</v>
      </c>
      <c r="P106" s="135" t="s">
        <v>1767</v>
      </c>
      <c r="Q106" s="135" t="s">
        <v>2607</v>
      </c>
      <c r="R106" s="135" t="s">
        <v>2608</v>
      </c>
      <c r="S106" s="135" t="s">
        <v>1770</v>
      </c>
    </row>
    <row r="107">
      <c r="A107" s="135">
        <v>106.0</v>
      </c>
      <c r="B107" s="135" t="s">
        <v>2610</v>
      </c>
      <c r="C107" s="135" t="s">
        <v>108</v>
      </c>
      <c r="D107" s="135">
        <v>11.0</v>
      </c>
      <c r="E107" s="135">
        <v>150.0</v>
      </c>
      <c r="F107" s="135">
        <v>2.5</v>
      </c>
      <c r="H107" s="135" t="s">
        <v>1760</v>
      </c>
      <c r="I107" s="142">
        <v>46161.55347222222</v>
      </c>
      <c r="J107" s="135" t="s">
        <v>1859</v>
      </c>
      <c r="K107" s="135">
        <v>2300.0</v>
      </c>
      <c r="L107" s="135">
        <v>27000.0</v>
      </c>
      <c r="M107" s="135">
        <v>43000.0</v>
      </c>
      <c r="N107" s="143">
        <v>43615.0</v>
      </c>
      <c r="O107" s="135" t="s">
        <v>1765</v>
      </c>
      <c r="P107" s="135" t="s">
        <v>1767</v>
      </c>
      <c r="Q107" s="135" t="s">
        <v>2616</v>
      </c>
      <c r="R107" s="135" t="s">
        <v>2618</v>
      </c>
      <c r="S107" s="135" t="s">
        <v>1176</v>
      </c>
    </row>
    <row r="108">
      <c r="A108" s="135">
        <v>107.0</v>
      </c>
      <c r="B108" s="135" t="s">
        <v>2620</v>
      </c>
      <c r="C108" s="135" t="s">
        <v>108</v>
      </c>
      <c r="D108" s="135">
        <v>3.0</v>
      </c>
      <c r="E108" s="135">
        <v>150.0</v>
      </c>
      <c r="H108" s="135" t="s">
        <v>2622</v>
      </c>
      <c r="I108" s="142">
        <v>46169.020474537036</v>
      </c>
      <c r="J108" s="135" t="s">
        <v>1928</v>
      </c>
      <c r="K108" s="135">
        <v>1100.0</v>
      </c>
      <c r="L108" s="135">
        <v>250.0</v>
      </c>
      <c r="M108" s="135">
        <v>7600.0</v>
      </c>
      <c r="N108" s="143">
        <v>43839.0</v>
      </c>
      <c r="O108" s="135" t="s">
        <v>1765</v>
      </c>
      <c r="P108" s="135" t="s">
        <v>1767</v>
      </c>
      <c r="S108" s="135" t="s">
        <v>1820</v>
      </c>
    </row>
    <row r="109">
      <c r="A109" s="135">
        <v>108.0</v>
      </c>
      <c r="B109" s="135" t="s">
        <v>2625</v>
      </c>
      <c r="C109" s="135" t="s">
        <v>108</v>
      </c>
      <c r="D109" s="135">
        <v>47.0</v>
      </c>
      <c r="E109" s="135">
        <v>150.0</v>
      </c>
      <c r="F109" s="135">
        <v>7.0</v>
      </c>
      <c r="H109" s="135" t="s">
        <v>112</v>
      </c>
      <c r="I109" s="142">
        <v>46175.0183912037</v>
      </c>
      <c r="J109" s="135" t="s">
        <v>2633</v>
      </c>
      <c r="K109" s="135">
        <v>1400.0</v>
      </c>
      <c r="L109" s="135">
        <v>29000.0</v>
      </c>
      <c r="M109" s="135">
        <v>46000.0</v>
      </c>
      <c r="N109" s="143">
        <v>42320.0</v>
      </c>
      <c r="O109" s="135" t="s">
        <v>1765</v>
      </c>
      <c r="P109" s="135" t="s">
        <v>1767</v>
      </c>
      <c r="Q109" s="135" t="s">
        <v>2637</v>
      </c>
      <c r="R109" s="135" t="s">
        <v>2638</v>
      </c>
      <c r="S109" s="135" t="s">
        <v>1176</v>
      </c>
    </row>
    <row r="110">
      <c r="A110" s="135">
        <v>109.0</v>
      </c>
      <c r="B110" s="135" t="s">
        <v>2640</v>
      </c>
      <c r="C110" s="135" t="s">
        <v>108</v>
      </c>
      <c r="D110" s="135">
        <v>1.0</v>
      </c>
      <c r="E110" s="135">
        <v>150.0</v>
      </c>
      <c r="H110" s="135" t="s">
        <v>2640</v>
      </c>
      <c r="I110" s="142">
        <v>46185.67084490741</v>
      </c>
      <c r="J110" s="135" t="s">
        <v>1949</v>
      </c>
      <c r="K110" s="135">
        <v>1600.0</v>
      </c>
      <c r="L110" s="135">
        <v>90.0</v>
      </c>
      <c r="M110" s="135">
        <v>100.0</v>
      </c>
      <c r="N110" s="143">
        <v>43839.0</v>
      </c>
      <c r="O110" s="135" t="s">
        <v>1765</v>
      </c>
      <c r="P110" s="135" t="s">
        <v>1767</v>
      </c>
      <c r="S110" s="135" t="s">
        <v>2648</v>
      </c>
    </row>
    <row r="111">
      <c r="A111" s="135">
        <v>110.0</v>
      </c>
      <c r="B111" s="135" t="s">
        <v>2650</v>
      </c>
      <c r="C111" s="135" t="s">
        <v>108</v>
      </c>
      <c r="D111" s="135">
        <v>0.0</v>
      </c>
      <c r="E111" s="135">
        <v>150.0</v>
      </c>
      <c r="H111" s="135" t="s">
        <v>2653</v>
      </c>
      <c r="I111" s="142">
        <v>46189.85050925926</v>
      </c>
      <c r="J111" s="135" t="s">
        <v>1863</v>
      </c>
      <c r="K111" s="135">
        <v>1500.0</v>
      </c>
      <c r="L111" s="135">
        <v>450.0</v>
      </c>
      <c r="M111" s="135">
        <v>500.0</v>
      </c>
      <c r="N111" s="143">
        <v>43836.0</v>
      </c>
      <c r="O111" s="135" t="s">
        <v>1765</v>
      </c>
      <c r="P111" s="135" t="s">
        <v>1767</v>
      </c>
      <c r="Q111" s="135" t="s">
        <v>2657</v>
      </c>
      <c r="R111" s="135" t="s">
        <v>2661</v>
      </c>
      <c r="S111" s="135" t="s">
        <v>1828</v>
      </c>
    </row>
    <row r="112">
      <c r="A112" s="135">
        <v>111.0</v>
      </c>
      <c r="B112" s="135" t="s">
        <v>2663</v>
      </c>
      <c r="C112" s="135" t="s">
        <v>108</v>
      </c>
      <c r="D112" s="135">
        <v>8.0</v>
      </c>
      <c r="E112" s="135">
        <v>150.0</v>
      </c>
      <c r="H112" s="135" t="s">
        <v>1759</v>
      </c>
      <c r="I112" s="142">
        <v>46161.936689814815</v>
      </c>
      <c r="J112" s="135" t="s">
        <v>2667</v>
      </c>
      <c r="K112" s="135">
        <v>1200.0</v>
      </c>
      <c r="L112" s="135">
        <v>1600.0</v>
      </c>
      <c r="M112" s="135">
        <v>1700.0</v>
      </c>
      <c r="N112" s="143">
        <v>43842.0</v>
      </c>
      <c r="O112" s="135" t="s">
        <v>2670</v>
      </c>
      <c r="P112" s="135" t="s">
        <v>1767</v>
      </c>
      <c r="S112" s="135" t="s">
        <v>1770</v>
      </c>
    </row>
    <row r="113">
      <c r="A113" s="135">
        <v>112.0</v>
      </c>
      <c r="B113" s="135" t="s">
        <v>2672</v>
      </c>
      <c r="C113" s="135" t="s">
        <v>108</v>
      </c>
      <c r="D113" s="135">
        <v>9.0</v>
      </c>
      <c r="E113" s="135">
        <v>150.0</v>
      </c>
      <c r="H113" s="135" t="s">
        <v>2676</v>
      </c>
      <c r="I113" s="142">
        <v>46180.69747685185</v>
      </c>
      <c r="J113" s="135" t="s">
        <v>2679</v>
      </c>
      <c r="K113" s="135">
        <v>800.0</v>
      </c>
      <c r="L113" s="135">
        <v>150.0</v>
      </c>
      <c r="M113" s="135">
        <v>8100.0</v>
      </c>
      <c r="N113" s="143">
        <v>43840.0</v>
      </c>
      <c r="O113" s="135" t="s">
        <v>1846</v>
      </c>
      <c r="P113" s="135" t="s">
        <v>1767</v>
      </c>
      <c r="S113" s="135" t="s">
        <v>1176</v>
      </c>
    </row>
    <row r="114">
      <c r="A114" s="135">
        <v>113.0</v>
      </c>
      <c r="B114" s="135" t="s">
        <v>2684</v>
      </c>
      <c r="C114" s="135" t="s">
        <v>108</v>
      </c>
      <c r="D114" s="135">
        <v>1.0</v>
      </c>
      <c r="E114" s="135">
        <v>150.0</v>
      </c>
      <c r="H114" s="135" t="s">
        <v>2677</v>
      </c>
      <c r="I114" s="142">
        <v>46158.815092592595</v>
      </c>
      <c r="J114" s="135" t="s">
        <v>1893</v>
      </c>
      <c r="K114" s="135">
        <v>1600.0</v>
      </c>
      <c r="L114" s="135">
        <v>400.0</v>
      </c>
      <c r="M114" s="135">
        <v>79000.0</v>
      </c>
      <c r="N114" s="143">
        <v>43842.0</v>
      </c>
      <c r="O114" s="135" t="s">
        <v>1765</v>
      </c>
      <c r="P114" s="135" t="s">
        <v>1767</v>
      </c>
      <c r="Q114" s="135" t="s">
        <v>2692</v>
      </c>
      <c r="S114" s="135" t="s">
        <v>1770</v>
      </c>
    </row>
    <row r="115">
      <c r="A115" s="135">
        <v>114.0</v>
      </c>
      <c r="B115" s="135" t="s">
        <v>2695</v>
      </c>
      <c r="C115" s="135" t="s">
        <v>108</v>
      </c>
      <c r="E115" s="135">
        <v>150.0</v>
      </c>
      <c r="K115" s="135">
        <v>500.0</v>
      </c>
      <c r="N115" s="143">
        <v>44043.0</v>
      </c>
    </row>
    <row r="116">
      <c r="A116" s="135">
        <v>115.0</v>
      </c>
      <c r="B116" s="135" t="s">
        <v>2697</v>
      </c>
      <c r="C116" s="135" t="s">
        <v>108</v>
      </c>
      <c r="D116" s="135">
        <v>27.0</v>
      </c>
      <c r="E116" s="135">
        <v>150.0</v>
      </c>
      <c r="F116" s="135">
        <v>7.0</v>
      </c>
      <c r="H116" s="135" t="s">
        <v>107</v>
      </c>
      <c r="I116" s="142">
        <v>46159.330983796295</v>
      </c>
      <c r="J116" s="135" t="s">
        <v>1859</v>
      </c>
      <c r="K116" s="135">
        <v>1300.0</v>
      </c>
      <c r="L116" s="135">
        <v>14000.0</v>
      </c>
      <c r="M116" s="135">
        <v>18000.0</v>
      </c>
      <c r="N116" s="143">
        <v>43839.0</v>
      </c>
      <c r="O116" s="135" t="s">
        <v>1846</v>
      </c>
      <c r="P116" s="135" t="s">
        <v>1767</v>
      </c>
      <c r="Q116" s="135" t="s">
        <v>2706</v>
      </c>
      <c r="R116" s="135" t="s">
        <v>2709</v>
      </c>
      <c r="S116" s="135" t="s">
        <v>1176</v>
      </c>
    </row>
    <row r="117">
      <c r="A117" s="135">
        <v>116.0</v>
      </c>
      <c r="B117" s="135" t="s">
        <v>2711</v>
      </c>
      <c r="C117" s="135" t="s">
        <v>108</v>
      </c>
      <c r="E117" s="135">
        <v>150.0</v>
      </c>
      <c r="F117" s="135">
        <v>4.5</v>
      </c>
      <c r="K117" s="135">
        <v>1000.0</v>
      </c>
      <c r="N117" s="143">
        <v>43125.0</v>
      </c>
    </row>
    <row r="118">
      <c r="A118" s="135">
        <v>117.0</v>
      </c>
      <c r="B118" s="135" t="s">
        <v>2717</v>
      </c>
      <c r="C118" s="135" t="s">
        <v>108</v>
      </c>
      <c r="E118" s="135">
        <v>150.0</v>
      </c>
      <c r="K118" s="135">
        <v>1100.0</v>
      </c>
      <c r="N118" s="143">
        <v>43928.0</v>
      </c>
    </row>
    <row r="119">
      <c r="A119" s="135">
        <v>118.0</v>
      </c>
      <c r="B119" s="135" t="s">
        <v>2721</v>
      </c>
      <c r="C119" s="135" t="s">
        <v>108</v>
      </c>
      <c r="D119" s="135">
        <v>47.0</v>
      </c>
      <c r="E119" s="135">
        <v>150.0</v>
      </c>
      <c r="F119" s="135">
        <v>7.0</v>
      </c>
      <c r="H119" s="135" t="s">
        <v>112</v>
      </c>
      <c r="I119" s="142">
        <v>46180.00261574074</v>
      </c>
      <c r="J119" s="135" t="s">
        <v>2723</v>
      </c>
      <c r="K119" s="135">
        <v>1200.0</v>
      </c>
      <c r="L119" s="135">
        <v>29000.0</v>
      </c>
      <c r="M119" s="135">
        <v>44000.0</v>
      </c>
      <c r="N119" s="143">
        <v>44081.0</v>
      </c>
      <c r="O119" s="135" t="s">
        <v>1765</v>
      </c>
      <c r="P119" s="135" t="s">
        <v>1767</v>
      </c>
      <c r="Q119" s="135" t="s">
        <v>2726</v>
      </c>
      <c r="R119" s="135" t="s">
        <v>2728</v>
      </c>
      <c r="S119" s="135" t="s">
        <v>1176</v>
      </c>
    </row>
    <row r="120">
      <c r="A120" s="135">
        <v>119.0</v>
      </c>
      <c r="B120" s="135" t="s">
        <v>2731</v>
      </c>
      <c r="C120" s="135" t="s">
        <v>108</v>
      </c>
      <c r="E120" s="135">
        <v>100.0</v>
      </c>
      <c r="K120" s="135">
        <v>350.0</v>
      </c>
      <c r="N120" s="143">
        <v>43843.0</v>
      </c>
    </row>
    <row r="121">
      <c r="A121" s="135">
        <v>120.0</v>
      </c>
      <c r="B121" s="135" t="s">
        <v>2733</v>
      </c>
      <c r="C121" s="135" t="s">
        <v>108</v>
      </c>
      <c r="D121" s="135">
        <v>21.0</v>
      </c>
      <c r="E121" s="135">
        <v>100.0</v>
      </c>
      <c r="F121" s="135">
        <v>8.0</v>
      </c>
      <c r="H121" s="135" t="s">
        <v>1760</v>
      </c>
      <c r="I121" s="142">
        <v>46180.95140046296</v>
      </c>
      <c r="J121" s="135" t="s">
        <v>2100</v>
      </c>
      <c r="K121" s="135">
        <v>900.0</v>
      </c>
      <c r="L121" s="135">
        <v>14000.0</v>
      </c>
      <c r="M121" s="135">
        <v>17000.0</v>
      </c>
      <c r="N121" s="143">
        <v>43854.0</v>
      </c>
      <c r="O121" s="135" t="s">
        <v>1765</v>
      </c>
      <c r="P121" s="135" t="s">
        <v>1767</v>
      </c>
      <c r="S121" s="135" t="s">
        <v>1871</v>
      </c>
    </row>
    <row r="122">
      <c r="A122" s="135">
        <v>121.0</v>
      </c>
      <c r="B122" s="135" t="s">
        <v>2741</v>
      </c>
      <c r="C122" s="135" t="s">
        <v>108</v>
      </c>
      <c r="E122" s="135">
        <v>100.0</v>
      </c>
      <c r="K122" s="135">
        <v>100.0</v>
      </c>
      <c r="N122" s="143">
        <v>43847.0</v>
      </c>
    </row>
    <row r="123">
      <c r="A123" s="135">
        <v>122.0</v>
      </c>
      <c r="B123" s="135" t="s">
        <v>2742</v>
      </c>
      <c r="C123" s="135" t="s">
        <v>108</v>
      </c>
      <c r="E123" s="135">
        <v>100.0</v>
      </c>
      <c r="K123" s="135">
        <v>200.0</v>
      </c>
      <c r="N123" s="143">
        <v>45828.0</v>
      </c>
    </row>
    <row r="124">
      <c r="A124" s="135">
        <v>123.0</v>
      </c>
      <c r="B124" s="135" t="s">
        <v>2748</v>
      </c>
      <c r="C124" s="135" t="s">
        <v>108</v>
      </c>
      <c r="E124" s="135">
        <v>100.0</v>
      </c>
      <c r="K124" s="135">
        <v>1100.0</v>
      </c>
      <c r="N124" s="143">
        <v>43871.0</v>
      </c>
    </row>
    <row r="125">
      <c r="A125" s="135">
        <v>124.0</v>
      </c>
      <c r="B125" s="135" t="s">
        <v>2750</v>
      </c>
      <c r="C125" s="135" t="s">
        <v>108</v>
      </c>
      <c r="E125" s="135">
        <v>100.0</v>
      </c>
      <c r="K125" s="135">
        <v>600.0</v>
      </c>
      <c r="N125" s="143">
        <v>43841.0</v>
      </c>
    </row>
    <row r="126">
      <c r="A126" s="135">
        <v>125.0</v>
      </c>
      <c r="B126" s="135" t="s">
        <v>2753</v>
      </c>
      <c r="C126" s="135" t="s">
        <v>108</v>
      </c>
      <c r="E126" s="135">
        <v>100.0</v>
      </c>
      <c r="H126" s="135" t="s">
        <v>2690</v>
      </c>
      <c r="K126" s="135">
        <v>1200.0</v>
      </c>
      <c r="N126" s="143">
        <v>43840.0</v>
      </c>
      <c r="O126" s="135" t="s">
        <v>1765</v>
      </c>
      <c r="P126" s="135" t="s">
        <v>1767</v>
      </c>
      <c r="S126" s="135" t="s">
        <v>1176</v>
      </c>
    </row>
    <row r="127">
      <c r="A127" s="135">
        <v>126.0</v>
      </c>
      <c r="B127" s="135" t="s">
        <v>2760</v>
      </c>
      <c r="C127" s="135" t="s">
        <v>108</v>
      </c>
      <c r="E127" s="135">
        <v>100.0</v>
      </c>
      <c r="K127" s="135">
        <v>500.0</v>
      </c>
      <c r="N127" s="143">
        <v>43847.0</v>
      </c>
    </row>
    <row r="128">
      <c r="A128" s="135">
        <v>127.0</v>
      </c>
      <c r="B128" s="135" t="s">
        <v>2762</v>
      </c>
      <c r="C128" s="135" t="s">
        <v>108</v>
      </c>
      <c r="D128" s="135">
        <v>1.0</v>
      </c>
      <c r="E128" s="135">
        <v>100.0</v>
      </c>
      <c r="H128" s="135" t="s">
        <v>2604</v>
      </c>
      <c r="I128" s="142">
        <v>46159.30196759259</v>
      </c>
      <c r="J128" s="135" t="s">
        <v>2667</v>
      </c>
      <c r="K128" s="135">
        <v>1500.0</v>
      </c>
      <c r="L128" s="135">
        <v>2200.0</v>
      </c>
      <c r="M128" s="135">
        <v>4400.0</v>
      </c>
      <c r="N128" s="143">
        <v>42255.0</v>
      </c>
      <c r="O128" s="135" t="s">
        <v>1765</v>
      </c>
      <c r="P128" s="135" t="s">
        <v>1767</v>
      </c>
      <c r="S128" s="135" t="s">
        <v>1176</v>
      </c>
    </row>
    <row r="129">
      <c r="A129" s="135">
        <v>128.0</v>
      </c>
      <c r="B129" s="135" t="s">
        <v>2770</v>
      </c>
      <c r="C129" s="135" t="s">
        <v>108</v>
      </c>
      <c r="E129" s="135">
        <v>100.0</v>
      </c>
      <c r="K129" s="135">
        <v>700.0</v>
      </c>
      <c r="N129" s="143">
        <v>43843.0</v>
      </c>
      <c r="O129" s="135" t="s">
        <v>1765</v>
      </c>
      <c r="P129" s="135" t="s">
        <v>1767</v>
      </c>
      <c r="S129" s="135" t="s">
        <v>1770</v>
      </c>
    </row>
    <row r="130">
      <c r="A130" s="135">
        <v>129.0</v>
      </c>
      <c r="B130" s="135" t="s">
        <v>2776</v>
      </c>
      <c r="C130" s="135" t="s">
        <v>108</v>
      </c>
      <c r="D130" s="135">
        <v>42.0</v>
      </c>
      <c r="E130" s="135">
        <v>100.0</v>
      </c>
      <c r="F130" s="135">
        <v>9.0</v>
      </c>
      <c r="H130" s="135" t="s">
        <v>198</v>
      </c>
      <c r="I130" s="142">
        <v>46182.198969907404</v>
      </c>
      <c r="J130" s="135" t="s">
        <v>1949</v>
      </c>
      <c r="K130" s="135">
        <v>1100.0</v>
      </c>
      <c r="L130" s="135">
        <v>10000.0</v>
      </c>
      <c r="M130" s="135">
        <v>15000.0</v>
      </c>
      <c r="N130" s="143">
        <v>43159.0</v>
      </c>
      <c r="O130" s="135" t="s">
        <v>1846</v>
      </c>
      <c r="P130" s="135" t="s">
        <v>1767</v>
      </c>
      <c r="Q130" s="135" t="s">
        <v>2786</v>
      </c>
      <c r="R130" s="135" t="s">
        <v>2788</v>
      </c>
      <c r="S130" s="135" t="s">
        <v>1176</v>
      </c>
    </row>
    <row r="131">
      <c r="A131" s="135">
        <v>130.0</v>
      </c>
      <c r="B131" s="135" t="s">
        <v>2791</v>
      </c>
      <c r="C131" s="135" t="s">
        <v>108</v>
      </c>
      <c r="E131" s="135">
        <v>100.0</v>
      </c>
      <c r="K131" s="135">
        <v>1100.0</v>
      </c>
      <c r="N131" s="143">
        <v>43895.0</v>
      </c>
    </row>
    <row r="132">
      <c r="A132" s="135">
        <v>131.0</v>
      </c>
      <c r="B132" s="135" t="s">
        <v>2795</v>
      </c>
      <c r="C132" s="135" t="s">
        <v>108</v>
      </c>
      <c r="E132" s="135">
        <v>100.0</v>
      </c>
      <c r="K132" s="135">
        <v>100.0</v>
      </c>
      <c r="N132" s="143">
        <v>45906.0</v>
      </c>
    </row>
    <row r="133">
      <c r="A133" s="135">
        <v>132.0</v>
      </c>
      <c r="B133" s="135" t="s">
        <v>2801</v>
      </c>
      <c r="C133" s="135" t="s">
        <v>108</v>
      </c>
      <c r="E133" s="135">
        <v>100.0</v>
      </c>
      <c r="K133" s="135">
        <v>1500.0</v>
      </c>
      <c r="N133" s="143">
        <v>43869.0</v>
      </c>
    </row>
    <row r="134">
      <c r="A134" s="135">
        <v>133.0</v>
      </c>
      <c r="B134" s="135" t="s">
        <v>2803</v>
      </c>
      <c r="C134" s="135" t="s">
        <v>108</v>
      </c>
      <c r="E134" s="135">
        <v>100.0</v>
      </c>
      <c r="F134" s="135">
        <v>8.0</v>
      </c>
      <c r="K134" s="135">
        <v>600.0</v>
      </c>
      <c r="N134" s="143">
        <v>43901.0</v>
      </c>
    </row>
    <row r="135">
      <c r="A135" s="135">
        <v>134.0</v>
      </c>
      <c r="B135" s="135" t="s">
        <v>2807</v>
      </c>
      <c r="C135" s="135" t="s">
        <v>108</v>
      </c>
      <c r="E135" s="135">
        <v>100.0</v>
      </c>
      <c r="K135" s="135">
        <v>350.0</v>
      </c>
      <c r="N135" s="143">
        <v>44294.0</v>
      </c>
    </row>
    <row r="136">
      <c r="A136" s="135">
        <v>135.0</v>
      </c>
      <c r="B136" s="135" t="s">
        <v>2811</v>
      </c>
      <c r="C136" s="135" t="s">
        <v>108</v>
      </c>
      <c r="D136" s="135">
        <v>24.0</v>
      </c>
      <c r="E136" s="135">
        <v>100.0</v>
      </c>
      <c r="H136" s="135" t="s">
        <v>112</v>
      </c>
      <c r="I136" s="142">
        <v>46170.344189814816</v>
      </c>
      <c r="J136" s="135" t="s">
        <v>1865</v>
      </c>
      <c r="K136" s="135">
        <v>1000.0</v>
      </c>
      <c r="L136" s="135">
        <v>29000.0</v>
      </c>
      <c r="M136" s="135">
        <v>45000.0</v>
      </c>
      <c r="N136" s="143">
        <v>43841.0</v>
      </c>
      <c r="O136" s="135" t="s">
        <v>1765</v>
      </c>
      <c r="P136" s="135" t="s">
        <v>1767</v>
      </c>
      <c r="S136" s="135" t="s">
        <v>1176</v>
      </c>
    </row>
    <row r="137">
      <c r="A137" s="135">
        <v>136.0</v>
      </c>
      <c r="B137" s="135" t="s">
        <v>2820</v>
      </c>
      <c r="C137" s="135" t="s">
        <v>108</v>
      </c>
      <c r="D137" s="135">
        <v>3.0</v>
      </c>
      <c r="E137" s="135">
        <v>100.0</v>
      </c>
      <c r="H137" s="135" t="s">
        <v>168</v>
      </c>
      <c r="I137" s="142">
        <v>46166.21900462963</v>
      </c>
      <c r="K137" s="135">
        <v>2200.0</v>
      </c>
      <c r="L137" s="135">
        <v>3700.0</v>
      </c>
      <c r="M137" s="135">
        <v>4100.0</v>
      </c>
      <c r="N137" s="143">
        <v>43650.0</v>
      </c>
      <c r="O137" s="135" t="s">
        <v>1765</v>
      </c>
      <c r="P137" s="135" t="s">
        <v>1767</v>
      </c>
      <c r="Q137" s="135" t="s">
        <v>2829</v>
      </c>
      <c r="R137" s="135" t="s">
        <v>2830</v>
      </c>
      <c r="S137" s="135" t="s">
        <v>1820</v>
      </c>
    </row>
    <row r="138">
      <c r="A138" s="135">
        <v>137.0</v>
      </c>
      <c r="B138" s="135" t="s">
        <v>2832</v>
      </c>
      <c r="C138" s="135" t="s">
        <v>108</v>
      </c>
      <c r="E138" s="135">
        <v>100.0</v>
      </c>
      <c r="K138" s="135">
        <v>1100.0</v>
      </c>
      <c r="N138" s="143">
        <v>43836.0</v>
      </c>
    </row>
    <row r="139">
      <c r="A139" s="135">
        <v>138.0</v>
      </c>
      <c r="B139" s="135" t="s">
        <v>2836</v>
      </c>
      <c r="C139" s="135" t="s">
        <v>108</v>
      </c>
      <c r="D139" s="135">
        <v>4.0</v>
      </c>
      <c r="E139" s="135">
        <v>100.0</v>
      </c>
      <c r="H139" s="135" t="s">
        <v>2837</v>
      </c>
      <c r="I139" s="142">
        <v>46190.259560185186</v>
      </c>
      <c r="J139" s="135" t="s">
        <v>1859</v>
      </c>
      <c r="K139" s="135">
        <v>250.0</v>
      </c>
      <c r="L139" s="135">
        <v>1100.0</v>
      </c>
      <c r="M139" s="135">
        <v>1100.0</v>
      </c>
      <c r="N139" s="143">
        <v>43840.0</v>
      </c>
      <c r="O139" s="135" t="s">
        <v>1846</v>
      </c>
      <c r="P139" s="135" t="s">
        <v>1767</v>
      </c>
      <c r="Q139" s="135" t="s">
        <v>2840</v>
      </c>
      <c r="R139" s="135" t="s">
        <v>2844</v>
      </c>
      <c r="S139" s="135" t="s">
        <v>1770</v>
      </c>
    </row>
    <row r="140">
      <c r="A140" s="135">
        <v>139.0</v>
      </c>
      <c r="B140" s="135" t="s">
        <v>2847</v>
      </c>
      <c r="C140" s="135" t="s">
        <v>108</v>
      </c>
      <c r="D140" s="135">
        <v>3.0</v>
      </c>
      <c r="E140" s="135">
        <v>100.0</v>
      </c>
      <c r="H140" s="135" t="s">
        <v>2850</v>
      </c>
      <c r="I140" s="142">
        <v>46176.920648148145</v>
      </c>
      <c r="J140" s="135" t="s">
        <v>2362</v>
      </c>
      <c r="K140" s="135">
        <v>1500.0</v>
      </c>
      <c r="L140" s="135">
        <v>3100.0</v>
      </c>
      <c r="M140" s="135">
        <v>3400.0</v>
      </c>
      <c r="N140" s="143">
        <v>42744.0</v>
      </c>
      <c r="O140" s="135" t="s">
        <v>1765</v>
      </c>
      <c r="P140" s="135" t="s">
        <v>1767</v>
      </c>
      <c r="Q140" s="135" t="s">
        <v>2855</v>
      </c>
      <c r="R140" s="135" t="s">
        <v>2857</v>
      </c>
      <c r="S140" s="135" t="s">
        <v>1871</v>
      </c>
    </row>
    <row r="141">
      <c r="A141" s="135">
        <v>140.0</v>
      </c>
      <c r="B141" s="135" t="s">
        <v>2858</v>
      </c>
      <c r="C141" s="135" t="s">
        <v>108</v>
      </c>
      <c r="D141" s="135">
        <v>8.0</v>
      </c>
      <c r="E141" s="135">
        <v>100.0</v>
      </c>
      <c r="H141" s="135" t="s">
        <v>107</v>
      </c>
      <c r="I141" s="142">
        <v>46155.34476851852</v>
      </c>
      <c r="J141" s="135" t="s">
        <v>1859</v>
      </c>
      <c r="K141" s="135">
        <v>1900.0</v>
      </c>
      <c r="L141" s="135">
        <v>14000.0</v>
      </c>
      <c r="M141" s="135">
        <v>18000.0</v>
      </c>
      <c r="N141" s="143">
        <v>43840.0</v>
      </c>
      <c r="O141" s="135" t="s">
        <v>1765</v>
      </c>
      <c r="P141" s="135" t="s">
        <v>1767</v>
      </c>
      <c r="Q141" s="135" t="s">
        <v>2868</v>
      </c>
      <c r="R141" s="135" t="s">
        <v>2869</v>
      </c>
      <c r="S141" s="135" t="s">
        <v>1176</v>
      </c>
    </row>
    <row r="142">
      <c r="A142" s="135">
        <v>141.0</v>
      </c>
      <c r="B142" s="135" t="s">
        <v>2871</v>
      </c>
      <c r="C142" s="135" t="s">
        <v>108</v>
      </c>
      <c r="E142" s="135">
        <v>100.0</v>
      </c>
      <c r="K142" s="135">
        <v>150.0</v>
      </c>
      <c r="N142" s="143">
        <v>45435.0</v>
      </c>
    </row>
    <row r="143">
      <c r="A143" s="135">
        <v>142.0</v>
      </c>
      <c r="B143" s="135" t="s">
        <v>2872</v>
      </c>
      <c r="C143" s="135" t="s">
        <v>108</v>
      </c>
      <c r="E143" s="135">
        <v>100.0</v>
      </c>
      <c r="K143" s="135">
        <v>1300.0</v>
      </c>
      <c r="N143" s="143">
        <v>43860.0</v>
      </c>
    </row>
    <row r="144">
      <c r="A144" s="135">
        <v>143.0</v>
      </c>
      <c r="B144" s="135" t="s">
        <v>2876</v>
      </c>
      <c r="C144" s="135" t="s">
        <v>108</v>
      </c>
      <c r="D144" s="135">
        <v>3.0</v>
      </c>
      <c r="E144" s="135">
        <v>100.0</v>
      </c>
      <c r="F144" s="135">
        <v>15.0</v>
      </c>
      <c r="H144" s="135" t="s">
        <v>2684</v>
      </c>
      <c r="I144" s="142">
        <v>46161.02591435185</v>
      </c>
      <c r="J144" s="135" t="s">
        <v>2100</v>
      </c>
      <c r="K144" s="135">
        <v>1600.0</v>
      </c>
      <c r="L144" s="135">
        <v>450.0</v>
      </c>
      <c r="M144" s="135">
        <v>72000.0</v>
      </c>
      <c r="N144" s="143">
        <v>42424.0</v>
      </c>
      <c r="O144" s="135" t="s">
        <v>1765</v>
      </c>
      <c r="P144" s="135" t="s">
        <v>1767</v>
      </c>
      <c r="S144" s="135" t="s">
        <v>1176</v>
      </c>
    </row>
    <row r="145">
      <c r="A145" s="135">
        <v>144.0</v>
      </c>
      <c r="B145" s="135" t="s">
        <v>2886</v>
      </c>
      <c r="C145" s="135" t="s">
        <v>108</v>
      </c>
      <c r="D145" s="135">
        <v>0.0</v>
      </c>
      <c r="E145" s="135">
        <v>100.0</v>
      </c>
      <c r="H145" s="135" t="s">
        <v>2887</v>
      </c>
      <c r="I145" s="142">
        <v>46155.961168981485</v>
      </c>
      <c r="J145" s="135" t="s">
        <v>2667</v>
      </c>
      <c r="K145" s="135">
        <v>1100.0</v>
      </c>
      <c r="L145" s="135">
        <v>20.0</v>
      </c>
      <c r="M145" s="135">
        <v>20.0</v>
      </c>
      <c r="N145" s="143">
        <v>43175.0</v>
      </c>
      <c r="O145" s="135" t="s">
        <v>1846</v>
      </c>
      <c r="P145" s="135" t="s">
        <v>1767</v>
      </c>
      <c r="Q145" s="135" t="s">
        <v>2889</v>
      </c>
      <c r="R145" s="135" t="s">
        <v>2891</v>
      </c>
      <c r="S145" s="135" t="s">
        <v>1770</v>
      </c>
    </row>
    <row r="146">
      <c r="A146" s="135">
        <v>145.0</v>
      </c>
      <c r="B146" s="135" t="s">
        <v>2893</v>
      </c>
      <c r="C146" s="135" t="s">
        <v>108</v>
      </c>
      <c r="D146" s="135">
        <v>16.0</v>
      </c>
      <c r="E146" s="135">
        <v>100.0</v>
      </c>
      <c r="F146" s="135">
        <v>10.0</v>
      </c>
      <c r="H146" s="135" t="s">
        <v>1760</v>
      </c>
      <c r="I146" s="142">
        <v>46190.428611111114</v>
      </c>
      <c r="J146" s="135" t="s">
        <v>1915</v>
      </c>
      <c r="K146" s="135">
        <v>2100.0</v>
      </c>
      <c r="L146" s="135">
        <v>13000.0</v>
      </c>
      <c r="M146" s="135">
        <v>16000.0</v>
      </c>
      <c r="N146" s="143">
        <v>43840.0</v>
      </c>
      <c r="O146" s="135" t="s">
        <v>1765</v>
      </c>
      <c r="P146" s="135" t="s">
        <v>1767</v>
      </c>
      <c r="Q146" s="135" t="s">
        <v>2899</v>
      </c>
      <c r="R146" s="135" t="s">
        <v>2900</v>
      </c>
      <c r="S146" s="135" t="s">
        <v>1770</v>
      </c>
    </row>
    <row r="147">
      <c r="A147" s="135">
        <v>146.0</v>
      </c>
      <c r="B147" s="135" t="s">
        <v>2902</v>
      </c>
      <c r="C147" s="135" t="s">
        <v>108</v>
      </c>
      <c r="D147" s="135">
        <v>4.0</v>
      </c>
      <c r="E147" s="135">
        <v>100.0</v>
      </c>
      <c r="F147" s="135">
        <v>1.3</v>
      </c>
      <c r="H147" s="135" t="s">
        <v>2907</v>
      </c>
      <c r="I147" s="142">
        <v>46176.33733796296</v>
      </c>
      <c r="J147" s="135" t="s">
        <v>2253</v>
      </c>
      <c r="K147" s="135">
        <v>300.0</v>
      </c>
      <c r="L147" s="135">
        <v>3000.0</v>
      </c>
      <c r="M147" s="135">
        <v>3300.0</v>
      </c>
      <c r="N147" s="143">
        <v>43843.0</v>
      </c>
      <c r="O147" s="135" t="s">
        <v>1765</v>
      </c>
      <c r="P147" s="135" t="s">
        <v>1767</v>
      </c>
      <c r="S147" s="135" t="s">
        <v>1770</v>
      </c>
    </row>
    <row r="148">
      <c r="A148" s="135">
        <v>147.0</v>
      </c>
      <c r="B148" s="135" t="s">
        <v>2911</v>
      </c>
      <c r="C148" s="135" t="s">
        <v>108</v>
      </c>
      <c r="D148" s="135">
        <v>22.0</v>
      </c>
      <c r="E148" s="135">
        <v>100.0</v>
      </c>
      <c r="F148" s="135">
        <v>9.0</v>
      </c>
      <c r="H148" s="135" t="s">
        <v>198</v>
      </c>
      <c r="I148" s="142">
        <v>46168.94173611111</v>
      </c>
      <c r="J148" s="135" t="s">
        <v>1920</v>
      </c>
      <c r="K148" s="135">
        <v>1100.0</v>
      </c>
      <c r="L148" s="135">
        <v>9900.0</v>
      </c>
      <c r="M148" s="135">
        <v>15000.0</v>
      </c>
      <c r="N148" s="143">
        <v>42305.0</v>
      </c>
      <c r="O148" s="135" t="s">
        <v>1846</v>
      </c>
      <c r="P148" s="135" t="s">
        <v>1767</v>
      </c>
      <c r="Q148" s="135" t="s">
        <v>2917</v>
      </c>
      <c r="R148" s="135" t="s">
        <v>2920</v>
      </c>
      <c r="S148" s="135" t="s">
        <v>1176</v>
      </c>
    </row>
    <row r="149">
      <c r="A149" s="135">
        <v>148.0</v>
      </c>
      <c r="B149" s="135" t="s">
        <v>2921</v>
      </c>
      <c r="C149" s="135" t="s">
        <v>108</v>
      </c>
      <c r="E149" s="135">
        <v>100.0</v>
      </c>
      <c r="K149" s="135">
        <v>700.0</v>
      </c>
      <c r="N149" s="143">
        <v>43842.0</v>
      </c>
    </row>
    <row r="150">
      <c r="A150" s="135">
        <v>149.0</v>
      </c>
      <c r="B150" s="135" t="s">
        <v>2926</v>
      </c>
      <c r="C150" s="135" t="s">
        <v>108</v>
      </c>
      <c r="E150" s="135">
        <v>100.0</v>
      </c>
      <c r="K150" s="135">
        <v>150.0</v>
      </c>
      <c r="N150" s="143">
        <v>44632.0</v>
      </c>
    </row>
    <row r="151">
      <c r="A151" s="135">
        <v>150.0</v>
      </c>
      <c r="B151" s="135" t="s">
        <v>2930</v>
      </c>
      <c r="C151" s="135" t="s">
        <v>108</v>
      </c>
      <c r="E151" s="135">
        <v>100.0</v>
      </c>
      <c r="K151" s="135">
        <v>300.0</v>
      </c>
      <c r="N151" s="143">
        <v>44617.0</v>
      </c>
      <c r="Q151" s="135" t="s">
        <v>2934</v>
      </c>
    </row>
    <row r="152">
      <c r="A152" s="135">
        <v>151.0</v>
      </c>
      <c r="B152" s="135" t="s">
        <v>2937</v>
      </c>
      <c r="C152" s="135" t="s">
        <v>108</v>
      </c>
      <c r="E152" s="135">
        <v>100.0</v>
      </c>
      <c r="K152" s="135">
        <v>100.0</v>
      </c>
      <c r="N152" s="143">
        <v>45819.0</v>
      </c>
    </row>
    <row r="153">
      <c r="A153" s="135">
        <v>152.0</v>
      </c>
      <c r="B153" s="135" t="s">
        <v>2940</v>
      </c>
      <c r="C153" s="135" t="s">
        <v>108</v>
      </c>
      <c r="E153" s="135">
        <v>100.0</v>
      </c>
      <c r="K153" s="135">
        <v>200.0</v>
      </c>
      <c r="N153" s="143">
        <v>42360.0</v>
      </c>
      <c r="O153" s="135" t="s">
        <v>1846</v>
      </c>
      <c r="P153" s="135" t="s">
        <v>1767</v>
      </c>
      <c r="S153" s="135" t="s">
        <v>1176</v>
      </c>
    </row>
    <row r="154">
      <c r="A154" s="135">
        <v>153.0</v>
      </c>
      <c r="B154" s="135" t="s">
        <v>2947</v>
      </c>
      <c r="C154" s="135" t="s">
        <v>108</v>
      </c>
      <c r="E154" s="135">
        <v>100.0</v>
      </c>
      <c r="K154" s="135">
        <v>150.0</v>
      </c>
      <c r="N154" s="143">
        <v>44248.0</v>
      </c>
    </row>
    <row r="155">
      <c r="A155" s="135">
        <v>154.0</v>
      </c>
      <c r="B155" s="135" t="s">
        <v>2950</v>
      </c>
      <c r="C155" s="135" t="s">
        <v>108</v>
      </c>
      <c r="E155" s="135">
        <v>100.0</v>
      </c>
      <c r="K155" s="135">
        <v>1300.0</v>
      </c>
      <c r="N155" s="143">
        <v>43843.0</v>
      </c>
    </row>
    <row r="156">
      <c r="A156" s="135">
        <v>155.0</v>
      </c>
      <c r="B156" s="135" t="s">
        <v>2954</v>
      </c>
      <c r="C156" s="135" t="s">
        <v>108</v>
      </c>
      <c r="D156" s="135">
        <v>5.0</v>
      </c>
      <c r="E156" s="135">
        <v>100.0</v>
      </c>
      <c r="H156" s="135" t="s">
        <v>2958</v>
      </c>
      <c r="I156" s="142">
        <v>46163.055243055554</v>
      </c>
      <c r="J156" s="135" t="s">
        <v>1893</v>
      </c>
      <c r="K156" s="135">
        <v>1000.0</v>
      </c>
      <c r="L156" s="135">
        <v>30.0</v>
      </c>
      <c r="M156" s="135">
        <v>30.0</v>
      </c>
      <c r="N156" s="143">
        <v>42938.0</v>
      </c>
      <c r="O156" s="135" t="s">
        <v>1765</v>
      </c>
      <c r="P156" s="135" t="s">
        <v>1767</v>
      </c>
      <c r="S156" s="135" t="s">
        <v>2025</v>
      </c>
    </row>
    <row r="157">
      <c r="A157" s="135">
        <v>156.0</v>
      </c>
      <c r="B157" s="135" t="s">
        <v>2964</v>
      </c>
      <c r="C157" s="135" t="s">
        <v>108</v>
      </c>
      <c r="E157" s="135">
        <v>90.0</v>
      </c>
      <c r="K157" s="135">
        <v>700.0</v>
      </c>
      <c r="N157" s="143">
        <v>43840.0</v>
      </c>
    </row>
    <row r="158">
      <c r="A158" s="135">
        <v>157.0</v>
      </c>
      <c r="B158" s="135" t="s">
        <v>2968</v>
      </c>
      <c r="C158" s="135" t="s">
        <v>108</v>
      </c>
      <c r="E158" s="135">
        <v>90.0</v>
      </c>
      <c r="K158" s="135">
        <v>250.0</v>
      </c>
      <c r="N158" s="143">
        <v>42929.0</v>
      </c>
    </row>
    <row r="159">
      <c r="A159" s="135">
        <v>158.0</v>
      </c>
      <c r="B159" s="135" t="s">
        <v>2972</v>
      </c>
      <c r="C159" s="135" t="s">
        <v>108</v>
      </c>
      <c r="D159" s="135">
        <v>0.0</v>
      </c>
      <c r="E159" s="135">
        <v>90.0</v>
      </c>
      <c r="H159" s="135" t="s">
        <v>2974</v>
      </c>
      <c r="I159" s="142">
        <v>46109.57829861111</v>
      </c>
      <c r="K159" s="135">
        <v>800.0</v>
      </c>
      <c r="N159" s="143">
        <v>44804.0</v>
      </c>
    </row>
    <row r="160">
      <c r="A160" s="135">
        <v>159.0</v>
      </c>
      <c r="B160" s="135" t="s">
        <v>2976</v>
      </c>
      <c r="C160" s="135" t="s">
        <v>108</v>
      </c>
      <c r="D160" s="135">
        <v>30.0</v>
      </c>
      <c r="E160" s="135">
        <v>90.0</v>
      </c>
      <c r="F160" s="135">
        <v>18.0</v>
      </c>
      <c r="H160" s="135" t="s">
        <v>112</v>
      </c>
      <c r="I160" s="142">
        <v>46164.02953703704</v>
      </c>
      <c r="J160" s="135" t="s">
        <v>2100</v>
      </c>
      <c r="K160" s="135">
        <v>1500.0</v>
      </c>
      <c r="L160" s="135">
        <v>17000.0</v>
      </c>
      <c r="M160" s="135">
        <v>20000.0</v>
      </c>
      <c r="N160" s="143">
        <v>42826.0</v>
      </c>
      <c r="O160" s="135" t="s">
        <v>1765</v>
      </c>
      <c r="P160" s="135" t="s">
        <v>1767</v>
      </c>
      <c r="Q160" s="135" t="s">
        <v>2983</v>
      </c>
      <c r="R160" s="135" t="s">
        <v>2984</v>
      </c>
      <c r="S160" s="135" t="s">
        <v>1176</v>
      </c>
    </row>
    <row r="161">
      <c r="A161" s="135">
        <v>160.0</v>
      </c>
      <c r="B161" s="135" t="s">
        <v>2988</v>
      </c>
      <c r="C161" s="135" t="s">
        <v>108</v>
      </c>
      <c r="E161" s="135">
        <v>90.0</v>
      </c>
      <c r="F161" s="135">
        <v>15.0</v>
      </c>
      <c r="K161" s="135">
        <v>1000.0</v>
      </c>
      <c r="N161" s="143">
        <v>42796.0</v>
      </c>
      <c r="O161" s="135" t="s">
        <v>1765</v>
      </c>
      <c r="P161" s="135" t="s">
        <v>1767</v>
      </c>
      <c r="S161" s="135" t="s">
        <v>1176</v>
      </c>
    </row>
    <row r="162">
      <c r="A162" s="135">
        <v>161.0</v>
      </c>
      <c r="B162" s="135" t="s">
        <v>2992</v>
      </c>
      <c r="C162" s="135" t="s">
        <v>108</v>
      </c>
      <c r="E162" s="135">
        <v>90.0</v>
      </c>
      <c r="K162" s="135">
        <v>1000.0</v>
      </c>
      <c r="N162" s="143">
        <v>43836.0</v>
      </c>
    </row>
    <row r="163">
      <c r="A163" s="135">
        <v>162.0</v>
      </c>
      <c r="B163" s="135" t="s">
        <v>2995</v>
      </c>
      <c r="C163" s="135" t="s">
        <v>108</v>
      </c>
      <c r="E163" s="135">
        <v>90.0</v>
      </c>
      <c r="K163" s="135">
        <v>150.0</v>
      </c>
      <c r="N163" s="143">
        <v>44837.0</v>
      </c>
    </row>
    <row r="164">
      <c r="A164" s="135">
        <v>163.0</v>
      </c>
      <c r="B164" s="135" t="s">
        <v>2998</v>
      </c>
      <c r="C164" s="135" t="s">
        <v>108</v>
      </c>
      <c r="E164" s="135">
        <v>90.0</v>
      </c>
      <c r="F164" s="135">
        <v>4.5</v>
      </c>
      <c r="K164" s="135">
        <v>800.0</v>
      </c>
      <c r="N164" s="143">
        <v>42579.0</v>
      </c>
    </row>
    <row r="165">
      <c r="A165" s="135">
        <v>164.0</v>
      </c>
      <c r="B165" s="135" t="s">
        <v>3001</v>
      </c>
      <c r="C165" s="135" t="s">
        <v>108</v>
      </c>
      <c r="E165" s="135">
        <v>90.0</v>
      </c>
      <c r="F165" s="135">
        <v>4.5</v>
      </c>
      <c r="K165" s="135">
        <v>800.0</v>
      </c>
      <c r="N165" s="143">
        <v>43839.0</v>
      </c>
    </row>
    <row r="166">
      <c r="A166" s="135">
        <v>165.0</v>
      </c>
      <c r="B166" s="135" t="s">
        <v>3014</v>
      </c>
      <c r="C166" s="135" t="s">
        <v>108</v>
      </c>
      <c r="D166" s="135">
        <v>0.0</v>
      </c>
      <c r="E166" s="135">
        <v>90.0</v>
      </c>
      <c r="H166" s="135" t="s">
        <v>3017</v>
      </c>
      <c r="I166" s="142">
        <v>46064.67969907408</v>
      </c>
      <c r="K166" s="135">
        <v>250.0</v>
      </c>
      <c r="N166" s="143">
        <v>44618.0</v>
      </c>
    </row>
    <row r="167">
      <c r="A167" s="135">
        <v>166.0</v>
      </c>
      <c r="B167" s="135" t="s">
        <v>3022</v>
      </c>
      <c r="C167" s="135" t="s">
        <v>108</v>
      </c>
      <c r="D167" s="135">
        <v>5.0</v>
      </c>
      <c r="E167" s="135">
        <v>90.0</v>
      </c>
      <c r="H167" s="135" t="s">
        <v>2604</v>
      </c>
      <c r="I167" s="142">
        <v>46169.67077546296</v>
      </c>
      <c r="J167" s="135" t="s">
        <v>3028</v>
      </c>
      <c r="K167" s="135">
        <v>800.0</v>
      </c>
      <c r="L167" s="135">
        <v>2100.0</v>
      </c>
      <c r="M167" s="135">
        <v>4100.0</v>
      </c>
      <c r="N167" s="143">
        <v>43836.0</v>
      </c>
      <c r="O167" s="135" t="s">
        <v>1765</v>
      </c>
      <c r="P167" s="135" t="s">
        <v>1767</v>
      </c>
      <c r="S167" s="135" t="s">
        <v>1770</v>
      </c>
    </row>
    <row r="168">
      <c r="A168" s="135">
        <v>167.0</v>
      </c>
      <c r="B168" s="135" t="s">
        <v>3035</v>
      </c>
      <c r="C168" s="135" t="s">
        <v>108</v>
      </c>
      <c r="E168" s="135">
        <v>90.0</v>
      </c>
      <c r="K168" s="135">
        <v>700.0</v>
      </c>
      <c r="N168" s="143">
        <v>43837.0</v>
      </c>
    </row>
    <row r="169">
      <c r="A169" s="135">
        <v>168.0</v>
      </c>
      <c r="B169" s="135" t="s">
        <v>3039</v>
      </c>
      <c r="C169" s="135" t="s">
        <v>108</v>
      </c>
      <c r="E169" s="135">
        <v>90.0</v>
      </c>
      <c r="F169" s="135">
        <v>6.0</v>
      </c>
      <c r="K169" s="135">
        <v>700.0</v>
      </c>
      <c r="N169" s="143">
        <v>43317.0</v>
      </c>
      <c r="Q169" s="135" t="s">
        <v>3041</v>
      </c>
      <c r="R169" s="135" t="s">
        <v>3043</v>
      </c>
    </row>
    <row r="170">
      <c r="A170" s="135">
        <v>169.0</v>
      </c>
      <c r="B170" s="135" t="s">
        <v>3046</v>
      </c>
      <c r="C170" s="135" t="s">
        <v>108</v>
      </c>
      <c r="E170" s="135">
        <v>90.0</v>
      </c>
      <c r="K170" s="135">
        <v>250.0</v>
      </c>
      <c r="N170" s="143">
        <v>43897.0</v>
      </c>
    </row>
    <row r="171">
      <c r="A171" s="135">
        <v>170.0</v>
      </c>
      <c r="B171" s="135" t="s">
        <v>3050</v>
      </c>
      <c r="C171" s="135" t="s">
        <v>108</v>
      </c>
      <c r="E171" s="135">
        <v>90.0</v>
      </c>
      <c r="K171" s="135">
        <v>600.0</v>
      </c>
      <c r="N171" s="143">
        <v>43842.0</v>
      </c>
    </row>
    <row r="172">
      <c r="A172" s="135">
        <v>171.0</v>
      </c>
      <c r="B172" s="135" t="s">
        <v>3053</v>
      </c>
      <c r="C172" s="135" t="s">
        <v>108</v>
      </c>
      <c r="D172" s="135">
        <v>10.0</v>
      </c>
      <c r="E172" s="135">
        <v>90.0</v>
      </c>
      <c r="H172" s="135" t="s">
        <v>3054</v>
      </c>
      <c r="I172" s="142">
        <v>46175.85671296297</v>
      </c>
      <c r="J172" s="135" t="s">
        <v>2253</v>
      </c>
      <c r="K172" s="135">
        <v>1500.0</v>
      </c>
      <c r="L172" s="135">
        <v>60.0</v>
      </c>
      <c r="M172" s="135">
        <v>4200.0</v>
      </c>
      <c r="N172" s="143">
        <v>42429.0</v>
      </c>
      <c r="O172" s="135" t="s">
        <v>1846</v>
      </c>
      <c r="P172" s="135" t="s">
        <v>1767</v>
      </c>
      <c r="S172" s="135" t="s">
        <v>1176</v>
      </c>
    </row>
    <row r="173">
      <c r="A173" s="135">
        <v>172.0</v>
      </c>
      <c r="B173" s="135" t="s">
        <v>3060</v>
      </c>
      <c r="C173" s="135" t="s">
        <v>108</v>
      </c>
      <c r="D173" s="135">
        <v>1.0</v>
      </c>
      <c r="E173" s="135">
        <v>90.0</v>
      </c>
      <c r="H173" s="135" t="s">
        <v>3062</v>
      </c>
      <c r="I173" s="142">
        <v>46155.026550925926</v>
      </c>
      <c r="J173" s="135" t="s">
        <v>2253</v>
      </c>
      <c r="K173" s="135">
        <v>1200.0</v>
      </c>
      <c r="L173" s="135">
        <v>800.0</v>
      </c>
      <c r="M173" s="135">
        <v>1300.0</v>
      </c>
      <c r="N173" s="143">
        <v>43840.0</v>
      </c>
      <c r="O173" s="135" t="s">
        <v>1846</v>
      </c>
      <c r="P173" s="135" t="s">
        <v>1767</v>
      </c>
      <c r="S173" s="135" t="s">
        <v>1176</v>
      </c>
    </row>
    <row r="174">
      <c r="A174" s="135">
        <v>173.0</v>
      </c>
      <c r="B174" s="135" t="s">
        <v>3067</v>
      </c>
      <c r="C174" s="135" t="s">
        <v>108</v>
      </c>
      <c r="E174" s="135">
        <v>90.0</v>
      </c>
      <c r="H174" s="135" t="s">
        <v>3069</v>
      </c>
      <c r="K174" s="135">
        <v>500.0</v>
      </c>
      <c r="N174" s="143">
        <v>43840.0</v>
      </c>
      <c r="O174" s="135" t="s">
        <v>1765</v>
      </c>
      <c r="P174" s="135" t="s">
        <v>1767</v>
      </c>
      <c r="S174" s="135" t="s">
        <v>1176</v>
      </c>
    </row>
    <row r="175">
      <c r="A175" s="135">
        <v>174.0</v>
      </c>
      <c r="B175" s="135" t="s">
        <v>3074</v>
      </c>
      <c r="C175" s="135" t="s">
        <v>108</v>
      </c>
      <c r="E175" s="135">
        <v>90.0</v>
      </c>
      <c r="K175" s="135">
        <v>500.0</v>
      </c>
      <c r="N175" s="143">
        <v>43842.0</v>
      </c>
      <c r="Q175" s="135" t="s">
        <v>3079</v>
      </c>
    </row>
    <row r="176">
      <c r="A176" s="135">
        <v>175.0</v>
      </c>
      <c r="B176" s="135" t="s">
        <v>3081</v>
      </c>
      <c r="C176" s="135" t="s">
        <v>108</v>
      </c>
      <c r="E176" s="135">
        <v>90.0</v>
      </c>
      <c r="K176" s="135">
        <v>200.0</v>
      </c>
      <c r="N176" s="143">
        <v>44525.0</v>
      </c>
    </row>
    <row r="177">
      <c r="A177" s="135">
        <v>176.0</v>
      </c>
      <c r="B177" s="135" t="s">
        <v>3086</v>
      </c>
      <c r="C177" s="135" t="s">
        <v>108</v>
      </c>
      <c r="E177" s="135">
        <v>90.0</v>
      </c>
      <c r="K177" s="135">
        <v>600.0</v>
      </c>
      <c r="N177" s="143">
        <v>44593.0</v>
      </c>
    </row>
    <row r="178">
      <c r="A178" s="135">
        <v>177.0</v>
      </c>
      <c r="B178" s="135" t="s">
        <v>3093</v>
      </c>
      <c r="C178" s="135" t="s">
        <v>108</v>
      </c>
      <c r="D178" s="135">
        <v>21.0</v>
      </c>
      <c r="E178" s="135">
        <v>90.0</v>
      </c>
      <c r="F178" s="135">
        <v>5.0</v>
      </c>
      <c r="H178" s="135" t="s">
        <v>198</v>
      </c>
      <c r="I178" s="142">
        <v>46183.649039351854</v>
      </c>
      <c r="J178" s="135" t="s">
        <v>1859</v>
      </c>
      <c r="K178" s="135">
        <v>1000.0</v>
      </c>
      <c r="L178" s="135">
        <v>11000.0</v>
      </c>
      <c r="M178" s="135">
        <v>15000.0</v>
      </c>
      <c r="N178" s="143">
        <v>42541.0</v>
      </c>
      <c r="O178" s="135" t="s">
        <v>1846</v>
      </c>
      <c r="P178" s="135" t="s">
        <v>1767</v>
      </c>
      <c r="Q178" s="135" t="s">
        <v>3103</v>
      </c>
      <c r="R178" s="135" t="s">
        <v>3105</v>
      </c>
      <c r="S178" s="135" t="s">
        <v>1176</v>
      </c>
    </row>
    <row r="179">
      <c r="A179" s="135">
        <v>178.0</v>
      </c>
      <c r="B179" s="135" t="s">
        <v>3110</v>
      </c>
      <c r="C179" s="135" t="s">
        <v>108</v>
      </c>
      <c r="E179" s="135">
        <v>90.0</v>
      </c>
      <c r="K179" s="135">
        <v>500.0</v>
      </c>
      <c r="N179" s="143">
        <v>42522.0</v>
      </c>
    </row>
    <row r="180">
      <c r="A180" s="135">
        <v>179.0</v>
      </c>
      <c r="B180" s="135" t="s">
        <v>3113</v>
      </c>
      <c r="C180" s="135" t="s">
        <v>108</v>
      </c>
      <c r="E180" s="135">
        <v>90.0</v>
      </c>
      <c r="K180" s="135">
        <v>250.0</v>
      </c>
      <c r="N180" s="143">
        <v>44199.0</v>
      </c>
    </row>
    <row r="181">
      <c r="A181" s="135">
        <v>180.0</v>
      </c>
      <c r="B181" s="135" t="s">
        <v>3116</v>
      </c>
      <c r="C181" s="135" t="s">
        <v>108</v>
      </c>
      <c r="D181" s="135">
        <v>4.0</v>
      </c>
      <c r="E181" s="135">
        <v>80.0</v>
      </c>
      <c r="F181" s="135">
        <v>15.0</v>
      </c>
      <c r="H181" s="135" t="s">
        <v>2681</v>
      </c>
      <c r="I181" s="142">
        <v>46164.35089120371</v>
      </c>
      <c r="J181" s="135" t="s">
        <v>2362</v>
      </c>
      <c r="K181" s="135">
        <v>1600.0</v>
      </c>
      <c r="L181" s="135">
        <v>2300.0</v>
      </c>
      <c r="M181" s="135">
        <v>2900.0</v>
      </c>
      <c r="N181" s="143">
        <v>43517.0</v>
      </c>
      <c r="O181" s="135" t="s">
        <v>1765</v>
      </c>
      <c r="P181" s="135" t="s">
        <v>1767</v>
      </c>
      <c r="Q181" s="135" t="s">
        <v>3122</v>
      </c>
      <c r="R181" s="135" t="s">
        <v>3123</v>
      </c>
      <c r="S181" s="135" t="s">
        <v>1176</v>
      </c>
    </row>
    <row r="182">
      <c r="A182" s="135">
        <v>181.0</v>
      </c>
      <c r="B182" s="135" t="s">
        <v>3125</v>
      </c>
      <c r="C182" s="135" t="s">
        <v>108</v>
      </c>
      <c r="E182" s="135">
        <v>80.0</v>
      </c>
      <c r="K182" s="135">
        <v>800.0</v>
      </c>
      <c r="N182" s="143">
        <v>43836.0</v>
      </c>
    </row>
    <row r="183">
      <c r="A183" s="135">
        <v>182.0</v>
      </c>
      <c r="B183" s="135" t="s">
        <v>3128</v>
      </c>
      <c r="C183" s="135" t="s">
        <v>108</v>
      </c>
      <c r="E183" s="135">
        <v>80.0</v>
      </c>
      <c r="K183" s="135">
        <v>90.0</v>
      </c>
      <c r="N183" s="143">
        <v>45468.0</v>
      </c>
    </row>
    <row r="184">
      <c r="A184" s="135">
        <v>183.0</v>
      </c>
      <c r="B184" s="135" t="s">
        <v>3131</v>
      </c>
      <c r="C184" s="135" t="s">
        <v>108</v>
      </c>
      <c r="E184" s="135">
        <v>80.0</v>
      </c>
      <c r="K184" s="135">
        <v>90.0</v>
      </c>
      <c r="N184" s="143">
        <v>44846.0</v>
      </c>
    </row>
    <row r="185">
      <c r="A185" s="135">
        <v>184.0</v>
      </c>
      <c r="B185" s="135" t="s">
        <v>3135</v>
      </c>
      <c r="C185" s="135" t="s">
        <v>108</v>
      </c>
      <c r="E185" s="135">
        <v>80.0</v>
      </c>
      <c r="K185" s="135">
        <v>200.0</v>
      </c>
      <c r="N185" s="143">
        <v>43991.0</v>
      </c>
    </row>
    <row r="186">
      <c r="A186" s="135">
        <v>185.0</v>
      </c>
      <c r="B186" s="135" t="s">
        <v>3138</v>
      </c>
      <c r="C186" s="135" t="s">
        <v>108</v>
      </c>
      <c r="E186" s="135">
        <v>80.0</v>
      </c>
      <c r="H186" s="135" t="s">
        <v>3069</v>
      </c>
      <c r="K186" s="135">
        <v>450.0</v>
      </c>
      <c r="N186" s="143">
        <v>43377.0</v>
      </c>
      <c r="O186" s="135" t="s">
        <v>1765</v>
      </c>
      <c r="P186" s="135" t="s">
        <v>1767</v>
      </c>
      <c r="S186" s="135" t="s">
        <v>1770</v>
      </c>
    </row>
    <row r="187">
      <c r="A187" s="135">
        <v>186.0</v>
      </c>
      <c r="B187" s="135" t="s">
        <v>3143</v>
      </c>
      <c r="C187" s="135" t="s">
        <v>108</v>
      </c>
      <c r="E187" s="135">
        <v>80.0</v>
      </c>
      <c r="K187" s="135">
        <v>350.0</v>
      </c>
      <c r="N187" s="143">
        <v>43842.0</v>
      </c>
    </row>
    <row r="188">
      <c r="A188" s="135">
        <v>187.0</v>
      </c>
      <c r="B188" s="135" t="s">
        <v>3146</v>
      </c>
      <c r="C188" s="135" t="s">
        <v>108</v>
      </c>
      <c r="E188" s="135">
        <v>80.0</v>
      </c>
      <c r="K188" s="135">
        <v>600.0</v>
      </c>
      <c r="N188" s="143">
        <v>43842.0</v>
      </c>
      <c r="Q188" s="135" t="s">
        <v>3149</v>
      </c>
      <c r="R188" s="135">
        <v>62.0</v>
      </c>
    </row>
    <row r="189">
      <c r="A189" s="135">
        <v>188.0</v>
      </c>
      <c r="B189" s="135" t="s">
        <v>3151</v>
      </c>
      <c r="C189" s="135" t="s">
        <v>108</v>
      </c>
      <c r="D189" s="135">
        <v>1.0</v>
      </c>
      <c r="E189" s="135">
        <v>80.0</v>
      </c>
      <c r="H189" s="135" t="s">
        <v>3062</v>
      </c>
      <c r="I189" s="142">
        <v>46182.11255787037</v>
      </c>
      <c r="J189" s="135" t="s">
        <v>3153</v>
      </c>
      <c r="K189" s="135">
        <v>400.0</v>
      </c>
      <c r="L189" s="135">
        <v>350.0</v>
      </c>
      <c r="M189" s="135">
        <v>5400.0</v>
      </c>
      <c r="N189" s="143">
        <v>43836.0</v>
      </c>
      <c r="O189" s="135" t="s">
        <v>3156</v>
      </c>
      <c r="P189" s="135" t="s">
        <v>1767</v>
      </c>
      <c r="S189" s="135" t="s">
        <v>1770</v>
      </c>
    </row>
    <row r="190">
      <c r="A190" s="135">
        <v>189.0</v>
      </c>
      <c r="B190" s="135" t="s">
        <v>3158</v>
      </c>
      <c r="C190" s="135" t="s">
        <v>108</v>
      </c>
      <c r="E190" s="135">
        <v>80.0</v>
      </c>
      <c r="K190" s="135">
        <v>300.0</v>
      </c>
      <c r="N190" s="143">
        <v>44020.0</v>
      </c>
    </row>
    <row r="191">
      <c r="A191" s="135">
        <v>190.0</v>
      </c>
      <c r="B191" s="135" t="s">
        <v>3161</v>
      </c>
      <c r="C191" s="135" t="s">
        <v>108</v>
      </c>
      <c r="E191" s="135">
        <v>80.0</v>
      </c>
      <c r="K191" s="135">
        <v>800.0</v>
      </c>
      <c r="N191" s="143">
        <v>43859.0</v>
      </c>
    </row>
    <row r="192">
      <c r="A192" s="135">
        <v>191.0</v>
      </c>
      <c r="B192" s="135" t="s">
        <v>3163</v>
      </c>
      <c r="C192" s="135" t="s">
        <v>108</v>
      </c>
      <c r="E192" s="135">
        <v>80.0</v>
      </c>
      <c r="K192" s="135">
        <v>80.0</v>
      </c>
      <c r="N192" s="143">
        <v>44747.0</v>
      </c>
    </row>
    <row r="193">
      <c r="A193" s="135">
        <v>192.0</v>
      </c>
      <c r="B193" s="135" t="s">
        <v>3168</v>
      </c>
      <c r="C193" s="135" t="s">
        <v>108</v>
      </c>
      <c r="E193" s="135">
        <v>80.0</v>
      </c>
      <c r="K193" s="135">
        <v>150.0</v>
      </c>
      <c r="N193" s="143">
        <v>44372.0</v>
      </c>
    </row>
    <row r="194">
      <c r="A194" s="135">
        <v>193.0</v>
      </c>
      <c r="B194" s="135" t="s">
        <v>3171</v>
      </c>
      <c r="C194" s="135" t="s">
        <v>108</v>
      </c>
      <c r="D194" s="135">
        <v>11.0</v>
      </c>
      <c r="E194" s="135">
        <v>80.0</v>
      </c>
      <c r="F194" s="135">
        <v>8.0</v>
      </c>
      <c r="H194" s="135" t="s">
        <v>1760</v>
      </c>
      <c r="I194" s="142">
        <v>46180.37991898148</v>
      </c>
      <c r="J194" s="135" t="s">
        <v>3028</v>
      </c>
      <c r="K194" s="135">
        <v>1200.0</v>
      </c>
      <c r="L194" s="135">
        <v>14000.0</v>
      </c>
      <c r="M194" s="135">
        <v>17000.0</v>
      </c>
      <c r="N194" s="143">
        <v>43897.0</v>
      </c>
      <c r="O194" s="135" t="s">
        <v>1765</v>
      </c>
      <c r="P194" s="135" t="s">
        <v>1767</v>
      </c>
      <c r="S194" s="135" t="s">
        <v>1770</v>
      </c>
    </row>
    <row r="195">
      <c r="A195" s="135">
        <v>194.0</v>
      </c>
      <c r="B195" s="135" t="s">
        <v>3178</v>
      </c>
      <c r="C195" s="135" t="s">
        <v>108</v>
      </c>
      <c r="E195" s="135">
        <v>80.0</v>
      </c>
      <c r="K195" s="135">
        <v>90.0</v>
      </c>
      <c r="N195" s="143">
        <v>45590.0</v>
      </c>
      <c r="Q195" s="135" t="s">
        <v>3181</v>
      </c>
    </row>
    <row r="196">
      <c r="A196" s="135">
        <v>195.0</v>
      </c>
      <c r="B196" s="135" t="s">
        <v>3183</v>
      </c>
      <c r="C196" s="135" t="s">
        <v>108</v>
      </c>
      <c r="E196" s="135">
        <v>80.0</v>
      </c>
      <c r="K196" s="135">
        <v>500.0</v>
      </c>
      <c r="N196" s="143">
        <v>43841.0</v>
      </c>
    </row>
    <row r="197">
      <c r="A197" s="135">
        <v>196.0</v>
      </c>
      <c r="B197" s="135" t="s">
        <v>3190</v>
      </c>
      <c r="C197" s="135" t="s">
        <v>108</v>
      </c>
      <c r="E197" s="135">
        <v>80.0</v>
      </c>
      <c r="K197" s="135">
        <v>450.0</v>
      </c>
      <c r="N197" s="143">
        <v>44221.0</v>
      </c>
    </row>
    <row r="198">
      <c r="A198" s="135">
        <v>197.0</v>
      </c>
      <c r="B198" s="135" t="s">
        <v>3194</v>
      </c>
      <c r="C198" s="135" t="s">
        <v>108</v>
      </c>
      <c r="E198" s="135">
        <v>80.0</v>
      </c>
      <c r="K198" s="135">
        <v>600.0</v>
      </c>
      <c r="N198" s="143">
        <v>43847.0</v>
      </c>
    </row>
    <row r="199">
      <c r="A199" s="135">
        <v>198.0</v>
      </c>
      <c r="B199" s="135" t="s">
        <v>3198</v>
      </c>
      <c r="C199" s="135" t="s">
        <v>108</v>
      </c>
      <c r="E199" s="135">
        <v>80.0</v>
      </c>
      <c r="K199" s="135">
        <v>800.0</v>
      </c>
      <c r="N199" s="143">
        <v>43838.0</v>
      </c>
    </row>
    <row r="200">
      <c r="A200" s="135">
        <v>199.0</v>
      </c>
      <c r="B200" s="135" t="s">
        <v>3202</v>
      </c>
      <c r="C200" s="135" t="s">
        <v>108</v>
      </c>
      <c r="E200" s="135">
        <v>80.0</v>
      </c>
      <c r="K200" s="135">
        <v>150.0</v>
      </c>
      <c r="N200" s="143">
        <v>44882.0</v>
      </c>
    </row>
    <row r="201">
      <c r="A201" s="135">
        <v>200.0</v>
      </c>
      <c r="B201" s="135" t="s">
        <v>3206</v>
      </c>
      <c r="C201" s="135" t="s">
        <v>108</v>
      </c>
      <c r="E201" s="135">
        <v>80.0</v>
      </c>
      <c r="K201" s="135">
        <v>100.0</v>
      </c>
      <c r="N201" s="143">
        <v>45555.0</v>
      </c>
    </row>
    <row r="202">
      <c r="A202" s="135">
        <v>201.0</v>
      </c>
      <c r="B202" s="135" t="s">
        <v>3211</v>
      </c>
      <c r="C202" s="135" t="s">
        <v>108</v>
      </c>
      <c r="D202" s="135">
        <v>43.0</v>
      </c>
      <c r="E202" s="135">
        <v>80.0</v>
      </c>
      <c r="F202" s="135">
        <v>7.0</v>
      </c>
      <c r="H202" s="135" t="s">
        <v>107</v>
      </c>
      <c r="I202" s="142">
        <v>46165.26478009259</v>
      </c>
      <c r="J202" s="135" t="s">
        <v>1893</v>
      </c>
      <c r="K202" s="135">
        <v>1000.0</v>
      </c>
      <c r="L202" s="135">
        <v>600.0</v>
      </c>
      <c r="M202" s="135">
        <v>1200.0</v>
      </c>
      <c r="N202" s="143">
        <v>43640.0</v>
      </c>
      <c r="O202" s="135" t="s">
        <v>1765</v>
      </c>
      <c r="P202" s="135" t="s">
        <v>1767</v>
      </c>
      <c r="Q202" s="135" t="s">
        <v>3219</v>
      </c>
      <c r="R202" s="135" t="s">
        <v>3220</v>
      </c>
      <c r="S202" s="135" t="s">
        <v>1176</v>
      </c>
    </row>
    <row r="203">
      <c r="A203" s="135">
        <v>202.0</v>
      </c>
      <c r="B203" s="135" t="s">
        <v>3222</v>
      </c>
      <c r="C203" s="135" t="s">
        <v>108</v>
      </c>
      <c r="E203" s="135">
        <v>80.0</v>
      </c>
      <c r="K203" s="135">
        <v>250.0</v>
      </c>
      <c r="N203" s="143">
        <v>43839.0</v>
      </c>
      <c r="Q203" s="135" t="s">
        <v>3224</v>
      </c>
    </row>
    <row r="204">
      <c r="A204" s="135">
        <v>203.0</v>
      </c>
      <c r="B204" s="135" t="s">
        <v>3225</v>
      </c>
      <c r="C204" s="135" t="s">
        <v>108</v>
      </c>
      <c r="E204" s="135">
        <v>80.0</v>
      </c>
      <c r="K204" s="135">
        <v>250.0</v>
      </c>
      <c r="N204" s="143">
        <v>43857.0</v>
      </c>
    </row>
    <row r="205">
      <c r="A205" s="135">
        <v>204.0</v>
      </c>
      <c r="B205" s="135" t="s">
        <v>3228</v>
      </c>
      <c r="C205" s="135" t="s">
        <v>108</v>
      </c>
      <c r="E205" s="135">
        <v>80.0</v>
      </c>
      <c r="K205" s="135">
        <v>300.0</v>
      </c>
      <c r="N205" s="143">
        <v>44615.0</v>
      </c>
    </row>
    <row r="206">
      <c r="A206" s="135">
        <v>205.0</v>
      </c>
      <c r="B206" s="135" t="s">
        <v>3230</v>
      </c>
      <c r="C206" s="135" t="s">
        <v>108</v>
      </c>
      <c r="E206" s="135">
        <v>80.0</v>
      </c>
      <c r="K206" s="135">
        <v>100.0</v>
      </c>
      <c r="N206" s="143">
        <v>42774.0</v>
      </c>
    </row>
    <row r="207">
      <c r="A207" s="135">
        <v>206.0</v>
      </c>
      <c r="B207" s="135" t="s">
        <v>3236</v>
      </c>
      <c r="C207" s="135" t="s">
        <v>108</v>
      </c>
      <c r="E207" s="135">
        <v>70.0</v>
      </c>
      <c r="K207" s="135">
        <v>800.0</v>
      </c>
      <c r="N207" s="143">
        <v>43842.0</v>
      </c>
    </row>
    <row r="208">
      <c r="A208" s="135">
        <v>207.0</v>
      </c>
      <c r="B208" s="135" t="s">
        <v>3240</v>
      </c>
      <c r="C208" s="135" t="s">
        <v>108</v>
      </c>
      <c r="E208" s="135">
        <v>70.0</v>
      </c>
      <c r="K208" s="135">
        <v>200.0</v>
      </c>
      <c r="N208" s="143">
        <v>44253.0</v>
      </c>
      <c r="Q208" s="135" t="s">
        <v>3244</v>
      </c>
    </row>
    <row r="209">
      <c r="A209" s="135">
        <v>208.0</v>
      </c>
      <c r="B209" s="135" t="s">
        <v>3246</v>
      </c>
      <c r="C209" s="135" t="s">
        <v>108</v>
      </c>
      <c r="E209" s="135">
        <v>70.0</v>
      </c>
      <c r="K209" s="135">
        <v>200.0</v>
      </c>
      <c r="N209" s="143">
        <v>43840.0</v>
      </c>
    </row>
    <row r="210">
      <c r="A210" s="135">
        <v>209.0</v>
      </c>
      <c r="B210" s="135" t="s">
        <v>3251</v>
      </c>
      <c r="C210" s="135" t="s">
        <v>108</v>
      </c>
      <c r="E210" s="135">
        <v>70.0</v>
      </c>
      <c r="K210" s="135">
        <v>700.0</v>
      </c>
      <c r="N210" s="143">
        <v>43876.0</v>
      </c>
    </row>
    <row r="211">
      <c r="A211" s="135">
        <v>210.0</v>
      </c>
      <c r="B211" s="135" t="s">
        <v>3255</v>
      </c>
      <c r="C211" s="135" t="s">
        <v>108</v>
      </c>
      <c r="E211" s="135">
        <v>70.0</v>
      </c>
      <c r="K211" s="135">
        <v>70.0</v>
      </c>
      <c r="N211" s="143">
        <v>45595.0</v>
      </c>
    </row>
    <row r="212">
      <c r="A212" s="135">
        <v>211.0</v>
      </c>
      <c r="B212" s="135" t="s">
        <v>3259</v>
      </c>
      <c r="C212" s="135" t="s">
        <v>108</v>
      </c>
      <c r="E212" s="135">
        <v>70.0</v>
      </c>
      <c r="K212" s="135">
        <v>200.0</v>
      </c>
      <c r="N212" s="143">
        <v>44621.0</v>
      </c>
    </row>
    <row r="213">
      <c r="A213" s="135">
        <v>212.0</v>
      </c>
      <c r="B213" s="135" t="s">
        <v>3264</v>
      </c>
      <c r="C213" s="135" t="s">
        <v>108</v>
      </c>
      <c r="E213" s="135">
        <v>70.0</v>
      </c>
      <c r="K213" s="135">
        <v>250.0</v>
      </c>
      <c r="N213" s="143">
        <v>44612.0</v>
      </c>
      <c r="Q213" s="135" t="s">
        <v>3269</v>
      </c>
    </row>
    <row r="214">
      <c r="A214" s="135">
        <v>213.0</v>
      </c>
      <c r="B214" s="135" t="s">
        <v>3272</v>
      </c>
      <c r="C214" s="135" t="s">
        <v>108</v>
      </c>
      <c r="E214" s="135">
        <v>70.0</v>
      </c>
      <c r="K214" s="135">
        <v>70.0</v>
      </c>
      <c r="N214" s="143">
        <v>45482.0</v>
      </c>
    </row>
    <row r="215">
      <c r="A215" s="135">
        <v>214.0</v>
      </c>
      <c r="B215" s="135" t="s">
        <v>3274</v>
      </c>
      <c r="C215" s="135" t="s">
        <v>108</v>
      </c>
      <c r="E215" s="135">
        <v>70.0</v>
      </c>
      <c r="K215" s="135">
        <v>250.0</v>
      </c>
      <c r="N215" s="143">
        <v>44612.0</v>
      </c>
    </row>
    <row r="216">
      <c r="A216" s="135">
        <v>215.0</v>
      </c>
      <c r="B216" s="135" t="s">
        <v>3280</v>
      </c>
      <c r="C216" s="135" t="s">
        <v>108</v>
      </c>
      <c r="E216" s="135">
        <v>70.0</v>
      </c>
      <c r="K216" s="135">
        <v>600.0</v>
      </c>
      <c r="N216" s="143">
        <v>43837.0</v>
      </c>
    </row>
    <row r="217">
      <c r="A217" s="135">
        <v>216.0</v>
      </c>
      <c r="B217" s="135" t="s">
        <v>3284</v>
      </c>
      <c r="C217" s="135" t="s">
        <v>108</v>
      </c>
      <c r="E217" s="135">
        <v>70.0</v>
      </c>
      <c r="K217" s="135">
        <v>500.0</v>
      </c>
      <c r="N217" s="143">
        <v>45213.0</v>
      </c>
    </row>
    <row r="218">
      <c r="A218" s="135">
        <v>217.0</v>
      </c>
      <c r="B218" s="135" t="s">
        <v>3287</v>
      </c>
      <c r="C218" s="135" t="s">
        <v>108</v>
      </c>
      <c r="E218" s="135">
        <v>70.0</v>
      </c>
      <c r="K218" s="135">
        <v>200.0</v>
      </c>
      <c r="N218" s="143">
        <v>44130.0</v>
      </c>
    </row>
    <row r="219">
      <c r="A219" s="135">
        <v>218.0</v>
      </c>
      <c r="B219" s="135" t="s">
        <v>3291</v>
      </c>
      <c r="C219" s="135" t="s">
        <v>108</v>
      </c>
      <c r="E219" s="135">
        <v>70.0</v>
      </c>
      <c r="K219" s="135">
        <v>800.0</v>
      </c>
      <c r="N219" s="143">
        <v>44617.0</v>
      </c>
    </row>
    <row r="220">
      <c r="A220" s="135">
        <v>219.0</v>
      </c>
      <c r="B220" s="135" t="s">
        <v>3293</v>
      </c>
      <c r="C220" s="135" t="s">
        <v>108</v>
      </c>
      <c r="E220" s="135">
        <v>70.0</v>
      </c>
      <c r="K220" s="135">
        <v>350.0</v>
      </c>
      <c r="N220" s="143">
        <v>43841.0</v>
      </c>
    </row>
    <row r="221">
      <c r="A221" s="135">
        <v>220.0</v>
      </c>
      <c r="B221" s="135" t="s">
        <v>3296</v>
      </c>
      <c r="C221" s="135" t="s">
        <v>108</v>
      </c>
      <c r="E221" s="135">
        <v>70.0</v>
      </c>
      <c r="K221" s="135">
        <v>450.0</v>
      </c>
      <c r="N221" s="143">
        <v>42542.0</v>
      </c>
    </row>
    <row r="222">
      <c r="A222" s="135">
        <v>221.0</v>
      </c>
      <c r="B222" s="135" t="s">
        <v>3299</v>
      </c>
      <c r="C222" s="135" t="s">
        <v>108</v>
      </c>
      <c r="E222" s="135">
        <v>70.0</v>
      </c>
      <c r="K222" s="135">
        <v>70.0</v>
      </c>
      <c r="N222" s="143">
        <v>44837.0</v>
      </c>
    </row>
    <row r="223">
      <c r="A223" s="135">
        <v>222.0</v>
      </c>
      <c r="B223" s="135" t="s">
        <v>3302</v>
      </c>
      <c r="C223" s="135" t="s">
        <v>108</v>
      </c>
      <c r="E223" s="135">
        <v>70.0</v>
      </c>
      <c r="K223" s="135">
        <v>600.0</v>
      </c>
      <c r="N223" s="143">
        <v>43850.0</v>
      </c>
    </row>
    <row r="224">
      <c r="A224" s="135">
        <v>223.0</v>
      </c>
      <c r="B224" s="135" t="s">
        <v>3307</v>
      </c>
      <c r="C224" s="135" t="s">
        <v>108</v>
      </c>
      <c r="E224" s="135">
        <v>70.0</v>
      </c>
      <c r="K224" s="135">
        <v>300.0</v>
      </c>
      <c r="N224" s="143">
        <v>43842.0</v>
      </c>
    </row>
    <row r="225">
      <c r="A225" s="135">
        <v>224.0</v>
      </c>
      <c r="B225" s="135" t="s">
        <v>3311</v>
      </c>
      <c r="C225" s="135" t="s">
        <v>108</v>
      </c>
      <c r="E225" s="135">
        <v>70.0</v>
      </c>
      <c r="K225" s="135">
        <v>100.0</v>
      </c>
      <c r="N225" s="143">
        <v>43879.0</v>
      </c>
    </row>
    <row r="226">
      <c r="A226" s="135">
        <v>225.0</v>
      </c>
      <c r="B226" s="135" t="s">
        <v>3315</v>
      </c>
      <c r="C226" s="135" t="s">
        <v>108</v>
      </c>
      <c r="E226" s="135">
        <v>70.0</v>
      </c>
      <c r="K226" s="135">
        <v>350.0</v>
      </c>
      <c r="N226" s="143">
        <v>43841.0</v>
      </c>
    </row>
    <row r="227">
      <c r="A227" s="135">
        <v>226.0</v>
      </c>
      <c r="B227" s="135" t="s">
        <v>3321</v>
      </c>
      <c r="C227" s="135" t="s">
        <v>108</v>
      </c>
      <c r="E227" s="135">
        <v>70.0</v>
      </c>
      <c r="K227" s="135">
        <v>800.0</v>
      </c>
      <c r="N227" s="143">
        <v>43895.0</v>
      </c>
      <c r="O227" s="135" t="s">
        <v>1765</v>
      </c>
      <c r="P227" s="135" t="s">
        <v>1767</v>
      </c>
      <c r="S227" s="135" t="s">
        <v>1770</v>
      </c>
    </row>
    <row r="228">
      <c r="A228" s="135">
        <v>227.0</v>
      </c>
      <c r="B228" s="135" t="s">
        <v>3326</v>
      </c>
      <c r="C228" s="135" t="s">
        <v>108</v>
      </c>
      <c r="E228" s="135">
        <v>70.0</v>
      </c>
      <c r="K228" s="135">
        <v>90.0</v>
      </c>
      <c r="N228" s="143">
        <v>43844.0</v>
      </c>
    </row>
    <row r="229">
      <c r="A229" s="135">
        <v>228.0</v>
      </c>
      <c r="B229" s="135" t="s">
        <v>3330</v>
      </c>
      <c r="C229" s="135" t="s">
        <v>108</v>
      </c>
      <c r="E229" s="135">
        <v>70.0</v>
      </c>
      <c r="F229" s="135">
        <v>4.5</v>
      </c>
      <c r="K229" s="135">
        <v>1200.0</v>
      </c>
      <c r="N229" s="143">
        <v>43840.0</v>
      </c>
    </row>
    <row r="230">
      <c r="A230" s="135">
        <v>229.0</v>
      </c>
      <c r="B230" s="135" t="s">
        <v>3335</v>
      </c>
      <c r="C230" s="135" t="s">
        <v>108</v>
      </c>
      <c r="E230" s="135">
        <v>70.0</v>
      </c>
      <c r="K230" s="135">
        <v>90.0</v>
      </c>
      <c r="N230" s="143">
        <v>43877.0</v>
      </c>
    </row>
    <row r="231">
      <c r="A231" s="135">
        <v>230.0</v>
      </c>
      <c r="B231" s="135" t="s">
        <v>3337</v>
      </c>
      <c r="C231" s="135" t="s">
        <v>108</v>
      </c>
      <c r="E231" s="135">
        <v>70.0</v>
      </c>
      <c r="K231" s="135">
        <v>250.0</v>
      </c>
      <c r="N231" s="143">
        <v>44613.0</v>
      </c>
    </row>
    <row r="232">
      <c r="A232" s="135">
        <v>231.0</v>
      </c>
      <c r="B232" s="135" t="s">
        <v>3342</v>
      </c>
      <c r="C232" s="135" t="s">
        <v>108</v>
      </c>
      <c r="E232" s="135">
        <v>70.0</v>
      </c>
      <c r="K232" s="135">
        <v>1200.0</v>
      </c>
      <c r="N232" s="143">
        <v>43838.0</v>
      </c>
      <c r="O232" s="135" t="s">
        <v>1765</v>
      </c>
      <c r="P232" s="135" t="s">
        <v>1767</v>
      </c>
      <c r="S232" s="135" t="s">
        <v>1176</v>
      </c>
    </row>
    <row r="233">
      <c r="A233" s="135">
        <v>232.0</v>
      </c>
      <c r="B233" s="135" t="s">
        <v>3347</v>
      </c>
      <c r="C233" s="135" t="s">
        <v>108</v>
      </c>
      <c r="E233" s="135">
        <v>70.0</v>
      </c>
      <c r="K233" s="135">
        <v>90.0</v>
      </c>
      <c r="N233" s="143">
        <v>45722.0</v>
      </c>
    </row>
    <row r="234">
      <c r="A234" s="135">
        <v>233.0</v>
      </c>
      <c r="B234" s="135" t="s">
        <v>3351</v>
      </c>
      <c r="C234" s="135" t="s">
        <v>108</v>
      </c>
      <c r="E234" s="135">
        <v>70.0</v>
      </c>
      <c r="K234" s="135">
        <v>70.0</v>
      </c>
      <c r="N234" s="143">
        <v>45639.0</v>
      </c>
    </row>
    <row r="235">
      <c r="A235" s="135">
        <v>234.0</v>
      </c>
      <c r="B235" s="135" t="s">
        <v>3357</v>
      </c>
      <c r="C235" s="135" t="s">
        <v>108</v>
      </c>
      <c r="E235" s="135">
        <v>70.0</v>
      </c>
      <c r="K235" s="135">
        <v>350.0</v>
      </c>
      <c r="N235" s="143">
        <v>43840.0</v>
      </c>
    </row>
    <row r="236">
      <c r="A236" s="135">
        <v>235.0</v>
      </c>
      <c r="B236" s="135" t="s">
        <v>3362</v>
      </c>
      <c r="C236" s="135" t="s">
        <v>108</v>
      </c>
      <c r="E236" s="135">
        <v>70.0</v>
      </c>
      <c r="K236" s="135">
        <v>200.0</v>
      </c>
      <c r="N236" s="143">
        <v>44619.0</v>
      </c>
    </row>
    <row r="237">
      <c r="A237" s="135">
        <v>236.0</v>
      </c>
      <c r="B237" s="135" t="s">
        <v>3365</v>
      </c>
      <c r="C237" s="135" t="s">
        <v>108</v>
      </c>
      <c r="D237" s="135">
        <v>46.0</v>
      </c>
      <c r="E237" s="135">
        <v>70.0</v>
      </c>
      <c r="F237" s="135">
        <v>7.0</v>
      </c>
      <c r="H237" s="135" t="s">
        <v>112</v>
      </c>
      <c r="I237" s="142">
        <v>46182.28763888889</v>
      </c>
      <c r="J237" s="135" t="s">
        <v>3368</v>
      </c>
      <c r="K237" s="135">
        <v>1000.0</v>
      </c>
      <c r="L237" s="135">
        <v>29000.0</v>
      </c>
      <c r="M237" s="135">
        <v>45000.0</v>
      </c>
      <c r="N237" s="143">
        <v>42316.0</v>
      </c>
      <c r="O237" s="135" t="s">
        <v>1846</v>
      </c>
      <c r="P237" s="135" t="s">
        <v>1767</v>
      </c>
      <c r="Q237" s="135" t="s">
        <v>3370</v>
      </c>
      <c r="R237" s="135" t="s">
        <v>3371</v>
      </c>
      <c r="S237" s="135" t="s">
        <v>1176</v>
      </c>
    </row>
    <row r="238">
      <c r="A238" s="135">
        <v>237.0</v>
      </c>
      <c r="B238" s="135" t="s">
        <v>3374</v>
      </c>
      <c r="C238" s="135" t="s">
        <v>108</v>
      </c>
      <c r="E238" s="135">
        <v>70.0</v>
      </c>
      <c r="F238" s="135">
        <v>8.0</v>
      </c>
      <c r="K238" s="135">
        <v>450.0</v>
      </c>
      <c r="N238" s="143">
        <v>43839.0</v>
      </c>
    </row>
    <row r="239">
      <c r="A239" s="135">
        <v>238.0</v>
      </c>
      <c r="B239" s="135" t="s">
        <v>3381</v>
      </c>
      <c r="C239" s="135" t="s">
        <v>108</v>
      </c>
      <c r="E239" s="135">
        <v>70.0</v>
      </c>
      <c r="K239" s="135">
        <v>600.0</v>
      </c>
      <c r="N239" s="143">
        <v>44621.0</v>
      </c>
    </row>
    <row r="240">
      <c r="A240" s="135">
        <v>239.0</v>
      </c>
      <c r="B240" s="135" t="s">
        <v>3384</v>
      </c>
      <c r="C240" s="135" t="s">
        <v>108</v>
      </c>
      <c r="E240" s="135">
        <v>70.0</v>
      </c>
      <c r="K240" s="135">
        <v>90.0</v>
      </c>
      <c r="N240" s="143">
        <v>44611.0</v>
      </c>
    </row>
    <row r="241">
      <c r="A241" s="135">
        <v>240.0</v>
      </c>
      <c r="B241" s="135" t="s">
        <v>3388</v>
      </c>
      <c r="C241" s="135" t="s">
        <v>108</v>
      </c>
      <c r="E241" s="135">
        <v>70.0</v>
      </c>
      <c r="K241" s="135">
        <v>600.0</v>
      </c>
      <c r="N241" s="143">
        <v>43844.0</v>
      </c>
    </row>
    <row r="242">
      <c r="A242" s="135">
        <v>241.0</v>
      </c>
      <c r="B242" s="135" t="s">
        <v>3390</v>
      </c>
      <c r="C242" s="135" t="s">
        <v>108</v>
      </c>
      <c r="E242" s="135">
        <v>70.0</v>
      </c>
      <c r="K242" s="135">
        <v>900.0</v>
      </c>
      <c r="N242" s="143">
        <v>43840.0</v>
      </c>
    </row>
    <row r="243">
      <c r="A243" s="135">
        <v>242.0</v>
      </c>
      <c r="B243" s="135" t="s">
        <v>3394</v>
      </c>
      <c r="C243" s="135" t="s">
        <v>108</v>
      </c>
      <c r="E243" s="135">
        <v>70.0</v>
      </c>
      <c r="K243" s="135">
        <v>250.0</v>
      </c>
      <c r="N243" s="143">
        <v>44619.0</v>
      </c>
    </row>
    <row r="244">
      <c r="A244" s="135">
        <v>243.0</v>
      </c>
      <c r="B244" s="135" t="s">
        <v>3395</v>
      </c>
      <c r="C244" s="135" t="s">
        <v>108</v>
      </c>
      <c r="E244" s="135">
        <v>70.0</v>
      </c>
      <c r="K244" s="135">
        <v>90.0</v>
      </c>
      <c r="N244" s="143">
        <v>44535.0</v>
      </c>
      <c r="Q244" s="135" t="s">
        <v>3397</v>
      </c>
    </row>
    <row r="245">
      <c r="A245" s="135">
        <v>244.0</v>
      </c>
      <c r="B245" s="135" t="s">
        <v>3400</v>
      </c>
      <c r="C245" s="135" t="s">
        <v>108</v>
      </c>
      <c r="E245" s="135">
        <v>70.0</v>
      </c>
      <c r="K245" s="135">
        <v>500.0</v>
      </c>
      <c r="N245" s="143">
        <v>43839.0</v>
      </c>
    </row>
    <row r="246">
      <c r="A246" s="135">
        <v>245.0</v>
      </c>
      <c r="B246" s="135" t="s">
        <v>3403</v>
      </c>
      <c r="C246" s="135" t="s">
        <v>108</v>
      </c>
      <c r="E246" s="135">
        <v>70.0</v>
      </c>
      <c r="K246" s="135">
        <v>300.0</v>
      </c>
      <c r="N246" s="143">
        <v>44614.0</v>
      </c>
    </row>
    <row r="247">
      <c r="A247" s="135">
        <v>246.0</v>
      </c>
      <c r="B247" s="135" t="s">
        <v>3409</v>
      </c>
      <c r="C247" s="135" t="s">
        <v>108</v>
      </c>
      <c r="E247" s="135">
        <v>70.0</v>
      </c>
      <c r="K247" s="135">
        <v>500.0</v>
      </c>
      <c r="N247" s="143">
        <v>43836.0</v>
      </c>
    </row>
    <row r="248">
      <c r="A248" s="135">
        <v>247.0</v>
      </c>
      <c r="B248" s="135" t="s">
        <v>3411</v>
      </c>
      <c r="C248" s="135" t="s">
        <v>108</v>
      </c>
      <c r="E248" s="135">
        <v>70.0</v>
      </c>
      <c r="K248" s="135">
        <v>250.0</v>
      </c>
      <c r="N248" s="143">
        <v>45127.0</v>
      </c>
    </row>
    <row r="249">
      <c r="A249" s="135">
        <v>248.0</v>
      </c>
      <c r="B249" s="135" t="s">
        <v>3415</v>
      </c>
      <c r="C249" s="135" t="s">
        <v>108</v>
      </c>
      <c r="E249" s="135">
        <v>70.0</v>
      </c>
      <c r="K249" s="135">
        <v>70.0</v>
      </c>
      <c r="N249" s="143">
        <v>44839.0</v>
      </c>
    </row>
    <row r="250">
      <c r="A250" s="135">
        <v>249.0</v>
      </c>
      <c r="B250" s="135" t="s">
        <v>3421</v>
      </c>
      <c r="C250" s="135" t="s">
        <v>108</v>
      </c>
      <c r="E250" s="135">
        <v>70.0</v>
      </c>
      <c r="K250" s="135">
        <v>900.0</v>
      </c>
      <c r="N250" s="143">
        <v>43840.0</v>
      </c>
    </row>
    <row r="251">
      <c r="A251" s="135">
        <v>250.0</v>
      </c>
      <c r="B251" s="135" t="s">
        <v>3424</v>
      </c>
      <c r="C251" s="135" t="s">
        <v>108</v>
      </c>
      <c r="E251" s="135">
        <v>70.0</v>
      </c>
      <c r="K251" s="135">
        <v>700.0</v>
      </c>
      <c r="N251" s="143">
        <v>43863.0</v>
      </c>
    </row>
    <row r="252">
      <c r="A252" s="135">
        <v>251.0</v>
      </c>
      <c r="B252" s="135" t="s">
        <v>3429</v>
      </c>
      <c r="C252" s="135" t="s">
        <v>108</v>
      </c>
      <c r="E252" s="135">
        <v>70.0</v>
      </c>
      <c r="F252" s="135">
        <v>10.0</v>
      </c>
      <c r="K252" s="135">
        <v>800.0</v>
      </c>
      <c r="N252" s="143">
        <v>44291.0</v>
      </c>
    </row>
    <row r="253">
      <c r="A253" s="135">
        <v>252.0</v>
      </c>
      <c r="B253" s="135" t="s">
        <v>3434</v>
      </c>
      <c r="C253" s="135" t="s">
        <v>108</v>
      </c>
      <c r="E253" s="135">
        <v>70.0</v>
      </c>
      <c r="K253" s="135">
        <v>400.0</v>
      </c>
      <c r="N253" s="143">
        <v>43839.0</v>
      </c>
    </row>
    <row r="254">
      <c r="A254" s="135">
        <v>253.0</v>
      </c>
      <c r="B254" s="135" t="s">
        <v>3437</v>
      </c>
      <c r="C254" s="135" t="s">
        <v>108</v>
      </c>
      <c r="E254" s="135">
        <v>70.0</v>
      </c>
      <c r="K254" s="135">
        <v>250.0</v>
      </c>
      <c r="N254" s="143">
        <v>44774.0</v>
      </c>
    </row>
    <row r="255">
      <c r="A255" s="135">
        <v>254.0</v>
      </c>
      <c r="B255" s="135" t="s">
        <v>3440</v>
      </c>
      <c r="C255" s="135" t="s">
        <v>108</v>
      </c>
      <c r="E255" s="135">
        <v>60.0</v>
      </c>
      <c r="K255" s="135">
        <v>60.0</v>
      </c>
      <c r="N255" s="143">
        <v>45645.0</v>
      </c>
    </row>
    <row r="256">
      <c r="A256" s="135">
        <v>255.0</v>
      </c>
      <c r="B256" s="135" t="s">
        <v>3444</v>
      </c>
      <c r="C256" s="135" t="s">
        <v>108</v>
      </c>
      <c r="E256" s="135">
        <v>60.0</v>
      </c>
      <c r="K256" s="135">
        <v>90.0</v>
      </c>
      <c r="N256" s="143">
        <v>45902.0</v>
      </c>
    </row>
    <row r="257">
      <c r="A257" s="135">
        <v>256.0</v>
      </c>
      <c r="B257" s="135" t="s">
        <v>3446</v>
      </c>
      <c r="C257" s="135" t="s">
        <v>108</v>
      </c>
      <c r="E257" s="135">
        <v>60.0</v>
      </c>
      <c r="K257" s="135">
        <v>90.0</v>
      </c>
      <c r="N257" s="143">
        <v>44632.0</v>
      </c>
      <c r="Q257" s="135" t="s">
        <v>3449</v>
      </c>
    </row>
    <row r="258">
      <c r="A258" s="135">
        <v>257.0</v>
      </c>
      <c r="B258" s="135" t="s">
        <v>3450</v>
      </c>
      <c r="C258" s="135" t="s">
        <v>108</v>
      </c>
      <c r="E258" s="135">
        <v>60.0</v>
      </c>
      <c r="K258" s="135">
        <v>350.0</v>
      </c>
      <c r="N258" s="143">
        <v>44408.0</v>
      </c>
      <c r="Q258" s="135" t="s">
        <v>3455</v>
      </c>
    </row>
    <row r="259">
      <c r="A259" s="135">
        <v>258.0</v>
      </c>
      <c r="B259" s="135" t="s">
        <v>3456</v>
      </c>
      <c r="C259" s="135" t="s">
        <v>108</v>
      </c>
      <c r="E259" s="135">
        <v>60.0</v>
      </c>
      <c r="K259" s="135">
        <v>100.0</v>
      </c>
      <c r="N259" s="143">
        <v>45714.0</v>
      </c>
    </row>
    <row r="260">
      <c r="A260" s="135">
        <v>259.0</v>
      </c>
      <c r="B260" s="135" t="s">
        <v>3459</v>
      </c>
      <c r="C260" s="135" t="s">
        <v>108</v>
      </c>
      <c r="E260" s="135">
        <v>60.0</v>
      </c>
      <c r="K260" s="135">
        <v>60.0</v>
      </c>
      <c r="N260" s="143">
        <v>45840.0</v>
      </c>
    </row>
    <row r="261">
      <c r="A261" s="135">
        <v>260.0</v>
      </c>
      <c r="B261" s="135" t="s">
        <v>3463</v>
      </c>
      <c r="C261" s="135" t="s">
        <v>108</v>
      </c>
      <c r="E261" s="135">
        <v>60.0</v>
      </c>
      <c r="K261" s="135">
        <v>150.0</v>
      </c>
      <c r="N261" s="143">
        <v>44744.0</v>
      </c>
    </row>
    <row r="262">
      <c r="A262" s="135">
        <v>261.0</v>
      </c>
      <c r="B262" s="135" t="s">
        <v>3467</v>
      </c>
      <c r="C262" s="135" t="s">
        <v>108</v>
      </c>
      <c r="E262" s="135">
        <v>60.0</v>
      </c>
      <c r="K262" s="135">
        <v>250.0</v>
      </c>
      <c r="N262" s="143">
        <v>43858.0</v>
      </c>
    </row>
    <row r="263">
      <c r="A263" s="135">
        <v>262.0</v>
      </c>
      <c r="B263" s="135" t="s">
        <v>3472</v>
      </c>
      <c r="C263" s="135" t="s">
        <v>108</v>
      </c>
      <c r="E263" s="135">
        <v>60.0</v>
      </c>
      <c r="K263" s="135">
        <v>250.0</v>
      </c>
      <c r="N263" s="143">
        <v>44625.0</v>
      </c>
    </row>
    <row r="264">
      <c r="A264" s="135">
        <v>263.0</v>
      </c>
      <c r="B264" s="135" t="s">
        <v>3476</v>
      </c>
      <c r="C264" s="135" t="s">
        <v>108</v>
      </c>
      <c r="E264" s="135">
        <v>60.0</v>
      </c>
      <c r="K264" s="135">
        <v>70.0</v>
      </c>
      <c r="N264" s="143">
        <v>43842.0</v>
      </c>
      <c r="Q264" s="135" t="s">
        <v>3480</v>
      </c>
      <c r="R264" s="135">
        <v>56.0</v>
      </c>
    </row>
    <row r="265">
      <c r="A265" s="135">
        <v>264.0</v>
      </c>
      <c r="B265" s="135" t="s">
        <v>3483</v>
      </c>
      <c r="C265" s="135" t="s">
        <v>108</v>
      </c>
      <c r="E265" s="135">
        <v>60.0</v>
      </c>
      <c r="K265" s="135">
        <v>350.0</v>
      </c>
      <c r="N265" s="143">
        <v>43971.0</v>
      </c>
    </row>
    <row r="266">
      <c r="A266" s="135">
        <v>265.0</v>
      </c>
      <c r="B266" s="135" t="s">
        <v>3486</v>
      </c>
      <c r="C266" s="135" t="s">
        <v>108</v>
      </c>
      <c r="D266" s="135">
        <v>49.0</v>
      </c>
      <c r="E266" s="135">
        <v>60.0</v>
      </c>
      <c r="F266" s="135">
        <v>0.9</v>
      </c>
      <c r="H266" s="135" t="s">
        <v>3491</v>
      </c>
      <c r="I266" s="142">
        <v>46159.23961805556</v>
      </c>
      <c r="J266" s="135" t="s">
        <v>1859</v>
      </c>
      <c r="K266" s="135">
        <v>70.0</v>
      </c>
      <c r="L266" s="135">
        <v>700.0</v>
      </c>
      <c r="M266" s="135">
        <v>700.0</v>
      </c>
      <c r="N266" s="143">
        <v>42331.0</v>
      </c>
      <c r="O266" s="135" t="s">
        <v>1846</v>
      </c>
      <c r="P266" s="135" t="s">
        <v>1767</v>
      </c>
      <c r="S266" s="135" t="s">
        <v>3495</v>
      </c>
    </row>
    <row r="267">
      <c r="A267" s="135">
        <v>266.0</v>
      </c>
      <c r="B267" s="135" t="s">
        <v>3497</v>
      </c>
      <c r="C267" s="135" t="s">
        <v>108</v>
      </c>
      <c r="E267" s="135">
        <v>60.0</v>
      </c>
      <c r="K267" s="135">
        <v>200.0</v>
      </c>
      <c r="N267" s="143">
        <v>42402.0</v>
      </c>
    </row>
    <row r="268">
      <c r="A268" s="135">
        <v>267.0</v>
      </c>
      <c r="B268" s="135" t="s">
        <v>3502</v>
      </c>
      <c r="C268" s="135" t="s">
        <v>108</v>
      </c>
      <c r="E268" s="135">
        <v>60.0</v>
      </c>
      <c r="K268" s="135">
        <v>100.0</v>
      </c>
      <c r="N268" s="143">
        <v>43899.0</v>
      </c>
    </row>
    <row r="269">
      <c r="A269" s="135">
        <v>268.0</v>
      </c>
      <c r="B269" s="135" t="s">
        <v>3505</v>
      </c>
      <c r="C269" s="135" t="s">
        <v>108</v>
      </c>
      <c r="E269" s="135">
        <v>60.0</v>
      </c>
      <c r="K269" s="135">
        <v>70.0</v>
      </c>
      <c r="N269" s="143">
        <v>45642.0</v>
      </c>
    </row>
    <row r="270">
      <c r="A270" s="135">
        <v>269.0</v>
      </c>
      <c r="B270" s="135" t="s">
        <v>3510</v>
      </c>
      <c r="C270" s="135" t="s">
        <v>108</v>
      </c>
      <c r="E270" s="135">
        <v>60.0</v>
      </c>
      <c r="K270" s="135">
        <v>250.0</v>
      </c>
      <c r="N270" s="143">
        <v>43897.0</v>
      </c>
    </row>
    <row r="271">
      <c r="A271" s="135">
        <v>270.0</v>
      </c>
      <c r="B271" s="135" t="s">
        <v>3516</v>
      </c>
      <c r="C271" s="135" t="s">
        <v>108</v>
      </c>
      <c r="D271" s="135">
        <v>3.0</v>
      </c>
      <c r="E271" s="135">
        <v>60.0</v>
      </c>
      <c r="H271" s="135" t="s">
        <v>2044</v>
      </c>
      <c r="I271" s="142">
        <v>46164.971342592595</v>
      </c>
      <c r="J271" s="135" t="s">
        <v>3519</v>
      </c>
      <c r="K271" s="135">
        <v>1000.0</v>
      </c>
      <c r="L271" s="135">
        <v>400.0</v>
      </c>
      <c r="M271" s="135">
        <v>13000.0</v>
      </c>
      <c r="N271" s="143">
        <v>43322.0</v>
      </c>
      <c r="O271" s="135" t="s">
        <v>1765</v>
      </c>
      <c r="P271" s="135" t="s">
        <v>1767</v>
      </c>
      <c r="S271" s="135" t="s">
        <v>1176</v>
      </c>
    </row>
    <row r="272">
      <c r="A272" s="135">
        <v>271.0</v>
      </c>
      <c r="B272" s="135" t="s">
        <v>3524</v>
      </c>
      <c r="C272" s="135" t="s">
        <v>108</v>
      </c>
      <c r="E272" s="135">
        <v>60.0</v>
      </c>
      <c r="K272" s="135">
        <v>100.0</v>
      </c>
      <c r="N272" s="143">
        <v>44634.0</v>
      </c>
    </row>
    <row r="273">
      <c r="A273" s="135">
        <v>272.0</v>
      </c>
      <c r="B273" s="135" t="s">
        <v>3527</v>
      </c>
      <c r="C273" s="135" t="s">
        <v>108</v>
      </c>
      <c r="E273" s="135">
        <v>60.0</v>
      </c>
      <c r="K273" s="135">
        <v>70.0</v>
      </c>
      <c r="N273" s="143">
        <v>45652.0</v>
      </c>
    </row>
    <row r="274">
      <c r="A274" s="135">
        <v>273.0</v>
      </c>
      <c r="B274" s="135" t="s">
        <v>3532</v>
      </c>
      <c r="C274" s="135" t="s">
        <v>108</v>
      </c>
      <c r="E274" s="135">
        <v>60.0</v>
      </c>
      <c r="K274" s="135">
        <v>500.0</v>
      </c>
      <c r="N274" s="143">
        <v>43854.0</v>
      </c>
    </row>
    <row r="275">
      <c r="A275" s="135">
        <v>274.0</v>
      </c>
      <c r="B275" s="135" t="s">
        <v>3543</v>
      </c>
      <c r="C275" s="135" t="s">
        <v>108</v>
      </c>
      <c r="E275" s="135">
        <v>60.0</v>
      </c>
      <c r="F275" s="135">
        <v>6.0</v>
      </c>
      <c r="K275" s="135">
        <v>150.0</v>
      </c>
      <c r="N275" s="143">
        <v>43985.0</v>
      </c>
    </row>
    <row r="276">
      <c r="A276" s="135">
        <v>275.0</v>
      </c>
      <c r="B276" s="135" t="s">
        <v>3546</v>
      </c>
      <c r="C276" s="135" t="s">
        <v>108</v>
      </c>
      <c r="E276" s="135">
        <v>60.0</v>
      </c>
      <c r="K276" s="135">
        <v>450.0</v>
      </c>
      <c r="N276" s="143">
        <v>43840.0</v>
      </c>
    </row>
    <row r="277">
      <c r="A277" s="135">
        <v>276.0</v>
      </c>
      <c r="B277" s="135" t="s">
        <v>3548</v>
      </c>
      <c r="C277" s="135" t="s">
        <v>108</v>
      </c>
      <c r="E277" s="135">
        <v>60.0</v>
      </c>
      <c r="K277" s="135">
        <v>250.0</v>
      </c>
      <c r="N277" s="143">
        <v>43839.0</v>
      </c>
    </row>
    <row r="278">
      <c r="A278" s="135">
        <v>277.0</v>
      </c>
      <c r="B278" s="135" t="s">
        <v>3551</v>
      </c>
      <c r="C278" s="135" t="s">
        <v>108</v>
      </c>
      <c r="E278" s="135">
        <v>60.0</v>
      </c>
      <c r="K278" s="135">
        <v>150.0</v>
      </c>
      <c r="N278" s="143">
        <v>45723.0</v>
      </c>
    </row>
    <row r="279">
      <c r="A279" s="135">
        <v>278.0</v>
      </c>
      <c r="B279" s="135" t="s">
        <v>3554</v>
      </c>
      <c r="C279" s="135" t="s">
        <v>108</v>
      </c>
      <c r="E279" s="135">
        <v>60.0</v>
      </c>
      <c r="K279" s="135">
        <v>500.0</v>
      </c>
      <c r="N279" s="143">
        <v>43849.0</v>
      </c>
    </row>
    <row r="280">
      <c r="A280" s="135">
        <v>279.0</v>
      </c>
      <c r="B280" s="135" t="s">
        <v>3559</v>
      </c>
      <c r="C280" s="135" t="s">
        <v>108</v>
      </c>
      <c r="E280" s="135">
        <v>60.0</v>
      </c>
      <c r="F280" s="135">
        <v>9.0</v>
      </c>
      <c r="K280" s="135">
        <v>70.0</v>
      </c>
      <c r="N280" s="143">
        <v>43987.0</v>
      </c>
    </row>
    <row r="281">
      <c r="A281" s="135">
        <v>280.0</v>
      </c>
      <c r="B281" s="135" t="s">
        <v>3561</v>
      </c>
      <c r="C281" s="135" t="s">
        <v>108</v>
      </c>
      <c r="E281" s="135">
        <v>60.0</v>
      </c>
      <c r="K281" s="135">
        <v>60.0</v>
      </c>
      <c r="N281" s="143">
        <v>45646.0</v>
      </c>
    </row>
    <row r="282">
      <c r="A282" s="135">
        <v>281.0</v>
      </c>
      <c r="B282" s="135" t="s">
        <v>3567</v>
      </c>
      <c r="C282" s="135" t="s">
        <v>108</v>
      </c>
      <c r="E282" s="135">
        <v>60.0</v>
      </c>
      <c r="K282" s="135">
        <v>70.0</v>
      </c>
      <c r="N282" s="143">
        <v>45639.0</v>
      </c>
    </row>
    <row r="283">
      <c r="A283" s="135">
        <v>282.0</v>
      </c>
      <c r="B283" s="135" t="s">
        <v>3569</v>
      </c>
      <c r="C283" s="135" t="s">
        <v>108</v>
      </c>
      <c r="E283" s="135">
        <v>60.0</v>
      </c>
      <c r="K283" s="135">
        <v>600.0</v>
      </c>
      <c r="N283" s="143">
        <v>43846.0</v>
      </c>
    </row>
    <row r="284">
      <c r="A284" s="135">
        <v>283.0</v>
      </c>
      <c r="B284" s="135" t="s">
        <v>3573</v>
      </c>
      <c r="C284" s="135" t="s">
        <v>108</v>
      </c>
      <c r="E284" s="135">
        <v>60.0</v>
      </c>
      <c r="K284" s="135">
        <v>250.0</v>
      </c>
      <c r="N284" s="143">
        <v>44613.0</v>
      </c>
    </row>
    <row r="285">
      <c r="A285" s="135">
        <v>284.0</v>
      </c>
      <c r="B285" s="135" t="s">
        <v>3575</v>
      </c>
      <c r="C285" s="135" t="s">
        <v>108</v>
      </c>
      <c r="E285" s="135">
        <v>60.0</v>
      </c>
      <c r="K285" s="135">
        <v>300.0</v>
      </c>
      <c r="N285" s="143">
        <v>44614.0</v>
      </c>
    </row>
    <row r="286">
      <c r="A286" s="135">
        <v>285.0</v>
      </c>
      <c r="B286" s="135" t="s">
        <v>3579</v>
      </c>
      <c r="C286" s="135" t="s">
        <v>108</v>
      </c>
      <c r="E286" s="135">
        <v>60.0</v>
      </c>
      <c r="K286" s="135">
        <v>350.0</v>
      </c>
      <c r="N286" s="143">
        <v>43839.0</v>
      </c>
    </row>
    <row r="287">
      <c r="A287" s="135">
        <v>286.0</v>
      </c>
      <c r="B287" s="135" t="s">
        <v>3580</v>
      </c>
      <c r="C287" s="135" t="s">
        <v>108</v>
      </c>
      <c r="E287" s="135">
        <v>60.0</v>
      </c>
      <c r="K287" s="135">
        <v>100.0</v>
      </c>
      <c r="N287" s="143">
        <v>45985.0</v>
      </c>
    </row>
    <row r="288">
      <c r="A288" s="135">
        <v>287.0</v>
      </c>
      <c r="B288" s="135" t="s">
        <v>3585</v>
      </c>
      <c r="C288" s="135" t="s">
        <v>108</v>
      </c>
      <c r="E288" s="135">
        <v>60.0</v>
      </c>
      <c r="K288" s="135">
        <v>1400.0</v>
      </c>
      <c r="N288" s="143">
        <v>43929.0</v>
      </c>
    </row>
    <row r="289">
      <c r="A289" s="135">
        <v>288.0</v>
      </c>
      <c r="B289" s="135" t="s">
        <v>3586</v>
      </c>
      <c r="C289" s="135" t="s">
        <v>108</v>
      </c>
      <c r="E289" s="135">
        <v>60.0</v>
      </c>
      <c r="K289" s="135">
        <v>300.0</v>
      </c>
      <c r="N289" s="143">
        <v>44611.0</v>
      </c>
    </row>
    <row r="290">
      <c r="A290" s="135">
        <v>289.0</v>
      </c>
      <c r="B290" s="135" t="s">
        <v>3589</v>
      </c>
      <c r="C290" s="135" t="s">
        <v>108</v>
      </c>
      <c r="D290" s="135">
        <v>21.0</v>
      </c>
      <c r="E290" s="135">
        <v>50.0</v>
      </c>
      <c r="F290" s="135">
        <v>7.0</v>
      </c>
      <c r="H290" s="135" t="s">
        <v>3590</v>
      </c>
      <c r="I290" s="142">
        <v>46163.725798611114</v>
      </c>
      <c r="J290" s="135" t="s">
        <v>1859</v>
      </c>
      <c r="K290" s="135">
        <v>2200.0</v>
      </c>
      <c r="L290" s="135">
        <v>150.0</v>
      </c>
      <c r="M290" s="135">
        <v>3700.0</v>
      </c>
      <c r="N290" s="143">
        <v>43839.0</v>
      </c>
      <c r="O290" s="135" t="s">
        <v>1846</v>
      </c>
      <c r="P290" s="135" t="s">
        <v>1767</v>
      </c>
      <c r="S290" s="135" t="s">
        <v>1176</v>
      </c>
    </row>
    <row r="291">
      <c r="A291" s="135">
        <v>290.0</v>
      </c>
      <c r="B291" s="135" t="s">
        <v>3593</v>
      </c>
      <c r="C291" s="135" t="s">
        <v>108</v>
      </c>
      <c r="E291" s="135">
        <v>50.0</v>
      </c>
      <c r="K291" s="135">
        <v>50.0</v>
      </c>
      <c r="N291" s="143">
        <v>45652.0</v>
      </c>
    </row>
    <row r="292">
      <c r="A292" s="135">
        <v>291.0</v>
      </c>
      <c r="B292" s="135" t="s">
        <v>3594</v>
      </c>
      <c r="C292" s="135" t="s">
        <v>108</v>
      </c>
      <c r="E292" s="135">
        <v>50.0</v>
      </c>
      <c r="K292" s="135">
        <v>900.0</v>
      </c>
      <c r="N292" s="143">
        <v>42523.0</v>
      </c>
      <c r="O292" s="135" t="s">
        <v>1765</v>
      </c>
      <c r="P292" s="135" t="s">
        <v>1767</v>
      </c>
      <c r="S292" s="135" t="s">
        <v>1176</v>
      </c>
    </row>
    <row r="293">
      <c r="A293" s="135">
        <v>292.0</v>
      </c>
      <c r="B293" s="135" t="s">
        <v>3598</v>
      </c>
      <c r="C293" s="135" t="s">
        <v>108</v>
      </c>
      <c r="E293" s="135">
        <v>50.0</v>
      </c>
      <c r="K293" s="135">
        <v>70.0</v>
      </c>
      <c r="N293" s="143">
        <v>45833.0</v>
      </c>
      <c r="Q293" s="135" t="s">
        <v>3600</v>
      </c>
    </row>
    <row r="294">
      <c r="A294" s="135">
        <v>293.0</v>
      </c>
      <c r="B294" s="135" t="s">
        <v>3601</v>
      </c>
      <c r="C294" s="135" t="s">
        <v>108</v>
      </c>
      <c r="E294" s="135">
        <v>50.0</v>
      </c>
      <c r="K294" s="135">
        <v>50.0</v>
      </c>
      <c r="N294" s="143">
        <v>44771.0</v>
      </c>
    </row>
    <row r="295">
      <c r="A295" s="135">
        <v>294.0</v>
      </c>
      <c r="B295" s="135" t="s">
        <v>3602</v>
      </c>
      <c r="C295" s="135" t="s">
        <v>108</v>
      </c>
      <c r="E295" s="135">
        <v>50.0</v>
      </c>
      <c r="K295" s="135">
        <v>60.0</v>
      </c>
      <c r="N295" s="143">
        <v>44671.0</v>
      </c>
    </row>
    <row r="296">
      <c r="A296" s="135">
        <v>295.0</v>
      </c>
      <c r="B296" s="135" t="s">
        <v>3605</v>
      </c>
      <c r="C296" s="135" t="s">
        <v>108</v>
      </c>
      <c r="E296" s="135">
        <v>50.0</v>
      </c>
      <c r="K296" s="135">
        <v>100.0</v>
      </c>
      <c r="N296" s="143">
        <v>43842.0</v>
      </c>
    </row>
    <row r="297">
      <c r="A297" s="135">
        <v>296.0</v>
      </c>
      <c r="B297" s="135" t="s">
        <v>3610</v>
      </c>
      <c r="C297" s="135" t="s">
        <v>108</v>
      </c>
      <c r="E297" s="135">
        <v>50.0</v>
      </c>
      <c r="K297" s="135">
        <v>1400.0</v>
      </c>
      <c r="N297" s="143">
        <v>43850.0</v>
      </c>
    </row>
    <row r="298">
      <c r="A298" s="135">
        <v>297.0</v>
      </c>
      <c r="B298" s="135" t="s">
        <v>3612</v>
      </c>
      <c r="C298" s="135" t="s">
        <v>108</v>
      </c>
      <c r="E298" s="135">
        <v>50.0</v>
      </c>
      <c r="K298" s="135">
        <v>50.0</v>
      </c>
      <c r="N298" s="143">
        <v>45880.0</v>
      </c>
    </row>
    <row r="299">
      <c r="A299" s="135">
        <v>298.0</v>
      </c>
      <c r="B299" s="135" t="s">
        <v>3616</v>
      </c>
      <c r="C299" s="135" t="s">
        <v>108</v>
      </c>
      <c r="E299" s="135">
        <v>50.0</v>
      </c>
      <c r="K299" s="135">
        <v>1300.0</v>
      </c>
      <c r="N299" s="143">
        <v>45821.0</v>
      </c>
    </row>
    <row r="300">
      <c r="A300" s="135">
        <v>299.0</v>
      </c>
      <c r="B300" s="135" t="s">
        <v>3617</v>
      </c>
      <c r="C300" s="135" t="s">
        <v>108</v>
      </c>
      <c r="E300" s="135">
        <v>50.0</v>
      </c>
      <c r="F300" s="135">
        <v>7.0</v>
      </c>
      <c r="K300" s="135">
        <v>800.0</v>
      </c>
      <c r="N300" s="143">
        <v>43840.0</v>
      </c>
      <c r="Q300" s="135" t="s">
        <v>3618</v>
      </c>
    </row>
    <row r="301">
      <c r="A301" s="135">
        <v>300.0</v>
      </c>
      <c r="B301" s="135" t="s">
        <v>3620</v>
      </c>
      <c r="C301" s="135" t="s">
        <v>108</v>
      </c>
      <c r="E301" s="135">
        <v>50.0</v>
      </c>
      <c r="K301" s="135">
        <v>60.0</v>
      </c>
      <c r="N301" s="143">
        <v>45032.0</v>
      </c>
    </row>
    <row r="302">
      <c r="A302" s="135">
        <v>301.0</v>
      </c>
      <c r="B302" s="135" t="s">
        <v>3623</v>
      </c>
      <c r="C302" s="135" t="s">
        <v>108</v>
      </c>
      <c r="E302" s="135">
        <v>50.0</v>
      </c>
      <c r="K302" s="135">
        <v>150.0</v>
      </c>
      <c r="N302" s="143">
        <v>42298.0</v>
      </c>
    </row>
    <row r="303">
      <c r="A303" s="135">
        <v>302.0</v>
      </c>
      <c r="B303" s="135" t="s">
        <v>3626</v>
      </c>
      <c r="C303" s="135" t="s">
        <v>108</v>
      </c>
      <c r="E303" s="135">
        <v>50.0</v>
      </c>
      <c r="K303" s="135">
        <v>100.0</v>
      </c>
      <c r="N303" s="143">
        <v>45840.0</v>
      </c>
      <c r="Q303" s="135" t="s">
        <v>3629</v>
      </c>
      <c r="R303" s="135">
        <v>56.0</v>
      </c>
    </row>
    <row r="304">
      <c r="A304" s="135">
        <v>303.0</v>
      </c>
      <c r="B304" s="135" t="s">
        <v>3630</v>
      </c>
      <c r="C304" s="135" t="s">
        <v>108</v>
      </c>
      <c r="E304" s="135">
        <v>50.0</v>
      </c>
      <c r="K304" s="135">
        <v>200.0</v>
      </c>
      <c r="N304" s="143">
        <v>44989.0</v>
      </c>
    </row>
    <row r="305">
      <c r="A305" s="135">
        <v>304.0</v>
      </c>
      <c r="B305" s="135" t="s">
        <v>3631</v>
      </c>
      <c r="C305" s="135" t="s">
        <v>108</v>
      </c>
      <c r="E305" s="135">
        <v>50.0</v>
      </c>
      <c r="K305" s="135">
        <v>50.0</v>
      </c>
      <c r="N305" s="143">
        <v>45644.0</v>
      </c>
    </row>
    <row r="306">
      <c r="A306" s="135">
        <v>305.0</v>
      </c>
      <c r="B306" s="135" t="s">
        <v>3635</v>
      </c>
      <c r="C306" s="135" t="s">
        <v>108</v>
      </c>
      <c r="E306" s="135">
        <v>50.0</v>
      </c>
      <c r="K306" s="135">
        <v>100.0</v>
      </c>
      <c r="N306" s="143">
        <v>43990.0</v>
      </c>
    </row>
    <row r="307">
      <c r="A307" s="135">
        <v>306.0</v>
      </c>
      <c r="B307" s="135" t="s">
        <v>3636</v>
      </c>
      <c r="C307" s="135" t="s">
        <v>108</v>
      </c>
      <c r="E307" s="135">
        <v>50.0</v>
      </c>
      <c r="K307" s="135">
        <v>800.0</v>
      </c>
      <c r="N307" s="143">
        <v>43839.0</v>
      </c>
    </row>
    <row r="308">
      <c r="A308" s="135">
        <v>307.0</v>
      </c>
      <c r="B308" s="135" t="s">
        <v>3637</v>
      </c>
      <c r="C308" s="135" t="s">
        <v>108</v>
      </c>
      <c r="E308" s="135">
        <v>50.0</v>
      </c>
      <c r="K308" s="135">
        <v>250.0</v>
      </c>
      <c r="N308" s="143">
        <v>43881.0</v>
      </c>
    </row>
    <row r="309">
      <c r="A309" s="135">
        <v>308.0</v>
      </c>
      <c r="B309" s="135" t="s">
        <v>3639</v>
      </c>
      <c r="C309" s="135" t="s">
        <v>108</v>
      </c>
      <c r="E309" s="135">
        <v>50.0</v>
      </c>
      <c r="K309" s="135">
        <v>250.0</v>
      </c>
      <c r="N309" s="143">
        <v>44664.0</v>
      </c>
    </row>
    <row r="310">
      <c r="A310" s="135">
        <v>309.0</v>
      </c>
      <c r="B310" s="135" t="s">
        <v>3642</v>
      </c>
      <c r="C310" s="135" t="s">
        <v>108</v>
      </c>
      <c r="E310" s="135">
        <v>50.0</v>
      </c>
      <c r="K310" s="135">
        <v>900.0</v>
      </c>
      <c r="N310" s="143">
        <v>43841.0</v>
      </c>
    </row>
    <row r="311">
      <c r="A311" s="135">
        <v>310.0</v>
      </c>
      <c r="B311" s="135" t="s">
        <v>3645</v>
      </c>
      <c r="C311" s="135" t="s">
        <v>108</v>
      </c>
      <c r="E311" s="135">
        <v>50.0</v>
      </c>
      <c r="K311" s="135">
        <v>50.0</v>
      </c>
      <c r="N311" s="143">
        <v>45671.0</v>
      </c>
    </row>
    <row r="312">
      <c r="A312" s="135">
        <v>311.0</v>
      </c>
      <c r="B312" s="135" t="s">
        <v>3647</v>
      </c>
      <c r="C312" s="135" t="s">
        <v>108</v>
      </c>
      <c r="E312" s="135">
        <v>50.0</v>
      </c>
      <c r="K312" s="135">
        <v>90.0</v>
      </c>
      <c r="N312" s="143">
        <v>45986.0</v>
      </c>
    </row>
    <row r="313">
      <c r="A313" s="135">
        <v>312.0</v>
      </c>
      <c r="B313" s="135" t="s">
        <v>3649</v>
      </c>
      <c r="C313" s="135" t="s">
        <v>108</v>
      </c>
      <c r="E313" s="135">
        <v>50.0</v>
      </c>
      <c r="K313" s="135">
        <v>900.0</v>
      </c>
      <c r="N313" s="143">
        <v>43853.0</v>
      </c>
    </row>
    <row r="314">
      <c r="A314" s="135">
        <v>313.0</v>
      </c>
      <c r="B314" s="135" t="s">
        <v>3653</v>
      </c>
      <c r="C314" s="135" t="s">
        <v>108</v>
      </c>
      <c r="E314" s="135">
        <v>50.0</v>
      </c>
      <c r="K314" s="135">
        <v>60.0</v>
      </c>
      <c r="N314" s="143">
        <v>44582.0</v>
      </c>
      <c r="Q314" s="135" t="s">
        <v>3655</v>
      </c>
      <c r="R314" s="135">
        <v>45.0</v>
      </c>
    </row>
    <row r="315">
      <c r="A315" s="135">
        <v>314.0</v>
      </c>
      <c r="B315" s="135" t="s">
        <v>3656</v>
      </c>
      <c r="C315" s="135" t="s">
        <v>108</v>
      </c>
      <c r="D315" s="135">
        <v>2.0</v>
      </c>
      <c r="E315" s="135">
        <v>50.0</v>
      </c>
      <c r="H315" s="135" t="s">
        <v>2337</v>
      </c>
      <c r="I315" s="142">
        <v>46157.71728009259</v>
      </c>
      <c r="J315" s="135" t="s">
        <v>3658</v>
      </c>
      <c r="K315" s="135">
        <v>1300.0</v>
      </c>
      <c r="L315" s="135">
        <v>1400.0</v>
      </c>
      <c r="M315" s="135">
        <v>1500.0</v>
      </c>
      <c r="N315" s="143">
        <v>43846.0</v>
      </c>
      <c r="O315" s="135" t="s">
        <v>1765</v>
      </c>
      <c r="P315" s="135" t="s">
        <v>1767</v>
      </c>
      <c r="Q315" s="135" t="s">
        <v>3660</v>
      </c>
      <c r="R315" s="135" t="s">
        <v>3661</v>
      </c>
      <c r="S315" s="135" t="s">
        <v>1176</v>
      </c>
    </row>
    <row r="316">
      <c r="A316" s="135">
        <v>315.0</v>
      </c>
      <c r="B316" s="135" t="s">
        <v>3663</v>
      </c>
      <c r="C316" s="135" t="s">
        <v>108</v>
      </c>
      <c r="E316" s="135">
        <v>50.0</v>
      </c>
      <c r="K316" s="135">
        <v>50.0</v>
      </c>
      <c r="N316" s="143">
        <v>45644.0</v>
      </c>
    </row>
    <row r="317">
      <c r="A317" s="135">
        <v>316.0</v>
      </c>
      <c r="B317" s="135" t="s">
        <v>3667</v>
      </c>
      <c r="C317" s="135" t="s">
        <v>108</v>
      </c>
      <c r="D317" s="135">
        <v>4.0</v>
      </c>
      <c r="E317" s="135">
        <v>50.0</v>
      </c>
      <c r="H317" s="135" t="s">
        <v>2604</v>
      </c>
      <c r="I317" s="142">
        <v>46164.677777777775</v>
      </c>
      <c r="J317" s="135" t="s">
        <v>3671</v>
      </c>
      <c r="K317" s="135">
        <v>250.0</v>
      </c>
      <c r="L317" s="135">
        <v>2100.0</v>
      </c>
      <c r="M317" s="135">
        <v>4100.0</v>
      </c>
      <c r="N317" s="143">
        <v>42603.0</v>
      </c>
      <c r="O317" s="135" t="s">
        <v>1765</v>
      </c>
      <c r="P317" s="135" t="s">
        <v>1767</v>
      </c>
      <c r="S317" s="135" t="s">
        <v>1176</v>
      </c>
    </row>
    <row r="318">
      <c r="A318" s="135">
        <v>317.0</v>
      </c>
      <c r="B318" s="135" t="s">
        <v>3678</v>
      </c>
      <c r="C318" s="135" t="s">
        <v>108</v>
      </c>
      <c r="E318" s="135">
        <v>50.0</v>
      </c>
      <c r="K318" s="135">
        <v>50.0</v>
      </c>
      <c r="N318" s="143">
        <v>45839.0</v>
      </c>
    </row>
    <row r="319">
      <c r="A319" s="135">
        <v>318.0</v>
      </c>
      <c r="B319" s="135" t="s">
        <v>3681</v>
      </c>
      <c r="C319" s="135" t="s">
        <v>108</v>
      </c>
      <c r="E319" s="135">
        <v>50.0</v>
      </c>
      <c r="K319" s="135">
        <v>50.0</v>
      </c>
      <c r="N319" s="143">
        <v>45006.0</v>
      </c>
    </row>
    <row r="320">
      <c r="A320" s="135">
        <v>319.0</v>
      </c>
      <c r="B320" s="135" t="s">
        <v>3683</v>
      </c>
      <c r="C320" s="135" t="s">
        <v>108</v>
      </c>
      <c r="D320" s="135">
        <v>3.0</v>
      </c>
      <c r="E320" s="135">
        <v>50.0</v>
      </c>
      <c r="H320" s="135" t="s">
        <v>3686</v>
      </c>
      <c r="I320" s="142">
        <v>46164.64461805556</v>
      </c>
      <c r="J320" s="135" t="s">
        <v>3688</v>
      </c>
      <c r="K320" s="135">
        <v>700.0</v>
      </c>
      <c r="L320" s="135">
        <v>150.0</v>
      </c>
      <c r="M320" s="135">
        <v>3100.0</v>
      </c>
      <c r="N320" s="143">
        <v>43845.0</v>
      </c>
      <c r="O320" s="135" t="s">
        <v>1765</v>
      </c>
      <c r="P320" s="135" t="s">
        <v>1767</v>
      </c>
      <c r="S320" s="135" t="s">
        <v>1770</v>
      </c>
    </row>
    <row r="321">
      <c r="A321" s="135">
        <v>320.0</v>
      </c>
      <c r="B321" s="135" t="s">
        <v>3692</v>
      </c>
      <c r="C321" s="135" t="s">
        <v>108</v>
      </c>
      <c r="E321" s="135">
        <v>50.0</v>
      </c>
      <c r="K321" s="135">
        <v>60.0</v>
      </c>
      <c r="N321" s="143">
        <v>43947.0</v>
      </c>
      <c r="Q321" s="135" t="s">
        <v>3693</v>
      </c>
      <c r="R321" s="135">
        <v>67.0</v>
      </c>
    </row>
    <row r="322">
      <c r="A322" s="135">
        <v>321.0</v>
      </c>
      <c r="B322" s="135" t="s">
        <v>3696</v>
      </c>
      <c r="C322" s="135" t="s">
        <v>108</v>
      </c>
      <c r="E322" s="135">
        <v>50.0</v>
      </c>
      <c r="K322" s="135">
        <v>50.0</v>
      </c>
      <c r="N322" s="143">
        <v>45645.0</v>
      </c>
    </row>
    <row r="323">
      <c r="A323" s="135">
        <v>322.0</v>
      </c>
      <c r="B323" s="135" t="s">
        <v>3700</v>
      </c>
      <c r="C323" s="135" t="s">
        <v>108</v>
      </c>
      <c r="E323" s="135">
        <v>50.0</v>
      </c>
      <c r="K323" s="135">
        <v>50.0</v>
      </c>
      <c r="N323" s="143">
        <v>45840.0</v>
      </c>
    </row>
    <row r="324">
      <c r="A324" s="135">
        <v>323.0</v>
      </c>
      <c r="B324" s="135" t="s">
        <v>3703</v>
      </c>
      <c r="C324" s="135" t="s">
        <v>108</v>
      </c>
      <c r="E324" s="135">
        <v>50.0</v>
      </c>
      <c r="K324" s="135">
        <v>50.0</v>
      </c>
      <c r="N324" s="143">
        <v>45644.0</v>
      </c>
    </row>
    <row r="325">
      <c r="A325" s="135">
        <v>324.0</v>
      </c>
      <c r="B325" s="135" t="s">
        <v>3708</v>
      </c>
      <c r="C325" s="135" t="s">
        <v>108</v>
      </c>
      <c r="E325" s="135">
        <v>50.0</v>
      </c>
      <c r="K325" s="135">
        <v>400.0</v>
      </c>
      <c r="N325" s="143">
        <v>43840.0</v>
      </c>
    </row>
    <row r="326">
      <c r="A326" s="135">
        <v>325.0</v>
      </c>
      <c r="B326" s="135" t="s">
        <v>3711</v>
      </c>
      <c r="C326" s="135" t="s">
        <v>108</v>
      </c>
      <c r="E326" s="135">
        <v>50.0</v>
      </c>
      <c r="K326" s="135">
        <v>90.0</v>
      </c>
      <c r="N326" s="143">
        <v>44721.0</v>
      </c>
    </row>
    <row r="327">
      <c r="A327" s="135">
        <v>326.0</v>
      </c>
      <c r="B327" s="135" t="s">
        <v>3714</v>
      </c>
      <c r="C327" s="135" t="s">
        <v>108</v>
      </c>
      <c r="E327" s="135">
        <v>50.0</v>
      </c>
      <c r="F327" s="135">
        <v>14.0</v>
      </c>
      <c r="K327" s="135">
        <v>700.0</v>
      </c>
      <c r="N327" s="143">
        <v>42262.0</v>
      </c>
      <c r="O327" s="135" t="s">
        <v>1846</v>
      </c>
      <c r="P327" s="135" t="s">
        <v>1767</v>
      </c>
      <c r="Q327" s="135" t="s">
        <v>3721</v>
      </c>
      <c r="R327" s="135">
        <v>22.0</v>
      </c>
      <c r="S327" s="135" t="s">
        <v>1770</v>
      </c>
    </row>
    <row r="328">
      <c r="A328" s="135">
        <v>327.0</v>
      </c>
      <c r="B328" s="135" t="s">
        <v>3659</v>
      </c>
      <c r="C328" s="135" t="s">
        <v>108</v>
      </c>
      <c r="E328" s="135">
        <v>50.0</v>
      </c>
      <c r="K328" s="135">
        <v>100.0</v>
      </c>
      <c r="N328" s="143">
        <v>45986.0</v>
      </c>
    </row>
    <row r="329">
      <c r="A329" s="135">
        <v>328.0</v>
      </c>
      <c r="B329" s="135" t="s">
        <v>3731</v>
      </c>
      <c r="C329" s="135" t="s">
        <v>108</v>
      </c>
      <c r="E329" s="135">
        <v>40.0</v>
      </c>
      <c r="K329" s="135">
        <v>40.0</v>
      </c>
      <c r="N329" s="143">
        <v>45653.0</v>
      </c>
    </row>
    <row r="330">
      <c r="A330" s="135">
        <v>329.0</v>
      </c>
      <c r="B330" s="135" t="s">
        <v>3662</v>
      </c>
      <c r="C330" s="135" t="s">
        <v>108</v>
      </c>
      <c r="E330" s="135">
        <v>40.0</v>
      </c>
      <c r="K330" s="135">
        <v>40.0</v>
      </c>
      <c r="N330" s="143">
        <v>46137.0</v>
      </c>
    </row>
    <row r="331">
      <c r="A331" s="135">
        <v>330.0</v>
      </c>
      <c r="B331" s="135" t="s">
        <v>3739</v>
      </c>
      <c r="C331" s="135" t="s">
        <v>108</v>
      </c>
      <c r="E331" s="135">
        <v>40.0</v>
      </c>
      <c r="K331" s="135">
        <v>50.0</v>
      </c>
      <c r="N331" s="143">
        <v>43899.0</v>
      </c>
    </row>
    <row r="332">
      <c r="A332" s="135">
        <v>331.0</v>
      </c>
      <c r="B332" s="135" t="s">
        <v>3742</v>
      </c>
      <c r="C332" s="135" t="s">
        <v>108</v>
      </c>
      <c r="E332" s="135">
        <v>40.0</v>
      </c>
      <c r="K332" s="135">
        <v>40.0</v>
      </c>
      <c r="N332" s="143">
        <v>45668.0</v>
      </c>
    </row>
    <row r="333">
      <c r="A333" s="135">
        <v>332.0</v>
      </c>
      <c r="B333" s="135" t="s">
        <v>3748</v>
      </c>
      <c r="C333" s="135" t="s">
        <v>108</v>
      </c>
      <c r="E333" s="135">
        <v>40.0</v>
      </c>
      <c r="K333" s="135">
        <v>40.0</v>
      </c>
      <c r="N333" s="143">
        <v>45646.0</v>
      </c>
    </row>
    <row r="334">
      <c r="A334" s="135">
        <v>333.0</v>
      </c>
      <c r="B334" s="135" t="s">
        <v>3751</v>
      </c>
      <c r="C334" s="135" t="s">
        <v>108</v>
      </c>
      <c r="E334" s="135">
        <v>40.0</v>
      </c>
      <c r="K334" s="135">
        <v>600.0</v>
      </c>
      <c r="N334" s="143">
        <v>43843.0</v>
      </c>
    </row>
    <row r="335">
      <c r="A335" s="135">
        <v>334.0</v>
      </c>
      <c r="B335" s="135" t="s">
        <v>3756</v>
      </c>
      <c r="C335" s="135" t="s">
        <v>108</v>
      </c>
      <c r="E335" s="135">
        <v>40.0</v>
      </c>
      <c r="K335" s="135">
        <v>40.0</v>
      </c>
      <c r="N335" s="143">
        <v>45640.0</v>
      </c>
    </row>
    <row r="336">
      <c r="A336" s="135">
        <v>335.0</v>
      </c>
      <c r="B336" s="135" t="s">
        <v>3759</v>
      </c>
      <c r="C336" s="135" t="s">
        <v>108</v>
      </c>
      <c r="E336" s="135">
        <v>40.0</v>
      </c>
      <c r="K336" s="135">
        <v>40.0</v>
      </c>
      <c r="N336" s="143">
        <v>45667.0</v>
      </c>
    </row>
    <row r="337">
      <c r="A337" s="135">
        <v>336.0</v>
      </c>
      <c r="B337" s="135" t="s">
        <v>3668</v>
      </c>
      <c r="C337" s="135" t="s">
        <v>108</v>
      </c>
      <c r="E337" s="135">
        <v>40.0</v>
      </c>
      <c r="K337" s="135">
        <v>50.0</v>
      </c>
      <c r="N337" s="143">
        <v>45837.0</v>
      </c>
    </row>
    <row r="338">
      <c r="A338" s="135">
        <v>337.0</v>
      </c>
      <c r="B338" s="135" t="s">
        <v>3763</v>
      </c>
      <c r="C338" s="135" t="s">
        <v>108</v>
      </c>
      <c r="E338" s="135">
        <v>40.0</v>
      </c>
      <c r="K338" s="135">
        <v>40.0</v>
      </c>
      <c r="N338" s="143">
        <v>45653.0</v>
      </c>
    </row>
    <row r="339">
      <c r="A339" s="135">
        <v>338.0</v>
      </c>
      <c r="B339" s="135" t="s">
        <v>3767</v>
      </c>
      <c r="C339" s="135" t="s">
        <v>108</v>
      </c>
      <c r="E339" s="135">
        <v>40.0</v>
      </c>
      <c r="K339" s="135">
        <v>40.0</v>
      </c>
      <c r="N339" s="143">
        <v>45643.0</v>
      </c>
    </row>
    <row r="340">
      <c r="A340" s="135">
        <v>339.0</v>
      </c>
      <c r="B340" s="135" t="s">
        <v>3771</v>
      </c>
      <c r="C340" s="135" t="s">
        <v>108</v>
      </c>
      <c r="E340" s="135">
        <v>40.0</v>
      </c>
      <c r="K340" s="135">
        <v>40.0</v>
      </c>
      <c r="N340" s="143">
        <v>45703.0</v>
      </c>
    </row>
    <row r="341">
      <c r="A341" s="135">
        <v>340.0</v>
      </c>
      <c r="B341" s="135" t="s">
        <v>3775</v>
      </c>
      <c r="C341" s="135" t="s">
        <v>108</v>
      </c>
      <c r="E341" s="135">
        <v>40.0</v>
      </c>
      <c r="K341" s="135">
        <v>40.0</v>
      </c>
      <c r="N341" s="143">
        <v>45638.0</v>
      </c>
    </row>
    <row r="342">
      <c r="A342" s="135">
        <v>341.0</v>
      </c>
      <c r="B342" s="135" t="s">
        <v>3777</v>
      </c>
      <c r="C342" s="135" t="s">
        <v>108</v>
      </c>
      <c r="E342" s="135">
        <v>40.0</v>
      </c>
      <c r="K342" s="135">
        <v>40.0</v>
      </c>
      <c r="N342" s="143">
        <v>45636.0</v>
      </c>
    </row>
    <row r="343">
      <c r="A343" s="135">
        <v>342.0</v>
      </c>
      <c r="B343" s="135" t="s">
        <v>3781</v>
      </c>
      <c r="C343" s="135" t="s">
        <v>108</v>
      </c>
      <c r="E343" s="135">
        <v>40.0</v>
      </c>
      <c r="K343" s="135">
        <v>40.0</v>
      </c>
      <c r="N343" s="143">
        <v>45644.0</v>
      </c>
    </row>
    <row r="344">
      <c r="A344" s="135">
        <v>343.0</v>
      </c>
      <c r="B344" s="135" t="s">
        <v>3785</v>
      </c>
      <c r="C344" s="135" t="s">
        <v>108</v>
      </c>
      <c r="E344" s="135">
        <v>40.0</v>
      </c>
      <c r="K344" s="135">
        <v>50.0</v>
      </c>
      <c r="N344" s="143">
        <v>45642.0</v>
      </c>
    </row>
    <row r="345">
      <c r="A345" s="135">
        <v>344.0</v>
      </c>
      <c r="B345" s="135" t="s">
        <v>3787</v>
      </c>
      <c r="C345" s="135" t="s">
        <v>108</v>
      </c>
      <c r="E345" s="135">
        <v>40.0</v>
      </c>
      <c r="K345" s="135">
        <v>40.0</v>
      </c>
      <c r="N345" s="143">
        <v>45640.0</v>
      </c>
    </row>
    <row r="346">
      <c r="A346" s="135">
        <v>345.0</v>
      </c>
      <c r="B346" s="135" t="s">
        <v>3791</v>
      </c>
      <c r="C346" s="135" t="s">
        <v>108</v>
      </c>
      <c r="E346" s="135">
        <v>40.0</v>
      </c>
      <c r="K346" s="135">
        <v>40.0</v>
      </c>
      <c r="N346" s="143">
        <v>45688.0</v>
      </c>
    </row>
    <row r="347">
      <c r="A347" s="135">
        <v>346.0</v>
      </c>
      <c r="B347" s="135" t="s">
        <v>3795</v>
      </c>
      <c r="C347" s="135" t="s">
        <v>108</v>
      </c>
      <c r="E347" s="135">
        <v>40.0</v>
      </c>
      <c r="K347" s="135">
        <v>60.0</v>
      </c>
      <c r="N347" s="143">
        <v>45801.0</v>
      </c>
      <c r="Q347" s="135" t="s">
        <v>3797</v>
      </c>
    </row>
    <row r="348">
      <c r="A348" s="135">
        <v>347.0</v>
      </c>
      <c r="B348" s="135" t="s">
        <v>3799</v>
      </c>
      <c r="C348" s="135" t="s">
        <v>108</v>
      </c>
      <c r="D348" s="135">
        <v>48.0</v>
      </c>
      <c r="E348" s="135">
        <v>40.0</v>
      </c>
      <c r="F348" s="135">
        <v>1.2</v>
      </c>
      <c r="H348" s="135" t="s">
        <v>3801</v>
      </c>
      <c r="I348" s="142">
        <v>46172.40519675926</v>
      </c>
      <c r="J348" s="135" t="s">
        <v>3804</v>
      </c>
      <c r="K348" s="135">
        <v>70.0</v>
      </c>
      <c r="L348" s="135">
        <v>4700.0</v>
      </c>
      <c r="M348" s="135">
        <v>4900.0</v>
      </c>
      <c r="N348" s="143">
        <v>43087.0</v>
      </c>
      <c r="O348" s="135" t="s">
        <v>1846</v>
      </c>
      <c r="P348" s="135" t="s">
        <v>1767</v>
      </c>
      <c r="S348" s="135" t="s">
        <v>1817</v>
      </c>
    </row>
    <row r="349">
      <c r="A349" s="135">
        <v>348.0</v>
      </c>
      <c r="B349" s="135" t="s">
        <v>3810</v>
      </c>
      <c r="C349" s="135" t="s">
        <v>108</v>
      </c>
      <c r="E349" s="135">
        <v>40.0</v>
      </c>
      <c r="K349" s="135">
        <v>40.0</v>
      </c>
      <c r="N349" s="143">
        <v>45665.0</v>
      </c>
    </row>
    <row r="350">
      <c r="A350" s="135">
        <v>349.0</v>
      </c>
      <c r="B350" s="135" t="s">
        <v>3812</v>
      </c>
      <c r="C350" s="135" t="s">
        <v>108</v>
      </c>
      <c r="E350" s="135">
        <v>40.0</v>
      </c>
      <c r="K350" s="135">
        <v>300.0</v>
      </c>
      <c r="N350" s="143">
        <v>44680.0</v>
      </c>
    </row>
    <row r="351">
      <c r="A351" s="135">
        <v>350.0</v>
      </c>
      <c r="B351" s="135" t="s">
        <v>3814</v>
      </c>
      <c r="C351" s="135" t="s">
        <v>108</v>
      </c>
      <c r="D351" s="135">
        <v>24.0</v>
      </c>
      <c r="E351" s="135">
        <v>40.0</v>
      </c>
      <c r="F351" s="135">
        <v>7.0</v>
      </c>
      <c r="H351" s="135" t="s">
        <v>3818</v>
      </c>
      <c r="I351" s="142">
        <v>46172.078252314815</v>
      </c>
      <c r="J351" s="135" t="s">
        <v>1859</v>
      </c>
      <c r="K351" s="135">
        <v>2000.0</v>
      </c>
      <c r="L351" s="135">
        <v>200.0</v>
      </c>
      <c r="M351" s="135">
        <v>7500.0</v>
      </c>
      <c r="N351" s="143">
        <v>43842.0</v>
      </c>
      <c r="O351" s="135" t="s">
        <v>1846</v>
      </c>
      <c r="P351" s="135" t="s">
        <v>1767</v>
      </c>
      <c r="S351" s="135" t="s">
        <v>1176</v>
      </c>
    </row>
    <row r="352">
      <c r="A352" s="135">
        <v>351.0</v>
      </c>
      <c r="B352" s="135" t="s">
        <v>3825</v>
      </c>
      <c r="C352" s="135" t="s">
        <v>108</v>
      </c>
      <c r="E352" s="135">
        <v>40.0</v>
      </c>
      <c r="K352" s="135">
        <v>40.0</v>
      </c>
      <c r="N352" s="143">
        <v>45647.0</v>
      </c>
      <c r="Q352" s="135" t="s">
        <v>3831</v>
      </c>
    </row>
    <row r="353">
      <c r="A353" s="135">
        <v>352.0</v>
      </c>
      <c r="B353" s="135" t="s">
        <v>3832</v>
      </c>
      <c r="C353" s="135" t="s">
        <v>108</v>
      </c>
      <c r="E353" s="135">
        <v>40.0</v>
      </c>
      <c r="K353" s="135">
        <v>40.0</v>
      </c>
      <c r="N353" s="143">
        <v>45663.0</v>
      </c>
    </row>
    <row r="354">
      <c r="A354" s="135">
        <v>353.0</v>
      </c>
      <c r="B354" s="135" t="s">
        <v>3836</v>
      </c>
      <c r="C354" s="135" t="s">
        <v>108</v>
      </c>
      <c r="E354" s="135">
        <v>40.0</v>
      </c>
      <c r="K354" s="135">
        <v>40.0</v>
      </c>
      <c r="N354" s="143">
        <v>43859.0</v>
      </c>
    </row>
    <row r="355">
      <c r="A355" s="135">
        <v>354.0</v>
      </c>
      <c r="B355" s="135" t="s">
        <v>3839</v>
      </c>
      <c r="C355" s="135" t="s">
        <v>108</v>
      </c>
      <c r="E355" s="135">
        <v>40.0</v>
      </c>
      <c r="K355" s="135">
        <v>40.0</v>
      </c>
      <c r="N355" s="143">
        <v>45658.0</v>
      </c>
    </row>
    <row r="356">
      <c r="A356" s="135">
        <v>355.0</v>
      </c>
      <c r="B356" s="135" t="s">
        <v>3841</v>
      </c>
      <c r="C356" s="135" t="s">
        <v>108</v>
      </c>
      <c r="D356" s="135">
        <v>45.0</v>
      </c>
      <c r="E356" s="135">
        <v>40.0</v>
      </c>
      <c r="H356" s="135" t="s">
        <v>3844</v>
      </c>
      <c r="I356" s="142">
        <v>46177.97694444445</v>
      </c>
      <c r="J356" s="135" t="s">
        <v>1827</v>
      </c>
      <c r="K356" s="135">
        <v>1100.0</v>
      </c>
      <c r="L356" s="135">
        <v>80.0</v>
      </c>
      <c r="M356" s="135">
        <v>10000.0</v>
      </c>
      <c r="N356" s="143">
        <v>43836.0</v>
      </c>
      <c r="O356" s="135" t="s">
        <v>1846</v>
      </c>
      <c r="P356" s="135" t="s">
        <v>1767</v>
      </c>
      <c r="S356" s="135" t="s">
        <v>1176</v>
      </c>
    </row>
    <row r="357">
      <c r="A357" s="135">
        <v>356.0</v>
      </c>
      <c r="B357" s="135" t="s">
        <v>3848</v>
      </c>
      <c r="C357" s="135" t="s">
        <v>108</v>
      </c>
      <c r="D357" s="135">
        <v>3.0</v>
      </c>
      <c r="E357" s="135">
        <v>40.0</v>
      </c>
      <c r="H357" s="135" t="s">
        <v>3852</v>
      </c>
      <c r="I357" s="142">
        <v>46148.55856481481</v>
      </c>
      <c r="K357" s="135">
        <v>40.0</v>
      </c>
      <c r="N357" s="143">
        <v>43943.0</v>
      </c>
    </row>
    <row r="358">
      <c r="A358" s="135">
        <v>357.0</v>
      </c>
      <c r="B358" s="135" t="s">
        <v>3853</v>
      </c>
      <c r="C358" s="135" t="s">
        <v>108</v>
      </c>
      <c r="E358" s="135">
        <v>40.0</v>
      </c>
      <c r="K358" s="135">
        <v>40.0</v>
      </c>
      <c r="N358" s="143">
        <v>45649.0</v>
      </c>
    </row>
    <row r="359">
      <c r="A359" s="135">
        <v>358.0</v>
      </c>
      <c r="B359" s="135" t="s">
        <v>3857</v>
      </c>
      <c r="C359" s="135" t="s">
        <v>108</v>
      </c>
      <c r="E359" s="135">
        <v>40.0</v>
      </c>
      <c r="K359" s="135">
        <v>40.0</v>
      </c>
      <c r="N359" s="143">
        <v>43899.0</v>
      </c>
    </row>
    <row r="360">
      <c r="A360" s="135">
        <v>359.0</v>
      </c>
      <c r="B360" s="135" t="s">
        <v>3860</v>
      </c>
      <c r="C360" s="135" t="s">
        <v>108</v>
      </c>
      <c r="E360" s="135">
        <v>40.0</v>
      </c>
      <c r="K360" s="135">
        <v>40.0</v>
      </c>
      <c r="N360" s="143">
        <v>45698.0</v>
      </c>
    </row>
    <row r="361">
      <c r="A361" s="135">
        <v>360.0</v>
      </c>
      <c r="B361" s="135" t="s">
        <v>3864</v>
      </c>
      <c r="C361" s="135" t="s">
        <v>108</v>
      </c>
      <c r="E361" s="135">
        <v>40.0</v>
      </c>
      <c r="K361" s="135">
        <v>40.0</v>
      </c>
      <c r="N361" s="143">
        <v>45691.0</v>
      </c>
    </row>
    <row r="362">
      <c r="A362" s="135">
        <v>361.0</v>
      </c>
      <c r="B362" s="135" t="s">
        <v>3869</v>
      </c>
      <c r="C362" s="135" t="s">
        <v>108</v>
      </c>
      <c r="E362" s="135">
        <v>40.0</v>
      </c>
      <c r="K362" s="135">
        <v>40.0</v>
      </c>
      <c r="N362" s="143">
        <v>45654.0</v>
      </c>
    </row>
    <row r="363">
      <c r="A363" s="135">
        <v>362.0</v>
      </c>
      <c r="B363" s="135" t="s">
        <v>3876</v>
      </c>
      <c r="C363" s="135" t="s">
        <v>108</v>
      </c>
      <c r="E363" s="135">
        <v>40.0</v>
      </c>
      <c r="K363" s="135">
        <v>50.0</v>
      </c>
      <c r="N363" s="143">
        <v>45630.0</v>
      </c>
      <c r="Q363" s="135" t="s">
        <v>3878</v>
      </c>
    </row>
    <row r="364">
      <c r="A364" s="135">
        <v>363.0</v>
      </c>
      <c r="B364" s="135" t="s">
        <v>3880</v>
      </c>
      <c r="C364" s="135" t="s">
        <v>108</v>
      </c>
      <c r="E364" s="135">
        <v>40.0</v>
      </c>
      <c r="K364" s="135">
        <v>50.0</v>
      </c>
      <c r="N364" s="143">
        <v>45638.0</v>
      </c>
    </row>
    <row r="365">
      <c r="A365" s="135">
        <v>364.0</v>
      </c>
      <c r="B365" s="135" t="s">
        <v>3883</v>
      </c>
      <c r="C365" s="135" t="s">
        <v>108</v>
      </c>
      <c r="E365" s="135">
        <v>40.0</v>
      </c>
      <c r="K365" s="135">
        <v>200.0</v>
      </c>
      <c r="N365" s="143">
        <v>43866.0</v>
      </c>
    </row>
    <row r="366">
      <c r="A366" s="135">
        <v>365.0</v>
      </c>
      <c r="B366" s="135" t="s">
        <v>3887</v>
      </c>
      <c r="C366" s="135" t="s">
        <v>108</v>
      </c>
      <c r="E366" s="135">
        <v>40.0</v>
      </c>
      <c r="F366" s="135">
        <v>10.0</v>
      </c>
      <c r="K366" s="135">
        <v>80.0</v>
      </c>
      <c r="N366" s="143">
        <v>43935.0</v>
      </c>
    </row>
    <row r="367">
      <c r="A367" s="135">
        <v>366.0</v>
      </c>
      <c r="B367" s="135" t="s">
        <v>3890</v>
      </c>
      <c r="C367" s="135" t="s">
        <v>108</v>
      </c>
      <c r="E367" s="135">
        <v>40.0</v>
      </c>
      <c r="K367" s="135">
        <v>40.0</v>
      </c>
      <c r="N367" s="143">
        <v>45743.0</v>
      </c>
    </row>
    <row r="368">
      <c r="A368" s="135">
        <v>367.0</v>
      </c>
      <c r="B368" s="135" t="s">
        <v>3892</v>
      </c>
      <c r="C368" s="135" t="s">
        <v>108</v>
      </c>
      <c r="E368" s="135">
        <v>40.0</v>
      </c>
      <c r="K368" s="135">
        <v>40.0</v>
      </c>
      <c r="N368" s="143">
        <v>45692.0</v>
      </c>
      <c r="Q368" s="135" t="s">
        <v>3893</v>
      </c>
      <c r="R368" s="135">
        <v>46.0</v>
      </c>
    </row>
    <row r="369">
      <c r="A369" s="135">
        <v>368.0</v>
      </c>
      <c r="B369" s="135" t="s">
        <v>3897</v>
      </c>
      <c r="C369" s="135" t="s">
        <v>108</v>
      </c>
      <c r="E369" s="135">
        <v>40.0</v>
      </c>
      <c r="K369" s="135">
        <v>40.0</v>
      </c>
      <c r="N369" s="143">
        <v>45650.0</v>
      </c>
    </row>
    <row r="370">
      <c r="A370" s="135">
        <v>369.0</v>
      </c>
      <c r="B370" s="135" t="s">
        <v>3900</v>
      </c>
      <c r="C370" s="135" t="s">
        <v>108</v>
      </c>
      <c r="E370" s="135">
        <v>40.0</v>
      </c>
      <c r="K370" s="135">
        <v>300.0</v>
      </c>
      <c r="N370" s="143">
        <v>43839.0</v>
      </c>
      <c r="Q370" s="135" t="s">
        <v>3905</v>
      </c>
    </row>
    <row r="371">
      <c r="A371" s="135">
        <v>370.0</v>
      </c>
      <c r="B371" s="135" t="s">
        <v>3908</v>
      </c>
      <c r="C371" s="135" t="s">
        <v>108</v>
      </c>
      <c r="E371" s="135">
        <v>40.0</v>
      </c>
      <c r="K371" s="135">
        <v>300.0</v>
      </c>
      <c r="N371" s="143">
        <v>45018.0</v>
      </c>
    </row>
    <row r="372">
      <c r="A372" s="135">
        <v>371.0</v>
      </c>
      <c r="B372" s="135" t="s">
        <v>3909</v>
      </c>
      <c r="C372" s="135" t="s">
        <v>108</v>
      </c>
      <c r="E372" s="135">
        <v>40.0</v>
      </c>
      <c r="K372" s="135">
        <v>60.0</v>
      </c>
      <c r="N372" s="143">
        <v>44024.0</v>
      </c>
    </row>
    <row r="373">
      <c r="A373" s="135">
        <v>372.0</v>
      </c>
      <c r="B373" s="135" t="s">
        <v>3912</v>
      </c>
      <c r="C373" s="135" t="s">
        <v>108</v>
      </c>
      <c r="E373" s="135">
        <v>40.0</v>
      </c>
      <c r="K373" s="135">
        <v>60.0</v>
      </c>
      <c r="N373" s="143">
        <v>45847.0</v>
      </c>
    </row>
    <row r="374">
      <c r="A374" s="135">
        <v>373.0</v>
      </c>
      <c r="B374" s="135" t="s">
        <v>3917</v>
      </c>
      <c r="C374" s="135" t="s">
        <v>108</v>
      </c>
      <c r="E374" s="135">
        <v>40.0</v>
      </c>
      <c r="K374" s="135">
        <v>40.0</v>
      </c>
      <c r="N374" s="143">
        <v>45635.0</v>
      </c>
    </row>
    <row r="375">
      <c r="A375" s="135">
        <v>374.0</v>
      </c>
      <c r="B375" s="135" t="s">
        <v>3921</v>
      </c>
      <c r="C375" s="135" t="s">
        <v>108</v>
      </c>
      <c r="E375" s="135">
        <v>40.0</v>
      </c>
      <c r="K375" s="135">
        <v>40.0</v>
      </c>
      <c r="N375" s="143">
        <v>45640.0</v>
      </c>
    </row>
    <row r="376">
      <c r="A376" s="135">
        <v>375.0</v>
      </c>
      <c r="B376" s="135" t="s">
        <v>3927</v>
      </c>
      <c r="C376" s="135" t="s">
        <v>108</v>
      </c>
      <c r="E376" s="135">
        <v>40.0</v>
      </c>
      <c r="K376" s="135">
        <v>40.0</v>
      </c>
      <c r="N376" s="143">
        <v>45657.0</v>
      </c>
    </row>
    <row r="377">
      <c r="A377" s="135">
        <v>376.0</v>
      </c>
      <c r="B377" s="135" t="s">
        <v>3932</v>
      </c>
      <c r="C377" s="135" t="s">
        <v>108</v>
      </c>
      <c r="E377" s="135">
        <v>40.0</v>
      </c>
      <c r="K377" s="135">
        <v>450.0</v>
      </c>
      <c r="N377" s="143">
        <v>44339.0</v>
      </c>
    </row>
    <row r="378">
      <c r="A378" s="135">
        <v>377.0</v>
      </c>
      <c r="B378" s="135" t="s">
        <v>3937</v>
      </c>
      <c r="C378" s="135" t="s">
        <v>108</v>
      </c>
      <c r="E378" s="135">
        <v>40.0</v>
      </c>
      <c r="K378" s="135">
        <v>150.0</v>
      </c>
      <c r="N378" s="143">
        <v>45653.0</v>
      </c>
    </row>
    <row r="379">
      <c r="A379" s="135">
        <v>378.0</v>
      </c>
      <c r="B379" s="135" t="s">
        <v>3941</v>
      </c>
      <c r="C379" s="135" t="s">
        <v>108</v>
      </c>
      <c r="E379" s="135">
        <v>40.0</v>
      </c>
      <c r="K379" s="135">
        <v>40.0</v>
      </c>
      <c r="N379" s="143">
        <v>45633.0</v>
      </c>
    </row>
    <row r="380">
      <c r="A380" s="135">
        <v>379.0</v>
      </c>
      <c r="B380" s="135" t="s">
        <v>3946</v>
      </c>
      <c r="C380" s="135" t="s">
        <v>108</v>
      </c>
      <c r="E380" s="135">
        <v>40.0</v>
      </c>
      <c r="K380" s="135">
        <v>40.0</v>
      </c>
      <c r="N380" s="143">
        <v>45654.0</v>
      </c>
    </row>
    <row r="381">
      <c r="A381" s="135">
        <v>380.0</v>
      </c>
      <c r="B381" s="135" t="s">
        <v>3949</v>
      </c>
      <c r="C381" s="135" t="s">
        <v>108</v>
      </c>
      <c r="E381" s="135">
        <v>40.0</v>
      </c>
      <c r="K381" s="135">
        <v>40.0</v>
      </c>
      <c r="N381" s="143">
        <v>45688.0</v>
      </c>
    </row>
    <row r="382">
      <c r="A382" s="135">
        <v>381.0</v>
      </c>
      <c r="B382" s="135" t="s">
        <v>3952</v>
      </c>
      <c r="C382" s="135" t="s">
        <v>108</v>
      </c>
      <c r="E382" s="135">
        <v>40.0</v>
      </c>
      <c r="F382" s="135">
        <v>6.0</v>
      </c>
      <c r="K382" s="135">
        <v>600.0</v>
      </c>
      <c r="N382" s="143">
        <v>43840.0</v>
      </c>
    </row>
    <row r="383">
      <c r="A383" s="135">
        <v>382.0</v>
      </c>
      <c r="B383" s="135" t="s">
        <v>3955</v>
      </c>
      <c r="C383" s="135" t="s">
        <v>108</v>
      </c>
      <c r="E383" s="135">
        <v>40.0</v>
      </c>
      <c r="K383" s="135">
        <v>1100.0</v>
      </c>
      <c r="N383" s="143">
        <v>42740.0</v>
      </c>
    </row>
    <row r="384">
      <c r="A384" s="135">
        <v>383.0</v>
      </c>
      <c r="B384" s="135" t="s">
        <v>3957</v>
      </c>
      <c r="C384" s="135" t="s">
        <v>108</v>
      </c>
      <c r="E384" s="135">
        <v>40.0</v>
      </c>
      <c r="K384" s="135">
        <v>40.0</v>
      </c>
      <c r="N384" s="143">
        <v>45688.0</v>
      </c>
    </row>
    <row r="385">
      <c r="A385" s="135">
        <v>384.0</v>
      </c>
      <c r="B385" s="135" t="s">
        <v>3961</v>
      </c>
      <c r="C385" s="135" t="s">
        <v>108</v>
      </c>
      <c r="E385" s="135">
        <v>40.0</v>
      </c>
      <c r="K385" s="135">
        <v>40.0</v>
      </c>
      <c r="N385" s="143">
        <v>45650.0</v>
      </c>
    </row>
    <row r="386">
      <c r="A386" s="135">
        <v>385.0</v>
      </c>
      <c r="B386" s="135" t="s">
        <v>3963</v>
      </c>
      <c r="C386" s="135" t="s">
        <v>108</v>
      </c>
      <c r="E386" s="135">
        <v>40.0</v>
      </c>
      <c r="K386" s="135">
        <v>40.0</v>
      </c>
      <c r="N386" s="143">
        <v>45639.0</v>
      </c>
    </row>
    <row r="387">
      <c r="A387" s="135">
        <v>386.0</v>
      </c>
      <c r="B387" s="135" t="s">
        <v>3965</v>
      </c>
      <c r="C387" s="135" t="s">
        <v>108</v>
      </c>
      <c r="E387" s="135">
        <v>40.0</v>
      </c>
      <c r="K387" s="135">
        <v>40.0</v>
      </c>
      <c r="N387" s="143">
        <v>45650.0</v>
      </c>
      <c r="Q387" s="135" t="s">
        <v>3970</v>
      </c>
    </row>
    <row r="388">
      <c r="A388" s="135">
        <v>387.0</v>
      </c>
      <c r="B388" s="135" t="s">
        <v>3972</v>
      </c>
      <c r="C388" s="135" t="s">
        <v>108</v>
      </c>
      <c r="E388" s="135">
        <v>40.0</v>
      </c>
      <c r="K388" s="135">
        <v>40.0</v>
      </c>
      <c r="N388" s="143">
        <v>45642.0</v>
      </c>
    </row>
    <row r="389">
      <c r="A389" s="135">
        <v>388.0</v>
      </c>
      <c r="B389" s="135" t="s">
        <v>3977</v>
      </c>
      <c r="C389" s="135" t="s">
        <v>108</v>
      </c>
      <c r="E389" s="135">
        <v>40.0</v>
      </c>
      <c r="K389" s="135">
        <v>40.0</v>
      </c>
      <c r="N389" s="143">
        <v>45646.0</v>
      </c>
      <c r="Q389" s="135" t="s">
        <v>3978</v>
      </c>
    </row>
    <row r="390">
      <c r="A390" s="135">
        <v>389.0</v>
      </c>
      <c r="B390" s="135" t="s">
        <v>3980</v>
      </c>
      <c r="C390" s="135" t="s">
        <v>108</v>
      </c>
      <c r="E390" s="135">
        <v>40.0</v>
      </c>
      <c r="K390" s="135">
        <v>50.0</v>
      </c>
      <c r="N390" s="143">
        <v>45637.0</v>
      </c>
    </row>
    <row r="391">
      <c r="A391" s="135">
        <v>390.0</v>
      </c>
      <c r="B391" s="135" t="s">
        <v>3986</v>
      </c>
      <c r="C391" s="135" t="s">
        <v>108</v>
      </c>
      <c r="E391" s="135">
        <v>40.0</v>
      </c>
      <c r="K391" s="135">
        <v>40.0</v>
      </c>
      <c r="N391" s="143">
        <v>45631.0</v>
      </c>
    </row>
    <row r="392">
      <c r="A392" s="135">
        <v>391.0</v>
      </c>
      <c r="B392" s="135" t="s">
        <v>3989</v>
      </c>
      <c r="C392" s="135" t="s">
        <v>108</v>
      </c>
      <c r="E392" s="135">
        <v>40.0</v>
      </c>
      <c r="K392" s="135">
        <v>40.0</v>
      </c>
      <c r="N392" s="143">
        <v>45639.0</v>
      </c>
    </row>
    <row r="393">
      <c r="A393" s="135">
        <v>392.0</v>
      </c>
      <c r="B393" s="135" t="s">
        <v>3993</v>
      </c>
      <c r="C393" s="135" t="s">
        <v>108</v>
      </c>
      <c r="E393" s="135">
        <v>40.0</v>
      </c>
      <c r="K393" s="135">
        <v>60.0</v>
      </c>
      <c r="N393" s="143">
        <v>43899.0</v>
      </c>
    </row>
    <row r="394">
      <c r="A394" s="135">
        <v>393.0</v>
      </c>
      <c r="B394" s="135" t="s">
        <v>3998</v>
      </c>
      <c r="C394" s="135" t="s">
        <v>108</v>
      </c>
      <c r="E394" s="135">
        <v>40.0</v>
      </c>
      <c r="K394" s="135">
        <v>700.0</v>
      </c>
      <c r="N394" s="143">
        <v>44161.0</v>
      </c>
      <c r="Q394" s="135" t="s">
        <v>4002</v>
      </c>
      <c r="R394" s="135" t="s">
        <v>4005</v>
      </c>
    </row>
    <row r="395">
      <c r="A395" s="135">
        <v>394.0</v>
      </c>
      <c r="B395" s="135" t="s">
        <v>4006</v>
      </c>
      <c r="C395" s="135" t="s">
        <v>108</v>
      </c>
      <c r="E395" s="135">
        <v>40.0</v>
      </c>
      <c r="K395" s="135">
        <v>40.0</v>
      </c>
      <c r="N395" s="143">
        <v>45622.0</v>
      </c>
    </row>
    <row r="396">
      <c r="A396" s="135">
        <v>395.0</v>
      </c>
      <c r="B396" s="135" t="s">
        <v>4010</v>
      </c>
      <c r="C396" s="135" t="s">
        <v>108</v>
      </c>
      <c r="E396" s="135">
        <v>40.0</v>
      </c>
      <c r="K396" s="135">
        <v>40.0</v>
      </c>
      <c r="N396" s="143">
        <v>45639.0</v>
      </c>
      <c r="Q396" s="135" t="s">
        <v>4013</v>
      </c>
      <c r="R396" s="135">
        <v>36.0</v>
      </c>
    </row>
    <row r="397">
      <c r="A397" s="135">
        <v>396.0</v>
      </c>
      <c r="B397" s="135" t="s">
        <v>4017</v>
      </c>
      <c r="C397" s="135" t="s">
        <v>108</v>
      </c>
      <c r="E397" s="135">
        <v>40.0</v>
      </c>
      <c r="K397" s="135">
        <v>40.0</v>
      </c>
      <c r="N397" s="143">
        <v>45646.0</v>
      </c>
    </row>
    <row r="398">
      <c r="A398" s="135">
        <v>397.0</v>
      </c>
      <c r="B398" s="135" t="s">
        <v>4019</v>
      </c>
      <c r="C398" s="135" t="s">
        <v>108</v>
      </c>
      <c r="E398" s="135">
        <v>40.0</v>
      </c>
      <c r="K398" s="135">
        <v>40.0</v>
      </c>
      <c r="N398" s="143">
        <v>45672.0</v>
      </c>
    </row>
    <row r="399">
      <c r="A399" s="135">
        <v>398.0</v>
      </c>
      <c r="B399" s="135" t="s">
        <v>4022</v>
      </c>
      <c r="C399" s="135" t="s">
        <v>108</v>
      </c>
      <c r="E399" s="135">
        <v>40.0</v>
      </c>
      <c r="K399" s="135">
        <v>40.0</v>
      </c>
      <c r="N399" s="143">
        <v>45668.0</v>
      </c>
    </row>
    <row r="400">
      <c r="A400" s="135">
        <v>399.0</v>
      </c>
      <c r="B400" s="135" t="s">
        <v>4025</v>
      </c>
      <c r="C400" s="135" t="s">
        <v>108</v>
      </c>
      <c r="E400" s="135">
        <v>40.0</v>
      </c>
      <c r="K400" s="135">
        <v>40.0</v>
      </c>
      <c r="N400" s="143">
        <v>45699.0</v>
      </c>
    </row>
    <row r="401">
      <c r="A401" s="135">
        <v>400.0</v>
      </c>
      <c r="B401" s="135" t="s">
        <v>4029</v>
      </c>
      <c r="C401" s="135" t="s">
        <v>108</v>
      </c>
      <c r="E401" s="135">
        <v>40.0</v>
      </c>
      <c r="K401" s="135">
        <v>40.0</v>
      </c>
      <c r="N401" s="143">
        <v>45656.0</v>
      </c>
    </row>
    <row r="402">
      <c r="A402" s="135">
        <v>401.0</v>
      </c>
      <c r="B402" s="135" t="s">
        <v>4032</v>
      </c>
      <c r="C402" s="135" t="s">
        <v>108</v>
      </c>
      <c r="E402" s="135">
        <v>40.0</v>
      </c>
      <c r="K402" s="135">
        <v>40.0</v>
      </c>
      <c r="N402" s="143">
        <v>45629.0</v>
      </c>
    </row>
    <row r="403">
      <c r="A403" s="135">
        <v>402.0</v>
      </c>
      <c r="B403" s="135" t="s">
        <v>4037</v>
      </c>
      <c r="C403" s="135" t="s">
        <v>108</v>
      </c>
      <c r="E403" s="135">
        <v>40.0</v>
      </c>
      <c r="K403" s="135">
        <v>40.0</v>
      </c>
      <c r="N403" s="143">
        <v>45651.0</v>
      </c>
    </row>
    <row r="404">
      <c r="A404" s="135">
        <v>403.0</v>
      </c>
      <c r="B404" s="135" t="s">
        <v>4041</v>
      </c>
      <c r="C404" s="135" t="s">
        <v>108</v>
      </c>
      <c r="E404" s="135">
        <v>40.0</v>
      </c>
      <c r="K404" s="135">
        <v>40.0</v>
      </c>
      <c r="N404" s="143">
        <v>45643.0</v>
      </c>
    </row>
    <row r="405">
      <c r="A405" s="135">
        <v>404.0</v>
      </c>
      <c r="B405" s="135" t="s">
        <v>4046</v>
      </c>
      <c r="C405" s="135" t="s">
        <v>108</v>
      </c>
      <c r="E405" s="135">
        <v>40.0</v>
      </c>
      <c r="K405" s="135">
        <v>40.0</v>
      </c>
      <c r="N405" s="143">
        <v>45653.0</v>
      </c>
    </row>
    <row r="406">
      <c r="A406" s="135">
        <v>405.0</v>
      </c>
      <c r="B406" s="135" t="s">
        <v>4050</v>
      </c>
      <c r="C406" s="135" t="s">
        <v>108</v>
      </c>
      <c r="E406" s="135">
        <v>40.0</v>
      </c>
      <c r="K406" s="135">
        <v>40.0</v>
      </c>
      <c r="N406" s="143">
        <v>45651.0</v>
      </c>
    </row>
    <row r="407">
      <c r="A407" s="135">
        <v>406.0</v>
      </c>
      <c r="B407" s="135" t="s">
        <v>4054</v>
      </c>
      <c r="C407" s="135" t="s">
        <v>108</v>
      </c>
      <c r="E407" s="135">
        <v>40.0</v>
      </c>
      <c r="K407" s="135">
        <v>40.0</v>
      </c>
      <c r="N407" s="143">
        <v>45650.0</v>
      </c>
    </row>
    <row r="408">
      <c r="A408" s="135">
        <v>407.0</v>
      </c>
      <c r="B408" s="135" t="s">
        <v>4057</v>
      </c>
      <c r="C408" s="135" t="s">
        <v>108</v>
      </c>
      <c r="E408" s="135">
        <v>40.0</v>
      </c>
      <c r="K408" s="135">
        <v>40.0</v>
      </c>
      <c r="N408" s="143">
        <v>45638.0</v>
      </c>
    </row>
    <row r="409">
      <c r="A409" s="135">
        <v>408.0</v>
      </c>
      <c r="B409" s="135" t="s">
        <v>4063</v>
      </c>
      <c r="C409" s="135" t="s">
        <v>108</v>
      </c>
      <c r="E409" s="135">
        <v>40.0</v>
      </c>
      <c r="K409" s="135">
        <v>50.0</v>
      </c>
      <c r="N409" s="143">
        <v>43871.0</v>
      </c>
    </row>
    <row r="410">
      <c r="A410" s="135">
        <v>409.0</v>
      </c>
      <c r="B410" s="135" t="s">
        <v>4066</v>
      </c>
      <c r="C410" s="135" t="s">
        <v>108</v>
      </c>
      <c r="E410" s="135">
        <v>40.0</v>
      </c>
      <c r="K410" s="135">
        <v>40.0</v>
      </c>
      <c r="N410" s="143">
        <v>45644.0</v>
      </c>
    </row>
    <row r="411">
      <c r="A411" s="135">
        <v>410.0</v>
      </c>
      <c r="B411" s="135" t="s">
        <v>4071</v>
      </c>
      <c r="C411" s="135" t="s">
        <v>108</v>
      </c>
      <c r="E411" s="135">
        <v>40.0</v>
      </c>
      <c r="K411" s="135">
        <v>40.0</v>
      </c>
      <c r="N411" s="143">
        <v>45660.0</v>
      </c>
    </row>
    <row r="412">
      <c r="A412" s="135">
        <v>411.0</v>
      </c>
      <c r="B412" s="135" t="s">
        <v>4075</v>
      </c>
      <c r="C412" s="135" t="s">
        <v>108</v>
      </c>
      <c r="E412" s="135">
        <v>40.0</v>
      </c>
      <c r="K412" s="135">
        <v>700.0</v>
      </c>
      <c r="N412" s="143">
        <v>43839.0</v>
      </c>
    </row>
    <row r="413">
      <c r="A413" s="135">
        <v>412.0</v>
      </c>
      <c r="B413" s="135" t="s">
        <v>4079</v>
      </c>
      <c r="C413" s="135" t="s">
        <v>108</v>
      </c>
      <c r="E413" s="135">
        <v>40.0</v>
      </c>
      <c r="K413" s="135">
        <v>40.0</v>
      </c>
      <c r="N413" s="143">
        <v>45646.0</v>
      </c>
    </row>
    <row r="414">
      <c r="A414" s="135">
        <v>413.0</v>
      </c>
      <c r="B414" s="135" t="s">
        <v>4082</v>
      </c>
      <c r="C414" s="135" t="s">
        <v>108</v>
      </c>
      <c r="E414" s="135">
        <v>40.0</v>
      </c>
      <c r="K414" s="135">
        <v>40.0</v>
      </c>
      <c r="N414" s="143">
        <v>45649.0</v>
      </c>
    </row>
    <row r="415">
      <c r="A415" s="135">
        <v>414.0</v>
      </c>
      <c r="B415" s="135" t="s">
        <v>4087</v>
      </c>
      <c r="C415" s="135" t="s">
        <v>108</v>
      </c>
      <c r="E415" s="135">
        <v>40.0</v>
      </c>
      <c r="K415" s="135">
        <v>40.0</v>
      </c>
      <c r="N415" s="143">
        <v>45643.0</v>
      </c>
    </row>
    <row r="416">
      <c r="A416" s="135">
        <v>415.0</v>
      </c>
      <c r="B416" s="135" t="s">
        <v>4090</v>
      </c>
      <c r="C416" s="135" t="s">
        <v>108</v>
      </c>
      <c r="E416" s="135">
        <v>40.0</v>
      </c>
      <c r="K416" s="135">
        <v>40.0</v>
      </c>
      <c r="N416" s="143">
        <v>45633.0</v>
      </c>
    </row>
    <row r="417">
      <c r="A417" s="135">
        <v>416.0</v>
      </c>
      <c r="B417" s="135" t="s">
        <v>4093</v>
      </c>
      <c r="C417" s="135" t="s">
        <v>108</v>
      </c>
      <c r="E417" s="135">
        <v>40.0</v>
      </c>
      <c r="K417" s="135">
        <v>40.0</v>
      </c>
      <c r="N417" s="143">
        <v>45667.0</v>
      </c>
      <c r="Q417" s="135" t="s">
        <v>4097</v>
      </c>
      <c r="R417" s="135">
        <v>34.0</v>
      </c>
    </row>
    <row r="418">
      <c r="A418" s="135">
        <v>417.0</v>
      </c>
      <c r="B418" s="135" t="s">
        <v>4099</v>
      </c>
      <c r="C418" s="135" t="s">
        <v>108</v>
      </c>
      <c r="E418" s="135">
        <v>40.0</v>
      </c>
      <c r="K418" s="135">
        <v>40.0</v>
      </c>
      <c r="N418" s="143">
        <v>45640.0</v>
      </c>
    </row>
    <row r="419">
      <c r="A419" s="135">
        <v>418.0</v>
      </c>
      <c r="B419" s="135" t="s">
        <v>4101</v>
      </c>
      <c r="C419" s="135" t="s">
        <v>108</v>
      </c>
      <c r="E419" s="135">
        <v>40.0</v>
      </c>
      <c r="K419" s="135">
        <v>40.0</v>
      </c>
      <c r="N419" s="143">
        <v>45658.0</v>
      </c>
    </row>
    <row r="420">
      <c r="A420" s="135">
        <v>419.0</v>
      </c>
      <c r="B420" s="135" t="s">
        <v>4105</v>
      </c>
      <c r="C420" s="135" t="s">
        <v>108</v>
      </c>
      <c r="E420" s="135">
        <v>40.0</v>
      </c>
      <c r="K420" s="135">
        <v>40.0</v>
      </c>
      <c r="N420" s="143">
        <v>45657.0</v>
      </c>
    </row>
    <row r="421">
      <c r="A421" s="135">
        <v>420.0</v>
      </c>
      <c r="B421" s="135" t="s">
        <v>4108</v>
      </c>
      <c r="C421" s="135" t="s">
        <v>108</v>
      </c>
      <c r="E421" s="135">
        <v>40.0</v>
      </c>
      <c r="K421" s="135">
        <v>40.0</v>
      </c>
      <c r="N421" s="143">
        <v>45636.0</v>
      </c>
      <c r="Q421" s="135" t="s">
        <v>4111</v>
      </c>
      <c r="R421" s="135">
        <v>49.0</v>
      </c>
    </row>
    <row r="422">
      <c r="A422" s="135">
        <v>421.0</v>
      </c>
      <c r="B422" s="135" t="s">
        <v>4113</v>
      </c>
      <c r="C422" s="135" t="s">
        <v>108</v>
      </c>
      <c r="E422" s="135">
        <v>40.0</v>
      </c>
      <c r="K422" s="135">
        <v>60.0</v>
      </c>
      <c r="N422" s="143">
        <v>43856.0</v>
      </c>
    </row>
    <row r="423">
      <c r="A423" s="135">
        <v>422.0</v>
      </c>
      <c r="B423" s="135" t="s">
        <v>4117</v>
      </c>
      <c r="C423" s="135" t="s">
        <v>108</v>
      </c>
      <c r="E423" s="135">
        <v>40.0</v>
      </c>
      <c r="K423" s="135">
        <v>40.0</v>
      </c>
      <c r="N423" s="143">
        <v>45623.0</v>
      </c>
    </row>
    <row r="424">
      <c r="A424" s="135">
        <v>423.0</v>
      </c>
      <c r="B424" s="135" t="s">
        <v>4122</v>
      </c>
      <c r="C424" s="135" t="s">
        <v>108</v>
      </c>
      <c r="E424" s="135">
        <v>40.0</v>
      </c>
      <c r="K424" s="135">
        <v>40.0</v>
      </c>
      <c r="N424" s="143">
        <v>45640.0</v>
      </c>
      <c r="Q424" s="135" t="s">
        <v>4124</v>
      </c>
      <c r="R424" s="135">
        <v>39.0</v>
      </c>
    </row>
    <row r="425">
      <c r="A425" s="135">
        <v>424.0</v>
      </c>
      <c r="B425" s="135" t="s">
        <v>4126</v>
      </c>
      <c r="C425" s="135" t="s">
        <v>108</v>
      </c>
      <c r="E425" s="135">
        <v>40.0</v>
      </c>
      <c r="K425" s="135">
        <v>40.0</v>
      </c>
      <c r="N425" s="143">
        <v>45642.0</v>
      </c>
    </row>
    <row r="426">
      <c r="A426" s="135">
        <v>425.0</v>
      </c>
      <c r="B426" s="135" t="s">
        <v>4129</v>
      </c>
      <c r="C426" s="135" t="s">
        <v>108</v>
      </c>
      <c r="E426" s="135">
        <v>40.0</v>
      </c>
      <c r="K426" s="135">
        <v>40.0</v>
      </c>
      <c r="N426" s="143">
        <v>45670.0</v>
      </c>
    </row>
    <row r="427">
      <c r="A427" s="135">
        <v>426.0</v>
      </c>
      <c r="B427" s="135" t="s">
        <v>4133</v>
      </c>
      <c r="C427" s="135" t="s">
        <v>108</v>
      </c>
      <c r="E427" s="135">
        <v>40.0</v>
      </c>
      <c r="K427" s="135">
        <v>40.0</v>
      </c>
      <c r="N427" s="143">
        <v>45643.0</v>
      </c>
      <c r="Q427" s="135" t="s">
        <v>4136</v>
      </c>
    </row>
    <row r="428">
      <c r="A428" s="135">
        <v>427.0</v>
      </c>
      <c r="B428" s="135" t="s">
        <v>4137</v>
      </c>
      <c r="C428" s="135" t="s">
        <v>108</v>
      </c>
      <c r="E428" s="135">
        <v>40.0</v>
      </c>
      <c r="K428" s="135">
        <v>40.0</v>
      </c>
      <c r="N428" s="143">
        <v>45639.0</v>
      </c>
    </row>
    <row r="429">
      <c r="A429" s="135">
        <v>428.0</v>
      </c>
      <c r="B429" s="135" t="s">
        <v>3669</v>
      </c>
      <c r="C429" s="135" t="s">
        <v>108</v>
      </c>
      <c r="E429" s="135">
        <v>40.0</v>
      </c>
      <c r="K429" s="135">
        <v>40.0</v>
      </c>
      <c r="N429" s="143">
        <v>45837.0</v>
      </c>
    </row>
    <row r="430">
      <c r="A430" s="135">
        <v>429.0</v>
      </c>
      <c r="B430" s="135" t="s">
        <v>4141</v>
      </c>
      <c r="C430" s="135" t="s">
        <v>108</v>
      </c>
      <c r="E430" s="135">
        <v>40.0</v>
      </c>
      <c r="K430" s="135">
        <v>50.0</v>
      </c>
      <c r="N430" s="143">
        <v>43429.0</v>
      </c>
    </row>
    <row r="431">
      <c r="A431" s="135">
        <v>430.0</v>
      </c>
      <c r="B431" s="135" t="s">
        <v>4144</v>
      </c>
      <c r="C431" s="135" t="s">
        <v>108</v>
      </c>
      <c r="E431" s="135">
        <v>40.0</v>
      </c>
      <c r="K431" s="135">
        <v>40.0</v>
      </c>
      <c r="N431" s="143">
        <v>45646.0</v>
      </c>
    </row>
    <row r="432">
      <c r="A432" s="135">
        <v>431.0</v>
      </c>
      <c r="B432" s="135" t="s">
        <v>4146</v>
      </c>
      <c r="C432" s="135" t="s">
        <v>108</v>
      </c>
      <c r="E432" s="135">
        <v>40.0</v>
      </c>
      <c r="K432" s="135">
        <v>40.0</v>
      </c>
      <c r="N432" s="143">
        <v>45691.0</v>
      </c>
    </row>
    <row r="433">
      <c r="A433" s="135">
        <v>432.0</v>
      </c>
      <c r="B433" s="135" t="s">
        <v>4149</v>
      </c>
      <c r="C433" s="135" t="s">
        <v>108</v>
      </c>
      <c r="E433" s="135">
        <v>40.0</v>
      </c>
      <c r="K433" s="135">
        <v>40.0</v>
      </c>
      <c r="N433" s="143">
        <v>45639.0</v>
      </c>
      <c r="Q433" s="135" t="s">
        <v>4152</v>
      </c>
    </row>
    <row r="434">
      <c r="A434" s="135">
        <v>433.0</v>
      </c>
      <c r="B434" s="135" t="s">
        <v>4153</v>
      </c>
      <c r="C434" s="135" t="s">
        <v>108</v>
      </c>
      <c r="E434" s="135">
        <v>40.0</v>
      </c>
      <c r="K434" s="135">
        <v>40.0</v>
      </c>
      <c r="N434" s="143">
        <v>45643.0</v>
      </c>
    </row>
    <row r="435">
      <c r="A435" s="135">
        <v>434.0</v>
      </c>
      <c r="B435" s="135" t="s">
        <v>4155</v>
      </c>
      <c r="C435" s="135" t="s">
        <v>108</v>
      </c>
      <c r="E435" s="135">
        <v>40.0</v>
      </c>
      <c r="K435" s="135">
        <v>40.0</v>
      </c>
      <c r="N435" s="143">
        <v>45638.0</v>
      </c>
    </row>
    <row r="436">
      <c r="A436" s="135">
        <v>435.0</v>
      </c>
      <c r="B436" s="135" t="s">
        <v>4158</v>
      </c>
      <c r="C436" s="135" t="s">
        <v>108</v>
      </c>
      <c r="E436" s="135">
        <v>40.0</v>
      </c>
      <c r="K436" s="135">
        <v>700.0</v>
      </c>
      <c r="N436" s="143">
        <v>45899.0</v>
      </c>
      <c r="Q436" s="135" t="s">
        <v>4161</v>
      </c>
      <c r="R436" s="135">
        <v>68.0</v>
      </c>
    </row>
    <row r="437">
      <c r="A437" s="135">
        <v>436.0</v>
      </c>
      <c r="B437" s="135" t="s">
        <v>4163</v>
      </c>
      <c r="C437" s="135" t="s">
        <v>108</v>
      </c>
      <c r="E437" s="135">
        <v>40.0</v>
      </c>
      <c r="K437" s="135">
        <v>350.0</v>
      </c>
      <c r="N437" s="143">
        <v>43836.0</v>
      </c>
    </row>
    <row r="438">
      <c r="A438" s="135">
        <v>437.0</v>
      </c>
      <c r="B438" s="135" t="s">
        <v>4166</v>
      </c>
      <c r="C438" s="135" t="s">
        <v>108</v>
      </c>
      <c r="E438" s="135">
        <v>40.0</v>
      </c>
      <c r="K438" s="135">
        <v>40.0</v>
      </c>
      <c r="N438" s="143">
        <v>45624.0</v>
      </c>
    </row>
    <row r="439">
      <c r="A439" s="135">
        <v>438.0</v>
      </c>
      <c r="B439" s="135" t="s">
        <v>4167</v>
      </c>
      <c r="C439" s="135" t="s">
        <v>108</v>
      </c>
      <c r="E439" s="135">
        <v>40.0</v>
      </c>
      <c r="K439" s="135">
        <v>50.0</v>
      </c>
      <c r="N439" s="143">
        <v>45654.0</v>
      </c>
    </row>
    <row r="440">
      <c r="A440" s="135">
        <v>439.0</v>
      </c>
      <c r="B440" s="135" t="s">
        <v>4169</v>
      </c>
      <c r="C440" s="135" t="s">
        <v>108</v>
      </c>
      <c r="E440" s="135">
        <v>40.0</v>
      </c>
      <c r="K440" s="135">
        <v>40.0</v>
      </c>
      <c r="N440" s="143">
        <v>45646.0</v>
      </c>
    </row>
    <row r="441">
      <c r="A441" s="135">
        <v>440.0</v>
      </c>
      <c r="B441" s="135" t="s">
        <v>4171</v>
      </c>
      <c r="C441" s="135" t="s">
        <v>108</v>
      </c>
      <c r="E441" s="135">
        <v>40.0</v>
      </c>
      <c r="K441" s="135">
        <v>40.0</v>
      </c>
      <c r="N441" s="143">
        <v>45659.0</v>
      </c>
      <c r="Q441" s="135" t="s">
        <v>4174</v>
      </c>
      <c r="R441" s="135">
        <v>38.0</v>
      </c>
    </row>
    <row r="442">
      <c r="A442" s="135">
        <v>441.0</v>
      </c>
      <c r="B442" s="135" t="s">
        <v>4175</v>
      </c>
      <c r="C442" s="135" t="s">
        <v>108</v>
      </c>
      <c r="E442" s="135">
        <v>40.0</v>
      </c>
      <c r="K442" s="135">
        <v>50.0</v>
      </c>
      <c r="N442" s="143">
        <v>45637.0</v>
      </c>
    </row>
    <row r="443">
      <c r="A443" s="135">
        <v>442.0</v>
      </c>
      <c r="B443" s="135" t="s">
        <v>4177</v>
      </c>
      <c r="C443" s="135" t="s">
        <v>108</v>
      </c>
      <c r="E443" s="135">
        <v>40.0</v>
      </c>
      <c r="K443" s="135">
        <v>200.0</v>
      </c>
      <c r="N443" s="143">
        <v>45653.0</v>
      </c>
    </row>
    <row r="444">
      <c r="A444" s="135">
        <v>443.0</v>
      </c>
      <c r="B444" s="135" t="s">
        <v>3672</v>
      </c>
      <c r="C444" s="135" t="s">
        <v>108</v>
      </c>
      <c r="E444" s="135">
        <v>40.0</v>
      </c>
      <c r="K444" s="135">
        <v>40.0</v>
      </c>
      <c r="N444" s="143">
        <v>46104.0</v>
      </c>
    </row>
    <row r="445">
      <c r="A445" s="135">
        <v>444.0</v>
      </c>
      <c r="B445" s="135" t="s">
        <v>4178</v>
      </c>
      <c r="C445" s="135" t="s">
        <v>108</v>
      </c>
      <c r="E445" s="135">
        <v>40.0</v>
      </c>
      <c r="K445" s="135">
        <v>50.0</v>
      </c>
      <c r="N445" s="143">
        <v>45668.0</v>
      </c>
    </row>
    <row r="446">
      <c r="A446" s="135">
        <v>445.0</v>
      </c>
      <c r="B446" s="135" t="s">
        <v>4181</v>
      </c>
      <c r="C446" s="135" t="s">
        <v>108</v>
      </c>
      <c r="E446" s="135">
        <v>40.0</v>
      </c>
      <c r="K446" s="135">
        <v>40.0</v>
      </c>
      <c r="N446" s="143">
        <v>45642.0</v>
      </c>
    </row>
    <row r="447">
      <c r="A447" s="135">
        <v>446.0</v>
      </c>
      <c r="B447" s="135" t="s">
        <v>4183</v>
      </c>
      <c r="C447" s="135" t="s">
        <v>108</v>
      </c>
      <c r="E447" s="135">
        <v>40.0</v>
      </c>
      <c r="K447" s="135">
        <v>40.0</v>
      </c>
      <c r="N447" s="143">
        <v>45660.0</v>
      </c>
    </row>
    <row r="448">
      <c r="A448" s="135">
        <v>447.0</v>
      </c>
      <c r="B448" s="135" t="s">
        <v>4185</v>
      </c>
      <c r="C448" s="135" t="s">
        <v>108</v>
      </c>
      <c r="E448" s="135">
        <v>40.0</v>
      </c>
      <c r="K448" s="135">
        <v>40.0</v>
      </c>
      <c r="N448" s="143">
        <v>45643.0</v>
      </c>
    </row>
    <row r="449">
      <c r="A449" s="135">
        <v>448.0</v>
      </c>
      <c r="B449" s="135" t="s">
        <v>4188</v>
      </c>
      <c r="C449" s="135" t="s">
        <v>108</v>
      </c>
      <c r="E449" s="135">
        <v>40.0</v>
      </c>
      <c r="K449" s="135">
        <v>500.0</v>
      </c>
      <c r="N449" s="143">
        <v>43840.0</v>
      </c>
      <c r="O449" s="135" t="s">
        <v>1846</v>
      </c>
      <c r="P449" s="135" t="s">
        <v>1767</v>
      </c>
      <c r="S449" s="135" t="s">
        <v>1176</v>
      </c>
    </row>
    <row r="450">
      <c r="A450" s="135">
        <v>449.0</v>
      </c>
      <c r="B450" s="135" t="s">
        <v>4190</v>
      </c>
      <c r="C450" s="135" t="s">
        <v>108</v>
      </c>
      <c r="E450" s="135">
        <v>40.0</v>
      </c>
      <c r="K450" s="135">
        <v>40.0</v>
      </c>
      <c r="N450" s="143">
        <v>45626.0</v>
      </c>
      <c r="Q450" s="135" t="s">
        <v>4191</v>
      </c>
    </row>
    <row r="451">
      <c r="A451" s="135">
        <v>450.0</v>
      </c>
      <c r="B451" s="135" t="s">
        <v>4193</v>
      </c>
      <c r="C451" s="135" t="s">
        <v>108</v>
      </c>
      <c r="E451" s="135">
        <v>40.0</v>
      </c>
      <c r="K451" s="135">
        <v>40.0</v>
      </c>
      <c r="N451" s="143">
        <v>45646.0</v>
      </c>
    </row>
    <row r="452">
      <c r="A452" s="135">
        <v>451.0</v>
      </c>
      <c r="B452" s="135" t="s">
        <v>4196</v>
      </c>
      <c r="C452" s="135" t="s">
        <v>108</v>
      </c>
      <c r="E452" s="135">
        <v>40.0</v>
      </c>
      <c r="K452" s="135">
        <v>500.0</v>
      </c>
      <c r="N452" s="143">
        <v>45405.0</v>
      </c>
      <c r="Q452" s="135" t="s">
        <v>4199</v>
      </c>
    </row>
    <row r="453">
      <c r="A453" s="135">
        <v>452.0</v>
      </c>
      <c r="B453" s="135" t="s">
        <v>4201</v>
      </c>
      <c r="C453" s="135" t="s">
        <v>108</v>
      </c>
      <c r="E453" s="135">
        <v>40.0</v>
      </c>
      <c r="K453" s="135">
        <v>40.0</v>
      </c>
      <c r="N453" s="143">
        <v>45659.0</v>
      </c>
    </row>
    <row r="454">
      <c r="A454" s="135">
        <v>453.0</v>
      </c>
      <c r="B454" s="135" t="s">
        <v>4204</v>
      </c>
      <c r="C454" s="135" t="s">
        <v>108</v>
      </c>
      <c r="E454" s="135">
        <v>40.0</v>
      </c>
      <c r="K454" s="135">
        <v>40.0</v>
      </c>
      <c r="N454" s="143">
        <v>45687.0</v>
      </c>
    </row>
    <row r="455">
      <c r="A455" s="135">
        <v>454.0</v>
      </c>
      <c r="B455" s="135" t="s">
        <v>4208</v>
      </c>
      <c r="C455" s="135" t="s">
        <v>108</v>
      </c>
      <c r="E455" s="135">
        <v>40.0</v>
      </c>
      <c r="K455" s="135">
        <v>40.0</v>
      </c>
      <c r="N455" s="143">
        <v>45647.0</v>
      </c>
      <c r="Q455" s="135" t="s">
        <v>4215</v>
      </c>
      <c r="R455" s="135">
        <v>35.0</v>
      </c>
    </row>
    <row r="456">
      <c r="A456" s="135">
        <v>455.0</v>
      </c>
      <c r="B456" s="135" t="s">
        <v>4218</v>
      </c>
      <c r="C456" s="135" t="s">
        <v>108</v>
      </c>
      <c r="E456" s="135">
        <v>40.0</v>
      </c>
      <c r="K456" s="135">
        <v>40.0</v>
      </c>
      <c r="N456" s="143">
        <v>45699.0</v>
      </c>
    </row>
    <row r="457">
      <c r="A457" s="135">
        <v>456.0</v>
      </c>
      <c r="B457" s="135" t="s">
        <v>4221</v>
      </c>
      <c r="C457" s="135" t="s">
        <v>108</v>
      </c>
      <c r="E457" s="135">
        <v>40.0</v>
      </c>
      <c r="K457" s="135">
        <v>150.0</v>
      </c>
      <c r="N457" s="143">
        <v>43472.0</v>
      </c>
    </row>
    <row r="458">
      <c r="A458" s="135">
        <v>457.0</v>
      </c>
      <c r="B458" s="135" t="s">
        <v>4224</v>
      </c>
      <c r="C458" s="135" t="s">
        <v>108</v>
      </c>
      <c r="E458" s="135">
        <v>40.0</v>
      </c>
      <c r="K458" s="135">
        <v>40.0</v>
      </c>
      <c r="N458" s="143">
        <v>45639.0</v>
      </c>
      <c r="Q458" s="135" t="s">
        <v>4226</v>
      </c>
      <c r="R458" s="135">
        <v>35.0</v>
      </c>
    </row>
    <row r="459">
      <c r="A459" s="135">
        <v>458.0</v>
      </c>
      <c r="B459" s="135" t="s">
        <v>4229</v>
      </c>
      <c r="C459" s="135" t="s">
        <v>108</v>
      </c>
      <c r="E459" s="135">
        <v>40.0</v>
      </c>
      <c r="K459" s="135">
        <v>40.0</v>
      </c>
      <c r="N459" s="143">
        <v>45626.0</v>
      </c>
    </row>
    <row r="460">
      <c r="A460" s="135">
        <v>459.0</v>
      </c>
      <c r="B460" s="135" t="s">
        <v>4232</v>
      </c>
      <c r="C460" s="135" t="s">
        <v>108</v>
      </c>
      <c r="E460" s="135">
        <v>40.0</v>
      </c>
      <c r="K460" s="135">
        <v>40.0</v>
      </c>
      <c r="N460" s="143">
        <v>45640.0</v>
      </c>
    </row>
    <row r="461">
      <c r="A461" s="135">
        <v>460.0</v>
      </c>
      <c r="B461" s="135" t="s">
        <v>4235</v>
      </c>
      <c r="C461" s="135" t="s">
        <v>108</v>
      </c>
      <c r="E461" s="135">
        <v>40.0</v>
      </c>
      <c r="K461" s="135">
        <v>500.0</v>
      </c>
      <c r="N461" s="143">
        <v>43836.0</v>
      </c>
      <c r="O461" s="135" t="s">
        <v>1765</v>
      </c>
      <c r="P461" s="135" t="s">
        <v>1767</v>
      </c>
      <c r="S461" s="135" t="s">
        <v>1770</v>
      </c>
    </row>
    <row r="462">
      <c r="A462" s="135">
        <v>461.0</v>
      </c>
      <c r="B462" s="135" t="s">
        <v>4238</v>
      </c>
      <c r="C462" s="135" t="s">
        <v>108</v>
      </c>
      <c r="E462" s="135">
        <v>40.0</v>
      </c>
      <c r="K462" s="135">
        <v>40.0</v>
      </c>
      <c r="N462" s="143">
        <v>45638.0</v>
      </c>
    </row>
    <row r="463">
      <c r="A463" s="135">
        <v>462.0</v>
      </c>
      <c r="B463" s="135" t="s">
        <v>4240</v>
      </c>
      <c r="C463" s="135" t="s">
        <v>108</v>
      </c>
      <c r="E463" s="135">
        <v>40.0</v>
      </c>
      <c r="K463" s="135">
        <v>40.0</v>
      </c>
      <c r="N463" s="143">
        <v>45689.0</v>
      </c>
    </row>
    <row r="464">
      <c r="A464" s="135">
        <v>463.0</v>
      </c>
      <c r="B464" s="135" t="s">
        <v>4241</v>
      </c>
      <c r="C464" s="135" t="s">
        <v>108</v>
      </c>
      <c r="E464" s="135">
        <v>40.0</v>
      </c>
      <c r="K464" s="135">
        <v>50.0</v>
      </c>
      <c r="N464" s="143">
        <v>45622.0</v>
      </c>
    </row>
    <row r="465">
      <c r="A465" s="135">
        <v>464.0</v>
      </c>
      <c r="B465" s="135" t="s">
        <v>4243</v>
      </c>
      <c r="C465" s="135" t="s">
        <v>108</v>
      </c>
      <c r="E465" s="135">
        <v>40.0</v>
      </c>
      <c r="K465" s="135">
        <v>40.0</v>
      </c>
      <c r="N465" s="143">
        <v>45653.0</v>
      </c>
    </row>
    <row r="466">
      <c r="A466" s="135">
        <v>465.0</v>
      </c>
      <c r="B466" s="135" t="s">
        <v>4244</v>
      </c>
      <c r="C466" s="135" t="s">
        <v>108</v>
      </c>
      <c r="E466" s="135">
        <v>40.0</v>
      </c>
      <c r="K466" s="135">
        <v>40.0</v>
      </c>
      <c r="N466" s="143">
        <v>45663.0</v>
      </c>
      <c r="Q466" s="135" t="s">
        <v>4246</v>
      </c>
    </row>
    <row r="467">
      <c r="A467" s="135">
        <v>466.0</v>
      </c>
      <c r="B467" s="135" t="s">
        <v>4247</v>
      </c>
      <c r="C467" s="135" t="s">
        <v>108</v>
      </c>
      <c r="E467" s="135">
        <v>40.0</v>
      </c>
      <c r="K467" s="135">
        <v>40.0</v>
      </c>
      <c r="N467" s="143">
        <v>45656.0</v>
      </c>
      <c r="Q467" s="135" t="s">
        <v>4248</v>
      </c>
    </row>
    <row r="468">
      <c r="A468" s="135">
        <v>467.0</v>
      </c>
      <c r="B468" s="135" t="s">
        <v>4250</v>
      </c>
      <c r="C468" s="135" t="s">
        <v>108</v>
      </c>
      <c r="E468" s="135">
        <v>40.0</v>
      </c>
      <c r="K468" s="135">
        <v>300.0</v>
      </c>
      <c r="N468" s="143">
        <v>43847.0</v>
      </c>
    </row>
    <row r="469">
      <c r="A469" s="135">
        <v>468.0</v>
      </c>
      <c r="B469" s="135" t="s">
        <v>4253</v>
      </c>
      <c r="C469" s="135" t="s">
        <v>108</v>
      </c>
      <c r="E469" s="135">
        <v>40.0</v>
      </c>
      <c r="K469" s="135">
        <v>40.0</v>
      </c>
      <c r="N469" s="143">
        <v>45642.0</v>
      </c>
    </row>
    <row r="470">
      <c r="A470" s="135">
        <v>469.0</v>
      </c>
      <c r="B470" s="135" t="s">
        <v>4255</v>
      </c>
      <c r="C470" s="135" t="s">
        <v>108</v>
      </c>
      <c r="E470" s="135">
        <v>40.0</v>
      </c>
      <c r="K470" s="135">
        <v>40.0</v>
      </c>
      <c r="N470" s="143">
        <v>45735.0</v>
      </c>
    </row>
    <row r="471">
      <c r="A471" s="135">
        <v>470.0</v>
      </c>
      <c r="B471" s="135" t="s">
        <v>4256</v>
      </c>
      <c r="C471" s="135" t="s">
        <v>108</v>
      </c>
      <c r="E471" s="135">
        <v>40.0</v>
      </c>
      <c r="K471" s="135">
        <v>900.0</v>
      </c>
      <c r="N471" s="143">
        <v>44428.0</v>
      </c>
      <c r="O471" s="135" t="s">
        <v>2670</v>
      </c>
      <c r="P471" s="135" t="s">
        <v>1767</v>
      </c>
      <c r="Q471" s="135" t="s">
        <v>4259</v>
      </c>
      <c r="S471" s="135" t="s">
        <v>1770</v>
      </c>
    </row>
    <row r="472">
      <c r="A472" s="135">
        <v>471.0</v>
      </c>
      <c r="B472" s="135" t="s">
        <v>4261</v>
      </c>
      <c r="C472" s="135" t="s">
        <v>108</v>
      </c>
      <c r="E472" s="135">
        <v>40.0</v>
      </c>
      <c r="K472" s="135">
        <v>90.0</v>
      </c>
      <c r="N472" s="143">
        <v>45639.0</v>
      </c>
    </row>
    <row r="473">
      <c r="A473" s="135">
        <v>472.0</v>
      </c>
      <c r="B473" s="135" t="s">
        <v>4262</v>
      </c>
      <c r="C473" s="135" t="s">
        <v>108</v>
      </c>
      <c r="E473" s="135">
        <v>40.0</v>
      </c>
      <c r="K473" s="135">
        <v>40.0</v>
      </c>
      <c r="N473" s="143">
        <v>45672.0</v>
      </c>
    </row>
    <row r="474">
      <c r="A474" s="135">
        <v>473.0</v>
      </c>
      <c r="B474" s="135" t="s">
        <v>4264</v>
      </c>
      <c r="C474" s="135" t="s">
        <v>108</v>
      </c>
      <c r="E474" s="135">
        <v>40.0</v>
      </c>
      <c r="K474" s="135">
        <v>40.0</v>
      </c>
      <c r="N474" s="143">
        <v>45643.0</v>
      </c>
    </row>
    <row r="475">
      <c r="A475" s="135">
        <v>474.0</v>
      </c>
      <c r="B475" s="135" t="s">
        <v>286</v>
      </c>
      <c r="C475" s="135" t="s">
        <v>108</v>
      </c>
      <c r="D475" s="135">
        <v>1.0</v>
      </c>
      <c r="E475" s="135">
        <v>40.0</v>
      </c>
      <c r="H475" s="135" t="s">
        <v>288</v>
      </c>
      <c r="I475" s="142">
        <v>46190.595243055555</v>
      </c>
      <c r="K475" s="135">
        <v>400.0</v>
      </c>
      <c r="N475" s="143">
        <v>45308.0</v>
      </c>
    </row>
    <row r="476">
      <c r="A476" s="135">
        <v>475.0</v>
      </c>
      <c r="B476" s="135" t="s">
        <v>4268</v>
      </c>
      <c r="C476" s="135" t="s">
        <v>108</v>
      </c>
      <c r="E476" s="135">
        <v>40.0</v>
      </c>
      <c r="K476" s="135">
        <v>150.0</v>
      </c>
      <c r="N476" s="143">
        <v>45846.0</v>
      </c>
    </row>
    <row r="477">
      <c r="A477" s="135">
        <v>476.0</v>
      </c>
      <c r="B477" s="135" t="s">
        <v>4270</v>
      </c>
      <c r="C477" s="135" t="s">
        <v>108</v>
      </c>
      <c r="E477" s="135">
        <v>40.0</v>
      </c>
      <c r="K477" s="135">
        <v>700.0</v>
      </c>
      <c r="N477" s="143">
        <v>43415.0</v>
      </c>
    </row>
    <row r="478">
      <c r="A478" s="135">
        <v>477.0</v>
      </c>
      <c r="B478" s="135" t="s">
        <v>4272</v>
      </c>
      <c r="C478" s="135" t="s">
        <v>108</v>
      </c>
      <c r="E478" s="135">
        <v>40.0</v>
      </c>
      <c r="K478" s="135">
        <v>450.0</v>
      </c>
      <c r="N478" s="143">
        <v>45963.0</v>
      </c>
    </row>
    <row r="479">
      <c r="A479" s="135">
        <v>478.0</v>
      </c>
      <c r="B479" s="135" t="s">
        <v>4273</v>
      </c>
      <c r="C479" s="135" t="s">
        <v>108</v>
      </c>
      <c r="E479" s="135">
        <v>40.0</v>
      </c>
      <c r="K479" s="135">
        <v>40.0</v>
      </c>
      <c r="N479" s="143">
        <v>45639.0</v>
      </c>
    </row>
    <row r="480">
      <c r="A480" s="135">
        <v>479.0</v>
      </c>
      <c r="B480" s="135" t="s">
        <v>4277</v>
      </c>
      <c r="C480" s="135" t="s">
        <v>108</v>
      </c>
      <c r="E480" s="135">
        <v>40.0</v>
      </c>
      <c r="F480" s="135">
        <v>7.0</v>
      </c>
      <c r="K480" s="135">
        <v>60.0</v>
      </c>
      <c r="N480" s="143">
        <v>43857.0</v>
      </c>
    </row>
    <row r="481">
      <c r="A481" s="135">
        <v>480.0</v>
      </c>
      <c r="B481" s="135" t="s">
        <v>4279</v>
      </c>
      <c r="C481" s="135" t="s">
        <v>108</v>
      </c>
      <c r="E481" s="135">
        <v>40.0</v>
      </c>
      <c r="K481" s="135">
        <v>40.0</v>
      </c>
      <c r="N481" s="143">
        <v>45939.0</v>
      </c>
    </row>
    <row r="482">
      <c r="A482" s="135">
        <v>481.0</v>
      </c>
      <c r="B482" s="135" t="s">
        <v>4280</v>
      </c>
      <c r="C482" s="135" t="s">
        <v>108</v>
      </c>
      <c r="E482" s="135">
        <v>40.0</v>
      </c>
      <c r="K482" s="135">
        <v>40.0</v>
      </c>
      <c r="N482" s="143">
        <v>45647.0</v>
      </c>
    </row>
    <row r="483">
      <c r="A483" s="135">
        <v>482.0</v>
      </c>
      <c r="B483" s="135" t="s">
        <v>4284</v>
      </c>
      <c r="C483" s="135" t="s">
        <v>108</v>
      </c>
      <c r="E483" s="135">
        <v>40.0</v>
      </c>
      <c r="K483" s="135">
        <v>40.0</v>
      </c>
      <c r="N483" s="143">
        <v>45687.0</v>
      </c>
    </row>
    <row r="484">
      <c r="A484" s="135">
        <v>483.0</v>
      </c>
      <c r="B484" s="135" t="s">
        <v>4285</v>
      </c>
      <c r="C484" s="135" t="s">
        <v>108</v>
      </c>
      <c r="E484" s="135">
        <v>40.0</v>
      </c>
      <c r="K484" s="135">
        <v>40.0</v>
      </c>
      <c r="N484" s="143">
        <v>45647.0</v>
      </c>
    </row>
    <row r="485">
      <c r="A485" s="135">
        <v>484.0</v>
      </c>
      <c r="B485" s="135" t="s">
        <v>4286</v>
      </c>
      <c r="C485" s="135" t="s">
        <v>108</v>
      </c>
      <c r="E485" s="135">
        <v>40.0</v>
      </c>
      <c r="K485" s="135">
        <v>40.0</v>
      </c>
      <c r="N485" s="143">
        <v>45645.0</v>
      </c>
    </row>
    <row r="486">
      <c r="A486" s="135">
        <v>485.0</v>
      </c>
      <c r="B486" s="135" t="s">
        <v>4289</v>
      </c>
      <c r="C486" s="135" t="s">
        <v>108</v>
      </c>
      <c r="E486" s="135">
        <v>40.0</v>
      </c>
      <c r="K486" s="135">
        <v>40.0</v>
      </c>
      <c r="N486" s="143">
        <v>45935.0</v>
      </c>
    </row>
    <row r="487">
      <c r="A487" s="135">
        <v>486.0</v>
      </c>
      <c r="B487" s="135" t="s">
        <v>4292</v>
      </c>
      <c r="C487" s="135" t="s">
        <v>108</v>
      </c>
      <c r="E487" s="135">
        <v>40.0</v>
      </c>
      <c r="K487" s="135">
        <v>40.0</v>
      </c>
      <c r="N487" s="143">
        <v>45639.0</v>
      </c>
    </row>
    <row r="488">
      <c r="A488" s="135">
        <v>487.0</v>
      </c>
      <c r="B488" s="135" t="s">
        <v>4294</v>
      </c>
      <c r="C488" s="135" t="s">
        <v>108</v>
      </c>
      <c r="E488" s="135">
        <v>40.0</v>
      </c>
      <c r="K488" s="135">
        <v>40.0</v>
      </c>
      <c r="N488" s="143">
        <v>45643.0</v>
      </c>
    </row>
    <row r="489">
      <c r="A489" s="135">
        <v>488.0</v>
      </c>
      <c r="B489" s="135" t="s">
        <v>4296</v>
      </c>
      <c r="C489" s="135" t="s">
        <v>108</v>
      </c>
      <c r="E489" s="135">
        <v>40.0</v>
      </c>
      <c r="K489" s="135">
        <v>40.0</v>
      </c>
      <c r="N489" s="143">
        <v>45643.0</v>
      </c>
      <c r="Q489" s="135" t="s">
        <v>4300</v>
      </c>
      <c r="R489" s="135">
        <v>36.0</v>
      </c>
    </row>
    <row r="490">
      <c r="A490" s="135">
        <v>489.0</v>
      </c>
      <c r="B490" s="135" t="s">
        <v>4303</v>
      </c>
      <c r="C490" s="135" t="s">
        <v>108</v>
      </c>
      <c r="E490" s="135">
        <v>40.0</v>
      </c>
      <c r="K490" s="135">
        <v>40.0</v>
      </c>
      <c r="N490" s="143">
        <v>45654.0</v>
      </c>
      <c r="Q490" s="135" t="s">
        <v>4307</v>
      </c>
      <c r="R490" s="135">
        <v>38.0</v>
      </c>
    </row>
    <row r="491">
      <c r="A491" s="135">
        <v>490.0</v>
      </c>
      <c r="B491" s="135" t="s">
        <v>4308</v>
      </c>
      <c r="C491" s="135" t="s">
        <v>108</v>
      </c>
      <c r="E491" s="135">
        <v>40.0</v>
      </c>
      <c r="K491" s="135">
        <v>90.0</v>
      </c>
      <c r="N491" s="143">
        <v>45710.0</v>
      </c>
    </row>
    <row r="492">
      <c r="A492" s="135">
        <v>491.0</v>
      </c>
      <c r="B492" s="135" t="s">
        <v>4310</v>
      </c>
      <c r="C492" s="135" t="s">
        <v>108</v>
      </c>
      <c r="E492" s="135">
        <v>40.0</v>
      </c>
      <c r="K492" s="135">
        <v>40.0</v>
      </c>
      <c r="N492" s="143">
        <v>45638.0</v>
      </c>
    </row>
    <row r="493">
      <c r="A493" s="135">
        <v>492.0</v>
      </c>
      <c r="B493" s="135" t="s">
        <v>4313</v>
      </c>
      <c r="C493" s="135" t="s">
        <v>108</v>
      </c>
      <c r="E493" s="135">
        <v>40.0</v>
      </c>
      <c r="K493" s="135">
        <v>40.0</v>
      </c>
      <c r="N493" s="143">
        <v>45656.0</v>
      </c>
    </row>
    <row r="494">
      <c r="A494" s="135">
        <v>493.0</v>
      </c>
      <c r="B494" s="135" t="s">
        <v>4317</v>
      </c>
      <c r="C494" s="135" t="s">
        <v>108</v>
      </c>
      <c r="E494" s="135">
        <v>40.0</v>
      </c>
      <c r="K494" s="135">
        <v>40.0</v>
      </c>
      <c r="N494" s="143">
        <v>45647.0</v>
      </c>
    </row>
    <row r="495">
      <c r="A495" s="135">
        <v>494.0</v>
      </c>
      <c r="B495" s="135" t="s">
        <v>4319</v>
      </c>
      <c r="C495" s="135" t="s">
        <v>108</v>
      </c>
      <c r="E495" s="135">
        <v>40.0</v>
      </c>
      <c r="K495" s="135">
        <v>150.0</v>
      </c>
      <c r="N495" s="143">
        <v>43839.0</v>
      </c>
      <c r="Q495" s="135" t="s">
        <v>4321</v>
      </c>
      <c r="R495" s="135">
        <v>16.0</v>
      </c>
    </row>
    <row r="496">
      <c r="A496" s="135">
        <v>495.0</v>
      </c>
      <c r="B496" s="135" t="s">
        <v>4322</v>
      </c>
      <c r="C496" s="135" t="s">
        <v>108</v>
      </c>
      <c r="E496" s="135">
        <v>40.0</v>
      </c>
      <c r="K496" s="135">
        <v>40.0</v>
      </c>
      <c r="N496" s="143">
        <v>45903.0</v>
      </c>
    </row>
    <row r="497">
      <c r="A497" s="135">
        <v>496.0</v>
      </c>
      <c r="B497" s="135" t="s">
        <v>4324</v>
      </c>
      <c r="C497" s="135" t="s">
        <v>108</v>
      </c>
      <c r="E497" s="135">
        <v>40.0</v>
      </c>
      <c r="K497" s="135">
        <v>40.0</v>
      </c>
      <c r="N497" s="143">
        <v>45644.0</v>
      </c>
    </row>
    <row r="498">
      <c r="A498" s="135">
        <v>497.0</v>
      </c>
      <c r="B498" s="135" t="s">
        <v>4327</v>
      </c>
      <c r="C498" s="135" t="s">
        <v>108</v>
      </c>
      <c r="E498" s="135">
        <v>40.0</v>
      </c>
      <c r="K498" s="135">
        <v>40.0</v>
      </c>
      <c r="N498" s="143">
        <v>45665.0</v>
      </c>
    </row>
    <row r="499">
      <c r="A499" s="135">
        <v>498.0</v>
      </c>
      <c r="B499" s="135" t="s">
        <v>4328</v>
      </c>
      <c r="C499" s="135" t="s">
        <v>108</v>
      </c>
      <c r="E499" s="135">
        <v>40.0</v>
      </c>
      <c r="K499" s="135">
        <v>40.0</v>
      </c>
      <c r="N499" s="143">
        <v>45637.0</v>
      </c>
    </row>
    <row r="500">
      <c r="A500" s="135">
        <v>499.0</v>
      </c>
      <c r="B500" s="135" t="s">
        <v>4329</v>
      </c>
      <c r="C500" s="135" t="s">
        <v>108</v>
      </c>
      <c r="E500" s="135">
        <v>40.0</v>
      </c>
      <c r="K500" s="135">
        <v>40.0</v>
      </c>
      <c r="N500" s="143">
        <v>45646.0</v>
      </c>
    </row>
    <row r="501">
      <c r="A501" s="135">
        <v>500.0</v>
      </c>
      <c r="B501" s="135" t="s">
        <v>4333</v>
      </c>
      <c r="C501" s="135" t="s">
        <v>108</v>
      </c>
      <c r="E501" s="135">
        <v>40.0</v>
      </c>
      <c r="K501" s="135">
        <v>40.0</v>
      </c>
      <c r="N501" s="143">
        <v>45655.0</v>
      </c>
    </row>
    <row r="502">
      <c r="A502" s="135">
        <v>501.0</v>
      </c>
      <c r="B502" s="135" t="s">
        <v>4334</v>
      </c>
      <c r="C502" s="135" t="s">
        <v>108</v>
      </c>
      <c r="E502" s="135">
        <v>40.0</v>
      </c>
      <c r="K502" s="135">
        <v>40.0</v>
      </c>
      <c r="N502" s="143">
        <v>45644.0</v>
      </c>
    </row>
    <row r="503">
      <c r="A503" s="135">
        <v>502.0</v>
      </c>
      <c r="B503" s="135" t="s">
        <v>4337</v>
      </c>
      <c r="C503" s="135" t="s">
        <v>108</v>
      </c>
      <c r="E503" s="135">
        <v>40.0</v>
      </c>
      <c r="K503" s="135">
        <v>40.0</v>
      </c>
      <c r="N503" s="143">
        <v>45665.0</v>
      </c>
      <c r="Q503" s="135" t="s">
        <v>4339</v>
      </c>
      <c r="R503" s="135">
        <v>39.0</v>
      </c>
    </row>
    <row r="504">
      <c r="A504" s="135">
        <v>503.0</v>
      </c>
      <c r="B504" s="135" t="s">
        <v>4341</v>
      </c>
      <c r="C504" s="135" t="s">
        <v>108</v>
      </c>
      <c r="E504" s="135">
        <v>40.0</v>
      </c>
      <c r="K504" s="135">
        <v>90.0</v>
      </c>
      <c r="N504" s="143">
        <v>43847.0</v>
      </c>
    </row>
    <row r="505">
      <c r="A505" s="135">
        <v>504.0</v>
      </c>
      <c r="B505" s="135" t="s">
        <v>4343</v>
      </c>
      <c r="C505" s="135" t="s">
        <v>108</v>
      </c>
      <c r="E505" s="135">
        <v>40.0</v>
      </c>
      <c r="K505" s="135">
        <v>40.0</v>
      </c>
      <c r="N505" s="143">
        <v>45632.0</v>
      </c>
    </row>
    <row r="506">
      <c r="A506" s="135">
        <v>505.0</v>
      </c>
      <c r="B506" s="135" t="s">
        <v>4345</v>
      </c>
      <c r="C506" s="135" t="s">
        <v>108</v>
      </c>
      <c r="E506" s="135">
        <v>40.0</v>
      </c>
      <c r="K506" s="135">
        <v>40.0</v>
      </c>
      <c r="N506" s="143">
        <v>45661.0</v>
      </c>
    </row>
    <row r="507">
      <c r="A507" s="135">
        <v>506.0</v>
      </c>
      <c r="B507" s="135" t="s">
        <v>4350</v>
      </c>
      <c r="C507" s="135" t="s">
        <v>108</v>
      </c>
      <c r="E507" s="135">
        <v>40.0</v>
      </c>
      <c r="K507" s="135">
        <v>40.0</v>
      </c>
      <c r="N507" s="143">
        <v>45649.0</v>
      </c>
    </row>
    <row r="508">
      <c r="A508" s="135">
        <v>507.0</v>
      </c>
      <c r="B508" s="135" t="s">
        <v>4352</v>
      </c>
      <c r="C508" s="135" t="s">
        <v>108</v>
      </c>
      <c r="E508" s="135">
        <v>40.0</v>
      </c>
      <c r="K508" s="135">
        <v>40.0</v>
      </c>
      <c r="N508" s="143">
        <v>45642.0</v>
      </c>
    </row>
    <row r="509">
      <c r="A509" s="135">
        <v>508.0</v>
      </c>
      <c r="B509" s="135" t="s">
        <v>4354</v>
      </c>
      <c r="C509" s="135" t="s">
        <v>108</v>
      </c>
      <c r="E509" s="135">
        <v>40.0</v>
      </c>
      <c r="K509" s="135">
        <v>1900.0</v>
      </c>
      <c r="N509" s="143">
        <v>44648.0</v>
      </c>
      <c r="O509" s="135" t="s">
        <v>1846</v>
      </c>
      <c r="P509" s="135" t="s">
        <v>1767</v>
      </c>
      <c r="S509" s="135" t="s">
        <v>1176</v>
      </c>
    </row>
    <row r="510">
      <c r="A510" s="135">
        <v>509.0</v>
      </c>
      <c r="B510" s="135" t="s">
        <v>4356</v>
      </c>
      <c r="C510" s="135" t="s">
        <v>108</v>
      </c>
      <c r="E510" s="135">
        <v>40.0</v>
      </c>
      <c r="K510" s="135">
        <v>40.0</v>
      </c>
      <c r="N510" s="143">
        <v>45653.0</v>
      </c>
    </row>
    <row r="511">
      <c r="A511" s="135">
        <v>510.0</v>
      </c>
      <c r="B511" s="135" t="s">
        <v>4359</v>
      </c>
      <c r="C511" s="135" t="s">
        <v>108</v>
      </c>
      <c r="E511" s="135">
        <v>40.0</v>
      </c>
      <c r="K511" s="135">
        <v>300.0</v>
      </c>
      <c r="N511" s="143">
        <v>43855.0</v>
      </c>
    </row>
    <row r="512">
      <c r="A512" s="135">
        <v>511.0</v>
      </c>
      <c r="B512" s="135" t="s">
        <v>4363</v>
      </c>
      <c r="C512" s="135" t="s">
        <v>108</v>
      </c>
      <c r="E512" s="135">
        <v>40.0</v>
      </c>
      <c r="K512" s="135">
        <v>40.0</v>
      </c>
      <c r="N512" s="143">
        <v>45618.0</v>
      </c>
      <c r="Q512" s="135" t="s">
        <v>4365</v>
      </c>
      <c r="R512" s="135">
        <v>40.0</v>
      </c>
    </row>
    <row r="513">
      <c r="A513" s="135">
        <v>512.0</v>
      </c>
      <c r="B513" s="135" t="s">
        <v>4369</v>
      </c>
      <c r="C513" s="135" t="s">
        <v>108</v>
      </c>
      <c r="E513" s="135">
        <v>40.0</v>
      </c>
      <c r="K513" s="135">
        <v>40.0</v>
      </c>
      <c r="N513" s="143">
        <v>45643.0</v>
      </c>
    </row>
    <row r="514">
      <c r="A514" s="135">
        <v>513.0</v>
      </c>
      <c r="B514" s="135" t="s">
        <v>4372</v>
      </c>
      <c r="C514" s="135" t="s">
        <v>108</v>
      </c>
      <c r="E514" s="135">
        <v>40.0</v>
      </c>
      <c r="K514" s="135">
        <v>40.0</v>
      </c>
      <c r="N514" s="143">
        <v>45671.0</v>
      </c>
    </row>
    <row r="515">
      <c r="A515" s="135">
        <v>514.0</v>
      </c>
      <c r="B515" s="135" t="s">
        <v>4374</v>
      </c>
      <c r="C515" s="135" t="s">
        <v>108</v>
      </c>
      <c r="E515" s="135">
        <v>40.0</v>
      </c>
      <c r="K515" s="135">
        <v>40.0</v>
      </c>
      <c r="N515" s="143">
        <v>45640.0</v>
      </c>
    </row>
    <row r="516">
      <c r="A516" s="135">
        <v>515.0</v>
      </c>
      <c r="B516" s="135" t="s">
        <v>4378</v>
      </c>
      <c r="C516" s="135" t="s">
        <v>108</v>
      </c>
      <c r="E516" s="135">
        <v>40.0</v>
      </c>
      <c r="K516" s="135">
        <v>40.0</v>
      </c>
      <c r="N516" s="143">
        <v>45637.0</v>
      </c>
    </row>
    <row r="517">
      <c r="A517" s="135">
        <v>516.0</v>
      </c>
      <c r="B517" s="135" t="s">
        <v>4382</v>
      </c>
      <c r="C517" s="135" t="s">
        <v>108</v>
      </c>
      <c r="E517" s="135">
        <v>40.0</v>
      </c>
      <c r="K517" s="135">
        <v>40.0</v>
      </c>
      <c r="N517" s="143">
        <v>45650.0</v>
      </c>
    </row>
    <row r="518">
      <c r="A518" s="135">
        <v>517.0</v>
      </c>
      <c r="B518" s="135" t="s">
        <v>4384</v>
      </c>
      <c r="C518" s="135" t="s">
        <v>108</v>
      </c>
      <c r="E518" s="135">
        <v>40.0</v>
      </c>
      <c r="K518" s="135">
        <v>40.0</v>
      </c>
      <c r="N518" s="143">
        <v>45647.0</v>
      </c>
    </row>
    <row r="519">
      <c r="A519" s="135">
        <v>518.0</v>
      </c>
      <c r="B519" s="135" t="s">
        <v>4386</v>
      </c>
      <c r="C519" s="135" t="s">
        <v>108</v>
      </c>
      <c r="E519" s="135">
        <v>40.0</v>
      </c>
      <c r="K519" s="135">
        <v>250.0</v>
      </c>
      <c r="N519" s="143">
        <v>45020.0</v>
      </c>
    </row>
    <row r="520">
      <c r="A520" s="135">
        <v>519.0</v>
      </c>
      <c r="B520" s="135" t="s">
        <v>4390</v>
      </c>
      <c r="C520" s="135" t="s">
        <v>108</v>
      </c>
      <c r="E520" s="135">
        <v>40.0</v>
      </c>
      <c r="K520" s="135">
        <v>70.0</v>
      </c>
      <c r="N520" s="143">
        <v>44055.0</v>
      </c>
    </row>
    <row r="521">
      <c r="A521" s="135">
        <v>520.0</v>
      </c>
      <c r="B521" s="135" t="s">
        <v>4393</v>
      </c>
      <c r="C521" s="135" t="s">
        <v>108</v>
      </c>
      <c r="E521" s="135">
        <v>40.0</v>
      </c>
      <c r="K521" s="135">
        <v>40.0</v>
      </c>
      <c r="N521" s="143">
        <v>45640.0</v>
      </c>
    </row>
    <row r="522">
      <c r="A522" s="135">
        <v>521.0</v>
      </c>
      <c r="B522" s="135" t="s">
        <v>4397</v>
      </c>
      <c r="C522" s="135" t="s">
        <v>108</v>
      </c>
      <c r="E522" s="135">
        <v>40.0</v>
      </c>
      <c r="K522" s="135">
        <v>40.0</v>
      </c>
      <c r="N522" s="143">
        <v>45931.0</v>
      </c>
    </row>
    <row r="523">
      <c r="A523" s="135">
        <v>522.0</v>
      </c>
      <c r="B523" s="135" t="s">
        <v>4399</v>
      </c>
      <c r="C523" s="135" t="s">
        <v>108</v>
      </c>
      <c r="E523" s="135">
        <v>40.0</v>
      </c>
      <c r="K523" s="135">
        <v>40.0</v>
      </c>
      <c r="N523" s="143">
        <v>45639.0</v>
      </c>
    </row>
    <row r="524">
      <c r="A524" s="135">
        <v>523.0</v>
      </c>
      <c r="B524" s="135" t="s">
        <v>4404</v>
      </c>
      <c r="C524" s="135" t="s">
        <v>108</v>
      </c>
      <c r="E524" s="135">
        <v>40.0</v>
      </c>
      <c r="K524" s="135">
        <v>40.0</v>
      </c>
      <c r="N524" s="143">
        <v>45663.0</v>
      </c>
    </row>
    <row r="525">
      <c r="A525" s="135">
        <v>524.0</v>
      </c>
      <c r="B525" s="135" t="s">
        <v>4408</v>
      </c>
      <c r="C525" s="135" t="s">
        <v>108</v>
      </c>
      <c r="E525" s="135">
        <v>40.0</v>
      </c>
      <c r="K525" s="135">
        <v>40.0</v>
      </c>
      <c r="N525" s="143">
        <v>45649.0</v>
      </c>
    </row>
    <row r="526">
      <c r="A526" s="135">
        <v>525.0</v>
      </c>
      <c r="B526" s="135" t="s">
        <v>4409</v>
      </c>
      <c r="C526" s="135" t="s">
        <v>108</v>
      </c>
      <c r="E526" s="135">
        <v>40.0</v>
      </c>
      <c r="K526" s="135">
        <v>300.0</v>
      </c>
      <c r="N526" s="143">
        <v>43882.0</v>
      </c>
    </row>
    <row r="527">
      <c r="A527" s="135">
        <v>526.0</v>
      </c>
      <c r="B527" s="135" t="s">
        <v>4411</v>
      </c>
      <c r="C527" s="135" t="s">
        <v>108</v>
      </c>
      <c r="E527" s="135">
        <v>40.0</v>
      </c>
      <c r="K527" s="135">
        <v>100.0</v>
      </c>
      <c r="N527" s="143">
        <v>44593.0</v>
      </c>
    </row>
    <row r="528">
      <c r="A528" s="135">
        <v>527.0</v>
      </c>
      <c r="B528" s="135" t="s">
        <v>4417</v>
      </c>
      <c r="C528" s="135" t="s">
        <v>108</v>
      </c>
      <c r="E528" s="135">
        <v>40.0</v>
      </c>
      <c r="K528" s="135">
        <v>40.0</v>
      </c>
      <c r="N528" s="143">
        <v>45638.0</v>
      </c>
    </row>
    <row r="529">
      <c r="A529" s="135">
        <v>528.0</v>
      </c>
      <c r="B529" s="135" t="s">
        <v>4419</v>
      </c>
      <c r="C529" s="135" t="s">
        <v>108</v>
      </c>
      <c r="E529" s="135">
        <v>40.0</v>
      </c>
      <c r="F529" s="135">
        <v>0.6</v>
      </c>
      <c r="K529" s="135">
        <v>150.0</v>
      </c>
      <c r="N529" s="143">
        <v>44032.0</v>
      </c>
      <c r="Q529" s="135" t="s">
        <v>4422</v>
      </c>
      <c r="R529" s="135">
        <v>14.0</v>
      </c>
    </row>
    <row r="530">
      <c r="A530" s="135">
        <v>529.0</v>
      </c>
      <c r="B530" s="135" t="s">
        <v>4424</v>
      </c>
      <c r="C530" s="135" t="s">
        <v>108</v>
      </c>
      <c r="E530" s="135">
        <v>40.0</v>
      </c>
      <c r="K530" s="135">
        <v>40.0</v>
      </c>
      <c r="N530" s="143">
        <v>45642.0</v>
      </c>
    </row>
    <row r="531">
      <c r="A531" s="135">
        <v>530.0</v>
      </c>
      <c r="B531" s="135" t="s">
        <v>4427</v>
      </c>
      <c r="C531" s="135" t="s">
        <v>108</v>
      </c>
      <c r="E531" s="135">
        <v>40.0</v>
      </c>
      <c r="K531" s="135">
        <v>40.0</v>
      </c>
      <c r="N531" s="143">
        <v>45670.0</v>
      </c>
    </row>
    <row r="532">
      <c r="A532" s="135">
        <v>531.0</v>
      </c>
      <c r="B532" s="135" t="s">
        <v>4431</v>
      </c>
      <c r="C532" s="135" t="s">
        <v>108</v>
      </c>
      <c r="E532" s="135">
        <v>40.0</v>
      </c>
      <c r="K532" s="135">
        <v>40.0</v>
      </c>
      <c r="N532" s="143">
        <v>45665.0</v>
      </c>
    </row>
    <row r="533">
      <c r="A533" s="135">
        <v>532.0</v>
      </c>
      <c r="B533" s="135" t="s">
        <v>4435</v>
      </c>
      <c r="C533" s="135" t="s">
        <v>108</v>
      </c>
      <c r="E533" s="135">
        <v>40.0</v>
      </c>
      <c r="K533" s="135">
        <v>40.0</v>
      </c>
      <c r="N533" s="143">
        <v>45643.0</v>
      </c>
    </row>
    <row r="534">
      <c r="A534" s="135">
        <v>533.0</v>
      </c>
      <c r="B534" s="135" t="s">
        <v>4437</v>
      </c>
      <c r="C534" s="135" t="s">
        <v>108</v>
      </c>
      <c r="E534" s="135">
        <v>40.0</v>
      </c>
      <c r="F534" s="135">
        <v>6.0</v>
      </c>
      <c r="K534" s="135">
        <v>1200.0</v>
      </c>
      <c r="N534" s="143">
        <v>43841.0</v>
      </c>
    </row>
    <row r="535">
      <c r="A535" s="135">
        <v>534.0</v>
      </c>
      <c r="B535" s="135" t="s">
        <v>4443</v>
      </c>
      <c r="C535" s="135" t="s">
        <v>108</v>
      </c>
      <c r="E535" s="135">
        <v>40.0</v>
      </c>
      <c r="K535" s="135">
        <v>40.0</v>
      </c>
      <c r="N535" s="143">
        <v>45640.0</v>
      </c>
    </row>
    <row r="536">
      <c r="A536" s="135">
        <v>535.0</v>
      </c>
      <c r="B536" s="135" t="s">
        <v>4446</v>
      </c>
      <c r="C536" s="135" t="s">
        <v>108</v>
      </c>
      <c r="D536" s="135">
        <v>11.0</v>
      </c>
      <c r="E536" s="135">
        <v>40.0</v>
      </c>
      <c r="F536" s="135">
        <v>8.0</v>
      </c>
      <c r="H536" s="135" t="s">
        <v>107</v>
      </c>
      <c r="I536" s="142">
        <v>46157.51905092593</v>
      </c>
      <c r="J536" s="135" t="s">
        <v>1827</v>
      </c>
      <c r="K536" s="135">
        <v>1700.0</v>
      </c>
      <c r="L536" s="135">
        <v>14000.0</v>
      </c>
      <c r="M536" s="135">
        <v>18000.0</v>
      </c>
      <c r="N536" s="143">
        <v>43841.0</v>
      </c>
      <c r="O536" s="135" t="s">
        <v>1765</v>
      </c>
      <c r="P536" s="135" t="s">
        <v>1767</v>
      </c>
      <c r="Q536" s="135" t="s">
        <v>4455</v>
      </c>
      <c r="R536" s="135" t="s">
        <v>4457</v>
      </c>
      <c r="S536" s="135" t="s">
        <v>1770</v>
      </c>
    </row>
    <row r="537">
      <c r="A537" s="135">
        <v>536.0</v>
      </c>
      <c r="B537" s="135" t="s">
        <v>4458</v>
      </c>
      <c r="C537" s="135" t="s">
        <v>108</v>
      </c>
      <c r="E537" s="135">
        <v>40.0</v>
      </c>
      <c r="K537" s="135">
        <v>100.0</v>
      </c>
      <c r="N537" s="143">
        <v>44158.0</v>
      </c>
      <c r="Q537" s="135" t="s">
        <v>4462</v>
      </c>
    </row>
    <row r="538">
      <c r="A538" s="135">
        <v>537.0</v>
      </c>
      <c r="B538" s="135" t="s">
        <v>4464</v>
      </c>
      <c r="C538" s="135" t="s">
        <v>108</v>
      </c>
      <c r="E538" s="135">
        <v>40.0</v>
      </c>
      <c r="K538" s="135">
        <v>40.0</v>
      </c>
      <c r="N538" s="143">
        <v>45688.0</v>
      </c>
    </row>
    <row r="539">
      <c r="A539" s="135">
        <v>538.0</v>
      </c>
      <c r="B539" s="135" t="s">
        <v>4465</v>
      </c>
      <c r="C539" s="135" t="s">
        <v>108</v>
      </c>
      <c r="E539" s="135">
        <v>30.0</v>
      </c>
      <c r="K539" s="135">
        <v>300.0</v>
      </c>
      <c r="N539" s="143">
        <v>45208.0</v>
      </c>
    </row>
    <row r="540">
      <c r="A540" s="135">
        <v>539.0</v>
      </c>
      <c r="B540" s="135" t="s">
        <v>4467</v>
      </c>
      <c r="C540" s="135" t="s">
        <v>108</v>
      </c>
      <c r="E540" s="135">
        <v>30.0</v>
      </c>
      <c r="K540" s="135">
        <v>200.0</v>
      </c>
      <c r="N540" s="143">
        <v>44083.0</v>
      </c>
    </row>
    <row r="541">
      <c r="A541" s="135">
        <v>540.0</v>
      </c>
      <c r="B541" s="135" t="s">
        <v>4470</v>
      </c>
      <c r="C541" s="135" t="s">
        <v>108</v>
      </c>
      <c r="E541" s="135">
        <v>30.0</v>
      </c>
      <c r="K541" s="135">
        <v>30.0</v>
      </c>
      <c r="N541" s="143">
        <v>45934.0</v>
      </c>
    </row>
    <row r="542">
      <c r="A542" s="135">
        <v>541.0</v>
      </c>
      <c r="B542" s="135" t="s">
        <v>4471</v>
      </c>
      <c r="C542" s="135" t="s">
        <v>108</v>
      </c>
      <c r="E542" s="135">
        <v>30.0</v>
      </c>
      <c r="K542" s="135">
        <v>40.0</v>
      </c>
      <c r="N542" s="143">
        <v>45629.0</v>
      </c>
    </row>
    <row r="543">
      <c r="A543" s="135">
        <v>542.0</v>
      </c>
      <c r="B543" s="135" t="s">
        <v>4473</v>
      </c>
      <c r="C543" s="135" t="s">
        <v>108</v>
      </c>
      <c r="E543" s="135">
        <v>30.0</v>
      </c>
      <c r="K543" s="135">
        <v>350.0</v>
      </c>
      <c r="N543" s="143">
        <v>44137.0</v>
      </c>
      <c r="Q543" s="135" t="s">
        <v>4477</v>
      </c>
    </row>
    <row r="544">
      <c r="A544" s="135">
        <v>543.0</v>
      </c>
      <c r="B544" s="135" t="s">
        <v>3676</v>
      </c>
      <c r="C544" s="135" t="s">
        <v>108</v>
      </c>
      <c r="E544" s="135">
        <v>30.0</v>
      </c>
      <c r="K544" s="135">
        <v>30.0</v>
      </c>
      <c r="N544" s="143">
        <v>45884.0</v>
      </c>
    </row>
    <row r="545">
      <c r="A545" s="135">
        <v>544.0</v>
      </c>
      <c r="B545" s="135" t="s">
        <v>4482</v>
      </c>
      <c r="C545" s="135" t="s">
        <v>108</v>
      </c>
      <c r="E545" s="135">
        <v>30.0</v>
      </c>
      <c r="K545" s="135">
        <v>30.0</v>
      </c>
      <c r="N545" s="143">
        <v>45936.0</v>
      </c>
    </row>
    <row r="546">
      <c r="A546" s="135">
        <v>545.0</v>
      </c>
      <c r="B546" s="135" t="s">
        <v>4484</v>
      </c>
      <c r="C546" s="135" t="s">
        <v>108</v>
      </c>
      <c r="E546" s="135">
        <v>30.0</v>
      </c>
      <c r="K546" s="135">
        <v>200.0</v>
      </c>
      <c r="N546" s="143">
        <v>43841.0</v>
      </c>
    </row>
    <row r="547">
      <c r="A547" s="135">
        <v>546.0</v>
      </c>
      <c r="B547" s="135" t="s">
        <v>4487</v>
      </c>
      <c r="C547" s="135" t="s">
        <v>108</v>
      </c>
      <c r="E547" s="135">
        <v>30.0</v>
      </c>
      <c r="K547" s="135">
        <v>700.0</v>
      </c>
      <c r="N547" s="143">
        <v>43848.0</v>
      </c>
    </row>
    <row r="548">
      <c r="A548" s="135">
        <v>547.0</v>
      </c>
      <c r="B548" s="135" t="s">
        <v>4490</v>
      </c>
      <c r="C548" s="135" t="s">
        <v>108</v>
      </c>
      <c r="E548" s="135">
        <v>30.0</v>
      </c>
      <c r="K548" s="135">
        <v>40.0</v>
      </c>
      <c r="N548" s="143">
        <v>45660.0</v>
      </c>
    </row>
    <row r="549">
      <c r="A549" s="135">
        <v>548.0</v>
      </c>
      <c r="B549" s="135" t="s">
        <v>4491</v>
      </c>
      <c r="C549" s="135" t="s">
        <v>108</v>
      </c>
      <c r="E549" s="135">
        <v>30.0</v>
      </c>
      <c r="K549" s="135">
        <v>40.0</v>
      </c>
      <c r="N549" s="143">
        <v>45638.0</v>
      </c>
    </row>
    <row r="550">
      <c r="A550" s="135">
        <v>549.0</v>
      </c>
      <c r="B550" s="135" t="s">
        <v>4492</v>
      </c>
      <c r="C550" s="135" t="s">
        <v>108</v>
      </c>
      <c r="E550" s="135">
        <v>30.0</v>
      </c>
      <c r="K550" s="135">
        <v>400.0</v>
      </c>
      <c r="N550" s="143">
        <v>43873.0</v>
      </c>
    </row>
    <row r="551">
      <c r="A551" s="135">
        <v>550.0</v>
      </c>
      <c r="B551" s="135" t="s">
        <v>4494</v>
      </c>
      <c r="C551" s="135" t="s">
        <v>108</v>
      </c>
      <c r="E551" s="135">
        <v>30.0</v>
      </c>
      <c r="K551" s="135">
        <v>40.0</v>
      </c>
      <c r="N551" s="143">
        <v>45839.0</v>
      </c>
    </row>
    <row r="552">
      <c r="A552" s="135">
        <v>551.0</v>
      </c>
      <c r="B552" s="135" t="s">
        <v>4496</v>
      </c>
      <c r="C552" s="135" t="s">
        <v>108</v>
      </c>
      <c r="E552" s="135">
        <v>30.0</v>
      </c>
      <c r="K552" s="135">
        <v>40.0</v>
      </c>
      <c r="N552" s="143">
        <v>45638.0</v>
      </c>
    </row>
    <row r="553">
      <c r="A553" s="135">
        <v>552.0</v>
      </c>
      <c r="B553" s="135" t="s">
        <v>4498</v>
      </c>
      <c r="C553" s="135" t="s">
        <v>108</v>
      </c>
      <c r="D553" s="135">
        <v>1.0</v>
      </c>
      <c r="E553" s="135">
        <v>30.0</v>
      </c>
      <c r="H553" s="135" t="s">
        <v>2681</v>
      </c>
      <c r="I553" s="142">
        <v>46158.5630787037</v>
      </c>
      <c r="J553" s="135" t="s">
        <v>2667</v>
      </c>
      <c r="K553" s="135">
        <v>2000.0</v>
      </c>
      <c r="L553" s="135">
        <v>2200.0</v>
      </c>
      <c r="M553" s="135">
        <v>2700.0</v>
      </c>
      <c r="N553" s="143">
        <v>42841.0</v>
      </c>
      <c r="O553" s="135" t="s">
        <v>1765</v>
      </c>
      <c r="P553" s="135" t="s">
        <v>1767</v>
      </c>
      <c r="Q553" s="135" t="s">
        <v>4501</v>
      </c>
      <c r="R553" s="135" t="s">
        <v>4503</v>
      </c>
      <c r="S553" s="135" t="s">
        <v>1176</v>
      </c>
    </row>
    <row r="554">
      <c r="A554" s="135">
        <v>553.0</v>
      </c>
      <c r="B554" s="135" t="s">
        <v>4505</v>
      </c>
      <c r="C554" s="135" t="s">
        <v>108</v>
      </c>
      <c r="E554" s="135">
        <v>30.0</v>
      </c>
      <c r="F554" s="135">
        <v>1.1</v>
      </c>
      <c r="K554" s="135">
        <v>200.0</v>
      </c>
      <c r="N554" s="143">
        <v>43158.0</v>
      </c>
    </row>
    <row r="555">
      <c r="A555" s="135">
        <v>554.0</v>
      </c>
      <c r="B555" s="135" t="s">
        <v>4509</v>
      </c>
      <c r="C555" s="135" t="s">
        <v>108</v>
      </c>
      <c r="E555" s="135">
        <v>30.0</v>
      </c>
      <c r="K555" s="135">
        <v>40.0</v>
      </c>
      <c r="N555" s="143">
        <v>45023.0</v>
      </c>
    </row>
    <row r="556">
      <c r="A556" s="135">
        <v>555.0</v>
      </c>
      <c r="B556" s="135" t="s">
        <v>4511</v>
      </c>
      <c r="C556" s="135" t="s">
        <v>108</v>
      </c>
      <c r="E556" s="135">
        <v>30.0</v>
      </c>
      <c r="K556" s="135">
        <v>50.0</v>
      </c>
      <c r="N556" s="143">
        <v>45839.0</v>
      </c>
    </row>
    <row r="557">
      <c r="A557" s="135">
        <v>556.0</v>
      </c>
      <c r="B557" s="135" t="s">
        <v>4515</v>
      </c>
      <c r="C557" s="135" t="s">
        <v>108</v>
      </c>
      <c r="E557" s="135">
        <v>30.0</v>
      </c>
      <c r="K557" s="135">
        <v>40.0</v>
      </c>
      <c r="N557" s="143">
        <v>45643.0</v>
      </c>
    </row>
    <row r="558">
      <c r="A558" s="135">
        <v>557.0</v>
      </c>
      <c r="B558" s="135" t="s">
        <v>4517</v>
      </c>
      <c r="C558" s="135" t="s">
        <v>108</v>
      </c>
      <c r="E558" s="135">
        <v>30.0</v>
      </c>
      <c r="K558" s="135">
        <v>30.0</v>
      </c>
      <c r="N558" s="143">
        <v>45932.0</v>
      </c>
    </row>
    <row r="559">
      <c r="A559" s="135">
        <v>558.0</v>
      </c>
      <c r="B559" s="135" t="s">
        <v>4519</v>
      </c>
      <c r="C559" s="135" t="s">
        <v>108</v>
      </c>
      <c r="E559" s="135">
        <v>30.0</v>
      </c>
      <c r="K559" s="135">
        <v>1000.0</v>
      </c>
      <c r="N559" s="143">
        <v>43840.0</v>
      </c>
      <c r="O559" s="135" t="s">
        <v>1846</v>
      </c>
      <c r="P559" s="135" t="s">
        <v>1767</v>
      </c>
      <c r="S559" s="135" t="s">
        <v>1770</v>
      </c>
    </row>
    <row r="560">
      <c r="A560" s="135">
        <v>559.0</v>
      </c>
      <c r="B560" s="135" t="s">
        <v>4524</v>
      </c>
      <c r="C560" s="135" t="s">
        <v>108</v>
      </c>
      <c r="E560" s="135">
        <v>30.0</v>
      </c>
      <c r="K560" s="135">
        <v>150.0</v>
      </c>
      <c r="N560" s="143">
        <v>45211.0</v>
      </c>
    </row>
    <row r="561">
      <c r="A561" s="135">
        <v>560.0</v>
      </c>
      <c r="B561" s="135" t="s">
        <v>4526</v>
      </c>
      <c r="C561" s="135" t="s">
        <v>108</v>
      </c>
      <c r="E561" s="135">
        <v>30.0</v>
      </c>
      <c r="K561" s="135">
        <v>30.0</v>
      </c>
      <c r="N561" s="143">
        <v>44600.0</v>
      </c>
    </row>
    <row r="562">
      <c r="A562" s="135">
        <v>561.0</v>
      </c>
      <c r="B562" s="135" t="s">
        <v>4528</v>
      </c>
      <c r="C562" s="135" t="s">
        <v>108</v>
      </c>
      <c r="E562" s="135">
        <v>30.0</v>
      </c>
      <c r="K562" s="135">
        <v>40.0</v>
      </c>
      <c r="N562" s="143">
        <v>45652.0</v>
      </c>
    </row>
    <row r="563">
      <c r="A563" s="135">
        <v>562.0</v>
      </c>
      <c r="B563" s="135" t="s">
        <v>3680</v>
      </c>
      <c r="C563" s="135" t="s">
        <v>108</v>
      </c>
      <c r="E563" s="135">
        <v>30.0</v>
      </c>
      <c r="K563" s="135">
        <v>200.0</v>
      </c>
      <c r="N563" s="143">
        <v>43914.0</v>
      </c>
    </row>
    <row r="564">
      <c r="A564" s="135">
        <v>563.0</v>
      </c>
      <c r="B564" s="135" t="s">
        <v>4532</v>
      </c>
      <c r="C564" s="135" t="s">
        <v>108</v>
      </c>
      <c r="E564" s="135">
        <v>30.0</v>
      </c>
      <c r="K564" s="135">
        <v>40.0</v>
      </c>
      <c r="N564" s="143">
        <v>45638.0</v>
      </c>
    </row>
    <row r="565">
      <c r="A565" s="135">
        <v>564.0</v>
      </c>
      <c r="B565" s="135" t="s">
        <v>4533</v>
      </c>
      <c r="C565" s="135" t="s">
        <v>108</v>
      </c>
      <c r="E565" s="135">
        <v>30.0</v>
      </c>
      <c r="K565" s="135">
        <v>200.0</v>
      </c>
      <c r="N565" s="143">
        <v>43844.0</v>
      </c>
    </row>
    <row r="566">
      <c r="A566" s="135">
        <v>565.0</v>
      </c>
      <c r="B566" s="135" t="s">
        <v>4534</v>
      </c>
      <c r="C566" s="135" t="s">
        <v>108</v>
      </c>
      <c r="E566" s="135">
        <v>30.0</v>
      </c>
      <c r="K566" s="135">
        <v>150.0</v>
      </c>
      <c r="N566" s="143">
        <v>44020.0</v>
      </c>
      <c r="Q566" s="135" t="s">
        <v>4537</v>
      </c>
    </row>
    <row r="567">
      <c r="A567" s="135">
        <v>566.0</v>
      </c>
      <c r="B567" s="135" t="s">
        <v>4539</v>
      </c>
      <c r="C567" s="135" t="s">
        <v>108</v>
      </c>
      <c r="E567" s="135">
        <v>30.0</v>
      </c>
      <c r="K567" s="135">
        <v>40.0</v>
      </c>
      <c r="N567" s="143">
        <v>45651.0</v>
      </c>
    </row>
    <row r="568">
      <c r="A568" s="135">
        <v>567.0</v>
      </c>
      <c r="B568" s="135" t="s">
        <v>4542</v>
      </c>
      <c r="C568" s="135" t="s">
        <v>108</v>
      </c>
      <c r="E568" s="135">
        <v>30.0</v>
      </c>
      <c r="H568" s="135" t="s">
        <v>2326</v>
      </c>
      <c r="K568" s="135">
        <v>250.0</v>
      </c>
      <c r="N568" s="143">
        <v>43484.0</v>
      </c>
      <c r="O568" s="135" t="s">
        <v>1765</v>
      </c>
      <c r="P568" s="135" t="s">
        <v>1767</v>
      </c>
      <c r="S568" s="135" t="s">
        <v>1176</v>
      </c>
    </row>
    <row r="569">
      <c r="A569" s="135">
        <v>568.0</v>
      </c>
      <c r="B569" s="135" t="s">
        <v>4547</v>
      </c>
      <c r="C569" s="135" t="s">
        <v>108</v>
      </c>
      <c r="E569" s="135">
        <v>30.0</v>
      </c>
      <c r="K569" s="135">
        <v>150.0</v>
      </c>
      <c r="N569" s="143">
        <v>44935.0</v>
      </c>
    </row>
    <row r="570">
      <c r="A570" s="135">
        <v>569.0</v>
      </c>
      <c r="B570" s="135" t="s">
        <v>4550</v>
      </c>
      <c r="C570" s="135" t="s">
        <v>108</v>
      </c>
      <c r="E570" s="135">
        <v>30.0</v>
      </c>
      <c r="K570" s="135">
        <v>30.0</v>
      </c>
      <c r="N570" s="143">
        <v>45024.0</v>
      </c>
      <c r="Q570" s="135" t="s">
        <v>4551</v>
      </c>
    </row>
    <row r="571">
      <c r="A571" s="135">
        <v>570.0</v>
      </c>
      <c r="B571" s="135" t="s">
        <v>4554</v>
      </c>
      <c r="C571" s="135" t="s">
        <v>108</v>
      </c>
      <c r="E571" s="135">
        <v>30.0</v>
      </c>
      <c r="K571" s="135">
        <v>40.0</v>
      </c>
      <c r="N571" s="143">
        <v>45714.0</v>
      </c>
    </row>
    <row r="572">
      <c r="A572" s="135">
        <v>571.0</v>
      </c>
      <c r="B572" s="135" t="s">
        <v>4557</v>
      </c>
      <c r="C572" s="135" t="s">
        <v>108</v>
      </c>
      <c r="E572" s="135">
        <v>30.0</v>
      </c>
      <c r="K572" s="135">
        <v>40.0</v>
      </c>
      <c r="N572" s="143">
        <v>45646.0</v>
      </c>
    </row>
    <row r="573">
      <c r="A573" s="135">
        <v>572.0</v>
      </c>
      <c r="B573" s="135" t="s">
        <v>4558</v>
      </c>
      <c r="C573" s="135" t="s">
        <v>108</v>
      </c>
      <c r="D573" s="135">
        <v>6.0</v>
      </c>
      <c r="E573" s="135">
        <v>30.0</v>
      </c>
      <c r="H573" s="135" t="s">
        <v>3687</v>
      </c>
      <c r="I573" s="142">
        <v>46157.67706018518</v>
      </c>
      <c r="J573" s="135" t="s">
        <v>1863</v>
      </c>
      <c r="K573" s="135">
        <v>1800.0</v>
      </c>
      <c r="L573" s="135">
        <v>900.0</v>
      </c>
      <c r="M573" s="135">
        <v>11000.0</v>
      </c>
      <c r="N573" s="143">
        <v>42402.0</v>
      </c>
      <c r="O573" s="135" t="s">
        <v>1765</v>
      </c>
      <c r="P573" s="135" t="s">
        <v>1767</v>
      </c>
      <c r="Q573" s="135" t="s">
        <v>4562</v>
      </c>
      <c r="R573" s="135" t="s">
        <v>4563</v>
      </c>
      <c r="S573" s="135" t="s">
        <v>1770</v>
      </c>
    </row>
    <row r="574">
      <c r="A574" s="135">
        <v>573.0</v>
      </c>
      <c r="B574" s="135" t="s">
        <v>4565</v>
      </c>
      <c r="C574" s="135" t="s">
        <v>108</v>
      </c>
      <c r="E574" s="135">
        <v>30.0</v>
      </c>
      <c r="K574" s="135">
        <v>70.0</v>
      </c>
      <c r="N574" s="143">
        <v>45028.0</v>
      </c>
    </row>
    <row r="575">
      <c r="A575" s="135">
        <v>574.0</v>
      </c>
      <c r="B575" s="135" t="s">
        <v>4567</v>
      </c>
      <c r="C575" s="135" t="s">
        <v>108</v>
      </c>
      <c r="E575" s="135">
        <v>30.0</v>
      </c>
      <c r="K575" s="135">
        <v>500.0</v>
      </c>
      <c r="N575" s="143">
        <v>43841.0</v>
      </c>
    </row>
    <row r="576">
      <c r="A576" s="135">
        <v>575.0</v>
      </c>
      <c r="B576" s="135" t="s">
        <v>4572</v>
      </c>
      <c r="C576" s="135" t="s">
        <v>108</v>
      </c>
      <c r="E576" s="135">
        <v>30.0</v>
      </c>
      <c r="K576" s="135">
        <v>30.0</v>
      </c>
      <c r="N576" s="143">
        <v>45650.0</v>
      </c>
    </row>
    <row r="577">
      <c r="A577" s="135">
        <v>576.0</v>
      </c>
      <c r="B577" s="135" t="s">
        <v>4573</v>
      </c>
      <c r="C577" s="135" t="s">
        <v>108</v>
      </c>
      <c r="E577" s="135">
        <v>30.0</v>
      </c>
      <c r="K577" s="135">
        <v>40.0</v>
      </c>
      <c r="N577" s="143">
        <v>45650.0</v>
      </c>
    </row>
    <row r="578">
      <c r="A578" s="135">
        <v>577.0</v>
      </c>
      <c r="B578" s="135" t="s">
        <v>1937</v>
      </c>
      <c r="C578" s="135" t="s">
        <v>108</v>
      </c>
      <c r="D578" s="135">
        <v>2.0</v>
      </c>
      <c r="E578" s="135">
        <v>30.0</v>
      </c>
      <c r="H578" s="135" t="s">
        <v>1938</v>
      </c>
      <c r="I578" s="142">
        <v>46190.59523148148</v>
      </c>
      <c r="K578" s="135">
        <v>300.0</v>
      </c>
      <c r="N578" s="143">
        <v>44446.0</v>
      </c>
    </row>
    <row r="579">
      <c r="A579" s="135">
        <v>578.0</v>
      </c>
      <c r="B579" s="135" t="s">
        <v>4577</v>
      </c>
      <c r="C579" s="135" t="s">
        <v>108</v>
      </c>
      <c r="E579" s="135">
        <v>30.0</v>
      </c>
      <c r="K579" s="135">
        <v>1000.0</v>
      </c>
      <c r="N579" s="143">
        <v>43839.0</v>
      </c>
    </row>
    <row r="580">
      <c r="A580" s="135">
        <v>579.0</v>
      </c>
      <c r="B580" s="135" t="s">
        <v>4581</v>
      </c>
      <c r="C580" s="135" t="s">
        <v>108</v>
      </c>
      <c r="E580" s="135">
        <v>30.0</v>
      </c>
      <c r="K580" s="135">
        <v>40.0</v>
      </c>
      <c r="N580" s="143">
        <v>45660.0</v>
      </c>
    </row>
    <row r="581">
      <c r="A581" s="135">
        <v>580.0</v>
      </c>
      <c r="B581" s="135" t="s">
        <v>4583</v>
      </c>
      <c r="C581" s="135" t="s">
        <v>108</v>
      </c>
      <c r="E581" s="135">
        <v>30.0</v>
      </c>
      <c r="K581" s="135">
        <v>200.0</v>
      </c>
      <c r="N581" s="143">
        <v>45899.0</v>
      </c>
    </row>
    <row r="582">
      <c r="A582" s="135">
        <v>581.0</v>
      </c>
      <c r="B582" s="135" t="s">
        <v>4585</v>
      </c>
      <c r="C582" s="135" t="s">
        <v>108</v>
      </c>
      <c r="E582" s="135">
        <v>30.0</v>
      </c>
      <c r="K582" s="135">
        <v>40.0</v>
      </c>
      <c r="N582" s="143">
        <v>45371.0</v>
      </c>
    </row>
    <row r="583">
      <c r="A583" s="135">
        <v>582.0</v>
      </c>
      <c r="B583" s="135" t="s">
        <v>4588</v>
      </c>
      <c r="C583" s="135" t="s">
        <v>108</v>
      </c>
      <c r="E583" s="135">
        <v>30.0</v>
      </c>
      <c r="K583" s="135">
        <v>900.0</v>
      </c>
      <c r="N583" s="143">
        <v>43841.0</v>
      </c>
    </row>
    <row r="584">
      <c r="A584" s="135">
        <v>583.0</v>
      </c>
      <c r="B584" s="135" t="s">
        <v>4589</v>
      </c>
      <c r="C584" s="135" t="s">
        <v>108</v>
      </c>
      <c r="E584" s="135">
        <v>30.0</v>
      </c>
      <c r="K584" s="135">
        <v>30.0</v>
      </c>
      <c r="N584" s="143">
        <v>45935.0</v>
      </c>
      <c r="Q584" s="135" t="s">
        <v>4592</v>
      </c>
      <c r="R584" s="135">
        <v>37.0</v>
      </c>
    </row>
    <row r="585">
      <c r="A585" s="135">
        <v>584.0</v>
      </c>
      <c r="B585" s="135" t="s">
        <v>4594</v>
      </c>
      <c r="C585" s="135" t="s">
        <v>108</v>
      </c>
      <c r="E585" s="135">
        <v>30.0</v>
      </c>
      <c r="K585" s="135">
        <v>40.0</v>
      </c>
      <c r="N585" s="143">
        <v>45672.0</v>
      </c>
    </row>
    <row r="586">
      <c r="A586" s="135">
        <v>585.0</v>
      </c>
      <c r="B586" s="135" t="s">
        <v>4596</v>
      </c>
      <c r="C586" s="135" t="s">
        <v>108</v>
      </c>
      <c r="E586" s="135">
        <v>30.0</v>
      </c>
      <c r="K586" s="135">
        <v>40.0</v>
      </c>
      <c r="N586" s="143">
        <v>45639.0</v>
      </c>
    </row>
    <row r="587">
      <c r="A587" s="135">
        <v>586.0</v>
      </c>
      <c r="B587" s="135" t="s">
        <v>4598</v>
      </c>
      <c r="C587" s="135" t="s">
        <v>108</v>
      </c>
      <c r="E587" s="135">
        <v>30.0</v>
      </c>
      <c r="K587" s="135">
        <v>30.0</v>
      </c>
      <c r="N587" s="143">
        <v>43851.0</v>
      </c>
    </row>
    <row r="588">
      <c r="A588" s="135">
        <v>587.0</v>
      </c>
      <c r="B588" s="135" t="s">
        <v>4601</v>
      </c>
      <c r="C588" s="135" t="s">
        <v>108</v>
      </c>
      <c r="E588" s="135">
        <v>30.0</v>
      </c>
      <c r="K588" s="135">
        <v>500.0</v>
      </c>
      <c r="N588" s="143">
        <v>42388.0</v>
      </c>
      <c r="O588" s="135" t="s">
        <v>4602</v>
      </c>
      <c r="P588" s="135" t="s">
        <v>1767</v>
      </c>
    </row>
    <row r="589">
      <c r="A589" s="135">
        <v>588.0</v>
      </c>
      <c r="B589" s="135" t="s">
        <v>4603</v>
      </c>
      <c r="C589" s="135" t="s">
        <v>108</v>
      </c>
      <c r="E589" s="135">
        <v>30.0</v>
      </c>
      <c r="K589" s="135">
        <v>30.0</v>
      </c>
      <c r="N589" s="143">
        <v>45930.0</v>
      </c>
      <c r="Q589" s="135" t="s">
        <v>4607</v>
      </c>
    </row>
    <row r="590">
      <c r="A590" s="135">
        <v>589.0</v>
      </c>
      <c r="B590" s="135" t="s">
        <v>4609</v>
      </c>
      <c r="C590" s="135" t="s">
        <v>108</v>
      </c>
      <c r="E590" s="135">
        <v>30.0</v>
      </c>
      <c r="K590" s="135">
        <v>30.0</v>
      </c>
      <c r="N590" s="143">
        <v>45928.0</v>
      </c>
    </row>
    <row r="591">
      <c r="A591" s="135">
        <v>590.0</v>
      </c>
      <c r="B591" s="135" t="s">
        <v>4611</v>
      </c>
      <c r="C591" s="135" t="s">
        <v>108</v>
      </c>
      <c r="E591" s="135">
        <v>30.0</v>
      </c>
      <c r="K591" s="135">
        <v>350.0</v>
      </c>
      <c r="N591" s="143">
        <v>44852.0</v>
      </c>
    </row>
    <row r="592">
      <c r="A592" s="135">
        <v>591.0</v>
      </c>
      <c r="B592" s="135" t="s">
        <v>4612</v>
      </c>
      <c r="C592" s="135" t="s">
        <v>108</v>
      </c>
      <c r="E592" s="135">
        <v>30.0</v>
      </c>
      <c r="K592" s="135">
        <v>40.0</v>
      </c>
      <c r="N592" s="143">
        <v>45639.0</v>
      </c>
    </row>
    <row r="593">
      <c r="A593" s="135">
        <v>592.0</v>
      </c>
      <c r="B593" s="135" t="s">
        <v>4616</v>
      </c>
      <c r="C593" s="135" t="s">
        <v>108</v>
      </c>
      <c r="E593" s="135">
        <v>30.0</v>
      </c>
      <c r="K593" s="135">
        <v>40.0</v>
      </c>
      <c r="N593" s="143">
        <v>45623.0</v>
      </c>
    </row>
    <row r="594">
      <c r="A594" s="135">
        <v>593.0</v>
      </c>
      <c r="B594" s="135" t="s">
        <v>4618</v>
      </c>
      <c r="C594" s="135" t="s">
        <v>108</v>
      </c>
      <c r="E594" s="135">
        <v>30.0</v>
      </c>
      <c r="K594" s="135">
        <v>40.0</v>
      </c>
      <c r="N594" s="143">
        <v>45633.0</v>
      </c>
    </row>
    <row r="595">
      <c r="A595" s="135">
        <v>594.0</v>
      </c>
      <c r="B595" s="135" t="s">
        <v>4621</v>
      </c>
      <c r="C595" s="135" t="s">
        <v>108</v>
      </c>
      <c r="E595" s="135">
        <v>30.0</v>
      </c>
      <c r="K595" s="135">
        <v>350.0</v>
      </c>
      <c r="N595" s="143">
        <v>43291.0</v>
      </c>
    </row>
    <row r="596">
      <c r="A596" s="135">
        <v>595.0</v>
      </c>
      <c r="B596" s="135" t="s">
        <v>4624</v>
      </c>
      <c r="C596" s="135" t="s">
        <v>108</v>
      </c>
      <c r="E596" s="135">
        <v>30.0</v>
      </c>
      <c r="K596" s="135">
        <v>200.0</v>
      </c>
      <c r="N596" s="143">
        <v>43902.0</v>
      </c>
    </row>
    <row r="597">
      <c r="A597" s="135">
        <v>596.0</v>
      </c>
      <c r="B597" s="135" t="s">
        <v>4625</v>
      </c>
      <c r="C597" s="135" t="s">
        <v>108</v>
      </c>
      <c r="E597" s="135">
        <v>30.0</v>
      </c>
      <c r="K597" s="135">
        <v>150.0</v>
      </c>
      <c r="N597" s="143">
        <v>43886.0</v>
      </c>
    </row>
    <row r="598">
      <c r="A598" s="135">
        <v>597.0</v>
      </c>
      <c r="B598" s="135" t="s">
        <v>4626</v>
      </c>
      <c r="C598" s="135" t="s">
        <v>108</v>
      </c>
      <c r="E598" s="135">
        <v>30.0</v>
      </c>
      <c r="K598" s="135">
        <v>30.0</v>
      </c>
      <c r="N598" s="143">
        <v>45932.0</v>
      </c>
    </row>
    <row r="599">
      <c r="A599" s="135">
        <v>598.0</v>
      </c>
      <c r="B599" s="135" t="s">
        <v>4631</v>
      </c>
      <c r="C599" s="135" t="s">
        <v>108</v>
      </c>
      <c r="E599" s="135">
        <v>30.0</v>
      </c>
      <c r="K599" s="135">
        <v>250.0</v>
      </c>
      <c r="N599" s="143">
        <v>43839.0</v>
      </c>
    </row>
    <row r="600">
      <c r="A600" s="135">
        <v>599.0</v>
      </c>
      <c r="B600" s="135" t="s">
        <v>4632</v>
      </c>
      <c r="C600" s="135" t="s">
        <v>108</v>
      </c>
      <c r="E600" s="135">
        <v>30.0</v>
      </c>
      <c r="K600" s="135">
        <v>40.0</v>
      </c>
      <c r="N600" s="143">
        <v>45645.0</v>
      </c>
    </row>
    <row r="601">
      <c r="A601" s="135">
        <v>600.0</v>
      </c>
      <c r="B601" s="135" t="s">
        <v>4633</v>
      </c>
      <c r="C601" s="135" t="s">
        <v>108</v>
      </c>
      <c r="E601" s="135">
        <v>30.0</v>
      </c>
      <c r="K601" s="135">
        <v>40.0</v>
      </c>
      <c r="N601" s="143">
        <v>45639.0</v>
      </c>
    </row>
    <row r="602">
      <c r="A602" s="135">
        <v>601.0</v>
      </c>
      <c r="B602" s="135" t="s">
        <v>4637</v>
      </c>
      <c r="C602" s="135" t="s">
        <v>108</v>
      </c>
      <c r="E602" s="135">
        <v>30.0</v>
      </c>
      <c r="K602" s="135">
        <v>30.0</v>
      </c>
      <c r="N602" s="143">
        <v>45750.0</v>
      </c>
    </row>
    <row r="603">
      <c r="A603" s="135">
        <v>602.0</v>
      </c>
      <c r="B603" s="135" t="s">
        <v>4639</v>
      </c>
      <c r="C603" s="135" t="s">
        <v>108</v>
      </c>
      <c r="E603" s="135">
        <v>30.0</v>
      </c>
      <c r="K603" s="135">
        <v>250.0</v>
      </c>
      <c r="N603" s="143">
        <v>44736.0</v>
      </c>
    </row>
    <row r="604">
      <c r="A604" s="135">
        <v>603.0</v>
      </c>
      <c r="B604" s="135" t="s">
        <v>4640</v>
      </c>
      <c r="C604" s="135" t="s">
        <v>108</v>
      </c>
      <c r="E604" s="135">
        <v>30.0</v>
      </c>
      <c r="K604" s="135">
        <v>40.0</v>
      </c>
      <c r="N604" s="143">
        <v>45647.0</v>
      </c>
    </row>
    <row r="605">
      <c r="A605" s="135">
        <v>604.0</v>
      </c>
      <c r="B605" s="135" t="s">
        <v>4643</v>
      </c>
      <c r="C605" s="135" t="s">
        <v>108</v>
      </c>
      <c r="E605" s="135">
        <v>30.0</v>
      </c>
      <c r="K605" s="135">
        <v>40.0</v>
      </c>
      <c r="N605" s="143">
        <v>45643.0</v>
      </c>
    </row>
    <row r="606">
      <c r="A606" s="135">
        <v>605.0</v>
      </c>
      <c r="B606" s="135" t="s">
        <v>4645</v>
      </c>
      <c r="C606" s="135" t="s">
        <v>108</v>
      </c>
      <c r="E606" s="135">
        <v>30.0</v>
      </c>
      <c r="K606" s="135">
        <v>40.0</v>
      </c>
      <c r="N606" s="143">
        <v>45668.0</v>
      </c>
    </row>
    <row r="607">
      <c r="A607" s="135">
        <v>606.0</v>
      </c>
      <c r="B607" s="135" t="s">
        <v>4647</v>
      </c>
      <c r="C607" s="135" t="s">
        <v>108</v>
      </c>
      <c r="E607" s="135">
        <v>30.0</v>
      </c>
      <c r="K607" s="135">
        <v>40.0</v>
      </c>
      <c r="N607" s="143">
        <v>45649.0</v>
      </c>
    </row>
    <row r="608">
      <c r="A608" s="135">
        <v>607.0</v>
      </c>
      <c r="B608" s="135" t="s">
        <v>4652</v>
      </c>
      <c r="C608" s="135" t="s">
        <v>108</v>
      </c>
      <c r="E608" s="135">
        <v>30.0</v>
      </c>
      <c r="K608" s="135">
        <v>1000.0</v>
      </c>
      <c r="N608" s="143">
        <v>43857.0</v>
      </c>
    </row>
    <row r="609">
      <c r="A609" s="135">
        <v>608.0</v>
      </c>
      <c r="B609" s="135" t="s">
        <v>4653</v>
      </c>
      <c r="C609" s="135" t="s">
        <v>108</v>
      </c>
      <c r="E609" s="135">
        <v>30.0</v>
      </c>
      <c r="K609" s="135">
        <v>40.0</v>
      </c>
      <c r="N609" s="143">
        <v>45628.0</v>
      </c>
    </row>
    <row r="610">
      <c r="A610" s="135">
        <v>609.0</v>
      </c>
      <c r="B610" s="135" t="s">
        <v>4655</v>
      </c>
      <c r="C610" s="135" t="s">
        <v>108</v>
      </c>
      <c r="E610" s="135">
        <v>30.0</v>
      </c>
      <c r="K610" s="135">
        <v>40.0</v>
      </c>
      <c r="N610" s="143">
        <v>45646.0</v>
      </c>
    </row>
    <row r="611">
      <c r="A611" s="135">
        <v>610.0</v>
      </c>
      <c r="B611" s="135" t="s">
        <v>4658</v>
      </c>
      <c r="C611" s="135" t="s">
        <v>108</v>
      </c>
      <c r="D611" s="135">
        <v>23.0</v>
      </c>
      <c r="E611" s="135">
        <v>30.0</v>
      </c>
      <c r="H611" s="135" t="s">
        <v>4661</v>
      </c>
      <c r="I611" s="142">
        <v>46181.24717592593</v>
      </c>
      <c r="J611" s="135" t="s">
        <v>1834</v>
      </c>
      <c r="K611" s="135">
        <v>1300.0</v>
      </c>
      <c r="L611" s="135">
        <v>250.0</v>
      </c>
      <c r="M611" s="135">
        <v>15000.0</v>
      </c>
      <c r="N611" s="143">
        <v>43841.0</v>
      </c>
      <c r="O611" s="135" t="s">
        <v>1846</v>
      </c>
      <c r="P611" s="135" t="s">
        <v>1767</v>
      </c>
      <c r="S611" s="135" t="s">
        <v>1176</v>
      </c>
    </row>
    <row r="612">
      <c r="A612" s="135">
        <v>611.0</v>
      </c>
      <c r="B612" s="135" t="s">
        <v>4663</v>
      </c>
      <c r="C612" s="135" t="s">
        <v>108</v>
      </c>
      <c r="E612" s="135">
        <v>30.0</v>
      </c>
      <c r="K612" s="135">
        <v>200.0</v>
      </c>
      <c r="N612" s="143">
        <v>44194.0</v>
      </c>
    </row>
    <row r="613">
      <c r="A613" s="135">
        <v>612.0</v>
      </c>
      <c r="B613" s="135" t="s">
        <v>4667</v>
      </c>
      <c r="C613" s="135" t="s">
        <v>108</v>
      </c>
      <c r="E613" s="135">
        <v>30.0</v>
      </c>
      <c r="K613" s="135">
        <v>500.0</v>
      </c>
      <c r="N613" s="143">
        <v>43836.0</v>
      </c>
    </row>
    <row r="614">
      <c r="A614" s="135">
        <v>613.0</v>
      </c>
      <c r="B614" s="135" t="s">
        <v>4669</v>
      </c>
      <c r="C614" s="135" t="s">
        <v>108</v>
      </c>
      <c r="E614" s="135">
        <v>30.0</v>
      </c>
      <c r="K614" s="135">
        <v>40.0</v>
      </c>
      <c r="N614" s="143">
        <v>45642.0</v>
      </c>
    </row>
    <row r="615">
      <c r="A615" s="135">
        <v>614.0</v>
      </c>
      <c r="B615" s="135" t="s">
        <v>4673</v>
      </c>
      <c r="C615" s="135" t="s">
        <v>108</v>
      </c>
      <c r="E615" s="135">
        <v>30.0</v>
      </c>
      <c r="K615" s="135">
        <v>40.0</v>
      </c>
      <c r="N615" s="143">
        <v>45647.0</v>
      </c>
    </row>
    <row r="616">
      <c r="A616" s="135">
        <v>615.0</v>
      </c>
      <c r="B616" s="135" t="s">
        <v>4675</v>
      </c>
      <c r="C616" s="135" t="s">
        <v>108</v>
      </c>
      <c r="E616" s="135">
        <v>30.0</v>
      </c>
      <c r="K616" s="135">
        <v>30.0</v>
      </c>
      <c r="N616" s="143">
        <v>44960.0</v>
      </c>
    </row>
    <row r="617">
      <c r="A617" s="135">
        <v>616.0</v>
      </c>
      <c r="B617" s="135" t="s">
        <v>4677</v>
      </c>
      <c r="C617" s="135" t="s">
        <v>108</v>
      </c>
      <c r="E617" s="135">
        <v>30.0</v>
      </c>
      <c r="K617" s="135">
        <v>100.0</v>
      </c>
      <c r="N617" s="143">
        <v>45368.0</v>
      </c>
    </row>
    <row r="618">
      <c r="A618" s="135">
        <v>617.0</v>
      </c>
      <c r="B618" s="135" t="s">
        <v>4680</v>
      </c>
      <c r="C618" s="135" t="s">
        <v>108</v>
      </c>
      <c r="E618" s="135">
        <v>30.0</v>
      </c>
      <c r="K618" s="135">
        <v>40.0</v>
      </c>
      <c r="N618" s="143">
        <v>45661.0</v>
      </c>
    </row>
    <row r="619">
      <c r="A619" s="135">
        <v>618.0</v>
      </c>
      <c r="B619" s="135" t="s">
        <v>4684</v>
      </c>
      <c r="C619" s="135" t="s">
        <v>108</v>
      </c>
      <c r="E619" s="135">
        <v>30.0</v>
      </c>
      <c r="K619" s="135">
        <v>40.0</v>
      </c>
      <c r="N619" s="143">
        <v>45896.0</v>
      </c>
    </row>
    <row r="620">
      <c r="A620" s="135">
        <v>619.0</v>
      </c>
      <c r="B620" s="135" t="s">
        <v>4688</v>
      </c>
      <c r="C620" s="135" t="s">
        <v>108</v>
      </c>
      <c r="E620" s="135">
        <v>30.0</v>
      </c>
      <c r="K620" s="135">
        <v>150.0</v>
      </c>
      <c r="N620" s="143">
        <v>45301.0</v>
      </c>
    </row>
    <row r="621">
      <c r="A621" s="135">
        <v>620.0</v>
      </c>
      <c r="B621" s="135" t="s">
        <v>4689</v>
      </c>
      <c r="C621" s="135" t="s">
        <v>108</v>
      </c>
      <c r="E621" s="135">
        <v>30.0</v>
      </c>
      <c r="K621" s="135">
        <v>40.0</v>
      </c>
      <c r="N621" s="143">
        <v>45665.0</v>
      </c>
    </row>
    <row r="622">
      <c r="A622" s="135">
        <v>621.0</v>
      </c>
      <c r="B622" s="135" t="s">
        <v>4693</v>
      </c>
      <c r="C622" s="135" t="s">
        <v>108</v>
      </c>
      <c r="E622" s="135">
        <v>30.0</v>
      </c>
      <c r="K622" s="135">
        <v>40.0</v>
      </c>
      <c r="N622" s="143">
        <v>45636.0</v>
      </c>
    </row>
    <row r="623">
      <c r="A623" s="135">
        <v>622.0</v>
      </c>
      <c r="B623" s="135" t="s">
        <v>4695</v>
      </c>
      <c r="C623" s="135" t="s">
        <v>108</v>
      </c>
      <c r="E623" s="135">
        <v>30.0</v>
      </c>
      <c r="K623" s="135">
        <v>30.0</v>
      </c>
      <c r="N623" s="143">
        <v>45932.0</v>
      </c>
    </row>
    <row r="624">
      <c r="A624" s="135">
        <v>623.0</v>
      </c>
      <c r="B624" s="135" t="s">
        <v>4698</v>
      </c>
      <c r="C624" s="135" t="s">
        <v>108</v>
      </c>
      <c r="E624" s="135">
        <v>30.0</v>
      </c>
      <c r="K624" s="135">
        <v>40.0</v>
      </c>
      <c r="N624" s="143">
        <v>45670.0</v>
      </c>
    </row>
    <row r="625">
      <c r="A625" s="135">
        <v>624.0</v>
      </c>
      <c r="B625" s="135" t="s">
        <v>4701</v>
      </c>
      <c r="C625" s="135" t="s">
        <v>108</v>
      </c>
      <c r="E625" s="135">
        <v>30.0</v>
      </c>
      <c r="K625" s="135">
        <v>30.0</v>
      </c>
      <c r="N625" s="143">
        <v>45885.0</v>
      </c>
    </row>
    <row r="626">
      <c r="A626" s="135">
        <v>625.0</v>
      </c>
      <c r="B626" s="135" t="s">
        <v>4704</v>
      </c>
      <c r="C626" s="135" t="s">
        <v>108</v>
      </c>
      <c r="E626" s="135">
        <v>30.0</v>
      </c>
      <c r="K626" s="135">
        <v>800.0</v>
      </c>
      <c r="N626" s="143">
        <v>43840.0</v>
      </c>
    </row>
    <row r="627">
      <c r="A627" s="135">
        <v>626.0</v>
      </c>
      <c r="B627" s="135" t="s">
        <v>4705</v>
      </c>
      <c r="C627" s="135" t="s">
        <v>108</v>
      </c>
      <c r="E627" s="135">
        <v>30.0</v>
      </c>
      <c r="K627" s="135">
        <v>30.0</v>
      </c>
      <c r="N627" s="143">
        <v>45937.0</v>
      </c>
    </row>
    <row r="628">
      <c r="A628" s="135">
        <v>627.0</v>
      </c>
      <c r="B628" s="135" t="s">
        <v>4706</v>
      </c>
      <c r="C628" s="135" t="s">
        <v>108</v>
      </c>
      <c r="E628" s="135">
        <v>30.0</v>
      </c>
      <c r="K628" s="135">
        <v>40.0</v>
      </c>
      <c r="N628" s="143">
        <v>45653.0</v>
      </c>
    </row>
    <row r="629">
      <c r="A629" s="135">
        <v>628.0</v>
      </c>
      <c r="B629" s="135" t="s">
        <v>4710</v>
      </c>
      <c r="C629" s="135" t="s">
        <v>108</v>
      </c>
      <c r="D629" s="135">
        <v>25.0</v>
      </c>
      <c r="E629" s="135">
        <v>30.0</v>
      </c>
      <c r="H629" s="135" t="s">
        <v>4661</v>
      </c>
      <c r="I629" s="142">
        <v>46167.652037037034</v>
      </c>
      <c r="J629" s="135" t="s">
        <v>4713</v>
      </c>
      <c r="K629" s="135">
        <v>1400.0</v>
      </c>
      <c r="L629" s="135">
        <v>250.0</v>
      </c>
      <c r="M629" s="135">
        <v>14000.0</v>
      </c>
      <c r="N629" s="143">
        <v>43840.0</v>
      </c>
      <c r="O629" s="135" t="s">
        <v>1846</v>
      </c>
      <c r="P629" s="135" t="s">
        <v>1767</v>
      </c>
      <c r="S629" s="135" t="s">
        <v>1176</v>
      </c>
    </row>
    <row r="630">
      <c r="A630" s="135">
        <v>629.0</v>
      </c>
      <c r="B630" s="135" t="s">
        <v>4714</v>
      </c>
      <c r="C630" s="135" t="s">
        <v>108</v>
      </c>
      <c r="E630" s="135">
        <v>30.0</v>
      </c>
      <c r="K630" s="135">
        <v>40.0</v>
      </c>
      <c r="N630" s="143">
        <v>45631.0</v>
      </c>
    </row>
    <row r="631">
      <c r="A631" s="135">
        <v>630.0</v>
      </c>
      <c r="B631" s="135" t="s">
        <v>4716</v>
      </c>
      <c r="C631" s="135" t="s">
        <v>108</v>
      </c>
      <c r="E631" s="135">
        <v>30.0</v>
      </c>
      <c r="K631" s="135">
        <v>250.0</v>
      </c>
      <c r="N631" s="143">
        <v>43856.0</v>
      </c>
    </row>
    <row r="632">
      <c r="A632" s="135">
        <v>631.0</v>
      </c>
      <c r="B632" s="135" t="s">
        <v>4719</v>
      </c>
      <c r="C632" s="135" t="s">
        <v>108</v>
      </c>
      <c r="E632" s="135">
        <v>30.0</v>
      </c>
      <c r="K632" s="135">
        <v>200.0</v>
      </c>
      <c r="N632" s="143">
        <v>43863.0</v>
      </c>
    </row>
    <row r="633">
      <c r="A633" s="135">
        <v>632.0</v>
      </c>
      <c r="B633" s="135" t="s">
        <v>4721</v>
      </c>
      <c r="C633" s="135" t="s">
        <v>108</v>
      </c>
      <c r="E633" s="135">
        <v>30.0</v>
      </c>
      <c r="K633" s="135">
        <v>30.0</v>
      </c>
      <c r="N633" s="143">
        <v>45658.0</v>
      </c>
    </row>
    <row r="634">
      <c r="A634" s="135">
        <v>633.0</v>
      </c>
      <c r="B634" s="135" t="s">
        <v>4723</v>
      </c>
      <c r="C634" s="135" t="s">
        <v>108</v>
      </c>
      <c r="E634" s="135">
        <v>30.0</v>
      </c>
      <c r="K634" s="135">
        <v>350.0</v>
      </c>
      <c r="N634" s="143">
        <v>43839.0</v>
      </c>
    </row>
    <row r="635">
      <c r="A635" s="135">
        <v>634.0</v>
      </c>
      <c r="B635" s="135" t="s">
        <v>4726</v>
      </c>
      <c r="C635" s="135" t="s">
        <v>108</v>
      </c>
      <c r="E635" s="135">
        <v>30.0</v>
      </c>
      <c r="K635" s="135">
        <v>200.0</v>
      </c>
      <c r="N635" s="143">
        <v>43840.0</v>
      </c>
    </row>
    <row r="636">
      <c r="A636" s="135">
        <v>635.0</v>
      </c>
      <c r="B636" s="135" t="s">
        <v>4728</v>
      </c>
      <c r="C636" s="135" t="s">
        <v>108</v>
      </c>
      <c r="E636" s="135">
        <v>30.0</v>
      </c>
      <c r="K636" s="135">
        <v>250.0</v>
      </c>
      <c r="N636" s="143">
        <v>43934.0</v>
      </c>
    </row>
    <row r="637">
      <c r="A637" s="135">
        <v>636.0</v>
      </c>
      <c r="B637" s="135" t="s">
        <v>4731</v>
      </c>
      <c r="C637" s="135" t="s">
        <v>108</v>
      </c>
      <c r="E637" s="135">
        <v>30.0</v>
      </c>
      <c r="K637" s="135">
        <v>40.0</v>
      </c>
      <c r="N637" s="143">
        <v>45689.0</v>
      </c>
    </row>
    <row r="638">
      <c r="A638" s="135">
        <v>637.0</v>
      </c>
      <c r="B638" s="135" t="s">
        <v>4733</v>
      </c>
      <c r="C638" s="135" t="s">
        <v>108</v>
      </c>
      <c r="E638" s="135">
        <v>30.0</v>
      </c>
      <c r="F638" s="135">
        <v>5.0</v>
      </c>
      <c r="K638" s="135">
        <v>600.0</v>
      </c>
      <c r="N638" s="143">
        <v>43840.0</v>
      </c>
    </row>
    <row r="639">
      <c r="A639" s="135">
        <v>638.0</v>
      </c>
      <c r="B639" s="135" t="s">
        <v>4735</v>
      </c>
      <c r="C639" s="135" t="s">
        <v>108</v>
      </c>
      <c r="E639" s="135">
        <v>30.0</v>
      </c>
      <c r="K639" s="135">
        <v>30.0</v>
      </c>
      <c r="N639" s="143">
        <v>45300.0</v>
      </c>
    </row>
    <row r="640">
      <c r="A640" s="135">
        <v>639.0</v>
      </c>
      <c r="B640" s="135" t="s">
        <v>4738</v>
      </c>
      <c r="C640" s="135" t="s">
        <v>108</v>
      </c>
      <c r="E640" s="135">
        <v>30.0</v>
      </c>
      <c r="K640" s="135">
        <v>30.0</v>
      </c>
      <c r="N640" s="143">
        <v>45917.0</v>
      </c>
    </row>
    <row r="641">
      <c r="A641" s="135">
        <v>640.0</v>
      </c>
      <c r="B641" s="135" t="s">
        <v>4741</v>
      </c>
      <c r="C641" s="135" t="s">
        <v>108</v>
      </c>
      <c r="E641" s="135">
        <v>30.0</v>
      </c>
      <c r="K641" s="135">
        <v>250.0</v>
      </c>
      <c r="N641" s="143">
        <v>45026.0</v>
      </c>
    </row>
    <row r="642">
      <c r="A642" s="135">
        <v>641.0</v>
      </c>
      <c r="B642" s="135" t="s">
        <v>4742</v>
      </c>
      <c r="C642" s="135" t="s">
        <v>108</v>
      </c>
      <c r="E642" s="135">
        <v>30.0</v>
      </c>
      <c r="K642" s="135">
        <v>250.0</v>
      </c>
      <c r="N642" s="143">
        <v>43840.0</v>
      </c>
    </row>
    <row r="643">
      <c r="A643" s="135">
        <v>642.0</v>
      </c>
      <c r="B643" s="135" t="s">
        <v>4745</v>
      </c>
      <c r="C643" s="135" t="s">
        <v>108</v>
      </c>
      <c r="E643" s="135">
        <v>30.0</v>
      </c>
      <c r="K643" s="135">
        <v>40.0</v>
      </c>
      <c r="N643" s="143">
        <v>45638.0</v>
      </c>
    </row>
    <row r="644">
      <c r="A644" s="135">
        <v>643.0</v>
      </c>
      <c r="B644" s="135" t="s">
        <v>4748</v>
      </c>
      <c r="C644" s="135" t="s">
        <v>108</v>
      </c>
      <c r="E644" s="135">
        <v>30.0</v>
      </c>
      <c r="K644" s="135">
        <v>70.0</v>
      </c>
      <c r="N644" s="143">
        <v>45013.0</v>
      </c>
    </row>
    <row r="645">
      <c r="A645" s="135">
        <v>644.0</v>
      </c>
      <c r="B645" s="135" t="s">
        <v>4750</v>
      </c>
      <c r="C645" s="135" t="s">
        <v>108</v>
      </c>
      <c r="E645" s="135">
        <v>30.0</v>
      </c>
      <c r="K645" s="135">
        <v>100.0</v>
      </c>
      <c r="N645" s="143">
        <v>44594.0</v>
      </c>
    </row>
    <row r="646">
      <c r="A646" s="135">
        <v>645.0</v>
      </c>
      <c r="B646" s="135" t="s">
        <v>4752</v>
      </c>
      <c r="C646" s="135" t="s">
        <v>108</v>
      </c>
      <c r="E646" s="135">
        <v>30.0</v>
      </c>
      <c r="F646" s="135">
        <v>4.5</v>
      </c>
      <c r="K646" s="135">
        <v>350.0</v>
      </c>
      <c r="N646" s="143">
        <v>43848.0</v>
      </c>
    </row>
    <row r="647">
      <c r="A647" s="135">
        <v>646.0</v>
      </c>
      <c r="B647" s="135" t="s">
        <v>4757</v>
      </c>
      <c r="C647" s="135" t="s">
        <v>108</v>
      </c>
      <c r="E647" s="135">
        <v>30.0</v>
      </c>
      <c r="K647" s="135">
        <v>300.0</v>
      </c>
      <c r="N647" s="143">
        <v>43836.0</v>
      </c>
      <c r="Q647" s="135" t="s">
        <v>4758</v>
      </c>
    </row>
    <row r="648">
      <c r="A648" s="135">
        <v>647.0</v>
      </c>
      <c r="B648" s="135" t="s">
        <v>4760</v>
      </c>
      <c r="C648" s="135" t="s">
        <v>108</v>
      </c>
      <c r="E648" s="135">
        <v>30.0</v>
      </c>
      <c r="K648" s="135">
        <v>100.0</v>
      </c>
      <c r="N648" s="143">
        <v>44650.0</v>
      </c>
    </row>
    <row r="649">
      <c r="A649" s="135">
        <v>648.0</v>
      </c>
      <c r="B649" s="135" t="s">
        <v>4763</v>
      </c>
      <c r="C649" s="135" t="s">
        <v>108</v>
      </c>
      <c r="E649" s="135">
        <v>30.0</v>
      </c>
      <c r="K649" s="135">
        <v>40.0</v>
      </c>
      <c r="N649" s="143">
        <v>45887.0</v>
      </c>
    </row>
    <row r="650">
      <c r="A650" s="135">
        <v>649.0</v>
      </c>
      <c r="B650" s="135" t="s">
        <v>4764</v>
      </c>
      <c r="C650" s="135" t="s">
        <v>108</v>
      </c>
      <c r="E650" s="135">
        <v>30.0</v>
      </c>
      <c r="K650" s="135">
        <v>30.0</v>
      </c>
      <c r="N650" s="143">
        <v>45932.0</v>
      </c>
    </row>
    <row r="651">
      <c r="A651" s="135">
        <v>650.0</v>
      </c>
      <c r="B651" s="135" t="s">
        <v>4767</v>
      </c>
      <c r="C651" s="135" t="s">
        <v>108</v>
      </c>
      <c r="E651" s="135">
        <v>30.0</v>
      </c>
      <c r="K651" s="135">
        <v>30.0</v>
      </c>
      <c r="N651" s="143">
        <v>44310.0</v>
      </c>
    </row>
    <row r="652">
      <c r="A652" s="135">
        <v>651.0</v>
      </c>
      <c r="B652" s="135" t="s">
        <v>4769</v>
      </c>
      <c r="C652" s="135" t="s">
        <v>108</v>
      </c>
      <c r="D652" s="135">
        <v>14.0</v>
      </c>
      <c r="E652" s="135">
        <v>30.0</v>
      </c>
      <c r="F652" s="135">
        <v>7.0</v>
      </c>
      <c r="H652" s="135" t="s">
        <v>3589</v>
      </c>
      <c r="I652" s="142">
        <v>46150.846296296295</v>
      </c>
      <c r="J652" s="135" t="s">
        <v>1834</v>
      </c>
      <c r="K652" s="135">
        <v>1800.0</v>
      </c>
      <c r="L652" s="135">
        <v>250.0</v>
      </c>
      <c r="M652" s="135">
        <v>10000.0</v>
      </c>
      <c r="N652" s="143">
        <v>42378.0</v>
      </c>
      <c r="O652" s="135" t="s">
        <v>1846</v>
      </c>
      <c r="P652" s="135" t="s">
        <v>1767</v>
      </c>
      <c r="Q652" s="135" t="s">
        <v>4774</v>
      </c>
      <c r="R652" s="135">
        <v>17.0</v>
      </c>
      <c r="S652" s="135" t="s">
        <v>1176</v>
      </c>
    </row>
    <row r="653">
      <c r="A653" s="135">
        <v>652.0</v>
      </c>
      <c r="B653" s="135" t="s">
        <v>4775</v>
      </c>
      <c r="C653" s="135" t="s">
        <v>108</v>
      </c>
      <c r="E653" s="135">
        <v>30.0</v>
      </c>
      <c r="K653" s="135">
        <v>40.0</v>
      </c>
      <c r="N653" s="143">
        <v>45642.0</v>
      </c>
    </row>
    <row r="654">
      <c r="A654" s="135">
        <v>653.0</v>
      </c>
      <c r="B654" s="135" t="s">
        <v>4777</v>
      </c>
      <c r="C654" s="135" t="s">
        <v>108</v>
      </c>
      <c r="E654" s="135">
        <v>30.0</v>
      </c>
      <c r="K654" s="135">
        <v>500.0</v>
      </c>
      <c r="N654" s="143">
        <v>44224.0</v>
      </c>
      <c r="O654" s="135" t="s">
        <v>1846</v>
      </c>
      <c r="P654" s="135" t="s">
        <v>1767</v>
      </c>
      <c r="S654" s="135" t="s">
        <v>1176</v>
      </c>
    </row>
    <row r="655">
      <c r="A655" s="135">
        <v>654.0</v>
      </c>
      <c r="B655" s="135" t="s">
        <v>4779</v>
      </c>
      <c r="C655" s="135" t="s">
        <v>108</v>
      </c>
      <c r="E655" s="135">
        <v>30.0</v>
      </c>
      <c r="K655" s="135">
        <v>40.0</v>
      </c>
      <c r="N655" s="143">
        <v>45660.0</v>
      </c>
    </row>
    <row r="656">
      <c r="A656" s="135">
        <v>655.0</v>
      </c>
      <c r="B656" s="135" t="s">
        <v>4782</v>
      </c>
      <c r="C656" s="135" t="s">
        <v>108</v>
      </c>
      <c r="E656" s="135">
        <v>30.0</v>
      </c>
      <c r="K656" s="135">
        <v>30.0</v>
      </c>
      <c r="N656" s="143">
        <v>45881.0</v>
      </c>
    </row>
    <row r="657">
      <c r="A657" s="135">
        <v>656.0</v>
      </c>
      <c r="B657" s="135" t="s">
        <v>4785</v>
      </c>
      <c r="C657" s="135" t="s">
        <v>108</v>
      </c>
      <c r="E657" s="135">
        <v>30.0</v>
      </c>
      <c r="K657" s="135">
        <v>450.0</v>
      </c>
      <c r="N657" s="143">
        <v>43846.0</v>
      </c>
    </row>
    <row r="658">
      <c r="A658" s="135">
        <v>657.0</v>
      </c>
      <c r="B658" s="135" t="s">
        <v>4787</v>
      </c>
      <c r="C658" s="135" t="s">
        <v>108</v>
      </c>
      <c r="E658" s="135">
        <v>30.0</v>
      </c>
      <c r="K658" s="135">
        <v>40.0</v>
      </c>
      <c r="N658" s="143">
        <v>43899.0</v>
      </c>
    </row>
    <row r="659">
      <c r="A659" s="135">
        <v>658.0</v>
      </c>
      <c r="B659" s="135" t="s">
        <v>4788</v>
      </c>
      <c r="C659" s="135" t="s">
        <v>108</v>
      </c>
      <c r="E659" s="135">
        <v>30.0</v>
      </c>
      <c r="K659" s="135">
        <v>30.0</v>
      </c>
      <c r="N659" s="143">
        <v>45642.0</v>
      </c>
    </row>
    <row r="660">
      <c r="A660" s="135">
        <v>659.0</v>
      </c>
      <c r="B660" s="135" t="s">
        <v>4789</v>
      </c>
      <c r="C660" s="135" t="s">
        <v>108</v>
      </c>
      <c r="E660" s="135">
        <v>30.0</v>
      </c>
      <c r="F660" s="135">
        <v>6.0</v>
      </c>
      <c r="H660" s="135" t="s">
        <v>2326</v>
      </c>
      <c r="K660" s="135">
        <v>250.0</v>
      </c>
      <c r="N660" s="143">
        <v>43844.0</v>
      </c>
      <c r="O660" s="135" t="s">
        <v>1765</v>
      </c>
      <c r="P660" s="135" t="s">
        <v>1767</v>
      </c>
      <c r="S660" s="135" t="s">
        <v>1176</v>
      </c>
    </row>
    <row r="661">
      <c r="A661" s="135">
        <v>660.0</v>
      </c>
      <c r="B661" s="135" t="s">
        <v>4794</v>
      </c>
      <c r="C661" s="135" t="s">
        <v>108</v>
      </c>
      <c r="E661" s="135">
        <v>30.0</v>
      </c>
      <c r="K661" s="135">
        <v>40.0</v>
      </c>
      <c r="N661" s="143">
        <v>45647.0</v>
      </c>
    </row>
    <row r="662">
      <c r="A662" s="135">
        <v>661.0</v>
      </c>
      <c r="B662" s="135" t="s">
        <v>4796</v>
      </c>
      <c r="C662" s="135" t="s">
        <v>108</v>
      </c>
      <c r="E662" s="135">
        <v>30.0</v>
      </c>
      <c r="K662" s="135">
        <v>40.0</v>
      </c>
      <c r="N662" s="143">
        <v>45626.0</v>
      </c>
    </row>
    <row r="663">
      <c r="A663" s="135">
        <v>662.0</v>
      </c>
      <c r="B663" s="135" t="s">
        <v>4798</v>
      </c>
      <c r="C663" s="135" t="s">
        <v>108</v>
      </c>
      <c r="E663" s="135">
        <v>30.0</v>
      </c>
      <c r="K663" s="135">
        <v>150.0</v>
      </c>
      <c r="N663" s="143">
        <v>44159.0</v>
      </c>
    </row>
    <row r="664">
      <c r="A664" s="135">
        <v>663.0</v>
      </c>
      <c r="B664" s="135" t="s">
        <v>4800</v>
      </c>
      <c r="C664" s="135" t="s">
        <v>108</v>
      </c>
      <c r="E664" s="135">
        <v>30.0</v>
      </c>
      <c r="K664" s="135">
        <v>100.0</v>
      </c>
      <c r="N664" s="143">
        <v>44720.0</v>
      </c>
    </row>
    <row r="665">
      <c r="A665" s="135">
        <v>664.0</v>
      </c>
      <c r="B665" s="135" t="s">
        <v>4804</v>
      </c>
      <c r="C665" s="135" t="s">
        <v>108</v>
      </c>
      <c r="E665" s="135">
        <v>30.0</v>
      </c>
      <c r="K665" s="135">
        <v>30.0</v>
      </c>
      <c r="N665" s="143">
        <v>42467.0</v>
      </c>
    </row>
    <row r="666">
      <c r="A666" s="135">
        <v>665.0</v>
      </c>
      <c r="B666" s="135" t="s">
        <v>4806</v>
      </c>
      <c r="C666" s="135" t="s">
        <v>108</v>
      </c>
      <c r="E666" s="135">
        <v>30.0</v>
      </c>
      <c r="K666" s="135">
        <v>30.0</v>
      </c>
      <c r="N666" s="143">
        <v>45932.0</v>
      </c>
    </row>
    <row r="667">
      <c r="A667" s="135">
        <v>666.0</v>
      </c>
      <c r="B667" s="135" t="s">
        <v>4807</v>
      </c>
      <c r="C667" s="135" t="s">
        <v>108</v>
      </c>
      <c r="E667" s="135">
        <v>30.0</v>
      </c>
      <c r="K667" s="135">
        <v>40.0</v>
      </c>
      <c r="N667" s="143">
        <v>45775.0</v>
      </c>
    </row>
    <row r="668">
      <c r="A668" s="135">
        <v>667.0</v>
      </c>
      <c r="B668" s="135" t="s">
        <v>4808</v>
      </c>
      <c r="C668" s="135" t="s">
        <v>108</v>
      </c>
      <c r="E668" s="135">
        <v>30.0</v>
      </c>
      <c r="K668" s="135">
        <v>200.0</v>
      </c>
      <c r="N668" s="143">
        <v>45203.0</v>
      </c>
    </row>
    <row r="669">
      <c r="A669" s="135">
        <v>668.0</v>
      </c>
      <c r="B669" s="135" t="s">
        <v>4812</v>
      </c>
      <c r="C669" s="135" t="s">
        <v>108</v>
      </c>
      <c r="E669" s="135">
        <v>30.0</v>
      </c>
      <c r="K669" s="135">
        <v>200.0</v>
      </c>
      <c r="N669" s="143">
        <v>45234.0</v>
      </c>
    </row>
    <row r="670">
      <c r="A670" s="135">
        <v>669.0</v>
      </c>
      <c r="B670" s="135" t="s">
        <v>4815</v>
      </c>
      <c r="C670" s="135" t="s">
        <v>108</v>
      </c>
      <c r="E670" s="135">
        <v>30.0</v>
      </c>
      <c r="K670" s="135">
        <v>30.0</v>
      </c>
      <c r="N670" s="143">
        <v>45563.0</v>
      </c>
      <c r="Q670" s="135" t="s">
        <v>4816</v>
      </c>
    </row>
    <row r="671">
      <c r="A671" s="135">
        <v>670.0</v>
      </c>
      <c r="B671" s="135" t="s">
        <v>4820</v>
      </c>
      <c r="C671" s="135" t="s">
        <v>108</v>
      </c>
      <c r="E671" s="135">
        <v>30.0</v>
      </c>
      <c r="F671" s="135">
        <v>6.0</v>
      </c>
      <c r="K671" s="135">
        <v>30.0</v>
      </c>
      <c r="N671" s="143">
        <v>44839.0</v>
      </c>
    </row>
    <row r="672">
      <c r="A672" s="135">
        <v>671.0</v>
      </c>
      <c r="B672" s="135" t="s">
        <v>4825</v>
      </c>
      <c r="C672" s="135" t="s">
        <v>108</v>
      </c>
      <c r="E672" s="135">
        <v>30.0</v>
      </c>
      <c r="K672" s="135">
        <v>40.0</v>
      </c>
      <c r="N672" s="143">
        <v>45723.0</v>
      </c>
    </row>
    <row r="673">
      <c r="A673" s="135">
        <v>672.0</v>
      </c>
      <c r="B673" s="135" t="s">
        <v>4826</v>
      </c>
      <c r="C673" s="135" t="s">
        <v>108</v>
      </c>
      <c r="E673" s="135">
        <v>30.0</v>
      </c>
      <c r="K673" s="135">
        <v>350.0</v>
      </c>
      <c r="N673" s="143">
        <v>43840.0</v>
      </c>
    </row>
    <row r="674">
      <c r="A674" s="135">
        <v>673.0</v>
      </c>
      <c r="B674" s="135" t="s">
        <v>4828</v>
      </c>
      <c r="C674" s="135" t="s">
        <v>108</v>
      </c>
      <c r="E674" s="135">
        <v>30.0</v>
      </c>
      <c r="K674" s="135">
        <v>900.0</v>
      </c>
      <c r="N674" s="143">
        <v>43841.0</v>
      </c>
      <c r="O674" s="135" t="s">
        <v>1765</v>
      </c>
      <c r="P674" s="135" t="s">
        <v>1767</v>
      </c>
      <c r="S674" s="135" t="s">
        <v>1176</v>
      </c>
    </row>
    <row r="675">
      <c r="A675" s="135">
        <v>674.0</v>
      </c>
      <c r="B675" s="135" t="s">
        <v>4832</v>
      </c>
      <c r="C675" s="135" t="s">
        <v>108</v>
      </c>
      <c r="E675" s="135">
        <v>30.0</v>
      </c>
      <c r="K675" s="135">
        <v>250.0</v>
      </c>
      <c r="N675" s="143">
        <v>43940.0</v>
      </c>
    </row>
    <row r="676">
      <c r="A676" s="135">
        <v>675.0</v>
      </c>
      <c r="B676" s="135" t="s">
        <v>4834</v>
      </c>
      <c r="C676" s="135" t="s">
        <v>108</v>
      </c>
      <c r="E676" s="135">
        <v>30.0</v>
      </c>
      <c r="K676" s="135">
        <v>1300.0</v>
      </c>
      <c r="N676" s="143">
        <v>43417.0</v>
      </c>
    </row>
    <row r="677">
      <c r="A677" s="135">
        <v>676.0</v>
      </c>
      <c r="B677" s="135" t="s">
        <v>4836</v>
      </c>
      <c r="C677" s="135" t="s">
        <v>108</v>
      </c>
      <c r="E677" s="135">
        <v>30.0</v>
      </c>
      <c r="K677" s="135">
        <v>40.0</v>
      </c>
      <c r="N677" s="143">
        <v>45665.0</v>
      </c>
    </row>
    <row r="678">
      <c r="A678" s="135">
        <v>677.0</v>
      </c>
      <c r="B678" s="135" t="s">
        <v>4839</v>
      </c>
      <c r="C678" s="135" t="s">
        <v>108</v>
      </c>
      <c r="E678" s="135">
        <v>30.0</v>
      </c>
      <c r="K678" s="135">
        <v>40.0</v>
      </c>
      <c r="N678" s="143">
        <v>45645.0</v>
      </c>
    </row>
    <row r="679">
      <c r="A679" s="135">
        <v>678.0</v>
      </c>
      <c r="B679" s="135" t="s">
        <v>4841</v>
      </c>
      <c r="C679" s="135" t="s">
        <v>108</v>
      </c>
      <c r="E679" s="135">
        <v>30.0</v>
      </c>
      <c r="K679" s="135">
        <v>40.0</v>
      </c>
      <c r="N679" s="143">
        <v>45644.0</v>
      </c>
    </row>
    <row r="680">
      <c r="A680" s="135">
        <v>679.0</v>
      </c>
      <c r="B680" s="135" t="s">
        <v>4845</v>
      </c>
      <c r="C680" s="135" t="s">
        <v>108</v>
      </c>
      <c r="E680" s="135">
        <v>30.0</v>
      </c>
      <c r="K680" s="135">
        <v>40.0</v>
      </c>
      <c r="N680" s="143">
        <v>45672.0</v>
      </c>
    </row>
    <row r="681">
      <c r="A681" s="135">
        <v>680.0</v>
      </c>
      <c r="B681" s="135" t="s">
        <v>4847</v>
      </c>
      <c r="C681" s="135" t="s">
        <v>108</v>
      </c>
      <c r="E681" s="135">
        <v>30.0</v>
      </c>
      <c r="K681" s="135">
        <v>150.0</v>
      </c>
      <c r="N681" s="143">
        <v>43840.0</v>
      </c>
    </row>
    <row r="682">
      <c r="A682" s="135">
        <v>681.0</v>
      </c>
      <c r="B682" s="135" t="s">
        <v>4848</v>
      </c>
      <c r="C682" s="135" t="s">
        <v>108</v>
      </c>
      <c r="E682" s="135">
        <v>30.0</v>
      </c>
      <c r="K682" s="135">
        <v>30.0</v>
      </c>
      <c r="N682" s="143">
        <v>45930.0</v>
      </c>
    </row>
    <row r="683">
      <c r="A683" s="135">
        <v>682.0</v>
      </c>
      <c r="B683" s="135" t="s">
        <v>4850</v>
      </c>
      <c r="C683" s="135" t="s">
        <v>108</v>
      </c>
      <c r="E683" s="135">
        <v>30.0</v>
      </c>
      <c r="K683" s="135">
        <v>100.0</v>
      </c>
      <c r="N683" s="143">
        <v>44522.0</v>
      </c>
    </row>
    <row r="684">
      <c r="A684" s="135">
        <v>683.0</v>
      </c>
      <c r="B684" s="135" t="s">
        <v>4852</v>
      </c>
      <c r="C684" s="135" t="s">
        <v>108</v>
      </c>
      <c r="E684" s="135">
        <v>30.0</v>
      </c>
      <c r="K684" s="135">
        <v>30.0</v>
      </c>
      <c r="N684" s="143">
        <v>45645.0</v>
      </c>
    </row>
    <row r="685">
      <c r="A685" s="135">
        <v>684.0</v>
      </c>
      <c r="B685" s="135" t="s">
        <v>4856</v>
      </c>
      <c r="C685" s="135" t="s">
        <v>108</v>
      </c>
      <c r="E685" s="135">
        <v>30.0</v>
      </c>
      <c r="K685" s="135">
        <v>30.0</v>
      </c>
      <c r="N685" s="143">
        <v>45933.0</v>
      </c>
    </row>
    <row r="686">
      <c r="A686" s="135">
        <v>685.0</v>
      </c>
      <c r="B686" s="135" t="s">
        <v>4862</v>
      </c>
      <c r="C686" s="135" t="s">
        <v>108</v>
      </c>
      <c r="E686" s="135">
        <v>30.0</v>
      </c>
      <c r="K686" s="135">
        <v>300.0</v>
      </c>
      <c r="N686" s="143">
        <v>44617.0</v>
      </c>
    </row>
    <row r="687">
      <c r="A687" s="135">
        <v>686.0</v>
      </c>
      <c r="B687" s="135" t="s">
        <v>4863</v>
      </c>
      <c r="C687" s="135" t="s">
        <v>108</v>
      </c>
      <c r="E687" s="135">
        <v>30.0</v>
      </c>
      <c r="K687" s="135">
        <v>150.0</v>
      </c>
      <c r="N687" s="143">
        <v>44669.0</v>
      </c>
    </row>
    <row r="688">
      <c r="A688" s="135">
        <v>687.0</v>
      </c>
      <c r="B688" s="135" t="s">
        <v>4866</v>
      </c>
      <c r="C688" s="135" t="s">
        <v>108</v>
      </c>
      <c r="E688" s="135">
        <v>30.0</v>
      </c>
      <c r="K688" s="135">
        <v>30.0</v>
      </c>
      <c r="N688" s="143">
        <v>45938.0</v>
      </c>
    </row>
    <row r="689">
      <c r="A689" s="135">
        <v>688.0</v>
      </c>
      <c r="B689" s="135" t="s">
        <v>4867</v>
      </c>
      <c r="C689" s="135" t="s">
        <v>108</v>
      </c>
      <c r="E689" s="135">
        <v>30.0</v>
      </c>
      <c r="K689" s="135">
        <v>50.0</v>
      </c>
      <c r="N689" s="143">
        <v>45805.0</v>
      </c>
    </row>
    <row r="690">
      <c r="A690" s="135">
        <v>689.0</v>
      </c>
      <c r="B690" s="135" t="s">
        <v>4869</v>
      </c>
      <c r="C690" s="135" t="s">
        <v>108</v>
      </c>
      <c r="E690" s="135">
        <v>30.0</v>
      </c>
      <c r="K690" s="135">
        <v>50.0</v>
      </c>
      <c r="N690" s="143">
        <v>45785.0</v>
      </c>
      <c r="Q690" s="135" t="s">
        <v>4872</v>
      </c>
    </row>
    <row r="691">
      <c r="A691" s="135">
        <v>690.0</v>
      </c>
      <c r="B691" s="135" t="s">
        <v>4874</v>
      </c>
      <c r="C691" s="135" t="s">
        <v>108</v>
      </c>
      <c r="E691" s="135">
        <v>30.0</v>
      </c>
      <c r="K691" s="135">
        <v>300.0</v>
      </c>
      <c r="N691" s="143">
        <v>45732.0</v>
      </c>
    </row>
    <row r="692">
      <c r="A692" s="135">
        <v>691.0</v>
      </c>
      <c r="B692" s="135" t="s">
        <v>4876</v>
      </c>
      <c r="C692" s="135" t="s">
        <v>108</v>
      </c>
      <c r="E692" s="135">
        <v>30.0</v>
      </c>
      <c r="K692" s="135">
        <v>70.0</v>
      </c>
      <c r="N692" s="143">
        <v>44742.0</v>
      </c>
    </row>
    <row r="693">
      <c r="A693" s="135">
        <v>692.0</v>
      </c>
      <c r="B693" s="135" t="s">
        <v>4879</v>
      </c>
      <c r="C693" s="135" t="s">
        <v>108</v>
      </c>
      <c r="E693" s="135">
        <v>30.0</v>
      </c>
      <c r="K693" s="135">
        <v>40.0</v>
      </c>
      <c r="N693" s="143">
        <v>45626.0</v>
      </c>
    </row>
    <row r="694">
      <c r="A694" s="135">
        <v>693.0</v>
      </c>
      <c r="B694" s="135" t="s">
        <v>4881</v>
      </c>
      <c r="C694" s="135" t="s">
        <v>108</v>
      </c>
      <c r="E694" s="135">
        <v>30.0</v>
      </c>
      <c r="K694" s="135">
        <v>30.0</v>
      </c>
      <c r="N694" s="143">
        <v>45746.0</v>
      </c>
      <c r="Q694" s="135" t="s">
        <v>4885</v>
      </c>
    </row>
    <row r="695">
      <c r="A695" s="135">
        <v>694.0</v>
      </c>
      <c r="B695" s="135" t="s">
        <v>4886</v>
      </c>
      <c r="C695" s="135" t="s">
        <v>108</v>
      </c>
      <c r="E695" s="135">
        <v>30.0</v>
      </c>
      <c r="K695" s="135">
        <v>40.0</v>
      </c>
      <c r="N695" s="143">
        <v>45649.0</v>
      </c>
    </row>
    <row r="696">
      <c r="A696" s="135">
        <v>695.0</v>
      </c>
      <c r="B696" s="135" t="s">
        <v>4888</v>
      </c>
      <c r="C696" s="135" t="s">
        <v>108</v>
      </c>
      <c r="E696" s="135">
        <v>30.0</v>
      </c>
      <c r="K696" s="135">
        <v>30.0</v>
      </c>
      <c r="N696" s="143">
        <v>45929.0</v>
      </c>
    </row>
    <row r="697">
      <c r="A697" s="135">
        <v>696.0</v>
      </c>
      <c r="B697" s="135" t="s">
        <v>4891</v>
      </c>
      <c r="C697" s="135" t="s">
        <v>108</v>
      </c>
      <c r="E697" s="135">
        <v>30.0</v>
      </c>
      <c r="K697" s="135">
        <v>350.0</v>
      </c>
      <c r="N697" s="143">
        <v>43928.0</v>
      </c>
    </row>
    <row r="698">
      <c r="A698" s="135">
        <v>697.0</v>
      </c>
      <c r="B698" s="135" t="s">
        <v>4893</v>
      </c>
      <c r="C698" s="135" t="s">
        <v>108</v>
      </c>
      <c r="E698" s="135">
        <v>30.0</v>
      </c>
      <c r="K698" s="135">
        <v>30.0</v>
      </c>
      <c r="N698" s="143">
        <v>45935.0</v>
      </c>
    </row>
    <row r="699">
      <c r="A699" s="135">
        <v>698.0</v>
      </c>
      <c r="B699" s="135" t="s">
        <v>4897</v>
      </c>
      <c r="C699" s="135" t="s">
        <v>108</v>
      </c>
      <c r="E699" s="135">
        <v>30.0</v>
      </c>
      <c r="K699" s="135">
        <v>40.0</v>
      </c>
      <c r="N699" s="143">
        <v>45644.0</v>
      </c>
    </row>
    <row r="700">
      <c r="A700" s="135">
        <v>699.0</v>
      </c>
      <c r="B700" s="135" t="s">
        <v>4900</v>
      </c>
      <c r="C700" s="135" t="s">
        <v>108</v>
      </c>
      <c r="E700" s="135">
        <v>30.0</v>
      </c>
      <c r="K700" s="135">
        <v>40.0</v>
      </c>
      <c r="N700" s="143">
        <v>45643.0</v>
      </c>
    </row>
    <row r="701">
      <c r="A701" s="135">
        <v>700.0</v>
      </c>
      <c r="B701" s="135" t="s">
        <v>4902</v>
      </c>
      <c r="C701" s="135" t="s">
        <v>108</v>
      </c>
      <c r="E701" s="135">
        <v>30.0</v>
      </c>
      <c r="K701" s="135">
        <v>40.0</v>
      </c>
      <c r="N701" s="143">
        <v>45659.0</v>
      </c>
    </row>
    <row r="702">
      <c r="A702" s="135">
        <v>701.0</v>
      </c>
      <c r="B702" s="135" t="s">
        <v>4904</v>
      </c>
      <c r="C702" s="135" t="s">
        <v>108</v>
      </c>
      <c r="E702" s="135">
        <v>30.0</v>
      </c>
      <c r="K702" s="135">
        <v>40.0</v>
      </c>
      <c r="N702" s="143">
        <v>45667.0</v>
      </c>
    </row>
    <row r="703">
      <c r="A703" s="135">
        <v>702.0</v>
      </c>
      <c r="B703" s="135" t="s">
        <v>4908</v>
      </c>
      <c r="C703" s="135" t="s">
        <v>108</v>
      </c>
      <c r="E703" s="135">
        <v>30.0</v>
      </c>
      <c r="K703" s="135">
        <v>40.0</v>
      </c>
      <c r="N703" s="143">
        <v>45642.0</v>
      </c>
    </row>
    <row r="704">
      <c r="A704" s="135">
        <v>703.0</v>
      </c>
      <c r="B704" s="135" t="s">
        <v>4911</v>
      </c>
      <c r="C704" s="135" t="s">
        <v>108</v>
      </c>
      <c r="E704" s="135">
        <v>30.0</v>
      </c>
      <c r="K704" s="135">
        <v>40.0</v>
      </c>
      <c r="N704" s="143">
        <v>45936.0</v>
      </c>
      <c r="Q704" s="135" t="s">
        <v>4913</v>
      </c>
    </row>
    <row r="705">
      <c r="A705" s="135">
        <v>704.0</v>
      </c>
      <c r="B705" s="135" t="s">
        <v>4914</v>
      </c>
      <c r="C705" s="135" t="s">
        <v>108</v>
      </c>
      <c r="E705" s="135">
        <v>30.0</v>
      </c>
      <c r="K705" s="135">
        <v>30.0</v>
      </c>
      <c r="N705" s="143">
        <v>45936.0</v>
      </c>
    </row>
    <row r="706">
      <c r="A706" s="135">
        <v>705.0</v>
      </c>
      <c r="B706" s="135" t="s">
        <v>4916</v>
      </c>
      <c r="C706" s="135" t="s">
        <v>108</v>
      </c>
      <c r="E706" s="135">
        <v>30.0</v>
      </c>
      <c r="K706" s="135">
        <v>40.0</v>
      </c>
      <c r="N706" s="143">
        <v>45638.0</v>
      </c>
    </row>
    <row r="707">
      <c r="A707" s="135">
        <v>706.0</v>
      </c>
      <c r="B707" s="135" t="s">
        <v>4918</v>
      </c>
      <c r="C707" s="135" t="s">
        <v>108</v>
      </c>
      <c r="E707" s="135">
        <v>30.0</v>
      </c>
      <c r="K707" s="135">
        <v>40.0</v>
      </c>
      <c r="N707" s="143">
        <v>45639.0</v>
      </c>
    </row>
    <row r="708">
      <c r="A708" s="135">
        <v>707.0</v>
      </c>
      <c r="B708" s="135" t="s">
        <v>4922</v>
      </c>
      <c r="C708" s="135" t="s">
        <v>108</v>
      </c>
      <c r="E708" s="135">
        <v>30.0</v>
      </c>
      <c r="K708" s="135">
        <v>250.0</v>
      </c>
      <c r="N708" s="143">
        <v>44185.0</v>
      </c>
    </row>
    <row r="709">
      <c r="A709" s="135">
        <v>708.0</v>
      </c>
      <c r="B709" s="135" t="s">
        <v>3682</v>
      </c>
      <c r="C709" s="135" t="s">
        <v>108</v>
      </c>
      <c r="E709" s="135">
        <v>30.0</v>
      </c>
      <c r="K709" s="135">
        <v>30.0</v>
      </c>
      <c r="N709" s="143">
        <v>46137.0</v>
      </c>
    </row>
    <row r="710">
      <c r="A710" s="135">
        <v>709.0</v>
      </c>
      <c r="B710" s="135" t="s">
        <v>4926</v>
      </c>
      <c r="C710" s="135" t="s">
        <v>108</v>
      </c>
      <c r="E710" s="135">
        <v>30.0</v>
      </c>
      <c r="K710" s="135">
        <v>40.0</v>
      </c>
      <c r="N710" s="143">
        <v>45646.0</v>
      </c>
    </row>
    <row r="711">
      <c r="A711" s="135">
        <v>710.0</v>
      </c>
      <c r="B711" s="135" t="s">
        <v>4927</v>
      </c>
      <c r="C711" s="135" t="s">
        <v>108</v>
      </c>
      <c r="E711" s="135">
        <v>30.0</v>
      </c>
      <c r="K711" s="135">
        <v>100.0</v>
      </c>
      <c r="N711" s="143">
        <v>44376.0</v>
      </c>
    </row>
    <row r="712">
      <c r="A712" s="135">
        <v>711.0</v>
      </c>
      <c r="B712" s="135" t="s">
        <v>4929</v>
      </c>
      <c r="C712" s="135" t="s">
        <v>108</v>
      </c>
      <c r="E712" s="135">
        <v>30.0</v>
      </c>
      <c r="K712" s="135">
        <v>30.0</v>
      </c>
      <c r="N712" s="143">
        <v>45934.0</v>
      </c>
    </row>
    <row r="713">
      <c r="A713" s="135">
        <v>712.0</v>
      </c>
      <c r="B713" s="135" t="s">
        <v>4934</v>
      </c>
      <c r="C713" s="135" t="s">
        <v>108</v>
      </c>
      <c r="E713" s="135">
        <v>30.0</v>
      </c>
      <c r="K713" s="135">
        <v>200.0</v>
      </c>
      <c r="N713" s="143">
        <v>43859.0</v>
      </c>
    </row>
    <row r="714">
      <c r="A714" s="135">
        <v>713.0</v>
      </c>
      <c r="B714" s="135" t="s">
        <v>4936</v>
      </c>
      <c r="C714" s="135" t="s">
        <v>108</v>
      </c>
      <c r="E714" s="135">
        <v>30.0</v>
      </c>
      <c r="K714" s="135">
        <v>40.0</v>
      </c>
      <c r="N714" s="143">
        <v>45663.0</v>
      </c>
    </row>
    <row r="715">
      <c r="A715" s="135">
        <v>714.0</v>
      </c>
      <c r="B715" s="135" t="s">
        <v>4938</v>
      </c>
      <c r="C715" s="135" t="s">
        <v>108</v>
      </c>
      <c r="E715" s="135">
        <v>30.0</v>
      </c>
      <c r="K715" s="135">
        <v>30.0</v>
      </c>
      <c r="N715" s="143">
        <v>45934.0</v>
      </c>
      <c r="Q715" s="135" t="s">
        <v>4940</v>
      </c>
    </row>
    <row r="716">
      <c r="A716" s="135">
        <v>715.0</v>
      </c>
      <c r="B716" s="135" t="s">
        <v>4941</v>
      </c>
      <c r="C716" s="135" t="s">
        <v>108</v>
      </c>
      <c r="E716" s="135">
        <v>30.0</v>
      </c>
      <c r="K716" s="135">
        <v>350.0</v>
      </c>
      <c r="N716" s="143">
        <v>44561.0</v>
      </c>
    </row>
    <row r="717">
      <c r="A717" s="135">
        <v>716.0</v>
      </c>
      <c r="B717" s="135" t="s">
        <v>4943</v>
      </c>
      <c r="C717" s="135" t="s">
        <v>108</v>
      </c>
      <c r="E717" s="135">
        <v>30.0</v>
      </c>
      <c r="K717" s="135">
        <v>40.0</v>
      </c>
      <c r="N717" s="143">
        <v>45646.0</v>
      </c>
    </row>
    <row r="718">
      <c r="A718" s="135">
        <v>717.0</v>
      </c>
      <c r="B718" s="135" t="s">
        <v>4945</v>
      </c>
      <c r="C718" s="135" t="s">
        <v>108</v>
      </c>
      <c r="E718" s="135">
        <v>30.0</v>
      </c>
      <c r="K718" s="135">
        <v>30.0</v>
      </c>
      <c r="N718" s="143">
        <v>45932.0</v>
      </c>
    </row>
    <row r="719">
      <c r="A719" s="135">
        <v>718.0</v>
      </c>
      <c r="B719" s="135" t="s">
        <v>4947</v>
      </c>
      <c r="C719" s="135" t="s">
        <v>108</v>
      </c>
      <c r="E719" s="135">
        <v>30.0</v>
      </c>
      <c r="K719" s="135">
        <v>40.0</v>
      </c>
      <c r="N719" s="143">
        <v>45660.0</v>
      </c>
    </row>
    <row r="720">
      <c r="A720" s="135">
        <v>719.0</v>
      </c>
      <c r="B720" s="135" t="s">
        <v>4950</v>
      </c>
      <c r="C720" s="135" t="s">
        <v>108</v>
      </c>
      <c r="D720" s="135">
        <v>22.0</v>
      </c>
      <c r="E720" s="135">
        <v>30.0</v>
      </c>
      <c r="H720" s="135" t="s">
        <v>4951</v>
      </c>
      <c r="I720" s="142">
        <v>46166.52202546296</v>
      </c>
      <c r="J720" s="135" t="s">
        <v>2100</v>
      </c>
      <c r="K720" s="135">
        <v>250.0</v>
      </c>
      <c r="L720" s="135">
        <v>1700.0</v>
      </c>
      <c r="M720" s="135">
        <v>5400.0</v>
      </c>
      <c r="N720" s="143">
        <v>45091.0</v>
      </c>
      <c r="O720" s="135" t="s">
        <v>1765</v>
      </c>
      <c r="P720" s="135" t="s">
        <v>1767</v>
      </c>
      <c r="S720" s="135" t="s">
        <v>1176</v>
      </c>
    </row>
    <row r="721">
      <c r="A721" s="135">
        <v>720.0</v>
      </c>
      <c r="B721" s="135" t="s">
        <v>4954</v>
      </c>
      <c r="C721" s="135" t="s">
        <v>108</v>
      </c>
      <c r="E721" s="135">
        <v>30.0</v>
      </c>
      <c r="K721" s="135">
        <v>40.0</v>
      </c>
      <c r="N721" s="143">
        <v>45651.0</v>
      </c>
    </row>
    <row r="722">
      <c r="A722" s="135">
        <v>721.0</v>
      </c>
      <c r="B722" s="135" t="s">
        <v>4957</v>
      </c>
      <c r="C722" s="135" t="s">
        <v>108</v>
      </c>
      <c r="E722" s="135">
        <v>30.0</v>
      </c>
      <c r="K722" s="135">
        <v>30.0</v>
      </c>
      <c r="N722" s="143">
        <v>45938.0</v>
      </c>
    </row>
    <row r="723">
      <c r="A723" s="135">
        <v>722.0</v>
      </c>
      <c r="B723" s="135" t="s">
        <v>4963</v>
      </c>
      <c r="C723" s="135" t="s">
        <v>108</v>
      </c>
      <c r="D723" s="135">
        <v>4.0</v>
      </c>
      <c r="E723" s="135">
        <v>30.0</v>
      </c>
      <c r="F723" s="135">
        <v>1.3</v>
      </c>
      <c r="H723" s="135" t="s">
        <v>325</v>
      </c>
      <c r="I723" s="142">
        <v>46183.99538194444</v>
      </c>
      <c r="J723" s="135" t="s">
        <v>2592</v>
      </c>
      <c r="K723" s="135">
        <v>400.0</v>
      </c>
      <c r="L723" s="135">
        <v>200.0</v>
      </c>
      <c r="M723" s="135">
        <v>300.0</v>
      </c>
      <c r="N723" s="143">
        <v>43846.0</v>
      </c>
      <c r="O723" s="135" t="s">
        <v>1903</v>
      </c>
      <c r="P723" s="135" t="s">
        <v>1767</v>
      </c>
      <c r="S723" s="135" t="s">
        <v>1817</v>
      </c>
    </row>
    <row r="724">
      <c r="A724" s="135">
        <v>723.0</v>
      </c>
      <c r="B724" s="135" t="s">
        <v>4970</v>
      </c>
      <c r="C724" s="135" t="s">
        <v>108</v>
      </c>
      <c r="E724" s="135">
        <v>30.0</v>
      </c>
      <c r="K724" s="135">
        <v>200.0</v>
      </c>
      <c r="N724" s="143">
        <v>45053.0</v>
      </c>
      <c r="Q724" s="135" t="s">
        <v>4972</v>
      </c>
      <c r="R724" s="135">
        <v>17.0</v>
      </c>
    </row>
    <row r="725">
      <c r="A725" s="135">
        <v>724.0</v>
      </c>
      <c r="B725" s="135" t="s">
        <v>4973</v>
      </c>
      <c r="C725" s="135" t="s">
        <v>108</v>
      </c>
      <c r="E725" s="135">
        <v>30.0</v>
      </c>
      <c r="K725" s="135">
        <v>40.0</v>
      </c>
      <c r="N725" s="143">
        <v>45046.0</v>
      </c>
    </row>
    <row r="726">
      <c r="A726" s="135">
        <v>725.0</v>
      </c>
      <c r="B726" s="135" t="s">
        <v>4975</v>
      </c>
      <c r="C726" s="135" t="s">
        <v>108</v>
      </c>
      <c r="E726" s="135">
        <v>20.0</v>
      </c>
      <c r="K726" s="135">
        <v>60.0</v>
      </c>
      <c r="N726" s="143">
        <v>45366.0</v>
      </c>
    </row>
    <row r="727">
      <c r="A727" s="135">
        <v>726.0</v>
      </c>
      <c r="B727" s="135" t="s">
        <v>4978</v>
      </c>
      <c r="C727" s="135" t="s">
        <v>108</v>
      </c>
      <c r="E727" s="135">
        <v>20.0</v>
      </c>
      <c r="K727" s="135">
        <v>20.0</v>
      </c>
      <c r="N727" s="143">
        <v>45939.0</v>
      </c>
    </row>
    <row r="728">
      <c r="A728" s="135">
        <v>727.0</v>
      </c>
      <c r="B728" s="135" t="s">
        <v>4982</v>
      </c>
      <c r="C728" s="135" t="s">
        <v>108</v>
      </c>
      <c r="E728" s="135">
        <v>20.0</v>
      </c>
      <c r="K728" s="135">
        <v>20.0</v>
      </c>
      <c r="N728" s="143">
        <v>45598.0</v>
      </c>
    </row>
    <row r="729">
      <c r="A729" s="135">
        <v>728.0</v>
      </c>
      <c r="B729" s="135" t="s">
        <v>4986</v>
      </c>
      <c r="C729" s="135" t="s">
        <v>108</v>
      </c>
      <c r="E729" s="135">
        <v>20.0</v>
      </c>
      <c r="K729" s="135">
        <v>20.0</v>
      </c>
      <c r="N729" s="143">
        <v>45600.0</v>
      </c>
    </row>
    <row r="730">
      <c r="A730" s="135">
        <v>729.0</v>
      </c>
      <c r="B730" s="135" t="s">
        <v>4988</v>
      </c>
      <c r="C730" s="135" t="s">
        <v>108</v>
      </c>
      <c r="E730" s="135">
        <v>20.0</v>
      </c>
      <c r="K730" s="135">
        <v>20.0</v>
      </c>
      <c r="N730" s="143">
        <v>45939.0</v>
      </c>
    </row>
    <row r="731">
      <c r="A731" s="135">
        <v>730.0</v>
      </c>
      <c r="B731" s="135" t="s">
        <v>4990</v>
      </c>
      <c r="C731" s="135" t="s">
        <v>108</v>
      </c>
      <c r="E731" s="135">
        <v>20.0</v>
      </c>
      <c r="K731" s="135">
        <v>20.0</v>
      </c>
      <c r="N731" s="143">
        <v>45934.0</v>
      </c>
    </row>
    <row r="732">
      <c r="A732" s="135">
        <v>731.0</v>
      </c>
      <c r="B732" s="135" t="s">
        <v>4995</v>
      </c>
      <c r="C732" s="135" t="s">
        <v>108</v>
      </c>
      <c r="E732" s="135">
        <v>20.0</v>
      </c>
      <c r="K732" s="135">
        <v>30.0</v>
      </c>
      <c r="N732" s="143">
        <v>45936.0</v>
      </c>
    </row>
    <row r="733">
      <c r="A733" s="135">
        <v>732.0</v>
      </c>
      <c r="B733" s="135" t="s">
        <v>4999</v>
      </c>
      <c r="C733" s="135" t="s">
        <v>108</v>
      </c>
      <c r="E733" s="135">
        <v>20.0</v>
      </c>
      <c r="K733" s="135">
        <v>20.0</v>
      </c>
      <c r="N733" s="143">
        <v>45937.0</v>
      </c>
    </row>
    <row r="734">
      <c r="A734" s="135">
        <v>733.0</v>
      </c>
      <c r="B734" s="135" t="s">
        <v>5003</v>
      </c>
      <c r="C734" s="135" t="s">
        <v>108</v>
      </c>
      <c r="E734" s="135">
        <v>20.0</v>
      </c>
      <c r="K734" s="135">
        <v>100.0</v>
      </c>
      <c r="N734" s="143">
        <v>43389.0</v>
      </c>
    </row>
    <row r="735">
      <c r="A735" s="135">
        <v>734.0</v>
      </c>
      <c r="B735" s="135" t="s">
        <v>5006</v>
      </c>
      <c r="C735" s="135" t="s">
        <v>108</v>
      </c>
      <c r="E735" s="135">
        <v>20.0</v>
      </c>
      <c r="K735" s="135">
        <v>1000.0</v>
      </c>
      <c r="N735" s="143">
        <v>43322.0</v>
      </c>
    </row>
    <row r="736">
      <c r="A736" s="135">
        <v>735.0</v>
      </c>
      <c r="B736" s="135" t="s">
        <v>5010</v>
      </c>
      <c r="C736" s="135" t="s">
        <v>108</v>
      </c>
      <c r="E736" s="135">
        <v>20.0</v>
      </c>
      <c r="K736" s="135">
        <v>20.0</v>
      </c>
      <c r="N736" s="143">
        <v>45936.0</v>
      </c>
    </row>
    <row r="737">
      <c r="A737" s="135">
        <v>736.0</v>
      </c>
      <c r="B737" s="135" t="s">
        <v>279</v>
      </c>
      <c r="C737" s="135" t="s">
        <v>108</v>
      </c>
      <c r="E737" s="135">
        <v>20.0</v>
      </c>
      <c r="K737" s="135">
        <v>150.0</v>
      </c>
      <c r="N737" s="143">
        <v>43843.0</v>
      </c>
    </row>
    <row r="738">
      <c r="A738" s="135">
        <v>737.0</v>
      </c>
      <c r="B738" s="135" t="s">
        <v>5015</v>
      </c>
      <c r="C738" s="135" t="s">
        <v>108</v>
      </c>
      <c r="E738" s="135">
        <v>20.0</v>
      </c>
      <c r="K738" s="135">
        <v>350.0</v>
      </c>
      <c r="N738" s="143">
        <v>43840.0</v>
      </c>
    </row>
    <row r="739">
      <c r="A739" s="135">
        <v>738.0</v>
      </c>
      <c r="B739" s="135" t="s">
        <v>5017</v>
      </c>
      <c r="C739" s="135" t="s">
        <v>108</v>
      </c>
      <c r="E739" s="135">
        <v>20.0</v>
      </c>
      <c r="K739" s="135">
        <v>20.0</v>
      </c>
      <c r="N739" s="143">
        <v>45938.0</v>
      </c>
    </row>
    <row r="740">
      <c r="A740" s="135">
        <v>739.0</v>
      </c>
      <c r="B740" s="135" t="s">
        <v>5021</v>
      </c>
      <c r="C740" s="135" t="s">
        <v>108</v>
      </c>
      <c r="E740" s="135">
        <v>20.0</v>
      </c>
      <c r="K740" s="135">
        <v>20.0</v>
      </c>
      <c r="N740" s="143">
        <v>45928.0</v>
      </c>
    </row>
    <row r="741">
      <c r="A741" s="135">
        <v>740.0</v>
      </c>
      <c r="B741" s="135" t="s">
        <v>5023</v>
      </c>
      <c r="C741" s="135" t="s">
        <v>108</v>
      </c>
      <c r="E741" s="135">
        <v>20.0</v>
      </c>
      <c r="K741" s="135">
        <v>20.0</v>
      </c>
      <c r="N741" s="143">
        <v>45934.0</v>
      </c>
    </row>
    <row r="742">
      <c r="A742" s="135">
        <v>741.0</v>
      </c>
      <c r="B742" s="135" t="s">
        <v>5028</v>
      </c>
      <c r="C742" s="135" t="s">
        <v>108</v>
      </c>
      <c r="E742" s="135">
        <v>20.0</v>
      </c>
      <c r="K742" s="135">
        <v>250.0</v>
      </c>
      <c r="N742" s="143">
        <v>43848.0</v>
      </c>
    </row>
    <row r="743">
      <c r="A743" s="135">
        <v>742.0</v>
      </c>
      <c r="B743" s="135" t="s">
        <v>5029</v>
      </c>
      <c r="C743" s="135" t="s">
        <v>108</v>
      </c>
      <c r="E743" s="135">
        <v>20.0</v>
      </c>
      <c r="K743" s="135">
        <v>20.0</v>
      </c>
      <c r="N743" s="143">
        <v>45937.0</v>
      </c>
    </row>
    <row r="744">
      <c r="A744" s="135">
        <v>743.0</v>
      </c>
      <c r="B744" s="135" t="s">
        <v>5033</v>
      </c>
      <c r="C744" s="135" t="s">
        <v>108</v>
      </c>
      <c r="E744" s="135">
        <v>20.0</v>
      </c>
      <c r="K744" s="135">
        <v>50.0</v>
      </c>
      <c r="N744" s="143">
        <v>44044.0</v>
      </c>
    </row>
    <row r="745">
      <c r="A745" s="135">
        <v>744.0</v>
      </c>
      <c r="B745" s="135" t="s">
        <v>5036</v>
      </c>
      <c r="C745" s="135" t="s">
        <v>108</v>
      </c>
      <c r="E745" s="135">
        <v>20.0</v>
      </c>
      <c r="K745" s="135">
        <v>20.0</v>
      </c>
      <c r="N745" s="143">
        <v>45933.0</v>
      </c>
    </row>
    <row r="746">
      <c r="A746" s="135">
        <v>745.0</v>
      </c>
      <c r="B746" s="135" t="s">
        <v>5039</v>
      </c>
      <c r="C746" s="135" t="s">
        <v>108</v>
      </c>
      <c r="E746" s="135">
        <v>20.0</v>
      </c>
      <c r="K746" s="135">
        <v>20.0</v>
      </c>
      <c r="N746" s="143">
        <v>45957.0</v>
      </c>
    </row>
    <row r="747">
      <c r="A747" s="135">
        <v>746.0</v>
      </c>
      <c r="B747" s="135" t="s">
        <v>5041</v>
      </c>
      <c r="C747" s="135" t="s">
        <v>108</v>
      </c>
      <c r="E747" s="135">
        <v>20.0</v>
      </c>
      <c r="K747" s="135">
        <v>20.0</v>
      </c>
      <c r="N747" s="143">
        <v>45922.0</v>
      </c>
    </row>
    <row r="748">
      <c r="A748" s="135">
        <v>747.0</v>
      </c>
      <c r="B748" s="135" t="s">
        <v>5042</v>
      </c>
      <c r="C748" s="135" t="s">
        <v>108</v>
      </c>
      <c r="E748" s="135">
        <v>20.0</v>
      </c>
      <c r="K748" s="135">
        <v>1100.0</v>
      </c>
      <c r="N748" s="143">
        <v>43840.0</v>
      </c>
    </row>
    <row r="749">
      <c r="A749" s="135">
        <v>748.0</v>
      </c>
      <c r="B749" s="135" t="s">
        <v>5046</v>
      </c>
      <c r="C749" s="135" t="s">
        <v>108</v>
      </c>
      <c r="E749" s="135">
        <v>20.0</v>
      </c>
      <c r="K749" s="135">
        <v>20.0</v>
      </c>
      <c r="N749" s="143">
        <v>45938.0</v>
      </c>
    </row>
    <row r="750">
      <c r="A750" s="135">
        <v>749.0</v>
      </c>
      <c r="B750" s="135" t="s">
        <v>5049</v>
      </c>
      <c r="C750" s="135" t="s">
        <v>108</v>
      </c>
      <c r="E750" s="135">
        <v>20.0</v>
      </c>
      <c r="K750" s="135">
        <v>20.0</v>
      </c>
      <c r="N750" s="143">
        <v>45934.0</v>
      </c>
    </row>
    <row r="751">
      <c r="A751" s="135">
        <v>750.0</v>
      </c>
      <c r="B751" s="135" t="s">
        <v>5052</v>
      </c>
      <c r="C751" s="135" t="s">
        <v>108</v>
      </c>
      <c r="E751" s="135">
        <v>20.0</v>
      </c>
      <c r="K751" s="135">
        <v>450.0</v>
      </c>
      <c r="N751" s="143">
        <v>43840.0</v>
      </c>
    </row>
    <row r="752">
      <c r="A752" s="135">
        <v>751.0</v>
      </c>
      <c r="B752" s="135" t="s">
        <v>5054</v>
      </c>
      <c r="C752" s="135" t="s">
        <v>108</v>
      </c>
      <c r="E752" s="135">
        <v>20.0</v>
      </c>
      <c r="K752" s="135">
        <v>30.0</v>
      </c>
      <c r="N752" s="143">
        <v>45936.0</v>
      </c>
    </row>
    <row r="753">
      <c r="A753" s="135">
        <v>752.0</v>
      </c>
      <c r="B753" s="135" t="s">
        <v>5056</v>
      </c>
      <c r="C753" s="135" t="s">
        <v>108</v>
      </c>
      <c r="E753" s="135">
        <v>20.0</v>
      </c>
      <c r="K753" s="135">
        <v>20.0</v>
      </c>
      <c r="N753" s="143">
        <v>45935.0</v>
      </c>
    </row>
    <row r="754">
      <c r="A754" s="135">
        <v>753.0</v>
      </c>
      <c r="B754" s="135" t="s">
        <v>5060</v>
      </c>
      <c r="C754" s="135" t="s">
        <v>108</v>
      </c>
      <c r="E754" s="135">
        <v>20.0</v>
      </c>
      <c r="K754" s="135">
        <v>30.0</v>
      </c>
      <c r="N754" s="143">
        <v>45369.0</v>
      </c>
    </row>
    <row r="755">
      <c r="A755" s="135">
        <v>754.0</v>
      </c>
      <c r="B755" s="135" t="s">
        <v>5061</v>
      </c>
      <c r="C755" s="135" t="s">
        <v>108</v>
      </c>
      <c r="E755" s="135">
        <v>20.0</v>
      </c>
      <c r="K755" s="135">
        <v>700.0</v>
      </c>
      <c r="N755" s="143">
        <v>43858.0</v>
      </c>
    </row>
    <row r="756">
      <c r="A756" s="135">
        <v>755.0</v>
      </c>
      <c r="B756" s="135" t="s">
        <v>5063</v>
      </c>
      <c r="C756" s="135" t="s">
        <v>108</v>
      </c>
      <c r="E756" s="135">
        <v>20.0</v>
      </c>
      <c r="K756" s="135">
        <v>20.0</v>
      </c>
      <c r="N756" s="143">
        <v>45624.0</v>
      </c>
    </row>
    <row r="757">
      <c r="A757" s="135">
        <v>756.0</v>
      </c>
      <c r="B757" s="135" t="s">
        <v>5065</v>
      </c>
      <c r="C757" s="135" t="s">
        <v>108</v>
      </c>
      <c r="E757" s="135">
        <v>20.0</v>
      </c>
      <c r="K757" s="135">
        <v>20.0</v>
      </c>
      <c r="N757" s="143">
        <v>45937.0</v>
      </c>
    </row>
    <row r="758">
      <c r="A758" s="135">
        <v>757.0</v>
      </c>
      <c r="B758" s="135" t="s">
        <v>5067</v>
      </c>
      <c r="C758" s="135" t="s">
        <v>108</v>
      </c>
      <c r="E758" s="135">
        <v>20.0</v>
      </c>
      <c r="K758" s="135">
        <v>500.0</v>
      </c>
      <c r="N758" s="143">
        <v>42615.0</v>
      </c>
    </row>
    <row r="759">
      <c r="A759" s="135">
        <v>758.0</v>
      </c>
      <c r="B759" s="135" t="s">
        <v>5071</v>
      </c>
      <c r="C759" s="135" t="s">
        <v>108</v>
      </c>
      <c r="E759" s="135">
        <v>20.0</v>
      </c>
      <c r="K759" s="135">
        <v>100.0</v>
      </c>
      <c r="N759" s="143">
        <v>45816.0</v>
      </c>
    </row>
    <row r="760">
      <c r="A760" s="135">
        <v>759.0</v>
      </c>
      <c r="B760" s="135" t="s">
        <v>5073</v>
      </c>
      <c r="C760" s="135" t="s">
        <v>108</v>
      </c>
      <c r="E760" s="135">
        <v>20.0</v>
      </c>
      <c r="K760" s="135">
        <v>250.0</v>
      </c>
      <c r="N760" s="143">
        <v>43841.0</v>
      </c>
    </row>
    <row r="761">
      <c r="A761" s="135">
        <v>760.0</v>
      </c>
      <c r="B761" s="135" t="s">
        <v>5075</v>
      </c>
      <c r="C761" s="135" t="s">
        <v>108</v>
      </c>
      <c r="E761" s="135">
        <v>20.0</v>
      </c>
      <c r="K761" s="135">
        <v>300.0</v>
      </c>
      <c r="N761" s="143">
        <v>44585.0</v>
      </c>
      <c r="Q761" s="135" t="s">
        <v>5078</v>
      </c>
      <c r="R761" s="135">
        <v>5.0</v>
      </c>
    </row>
    <row r="762">
      <c r="A762" s="135">
        <v>761.0</v>
      </c>
      <c r="B762" s="135" t="s">
        <v>5079</v>
      </c>
      <c r="C762" s="135" t="s">
        <v>108</v>
      </c>
      <c r="E762" s="135">
        <v>20.0</v>
      </c>
      <c r="K762" s="135">
        <v>20.0</v>
      </c>
      <c r="N762" s="143">
        <v>45933.0</v>
      </c>
    </row>
    <row r="763">
      <c r="A763" s="135">
        <v>762.0</v>
      </c>
      <c r="B763" s="135" t="s">
        <v>5083</v>
      </c>
      <c r="C763" s="135" t="s">
        <v>108</v>
      </c>
      <c r="E763" s="135">
        <v>20.0</v>
      </c>
      <c r="K763" s="135">
        <v>20.0</v>
      </c>
      <c r="N763" s="143">
        <v>45936.0</v>
      </c>
    </row>
    <row r="764">
      <c r="A764" s="135">
        <v>763.0</v>
      </c>
      <c r="B764" s="135" t="s">
        <v>5085</v>
      </c>
      <c r="C764" s="135" t="s">
        <v>108</v>
      </c>
      <c r="E764" s="135">
        <v>20.0</v>
      </c>
      <c r="K764" s="135">
        <v>90.0</v>
      </c>
      <c r="N764" s="143">
        <v>44559.0</v>
      </c>
    </row>
    <row r="765">
      <c r="A765" s="135">
        <v>764.0</v>
      </c>
      <c r="B765" s="135" t="s">
        <v>5086</v>
      </c>
      <c r="C765" s="135" t="s">
        <v>108</v>
      </c>
      <c r="E765" s="135">
        <v>20.0</v>
      </c>
      <c r="K765" s="135">
        <v>20.0</v>
      </c>
      <c r="N765" s="143">
        <v>45933.0</v>
      </c>
    </row>
    <row r="766">
      <c r="A766" s="135">
        <v>765.0</v>
      </c>
      <c r="B766" s="135" t="s">
        <v>5089</v>
      </c>
      <c r="C766" s="135" t="s">
        <v>108</v>
      </c>
      <c r="E766" s="135">
        <v>20.0</v>
      </c>
      <c r="K766" s="135">
        <v>20.0</v>
      </c>
      <c r="N766" s="143">
        <v>45014.0</v>
      </c>
    </row>
    <row r="767">
      <c r="A767" s="135">
        <v>766.0</v>
      </c>
      <c r="B767" s="135" t="s">
        <v>5092</v>
      </c>
      <c r="C767" s="135" t="s">
        <v>108</v>
      </c>
      <c r="E767" s="135">
        <v>20.0</v>
      </c>
      <c r="K767" s="135">
        <v>20.0</v>
      </c>
      <c r="N767" s="143">
        <v>45916.0</v>
      </c>
    </row>
    <row r="768">
      <c r="A768" s="135">
        <v>767.0</v>
      </c>
      <c r="B768" s="135" t="s">
        <v>5094</v>
      </c>
      <c r="C768" s="135" t="s">
        <v>108</v>
      </c>
      <c r="E768" s="135">
        <v>20.0</v>
      </c>
      <c r="K768" s="135">
        <v>450.0</v>
      </c>
      <c r="N768" s="143">
        <v>44178.0</v>
      </c>
    </row>
    <row r="769">
      <c r="A769" s="135">
        <v>768.0</v>
      </c>
      <c r="B769" s="135" t="s">
        <v>5096</v>
      </c>
      <c r="C769" s="135" t="s">
        <v>108</v>
      </c>
      <c r="E769" s="135">
        <v>20.0</v>
      </c>
      <c r="K769" s="135">
        <v>300.0</v>
      </c>
      <c r="N769" s="143">
        <v>44787.0</v>
      </c>
      <c r="Q769" s="135" t="s">
        <v>5100</v>
      </c>
      <c r="R769" s="135">
        <v>16.0</v>
      </c>
    </row>
    <row r="770">
      <c r="A770" s="135">
        <v>769.0</v>
      </c>
      <c r="B770" s="135" t="s">
        <v>5102</v>
      </c>
      <c r="C770" s="135" t="s">
        <v>108</v>
      </c>
      <c r="E770" s="135">
        <v>20.0</v>
      </c>
      <c r="K770" s="135">
        <v>20.0</v>
      </c>
      <c r="N770" s="143">
        <v>45932.0</v>
      </c>
    </row>
    <row r="771">
      <c r="A771" s="135">
        <v>770.0</v>
      </c>
      <c r="B771" s="135" t="s">
        <v>5104</v>
      </c>
      <c r="C771" s="135" t="s">
        <v>108</v>
      </c>
      <c r="E771" s="135">
        <v>20.0</v>
      </c>
      <c r="K771" s="135">
        <v>150.0</v>
      </c>
      <c r="N771" s="143">
        <v>45047.0</v>
      </c>
    </row>
    <row r="772">
      <c r="A772" s="135">
        <v>771.0</v>
      </c>
      <c r="B772" s="135" t="s">
        <v>5108</v>
      </c>
      <c r="C772" s="135" t="s">
        <v>108</v>
      </c>
      <c r="E772" s="135">
        <v>20.0</v>
      </c>
      <c r="K772" s="135">
        <v>20.0</v>
      </c>
      <c r="N772" s="143">
        <v>45934.0</v>
      </c>
    </row>
    <row r="773">
      <c r="A773" s="135">
        <v>772.0</v>
      </c>
      <c r="B773" s="135" t="s">
        <v>5113</v>
      </c>
      <c r="C773" s="135" t="s">
        <v>108</v>
      </c>
      <c r="E773" s="135">
        <v>20.0</v>
      </c>
      <c r="K773" s="135">
        <v>20.0</v>
      </c>
      <c r="N773" s="143">
        <v>45861.0</v>
      </c>
    </row>
    <row r="774">
      <c r="A774" s="135">
        <v>773.0</v>
      </c>
      <c r="B774" s="135" t="s">
        <v>5116</v>
      </c>
      <c r="C774" s="135" t="s">
        <v>108</v>
      </c>
      <c r="E774" s="135">
        <v>20.0</v>
      </c>
      <c r="K774" s="135">
        <v>20.0</v>
      </c>
      <c r="N774" s="143">
        <v>45935.0</v>
      </c>
    </row>
    <row r="775">
      <c r="A775" s="135">
        <v>774.0</v>
      </c>
      <c r="B775" s="135" t="s">
        <v>5119</v>
      </c>
      <c r="C775" s="135" t="s">
        <v>108</v>
      </c>
      <c r="E775" s="135">
        <v>20.0</v>
      </c>
      <c r="K775" s="135">
        <v>200.0</v>
      </c>
      <c r="N775" s="143">
        <v>43841.0</v>
      </c>
    </row>
    <row r="776">
      <c r="A776" s="135">
        <v>775.0</v>
      </c>
      <c r="B776" s="135" t="s">
        <v>5122</v>
      </c>
      <c r="C776" s="135" t="s">
        <v>108</v>
      </c>
      <c r="E776" s="135">
        <v>20.0</v>
      </c>
      <c r="K776" s="135">
        <v>20.0</v>
      </c>
      <c r="N776" s="143">
        <v>45931.0</v>
      </c>
    </row>
    <row r="777">
      <c r="A777" s="135">
        <v>776.0</v>
      </c>
      <c r="B777" s="135" t="s">
        <v>5124</v>
      </c>
      <c r="C777" s="135" t="s">
        <v>108</v>
      </c>
      <c r="E777" s="135">
        <v>20.0</v>
      </c>
      <c r="K777" s="135">
        <v>400.0</v>
      </c>
      <c r="N777" s="143">
        <v>43841.0</v>
      </c>
    </row>
    <row r="778">
      <c r="A778" s="135">
        <v>777.0</v>
      </c>
      <c r="B778" s="135" t="s">
        <v>5130</v>
      </c>
      <c r="C778" s="135" t="s">
        <v>108</v>
      </c>
      <c r="E778" s="135">
        <v>20.0</v>
      </c>
      <c r="K778" s="135">
        <v>250.0</v>
      </c>
      <c r="N778" s="143">
        <v>43935.0</v>
      </c>
    </row>
    <row r="779">
      <c r="A779" s="135">
        <v>778.0</v>
      </c>
      <c r="B779" s="135" t="s">
        <v>5132</v>
      </c>
      <c r="C779" s="135" t="s">
        <v>108</v>
      </c>
      <c r="E779" s="135">
        <v>20.0</v>
      </c>
      <c r="K779" s="135">
        <v>100.0</v>
      </c>
      <c r="N779" s="143">
        <v>43846.0</v>
      </c>
    </row>
    <row r="780">
      <c r="A780" s="135">
        <v>779.0</v>
      </c>
      <c r="B780" s="135" t="s">
        <v>5134</v>
      </c>
      <c r="C780" s="135" t="s">
        <v>108</v>
      </c>
      <c r="E780" s="135">
        <v>20.0</v>
      </c>
      <c r="K780" s="135">
        <v>20.0</v>
      </c>
      <c r="N780" s="143">
        <v>45938.0</v>
      </c>
    </row>
    <row r="781">
      <c r="A781" s="135">
        <v>780.0</v>
      </c>
      <c r="B781" s="135" t="s">
        <v>5136</v>
      </c>
      <c r="C781" s="135" t="s">
        <v>108</v>
      </c>
      <c r="E781" s="135">
        <v>20.0</v>
      </c>
      <c r="K781" s="135">
        <v>80.0</v>
      </c>
      <c r="N781" s="143">
        <v>44983.0</v>
      </c>
    </row>
    <row r="782">
      <c r="A782" s="135">
        <v>781.0</v>
      </c>
      <c r="B782" s="135" t="s">
        <v>5141</v>
      </c>
      <c r="C782" s="135" t="s">
        <v>108</v>
      </c>
      <c r="E782" s="135">
        <v>20.0</v>
      </c>
      <c r="K782" s="135">
        <v>30.0</v>
      </c>
      <c r="N782" s="143">
        <v>45828.0</v>
      </c>
      <c r="Q782" s="135" t="s">
        <v>5143</v>
      </c>
    </row>
    <row r="783">
      <c r="A783" s="135">
        <v>782.0</v>
      </c>
      <c r="B783" s="135" t="s">
        <v>5144</v>
      </c>
      <c r="C783" s="135" t="s">
        <v>108</v>
      </c>
      <c r="E783" s="135">
        <v>20.0</v>
      </c>
      <c r="K783" s="135">
        <v>20.0</v>
      </c>
      <c r="N783" s="143">
        <v>44567.0</v>
      </c>
    </row>
    <row r="784">
      <c r="A784" s="135">
        <v>783.0</v>
      </c>
      <c r="B784" s="135" t="s">
        <v>5149</v>
      </c>
      <c r="C784" s="135" t="s">
        <v>108</v>
      </c>
      <c r="E784" s="135">
        <v>20.0</v>
      </c>
      <c r="K784" s="135">
        <v>20.0</v>
      </c>
      <c r="N784" s="143">
        <v>45935.0</v>
      </c>
    </row>
    <row r="785">
      <c r="A785" s="135">
        <v>784.0</v>
      </c>
      <c r="B785" s="135" t="s">
        <v>5154</v>
      </c>
      <c r="C785" s="135" t="s">
        <v>108</v>
      </c>
      <c r="E785" s="135">
        <v>20.0</v>
      </c>
      <c r="K785" s="135">
        <v>20.0</v>
      </c>
      <c r="N785" s="143">
        <v>45938.0</v>
      </c>
    </row>
    <row r="786">
      <c r="A786" s="135">
        <v>785.0</v>
      </c>
      <c r="B786" s="135" t="s">
        <v>5157</v>
      </c>
      <c r="C786" s="135" t="s">
        <v>108</v>
      </c>
      <c r="E786" s="135">
        <v>20.0</v>
      </c>
      <c r="K786" s="135">
        <v>20.0</v>
      </c>
      <c r="N786" s="143">
        <v>45935.0</v>
      </c>
    </row>
    <row r="787">
      <c r="A787" s="135">
        <v>786.0</v>
      </c>
      <c r="B787" s="135" t="s">
        <v>5160</v>
      </c>
      <c r="C787" s="135" t="s">
        <v>108</v>
      </c>
      <c r="E787" s="135">
        <v>20.0</v>
      </c>
      <c r="K787" s="135">
        <v>20.0</v>
      </c>
      <c r="N787" s="143">
        <v>45900.0</v>
      </c>
    </row>
    <row r="788">
      <c r="A788" s="135">
        <v>787.0</v>
      </c>
      <c r="B788" s="135" t="s">
        <v>5163</v>
      </c>
      <c r="C788" s="135" t="s">
        <v>108</v>
      </c>
      <c r="E788" s="135">
        <v>20.0</v>
      </c>
      <c r="K788" s="135">
        <v>350.0</v>
      </c>
      <c r="N788" s="143">
        <v>43842.0</v>
      </c>
    </row>
    <row r="789">
      <c r="A789" s="135">
        <v>788.0</v>
      </c>
      <c r="B789" s="135" t="s">
        <v>5167</v>
      </c>
      <c r="C789" s="135" t="s">
        <v>108</v>
      </c>
      <c r="E789" s="135">
        <v>20.0</v>
      </c>
      <c r="K789" s="135">
        <v>30.0</v>
      </c>
      <c r="N789" s="143">
        <v>45893.0</v>
      </c>
    </row>
    <row r="790">
      <c r="A790" s="135">
        <v>789.0</v>
      </c>
      <c r="B790" s="135" t="s">
        <v>5170</v>
      </c>
      <c r="C790" s="135" t="s">
        <v>108</v>
      </c>
      <c r="E790" s="135">
        <v>20.0</v>
      </c>
      <c r="K790" s="135">
        <v>20.0</v>
      </c>
      <c r="N790" s="143">
        <v>45818.0</v>
      </c>
    </row>
    <row r="791">
      <c r="A791" s="135">
        <v>790.0</v>
      </c>
      <c r="B791" s="135" t="s">
        <v>5175</v>
      </c>
      <c r="C791" s="135" t="s">
        <v>108</v>
      </c>
      <c r="E791" s="135">
        <v>20.0</v>
      </c>
      <c r="K791" s="135">
        <v>20.0</v>
      </c>
      <c r="N791" s="143">
        <v>45957.0</v>
      </c>
    </row>
    <row r="792">
      <c r="A792" s="135">
        <v>791.0</v>
      </c>
      <c r="B792" s="135" t="s">
        <v>5177</v>
      </c>
      <c r="C792" s="135" t="s">
        <v>108</v>
      </c>
      <c r="E792" s="135">
        <v>20.0</v>
      </c>
      <c r="K792" s="135">
        <v>20.0</v>
      </c>
      <c r="N792" s="143">
        <v>45921.0</v>
      </c>
    </row>
    <row r="793">
      <c r="A793" s="135">
        <v>792.0</v>
      </c>
      <c r="B793" s="135" t="s">
        <v>5182</v>
      </c>
      <c r="C793" s="135" t="s">
        <v>108</v>
      </c>
      <c r="E793" s="135">
        <v>20.0</v>
      </c>
      <c r="K793" s="135">
        <v>800.0</v>
      </c>
      <c r="N793" s="143">
        <v>43841.0</v>
      </c>
    </row>
    <row r="794">
      <c r="A794" s="135">
        <v>793.0</v>
      </c>
      <c r="B794" s="135" t="s">
        <v>5185</v>
      </c>
      <c r="C794" s="135" t="s">
        <v>108</v>
      </c>
      <c r="E794" s="135">
        <v>20.0</v>
      </c>
      <c r="K794" s="135">
        <v>20.0</v>
      </c>
      <c r="N794" s="143">
        <v>45962.0</v>
      </c>
    </row>
    <row r="795">
      <c r="A795" s="135">
        <v>794.0</v>
      </c>
      <c r="B795" s="135" t="s">
        <v>5188</v>
      </c>
      <c r="C795" s="135" t="s">
        <v>108</v>
      </c>
      <c r="E795" s="135">
        <v>20.0</v>
      </c>
      <c r="K795" s="135">
        <v>20.0</v>
      </c>
      <c r="N795" s="143">
        <v>45936.0</v>
      </c>
    </row>
    <row r="796">
      <c r="A796" s="135">
        <v>795.0</v>
      </c>
      <c r="B796" s="135" t="s">
        <v>5189</v>
      </c>
      <c r="C796" s="135" t="s">
        <v>108</v>
      </c>
      <c r="E796" s="135">
        <v>20.0</v>
      </c>
      <c r="K796" s="135">
        <v>20.0</v>
      </c>
      <c r="N796" s="143">
        <v>45935.0</v>
      </c>
    </row>
    <row r="797">
      <c r="A797" s="135">
        <v>796.0</v>
      </c>
      <c r="B797" s="135" t="s">
        <v>3691</v>
      </c>
      <c r="C797" s="135" t="s">
        <v>108</v>
      </c>
      <c r="E797" s="135">
        <v>20.0</v>
      </c>
      <c r="K797" s="135">
        <v>900.0</v>
      </c>
      <c r="N797" s="143">
        <v>45732.0</v>
      </c>
    </row>
    <row r="798">
      <c r="A798" s="135">
        <v>797.0</v>
      </c>
      <c r="B798" s="135" t="s">
        <v>5195</v>
      </c>
      <c r="C798" s="135" t="s">
        <v>108</v>
      </c>
      <c r="E798" s="135">
        <v>20.0</v>
      </c>
      <c r="K798" s="135">
        <v>20.0</v>
      </c>
      <c r="N798" s="143">
        <v>45936.0</v>
      </c>
    </row>
    <row r="799">
      <c r="A799" s="135">
        <v>798.0</v>
      </c>
      <c r="B799" s="135" t="s">
        <v>5198</v>
      </c>
      <c r="C799" s="135" t="s">
        <v>108</v>
      </c>
      <c r="E799" s="135">
        <v>20.0</v>
      </c>
      <c r="K799" s="135">
        <v>20.0</v>
      </c>
      <c r="N799" s="143">
        <v>45932.0</v>
      </c>
    </row>
    <row r="800">
      <c r="A800" s="135">
        <v>799.0</v>
      </c>
      <c r="B800" s="135" t="s">
        <v>5202</v>
      </c>
      <c r="C800" s="135" t="s">
        <v>108</v>
      </c>
      <c r="E800" s="135">
        <v>20.0</v>
      </c>
      <c r="K800" s="135">
        <v>50.0</v>
      </c>
      <c r="N800" s="143">
        <v>43842.0</v>
      </c>
    </row>
    <row r="801">
      <c r="A801" s="135">
        <v>800.0</v>
      </c>
      <c r="B801" s="135" t="s">
        <v>5205</v>
      </c>
      <c r="C801" s="135" t="s">
        <v>108</v>
      </c>
      <c r="E801" s="135">
        <v>20.0</v>
      </c>
      <c r="K801" s="135">
        <v>20.0</v>
      </c>
      <c r="N801" s="143">
        <v>45935.0</v>
      </c>
    </row>
    <row r="802">
      <c r="A802" s="135">
        <v>801.0</v>
      </c>
      <c r="B802" s="135" t="s">
        <v>5208</v>
      </c>
      <c r="C802" s="135" t="s">
        <v>108</v>
      </c>
      <c r="E802" s="135">
        <v>20.0</v>
      </c>
      <c r="K802" s="135">
        <v>20.0</v>
      </c>
      <c r="N802" s="143">
        <v>45933.0</v>
      </c>
    </row>
    <row r="803">
      <c r="A803" s="135">
        <v>802.0</v>
      </c>
      <c r="B803" s="135" t="s">
        <v>5213</v>
      </c>
      <c r="C803" s="135" t="s">
        <v>108</v>
      </c>
      <c r="E803" s="135">
        <v>20.0</v>
      </c>
      <c r="K803" s="135">
        <v>20.0</v>
      </c>
      <c r="N803" s="143">
        <v>45930.0</v>
      </c>
      <c r="Q803" s="135" t="s">
        <v>5216</v>
      </c>
    </row>
    <row r="804">
      <c r="A804" s="135">
        <v>803.0</v>
      </c>
      <c r="B804" s="135" t="s">
        <v>5218</v>
      </c>
      <c r="C804" s="135" t="s">
        <v>108</v>
      </c>
      <c r="E804" s="135">
        <v>20.0</v>
      </c>
      <c r="K804" s="135">
        <v>40.0</v>
      </c>
      <c r="N804" s="143">
        <v>43410.0</v>
      </c>
    </row>
    <row r="805">
      <c r="A805" s="135">
        <v>804.0</v>
      </c>
      <c r="B805" s="135" t="s">
        <v>5220</v>
      </c>
      <c r="C805" s="135" t="s">
        <v>108</v>
      </c>
      <c r="E805" s="135">
        <v>20.0</v>
      </c>
      <c r="K805" s="135">
        <v>450.0</v>
      </c>
      <c r="N805" s="143">
        <v>44021.0</v>
      </c>
    </row>
    <row r="806">
      <c r="A806" s="135">
        <v>805.0</v>
      </c>
      <c r="B806" s="135" t="s">
        <v>5225</v>
      </c>
      <c r="C806" s="135" t="s">
        <v>108</v>
      </c>
      <c r="E806" s="135">
        <v>20.0</v>
      </c>
      <c r="K806" s="135">
        <v>20.0</v>
      </c>
      <c r="N806" s="143">
        <v>45938.0</v>
      </c>
    </row>
    <row r="807">
      <c r="A807" s="135">
        <v>806.0</v>
      </c>
      <c r="B807" s="135" t="s">
        <v>5227</v>
      </c>
      <c r="C807" s="135" t="s">
        <v>108</v>
      </c>
      <c r="E807" s="135">
        <v>20.0</v>
      </c>
      <c r="K807" s="135">
        <v>20.0</v>
      </c>
      <c r="N807" s="143">
        <v>45935.0</v>
      </c>
    </row>
    <row r="808">
      <c r="A808" s="135">
        <v>807.0</v>
      </c>
      <c r="B808" s="135" t="s">
        <v>5230</v>
      </c>
      <c r="C808" s="135" t="s">
        <v>108</v>
      </c>
      <c r="E808" s="135">
        <v>20.0</v>
      </c>
      <c r="K808" s="135">
        <v>20.0</v>
      </c>
      <c r="N808" s="143">
        <v>45937.0</v>
      </c>
    </row>
    <row r="809">
      <c r="A809" s="135">
        <v>808.0</v>
      </c>
      <c r="B809" s="135" t="s">
        <v>5235</v>
      </c>
      <c r="C809" s="135" t="s">
        <v>108</v>
      </c>
      <c r="E809" s="135">
        <v>20.0</v>
      </c>
      <c r="K809" s="135">
        <v>20.0</v>
      </c>
      <c r="N809" s="143">
        <v>45935.0</v>
      </c>
    </row>
    <row r="810">
      <c r="A810" s="135">
        <v>809.0</v>
      </c>
      <c r="B810" s="135" t="s">
        <v>5237</v>
      </c>
      <c r="C810" s="135" t="s">
        <v>108</v>
      </c>
      <c r="E810" s="135">
        <v>20.0</v>
      </c>
      <c r="K810" s="135">
        <v>20.0</v>
      </c>
      <c r="N810" s="143">
        <v>45936.0</v>
      </c>
      <c r="Q810" s="135" t="s">
        <v>5240</v>
      </c>
    </row>
    <row r="811">
      <c r="A811" s="135">
        <v>810.0</v>
      </c>
      <c r="B811" s="135" t="s">
        <v>5242</v>
      </c>
      <c r="C811" s="135" t="s">
        <v>108</v>
      </c>
      <c r="E811" s="135">
        <v>20.0</v>
      </c>
      <c r="K811" s="135">
        <v>200.0</v>
      </c>
      <c r="N811" s="143">
        <v>45069.0</v>
      </c>
    </row>
    <row r="812">
      <c r="A812" s="135">
        <v>811.0</v>
      </c>
      <c r="B812" s="135" t="s">
        <v>5246</v>
      </c>
      <c r="C812" s="135" t="s">
        <v>108</v>
      </c>
      <c r="E812" s="135">
        <v>20.0</v>
      </c>
      <c r="K812" s="135">
        <v>20.0</v>
      </c>
      <c r="N812" s="143">
        <v>45890.0</v>
      </c>
    </row>
    <row r="813">
      <c r="A813" s="135">
        <v>812.0</v>
      </c>
      <c r="B813" s="135" t="s">
        <v>5248</v>
      </c>
      <c r="C813" s="135" t="s">
        <v>108</v>
      </c>
      <c r="E813" s="135">
        <v>20.0</v>
      </c>
      <c r="K813" s="135">
        <v>20.0</v>
      </c>
      <c r="N813" s="143">
        <v>45937.0</v>
      </c>
      <c r="Q813" s="135" t="s">
        <v>5251</v>
      </c>
    </row>
    <row r="814">
      <c r="A814" s="135">
        <v>813.0</v>
      </c>
      <c r="B814" s="135" t="s">
        <v>5252</v>
      </c>
      <c r="C814" s="135" t="s">
        <v>108</v>
      </c>
      <c r="E814" s="135">
        <v>20.0</v>
      </c>
      <c r="K814" s="135">
        <v>20.0</v>
      </c>
      <c r="N814" s="143">
        <v>45872.0</v>
      </c>
    </row>
    <row r="815">
      <c r="A815" s="135">
        <v>814.0</v>
      </c>
      <c r="B815" s="135" t="s">
        <v>5256</v>
      </c>
      <c r="C815" s="135" t="s">
        <v>108</v>
      </c>
      <c r="E815" s="135">
        <v>20.0</v>
      </c>
      <c r="K815" s="135">
        <v>20.0</v>
      </c>
      <c r="N815" s="143">
        <v>45939.0</v>
      </c>
    </row>
    <row r="816">
      <c r="A816" s="135">
        <v>815.0</v>
      </c>
      <c r="B816" s="135" t="s">
        <v>5260</v>
      </c>
      <c r="C816" s="135" t="s">
        <v>108</v>
      </c>
      <c r="E816" s="135">
        <v>20.0</v>
      </c>
      <c r="K816" s="135">
        <v>200.0</v>
      </c>
      <c r="N816" s="143">
        <v>44085.0</v>
      </c>
    </row>
    <row r="817">
      <c r="A817" s="135">
        <v>816.0</v>
      </c>
      <c r="B817" s="135" t="s">
        <v>5263</v>
      </c>
      <c r="C817" s="135" t="s">
        <v>108</v>
      </c>
      <c r="E817" s="135">
        <v>20.0</v>
      </c>
      <c r="K817" s="135">
        <v>150.0</v>
      </c>
      <c r="N817" s="143">
        <v>43859.0</v>
      </c>
    </row>
    <row r="818">
      <c r="A818" s="135">
        <v>817.0</v>
      </c>
      <c r="B818" s="135" t="s">
        <v>5267</v>
      </c>
      <c r="C818" s="135" t="s">
        <v>108</v>
      </c>
      <c r="E818" s="135">
        <v>20.0</v>
      </c>
      <c r="K818" s="135">
        <v>200.0</v>
      </c>
      <c r="N818" s="143">
        <v>43843.0</v>
      </c>
    </row>
    <row r="819">
      <c r="A819" s="135">
        <v>818.0</v>
      </c>
      <c r="B819" s="135" t="s">
        <v>5270</v>
      </c>
      <c r="C819" s="135" t="s">
        <v>108</v>
      </c>
      <c r="E819" s="135">
        <v>20.0</v>
      </c>
      <c r="K819" s="135">
        <v>350.0</v>
      </c>
      <c r="N819" s="143">
        <v>43840.0</v>
      </c>
    </row>
    <row r="820">
      <c r="A820" s="135">
        <v>819.0</v>
      </c>
      <c r="B820" s="135" t="s">
        <v>5271</v>
      </c>
      <c r="C820" s="135" t="s">
        <v>108</v>
      </c>
      <c r="E820" s="135">
        <v>20.0</v>
      </c>
      <c r="K820" s="135">
        <v>30.0</v>
      </c>
      <c r="N820" s="143">
        <v>45810.0</v>
      </c>
    </row>
    <row r="821">
      <c r="A821" s="135">
        <v>820.0</v>
      </c>
      <c r="B821" s="135" t="s">
        <v>5272</v>
      </c>
      <c r="C821" s="135" t="s">
        <v>108</v>
      </c>
      <c r="E821" s="135">
        <v>20.0</v>
      </c>
      <c r="K821" s="135">
        <v>20.0</v>
      </c>
      <c r="N821" s="143">
        <v>45935.0</v>
      </c>
    </row>
    <row r="822">
      <c r="A822" s="135">
        <v>821.0</v>
      </c>
      <c r="B822" s="135" t="s">
        <v>5277</v>
      </c>
      <c r="C822" s="135" t="s">
        <v>108</v>
      </c>
      <c r="E822" s="135">
        <v>20.0</v>
      </c>
      <c r="K822" s="135">
        <v>40.0</v>
      </c>
      <c r="N822" s="143">
        <v>44309.0</v>
      </c>
    </row>
    <row r="823">
      <c r="A823" s="135">
        <v>822.0</v>
      </c>
      <c r="B823" s="135" t="s">
        <v>5280</v>
      </c>
      <c r="C823" s="135" t="s">
        <v>108</v>
      </c>
      <c r="E823" s="135">
        <v>20.0</v>
      </c>
      <c r="K823" s="135">
        <v>20.0</v>
      </c>
      <c r="N823" s="143">
        <v>45937.0</v>
      </c>
    </row>
    <row r="824">
      <c r="A824" s="135">
        <v>823.0</v>
      </c>
      <c r="B824" s="135" t="s">
        <v>5282</v>
      </c>
      <c r="C824" s="135" t="s">
        <v>108</v>
      </c>
      <c r="E824" s="135">
        <v>20.0</v>
      </c>
      <c r="K824" s="135">
        <v>20.0</v>
      </c>
      <c r="N824" s="143">
        <v>45937.0</v>
      </c>
    </row>
    <row r="825">
      <c r="A825" s="135">
        <v>824.0</v>
      </c>
      <c r="B825" s="135" t="s">
        <v>5284</v>
      </c>
      <c r="C825" s="135" t="s">
        <v>108</v>
      </c>
      <c r="E825" s="135">
        <v>20.0</v>
      </c>
      <c r="K825" s="135">
        <v>20.0</v>
      </c>
      <c r="N825" s="143">
        <v>45818.0</v>
      </c>
    </row>
    <row r="826">
      <c r="A826" s="135">
        <v>825.0</v>
      </c>
      <c r="B826" s="135" t="s">
        <v>5287</v>
      </c>
      <c r="C826" s="135" t="s">
        <v>108</v>
      </c>
      <c r="E826" s="135">
        <v>20.0</v>
      </c>
      <c r="K826" s="135">
        <v>20.0</v>
      </c>
      <c r="N826" s="143">
        <v>45809.0</v>
      </c>
    </row>
    <row r="827">
      <c r="A827" s="135">
        <v>826.0</v>
      </c>
      <c r="B827" s="135" t="s">
        <v>5289</v>
      </c>
      <c r="C827" s="135" t="s">
        <v>108</v>
      </c>
      <c r="E827" s="135">
        <v>20.0</v>
      </c>
      <c r="K827" s="135">
        <v>20.0</v>
      </c>
      <c r="N827" s="143">
        <v>45936.0</v>
      </c>
    </row>
    <row r="828">
      <c r="A828" s="135">
        <v>827.0</v>
      </c>
      <c r="B828" s="135" t="s">
        <v>5292</v>
      </c>
      <c r="C828" s="135" t="s">
        <v>108</v>
      </c>
      <c r="E828" s="135">
        <v>20.0</v>
      </c>
      <c r="K828" s="135">
        <v>800.0</v>
      </c>
      <c r="N828" s="143">
        <v>43839.0</v>
      </c>
      <c r="O828" s="135" t="s">
        <v>1846</v>
      </c>
      <c r="P828" s="135" t="s">
        <v>1767</v>
      </c>
      <c r="S828" s="135" t="s">
        <v>1176</v>
      </c>
    </row>
    <row r="829">
      <c r="A829" s="135">
        <v>828.0</v>
      </c>
      <c r="B829" s="135" t="s">
        <v>5294</v>
      </c>
      <c r="C829" s="135" t="s">
        <v>108</v>
      </c>
      <c r="E829" s="135">
        <v>20.0</v>
      </c>
      <c r="K829" s="135">
        <v>30.0</v>
      </c>
      <c r="N829" s="143">
        <v>45128.0</v>
      </c>
    </row>
    <row r="830">
      <c r="A830" s="135">
        <v>829.0</v>
      </c>
      <c r="B830" s="135" t="s">
        <v>5297</v>
      </c>
      <c r="C830" s="135" t="s">
        <v>108</v>
      </c>
      <c r="E830" s="135">
        <v>20.0</v>
      </c>
      <c r="K830" s="135">
        <v>20.0</v>
      </c>
      <c r="N830" s="143">
        <v>45934.0</v>
      </c>
    </row>
    <row r="831">
      <c r="A831" s="135">
        <v>830.0</v>
      </c>
      <c r="B831" s="135" t="s">
        <v>5301</v>
      </c>
      <c r="C831" s="135" t="s">
        <v>108</v>
      </c>
      <c r="E831" s="135">
        <v>20.0</v>
      </c>
      <c r="K831" s="135">
        <v>100.0</v>
      </c>
      <c r="N831" s="143">
        <v>43844.0</v>
      </c>
    </row>
    <row r="832">
      <c r="A832" s="135">
        <v>831.0</v>
      </c>
      <c r="B832" s="135" t="s">
        <v>5304</v>
      </c>
      <c r="C832" s="135" t="s">
        <v>108</v>
      </c>
      <c r="E832" s="135">
        <v>20.0</v>
      </c>
      <c r="K832" s="135">
        <v>20.0</v>
      </c>
      <c r="N832" s="143">
        <v>45893.0</v>
      </c>
    </row>
    <row r="833">
      <c r="A833" s="135">
        <v>832.0</v>
      </c>
      <c r="B833" s="135" t="s">
        <v>5306</v>
      </c>
      <c r="C833" s="135" t="s">
        <v>108</v>
      </c>
      <c r="E833" s="135">
        <v>20.0</v>
      </c>
      <c r="K833" s="135">
        <v>20.0</v>
      </c>
      <c r="N833" s="143">
        <v>45641.0</v>
      </c>
    </row>
    <row r="834">
      <c r="A834" s="135">
        <v>833.0</v>
      </c>
      <c r="B834" s="135" t="s">
        <v>5307</v>
      </c>
      <c r="C834" s="135" t="s">
        <v>108</v>
      </c>
      <c r="E834" s="135">
        <v>20.0</v>
      </c>
      <c r="K834" s="135">
        <v>20.0</v>
      </c>
      <c r="N834" s="143">
        <v>45808.0</v>
      </c>
    </row>
    <row r="835">
      <c r="A835" s="135">
        <v>834.0</v>
      </c>
      <c r="B835" s="135" t="s">
        <v>5309</v>
      </c>
      <c r="C835" s="135" t="s">
        <v>108</v>
      </c>
      <c r="E835" s="135">
        <v>20.0</v>
      </c>
      <c r="K835" s="135">
        <v>20.0</v>
      </c>
      <c r="N835" s="143">
        <v>45937.0</v>
      </c>
    </row>
    <row r="836">
      <c r="A836" s="135">
        <v>835.0</v>
      </c>
      <c r="B836" s="135" t="s">
        <v>5311</v>
      </c>
      <c r="C836" s="135" t="s">
        <v>108</v>
      </c>
      <c r="E836" s="135">
        <v>20.0</v>
      </c>
      <c r="K836" s="135">
        <v>20.0</v>
      </c>
      <c r="N836" s="143">
        <v>45932.0</v>
      </c>
    </row>
    <row r="837">
      <c r="A837" s="135">
        <v>836.0</v>
      </c>
      <c r="B837" s="135" t="s">
        <v>5315</v>
      </c>
      <c r="C837" s="135" t="s">
        <v>108</v>
      </c>
      <c r="E837" s="135">
        <v>20.0</v>
      </c>
      <c r="K837" s="135">
        <v>400.0</v>
      </c>
      <c r="N837" s="143">
        <v>43841.0</v>
      </c>
      <c r="Q837" s="135" t="s">
        <v>5317</v>
      </c>
    </row>
    <row r="838">
      <c r="A838" s="135">
        <v>837.0</v>
      </c>
      <c r="B838" s="135" t="s">
        <v>5318</v>
      </c>
      <c r="C838" s="135" t="s">
        <v>108</v>
      </c>
      <c r="E838" s="135">
        <v>20.0</v>
      </c>
      <c r="K838" s="135">
        <v>1300.0</v>
      </c>
      <c r="N838" s="143">
        <v>43840.0</v>
      </c>
    </row>
    <row r="839">
      <c r="A839" s="135">
        <v>838.0</v>
      </c>
      <c r="B839" s="135" t="s">
        <v>5321</v>
      </c>
      <c r="C839" s="135" t="s">
        <v>108</v>
      </c>
      <c r="E839" s="135">
        <v>20.0</v>
      </c>
      <c r="K839" s="135">
        <v>100.0</v>
      </c>
      <c r="N839" s="143">
        <v>43853.0</v>
      </c>
    </row>
    <row r="840">
      <c r="A840" s="135">
        <v>839.0</v>
      </c>
      <c r="B840" s="135" t="s">
        <v>5325</v>
      </c>
      <c r="C840" s="135" t="s">
        <v>108</v>
      </c>
      <c r="E840" s="135">
        <v>20.0</v>
      </c>
      <c r="K840" s="135">
        <v>20.0</v>
      </c>
      <c r="N840" s="143">
        <v>45940.0</v>
      </c>
    </row>
    <row r="841">
      <c r="A841" s="135">
        <v>840.0</v>
      </c>
      <c r="B841" s="135" t="s">
        <v>5327</v>
      </c>
      <c r="C841" s="135" t="s">
        <v>108</v>
      </c>
      <c r="E841" s="135">
        <v>20.0</v>
      </c>
      <c r="K841" s="135">
        <v>900.0</v>
      </c>
      <c r="N841" s="143">
        <v>43867.0</v>
      </c>
      <c r="Q841" s="135" t="s">
        <v>5328</v>
      </c>
      <c r="R841" s="135" t="s">
        <v>5330</v>
      </c>
    </row>
    <row r="842">
      <c r="A842" s="135">
        <v>841.0</v>
      </c>
      <c r="B842" s="135" t="s">
        <v>5331</v>
      </c>
      <c r="C842" s="135" t="s">
        <v>108</v>
      </c>
      <c r="E842" s="135">
        <v>20.0</v>
      </c>
      <c r="K842" s="135">
        <v>250.0</v>
      </c>
      <c r="N842" s="143">
        <v>44362.0</v>
      </c>
      <c r="Q842" s="135" t="s">
        <v>5334</v>
      </c>
      <c r="R842" s="135">
        <v>12.0</v>
      </c>
    </row>
    <row r="843">
      <c r="A843" s="135">
        <v>842.0</v>
      </c>
      <c r="B843" s="135" t="s">
        <v>5337</v>
      </c>
      <c r="C843" s="135" t="s">
        <v>108</v>
      </c>
      <c r="E843" s="135">
        <v>20.0</v>
      </c>
      <c r="K843" s="135">
        <v>20.0</v>
      </c>
      <c r="N843" s="143">
        <v>45935.0</v>
      </c>
    </row>
    <row r="844">
      <c r="A844" s="135">
        <v>843.0</v>
      </c>
      <c r="B844" s="135" t="s">
        <v>5340</v>
      </c>
      <c r="C844" s="135" t="s">
        <v>108</v>
      </c>
      <c r="E844" s="135">
        <v>20.0</v>
      </c>
      <c r="K844" s="135">
        <v>250.0</v>
      </c>
      <c r="N844" s="143">
        <v>43844.0</v>
      </c>
    </row>
    <row r="845">
      <c r="A845" s="135">
        <v>844.0</v>
      </c>
      <c r="B845" s="135" t="s">
        <v>5341</v>
      </c>
      <c r="C845" s="135" t="s">
        <v>108</v>
      </c>
      <c r="E845" s="135">
        <v>20.0</v>
      </c>
      <c r="K845" s="135">
        <v>300.0</v>
      </c>
      <c r="N845" s="143">
        <v>43851.0</v>
      </c>
    </row>
    <row r="846">
      <c r="A846" s="135">
        <v>845.0</v>
      </c>
      <c r="B846" s="135" t="s">
        <v>5343</v>
      </c>
      <c r="C846" s="135" t="s">
        <v>108</v>
      </c>
      <c r="E846" s="135">
        <v>20.0</v>
      </c>
      <c r="K846" s="135">
        <v>20.0</v>
      </c>
      <c r="N846" s="143">
        <v>45937.0</v>
      </c>
    </row>
    <row r="847">
      <c r="A847" s="135">
        <v>846.0</v>
      </c>
      <c r="B847" s="135" t="s">
        <v>5344</v>
      </c>
      <c r="C847" s="135" t="s">
        <v>108</v>
      </c>
      <c r="E847" s="135">
        <v>20.0</v>
      </c>
      <c r="K847" s="135">
        <v>20.0</v>
      </c>
      <c r="N847" s="143">
        <v>45936.0</v>
      </c>
    </row>
    <row r="848">
      <c r="A848" s="135">
        <v>847.0</v>
      </c>
      <c r="B848" s="135" t="s">
        <v>5346</v>
      </c>
      <c r="C848" s="135" t="s">
        <v>108</v>
      </c>
      <c r="E848" s="135">
        <v>20.0</v>
      </c>
      <c r="K848" s="135">
        <v>20.0</v>
      </c>
      <c r="N848" s="143">
        <v>45938.0</v>
      </c>
    </row>
    <row r="849">
      <c r="A849" s="135">
        <v>848.0</v>
      </c>
      <c r="B849" s="135" t="s">
        <v>5350</v>
      </c>
      <c r="C849" s="135" t="s">
        <v>108</v>
      </c>
      <c r="E849" s="135">
        <v>20.0</v>
      </c>
      <c r="K849" s="135">
        <v>250.0</v>
      </c>
      <c r="N849" s="143">
        <v>43992.0</v>
      </c>
    </row>
    <row r="850">
      <c r="A850" s="135">
        <v>849.0</v>
      </c>
      <c r="B850" s="135" t="s">
        <v>5352</v>
      </c>
      <c r="C850" s="135" t="s">
        <v>108</v>
      </c>
      <c r="E850" s="135">
        <v>20.0</v>
      </c>
      <c r="K850" s="135">
        <v>20.0</v>
      </c>
      <c r="N850" s="143">
        <v>45936.0</v>
      </c>
    </row>
    <row r="851">
      <c r="A851" s="135">
        <v>850.0</v>
      </c>
      <c r="B851" s="135" t="s">
        <v>5355</v>
      </c>
      <c r="C851" s="135" t="s">
        <v>108</v>
      </c>
      <c r="E851" s="135">
        <v>20.0</v>
      </c>
      <c r="K851" s="135">
        <v>20.0</v>
      </c>
      <c r="N851" s="143">
        <v>45938.0</v>
      </c>
    </row>
    <row r="852">
      <c r="A852" s="135">
        <v>851.0</v>
      </c>
      <c r="B852" s="135" t="s">
        <v>5357</v>
      </c>
      <c r="C852" s="135" t="s">
        <v>108</v>
      </c>
      <c r="E852" s="135">
        <v>20.0</v>
      </c>
      <c r="K852" s="135">
        <v>20.0</v>
      </c>
      <c r="N852" s="143">
        <v>45932.0</v>
      </c>
    </row>
    <row r="853">
      <c r="A853" s="135">
        <v>852.0</v>
      </c>
      <c r="B853" s="135" t="s">
        <v>5359</v>
      </c>
      <c r="C853" s="135" t="s">
        <v>108</v>
      </c>
      <c r="E853" s="135">
        <v>20.0</v>
      </c>
      <c r="K853" s="135">
        <v>150.0</v>
      </c>
      <c r="N853" s="143">
        <v>43909.0</v>
      </c>
    </row>
    <row r="854">
      <c r="A854" s="135">
        <v>853.0</v>
      </c>
      <c r="B854" s="135" t="s">
        <v>5362</v>
      </c>
      <c r="C854" s="135" t="s">
        <v>108</v>
      </c>
      <c r="E854" s="135">
        <v>20.0</v>
      </c>
      <c r="K854" s="135">
        <v>20.0</v>
      </c>
      <c r="N854" s="143">
        <v>45805.0</v>
      </c>
    </row>
    <row r="855">
      <c r="A855" s="135">
        <v>854.0</v>
      </c>
      <c r="B855" s="135" t="s">
        <v>5365</v>
      </c>
      <c r="C855" s="135" t="s">
        <v>108</v>
      </c>
      <c r="E855" s="135">
        <v>20.0</v>
      </c>
      <c r="K855" s="135">
        <v>30.0</v>
      </c>
      <c r="N855" s="143">
        <v>45941.0</v>
      </c>
      <c r="Q855" s="135" t="s">
        <v>5368</v>
      </c>
    </row>
    <row r="856">
      <c r="A856" s="135">
        <v>855.0</v>
      </c>
      <c r="B856" s="135" t="s">
        <v>5369</v>
      </c>
      <c r="C856" s="135" t="s">
        <v>108</v>
      </c>
      <c r="E856" s="135">
        <v>20.0</v>
      </c>
      <c r="K856" s="135">
        <v>20.0</v>
      </c>
      <c r="N856" s="143">
        <v>45931.0</v>
      </c>
    </row>
    <row r="857">
      <c r="A857" s="135">
        <v>856.0</v>
      </c>
      <c r="B857" s="135" t="s">
        <v>5375</v>
      </c>
      <c r="C857" s="135" t="s">
        <v>108</v>
      </c>
      <c r="E857" s="135">
        <v>20.0</v>
      </c>
      <c r="K857" s="135">
        <v>20.0</v>
      </c>
      <c r="N857" s="143">
        <v>45817.0</v>
      </c>
    </row>
    <row r="858">
      <c r="A858" s="135">
        <v>857.0</v>
      </c>
      <c r="B858" s="135" t="s">
        <v>5376</v>
      </c>
      <c r="C858" s="135" t="s">
        <v>108</v>
      </c>
      <c r="E858" s="135">
        <v>20.0</v>
      </c>
      <c r="K858" s="135">
        <v>20.0</v>
      </c>
      <c r="N858" s="143">
        <v>45939.0</v>
      </c>
    </row>
    <row r="859">
      <c r="A859" s="135">
        <v>858.0</v>
      </c>
      <c r="B859" s="135" t="s">
        <v>5381</v>
      </c>
      <c r="C859" s="135" t="s">
        <v>108</v>
      </c>
      <c r="E859" s="135">
        <v>20.0</v>
      </c>
      <c r="K859" s="135">
        <v>20.0</v>
      </c>
      <c r="N859" s="143">
        <v>45928.0</v>
      </c>
    </row>
    <row r="860">
      <c r="A860" s="135">
        <v>859.0</v>
      </c>
      <c r="B860" s="135" t="s">
        <v>5383</v>
      </c>
      <c r="C860" s="135" t="s">
        <v>108</v>
      </c>
      <c r="E860" s="135">
        <v>20.0</v>
      </c>
      <c r="K860" s="135">
        <v>20.0</v>
      </c>
      <c r="N860" s="143">
        <v>45934.0</v>
      </c>
    </row>
    <row r="861">
      <c r="A861" s="135">
        <v>860.0</v>
      </c>
      <c r="B861" s="135" t="s">
        <v>5386</v>
      </c>
      <c r="C861" s="135" t="s">
        <v>108</v>
      </c>
      <c r="E861" s="135">
        <v>20.0</v>
      </c>
      <c r="K861" s="135">
        <v>20.0</v>
      </c>
      <c r="N861" s="143">
        <v>45932.0</v>
      </c>
    </row>
    <row r="862">
      <c r="A862" s="135">
        <v>861.0</v>
      </c>
      <c r="B862" s="135" t="s">
        <v>5390</v>
      </c>
      <c r="C862" s="135" t="s">
        <v>108</v>
      </c>
      <c r="E862" s="135">
        <v>20.0</v>
      </c>
      <c r="K862" s="135">
        <v>30.0</v>
      </c>
      <c r="N862" s="143">
        <v>45669.0</v>
      </c>
    </row>
    <row r="863">
      <c r="A863" s="135">
        <v>862.0</v>
      </c>
      <c r="B863" s="135" t="s">
        <v>5391</v>
      </c>
      <c r="C863" s="135" t="s">
        <v>108</v>
      </c>
      <c r="E863" s="135">
        <v>20.0</v>
      </c>
      <c r="K863" s="135">
        <v>450.0</v>
      </c>
      <c r="N863" s="143">
        <v>44470.0</v>
      </c>
    </row>
    <row r="864">
      <c r="A864" s="135">
        <v>863.0</v>
      </c>
      <c r="B864" s="135" t="s">
        <v>5397</v>
      </c>
      <c r="C864" s="135" t="s">
        <v>108</v>
      </c>
      <c r="E864" s="135">
        <v>20.0</v>
      </c>
      <c r="K864" s="135">
        <v>350.0</v>
      </c>
      <c r="N864" s="143">
        <v>43841.0</v>
      </c>
    </row>
    <row r="865">
      <c r="A865" s="135">
        <v>864.0</v>
      </c>
      <c r="B865" s="135" t="s">
        <v>5401</v>
      </c>
      <c r="C865" s="135" t="s">
        <v>108</v>
      </c>
      <c r="E865" s="135">
        <v>20.0</v>
      </c>
      <c r="K865" s="135">
        <v>20.0</v>
      </c>
      <c r="N865" s="143">
        <v>45933.0</v>
      </c>
    </row>
    <row r="866">
      <c r="A866" s="135">
        <v>865.0</v>
      </c>
      <c r="B866" s="135" t="s">
        <v>5403</v>
      </c>
      <c r="C866" s="135" t="s">
        <v>108</v>
      </c>
      <c r="E866" s="135">
        <v>20.0</v>
      </c>
      <c r="K866" s="135">
        <v>20.0</v>
      </c>
      <c r="N866" s="143">
        <v>45939.0</v>
      </c>
    </row>
    <row r="867">
      <c r="A867" s="135">
        <v>866.0</v>
      </c>
      <c r="B867" s="135" t="s">
        <v>5408</v>
      </c>
      <c r="C867" s="135" t="s">
        <v>108</v>
      </c>
      <c r="E867" s="135">
        <v>20.0</v>
      </c>
      <c r="K867" s="135">
        <v>20.0</v>
      </c>
      <c r="N867" s="143">
        <v>45937.0</v>
      </c>
    </row>
    <row r="868">
      <c r="A868" s="135">
        <v>867.0</v>
      </c>
      <c r="B868" s="135" t="s">
        <v>5410</v>
      </c>
      <c r="C868" s="135" t="s">
        <v>108</v>
      </c>
      <c r="E868" s="135">
        <v>20.0</v>
      </c>
      <c r="K868" s="135">
        <v>20.0</v>
      </c>
      <c r="N868" s="143">
        <v>45936.0</v>
      </c>
    </row>
    <row r="869">
      <c r="A869" s="135">
        <v>868.0</v>
      </c>
      <c r="B869" s="135" t="s">
        <v>5414</v>
      </c>
      <c r="C869" s="135" t="s">
        <v>108</v>
      </c>
      <c r="E869" s="135">
        <v>20.0</v>
      </c>
      <c r="K869" s="135">
        <v>20.0</v>
      </c>
      <c r="N869" s="143">
        <v>45937.0</v>
      </c>
    </row>
    <row r="870">
      <c r="A870" s="135">
        <v>869.0</v>
      </c>
      <c r="B870" s="135" t="s">
        <v>5416</v>
      </c>
      <c r="C870" s="135" t="s">
        <v>108</v>
      </c>
      <c r="E870" s="135">
        <v>20.0</v>
      </c>
      <c r="K870" s="135">
        <v>150.0</v>
      </c>
      <c r="N870" s="143">
        <v>43880.0</v>
      </c>
    </row>
    <row r="871">
      <c r="A871" s="135">
        <v>870.0</v>
      </c>
      <c r="B871" s="135" t="s">
        <v>5419</v>
      </c>
      <c r="C871" s="135" t="s">
        <v>108</v>
      </c>
      <c r="E871" s="135">
        <v>20.0</v>
      </c>
      <c r="K871" s="135">
        <v>450.0</v>
      </c>
      <c r="N871" s="143">
        <v>43841.0</v>
      </c>
      <c r="Q871" s="135" t="s">
        <v>5422</v>
      </c>
    </row>
    <row r="872">
      <c r="A872" s="135">
        <v>871.0</v>
      </c>
      <c r="B872" s="135" t="s">
        <v>5423</v>
      </c>
      <c r="C872" s="135" t="s">
        <v>108</v>
      </c>
      <c r="E872" s="135">
        <v>20.0</v>
      </c>
      <c r="K872" s="135">
        <v>450.0</v>
      </c>
      <c r="N872" s="143">
        <v>43898.0</v>
      </c>
    </row>
    <row r="873">
      <c r="A873" s="135">
        <v>872.0</v>
      </c>
      <c r="B873" s="135" t="s">
        <v>5425</v>
      </c>
      <c r="C873" s="135" t="s">
        <v>108</v>
      </c>
      <c r="E873" s="135">
        <v>20.0</v>
      </c>
      <c r="F873" s="135">
        <v>6.0</v>
      </c>
      <c r="K873" s="135">
        <v>450.0</v>
      </c>
      <c r="N873" s="143">
        <v>43837.0</v>
      </c>
    </row>
    <row r="874">
      <c r="A874" s="135">
        <v>873.0</v>
      </c>
      <c r="B874" s="135" t="s">
        <v>5427</v>
      </c>
      <c r="C874" s="135" t="s">
        <v>108</v>
      </c>
      <c r="E874" s="135">
        <v>20.0</v>
      </c>
      <c r="K874" s="135">
        <v>20.0</v>
      </c>
      <c r="N874" s="143">
        <v>45935.0</v>
      </c>
    </row>
    <row r="875">
      <c r="A875" s="135">
        <v>874.0</v>
      </c>
      <c r="B875" s="135" t="s">
        <v>5429</v>
      </c>
      <c r="C875" s="135" t="s">
        <v>108</v>
      </c>
      <c r="E875" s="135">
        <v>20.0</v>
      </c>
      <c r="K875" s="135">
        <v>250.0</v>
      </c>
      <c r="N875" s="143">
        <v>43840.0</v>
      </c>
    </row>
    <row r="876">
      <c r="A876" s="135">
        <v>875.0</v>
      </c>
      <c r="B876" s="135" t="s">
        <v>5431</v>
      </c>
      <c r="C876" s="135" t="s">
        <v>108</v>
      </c>
      <c r="E876" s="135">
        <v>20.0</v>
      </c>
      <c r="K876" s="135">
        <v>20.0</v>
      </c>
      <c r="N876" s="143">
        <v>45957.0</v>
      </c>
      <c r="Q876" s="135" t="s">
        <v>5434</v>
      </c>
    </row>
    <row r="877">
      <c r="A877" s="135">
        <v>876.0</v>
      </c>
      <c r="B877" s="135" t="s">
        <v>5435</v>
      </c>
      <c r="C877" s="135" t="s">
        <v>108</v>
      </c>
      <c r="E877" s="135">
        <v>20.0</v>
      </c>
      <c r="K877" s="135">
        <v>20.0</v>
      </c>
      <c r="N877" s="143">
        <v>45928.0</v>
      </c>
    </row>
    <row r="878">
      <c r="A878" s="135">
        <v>877.0</v>
      </c>
      <c r="B878" s="135" t="s">
        <v>5438</v>
      </c>
      <c r="C878" s="135" t="s">
        <v>108</v>
      </c>
      <c r="E878" s="135">
        <v>20.0</v>
      </c>
      <c r="K878" s="135">
        <v>250.0</v>
      </c>
      <c r="N878" s="143">
        <v>44025.0</v>
      </c>
    </row>
    <row r="879">
      <c r="A879" s="135">
        <v>878.0</v>
      </c>
      <c r="B879" s="135" t="s">
        <v>5443</v>
      </c>
      <c r="C879" s="135" t="s">
        <v>108</v>
      </c>
      <c r="E879" s="135">
        <v>20.0</v>
      </c>
      <c r="K879" s="135">
        <v>900.0</v>
      </c>
      <c r="N879" s="143">
        <v>43839.0</v>
      </c>
    </row>
    <row r="880">
      <c r="A880" s="135">
        <v>879.0</v>
      </c>
      <c r="B880" s="135" t="s">
        <v>5446</v>
      </c>
      <c r="C880" s="135" t="s">
        <v>108</v>
      </c>
      <c r="E880" s="135">
        <v>20.0</v>
      </c>
      <c r="K880" s="135">
        <v>40.0</v>
      </c>
      <c r="N880" s="143">
        <v>45159.0</v>
      </c>
    </row>
    <row r="881">
      <c r="A881" s="135">
        <v>880.0</v>
      </c>
      <c r="B881" s="135" t="s">
        <v>5449</v>
      </c>
      <c r="C881" s="135" t="s">
        <v>108</v>
      </c>
      <c r="E881" s="135">
        <v>20.0</v>
      </c>
      <c r="K881" s="135">
        <v>20.0</v>
      </c>
      <c r="N881" s="143">
        <v>45939.0</v>
      </c>
    </row>
    <row r="882">
      <c r="A882" s="135">
        <v>881.0</v>
      </c>
      <c r="B882" s="135" t="s">
        <v>5453</v>
      </c>
      <c r="C882" s="135" t="s">
        <v>108</v>
      </c>
      <c r="E882" s="135">
        <v>20.0</v>
      </c>
      <c r="K882" s="135">
        <v>20.0</v>
      </c>
      <c r="N882" s="143">
        <v>45932.0</v>
      </c>
    </row>
    <row r="883">
      <c r="A883" s="135">
        <v>882.0</v>
      </c>
      <c r="B883" s="135" t="s">
        <v>5458</v>
      </c>
      <c r="C883" s="135" t="s">
        <v>108</v>
      </c>
      <c r="E883" s="135">
        <v>20.0</v>
      </c>
      <c r="K883" s="135">
        <v>20.0</v>
      </c>
      <c r="N883" s="143">
        <v>45938.0</v>
      </c>
    </row>
    <row r="884">
      <c r="A884" s="135">
        <v>883.0</v>
      </c>
      <c r="B884" s="135" t="s">
        <v>5460</v>
      </c>
      <c r="C884" s="135" t="s">
        <v>108</v>
      </c>
      <c r="E884" s="135">
        <v>20.0</v>
      </c>
      <c r="K884" s="135">
        <v>20.0</v>
      </c>
      <c r="N884" s="143">
        <v>45937.0</v>
      </c>
    </row>
    <row r="885">
      <c r="A885" s="135">
        <v>884.0</v>
      </c>
      <c r="B885" s="135" t="s">
        <v>5463</v>
      </c>
      <c r="C885" s="135" t="s">
        <v>108</v>
      </c>
      <c r="E885" s="135">
        <v>20.0</v>
      </c>
      <c r="K885" s="135">
        <v>20.0</v>
      </c>
      <c r="N885" s="143">
        <v>45937.0</v>
      </c>
    </row>
    <row r="886">
      <c r="A886" s="135">
        <v>885.0</v>
      </c>
      <c r="B886" s="135" t="s">
        <v>5467</v>
      </c>
      <c r="C886" s="135" t="s">
        <v>108</v>
      </c>
      <c r="E886" s="135">
        <v>20.0</v>
      </c>
      <c r="K886" s="135">
        <v>40.0</v>
      </c>
      <c r="N886" s="143">
        <v>45621.0</v>
      </c>
    </row>
    <row r="887">
      <c r="A887" s="135">
        <v>886.0</v>
      </c>
      <c r="B887" s="135" t="s">
        <v>5469</v>
      </c>
      <c r="C887" s="135" t="s">
        <v>108</v>
      </c>
      <c r="E887" s="135">
        <v>20.0</v>
      </c>
      <c r="K887" s="135">
        <v>20.0</v>
      </c>
      <c r="N887" s="143">
        <v>45957.0</v>
      </c>
    </row>
    <row r="888">
      <c r="A888" s="135">
        <v>887.0</v>
      </c>
      <c r="B888" s="135" t="s">
        <v>5472</v>
      </c>
      <c r="C888" s="135" t="s">
        <v>108</v>
      </c>
      <c r="E888" s="135">
        <v>20.0</v>
      </c>
      <c r="K888" s="135">
        <v>30.0</v>
      </c>
      <c r="N888" s="143">
        <v>45936.0</v>
      </c>
      <c r="Q888" s="135" t="s">
        <v>5477</v>
      </c>
    </row>
    <row r="889">
      <c r="A889" s="135">
        <v>888.0</v>
      </c>
      <c r="B889" s="135" t="s">
        <v>5479</v>
      </c>
      <c r="C889" s="135" t="s">
        <v>108</v>
      </c>
      <c r="E889" s="135">
        <v>20.0</v>
      </c>
      <c r="K889" s="135">
        <v>20.0</v>
      </c>
      <c r="N889" s="143">
        <v>45937.0</v>
      </c>
    </row>
    <row r="890">
      <c r="A890" s="135">
        <v>889.0</v>
      </c>
      <c r="B890" s="135" t="s">
        <v>5483</v>
      </c>
      <c r="C890" s="135" t="s">
        <v>108</v>
      </c>
      <c r="E890" s="135">
        <v>20.0</v>
      </c>
      <c r="K890" s="135">
        <v>30.0</v>
      </c>
      <c r="N890" s="143">
        <v>45643.0</v>
      </c>
    </row>
    <row r="891">
      <c r="A891" s="135">
        <v>890.0</v>
      </c>
      <c r="B891" s="135" t="s">
        <v>5487</v>
      </c>
      <c r="C891" s="135" t="s">
        <v>108</v>
      </c>
      <c r="E891" s="135">
        <v>20.0</v>
      </c>
      <c r="K891" s="135">
        <v>20.0</v>
      </c>
      <c r="N891" s="143">
        <v>45935.0</v>
      </c>
    </row>
    <row r="892">
      <c r="A892" s="135">
        <v>891.0</v>
      </c>
      <c r="B892" s="135" t="s">
        <v>5488</v>
      </c>
      <c r="C892" s="135" t="s">
        <v>108</v>
      </c>
      <c r="E892" s="135">
        <v>20.0</v>
      </c>
      <c r="K892" s="135">
        <v>300.0</v>
      </c>
      <c r="N892" s="143">
        <v>43848.0</v>
      </c>
      <c r="Q892" s="135" t="s">
        <v>5492</v>
      </c>
    </row>
    <row r="893">
      <c r="A893" s="135">
        <v>892.0</v>
      </c>
      <c r="B893" s="135" t="s">
        <v>5493</v>
      </c>
      <c r="C893" s="135" t="s">
        <v>108</v>
      </c>
      <c r="E893" s="135">
        <v>20.0</v>
      </c>
      <c r="K893" s="135">
        <v>350.0</v>
      </c>
      <c r="N893" s="143">
        <v>44186.0</v>
      </c>
    </row>
    <row r="894">
      <c r="A894" s="135">
        <v>893.0</v>
      </c>
      <c r="B894" s="135" t="s">
        <v>5496</v>
      </c>
      <c r="C894" s="135" t="s">
        <v>108</v>
      </c>
      <c r="E894" s="135">
        <v>20.0</v>
      </c>
      <c r="K894" s="135">
        <v>300.0</v>
      </c>
      <c r="N894" s="143">
        <v>43840.0</v>
      </c>
    </row>
    <row r="895">
      <c r="A895" s="135">
        <v>894.0</v>
      </c>
      <c r="B895" s="135" t="s">
        <v>5498</v>
      </c>
      <c r="C895" s="135" t="s">
        <v>108</v>
      </c>
      <c r="E895" s="135">
        <v>20.0</v>
      </c>
      <c r="K895" s="135">
        <v>20.0</v>
      </c>
      <c r="N895" s="143">
        <v>45921.0</v>
      </c>
    </row>
    <row r="896">
      <c r="A896" s="135">
        <v>895.0</v>
      </c>
      <c r="B896" s="135" t="s">
        <v>5504</v>
      </c>
      <c r="C896" s="135" t="s">
        <v>108</v>
      </c>
      <c r="E896" s="135">
        <v>20.0</v>
      </c>
      <c r="K896" s="135">
        <v>300.0</v>
      </c>
      <c r="N896" s="143">
        <v>43837.0</v>
      </c>
    </row>
    <row r="897">
      <c r="A897" s="135">
        <v>896.0</v>
      </c>
      <c r="B897" s="135" t="s">
        <v>5506</v>
      </c>
      <c r="C897" s="135" t="s">
        <v>108</v>
      </c>
      <c r="E897" s="135">
        <v>20.0</v>
      </c>
      <c r="K897" s="135">
        <v>20.0</v>
      </c>
      <c r="N897" s="143">
        <v>46012.0</v>
      </c>
    </row>
    <row r="898">
      <c r="A898" s="135">
        <v>897.0</v>
      </c>
      <c r="B898" s="135" t="s">
        <v>5509</v>
      </c>
      <c r="C898" s="135" t="s">
        <v>108</v>
      </c>
      <c r="E898" s="135">
        <v>20.0</v>
      </c>
      <c r="K898" s="135">
        <v>20.0</v>
      </c>
      <c r="N898" s="143">
        <v>45937.0</v>
      </c>
    </row>
    <row r="899">
      <c r="A899" s="135">
        <v>898.0</v>
      </c>
      <c r="B899" s="135" t="s">
        <v>5512</v>
      </c>
      <c r="C899" s="135" t="s">
        <v>108</v>
      </c>
      <c r="E899" s="135">
        <v>20.0</v>
      </c>
      <c r="K899" s="135">
        <v>20.0</v>
      </c>
      <c r="N899" s="143">
        <v>45939.0</v>
      </c>
    </row>
    <row r="900">
      <c r="A900" s="135">
        <v>899.0</v>
      </c>
      <c r="B900" s="135" t="s">
        <v>5513</v>
      </c>
      <c r="C900" s="135" t="s">
        <v>108</v>
      </c>
      <c r="E900" s="135">
        <v>20.0</v>
      </c>
      <c r="K900" s="135">
        <v>20.0</v>
      </c>
      <c r="N900" s="143">
        <v>45939.0</v>
      </c>
    </row>
    <row r="901">
      <c r="A901" s="135">
        <v>900.0</v>
      </c>
      <c r="B901" s="135" t="s">
        <v>5516</v>
      </c>
      <c r="C901" s="135" t="s">
        <v>108</v>
      </c>
      <c r="E901" s="135">
        <v>20.0</v>
      </c>
      <c r="K901" s="135">
        <v>600.0</v>
      </c>
      <c r="N901" s="143">
        <v>45069.0</v>
      </c>
    </row>
    <row r="902">
      <c r="A902" s="135">
        <v>901.0</v>
      </c>
      <c r="B902" s="135" t="s">
        <v>5520</v>
      </c>
      <c r="C902" s="135" t="s">
        <v>108</v>
      </c>
      <c r="E902" s="135">
        <v>20.0</v>
      </c>
      <c r="K902" s="135">
        <v>20.0</v>
      </c>
      <c r="N902" s="143">
        <v>45935.0</v>
      </c>
    </row>
    <row r="903">
      <c r="A903" s="135">
        <v>902.0</v>
      </c>
      <c r="B903" s="135" t="s">
        <v>5522</v>
      </c>
      <c r="C903" s="135" t="s">
        <v>108</v>
      </c>
      <c r="E903" s="135">
        <v>20.0</v>
      </c>
      <c r="K903" s="135">
        <v>20.0</v>
      </c>
      <c r="N903" s="143">
        <v>45914.0</v>
      </c>
    </row>
    <row r="904">
      <c r="A904" s="135">
        <v>903.0</v>
      </c>
      <c r="B904" s="135" t="s">
        <v>5528</v>
      </c>
      <c r="C904" s="135" t="s">
        <v>108</v>
      </c>
      <c r="E904" s="135">
        <v>20.0</v>
      </c>
      <c r="K904" s="135">
        <v>20.0</v>
      </c>
      <c r="N904" s="143">
        <v>45939.0</v>
      </c>
    </row>
    <row r="905">
      <c r="A905" s="135">
        <v>904.0</v>
      </c>
      <c r="B905" s="135" t="s">
        <v>5531</v>
      </c>
      <c r="C905" s="135" t="s">
        <v>108</v>
      </c>
      <c r="E905" s="135">
        <v>20.0</v>
      </c>
      <c r="K905" s="135">
        <v>20.0</v>
      </c>
      <c r="N905" s="143">
        <v>45935.0</v>
      </c>
    </row>
    <row r="906">
      <c r="A906" s="135">
        <v>905.0</v>
      </c>
      <c r="B906" s="135" t="s">
        <v>5535</v>
      </c>
      <c r="C906" s="135" t="s">
        <v>108</v>
      </c>
      <c r="E906" s="135">
        <v>20.0</v>
      </c>
      <c r="K906" s="135">
        <v>20.0</v>
      </c>
      <c r="N906" s="143">
        <v>44525.0</v>
      </c>
    </row>
    <row r="907">
      <c r="A907" s="135">
        <v>906.0</v>
      </c>
      <c r="B907" s="135" t="s">
        <v>5539</v>
      </c>
      <c r="C907" s="135" t="s">
        <v>108</v>
      </c>
      <c r="E907" s="135">
        <v>20.0</v>
      </c>
      <c r="K907" s="135">
        <v>20.0</v>
      </c>
      <c r="N907" s="143">
        <v>45936.0</v>
      </c>
    </row>
    <row r="908">
      <c r="A908" s="135">
        <v>907.0</v>
      </c>
      <c r="B908" s="135" t="s">
        <v>5541</v>
      </c>
      <c r="C908" s="135" t="s">
        <v>108</v>
      </c>
      <c r="E908" s="135">
        <v>20.0</v>
      </c>
      <c r="K908" s="135">
        <v>600.0</v>
      </c>
      <c r="N908" s="143">
        <v>43853.0</v>
      </c>
    </row>
    <row r="909">
      <c r="A909" s="135">
        <v>908.0</v>
      </c>
      <c r="B909" s="135" t="s">
        <v>5543</v>
      </c>
      <c r="C909" s="135" t="s">
        <v>108</v>
      </c>
      <c r="E909" s="135">
        <v>20.0</v>
      </c>
      <c r="K909" s="135">
        <v>20.0</v>
      </c>
      <c r="N909" s="143">
        <v>45907.0</v>
      </c>
      <c r="Q909" s="135" t="s">
        <v>5546</v>
      </c>
      <c r="R909" s="135">
        <v>14.0</v>
      </c>
    </row>
    <row r="910">
      <c r="A910" s="135">
        <v>909.0</v>
      </c>
      <c r="B910" s="135" t="s">
        <v>5547</v>
      </c>
      <c r="C910" s="135" t="s">
        <v>108</v>
      </c>
      <c r="E910" s="135">
        <v>20.0</v>
      </c>
      <c r="K910" s="135">
        <v>30.0</v>
      </c>
      <c r="N910" s="143">
        <v>45933.0</v>
      </c>
    </row>
    <row r="911">
      <c r="A911" s="135">
        <v>910.0</v>
      </c>
      <c r="B911" s="135" t="s">
        <v>5549</v>
      </c>
      <c r="C911" s="135" t="s">
        <v>108</v>
      </c>
      <c r="E911" s="135">
        <v>20.0</v>
      </c>
      <c r="K911" s="135">
        <v>20.0</v>
      </c>
      <c r="N911" s="143">
        <v>45939.0</v>
      </c>
      <c r="Q911" s="135" t="s">
        <v>5550</v>
      </c>
    </row>
    <row r="912">
      <c r="A912" s="135">
        <v>911.0</v>
      </c>
      <c r="B912" s="135" t="s">
        <v>5552</v>
      </c>
      <c r="C912" s="135" t="s">
        <v>108</v>
      </c>
      <c r="E912" s="135">
        <v>20.0</v>
      </c>
      <c r="K912" s="135">
        <v>20.0</v>
      </c>
      <c r="N912" s="143">
        <v>45937.0</v>
      </c>
    </row>
    <row r="913">
      <c r="A913" s="135">
        <v>912.0</v>
      </c>
      <c r="B913" s="135" t="s">
        <v>5555</v>
      </c>
      <c r="C913" s="135" t="s">
        <v>108</v>
      </c>
      <c r="E913" s="135">
        <v>20.0</v>
      </c>
      <c r="K913" s="135">
        <v>250.0</v>
      </c>
      <c r="N913" s="143">
        <v>45823.0</v>
      </c>
    </row>
    <row r="914">
      <c r="A914" s="135">
        <v>913.0</v>
      </c>
      <c r="B914" s="135" t="s">
        <v>5556</v>
      </c>
      <c r="C914" s="135" t="s">
        <v>108</v>
      </c>
      <c r="E914" s="135">
        <v>20.0</v>
      </c>
      <c r="K914" s="135">
        <v>30.0</v>
      </c>
      <c r="N914" s="143">
        <v>45384.0</v>
      </c>
    </row>
    <row r="915">
      <c r="A915" s="135">
        <v>914.0</v>
      </c>
      <c r="B915" s="135" t="s">
        <v>5562</v>
      </c>
      <c r="C915" s="135" t="s">
        <v>108</v>
      </c>
      <c r="E915" s="135">
        <v>20.0</v>
      </c>
      <c r="K915" s="135">
        <v>20.0</v>
      </c>
      <c r="N915" s="143">
        <v>45925.0</v>
      </c>
    </row>
    <row r="916">
      <c r="A916" s="135">
        <v>915.0</v>
      </c>
      <c r="B916" s="135" t="s">
        <v>3694</v>
      </c>
      <c r="C916" s="135" t="s">
        <v>108</v>
      </c>
      <c r="E916" s="135">
        <v>20.0</v>
      </c>
      <c r="K916" s="135">
        <v>20.0</v>
      </c>
      <c r="N916" s="143">
        <v>45886.0</v>
      </c>
    </row>
    <row r="917">
      <c r="A917" s="135">
        <v>916.0</v>
      </c>
      <c r="B917" s="135" t="s">
        <v>5567</v>
      </c>
      <c r="C917" s="135" t="s">
        <v>108</v>
      </c>
      <c r="E917" s="135">
        <v>20.0</v>
      </c>
      <c r="K917" s="135">
        <v>20.0</v>
      </c>
      <c r="N917" s="143">
        <v>45809.0</v>
      </c>
    </row>
    <row r="918">
      <c r="A918" s="135">
        <v>917.0</v>
      </c>
      <c r="B918" s="135" t="s">
        <v>5570</v>
      </c>
      <c r="C918" s="135" t="s">
        <v>108</v>
      </c>
      <c r="E918" s="135">
        <v>20.0</v>
      </c>
      <c r="K918" s="135">
        <v>20.0</v>
      </c>
      <c r="N918" s="143">
        <v>45933.0</v>
      </c>
    </row>
    <row r="919">
      <c r="A919" s="135">
        <v>918.0</v>
      </c>
      <c r="B919" s="135" t="s">
        <v>5574</v>
      </c>
      <c r="C919" s="135" t="s">
        <v>108</v>
      </c>
      <c r="E919" s="135">
        <v>20.0</v>
      </c>
      <c r="K919" s="135">
        <v>1100.0</v>
      </c>
      <c r="N919" s="143">
        <v>43862.0</v>
      </c>
    </row>
    <row r="920">
      <c r="A920" s="135">
        <v>919.0</v>
      </c>
      <c r="B920" s="135" t="s">
        <v>5576</v>
      </c>
      <c r="C920" s="135" t="s">
        <v>108</v>
      </c>
      <c r="E920" s="135">
        <v>20.0</v>
      </c>
      <c r="K920" s="135">
        <v>20.0</v>
      </c>
      <c r="N920" s="143">
        <v>45927.0</v>
      </c>
    </row>
    <row r="921">
      <c r="A921" s="135">
        <v>920.0</v>
      </c>
      <c r="B921" s="135" t="s">
        <v>5579</v>
      </c>
      <c r="C921" s="135" t="s">
        <v>108</v>
      </c>
      <c r="D921" s="135">
        <v>46.0</v>
      </c>
      <c r="E921" s="135">
        <v>20.0</v>
      </c>
      <c r="H921" s="135" t="s">
        <v>107</v>
      </c>
      <c r="I921" s="142">
        <v>46156.71895833333</v>
      </c>
      <c r="J921" s="135" t="s">
        <v>5585</v>
      </c>
      <c r="K921" s="135">
        <v>1400.0</v>
      </c>
      <c r="L921" s="135">
        <v>14000.0</v>
      </c>
      <c r="M921" s="135">
        <v>18000.0</v>
      </c>
      <c r="N921" s="143">
        <v>43839.0</v>
      </c>
      <c r="O921" s="135" t="s">
        <v>1765</v>
      </c>
      <c r="P921" s="135" t="s">
        <v>1767</v>
      </c>
      <c r="Q921" s="135" t="s">
        <v>5587</v>
      </c>
      <c r="R921" s="135" t="s">
        <v>5588</v>
      </c>
      <c r="S921" s="135" t="s">
        <v>1770</v>
      </c>
    </row>
    <row r="922">
      <c r="A922" s="135">
        <v>921.0</v>
      </c>
      <c r="B922" s="135" t="s">
        <v>5592</v>
      </c>
      <c r="C922" s="135" t="s">
        <v>108</v>
      </c>
      <c r="E922" s="135">
        <v>20.0</v>
      </c>
      <c r="K922" s="135">
        <v>30.0</v>
      </c>
      <c r="N922" s="143">
        <v>45924.0</v>
      </c>
    </row>
    <row r="923">
      <c r="A923" s="135">
        <v>922.0</v>
      </c>
      <c r="B923" s="135" t="s">
        <v>5597</v>
      </c>
      <c r="C923" s="135" t="s">
        <v>108</v>
      </c>
      <c r="E923" s="135">
        <v>20.0</v>
      </c>
      <c r="K923" s="135">
        <v>20.0</v>
      </c>
      <c r="N923" s="143">
        <v>45934.0</v>
      </c>
    </row>
    <row r="924">
      <c r="A924" s="135">
        <v>923.0</v>
      </c>
      <c r="B924" s="135" t="s">
        <v>5600</v>
      </c>
      <c r="C924" s="135" t="s">
        <v>108</v>
      </c>
      <c r="E924" s="135">
        <v>20.0</v>
      </c>
      <c r="K924" s="135">
        <v>40.0</v>
      </c>
      <c r="N924" s="143">
        <v>44740.0</v>
      </c>
    </row>
    <row r="925">
      <c r="A925" s="135">
        <v>924.0</v>
      </c>
      <c r="B925" s="135" t="s">
        <v>5603</v>
      </c>
      <c r="C925" s="135" t="s">
        <v>108</v>
      </c>
      <c r="E925" s="135">
        <v>20.0</v>
      </c>
      <c r="K925" s="135">
        <v>350.0</v>
      </c>
      <c r="N925" s="143">
        <v>43871.0</v>
      </c>
    </row>
    <row r="926">
      <c r="A926" s="135">
        <v>925.0</v>
      </c>
      <c r="B926" s="135" t="s">
        <v>5604</v>
      </c>
      <c r="C926" s="135" t="s">
        <v>108</v>
      </c>
      <c r="E926" s="135">
        <v>20.0</v>
      </c>
      <c r="K926" s="135">
        <v>300.0</v>
      </c>
      <c r="N926" s="143">
        <v>43839.0</v>
      </c>
    </row>
    <row r="927">
      <c r="A927" s="135">
        <v>926.0</v>
      </c>
      <c r="B927" s="135" t="s">
        <v>5610</v>
      </c>
      <c r="C927" s="135" t="s">
        <v>108</v>
      </c>
      <c r="E927" s="135">
        <v>20.0</v>
      </c>
      <c r="K927" s="135">
        <v>20.0</v>
      </c>
      <c r="N927" s="143">
        <v>45936.0</v>
      </c>
    </row>
    <row r="928">
      <c r="A928" s="135">
        <v>927.0</v>
      </c>
      <c r="B928" s="135" t="s">
        <v>5611</v>
      </c>
      <c r="C928" s="135" t="s">
        <v>108</v>
      </c>
      <c r="E928" s="135">
        <v>20.0</v>
      </c>
      <c r="K928" s="135">
        <v>300.0</v>
      </c>
      <c r="N928" s="143">
        <v>43838.0</v>
      </c>
    </row>
    <row r="929">
      <c r="A929" s="135">
        <v>928.0</v>
      </c>
      <c r="B929" s="135" t="s">
        <v>5616</v>
      </c>
      <c r="C929" s="135" t="s">
        <v>108</v>
      </c>
      <c r="E929" s="135">
        <v>20.0</v>
      </c>
      <c r="K929" s="135">
        <v>20.0</v>
      </c>
      <c r="N929" s="143">
        <v>45938.0</v>
      </c>
    </row>
    <row r="930">
      <c r="A930" s="135">
        <v>929.0</v>
      </c>
      <c r="B930" s="135" t="s">
        <v>5620</v>
      </c>
      <c r="C930" s="135" t="s">
        <v>108</v>
      </c>
      <c r="E930" s="135">
        <v>20.0</v>
      </c>
      <c r="K930" s="135">
        <v>350.0</v>
      </c>
      <c r="N930" s="143">
        <v>43842.0</v>
      </c>
    </row>
    <row r="931">
      <c r="A931" s="135">
        <v>930.0</v>
      </c>
      <c r="B931" s="135" t="s">
        <v>5623</v>
      </c>
      <c r="C931" s="135" t="s">
        <v>108</v>
      </c>
      <c r="E931" s="135">
        <v>20.0</v>
      </c>
      <c r="K931" s="135">
        <v>20.0</v>
      </c>
      <c r="N931" s="143">
        <v>45936.0</v>
      </c>
    </row>
    <row r="932">
      <c r="A932" s="135">
        <v>931.0</v>
      </c>
      <c r="B932" s="135" t="s">
        <v>5628</v>
      </c>
      <c r="C932" s="135" t="s">
        <v>108</v>
      </c>
      <c r="E932" s="135">
        <v>20.0</v>
      </c>
      <c r="K932" s="135">
        <v>100.0</v>
      </c>
      <c r="N932" s="143">
        <v>45893.0</v>
      </c>
    </row>
    <row r="933">
      <c r="A933" s="135">
        <v>932.0</v>
      </c>
      <c r="B933" s="135" t="s">
        <v>5630</v>
      </c>
      <c r="C933" s="135" t="s">
        <v>108</v>
      </c>
      <c r="E933" s="135">
        <v>20.0</v>
      </c>
      <c r="K933" s="135">
        <v>20.0</v>
      </c>
      <c r="N933" s="143">
        <v>45934.0</v>
      </c>
    </row>
    <row r="934">
      <c r="A934" s="135">
        <v>933.0</v>
      </c>
      <c r="B934" s="135" t="s">
        <v>5635</v>
      </c>
      <c r="C934" s="135" t="s">
        <v>108</v>
      </c>
      <c r="E934" s="135">
        <v>20.0</v>
      </c>
      <c r="K934" s="135">
        <v>20.0</v>
      </c>
      <c r="N934" s="143">
        <v>45813.0</v>
      </c>
    </row>
    <row r="935">
      <c r="A935" s="135">
        <v>934.0</v>
      </c>
      <c r="B935" s="135" t="s">
        <v>5638</v>
      </c>
      <c r="C935" s="135" t="s">
        <v>108</v>
      </c>
      <c r="E935" s="135">
        <v>20.0</v>
      </c>
      <c r="K935" s="135">
        <v>20.0</v>
      </c>
      <c r="N935" s="143">
        <v>45940.0</v>
      </c>
    </row>
    <row r="936">
      <c r="A936" s="135">
        <v>935.0</v>
      </c>
      <c r="B936" s="135" t="s">
        <v>5642</v>
      </c>
      <c r="C936" s="135" t="s">
        <v>108</v>
      </c>
      <c r="E936" s="135">
        <v>20.0</v>
      </c>
      <c r="K936" s="135">
        <v>20.0</v>
      </c>
      <c r="N936" s="143">
        <v>45807.0</v>
      </c>
    </row>
    <row r="937">
      <c r="A937" s="135">
        <v>936.0</v>
      </c>
      <c r="B937" s="135" t="s">
        <v>5644</v>
      </c>
      <c r="C937" s="135" t="s">
        <v>108</v>
      </c>
      <c r="E937" s="135">
        <v>20.0</v>
      </c>
      <c r="K937" s="135">
        <v>30.0</v>
      </c>
      <c r="N937" s="143">
        <v>45810.0</v>
      </c>
    </row>
    <row r="938">
      <c r="A938" s="135">
        <v>937.0</v>
      </c>
      <c r="B938" s="135" t="s">
        <v>5646</v>
      </c>
      <c r="C938" s="135" t="s">
        <v>108</v>
      </c>
      <c r="E938" s="135">
        <v>20.0</v>
      </c>
      <c r="K938" s="135">
        <v>20.0</v>
      </c>
      <c r="N938" s="143">
        <v>45937.0</v>
      </c>
    </row>
    <row r="939">
      <c r="A939" s="135">
        <v>938.0</v>
      </c>
      <c r="B939" s="135" t="s">
        <v>5649</v>
      </c>
      <c r="C939" s="135" t="s">
        <v>108</v>
      </c>
      <c r="E939" s="135">
        <v>20.0</v>
      </c>
      <c r="F939" s="135">
        <v>6.0</v>
      </c>
      <c r="K939" s="135">
        <v>500.0</v>
      </c>
      <c r="N939" s="143">
        <v>43839.0</v>
      </c>
      <c r="O939" s="135" t="s">
        <v>1846</v>
      </c>
      <c r="P939" s="135" t="s">
        <v>1767</v>
      </c>
      <c r="S939" s="135" t="s">
        <v>1176</v>
      </c>
    </row>
    <row r="940">
      <c r="A940" s="135">
        <v>939.0</v>
      </c>
      <c r="B940" s="135" t="s">
        <v>5651</v>
      </c>
      <c r="C940" s="135" t="s">
        <v>108</v>
      </c>
      <c r="E940" s="135">
        <v>20.0</v>
      </c>
      <c r="K940" s="135">
        <v>20.0</v>
      </c>
      <c r="N940" s="143">
        <v>45921.0</v>
      </c>
    </row>
    <row r="941">
      <c r="A941" s="135">
        <v>940.0</v>
      </c>
      <c r="B941" s="135" t="s">
        <v>5654</v>
      </c>
      <c r="C941" s="135" t="s">
        <v>108</v>
      </c>
      <c r="E941" s="135">
        <v>20.0</v>
      </c>
      <c r="K941" s="135">
        <v>20.0</v>
      </c>
      <c r="N941" s="143">
        <v>45936.0</v>
      </c>
    </row>
    <row r="942">
      <c r="A942" s="135">
        <v>941.0</v>
      </c>
      <c r="B942" s="135" t="s">
        <v>5656</v>
      </c>
      <c r="C942" s="135" t="s">
        <v>108</v>
      </c>
      <c r="E942" s="135">
        <v>20.0</v>
      </c>
      <c r="K942" s="135">
        <v>20.0</v>
      </c>
      <c r="N942" s="143">
        <v>45934.0</v>
      </c>
    </row>
    <row r="943">
      <c r="A943" s="135">
        <v>942.0</v>
      </c>
      <c r="B943" s="135" t="s">
        <v>5663</v>
      </c>
      <c r="C943" s="135" t="s">
        <v>108</v>
      </c>
      <c r="E943" s="135">
        <v>20.0</v>
      </c>
      <c r="K943" s="135">
        <v>20.0</v>
      </c>
      <c r="N943" s="143">
        <v>45937.0</v>
      </c>
      <c r="Q943" s="135" t="s">
        <v>5664</v>
      </c>
      <c r="R943" s="135">
        <v>33.0</v>
      </c>
    </row>
    <row r="944">
      <c r="A944" s="135">
        <v>943.0</v>
      </c>
      <c r="B944" s="135" t="s">
        <v>5666</v>
      </c>
      <c r="C944" s="135" t="s">
        <v>108</v>
      </c>
      <c r="E944" s="135">
        <v>20.0</v>
      </c>
      <c r="K944" s="135">
        <v>20.0</v>
      </c>
      <c r="N944" s="143">
        <v>45935.0</v>
      </c>
    </row>
    <row r="945">
      <c r="A945" s="135">
        <v>944.0</v>
      </c>
      <c r="B945" s="135" t="s">
        <v>5669</v>
      </c>
      <c r="C945" s="135" t="s">
        <v>108</v>
      </c>
      <c r="E945" s="135">
        <v>20.0</v>
      </c>
      <c r="K945" s="135">
        <v>20.0</v>
      </c>
      <c r="N945" s="143">
        <v>45934.0</v>
      </c>
    </row>
    <row r="946">
      <c r="A946" s="135">
        <v>945.0</v>
      </c>
      <c r="B946" s="135" t="s">
        <v>5674</v>
      </c>
      <c r="C946" s="135" t="s">
        <v>108</v>
      </c>
      <c r="E946" s="135">
        <v>20.0</v>
      </c>
      <c r="K946" s="135">
        <v>250.0</v>
      </c>
      <c r="N946" s="143">
        <v>44146.0</v>
      </c>
    </row>
    <row r="947">
      <c r="A947" s="135">
        <v>946.0</v>
      </c>
      <c r="B947" s="135" t="s">
        <v>5678</v>
      </c>
      <c r="C947" s="135" t="s">
        <v>108</v>
      </c>
      <c r="E947" s="135">
        <v>20.0</v>
      </c>
      <c r="K947" s="135">
        <v>150.0</v>
      </c>
      <c r="N947" s="143">
        <v>44000.0</v>
      </c>
    </row>
    <row r="948">
      <c r="A948" s="135">
        <v>947.0</v>
      </c>
      <c r="B948" s="135" t="s">
        <v>5682</v>
      </c>
      <c r="C948" s="135" t="s">
        <v>108</v>
      </c>
      <c r="E948" s="135">
        <v>20.0</v>
      </c>
      <c r="K948" s="135">
        <v>400.0</v>
      </c>
      <c r="N948" s="143">
        <v>43845.0</v>
      </c>
    </row>
    <row r="949">
      <c r="A949" s="135">
        <v>948.0</v>
      </c>
      <c r="B949" s="135" t="s">
        <v>5686</v>
      </c>
      <c r="C949" s="135" t="s">
        <v>108</v>
      </c>
      <c r="E949" s="135">
        <v>20.0</v>
      </c>
      <c r="K949" s="135">
        <v>700.0</v>
      </c>
      <c r="N949" s="143">
        <v>43840.0</v>
      </c>
    </row>
    <row r="950">
      <c r="A950" s="135">
        <v>949.0</v>
      </c>
      <c r="B950" s="135" t="s">
        <v>5688</v>
      </c>
      <c r="C950" s="135" t="s">
        <v>108</v>
      </c>
      <c r="E950" s="135">
        <v>20.0</v>
      </c>
      <c r="K950" s="135">
        <v>20.0</v>
      </c>
      <c r="N950" s="143">
        <v>45929.0</v>
      </c>
    </row>
    <row r="951">
      <c r="A951" s="135">
        <v>950.0</v>
      </c>
      <c r="B951" s="135" t="s">
        <v>5693</v>
      </c>
      <c r="C951" s="135" t="s">
        <v>108</v>
      </c>
      <c r="E951" s="135">
        <v>20.0</v>
      </c>
      <c r="K951" s="135">
        <v>20.0</v>
      </c>
      <c r="N951" s="143">
        <v>45885.0</v>
      </c>
    </row>
    <row r="952">
      <c r="A952" s="135">
        <v>951.0</v>
      </c>
      <c r="B952" s="135" t="s">
        <v>5696</v>
      </c>
      <c r="C952" s="135" t="s">
        <v>108</v>
      </c>
      <c r="E952" s="135">
        <v>20.0</v>
      </c>
      <c r="K952" s="135">
        <v>20.0</v>
      </c>
      <c r="N952" s="143">
        <v>45936.0</v>
      </c>
    </row>
    <row r="953">
      <c r="A953" s="135">
        <v>952.0</v>
      </c>
      <c r="B953" s="135" t="s">
        <v>5698</v>
      </c>
      <c r="C953" s="135" t="s">
        <v>108</v>
      </c>
      <c r="E953" s="135">
        <v>20.0</v>
      </c>
      <c r="K953" s="135">
        <v>90.0</v>
      </c>
      <c r="N953" s="143">
        <v>44918.0</v>
      </c>
    </row>
    <row r="954">
      <c r="A954" s="135">
        <v>953.0</v>
      </c>
      <c r="B954" s="135" t="s">
        <v>5701</v>
      </c>
      <c r="C954" s="135" t="s">
        <v>108</v>
      </c>
      <c r="E954" s="135">
        <v>20.0</v>
      </c>
      <c r="K954" s="135">
        <v>300.0</v>
      </c>
      <c r="N954" s="143">
        <v>43848.0</v>
      </c>
    </row>
    <row r="955">
      <c r="A955" s="135">
        <v>954.0</v>
      </c>
      <c r="B955" s="135" t="s">
        <v>5706</v>
      </c>
      <c r="C955" s="135" t="s">
        <v>108</v>
      </c>
      <c r="E955" s="135">
        <v>20.0</v>
      </c>
      <c r="K955" s="135">
        <v>30.0</v>
      </c>
      <c r="N955" s="143">
        <v>44801.0</v>
      </c>
    </row>
    <row r="956">
      <c r="A956" s="135">
        <v>955.0</v>
      </c>
      <c r="B956" s="135" t="s">
        <v>5710</v>
      </c>
      <c r="C956" s="135" t="s">
        <v>108</v>
      </c>
      <c r="E956" s="135">
        <v>20.0</v>
      </c>
      <c r="K956" s="135">
        <v>20.0</v>
      </c>
      <c r="N956" s="143">
        <v>45830.0</v>
      </c>
      <c r="Q956" s="135" t="s">
        <v>5714</v>
      </c>
      <c r="R956" s="135">
        <v>1.0</v>
      </c>
    </row>
    <row r="957">
      <c r="A957" s="135">
        <v>956.0</v>
      </c>
      <c r="B957" s="135" t="s">
        <v>5715</v>
      </c>
      <c r="C957" s="135" t="s">
        <v>108</v>
      </c>
      <c r="E957" s="135">
        <v>20.0</v>
      </c>
      <c r="K957" s="135">
        <v>30.0</v>
      </c>
      <c r="N957" s="143">
        <v>45933.0</v>
      </c>
    </row>
    <row r="958">
      <c r="A958" s="135">
        <v>957.0</v>
      </c>
      <c r="B958" s="135" t="s">
        <v>5718</v>
      </c>
      <c r="C958" s="135" t="s">
        <v>108</v>
      </c>
      <c r="E958" s="135">
        <v>20.0</v>
      </c>
      <c r="K958" s="135">
        <v>300.0</v>
      </c>
      <c r="N958" s="143">
        <v>44032.0</v>
      </c>
    </row>
    <row r="959">
      <c r="A959" s="135">
        <v>958.0</v>
      </c>
      <c r="B959" s="135" t="s">
        <v>5724</v>
      </c>
      <c r="C959" s="135" t="s">
        <v>108</v>
      </c>
      <c r="E959" s="135">
        <v>20.0</v>
      </c>
      <c r="K959" s="135">
        <v>20.0</v>
      </c>
      <c r="N959" s="143">
        <v>45934.0</v>
      </c>
    </row>
    <row r="960">
      <c r="A960" s="135">
        <v>959.0</v>
      </c>
      <c r="B960" s="135" t="s">
        <v>5725</v>
      </c>
      <c r="C960" s="135" t="s">
        <v>108</v>
      </c>
      <c r="E960" s="135">
        <v>20.0</v>
      </c>
      <c r="K960" s="135">
        <v>150.0</v>
      </c>
      <c r="N960" s="143">
        <v>43841.0</v>
      </c>
    </row>
    <row r="961">
      <c r="A961" s="135">
        <v>960.0</v>
      </c>
      <c r="B961" s="135" t="s">
        <v>5728</v>
      </c>
      <c r="C961" s="135" t="s">
        <v>108</v>
      </c>
      <c r="E961" s="135">
        <v>20.0</v>
      </c>
      <c r="K961" s="135">
        <v>20.0</v>
      </c>
      <c r="N961" s="143">
        <v>45936.0</v>
      </c>
    </row>
    <row r="962">
      <c r="A962" s="135">
        <v>961.0</v>
      </c>
      <c r="B962" s="135" t="s">
        <v>5733</v>
      </c>
      <c r="C962" s="135" t="s">
        <v>108</v>
      </c>
      <c r="E962" s="135">
        <v>20.0</v>
      </c>
      <c r="K962" s="135">
        <v>20.0</v>
      </c>
      <c r="N962" s="143">
        <v>45928.0</v>
      </c>
    </row>
    <row r="963">
      <c r="A963" s="135">
        <v>962.0</v>
      </c>
      <c r="B963" s="135" t="s">
        <v>5736</v>
      </c>
      <c r="C963" s="135" t="s">
        <v>108</v>
      </c>
      <c r="E963" s="135">
        <v>20.0</v>
      </c>
      <c r="K963" s="135">
        <v>20.0</v>
      </c>
      <c r="N963" s="143">
        <v>45932.0</v>
      </c>
    </row>
    <row r="964">
      <c r="A964" s="135">
        <v>963.0</v>
      </c>
      <c r="B964" s="135" t="s">
        <v>5737</v>
      </c>
      <c r="C964" s="135" t="s">
        <v>108</v>
      </c>
      <c r="E964" s="135">
        <v>20.0</v>
      </c>
      <c r="K964" s="135">
        <v>20.0</v>
      </c>
      <c r="N964" s="143">
        <v>45931.0</v>
      </c>
    </row>
    <row r="965">
      <c r="A965" s="135">
        <v>964.0</v>
      </c>
      <c r="B965" s="135" t="s">
        <v>5744</v>
      </c>
      <c r="C965" s="135" t="s">
        <v>108</v>
      </c>
      <c r="E965" s="135">
        <v>20.0</v>
      </c>
      <c r="K965" s="135">
        <v>30.0</v>
      </c>
      <c r="N965" s="143">
        <v>45934.0</v>
      </c>
    </row>
    <row r="966">
      <c r="A966" s="135">
        <v>965.0</v>
      </c>
      <c r="B966" s="135" t="s">
        <v>5745</v>
      </c>
      <c r="C966" s="135" t="s">
        <v>108</v>
      </c>
      <c r="E966" s="135">
        <v>20.0</v>
      </c>
      <c r="K966" s="135">
        <v>100.0</v>
      </c>
      <c r="N966" s="143">
        <v>43840.0</v>
      </c>
    </row>
    <row r="967">
      <c r="A967" s="135">
        <v>966.0</v>
      </c>
      <c r="B967" s="135" t="s">
        <v>5747</v>
      </c>
      <c r="C967" s="135" t="s">
        <v>108</v>
      </c>
      <c r="E967" s="135">
        <v>20.0</v>
      </c>
      <c r="K967" s="135">
        <v>150.0</v>
      </c>
      <c r="N967" s="143">
        <v>43850.0</v>
      </c>
      <c r="Q967" s="135" t="s">
        <v>5752</v>
      </c>
    </row>
    <row r="968">
      <c r="A968" s="135">
        <v>967.0</v>
      </c>
      <c r="B968" s="135" t="s">
        <v>5753</v>
      </c>
      <c r="C968" s="135" t="s">
        <v>108</v>
      </c>
      <c r="E968" s="135">
        <v>20.0</v>
      </c>
      <c r="K968" s="135">
        <v>20.0</v>
      </c>
      <c r="N968" s="143">
        <v>45933.0</v>
      </c>
    </row>
    <row r="969">
      <c r="A969" s="135">
        <v>968.0</v>
      </c>
      <c r="B969" s="135" t="s">
        <v>5756</v>
      </c>
      <c r="C969" s="135" t="s">
        <v>108</v>
      </c>
      <c r="E969" s="135">
        <v>20.0</v>
      </c>
      <c r="K969" s="135">
        <v>150.0</v>
      </c>
      <c r="N969" s="143">
        <v>43843.0</v>
      </c>
      <c r="O969" s="135" t="s">
        <v>1765</v>
      </c>
      <c r="P969" s="135" t="s">
        <v>1767</v>
      </c>
      <c r="S969" s="135" t="s">
        <v>1904</v>
      </c>
    </row>
    <row r="970">
      <c r="A970" s="135">
        <v>969.0</v>
      </c>
      <c r="B970" s="135" t="s">
        <v>5759</v>
      </c>
      <c r="C970" s="135" t="s">
        <v>108</v>
      </c>
      <c r="E970" s="135">
        <v>20.0</v>
      </c>
      <c r="K970" s="135">
        <v>600.0</v>
      </c>
      <c r="N970" s="143">
        <v>43848.0</v>
      </c>
    </row>
    <row r="971">
      <c r="A971" s="135">
        <v>970.0</v>
      </c>
      <c r="B971" s="135" t="s">
        <v>5763</v>
      </c>
      <c r="C971" s="135" t="s">
        <v>108</v>
      </c>
      <c r="E971" s="135">
        <v>20.0</v>
      </c>
      <c r="K971" s="135">
        <v>20.0</v>
      </c>
      <c r="N971" s="143">
        <v>45936.0</v>
      </c>
    </row>
    <row r="972">
      <c r="A972" s="135">
        <v>971.0</v>
      </c>
      <c r="B972" s="135" t="s">
        <v>5765</v>
      </c>
      <c r="C972" s="135" t="s">
        <v>108</v>
      </c>
      <c r="E972" s="135">
        <v>20.0</v>
      </c>
      <c r="K972" s="135">
        <v>20.0</v>
      </c>
      <c r="N972" s="143">
        <v>45936.0</v>
      </c>
      <c r="Q972" s="135" t="s">
        <v>5767</v>
      </c>
    </row>
    <row r="973">
      <c r="A973" s="135">
        <v>972.0</v>
      </c>
      <c r="B973" s="135" t="s">
        <v>5769</v>
      </c>
      <c r="C973" s="135" t="s">
        <v>108</v>
      </c>
      <c r="E973" s="135">
        <v>20.0</v>
      </c>
      <c r="K973" s="135">
        <v>200.0</v>
      </c>
      <c r="N973" s="143">
        <v>44645.0</v>
      </c>
    </row>
    <row r="974">
      <c r="A974" s="135">
        <v>973.0</v>
      </c>
      <c r="B974" s="135" t="s">
        <v>5772</v>
      </c>
      <c r="C974" s="135" t="s">
        <v>108</v>
      </c>
      <c r="E974" s="135">
        <v>20.0</v>
      </c>
      <c r="K974" s="135">
        <v>20.0</v>
      </c>
      <c r="N974" s="143">
        <v>45935.0</v>
      </c>
    </row>
    <row r="975">
      <c r="A975" s="135">
        <v>974.0</v>
      </c>
      <c r="B975" s="135" t="s">
        <v>5776</v>
      </c>
      <c r="C975" s="135" t="s">
        <v>108</v>
      </c>
      <c r="E975" s="135">
        <v>20.0</v>
      </c>
      <c r="K975" s="135">
        <v>20.0</v>
      </c>
      <c r="N975" s="143">
        <v>45936.0</v>
      </c>
    </row>
    <row r="976">
      <c r="A976" s="135">
        <v>975.0</v>
      </c>
      <c r="B976" s="135" t="s">
        <v>5778</v>
      </c>
      <c r="C976" s="135" t="s">
        <v>108</v>
      </c>
      <c r="E976" s="135">
        <v>20.0</v>
      </c>
      <c r="K976" s="135">
        <v>20.0</v>
      </c>
      <c r="N976" s="143">
        <v>45940.0</v>
      </c>
    </row>
    <row r="977">
      <c r="A977" s="135">
        <v>976.0</v>
      </c>
      <c r="B977" s="135" t="s">
        <v>5782</v>
      </c>
      <c r="C977" s="135" t="s">
        <v>108</v>
      </c>
      <c r="E977" s="135">
        <v>20.0</v>
      </c>
      <c r="K977" s="135">
        <v>30.0</v>
      </c>
      <c r="N977" s="143">
        <v>44434.0</v>
      </c>
    </row>
    <row r="978">
      <c r="A978" s="135">
        <v>977.0</v>
      </c>
      <c r="B978" s="135" t="s">
        <v>5783</v>
      </c>
      <c r="C978" s="135" t="s">
        <v>108</v>
      </c>
      <c r="E978" s="135">
        <v>20.0</v>
      </c>
      <c r="K978" s="135">
        <v>20.0</v>
      </c>
      <c r="N978" s="143">
        <v>45805.0</v>
      </c>
    </row>
    <row r="979">
      <c r="A979" s="135">
        <v>978.0</v>
      </c>
      <c r="B979" s="135" t="s">
        <v>5785</v>
      </c>
      <c r="C979" s="135" t="s">
        <v>108</v>
      </c>
      <c r="E979" s="135">
        <v>20.0</v>
      </c>
      <c r="K979" s="135">
        <v>20.0</v>
      </c>
      <c r="N979" s="143">
        <v>45938.0</v>
      </c>
    </row>
    <row r="980">
      <c r="A980" s="135">
        <v>979.0</v>
      </c>
      <c r="B980" s="135" t="s">
        <v>5787</v>
      </c>
      <c r="C980" s="135" t="s">
        <v>108</v>
      </c>
      <c r="E980" s="135">
        <v>20.0</v>
      </c>
      <c r="K980" s="135">
        <v>300.0</v>
      </c>
      <c r="N980" s="143">
        <v>44609.0</v>
      </c>
    </row>
    <row r="981">
      <c r="A981" s="135">
        <v>980.0</v>
      </c>
      <c r="B981" s="135" t="s">
        <v>5788</v>
      </c>
      <c r="C981" s="135" t="s">
        <v>108</v>
      </c>
      <c r="E981" s="135">
        <v>20.0</v>
      </c>
      <c r="K981" s="135">
        <v>800.0</v>
      </c>
      <c r="N981" s="143">
        <v>46100.0</v>
      </c>
    </row>
    <row r="982">
      <c r="A982" s="135">
        <v>981.0</v>
      </c>
      <c r="B982" s="135" t="s">
        <v>5794</v>
      </c>
      <c r="C982" s="135" t="s">
        <v>108</v>
      </c>
      <c r="E982" s="135">
        <v>20.0</v>
      </c>
      <c r="K982" s="135">
        <v>20.0</v>
      </c>
      <c r="N982" s="143">
        <v>45928.0</v>
      </c>
      <c r="Q982" s="135" t="s">
        <v>5797</v>
      </c>
    </row>
    <row r="983">
      <c r="A983" s="135">
        <v>982.0</v>
      </c>
      <c r="B983" s="135" t="s">
        <v>5799</v>
      </c>
      <c r="C983" s="135" t="s">
        <v>108</v>
      </c>
      <c r="E983" s="135">
        <v>20.0</v>
      </c>
      <c r="K983" s="135">
        <v>20.0</v>
      </c>
      <c r="N983" s="143">
        <v>45938.0</v>
      </c>
    </row>
    <row r="984">
      <c r="A984" s="135">
        <v>983.0</v>
      </c>
      <c r="B984" s="135" t="s">
        <v>5804</v>
      </c>
      <c r="C984" s="135" t="s">
        <v>108</v>
      </c>
      <c r="E984" s="135">
        <v>20.0</v>
      </c>
      <c r="K984" s="135">
        <v>600.0</v>
      </c>
      <c r="N984" s="143">
        <v>42977.0</v>
      </c>
    </row>
    <row r="985">
      <c r="A985" s="135">
        <v>984.0</v>
      </c>
      <c r="B985" s="135" t="s">
        <v>5806</v>
      </c>
      <c r="C985" s="135" t="s">
        <v>108</v>
      </c>
      <c r="E985" s="135">
        <v>20.0</v>
      </c>
      <c r="K985" s="135">
        <v>20.0</v>
      </c>
      <c r="N985" s="143">
        <v>45936.0</v>
      </c>
      <c r="Q985" s="135" t="s">
        <v>5810</v>
      </c>
    </row>
    <row r="986">
      <c r="A986" s="135">
        <v>985.0</v>
      </c>
      <c r="B986" s="135" t="s">
        <v>5812</v>
      </c>
      <c r="C986" s="135" t="s">
        <v>108</v>
      </c>
      <c r="E986" s="135">
        <v>20.0</v>
      </c>
      <c r="K986" s="135">
        <v>20.0</v>
      </c>
      <c r="N986" s="143">
        <v>45813.0</v>
      </c>
    </row>
    <row r="987">
      <c r="A987" s="135">
        <v>986.0</v>
      </c>
      <c r="B987" s="135" t="s">
        <v>5814</v>
      </c>
      <c r="C987" s="135" t="s">
        <v>108</v>
      </c>
      <c r="E987" s="135">
        <v>20.0</v>
      </c>
      <c r="K987" s="135">
        <v>200.0</v>
      </c>
      <c r="N987" s="143">
        <v>43847.0</v>
      </c>
    </row>
    <row r="988">
      <c r="A988" s="135">
        <v>987.0</v>
      </c>
      <c r="B988" s="135" t="s">
        <v>5816</v>
      </c>
      <c r="C988" s="135" t="s">
        <v>108</v>
      </c>
      <c r="E988" s="135">
        <v>20.0</v>
      </c>
      <c r="K988" s="135">
        <v>20.0</v>
      </c>
      <c r="N988" s="143">
        <v>45938.0</v>
      </c>
    </row>
    <row r="989">
      <c r="A989" s="135">
        <v>988.0</v>
      </c>
      <c r="B989" s="135" t="s">
        <v>5818</v>
      </c>
      <c r="C989" s="135" t="s">
        <v>108</v>
      </c>
      <c r="E989" s="135">
        <v>20.0</v>
      </c>
      <c r="K989" s="135">
        <v>200.0</v>
      </c>
      <c r="N989" s="143">
        <v>43869.0</v>
      </c>
      <c r="O989" s="135" t="s">
        <v>1765</v>
      </c>
      <c r="P989" s="135" t="s">
        <v>1767</v>
      </c>
      <c r="S989" s="135" t="s">
        <v>1770</v>
      </c>
    </row>
    <row r="990">
      <c r="A990" s="135">
        <v>989.0</v>
      </c>
      <c r="B990" s="135" t="s">
        <v>5823</v>
      </c>
      <c r="C990" s="135" t="s">
        <v>108</v>
      </c>
      <c r="E990" s="135">
        <v>20.0</v>
      </c>
      <c r="K990" s="135">
        <v>250.0</v>
      </c>
      <c r="N990" s="143">
        <v>43843.0</v>
      </c>
    </row>
    <row r="991">
      <c r="A991" s="135">
        <v>990.0</v>
      </c>
      <c r="B991" s="135" t="s">
        <v>5826</v>
      </c>
      <c r="C991" s="135" t="s">
        <v>108</v>
      </c>
      <c r="E991" s="135">
        <v>20.0</v>
      </c>
      <c r="K991" s="135">
        <v>40.0</v>
      </c>
      <c r="N991" s="143">
        <v>45846.0</v>
      </c>
    </row>
    <row r="992">
      <c r="A992" s="135">
        <v>991.0</v>
      </c>
      <c r="B992" s="135" t="s">
        <v>5828</v>
      </c>
      <c r="C992" s="135" t="s">
        <v>108</v>
      </c>
      <c r="E992" s="135">
        <v>20.0</v>
      </c>
      <c r="K992" s="135">
        <v>100.0</v>
      </c>
      <c r="N992" s="143">
        <v>45673.0</v>
      </c>
    </row>
    <row r="993">
      <c r="A993" s="135">
        <v>992.0</v>
      </c>
      <c r="B993" s="135" t="s">
        <v>5832</v>
      </c>
      <c r="C993" s="135" t="s">
        <v>108</v>
      </c>
      <c r="E993" s="135">
        <v>20.0</v>
      </c>
      <c r="K993" s="135">
        <v>20.0</v>
      </c>
      <c r="N993" s="143">
        <v>44574.0</v>
      </c>
    </row>
    <row r="994">
      <c r="A994" s="135">
        <v>993.0</v>
      </c>
      <c r="B994" s="135" t="s">
        <v>5834</v>
      </c>
      <c r="C994" s="135" t="s">
        <v>108</v>
      </c>
      <c r="E994" s="135">
        <v>20.0</v>
      </c>
      <c r="K994" s="135">
        <v>300.0</v>
      </c>
      <c r="N994" s="143">
        <v>43840.0</v>
      </c>
    </row>
    <row r="995">
      <c r="A995" s="135">
        <v>994.0</v>
      </c>
      <c r="B995" s="135" t="s">
        <v>5837</v>
      </c>
      <c r="C995" s="135" t="s">
        <v>108</v>
      </c>
      <c r="E995" s="135">
        <v>20.0</v>
      </c>
      <c r="K995" s="135">
        <v>250.0</v>
      </c>
      <c r="N995" s="143">
        <v>44665.0</v>
      </c>
    </row>
    <row r="996">
      <c r="A996" s="135">
        <v>995.0</v>
      </c>
      <c r="B996" s="135" t="s">
        <v>5841</v>
      </c>
      <c r="C996" s="135" t="s">
        <v>108</v>
      </c>
      <c r="E996" s="135">
        <v>20.0</v>
      </c>
      <c r="F996" s="135">
        <v>14.0</v>
      </c>
      <c r="K996" s="135">
        <v>1100.0</v>
      </c>
      <c r="N996" s="143">
        <v>42779.0</v>
      </c>
      <c r="O996" s="135" t="s">
        <v>1846</v>
      </c>
      <c r="P996" s="135" t="s">
        <v>1767</v>
      </c>
      <c r="Q996" s="135" t="s">
        <v>5844</v>
      </c>
      <c r="R996" s="135" t="s">
        <v>5845</v>
      </c>
      <c r="S996" s="135" t="s">
        <v>1176</v>
      </c>
    </row>
    <row r="997">
      <c r="A997" s="135">
        <v>996.0</v>
      </c>
      <c r="B997" s="135" t="s">
        <v>5848</v>
      </c>
      <c r="C997" s="135" t="s">
        <v>108</v>
      </c>
      <c r="E997" s="135">
        <v>20.0</v>
      </c>
      <c r="K997" s="135">
        <v>20.0</v>
      </c>
      <c r="N997" s="143">
        <v>45938.0</v>
      </c>
    </row>
    <row r="998">
      <c r="A998" s="135">
        <v>997.0</v>
      </c>
      <c r="B998" s="135" t="s">
        <v>3699</v>
      </c>
      <c r="C998" s="135" t="s">
        <v>108</v>
      </c>
      <c r="E998" s="135">
        <v>20.0</v>
      </c>
      <c r="K998" s="135">
        <v>20.0</v>
      </c>
      <c r="N998" s="143">
        <v>45898.0</v>
      </c>
    </row>
    <row r="999">
      <c r="A999" s="135">
        <v>998.0</v>
      </c>
      <c r="B999" s="135" t="s">
        <v>5853</v>
      </c>
      <c r="C999" s="135" t="s">
        <v>108</v>
      </c>
      <c r="E999" s="135">
        <v>20.0</v>
      </c>
      <c r="K999" s="135">
        <v>20.0</v>
      </c>
      <c r="N999" s="143">
        <v>45937.0</v>
      </c>
    </row>
    <row r="1000">
      <c r="A1000" s="135">
        <v>999.0</v>
      </c>
      <c r="B1000" s="135" t="s">
        <v>5861</v>
      </c>
      <c r="C1000" s="135" t="s">
        <v>108</v>
      </c>
      <c r="E1000" s="135">
        <v>20.0</v>
      </c>
      <c r="K1000" s="135">
        <v>20.0</v>
      </c>
      <c r="N1000" s="143">
        <v>45934.0</v>
      </c>
    </row>
    <row r="1001">
      <c r="A1001" s="135">
        <v>1000.0</v>
      </c>
      <c r="B1001" s="135" t="s">
        <v>5864</v>
      </c>
      <c r="C1001" s="135" t="s">
        <v>108</v>
      </c>
      <c r="E1001" s="135">
        <v>20.0</v>
      </c>
      <c r="K1001" s="135">
        <v>40.0</v>
      </c>
      <c r="N1001" s="143">
        <v>44145.0</v>
      </c>
    </row>
    <row r="1002">
      <c r="A1002" s="135">
        <v>1001.0</v>
      </c>
      <c r="B1002" s="135" t="s">
        <v>5867</v>
      </c>
      <c r="C1002" s="135" t="s">
        <v>108</v>
      </c>
      <c r="E1002" s="135">
        <v>20.0</v>
      </c>
      <c r="K1002" s="135">
        <v>20.0</v>
      </c>
      <c r="N1002" s="143">
        <v>45935.0</v>
      </c>
    </row>
    <row r="1003">
      <c r="A1003" s="135">
        <v>1002.0</v>
      </c>
      <c r="B1003" s="135" t="s">
        <v>5871</v>
      </c>
      <c r="C1003" s="135" t="s">
        <v>108</v>
      </c>
      <c r="E1003" s="135">
        <v>20.0</v>
      </c>
      <c r="K1003" s="135">
        <v>20.0</v>
      </c>
      <c r="N1003" s="143">
        <v>45937.0</v>
      </c>
    </row>
    <row r="1004">
      <c r="A1004" s="135">
        <v>1003.0</v>
      </c>
      <c r="B1004" s="135" t="s">
        <v>3701</v>
      </c>
      <c r="C1004" s="135" t="s">
        <v>108</v>
      </c>
      <c r="E1004" s="135">
        <v>20.0</v>
      </c>
      <c r="K1004" s="135">
        <v>20.0</v>
      </c>
      <c r="N1004" s="143">
        <v>46057.0</v>
      </c>
    </row>
    <row r="1005">
      <c r="A1005" s="135">
        <v>1004.0</v>
      </c>
      <c r="B1005" s="135" t="s">
        <v>5876</v>
      </c>
      <c r="C1005" s="135" t="s">
        <v>108</v>
      </c>
      <c r="E1005" s="135">
        <v>20.0</v>
      </c>
      <c r="K1005" s="135">
        <v>20.0</v>
      </c>
      <c r="N1005" s="143">
        <v>45718.0</v>
      </c>
    </row>
    <row r="1006">
      <c r="A1006" s="135">
        <v>1005.0</v>
      </c>
      <c r="B1006" s="135" t="s">
        <v>5880</v>
      </c>
      <c r="C1006" s="135" t="s">
        <v>108</v>
      </c>
      <c r="E1006" s="135">
        <v>20.0</v>
      </c>
      <c r="K1006" s="135">
        <v>300.0</v>
      </c>
      <c r="N1006" s="143">
        <v>43841.0</v>
      </c>
    </row>
    <row r="1007">
      <c r="A1007" s="135">
        <v>1006.0</v>
      </c>
      <c r="B1007" s="135" t="s">
        <v>5883</v>
      </c>
      <c r="C1007" s="135" t="s">
        <v>108</v>
      </c>
      <c r="E1007" s="135">
        <v>20.0</v>
      </c>
      <c r="K1007" s="135">
        <v>250.0</v>
      </c>
      <c r="N1007" s="143">
        <v>43849.0</v>
      </c>
    </row>
    <row r="1008">
      <c r="A1008" s="135">
        <v>1007.0</v>
      </c>
      <c r="B1008" s="135" t="s">
        <v>5886</v>
      </c>
      <c r="C1008" s="135" t="s">
        <v>108</v>
      </c>
      <c r="E1008" s="135">
        <v>20.0</v>
      </c>
      <c r="K1008" s="135">
        <v>150.0</v>
      </c>
      <c r="N1008" s="143">
        <v>43840.0</v>
      </c>
    </row>
    <row r="1009">
      <c r="A1009" s="135">
        <v>1008.0</v>
      </c>
      <c r="B1009" s="135" t="s">
        <v>5890</v>
      </c>
      <c r="C1009" s="135" t="s">
        <v>108</v>
      </c>
      <c r="E1009" s="135">
        <v>20.0</v>
      </c>
      <c r="K1009" s="135">
        <v>70.0</v>
      </c>
      <c r="N1009" s="143">
        <v>44968.0</v>
      </c>
      <c r="Q1009" s="135" t="s">
        <v>5892</v>
      </c>
    </row>
    <row r="1010">
      <c r="A1010" s="135">
        <v>1009.0</v>
      </c>
      <c r="B1010" s="135" t="s">
        <v>5893</v>
      </c>
      <c r="C1010" s="135" t="s">
        <v>108</v>
      </c>
      <c r="E1010" s="135">
        <v>20.0</v>
      </c>
      <c r="K1010" s="135">
        <v>30.0</v>
      </c>
      <c r="N1010" s="143">
        <v>45938.0</v>
      </c>
    </row>
    <row r="1011">
      <c r="A1011" s="135">
        <v>1010.0</v>
      </c>
      <c r="B1011" s="135" t="s">
        <v>5895</v>
      </c>
      <c r="C1011" s="135" t="s">
        <v>108</v>
      </c>
      <c r="E1011" s="135">
        <v>20.0</v>
      </c>
      <c r="K1011" s="135">
        <v>40.0</v>
      </c>
      <c r="N1011" s="143">
        <v>45753.0</v>
      </c>
    </row>
    <row r="1012">
      <c r="A1012" s="135">
        <v>1011.0</v>
      </c>
      <c r="B1012" s="135" t="s">
        <v>5901</v>
      </c>
      <c r="C1012" s="135" t="s">
        <v>108</v>
      </c>
      <c r="E1012" s="135">
        <v>20.0</v>
      </c>
      <c r="K1012" s="135">
        <v>20.0</v>
      </c>
      <c r="N1012" s="143">
        <v>45935.0</v>
      </c>
    </row>
    <row r="1013">
      <c r="A1013" s="135">
        <v>1012.0</v>
      </c>
      <c r="B1013" s="135" t="s">
        <v>5903</v>
      </c>
      <c r="C1013" s="135" t="s">
        <v>108</v>
      </c>
      <c r="E1013" s="135">
        <v>20.0</v>
      </c>
      <c r="K1013" s="135">
        <v>20.0</v>
      </c>
      <c r="N1013" s="143">
        <v>45936.0</v>
      </c>
    </row>
    <row r="1014">
      <c r="A1014" s="135">
        <v>1013.0</v>
      </c>
      <c r="B1014" s="135" t="s">
        <v>5905</v>
      </c>
      <c r="C1014" s="135" t="s">
        <v>108</v>
      </c>
      <c r="E1014" s="135">
        <v>20.0</v>
      </c>
      <c r="K1014" s="135">
        <v>30.0</v>
      </c>
      <c r="N1014" s="143">
        <v>45931.0</v>
      </c>
    </row>
    <row r="1015">
      <c r="A1015" s="135">
        <v>1014.0</v>
      </c>
      <c r="B1015" s="135" t="s">
        <v>5910</v>
      </c>
      <c r="C1015" s="135" t="s">
        <v>108</v>
      </c>
      <c r="E1015" s="135">
        <v>20.0</v>
      </c>
      <c r="K1015" s="135">
        <v>600.0</v>
      </c>
      <c r="N1015" s="143">
        <v>43859.0</v>
      </c>
    </row>
    <row r="1016">
      <c r="A1016" s="135">
        <v>1015.0</v>
      </c>
      <c r="B1016" s="135" t="s">
        <v>5912</v>
      </c>
      <c r="C1016" s="135" t="s">
        <v>108</v>
      </c>
      <c r="E1016" s="135">
        <v>20.0</v>
      </c>
      <c r="K1016" s="135">
        <v>20.0</v>
      </c>
      <c r="N1016" s="143">
        <v>45812.0</v>
      </c>
    </row>
    <row r="1017">
      <c r="A1017" s="135">
        <v>1016.0</v>
      </c>
      <c r="B1017" s="135" t="s">
        <v>5913</v>
      </c>
      <c r="C1017" s="135" t="s">
        <v>108</v>
      </c>
      <c r="D1017" s="135">
        <v>23.0</v>
      </c>
      <c r="E1017" s="135">
        <v>20.0</v>
      </c>
      <c r="F1017" s="135">
        <v>7.0</v>
      </c>
      <c r="H1017" s="135" t="s">
        <v>3590</v>
      </c>
      <c r="I1017" s="142">
        <v>46167.81023148148</v>
      </c>
      <c r="J1017" s="135" t="s">
        <v>1834</v>
      </c>
      <c r="K1017" s="135">
        <v>1600.0</v>
      </c>
      <c r="L1017" s="135">
        <v>10.0</v>
      </c>
      <c r="M1017" s="135">
        <v>1500.0</v>
      </c>
      <c r="N1017" s="143">
        <v>43840.0</v>
      </c>
      <c r="O1017" s="135" t="s">
        <v>1846</v>
      </c>
      <c r="P1017" s="135" t="s">
        <v>1767</v>
      </c>
      <c r="S1017" s="135" t="s">
        <v>1176</v>
      </c>
    </row>
    <row r="1018">
      <c r="A1018" s="135">
        <v>1017.0</v>
      </c>
      <c r="B1018" s="135" t="s">
        <v>5921</v>
      </c>
      <c r="C1018" s="135" t="s">
        <v>108</v>
      </c>
      <c r="E1018" s="135">
        <v>20.0</v>
      </c>
      <c r="K1018" s="135">
        <v>40.0</v>
      </c>
      <c r="N1018" s="143">
        <v>45678.0</v>
      </c>
      <c r="Q1018" s="135" t="s">
        <v>5924</v>
      </c>
      <c r="R1018" s="135">
        <v>13.0</v>
      </c>
    </row>
    <row r="1019">
      <c r="A1019" s="135">
        <v>1018.0</v>
      </c>
      <c r="B1019" s="135" t="s">
        <v>5925</v>
      </c>
      <c r="C1019" s="135" t="s">
        <v>108</v>
      </c>
      <c r="E1019" s="135">
        <v>20.0</v>
      </c>
      <c r="K1019" s="135">
        <v>20.0</v>
      </c>
      <c r="N1019" s="143">
        <v>45937.0</v>
      </c>
    </row>
    <row r="1020">
      <c r="A1020" s="135">
        <v>1019.0</v>
      </c>
      <c r="B1020" s="135" t="s">
        <v>5926</v>
      </c>
      <c r="C1020" s="135" t="s">
        <v>108</v>
      </c>
      <c r="E1020" s="135">
        <v>20.0</v>
      </c>
      <c r="K1020" s="135">
        <v>30.0</v>
      </c>
      <c r="N1020" s="143">
        <v>45791.0</v>
      </c>
    </row>
    <row r="1021">
      <c r="A1021" s="135">
        <v>1020.0</v>
      </c>
      <c r="B1021" s="135" t="s">
        <v>5928</v>
      </c>
      <c r="C1021" s="135" t="s">
        <v>108</v>
      </c>
      <c r="E1021" s="135">
        <v>20.0</v>
      </c>
      <c r="K1021" s="135">
        <v>20.0</v>
      </c>
      <c r="N1021" s="143">
        <v>45936.0</v>
      </c>
    </row>
    <row r="1022">
      <c r="A1022" s="135">
        <v>1021.0</v>
      </c>
      <c r="B1022" s="135" t="s">
        <v>5930</v>
      </c>
      <c r="C1022" s="135" t="s">
        <v>108</v>
      </c>
      <c r="E1022" s="135">
        <v>20.0</v>
      </c>
      <c r="K1022" s="135">
        <v>30.0</v>
      </c>
      <c r="N1022" s="143">
        <v>45935.0</v>
      </c>
      <c r="Q1022" s="135" t="s">
        <v>5933</v>
      </c>
    </row>
    <row r="1023">
      <c r="A1023" s="135">
        <v>1022.0</v>
      </c>
      <c r="B1023" s="135" t="s">
        <v>5934</v>
      </c>
      <c r="C1023" s="135" t="s">
        <v>108</v>
      </c>
      <c r="E1023" s="135">
        <v>20.0</v>
      </c>
      <c r="K1023" s="135">
        <v>20.0</v>
      </c>
      <c r="N1023" s="143">
        <v>45814.0</v>
      </c>
    </row>
    <row r="1024">
      <c r="A1024" s="135">
        <v>1023.0</v>
      </c>
      <c r="B1024" s="135" t="s">
        <v>5938</v>
      </c>
      <c r="C1024" s="135" t="s">
        <v>108</v>
      </c>
      <c r="E1024" s="135">
        <v>20.0</v>
      </c>
      <c r="K1024" s="135">
        <v>350.0</v>
      </c>
      <c r="N1024" s="143">
        <v>44122.0</v>
      </c>
    </row>
    <row r="1025">
      <c r="A1025" s="135">
        <v>1024.0</v>
      </c>
      <c r="B1025" s="135" t="s">
        <v>5940</v>
      </c>
      <c r="C1025" s="135" t="s">
        <v>108</v>
      </c>
      <c r="E1025" s="135">
        <v>20.0</v>
      </c>
      <c r="K1025" s="135">
        <v>20.0</v>
      </c>
      <c r="N1025" s="143">
        <v>45932.0</v>
      </c>
    </row>
    <row r="1026">
      <c r="A1026" s="135">
        <v>1025.0</v>
      </c>
      <c r="B1026" s="135" t="s">
        <v>5942</v>
      </c>
      <c r="C1026" s="135" t="s">
        <v>108</v>
      </c>
      <c r="E1026" s="135">
        <v>20.0</v>
      </c>
      <c r="K1026" s="135">
        <v>200.0</v>
      </c>
      <c r="N1026" s="143">
        <v>43842.0</v>
      </c>
    </row>
    <row r="1027">
      <c r="A1027" s="135">
        <v>1026.0</v>
      </c>
      <c r="B1027" s="135" t="s">
        <v>5948</v>
      </c>
      <c r="C1027" s="135" t="s">
        <v>108</v>
      </c>
      <c r="E1027" s="135">
        <v>20.0</v>
      </c>
      <c r="K1027" s="135">
        <v>300.0</v>
      </c>
      <c r="N1027" s="143">
        <v>43843.0</v>
      </c>
    </row>
    <row r="1028">
      <c r="A1028" s="135">
        <v>1027.0</v>
      </c>
      <c r="B1028" s="135" t="s">
        <v>5949</v>
      </c>
      <c r="C1028" s="135" t="s">
        <v>108</v>
      </c>
      <c r="E1028" s="135">
        <v>20.0</v>
      </c>
      <c r="K1028" s="135">
        <v>20.0</v>
      </c>
      <c r="N1028" s="143">
        <v>45933.0</v>
      </c>
    </row>
    <row r="1029">
      <c r="A1029" s="135">
        <v>1028.0</v>
      </c>
      <c r="B1029" s="135" t="s">
        <v>5952</v>
      </c>
      <c r="C1029" s="135" t="s">
        <v>108</v>
      </c>
      <c r="E1029" s="135">
        <v>20.0</v>
      </c>
      <c r="K1029" s="135">
        <v>30.0</v>
      </c>
      <c r="N1029" s="143">
        <v>45936.0</v>
      </c>
    </row>
    <row r="1030">
      <c r="A1030" s="135">
        <v>1029.0</v>
      </c>
      <c r="B1030" s="135" t="s">
        <v>5954</v>
      </c>
      <c r="C1030" s="135" t="s">
        <v>108</v>
      </c>
      <c r="E1030" s="135">
        <v>20.0</v>
      </c>
      <c r="K1030" s="135">
        <v>20.0</v>
      </c>
      <c r="N1030" s="143">
        <v>45921.0</v>
      </c>
    </row>
    <row r="1031">
      <c r="A1031" s="135">
        <v>1030.0</v>
      </c>
      <c r="B1031" s="135" t="s">
        <v>5958</v>
      </c>
      <c r="C1031" s="135" t="s">
        <v>108</v>
      </c>
      <c r="E1031" s="135">
        <v>20.0</v>
      </c>
      <c r="K1031" s="135">
        <v>20.0</v>
      </c>
      <c r="N1031" s="143">
        <v>45879.0</v>
      </c>
    </row>
    <row r="1032">
      <c r="A1032" s="135">
        <v>1031.0</v>
      </c>
      <c r="B1032" s="135" t="s">
        <v>5964</v>
      </c>
      <c r="C1032" s="135" t="s">
        <v>108</v>
      </c>
      <c r="E1032" s="135">
        <v>20.0</v>
      </c>
      <c r="K1032" s="135">
        <v>400.0</v>
      </c>
      <c r="N1032" s="143">
        <v>43842.0</v>
      </c>
    </row>
    <row r="1033">
      <c r="A1033" s="135">
        <v>1032.0</v>
      </c>
      <c r="B1033" s="135" t="s">
        <v>5969</v>
      </c>
      <c r="C1033" s="135" t="s">
        <v>108</v>
      </c>
      <c r="E1033" s="135">
        <v>20.0</v>
      </c>
      <c r="K1033" s="135">
        <v>20.0</v>
      </c>
      <c r="N1033" s="143">
        <v>45887.0</v>
      </c>
      <c r="Q1033" s="135" t="s">
        <v>5973</v>
      </c>
    </row>
    <row r="1034">
      <c r="A1034" s="135">
        <v>1033.0</v>
      </c>
      <c r="B1034" s="135" t="s">
        <v>5976</v>
      </c>
      <c r="C1034" s="135" t="s">
        <v>108</v>
      </c>
      <c r="E1034" s="135">
        <v>20.0</v>
      </c>
      <c r="K1034" s="135">
        <v>20.0</v>
      </c>
      <c r="N1034" s="143">
        <v>45935.0</v>
      </c>
      <c r="Q1034" s="135" t="s">
        <v>5977</v>
      </c>
    </row>
    <row r="1035">
      <c r="A1035" s="135">
        <v>1034.0</v>
      </c>
      <c r="B1035" s="135" t="s">
        <v>5979</v>
      </c>
      <c r="C1035" s="135" t="s">
        <v>108</v>
      </c>
      <c r="E1035" s="135">
        <v>20.0</v>
      </c>
      <c r="K1035" s="135">
        <v>200.0</v>
      </c>
      <c r="N1035" s="143">
        <v>43883.0</v>
      </c>
    </row>
    <row r="1036">
      <c r="A1036" s="135">
        <v>1035.0</v>
      </c>
      <c r="B1036" s="135" t="s">
        <v>5983</v>
      </c>
      <c r="C1036" s="135" t="s">
        <v>108</v>
      </c>
      <c r="E1036" s="135">
        <v>20.0</v>
      </c>
      <c r="K1036" s="135">
        <v>300.0</v>
      </c>
      <c r="N1036" s="143">
        <v>43888.0</v>
      </c>
    </row>
    <row r="1037">
      <c r="A1037" s="135">
        <v>1036.0</v>
      </c>
      <c r="B1037" s="135" t="s">
        <v>5987</v>
      </c>
      <c r="C1037" s="135" t="s">
        <v>108</v>
      </c>
      <c r="E1037" s="135">
        <v>20.0</v>
      </c>
      <c r="K1037" s="135">
        <v>150.0</v>
      </c>
      <c r="N1037" s="143">
        <v>43847.0</v>
      </c>
      <c r="Q1037" s="135" t="s">
        <v>5989</v>
      </c>
    </row>
    <row r="1038">
      <c r="A1038" s="135">
        <v>1037.0</v>
      </c>
      <c r="B1038" s="135" t="s">
        <v>5992</v>
      </c>
      <c r="C1038" s="135" t="s">
        <v>108</v>
      </c>
      <c r="E1038" s="135">
        <v>20.0</v>
      </c>
      <c r="K1038" s="135">
        <v>20.0</v>
      </c>
      <c r="N1038" s="143">
        <v>45935.0</v>
      </c>
    </row>
    <row r="1039">
      <c r="A1039" s="135">
        <v>1038.0</v>
      </c>
      <c r="B1039" s="135" t="s">
        <v>5997</v>
      </c>
      <c r="C1039" s="135" t="s">
        <v>108</v>
      </c>
      <c r="E1039" s="135">
        <v>20.0</v>
      </c>
      <c r="K1039" s="135">
        <v>400.0</v>
      </c>
      <c r="N1039" s="143">
        <v>43842.0</v>
      </c>
      <c r="O1039" s="135" t="s">
        <v>1846</v>
      </c>
      <c r="P1039" s="135" t="s">
        <v>1767</v>
      </c>
      <c r="S1039" s="135" t="s">
        <v>1176</v>
      </c>
    </row>
    <row r="1040">
      <c r="A1040" s="135">
        <v>1039.0</v>
      </c>
      <c r="B1040" s="135" t="s">
        <v>5999</v>
      </c>
      <c r="C1040" s="135" t="s">
        <v>108</v>
      </c>
      <c r="E1040" s="135">
        <v>20.0</v>
      </c>
      <c r="K1040" s="135">
        <v>20.0</v>
      </c>
      <c r="N1040" s="143">
        <v>45938.0</v>
      </c>
    </row>
    <row r="1041">
      <c r="A1041" s="135">
        <v>1040.0</v>
      </c>
      <c r="B1041" s="135" t="s">
        <v>6003</v>
      </c>
      <c r="C1041" s="135" t="s">
        <v>108</v>
      </c>
      <c r="E1041" s="135">
        <v>20.0</v>
      </c>
      <c r="K1041" s="135">
        <v>20.0</v>
      </c>
      <c r="N1041" s="143">
        <v>44003.0</v>
      </c>
    </row>
    <row r="1042">
      <c r="A1042" s="135">
        <v>1041.0</v>
      </c>
      <c r="B1042" s="135" t="s">
        <v>6005</v>
      </c>
      <c r="C1042" s="135" t="s">
        <v>108</v>
      </c>
      <c r="E1042" s="135">
        <v>20.0</v>
      </c>
      <c r="K1042" s="135">
        <v>20.0</v>
      </c>
      <c r="N1042" s="143">
        <v>45820.0</v>
      </c>
    </row>
    <row r="1043">
      <c r="A1043" s="135">
        <v>1042.0</v>
      </c>
      <c r="B1043" s="135" t="s">
        <v>6008</v>
      </c>
      <c r="C1043" s="135" t="s">
        <v>108</v>
      </c>
      <c r="E1043" s="135">
        <v>20.0</v>
      </c>
      <c r="K1043" s="135">
        <v>30.0</v>
      </c>
      <c r="N1043" s="143">
        <v>45654.0</v>
      </c>
    </row>
    <row r="1044">
      <c r="A1044" s="135">
        <v>1043.0</v>
      </c>
      <c r="B1044" s="135" t="s">
        <v>6012</v>
      </c>
      <c r="C1044" s="135" t="s">
        <v>108</v>
      </c>
      <c r="E1044" s="135">
        <v>20.0</v>
      </c>
      <c r="K1044" s="135">
        <v>20.0</v>
      </c>
      <c r="N1044" s="143">
        <v>45935.0</v>
      </c>
    </row>
    <row r="1045">
      <c r="A1045" s="135">
        <v>1044.0</v>
      </c>
      <c r="B1045" s="135" t="s">
        <v>6015</v>
      </c>
      <c r="C1045" s="135" t="s">
        <v>108</v>
      </c>
      <c r="E1045" s="135">
        <v>20.0</v>
      </c>
      <c r="K1045" s="135">
        <v>20.0</v>
      </c>
      <c r="N1045" s="143">
        <v>45900.0</v>
      </c>
      <c r="Q1045" s="135" t="s">
        <v>6018</v>
      </c>
      <c r="R1045" s="135">
        <v>14.0</v>
      </c>
    </row>
    <row r="1046">
      <c r="A1046" s="135">
        <v>1045.0</v>
      </c>
      <c r="B1046" s="135" t="s">
        <v>6019</v>
      </c>
      <c r="C1046" s="135" t="s">
        <v>108</v>
      </c>
      <c r="E1046" s="135">
        <v>20.0</v>
      </c>
      <c r="K1046" s="135">
        <v>200.0</v>
      </c>
      <c r="N1046" s="143">
        <v>43871.0</v>
      </c>
    </row>
    <row r="1047">
      <c r="A1047" s="135">
        <v>1046.0</v>
      </c>
      <c r="B1047" s="135" t="s">
        <v>6024</v>
      </c>
      <c r="C1047" s="135" t="s">
        <v>108</v>
      </c>
      <c r="E1047" s="135">
        <v>20.0</v>
      </c>
      <c r="K1047" s="135">
        <v>20.0</v>
      </c>
      <c r="N1047" s="143">
        <v>45933.0</v>
      </c>
    </row>
    <row r="1048">
      <c r="A1048" s="135">
        <v>1047.0</v>
      </c>
      <c r="B1048" s="135" t="s">
        <v>6028</v>
      </c>
      <c r="C1048" s="135" t="s">
        <v>108</v>
      </c>
      <c r="E1048" s="135">
        <v>20.0</v>
      </c>
      <c r="K1048" s="135">
        <v>100.0</v>
      </c>
      <c r="N1048" s="143">
        <v>44929.0</v>
      </c>
    </row>
    <row r="1049">
      <c r="A1049" s="135">
        <v>1048.0</v>
      </c>
      <c r="B1049" s="135" t="s">
        <v>6029</v>
      </c>
      <c r="C1049" s="135" t="s">
        <v>108</v>
      </c>
      <c r="E1049" s="135">
        <v>20.0</v>
      </c>
      <c r="K1049" s="135">
        <v>20.0</v>
      </c>
      <c r="N1049" s="143">
        <v>45936.0</v>
      </c>
    </row>
    <row r="1050">
      <c r="A1050" s="135">
        <v>1049.0</v>
      </c>
      <c r="B1050" s="135" t="s">
        <v>6034</v>
      </c>
      <c r="C1050" s="135" t="s">
        <v>108</v>
      </c>
      <c r="E1050" s="135">
        <v>20.0</v>
      </c>
      <c r="K1050" s="135">
        <v>20.0</v>
      </c>
      <c r="N1050" s="143">
        <v>45922.0</v>
      </c>
    </row>
    <row r="1051">
      <c r="A1051" s="135">
        <v>1050.0</v>
      </c>
      <c r="B1051" s="135" t="s">
        <v>6036</v>
      </c>
      <c r="C1051" s="135" t="s">
        <v>108</v>
      </c>
      <c r="E1051" s="135">
        <v>20.0</v>
      </c>
      <c r="K1051" s="135">
        <v>250.0</v>
      </c>
      <c r="N1051" s="143">
        <v>43848.0</v>
      </c>
    </row>
    <row r="1052">
      <c r="A1052" s="135">
        <v>1051.0</v>
      </c>
      <c r="B1052" s="135" t="s">
        <v>6038</v>
      </c>
      <c r="C1052" s="135" t="s">
        <v>108</v>
      </c>
      <c r="E1052" s="135">
        <v>20.0</v>
      </c>
      <c r="K1052" s="135">
        <v>20.0</v>
      </c>
      <c r="N1052" s="143">
        <v>45933.0</v>
      </c>
    </row>
    <row r="1053">
      <c r="A1053" s="135">
        <v>1052.0</v>
      </c>
      <c r="B1053" s="135" t="s">
        <v>6041</v>
      </c>
      <c r="C1053" s="135" t="s">
        <v>108</v>
      </c>
      <c r="E1053" s="135">
        <v>10.0</v>
      </c>
      <c r="K1053" s="135">
        <v>350.0</v>
      </c>
      <c r="N1053" s="143">
        <v>44030.0</v>
      </c>
    </row>
    <row r="1054">
      <c r="A1054" s="135">
        <v>1053.0</v>
      </c>
      <c r="B1054" s="135" t="s">
        <v>6044</v>
      </c>
      <c r="C1054" s="135" t="s">
        <v>108</v>
      </c>
      <c r="E1054" s="135">
        <v>10.0</v>
      </c>
      <c r="K1054" s="135">
        <v>60.0</v>
      </c>
      <c r="N1054" s="143">
        <v>45984.0</v>
      </c>
    </row>
    <row r="1055">
      <c r="A1055" s="135">
        <v>1054.0</v>
      </c>
      <c r="B1055" s="135" t="s">
        <v>6046</v>
      </c>
      <c r="C1055" s="135" t="s">
        <v>108</v>
      </c>
      <c r="E1055" s="135">
        <v>10.0</v>
      </c>
      <c r="K1055" s="135">
        <v>100.0</v>
      </c>
      <c r="N1055" s="143">
        <v>45254.0</v>
      </c>
    </row>
    <row r="1056">
      <c r="A1056" s="135">
        <v>1055.0</v>
      </c>
      <c r="B1056" s="135" t="s">
        <v>6051</v>
      </c>
      <c r="C1056" s="135" t="s">
        <v>108</v>
      </c>
      <c r="E1056" s="135">
        <v>10.0</v>
      </c>
      <c r="K1056" s="135">
        <v>10.0</v>
      </c>
      <c r="N1056" s="143">
        <v>45865.0</v>
      </c>
    </row>
    <row r="1057">
      <c r="A1057" s="135">
        <v>1056.0</v>
      </c>
      <c r="B1057" s="135" t="s">
        <v>6054</v>
      </c>
      <c r="C1057" s="135" t="s">
        <v>108</v>
      </c>
      <c r="E1057" s="135">
        <v>10.0</v>
      </c>
      <c r="K1057" s="135">
        <v>150.0</v>
      </c>
      <c r="N1057" s="143">
        <v>43849.0</v>
      </c>
    </row>
    <row r="1058">
      <c r="A1058" s="135">
        <v>1057.0</v>
      </c>
      <c r="B1058" s="135" t="s">
        <v>6055</v>
      </c>
      <c r="C1058" s="135" t="s">
        <v>108</v>
      </c>
      <c r="E1058" s="135">
        <v>10.0</v>
      </c>
      <c r="K1058" s="135">
        <v>150.0</v>
      </c>
      <c r="N1058" s="143">
        <v>45729.0</v>
      </c>
      <c r="Q1058" s="135" t="s">
        <v>6057</v>
      </c>
    </row>
    <row r="1059">
      <c r="A1059" s="135">
        <v>1058.0</v>
      </c>
      <c r="B1059" s="135" t="s">
        <v>6059</v>
      </c>
      <c r="C1059" s="135" t="s">
        <v>108</v>
      </c>
      <c r="E1059" s="135">
        <v>10.0</v>
      </c>
      <c r="K1059" s="135">
        <v>300.0</v>
      </c>
      <c r="N1059" s="143">
        <v>43847.0</v>
      </c>
    </row>
    <row r="1060">
      <c r="A1060" s="135">
        <v>1059.0</v>
      </c>
      <c r="B1060" s="135" t="s">
        <v>6065</v>
      </c>
      <c r="C1060" s="135" t="s">
        <v>108</v>
      </c>
      <c r="E1060" s="135">
        <v>10.0</v>
      </c>
      <c r="K1060" s="135">
        <v>150.0</v>
      </c>
      <c r="N1060" s="143">
        <v>43872.0</v>
      </c>
    </row>
    <row r="1061">
      <c r="A1061" s="135">
        <v>1060.0</v>
      </c>
      <c r="B1061" s="135" t="s">
        <v>6067</v>
      </c>
      <c r="C1061" s="135" t="s">
        <v>108</v>
      </c>
      <c r="E1061" s="135">
        <v>10.0</v>
      </c>
      <c r="K1061" s="135">
        <v>10.0</v>
      </c>
      <c r="N1061" s="143">
        <v>45957.0</v>
      </c>
    </row>
    <row r="1062">
      <c r="A1062" s="135">
        <v>1061.0</v>
      </c>
      <c r="B1062" s="135" t="s">
        <v>6074</v>
      </c>
      <c r="C1062" s="135" t="s">
        <v>108</v>
      </c>
      <c r="E1062" s="135">
        <v>10.0</v>
      </c>
      <c r="K1062" s="135">
        <v>100.0</v>
      </c>
      <c r="N1062" s="143">
        <v>44629.0</v>
      </c>
    </row>
    <row r="1063">
      <c r="A1063" s="135">
        <v>1062.0</v>
      </c>
      <c r="B1063" s="135" t="s">
        <v>6080</v>
      </c>
      <c r="C1063" s="135" t="s">
        <v>108</v>
      </c>
      <c r="E1063" s="135">
        <v>10.0</v>
      </c>
      <c r="K1063" s="135">
        <v>10.0</v>
      </c>
      <c r="N1063" s="143">
        <v>45064.0</v>
      </c>
    </row>
    <row r="1064">
      <c r="A1064" s="135">
        <v>1063.0</v>
      </c>
      <c r="B1064" s="135" t="s">
        <v>6082</v>
      </c>
      <c r="C1064" s="135" t="s">
        <v>108</v>
      </c>
      <c r="E1064" s="135">
        <v>10.0</v>
      </c>
      <c r="K1064" s="135">
        <v>10.0</v>
      </c>
      <c r="N1064" s="143">
        <v>45818.0</v>
      </c>
    </row>
    <row r="1065">
      <c r="A1065" s="135">
        <v>1064.0</v>
      </c>
      <c r="B1065" s="135" t="s">
        <v>6087</v>
      </c>
      <c r="C1065" s="135" t="s">
        <v>108</v>
      </c>
      <c r="E1065" s="135">
        <v>10.0</v>
      </c>
      <c r="K1065" s="135">
        <v>40.0</v>
      </c>
      <c r="N1065" s="143">
        <v>45549.0</v>
      </c>
    </row>
    <row r="1066">
      <c r="A1066" s="135">
        <v>1065.0</v>
      </c>
      <c r="B1066" s="135" t="s">
        <v>6090</v>
      </c>
      <c r="C1066" s="135" t="s">
        <v>108</v>
      </c>
      <c r="E1066" s="135">
        <v>10.0</v>
      </c>
      <c r="K1066" s="135">
        <v>10.0</v>
      </c>
      <c r="N1066" s="143">
        <v>45917.0</v>
      </c>
    </row>
    <row r="1067">
      <c r="A1067" s="135">
        <v>1066.0</v>
      </c>
      <c r="B1067" s="135" t="s">
        <v>6092</v>
      </c>
      <c r="C1067" s="135" t="s">
        <v>108</v>
      </c>
      <c r="E1067" s="135">
        <v>10.0</v>
      </c>
      <c r="K1067" s="135">
        <v>200.0</v>
      </c>
      <c r="N1067" s="143">
        <v>43845.0</v>
      </c>
    </row>
    <row r="1068">
      <c r="A1068" s="135">
        <v>1067.0</v>
      </c>
      <c r="B1068" s="135" t="s">
        <v>3705</v>
      </c>
      <c r="C1068" s="135" t="s">
        <v>108</v>
      </c>
      <c r="E1068" s="135">
        <v>10.0</v>
      </c>
      <c r="K1068" s="135">
        <v>30.0</v>
      </c>
      <c r="N1068" s="143">
        <v>45959.0</v>
      </c>
    </row>
    <row r="1069">
      <c r="A1069" s="135">
        <v>1068.0</v>
      </c>
      <c r="B1069" s="135" t="s">
        <v>6099</v>
      </c>
      <c r="C1069" s="135" t="s">
        <v>108</v>
      </c>
      <c r="E1069" s="135">
        <v>10.0</v>
      </c>
      <c r="K1069" s="135">
        <v>300.0</v>
      </c>
      <c r="N1069" s="143">
        <v>43840.0</v>
      </c>
    </row>
    <row r="1070">
      <c r="A1070" s="135">
        <v>1069.0</v>
      </c>
      <c r="B1070" s="135" t="s">
        <v>6102</v>
      </c>
      <c r="C1070" s="135" t="s">
        <v>108</v>
      </c>
      <c r="E1070" s="135">
        <v>10.0</v>
      </c>
      <c r="K1070" s="135">
        <v>10.0</v>
      </c>
      <c r="N1070" s="143">
        <v>45928.0</v>
      </c>
    </row>
    <row r="1071">
      <c r="A1071" s="135">
        <v>1070.0</v>
      </c>
      <c r="B1071" s="135" t="s">
        <v>6103</v>
      </c>
      <c r="C1071" s="135" t="s">
        <v>108</v>
      </c>
      <c r="E1071" s="135">
        <v>10.0</v>
      </c>
      <c r="K1071" s="135">
        <v>10.0</v>
      </c>
      <c r="N1071" s="143">
        <v>46007.0</v>
      </c>
    </row>
    <row r="1072">
      <c r="A1072" s="135">
        <v>1071.0</v>
      </c>
      <c r="B1072" s="135" t="s">
        <v>6105</v>
      </c>
      <c r="C1072" s="135" t="s">
        <v>108</v>
      </c>
      <c r="E1072" s="135">
        <v>10.0</v>
      </c>
      <c r="K1072" s="135">
        <v>100.0</v>
      </c>
      <c r="N1072" s="143">
        <v>43510.0</v>
      </c>
    </row>
    <row r="1073">
      <c r="A1073" s="135">
        <v>1072.0</v>
      </c>
      <c r="B1073" s="135" t="s">
        <v>6110</v>
      </c>
      <c r="C1073" s="135" t="s">
        <v>108</v>
      </c>
      <c r="E1073" s="135">
        <v>10.0</v>
      </c>
      <c r="K1073" s="135">
        <v>10.0</v>
      </c>
      <c r="N1073" s="143">
        <v>45761.0</v>
      </c>
    </row>
    <row r="1074">
      <c r="A1074" s="135">
        <v>1073.0</v>
      </c>
      <c r="B1074" s="135" t="s">
        <v>6114</v>
      </c>
      <c r="C1074" s="135" t="s">
        <v>108</v>
      </c>
      <c r="E1074" s="135">
        <v>10.0</v>
      </c>
      <c r="K1074" s="135">
        <v>10.0</v>
      </c>
      <c r="N1074" s="143">
        <v>46084.0</v>
      </c>
    </row>
    <row r="1075">
      <c r="A1075" s="135">
        <v>1074.0</v>
      </c>
      <c r="B1075" s="135" t="s">
        <v>6117</v>
      </c>
      <c r="C1075" s="135" t="s">
        <v>108</v>
      </c>
      <c r="E1075" s="135">
        <v>10.0</v>
      </c>
      <c r="K1075" s="135">
        <v>10.0</v>
      </c>
      <c r="N1075" s="143">
        <v>45891.0</v>
      </c>
    </row>
    <row r="1076">
      <c r="A1076" s="135">
        <v>1075.0</v>
      </c>
      <c r="B1076" s="135" t="s">
        <v>6121</v>
      </c>
      <c r="C1076" s="135" t="s">
        <v>108</v>
      </c>
      <c r="E1076" s="135">
        <v>10.0</v>
      </c>
      <c r="K1076" s="135">
        <v>90.0</v>
      </c>
      <c r="N1076" s="143">
        <v>46014.0</v>
      </c>
    </row>
    <row r="1077">
      <c r="A1077" s="135">
        <v>1076.0</v>
      </c>
      <c r="B1077" s="135" t="s">
        <v>6124</v>
      </c>
      <c r="C1077" s="135" t="s">
        <v>108</v>
      </c>
      <c r="E1077" s="135">
        <v>10.0</v>
      </c>
      <c r="K1077" s="135">
        <v>10.0</v>
      </c>
      <c r="N1077" s="143">
        <v>46000.0</v>
      </c>
    </row>
    <row r="1078">
      <c r="A1078" s="135">
        <v>1077.0</v>
      </c>
      <c r="B1078" s="135" t="s">
        <v>6126</v>
      </c>
      <c r="C1078" s="135" t="s">
        <v>108</v>
      </c>
      <c r="E1078" s="135">
        <v>10.0</v>
      </c>
      <c r="K1078" s="135">
        <v>10.0</v>
      </c>
      <c r="N1078" s="143">
        <v>45793.0</v>
      </c>
    </row>
    <row r="1079">
      <c r="A1079" s="135">
        <v>1078.0</v>
      </c>
      <c r="B1079" s="135" t="s">
        <v>6129</v>
      </c>
      <c r="C1079" s="135" t="s">
        <v>108</v>
      </c>
      <c r="E1079" s="135">
        <v>10.0</v>
      </c>
      <c r="K1079" s="135">
        <v>40.0</v>
      </c>
      <c r="N1079" s="143">
        <v>43843.0</v>
      </c>
    </row>
    <row r="1080">
      <c r="A1080" s="135">
        <v>1079.0</v>
      </c>
      <c r="B1080" s="135" t="s">
        <v>6131</v>
      </c>
      <c r="C1080" s="135" t="s">
        <v>108</v>
      </c>
      <c r="E1080" s="135">
        <v>10.0</v>
      </c>
      <c r="K1080" s="135">
        <v>300.0</v>
      </c>
      <c r="N1080" s="143">
        <v>43848.0</v>
      </c>
    </row>
    <row r="1081">
      <c r="A1081" s="135">
        <v>1080.0</v>
      </c>
      <c r="B1081" s="135" t="s">
        <v>6132</v>
      </c>
      <c r="C1081" s="135" t="s">
        <v>108</v>
      </c>
      <c r="E1081" s="135">
        <v>10.0</v>
      </c>
      <c r="K1081" s="135">
        <v>250.0</v>
      </c>
      <c r="N1081" s="143">
        <v>43845.0</v>
      </c>
    </row>
    <row r="1082">
      <c r="A1082" s="135">
        <v>1081.0</v>
      </c>
      <c r="B1082" s="135" t="s">
        <v>6134</v>
      </c>
      <c r="C1082" s="135" t="s">
        <v>108</v>
      </c>
      <c r="E1082" s="135">
        <v>10.0</v>
      </c>
      <c r="K1082" s="135">
        <v>10.0</v>
      </c>
      <c r="N1082" s="143">
        <v>45857.0</v>
      </c>
    </row>
    <row r="1083">
      <c r="A1083" s="135">
        <v>1082.0</v>
      </c>
      <c r="B1083" s="135" t="s">
        <v>6136</v>
      </c>
      <c r="C1083" s="135" t="s">
        <v>108</v>
      </c>
      <c r="E1083" s="135">
        <v>10.0</v>
      </c>
      <c r="K1083" s="135">
        <v>150.0</v>
      </c>
      <c r="N1083" s="143">
        <v>45091.0</v>
      </c>
    </row>
    <row r="1084">
      <c r="A1084" s="135">
        <v>1083.0</v>
      </c>
      <c r="B1084" s="135" t="s">
        <v>6139</v>
      </c>
      <c r="C1084" s="135" t="s">
        <v>108</v>
      </c>
      <c r="E1084" s="135">
        <v>10.0</v>
      </c>
      <c r="K1084" s="135">
        <v>100.0</v>
      </c>
      <c r="N1084" s="143">
        <v>43840.0</v>
      </c>
    </row>
    <row r="1085">
      <c r="A1085" s="135">
        <v>1084.0</v>
      </c>
      <c r="B1085" s="135" t="s">
        <v>6144</v>
      </c>
      <c r="C1085" s="135" t="s">
        <v>108</v>
      </c>
      <c r="E1085" s="135">
        <v>10.0</v>
      </c>
      <c r="K1085" s="135">
        <v>60.0</v>
      </c>
      <c r="N1085" s="143">
        <v>45847.0</v>
      </c>
    </row>
    <row r="1086">
      <c r="A1086" s="135">
        <v>1085.0</v>
      </c>
      <c r="B1086" s="135" t="s">
        <v>6146</v>
      </c>
      <c r="C1086" s="135" t="s">
        <v>108</v>
      </c>
      <c r="E1086" s="135">
        <v>10.0</v>
      </c>
      <c r="K1086" s="135">
        <v>30.0</v>
      </c>
      <c r="N1086" s="143">
        <v>45846.0</v>
      </c>
    </row>
    <row r="1087">
      <c r="A1087" s="135">
        <v>1086.0</v>
      </c>
      <c r="B1087" s="135" t="s">
        <v>3710</v>
      </c>
      <c r="C1087" s="135" t="s">
        <v>108</v>
      </c>
      <c r="E1087" s="135">
        <v>10.0</v>
      </c>
      <c r="K1087" s="135">
        <v>10.0</v>
      </c>
      <c r="N1087" s="143">
        <v>45733.0</v>
      </c>
    </row>
    <row r="1088">
      <c r="A1088" s="135">
        <v>1087.0</v>
      </c>
      <c r="B1088" s="135" t="s">
        <v>6149</v>
      </c>
      <c r="C1088" s="135" t="s">
        <v>108</v>
      </c>
      <c r="E1088" s="135">
        <v>10.0</v>
      </c>
      <c r="K1088" s="135">
        <v>10.0</v>
      </c>
      <c r="N1088" s="143">
        <v>45708.0</v>
      </c>
    </row>
    <row r="1089">
      <c r="A1089" s="135">
        <v>1088.0</v>
      </c>
      <c r="B1089" s="135" t="s">
        <v>6153</v>
      </c>
      <c r="C1089" s="135" t="s">
        <v>108</v>
      </c>
      <c r="E1089" s="135">
        <v>10.0</v>
      </c>
      <c r="K1089" s="135">
        <v>30.0</v>
      </c>
      <c r="N1089" s="143">
        <v>45808.0</v>
      </c>
      <c r="Q1089" s="135" t="s">
        <v>6156</v>
      </c>
      <c r="R1089" s="135">
        <v>13.0</v>
      </c>
    </row>
    <row r="1090">
      <c r="A1090" s="135">
        <v>1089.0</v>
      </c>
      <c r="B1090" s="135" t="s">
        <v>6158</v>
      </c>
      <c r="C1090" s="135" t="s">
        <v>108</v>
      </c>
      <c r="E1090" s="135">
        <v>10.0</v>
      </c>
      <c r="K1090" s="135">
        <v>10.0</v>
      </c>
      <c r="N1090" s="143">
        <v>46056.0</v>
      </c>
    </row>
    <row r="1091">
      <c r="A1091" s="135">
        <v>1090.0</v>
      </c>
      <c r="B1091" s="135" t="s">
        <v>6159</v>
      </c>
      <c r="C1091" s="135" t="s">
        <v>108</v>
      </c>
      <c r="E1091" s="135">
        <v>10.0</v>
      </c>
      <c r="K1091" s="135">
        <v>400.0</v>
      </c>
      <c r="N1091" s="143">
        <v>42259.0</v>
      </c>
      <c r="Q1091" s="135" t="s">
        <v>6161</v>
      </c>
    </row>
    <row r="1092">
      <c r="A1092" s="135">
        <v>1091.0</v>
      </c>
      <c r="B1092" s="135" t="s">
        <v>6163</v>
      </c>
      <c r="C1092" s="135" t="s">
        <v>108</v>
      </c>
      <c r="E1092" s="135">
        <v>10.0</v>
      </c>
      <c r="K1092" s="135">
        <v>450.0</v>
      </c>
      <c r="N1092" s="143">
        <v>43844.0</v>
      </c>
    </row>
    <row r="1093">
      <c r="A1093" s="135">
        <v>1092.0</v>
      </c>
      <c r="B1093" s="135" t="s">
        <v>6164</v>
      </c>
      <c r="C1093" s="135" t="s">
        <v>108</v>
      </c>
      <c r="E1093" s="135">
        <v>10.0</v>
      </c>
      <c r="K1093" s="135">
        <v>20.0</v>
      </c>
      <c r="N1093" s="143">
        <v>46024.0</v>
      </c>
    </row>
    <row r="1094">
      <c r="A1094" s="135">
        <v>1093.0</v>
      </c>
      <c r="B1094" s="135" t="s">
        <v>6169</v>
      </c>
      <c r="C1094" s="135" t="s">
        <v>108</v>
      </c>
      <c r="E1094" s="135">
        <v>10.0</v>
      </c>
      <c r="K1094" s="135">
        <v>10.0</v>
      </c>
      <c r="N1094" s="143">
        <v>45996.0</v>
      </c>
    </row>
    <row r="1095">
      <c r="A1095" s="135">
        <v>1094.0</v>
      </c>
      <c r="B1095" s="135" t="s">
        <v>6171</v>
      </c>
      <c r="C1095" s="135" t="s">
        <v>108</v>
      </c>
      <c r="E1095" s="135">
        <v>10.0</v>
      </c>
      <c r="K1095" s="135">
        <v>150.0</v>
      </c>
      <c r="N1095" s="143">
        <v>46055.0</v>
      </c>
    </row>
    <row r="1096">
      <c r="A1096" s="135">
        <v>1095.0</v>
      </c>
      <c r="B1096" s="135" t="s">
        <v>6174</v>
      </c>
      <c r="C1096" s="135" t="s">
        <v>108</v>
      </c>
      <c r="E1096" s="135">
        <v>10.0</v>
      </c>
      <c r="K1096" s="135">
        <v>10.0</v>
      </c>
      <c r="N1096" s="143">
        <v>45914.0</v>
      </c>
    </row>
    <row r="1097">
      <c r="A1097" s="135">
        <v>1096.0</v>
      </c>
      <c r="B1097" s="135" t="s">
        <v>6177</v>
      </c>
      <c r="C1097" s="135" t="s">
        <v>108</v>
      </c>
      <c r="E1097" s="135">
        <v>10.0</v>
      </c>
      <c r="K1097" s="135">
        <v>20.0</v>
      </c>
      <c r="N1097" s="143">
        <v>45895.0</v>
      </c>
    </row>
    <row r="1098">
      <c r="A1098" s="135">
        <v>1097.0</v>
      </c>
      <c r="B1098" s="135" t="s">
        <v>6179</v>
      </c>
      <c r="C1098" s="135" t="s">
        <v>108</v>
      </c>
      <c r="E1098" s="135">
        <v>10.0</v>
      </c>
      <c r="K1098" s="135">
        <v>60.0</v>
      </c>
      <c r="N1098" s="143">
        <v>45846.0</v>
      </c>
    </row>
    <row r="1099">
      <c r="A1099" s="135">
        <v>1098.0</v>
      </c>
      <c r="B1099" s="135" t="s">
        <v>6183</v>
      </c>
      <c r="C1099" s="135" t="s">
        <v>108</v>
      </c>
      <c r="E1099" s="135">
        <v>10.0</v>
      </c>
      <c r="K1099" s="135">
        <v>250.0</v>
      </c>
      <c r="N1099" s="143">
        <v>44570.0</v>
      </c>
    </row>
    <row r="1100">
      <c r="A1100" s="135">
        <v>1099.0</v>
      </c>
      <c r="B1100" s="135" t="s">
        <v>6185</v>
      </c>
      <c r="C1100" s="135" t="s">
        <v>108</v>
      </c>
      <c r="E1100" s="135">
        <v>10.0</v>
      </c>
      <c r="K1100" s="135">
        <v>350.0</v>
      </c>
      <c r="N1100" s="143">
        <v>43839.0</v>
      </c>
    </row>
    <row r="1101">
      <c r="A1101" s="135">
        <v>1100.0</v>
      </c>
      <c r="B1101" s="135" t="s">
        <v>6186</v>
      </c>
      <c r="C1101" s="135" t="s">
        <v>108</v>
      </c>
      <c r="E1101" s="135">
        <v>10.0</v>
      </c>
      <c r="K1101" s="135">
        <v>20.0</v>
      </c>
      <c r="N1101" s="143">
        <v>45849.0</v>
      </c>
    </row>
    <row r="1102">
      <c r="A1102" s="135">
        <v>1101.0</v>
      </c>
      <c r="B1102" s="135" t="s">
        <v>6191</v>
      </c>
      <c r="C1102" s="135" t="s">
        <v>108</v>
      </c>
      <c r="E1102" s="135">
        <v>10.0</v>
      </c>
      <c r="K1102" s="135">
        <v>150.0</v>
      </c>
      <c r="N1102" s="143">
        <v>43897.0</v>
      </c>
    </row>
    <row r="1103">
      <c r="A1103" s="135">
        <v>1102.0</v>
      </c>
      <c r="B1103" s="135" t="s">
        <v>6195</v>
      </c>
      <c r="C1103" s="135" t="s">
        <v>108</v>
      </c>
      <c r="E1103" s="135">
        <v>10.0</v>
      </c>
      <c r="K1103" s="135">
        <v>150.0</v>
      </c>
      <c r="N1103" s="143">
        <v>44885.0</v>
      </c>
    </row>
    <row r="1104">
      <c r="A1104" s="135">
        <v>1103.0</v>
      </c>
      <c r="B1104" s="135" t="s">
        <v>6199</v>
      </c>
      <c r="C1104" s="135" t="s">
        <v>108</v>
      </c>
      <c r="E1104" s="135">
        <v>10.0</v>
      </c>
      <c r="K1104" s="135">
        <v>30.0</v>
      </c>
      <c r="N1104" s="143">
        <v>45847.0</v>
      </c>
    </row>
    <row r="1105">
      <c r="A1105" s="135">
        <v>1104.0</v>
      </c>
      <c r="B1105" s="135" t="s">
        <v>6202</v>
      </c>
      <c r="C1105" s="135" t="s">
        <v>108</v>
      </c>
      <c r="E1105" s="135">
        <v>10.0</v>
      </c>
      <c r="K1105" s="135">
        <v>500.0</v>
      </c>
      <c r="N1105" s="143">
        <v>46031.0</v>
      </c>
      <c r="Q1105" s="135" t="s">
        <v>6204</v>
      </c>
    </row>
    <row r="1106">
      <c r="A1106" s="135">
        <v>1105.0</v>
      </c>
      <c r="B1106" s="135" t="s">
        <v>6206</v>
      </c>
      <c r="C1106" s="135" t="s">
        <v>108</v>
      </c>
      <c r="E1106" s="135">
        <v>10.0</v>
      </c>
      <c r="K1106" s="135">
        <v>350.0</v>
      </c>
      <c r="N1106" s="143">
        <v>43837.0</v>
      </c>
      <c r="Q1106" s="135" t="s">
        <v>6208</v>
      </c>
      <c r="R1106" s="135">
        <v>5.0</v>
      </c>
    </row>
    <row r="1107">
      <c r="A1107" s="135">
        <v>1106.0</v>
      </c>
      <c r="B1107" s="135" t="s">
        <v>6211</v>
      </c>
      <c r="C1107" s="135" t="s">
        <v>108</v>
      </c>
      <c r="E1107" s="135">
        <v>10.0</v>
      </c>
      <c r="K1107" s="135">
        <v>10.0</v>
      </c>
      <c r="N1107" s="143">
        <v>45921.0</v>
      </c>
      <c r="Q1107" s="135" t="s">
        <v>6214</v>
      </c>
      <c r="R1107" s="135">
        <v>11.0</v>
      </c>
    </row>
    <row r="1108">
      <c r="A1108" s="135">
        <v>1107.0</v>
      </c>
      <c r="B1108" s="135" t="s">
        <v>6215</v>
      </c>
      <c r="C1108" s="135" t="s">
        <v>108</v>
      </c>
      <c r="E1108" s="135">
        <v>10.0</v>
      </c>
      <c r="K1108" s="135">
        <v>250.0</v>
      </c>
      <c r="N1108" s="143">
        <v>45911.0</v>
      </c>
    </row>
    <row r="1109">
      <c r="A1109" s="135">
        <v>1108.0</v>
      </c>
      <c r="B1109" s="135" t="s">
        <v>6217</v>
      </c>
      <c r="C1109" s="135" t="s">
        <v>108</v>
      </c>
      <c r="E1109" s="135">
        <v>10.0</v>
      </c>
      <c r="K1109" s="135">
        <v>70.0</v>
      </c>
      <c r="N1109" s="143">
        <v>45846.0</v>
      </c>
    </row>
    <row r="1110">
      <c r="A1110" s="135">
        <v>1109.0</v>
      </c>
      <c r="B1110" s="135" t="s">
        <v>6222</v>
      </c>
      <c r="C1110" s="135" t="s">
        <v>108</v>
      </c>
      <c r="E1110" s="135">
        <v>10.0</v>
      </c>
      <c r="K1110" s="135">
        <v>900.0</v>
      </c>
      <c r="N1110" s="143">
        <v>43841.0</v>
      </c>
      <c r="O1110" s="135" t="s">
        <v>1846</v>
      </c>
      <c r="P1110" s="135" t="s">
        <v>1767</v>
      </c>
      <c r="S1110" s="135" t="s">
        <v>1176</v>
      </c>
    </row>
    <row r="1111">
      <c r="A1111" s="135">
        <v>1110.0</v>
      </c>
      <c r="B1111" s="135" t="s">
        <v>6226</v>
      </c>
      <c r="C1111" s="135" t="s">
        <v>108</v>
      </c>
      <c r="E1111" s="135">
        <v>10.0</v>
      </c>
      <c r="K1111" s="135">
        <v>300.0</v>
      </c>
      <c r="N1111" s="143">
        <v>43848.0</v>
      </c>
    </row>
    <row r="1112">
      <c r="A1112" s="135">
        <v>1111.0</v>
      </c>
      <c r="B1112" s="135" t="s">
        <v>6230</v>
      </c>
      <c r="C1112" s="135" t="s">
        <v>108</v>
      </c>
      <c r="E1112" s="135">
        <v>10.0</v>
      </c>
      <c r="K1112" s="135">
        <v>300.0</v>
      </c>
      <c r="N1112" s="143">
        <v>43841.0</v>
      </c>
    </row>
    <row r="1113">
      <c r="A1113" s="135">
        <v>1112.0</v>
      </c>
      <c r="B1113" s="135" t="s">
        <v>6232</v>
      </c>
      <c r="C1113" s="135" t="s">
        <v>108</v>
      </c>
      <c r="E1113" s="135">
        <v>10.0</v>
      </c>
      <c r="K1113" s="135">
        <v>60.0</v>
      </c>
      <c r="N1113" s="143">
        <v>45666.0</v>
      </c>
    </row>
    <row r="1114">
      <c r="A1114" s="135">
        <v>1113.0</v>
      </c>
      <c r="B1114" s="135" t="s">
        <v>6237</v>
      </c>
      <c r="C1114" s="135" t="s">
        <v>108</v>
      </c>
      <c r="E1114" s="135">
        <v>10.0</v>
      </c>
      <c r="K1114" s="135">
        <v>100.0</v>
      </c>
      <c r="N1114" s="143">
        <v>46056.0</v>
      </c>
    </row>
    <row r="1115">
      <c r="A1115" s="135">
        <v>1114.0</v>
      </c>
      <c r="B1115" s="135" t="s">
        <v>6239</v>
      </c>
      <c r="C1115" s="135" t="s">
        <v>108</v>
      </c>
      <c r="E1115" s="135">
        <v>10.0</v>
      </c>
      <c r="K1115" s="135">
        <v>10.0</v>
      </c>
      <c r="N1115" s="143">
        <v>45863.0</v>
      </c>
    </row>
    <row r="1116">
      <c r="A1116" s="135">
        <v>1115.0</v>
      </c>
      <c r="B1116" s="135" t="s">
        <v>6243</v>
      </c>
      <c r="C1116" s="135" t="s">
        <v>108</v>
      </c>
      <c r="E1116" s="135">
        <v>10.0</v>
      </c>
      <c r="K1116" s="135">
        <v>20.0</v>
      </c>
      <c r="N1116" s="143">
        <v>44859.0</v>
      </c>
      <c r="Q1116" s="135" t="s">
        <v>6245</v>
      </c>
    </row>
    <row r="1117">
      <c r="A1117" s="135">
        <v>1116.0</v>
      </c>
      <c r="B1117" s="135" t="s">
        <v>6247</v>
      </c>
      <c r="C1117" s="135" t="s">
        <v>108</v>
      </c>
      <c r="E1117" s="135">
        <v>10.0</v>
      </c>
      <c r="K1117" s="135">
        <v>200.0</v>
      </c>
      <c r="N1117" s="143">
        <v>43841.0</v>
      </c>
    </row>
    <row r="1118">
      <c r="A1118" s="135">
        <v>1117.0</v>
      </c>
      <c r="B1118" s="135" t="s">
        <v>6250</v>
      </c>
      <c r="C1118" s="135" t="s">
        <v>108</v>
      </c>
      <c r="E1118" s="135">
        <v>10.0</v>
      </c>
      <c r="K1118" s="135">
        <v>200.0</v>
      </c>
      <c r="N1118" s="143">
        <v>44790.0</v>
      </c>
    </row>
    <row r="1119">
      <c r="A1119" s="135">
        <v>1118.0</v>
      </c>
      <c r="B1119" s="135" t="s">
        <v>6252</v>
      </c>
      <c r="C1119" s="135" t="s">
        <v>108</v>
      </c>
      <c r="E1119" s="135">
        <v>10.0</v>
      </c>
      <c r="K1119" s="135">
        <v>80.0</v>
      </c>
      <c r="N1119" s="143">
        <v>45845.0</v>
      </c>
    </row>
    <row r="1120">
      <c r="A1120" s="135">
        <v>1119.0</v>
      </c>
      <c r="B1120" s="135" t="s">
        <v>6255</v>
      </c>
      <c r="C1120" s="135" t="s">
        <v>108</v>
      </c>
      <c r="E1120" s="135">
        <v>10.0</v>
      </c>
      <c r="K1120" s="135">
        <v>150.0</v>
      </c>
      <c r="N1120" s="143">
        <v>43852.0</v>
      </c>
    </row>
    <row r="1121">
      <c r="A1121" s="135">
        <v>1120.0</v>
      </c>
      <c r="B1121" s="135" t="s">
        <v>6258</v>
      </c>
      <c r="C1121" s="135" t="s">
        <v>108</v>
      </c>
      <c r="E1121" s="135">
        <v>10.0</v>
      </c>
      <c r="K1121" s="135">
        <v>350.0</v>
      </c>
      <c r="N1121" s="143">
        <v>44209.0</v>
      </c>
    </row>
    <row r="1122">
      <c r="A1122" s="135">
        <v>1121.0</v>
      </c>
      <c r="B1122" s="135" t="s">
        <v>6260</v>
      </c>
      <c r="C1122" s="135" t="s">
        <v>108</v>
      </c>
      <c r="E1122" s="135">
        <v>10.0</v>
      </c>
      <c r="K1122" s="135">
        <v>40.0</v>
      </c>
      <c r="N1122" s="143">
        <v>46054.0</v>
      </c>
    </row>
    <row r="1123">
      <c r="A1123" s="135">
        <v>1122.0</v>
      </c>
      <c r="B1123" s="135" t="s">
        <v>6265</v>
      </c>
      <c r="C1123" s="135" t="s">
        <v>108</v>
      </c>
      <c r="E1123" s="135">
        <v>10.0</v>
      </c>
      <c r="K1123" s="135">
        <v>20.0</v>
      </c>
      <c r="N1123" s="143">
        <v>45823.0</v>
      </c>
    </row>
    <row r="1124">
      <c r="A1124" s="135">
        <v>1123.0</v>
      </c>
      <c r="B1124" s="135" t="s">
        <v>6267</v>
      </c>
      <c r="C1124" s="135" t="s">
        <v>108</v>
      </c>
      <c r="E1124" s="135">
        <v>10.0</v>
      </c>
      <c r="K1124" s="135">
        <v>150.0</v>
      </c>
      <c r="N1124" s="143">
        <v>43836.0</v>
      </c>
      <c r="O1124" s="135" t="s">
        <v>1765</v>
      </c>
      <c r="P1124" s="135" t="s">
        <v>1767</v>
      </c>
      <c r="S1124" s="135" t="s">
        <v>1176</v>
      </c>
    </row>
    <row r="1125">
      <c r="A1125" s="135">
        <v>1124.0</v>
      </c>
      <c r="B1125" s="135" t="s">
        <v>6269</v>
      </c>
      <c r="C1125" s="135" t="s">
        <v>108</v>
      </c>
      <c r="E1125" s="135">
        <v>10.0</v>
      </c>
      <c r="K1125" s="135">
        <v>40.0</v>
      </c>
      <c r="N1125" s="143">
        <v>45130.0</v>
      </c>
    </row>
    <row r="1126">
      <c r="A1126" s="135">
        <v>1125.0</v>
      </c>
      <c r="B1126" s="135" t="s">
        <v>6273</v>
      </c>
      <c r="C1126" s="135" t="s">
        <v>108</v>
      </c>
      <c r="E1126" s="135">
        <v>10.0</v>
      </c>
      <c r="K1126" s="135">
        <v>90.0</v>
      </c>
      <c r="N1126" s="143">
        <v>43843.0</v>
      </c>
      <c r="Q1126" s="135" t="s">
        <v>6276</v>
      </c>
      <c r="R1126" s="135">
        <v>7.0</v>
      </c>
    </row>
    <row r="1127">
      <c r="A1127" s="135">
        <v>1126.0</v>
      </c>
      <c r="B1127" s="135" t="s">
        <v>6277</v>
      </c>
      <c r="C1127" s="135" t="s">
        <v>108</v>
      </c>
      <c r="E1127" s="135">
        <v>10.0</v>
      </c>
      <c r="K1127" s="135">
        <v>200.0</v>
      </c>
      <c r="N1127" s="143">
        <v>43843.0</v>
      </c>
    </row>
    <row r="1128">
      <c r="A1128" s="135">
        <v>1127.0</v>
      </c>
      <c r="B1128" s="135" t="s">
        <v>6278</v>
      </c>
      <c r="C1128" s="135" t="s">
        <v>108</v>
      </c>
      <c r="E1128" s="135">
        <v>10.0</v>
      </c>
      <c r="K1128" s="135">
        <v>200.0</v>
      </c>
      <c r="N1128" s="143">
        <v>44012.0</v>
      </c>
    </row>
    <row r="1129">
      <c r="A1129" s="135">
        <v>1128.0</v>
      </c>
      <c r="B1129" s="135" t="s">
        <v>6280</v>
      </c>
      <c r="C1129" s="135" t="s">
        <v>108</v>
      </c>
      <c r="E1129" s="135">
        <v>10.0</v>
      </c>
      <c r="K1129" s="135">
        <v>200.0</v>
      </c>
      <c r="N1129" s="143">
        <v>43840.0</v>
      </c>
    </row>
    <row r="1130">
      <c r="A1130" s="135">
        <v>1129.0</v>
      </c>
      <c r="B1130" s="135" t="s">
        <v>6283</v>
      </c>
      <c r="C1130" s="135" t="s">
        <v>108</v>
      </c>
      <c r="E1130" s="135">
        <v>10.0</v>
      </c>
      <c r="K1130" s="135">
        <v>10.0</v>
      </c>
      <c r="N1130" s="143">
        <v>45907.0</v>
      </c>
    </row>
    <row r="1131">
      <c r="A1131" s="135">
        <v>1130.0</v>
      </c>
      <c r="B1131" s="135" t="s">
        <v>6285</v>
      </c>
      <c r="C1131" s="135" t="s">
        <v>108</v>
      </c>
      <c r="E1131" s="135">
        <v>10.0</v>
      </c>
      <c r="K1131" s="135">
        <v>200.0</v>
      </c>
      <c r="N1131" s="143">
        <v>43841.0</v>
      </c>
    </row>
    <row r="1132">
      <c r="A1132" s="135">
        <v>1131.0</v>
      </c>
      <c r="B1132" s="135" t="s">
        <v>6287</v>
      </c>
      <c r="C1132" s="135" t="s">
        <v>108</v>
      </c>
      <c r="E1132" s="135">
        <v>10.0</v>
      </c>
      <c r="K1132" s="135">
        <v>30.0</v>
      </c>
      <c r="N1132" s="143">
        <v>45776.0</v>
      </c>
    </row>
    <row r="1133">
      <c r="A1133" s="135">
        <v>1132.0</v>
      </c>
      <c r="B1133" s="135" t="s">
        <v>6289</v>
      </c>
      <c r="C1133" s="135" t="s">
        <v>108</v>
      </c>
      <c r="E1133" s="135">
        <v>10.0</v>
      </c>
      <c r="K1133" s="135">
        <v>40.0</v>
      </c>
      <c r="N1133" s="143">
        <v>45833.0</v>
      </c>
      <c r="Q1133" s="135" t="s">
        <v>6292</v>
      </c>
      <c r="R1133" s="135">
        <v>8.0</v>
      </c>
    </row>
    <row r="1134">
      <c r="A1134" s="135">
        <v>1133.0</v>
      </c>
      <c r="B1134" s="135" t="s">
        <v>6293</v>
      </c>
      <c r="C1134" s="135" t="s">
        <v>108</v>
      </c>
      <c r="E1134" s="135">
        <v>10.0</v>
      </c>
      <c r="K1134" s="135">
        <v>250.0</v>
      </c>
      <c r="N1134" s="143">
        <v>43859.0</v>
      </c>
    </row>
    <row r="1135">
      <c r="A1135" s="135">
        <v>1134.0</v>
      </c>
      <c r="B1135" s="135" t="s">
        <v>6295</v>
      </c>
      <c r="C1135" s="135" t="s">
        <v>108</v>
      </c>
      <c r="E1135" s="135">
        <v>10.0</v>
      </c>
      <c r="K1135" s="135">
        <v>100.0</v>
      </c>
      <c r="N1135" s="143">
        <v>45822.0</v>
      </c>
    </row>
    <row r="1136">
      <c r="A1136" s="135">
        <v>1135.0</v>
      </c>
      <c r="B1136" s="135" t="s">
        <v>6297</v>
      </c>
      <c r="C1136" s="135" t="s">
        <v>108</v>
      </c>
      <c r="E1136" s="135">
        <v>10.0</v>
      </c>
      <c r="K1136" s="135">
        <v>100.0</v>
      </c>
      <c r="N1136" s="143">
        <v>45558.0</v>
      </c>
    </row>
    <row r="1137">
      <c r="A1137" s="135">
        <v>1136.0</v>
      </c>
      <c r="B1137" s="135" t="s">
        <v>6299</v>
      </c>
      <c r="C1137" s="135" t="s">
        <v>108</v>
      </c>
      <c r="E1137" s="135">
        <v>10.0</v>
      </c>
      <c r="K1137" s="135">
        <v>20.0</v>
      </c>
      <c r="N1137" s="143">
        <v>46026.0</v>
      </c>
    </row>
    <row r="1138">
      <c r="A1138" s="135">
        <v>1137.0</v>
      </c>
      <c r="B1138" s="135" t="s">
        <v>6303</v>
      </c>
      <c r="C1138" s="135" t="s">
        <v>108</v>
      </c>
      <c r="E1138" s="135">
        <v>10.0</v>
      </c>
      <c r="K1138" s="135">
        <v>10.0</v>
      </c>
      <c r="N1138" s="143">
        <v>45908.0</v>
      </c>
    </row>
    <row r="1139">
      <c r="A1139" s="135">
        <v>1138.0</v>
      </c>
      <c r="B1139" s="135" t="s">
        <v>6304</v>
      </c>
      <c r="C1139" s="135" t="s">
        <v>108</v>
      </c>
      <c r="E1139" s="135">
        <v>10.0</v>
      </c>
      <c r="F1139" s="135">
        <v>6.0</v>
      </c>
      <c r="K1139" s="135">
        <v>450.0</v>
      </c>
      <c r="N1139" s="143">
        <v>43837.0</v>
      </c>
      <c r="Q1139" s="135" t="s">
        <v>6306</v>
      </c>
    </row>
    <row r="1140">
      <c r="A1140" s="135">
        <v>1139.0</v>
      </c>
      <c r="B1140" s="135" t="s">
        <v>6307</v>
      </c>
      <c r="C1140" s="135" t="s">
        <v>108</v>
      </c>
      <c r="E1140" s="135">
        <v>10.0</v>
      </c>
      <c r="K1140" s="135">
        <v>50.0</v>
      </c>
      <c r="N1140" s="143">
        <v>45867.0</v>
      </c>
    </row>
    <row r="1141">
      <c r="A1141" s="135">
        <v>1140.0</v>
      </c>
      <c r="B1141" s="135" t="s">
        <v>6309</v>
      </c>
      <c r="C1141" s="135" t="s">
        <v>108</v>
      </c>
      <c r="E1141" s="135">
        <v>10.0</v>
      </c>
      <c r="K1141" s="135">
        <v>150.0</v>
      </c>
      <c r="N1141" s="143">
        <v>44177.0</v>
      </c>
    </row>
    <row r="1142">
      <c r="A1142" s="135">
        <v>1141.0</v>
      </c>
      <c r="B1142" s="135" t="s">
        <v>6311</v>
      </c>
      <c r="C1142" s="135" t="s">
        <v>108</v>
      </c>
      <c r="E1142" s="135">
        <v>10.0</v>
      </c>
      <c r="K1142" s="135">
        <v>10.0</v>
      </c>
      <c r="N1142" s="143">
        <v>45917.0</v>
      </c>
    </row>
    <row r="1143">
      <c r="A1143" s="135">
        <v>1142.0</v>
      </c>
      <c r="B1143" s="135" t="s">
        <v>6313</v>
      </c>
      <c r="C1143" s="135" t="s">
        <v>108</v>
      </c>
      <c r="E1143" s="135">
        <v>10.0</v>
      </c>
      <c r="K1143" s="135">
        <v>20.0</v>
      </c>
      <c r="N1143" s="143">
        <v>46086.0</v>
      </c>
    </row>
    <row r="1144">
      <c r="A1144" s="135">
        <v>1143.0</v>
      </c>
      <c r="B1144" s="135" t="s">
        <v>6315</v>
      </c>
      <c r="C1144" s="135" t="s">
        <v>108</v>
      </c>
      <c r="E1144" s="135">
        <v>10.0</v>
      </c>
      <c r="K1144" s="135">
        <v>450.0</v>
      </c>
      <c r="N1144" s="143">
        <v>43839.0</v>
      </c>
    </row>
    <row r="1145">
      <c r="A1145" s="135">
        <v>1144.0</v>
      </c>
      <c r="B1145" s="135" t="s">
        <v>6317</v>
      </c>
      <c r="C1145" s="135" t="s">
        <v>108</v>
      </c>
      <c r="E1145" s="135">
        <v>10.0</v>
      </c>
      <c r="K1145" s="135">
        <v>250.0</v>
      </c>
      <c r="N1145" s="143">
        <v>43897.0</v>
      </c>
    </row>
    <row r="1146">
      <c r="A1146" s="135">
        <v>1145.0</v>
      </c>
      <c r="B1146" s="135" t="s">
        <v>6322</v>
      </c>
      <c r="C1146" s="135" t="s">
        <v>108</v>
      </c>
      <c r="E1146" s="135">
        <v>10.0</v>
      </c>
      <c r="K1146" s="135">
        <v>150.0</v>
      </c>
      <c r="N1146" s="143">
        <v>45533.0</v>
      </c>
    </row>
    <row r="1147">
      <c r="A1147" s="135">
        <v>1146.0</v>
      </c>
      <c r="B1147" s="135" t="s">
        <v>6325</v>
      </c>
      <c r="C1147" s="135" t="s">
        <v>108</v>
      </c>
      <c r="E1147" s="135">
        <v>10.0</v>
      </c>
      <c r="K1147" s="135">
        <v>200.0</v>
      </c>
      <c r="N1147" s="143">
        <v>45278.0</v>
      </c>
    </row>
    <row r="1148">
      <c r="A1148" s="135">
        <v>1147.0</v>
      </c>
      <c r="B1148" s="135" t="s">
        <v>6327</v>
      </c>
      <c r="C1148" s="135" t="s">
        <v>108</v>
      </c>
      <c r="E1148" s="135">
        <v>10.0</v>
      </c>
      <c r="K1148" s="135">
        <v>400.0</v>
      </c>
      <c r="N1148" s="143">
        <v>43844.0</v>
      </c>
      <c r="O1148" s="135" t="s">
        <v>1765</v>
      </c>
      <c r="P1148" s="135" t="s">
        <v>1767</v>
      </c>
      <c r="S1148" s="135" t="s">
        <v>1871</v>
      </c>
    </row>
    <row r="1149">
      <c r="A1149" s="135">
        <v>1148.0</v>
      </c>
      <c r="B1149" s="135" t="s">
        <v>6331</v>
      </c>
      <c r="C1149" s="135" t="s">
        <v>108</v>
      </c>
      <c r="E1149" s="135">
        <v>10.0</v>
      </c>
      <c r="K1149" s="135">
        <v>800.0</v>
      </c>
      <c r="N1149" s="143">
        <v>43847.0</v>
      </c>
    </row>
    <row r="1150">
      <c r="A1150" s="135">
        <v>1149.0</v>
      </c>
      <c r="B1150" s="135" t="s">
        <v>6334</v>
      </c>
      <c r="C1150" s="135" t="s">
        <v>108</v>
      </c>
      <c r="E1150" s="135">
        <v>10.0</v>
      </c>
      <c r="K1150" s="135">
        <v>10.0</v>
      </c>
      <c r="N1150" s="143">
        <v>45807.0</v>
      </c>
      <c r="Q1150" s="135" t="s">
        <v>6336</v>
      </c>
    </row>
    <row r="1151">
      <c r="A1151" s="135">
        <v>1150.0</v>
      </c>
      <c r="B1151" s="135" t="s">
        <v>6337</v>
      </c>
      <c r="C1151" s="135" t="s">
        <v>108</v>
      </c>
      <c r="E1151" s="135">
        <v>10.0</v>
      </c>
      <c r="K1151" s="135">
        <v>60.0</v>
      </c>
      <c r="N1151" s="143">
        <v>45714.0</v>
      </c>
    </row>
    <row r="1152">
      <c r="A1152" s="135">
        <v>1151.0</v>
      </c>
      <c r="B1152" s="135" t="s">
        <v>6340</v>
      </c>
      <c r="C1152" s="135" t="s">
        <v>108</v>
      </c>
      <c r="E1152" s="135">
        <v>10.0</v>
      </c>
      <c r="K1152" s="135">
        <v>20.0</v>
      </c>
      <c r="N1152" s="143">
        <v>45928.0</v>
      </c>
    </row>
    <row r="1153">
      <c r="A1153" s="135">
        <v>1152.0</v>
      </c>
      <c r="B1153" s="135" t="s">
        <v>6345</v>
      </c>
      <c r="C1153" s="135" t="s">
        <v>108</v>
      </c>
      <c r="E1153" s="135">
        <v>10.0</v>
      </c>
      <c r="K1153" s="135">
        <v>400.0</v>
      </c>
      <c r="N1153" s="143">
        <v>43843.0</v>
      </c>
    </row>
    <row r="1154">
      <c r="A1154" s="135">
        <v>1153.0</v>
      </c>
      <c r="B1154" s="135" t="s">
        <v>6348</v>
      </c>
      <c r="C1154" s="135" t="s">
        <v>108</v>
      </c>
      <c r="E1154" s="135">
        <v>10.0</v>
      </c>
      <c r="K1154" s="135">
        <v>40.0</v>
      </c>
      <c r="N1154" s="143">
        <v>45346.0</v>
      </c>
    </row>
    <row r="1155">
      <c r="A1155" s="135">
        <v>1154.0</v>
      </c>
      <c r="B1155" s="135" t="s">
        <v>6350</v>
      </c>
      <c r="C1155" s="135" t="s">
        <v>108</v>
      </c>
      <c r="E1155" s="135">
        <v>10.0</v>
      </c>
      <c r="K1155" s="135">
        <v>20.0</v>
      </c>
      <c r="N1155" s="143">
        <v>45846.0</v>
      </c>
    </row>
    <row r="1156">
      <c r="A1156" s="135">
        <v>1155.0</v>
      </c>
      <c r="B1156" s="135" t="s">
        <v>6355</v>
      </c>
      <c r="C1156" s="135" t="s">
        <v>108</v>
      </c>
      <c r="E1156" s="135">
        <v>10.0</v>
      </c>
      <c r="K1156" s="135">
        <v>250.0</v>
      </c>
      <c r="N1156" s="143">
        <v>43845.0</v>
      </c>
    </row>
    <row r="1157">
      <c r="A1157" s="135">
        <v>1156.0</v>
      </c>
      <c r="B1157" s="135" t="s">
        <v>6357</v>
      </c>
      <c r="C1157" s="135" t="s">
        <v>108</v>
      </c>
      <c r="E1157" s="135">
        <v>10.0</v>
      </c>
      <c r="K1157" s="135">
        <v>300.0</v>
      </c>
      <c r="N1157" s="143">
        <v>44871.0</v>
      </c>
    </row>
    <row r="1158">
      <c r="A1158" s="135">
        <v>1157.0</v>
      </c>
      <c r="B1158" s="135" t="s">
        <v>6361</v>
      </c>
      <c r="C1158" s="135" t="s">
        <v>108</v>
      </c>
      <c r="E1158" s="135">
        <v>10.0</v>
      </c>
      <c r="K1158" s="135">
        <v>10.0</v>
      </c>
      <c r="N1158" s="143">
        <v>45914.0</v>
      </c>
    </row>
    <row r="1159">
      <c r="A1159" s="135">
        <v>1158.0</v>
      </c>
      <c r="B1159" s="135" t="s">
        <v>6363</v>
      </c>
      <c r="C1159" s="135" t="s">
        <v>108</v>
      </c>
      <c r="E1159" s="135">
        <v>10.0</v>
      </c>
      <c r="K1159" s="135">
        <v>300.0</v>
      </c>
      <c r="N1159" s="143">
        <v>43841.0</v>
      </c>
    </row>
    <row r="1160">
      <c r="A1160" s="135">
        <v>1159.0</v>
      </c>
      <c r="B1160" s="135" t="s">
        <v>6367</v>
      </c>
      <c r="C1160" s="135" t="s">
        <v>108</v>
      </c>
      <c r="E1160" s="135">
        <v>10.0</v>
      </c>
      <c r="K1160" s="135">
        <v>250.0</v>
      </c>
      <c r="N1160" s="143">
        <v>43838.0</v>
      </c>
    </row>
    <row r="1161">
      <c r="A1161" s="135">
        <v>1160.0</v>
      </c>
      <c r="B1161" s="135" t="s">
        <v>6371</v>
      </c>
      <c r="C1161" s="135" t="s">
        <v>108</v>
      </c>
      <c r="E1161" s="135">
        <v>10.0</v>
      </c>
      <c r="K1161" s="135">
        <v>150.0</v>
      </c>
      <c r="N1161" s="143">
        <v>44982.0</v>
      </c>
    </row>
    <row r="1162">
      <c r="A1162" s="135">
        <v>1161.0</v>
      </c>
      <c r="B1162" s="135" t="s">
        <v>6375</v>
      </c>
      <c r="C1162" s="135" t="s">
        <v>108</v>
      </c>
      <c r="E1162" s="135">
        <v>10.0</v>
      </c>
      <c r="K1162" s="135">
        <v>90.0</v>
      </c>
      <c r="N1162" s="143">
        <v>46031.0</v>
      </c>
    </row>
    <row r="1163">
      <c r="A1163" s="135">
        <v>1162.0</v>
      </c>
      <c r="B1163" s="135" t="s">
        <v>6379</v>
      </c>
      <c r="C1163" s="135" t="s">
        <v>108</v>
      </c>
      <c r="E1163" s="135">
        <v>10.0</v>
      </c>
      <c r="K1163" s="135">
        <v>350.0</v>
      </c>
      <c r="N1163" s="143">
        <v>43840.0</v>
      </c>
    </row>
    <row r="1164">
      <c r="A1164" s="135">
        <v>1163.0</v>
      </c>
      <c r="B1164" s="135" t="s">
        <v>6382</v>
      </c>
      <c r="C1164" s="135" t="s">
        <v>108</v>
      </c>
      <c r="E1164" s="135">
        <v>10.0</v>
      </c>
      <c r="K1164" s="135">
        <v>10.0</v>
      </c>
      <c r="N1164" s="143">
        <v>45854.0</v>
      </c>
    </row>
    <row r="1165">
      <c r="A1165" s="135">
        <v>1164.0</v>
      </c>
      <c r="B1165" s="135" t="s">
        <v>6384</v>
      </c>
      <c r="C1165" s="135" t="s">
        <v>108</v>
      </c>
      <c r="E1165" s="135">
        <v>10.0</v>
      </c>
      <c r="K1165" s="135">
        <v>200.0</v>
      </c>
      <c r="N1165" s="143">
        <v>45827.0</v>
      </c>
    </row>
    <row r="1166">
      <c r="A1166" s="135">
        <v>1165.0</v>
      </c>
      <c r="B1166" s="135" t="s">
        <v>6387</v>
      </c>
      <c r="C1166" s="135" t="s">
        <v>108</v>
      </c>
      <c r="E1166" s="135">
        <v>10.0</v>
      </c>
      <c r="K1166" s="135">
        <v>10.0</v>
      </c>
      <c r="N1166" s="143">
        <v>45814.0</v>
      </c>
    </row>
    <row r="1167">
      <c r="A1167" s="135">
        <v>1166.0</v>
      </c>
      <c r="B1167" s="135" t="s">
        <v>6388</v>
      </c>
      <c r="C1167" s="135" t="s">
        <v>108</v>
      </c>
      <c r="E1167" s="135">
        <v>10.0</v>
      </c>
      <c r="K1167" s="135">
        <v>100.0</v>
      </c>
      <c r="N1167" s="143">
        <v>43841.0</v>
      </c>
    </row>
    <row r="1168">
      <c r="A1168" s="135">
        <v>1167.0</v>
      </c>
      <c r="B1168" s="135" t="s">
        <v>6392</v>
      </c>
      <c r="C1168" s="135" t="s">
        <v>108</v>
      </c>
      <c r="E1168" s="135">
        <v>10.0</v>
      </c>
      <c r="K1168" s="135">
        <v>300.0</v>
      </c>
      <c r="N1168" s="143">
        <v>43845.0</v>
      </c>
    </row>
    <row r="1169">
      <c r="A1169" s="135">
        <v>1168.0</v>
      </c>
      <c r="B1169" s="135" t="s">
        <v>6395</v>
      </c>
      <c r="C1169" s="135" t="s">
        <v>108</v>
      </c>
      <c r="E1169" s="135">
        <v>10.0</v>
      </c>
      <c r="K1169" s="135">
        <v>20.0</v>
      </c>
      <c r="N1169" s="143">
        <v>45600.0</v>
      </c>
    </row>
    <row r="1170">
      <c r="A1170" s="135">
        <v>1169.0</v>
      </c>
      <c r="B1170" s="135" t="s">
        <v>6398</v>
      </c>
      <c r="C1170" s="135" t="s">
        <v>108</v>
      </c>
      <c r="E1170" s="135">
        <v>10.0</v>
      </c>
      <c r="K1170" s="135">
        <v>20.0</v>
      </c>
      <c r="N1170" s="143">
        <v>45757.0</v>
      </c>
    </row>
    <row r="1171">
      <c r="A1171" s="135">
        <v>1170.0</v>
      </c>
      <c r="B1171" s="135" t="s">
        <v>6401</v>
      </c>
      <c r="C1171" s="135" t="s">
        <v>108</v>
      </c>
      <c r="E1171" s="135">
        <v>10.0</v>
      </c>
      <c r="K1171" s="135">
        <v>10.0</v>
      </c>
      <c r="N1171" s="143">
        <v>46004.0</v>
      </c>
    </row>
    <row r="1172">
      <c r="A1172" s="135">
        <v>1171.0</v>
      </c>
      <c r="B1172" s="135" t="s">
        <v>6404</v>
      </c>
      <c r="C1172" s="135" t="s">
        <v>108</v>
      </c>
      <c r="E1172" s="135">
        <v>10.0</v>
      </c>
      <c r="K1172" s="135">
        <v>10.0</v>
      </c>
      <c r="N1172" s="143">
        <v>46136.0</v>
      </c>
      <c r="Q1172" s="135" t="s">
        <v>6406</v>
      </c>
    </row>
    <row r="1173">
      <c r="A1173" s="135">
        <v>1172.0</v>
      </c>
      <c r="B1173" s="135" t="s">
        <v>6408</v>
      </c>
      <c r="C1173" s="135" t="s">
        <v>108</v>
      </c>
      <c r="E1173" s="135">
        <v>10.0</v>
      </c>
      <c r="K1173" s="135">
        <v>20.0</v>
      </c>
      <c r="N1173" s="143">
        <v>45846.0</v>
      </c>
    </row>
    <row r="1174">
      <c r="A1174" s="135">
        <v>1173.0</v>
      </c>
      <c r="B1174" s="135" t="s">
        <v>6412</v>
      </c>
      <c r="C1174" s="135" t="s">
        <v>108</v>
      </c>
      <c r="E1174" s="135">
        <v>10.0</v>
      </c>
      <c r="K1174" s="135">
        <v>50.0</v>
      </c>
      <c r="N1174" s="143">
        <v>45846.0</v>
      </c>
    </row>
    <row r="1175">
      <c r="A1175" s="135">
        <v>1174.0</v>
      </c>
      <c r="B1175" s="135" t="s">
        <v>6414</v>
      </c>
      <c r="C1175" s="135" t="s">
        <v>108</v>
      </c>
      <c r="E1175" s="135">
        <v>10.0</v>
      </c>
      <c r="K1175" s="135">
        <v>100.0</v>
      </c>
      <c r="N1175" s="143">
        <v>45827.0</v>
      </c>
    </row>
    <row r="1176">
      <c r="A1176" s="135">
        <v>1175.0</v>
      </c>
      <c r="B1176" s="135" t="s">
        <v>6420</v>
      </c>
      <c r="C1176" s="135" t="s">
        <v>108</v>
      </c>
      <c r="E1176" s="135">
        <v>10.0</v>
      </c>
      <c r="K1176" s="135">
        <v>300.0</v>
      </c>
      <c r="N1176" s="143">
        <v>43918.0</v>
      </c>
    </row>
    <row r="1177">
      <c r="A1177" s="135">
        <v>1176.0</v>
      </c>
      <c r="B1177" s="135" t="s">
        <v>6423</v>
      </c>
      <c r="C1177" s="135" t="s">
        <v>108</v>
      </c>
      <c r="D1177" s="135">
        <v>9.0</v>
      </c>
      <c r="E1177" s="135">
        <v>10.0</v>
      </c>
      <c r="H1177" s="135" t="s">
        <v>1759</v>
      </c>
      <c r="I1177" s="142">
        <v>46157.626435185186</v>
      </c>
      <c r="J1177" s="135" t="s">
        <v>2003</v>
      </c>
      <c r="K1177" s="135">
        <v>1100.0</v>
      </c>
      <c r="L1177" s="135">
        <v>1200.0</v>
      </c>
      <c r="M1177" s="135">
        <v>1300.0</v>
      </c>
      <c r="N1177" s="143">
        <v>43844.0</v>
      </c>
      <c r="O1177" s="135" t="s">
        <v>1765</v>
      </c>
      <c r="P1177" s="135" t="s">
        <v>1767</v>
      </c>
      <c r="Q1177" s="135" t="s">
        <v>6430</v>
      </c>
      <c r="R1177" s="135" t="s">
        <v>6432</v>
      </c>
      <c r="S1177" s="135" t="s">
        <v>1176</v>
      </c>
    </row>
    <row r="1178">
      <c r="A1178" s="135">
        <v>1177.0</v>
      </c>
      <c r="B1178" s="135" t="s">
        <v>6436</v>
      </c>
      <c r="C1178" s="135" t="s">
        <v>108</v>
      </c>
      <c r="E1178" s="135">
        <v>10.0</v>
      </c>
      <c r="K1178" s="135">
        <v>10.0</v>
      </c>
      <c r="N1178" s="143">
        <v>45900.0</v>
      </c>
    </row>
    <row r="1179">
      <c r="A1179" s="135">
        <v>1178.0</v>
      </c>
      <c r="B1179" s="135" t="s">
        <v>6441</v>
      </c>
      <c r="C1179" s="135" t="s">
        <v>108</v>
      </c>
      <c r="E1179" s="135">
        <v>10.0</v>
      </c>
      <c r="K1179" s="135">
        <v>150.0</v>
      </c>
      <c r="N1179" s="143">
        <v>43840.0</v>
      </c>
    </row>
    <row r="1180">
      <c r="A1180" s="135">
        <v>1179.0</v>
      </c>
      <c r="B1180" s="135" t="s">
        <v>6444</v>
      </c>
      <c r="C1180" s="135" t="s">
        <v>108</v>
      </c>
      <c r="E1180" s="135">
        <v>10.0</v>
      </c>
      <c r="K1180" s="135">
        <v>250.0</v>
      </c>
      <c r="N1180" s="143">
        <v>43846.0</v>
      </c>
    </row>
    <row r="1181">
      <c r="A1181" s="135">
        <v>1180.0</v>
      </c>
      <c r="B1181" s="135" t="s">
        <v>6448</v>
      </c>
      <c r="C1181" s="135" t="s">
        <v>108</v>
      </c>
      <c r="E1181" s="135">
        <v>10.0</v>
      </c>
      <c r="K1181" s="135">
        <v>20.0</v>
      </c>
      <c r="N1181" s="143">
        <v>45846.0</v>
      </c>
    </row>
    <row r="1182">
      <c r="A1182" s="135">
        <v>1181.0</v>
      </c>
      <c r="B1182" s="135" t="s">
        <v>6450</v>
      </c>
      <c r="C1182" s="135" t="s">
        <v>108</v>
      </c>
      <c r="E1182" s="135">
        <v>10.0</v>
      </c>
      <c r="K1182" s="135">
        <v>150.0</v>
      </c>
      <c r="N1182" s="143">
        <v>44180.0</v>
      </c>
    </row>
    <row r="1183">
      <c r="A1183" s="135">
        <v>1182.0</v>
      </c>
      <c r="B1183" s="135" t="s">
        <v>6453</v>
      </c>
      <c r="C1183" s="135" t="s">
        <v>108</v>
      </c>
      <c r="E1183" s="135">
        <v>10.0</v>
      </c>
      <c r="K1183" s="135">
        <v>40.0</v>
      </c>
      <c r="N1183" s="143">
        <v>45549.0</v>
      </c>
    </row>
    <row r="1184">
      <c r="A1184" s="135">
        <v>1183.0</v>
      </c>
      <c r="B1184" s="135" t="s">
        <v>6454</v>
      </c>
      <c r="C1184" s="135" t="s">
        <v>108</v>
      </c>
      <c r="E1184" s="135">
        <v>10.0</v>
      </c>
      <c r="K1184" s="135">
        <v>10.0</v>
      </c>
      <c r="N1184" s="143">
        <v>45868.0</v>
      </c>
    </row>
    <row r="1185">
      <c r="A1185" s="135">
        <v>1184.0</v>
      </c>
      <c r="B1185" s="135" t="s">
        <v>6455</v>
      </c>
      <c r="C1185" s="135" t="s">
        <v>108</v>
      </c>
      <c r="E1185" s="135">
        <v>10.0</v>
      </c>
      <c r="K1185" s="135">
        <v>80.0</v>
      </c>
      <c r="N1185" s="143">
        <v>43906.0</v>
      </c>
    </row>
    <row r="1186">
      <c r="A1186" s="135">
        <v>1185.0</v>
      </c>
      <c r="B1186" s="135" t="s">
        <v>6458</v>
      </c>
      <c r="C1186" s="135" t="s">
        <v>108</v>
      </c>
      <c r="E1186" s="135">
        <v>10.0</v>
      </c>
      <c r="K1186" s="135">
        <v>10.0</v>
      </c>
      <c r="N1186" s="143">
        <v>46004.0</v>
      </c>
      <c r="Q1186" s="135" t="s">
        <v>6460</v>
      </c>
    </row>
    <row r="1187">
      <c r="A1187" s="135">
        <v>1186.0</v>
      </c>
      <c r="B1187" s="135" t="s">
        <v>6462</v>
      </c>
      <c r="C1187" s="135" t="s">
        <v>108</v>
      </c>
      <c r="E1187" s="135">
        <v>10.0</v>
      </c>
      <c r="K1187" s="135">
        <v>200.0</v>
      </c>
      <c r="N1187" s="143">
        <v>45229.0</v>
      </c>
    </row>
    <row r="1188">
      <c r="A1188" s="135">
        <v>1187.0</v>
      </c>
      <c r="B1188" s="135" t="s">
        <v>6463</v>
      </c>
      <c r="C1188" s="135" t="s">
        <v>108</v>
      </c>
      <c r="E1188" s="135">
        <v>10.0</v>
      </c>
      <c r="K1188" s="135">
        <v>40.0</v>
      </c>
      <c r="N1188" s="143">
        <v>42472.0</v>
      </c>
    </row>
    <row r="1189">
      <c r="A1189" s="135">
        <v>1188.0</v>
      </c>
      <c r="B1189" s="135" t="s">
        <v>6468</v>
      </c>
      <c r="C1189" s="135" t="s">
        <v>108</v>
      </c>
      <c r="E1189" s="135">
        <v>10.0</v>
      </c>
      <c r="K1189" s="135">
        <v>10.0</v>
      </c>
      <c r="N1189" s="143">
        <v>45993.0</v>
      </c>
    </row>
    <row r="1190">
      <c r="A1190" s="135">
        <v>1189.0</v>
      </c>
      <c r="B1190" s="135" t="s">
        <v>6471</v>
      </c>
      <c r="C1190" s="135" t="s">
        <v>108</v>
      </c>
      <c r="E1190" s="135">
        <v>10.0</v>
      </c>
      <c r="K1190" s="135">
        <v>300.0</v>
      </c>
      <c r="N1190" s="143">
        <v>43843.0</v>
      </c>
    </row>
    <row r="1191">
      <c r="A1191" s="135">
        <v>1190.0</v>
      </c>
      <c r="B1191" s="135" t="s">
        <v>6472</v>
      </c>
      <c r="C1191" s="135" t="s">
        <v>108</v>
      </c>
      <c r="E1191" s="135">
        <v>10.0</v>
      </c>
      <c r="K1191" s="135">
        <v>600.0</v>
      </c>
      <c r="N1191" s="143">
        <v>43842.0</v>
      </c>
    </row>
    <row r="1192">
      <c r="A1192" s="135">
        <v>1191.0</v>
      </c>
      <c r="B1192" s="135" t="s">
        <v>6476</v>
      </c>
      <c r="C1192" s="135" t="s">
        <v>108</v>
      </c>
      <c r="E1192" s="135">
        <v>10.0</v>
      </c>
      <c r="K1192" s="135">
        <v>10.0</v>
      </c>
      <c r="N1192" s="143">
        <v>45887.0</v>
      </c>
    </row>
    <row r="1193">
      <c r="A1193" s="135">
        <v>1192.0</v>
      </c>
      <c r="B1193" s="135" t="s">
        <v>6478</v>
      </c>
      <c r="C1193" s="135" t="s">
        <v>108</v>
      </c>
      <c r="E1193" s="135">
        <v>10.0</v>
      </c>
      <c r="K1193" s="135">
        <v>20.0</v>
      </c>
      <c r="N1193" s="143">
        <v>45768.0</v>
      </c>
    </row>
    <row r="1194">
      <c r="A1194" s="135">
        <v>1193.0</v>
      </c>
      <c r="B1194" s="135" t="s">
        <v>6480</v>
      </c>
      <c r="C1194" s="135" t="s">
        <v>108</v>
      </c>
      <c r="E1194" s="135">
        <v>10.0</v>
      </c>
      <c r="K1194" s="135">
        <v>10.0</v>
      </c>
      <c r="N1194" s="143">
        <v>45851.0</v>
      </c>
    </row>
    <row r="1195">
      <c r="A1195" s="135">
        <v>1194.0</v>
      </c>
      <c r="B1195" s="135" t="s">
        <v>6482</v>
      </c>
      <c r="C1195" s="135" t="s">
        <v>108</v>
      </c>
      <c r="E1195" s="135">
        <v>10.0</v>
      </c>
      <c r="K1195" s="135">
        <v>30.0</v>
      </c>
      <c r="N1195" s="143">
        <v>45842.0</v>
      </c>
    </row>
    <row r="1196">
      <c r="A1196" s="135">
        <v>1195.0</v>
      </c>
      <c r="B1196" s="135" t="s">
        <v>6487</v>
      </c>
      <c r="C1196" s="135" t="s">
        <v>108</v>
      </c>
      <c r="E1196" s="135">
        <v>10.0</v>
      </c>
      <c r="K1196" s="135">
        <v>250.0</v>
      </c>
      <c r="N1196" s="143">
        <v>43840.0</v>
      </c>
    </row>
    <row r="1197">
      <c r="A1197" s="135">
        <v>1196.0</v>
      </c>
      <c r="B1197" s="135" t="s">
        <v>6490</v>
      </c>
      <c r="C1197" s="135" t="s">
        <v>108</v>
      </c>
      <c r="E1197" s="135">
        <v>10.0</v>
      </c>
      <c r="K1197" s="135">
        <v>100.0</v>
      </c>
      <c r="N1197" s="143">
        <v>42732.0</v>
      </c>
    </row>
    <row r="1198">
      <c r="A1198" s="135">
        <v>1197.0</v>
      </c>
      <c r="B1198" s="135" t="s">
        <v>6492</v>
      </c>
      <c r="C1198" s="135" t="s">
        <v>108</v>
      </c>
      <c r="E1198" s="135">
        <v>10.0</v>
      </c>
      <c r="K1198" s="135">
        <v>10.0</v>
      </c>
      <c r="N1198" s="143">
        <v>43965.0</v>
      </c>
    </row>
    <row r="1199">
      <c r="A1199" s="135">
        <v>1198.0</v>
      </c>
      <c r="B1199" s="135" t="s">
        <v>6494</v>
      </c>
      <c r="C1199" s="135" t="s">
        <v>108</v>
      </c>
      <c r="E1199" s="135">
        <v>10.0</v>
      </c>
      <c r="K1199" s="135">
        <v>400.0</v>
      </c>
      <c r="N1199" s="143">
        <v>44044.0</v>
      </c>
    </row>
    <row r="1200">
      <c r="A1200" s="135">
        <v>1199.0</v>
      </c>
      <c r="B1200" s="135" t="s">
        <v>6497</v>
      </c>
      <c r="C1200" s="135" t="s">
        <v>108</v>
      </c>
      <c r="E1200" s="135">
        <v>10.0</v>
      </c>
      <c r="K1200" s="135">
        <v>250.0</v>
      </c>
      <c r="N1200" s="143">
        <v>43855.0</v>
      </c>
    </row>
    <row r="1201">
      <c r="A1201" s="135">
        <v>1200.0</v>
      </c>
      <c r="B1201" s="135" t="s">
        <v>6498</v>
      </c>
      <c r="C1201" s="135" t="s">
        <v>108</v>
      </c>
      <c r="E1201" s="135">
        <v>10.0</v>
      </c>
      <c r="K1201" s="135">
        <v>300.0</v>
      </c>
      <c r="N1201" s="143">
        <v>44215.0</v>
      </c>
    </row>
    <row r="1202">
      <c r="A1202" s="135">
        <v>1201.0</v>
      </c>
      <c r="B1202" s="135" t="s">
        <v>6502</v>
      </c>
      <c r="C1202" s="135" t="s">
        <v>108</v>
      </c>
      <c r="E1202" s="135">
        <v>10.0</v>
      </c>
      <c r="K1202" s="135">
        <v>300.0</v>
      </c>
      <c r="N1202" s="143">
        <v>44968.0</v>
      </c>
    </row>
    <row r="1203">
      <c r="A1203" s="135">
        <v>1202.0</v>
      </c>
      <c r="B1203" s="135" t="s">
        <v>6506</v>
      </c>
      <c r="C1203" s="135" t="s">
        <v>108</v>
      </c>
      <c r="E1203" s="135">
        <v>10.0</v>
      </c>
      <c r="K1203" s="135">
        <v>150.0</v>
      </c>
      <c r="N1203" s="143">
        <v>44413.0</v>
      </c>
    </row>
    <row r="1204">
      <c r="A1204" s="135">
        <v>1203.0</v>
      </c>
      <c r="B1204" s="135" t="s">
        <v>6510</v>
      </c>
      <c r="C1204" s="135" t="s">
        <v>108</v>
      </c>
      <c r="E1204" s="135">
        <v>10.0</v>
      </c>
      <c r="K1204" s="135">
        <v>400.0</v>
      </c>
      <c r="N1204" s="143">
        <v>44109.0</v>
      </c>
    </row>
    <row r="1205">
      <c r="A1205" s="135">
        <v>1204.0</v>
      </c>
      <c r="B1205" s="135" t="s">
        <v>6511</v>
      </c>
      <c r="C1205" s="135" t="s">
        <v>108</v>
      </c>
      <c r="E1205" s="135">
        <v>10.0</v>
      </c>
      <c r="K1205" s="135">
        <v>150.0</v>
      </c>
      <c r="N1205" s="143">
        <v>46056.0</v>
      </c>
      <c r="Q1205" s="135" t="s">
        <v>6514</v>
      </c>
    </row>
    <row r="1206">
      <c r="A1206" s="135">
        <v>1205.0</v>
      </c>
      <c r="B1206" s="135" t="s">
        <v>6518</v>
      </c>
      <c r="C1206" s="135" t="s">
        <v>108</v>
      </c>
      <c r="E1206" s="135">
        <v>10.0</v>
      </c>
      <c r="K1206" s="135">
        <v>300.0</v>
      </c>
      <c r="N1206" s="143">
        <v>43839.0</v>
      </c>
    </row>
    <row r="1207">
      <c r="A1207" s="135">
        <v>1206.0</v>
      </c>
      <c r="B1207" s="135" t="s">
        <v>6522</v>
      </c>
      <c r="C1207" s="135" t="s">
        <v>108</v>
      </c>
      <c r="E1207" s="135">
        <v>10.0</v>
      </c>
      <c r="K1207" s="135">
        <v>10.0</v>
      </c>
      <c r="N1207" s="143">
        <v>45903.0</v>
      </c>
    </row>
    <row r="1208">
      <c r="A1208" s="135">
        <v>1207.0</v>
      </c>
      <c r="B1208" s="135" t="s">
        <v>6525</v>
      </c>
      <c r="C1208" s="135" t="s">
        <v>108</v>
      </c>
      <c r="E1208" s="135">
        <v>10.0</v>
      </c>
      <c r="K1208" s="135">
        <v>10.0</v>
      </c>
      <c r="N1208" s="143">
        <v>43912.0</v>
      </c>
    </row>
    <row r="1209">
      <c r="A1209" s="135">
        <v>1208.0</v>
      </c>
      <c r="B1209" s="135" t="s">
        <v>6531</v>
      </c>
      <c r="C1209" s="135" t="s">
        <v>108</v>
      </c>
      <c r="E1209" s="135">
        <v>10.0</v>
      </c>
      <c r="K1209" s="135">
        <v>350.0</v>
      </c>
      <c r="N1209" s="143">
        <v>43914.0</v>
      </c>
    </row>
    <row r="1210">
      <c r="A1210" s="135">
        <v>1209.0</v>
      </c>
      <c r="B1210" s="135" t="s">
        <v>6532</v>
      </c>
      <c r="C1210" s="135" t="s">
        <v>108</v>
      </c>
      <c r="E1210" s="135">
        <v>10.0</v>
      </c>
      <c r="K1210" s="135">
        <v>10.0</v>
      </c>
      <c r="N1210" s="143">
        <v>45957.0</v>
      </c>
    </row>
    <row r="1211">
      <c r="A1211" s="135">
        <v>1210.0</v>
      </c>
      <c r="B1211" s="135" t="s">
        <v>6539</v>
      </c>
      <c r="C1211" s="135" t="s">
        <v>108</v>
      </c>
      <c r="E1211" s="135">
        <v>10.0</v>
      </c>
      <c r="K1211" s="135">
        <v>40.0</v>
      </c>
      <c r="N1211" s="143">
        <v>45839.0</v>
      </c>
    </row>
    <row r="1212">
      <c r="A1212" s="135">
        <v>1211.0</v>
      </c>
      <c r="B1212" s="135" t="s">
        <v>6543</v>
      </c>
      <c r="C1212" s="135" t="s">
        <v>108</v>
      </c>
      <c r="E1212" s="135">
        <v>10.0</v>
      </c>
      <c r="K1212" s="135">
        <v>10.0</v>
      </c>
      <c r="N1212" s="143">
        <v>44326.0</v>
      </c>
    </row>
    <row r="1213">
      <c r="A1213" s="135">
        <v>1212.0</v>
      </c>
      <c r="B1213" s="135" t="s">
        <v>6545</v>
      </c>
      <c r="C1213" s="135" t="s">
        <v>108</v>
      </c>
      <c r="E1213" s="135">
        <v>10.0</v>
      </c>
      <c r="K1213" s="135">
        <v>200.0</v>
      </c>
      <c r="N1213" s="143">
        <v>43836.0</v>
      </c>
      <c r="Q1213" s="135" t="s">
        <v>6547</v>
      </c>
    </row>
    <row r="1214">
      <c r="A1214" s="135">
        <v>1213.0</v>
      </c>
      <c r="B1214" s="135" t="s">
        <v>6548</v>
      </c>
      <c r="C1214" s="135" t="s">
        <v>108</v>
      </c>
      <c r="E1214" s="135">
        <v>10.0</v>
      </c>
      <c r="K1214" s="135">
        <v>100.0</v>
      </c>
      <c r="N1214" s="143">
        <v>43840.0</v>
      </c>
    </row>
    <row r="1215">
      <c r="A1215" s="135">
        <v>1214.0</v>
      </c>
      <c r="B1215" s="135" t="s">
        <v>6550</v>
      </c>
      <c r="C1215" s="135" t="s">
        <v>108</v>
      </c>
      <c r="E1215" s="135">
        <v>10.0</v>
      </c>
      <c r="K1215" s="135">
        <v>150.0</v>
      </c>
      <c r="N1215" s="143">
        <v>46055.0</v>
      </c>
    </row>
    <row r="1216">
      <c r="A1216" s="135">
        <v>1215.0</v>
      </c>
      <c r="B1216" s="135" t="s">
        <v>6554</v>
      </c>
      <c r="C1216" s="135" t="s">
        <v>108</v>
      </c>
      <c r="E1216" s="135">
        <v>10.0</v>
      </c>
      <c r="K1216" s="135">
        <v>30.0</v>
      </c>
      <c r="N1216" s="143">
        <v>45810.0</v>
      </c>
      <c r="Q1216" s="135" t="s">
        <v>6558</v>
      </c>
      <c r="R1216" s="135">
        <v>6.0</v>
      </c>
    </row>
    <row r="1217">
      <c r="A1217" s="135">
        <v>1216.0</v>
      </c>
      <c r="B1217" s="135" t="s">
        <v>6562</v>
      </c>
      <c r="C1217" s="135" t="s">
        <v>108</v>
      </c>
      <c r="E1217" s="135">
        <v>10.0</v>
      </c>
      <c r="K1217" s="135">
        <v>100.0</v>
      </c>
      <c r="N1217" s="143">
        <v>45833.0</v>
      </c>
    </row>
    <row r="1218">
      <c r="A1218" s="135">
        <v>1217.0</v>
      </c>
      <c r="B1218" s="135" t="s">
        <v>6566</v>
      </c>
      <c r="C1218" s="135" t="s">
        <v>108</v>
      </c>
      <c r="E1218" s="135">
        <v>10.0</v>
      </c>
      <c r="K1218" s="135">
        <v>250.0</v>
      </c>
      <c r="N1218" s="143">
        <v>43843.0</v>
      </c>
    </row>
    <row r="1219">
      <c r="A1219" s="135">
        <v>1218.0</v>
      </c>
      <c r="B1219" s="135" t="s">
        <v>6572</v>
      </c>
      <c r="C1219" s="135" t="s">
        <v>108</v>
      </c>
      <c r="E1219" s="135">
        <v>10.0</v>
      </c>
      <c r="K1219" s="135">
        <v>200.0</v>
      </c>
      <c r="N1219" s="143">
        <v>44894.0</v>
      </c>
      <c r="O1219" s="135" t="s">
        <v>2670</v>
      </c>
      <c r="P1219" s="135" t="s">
        <v>1767</v>
      </c>
      <c r="S1219" s="135" t="s">
        <v>1176</v>
      </c>
    </row>
    <row r="1220">
      <c r="A1220" s="135">
        <v>1219.0</v>
      </c>
      <c r="B1220" s="135" t="s">
        <v>6578</v>
      </c>
      <c r="C1220" s="135" t="s">
        <v>108</v>
      </c>
      <c r="E1220" s="135">
        <v>10.0</v>
      </c>
      <c r="K1220" s="135">
        <v>20.0</v>
      </c>
      <c r="N1220" s="143">
        <v>45895.0</v>
      </c>
    </row>
    <row r="1221">
      <c r="A1221" s="135">
        <v>1220.0</v>
      </c>
      <c r="B1221" s="135" t="s">
        <v>6581</v>
      </c>
      <c r="C1221" s="135" t="s">
        <v>108</v>
      </c>
      <c r="E1221" s="135">
        <v>10.0</v>
      </c>
      <c r="K1221" s="135">
        <v>60.0</v>
      </c>
      <c r="N1221" s="143">
        <v>44506.0</v>
      </c>
    </row>
    <row r="1222">
      <c r="A1222" s="135">
        <v>1221.0</v>
      </c>
      <c r="B1222" s="135" t="s">
        <v>6585</v>
      </c>
      <c r="C1222" s="135" t="s">
        <v>108</v>
      </c>
      <c r="E1222" s="135">
        <v>10.0</v>
      </c>
      <c r="K1222" s="135">
        <v>150.0</v>
      </c>
      <c r="N1222" s="143">
        <v>45264.0</v>
      </c>
    </row>
    <row r="1223">
      <c r="A1223" s="135">
        <v>1222.0</v>
      </c>
      <c r="B1223" s="135" t="s">
        <v>6591</v>
      </c>
      <c r="C1223" s="135" t="s">
        <v>108</v>
      </c>
      <c r="E1223" s="135">
        <v>10.0</v>
      </c>
      <c r="K1223" s="135">
        <v>500.0</v>
      </c>
      <c r="N1223" s="143">
        <v>43840.0</v>
      </c>
    </row>
    <row r="1224">
      <c r="A1224" s="135">
        <v>1223.0</v>
      </c>
      <c r="B1224" s="135" t="s">
        <v>6593</v>
      </c>
      <c r="C1224" s="135" t="s">
        <v>108</v>
      </c>
      <c r="E1224" s="135">
        <v>10.0</v>
      </c>
      <c r="K1224" s="135">
        <v>10.0</v>
      </c>
      <c r="N1224" s="143">
        <v>46069.0</v>
      </c>
    </row>
    <row r="1225">
      <c r="A1225" s="135">
        <v>1224.0</v>
      </c>
      <c r="B1225" s="135" t="s">
        <v>6598</v>
      </c>
      <c r="C1225" s="135" t="s">
        <v>108</v>
      </c>
      <c r="E1225" s="135">
        <v>10.0</v>
      </c>
      <c r="K1225" s="135">
        <v>400.0</v>
      </c>
      <c r="N1225" s="143">
        <v>43855.0</v>
      </c>
    </row>
    <row r="1226">
      <c r="A1226" s="135">
        <v>1225.0</v>
      </c>
      <c r="B1226" s="135" t="s">
        <v>6601</v>
      </c>
      <c r="C1226" s="135" t="s">
        <v>108</v>
      </c>
      <c r="E1226" s="135">
        <v>10.0</v>
      </c>
      <c r="F1226" s="135">
        <v>9.0</v>
      </c>
      <c r="H1226" s="135" t="s">
        <v>2326</v>
      </c>
      <c r="K1226" s="135">
        <v>100.0</v>
      </c>
      <c r="N1226" s="143">
        <v>43848.0</v>
      </c>
      <c r="O1226" s="135" t="s">
        <v>1765</v>
      </c>
      <c r="P1226" s="135" t="s">
        <v>1767</v>
      </c>
      <c r="S1226" s="135" t="s">
        <v>1176</v>
      </c>
    </row>
    <row r="1227">
      <c r="A1227" s="135">
        <v>1226.0</v>
      </c>
      <c r="B1227" s="135" t="s">
        <v>6605</v>
      </c>
      <c r="C1227" s="135" t="s">
        <v>108</v>
      </c>
      <c r="E1227" s="135">
        <v>10.0</v>
      </c>
      <c r="K1227" s="135">
        <v>300.0</v>
      </c>
      <c r="N1227" s="143">
        <v>44171.0</v>
      </c>
    </row>
    <row r="1228">
      <c r="A1228" s="135">
        <v>1227.0</v>
      </c>
      <c r="B1228" s="135" t="s">
        <v>6610</v>
      </c>
      <c r="C1228" s="135" t="s">
        <v>108</v>
      </c>
      <c r="E1228" s="135">
        <v>10.0</v>
      </c>
      <c r="K1228" s="135">
        <v>250.0</v>
      </c>
      <c r="N1228" s="143">
        <v>43847.0</v>
      </c>
    </row>
    <row r="1229">
      <c r="A1229" s="135">
        <v>1228.0</v>
      </c>
      <c r="B1229" s="135" t="s">
        <v>6614</v>
      </c>
      <c r="C1229" s="135" t="s">
        <v>108</v>
      </c>
      <c r="E1229" s="135">
        <v>10.0</v>
      </c>
      <c r="K1229" s="135">
        <v>10.0</v>
      </c>
      <c r="N1229" s="143">
        <v>46044.0</v>
      </c>
    </row>
    <row r="1230">
      <c r="A1230" s="135">
        <v>1229.0</v>
      </c>
      <c r="B1230" s="135" t="s">
        <v>6616</v>
      </c>
      <c r="C1230" s="135" t="s">
        <v>108</v>
      </c>
      <c r="E1230" s="135">
        <v>10.0</v>
      </c>
      <c r="K1230" s="135">
        <v>100.0</v>
      </c>
      <c r="N1230" s="143">
        <v>43876.0</v>
      </c>
    </row>
    <row r="1231">
      <c r="A1231" s="135">
        <v>1230.0</v>
      </c>
      <c r="B1231" s="135" t="s">
        <v>6619</v>
      </c>
      <c r="C1231" s="135" t="s">
        <v>108</v>
      </c>
      <c r="E1231" s="135">
        <v>10.0</v>
      </c>
      <c r="K1231" s="135">
        <v>150.0</v>
      </c>
      <c r="N1231" s="143">
        <v>46024.0</v>
      </c>
      <c r="Q1231" s="135" t="s">
        <v>6621</v>
      </c>
    </row>
    <row r="1232">
      <c r="A1232" s="135">
        <v>1231.0</v>
      </c>
      <c r="B1232" s="135" t="s">
        <v>6627</v>
      </c>
      <c r="C1232" s="135" t="s">
        <v>108</v>
      </c>
      <c r="E1232" s="135">
        <v>10.0</v>
      </c>
      <c r="K1232" s="135">
        <v>10.0</v>
      </c>
      <c r="N1232" s="143">
        <v>45820.0</v>
      </c>
      <c r="Q1232" s="135" t="s">
        <v>6629</v>
      </c>
      <c r="R1232" s="135">
        <v>1.0</v>
      </c>
    </row>
    <row r="1233">
      <c r="A1233" s="135">
        <v>1232.0</v>
      </c>
      <c r="B1233" s="135" t="s">
        <v>6630</v>
      </c>
      <c r="C1233" s="135" t="s">
        <v>108</v>
      </c>
      <c r="E1233" s="135">
        <v>10.0</v>
      </c>
      <c r="K1233" s="135">
        <v>70.0</v>
      </c>
      <c r="N1233" s="143">
        <v>45833.0</v>
      </c>
    </row>
    <row r="1234">
      <c r="A1234" s="135">
        <v>1233.0</v>
      </c>
      <c r="B1234" s="135" t="s">
        <v>6633</v>
      </c>
      <c r="C1234" s="135" t="s">
        <v>108</v>
      </c>
      <c r="E1234" s="135">
        <v>10.0</v>
      </c>
      <c r="K1234" s="135">
        <v>10.0</v>
      </c>
      <c r="N1234" s="143">
        <v>46039.0</v>
      </c>
    </row>
    <row r="1235">
      <c r="A1235" s="135">
        <v>1234.0</v>
      </c>
      <c r="B1235" s="135" t="s">
        <v>6635</v>
      </c>
      <c r="C1235" s="135" t="s">
        <v>108</v>
      </c>
      <c r="E1235" s="135">
        <v>10.0</v>
      </c>
      <c r="K1235" s="135">
        <v>10.0</v>
      </c>
      <c r="N1235" s="143">
        <v>45862.0</v>
      </c>
      <c r="Q1235" s="135" t="s">
        <v>6637</v>
      </c>
    </row>
    <row r="1236">
      <c r="A1236" s="135">
        <v>1235.0</v>
      </c>
      <c r="B1236" s="135" t="s">
        <v>6639</v>
      </c>
      <c r="C1236" s="135" t="s">
        <v>108</v>
      </c>
      <c r="E1236" s="135">
        <v>10.0</v>
      </c>
      <c r="K1236" s="135">
        <v>10.0</v>
      </c>
      <c r="N1236" s="143">
        <v>45571.0</v>
      </c>
    </row>
    <row r="1237">
      <c r="A1237" s="135">
        <v>1236.0</v>
      </c>
      <c r="B1237" s="135" t="s">
        <v>6641</v>
      </c>
      <c r="C1237" s="135" t="s">
        <v>108</v>
      </c>
      <c r="E1237" s="135">
        <v>10.0</v>
      </c>
      <c r="K1237" s="135">
        <v>300.0</v>
      </c>
      <c r="N1237" s="143">
        <v>43837.0</v>
      </c>
    </row>
    <row r="1238">
      <c r="A1238" s="135">
        <v>1237.0</v>
      </c>
      <c r="B1238" s="135" t="s">
        <v>3712</v>
      </c>
      <c r="C1238" s="135" t="s">
        <v>108</v>
      </c>
      <c r="E1238" s="135">
        <v>10.0</v>
      </c>
      <c r="K1238" s="135">
        <v>30.0</v>
      </c>
      <c r="N1238" s="143">
        <v>45087.0</v>
      </c>
      <c r="Q1238" s="135" t="s">
        <v>3716</v>
      </c>
    </row>
    <row r="1239">
      <c r="A1239" s="135">
        <v>1238.0</v>
      </c>
      <c r="B1239" s="135" t="s">
        <v>6646</v>
      </c>
      <c r="C1239" s="135" t="s">
        <v>108</v>
      </c>
      <c r="E1239" s="135">
        <v>10.0</v>
      </c>
      <c r="K1239" s="135">
        <v>800.0</v>
      </c>
      <c r="N1239" s="143">
        <v>43839.0</v>
      </c>
    </row>
    <row r="1240">
      <c r="A1240" s="135">
        <v>1239.0</v>
      </c>
      <c r="B1240" s="135" t="s">
        <v>6650</v>
      </c>
      <c r="C1240" s="135" t="s">
        <v>108</v>
      </c>
      <c r="E1240" s="135">
        <v>10.0</v>
      </c>
      <c r="K1240" s="135">
        <v>250.0</v>
      </c>
      <c r="N1240" s="143">
        <v>43863.0</v>
      </c>
      <c r="Q1240" s="135" t="s">
        <v>6653</v>
      </c>
      <c r="R1240" s="135">
        <v>4.0</v>
      </c>
    </row>
    <row r="1241">
      <c r="A1241" s="135">
        <v>1240.0</v>
      </c>
      <c r="B1241" s="135" t="s">
        <v>6654</v>
      </c>
      <c r="C1241" s="135" t="s">
        <v>108</v>
      </c>
      <c r="E1241" s="135">
        <v>10.0</v>
      </c>
      <c r="K1241" s="135">
        <v>150.0</v>
      </c>
      <c r="N1241" s="143">
        <v>43839.0</v>
      </c>
    </row>
    <row r="1242">
      <c r="A1242" s="135">
        <v>1241.0</v>
      </c>
      <c r="B1242" s="135" t="s">
        <v>6655</v>
      </c>
      <c r="C1242" s="135" t="s">
        <v>108</v>
      </c>
      <c r="E1242" s="135">
        <v>10.0</v>
      </c>
      <c r="K1242" s="135">
        <v>150.0</v>
      </c>
      <c r="N1242" s="143">
        <v>43864.0</v>
      </c>
    </row>
    <row r="1243">
      <c r="A1243" s="135">
        <v>1242.0</v>
      </c>
      <c r="B1243" s="135" t="s">
        <v>6660</v>
      </c>
      <c r="C1243" s="135" t="s">
        <v>108</v>
      </c>
      <c r="E1243" s="135">
        <v>10.0</v>
      </c>
      <c r="K1243" s="135">
        <v>250.0</v>
      </c>
      <c r="N1243" s="143">
        <v>44343.0</v>
      </c>
    </row>
    <row r="1244">
      <c r="A1244" s="135">
        <v>1243.0</v>
      </c>
      <c r="B1244" s="135" t="s">
        <v>6663</v>
      </c>
      <c r="C1244" s="135" t="s">
        <v>108</v>
      </c>
      <c r="E1244" s="135">
        <v>10.0</v>
      </c>
      <c r="K1244" s="135">
        <v>250.0</v>
      </c>
      <c r="N1244" s="143">
        <v>44549.0</v>
      </c>
    </row>
    <row r="1245">
      <c r="A1245" s="135">
        <v>1244.0</v>
      </c>
      <c r="B1245" s="135" t="s">
        <v>6664</v>
      </c>
      <c r="C1245" s="135" t="s">
        <v>108</v>
      </c>
      <c r="E1245" s="135">
        <v>10.0</v>
      </c>
      <c r="K1245" s="135">
        <v>10.0</v>
      </c>
      <c r="N1245" s="143">
        <v>46033.0</v>
      </c>
    </row>
    <row r="1246">
      <c r="A1246" s="135">
        <v>1245.0</v>
      </c>
      <c r="B1246" s="135" t="s">
        <v>6668</v>
      </c>
      <c r="C1246" s="135" t="s">
        <v>108</v>
      </c>
      <c r="E1246" s="135">
        <v>10.0</v>
      </c>
      <c r="K1246" s="135">
        <v>500.0</v>
      </c>
      <c r="N1246" s="143">
        <v>43866.0</v>
      </c>
    </row>
    <row r="1247">
      <c r="A1247" s="135">
        <v>1246.0</v>
      </c>
      <c r="B1247" s="135" t="s">
        <v>6670</v>
      </c>
      <c r="C1247" s="135" t="s">
        <v>108</v>
      </c>
      <c r="E1247" s="135">
        <v>10.0</v>
      </c>
      <c r="K1247" s="135">
        <v>300.0</v>
      </c>
      <c r="N1247" s="143">
        <v>46032.0</v>
      </c>
    </row>
    <row r="1248">
      <c r="A1248" s="135">
        <v>1247.0</v>
      </c>
      <c r="B1248" s="135" t="s">
        <v>6672</v>
      </c>
      <c r="C1248" s="135" t="s">
        <v>108</v>
      </c>
      <c r="E1248" s="135">
        <v>10.0</v>
      </c>
      <c r="K1248" s="135">
        <v>150.0</v>
      </c>
      <c r="N1248" s="143">
        <v>45718.0</v>
      </c>
    </row>
    <row r="1249">
      <c r="A1249" s="135">
        <v>1248.0</v>
      </c>
      <c r="B1249" s="135" t="s">
        <v>6676</v>
      </c>
      <c r="C1249" s="135" t="s">
        <v>108</v>
      </c>
      <c r="E1249" s="135">
        <v>10.0</v>
      </c>
      <c r="K1249" s="135">
        <v>10.0</v>
      </c>
      <c r="N1249" s="143">
        <v>45817.0</v>
      </c>
    </row>
    <row r="1250">
      <c r="A1250" s="135">
        <v>1249.0</v>
      </c>
      <c r="B1250" s="135" t="s">
        <v>6678</v>
      </c>
      <c r="C1250" s="135" t="s">
        <v>108</v>
      </c>
      <c r="E1250" s="135">
        <v>10.0</v>
      </c>
      <c r="K1250" s="135">
        <v>10.0</v>
      </c>
      <c r="N1250" s="143">
        <v>45900.0</v>
      </c>
    </row>
    <row r="1251">
      <c r="A1251" s="135">
        <v>1250.0</v>
      </c>
      <c r="B1251" s="135" t="s">
        <v>6681</v>
      </c>
      <c r="C1251" s="135" t="s">
        <v>108</v>
      </c>
      <c r="E1251" s="135">
        <v>10.0</v>
      </c>
      <c r="K1251" s="135">
        <v>10.0</v>
      </c>
      <c r="N1251" s="143">
        <v>42997.0</v>
      </c>
    </row>
    <row r="1252">
      <c r="A1252" s="135">
        <v>1251.0</v>
      </c>
      <c r="B1252" s="135" t="s">
        <v>6683</v>
      </c>
      <c r="C1252" s="135" t="s">
        <v>108</v>
      </c>
      <c r="E1252" s="135">
        <v>10.0</v>
      </c>
      <c r="K1252" s="135">
        <v>90.0</v>
      </c>
      <c r="N1252" s="143">
        <v>44669.0</v>
      </c>
    </row>
    <row r="1253">
      <c r="A1253" s="135">
        <v>1252.0</v>
      </c>
      <c r="B1253" s="135" t="s">
        <v>6686</v>
      </c>
      <c r="C1253" s="135" t="s">
        <v>108</v>
      </c>
      <c r="E1253" s="135">
        <v>10.0</v>
      </c>
      <c r="K1253" s="135">
        <v>40.0</v>
      </c>
      <c r="N1253" s="143">
        <v>45664.0</v>
      </c>
    </row>
    <row r="1254">
      <c r="A1254" s="135">
        <v>1253.0</v>
      </c>
      <c r="B1254" s="135" t="s">
        <v>6687</v>
      </c>
      <c r="C1254" s="135" t="s">
        <v>108</v>
      </c>
      <c r="E1254" s="135">
        <v>10.0</v>
      </c>
      <c r="K1254" s="135">
        <v>250.0</v>
      </c>
      <c r="N1254" s="143">
        <v>44925.0</v>
      </c>
    </row>
    <row r="1255">
      <c r="A1255" s="135">
        <v>1254.0</v>
      </c>
      <c r="B1255" s="135" t="s">
        <v>6692</v>
      </c>
      <c r="C1255" s="135" t="s">
        <v>108</v>
      </c>
      <c r="E1255" s="135">
        <v>10.0</v>
      </c>
      <c r="K1255" s="135">
        <v>40.0</v>
      </c>
      <c r="N1255" s="143">
        <v>45717.0</v>
      </c>
    </row>
    <row r="1256">
      <c r="A1256" s="135">
        <v>1255.0</v>
      </c>
      <c r="B1256" s="135" t="s">
        <v>6695</v>
      </c>
      <c r="C1256" s="135" t="s">
        <v>108</v>
      </c>
      <c r="E1256" s="135">
        <v>10.0</v>
      </c>
      <c r="K1256" s="135">
        <v>500.0</v>
      </c>
      <c r="N1256" s="143">
        <v>43840.0</v>
      </c>
    </row>
    <row r="1257">
      <c r="A1257" s="135">
        <v>1256.0</v>
      </c>
      <c r="B1257" s="135" t="s">
        <v>6698</v>
      </c>
      <c r="C1257" s="135" t="s">
        <v>108</v>
      </c>
      <c r="E1257" s="135">
        <v>10.0</v>
      </c>
      <c r="K1257" s="135">
        <v>10.0</v>
      </c>
      <c r="N1257" s="143">
        <v>45881.0</v>
      </c>
    </row>
    <row r="1258">
      <c r="A1258" s="135">
        <v>1257.0</v>
      </c>
      <c r="B1258" s="135" t="s">
        <v>6701</v>
      </c>
      <c r="C1258" s="135" t="s">
        <v>108</v>
      </c>
      <c r="E1258" s="135">
        <v>10.0</v>
      </c>
      <c r="K1258" s="135">
        <v>10.0</v>
      </c>
      <c r="N1258" s="143">
        <v>46018.0</v>
      </c>
    </row>
    <row r="1259">
      <c r="A1259" s="135">
        <v>1258.0</v>
      </c>
      <c r="B1259" s="135" t="s">
        <v>3717</v>
      </c>
      <c r="C1259" s="135" t="s">
        <v>108</v>
      </c>
      <c r="E1259" s="135">
        <v>10.0</v>
      </c>
      <c r="K1259" s="135">
        <v>200.0</v>
      </c>
      <c r="N1259" s="143">
        <v>44154.0</v>
      </c>
    </row>
    <row r="1260">
      <c r="A1260" s="135">
        <v>1259.0</v>
      </c>
      <c r="B1260" s="135" t="s">
        <v>6705</v>
      </c>
      <c r="C1260" s="135" t="s">
        <v>108</v>
      </c>
      <c r="E1260" s="135">
        <v>10.0</v>
      </c>
      <c r="K1260" s="135">
        <v>30.0</v>
      </c>
      <c r="N1260" s="143">
        <v>45848.0</v>
      </c>
    </row>
    <row r="1261">
      <c r="A1261" s="135">
        <v>1260.0</v>
      </c>
      <c r="B1261" s="135" t="s">
        <v>6709</v>
      </c>
      <c r="C1261" s="135" t="s">
        <v>108</v>
      </c>
      <c r="E1261" s="135">
        <v>10.0</v>
      </c>
      <c r="K1261" s="135">
        <v>30.0</v>
      </c>
      <c r="N1261" s="143">
        <v>45410.0</v>
      </c>
      <c r="Q1261" s="135" t="s">
        <v>6710</v>
      </c>
    </row>
    <row r="1262">
      <c r="A1262" s="135">
        <v>1261.0</v>
      </c>
      <c r="B1262" s="135" t="s">
        <v>6711</v>
      </c>
      <c r="C1262" s="135" t="s">
        <v>108</v>
      </c>
      <c r="E1262" s="135">
        <v>10.0</v>
      </c>
      <c r="K1262" s="135">
        <v>350.0</v>
      </c>
      <c r="N1262" s="143">
        <v>43839.0</v>
      </c>
    </row>
    <row r="1263">
      <c r="A1263" s="135">
        <v>1262.0</v>
      </c>
      <c r="B1263" s="135" t="s">
        <v>6713</v>
      </c>
      <c r="C1263" s="135" t="s">
        <v>108</v>
      </c>
      <c r="E1263" s="135">
        <v>10.0</v>
      </c>
      <c r="K1263" s="135">
        <v>150.0</v>
      </c>
      <c r="N1263" s="143">
        <v>44068.0</v>
      </c>
    </row>
    <row r="1264">
      <c r="A1264" s="135">
        <v>1263.0</v>
      </c>
      <c r="B1264" s="135" t="s">
        <v>6716</v>
      </c>
      <c r="C1264" s="135" t="s">
        <v>108</v>
      </c>
      <c r="E1264" s="135">
        <v>10.0</v>
      </c>
      <c r="K1264" s="135">
        <v>50.0</v>
      </c>
      <c r="N1264" s="143">
        <v>43976.0</v>
      </c>
    </row>
    <row r="1265">
      <c r="A1265" s="135">
        <v>1264.0</v>
      </c>
      <c r="B1265" s="135" t="s">
        <v>6720</v>
      </c>
      <c r="C1265" s="135" t="s">
        <v>108</v>
      </c>
      <c r="E1265" s="135">
        <v>10.0</v>
      </c>
      <c r="K1265" s="135">
        <v>50.0</v>
      </c>
      <c r="N1265" s="143">
        <v>45550.0</v>
      </c>
    </row>
    <row r="1266">
      <c r="A1266" s="135">
        <v>1265.0</v>
      </c>
      <c r="B1266" s="135" t="s">
        <v>6723</v>
      </c>
      <c r="C1266" s="135" t="s">
        <v>108</v>
      </c>
      <c r="E1266" s="135">
        <v>10.0</v>
      </c>
      <c r="K1266" s="135">
        <v>150.0</v>
      </c>
      <c r="N1266" s="143">
        <v>45919.0</v>
      </c>
    </row>
    <row r="1267">
      <c r="A1267" s="135">
        <v>1266.0</v>
      </c>
      <c r="B1267" s="135" t="s">
        <v>6725</v>
      </c>
      <c r="C1267" s="135" t="s">
        <v>108</v>
      </c>
      <c r="E1267" s="135">
        <v>10.0</v>
      </c>
      <c r="K1267" s="135">
        <v>10.0</v>
      </c>
      <c r="N1267" s="143">
        <v>45921.0</v>
      </c>
      <c r="Q1267" s="135" t="s">
        <v>6726</v>
      </c>
      <c r="R1267" s="135">
        <v>9.0</v>
      </c>
    </row>
    <row r="1268">
      <c r="A1268" s="135">
        <v>1267.0</v>
      </c>
      <c r="B1268" s="135" t="s">
        <v>6728</v>
      </c>
      <c r="C1268" s="135" t="s">
        <v>108</v>
      </c>
      <c r="E1268" s="135">
        <v>10.0</v>
      </c>
      <c r="K1268" s="135">
        <v>150.0</v>
      </c>
      <c r="N1268" s="143">
        <v>45837.0</v>
      </c>
    </row>
    <row r="1269">
      <c r="A1269" s="135">
        <v>1268.0</v>
      </c>
      <c r="B1269" s="135" t="s">
        <v>6732</v>
      </c>
      <c r="C1269" s="135" t="s">
        <v>108</v>
      </c>
      <c r="E1269" s="135">
        <v>10.0</v>
      </c>
      <c r="K1269" s="135">
        <v>100.0</v>
      </c>
      <c r="N1269" s="143">
        <v>45217.0</v>
      </c>
    </row>
    <row r="1270">
      <c r="A1270" s="135">
        <v>1269.0</v>
      </c>
      <c r="B1270" s="135" t="s">
        <v>6733</v>
      </c>
      <c r="C1270" s="135" t="s">
        <v>108</v>
      </c>
      <c r="E1270" s="135">
        <v>10.0</v>
      </c>
      <c r="K1270" s="135">
        <v>10.0</v>
      </c>
      <c r="N1270" s="143">
        <v>46007.0</v>
      </c>
    </row>
    <row r="1271">
      <c r="A1271" s="135">
        <v>1270.0</v>
      </c>
      <c r="B1271" s="135" t="s">
        <v>6737</v>
      </c>
      <c r="C1271" s="135" t="s">
        <v>108</v>
      </c>
      <c r="E1271" s="135">
        <v>10.0</v>
      </c>
      <c r="K1271" s="135">
        <v>10.0</v>
      </c>
      <c r="N1271" s="143">
        <v>45812.0</v>
      </c>
    </row>
    <row r="1272">
      <c r="A1272" s="135">
        <v>1271.0</v>
      </c>
      <c r="B1272" s="135" t="s">
        <v>6739</v>
      </c>
      <c r="C1272" s="135" t="s">
        <v>108</v>
      </c>
      <c r="E1272" s="135">
        <v>10.0</v>
      </c>
      <c r="K1272" s="135">
        <v>250.0</v>
      </c>
      <c r="N1272" s="143">
        <v>43841.0</v>
      </c>
    </row>
    <row r="1273">
      <c r="A1273" s="135">
        <v>1272.0</v>
      </c>
      <c r="B1273" s="135" t="s">
        <v>6741</v>
      </c>
      <c r="C1273" s="135" t="s">
        <v>108</v>
      </c>
      <c r="E1273" s="135">
        <v>10.0</v>
      </c>
      <c r="K1273" s="135">
        <v>10.0</v>
      </c>
      <c r="N1273" s="143">
        <v>45862.0</v>
      </c>
    </row>
    <row r="1274">
      <c r="A1274" s="135">
        <v>1273.0</v>
      </c>
      <c r="B1274" s="135" t="s">
        <v>6745</v>
      </c>
      <c r="C1274" s="135" t="s">
        <v>108</v>
      </c>
      <c r="E1274" s="135">
        <v>10.0</v>
      </c>
      <c r="K1274" s="135">
        <v>10.0</v>
      </c>
      <c r="N1274" s="143">
        <v>46034.0</v>
      </c>
    </row>
    <row r="1275">
      <c r="A1275" s="135">
        <v>1274.0</v>
      </c>
      <c r="B1275" s="135" t="s">
        <v>6748</v>
      </c>
      <c r="C1275" s="135" t="s">
        <v>108</v>
      </c>
      <c r="E1275" s="135">
        <v>10.0</v>
      </c>
      <c r="K1275" s="135">
        <v>100.0</v>
      </c>
      <c r="N1275" s="143">
        <v>45874.0</v>
      </c>
    </row>
    <row r="1276">
      <c r="A1276" s="135">
        <v>1275.0</v>
      </c>
      <c r="B1276" s="135" t="s">
        <v>6750</v>
      </c>
      <c r="C1276" s="135" t="s">
        <v>108</v>
      </c>
      <c r="E1276" s="135">
        <v>10.0</v>
      </c>
      <c r="K1276" s="135">
        <v>30.0</v>
      </c>
      <c r="N1276" s="143">
        <v>45850.0</v>
      </c>
    </row>
    <row r="1277">
      <c r="A1277" s="135">
        <v>1276.0</v>
      </c>
      <c r="B1277" s="135" t="s">
        <v>6753</v>
      </c>
      <c r="C1277" s="135" t="s">
        <v>108</v>
      </c>
      <c r="E1277" s="135">
        <v>10.0</v>
      </c>
      <c r="K1277" s="135">
        <v>300.0</v>
      </c>
      <c r="N1277" s="143">
        <v>43877.0</v>
      </c>
    </row>
    <row r="1278">
      <c r="A1278" s="135">
        <v>1277.0</v>
      </c>
      <c r="B1278" s="135" t="s">
        <v>6759</v>
      </c>
      <c r="C1278" s="135" t="s">
        <v>108</v>
      </c>
      <c r="E1278" s="135">
        <v>10.0</v>
      </c>
      <c r="K1278" s="135">
        <v>10.0</v>
      </c>
      <c r="N1278" s="143">
        <v>45846.0</v>
      </c>
    </row>
    <row r="1279">
      <c r="A1279" s="135">
        <v>1278.0</v>
      </c>
      <c r="B1279" s="135" t="s">
        <v>6763</v>
      </c>
      <c r="C1279" s="135" t="s">
        <v>108</v>
      </c>
      <c r="E1279" s="135">
        <v>10.0</v>
      </c>
      <c r="K1279" s="135">
        <v>250.0</v>
      </c>
      <c r="N1279" s="143">
        <v>43840.0</v>
      </c>
    </row>
    <row r="1280">
      <c r="A1280" s="135">
        <v>1279.0</v>
      </c>
      <c r="B1280" s="135" t="s">
        <v>6766</v>
      </c>
      <c r="C1280" s="135" t="s">
        <v>108</v>
      </c>
      <c r="E1280" s="135">
        <v>10.0</v>
      </c>
      <c r="K1280" s="135">
        <v>30.0</v>
      </c>
      <c r="N1280" s="143">
        <v>45847.0</v>
      </c>
    </row>
    <row r="1281">
      <c r="A1281" s="135">
        <v>1280.0</v>
      </c>
      <c r="B1281" s="135" t="s">
        <v>6771</v>
      </c>
      <c r="C1281" s="135" t="s">
        <v>108</v>
      </c>
      <c r="E1281" s="135">
        <v>10.0</v>
      </c>
      <c r="K1281" s="135">
        <v>10.0</v>
      </c>
      <c r="N1281" s="143">
        <v>45921.0</v>
      </c>
    </row>
    <row r="1282">
      <c r="A1282" s="135">
        <v>1281.0</v>
      </c>
      <c r="B1282" s="135" t="s">
        <v>6776</v>
      </c>
      <c r="C1282" s="135" t="s">
        <v>108</v>
      </c>
      <c r="E1282" s="135">
        <v>10.0</v>
      </c>
      <c r="K1282" s="135">
        <v>200.0</v>
      </c>
      <c r="N1282" s="143">
        <v>43894.0</v>
      </c>
    </row>
    <row r="1283">
      <c r="A1283" s="135">
        <v>1282.0</v>
      </c>
      <c r="B1283" s="135" t="s">
        <v>6780</v>
      </c>
      <c r="C1283" s="135" t="s">
        <v>108</v>
      </c>
      <c r="E1283" s="135">
        <v>10.0</v>
      </c>
      <c r="K1283" s="135">
        <v>30.0</v>
      </c>
      <c r="N1283" s="143">
        <v>45844.0</v>
      </c>
    </row>
    <row r="1284">
      <c r="A1284" s="135">
        <v>1283.0</v>
      </c>
      <c r="B1284" s="135" t="s">
        <v>6782</v>
      </c>
      <c r="C1284" s="135" t="s">
        <v>108</v>
      </c>
      <c r="E1284" s="135">
        <v>10.0</v>
      </c>
      <c r="K1284" s="135">
        <v>250.0</v>
      </c>
      <c r="N1284" s="143">
        <v>43929.0</v>
      </c>
    </row>
    <row r="1285">
      <c r="A1285" s="135">
        <v>1284.0</v>
      </c>
      <c r="B1285" s="135" t="s">
        <v>6786</v>
      </c>
      <c r="C1285" s="135" t="s">
        <v>108</v>
      </c>
      <c r="E1285" s="135">
        <v>10.0</v>
      </c>
      <c r="K1285" s="135">
        <v>100.0</v>
      </c>
      <c r="N1285" s="143">
        <v>44925.0</v>
      </c>
    </row>
    <row r="1286">
      <c r="A1286" s="135">
        <v>1285.0</v>
      </c>
      <c r="B1286" s="135" t="s">
        <v>6791</v>
      </c>
      <c r="C1286" s="135" t="s">
        <v>108</v>
      </c>
      <c r="E1286" s="135">
        <v>10.0</v>
      </c>
      <c r="K1286" s="135">
        <v>450.0</v>
      </c>
      <c r="N1286" s="143">
        <v>43851.0</v>
      </c>
    </row>
    <row r="1287">
      <c r="A1287" s="135">
        <v>1286.0</v>
      </c>
      <c r="B1287" s="135" t="s">
        <v>6795</v>
      </c>
      <c r="C1287" s="135" t="s">
        <v>108</v>
      </c>
      <c r="E1287" s="135">
        <v>10.0</v>
      </c>
      <c r="K1287" s="135">
        <v>400.0</v>
      </c>
      <c r="N1287" s="143">
        <v>44943.0</v>
      </c>
      <c r="Q1287" s="135" t="s">
        <v>6798</v>
      </c>
    </row>
    <row r="1288">
      <c r="A1288" s="135">
        <v>1287.0</v>
      </c>
      <c r="B1288" s="135" t="s">
        <v>6800</v>
      </c>
      <c r="C1288" s="135" t="s">
        <v>108</v>
      </c>
      <c r="E1288" s="135">
        <v>10.0</v>
      </c>
      <c r="K1288" s="135">
        <v>250.0</v>
      </c>
      <c r="N1288" s="143">
        <v>45780.0</v>
      </c>
    </row>
    <row r="1289">
      <c r="A1289" s="135">
        <v>1288.0</v>
      </c>
      <c r="B1289" s="135" t="s">
        <v>6805</v>
      </c>
      <c r="C1289" s="135" t="s">
        <v>108</v>
      </c>
      <c r="E1289" s="135">
        <v>10.0</v>
      </c>
      <c r="K1289" s="135">
        <v>10.0</v>
      </c>
      <c r="N1289" s="143">
        <v>45928.0</v>
      </c>
    </row>
    <row r="1290">
      <c r="A1290" s="135">
        <v>1289.0</v>
      </c>
      <c r="B1290" s="135" t="s">
        <v>6806</v>
      </c>
      <c r="C1290" s="135" t="s">
        <v>108</v>
      </c>
      <c r="E1290" s="135">
        <v>10.0</v>
      </c>
      <c r="K1290" s="135">
        <v>10.0</v>
      </c>
      <c r="N1290" s="143">
        <v>46097.0</v>
      </c>
    </row>
    <row r="1291">
      <c r="A1291" s="135">
        <v>1290.0</v>
      </c>
      <c r="B1291" s="135" t="s">
        <v>6811</v>
      </c>
      <c r="C1291" s="135" t="s">
        <v>108</v>
      </c>
      <c r="E1291" s="135">
        <v>10.0</v>
      </c>
      <c r="K1291" s="135">
        <v>40.0</v>
      </c>
      <c r="N1291" s="143">
        <v>45847.0</v>
      </c>
    </row>
    <row r="1292">
      <c r="A1292" s="135">
        <v>1291.0</v>
      </c>
      <c r="B1292" s="135" t="s">
        <v>6813</v>
      </c>
      <c r="C1292" s="135" t="s">
        <v>108</v>
      </c>
      <c r="E1292" s="135">
        <v>10.0</v>
      </c>
      <c r="K1292" s="135">
        <v>20.0</v>
      </c>
      <c r="N1292" s="143">
        <v>46031.0</v>
      </c>
    </row>
    <row r="1293">
      <c r="A1293" s="135">
        <v>1292.0</v>
      </c>
      <c r="B1293" s="135" t="s">
        <v>6816</v>
      </c>
      <c r="C1293" s="135" t="s">
        <v>108</v>
      </c>
      <c r="E1293" s="135">
        <v>10.0</v>
      </c>
      <c r="K1293" s="135">
        <v>10.0</v>
      </c>
      <c r="N1293" s="143">
        <v>45921.0</v>
      </c>
    </row>
    <row r="1294">
      <c r="A1294" s="135">
        <v>1293.0</v>
      </c>
      <c r="B1294" s="135" t="s">
        <v>6818</v>
      </c>
      <c r="C1294" s="135" t="s">
        <v>108</v>
      </c>
      <c r="E1294" s="135">
        <v>10.0</v>
      </c>
      <c r="K1294" s="135">
        <v>150.0</v>
      </c>
      <c r="N1294" s="143">
        <v>44880.0</v>
      </c>
    </row>
    <row r="1295">
      <c r="A1295" s="135">
        <v>1294.0</v>
      </c>
      <c r="B1295" s="135" t="s">
        <v>6822</v>
      </c>
      <c r="C1295" s="135" t="s">
        <v>108</v>
      </c>
      <c r="E1295" s="135">
        <v>10.0</v>
      </c>
      <c r="K1295" s="135">
        <v>10.0</v>
      </c>
      <c r="N1295" s="143">
        <v>45819.0</v>
      </c>
    </row>
    <row r="1296">
      <c r="A1296" s="135">
        <v>1295.0</v>
      </c>
      <c r="B1296" s="135" t="s">
        <v>6825</v>
      </c>
      <c r="C1296" s="135" t="s">
        <v>108</v>
      </c>
      <c r="E1296" s="135">
        <v>10.0</v>
      </c>
      <c r="K1296" s="135">
        <v>200.0</v>
      </c>
      <c r="N1296" s="143">
        <v>43844.0</v>
      </c>
    </row>
    <row r="1297">
      <c r="A1297" s="135">
        <v>1296.0</v>
      </c>
      <c r="B1297" s="135" t="s">
        <v>6829</v>
      </c>
      <c r="C1297" s="135" t="s">
        <v>108</v>
      </c>
      <c r="E1297" s="135">
        <v>10.0</v>
      </c>
      <c r="K1297" s="135">
        <v>450.0</v>
      </c>
      <c r="N1297" s="143">
        <v>43842.0</v>
      </c>
    </row>
    <row r="1298">
      <c r="A1298" s="135">
        <v>1297.0</v>
      </c>
      <c r="B1298" s="135" t="s">
        <v>6831</v>
      </c>
      <c r="C1298" s="135" t="s">
        <v>108</v>
      </c>
      <c r="E1298" s="135">
        <v>10.0</v>
      </c>
      <c r="K1298" s="135">
        <v>10.0</v>
      </c>
      <c r="N1298" s="143">
        <v>46083.0</v>
      </c>
    </row>
    <row r="1299">
      <c r="A1299" s="135">
        <v>1298.0</v>
      </c>
      <c r="B1299" s="135" t="s">
        <v>6836</v>
      </c>
      <c r="C1299" s="135" t="s">
        <v>108</v>
      </c>
      <c r="E1299" s="135">
        <v>10.0</v>
      </c>
      <c r="K1299" s="135">
        <v>100.0</v>
      </c>
      <c r="N1299" s="143">
        <v>46018.0</v>
      </c>
    </row>
    <row r="1300">
      <c r="A1300" s="135">
        <v>1299.0</v>
      </c>
      <c r="B1300" s="135" t="s">
        <v>6839</v>
      </c>
      <c r="C1300" s="135" t="s">
        <v>108</v>
      </c>
      <c r="E1300" s="135">
        <v>10.0</v>
      </c>
      <c r="K1300" s="135">
        <v>10.0</v>
      </c>
      <c r="N1300" s="143">
        <v>45908.0</v>
      </c>
    </row>
    <row r="1301">
      <c r="A1301" s="135">
        <v>1300.0</v>
      </c>
      <c r="B1301" s="135" t="s">
        <v>6841</v>
      </c>
      <c r="C1301" s="135" t="s">
        <v>108</v>
      </c>
      <c r="E1301" s="135">
        <v>10.0</v>
      </c>
      <c r="K1301" s="135">
        <v>350.0</v>
      </c>
      <c r="N1301" s="143">
        <v>43881.0</v>
      </c>
    </row>
    <row r="1302">
      <c r="A1302" s="135">
        <v>1301.0</v>
      </c>
      <c r="B1302" s="135" t="s">
        <v>6846</v>
      </c>
      <c r="C1302" s="135" t="s">
        <v>108</v>
      </c>
      <c r="E1302" s="135">
        <v>10.0</v>
      </c>
      <c r="K1302" s="135">
        <v>150.0</v>
      </c>
      <c r="N1302" s="143">
        <v>45030.0</v>
      </c>
    </row>
    <row r="1303">
      <c r="A1303" s="135">
        <v>1302.0</v>
      </c>
      <c r="B1303" s="135" t="s">
        <v>3719</v>
      </c>
      <c r="C1303" s="135" t="s">
        <v>108</v>
      </c>
      <c r="E1303" s="135">
        <v>10.0</v>
      </c>
      <c r="K1303" s="135">
        <v>20.0</v>
      </c>
      <c r="N1303" s="143">
        <v>46012.0</v>
      </c>
    </row>
    <row r="1304">
      <c r="A1304" s="135">
        <v>1303.0</v>
      </c>
      <c r="B1304" s="135" t="s">
        <v>6850</v>
      </c>
      <c r="C1304" s="135" t="s">
        <v>108</v>
      </c>
      <c r="E1304" s="135">
        <v>10.0</v>
      </c>
      <c r="K1304" s="135">
        <v>150.0</v>
      </c>
      <c r="N1304" s="143">
        <v>43844.0</v>
      </c>
      <c r="Q1304" s="135" t="s">
        <v>6852</v>
      </c>
      <c r="R1304" s="135">
        <v>11.0</v>
      </c>
    </row>
    <row r="1305">
      <c r="A1305" s="135">
        <v>1304.0</v>
      </c>
      <c r="B1305" s="135" t="s">
        <v>6854</v>
      </c>
      <c r="C1305" s="135" t="s">
        <v>108</v>
      </c>
      <c r="E1305" s="135">
        <v>10.0</v>
      </c>
      <c r="K1305" s="135">
        <v>1100.0</v>
      </c>
      <c r="N1305" s="143">
        <v>43840.0</v>
      </c>
    </row>
    <row r="1306">
      <c r="A1306" s="135">
        <v>1305.0</v>
      </c>
      <c r="B1306" s="135" t="s">
        <v>6856</v>
      </c>
      <c r="C1306" s="135" t="s">
        <v>108</v>
      </c>
      <c r="E1306" s="135">
        <v>10.0</v>
      </c>
      <c r="K1306" s="135">
        <v>200.0</v>
      </c>
      <c r="N1306" s="143">
        <v>43839.0</v>
      </c>
    </row>
    <row r="1307">
      <c r="A1307" s="135">
        <v>1306.0</v>
      </c>
      <c r="B1307" s="135" t="s">
        <v>6860</v>
      </c>
      <c r="C1307" s="135" t="s">
        <v>108</v>
      </c>
      <c r="E1307" s="135">
        <v>10.0</v>
      </c>
      <c r="K1307" s="135">
        <v>350.0</v>
      </c>
      <c r="N1307" s="143">
        <v>43844.0</v>
      </c>
    </row>
    <row r="1308">
      <c r="A1308" s="135">
        <v>1307.0</v>
      </c>
      <c r="B1308" s="135" t="s">
        <v>6862</v>
      </c>
      <c r="C1308" s="135" t="s">
        <v>108</v>
      </c>
      <c r="E1308" s="135">
        <v>10.0</v>
      </c>
      <c r="K1308" s="135">
        <v>10.0</v>
      </c>
      <c r="N1308" s="143">
        <v>45854.0</v>
      </c>
    </row>
    <row r="1309">
      <c r="A1309" s="135">
        <v>1308.0</v>
      </c>
      <c r="B1309" s="135" t="s">
        <v>6863</v>
      </c>
      <c r="C1309" s="135" t="s">
        <v>108</v>
      </c>
      <c r="E1309" s="135">
        <v>10.0</v>
      </c>
      <c r="K1309" s="135">
        <v>10.0</v>
      </c>
      <c r="N1309" s="143">
        <v>45928.0</v>
      </c>
    </row>
    <row r="1310">
      <c r="A1310" s="135">
        <v>1309.0</v>
      </c>
      <c r="B1310" s="135" t="s">
        <v>6866</v>
      </c>
      <c r="C1310" s="135" t="s">
        <v>108</v>
      </c>
      <c r="E1310" s="135">
        <v>10.0</v>
      </c>
      <c r="K1310" s="135">
        <v>500.0</v>
      </c>
      <c r="N1310" s="143">
        <v>43839.0</v>
      </c>
    </row>
    <row r="1311">
      <c r="A1311" s="135">
        <v>1310.0</v>
      </c>
      <c r="B1311" s="135" t="s">
        <v>6868</v>
      </c>
      <c r="C1311" s="135" t="s">
        <v>108</v>
      </c>
      <c r="E1311" s="135">
        <v>10.0</v>
      </c>
      <c r="K1311" s="135">
        <v>10.0</v>
      </c>
      <c r="N1311" s="143">
        <v>45957.0</v>
      </c>
    </row>
    <row r="1312">
      <c r="A1312" s="135">
        <v>1311.0</v>
      </c>
      <c r="B1312" s="135" t="s">
        <v>6872</v>
      </c>
      <c r="C1312" s="135" t="s">
        <v>108</v>
      </c>
      <c r="E1312" s="135">
        <v>10.0</v>
      </c>
      <c r="K1312" s="135">
        <v>350.0</v>
      </c>
      <c r="N1312" s="143">
        <v>44548.0</v>
      </c>
    </row>
    <row r="1313">
      <c r="A1313" s="135">
        <v>1312.0</v>
      </c>
      <c r="B1313" s="135" t="s">
        <v>6875</v>
      </c>
      <c r="C1313" s="135" t="s">
        <v>108</v>
      </c>
      <c r="E1313" s="135">
        <v>10.0</v>
      </c>
      <c r="K1313" s="135">
        <v>10.0</v>
      </c>
      <c r="N1313" s="143">
        <v>45821.0</v>
      </c>
    </row>
    <row r="1314">
      <c r="A1314" s="135">
        <v>1313.0</v>
      </c>
      <c r="B1314" s="135" t="s">
        <v>6880</v>
      </c>
      <c r="C1314" s="135" t="s">
        <v>108</v>
      </c>
      <c r="E1314" s="135">
        <v>10.0</v>
      </c>
      <c r="K1314" s="135">
        <v>10.0</v>
      </c>
      <c r="N1314" s="143">
        <v>45815.0</v>
      </c>
    </row>
    <row r="1315">
      <c r="A1315" s="135">
        <v>1314.0</v>
      </c>
      <c r="B1315" s="135" t="s">
        <v>6886</v>
      </c>
      <c r="C1315" s="135" t="s">
        <v>108</v>
      </c>
      <c r="E1315" s="135">
        <v>10.0</v>
      </c>
      <c r="K1315" s="135">
        <v>200.0</v>
      </c>
      <c r="N1315" s="143">
        <v>43840.0</v>
      </c>
    </row>
    <row r="1316">
      <c r="A1316" s="135">
        <v>1315.0</v>
      </c>
      <c r="B1316" s="135" t="s">
        <v>6892</v>
      </c>
      <c r="C1316" s="135" t="s">
        <v>108</v>
      </c>
      <c r="E1316" s="135">
        <v>10.0</v>
      </c>
      <c r="K1316" s="135">
        <v>10.0</v>
      </c>
      <c r="N1316" s="143">
        <v>43958.0</v>
      </c>
    </row>
    <row r="1317">
      <c r="A1317" s="135">
        <v>1316.0</v>
      </c>
      <c r="B1317" s="135" t="s">
        <v>6894</v>
      </c>
      <c r="C1317" s="135" t="s">
        <v>108</v>
      </c>
      <c r="E1317" s="135">
        <v>10.0</v>
      </c>
      <c r="K1317" s="135">
        <v>100.0</v>
      </c>
      <c r="N1317" s="143">
        <v>43986.0</v>
      </c>
    </row>
    <row r="1318">
      <c r="A1318" s="135">
        <v>1317.0</v>
      </c>
      <c r="B1318" s="135" t="s">
        <v>6900</v>
      </c>
      <c r="C1318" s="135" t="s">
        <v>108</v>
      </c>
      <c r="E1318" s="135">
        <v>10.0</v>
      </c>
      <c r="K1318" s="135">
        <v>150.0</v>
      </c>
      <c r="N1318" s="143">
        <v>43841.0</v>
      </c>
    </row>
    <row r="1319">
      <c r="A1319" s="135">
        <v>1318.0</v>
      </c>
      <c r="B1319" s="135" t="s">
        <v>6902</v>
      </c>
      <c r="C1319" s="135" t="s">
        <v>108</v>
      </c>
      <c r="E1319" s="135">
        <v>10.0</v>
      </c>
      <c r="K1319" s="135">
        <v>100.0</v>
      </c>
      <c r="N1319" s="143">
        <v>43847.0</v>
      </c>
    </row>
    <row r="1320">
      <c r="A1320" s="135">
        <v>1319.0</v>
      </c>
      <c r="B1320" s="135" t="s">
        <v>6906</v>
      </c>
      <c r="C1320" s="135" t="s">
        <v>108</v>
      </c>
      <c r="E1320" s="135">
        <v>10.0</v>
      </c>
      <c r="K1320" s="135">
        <v>10.0</v>
      </c>
      <c r="N1320" s="143">
        <v>45914.0</v>
      </c>
    </row>
    <row r="1321">
      <c r="A1321" s="135">
        <v>1320.0</v>
      </c>
      <c r="B1321" s="135" t="s">
        <v>6909</v>
      </c>
      <c r="C1321" s="135" t="s">
        <v>108</v>
      </c>
      <c r="E1321" s="135">
        <v>10.0</v>
      </c>
      <c r="K1321" s="135">
        <v>10.0</v>
      </c>
      <c r="N1321" s="143">
        <v>46064.0</v>
      </c>
    </row>
    <row r="1322">
      <c r="A1322" s="135">
        <v>1321.0</v>
      </c>
      <c r="B1322" s="135" t="s">
        <v>6910</v>
      </c>
      <c r="C1322" s="135" t="s">
        <v>108</v>
      </c>
      <c r="E1322" s="135">
        <v>10.0</v>
      </c>
      <c r="K1322" s="135">
        <v>10.0</v>
      </c>
      <c r="N1322" s="143">
        <v>45927.0</v>
      </c>
    </row>
    <row r="1323">
      <c r="A1323" s="135">
        <v>1322.0</v>
      </c>
      <c r="B1323" s="135" t="s">
        <v>6912</v>
      </c>
      <c r="C1323" s="135" t="s">
        <v>108</v>
      </c>
      <c r="E1323" s="135">
        <v>10.0</v>
      </c>
      <c r="K1323" s="135">
        <v>100.0</v>
      </c>
      <c r="N1323" s="143">
        <v>43926.0</v>
      </c>
    </row>
    <row r="1324">
      <c r="A1324" s="135">
        <v>1323.0</v>
      </c>
      <c r="B1324" s="135" t="s">
        <v>6914</v>
      </c>
      <c r="C1324" s="135" t="s">
        <v>108</v>
      </c>
      <c r="E1324" s="135">
        <v>10.0</v>
      </c>
      <c r="K1324" s="135">
        <v>250.0</v>
      </c>
      <c r="N1324" s="143">
        <v>43840.0</v>
      </c>
    </row>
    <row r="1325">
      <c r="A1325" s="135">
        <v>1324.0</v>
      </c>
      <c r="B1325" s="135" t="s">
        <v>6918</v>
      </c>
      <c r="C1325" s="135" t="s">
        <v>108</v>
      </c>
      <c r="E1325" s="135">
        <v>10.0</v>
      </c>
      <c r="K1325" s="135">
        <v>250.0</v>
      </c>
      <c r="N1325" s="143">
        <v>43843.0</v>
      </c>
    </row>
    <row r="1326">
      <c r="A1326" s="135">
        <v>1325.0</v>
      </c>
      <c r="B1326" s="135" t="s">
        <v>6920</v>
      </c>
      <c r="C1326" s="135" t="s">
        <v>108</v>
      </c>
      <c r="E1326" s="135">
        <v>10.0</v>
      </c>
      <c r="K1326" s="135">
        <v>50.0</v>
      </c>
      <c r="N1326" s="143">
        <v>45846.0</v>
      </c>
    </row>
    <row r="1327">
      <c r="A1327" s="135">
        <v>1326.0</v>
      </c>
      <c r="B1327" s="135" t="s">
        <v>6925</v>
      </c>
      <c r="C1327" s="135" t="s">
        <v>108</v>
      </c>
      <c r="E1327" s="135">
        <v>10.0</v>
      </c>
      <c r="K1327" s="135">
        <v>10.0</v>
      </c>
      <c r="N1327" s="143">
        <v>45866.0</v>
      </c>
      <c r="Q1327" s="135" t="s">
        <v>6927</v>
      </c>
      <c r="R1327" s="135">
        <v>1.0</v>
      </c>
    </row>
    <row r="1328">
      <c r="A1328" s="135">
        <v>1327.0</v>
      </c>
      <c r="B1328" s="135" t="s">
        <v>6928</v>
      </c>
      <c r="C1328" s="135" t="s">
        <v>108</v>
      </c>
      <c r="E1328" s="135">
        <v>10.0</v>
      </c>
      <c r="K1328" s="135">
        <v>50.0</v>
      </c>
      <c r="N1328" s="143">
        <v>46038.0</v>
      </c>
      <c r="Q1328" s="135" t="s">
        <v>6930</v>
      </c>
    </row>
    <row r="1329">
      <c r="A1329" s="135">
        <v>1328.0</v>
      </c>
      <c r="B1329" s="135" t="s">
        <v>6932</v>
      </c>
      <c r="C1329" s="135" t="s">
        <v>108</v>
      </c>
      <c r="E1329" s="135">
        <v>10.0</v>
      </c>
      <c r="K1329" s="135">
        <v>150.0</v>
      </c>
      <c r="N1329" s="143">
        <v>45897.0</v>
      </c>
    </row>
    <row r="1330">
      <c r="A1330" s="135">
        <v>1329.0</v>
      </c>
      <c r="B1330" s="135" t="s">
        <v>6935</v>
      </c>
      <c r="C1330" s="135" t="s">
        <v>108</v>
      </c>
      <c r="E1330" s="135">
        <v>10.0</v>
      </c>
      <c r="K1330" s="135">
        <v>300.0</v>
      </c>
      <c r="N1330" s="143">
        <v>43840.0</v>
      </c>
    </row>
    <row r="1331">
      <c r="A1331" s="135">
        <v>1330.0</v>
      </c>
      <c r="B1331" s="135" t="s">
        <v>6938</v>
      </c>
      <c r="C1331" s="135" t="s">
        <v>108</v>
      </c>
      <c r="E1331" s="135">
        <v>10.0</v>
      </c>
      <c r="K1331" s="135">
        <v>20.0</v>
      </c>
      <c r="N1331" s="143">
        <v>45768.0</v>
      </c>
    </row>
    <row r="1332">
      <c r="A1332" s="135">
        <v>1331.0</v>
      </c>
      <c r="B1332" s="135" t="s">
        <v>6940</v>
      </c>
      <c r="C1332" s="135" t="s">
        <v>108</v>
      </c>
      <c r="E1332" s="135">
        <v>10.0</v>
      </c>
      <c r="K1332" s="135">
        <v>10.0</v>
      </c>
      <c r="N1332" s="143">
        <v>45602.0</v>
      </c>
    </row>
    <row r="1333">
      <c r="A1333" s="135">
        <v>1332.0</v>
      </c>
      <c r="B1333" s="135" t="s">
        <v>6943</v>
      </c>
      <c r="C1333" s="135" t="s">
        <v>108</v>
      </c>
      <c r="E1333" s="135">
        <v>10.0</v>
      </c>
      <c r="K1333" s="135">
        <v>200.0</v>
      </c>
      <c r="N1333" s="143">
        <v>44955.0</v>
      </c>
    </row>
    <row r="1334">
      <c r="A1334" s="135">
        <v>1333.0</v>
      </c>
      <c r="B1334" s="135" t="s">
        <v>6944</v>
      </c>
      <c r="C1334" s="135" t="s">
        <v>108</v>
      </c>
      <c r="E1334" s="135">
        <v>10.0</v>
      </c>
      <c r="K1334" s="135">
        <v>350.0</v>
      </c>
      <c r="N1334" s="143">
        <v>43840.0</v>
      </c>
    </row>
    <row r="1335">
      <c r="A1335" s="135">
        <v>1334.0</v>
      </c>
      <c r="B1335" s="135" t="s">
        <v>6948</v>
      </c>
      <c r="C1335" s="135" t="s">
        <v>108</v>
      </c>
      <c r="E1335" s="135">
        <v>10.0</v>
      </c>
      <c r="K1335" s="135">
        <v>70.0</v>
      </c>
      <c r="N1335" s="143">
        <v>45846.0</v>
      </c>
    </row>
    <row r="1336">
      <c r="A1336" s="135">
        <v>1335.0</v>
      </c>
      <c r="B1336" s="135" t="s">
        <v>6951</v>
      </c>
      <c r="C1336" s="135" t="s">
        <v>108</v>
      </c>
      <c r="E1336" s="135">
        <v>10.0</v>
      </c>
      <c r="K1336" s="135">
        <v>30.0</v>
      </c>
      <c r="N1336" s="143">
        <v>45770.0</v>
      </c>
    </row>
    <row r="1337">
      <c r="A1337" s="135">
        <v>1336.0</v>
      </c>
      <c r="B1337" s="135" t="s">
        <v>6956</v>
      </c>
      <c r="C1337" s="135" t="s">
        <v>108</v>
      </c>
      <c r="E1337" s="135">
        <v>10.0</v>
      </c>
      <c r="K1337" s="135">
        <v>300.0</v>
      </c>
      <c r="N1337" s="143">
        <v>43842.0</v>
      </c>
    </row>
    <row r="1338">
      <c r="A1338" s="135">
        <v>1337.0</v>
      </c>
      <c r="B1338" s="135" t="s">
        <v>6960</v>
      </c>
      <c r="C1338" s="135" t="s">
        <v>108</v>
      </c>
      <c r="E1338" s="135">
        <v>10.0</v>
      </c>
      <c r="K1338" s="135">
        <v>20.0</v>
      </c>
      <c r="N1338" s="143">
        <v>45848.0</v>
      </c>
    </row>
    <row r="1339">
      <c r="A1339" s="135">
        <v>1338.0</v>
      </c>
      <c r="B1339" s="135" t="s">
        <v>6964</v>
      </c>
      <c r="C1339" s="135" t="s">
        <v>108</v>
      </c>
      <c r="E1339" s="135">
        <v>10.0</v>
      </c>
      <c r="K1339" s="135">
        <v>30.0</v>
      </c>
      <c r="N1339" s="143">
        <v>45839.0</v>
      </c>
    </row>
    <row r="1340">
      <c r="A1340" s="135">
        <v>1339.0</v>
      </c>
      <c r="B1340" s="135" t="s">
        <v>6970</v>
      </c>
      <c r="C1340" s="135" t="s">
        <v>108</v>
      </c>
      <c r="E1340" s="135">
        <v>10.0</v>
      </c>
      <c r="K1340" s="135">
        <v>100.0</v>
      </c>
      <c r="N1340" s="143">
        <v>45847.0</v>
      </c>
    </row>
    <row r="1341">
      <c r="A1341" s="135">
        <v>1340.0</v>
      </c>
      <c r="B1341" s="135" t="s">
        <v>6973</v>
      </c>
      <c r="C1341" s="135" t="s">
        <v>108</v>
      </c>
      <c r="E1341" s="135">
        <v>10.0</v>
      </c>
      <c r="K1341" s="135">
        <v>10.0</v>
      </c>
      <c r="N1341" s="143">
        <v>45213.0</v>
      </c>
    </row>
    <row r="1342">
      <c r="A1342" s="135">
        <v>1341.0</v>
      </c>
      <c r="B1342" s="135" t="s">
        <v>6978</v>
      </c>
      <c r="C1342" s="135" t="s">
        <v>108</v>
      </c>
      <c r="E1342" s="135">
        <v>10.0</v>
      </c>
      <c r="K1342" s="135">
        <v>150.0</v>
      </c>
      <c r="N1342" s="143">
        <v>43846.0</v>
      </c>
    </row>
    <row r="1343">
      <c r="A1343" s="135">
        <v>1342.0</v>
      </c>
      <c r="B1343" s="135" t="s">
        <v>6980</v>
      </c>
      <c r="C1343" s="135" t="s">
        <v>108</v>
      </c>
      <c r="E1343" s="135">
        <v>10.0</v>
      </c>
      <c r="K1343" s="135">
        <v>700.0</v>
      </c>
      <c r="N1343" s="143">
        <v>43839.0</v>
      </c>
      <c r="Q1343" s="135" t="s">
        <v>6983</v>
      </c>
    </row>
    <row r="1344">
      <c r="A1344" s="135">
        <v>1343.0</v>
      </c>
      <c r="B1344" s="135" t="s">
        <v>6986</v>
      </c>
      <c r="C1344" s="135" t="s">
        <v>108</v>
      </c>
      <c r="E1344" s="135">
        <v>10.0</v>
      </c>
      <c r="K1344" s="135">
        <v>40.0</v>
      </c>
      <c r="N1344" s="143">
        <v>45846.0</v>
      </c>
    </row>
    <row r="1345">
      <c r="A1345" s="135">
        <v>1344.0</v>
      </c>
      <c r="B1345" s="135" t="s">
        <v>6989</v>
      </c>
      <c r="C1345" s="135" t="s">
        <v>108</v>
      </c>
      <c r="E1345" s="135">
        <v>10.0</v>
      </c>
      <c r="K1345" s="135">
        <v>100.0</v>
      </c>
      <c r="N1345" s="143">
        <v>44982.0</v>
      </c>
      <c r="Q1345" s="135" t="s">
        <v>6990</v>
      </c>
    </row>
    <row r="1346">
      <c r="A1346" s="135">
        <v>1345.0</v>
      </c>
      <c r="B1346" s="135" t="s">
        <v>6993</v>
      </c>
      <c r="C1346" s="135" t="s">
        <v>108</v>
      </c>
      <c r="D1346" s="135">
        <v>0.0</v>
      </c>
      <c r="E1346" s="135">
        <v>10.0</v>
      </c>
      <c r="H1346" s="135" t="s">
        <v>6994</v>
      </c>
      <c r="I1346" s="142">
        <v>46184.55113425926</v>
      </c>
      <c r="K1346" s="135">
        <v>40.0</v>
      </c>
      <c r="N1346" s="143">
        <v>45897.0</v>
      </c>
    </row>
    <row r="1347">
      <c r="A1347" s="135">
        <v>1346.0</v>
      </c>
      <c r="B1347" s="135" t="s">
        <v>6999</v>
      </c>
      <c r="C1347" s="135" t="s">
        <v>108</v>
      </c>
      <c r="E1347" s="135">
        <v>10.0</v>
      </c>
      <c r="K1347" s="135">
        <v>200.0</v>
      </c>
      <c r="N1347" s="143">
        <v>45848.0</v>
      </c>
    </row>
    <row r="1348">
      <c r="A1348" s="135">
        <v>1347.0</v>
      </c>
      <c r="B1348" s="135" t="s">
        <v>7003</v>
      </c>
      <c r="C1348" s="135" t="s">
        <v>108</v>
      </c>
      <c r="E1348" s="135">
        <v>10.0</v>
      </c>
      <c r="K1348" s="135">
        <v>250.0</v>
      </c>
      <c r="N1348" s="143">
        <v>43852.0</v>
      </c>
    </row>
    <row r="1349">
      <c r="A1349" s="135">
        <v>1348.0</v>
      </c>
      <c r="B1349" s="135" t="s">
        <v>7007</v>
      </c>
      <c r="C1349" s="135" t="s">
        <v>108</v>
      </c>
      <c r="E1349" s="135">
        <v>10.0</v>
      </c>
      <c r="K1349" s="135">
        <v>150.0</v>
      </c>
      <c r="N1349" s="143">
        <v>43952.0</v>
      </c>
    </row>
    <row r="1350">
      <c r="A1350" s="135">
        <v>1349.0</v>
      </c>
      <c r="B1350" s="135" t="s">
        <v>7011</v>
      </c>
      <c r="C1350" s="135" t="s">
        <v>108</v>
      </c>
      <c r="E1350" s="135">
        <v>10.0</v>
      </c>
      <c r="K1350" s="135">
        <v>200.0</v>
      </c>
      <c r="N1350" s="143">
        <v>43838.0</v>
      </c>
    </row>
    <row r="1351">
      <c r="A1351" s="135">
        <v>1350.0</v>
      </c>
      <c r="B1351" s="135" t="s">
        <v>7013</v>
      </c>
      <c r="C1351" s="135" t="s">
        <v>108</v>
      </c>
      <c r="E1351" s="135">
        <v>10.0</v>
      </c>
      <c r="K1351" s="135">
        <v>150.0</v>
      </c>
      <c r="N1351" s="143">
        <v>43890.0</v>
      </c>
    </row>
    <row r="1352">
      <c r="A1352" s="135">
        <v>1351.0</v>
      </c>
      <c r="B1352" s="135" t="s">
        <v>7015</v>
      </c>
      <c r="C1352" s="135" t="s">
        <v>108</v>
      </c>
      <c r="E1352" s="135">
        <v>10.0</v>
      </c>
      <c r="K1352" s="135">
        <v>150.0</v>
      </c>
      <c r="N1352" s="143">
        <v>43845.0</v>
      </c>
      <c r="Q1352" s="135" t="s">
        <v>7018</v>
      </c>
    </row>
    <row r="1353">
      <c r="A1353" s="135">
        <v>1352.0</v>
      </c>
      <c r="B1353" s="135" t="s">
        <v>7019</v>
      </c>
      <c r="C1353" s="135" t="s">
        <v>108</v>
      </c>
      <c r="E1353" s="135">
        <v>10.0</v>
      </c>
      <c r="K1353" s="135">
        <v>70.0</v>
      </c>
      <c r="N1353" s="143">
        <v>45954.0</v>
      </c>
    </row>
    <row r="1354">
      <c r="A1354" s="135">
        <v>1353.0</v>
      </c>
      <c r="B1354" s="135" t="s">
        <v>7021</v>
      </c>
      <c r="C1354" s="135" t="s">
        <v>108</v>
      </c>
      <c r="E1354" s="135">
        <v>10.0</v>
      </c>
      <c r="K1354" s="135">
        <v>20.0</v>
      </c>
      <c r="N1354" s="143">
        <v>45816.0</v>
      </c>
    </row>
    <row r="1355">
      <c r="A1355" s="135">
        <v>1354.0</v>
      </c>
      <c r="B1355" s="135" t="s">
        <v>7022</v>
      </c>
      <c r="C1355" s="135" t="s">
        <v>108</v>
      </c>
      <c r="E1355" s="135">
        <v>10.0</v>
      </c>
      <c r="K1355" s="135">
        <v>20.0</v>
      </c>
      <c r="N1355" s="143">
        <v>45303.0</v>
      </c>
    </row>
    <row r="1356">
      <c r="A1356" s="135">
        <v>1355.0</v>
      </c>
      <c r="B1356" s="135" t="s">
        <v>7024</v>
      </c>
      <c r="C1356" s="135" t="s">
        <v>108</v>
      </c>
      <c r="E1356" s="135">
        <v>10.0</v>
      </c>
      <c r="K1356" s="135">
        <v>10.0</v>
      </c>
      <c r="N1356" s="143">
        <v>45900.0</v>
      </c>
    </row>
    <row r="1357">
      <c r="A1357" s="135">
        <v>1356.0</v>
      </c>
      <c r="B1357" s="135" t="s">
        <v>3720</v>
      </c>
      <c r="C1357" s="135" t="s">
        <v>108</v>
      </c>
      <c r="E1357" s="135">
        <v>10.0</v>
      </c>
      <c r="K1357" s="135">
        <v>350.0</v>
      </c>
      <c r="N1357" s="143">
        <v>43838.0</v>
      </c>
    </row>
    <row r="1358">
      <c r="A1358" s="135">
        <v>1357.0</v>
      </c>
      <c r="B1358" s="135" t="s">
        <v>7030</v>
      </c>
      <c r="C1358" s="135" t="s">
        <v>108</v>
      </c>
      <c r="E1358" s="135">
        <v>10.0</v>
      </c>
      <c r="K1358" s="135">
        <v>200.0</v>
      </c>
      <c r="N1358" s="143">
        <v>43840.0</v>
      </c>
    </row>
    <row r="1359">
      <c r="A1359" s="135">
        <v>1358.0</v>
      </c>
      <c r="B1359" s="135" t="s">
        <v>7034</v>
      </c>
      <c r="C1359" s="135" t="s">
        <v>108</v>
      </c>
      <c r="E1359" s="135">
        <v>10.0</v>
      </c>
      <c r="K1359" s="135">
        <v>10.0</v>
      </c>
      <c r="N1359" s="143">
        <v>45805.0</v>
      </c>
    </row>
    <row r="1360">
      <c r="A1360" s="135">
        <v>1359.0</v>
      </c>
      <c r="B1360" s="135" t="s">
        <v>7037</v>
      </c>
      <c r="C1360" s="135" t="s">
        <v>108</v>
      </c>
      <c r="E1360" s="135">
        <v>10.0</v>
      </c>
      <c r="K1360" s="135">
        <v>350.0</v>
      </c>
      <c r="N1360" s="143">
        <v>43843.0</v>
      </c>
    </row>
    <row r="1361">
      <c r="A1361" s="135">
        <v>1360.0</v>
      </c>
      <c r="B1361" s="135" t="s">
        <v>7041</v>
      </c>
      <c r="C1361" s="135" t="s">
        <v>108</v>
      </c>
      <c r="E1361" s="135">
        <v>10.0</v>
      </c>
      <c r="K1361" s="135">
        <v>10.0</v>
      </c>
      <c r="N1361" s="143">
        <v>45085.0</v>
      </c>
    </row>
    <row r="1362">
      <c r="A1362" s="135">
        <v>1361.0</v>
      </c>
      <c r="B1362" s="135" t="s">
        <v>7042</v>
      </c>
      <c r="C1362" s="135" t="s">
        <v>108</v>
      </c>
      <c r="E1362" s="135">
        <v>10.0</v>
      </c>
      <c r="K1362" s="135">
        <v>90.0</v>
      </c>
      <c r="N1362" s="143">
        <v>44113.0</v>
      </c>
    </row>
    <row r="1363">
      <c r="A1363" s="135">
        <v>1362.0</v>
      </c>
      <c r="B1363" s="135" t="s">
        <v>3724</v>
      </c>
      <c r="C1363" s="135" t="s">
        <v>108</v>
      </c>
      <c r="E1363" s="135">
        <v>10.0</v>
      </c>
      <c r="K1363" s="135">
        <v>150.0</v>
      </c>
      <c r="N1363" s="143">
        <v>42685.0</v>
      </c>
    </row>
    <row r="1364">
      <c r="A1364" s="135">
        <v>1363.0</v>
      </c>
      <c r="B1364" s="135" t="s">
        <v>7043</v>
      </c>
      <c r="C1364" s="135" t="s">
        <v>108</v>
      </c>
      <c r="E1364" s="135">
        <v>10.0</v>
      </c>
      <c r="K1364" s="135">
        <v>30.0</v>
      </c>
      <c r="N1364" s="143">
        <v>45561.0</v>
      </c>
    </row>
    <row r="1365">
      <c r="A1365" s="135">
        <v>1364.0</v>
      </c>
      <c r="B1365" s="135" t="s">
        <v>7045</v>
      </c>
      <c r="C1365" s="135" t="s">
        <v>108</v>
      </c>
      <c r="E1365" s="135">
        <v>10.0</v>
      </c>
      <c r="K1365" s="135">
        <v>10.0</v>
      </c>
      <c r="N1365" s="143">
        <v>45869.0</v>
      </c>
    </row>
    <row r="1366">
      <c r="A1366" s="135">
        <v>1365.0</v>
      </c>
      <c r="B1366" s="135" t="s">
        <v>7052</v>
      </c>
      <c r="C1366" s="135" t="s">
        <v>108</v>
      </c>
      <c r="E1366" s="135">
        <v>10.0</v>
      </c>
      <c r="K1366" s="135">
        <v>60.0</v>
      </c>
      <c r="N1366" s="143">
        <v>45868.0</v>
      </c>
    </row>
    <row r="1367">
      <c r="A1367" s="135">
        <v>1366.0</v>
      </c>
      <c r="B1367" s="135" t="s">
        <v>7054</v>
      </c>
      <c r="C1367" s="135" t="s">
        <v>108</v>
      </c>
      <c r="E1367" s="135">
        <v>10.0</v>
      </c>
      <c r="K1367" s="135">
        <v>20.0</v>
      </c>
      <c r="N1367" s="143">
        <v>45865.0</v>
      </c>
    </row>
    <row r="1368">
      <c r="A1368" s="135">
        <v>1367.0</v>
      </c>
      <c r="B1368" s="135" t="s">
        <v>7059</v>
      </c>
      <c r="C1368" s="135" t="s">
        <v>108</v>
      </c>
      <c r="E1368" s="135">
        <v>10.0</v>
      </c>
      <c r="K1368" s="135">
        <v>30.0</v>
      </c>
      <c r="N1368" s="143">
        <v>45838.0</v>
      </c>
    </row>
    <row r="1369">
      <c r="A1369" s="135">
        <v>1368.0</v>
      </c>
      <c r="B1369" s="135" t="s">
        <v>7064</v>
      </c>
      <c r="C1369" s="135" t="s">
        <v>108</v>
      </c>
      <c r="E1369" s="135">
        <v>10.0</v>
      </c>
      <c r="K1369" s="135">
        <v>20.0</v>
      </c>
      <c r="N1369" s="143">
        <v>45809.0</v>
      </c>
    </row>
    <row r="1370">
      <c r="A1370" s="135">
        <v>1369.0</v>
      </c>
      <c r="B1370" s="135" t="s">
        <v>7069</v>
      </c>
      <c r="C1370" s="135" t="s">
        <v>108</v>
      </c>
      <c r="E1370" s="135">
        <v>10.0</v>
      </c>
      <c r="K1370" s="135">
        <v>200.0</v>
      </c>
      <c r="N1370" s="143">
        <v>43842.0</v>
      </c>
    </row>
    <row r="1371">
      <c r="A1371" s="135">
        <v>1370.0</v>
      </c>
      <c r="B1371" s="135" t="s">
        <v>7071</v>
      </c>
      <c r="C1371" s="135" t="s">
        <v>108</v>
      </c>
      <c r="E1371" s="135">
        <v>10.0</v>
      </c>
      <c r="K1371" s="135">
        <v>30.0</v>
      </c>
      <c r="N1371" s="143">
        <v>45837.0</v>
      </c>
      <c r="Q1371" s="135" t="s">
        <v>7072</v>
      </c>
    </row>
    <row r="1372">
      <c r="A1372" s="135">
        <v>1371.0</v>
      </c>
      <c r="B1372" s="135" t="s">
        <v>7074</v>
      </c>
      <c r="C1372" s="135" t="s">
        <v>108</v>
      </c>
      <c r="E1372" s="135">
        <v>10.0</v>
      </c>
      <c r="K1372" s="135">
        <v>10.0</v>
      </c>
      <c r="N1372" s="143">
        <v>45850.0</v>
      </c>
    </row>
    <row r="1373">
      <c r="A1373" s="135">
        <v>1372.0</v>
      </c>
      <c r="B1373" s="135" t="s">
        <v>7077</v>
      </c>
      <c r="C1373" s="135" t="s">
        <v>108</v>
      </c>
      <c r="E1373" s="135">
        <v>10.0</v>
      </c>
      <c r="K1373" s="135">
        <v>350.0</v>
      </c>
      <c r="N1373" s="143">
        <v>43865.0</v>
      </c>
    </row>
    <row r="1374">
      <c r="A1374" s="135">
        <v>1373.0</v>
      </c>
      <c r="B1374" s="135" t="s">
        <v>7081</v>
      </c>
      <c r="C1374" s="135" t="s">
        <v>108</v>
      </c>
      <c r="E1374" s="135">
        <v>10.0</v>
      </c>
      <c r="K1374" s="135">
        <v>20.0</v>
      </c>
      <c r="N1374" s="143">
        <v>45762.0</v>
      </c>
    </row>
    <row r="1375">
      <c r="A1375" s="135">
        <v>1374.0</v>
      </c>
      <c r="B1375" s="135" t="s">
        <v>7083</v>
      </c>
      <c r="C1375" s="135" t="s">
        <v>108</v>
      </c>
      <c r="E1375" s="135">
        <v>10.0</v>
      </c>
      <c r="K1375" s="135">
        <v>350.0</v>
      </c>
      <c r="N1375" s="143">
        <v>43929.0</v>
      </c>
    </row>
    <row r="1376">
      <c r="A1376" s="135">
        <v>1375.0</v>
      </c>
      <c r="B1376" s="135" t="s">
        <v>7088</v>
      </c>
      <c r="C1376" s="135" t="s">
        <v>108</v>
      </c>
      <c r="E1376" s="135">
        <v>10.0</v>
      </c>
      <c r="K1376" s="135">
        <v>30.0</v>
      </c>
      <c r="N1376" s="143">
        <v>45846.0</v>
      </c>
    </row>
    <row r="1377">
      <c r="A1377" s="135">
        <v>1376.0</v>
      </c>
      <c r="B1377" s="135" t="s">
        <v>3727</v>
      </c>
      <c r="C1377" s="135" t="s">
        <v>108</v>
      </c>
      <c r="E1377" s="135">
        <v>10.0</v>
      </c>
      <c r="K1377" s="135">
        <v>20.0</v>
      </c>
      <c r="N1377" s="143">
        <v>46031.0</v>
      </c>
    </row>
    <row r="1378">
      <c r="A1378" s="135">
        <v>1377.0</v>
      </c>
      <c r="B1378" s="135" t="s">
        <v>7091</v>
      </c>
      <c r="C1378" s="135" t="s">
        <v>108</v>
      </c>
      <c r="E1378" s="135">
        <v>10.0</v>
      </c>
      <c r="K1378" s="135">
        <v>10.0</v>
      </c>
      <c r="N1378" s="143">
        <v>45832.0</v>
      </c>
    </row>
    <row r="1379">
      <c r="A1379" s="135">
        <v>1378.0</v>
      </c>
      <c r="B1379" s="135" t="s">
        <v>3729</v>
      </c>
      <c r="C1379" s="135" t="s">
        <v>108</v>
      </c>
      <c r="D1379" s="135">
        <v>0.0</v>
      </c>
      <c r="E1379" s="135">
        <v>10.0</v>
      </c>
      <c r="H1379" s="135" t="s">
        <v>3734</v>
      </c>
      <c r="I1379" s="142">
        <v>46158.978854166664</v>
      </c>
      <c r="J1379" s="135" t="s">
        <v>1827</v>
      </c>
      <c r="K1379" s="135">
        <v>10.0</v>
      </c>
      <c r="L1379" s="135">
        <v>0.0</v>
      </c>
      <c r="M1379" s="135">
        <v>10.0</v>
      </c>
      <c r="N1379" s="143">
        <v>45279.0</v>
      </c>
      <c r="O1379" s="135" t="s">
        <v>3349</v>
      </c>
      <c r="P1379" s="135" t="s">
        <v>1767</v>
      </c>
      <c r="S1379" s="135" t="s">
        <v>1817</v>
      </c>
    </row>
    <row r="1380">
      <c r="A1380" s="135">
        <v>1379.0</v>
      </c>
      <c r="B1380" s="135" t="s">
        <v>7104</v>
      </c>
      <c r="C1380" s="135" t="s">
        <v>108</v>
      </c>
      <c r="E1380" s="135">
        <v>10.0</v>
      </c>
      <c r="K1380" s="135">
        <v>10.0</v>
      </c>
      <c r="N1380" s="143">
        <v>45708.0</v>
      </c>
    </row>
    <row r="1381">
      <c r="A1381" s="135">
        <v>1380.0</v>
      </c>
      <c r="B1381" s="135" t="s">
        <v>7109</v>
      </c>
      <c r="C1381" s="135" t="s">
        <v>108</v>
      </c>
      <c r="E1381" s="135">
        <v>10.0</v>
      </c>
      <c r="K1381" s="135">
        <v>400.0</v>
      </c>
      <c r="N1381" s="143">
        <v>43840.0</v>
      </c>
    </row>
    <row r="1382">
      <c r="A1382" s="135">
        <v>1381.0</v>
      </c>
      <c r="B1382" s="135" t="s">
        <v>7111</v>
      </c>
      <c r="C1382" s="135" t="s">
        <v>108</v>
      </c>
      <c r="E1382" s="135">
        <v>10.0</v>
      </c>
      <c r="K1382" s="135">
        <v>250.0</v>
      </c>
      <c r="N1382" s="143">
        <v>44071.0</v>
      </c>
    </row>
    <row r="1383">
      <c r="A1383" s="135">
        <v>1382.0</v>
      </c>
      <c r="B1383" s="135" t="s">
        <v>7115</v>
      </c>
      <c r="C1383" s="135" t="s">
        <v>108</v>
      </c>
      <c r="D1383" s="135">
        <v>39.0</v>
      </c>
      <c r="E1383" s="135">
        <v>10.0</v>
      </c>
      <c r="H1383" s="135" t="s">
        <v>6328</v>
      </c>
      <c r="I1383" s="142">
        <v>46107.63762731481</v>
      </c>
      <c r="K1383" s="135">
        <v>10.0</v>
      </c>
      <c r="N1383" s="143">
        <v>42398.0</v>
      </c>
    </row>
    <row r="1384">
      <c r="A1384" s="135">
        <v>1383.0</v>
      </c>
      <c r="B1384" s="135" t="s">
        <v>7119</v>
      </c>
      <c r="C1384" s="135" t="s">
        <v>108</v>
      </c>
      <c r="E1384" s="135">
        <v>10.0</v>
      </c>
      <c r="K1384" s="135">
        <v>150.0</v>
      </c>
      <c r="N1384" s="143">
        <v>44000.0</v>
      </c>
    </row>
    <row r="1385">
      <c r="A1385" s="135">
        <v>1384.0</v>
      </c>
      <c r="B1385" s="135" t="s">
        <v>7126</v>
      </c>
      <c r="C1385" s="135" t="s">
        <v>108</v>
      </c>
      <c r="E1385" s="135">
        <v>10.0</v>
      </c>
      <c r="K1385" s="135">
        <v>50.0</v>
      </c>
      <c r="N1385" s="143">
        <v>46018.0</v>
      </c>
    </row>
    <row r="1386">
      <c r="A1386" s="135">
        <v>1385.0</v>
      </c>
      <c r="B1386" s="135" t="s">
        <v>7128</v>
      </c>
      <c r="C1386" s="135" t="s">
        <v>108</v>
      </c>
      <c r="D1386" s="135">
        <v>0.0</v>
      </c>
      <c r="E1386" s="135">
        <v>10.0</v>
      </c>
      <c r="I1386" s="142">
        <v>46126.79822916666</v>
      </c>
      <c r="K1386" s="135">
        <v>150.0</v>
      </c>
      <c r="N1386" s="143">
        <v>45889.0</v>
      </c>
    </row>
    <row r="1387">
      <c r="A1387" s="135">
        <v>1386.0</v>
      </c>
      <c r="B1387" s="135" t="s">
        <v>7132</v>
      </c>
      <c r="C1387" s="135" t="s">
        <v>108</v>
      </c>
      <c r="E1387" s="135">
        <v>10.0</v>
      </c>
      <c r="K1387" s="135">
        <v>60.0</v>
      </c>
      <c r="N1387" s="143">
        <v>45754.0</v>
      </c>
    </row>
    <row r="1388">
      <c r="A1388" s="135">
        <v>1387.0</v>
      </c>
      <c r="B1388" s="135" t="s">
        <v>7135</v>
      </c>
      <c r="C1388" s="135" t="s">
        <v>108</v>
      </c>
      <c r="E1388" s="135">
        <v>10.0</v>
      </c>
      <c r="K1388" s="135">
        <v>20.0</v>
      </c>
      <c r="N1388" s="143">
        <v>45846.0</v>
      </c>
      <c r="Q1388" s="135" t="s">
        <v>7137</v>
      </c>
    </row>
    <row r="1389">
      <c r="A1389" s="135">
        <v>1388.0</v>
      </c>
      <c r="B1389" s="135" t="s">
        <v>7138</v>
      </c>
      <c r="C1389" s="135" t="s">
        <v>108</v>
      </c>
      <c r="E1389" s="135">
        <v>10.0</v>
      </c>
      <c r="K1389" s="135">
        <v>20.0</v>
      </c>
      <c r="N1389" s="143">
        <v>45811.0</v>
      </c>
    </row>
    <row r="1390">
      <c r="A1390" s="135">
        <v>1389.0</v>
      </c>
      <c r="B1390" s="135" t="s">
        <v>7141</v>
      </c>
      <c r="C1390" s="135" t="s">
        <v>108</v>
      </c>
      <c r="E1390" s="135">
        <v>10.0</v>
      </c>
      <c r="K1390" s="135">
        <v>10.0</v>
      </c>
      <c r="N1390" s="143">
        <v>45917.0</v>
      </c>
    </row>
    <row r="1391">
      <c r="A1391" s="135">
        <v>1390.0</v>
      </c>
      <c r="B1391" s="135" t="s">
        <v>7144</v>
      </c>
      <c r="C1391" s="135" t="s">
        <v>108</v>
      </c>
      <c r="E1391" s="135">
        <v>10.0</v>
      </c>
      <c r="K1391" s="135">
        <v>150.0</v>
      </c>
      <c r="N1391" s="143">
        <v>43839.0</v>
      </c>
    </row>
    <row r="1392">
      <c r="A1392" s="135">
        <v>1391.0</v>
      </c>
      <c r="B1392" s="135" t="s">
        <v>7147</v>
      </c>
      <c r="C1392" s="135" t="s">
        <v>108</v>
      </c>
      <c r="E1392" s="135">
        <v>10.0</v>
      </c>
      <c r="K1392" s="135">
        <v>250.0</v>
      </c>
      <c r="N1392" s="143">
        <v>43843.0</v>
      </c>
    </row>
    <row r="1393">
      <c r="A1393" s="135">
        <v>1392.0</v>
      </c>
      <c r="B1393" s="135" t="s">
        <v>3744</v>
      </c>
      <c r="C1393" s="135" t="s">
        <v>108</v>
      </c>
      <c r="E1393" s="135">
        <v>10.0</v>
      </c>
      <c r="K1393" s="135">
        <v>20.0</v>
      </c>
      <c r="N1393" s="143">
        <v>45997.0</v>
      </c>
    </row>
    <row r="1394">
      <c r="A1394" s="135">
        <v>1393.0</v>
      </c>
      <c r="B1394" s="135" t="s">
        <v>7150</v>
      </c>
      <c r="C1394" s="135" t="s">
        <v>108</v>
      </c>
      <c r="E1394" s="135">
        <v>10.0</v>
      </c>
      <c r="K1394" s="135">
        <v>250.0</v>
      </c>
      <c r="N1394" s="143">
        <v>43840.0</v>
      </c>
    </row>
    <row r="1395">
      <c r="A1395" s="135">
        <v>1394.0</v>
      </c>
      <c r="B1395" s="135" t="s">
        <v>7153</v>
      </c>
      <c r="C1395" s="135" t="s">
        <v>108</v>
      </c>
      <c r="E1395" s="135">
        <v>10.0</v>
      </c>
      <c r="K1395" s="135">
        <v>10.0</v>
      </c>
      <c r="N1395" s="143">
        <v>45957.0</v>
      </c>
    </row>
    <row r="1396">
      <c r="A1396" s="135">
        <v>1395.0</v>
      </c>
      <c r="B1396" s="135" t="s">
        <v>3750</v>
      </c>
      <c r="C1396" s="135" t="s">
        <v>108</v>
      </c>
      <c r="E1396" s="135">
        <v>10.0</v>
      </c>
      <c r="K1396" s="135">
        <v>200.0</v>
      </c>
      <c r="N1396" s="143">
        <v>43846.0</v>
      </c>
      <c r="O1396" s="135" t="s">
        <v>1765</v>
      </c>
      <c r="P1396" s="135" t="s">
        <v>1767</v>
      </c>
      <c r="S1396" s="135" t="s">
        <v>1770</v>
      </c>
    </row>
    <row r="1397">
      <c r="A1397" s="135">
        <v>1396.0</v>
      </c>
      <c r="B1397" s="135" t="s">
        <v>7158</v>
      </c>
      <c r="C1397" s="135" t="s">
        <v>108</v>
      </c>
      <c r="E1397" s="135">
        <v>10.0</v>
      </c>
      <c r="K1397" s="135">
        <v>300.0</v>
      </c>
      <c r="N1397" s="143">
        <v>43946.0</v>
      </c>
    </row>
    <row r="1398">
      <c r="A1398" s="135">
        <v>1397.0</v>
      </c>
      <c r="B1398" s="135" t="s">
        <v>7161</v>
      </c>
      <c r="C1398" s="135" t="s">
        <v>108</v>
      </c>
      <c r="E1398" s="135">
        <v>10.0</v>
      </c>
      <c r="K1398" s="135">
        <v>600.0</v>
      </c>
      <c r="N1398" s="143">
        <v>43839.0</v>
      </c>
    </row>
    <row r="1399">
      <c r="A1399" s="135">
        <v>1398.0</v>
      </c>
      <c r="B1399" s="135" t="s">
        <v>7167</v>
      </c>
      <c r="C1399" s="135" t="s">
        <v>108</v>
      </c>
      <c r="E1399" s="135">
        <v>10.0</v>
      </c>
      <c r="K1399" s="135">
        <v>10.0</v>
      </c>
      <c r="N1399" s="143">
        <v>45881.0</v>
      </c>
    </row>
    <row r="1400">
      <c r="A1400" s="135">
        <v>1399.0</v>
      </c>
      <c r="B1400" s="135" t="s">
        <v>7169</v>
      </c>
      <c r="C1400" s="135" t="s">
        <v>108</v>
      </c>
      <c r="E1400" s="135">
        <v>10.0</v>
      </c>
      <c r="K1400" s="135">
        <v>30.0</v>
      </c>
      <c r="N1400" s="143">
        <v>45848.0</v>
      </c>
    </row>
    <row r="1401">
      <c r="A1401" s="135">
        <v>1400.0</v>
      </c>
      <c r="B1401" s="135" t="s">
        <v>7174</v>
      </c>
      <c r="C1401" s="135" t="s">
        <v>108</v>
      </c>
      <c r="E1401" s="135">
        <v>10.0</v>
      </c>
      <c r="K1401" s="135">
        <v>400.0</v>
      </c>
      <c r="N1401" s="143">
        <v>44039.0</v>
      </c>
    </row>
    <row r="1402">
      <c r="A1402" s="135">
        <v>1401.0</v>
      </c>
      <c r="B1402" s="135" t="s">
        <v>7176</v>
      </c>
      <c r="C1402" s="135" t="s">
        <v>108</v>
      </c>
      <c r="E1402" s="135">
        <v>10.0</v>
      </c>
      <c r="K1402" s="135">
        <v>60.0</v>
      </c>
      <c r="N1402" s="143">
        <v>45171.0</v>
      </c>
    </row>
    <row r="1403">
      <c r="A1403" s="135">
        <v>1402.0</v>
      </c>
      <c r="B1403" s="135" t="s">
        <v>7179</v>
      </c>
      <c r="C1403" s="135" t="s">
        <v>108</v>
      </c>
      <c r="E1403" s="135">
        <v>10.0</v>
      </c>
      <c r="K1403" s="135">
        <v>20.0</v>
      </c>
      <c r="N1403" s="143">
        <v>45841.0</v>
      </c>
    </row>
    <row r="1404">
      <c r="A1404" s="135">
        <v>1403.0</v>
      </c>
      <c r="B1404" s="135" t="s">
        <v>7181</v>
      </c>
      <c r="C1404" s="135" t="s">
        <v>108</v>
      </c>
      <c r="E1404" s="135">
        <v>10.0</v>
      </c>
      <c r="K1404" s="135">
        <v>70.0</v>
      </c>
      <c r="N1404" s="143">
        <v>45964.0</v>
      </c>
    </row>
    <row r="1405">
      <c r="A1405" s="135">
        <v>1404.0</v>
      </c>
      <c r="B1405" s="135" t="s">
        <v>7185</v>
      </c>
      <c r="C1405" s="135" t="s">
        <v>108</v>
      </c>
      <c r="E1405" s="135">
        <v>10.0</v>
      </c>
      <c r="K1405" s="135">
        <v>450.0</v>
      </c>
      <c r="N1405" s="143">
        <v>43979.0</v>
      </c>
    </row>
    <row r="1406">
      <c r="A1406" s="135">
        <v>1405.0</v>
      </c>
      <c r="B1406" s="135" t="s">
        <v>7186</v>
      </c>
      <c r="C1406" s="135" t="s">
        <v>108</v>
      </c>
      <c r="E1406" s="135">
        <v>10.0</v>
      </c>
      <c r="K1406" s="135">
        <v>700.0</v>
      </c>
      <c r="N1406" s="143">
        <v>43839.0</v>
      </c>
    </row>
    <row r="1407">
      <c r="A1407" s="135">
        <v>1406.0</v>
      </c>
      <c r="B1407" s="135" t="s">
        <v>7190</v>
      </c>
      <c r="C1407" s="135" t="s">
        <v>108</v>
      </c>
      <c r="E1407" s="135">
        <v>10.0</v>
      </c>
      <c r="K1407" s="135">
        <v>50.0</v>
      </c>
      <c r="N1407" s="143">
        <v>45663.0</v>
      </c>
    </row>
    <row r="1408">
      <c r="A1408" s="135">
        <v>1407.0</v>
      </c>
      <c r="B1408" s="135" t="s">
        <v>7192</v>
      </c>
      <c r="C1408" s="135" t="s">
        <v>108</v>
      </c>
      <c r="E1408" s="135">
        <v>10.0</v>
      </c>
      <c r="K1408" s="135">
        <v>10.0</v>
      </c>
      <c r="N1408" s="143">
        <v>46005.0</v>
      </c>
    </row>
    <row r="1409">
      <c r="A1409" s="135">
        <v>1408.0</v>
      </c>
      <c r="B1409" s="135" t="s">
        <v>7194</v>
      </c>
      <c r="C1409" s="135" t="s">
        <v>108</v>
      </c>
      <c r="E1409" s="135">
        <v>10.0</v>
      </c>
      <c r="K1409" s="135">
        <v>150.0</v>
      </c>
      <c r="N1409" s="143">
        <v>43843.0</v>
      </c>
    </row>
    <row r="1410">
      <c r="A1410" s="135">
        <v>1409.0</v>
      </c>
      <c r="B1410" s="135" t="s">
        <v>2083</v>
      </c>
      <c r="C1410" s="135" t="s">
        <v>108</v>
      </c>
      <c r="D1410" s="135">
        <v>6.0</v>
      </c>
      <c r="E1410" s="135">
        <v>10.0</v>
      </c>
      <c r="H1410" s="135" t="s">
        <v>2085</v>
      </c>
      <c r="I1410" s="142">
        <v>46190.595046296294</v>
      </c>
      <c r="K1410" s="135">
        <v>10.0</v>
      </c>
      <c r="N1410" s="143">
        <v>45957.0</v>
      </c>
    </row>
    <row r="1411">
      <c r="A1411" s="135">
        <v>1410.0</v>
      </c>
      <c r="B1411" s="135" t="s">
        <v>7198</v>
      </c>
      <c r="C1411" s="135" t="s">
        <v>108</v>
      </c>
      <c r="E1411" s="135">
        <v>10.0</v>
      </c>
      <c r="K1411" s="135">
        <v>10.0</v>
      </c>
      <c r="N1411" s="143">
        <v>45806.0</v>
      </c>
    </row>
    <row r="1412">
      <c r="A1412" s="135">
        <v>1411.0</v>
      </c>
      <c r="B1412" s="135" t="s">
        <v>7202</v>
      </c>
      <c r="C1412" s="135" t="s">
        <v>108</v>
      </c>
      <c r="E1412" s="135">
        <v>10.0</v>
      </c>
      <c r="K1412" s="135">
        <v>10.0</v>
      </c>
      <c r="N1412" s="143">
        <v>45919.0</v>
      </c>
    </row>
    <row r="1413">
      <c r="A1413" s="135">
        <v>1412.0</v>
      </c>
      <c r="B1413" s="135" t="s">
        <v>7206</v>
      </c>
      <c r="C1413" s="135" t="s">
        <v>108</v>
      </c>
      <c r="E1413" s="135">
        <v>10.0</v>
      </c>
      <c r="K1413" s="135">
        <v>150.0</v>
      </c>
      <c r="N1413" s="143">
        <v>43897.0</v>
      </c>
    </row>
    <row r="1414">
      <c r="A1414" s="135">
        <v>1413.0</v>
      </c>
      <c r="B1414" s="135" t="s">
        <v>7208</v>
      </c>
      <c r="C1414" s="135" t="s">
        <v>108</v>
      </c>
      <c r="E1414" s="135">
        <v>10.0</v>
      </c>
      <c r="K1414" s="135">
        <v>300.0</v>
      </c>
      <c r="N1414" s="143">
        <v>43958.0</v>
      </c>
    </row>
    <row r="1415">
      <c r="A1415" s="135">
        <v>1414.0</v>
      </c>
      <c r="B1415" s="135" t="s">
        <v>7213</v>
      </c>
      <c r="C1415" s="135" t="s">
        <v>108</v>
      </c>
      <c r="E1415" s="135">
        <v>10.0</v>
      </c>
      <c r="K1415" s="135">
        <v>10.0</v>
      </c>
      <c r="N1415" s="143">
        <v>45928.0</v>
      </c>
    </row>
    <row r="1416">
      <c r="A1416" s="135">
        <v>1415.0</v>
      </c>
      <c r="B1416" s="135" t="s">
        <v>7216</v>
      </c>
      <c r="C1416" s="135" t="s">
        <v>108</v>
      </c>
      <c r="E1416" s="135">
        <v>10.0</v>
      </c>
      <c r="K1416" s="135">
        <v>10.0</v>
      </c>
      <c r="N1416" s="143">
        <v>45868.0</v>
      </c>
    </row>
    <row r="1417">
      <c r="A1417" s="135">
        <v>1416.0</v>
      </c>
      <c r="B1417" s="135" t="s">
        <v>7219</v>
      </c>
      <c r="C1417" s="135" t="s">
        <v>108</v>
      </c>
      <c r="E1417" s="135">
        <v>10.0</v>
      </c>
      <c r="K1417" s="135">
        <v>300.0</v>
      </c>
      <c r="N1417" s="143">
        <v>43847.0</v>
      </c>
    </row>
    <row r="1418">
      <c r="A1418" s="135">
        <v>1417.0</v>
      </c>
      <c r="B1418" s="135" t="s">
        <v>7222</v>
      </c>
      <c r="C1418" s="135" t="s">
        <v>108</v>
      </c>
      <c r="E1418" s="135">
        <v>10.0</v>
      </c>
      <c r="K1418" s="135">
        <v>10.0</v>
      </c>
      <c r="N1418" s="143">
        <v>45921.0</v>
      </c>
    </row>
    <row r="1419">
      <c r="A1419" s="135">
        <v>1418.0</v>
      </c>
      <c r="B1419" s="135" t="s">
        <v>7224</v>
      </c>
      <c r="C1419" s="135" t="s">
        <v>108</v>
      </c>
      <c r="E1419" s="135">
        <v>10.0</v>
      </c>
      <c r="K1419" s="135">
        <v>60.0</v>
      </c>
      <c r="N1419" s="143">
        <v>45552.0</v>
      </c>
    </row>
    <row r="1420">
      <c r="A1420" s="135">
        <v>1419.0</v>
      </c>
      <c r="B1420" s="135" t="s">
        <v>7229</v>
      </c>
      <c r="C1420" s="135" t="s">
        <v>108</v>
      </c>
      <c r="E1420" s="135">
        <v>10.0</v>
      </c>
      <c r="K1420" s="135">
        <v>20.0</v>
      </c>
      <c r="N1420" s="143">
        <v>45753.0</v>
      </c>
    </row>
    <row r="1421">
      <c r="A1421" s="135">
        <v>1420.0</v>
      </c>
      <c r="B1421" s="135" t="s">
        <v>7230</v>
      </c>
      <c r="C1421" s="135" t="s">
        <v>108</v>
      </c>
      <c r="E1421" s="135">
        <v>10.0</v>
      </c>
      <c r="K1421" s="135">
        <v>250.0</v>
      </c>
      <c r="N1421" s="143">
        <v>44428.0</v>
      </c>
    </row>
    <row r="1422">
      <c r="A1422" s="135">
        <v>1421.0</v>
      </c>
      <c r="B1422" s="135" t="s">
        <v>7232</v>
      </c>
      <c r="C1422" s="135" t="s">
        <v>108</v>
      </c>
      <c r="E1422" s="135">
        <v>10.0</v>
      </c>
      <c r="K1422" s="135">
        <v>10.0</v>
      </c>
      <c r="N1422" s="143">
        <v>45957.0</v>
      </c>
    </row>
    <row r="1423">
      <c r="A1423" s="135">
        <v>1422.0</v>
      </c>
      <c r="B1423" s="135" t="s">
        <v>7236</v>
      </c>
      <c r="C1423" s="135" t="s">
        <v>108</v>
      </c>
      <c r="E1423" s="135">
        <v>10.0</v>
      </c>
      <c r="K1423" s="135">
        <v>350.0</v>
      </c>
      <c r="N1423" s="143">
        <v>43838.0</v>
      </c>
    </row>
    <row r="1424">
      <c r="A1424" s="135">
        <v>1423.0</v>
      </c>
      <c r="B1424" s="135" t="s">
        <v>7237</v>
      </c>
      <c r="C1424" s="135" t="s">
        <v>108</v>
      </c>
      <c r="E1424" s="135">
        <v>10.0</v>
      </c>
      <c r="F1424" s="135">
        <v>6.0</v>
      </c>
      <c r="K1424" s="135">
        <v>350.0</v>
      </c>
      <c r="N1424" s="143">
        <v>43840.0</v>
      </c>
    </row>
    <row r="1425">
      <c r="A1425" s="135">
        <v>1424.0</v>
      </c>
      <c r="B1425" s="135" t="s">
        <v>7241</v>
      </c>
      <c r="C1425" s="135" t="s">
        <v>108</v>
      </c>
      <c r="E1425" s="135">
        <v>10.0</v>
      </c>
      <c r="K1425" s="135">
        <v>30.0</v>
      </c>
      <c r="N1425" s="143">
        <v>45548.0</v>
      </c>
    </row>
    <row r="1426">
      <c r="A1426" s="135">
        <v>1425.0</v>
      </c>
      <c r="B1426" s="135" t="s">
        <v>7242</v>
      </c>
      <c r="C1426" s="135" t="s">
        <v>108</v>
      </c>
      <c r="E1426" s="135">
        <v>10.0</v>
      </c>
      <c r="K1426" s="135">
        <v>150.0</v>
      </c>
      <c r="N1426" s="143">
        <v>43915.0</v>
      </c>
    </row>
    <row r="1427">
      <c r="A1427" s="135">
        <v>1426.0</v>
      </c>
      <c r="B1427" s="135" t="s">
        <v>7248</v>
      </c>
      <c r="C1427" s="135" t="s">
        <v>108</v>
      </c>
      <c r="E1427" s="135">
        <v>10.0</v>
      </c>
      <c r="K1427" s="135">
        <v>200.0</v>
      </c>
      <c r="N1427" s="143">
        <v>43840.0</v>
      </c>
    </row>
    <row r="1428">
      <c r="A1428" s="135">
        <v>1427.0</v>
      </c>
      <c r="B1428" s="135" t="s">
        <v>7249</v>
      </c>
      <c r="C1428" s="135" t="s">
        <v>108</v>
      </c>
      <c r="D1428" s="135">
        <v>5.0</v>
      </c>
      <c r="E1428" s="135">
        <v>10.0</v>
      </c>
      <c r="H1428" s="135" t="s">
        <v>7250</v>
      </c>
      <c r="I1428" s="142">
        <v>46107.70858796296</v>
      </c>
      <c r="K1428" s="135">
        <v>10.0</v>
      </c>
      <c r="N1428" s="143">
        <v>42506.0</v>
      </c>
    </row>
    <row r="1429">
      <c r="A1429" s="135">
        <v>1428.0</v>
      </c>
      <c r="B1429" s="135" t="s">
        <v>7253</v>
      </c>
      <c r="C1429" s="135" t="s">
        <v>108</v>
      </c>
      <c r="E1429" s="135">
        <v>10.0</v>
      </c>
      <c r="K1429" s="135">
        <v>200.0</v>
      </c>
      <c r="N1429" s="143">
        <v>43839.0</v>
      </c>
      <c r="O1429" s="135" t="s">
        <v>1765</v>
      </c>
      <c r="P1429" s="135" t="s">
        <v>1767</v>
      </c>
      <c r="S1429" s="135" t="s">
        <v>1176</v>
      </c>
    </row>
    <row r="1430">
      <c r="A1430" s="135">
        <v>1429.0</v>
      </c>
      <c r="B1430" s="135" t="s">
        <v>7258</v>
      </c>
      <c r="C1430" s="135" t="s">
        <v>108</v>
      </c>
      <c r="E1430" s="135">
        <v>10.0</v>
      </c>
      <c r="K1430" s="135">
        <v>600.0</v>
      </c>
      <c r="N1430" s="143">
        <v>43839.0</v>
      </c>
    </row>
    <row r="1431">
      <c r="A1431" s="135">
        <v>1430.0</v>
      </c>
      <c r="B1431" s="135" t="s">
        <v>7259</v>
      </c>
      <c r="C1431" s="135" t="s">
        <v>108</v>
      </c>
      <c r="E1431" s="135">
        <v>10.0</v>
      </c>
      <c r="K1431" s="135">
        <v>10.0</v>
      </c>
      <c r="N1431" s="143">
        <v>45878.0</v>
      </c>
    </row>
    <row r="1432">
      <c r="A1432" s="135">
        <v>1431.0</v>
      </c>
      <c r="B1432" s="135" t="s">
        <v>7262</v>
      </c>
      <c r="C1432" s="135" t="s">
        <v>108</v>
      </c>
      <c r="E1432" s="135">
        <v>10.0</v>
      </c>
      <c r="K1432" s="135">
        <v>200.0</v>
      </c>
      <c r="N1432" s="143">
        <v>44068.0</v>
      </c>
    </row>
    <row r="1433">
      <c r="A1433" s="135">
        <v>1432.0</v>
      </c>
      <c r="B1433" s="135" t="s">
        <v>7266</v>
      </c>
      <c r="C1433" s="135" t="s">
        <v>108</v>
      </c>
      <c r="E1433" s="135">
        <v>10.0</v>
      </c>
      <c r="K1433" s="135">
        <v>200.0</v>
      </c>
      <c r="N1433" s="143">
        <v>43840.0</v>
      </c>
    </row>
    <row r="1434">
      <c r="A1434" s="135">
        <v>1433.0</v>
      </c>
      <c r="B1434" s="135" t="s">
        <v>7267</v>
      </c>
      <c r="C1434" s="135" t="s">
        <v>108</v>
      </c>
      <c r="E1434" s="135">
        <v>10.0</v>
      </c>
      <c r="K1434" s="135">
        <v>10.0</v>
      </c>
      <c r="N1434" s="143">
        <v>45848.0</v>
      </c>
    </row>
    <row r="1435">
      <c r="A1435" s="135">
        <v>1434.0</v>
      </c>
      <c r="B1435" s="135" t="s">
        <v>7270</v>
      </c>
      <c r="C1435" s="135" t="s">
        <v>108</v>
      </c>
      <c r="E1435" s="135">
        <v>10.0</v>
      </c>
      <c r="K1435" s="135">
        <v>200.0</v>
      </c>
      <c r="N1435" s="143">
        <v>43864.0</v>
      </c>
    </row>
    <row r="1436">
      <c r="A1436" s="135">
        <v>1435.0</v>
      </c>
      <c r="B1436" s="135" t="s">
        <v>7272</v>
      </c>
      <c r="C1436" s="135" t="s">
        <v>108</v>
      </c>
      <c r="E1436" s="135">
        <v>10.0</v>
      </c>
      <c r="K1436" s="135">
        <v>250.0</v>
      </c>
      <c r="N1436" s="143">
        <v>43841.0</v>
      </c>
    </row>
    <row r="1437">
      <c r="A1437" s="135">
        <v>1436.0</v>
      </c>
      <c r="B1437" s="135" t="s">
        <v>2087</v>
      </c>
      <c r="C1437" s="135" t="s">
        <v>108</v>
      </c>
      <c r="D1437" s="135">
        <v>8.0</v>
      </c>
      <c r="E1437" s="135">
        <v>10.0</v>
      </c>
      <c r="H1437" s="135" t="s">
        <v>2085</v>
      </c>
      <c r="I1437" s="142">
        <v>46190.595046296294</v>
      </c>
      <c r="K1437" s="135">
        <v>90.0</v>
      </c>
      <c r="N1437" s="143">
        <v>45571.0</v>
      </c>
    </row>
    <row r="1438">
      <c r="A1438" s="135">
        <v>1437.0</v>
      </c>
      <c r="B1438" s="135" t="s">
        <v>7284</v>
      </c>
      <c r="C1438" s="135" t="s">
        <v>108</v>
      </c>
      <c r="E1438" s="135">
        <v>10.0</v>
      </c>
      <c r="K1438" s="135">
        <v>300.0</v>
      </c>
      <c r="N1438" s="143">
        <v>43839.0</v>
      </c>
    </row>
    <row r="1439">
      <c r="A1439" s="135">
        <v>1438.0</v>
      </c>
      <c r="B1439" s="135" t="s">
        <v>7285</v>
      </c>
      <c r="C1439" s="135" t="s">
        <v>108</v>
      </c>
      <c r="E1439" s="135">
        <v>10.0</v>
      </c>
      <c r="K1439" s="135">
        <v>700.0</v>
      </c>
      <c r="N1439" s="143">
        <v>44500.0</v>
      </c>
    </row>
    <row r="1440">
      <c r="A1440" s="135">
        <v>1439.0</v>
      </c>
      <c r="B1440" s="135" t="s">
        <v>7288</v>
      </c>
      <c r="C1440" s="135" t="s">
        <v>108</v>
      </c>
      <c r="E1440" s="135">
        <v>10.0</v>
      </c>
      <c r="K1440" s="135">
        <v>10.0</v>
      </c>
      <c r="N1440" s="143">
        <v>45957.0</v>
      </c>
    </row>
    <row r="1441">
      <c r="A1441" s="135">
        <v>1440.0</v>
      </c>
      <c r="B1441" s="135" t="s">
        <v>7292</v>
      </c>
      <c r="C1441" s="135" t="s">
        <v>108</v>
      </c>
      <c r="E1441" s="135">
        <v>10.0</v>
      </c>
      <c r="K1441" s="135">
        <v>450.0</v>
      </c>
      <c r="N1441" s="143">
        <v>45059.0</v>
      </c>
    </row>
    <row r="1442">
      <c r="A1442" s="135">
        <v>1441.0</v>
      </c>
      <c r="B1442" s="135" t="s">
        <v>7295</v>
      </c>
      <c r="C1442" s="135" t="s">
        <v>108</v>
      </c>
      <c r="E1442" s="135">
        <v>10.0</v>
      </c>
      <c r="K1442" s="135">
        <v>20.0</v>
      </c>
      <c r="N1442" s="143">
        <v>45848.0</v>
      </c>
    </row>
    <row r="1443">
      <c r="A1443" s="135">
        <v>1442.0</v>
      </c>
      <c r="B1443" s="135" t="s">
        <v>7296</v>
      </c>
      <c r="C1443" s="135" t="s">
        <v>108</v>
      </c>
      <c r="E1443" s="135">
        <v>10.0</v>
      </c>
      <c r="K1443" s="135">
        <v>30.0</v>
      </c>
      <c r="N1443" s="143">
        <v>45706.0</v>
      </c>
    </row>
    <row r="1444">
      <c r="A1444" s="135">
        <v>1443.0</v>
      </c>
      <c r="B1444" s="135" t="s">
        <v>7299</v>
      </c>
      <c r="C1444" s="135" t="s">
        <v>108</v>
      </c>
      <c r="E1444" s="135">
        <v>10.0</v>
      </c>
      <c r="K1444" s="135">
        <v>10.0</v>
      </c>
      <c r="N1444" s="143">
        <v>45921.0</v>
      </c>
    </row>
    <row r="1445">
      <c r="A1445" s="135">
        <v>1444.0</v>
      </c>
      <c r="B1445" s="135" t="s">
        <v>3760</v>
      </c>
      <c r="C1445" s="135" t="s">
        <v>108</v>
      </c>
      <c r="E1445" s="135">
        <v>10.0</v>
      </c>
      <c r="K1445" s="135">
        <v>250.0</v>
      </c>
      <c r="N1445" s="143">
        <v>43838.0</v>
      </c>
    </row>
    <row r="1446">
      <c r="A1446" s="135">
        <v>1445.0</v>
      </c>
      <c r="B1446" s="135" t="s">
        <v>7302</v>
      </c>
      <c r="C1446" s="135" t="s">
        <v>108</v>
      </c>
      <c r="E1446" s="135">
        <v>10.0</v>
      </c>
      <c r="K1446" s="135">
        <v>60.0</v>
      </c>
      <c r="N1446" s="143">
        <v>45847.0</v>
      </c>
    </row>
    <row r="1447">
      <c r="A1447" s="135">
        <v>1446.0</v>
      </c>
      <c r="B1447" s="135" t="s">
        <v>7306</v>
      </c>
      <c r="C1447" s="135" t="s">
        <v>108</v>
      </c>
      <c r="E1447" s="135">
        <v>10.0</v>
      </c>
      <c r="K1447" s="135">
        <v>300.0</v>
      </c>
      <c r="N1447" s="143">
        <v>44720.0</v>
      </c>
    </row>
    <row r="1448">
      <c r="A1448" s="135">
        <v>1447.0</v>
      </c>
      <c r="B1448" s="135" t="s">
        <v>7310</v>
      </c>
      <c r="C1448" s="135" t="s">
        <v>108</v>
      </c>
      <c r="E1448" s="135">
        <v>10.0</v>
      </c>
      <c r="K1448" s="135">
        <v>500.0</v>
      </c>
      <c r="N1448" s="143">
        <v>43841.0</v>
      </c>
    </row>
    <row r="1449">
      <c r="A1449" s="135">
        <v>1448.0</v>
      </c>
      <c r="B1449" s="135" t="s">
        <v>7311</v>
      </c>
      <c r="C1449" s="135" t="s">
        <v>108</v>
      </c>
      <c r="E1449" s="135">
        <v>10.0</v>
      </c>
      <c r="K1449" s="135">
        <v>20.0</v>
      </c>
      <c r="N1449" s="143">
        <v>45951.0</v>
      </c>
    </row>
    <row r="1450">
      <c r="A1450" s="135">
        <v>1449.0</v>
      </c>
      <c r="B1450" s="135" t="s">
        <v>7316</v>
      </c>
      <c r="C1450" s="135" t="s">
        <v>108</v>
      </c>
      <c r="E1450" s="135">
        <v>10.0</v>
      </c>
      <c r="K1450" s="135">
        <v>250.0</v>
      </c>
      <c r="N1450" s="143">
        <v>43840.0</v>
      </c>
    </row>
    <row r="1451">
      <c r="A1451" s="135">
        <v>1450.0</v>
      </c>
      <c r="B1451" s="135" t="s">
        <v>7318</v>
      </c>
      <c r="C1451" s="135" t="s">
        <v>108</v>
      </c>
      <c r="E1451" s="135">
        <v>10.0</v>
      </c>
      <c r="K1451" s="135">
        <v>20.0</v>
      </c>
      <c r="N1451" s="143">
        <v>45848.0</v>
      </c>
    </row>
    <row r="1452">
      <c r="A1452" s="135">
        <v>1451.0</v>
      </c>
      <c r="B1452" s="135" t="s">
        <v>7323</v>
      </c>
      <c r="C1452" s="135" t="s">
        <v>108</v>
      </c>
      <c r="E1452" s="135">
        <v>10.0</v>
      </c>
      <c r="K1452" s="135">
        <v>400.0</v>
      </c>
      <c r="N1452" s="143">
        <v>43849.0</v>
      </c>
    </row>
    <row r="1453">
      <c r="A1453" s="135">
        <v>1452.0</v>
      </c>
      <c r="B1453" s="135" t="s">
        <v>7325</v>
      </c>
      <c r="C1453" s="135" t="s">
        <v>108</v>
      </c>
      <c r="E1453" s="135">
        <v>10.0</v>
      </c>
      <c r="K1453" s="135">
        <v>100.0</v>
      </c>
      <c r="N1453" s="143">
        <v>43843.0</v>
      </c>
      <c r="Q1453" s="135" t="s">
        <v>7327</v>
      </c>
    </row>
    <row r="1454">
      <c r="A1454" s="135">
        <v>1453.0</v>
      </c>
      <c r="B1454" s="135" t="s">
        <v>7328</v>
      </c>
      <c r="C1454" s="135" t="s">
        <v>108</v>
      </c>
      <c r="E1454" s="135">
        <v>10.0</v>
      </c>
      <c r="K1454" s="135">
        <v>90.0</v>
      </c>
      <c r="N1454" s="143">
        <v>45397.0</v>
      </c>
    </row>
    <row r="1455">
      <c r="A1455" s="135">
        <v>1454.0</v>
      </c>
      <c r="B1455" s="135" t="s">
        <v>7333</v>
      </c>
      <c r="C1455" s="135" t="s">
        <v>108</v>
      </c>
      <c r="E1455" s="135">
        <v>10.0</v>
      </c>
      <c r="K1455" s="135">
        <v>600.0</v>
      </c>
      <c r="N1455" s="143">
        <v>43841.0</v>
      </c>
    </row>
    <row r="1456">
      <c r="A1456" s="135">
        <v>1455.0</v>
      </c>
      <c r="B1456" s="135" t="s">
        <v>7335</v>
      </c>
      <c r="C1456" s="135" t="s">
        <v>108</v>
      </c>
      <c r="E1456" s="135">
        <v>10.0</v>
      </c>
      <c r="K1456" s="135">
        <v>10.0</v>
      </c>
      <c r="N1456" s="143">
        <v>45928.0</v>
      </c>
    </row>
    <row r="1457">
      <c r="A1457" s="135">
        <v>1456.0</v>
      </c>
      <c r="B1457" s="135" t="s">
        <v>7339</v>
      </c>
      <c r="C1457" s="135" t="s">
        <v>108</v>
      </c>
      <c r="E1457" s="135">
        <v>10.0</v>
      </c>
      <c r="K1457" s="135">
        <v>300.0</v>
      </c>
      <c r="N1457" s="143">
        <v>43840.0</v>
      </c>
    </row>
    <row r="1458">
      <c r="A1458" s="135">
        <v>1457.0</v>
      </c>
      <c r="B1458" s="135" t="s">
        <v>7342</v>
      </c>
      <c r="C1458" s="135" t="s">
        <v>108</v>
      </c>
      <c r="E1458" s="135">
        <v>10.0</v>
      </c>
      <c r="K1458" s="135">
        <v>250.0</v>
      </c>
      <c r="N1458" s="143">
        <v>43878.0</v>
      </c>
    </row>
    <row r="1459">
      <c r="A1459" s="135">
        <v>1458.0</v>
      </c>
      <c r="B1459" s="135" t="s">
        <v>7344</v>
      </c>
      <c r="C1459" s="135" t="s">
        <v>108</v>
      </c>
      <c r="E1459" s="135">
        <v>10.0</v>
      </c>
      <c r="K1459" s="135">
        <v>20.0</v>
      </c>
      <c r="N1459" s="143">
        <v>45294.0</v>
      </c>
    </row>
    <row r="1460">
      <c r="A1460" s="135">
        <v>1459.0</v>
      </c>
      <c r="B1460" s="135" t="s">
        <v>7345</v>
      </c>
      <c r="C1460" s="135" t="s">
        <v>108</v>
      </c>
      <c r="E1460" s="135">
        <v>10.0</v>
      </c>
      <c r="K1460" s="135">
        <v>200.0</v>
      </c>
      <c r="N1460" s="143">
        <v>44361.0</v>
      </c>
    </row>
    <row r="1461">
      <c r="A1461" s="135">
        <v>1460.0</v>
      </c>
      <c r="B1461" s="135" t="s">
        <v>7348</v>
      </c>
      <c r="C1461" s="135" t="s">
        <v>108</v>
      </c>
      <c r="E1461" s="135">
        <v>10.0</v>
      </c>
      <c r="K1461" s="135">
        <v>900.0</v>
      </c>
      <c r="N1461" s="143">
        <v>43836.0</v>
      </c>
    </row>
    <row r="1462">
      <c r="A1462" s="135">
        <v>1461.0</v>
      </c>
      <c r="B1462" s="135" t="s">
        <v>7350</v>
      </c>
      <c r="C1462" s="135" t="s">
        <v>108</v>
      </c>
      <c r="E1462" s="135">
        <v>10.0</v>
      </c>
      <c r="K1462" s="135">
        <v>450.0</v>
      </c>
      <c r="N1462" s="143">
        <v>43857.0</v>
      </c>
    </row>
    <row r="1463">
      <c r="A1463" s="135">
        <v>1462.0</v>
      </c>
      <c r="B1463" s="135" t="s">
        <v>7355</v>
      </c>
      <c r="C1463" s="135" t="s">
        <v>108</v>
      </c>
      <c r="E1463" s="135">
        <v>10.0</v>
      </c>
      <c r="K1463" s="135">
        <v>150.0</v>
      </c>
      <c r="N1463" s="143">
        <v>43846.0</v>
      </c>
    </row>
    <row r="1464">
      <c r="A1464" s="135">
        <v>1463.0</v>
      </c>
      <c r="B1464" s="135" t="s">
        <v>7356</v>
      </c>
      <c r="C1464" s="135" t="s">
        <v>108</v>
      </c>
      <c r="E1464" s="135">
        <v>10.0</v>
      </c>
      <c r="K1464" s="135">
        <v>250.0</v>
      </c>
      <c r="N1464" s="143">
        <v>43849.0</v>
      </c>
    </row>
    <row r="1465">
      <c r="A1465" s="135">
        <v>1464.0</v>
      </c>
      <c r="B1465" s="135" t="s">
        <v>7359</v>
      </c>
      <c r="C1465" s="135" t="s">
        <v>108</v>
      </c>
      <c r="E1465" s="135">
        <v>10.0</v>
      </c>
      <c r="K1465" s="135">
        <v>150.0</v>
      </c>
      <c r="N1465" s="143">
        <v>44295.0</v>
      </c>
    </row>
    <row r="1466">
      <c r="A1466" s="135">
        <v>1465.0</v>
      </c>
      <c r="B1466" s="135" t="s">
        <v>7363</v>
      </c>
      <c r="C1466" s="135" t="s">
        <v>108</v>
      </c>
      <c r="E1466" s="135">
        <v>10.0</v>
      </c>
      <c r="K1466" s="135">
        <v>10.0</v>
      </c>
      <c r="N1466" s="143">
        <v>45715.0</v>
      </c>
    </row>
    <row r="1467">
      <c r="A1467" s="135">
        <v>1466.0</v>
      </c>
      <c r="B1467" s="135" t="s">
        <v>7365</v>
      </c>
      <c r="C1467" s="135" t="s">
        <v>108</v>
      </c>
      <c r="E1467" s="135">
        <v>10.0</v>
      </c>
      <c r="K1467" s="135">
        <v>100.0</v>
      </c>
      <c r="N1467" s="143">
        <v>45846.0</v>
      </c>
      <c r="Q1467" s="135" t="s">
        <v>7371</v>
      </c>
    </row>
    <row r="1468">
      <c r="A1468" s="135">
        <v>1467.0</v>
      </c>
      <c r="B1468" s="135" t="s">
        <v>7377</v>
      </c>
      <c r="C1468" s="135" t="s">
        <v>108</v>
      </c>
      <c r="E1468" s="135">
        <v>10.0</v>
      </c>
      <c r="K1468" s="135">
        <v>100.0</v>
      </c>
      <c r="N1468" s="143">
        <v>44115.0</v>
      </c>
    </row>
    <row r="1469">
      <c r="A1469" s="135">
        <v>1468.0</v>
      </c>
      <c r="B1469" s="135" t="s">
        <v>7379</v>
      </c>
      <c r="C1469" s="135" t="s">
        <v>108</v>
      </c>
      <c r="E1469" s="135">
        <v>10.0</v>
      </c>
      <c r="K1469" s="135">
        <v>10.0</v>
      </c>
      <c r="N1469" s="143">
        <v>45914.0</v>
      </c>
    </row>
    <row r="1470">
      <c r="A1470" s="135">
        <v>1469.0</v>
      </c>
      <c r="B1470" s="135" t="s">
        <v>7384</v>
      </c>
      <c r="C1470" s="135" t="s">
        <v>108</v>
      </c>
      <c r="E1470" s="135">
        <v>10.0</v>
      </c>
      <c r="K1470" s="135">
        <v>450.0</v>
      </c>
      <c r="N1470" s="143">
        <v>43840.0</v>
      </c>
    </row>
    <row r="1471">
      <c r="A1471" s="135">
        <v>1470.0</v>
      </c>
      <c r="B1471" s="135" t="s">
        <v>7387</v>
      </c>
      <c r="C1471" s="135" t="s">
        <v>108</v>
      </c>
      <c r="E1471" s="135">
        <v>10.0</v>
      </c>
      <c r="K1471" s="135">
        <v>50.0</v>
      </c>
      <c r="N1471" s="143">
        <v>45845.0</v>
      </c>
    </row>
    <row r="1472">
      <c r="A1472" s="135">
        <v>1471.0</v>
      </c>
      <c r="B1472" s="135" t="s">
        <v>7392</v>
      </c>
      <c r="C1472" s="135" t="s">
        <v>108</v>
      </c>
      <c r="E1472" s="135">
        <v>10.0</v>
      </c>
      <c r="K1472" s="135">
        <v>10.0</v>
      </c>
      <c r="N1472" s="143">
        <v>45874.0</v>
      </c>
    </row>
    <row r="1473">
      <c r="A1473" s="135">
        <v>1472.0</v>
      </c>
      <c r="B1473" s="135" t="s">
        <v>7394</v>
      </c>
      <c r="C1473" s="135" t="s">
        <v>108</v>
      </c>
      <c r="E1473" s="135">
        <v>10.0</v>
      </c>
      <c r="K1473" s="135">
        <v>40.0</v>
      </c>
      <c r="N1473" s="143">
        <v>45557.0</v>
      </c>
      <c r="Q1473" s="135" t="s">
        <v>7396</v>
      </c>
    </row>
    <row r="1474">
      <c r="A1474" s="135">
        <v>1473.0</v>
      </c>
      <c r="B1474" s="135" t="s">
        <v>7397</v>
      </c>
      <c r="C1474" s="135" t="s">
        <v>108</v>
      </c>
      <c r="E1474" s="135">
        <v>10.0</v>
      </c>
      <c r="K1474" s="135">
        <v>10.0</v>
      </c>
      <c r="N1474" s="143">
        <v>45810.0</v>
      </c>
    </row>
    <row r="1475">
      <c r="A1475" s="135">
        <v>1474.0</v>
      </c>
      <c r="B1475" s="135" t="s">
        <v>7400</v>
      </c>
      <c r="C1475" s="135" t="s">
        <v>108</v>
      </c>
      <c r="E1475" s="135">
        <v>10.0</v>
      </c>
      <c r="K1475" s="135">
        <v>300.0</v>
      </c>
      <c r="N1475" s="143">
        <v>43858.0</v>
      </c>
    </row>
    <row r="1476">
      <c r="A1476" s="135">
        <v>1475.0</v>
      </c>
      <c r="B1476" s="135" t="s">
        <v>3761</v>
      </c>
      <c r="C1476" s="135" t="s">
        <v>108</v>
      </c>
      <c r="E1476" s="135">
        <v>10.0</v>
      </c>
      <c r="K1476" s="135">
        <v>250.0</v>
      </c>
      <c r="N1476" s="143">
        <v>43836.0</v>
      </c>
    </row>
    <row r="1477">
      <c r="A1477" s="135">
        <v>1476.0</v>
      </c>
      <c r="B1477" s="135" t="s">
        <v>3765</v>
      </c>
      <c r="C1477" s="135" t="s">
        <v>108</v>
      </c>
      <c r="E1477" s="135">
        <v>10.0</v>
      </c>
      <c r="K1477" s="135">
        <v>10.0</v>
      </c>
      <c r="N1477" s="143">
        <v>46041.0</v>
      </c>
    </row>
    <row r="1478">
      <c r="A1478" s="135">
        <v>1477.0</v>
      </c>
      <c r="B1478" s="135" t="s">
        <v>7408</v>
      </c>
      <c r="C1478" s="135" t="s">
        <v>108</v>
      </c>
      <c r="E1478" s="135">
        <v>10.0</v>
      </c>
      <c r="K1478" s="135">
        <v>10.0</v>
      </c>
      <c r="N1478" s="143">
        <v>45837.0</v>
      </c>
    </row>
    <row r="1479">
      <c r="A1479" s="135">
        <v>1478.0</v>
      </c>
      <c r="B1479" s="135" t="s">
        <v>7410</v>
      </c>
      <c r="C1479" s="135" t="s">
        <v>108</v>
      </c>
      <c r="E1479" s="135">
        <v>10.0</v>
      </c>
      <c r="K1479" s="135">
        <v>30.0</v>
      </c>
      <c r="N1479" s="143">
        <v>44085.0</v>
      </c>
    </row>
    <row r="1480">
      <c r="A1480" s="135">
        <v>1479.0</v>
      </c>
      <c r="B1480" s="135" t="s">
        <v>7414</v>
      </c>
      <c r="C1480" s="135" t="s">
        <v>108</v>
      </c>
      <c r="E1480" s="135">
        <v>10.0</v>
      </c>
      <c r="K1480" s="135">
        <v>40.0</v>
      </c>
      <c r="N1480" s="143">
        <v>44857.0</v>
      </c>
    </row>
    <row r="1481">
      <c r="A1481" s="135">
        <v>1480.0</v>
      </c>
      <c r="B1481" s="135" t="s">
        <v>7419</v>
      </c>
      <c r="C1481" s="135" t="s">
        <v>108</v>
      </c>
      <c r="E1481" s="135">
        <v>10.0</v>
      </c>
      <c r="K1481" s="135">
        <v>150.0</v>
      </c>
      <c r="N1481" s="143">
        <v>43839.0</v>
      </c>
    </row>
    <row r="1482">
      <c r="A1482" s="135">
        <v>1481.0</v>
      </c>
      <c r="B1482" s="135" t="s">
        <v>7421</v>
      </c>
      <c r="C1482" s="135" t="s">
        <v>108</v>
      </c>
      <c r="E1482" s="135">
        <v>10.0</v>
      </c>
      <c r="K1482" s="135">
        <v>40.0</v>
      </c>
      <c r="N1482" s="143">
        <v>45813.0</v>
      </c>
      <c r="Q1482" s="135" t="s">
        <v>7423</v>
      </c>
    </row>
    <row r="1483">
      <c r="A1483" s="135">
        <v>1482.0</v>
      </c>
      <c r="B1483" s="135" t="s">
        <v>7425</v>
      </c>
      <c r="C1483" s="135" t="s">
        <v>108</v>
      </c>
      <c r="E1483" s="135">
        <v>10.0</v>
      </c>
      <c r="K1483" s="135">
        <v>20.0</v>
      </c>
      <c r="N1483" s="143">
        <v>45808.0</v>
      </c>
    </row>
    <row r="1484">
      <c r="A1484" s="135">
        <v>1483.0</v>
      </c>
      <c r="B1484" s="135" t="s">
        <v>3768</v>
      </c>
      <c r="C1484" s="135" t="s">
        <v>108</v>
      </c>
      <c r="E1484" s="135">
        <v>10.0</v>
      </c>
      <c r="K1484" s="135">
        <v>20.0</v>
      </c>
      <c r="N1484" s="143">
        <v>46079.0</v>
      </c>
    </row>
    <row r="1485">
      <c r="A1485" s="135">
        <v>1484.0</v>
      </c>
      <c r="B1485" s="135" t="s">
        <v>7430</v>
      </c>
      <c r="C1485" s="135" t="s">
        <v>108</v>
      </c>
      <c r="E1485" s="135">
        <v>10.0</v>
      </c>
      <c r="K1485" s="135">
        <v>10.0</v>
      </c>
      <c r="N1485" s="143">
        <v>45992.0</v>
      </c>
    </row>
    <row r="1486">
      <c r="A1486" s="135">
        <v>1485.0</v>
      </c>
      <c r="B1486" s="135" t="s">
        <v>7433</v>
      </c>
      <c r="C1486" s="135" t="s">
        <v>108</v>
      </c>
      <c r="E1486" s="135">
        <v>10.0</v>
      </c>
      <c r="K1486" s="135">
        <v>70.0</v>
      </c>
      <c r="N1486" s="143">
        <v>45839.0</v>
      </c>
    </row>
    <row r="1487">
      <c r="A1487" s="135">
        <v>1486.0</v>
      </c>
      <c r="B1487" s="135" t="s">
        <v>7435</v>
      </c>
      <c r="C1487" s="135" t="s">
        <v>108</v>
      </c>
      <c r="E1487" s="135">
        <v>10.0</v>
      </c>
      <c r="K1487" s="135">
        <v>150.0</v>
      </c>
      <c r="N1487" s="143">
        <v>45556.0</v>
      </c>
    </row>
    <row r="1488">
      <c r="A1488" s="135">
        <v>1487.0</v>
      </c>
      <c r="B1488" s="135" t="s">
        <v>7438</v>
      </c>
      <c r="C1488" s="135" t="s">
        <v>108</v>
      </c>
      <c r="E1488" s="135">
        <v>10.0</v>
      </c>
      <c r="K1488" s="135">
        <v>200.0</v>
      </c>
      <c r="N1488" s="143">
        <v>43887.0</v>
      </c>
    </row>
    <row r="1489">
      <c r="A1489" s="135">
        <v>1488.0</v>
      </c>
      <c r="B1489" s="135" t="s">
        <v>7440</v>
      </c>
      <c r="C1489" s="135" t="s">
        <v>108</v>
      </c>
      <c r="E1489" s="135">
        <v>10.0</v>
      </c>
      <c r="K1489" s="135">
        <v>100.0</v>
      </c>
      <c r="N1489" s="143">
        <v>43907.0</v>
      </c>
    </row>
    <row r="1490">
      <c r="A1490" s="135">
        <v>1489.0</v>
      </c>
      <c r="B1490" s="135" t="s">
        <v>7442</v>
      </c>
      <c r="C1490" s="135" t="s">
        <v>108</v>
      </c>
      <c r="E1490" s="135">
        <v>10.0</v>
      </c>
      <c r="K1490" s="135">
        <v>10.0</v>
      </c>
      <c r="N1490" s="143">
        <v>45808.0</v>
      </c>
    </row>
    <row r="1491">
      <c r="A1491" s="135">
        <v>1490.0</v>
      </c>
      <c r="B1491" s="135" t="s">
        <v>7444</v>
      </c>
      <c r="C1491" s="135" t="s">
        <v>108</v>
      </c>
      <c r="E1491" s="135">
        <v>10.0</v>
      </c>
      <c r="K1491" s="135">
        <v>10.0</v>
      </c>
      <c r="N1491" s="143">
        <v>43840.0</v>
      </c>
    </row>
    <row r="1492">
      <c r="A1492" s="135">
        <v>1491.0</v>
      </c>
      <c r="B1492" s="135" t="s">
        <v>7446</v>
      </c>
      <c r="C1492" s="135" t="s">
        <v>108</v>
      </c>
      <c r="E1492" s="135">
        <v>10.0</v>
      </c>
      <c r="K1492" s="135">
        <v>10.0</v>
      </c>
      <c r="N1492" s="143">
        <v>45928.0</v>
      </c>
    </row>
    <row r="1493">
      <c r="A1493" s="135">
        <v>1492.0</v>
      </c>
      <c r="B1493" s="135" t="s">
        <v>7450</v>
      </c>
      <c r="C1493" s="135" t="s">
        <v>108</v>
      </c>
      <c r="E1493" s="135">
        <v>10.0</v>
      </c>
      <c r="K1493" s="135">
        <v>10.0</v>
      </c>
      <c r="N1493" s="143">
        <v>45308.0</v>
      </c>
    </row>
    <row r="1494">
      <c r="A1494" s="135">
        <v>1493.0</v>
      </c>
      <c r="B1494" s="135" t="s">
        <v>7453</v>
      </c>
      <c r="C1494" s="135" t="s">
        <v>108</v>
      </c>
      <c r="E1494" s="135">
        <v>10.0</v>
      </c>
      <c r="K1494" s="135">
        <v>10.0</v>
      </c>
      <c r="N1494" s="143">
        <v>45992.0</v>
      </c>
    </row>
    <row r="1495">
      <c r="A1495" s="135">
        <v>1494.0</v>
      </c>
      <c r="B1495" s="135" t="s">
        <v>7456</v>
      </c>
      <c r="C1495" s="135" t="s">
        <v>108</v>
      </c>
      <c r="E1495" s="135">
        <v>10.0</v>
      </c>
      <c r="K1495" s="135">
        <v>150.0</v>
      </c>
      <c r="N1495" s="143">
        <v>45838.0</v>
      </c>
    </row>
    <row r="1496">
      <c r="A1496" s="135">
        <v>1495.0</v>
      </c>
      <c r="B1496" s="135" t="s">
        <v>7460</v>
      </c>
      <c r="C1496" s="135" t="s">
        <v>108</v>
      </c>
      <c r="E1496" s="135">
        <v>10.0</v>
      </c>
      <c r="K1496" s="135">
        <v>100.0</v>
      </c>
      <c r="N1496" s="143">
        <v>45098.0</v>
      </c>
    </row>
    <row r="1497">
      <c r="A1497" s="135">
        <v>1496.0</v>
      </c>
      <c r="B1497" s="135" t="s">
        <v>7463</v>
      </c>
      <c r="C1497" s="135" t="s">
        <v>108</v>
      </c>
      <c r="E1497" s="135">
        <v>10.0</v>
      </c>
      <c r="K1497" s="135">
        <v>10.0</v>
      </c>
      <c r="N1497" s="143">
        <v>45833.0</v>
      </c>
      <c r="Q1497" s="135" t="s">
        <v>7465</v>
      </c>
    </row>
    <row r="1498">
      <c r="A1498" s="135">
        <v>1497.0</v>
      </c>
      <c r="B1498" s="135" t="s">
        <v>7468</v>
      </c>
      <c r="C1498" s="135" t="s">
        <v>108</v>
      </c>
      <c r="E1498" s="135">
        <v>10.0</v>
      </c>
      <c r="K1498" s="135">
        <v>250.0</v>
      </c>
      <c r="N1498" s="143">
        <v>44467.0</v>
      </c>
    </row>
    <row r="1499">
      <c r="A1499" s="135">
        <v>1498.0</v>
      </c>
      <c r="B1499" s="135" t="s">
        <v>7471</v>
      </c>
      <c r="C1499" s="135" t="s">
        <v>108</v>
      </c>
      <c r="E1499" s="135">
        <v>10.0</v>
      </c>
      <c r="K1499" s="135">
        <v>30.0</v>
      </c>
      <c r="N1499" s="143">
        <v>44848.0</v>
      </c>
    </row>
    <row r="1500">
      <c r="A1500" s="135">
        <v>1499.0</v>
      </c>
      <c r="B1500" s="135" t="s">
        <v>7472</v>
      </c>
      <c r="C1500" s="135" t="s">
        <v>108</v>
      </c>
      <c r="E1500" s="135">
        <v>10.0</v>
      </c>
      <c r="K1500" s="135">
        <v>10.0</v>
      </c>
      <c r="N1500" s="143">
        <v>45838.0</v>
      </c>
    </row>
    <row r="1501">
      <c r="A1501" s="135">
        <v>1500.0</v>
      </c>
      <c r="B1501" s="135" t="s">
        <v>7476</v>
      </c>
      <c r="C1501" s="135" t="s">
        <v>108</v>
      </c>
      <c r="E1501" s="135">
        <v>10.0</v>
      </c>
      <c r="K1501" s="135">
        <v>100.0</v>
      </c>
      <c r="N1501" s="143">
        <v>45339.0</v>
      </c>
    </row>
    <row r="1502">
      <c r="A1502" s="135">
        <v>1501.0</v>
      </c>
      <c r="B1502" s="135" t="s">
        <v>7478</v>
      </c>
      <c r="C1502" s="135" t="s">
        <v>108</v>
      </c>
      <c r="E1502" s="135">
        <v>10.0</v>
      </c>
      <c r="K1502" s="135">
        <v>30.0</v>
      </c>
      <c r="N1502" s="143">
        <v>45832.0</v>
      </c>
    </row>
    <row r="1503">
      <c r="A1503" s="135">
        <v>1502.0</v>
      </c>
      <c r="B1503" s="135" t="s">
        <v>7480</v>
      </c>
      <c r="C1503" s="135" t="s">
        <v>108</v>
      </c>
      <c r="E1503" s="135">
        <v>10.0</v>
      </c>
      <c r="K1503" s="135">
        <v>150.0</v>
      </c>
      <c r="N1503" s="143">
        <v>45380.0</v>
      </c>
    </row>
    <row r="1504">
      <c r="A1504" s="135">
        <v>1503.0</v>
      </c>
      <c r="B1504" s="135" t="s">
        <v>7483</v>
      </c>
      <c r="C1504" s="135" t="s">
        <v>108</v>
      </c>
      <c r="E1504" s="135">
        <v>10.0</v>
      </c>
      <c r="K1504" s="135">
        <v>40.0</v>
      </c>
      <c r="N1504" s="143">
        <v>45672.0</v>
      </c>
    </row>
    <row r="1505">
      <c r="A1505" s="135">
        <v>1504.0</v>
      </c>
      <c r="B1505" s="135" t="s">
        <v>7488</v>
      </c>
      <c r="C1505" s="135" t="s">
        <v>108</v>
      </c>
      <c r="E1505" s="135">
        <v>10.0</v>
      </c>
      <c r="K1505" s="135">
        <v>700.0</v>
      </c>
      <c r="N1505" s="143">
        <v>43841.0</v>
      </c>
    </row>
    <row r="1506">
      <c r="A1506" s="135">
        <v>1505.0</v>
      </c>
      <c r="B1506" s="135" t="s">
        <v>7489</v>
      </c>
      <c r="C1506" s="135" t="s">
        <v>108</v>
      </c>
      <c r="E1506" s="135">
        <v>10.0</v>
      </c>
      <c r="K1506" s="135">
        <v>100.0</v>
      </c>
      <c r="N1506" s="143">
        <v>45612.0</v>
      </c>
    </row>
    <row r="1507">
      <c r="A1507" s="135">
        <v>1506.0</v>
      </c>
      <c r="B1507" s="135" t="s">
        <v>7493</v>
      </c>
      <c r="C1507" s="135" t="s">
        <v>108</v>
      </c>
      <c r="E1507" s="135">
        <v>10.0</v>
      </c>
      <c r="K1507" s="135">
        <v>200.0</v>
      </c>
      <c r="N1507" s="143">
        <v>44669.0</v>
      </c>
    </row>
    <row r="1508">
      <c r="A1508" s="135">
        <v>1507.0</v>
      </c>
      <c r="B1508" s="135" t="s">
        <v>7496</v>
      </c>
      <c r="C1508" s="135" t="s">
        <v>108</v>
      </c>
      <c r="E1508" s="135">
        <v>10.0</v>
      </c>
      <c r="K1508" s="135">
        <v>20.0</v>
      </c>
      <c r="N1508" s="143">
        <v>45907.0</v>
      </c>
    </row>
    <row r="1509">
      <c r="A1509" s="135">
        <v>1508.0</v>
      </c>
      <c r="B1509" s="135" t="s">
        <v>3770</v>
      </c>
      <c r="C1509" s="135" t="s">
        <v>108</v>
      </c>
      <c r="E1509" s="135">
        <v>10.0</v>
      </c>
      <c r="K1509" s="135">
        <v>400.0</v>
      </c>
      <c r="N1509" s="143">
        <v>43836.0</v>
      </c>
      <c r="O1509" s="135" t="s">
        <v>1765</v>
      </c>
      <c r="P1509" s="135" t="s">
        <v>1767</v>
      </c>
      <c r="S1509" s="135" t="s">
        <v>1770</v>
      </c>
    </row>
    <row r="1510">
      <c r="A1510" s="135">
        <v>1509.0</v>
      </c>
      <c r="B1510" s="135" t="s">
        <v>7499</v>
      </c>
      <c r="C1510" s="135" t="s">
        <v>108</v>
      </c>
      <c r="E1510" s="135">
        <v>10.0</v>
      </c>
      <c r="K1510" s="135">
        <v>500.0</v>
      </c>
      <c r="N1510" s="143">
        <v>43847.0</v>
      </c>
    </row>
    <row r="1511">
      <c r="A1511" s="135">
        <v>1510.0</v>
      </c>
      <c r="B1511" s="135" t="s">
        <v>7503</v>
      </c>
      <c r="C1511" s="135" t="s">
        <v>108</v>
      </c>
      <c r="E1511" s="135">
        <v>10.0</v>
      </c>
      <c r="K1511" s="135">
        <v>500.0</v>
      </c>
      <c r="N1511" s="143">
        <v>43842.0</v>
      </c>
    </row>
    <row r="1512">
      <c r="A1512" s="135">
        <v>1511.0</v>
      </c>
      <c r="B1512" s="135" t="s">
        <v>7505</v>
      </c>
      <c r="C1512" s="135" t="s">
        <v>108</v>
      </c>
      <c r="E1512" s="135">
        <v>10.0</v>
      </c>
      <c r="K1512" s="135">
        <v>10.0</v>
      </c>
      <c r="N1512" s="143">
        <v>45930.0</v>
      </c>
    </row>
    <row r="1513">
      <c r="A1513" s="135">
        <v>1512.0</v>
      </c>
      <c r="B1513" s="135" t="s">
        <v>7509</v>
      </c>
      <c r="C1513" s="135" t="s">
        <v>108</v>
      </c>
      <c r="E1513" s="135">
        <v>10.0</v>
      </c>
      <c r="K1513" s="135">
        <v>20.0</v>
      </c>
      <c r="N1513" s="143">
        <v>45992.0</v>
      </c>
    </row>
    <row r="1514">
      <c r="A1514" s="135">
        <v>1513.0</v>
      </c>
      <c r="B1514" s="135" t="s">
        <v>7512</v>
      </c>
      <c r="C1514" s="135" t="s">
        <v>108</v>
      </c>
      <c r="E1514" s="135">
        <v>10.0</v>
      </c>
      <c r="K1514" s="135">
        <v>300.0</v>
      </c>
      <c r="N1514" s="143">
        <v>43857.0</v>
      </c>
    </row>
    <row r="1515">
      <c r="A1515" s="135">
        <v>1514.0</v>
      </c>
      <c r="B1515" s="135" t="s">
        <v>7516</v>
      </c>
      <c r="C1515" s="135" t="s">
        <v>108</v>
      </c>
      <c r="E1515" s="135">
        <v>10.0</v>
      </c>
      <c r="K1515" s="135">
        <v>10.0</v>
      </c>
      <c r="N1515" s="143">
        <v>45053.0</v>
      </c>
    </row>
    <row r="1516">
      <c r="A1516" s="135">
        <v>1515.0</v>
      </c>
      <c r="B1516" s="135" t="s">
        <v>7518</v>
      </c>
      <c r="C1516" s="135" t="s">
        <v>108</v>
      </c>
      <c r="E1516" s="135">
        <v>10.0</v>
      </c>
      <c r="K1516" s="135">
        <v>20.0</v>
      </c>
      <c r="N1516" s="143">
        <v>45229.0</v>
      </c>
    </row>
    <row r="1517">
      <c r="A1517" s="135">
        <v>1516.0</v>
      </c>
      <c r="B1517" s="135" t="s">
        <v>7521</v>
      </c>
      <c r="C1517" s="135" t="s">
        <v>108</v>
      </c>
      <c r="E1517" s="135">
        <v>10.0</v>
      </c>
      <c r="K1517" s="135">
        <v>150.0</v>
      </c>
      <c r="N1517" s="143">
        <v>45994.0</v>
      </c>
    </row>
    <row r="1518">
      <c r="A1518" s="135">
        <v>1517.0</v>
      </c>
      <c r="B1518" s="135" t="s">
        <v>7525</v>
      </c>
      <c r="C1518" s="135" t="s">
        <v>108</v>
      </c>
      <c r="D1518" s="135">
        <v>25.0</v>
      </c>
      <c r="E1518" s="135">
        <v>10.0</v>
      </c>
      <c r="F1518" s="135">
        <v>1.2</v>
      </c>
      <c r="H1518" s="135" t="s">
        <v>6328</v>
      </c>
      <c r="I1518" s="142">
        <v>46114.60921296296</v>
      </c>
      <c r="K1518" s="135">
        <v>20.0</v>
      </c>
      <c r="N1518" s="143">
        <v>43341.0</v>
      </c>
    </row>
    <row r="1519">
      <c r="A1519" s="135">
        <v>1518.0</v>
      </c>
      <c r="B1519" s="135" t="s">
        <v>7530</v>
      </c>
      <c r="C1519" s="135" t="s">
        <v>108</v>
      </c>
      <c r="E1519" s="135">
        <v>10.0</v>
      </c>
      <c r="K1519" s="135">
        <v>350.0</v>
      </c>
      <c r="N1519" s="143">
        <v>42844.0</v>
      </c>
      <c r="O1519" s="135" t="s">
        <v>1765</v>
      </c>
      <c r="P1519" s="135" t="s">
        <v>1767</v>
      </c>
      <c r="Q1519" s="135" t="s">
        <v>7532</v>
      </c>
      <c r="S1519" s="135" t="s">
        <v>1176</v>
      </c>
    </row>
    <row r="1520">
      <c r="A1520" s="135">
        <v>1519.0</v>
      </c>
      <c r="B1520" s="135" t="s">
        <v>7533</v>
      </c>
      <c r="C1520" s="135" t="s">
        <v>108</v>
      </c>
      <c r="E1520" s="135">
        <v>10.0</v>
      </c>
      <c r="K1520" s="135">
        <v>30.0</v>
      </c>
      <c r="N1520" s="143">
        <v>44812.0</v>
      </c>
      <c r="Q1520" s="135" t="s">
        <v>7534</v>
      </c>
    </row>
    <row r="1521">
      <c r="A1521" s="135">
        <v>1520.0</v>
      </c>
      <c r="B1521" s="135" t="s">
        <v>7536</v>
      </c>
      <c r="C1521" s="135" t="s">
        <v>108</v>
      </c>
      <c r="E1521" s="135">
        <v>10.0</v>
      </c>
      <c r="K1521" s="135">
        <v>20.0</v>
      </c>
      <c r="N1521" s="143">
        <v>45839.0</v>
      </c>
    </row>
    <row r="1522">
      <c r="A1522" s="135">
        <v>1521.0</v>
      </c>
      <c r="B1522" s="135" t="s">
        <v>7540</v>
      </c>
      <c r="C1522" s="135" t="s">
        <v>108</v>
      </c>
      <c r="E1522" s="135">
        <v>10.0</v>
      </c>
      <c r="K1522" s="135">
        <v>250.0</v>
      </c>
      <c r="N1522" s="143">
        <v>43840.0</v>
      </c>
      <c r="Q1522" s="135" t="s">
        <v>7541</v>
      </c>
      <c r="R1522" s="135">
        <v>3.0</v>
      </c>
    </row>
    <row r="1523">
      <c r="A1523" s="135">
        <v>1522.0</v>
      </c>
      <c r="B1523" s="135" t="s">
        <v>7542</v>
      </c>
      <c r="C1523" s="135" t="s">
        <v>108</v>
      </c>
      <c r="E1523" s="135">
        <v>10.0</v>
      </c>
      <c r="K1523" s="135">
        <v>20.0</v>
      </c>
      <c r="N1523" s="143">
        <v>45866.0</v>
      </c>
    </row>
    <row r="1524">
      <c r="A1524" s="135">
        <v>1523.0</v>
      </c>
      <c r="B1524" s="135" t="s">
        <v>7546</v>
      </c>
      <c r="C1524" s="135" t="s">
        <v>108</v>
      </c>
      <c r="E1524" s="135">
        <v>10.0</v>
      </c>
      <c r="K1524" s="135">
        <v>10.0</v>
      </c>
      <c r="N1524" s="143">
        <v>45294.0</v>
      </c>
    </row>
    <row r="1525">
      <c r="A1525" s="135">
        <v>1524.0</v>
      </c>
      <c r="B1525" s="135" t="s">
        <v>7550</v>
      </c>
      <c r="C1525" s="135" t="s">
        <v>108</v>
      </c>
      <c r="E1525" s="135">
        <v>10.0</v>
      </c>
      <c r="K1525" s="135">
        <v>300.0</v>
      </c>
      <c r="N1525" s="143">
        <v>43885.0</v>
      </c>
    </row>
    <row r="1526">
      <c r="A1526" s="135">
        <v>1525.0</v>
      </c>
      <c r="B1526" s="135" t="s">
        <v>7552</v>
      </c>
      <c r="C1526" s="135" t="s">
        <v>108</v>
      </c>
      <c r="E1526" s="135">
        <v>10.0</v>
      </c>
      <c r="K1526" s="135">
        <v>200.0</v>
      </c>
      <c r="N1526" s="143">
        <v>44272.0</v>
      </c>
    </row>
    <row r="1527">
      <c r="A1527" s="135">
        <v>1526.0</v>
      </c>
      <c r="B1527" s="135" t="s">
        <v>7553</v>
      </c>
      <c r="C1527" s="135" t="s">
        <v>108</v>
      </c>
      <c r="E1527" s="135">
        <v>10.0</v>
      </c>
      <c r="K1527" s="135">
        <v>200.0</v>
      </c>
      <c r="N1527" s="143">
        <v>46034.0</v>
      </c>
    </row>
    <row r="1528">
      <c r="A1528" s="135">
        <v>1527.0</v>
      </c>
      <c r="B1528" s="135" t="s">
        <v>7557</v>
      </c>
      <c r="C1528" s="135" t="s">
        <v>108</v>
      </c>
      <c r="E1528" s="135">
        <v>10.0</v>
      </c>
      <c r="K1528" s="135">
        <v>10.0</v>
      </c>
      <c r="N1528" s="143">
        <v>46137.0</v>
      </c>
    </row>
    <row r="1529">
      <c r="A1529" s="135">
        <v>1528.0</v>
      </c>
      <c r="B1529" s="135" t="s">
        <v>7559</v>
      </c>
      <c r="C1529" s="135" t="s">
        <v>108</v>
      </c>
      <c r="E1529" s="135">
        <v>10.0</v>
      </c>
      <c r="K1529" s="135">
        <v>150.0</v>
      </c>
      <c r="N1529" s="143">
        <v>44511.0</v>
      </c>
    </row>
    <row r="1530">
      <c r="A1530" s="135">
        <v>1529.0</v>
      </c>
      <c r="B1530" s="135" t="s">
        <v>7566</v>
      </c>
      <c r="C1530" s="135" t="s">
        <v>108</v>
      </c>
      <c r="E1530" s="135">
        <v>10.0</v>
      </c>
      <c r="K1530" s="135">
        <v>300.0</v>
      </c>
      <c r="N1530" s="143">
        <v>44024.0</v>
      </c>
    </row>
    <row r="1531">
      <c r="A1531" s="135">
        <v>1530.0</v>
      </c>
      <c r="B1531" s="135" t="s">
        <v>7569</v>
      </c>
      <c r="C1531" s="135" t="s">
        <v>108</v>
      </c>
      <c r="E1531" s="135">
        <v>10.0</v>
      </c>
      <c r="K1531" s="135">
        <v>10.0</v>
      </c>
      <c r="N1531" s="143">
        <v>45572.0</v>
      </c>
    </row>
    <row r="1532">
      <c r="A1532" s="135">
        <v>1531.0</v>
      </c>
      <c r="B1532" s="135" t="s">
        <v>7572</v>
      </c>
      <c r="C1532" s="135" t="s">
        <v>108</v>
      </c>
      <c r="E1532" s="135">
        <v>10.0</v>
      </c>
      <c r="K1532" s="135">
        <v>600.0</v>
      </c>
      <c r="N1532" s="143">
        <v>42466.0</v>
      </c>
    </row>
    <row r="1533">
      <c r="A1533" s="135">
        <v>1532.0</v>
      </c>
      <c r="B1533" s="135" t="s">
        <v>7573</v>
      </c>
      <c r="C1533" s="135" t="s">
        <v>108</v>
      </c>
      <c r="E1533" s="135">
        <v>10.0</v>
      </c>
      <c r="F1533" s="135">
        <v>7.0</v>
      </c>
      <c r="K1533" s="135">
        <v>600.0</v>
      </c>
      <c r="N1533" s="143">
        <v>43841.0</v>
      </c>
    </row>
    <row r="1534">
      <c r="A1534" s="135">
        <v>1533.0</v>
      </c>
      <c r="B1534" s="135" t="s">
        <v>7577</v>
      </c>
      <c r="C1534" s="135" t="s">
        <v>108</v>
      </c>
      <c r="E1534" s="135">
        <v>10.0</v>
      </c>
      <c r="K1534" s="135">
        <v>10.0</v>
      </c>
      <c r="N1534" s="143">
        <v>46030.0</v>
      </c>
    </row>
    <row r="1535">
      <c r="A1535" s="135">
        <v>1534.0</v>
      </c>
      <c r="B1535" s="135" t="s">
        <v>7579</v>
      </c>
      <c r="C1535" s="135" t="s">
        <v>108</v>
      </c>
      <c r="E1535" s="135">
        <v>10.0</v>
      </c>
      <c r="K1535" s="135">
        <v>200.0</v>
      </c>
      <c r="N1535" s="143">
        <v>43839.0</v>
      </c>
    </row>
    <row r="1536">
      <c r="A1536" s="135">
        <v>1535.0</v>
      </c>
      <c r="B1536" s="135" t="s">
        <v>7584</v>
      </c>
      <c r="C1536" s="135" t="s">
        <v>108</v>
      </c>
      <c r="E1536" s="135">
        <v>10.0</v>
      </c>
      <c r="F1536" s="135">
        <v>7.0</v>
      </c>
      <c r="K1536" s="135">
        <v>1000.0</v>
      </c>
      <c r="N1536" s="143">
        <v>43839.0</v>
      </c>
    </row>
    <row r="1537">
      <c r="A1537" s="135">
        <v>1536.0</v>
      </c>
      <c r="B1537" s="135" t="s">
        <v>7588</v>
      </c>
      <c r="C1537" s="135" t="s">
        <v>108</v>
      </c>
      <c r="E1537" s="135">
        <v>10.0</v>
      </c>
      <c r="K1537" s="135">
        <v>10.0</v>
      </c>
      <c r="N1537" s="143">
        <v>45993.0</v>
      </c>
    </row>
    <row r="1538">
      <c r="A1538" s="135">
        <v>1537.0</v>
      </c>
      <c r="B1538" s="135" t="s">
        <v>7592</v>
      </c>
      <c r="C1538" s="135" t="s">
        <v>108</v>
      </c>
      <c r="E1538" s="135">
        <v>10.0</v>
      </c>
      <c r="K1538" s="135">
        <v>50.0</v>
      </c>
      <c r="N1538" s="143">
        <v>45856.0</v>
      </c>
    </row>
    <row r="1539">
      <c r="A1539" s="135">
        <v>1538.0</v>
      </c>
      <c r="B1539" s="135" t="s">
        <v>7595</v>
      </c>
      <c r="C1539" s="135" t="s">
        <v>108</v>
      </c>
      <c r="E1539" s="135">
        <v>10.0</v>
      </c>
      <c r="K1539" s="135">
        <v>10.0</v>
      </c>
      <c r="N1539" s="143">
        <v>45903.0</v>
      </c>
    </row>
    <row r="1540">
      <c r="A1540" s="135">
        <v>1539.0</v>
      </c>
      <c r="B1540" s="135" t="s">
        <v>3776</v>
      </c>
      <c r="C1540" s="135" t="s">
        <v>108</v>
      </c>
      <c r="E1540" s="135">
        <v>10.0</v>
      </c>
      <c r="K1540" s="135">
        <v>10.0</v>
      </c>
      <c r="N1540" s="143">
        <v>45895.0</v>
      </c>
      <c r="Q1540" s="135" t="s">
        <v>3778</v>
      </c>
    </row>
    <row r="1541">
      <c r="A1541" s="135">
        <v>1540.0</v>
      </c>
      <c r="B1541" s="135" t="s">
        <v>7600</v>
      </c>
      <c r="C1541" s="135" t="s">
        <v>108</v>
      </c>
      <c r="E1541" s="135">
        <v>10.0</v>
      </c>
      <c r="K1541" s="135">
        <v>10.0</v>
      </c>
      <c r="N1541" s="143">
        <v>45914.0</v>
      </c>
    </row>
    <row r="1542">
      <c r="A1542" s="135">
        <v>1541.0</v>
      </c>
      <c r="B1542" s="135" t="s">
        <v>7604</v>
      </c>
      <c r="C1542" s="135" t="s">
        <v>108</v>
      </c>
      <c r="E1542" s="135">
        <v>10.0</v>
      </c>
      <c r="K1542" s="135">
        <v>250.0</v>
      </c>
      <c r="N1542" s="143">
        <v>43840.0</v>
      </c>
    </row>
    <row r="1543">
      <c r="A1543" s="135">
        <v>1542.0</v>
      </c>
      <c r="B1543" s="135" t="s">
        <v>7606</v>
      </c>
      <c r="C1543" s="135" t="s">
        <v>108</v>
      </c>
      <c r="E1543" s="135">
        <v>10.0</v>
      </c>
      <c r="K1543" s="135">
        <v>40.0</v>
      </c>
      <c r="N1543" s="143">
        <v>45846.0</v>
      </c>
    </row>
    <row r="1544">
      <c r="A1544" s="135">
        <v>1543.0</v>
      </c>
      <c r="B1544" s="135" t="s">
        <v>7608</v>
      </c>
      <c r="C1544" s="135" t="s">
        <v>108</v>
      </c>
      <c r="E1544" s="135">
        <v>10.0</v>
      </c>
      <c r="K1544" s="135">
        <v>50.0</v>
      </c>
      <c r="N1544" s="143">
        <v>45852.0</v>
      </c>
    </row>
    <row r="1545">
      <c r="A1545" s="135">
        <v>1544.0</v>
      </c>
      <c r="B1545" s="135" t="s">
        <v>7613</v>
      </c>
      <c r="C1545" s="135" t="s">
        <v>108</v>
      </c>
      <c r="E1545" s="135">
        <v>10.0</v>
      </c>
      <c r="K1545" s="135">
        <v>10.0</v>
      </c>
      <c r="N1545" s="143">
        <v>45921.0</v>
      </c>
    </row>
    <row r="1546">
      <c r="A1546" s="135">
        <v>1545.0</v>
      </c>
      <c r="B1546" s="135" t="s">
        <v>7615</v>
      </c>
      <c r="C1546" s="135" t="s">
        <v>108</v>
      </c>
      <c r="E1546" s="135">
        <v>10.0</v>
      </c>
      <c r="K1546" s="135">
        <v>10.0</v>
      </c>
      <c r="N1546" s="143">
        <v>46059.0</v>
      </c>
    </row>
    <row r="1547">
      <c r="A1547" s="135">
        <v>1546.0</v>
      </c>
      <c r="B1547" s="135" t="s">
        <v>7617</v>
      </c>
      <c r="C1547" s="135" t="s">
        <v>108</v>
      </c>
      <c r="E1547" s="135">
        <v>10.0</v>
      </c>
      <c r="K1547" s="135">
        <v>10.0</v>
      </c>
      <c r="N1547" s="143">
        <v>45837.0</v>
      </c>
    </row>
    <row r="1548">
      <c r="A1548" s="135">
        <v>1547.0</v>
      </c>
      <c r="B1548" s="135" t="s">
        <v>7622</v>
      </c>
      <c r="C1548" s="135" t="s">
        <v>108</v>
      </c>
      <c r="E1548" s="135">
        <v>10.0</v>
      </c>
      <c r="K1548" s="135">
        <v>30.0</v>
      </c>
      <c r="N1548" s="143">
        <v>45253.0</v>
      </c>
    </row>
    <row r="1549">
      <c r="A1549" s="135">
        <v>1548.0</v>
      </c>
      <c r="B1549" s="135" t="s">
        <v>7626</v>
      </c>
      <c r="C1549" s="135" t="s">
        <v>108</v>
      </c>
      <c r="E1549" s="135">
        <v>10.0</v>
      </c>
      <c r="K1549" s="135">
        <v>10.0</v>
      </c>
      <c r="N1549" s="143">
        <v>45825.0</v>
      </c>
    </row>
    <row r="1550">
      <c r="A1550" s="135">
        <v>1549.0</v>
      </c>
      <c r="B1550" s="135" t="s">
        <v>7629</v>
      </c>
      <c r="C1550" s="135" t="s">
        <v>108</v>
      </c>
      <c r="E1550" s="135">
        <v>10.0</v>
      </c>
      <c r="K1550" s="135">
        <v>30.0</v>
      </c>
      <c r="N1550" s="143">
        <v>45846.0</v>
      </c>
      <c r="Q1550" s="135" t="s">
        <v>7630</v>
      </c>
      <c r="R1550" s="135">
        <v>11.0</v>
      </c>
    </row>
    <row r="1551">
      <c r="A1551" s="135">
        <v>1550.0</v>
      </c>
      <c r="B1551" s="135" t="s">
        <v>7631</v>
      </c>
      <c r="C1551" s="135" t="s">
        <v>108</v>
      </c>
      <c r="E1551" s="135">
        <v>10.0</v>
      </c>
      <c r="K1551" s="135">
        <v>50.0</v>
      </c>
      <c r="N1551" s="143">
        <v>43888.0</v>
      </c>
    </row>
    <row r="1552">
      <c r="A1552" s="135">
        <v>1551.0</v>
      </c>
      <c r="B1552" s="135" t="s">
        <v>7635</v>
      </c>
      <c r="C1552" s="135" t="s">
        <v>108</v>
      </c>
      <c r="E1552" s="135">
        <v>10.0</v>
      </c>
      <c r="K1552" s="135">
        <v>250.0</v>
      </c>
      <c r="N1552" s="143">
        <v>43882.0</v>
      </c>
    </row>
    <row r="1553">
      <c r="A1553" s="135">
        <v>1552.0</v>
      </c>
      <c r="B1553" s="135" t="s">
        <v>7638</v>
      </c>
      <c r="C1553" s="135" t="s">
        <v>108</v>
      </c>
      <c r="E1553" s="135">
        <v>10.0</v>
      </c>
      <c r="K1553" s="135">
        <v>200.0</v>
      </c>
      <c r="N1553" s="143">
        <v>44838.0</v>
      </c>
    </row>
    <row r="1554">
      <c r="A1554" s="135">
        <v>1553.0</v>
      </c>
      <c r="B1554" s="135" t="s">
        <v>7639</v>
      </c>
      <c r="C1554" s="135" t="s">
        <v>108</v>
      </c>
      <c r="E1554" s="135">
        <v>10.0</v>
      </c>
      <c r="K1554" s="135">
        <v>200.0</v>
      </c>
      <c r="N1554" s="143">
        <v>43844.0</v>
      </c>
    </row>
    <row r="1555">
      <c r="A1555" s="135">
        <v>1554.0</v>
      </c>
      <c r="B1555" s="135" t="s">
        <v>7644</v>
      </c>
      <c r="C1555" s="135" t="s">
        <v>108</v>
      </c>
      <c r="E1555" s="135">
        <v>10.0</v>
      </c>
      <c r="K1555" s="135">
        <v>10.0</v>
      </c>
      <c r="N1555" s="143">
        <v>45611.0</v>
      </c>
    </row>
    <row r="1556">
      <c r="A1556" s="135">
        <v>1555.0</v>
      </c>
      <c r="B1556" s="135" t="s">
        <v>7648</v>
      </c>
      <c r="C1556" s="135" t="s">
        <v>108</v>
      </c>
      <c r="E1556" s="135">
        <v>10.0</v>
      </c>
      <c r="K1556" s="135">
        <v>20.0</v>
      </c>
      <c r="N1556" s="143">
        <v>45928.0</v>
      </c>
    </row>
    <row r="1557">
      <c r="A1557" s="135">
        <v>1556.0</v>
      </c>
      <c r="B1557" s="135" t="s">
        <v>7651</v>
      </c>
      <c r="C1557" s="135" t="s">
        <v>108</v>
      </c>
      <c r="E1557" s="135">
        <v>10.0</v>
      </c>
      <c r="K1557" s="135">
        <v>450.0</v>
      </c>
      <c r="N1557" s="143">
        <v>43839.0</v>
      </c>
    </row>
    <row r="1558">
      <c r="A1558" s="135">
        <v>1557.0</v>
      </c>
      <c r="B1558" s="135" t="s">
        <v>7655</v>
      </c>
      <c r="C1558" s="135" t="s">
        <v>108</v>
      </c>
      <c r="E1558" s="135">
        <v>10.0</v>
      </c>
      <c r="K1558" s="135">
        <v>80.0</v>
      </c>
      <c r="N1558" s="143">
        <v>45061.0</v>
      </c>
    </row>
    <row r="1559">
      <c r="A1559" s="135">
        <v>1558.0</v>
      </c>
      <c r="B1559" s="135" t="s">
        <v>7658</v>
      </c>
      <c r="C1559" s="135" t="s">
        <v>108</v>
      </c>
      <c r="E1559" s="135">
        <v>10.0</v>
      </c>
      <c r="K1559" s="135">
        <v>10.0</v>
      </c>
      <c r="N1559" s="143">
        <v>45806.0</v>
      </c>
    </row>
    <row r="1560">
      <c r="A1560" s="135">
        <v>1559.0</v>
      </c>
      <c r="B1560" s="135" t="s">
        <v>3779</v>
      </c>
      <c r="C1560" s="135" t="s">
        <v>108</v>
      </c>
      <c r="E1560" s="135">
        <v>10.0</v>
      </c>
      <c r="K1560" s="135">
        <v>30.0</v>
      </c>
      <c r="N1560" s="143">
        <v>46079.0</v>
      </c>
    </row>
    <row r="1561">
      <c r="A1561" s="135">
        <v>1560.0</v>
      </c>
      <c r="B1561" s="135" t="s">
        <v>7664</v>
      </c>
      <c r="C1561" s="135" t="s">
        <v>108</v>
      </c>
      <c r="E1561" s="135">
        <v>10.0</v>
      </c>
      <c r="K1561" s="135">
        <v>150.0</v>
      </c>
      <c r="N1561" s="143">
        <v>43840.0</v>
      </c>
      <c r="O1561" s="135" t="s">
        <v>1765</v>
      </c>
      <c r="P1561" s="135" t="s">
        <v>1767</v>
      </c>
      <c r="Q1561" s="135" t="s">
        <v>7666</v>
      </c>
      <c r="S1561" s="135" t="s">
        <v>1770</v>
      </c>
    </row>
    <row r="1562">
      <c r="A1562" s="135">
        <v>1561.0</v>
      </c>
      <c r="B1562" s="135" t="s">
        <v>7668</v>
      </c>
      <c r="C1562" s="135" t="s">
        <v>108</v>
      </c>
      <c r="E1562" s="135">
        <v>10.0</v>
      </c>
      <c r="K1562" s="135">
        <v>300.0</v>
      </c>
      <c r="N1562" s="143">
        <v>43840.0</v>
      </c>
    </row>
    <row r="1563">
      <c r="A1563" s="135">
        <v>1562.0</v>
      </c>
      <c r="B1563" s="135" t="s">
        <v>7670</v>
      </c>
      <c r="C1563" s="135" t="s">
        <v>108</v>
      </c>
      <c r="E1563" s="135">
        <v>10.0</v>
      </c>
      <c r="K1563" s="135">
        <v>10.0</v>
      </c>
      <c r="N1563" s="143">
        <v>45863.0</v>
      </c>
    </row>
    <row r="1564">
      <c r="A1564" s="135">
        <v>1563.0</v>
      </c>
      <c r="B1564" s="135" t="s">
        <v>7675</v>
      </c>
      <c r="C1564" s="135" t="s">
        <v>108</v>
      </c>
      <c r="E1564" s="135">
        <v>10.0</v>
      </c>
      <c r="K1564" s="135">
        <v>30.0</v>
      </c>
      <c r="N1564" s="143">
        <v>45854.0</v>
      </c>
    </row>
    <row r="1565">
      <c r="A1565" s="135">
        <v>1564.0</v>
      </c>
      <c r="B1565" s="135" t="s">
        <v>7680</v>
      </c>
      <c r="C1565" s="135" t="s">
        <v>108</v>
      </c>
      <c r="E1565" s="135">
        <v>10.0</v>
      </c>
      <c r="K1565" s="135">
        <v>10.0</v>
      </c>
      <c r="N1565" s="143">
        <v>46091.0</v>
      </c>
    </row>
    <row r="1566">
      <c r="A1566" s="135">
        <v>1565.0</v>
      </c>
      <c r="B1566" s="135" t="s">
        <v>7682</v>
      </c>
      <c r="C1566" s="135" t="s">
        <v>108</v>
      </c>
      <c r="E1566" s="135">
        <v>10.0</v>
      </c>
      <c r="K1566" s="135">
        <v>200.0</v>
      </c>
      <c r="N1566" s="143">
        <v>44202.0</v>
      </c>
    </row>
    <row r="1567">
      <c r="A1567" s="135">
        <v>1566.0</v>
      </c>
      <c r="B1567" s="135" t="s">
        <v>3784</v>
      </c>
      <c r="C1567" s="135" t="s">
        <v>108</v>
      </c>
      <c r="E1567" s="135">
        <v>10.0</v>
      </c>
      <c r="K1567" s="135">
        <v>250.0</v>
      </c>
      <c r="N1567" s="143">
        <v>43841.0</v>
      </c>
    </row>
    <row r="1568">
      <c r="A1568" s="135">
        <v>1567.0</v>
      </c>
      <c r="B1568" s="135" t="s">
        <v>7688</v>
      </c>
      <c r="C1568" s="135" t="s">
        <v>108</v>
      </c>
      <c r="E1568" s="135">
        <v>10.0</v>
      </c>
      <c r="K1568" s="135">
        <v>40.0</v>
      </c>
      <c r="N1568" s="143">
        <v>44652.0</v>
      </c>
    </row>
    <row r="1569">
      <c r="A1569" s="135">
        <v>1568.0</v>
      </c>
      <c r="B1569" s="135" t="s">
        <v>7691</v>
      </c>
      <c r="C1569" s="135" t="s">
        <v>108</v>
      </c>
      <c r="E1569" s="135">
        <v>10.0</v>
      </c>
      <c r="K1569" s="135">
        <v>20.0</v>
      </c>
      <c r="N1569" s="143">
        <v>43864.0</v>
      </c>
    </row>
    <row r="1570">
      <c r="A1570" s="135">
        <v>1569.0</v>
      </c>
      <c r="B1570" s="135" t="s">
        <v>7696</v>
      </c>
      <c r="C1570" s="135" t="s">
        <v>108</v>
      </c>
      <c r="E1570" s="135">
        <v>10.0</v>
      </c>
      <c r="K1570" s="135">
        <v>250.0</v>
      </c>
      <c r="N1570" s="143">
        <v>43841.0</v>
      </c>
    </row>
    <row r="1571">
      <c r="A1571" s="135">
        <v>1570.0</v>
      </c>
      <c r="B1571" s="135" t="s">
        <v>3788</v>
      </c>
      <c r="C1571" s="135" t="s">
        <v>108</v>
      </c>
      <c r="E1571" s="135">
        <v>10.0</v>
      </c>
      <c r="K1571" s="135">
        <v>40.0</v>
      </c>
      <c r="N1571" s="143">
        <v>45551.0</v>
      </c>
    </row>
    <row r="1572">
      <c r="A1572" s="135">
        <v>1571.0</v>
      </c>
      <c r="B1572" s="135" t="s">
        <v>7701</v>
      </c>
      <c r="C1572" s="135" t="s">
        <v>108</v>
      </c>
      <c r="E1572" s="135">
        <v>10.0</v>
      </c>
      <c r="K1572" s="135">
        <v>10.0</v>
      </c>
      <c r="N1572" s="143">
        <v>45928.0</v>
      </c>
    </row>
    <row r="1573">
      <c r="A1573" s="135">
        <v>1572.0</v>
      </c>
      <c r="B1573" s="135" t="s">
        <v>7704</v>
      </c>
      <c r="C1573" s="135" t="s">
        <v>108</v>
      </c>
      <c r="E1573" s="135">
        <v>10.0</v>
      </c>
      <c r="K1573" s="135">
        <v>150.0</v>
      </c>
      <c r="N1573" s="143">
        <v>44824.0</v>
      </c>
    </row>
    <row r="1574">
      <c r="A1574" s="135">
        <v>1573.0</v>
      </c>
      <c r="B1574" s="135" t="s">
        <v>3792</v>
      </c>
      <c r="C1574" s="135" t="s">
        <v>108</v>
      </c>
      <c r="E1574" s="135">
        <v>10.0</v>
      </c>
      <c r="K1574" s="135">
        <v>10.0</v>
      </c>
      <c r="N1574" s="143">
        <v>46028.0</v>
      </c>
    </row>
    <row r="1575">
      <c r="A1575" s="135">
        <v>1574.0</v>
      </c>
      <c r="B1575" s="135" t="s">
        <v>7711</v>
      </c>
      <c r="C1575" s="135" t="s">
        <v>108</v>
      </c>
      <c r="E1575" s="135">
        <v>10.0</v>
      </c>
      <c r="F1575" s="135">
        <v>9.0</v>
      </c>
      <c r="K1575" s="135">
        <v>20.0</v>
      </c>
      <c r="N1575" s="143">
        <v>44593.0</v>
      </c>
    </row>
    <row r="1576">
      <c r="A1576" s="135">
        <v>1575.0</v>
      </c>
      <c r="B1576" s="135" t="s">
        <v>7713</v>
      </c>
      <c r="C1576" s="135" t="s">
        <v>108</v>
      </c>
      <c r="E1576" s="135">
        <v>10.0</v>
      </c>
      <c r="K1576" s="135">
        <v>10.0</v>
      </c>
      <c r="N1576" s="143">
        <v>45866.0</v>
      </c>
    </row>
    <row r="1577">
      <c r="A1577" s="135">
        <v>1576.0</v>
      </c>
      <c r="B1577" s="135" t="s">
        <v>7719</v>
      </c>
      <c r="C1577" s="135" t="s">
        <v>108</v>
      </c>
      <c r="E1577" s="135">
        <v>10.0</v>
      </c>
      <c r="K1577" s="135">
        <v>10.0</v>
      </c>
      <c r="N1577" s="143">
        <v>45828.0</v>
      </c>
    </row>
    <row r="1578">
      <c r="A1578" s="135">
        <v>1577.0</v>
      </c>
      <c r="B1578" s="135" t="s">
        <v>7721</v>
      </c>
      <c r="C1578" s="135" t="s">
        <v>108</v>
      </c>
      <c r="E1578" s="135">
        <v>10.0</v>
      </c>
      <c r="K1578" s="135">
        <v>30.0</v>
      </c>
      <c r="N1578" s="143">
        <v>44164.0</v>
      </c>
    </row>
    <row r="1579">
      <c r="A1579" s="135">
        <v>1578.0</v>
      </c>
      <c r="B1579" s="135" t="s">
        <v>7724</v>
      </c>
      <c r="C1579" s="135" t="s">
        <v>108</v>
      </c>
      <c r="E1579" s="135">
        <v>10.0</v>
      </c>
      <c r="K1579" s="135">
        <v>150.0</v>
      </c>
      <c r="N1579" s="143">
        <v>46046.0</v>
      </c>
    </row>
    <row r="1580">
      <c r="A1580" s="135">
        <v>1579.0</v>
      </c>
      <c r="B1580" s="135" t="s">
        <v>7726</v>
      </c>
      <c r="C1580" s="135" t="s">
        <v>108</v>
      </c>
      <c r="E1580" s="135">
        <v>10.0</v>
      </c>
      <c r="F1580" s="135">
        <v>7.0</v>
      </c>
      <c r="K1580" s="135">
        <v>600.0</v>
      </c>
      <c r="N1580" s="143">
        <v>44041.0</v>
      </c>
    </row>
    <row r="1581">
      <c r="A1581" s="135">
        <v>1580.0</v>
      </c>
      <c r="B1581" s="135" t="s">
        <v>7728</v>
      </c>
      <c r="C1581" s="135" t="s">
        <v>108</v>
      </c>
      <c r="E1581" s="135">
        <v>10.0</v>
      </c>
      <c r="K1581" s="135">
        <v>250.0</v>
      </c>
      <c r="N1581" s="143">
        <v>43838.0</v>
      </c>
    </row>
    <row r="1582">
      <c r="A1582" s="135">
        <v>1581.0</v>
      </c>
      <c r="B1582" s="135" t="s">
        <v>7732</v>
      </c>
      <c r="C1582" s="135" t="s">
        <v>108</v>
      </c>
      <c r="E1582" s="135">
        <v>10.0</v>
      </c>
      <c r="K1582" s="135">
        <v>250.0</v>
      </c>
      <c r="N1582" s="143">
        <v>42319.0</v>
      </c>
    </row>
    <row r="1583">
      <c r="A1583" s="135">
        <v>1582.0</v>
      </c>
      <c r="B1583" s="135" t="s">
        <v>7736</v>
      </c>
      <c r="C1583" s="135" t="s">
        <v>108</v>
      </c>
      <c r="E1583" s="135">
        <v>10.0</v>
      </c>
      <c r="K1583" s="135">
        <v>10.0</v>
      </c>
      <c r="N1583" s="143">
        <v>46038.0</v>
      </c>
    </row>
    <row r="1584">
      <c r="A1584" s="135">
        <v>1583.0</v>
      </c>
      <c r="B1584" s="135" t="s">
        <v>7740</v>
      </c>
      <c r="C1584" s="135" t="s">
        <v>108</v>
      </c>
      <c r="E1584" s="135">
        <v>10.0</v>
      </c>
      <c r="K1584" s="135">
        <v>350.0</v>
      </c>
      <c r="N1584" s="143">
        <v>43846.0</v>
      </c>
    </row>
    <row r="1585">
      <c r="A1585" s="135">
        <v>1584.0</v>
      </c>
      <c r="B1585" s="135" t="s">
        <v>7745</v>
      </c>
      <c r="C1585" s="135" t="s">
        <v>108</v>
      </c>
      <c r="E1585" s="135">
        <v>10.0</v>
      </c>
      <c r="K1585" s="135">
        <v>10.0</v>
      </c>
      <c r="N1585" s="143">
        <v>45753.0</v>
      </c>
    </row>
    <row r="1586">
      <c r="A1586" s="135">
        <v>1585.0</v>
      </c>
      <c r="B1586" s="135" t="s">
        <v>7746</v>
      </c>
      <c r="C1586" s="135" t="s">
        <v>108</v>
      </c>
      <c r="E1586" s="135">
        <v>10.0</v>
      </c>
      <c r="K1586" s="135">
        <v>80.0</v>
      </c>
      <c r="N1586" s="143">
        <v>43840.0</v>
      </c>
    </row>
    <row r="1587">
      <c r="A1587" s="135">
        <v>1586.0</v>
      </c>
      <c r="B1587" s="135" t="s">
        <v>7750</v>
      </c>
      <c r="C1587" s="135" t="s">
        <v>108</v>
      </c>
      <c r="E1587" s="135">
        <v>10.0</v>
      </c>
      <c r="K1587" s="135">
        <v>30.0</v>
      </c>
      <c r="N1587" s="143">
        <v>46028.0</v>
      </c>
    </row>
    <row r="1588">
      <c r="A1588" s="135">
        <v>1587.0</v>
      </c>
      <c r="B1588" s="135" t="s">
        <v>7751</v>
      </c>
      <c r="C1588" s="135" t="s">
        <v>108</v>
      </c>
      <c r="E1588" s="135">
        <v>10.0</v>
      </c>
      <c r="K1588" s="135">
        <v>350.0</v>
      </c>
      <c r="N1588" s="143">
        <v>43840.0</v>
      </c>
    </row>
    <row r="1589">
      <c r="A1589" s="135">
        <v>1588.0</v>
      </c>
      <c r="B1589" s="135" t="s">
        <v>7754</v>
      </c>
      <c r="C1589" s="135" t="s">
        <v>108</v>
      </c>
      <c r="E1589" s="135">
        <v>10.0</v>
      </c>
      <c r="K1589" s="135">
        <v>10.0</v>
      </c>
      <c r="N1589" s="143">
        <v>45856.0</v>
      </c>
    </row>
    <row r="1590">
      <c r="A1590" s="135">
        <v>1589.0</v>
      </c>
      <c r="B1590" s="135" t="s">
        <v>7755</v>
      </c>
      <c r="C1590" s="135" t="s">
        <v>108</v>
      </c>
      <c r="E1590" s="135">
        <v>10.0</v>
      </c>
      <c r="K1590" s="135">
        <v>30.0</v>
      </c>
      <c r="N1590" s="143">
        <v>45846.0</v>
      </c>
    </row>
    <row r="1591">
      <c r="A1591" s="135">
        <v>1590.0</v>
      </c>
      <c r="B1591" s="135" t="s">
        <v>7759</v>
      </c>
      <c r="C1591" s="135" t="s">
        <v>108</v>
      </c>
      <c r="E1591" s="135">
        <v>10.0</v>
      </c>
      <c r="K1591" s="135">
        <v>150.0</v>
      </c>
      <c r="N1591" s="143">
        <v>45847.0</v>
      </c>
    </row>
    <row r="1592">
      <c r="A1592" s="135">
        <v>1591.0</v>
      </c>
      <c r="B1592" s="135" t="s">
        <v>7762</v>
      </c>
      <c r="C1592" s="135" t="s">
        <v>108</v>
      </c>
      <c r="E1592" s="135">
        <v>10.0</v>
      </c>
      <c r="K1592" s="135">
        <v>30.0</v>
      </c>
      <c r="N1592" s="143">
        <v>45897.0</v>
      </c>
      <c r="Q1592" s="135" t="s">
        <v>7765</v>
      </c>
      <c r="R1592" s="135">
        <v>1.0</v>
      </c>
    </row>
    <row r="1593">
      <c r="A1593" s="135">
        <v>1592.0</v>
      </c>
      <c r="B1593" s="135" t="s">
        <v>7768</v>
      </c>
      <c r="C1593" s="135" t="s">
        <v>108</v>
      </c>
      <c r="E1593" s="135">
        <v>10.0</v>
      </c>
      <c r="K1593" s="135">
        <v>450.0</v>
      </c>
      <c r="N1593" s="143">
        <v>43845.0</v>
      </c>
      <c r="Q1593" s="135" t="s">
        <v>7773</v>
      </c>
    </row>
    <row r="1594">
      <c r="A1594" s="135">
        <v>1593.0</v>
      </c>
      <c r="B1594" s="135" t="s">
        <v>7775</v>
      </c>
      <c r="C1594" s="135" t="s">
        <v>108</v>
      </c>
      <c r="E1594" s="135">
        <v>10.0</v>
      </c>
      <c r="K1594" s="135">
        <v>10.0</v>
      </c>
      <c r="N1594" s="143">
        <v>45928.0</v>
      </c>
    </row>
    <row r="1595">
      <c r="A1595" s="135">
        <v>1594.0</v>
      </c>
      <c r="B1595" s="135" t="s">
        <v>7776</v>
      </c>
      <c r="C1595" s="135" t="s">
        <v>108</v>
      </c>
      <c r="E1595" s="135">
        <v>10.0</v>
      </c>
      <c r="K1595" s="135">
        <v>400.0</v>
      </c>
      <c r="N1595" s="143">
        <v>44207.0</v>
      </c>
    </row>
    <row r="1596">
      <c r="A1596" s="135">
        <v>1595.0</v>
      </c>
      <c r="B1596" s="135" t="s">
        <v>7780</v>
      </c>
      <c r="C1596" s="135" t="s">
        <v>108</v>
      </c>
      <c r="E1596" s="135">
        <v>10.0</v>
      </c>
      <c r="K1596" s="135">
        <v>150.0</v>
      </c>
      <c r="N1596" s="143">
        <v>45915.0</v>
      </c>
    </row>
    <row r="1597">
      <c r="A1597" s="135">
        <v>1596.0</v>
      </c>
      <c r="B1597" s="135" t="s">
        <v>7781</v>
      </c>
      <c r="C1597" s="135" t="s">
        <v>108</v>
      </c>
      <c r="E1597" s="135">
        <v>10.0</v>
      </c>
      <c r="K1597" s="135">
        <v>20.0</v>
      </c>
      <c r="N1597" s="143">
        <v>43370.0</v>
      </c>
    </row>
    <row r="1598">
      <c r="A1598" s="135">
        <v>1597.0</v>
      </c>
      <c r="B1598" s="135" t="s">
        <v>7786</v>
      </c>
      <c r="C1598" s="135" t="s">
        <v>108</v>
      </c>
      <c r="E1598" s="135">
        <v>10.0</v>
      </c>
      <c r="K1598" s="135">
        <v>20.0</v>
      </c>
      <c r="N1598" s="143">
        <v>45437.0</v>
      </c>
    </row>
    <row r="1599">
      <c r="A1599" s="135">
        <v>1598.0</v>
      </c>
      <c r="B1599" s="135" t="s">
        <v>7788</v>
      </c>
      <c r="C1599" s="135" t="s">
        <v>108</v>
      </c>
      <c r="E1599" s="135">
        <v>10.0</v>
      </c>
      <c r="K1599" s="135">
        <v>250.0</v>
      </c>
      <c r="N1599" s="143">
        <v>44130.0</v>
      </c>
    </row>
    <row r="1600">
      <c r="A1600" s="135">
        <v>1599.0</v>
      </c>
      <c r="B1600" s="135" t="s">
        <v>7791</v>
      </c>
      <c r="C1600" s="135" t="s">
        <v>108</v>
      </c>
      <c r="E1600" s="135">
        <v>10.0</v>
      </c>
      <c r="F1600" s="135">
        <v>6.0</v>
      </c>
      <c r="K1600" s="135">
        <v>150.0</v>
      </c>
      <c r="N1600" s="143">
        <v>43183.0</v>
      </c>
    </row>
    <row r="1601">
      <c r="A1601" s="135">
        <v>1600.0</v>
      </c>
      <c r="B1601" s="135" t="s">
        <v>7794</v>
      </c>
      <c r="C1601" s="135" t="s">
        <v>108</v>
      </c>
      <c r="E1601" s="135">
        <v>10.0</v>
      </c>
      <c r="K1601" s="135">
        <v>30.0</v>
      </c>
      <c r="N1601" s="143">
        <v>45846.0</v>
      </c>
    </row>
    <row r="1602">
      <c r="A1602" s="135">
        <v>1601.0</v>
      </c>
      <c r="B1602" s="135" t="s">
        <v>7797</v>
      </c>
      <c r="C1602" s="135" t="s">
        <v>108</v>
      </c>
      <c r="E1602" s="135">
        <v>10.0</v>
      </c>
      <c r="K1602" s="135">
        <v>10.0</v>
      </c>
      <c r="N1602" s="143">
        <v>45956.0</v>
      </c>
    </row>
    <row r="1603">
      <c r="A1603" s="135">
        <v>1602.0</v>
      </c>
      <c r="B1603" s="135" t="s">
        <v>7801</v>
      </c>
      <c r="C1603" s="135" t="s">
        <v>108</v>
      </c>
      <c r="E1603" s="135">
        <v>10.0</v>
      </c>
      <c r="K1603" s="135">
        <v>200.0</v>
      </c>
      <c r="N1603" s="143">
        <v>43862.0</v>
      </c>
    </row>
    <row r="1604">
      <c r="A1604" s="135">
        <v>1603.0</v>
      </c>
      <c r="B1604" s="135" t="s">
        <v>7804</v>
      </c>
      <c r="C1604" s="135" t="s">
        <v>108</v>
      </c>
      <c r="E1604" s="135">
        <v>10.0</v>
      </c>
      <c r="K1604" s="135">
        <v>200.0</v>
      </c>
      <c r="N1604" s="143">
        <v>44042.0</v>
      </c>
    </row>
    <row r="1605">
      <c r="A1605" s="135">
        <v>1604.0</v>
      </c>
      <c r="B1605" s="135" t="s">
        <v>7805</v>
      </c>
      <c r="C1605" s="135" t="s">
        <v>108</v>
      </c>
      <c r="E1605" s="135">
        <v>10.0</v>
      </c>
      <c r="K1605" s="135">
        <v>30.0</v>
      </c>
      <c r="N1605" s="143">
        <v>45839.0</v>
      </c>
      <c r="Q1605" s="135" t="s">
        <v>7807</v>
      </c>
    </row>
    <row r="1606">
      <c r="A1606" s="135">
        <v>1605.0</v>
      </c>
      <c r="B1606" s="135" t="s">
        <v>7810</v>
      </c>
      <c r="C1606" s="135" t="s">
        <v>108</v>
      </c>
      <c r="E1606" s="135">
        <v>10.0</v>
      </c>
      <c r="K1606" s="135">
        <v>200.0</v>
      </c>
      <c r="N1606" s="143">
        <v>43347.0</v>
      </c>
    </row>
    <row r="1607">
      <c r="A1607" s="135">
        <v>1606.0</v>
      </c>
      <c r="B1607" s="135" t="s">
        <v>7814</v>
      </c>
      <c r="C1607" s="135" t="s">
        <v>108</v>
      </c>
      <c r="E1607" s="135">
        <v>10.0</v>
      </c>
      <c r="K1607" s="135">
        <v>1000.0</v>
      </c>
      <c r="N1607" s="143">
        <v>43843.0</v>
      </c>
    </row>
    <row r="1608">
      <c r="A1608" s="135">
        <v>1607.0</v>
      </c>
      <c r="B1608" s="135" t="s">
        <v>7819</v>
      </c>
      <c r="C1608" s="135" t="s">
        <v>108</v>
      </c>
      <c r="E1608" s="135">
        <v>10.0</v>
      </c>
      <c r="K1608" s="135">
        <v>20.0</v>
      </c>
      <c r="N1608" s="143">
        <v>45692.0</v>
      </c>
    </row>
    <row r="1609">
      <c r="A1609" s="135">
        <v>1608.0</v>
      </c>
      <c r="B1609" s="135" t="s">
        <v>7823</v>
      </c>
      <c r="C1609" s="135" t="s">
        <v>108</v>
      </c>
      <c r="E1609" s="135">
        <v>10.0</v>
      </c>
      <c r="K1609" s="135">
        <v>10.0</v>
      </c>
      <c r="N1609" s="143">
        <v>45870.0</v>
      </c>
      <c r="Q1609" s="135" t="s">
        <v>7825</v>
      </c>
    </row>
    <row r="1610">
      <c r="A1610" s="135">
        <v>1609.0</v>
      </c>
      <c r="B1610" s="135" t="s">
        <v>7826</v>
      </c>
      <c r="C1610" s="135" t="s">
        <v>108</v>
      </c>
      <c r="E1610" s="135">
        <v>10.0</v>
      </c>
      <c r="K1610" s="135">
        <v>200.0</v>
      </c>
      <c r="N1610" s="143">
        <v>43839.0</v>
      </c>
    </row>
    <row r="1611">
      <c r="A1611" s="135">
        <v>1610.0</v>
      </c>
      <c r="B1611" s="135" t="s">
        <v>7828</v>
      </c>
      <c r="C1611" s="135" t="s">
        <v>108</v>
      </c>
      <c r="E1611" s="135">
        <v>10.0</v>
      </c>
      <c r="K1611" s="135">
        <v>200.0</v>
      </c>
      <c r="N1611" s="143">
        <v>44814.0</v>
      </c>
    </row>
    <row r="1612">
      <c r="A1612" s="135">
        <v>1611.0</v>
      </c>
      <c r="B1612" s="135" t="s">
        <v>7831</v>
      </c>
      <c r="C1612" s="135" t="s">
        <v>108</v>
      </c>
      <c r="E1612" s="135">
        <v>10.0</v>
      </c>
      <c r="K1612" s="135">
        <v>250.0</v>
      </c>
      <c r="N1612" s="143">
        <v>43925.0</v>
      </c>
    </row>
    <row r="1613">
      <c r="A1613" s="135">
        <v>1612.0</v>
      </c>
      <c r="B1613" s="135" t="s">
        <v>7833</v>
      </c>
      <c r="C1613" s="135" t="s">
        <v>108</v>
      </c>
      <c r="E1613" s="135">
        <v>10.0</v>
      </c>
      <c r="K1613" s="135">
        <v>200.0</v>
      </c>
      <c r="N1613" s="143">
        <v>43840.0</v>
      </c>
    </row>
    <row r="1614">
      <c r="A1614" s="135">
        <v>1613.0</v>
      </c>
      <c r="B1614" s="135" t="s">
        <v>7836</v>
      </c>
      <c r="C1614" s="135" t="s">
        <v>108</v>
      </c>
      <c r="E1614" s="135">
        <v>10.0</v>
      </c>
      <c r="K1614" s="135">
        <v>10.0</v>
      </c>
      <c r="N1614" s="143">
        <v>45819.0</v>
      </c>
    </row>
    <row r="1615">
      <c r="A1615" s="135">
        <v>1614.0</v>
      </c>
      <c r="B1615" s="135" t="s">
        <v>7837</v>
      </c>
      <c r="C1615" s="135" t="s">
        <v>108</v>
      </c>
      <c r="E1615" s="135">
        <v>10.0</v>
      </c>
      <c r="K1615" s="135">
        <v>200.0</v>
      </c>
      <c r="N1615" s="143">
        <v>43839.0</v>
      </c>
    </row>
    <row r="1616">
      <c r="A1616" s="135">
        <v>1615.0</v>
      </c>
      <c r="B1616" s="135" t="s">
        <v>7842</v>
      </c>
      <c r="C1616" s="135" t="s">
        <v>108</v>
      </c>
      <c r="E1616" s="135">
        <v>10.0</v>
      </c>
      <c r="K1616" s="135">
        <v>70.0</v>
      </c>
      <c r="N1616" s="143">
        <v>45295.0</v>
      </c>
    </row>
    <row r="1617">
      <c r="A1617" s="135">
        <v>1616.0</v>
      </c>
      <c r="B1617" s="135" t="s">
        <v>7844</v>
      </c>
      <c r="C1617" s="135" t="s">
        <v>108</v>
      </c>
      <c r="E1617" s="135">
        <v>10.0</v>
      </c>
      <c r="K1617" s="135">
        <v>10.0</v>
      </c>
      <c r="N1617" s="143">
        <v>46071.0</v>
      </c>
    </row>
    <row r="1618">
      <c r="A1618" s="135">
        <v>1617.0</v>
      </c>
      <c r="B1618" s="135" t="s">
        <v>7845</v>
      </c>
      <c r="C1618" s="135" t="s">
        <v>108</v>
      </c>
      <c r="E1618" s="135">
        <v>10.0</v>
      </c>
      <c r="K1618" s="135">
        <v>20.0</v>
      </c>
      <c r="N1618" s="143">
        <v>45841.0</v>
      </c>
    </row>
    <row r="1619">
      <c r="A1619" s="135">
        <v>1618.0</v>
      </c>
      <c r="B1619" s="135" t="s">
        <v>7848</v>
      </c>
      <c r="C1619" s="135" t="s">
        <v>108</v>
      </c>
      <c r="E1619" s="135">
        <v>10.0</v>
      </c>
      <c r="K1619" s="135">
        <v>400.0</v>
      </c>
      <c r="N1619" s="143">
        <v>45833.0</v>
      </c>
    </row>
    <row r="1620">
      <c r="A1620" s="135">
        <v>1619.0</v>
      </c>
      <c r="B1620" s="135" t="s">
        <v>7850</v>
      </c>
      <c r="C1620" s="135" t="s">
        <v>108</v>
      </c>
      <c r="E1620" s="135">
        <v>10.0</v>
      </c>
      <c r="K1620" s="135">
        <v>200.0</v>
      </c>
      <c r="N1620" s="143">
        <v>44746.0</v>
      </c>
    </row>
    <row r="1621">
      <c r="A1621" s="135">
        <v>1620.0</v>
      </c>
      <c r="B1621" s="135" t="s">
        <v>7852</v>
      </c>
      <c r="C1621" s="135" t="s">
        <v>108</v>
      </c>
      <c r="E1621" s="135">
        <v>10.0</v>
      </c>
      <c r="K1621" s="135">
        <v>250.0</v>
      </c>
      <c r="N1621" s="143">
        <v>44759.0</v>
      </c>
    </row>
    <row r="1622">
      <c r="A1622" s="135">
        <v>1621.0</v>
      </c>
      <c r="B1622" s="135" t="s">
        <v>7853</v>
      </c>
      <c r="C1622" s="135" t="s">
        <v>108</v>
      </c>
      <c r="E1622" s="135">
        <v>10.0</v>
      </c>
      <c r="K1622" s="135">
        <v>10.0</v>
      </c>
      <c r="N1622" s="143">
        <v>45954.0</v>
      </c>
    </row>
    <row r="1623">
      <c r="A1623" s="135">
        <v>1622.0</v>
      </c>
      <c r="B1623" s="135" t="s">
        <v>7855</v>
      </c>
      <c r="C1623" s="135" t="s">
        <v>108</v>
      </c>
      <c r="E1623" s="135">
        <v>10.0</v>
      </c>
      <c r="K1623" s="135">
        <v>10.0</v>
      </c>
      <c r="N1623" s="143">
        <v>43898.0</v>
      </c>
    </row>
    <row r="1624">
      <c r="A1624" s="135">
        <v>1623.0</v>
      </c>
      <c r="B1624" s="135" t="s">
        <v>7857</v>
      </c>
      <c r="C1624" s="135" t="s">
        <v>108</v>
      </c>
      <c r="K1624" s="135">
        <v>40.0</v>
      </c>
      <c r="N1624" s="143">
        <v>44038.0</v>
      </c>
    </row>
    <row r="1625">
      <c r="A1625" s="135">
        <v>1624.0</v>
      </c>
      <c r="B1625" s="135" t="s">
        <v>7859</v>
      </c>
      <c r="C1625" s="135" t="s">
        <v>108</v>
      </c>
      <c r="K1625" s="135">
        <v>10.0</v>
      </c>
      <c r="N1625" s="143">
        <v>46007.0</v>
      </c>
    </row>
    <row r="1626">
      <c r="A1626" s="135">
        <v>1625.0</v>
      </c>
      <c r="B1626" s="135" t="s">
        <v>7861</v>
      </c>
      <c r="C1626" s="135" t="s">
        <v>108</v>
      </c>
      <c r="K1626" s="135">
        <v>40.0</v>
      </c>
      <c r="N1626" s="143">
        <v>43860.0</v>
      </c>
    </row>
    <row r="1627">
      <c r="A1627" s="135">
        <v>1626.0</v>
      </c>
      <c r="B1627" s="135" t="s">
        <v>7862</v>
      </c>
      <c r="C1627" s="135" t="s">
        <v>108</v>
      </c>
      <c r="K1627" s="135">
        <v>20.0</v>
      </c>
      <c r="N1627" s="143">
        <v>45847.0</v>
      </c>
    </row>
    <row r="1628">
      <c r="A1628" s="135">
        <v>1627.0</v>
      </c>
      <c r="B1628" s="135" t="s">
        <v>7866</v>
      </c>
      <c r="C1628" s="135" t="s">
        <v>108</v>
      </c>
      <c r="K1628" s="135">
        <v>10.0</v>
      </c>
      <c r="N1628" s="143">
        <v>45746.0</v>
      </c>
    </row>
    <row r="1629">
      <c r="A1629" s="135">
        <v>1628.0</v>
      </c>
      <c r="B1629" s="135" t="s">
        <v>7868</v>
      </c>
      <c r="C1629" s="135" t="s">
        <v>108</v>
      </c>
      <c r="K1629" s="135">
        <v>80.0</v>
      </c>
      <c r="N1629" s="143">
        <v>44554.0</v>
      </c>
    </row>
    <row r="1630">
      <c r="A1630" s="135">
        <v>1629.0</v>
      </c>
      <c r="B1630" s="135" t="s">
        <v>7870</v>
      </c>
      <c r="C1630" s="135" t="s">
        <v>108</v>
      </c>
      <c r="K1630" s="135">
        <v>10.0</v>
      </c>
      <c r="N1630" s="143">
        <v>46016.0</v>
      </c>
      <c r="Q1630" s="135" t="s">
        <v>7871</v>
      </c>
      <c r="R1630" s="135">
        <v>1.0</v>
      </c>
    </row>
    <row r="1631">
      <c r="A1631" s="135">
        <v>1630.0</v>
      </c>
      <c r="B1631" s="135" t="s">
        <v>7872</v>
      </c>
      <c r="C1631" s="135" t="s">
        <v>108</v>
      </c>
      <c r="K1631" s="135">
        <v>10.0</v>
      </c>
      <c r="N1631" s="143">
        <v>45713.0</v>
      </c>
    </row>
    <row r="1632">
      <c r="A1632" s="135">
        <v>1631.0</v>
      </c>
      <c r="B1632" s="135" t="s">
        <v>7878</v>
      </c>
      <c r="C1632" s="135" t="s">
        <v>108</v>
      </c>
      <c r="N1632" s="143">
        <v>44285.0</v>
      </c>
    </row>
    <row r="1633">
      <c r="A1633" s="135">
        <v>1632.0</v>
      </c>
      <c r="B1633" s="135" t="s">
        <v>7881</v>
      </c>
      <c r="C1633" s="135" t="s">
        <v>108</v>
      </c>
      <c r="K1633" s="135">
        <v>70.0</v>
      </c>
      <c r="N1633" s="143">
        <v>43893.0</v>
      </c>
    </row>
    <row r="1634">
      <c r="A1634" s="135">
        <v>1633.0</v>
      </c>
      <c r="B1634" s="135" t="s">
        <v>7883</v>
      </c>
      <c r="C1634" s="135" t="s">
        <v>108</v>
      </c>
      <c r="K1634" s="135">
        <v>10.0</v>
      </c>
      <c r="N1634" s="143">
        <v>46081.0</v>
      </c>
    </row>
    <row r="1635">
      <c r="A1635" s="135">
        <v>1634.0</v>
      </c>
      <c r="B1635" s="135" t="s">
        <v>7885</v>
      </c>
      <c r="C1635" s="135" t="s">
        <v>108</v>
      </c>
      <c r="K1635" s="135">
        <v>10.0</v>
      </c>
      <c r="N1635" s="143">
        <v>44777.0</v>
      </c>
    </row>
    <row r="1636">
      <c r="A1636" s="135">
        <v>1635.0</v>
      </c>
      <c r="B1636" s="135" t="s">
        <v>7888</v>
      </c>
      <c r="C1636" s="135" t="s">
        <v>108</v>
      </c>
      <c r="N1636" s="143">
        <v>45010.0</v>
      </c>
    </row>
    <row r="1637">
      <c r="A1637" s="135">
        <v>1636.0</v>
      </c>
      <c r="B1637" s="135" t="s">
        <v>7890</v>
      </c>
      <c r="C1637" s="135" t="s">
        <v>108</v>
      </c>
      <c r="K1637" s="135">
        <v>10.0</v>
      </c>
      <c r="N1637" s="143">
        <v>45573.0</v>
      </c>
    </row>
    <row r="1638">
      <c r="A1638" s="135">
        <v>1637.0</v>
      </c>
      <c r="B1638" s="135" t="s">
        <v>7894</v>
      </c>
      <c r="C1638" s="135" t="s">
        <v>108</v>
      </c>
      <c r="K1638" s="135">
        <v>20.0</v>
      </c>
      <c r="N1638" s="143">
        <v>46068.0</v>
      </c>
    </row>
    <row r="1639">
      <c r="A1639" s="135">
        <v>1638.0</v>
      </c>
      <c r="B1639" s="135" t="s">
        <v>7896</v>
      </c>
      <c r="C1639" s="135" t="s">
        <v>108</v>
      </c>
      <c r="K1639" s="135">
        <v>50.0</v>
      </c>
      <c r="N1639" s="143">
        <v>45683.0</v>
      </c>
    </row>
    <row r="1640">
      <c r="A1640" s="135">
        <v>1639.0</v>
      </c>
      <c r="B1640" s="135" t="s">
        <v>7898</v>
      </c>
      <c r="C1640" s="135" t="s">
        <v>108</v>
      </c>
      <c r="K1640" s="135">
        <v>100.0</v>
      </c>
      <c r="N1640" s="143">
        <v>44888.0</v>
      </c>
    </row>
    <row r="1641">
      <c r="A1641" s="135">
        <v>1640.0</v>
      </c>
      <c r="B1641" s="135" t="s">
        <v>7899</v>
      </c>
      <c r="C1641" s="135" t="s">
        <v>108</v>
      </c>
      <c r="K1641" s="135">
        <v>10.0</v>
      </c>
      <c r="N1641" s="143">
        <v>46088.0</v>
      </c>
    </row>
    <row r="1642">
      <c r="A1642" s="135">
        <v>1641.0</v>
      </c>
      <c r="B1642" s="135" t="s">
        <v>7901</v>
      </c>
      <c r="C1642" s="135" t="s">
        <v>108</v>
      </c>
      <c r="K1642" s="135">
        <v>40.0</v>
      </c>
      <c r="N1642" s="143">
        <v>46091.0</v>
      </c>
    </row>
    <row r="1643">
      <c r="A1643" s="135">
        <v>1642.0</v>
      </c>
      <c r="B1643" s="135" t="s">
        <v>7904</v>
      </c>
      <c r="C1643" s="135" t="s">
        <v>108</v>
      </c>
      <c r="K1643" s="135">
        <v>30.0</v>
      </c>
      <c r="N1643" s="143">
        <v>44794.0</v>
      </c>
    </row>
    <row r="1644">
      <c r="A1644" s="135">
        <v>1643.0</v>
      </c>
      <c r="B1644" s="135" t="s">
        <v>7905</v>
      </c>
      <c r="C1644" s="135" t="s">
        <v>108</v>
      </c>
      <c r="N1644" s="143">
        <v>44796.0</v>
      </c>
    </row>
    <row r="1645">
      <c r="A1645" s="135">
        <v>1644.0</v>
      </c>
      <c r="B1645" s="135" t="s">
        <v>7907</v>
      </c>
      <c r="C1645" s="135" t="s">
        <v>108</v>
      </c>
      <c r="K1645" s="135">
        <v>70.0</v>
      </c>
      <c r="N1645" s="143">
        <v>43948.0</v>
      </c>
    </row>
    <row r="1646">
      <c r="A1646" s="135">
        <v>1645.0</v>
      </c>
      <c r="B1646" s="135" t="s">
        <v>7910</v>
      </c>
      <c r="C1646" s="135" t="s">
        <v>108</v>
      </c>
      <c r="K1646" s="135">
        <v>40.0</v>
      </c>
      <c r="N1646" s="143">
        <v>44964.0</v>
      </c>
    </row>
    <row r="1647">
      <c r="A1647" s="135">
        <v>1646.0</v>
      </c>
      <c r="B1647" s="135" t="s">
        <v>7914</v>
      </c>
      <c r="C1647" s="135" t="s">
        <v>108</v>
      </c>
      <c r="K1647" s="135">
        <v>90.0</v>
      </c>
      <c r="N1647" s="143">
        <v>45027.0</v>
      </c>
    </row>
    <row r="1648">
      <c r="A1648" s="135">
        <v>1647.0</v>
      </c>
      <c r="B1648" s="135" t="s">
        <v>3794</v>
      </c>
      <c r="C1648" s="135" t="s">
        <v>108</v>
      </c>
      <c r="K1648" s="135">
        <v>90.0</v>
      </c>
      <c r="N1648" s="143">
        <v>45019.0</v>
      </c>
    </row>
    <row r="1649">
      <c r="A1649" s="135">
        <v>1648.0</v>
      </c>
      <c r="B1649" s="135" t="s">
        <v>7920</v>
      </c>
      <c r="C1649" s="135" t="s">
        <v>108</v>
      </c>
      <c r="N1649" s="143">
        <v>46124.0</v>
      </c>
    </row>
    <row r="1650">
      <c r="A1650" s="135">
        <v>1649.0</v>
      </c>
      <c r="B1650" s="135" t="s">
        <v>7923</v>
      </c>
      <c r="C1650" s="135" t="s">
        <v>108</v>
      </c>
      <c r="K1650" s="135">
        <v>10.0</v>
      </c>
      <c r="N1650" s="143">
        <v>46017.0</v>
      </c>
    </row>
    <row r="1651">
      <c r="A1651" s="135">
        <v>1650.0</v>
      </c>
      <c r="B1651" s="135" t="s">
        <v>7924</v>
      </c>
      <c r="C1651" s="135" t="s">
        <v>108</v>
      </c>
      <c r="K1651" s="135">
        <v>40.0</v>
      </c>
      <c r="N1651" s="143">
        <v>45275.0</v>
      </c>
    </row>
    <row r="1652">
      <c r="A1652" s="135">
        <v>1651.0</v>
      </c>
      <c r="B1652" s="135" t="s">
        <v>7929</v>
      </c>
      <c r="C1652" s="135" t="s">
        <v>108</v>
      </c>
      <c r="K1652" s="135">
        <v>10.0</v>
      </c>
      <c r="N1652" s="143">
        <v>46009.0</v>
      </c>
    </row>
    <row r="1653">
      <c r="A1653" s="135">
        <v>1652.0</v>
      </c>
      <c r="B1653" s="135" t="s">
        <v>7931</v>
      </c>
      <c r="C1653" s="135" t="s">
        <v>108</v>
      </c>
      <c r="K1653" s="135">
        <v>10.0</v>
      </c>
      <c r="N1653" s="143">
        <v>46078.0</v>
      </c>
    </row>
    <row r="1654">
      <c r="A1654" s="135">
        <v>1653.0</v>
      </c>
      <c r="B1654" s="135" t="s">
        <v>7934</v>
      </c>
      <c r="C1654" s="135" t="s">
        <v>108</v>
      </c>
      <c r="N1654" s="143">
        <v>44982.0</v>
      </c>
    </row>
    <row r="1655">
      <c r="A1655" s="135">
        <v>1654.0</v>
      </c>
      <c r="B1655" s="135" t="s">
        <v>7937</v>
      </c>
      <c r="C1655" s="135" t="s">
        <v>108</v>
      </c>
      <c r="K1655" s="135">
        <v>150.0</v>
      </c>
      <c r="N1655" s="143">
        <v>44570.0</v>
      </c>
    </row>
    <row r="1656">
      <c r="A1656" s="135">
        <v>1655.0</v>
      </c>
      <c r="B1656" s="135" t="s">
        <v>7940</v>
      </c>
      <c r="C1656" s="135" t="s">
        <v>108</v>
      </c>
      <c r="N1656" s="143">
        <v>43860.0</v>
      </c>
    </row>
    <row r="1657">
      <c r="A1657" s="135">
        <v>1656.0</v>
      </c>
      <c r="B1657" s="135" t="s">
        <v>7943</v>
      </c>
      <c r="C1657" s="135" t="s">
        <v>108</v>
      </c>
      <c r="K1657" s="135">
        <v>20.0</v>
      </c>
      <c r="N1657" s="143">
        <v>45429.0</v>
      </c>
    </row>
    <row r="1658">
      <c r="A1658" s="135">
        <v>1657.0</v>
      </c>
      <c r="B1658" s="135" t="s">
        <v>7944</v>
      </c>
      <c r="C1658" s="135" t="s">
        <v>108</v>
      </c>
      <c r="N1658" s="143">
        <v>43846.0</v>
      </c>
    </row>
    <row r="1659">
      <c r="A1659" s="135">
        <v>1658.0</v>
      </c>
      <c r="B1659" s="135" t="s">
        <v>7947</v>
      </c>
      <c r="C1659" s="135" t="s">
        <v>108</v>
      </c>
      <c r="N1659" s="143">
        <v>45853.0</v>
      </c>
    </row>
    <row r="1660">
      <c r="A1660" s="135">
        <v>1659.0</v>
      </c>
      <c r="B1660" s="135" t="s">
        <v>7950</v>
      </c>
      <c r="C1660" s="135" t="s">
        <v>108</v>
      </c>
      <c r="K1660" s="135">
        <v>100.0</v>
      </c>
      <c r="N1660" s="143">
        <v>43967.0</v>
      </c>
    </row>
    <row r="1661">
      <c r="A1661" s="135">
        <v>1660.0</v>
      </c>
      <c r="B1661" s="135" t="s">
        <v>7951</v>
      </c>
      <c r="C1661" s="135" t="s">
        <v>108</v>
      </c>
      <c r="K1661" s="135">
        <v>40.0</v>
      </c>
      <c r="N1661" s="143">
        <v>46015.0</v>
      </c>
    </row>
    <row r="1662">
      <c r="A1662" s="135">
        <v>1661.0</v>
      </c>
      <c r="B1662" s="135" t="s">
        <v>7953</v>
      </c>
      <c r="C1662" s="135" t="s">
        <v>108</v>
      </c>
      <c r="K1662" s="135">
        <v>70.0</v>
      </c>
      <c r="N1662" s="143">
        <v>46055.0</v>
      </c>
    </row>
    <row r="1663">
      <c r="A1663" s="135">
        <v>1662.0</v>
      </c>
      <c r="B1663" s="135" t="s">
        <v>7959</v>
      </c>
      <c r="C1663" s="135" t="s">
        <v>108</v>
      </c>
      <c r="K1663" s="135">
        <v>40.0</v>
      </c>
      <c r="N1663" s="143">
        <v>43836.0</v>
      </c>
    </row>
    <row r="1664">
      <c r="A1664" s="135">
        <v>1663.0</v>
      </c>
      <c r="B1664" s="135" t="s">
        <v>7961</v>
      </c>
      <c r="C1664" s="135" t="s">
        <v>108</v>
      </c>
      <c r="K1664" s="135">
        <v>10.0</v>
      </c>
      <c r="N1664" s="143">
        <v>46009.0</v>
      </c>
    </row>
    <row r="1665">
      <c r="A1665" s="135">
        <v>1664.0</v>
      </c>
      <c r="B1665" s="135" t="s">
        <v>7964</v>
      </c>
      <c r="C1665" s="135" t="s">
        <v>108</v>
      </c>
      <c r="K1665" s="135">
        <v>40.0</v>
      </c>
      <c r="N1665" s="143">
        <v>44802.0</v>
      </c>
    </row>
    <row r="1666">
      <c r="A1666" s="135">
        <v>1665.0</v>
      </c>
      <c r="B1666" s="135" t="s">
        <v>7968</v>
      </c>
      <c r="C1666" s="135" t="s">
        <v>108</v>
      </c>
      <c r="N1666" s="143">
        <v>44625.0</v>
      </c>
    </row>
    <row r="1667">
      <c r="A1667" s="135">
        <v>1666.0</v>
      </c>
      <c r="B1667" s="135" t="s">
        <v>7971</v>
      </c>
      <c r="C1667" s="135" t="s">
        <v>108</v>
      </c>
      <c r="K1667" s="135">
        <v>150.0</v>
      </c>
      <c r="N1667" s="143">
        <v>44768.0</v>
      </c>
    </row>
    <row r="1668">
      <c r="A1668" s="135">
        <v>1667.0</v>
      </c>
      <c r="B1668" s="135" t="s">
        <v>7972</v>
      </c>
      <c r="C1668" s="135" t="s">
        <v>108</v>
      </c>
      <c r="N1668" s="143">
        <v>44143.0</v>
      </c>
    </row>
    <row r="1669">
      <c r="A1669" s="135">
        <v>1668.0</v>
      </c>
      <c r="B1669" s="135" t="s">
        <v>7976</v>
      </c>
      <c r="C1669" s="135" t="s">
        <v>108</v>
      </c>
      <c r="N1669" s="143">
        <v>45754.0</v>
      </c>
    </row>
    <row r="1670">
      <c r="A1670" s="135">
        <v>1669.0</v>
      </c>
      <c r="B1670" s="135" t="s">
        <v>7977</v>
      </c>
      <c r="C1670" s="135" t="s">
        <v>108</v>
      </c>
      <c r="K1670" s="135">
        <v>10.0</v>
      </c>
      <c r="N1670" s="143">
        <v>46020.0</v>
      </c>
    </row>
    <row r="1671">
      <c r="A1671" s="135">
        <v>1670.0</v>
      </c>
      <c r="B1671" s="135" t="s">
        <v>7979</v>
      </c>
      <c r="C1671" s="135" t="s">
        <v>108</v>
      </c>
      <c r="K1671" s="135">
        <v>10.0</v>
      </c>
      <c r="N1671" s="143">
        <v>46016.0</v>
      </c>
    </row>
    <row r="1672">
      <c r="A1672" s="135">
        <v>1671.0</v>
      </c>
      <c r="B1672" s="135" t="s">
        <v>7981</v>
      </c>
      <c r="C1672" s="135" t="s">
        <v>108</v>
      </c>
      <c r="K1672" s="135">
        <v>200.0</v>
      </c>
      <c r="N1672" s="143">
        <v>44217.0</v>
      </c>
    </row>
    <row r="1673">
      <c r="A1673" s="135">
        <v>1672.0</v>
      </c>
      <c r="B1673" s="135" t="s">
        <v>7984</v>
      </c>
      <c r="C1673" s="135" t="s">
        <v>108</v>
      </c>
      <c r="K1673" s="135">
        <v>20.0</v>
      </c>
      <c r="N1673" s="143">
        <v>44486.0</v>
      </c>
    </row>
    <row r="1674">
      <c r="A1674" s="135">
        <v>1673.0</v>
      </c>
      <c r="B1674" s="135" t="s">
        <v>7986</v>
      </c>
      <c r="C1674" s="135" t="s">
        <v>108</v>
      </c>
      <c r="K1674" s="135">
        <v>10.0</v>
      </c>
      <c r="N1674" s="143">
        <v>45848.0</v>
      </c>
    </row>
    <row r="1675">
      <c r="A1675" s="135">
        <v>1674.0</v>
      </c>
      <c r="B1675" s="135" t="s">
        <v>7990</v>
      </c>
      <c r="C1675" s="135" t="s">
        <v>108</v>
      </c>
      <c r="K1675" s="135">
        <v>80.0</v>
      </c>
      <c r="N1675" s="143">
        <v>45270.0</v>
      </c>
    </row>
    <row r="1676">
      <c r="A1676" s="135">
        <v>1675.0</v>
      </c>
      <c r="B1676" s="135" t="s">
        <v>7993</v>
      </c>
      <c r="C1676" s="135" t="s">
        <v>108</v>
      </c>
      <c r="K1676" s="135">
        <v>150.0</v>
      </c>
      <c r="N1676" s="143">
        <v>44541.0</v>
      </c>
    </row>
    <row r="1677">
      <c r="A1677" s="135">
        <v>1676.0</v>
      </c>
      <c r="B1677" s="135" t="s">
        <v>7995</v>
      </c>
      <c r="C1677" s="135" t="s">
        <v>108</v>
      </c>
      <c r="K1677" s="135">
        <v>10.0</v>
      </c>
      <c r="N1677" s="143">
        <v>46007.0</v>
      </c>
    </row>
    <row r="1678">
      <c r="A1678" s="135">
        <v>1677.0</v>
      </c>
      <c r="B1678" s="135" t="s">
        <v>8001</v>
      </c>
      <c r="C1678" s="135" t="s">
        <v>108</v>
      </c>
      <c r="K1678" s="135">
        <v>10.0</v>
      </c>
      <c r="N1678" s="143">
        <v>45362.0</v>
      </c>
    </row>
    <row r="1679">
      <c r="A1679" s="135">
        <v>1678.0</v>
      </c>
      <c r="B1679" s="135" t="s">
        <v>8005</v>
      </c>
      <c r="C1679" s="135" t="s">
        <v>108</v>
      </c>
      <c r="N1679" s="143">
        <v>44060.0</v>
      </c>
    </row>
    <row r="1680">
      <c r="A1680" s="135">
        <v>1679.0</v>
      </c>
      <c r="B1680" s="135" t="s">
        <v>8006</v>
      </c>
      <c r="C1680" s="135" t="s">
        <v>108</v>
      </c>
      <c r="K1680" s="135">
        <v>10.0</v>
      </c>
      <c r="N1680" s="143">
        <v>45636.0</v>
      </c>
    </row>
    <row r="1681">
      <c r="A1681" s="135">
        <v>1680.0</v>
      </c>
      <c r="B1681" s="135" t="s">
        <v>8009</v>
      </c>
      <c r="C1681" s="135" t="s">
        <v>108</v>
      </c>
      <c r="N1681" s="143">
        <v>44327.0</v>
      </c>
    </row>
    <row r="1682">
      <c r="A1682" s="135">
        <v>1681.0</v>
      </c>
      <c r="B1682" s="135" t="s">
        <v>8012</v>
      </c>
      <c r="C1682" s="135" t="s">
        <v>108</v>
      </c>
      <c r="K1682" s="135">
        <v>80.0</v>
      </c>
      <c r="N1682" s="143">
        <v>44526.0</v>
      </c>
    </row>
    <row r="1683">
      <c r="A1683" s="135">
        <v>1682.0</v>
      </c>
      <c r="B1683" s="135" t="s">
        <v>3796</v>
      </c>
      <c r="C1683" s="135" t="s">
        <v>108</v>
      </c>
      <c r="K1683" s="135">
        <v>50.0</v>
      </c>
      <c r="N1683" s="143">
        <v>45847.0</v>
      </c>
    </row>
    <row r="1684">
      <c r="A1684" s="135">
        <v>1683.0</v>
      </c>
      <c r="B1684" s="135" t="s">
        <v>8017</v>
      </c>
      <c r="C1684" s="135" t="s">
        <v>108</v>
      </c>
      <c r="K1684" s="135">
        <v>50.0</v>
      </c>
      <c r="N1684" s="143">
        <v>45753.0</v>
      </c>
    </row>
    <row r="1685">
      <c r="A1685" s="135">
        <v>1684.0</v>
      </c>
      <c r="B1685" s="135" t="s">
        <v>8021</v>
      </c>
      <c r="C1685" s="135" t="s">
        <v>108</v>
      </c>
      <c r="K1685" s="135">
        <v>10.0</v>
      </c>
      <c r="N1685" s="143">
        <v>46017.0</v>
      </c>
    </row>
    <row r="1686">
      <c r="A1686" s="135">
        <v>1685.0</v>
      </c>
      <c r="B1686" s="135" t="s">
        <v>8022</v>
      </c>
      <c r="C1686" s="135" t="s">
        <v>108</v>
      </c>
      <c r="K1686" s="135">
        <v>80.0</v>
      </c>
      <c r="N1686" s="143">
        <v>43847.0</v>
      </c>
    </row>
    <row r="1687">
      <c r="A1687" s="135">
        <v>1686.0</v>
      </c>
      <c r="B1687" s="135" t="s">
        <v>8024</v>
      </c>
      <c r="C1687" s="135" t="s">
        <v>108</v>
      </c>
      <c r="N1687" s="143">
        <v>45166.0</v>
      </c>
    </row>
    <row r="1688">
      <c r="A1688" s="135">
        <v>1687.0</v>
      </c>
      <c r="B1688" s="135" t="s">
        <v>8029</v>
      </c>
      <c r="C1688" s="135" t="s">
        <v>108</v>
      </c>
      <c r="N1688" s="143">
        <v>45330.0</v>
      </c>
    </row>
    <row r="1689">
      <c r="A1689" s="135">
        <v>1688.0</v>
      </c>
      <c r="B1689" s="135" t="s">
        <v>8032</v>
      </c>
      <c r="C1689" s="135" t="s">
        <v>108</v>
      </c>
      <c r="N1689" s="143">
        <v>45062.0</v>
      </c>
    </row>
    <row r="1690">
      <c r="A1690" s="135">
        <v>1689.0</v>
      </c>
      <c r="B1690" s="135" t="s">
        <v>8034</v>
      </c>
      <c r="C1690" s="135" t="s">
        <v>108</v>
      </c>
      <c r="N1690" s="143">
        <v>43016.0</v>
      </c>
      <c r="Q1690" s="135" t="s">
        <v>2227</v>
      </c>
    </row>
    <row r="1691">
      <c r="A1691" s="135">
        <v>1690.0</v>
      </c>
      <c r="B1691" s="135" t="s">
        <v>8035</v>
      </c>
      <c r="C1691" s="135" t="s">
        <v>108</v>
      </c>
      <c r="K1691" s="135">
        <v>40.0</v>
      </c>
      <c r="N1691" s="143">
        <v>43842.0</v>
      </c>
    </row>
    <row r="1692">
      <c r="A1692" s="135">
        <v>1691.0</v>
      </c>
      <c r="B1692" s="135" t="s">
        <v>8038</v>
      </c>
      <c r="C1692" s="135" t="s">
        <v>108</v>
      </c>
      <c r="N1692" s="143">
        <v>45061.0</v>
      </c>
    </row>
    <row r="1693">
      <c r="A1693" s="135">
        <v>1692.0</v>
      </c>
      <c r="B1693" s="135" t="s">
        <v>8040</v>
      </c>
      <c r="C1693" s="135" t="s">
        <v>108</v>
      </c>
      <c r="K1693" s="135">
        <v>10.0</v>
      </c>
      <c r="N1693" s="143">
        <v>46021.0</v>
      </c>
    </row>
    <row r="1694">
      <c r="A1694" s="135">
        <v>1693.0</v>
      </c>
      <c r="B1694" s="135" t="s">
        <v>8042</v>
      </c>
      <c r="C1694" s="135" t="s">
        <v>108</v>
      </c>
      <c r="K1694" s="135">
        <v>40.0</v>
      </c>
      <c r="N1694" s="143">
        <v>46009.0</v>
      </c>
    </row>
    <row r="1695">
      <c r="A1695" s="135">
        <v>1694.0</v>
      </c>
      <c r="B1695" s="135" t="s">
        <v>8044</v>
      </c>
      <c r="C1695" s="135" t="s">
        <v>108</v>
      </c>
      <c r="N1695" s="143">
        <v>43840.0</v>
      </c>
    </row>
    <row r="1696">
      <c r="A1696" s="135">
        <v>1695.0</v>
      </c>
      <c r="B1696" s="135" t="s">
        <v>8047</v>
      </c>
      <c r="C1696" s="135" t="s">
        <v>108</v>
      </c>
      <c r="K1696" s="135">
        <v>250.0</v>
      </c>
      <c r="N1696" s="143">
        <v>43840.0</v>
      </c>
    </row>
    <row r="1697">
      <c r="A1697" s="135">
        <v>1696.0</v>
      </c>
      <c r="B1697" s="135" t="s">
        <v>8048</v>
      </c>
      <c r="C1697" s="135" t="s">
        <v>108</v>
      </c>
      <c r="K1697" s="135">
        <v>300.0</v>
      </c>
      <c r="N1697" s="143">
        <v>43948.0</v>
      </c>
    </row>
    <row r="1698">
      <c r="A1698" s="135">
        <v>1697.0</v>
      </c>
      <c r="B1698" s="135" t="s">
        <v>8050</v>
      </c>
      <c r="C1698" s="135" t="s">
        <v>108</v>
      </c>
      <c r="K1698" s="135">
        <v>50.0</v>
      </c>
      <c r="N1698" s="143">
        <v>45042.0</v>
      </c>
    </row>
    <row r="1699">
      <c r="A1699" s="135">
        <v>1698.0</v>
      </c>
      <c r="B1699" s="135" t="s">
        <v>8051</v>
      </c>
      <c r="C1699" s="135" t="s">
        <v>108</v>
      </c>
      <c r="K1699" s="135">
        <v>10.0</v>
      </c>
      <c r="N1699" s="143">
        <v>44201.0</v>
      </c>
    </row>
    <row r="1700">
      <c r="A1700" s="135">
        <v>1699.0</v>
      </c>
      <c r="B1700" s="135" t="s">
        <v>8052</v>
      </c>
      <c r="C1700" s="135" t="s">
        <v>108</v>
      </c>
      <c r="N1700" s="143">
        <v>43844.0</v>
      </c>
    </row>
    <row r="1701">
      <c r="A1701" s="135">
        <v>1700.0</v>
      </c>
      <c r="B1701" s="135" t="s">
        <v>3800</v>
      </c>
      <c r="C1701" s="135" t="s">
        <v>108</v>
      </c>
      <c r="K1701" s="135">
        <v>70.0</v>
      </c>
      <c r="N1701" s="143">
        <v>45827.0</v>
      </c>
    </row>
    <row r="1702">
      <c r="A1702" s="135">
        <v>1701.0</v>
      </c>
      <c r="B1702" s="135" t="s">
        <v>8058</v>
      </c>
      <c r="C1702" s="135" t="s">
        <v>108</v>
      </c>
      <c r="K1702" s="135">
        <v>20.0</v>
      </c>
      <c r="N1702" s="143">
        <v>43844.0</v>
      </c>
    </row>
    <row r="1703">
      <c r="A1703" s="135">
        <v>1702.0</v>
      </c>
      <c r="B1703" s="135" t="s">
        <v>8064</v>
      </c>
      <c r="C1703" s="135" t="s">
        <v>108</v>
      </c>
      <c r="K1703" s="135">
        <v>10.0</v>
      </c>
      <c r="N1703" s="143">
        <v>44006.0</v>
      </c>
    </row>
    <row r="1704">
      <c r="A1704" s="135">
        <v>1703.0</v>
      </c>
      <c r="B1704" s="135" t="s">
        <v>8066</v>
      </c>
      <c r="C1704" s="135" t="s">
        <v>108</v>
      </c>
      <c r="K1704" s="135">
        <v>150.0</v>
      </c>
      <c r="N1704" s="143">
        <v>44871.0</v>
      </c>
    </row>
    <row r="1705">
      <c r="A1705" s="135">
        <v>1704.0</v>
      </c>
      <c r="B1705" s="135" t="s">
        <v>8068</v>
      </c>
      <c r="C1705" s="135" t="s">
        <v>108</v>
      </c>
      <c r="K1705" s="135">
        <v>10.0</v>
      </c>
      <c r="N1705" s="143">
        <v>45416.0</v>
      </c>
    </row>
    <row r="1706">
      <c r="A1706" s="135">
        <v>1705.0</v>
      </c>
      <c r="B1706" s="135" t="s">
        <v>8070</v>
      </c>
      <c r="C1706" s="135" t="s">
        <v>108</v>
      </c>
      <c r="K1706" s="135">
        <v>80.0</v>
      </c>
      <c r="N1706" s="143">
        <v>43918.0</v>
      </c>
    </row>
    <row r="1707">
      <c r="A1707" s="135">
        <v>1706.0</v>
      </c>
      <c r="B1707" s="135" t="s">
        <v>8073</v>
      </c>
      <c r="C1707" s="135" t="s">
        <v>108</v>
      </c>
      <c r="K1707" s="135">
        <v>20.0</v>
      </c>
      <c r="N1707" s="143">
        <v>46056.0</v>
      </c>
    </row>
    <row r="1708">
      <c r="A1708" s="135">
        <v>1707.0</v>
      </c>
      <c r="B1708" s="135" t="s">
        <v>8075</v>
      </c>
      <c r="C1708" s="135" t="s">
        <v>108</v>
      </c>
      <c r="K1708" s="135">
        <v>50.0</v>
      </c>
      <c r="N1708" s="143">
        <v>44658.0</v>
      </c>
    </row>
    <row r="1709">
      <c r="A1709" s="135">
        <v>1708.0</v>
      </c>
      <c r="B1709" s="135" t="s">
        <v>8077</v>
      </c>
      <c r="C1709" s="135" t="s">
        <v>108</v>
      </c>
      <c r="K1709" s="135">
        <v>10.0</v>
      </c>
      <c r="N1709" s="143">
        <v>46057.0</v>
      </c>
      <c r="Q1709" s="135" t="s">
        <v>8079</v>
      </c>
      <c r="R1709" s="135">
        <v>1.0</v>
      </c>
    </row>
    <row r="1710">
      <c r="A1710" s="135">
        <v>1709.0</v>
      </c>
      <c r="B1710" s="135" t="s">
        <v>8081</v>
      </c>
      <c r="C1710" s="135" t="s">
        <v>108</v>
      </c>
      <c r="K1710" s="135">
        <v>10.0</v>
      </c>
      <c r="N1710" s="143">
        <v>45847.0</v>
      </c>
    </row>
    <row r="1711">
      <c r="A1711" s="135">
        <v>1710.0</v>
      </c>
      <c r="B1711" s="135" t="s">
        <v>8084</v>
      </c>
      <c r="C1711" s="135" t="s">
        <v>108</v>
      </c>
      <c r="N1711" s="143">
        <v>45482.0</v>
      </c>
    </row>
    <row r="1712">
      <c r="A1712" s="135">
        <v>1711.0</v>
      </c>
      <c r="B1712" s="135" t="s">
        <v>8087</v>
      </c>
      <c r="C1712" s="135" t="s">
        <v>108</v>
      </c>
      <c r="N1712" s="143">
        <v>44188.0</v>
      </c>
    </row>
    <row r="1713">
      <c r="A1713" s="135">
        <v>1712.0</v>
      </c>
      <c r="B1713" s="135" t="s">
        <v>8090</v>
      </c>
      <c r="C1713" s="135" t="s">
        <v>108</v>
      </c>
      <c r="K1713" s="135">
        <v>30.0</v>
      </c>
      <c r="N1713" s="143">
        <v>45822.0</v>
      </c>
    </row>
    <row r="1714">
      <c r="A1714" s="135">
        <v>1713.0</v>
      </c>
      <c r="B1714" s="135" t="s">
        <v>8091</v>
      </c>
      <c r="C1714" s="135" t="s">
        <v>108</v>
      </c>
      <c r="K1714" s="135">
        <v>60.0</v>
      </c>
      <c r="N1714" s="143">
        <v>44447.0</v>
      </c>
    </row>
    <row r="1715">
      <c r="A1715" s="135">
        <v>1714.0</v>
      </c>
      <c r="B1715" s="135" t="s">
        <v>8094</v>
      </c>
      <c r="C1715" s="135" t="s">
        <v>108</v>
      </c>
      <c r="K1715" s="135">
        <v>90.0</v>
      </c>
      <c r="N1715" s="143">
        <v>44925.0</v>
      </c>
    </row>
    <row r="1716">
      <c r="A1716" s="135">
        <v>1715.0</v>
      </c>
      <c r="B1716" s="135" t="s">
        <v>8097</v>
      </c>
      <c r="C1716" s="135" t="s">
        <v>108</v>
      </c>
      <c r="N1716" s="143">
        <v>44907.0</v>
      </c>
    </row>
    <row r="1717">
      <c r="A1717" s="135">
        <v>1716.0</v>
      </c>
      <c r="B1717" s="135" t="s">
        <v>8099</v>
      </c>
      <c r="C1717" s="135" t="s">
        <v>108</v>
      </c>
      <c r="K1717" s="135">
        <v>40.0</v>
      </c>
      <c r="N1717" s="143">
        <v>45351.0</v>
      </c>
    </row>
    <row r="1718">
      <c r="A1718" s="135">
        <v>1717.0</v>
      </c>
      <c r="B1718" s="135" t="s">
        <v>8101</v>
      </c>
      <c r="C1718" s="135" t="s">
        <v>108</v>
      </c>
      <c r="K1718" s="135">
        <v>10.0</v>
      </c>
      <c r="N1718" s="143">
        <v>45425.0</v>
      </c>
    </row>
    <row r="1719">
      <c r="A1719" s="135">
        <v>1718.0</v>
      </c>
      <c r="B1719" s="135" t="s">
        <v>8104</v>
      </c>
      <c r="C1719" s="135" t="s">
        <v>108</v>
      </c>
      <c r="K1719" s="135">
        <v>150.0</v>
      </c>
      <c r="N1719" s="143">
        <v>43839.0</v>
      </c>
    </row>
    <row r="1720">
      <c r="A1720" s="135">
        <v>1719.0</v>
      </c>
      <c r="B1720" s="135" t="s">
        <v>8108</v>
      </c>
      <c r="C1720" s="135" t="s">
        <v>108</v>
      </c>
      <c r="K1720" s="135">
        <v>20.0</v>
      </c>
      <c r="N1720" s="143">
        <v>45860.0</v>
      </c>
    </row>
    <row r="1721">
      <c r="A1721" s="135">
        <v>1720.0</v>
      </c>
      <c r="B1721" s="135" t="s">
        <v>8109</v>
      </c>
      <c r="C1721" s="135" t="s">
        <v>108</v>
      </c>
      <c r="K1721" s="135">
        <v>150.0</v>
      </c>
      <c r="N1721" s="143">
        <v>43843.0</v>
      </c>
    </row>
    <row r="1722">
      <c r="A1722" s="135">
        <v>1721.0</v>
      </c>
      <c r="B1722" s="135" t="s">
        <v>8114</v>
      </c>
      <c r="C1722" s="135" t="s">
        <v>108</v>
      </c>
      <c r="K1722" s="135">
        <v>20.0</v>
      </c>
      <c r="N1722" s="143">
        <v>45588.0</v>
      </c>
    </row>
    <row r="1723">
      <c r="A1723" s="135">
        <v>1722.0</v>
      </c>
      <c r="B1723" s="135" t="s">
        <v>8118</v>
      </c>
      <c r="C1723" s="135" t="s">
        <v>108</v>
      </c>
      <c r="K1723" s="135">
        <v>300.0</v>
      </c>
      <c r="N1723" s="143">
        <v>45791.0</v>
      </c>
    </row>
    <row r="1724">
      <c r="A1724" s="135">
        <v>1723.0</v>
      </c>
      <c r="B1724" s="135" t="s">
        <v>8120</v>
      </c>
      <c r="C1724" s="135" t="s">
        <v>108</v>
      </c>
      <c r="K1724" s="135">
        <v>80.0</v>
      </c>
      <c r="N1724" s="143">
        <v>43843.0</v>
      </c>
      <c r="Q1724" s="135" t="s">
        <v>8122</v>
      </c>
      <c r="R1724" s="135">
        <v>2.0</v>
      </c>
    </row>
    <row r="1725">
      <c r="A1725" s="135">
        <v>1724.0</v>
      </c>
      <c r="B1725" s="135" t="s">
        <v>3802</v>
      </c>
      <c r="C1725" s="135" t="s">
        <v>108</v>
      </c>
      <c r="K1725" s="135">
        <v>50.0</v>
      </c>
      <c r="N1725" s="143">
        <v>44721.0</v>
      </c>
    </row>
    <row r="1726">
      <c r="A1726" s="135">
        <v>1725.0</v>
      </c>
      <c r="B1726" s="135" t="s">
        <v>8127</v>
      </c>
      <c r="C1726" s="135" t="s">
        <v>108</v>
      </c>
      <c r="K1726" s="135">
        <v>80.0</v>
      </c>
      <c r="N1726" s="143">
        <v>44977.0</v>
      </c>
    </row>
    <row r="1727">
      <c r="A1727" s="135">
        <v>1726.0</v>
      </c>
      <c r="B1727" s="135" t="s">
        <v>8128</v>
      </c>
      <c r="C1727" s="135" t="s">
        <v>108</v>
      </c>
      <c r="K1727" s="135">
        <v>10.0</v>
      </c>
      <c r="N1727" s="143">
        <v>46016.0</v>
      </c>
    </row>
    <row r="1728">
      <c r="A1728" s="135">
        <v>1727.0</v>
      </c>
      <c r="B1728" s="135" t="s">
        <v>8130</v>
      </c>
      <c r="C1728" s="135" t="s">
        <v>108</v>
      </c>
      <c r="N1728" s="143">
        <v>45680.0</v>
      </c>
    </row>
    <row r="1729">
      <c r="A1729" s="135">
        <v>1728.0</v>
      </c>
      <c r="B1729" s="135" t="s">
        <v>8133</v>
      </c>
      <c r="C1729" s="135" t="s">
        <v>108</v>
      </c>
      <c r="N1729" s="143">
        <v>44886.0</v>
      </c>
    </row>
    <row r="1730">
      <c r="A1730" s="135">
        <v>1729.0</v>
      </c>
      <c r="B1730" s="135" t="s">
        <v>8136</v>
      </c>
      <c r="C1730" s="135" t="s">
        <v>108</v>
      </c>
      <c r="K1730" s="135">
        <v>100.0</v>
      </c>
      <c r="N1730" s="143">
        <v>44936.0</v>
      </c>
    </row>
    <row r="1731">
      <c r="A1731" s="135">
        <v>1730.0</v>
      </c>
      <c r="B1731" s="135" t="s">
        <v>8139</v>
      </c>
      <c r="C1731" s="135" t="s">
        <v>108</v>
      </c>
      <c r="N1731" s="143">
        <v>44202.0</v>
      </c>
    </row>
    <row r="1732">
      <c r="A1732" s="135">
        <v>1731.0</v>
      </c>
      <c r="B1732" s="135" t="s">
        <v>8140</v>
      </c>
      <c r="C1732" s="135" t="s">
        <v>108</v>
      </c>
      <c r="K1732" s="135">
        <v>150.0</v>
      </c>
      <c r="N1732" s="143">
        <v>43841.0</v>
      </c>
    </row>
    <row r="1733">
      <c r="A1733" s="135">
        <v>1732.0</v>
      </c>
      <c r="B1733" s="135" t="s">
        <v>8145</v>
      </c>
      <c r="C1733" s="135" t="s">
        <v>108</v>
      </c>
      <c r="K1733" s="135">
        <v>70.0</v>
      </c>
      <c r="N1733" s="143">
        <v>44216.0</v>
      </c>
    </row>
    <row r="1734">
      <c r="A1734" s="135">
        <v>1733.0</v>
      </c>
      <c r="B1734" s="135" t="s">
        <v>8148</v>
      </c>
      <c r="C1734" s="135" t="s">
        <v>108</v>
      </c>
      <c r="N1734" s="143">
        <v>44640.0</v>
      </c>
      <c r="Q1734" s="135" t="s">
        <v>2227</v>
      </c>
    </row>
    <row r="1735">
      <c r="A1735" s="135">
        <v>1734.0</v>
      </c>
      <c r="B1735" s="135" t="s">
        <v>8151</v>
      </c>
      <c r="C1735" s="135" t="s">
        <v>108</v>
      </c>
      <c r="K1735" s="135">
        <v>40.0</v>
      </c>
      <c r="N1735" s="143">
        <v>46089.0</v>
      </c>
    </row>
    <row r="1736">
      <c r="A1736" s="135">
        <v>1735.0</v>
      </c>
      <c r="B1736" s="135" t="s">
        <v>8153</v>
      </c>
      <c r="C1736" s="135" t="s">
        <v>108</v>
      </c>
      <c r="N1736" s="143">
        <v>45756.0</v>
      </c>
    </row>
    <row r="1737">
      <c r="A1737" s="135">
        <v>1736.0</v>
      </c>
      <c r="B1737" s="135" t="s">
        <v>8156</v>
      </c>
      <c r="C1737" s="135" t="s">
        <v>108</v>
      </c>
      <c r="K1737" s="135">
        <v>300.0</v>
      </c>
      <c r="N1737" s="143">
        <v>43840.0</v>
      </c>
    </row>
    <row r="1738">
      <c r="A1738" s="135">
        <v>1737.0</v>
      </c>
      <c r="B1738" s="135" t="s">
        <v>8159</v>
      </c>
      <c r="C1738" s="135" t="s">
        <v>108</v>
      </c>
      <c r="K1738" s="135">
        <v>10.0</v>
      </c>
      <c r="N1738" s="143">
        <v>45502.0</v>
      </c>
    </row>
    <row r="1739">
      <c r="A1739" s="135">
        <v>1738.0</v>
      </c>
      <c r="B1739" s="135" t="s">
        <v>8160</v>
      </c>
      <c r="C1739" s="135" t="s">
        <v>108</v>
      </c>
      <c r="K1739" s="135">
        <v>10.0</v>
      </c>
      <c r="N1739" s="143">
        <v>46016.0</v>
      </c>
    </row>
    <row r="1740">
      <c r="A1740" s="135">
        <v>1739.0</v>
      </c>
      <c r="B1740" s="135" t="s">
        <v>8162</v>
      </c>
      <c r="C1740" s="135" t="s">
        <v>108</v>
      </c>
      <c r="K1740" s="135">
        <v>10.0</v>
      </c>
      <c r="N1740" s="143">
        <v>46056.0</v>
      </c>
    </row>
    <row r="1741">
      <c r="A1741" s="135">
        <v>1740.0</v>
      </c>
      <c r="B1741" s="135" t="s">
        <v>8165</v>
      </c>
      <c r="C1741" s="135" t="s">
        <v>108</v>
      </c>
      <c r="K1741" s="135">
        <v>150.0</v>
      </c>
      <c r="N1741" s="143">
        <v>44139.0</v>
      </c>
    </row>
    <row r="1742">
      <c r="A1742" s="135">
        <v>1741.0</v>
      </c>
      <c r="B1742" s="135" t="s">
        <v>8169</v>
      </c>
      <c r="C1742" s="135" t="s">
        <v>108</v>
      </c>
      <c r="N1742" s="143">
        <v>46089.0</v>
      </c>
    </row>
    <row r="1743">
      <c r="A1743" s="135">
        <v>1742.0</v>
      </c>
      <c r="B1743" s="135" t="s">
        <v>8171</v>
      </c>
      <c r="C1743" s="135" t="s">
        <v>108</v>
      </c>
      <c r="K1743" s="135">
        <v>30.0</v>
      </c>
      <c r="N1743" s="143">
        <v>45813.0</v>
      </c>
      <c r="Q1743" s="135" t="s">
        <v>8174</v>
      </c>
    </row>
    <row r="1744">
      <c r="A1744" s="135">
        <v>1743.0</v>
      </c>
      <c r="B1744" s="135" t="s">
        <v>8176</v>
      </c>
      <c r="C1744" s="135" t="s">
        <v>108</v>
      </c>
      <c r="K1744" s="135">
        <v>40.0</v>
      </c>
      <c r="N1744" s="143">
        <v>43849.0</v>
      </c>
      <c r="Q1744" s="135" t="s">
        <v>8178</v>
      </c>
    </row>
    <row r="1745">
      <c r="A1745" s="135">
        <v>1744.0</v>
      </c>
      <c r="B1745" s="135" t="s">
        <v>8180</v>
      </c>
      <c r="C1745" s="135" t="s">
        <v>108</v>
      </c>
      <c r="K1745" s="135">
        <v>10.0</v>
      </c>
      <c r="N1745" s="143">
        <v>46017.0</v>
      </c>
    </row>
    <row r="1746">
      <c r="A1746" s="135">
        <v>1745.0</v>
      </c>
      <c r="B1746" s="135" t="s">
        <v>8184</v>
      </c>
      <c r="C1746" s="135" t="s">
        <v>108</v>
      </c>
      <c r="K1746" s="135">
        <v>30.0</v>
      </c>
      <c r="N1746" s="143">
        <v>44172.0</v>
      </c>
    </row>
    <row r="1747">
      <c r="A1747" s="135">
        <v>1746.0</v>
      </c>
      <c r="B1747" s="135" t="s">
        <v>8187</v>
      </c>
      <c r="C1747" s="135" t="s">
        <v>108</v>
      </c>
      <c r="K1747" s="135">
        <v>100.0</v>
      </c>
      <c r="N1747" s="143">
        <v>43841.0</v>
      </c>
    </row>
    <row r="1748">
      <c r="A1748" s="135">
        <v>1747.0</v>
      </c>
      <c r="B1748" s="135" t="s">
        <v>8189</v>
      </c>
      <c r="C1748" s="135" t="s">
        <v>108</v>
      </c>
      <c r="K1748" s="135">
        <v>100.0</v>
      </c>
      <c r="N1748" s="143">
        <v>43965.0</v>
      </c>
    </row>
    <row r="1749">
      <c r="A1749" s="135">
        <v>1748.0</v>
      </c>
      <c r="B1749" s="135" t="s">
        <v>8191</v>
      </c>
      <c r="C1749" s="135" t="s">
        <v>108</v>
      </c>
      <c r="K1749" s="135">
        <v>300.0</v>
      </c>
      <c r="N1749" s="143">
        <v>45720.0</v>
      </c>
    </row>
    <row r="1750">
      <c r="A1750" s="135">
        <v>1749.0</v>
      </c>
      <c r="B1750" s="135" t="s">
        <v>8194</v>
      </c>
      <c r="C1750" s="135" t="s">
        <v>108</v>
      </c>
      <c r="K1750" s="135">
        <v>20.0</v>
      </c>
      <c r="N1750" s="143">
        <v>45949.0</v>
      </c>
    </row>
    <row r="1751">
      <c r="A1751" s="135">
        <v>1750.0</v>
      </c>
      <c r="B1751" s="135" t="s">
        <v>8197</v>
      </c>
      <c r="C1751" s="135" t="s">
        <v>108</v>
      </c>
      <c r="K1751" s="135">
        <v>20.0</v>
      </c>
      <c r="N1751" s="143">
        <v>44624.0</v>
      </c>
    </row>
    <row r="1752">
      <c r="A1752" s="135">
        <v>1751.0</v>
      </c>
      <c r="B1752" s="135" t="s">
        <v>3807</v>
      </c>
      <c r="C1752" s="135" t="s">
        <v>108</v>
      </c>
      <c r="N1752" s="143">
        <v>45474.0</v>
      </c>
    </row>
    <row r="1753">
      <c r="A1753" s="135">
        <v>1752.0</v>
      </c>
      <c r="B1753" s="135" t="s">
        <v>8204</v>
      </c>
      <c r="C1753" s="135" t="s">
        <v>108</v>
      </c>
      <c r="K1753" s="135">
        <v>60.0</v>
      </c>
      <c r="N1753" s="143">
        <v>45896.0</v>
      </c>
    </row>
    <row r="1754">
      <c r="A1754" s="135">
        <v>1753.0</v>
      </c>
      <c r="B1754" s="135" t="s">
        <v>8207</v>
      </c>
      <c r="C1754" s="135" t="s">
        <v>108</v>
      </c>
      <c r="K1754" s="135">
        <v>60.0</v>
      </c>
      <c r="N1754" s="143">
        <v>44364.0</v>
      </c>
    </row>
    <row r="1755">
      <c r="A1755" s="135">
        <v>1754.0</v>
      </c>
      <c r="B1755" s="135" t="s">
        <v>8209</v>
      </c>
      <c r="C1755" s="135" t="s">
        <v>108</v>
      </c>
      <c r="K1755" s="135">
        <v>10.0</v>
      </c>
      <c r="N1755" s="143">
        <v>46014.0</v>
      </c>
    </row>
    <row r="1756">
      <c r="A1756" s="135">
        <v>1755.0</v>
      </c>
      <c r="B1756" s="135" t="s">
        <v>3809</v>
      </c>
      <c r="C1756" s="135" t="s">
        <v>108</v>
      </c>
      <c r="K1756" s="135">
        <v>70.0</v>
      </c>
      <c r="N1756" s="143">
        <v>45895.0</v>
      </c>
    </row>
    <row r="1757">
      <c r="A1757" s="135">
        <v>1756.0</v>
      </c>
      <c r="B1757" s="135" t="s">
        <v>8214</v>
      </c>
      <c r="C1757" s="135" t="s">
        <v>108</v>
      </c>
      <c r="K1757" s="135">
        <v>10.0</v>
      </c>
      <c r="N1757" s="143">
        <v>46012.0</v>
      </c>
    </row>
    <row r="1758">
      <c r="A1758" s="135">
        <v>1757.0</v>
      </c>
      <c r="B1758" s="135" t="s">
        <v>8216</v>
      </c>
      <c r="C1758" s="135" t="s">
        <v>108</v>
      </c>
      <c r="N1758" s="143">
        <v>43265.0</v>
      </c>
    </row>
    <row r="1759">
      <c r="A1759" s="135">
        <v>1758.0</v>
      </c>
      <c r="B1759" s="135" t="s">
        <v>8219</v>
      </c>
      <c r="C1759" s="135" t="s">
        <v>108</v>
      </c>
      <c r="K1759" s="135">
        <v>10.0</v>
      </c>
      <c r="N1759" s="143">
        <v>46019.0</v>
      </c>
    </row>
    <row r="1760">
      <c r="A1760" s="135">
        <v>1759.0</v>
      </c>
      <c r="B1760" s="135" t="s">
        <v>8224</v>
      </c>
      <c r="C1760" s="135" t="s">
        <v>108</v>
      </c>
      <c r="K1760" s="135">
        <v>70.0</v>
      </c>
      <c r="N1760" s="143">
        <v>43864.0</v>
      </c>
    </row>
    <row r="1761">
      <c r="A1761" s="135">
        <v>1760.0</v>
      </c>
      <c r="B1761" s="135" t="s">
        <v>8229</v>
      </c>
      <c r="C1761" s="135" t="s">
        <v>108</v>
      </c>
      <c r="N1761" s="143">
        <v>43844.0</v>
      </c>
    </row>
    <row r="1762">
      <c r="A1762" s="135">
        <v>1761.0</v>
      </c>
      <c r="B1762" s="135" t="s">
        <v>8231</v>
      </c>
      <c r="C1762" s="135" t="s">
        <v>108</v>
      </c>
      <c r="K1762" s="135">
        <v>50.0</v>
      </c>
      <c r="N1762" s="143">
        <v>43859.0</v>
      </c>
    </row>
    <row r="1763">
      <c r="A1763" s="135">
        <v>1762.0</v>
      </c>
      <c r="B1763" s="135" t="s">
        <v>8234</v>
      </c>
      <c r="C1763" s="135" t="s">
        <v>108</v>
      </c>
      <c r="K1763" s="135">
        <v>10.0</v>
      </c>
      <c r="N1763" s="143">
        <v>46006.0</v>
      </c>
    </row>
    <row r="1764">
      <c r="A1764" s="135">
        <v>1763.0</v>
      </c>
      <c r="B1764" s="135" t="s">
        <v>8238</v>
      </c>
      <c r="C1764" s="135" t="s">
        <v>108</v>
      </c>
      <c r="N1764" s="143">
        <v>46036.0</v>
      </c>
    </row>
    <row r="1765">
      <c r="A1765" s="135">
        <v>1764.0</v>
      </c>
      <c r="B1765" s="135" t="s">
        <v>8240</v>
      </c>
      <c r="C1765" s="135" t="s">
        <v>108</v>
      </c>
      <c r="N1765" s="143">
        <v>43842.0</v>
      </c>
    </row>
    <row r="1766">
      <c r="A1766" s="135">
        <v>1765.0</v>
      </c>
      <c r="B1766" s="135" t="s">
        <v>8242</v>
      </c>
      <c r="C1766" s="135" t="s">
        <v>108</v>
      </c>
      <c r="K1766" s="135">
        <v>40.0</v>
      </c>
      <c r="N1766" s="143">
        <v>45186.0</v>
      </c>
    </row>
    <row r="1767">
      <c r="A1767" s="135">
        <v>1766.0</v>
      </c>
      <c r="B1767" s="135" t="s">
        <v>8245</v>
      </c>
      <c r="C1767" s="135" t="s">
        <v>108</v>
      </c>
      <c r="N1767" s="143">
        <v>43854.0</v>
      </c>
    </row>
    <row r="1768">
      <c r="A1768" s="135">
        <v>1767.0</v>
      </c>
      <c r="B1768" s="135" t="s">
        <v>8247</v>
      </c>
      <c r="C1768" s="135" t="s">
        <v>108</v>
      </c>
      <c r="K1768" s="135">
        <v>30.0</v>
      </c>
      <c r="N1768" s="143">
        <v>46088.0</v>
      </c>
    </row>
    <row r="1769">
      <c r="A1769" s="135">
        <v>1768.0</v>
      </c>
      <c r="B1769" s="135" t="s">
        <v>8249</v>
      </c>
      <c r="C1769" s="135" t="s">
        <v>108</v>
      </c>
      <c r="N1769" s="143">
        <v>43840.0</v>
      </c>
    </row>
    <row r="1770">
      <c r="A1770" s="135">
        <v>1769.0</v>
      </c>
      <c r="B1770" s="135" t="s">
        <v>8255</v>
      </c>
      <c r="C1770" s="135" t="s">
        <v>108</v>
      </c>
      <c r="K1770" s="135">
        <v>60.0</v>
      </c>
      <c r="N1770" s="143">
        <v>44658.0</v>
      </c>
    </row>
    <row r="1771">
      <c r="A1771" s="135">
        <v>1770.0</v>
      </c>
      <c r="B1771" s="135" t="s">
        <v>8257</v>
      </c>
      <c r="C1771" s="135" t="s">
        <v>108</v>
      </c>
      <c r="K1771" s="135">
        <v>150.0</v>
      </c>
      <c r="N1771" s="143">
        <v>44530.0</v>
      </c>
    </row>
    <row r="1772">
      <c r="A1772" s="135">
        <v>1771.0</v>
      </c>
      <c r="B1772" s="135" t="s">
        <v>8258</v>
      </c>
      <c r="C1772" s="135" t="s">
        <v>108</v>
      </c>
      <c r="N1772" s="143">
        <v>46019.0</v>
      </c>
    </row>
    <row r="1773">
      <c r="A1773" s="135">
        <v>1772.0</v>
      </c>
      <c r="B1773" s="135" t="s">
        <v>8262</v>
      </c>
      <c r="C1773" s="135" t="s">
        <v>108</v>
      </c>
      <c r="K1773" s="135">
        <v>70.0</v>
      </c>
      <c r="N1773" s="143">
        <v>44936.0</v>
      </c>
    </row>
    <row r="1774">
      <c r="A1774" s="135">
        <v>1773.0</v>
      </c>
      <c r="B1774" s="135" t="s">
        <v>8266</v>
      </c>
      <c r="C1774" s="135" t="s">
        <v>108</v>
      </c>
      <c r="K1774" s="135">
        <v>10.0</v>
      </c>
      <c r="N1774" s="143">
        <v>46012.0</v>
      </c>
    </row>
    <row r="1775">
      <c r="A1775" s="135">
        <v>1774.0</v>
      </c>
      <c r="B1775" s="135" t="s">
        <v>8267</v>
      </c>
      <c r="C1775" s="135" t="s">
        <v>108</v>
      </c>
      <c r="N1775" s="143">
        <v>46087.0</v>
      </c>
    </row>
    <row r="1776">
      <c r="A1776" s="135">
        <v>1775.0</v>
      </c>
      <c r="B1776" s="135" t="s">
        <v>8269</v>
      </c>
      <c r="C1776" s="135" t="s">
        <v>108</v>
      </c>
      <c r="K1776" s="135">
        <v>40.0</v>
      </c>
      <c r="N1776" s="143">
        <v>45468.0</v>
      </c>
    </row>
    <row r="1777">
      <c r="A1777" s="135">
        <v>1776.0</v>
      </c>
      <c r="B1777" s="135" t="s">
        <v>8272</v>
      </c>
      <c r="C1777" s="135" t="s">
        <v>108</v>
      </c>
      <c r="N1777" s="143">
        <v>45006.0</v>
      </c>
    </row>
    <row r="1778">
      <c r="A1778" s="135">
        <v>1777.0</v>
      </c>
      <c r="B1778" s="135" t="s">
        <v>8276</v>
      </c>
      <c r="C1778" s="135" t="s">
        <v>108</v>
      </c>
      <c r="N1778" s="143">
        <v>45972.0</v>
      </c>
    </row>
    <row r="1779">
      <c r="A1779" s="135">
        <v>1778.0</v>
      </c>
      <c r="B1779" s="135" t="s">
        <v>8278</v>
      </c>
      <c r="C1779" s="135" t="s">
        <v>108</v>
      </c>
      <c r="N1779" s="143">
        <v>44878.0</v>
      </c>
    </row>
    <row r="1780">
      <c r="A1780" s="135">
        <v>1779.0</v>
      </c>
      <c r="B1780" s="135" t="s">
        <v>8279</v>
      </c>
      <c r="C1780" s="135" t="s">
        <v>108</v>
      </c>
      <c r="K1780" s="135">
        <v>40.0</v>
      </c>
      <c r="N1780" s="143">
        <v>43875.0</v>
      </c>
    </row>
    <row r="1781">
      <c r="A1781" s="135">
        <v>1780.0</v>
      </c>
      <c r="B1781" s="135" t="s">
        <v>8282</v>
      </c>
      <c r="C1781" s="135" t="s">
        <v>108</v>
      </c>
      <c r="K1781" s="135">
        <v>150.0</v>
      </c>
      <c r="N1781" s="143">
        <v>46036.0</v>
      </c>
    </row>
    <row r="1782">
      <c r="A1782" s="135">
        <v>1781.0</v>
      </c>
      <c r="B1782" s="135" t="s">
        <v>8285</v>
      </c>
      <c r="C1782" s="135" t="s">
        <v>108</v>
      </c>
      <c r="N1782" s="143">
        <v>44123.0</v>
      </c>
    </row>
    <row r="1783">
      <c r="A1783" s="135">
        <v>1782.0</v>
      </c>
      <c r="B1783" s="135" t="s">
        <v>8287</v>
      </c>
      <c r="C1783" s="135" t="s">
        <v>108</v>
      </c>
      <c r="K1783" s="135">
        <v>40.0</v>
      </c>
      <c r="N1783" s="143">
        <v>46004.0</v>
      </c>
    </row>
    <row r="1784">
      <c r="A1784" s="135">
        <v>1783.0</v>
      </c>
      <c r="B1784" s="135" t="s">
        <v>8292</v>
      </c>
      <c r="C1784" s="135" t="s">
        <v>108</v>
      </c>
      <c r="N1784" s="143">
        <v>45758.0</v>
      </c>
    </row>
    <row r="1785">
      <c r="A1785" s="135">
        <v>1784.0</v>
      </c>
      <c r="B1785" s="135" t="s">
        <v>8294</v>
      </c>
      <c r="C1785" s="135" t="s">
        <v>108</v>
      </c>
      <c r="K1785" s="135">
        <v>150.0</v>
      </c>
      <c r="N1785" s="143">
        <v>44575.0</v>
      </c>
    </row>
    <row r="1786">
      <c r="A1786" s="135">
        <v>1785.0</v>
      </c>
      <c r="B1786" s="135" t="s">
        <v>8297</v>
      </c>
      <c r="C1786" s="135" t="s">
        <v>108</v>
      </c>
      <c r="K1786" s="135">
        <v>60.0</v>
      </c>
      <c r="N1786" s="143">
        <v>44185.0</v>
      </c>
    </row>
    <row r="1787">
      <c r="A1787" s="135">
        <v>1786.0</v>
      </c>
      <c r="B1787" s="135" t="s">
        <v>8301</v>
      </c>
      <c r="C1787" s="135" t="s">
        <v>108</v>
      </c>
      <c r="K1787" s="135">
        <v>50.0</v>
      </c>
      <c r="N1787" s="143">
        <v>46043.0</v>
      </c>
      <c r="Q1787" s="135" t="s">
        <v>8304</v>
      </c>
    </row>
    <row r="1788">
      <c r="A1788" s="135">
        <v>1787.0</v>
      </c>
      <c r="B1788" s="135" t="s">
        <v>8305</v>
      </c>
      <c r="C1788" s="135" t="s">
        <v>108</v>
      </c>
      <c r="N1788" s="143">
        <v>45784.0</v>
      </c>
    </row>
    <row r="1789">
      <c r="A1789" s="135">
        <v>1788.0</v>
      </c>
      <c r="B1789" s="135" t="s">
        <v>8310</v>
      </c>
      <c r="C1789" s="135" t="s">
        <v>108</v>
      </c>
      <c r="K1789" s="135">
        <v>20.0</v>
      </c>
      <c r="N1789" s="143">
        <v>45752.0</v>
      </c>
    </row>
    <row r="1790">
      <c r="A1790" s="135">
        <v>1789.0</v>
      </c>
      <c r="B1790" s="135" t="s">
        <v>8315</v>
      </c>
      <c r="C1790" s="135" t="s">
        <v>108</v>
      </c>
      <c r="K1790" s="135">
        <v>100.0</v>
      </c>
      <c r="N1790" s="143">
        <v>44788.0</v>
      </c>
    </row>
    <row r="1791">
      <c r="A1791" s="135">
        <v>1790.0</v>
      </c>
      <c r="B1791" s="135" t="s">
        <v>8318</v>
      </c>
      <c r="C1791" s="135" t="s">
        <v>108</v>
      </c>
      <c r="K1791" s="135">
        <v>10.0</v>
      </c>
      <c r="N1791" s="143">
        <v>46016.0</v>
      </c>
    </row>
    <row r="1792">
      <c r="A1792" s="135">
        <v>1791.0</v>
      </c>
      <c r="B1792" s="135" t="s">
        <v>8320</v>
      </c>
      <c r="C1792" s="135" t="s">
        <v>108</v>
      </c>
      <c r="K1792" s="135">
        <v>40.0</v>
      </c>
      <c r="N1792" s="143">
        <v>45987.0</v>
      </c>
    </row>
    <row r="1793">
      <c r="A1793" s="135">
        <v>1792.0</v>
      </c>
      <c r="B1793" s="135" t="s">
        <v>8323</v>
      </c>
      <c r="C1793" s="135" t="s">
        <v>108</v>
      </c>
      <c r="N1793" s="143">
        <v>43843.0</v>
      </c>
    </row>
    <row r="1794">
      <c r="A1794" s="135">
        <v>1793.0</v>
      </c>
      <c r="B1794" s="135" t="s">
        <v>8328</v>
      </c>
      <c r="C1794" s="135" t="s">
        <v>108</v>
      </c>
      <c r="K1794" s="135">
        <v>30.0</v>
      </c>
      <c r="N1794" s="143">
        <v>46078.0</v>
      </c>
    </row>
    <row r="1795">
      <c r="A1795" s="135">
        <v>1794.0</v>
      </c>
      <c r="B1795" s="135" t="s">
        <v>8331</v>
      </c>
      <c r="C1795" s="135" t="s">
        <v>108</v>
      </c>
      <c r="K1795" s="135">
        <v>200.0</v>
      </c>
      <c r="N1795" s="143">
        <v>43843.0</v>
      </c>
    </row>
    <row r="1796">
      <c r="A1796" s="135">
        <v>1795.0</v>
      </c>
      <c r="B1796" s="135" t="s">
        <v>8335</v>
      </c>
      <c r="C1796" s="135" t="s">
        <v>108</v>
      </c>
      <c r="K1796" s="135">
        <v>200.0</v>
      </c>
      <c r="N1796" s="143">
        <v>44629.0</v>
      </c>
    </row>
    <row r="1797">
      <c r="A1797" s="135">
        <v>1796.0</v>
      </c>
      <c r="B1797" s="135" t="s">
        <v>8337</v>
      </c>
      <c r="C1797" s="135" t="s">
        <v>108</v>
      </c>
      <c r="K1797" s="135">
        <v>90.0</v>
      </c>
      <c r="N1797" s="143">
        <v>45691.0</v>
      </c>
    </row>
    <row r="1798">
      <c r="A1798" s="135">
        <v>1797.0</v>
      </c>
      <c r="B1798" s="135" t="s">
        <v>8339</v>
      </c>
      <c r="C1798" s="135" t="s">
        <v>108</v>
      </c>
      <c r="N1798" s="143">
        <v>46082.0</v>
      </c>
    </row>
    <row r="1799">
      <c r="A1799" s="135">
        <v>1798.0</v>
      </c>
      <c r="B1799" s="135" t="s">
        <v>8345</v>
      </c>
      <c r="C1799" s="135" t="s">
        <v>108</v>
      </c>
      <c r="K1799" s="135">
        <v>100.0</v>
      </c>
      <c r="N1799" s="143">
        <v>43859.0</v>
      </c>
    </row>
    <row r="1800">
      <c r="A1800" s="135">
        <v>1799.0</v>
      </c>
      <c r="B1800" s="135" t="s">
        <v>8347</v>
      </c>
      <c r="C1800" s="135" t="s">
        <v>108</v>
      </c>
      <c r="K1800" s="135">
        <v>50.0</v>
      </c>
      <c r="N1800" s="143">
        <v>44047.0</v>
      </c>
    </row>
    <row r="1801">
      <c r="A1801" s="135">
        <v>1800.0</v>
      </c>
      <c r="B1801" s="135" t="s">
        <v>8349</v>
      </c>
      <c r="C1801" s="135" t="s">
        <v>108</v>
      </c>
      <c r="K1801" s="135">
        <v>50.0</v>
      </c>
      <c r="N1801" s="143">
        <v>46051.0</v>
      </c>
    </row>
    <row r="1802">
      <c r="A1802" s="135">
        <v>1801.0</v>
      </c>
      <c r="B1802" s="135" t="s">
        <v>8352</v>
      </c>
      <c r="C1802" s="135" t="s">
        <v>108</v>
      </c>
      <c r="K1802" s="135">
        <v>10.0</v>
      </c>
      <c r="N1802" s="143">
        <v>45575.0</v>
      </c>
    </row>
    <row r="1803">
      <c r="A1803" s="135">
        <v>1802.0</v>
      </c>
      <c r="B1803" s="135" t="s">
        <v>8355</v>
      </c>
      <c r="C1803" s="135" t="s">
        <v>108</v>
      </c>
      <c r="K1803" s="135">
        <v>150.0</v>
      </c>
      <c r="N1803" s="143">
        <v>45700.0</v>
      </c>
    </row>
    <row r="1804">
      <c r="A1804" s="135">
        <v>1803.0</v>
      </c>
      <c r="B1804" s="135" t="s">
        <v>8356</v>
      </c>
      <c r="C1804" s="135" t="s">
        <v>108</v>
      </c>
      <c r="N1804" s="143">
        <v>44578.0</v>
      </c>
    </row>
    <row r="1805">
      <c r="A1805" s="135">
        <v>1804.0</v>
      </c>
      <c r="B1805" s="135" t="s">
        <v>8361</v>
      </c>
      <c r="C1805" s="135" t="s">
        <v>108</v>
      </c>
      <c r="N1805" s="143">
        <v>45416.0</v>
      </c>
    </row>
    <row r="1806">
      <c r="A1806" s="135">
        <v>1805.0</v>
      </c>
      <c r="B1806" s="135" t="s">
        <v>8363</v>
      </c>
      <c r="C1806" s="135" t="s">
        <v>108</v>
      </c>
      <c r="K1806" s="135">
        <v>150.0</v>
      </c>
      <c r="N1806" s="143">
        <v>44415.0</v>
      </c>
    </row>
    <row r="1807">
      <c r="A1807" s="135">
        <v>1806.0</v>
      </c>
      <c r="B1807" s="135" t="s">
        <v>8365</v>
      </c>
      <c r="C1807" s="135" t="s">
        <v>108</v>
      </c>
      <c r="K1807" s="135">
        <v>10.0</v>
      </c>
      <c r="N1807" s="143">
        <v>46019.0</v>
      </c>
    </row>
    <row r="1808">
      <c r="A1808" s="135">
        <v>1807.0</v>
      </c>
      <c r="B1808" s="135" t="s">
        <v>8367</v>
      </c>
      <c r="C1808" s="135" t="s">
        <v>108</v>
      </c>
      <c r="K1808" s="135">
        <v>60.0</v>
      </c>
      <c r="N1808" s="143">
        <v>44468.0</v>
      </c>
    </row>
    <row r="1809">
      <c r="A1809" s="135">
        <v>1808.0</v>
      </c>
      <c r="B1809" s="135" t="s">
        <v>8369</v>
      </c>
      <c r="C1809" s="135" t="s">
        <v>108</v>
      </c>
      <c r="K1809" s="135">
        <v>10.0</v>
      </c>
      <c r="N1809" s="143">
        <v>46000.0</v>
      </c>
      <c r="Q1809" s="135" t="s">
        <v>8372</v>
      </c>
    </row>
    <row r="1810">
      <c r="A1810" s="135">
        <v>1809.0</v>
      </c>
      <c r="B1810" s="135" t="s">
        <v>8373</v>
      </c>
      <c r="C1810" s="135" t="s">
        <v>108</v>
      </c>
      <c r="K1810" s="135">
        <v>10.0</v>
      </c>
      <c r="N1810" s="143">
        <v>46122.0</v>
      </c>
    </row>
    <row r="1811">
      <c r="A1811" s="135">
        <v>1810.0</v>
      </c>
      <c r="B1811" s="135" t="s">
        <v>8376</v>
      </c>
      <c r="C1811" s="135" t="s">
        <v>108</v>
      </c>
      <c r="K1811" s="135">
        <v>400.0</v>
      </c>
      <c r="N1811" s="143">
        <v>43877.0</v>
      </c>
    </row>
    <row r="1812">
      <c r="A1812" s="135">
        <v>1811.0</v>
      </c>
      <c r="B1812" s="135" t="s">
        <v>8379</v>
      </c>
      <c r="C1812" s="135" t="s">
        <v>108</v>
      </c>
      <c r="K1812" s="135">
        <v>40.0</v>
      </c>
      <c r="N1812" s="143">
        <v>45799.0</v>
      </c>
    </row>
    <row r="1813">
      <c r="A1813" s="135">
        <v>1812.0</v>
      </c>
      <c r="B1813" s="135" t="s">
        <v>8382</v>
      </c>
      <c r="C1813" s="135" t="s">
        <v>108</v>
      </c>
      <c r="K1813" s="135">
        <v>10.0</v>
      </c>
      <c r="N1813" s="143">
        <v>45743.0</v>
      </c>
      <c r="Q1813" s="135" t="s">
        <v>8384</v>
      </c>
    </row>
    <row r="1814">
      <c r="A1814" s="135">
        <v>1813.0</v>
      </c>
      <c r="B1814" s="135" t="s">
        <v>8387</v>
      </c>
      <c r="C1814" s="135" t="s">
        <v>108</v>
      </c>
      <c r="K1814" s="135">
        <v>70.0</v>
      </c>
      <c r="N1814" s="143">
        <v>44998.0</v>
      </c>
    </row>
    <row r="1815">
      <c r="A1815" s="135">
        <v>1814.0</v>
      </c>
      <c r="B1815" s="135" t="s">
        <v>8389</v>
      </c>
      <c r="C1815" s="135" t="s">
        <v>108</v>
      </c>
      <c r="K1815" s="135">
        <v>40.0</v>
      </c>
      <c r="N1815" s="143">
        <v>44460.0</v>
      </c>
    </row>
    <row r="1816">
      <c r="A1816" s="135">
        <v>1815.0</v>
      </c>
      <c r="B1816" s="135" t="s">
        <v>8391</v>
      </c>
      <c r="C1816" s="135" t="s">
        <v>108</v>
      </c>
      <c r="K1816" s="135">
        <v>100.0</v>
      </c>
      <c r="N1816" s="143">
        <v>44209.0</v>
      </c>
    </row>
    <row r="1817">
      <c r="A1817" s="135">
        <v>1816.0</v>
      </c>
      <c r="B1817" s="135" t="s">
        <v>8394</v>
      </c>
      <c r="C1817" s="135" t="s">
        <v>108</v>
      </c>
      <c r="K1817" s="135">
        <v>10.0</v>
      </c>
      <c r="N1817" s="143">
        <v>46018.0</v>
      </c>
    </row>
    <row r="1818">
      <c r="A1818" s="135">
        <v>1817.0</v>
      </c>
      <c r="B1818" s="135" t="s">
        <v>8397</v>
      </c>
      <c r="C1818" s="135" t="s">
        <v>108</v>
      </c>
      <c r="K1818" s="135">
        <v>10.0</v>
      </c>
      <c r="N1818" s="143">
        <v>43851.0</v>
      </c>
    </row>
    <row r="1819">
      <c r="A1819" s="135">
        <v>1818.0</v>
      </c>
      <c r="B1819" s="135" t="s">
        <v>8399</v>
      </c>
      <c r="C1819" s="135" t="s">
        <v>108</v>
      </c>
      <c r="K1819" s="135">
        <v>60.0</v>
      </c>
      <c r="N1819" s="143">
        <v>44034.0</v>
      </c>
      <c r="Q1819" s="135" t="s">
        <v>8401</v>
      </c>
      <c r="R1819" s="135">
        <v>1.0</v>
      </c>
    </row>
    <row r="1820">
      <c r="A1820" s="135">
        <v>1819.0</v>
      </c>
      <c r="B1820" s="135" t="s">
        <v>8403</v>
      </c>
      <c r="C1820" s="135" t="s">
        <v>108</v>
      </c>
      <c r="K1820" s="135">
        <v>20.0</v>
      </c>
      <c r="N1820" s="143">
        <v>46069.0</v>
      </c>
      <c r="Q1820" s="135" t="s">
        <v>8404</v>
      </c>
    </row>
    <row r="1821">
      <c r="A1821" s="135">
        <v>1820.0</v>
      </c>
      <c r="B1821" s="135" t="s">
        <v>8406</v>
      </c>
      <c r="C1821" s="135" t="s">
        <v>108</v>
      </c>
      <c r="K1821" s="135">
        <v>20.0</v>
      </c>
      <c r="N1821" s="143">
        <v>46044.0</v>
      </c>
    </row>
    <row r="1822">
      <c r="A1822" s="135">
        <v>1821.0</v>
      </c>
      <c r="B1822" s="135" t="s">
        <v>8409</v>
      </c>
      <c r="C1822" s="135" t="s">
        <v>108</v>
      </c>
      <c r="K1822" s="135">
        <v>40.0</v>
      </c>
      <c r="N1822" s="143">
        <v>46018.0</v>
      </c>
    </row>
    <row r="1823">
      <c r="A1823" s="135">
        <v>1822.0</v>
      </c>
      <c r="B1823" s="135" t="s">
        <v>3811</v>
      </c>
      <c r="C1823" s="135" t="s">
        <v>108</v>
      </c>
      <c r="K1823" s="135">
        <v>70.0</v>
      </c>
      <c r="N1823" s="143">
        <v>46103.0</v>
      </c>
    </row>
    <row r="1824">
      <c r="A1824" s="135">
        <v>1823.0</v>
      </c>
      <c r="B1824" s="135" t="s">
        <v>3813</v>
      </c>
      <c r="C1824" s="135" t="s">
        <v>108</v>
      </c>
      <c r="K1824" s="135">
        <v>80.0</v>
      </c>
      <c r="N1824" s="143">
        <v>44926.0</v>
      </c>
    </row>
    <row r="1825">
      <c r="A1825" s="135">
        <v>1824.0</v>
      </c>
      <c r="B1825" s="135" t="s">
        <v>8413</v>
      </c>
      <c r="C1825" s="135" t="s">
        <v>108</v>
      </c>
      <c r="K1825" s="135">
        <v>40.0</v>
      </c>
      <c r="N1825" s="143">
        <v>45758.0</v>
      </c>
    </row>
    <row r="1826">
      <c r="A1826" s="135">
        <v>1825.0</v>
      </c>
      <c r="B1826" s="135" t="s">
        <v>8415</v>
      </c>
      <c r="C1826" s="135" t="s">
        <v>108</v>
      </c>
      <c r="K1826" s="135">
        <v>50.0</v>
      </c>
      <c r="N1826" s="143">
        <v>44629.0</v>
      </c>
    </row>
    <row r="1827">
      <c r="A1827" s="135">
        <v>1826.0</v>
      </c>
      <c r="B1827" s="135" t="s">
        <v>8418</v>
      </c>
      <c r="C1827" s="135" t="s">
        <v>108</v>
      </c>
      <c r="K1827" s="135">
        <v>10.0</v>
      </c>
      <c r="N1827" s="143">
        <v>46014.0</v>
      </c>
    </row>
    <row r="1828">
      <c r="A1828" s="135">
        <v>1827.0</v>
      </c>
      <c r="B1828" s="135" t="s">
        <v>8422</v>
      </c>
      <c r="C1828" s="135" t="s">
        <v>108</v>
      </c>
      <c r="K1828" s="135">
        <v>20.0</v>
      </c>
      <c r="N1828" s="143">
        <v>45845.0</v>
      </c>
    </row>
    <row r="1829">
      <c r="A1829" s="135">
        <v>1828.0</v>
      </c>
      <c r="B1829" s="135" t="s">
        <v>8428</v>
      </c>
      <c r="C1829" s="135" t="s">
        <v>108</v>
      </c>
      <c r="N1829" s="143">
        <v>44184.0</v>
      </c>
    </row>
    <row r="1830">
      <c r="A1830" s="135">
        <v>1829.0</v>
      </c>
      <c r="B1830" s="135" t="s">
        <v>8431</v>
      </c>
      <c r="C1830" s="135" t="s">
        <v>108</v>
      </c>
      <c r="N1830" s="143">
        <v>46080.0</v>
      </c>
    </row>
    <row r="1831">
      <c r="A1831" s="135">
        <v>1830.0</v>
      </c>
      <c r="B1831" s="135" t="s">
        <v>8434</v>
      </c>
      <c r="C1831" s="135" t="s">
        <v>108</v>
      </c>
      <c r="K1831" s="135">
        <v>10.0</v>
      </c>
      <c r="N1831" s="143">
        <v>46016.0</v>
      </c>
    </row>
    <row r="1832">
      <c r="A1832" s="135">
        <v>1831.0</v>
      </c>
      <c r="B1832" s="135" t="s">
        <v>8436</v>
      </c>
      <c r="C1832" s="135" t="s">
        <v>108</v>
      </c>
      <c r="K1832" s="135">
        <v>30.0</v>
      </c>
      <c r="N1832" s="143">
        <v>45338.0</v>
      </c>
      <c r="Q1832" s="135" t="s">
        <v>8437</v>
      </c>
    </row>
    <row r="1833">
      <c r="A1833" s="135">
        <v>1832.0</v>
      </c>
      <c r="B1833" s="135" t="s">
        <v>8439</v>
      </c>
      <c r="C1833" s="135" t="s">
        <v>108</v>
      </c>
      <c r="K1833" s="135">
        <v>10.0</v>
      </c>
      <c r="N1833" s="143">
        <v>45916.0</v>
      </c>
      <c r="Q1833" s="135" t="s">
        <v>8441</v>
      </c>
    </row>
    <row r="1834">
      <c r="A1834" s="135">
        <v>1833.0</v>
      </c>
      <c r="B1834" s="135" t="s">
        <v>8442</v>
      </c>
      <c r="C1834" s="135" t="s">
        <v>108</v>
      </c>
      <c r="K1834" s="135">
        <v>80.0</v>
      </c>
      <c r="N1834" s="143">
        <v>45381.0</v>
      </c>
    </row>
    <row r="1835">
      <c r="A1835" s="135">
        <v>1834.0</v>
      </c>
      <c r="B1835" s="135" t="s">
        <v>8443</v>
      </c>
      <c r="C1835" s="135" t="s">
        <v>108</v>
      </c>
      <c r="N1835" s="143">
        <v>45099.0</v>
      </c>
    </row>
    <row r="1836">
      <c r="A1836" s="135">
        <v>1835.0</v>
      </c>
      <c r="B1836" s="135" t="s">
        <v>8445</v>
      </c>
      <c r="C1836" s="135" t="s">
        <v>108</v>
      </c>
      <c r="N1836" s="143">
        <v>44719.0</v>
      </c>
    </row>
    <row r="1837">
      <c r="A1837" s="135">
        <v>1836.0</v>
      </c>
      <c r="B1837" s="135" t="s">
        <v>8449</v>
      </c>
      <c r="C1837" s="135" t="s">
        <v>108</v>
      </c>
      <c r="K1837" s="135">
        <v>10.0</v>
      </c>
      <c r="N1837" s="143">
        <v>45728.0</v>
      </c>
    </row>
    <row r="1838">
      <c r="A1838" s="135">
        <v>1837.0</v>
      </c>
      <c r="B1838" s="135" t="s">
        <v>8451</v>
      </c>
      <c r="C1838" s="135" t="s">
        <v>108</v>
      </c>
      <c r="K1838" s="135">
        <v>10.0</v>
      </c>
      <c r="N1838" s="143">
        <v>46044.0</v>
      </c>
    </row>
    <row r="1839">
      <c r="A1839" s="135">
        <v>1838.0</v>
      </c>
      <c r="B1839" s="135" t="s">
        <v>8455</v>
      </c>
      <c r="C1839" s="135" t="s">
        <v>108</v>
      </c>
      <c r="K1839" s="135">
        <v>10.0</v>
      </c>
      <c r="N1839" s="143">
        <v>46068.0</v>
      </c>
    </row>
    <row r="1840">
      <c r="A1840" s="135">
        <v>1839.0</v>
      </c>
      <c r="B1840" s="135" t="s">
        <v>8456</v>
      </c>
      <c r="C1840" s="135" t="s">
        <v>108</v>
      </c>
      <c r="K1840" s="135">
        <v>10.0</v>
      </c>
      <c r="N1840" s="143">
        <v>45838.0</v>
      </c>
    </row>
    <row r="1841">
      <c r="A1841" s="135">
        <v>1840.0</v>
      </c>
      <c r="B1841" s="135" t="s">
        <v>8459</v>
      </c>
      <c r="C1841" s="135" t="s">
        <v>108</v>
      </c>
      <c r="K1841" s="135">
        <v>70.0</v>
      </c>
      <c r="N1841" s="143">
        <v>43847.0</v>
      </c>
    </row>
    <row r="1842">
      <c r="A1842" s="135">
        <v>1841.0</v>
      </c>
      <c r="B1842" s="135" t="s">
        <v>8462</v>
      </c>
      <c r="C1842" s="135" t="s">
        <v>108</v>
      </c>
      <c r="N1842" s="143">
        <v>45975.0</v>
      </c>
    </row>
    <row r="1843">
      <c r="A1843" s="135">
        <v>1842.0</v>
      </c>
      <c r="B1843" s="135" t="s">
        <v>8464</v>
      </c>
      <c r="C1843" s="135" t="s">
        <v>108</v>
      </c>
      <c r="K1843" s="135">
        <v>90.0</v>
      </c>
      <c r="N1843" s="143">
        <v>45938.0</v>
      </c>
    </row>
    <row r="1844">
      <c r="A1844" s="135">
        <v>1843.0</v>
      </c>
      <c r="B1844" s="135" t="s">
        <v>8466</v>
      </c>
      <c r="C1844" s="135" t="s">
        <v>108</v>
      </c>
      <c r="K1844" s="135">
        <v>10.0</v>
      </c>
      <c r="N1844" s="143">
        <v>44801.0</v>
      </c>
      <c r="Q1844" s="135" t="s">
        <v>8469</v>
      </c>
      <c r="R1844" s="135">
        <v>1.0</v>
      </c>
    </row>
    <row r="1845">
      <c r="A1845" s="135">
        <v>1844.0</v>
      </c>
      <c r="B1845" s="135" t="s">
        <v>8473</v>
      </c>
      <c r="C1845" s="135" t="s">
        <v>108</v>
      </c>
      <c r="K1845" s="135">
        <v>150.0</v>
      </c>
      <c r="N1845" s="143">
        <v>45391.0</v>
      </c>
    </row>
    <row r="1846">
      <c r="A1846" s="135">
        <v>1845.0</v>
      </c>
      <c r="B1846" s="135" t="s">
        <v>8475</v>
      </c>
      <c r="C1846" s="135" t="s">
        <v>108</v>
      </c>
      <c r="N1846" s="143">
        <v>43858.0</v>
      </c>
    </row>
    <row r="1847">
      <c r="A1847" s="135">
        <v>1846.0</v>
      </c>
      <c r="B1847" s="135" t="s">
        <v>8476</v>
      </c>
      <c r="C1847" s="135" t="s">
        <v>108</v>
      </c>
      <c r="K1847" s="135">
        <v>150.0</v>
      </c>
      <c r="N1847" s="143">
        <v>44925.0</v>
      </c>
    </row>
    <row r="1848">
      <c r="A1848" s="135">
        <v>1847.0</v>
      </c>
      <c r="B1848" s="135" t="s">
        <v>8479</v>
      </c>
      <c r="C1848" s="135" t="s">
        <v>108</v>
      </c>
      <c r="K1848" s="135">
        <v>10.0</v>
      </c>
      <c r="N1848" s="143">
        <v>46013.0</v>
      </c>
    </row>
    <row r="1849">
      <c r="A1849" s="135">
        <v>1848.0</v>
      </c>
      <c r="B1849" s="135" t="s">
        <v>8481</v>
      </c>
      <c r="C1849" s="135" t="s">
        <v>108</v>
      </c>
      <c r="N1849" s="143">
        <v>46081.0</v>
      </c>
    </row>
    <row r="1850">
      <c r="A1850" s="135">
        <v>1849.0</v>
      </c>
      <c r="B1850" s="135" t="s">
        <v>3815</v>
      </c>
      <c r="C1850" s="135" t="s">
        <v>108</v>
      </c>
      <c r="K1850" s="135">
        <v>10.0</v>
      </c>
      <c r="N1850" s="143">
        <v>46018.0</v>
      </c>
      <c r="Q1850" s="135" t="s">
        <v>3817</v>
      </c>
    </row>
    <row r="1851">
      <c r="A1851" s="135">
        <v>1850.0</v>
      </c>
      <c r="B1851" s="135" t="s">
        <v>8484</v>
      </c>
      <c r="C1851" s="135" t="s">
        <v>108</v>
      </c>
      <c r="K1851" s="135">
        <v>100.0</v>
      </c>
      <c r="N1851" s="143">
        <v>44459.0</v>
      </c>
    </row>
    <row r="1852">
      <c r="A1852" s="135">
        <v>1851.0</v>
      </c>
      <c r="B1852" s="135" t="s">
        <v>8487</v>
      </c>
      <c r="C1852" s="135" t="s">
        <v>108</v>
      </c>
      <c r="N1852" s="143">
        <v>44767.0</v>
      </c>
    </row>
    <row r="1853">
      <c r="A1853" s="135">
        <v>1852.0</v>
      </c>
      <c r="B1853" s="135" t="s">
        <v>8489</v>
      </c>
      <c r="C1853" s="135" t="s">
        <v>108</v>
      </c>
      <c r="N1853" s="143">
        <v>43997.0</v>
      </c>
    </row>
    <row r="1854">
      <c r="A1854" s="135">
        <v>1853.0</v>
      </c>
      <c r="B1854" s="135" t="s">
        <v>8490</v>
      </c>
      <c r="C1854" s="135" t="s">
        <v>108</v>
      </c>
      <c r="K1854" s="135">
        <v>20.0</v>
      </c>
      <c r="N1854" s="143">
        <v>43909.0</v>
      </c>
    </row>
    <row r="1855">
      <c r="A1855" s="135">
        <v>1854.0</v>
      </c>
      <c r="B1855" s="135" t="s">
        <v>8493</v>
      </c>
      <c r="C1855" s="135" t="s">
        <v>108</v>
      </c>
      <c r="K1855" s="135">
        <v>150.0</v>
      </c>
      <c r="N1855" s="143">
        <v>43849.0</v>
      </c>
    </row>
    <row r="1856">
      <c r="A1856" s="135">
        <v>1855.0</v>
      </c>
      <c r="B1856" s="135" t="s">
        <v>8494</v>
      </c>
      <c r="C1856" s="135" t="s">
        <v>108</v>
      </c>
      <c r="N1856" s="143">
        <v>45979.0</v>
      </c>
      <c r="Q1856" s="135" t="s">
        <v>8496</v>
      </c>
      <c r="R1856" s="135">
        <v>1.0</v>
      </c>
    </row>
    <row r="1857">
      <c r="A1857" s="135">
        <v>1856.0</v>
      </c>
      <c r="B1857" s="135" t="s">
        <v>8497</v>
      </c>
      <c r="C1857" s="135" t="s">
        <v>108</v>
      </c>
      <c r="K1857" s="135">
        <v>100.0</v>
      </c>
      <c r="N1857" s="143">
        <v>43859.0</v>
      </c>
      <c r="Q1857" s="135" t="s">
        <v>8498</v>
      </c>
      <c r="R1857" s="135">
        <v>1.0</v>
      </c>
    </row>
    <row r="1858">
      <c r="A1858" s="135">
        <v>1857.0</v>
      </c>
      <c r="B1858" s="135" t="s">
        <v>8501</v>
      </c>
      <c r="C1858" s="135" t="s">
        <v>108</v>
      </c>
      <c r="K1858" s="135">
        <v>50.0</v>
      </c>
      <c r="N1858" s="143">
        <v>45535.0</v>
      </c>
    </row>
    <row r="1859">
      <c r="A1859" s="135">
        <v>1858.0</v>
      </c>
      <c r="B1859" s="135" t="s">
        <v>8504</v>
      </c>
      <c r="C1859" s="135" t="s">
        <v>108</v>
      </c>
      <c r="N1859" s="143">
        <v>45908.0</v>
      </c>
    </row>
    <row r="1860">
      <c r="A1860" s="135">
        <v>1859.0</v>
      </c>
      <c r="B1860" s="135" t="s">
        <v>8505</v>
      </c>
      <c r="C1860" s="135" t="s">
        <v>108</v>
      </c>
      <c r="N1860" s="143">
        <v>45988.0</v>
      </c>
    </row>
    <row r="1861">
      <c r="A1861" s="135">
        <v>1860.0</v>
      </c>
      <c r="B1861" s="135" t="s">
        <v>8507</v>
      </c>
      <c r="C1861" s="135" t="s">
        <v>108</v>
      </c>
      <c r="K1861" s="135">
        <v>10.0</v>
      </c>
      <c r="N1861" s="143">
        <v>45103.0</v>
      </c>
    </row>
    <row r="1862">
      <c r="A1862" s="135">
        <v>1861.0</v>
      </c>
      <c r="B1862" s="135" t="s">
        <v>8508</v>
      </c>
      <c r="C1862" s="135" t="s">
        <v>108</v>
      </c>
      <c r="K1862" s="135">
        <v>30.0</v>
      </c>
      <c r="N1862" s="143">
        <v>43952.0</v>
      </c>
    </row>
    <row r="1863">
      <c r="A1863" s="135">
        <v>1862.0</v>
      </c>
      <c r="B1863" s="135" t="s">
        <v>8510</v>
      </c>
      <c r="C1863" s="135" t="s">
        <v>108</v>
      </c>
      <c r="K1863" s="135">
        <v>40.0</v>
      </c>
      <c r="N1863" s="143">
        <v>43897.0</v>
      </c>
    </row>
    <row r="1864">
      <c r="A1864" s="135">
        <v>1863.0</v>
      </c>
      <c r="B1864" s="135" t="s">
        <v>8512</v>
      </c>
      <c r="C1864" s="135" t="s">
        <v>108</v>
      </c>
      <c r="N1864" s="143">
        <v>44482.0</v>
      </c>
    </row>
    <row r="1865">
      <c r="A1865" s="135">
        <v>1864.0</v>
      </c>
      <c r="B1865" s="135" t="s">
        <v>8513</v>
      </c>
      <c r="C1865" s="135" t="s">
        <v>108</v>
      </c>
      <c r="K1865" s="135">
        <v>20.0</v>
      </c>
      <c r="N1865" s="143">
        <v>46018.0</v>
      </c>
    </row>
    <row r="1866">
      <c r="A1866" s="135">
        <v>1865.0</v>
      </c>
      <c r="B1866" s="135" t="s">
        <v>8516</v>
      </c>
      <c r="C1866" s="135" t="s">
        <v>108</v>
      </c>
      <c r="N1866" s="143">
        <v>45679.0</v>
      </c>
    </row>
    <row r="1867">
      <c r="A1867" s="135">
        <v>1866.0</v>
      </c>
      <c r="B1867" s="135" t="s">
        <v>8518</v>
      </c>
      <c r="C1867" s="135" t="s">
        <v>108</v>
      </c>
      <c r="K1867" s="135">
        <v>20.0</v>
      </c>
      <c r="N1867" s="143">
        <v>44952.0</v>
      </c>
    </row>
    <row r="1868">
      <c r="A1868" s="135">
        <v>1867.0</v>
      </c>
      <c r="B1868" s="135" t="s">
        <v>8520</v>
      </c>
      <c r="C1868" s="135" t="s">
        <v>108</v>
      </c>
      <c r="K1868" s="135">
        <v>150.0</v>
      </c>
      <c r="N1868" s="143">
        <v>44594.0</v>
      </c>
    </row>
    <row r="1869">
      <c r="A1869" s="135">
        <v>1868.0</v>
      </c>
      <c r="B1869" s="135" t="s">
        <v>8523</v>
      </c>
      <c r="C1869" s="135" t="s">
        <v>108</v>
      </c>
      <c r="K1869" s="135">
        <v>30.0</v>
      </c>
      <c r="N1869" s="143">
        <v>44862.0</v>
      </c>
    </row>
    <row r="1870">
      <c r="A1870" s="135">
        <v>1869.0</v>
      </c>
      <c r="B1870" s="135" t="s">
        <v>8525</v>
      </c>
      <c r="C1870" s="135" t="s">
        <v>108</v>
      </c>
      <c r="N1870" s="143">
        <v>44975.0</v>
      </c>
    </row>
    <row r="1871">
      <c r="A1871" s="135">
        <v>1870.0</v>
      </c>
      <c r="B1871" s="135" t="s">
        <v>8530</v>
      </c>
      <c r="C1871" s="135" t="s">
        <v>108</v>
      </c>
      <c r="K1871" s="135">
        <v>60.0</v>
      </c>
      <c r="N1871" s="143">
        <v>43993.0</v>
      </c>
      <c r="Q1871" s="135" t="s">
        <v>8531</v>
      </c>
    </row>
    <row r="1872">
      <c r="A1872" s="135">
        <v>1871.0</v>
      </c>
      <c r="B1872" s="135" t="s">
        <v>8533</v>
      </c>
      <c r="C1872" s="135" t="s">
        <v>108</v>
      </c>
      <c r="N1872" s="143">
        <v>43897.0</v>
      </c>
    </row>
    <row r="1873">
      <c r="A1873" s="135">
        <v>1872.0</v>
      </c>
      <c r="B1873" s="135" t="s">
        <v>8537</v>
      </c>
      <c r="C1873" s="135" t="s">
        <v>108</v>
      </c>
      <c r="K1873" s="135">
        <v>20.0</v>
      </c>
      <c r="N1873" s="143">
        <v>44973.0</v>
      </c>
    </row>
    <row r="1874">
      <c r="A1874" s="135">
        <v>1873.0</v>
      </c>
      <c r="B1874" s="135" t="s">
        <v>8539</v>
      </c>
      <c r="C1874" s="135" t="s">
        <v>108</v>
      </c>
      <c r="K1874" s="135">
        <v>20.0</v>
      </c>
      <c r="N1874" s="143">
        <v>46055.0</v>
      </c>
    </row>
    <row r="1875">
      <c r="A1875" s="135">
        <v>1874.0</v>
      </c>
      <c r="B1875" s="135" t="s">
        <v>8544</v>
      </c>
      <c r="C1875" s="135" t="s">
        <v>108</v>
      </c>
      <c r="K1875" s="135">
        <v>10.0</v>
      </c>
      <c r="N1875" s="143">
        <v>45846.0</v>
      </c>
    </row>
    <row r="1876">
      <c r="A1876" s="135">
        <v>1875.0</v>
      </c>
      <c r="B1876" s="135" t="s">
        <v>8548</v>
      </c>
      <c r="C1876" s="135" t="s">
        <v>108</v>
      </c>
      <c r="K1876" s="135">
        <v>10.0</v>
      </c>
      <c r="N1876" s="143">
        <v>46045.0</v>
      </c>
    </row>
    <row r="1877">
      <c r="A1877" s="135">
        <v>1876.0</v>
      </c>
      <c r="B1877" s="135" t="s">
        <v>8551</v>
      </c>
      <c r="C1877" s="135" t="s">
        <v>108</v>
      </c>
      <c r="K1877" s="135">
        <v>20.0</v>
      </c>
      <c r="N1877" s="143">
        <v>46022.0</v>
      </c>
    </row>
    <row r="1878">
      <c r="A1878" s="135">
        <v>1877.0</v>
      </c>
      <c r="B1878" s="135" t="s">
        <v>8554</v>
      </c>
      <c r="C1878" s="135" t="s">
        <v>108</v>
      </c>
      <c r="K1878" s="135">
        <v>10.0</v>
      </c>
      <c r="N1878" s="143">
        <v>45847.0</v>
      </c>
    </row>
    <row r="1879">
      <c r="A1879" s="135">
        <v>1878.0</v>
      </c>
      <c r="B1879" s="135" t="s">
        <v>8558</v>
      </c>
      <c r="C1879" s="135" t="s">
        <v>108</v>
      </c>
      <c r="N1879" s="143">
        <v>44188.0</v>
      </c>
    </row>
    <row r="1880">
      <c r="A1880" s="135">
        <v>1879.0</v>
      </c>
      <c r="B1880" s="135" t="s">
        <v>8561</v>
      </c>
      <c r="C1880" s="135" t="s">
        <v>108</v>
      </c>
      <c r="K1880" s="135">
        <v>10.0</v>
      </c>
      <c r="N1880" s="143">
        <v>46008.0</v>
      </c>
    </row>
    <row r="1881">
      <c r="A1881" s="135">
        <v>1880.0</v>
      </c>
      <c r="B1881" s="135" t="s">
        <v>8564</v>
      </c>
      <c r="C1881" s="135" t="s">
        <v>108</v>
      </c>
      <c r="N1881" s="143">
        <v>45986.0</v>
      </c>
    </row>
    <row r="1882">
      <c r="A1882" s="135">
        <v>1881.0</v>
      </c>
      <c r="B1882" s="135" t="s">
        <v>8568</v>
      </c>
      <c r="C1882" s="135" t="s">
        <v>108</v>
      </c>
      <c r="N1882" s="143">
        <v>45949.0</v>
      </c>
    </row>
    <row r="1883">
      <c r="A1883" s="135">
        <v>1882.0</v>
      </c>
      <c r="B1883" s="135" t="s">
        <v>8569</v>
      </c>
      <c r="C1883" s="135" t="s">
        <v>108</v>
      </c>
      <c r="K1883" s="135">
        <v>150.0</v>
      </c>
      <c r="N1883" s="143">
        <v>44106.0</v>
      </c>
      <c r="Q1883" s="135" t="s">
        <v>8572</v>
      </c>
      <c r="R1883" s="135">
        <v>2.0</v>
      </c>
    </row>
    <row r="1884">
      <c r="A1884" s="135">
        <v>1883.0</v>
      </c>
      <c r="B1884" s="135" t="s">
        <v>8575</v>
      </c>
      <c r="C1884" s="135" t="s">
        <v>108</v>
      </c>
      <c r="N1884" s="143">
        <v>45063.0</v>
      </c>
    </row>
    <row r="1885">
      <c r="A1885" s="135">
        <v>1884.0</v>
      </c>
      <c r="B1885" s="135" t="s">
        <v>8577</v>
      </c>
      <c r="C1885" s="135" t="s">
        <v>108</v>
      </c>
      <c r="K1885" s="135">
        <v>350.0</v>
      </c>
      <c r="N1885" s="143">
        <v>44104.0</v>
      </c>
    </row>
    <row r="1886">
      <c r="A1886" s="135">
        <v>1885.0</v>
      </c>
      <c r="B1886" s="135" t="s">
        <v>8581</v>
      </c>
      <c r="C1886" s="135" t="s">
        <v>108</v>
      </c>
      <c r="N1886" s="143">
        <v>45140.0</v>
      </c>
    </row>
    <row r="1887">
      <c r="A1887" s="135">
        <v>1886.0</v>
      </c>
      <c r="B1887" s="135" t="s">
        <v>8582</v>
      </c>
      <c r="C1887" s="135" t="s">
        <v>108</v>
      </c>
      <c r="N1887" s="143">
        <v>44116.0</v>
      </c>
    </row>
    <row r="1888">
      <c r="A1888" s="135">
        <v>1887.0</v>
      </c>
      <c r="B1888" s="135" t="s">
        <v>8586</v>
      </c>
      <c r="C1888" s="135" t="s">
        <v>108</v>
      </c>
      <c r="K1888" s="135">
        <v>10.0</v>
      </c>
      <c r="N1888" s="143">
        <v>45847.0</v>
      </c>
    </row>
    <row r="1889">
      <c r="A1889" s="135">
        <v>1888.0</v>
      </c>
      <c r="B1889" s="135" t="s">
        <v>8589</v>
      </c>
      <c r="C1889" s="135" t="s">
        <v>108</v>
      </c>
      <c r="K1889" s="135">
        <v>100.0</v>
      </c>
      <c r="N1889" s="143">
        <v>44440.0</v>
      </c>
    </row>
    <row r="1890">
      <c r="A1890" s="135">
        <v>1889.0</v>
      </c>
      <c r="B1890" s="135" t="s">
        <v>8590</v>
      </c>
      <c r="C1890" s="135" t="s">
        <v>108</v>
      </c>
      <c r="K1890" s="135">
        <v>200.0</v>
      </c>
      <c r="N1890" s="143">
        <v>43836.0</v>
      </c>
    </row>
    <row r="1891">
      <c r="A1891" s="135">
        <v>1890.0</v>
      </c>
      <c r="B1891" s="135" t="s">
        <v>8592</v>
      </c>
      <c r="C1891" s="135" t="s">
        <v>108</v>
      </c>
      <c r="K1891" s="135">
        <v>250.0</v>
      </c>
      <c r="N1891" s="143">
        <v>43840.0</v>
      </c>
    </row>
    <row r="1892">
      <c r="A1892" s="135">
        <v>1891.0</v>
      </c>
      <c r="B1892" s="135" t="s">
        <v>8595</v>
      </c>
      <c r="C1892" s="135" t="s">
        <v>108</v>
      </c>
      <c r="K1892" s="135">
        <v>200.0</v>
      </c>
      <c r="N1892" s="143">
        <v>43853.0</v>
      </c>
    </row>
    <row r="1893">
      <c r="A1893" s="135">
        <v>1892.0</v>
      </c>
      <c r="B1893" s="135" t="s">
        <v>8597</v>
      </c>
      <c r="C1893" s="135" t="s">
        <v>108</v>
      </c>
      <c r="K1893" s="135">
        <v>20.0</v>
      </c>
      <c r="N1893" s="143">
        <v>46070.0</v>
      </c>
    </row>
    <row r="1894">
      <c r="A1894" s="135">
        <v>1893.0</v>
      </c>
      <c r="B1894" s="135" t="s">
        <v>8599</v>
      </c>
      <c r="C1894" s="135" t="s">
        <v>108</v>
      </c>
      <c r="K1894" s="135">
        <v>60.0</v>
      </c>
      <c r="N1894" s="143">
        <v>43855.0</v>
      </c>
    </row>
    <row r="1895">
      <c r="A1895" s="135">
        <v>1894.0</v>
      </c>
      <c r="B1895" s="135" t="s">
        <v>8600</v>
      </c>
      <c r="C1895" s="135" t="s">
        <v>108</v>
      </c>
      <c r="K1895" s="135">
        <v>100.0</v>
      </c>
      <c r="N1895" s="143">
        <v>45775.0</v>
      </c>
    </row>
    <row r="1896">
      <c r="A1896" s="135">
        <v>1895.0</v>
      </c>
      <c r="B1896" s="135" t="s">
        <v>8605</v>
      </c>
      <c r="C1896" s="135" t="s">
        <v>108</v>
      </c>
      <c r="N1896" s="143">
        <v>43841.0</v>
      </c>
    </row>
    <row r="1897">
      <c r="A1897" s="135">
        <v>1896.0</v>
      </c>
      <c r="B1897" s="135" t="s">
        <v>8607</v>
      </c>
      <c r="C1897" s="135" t="s">
        <v>108</v>
      </c>
      <c r="K1897" s="135">
        <v>150.0</v>
      </c>
      <c r="N1897" s="143">
        <v>43840.0</v>
      </c>
    </row>
    <row r="1898">
      <c r="A1898" s="135">
        <v>1897.0</v>
      </c>
      <c r="B1898" s="135" t="s">
        <v>8609</v>
      </c>
      <c r="C1898" s="135" t="s">
        <v>108</v>
      </c>
      <c r="K1898" s="135">
        <v>10.0</v>
      </c>
      <c r="N1898" s="143">
        <v>46014.0</v>
      </c>
      <c r="Q1898" s="135" t="s">
        <v>8610</v>
      </c>
      <c r="R1898" s="135">
        <v>1.0</v>
      </c>
    </row>
    <row r="1899">
      <c r="A1899" s="135">
        <v>1898.0</v>
      </c>
      <c r="B1899" s="135" t="s">
        <v>8613</v>
      </c>
      <c r="C1899" s="135" t="s">
        <v>108</v>
      </c>
      <c r="K1899" s="135">
        <v>10.0</v>
      </c>
      <c r="N1899" s="143">
        <v>46017.0</v>
      </c>
    </row>
    <row r="1900">
      <c r="A1900" s="135">
        <v>1899.0</v>
      </c>
      <c r="B1900" s="135" t="s">
        <v>8615</v>
      </c>
      <c r="C1900" s="135" t="s">
        <v>108</v>
      </c>
      <c r="N1900" s="143">
        <v>43847.0</v>
      </c>
      <c r="Q1900" s="135" t="s">
        <v>2227</v>
      </c>
    </row>
    <row r="1901">
      <c r="A1901" s="135">
        <v>1900.0</v>
      </c>
      <c r="B1901" s="135" t="s">
        <v>8618</v>
      </c>
      <c r="C1901" s="135" t="s">
        <v>108</v>
      </c>
      <c r="K1901" s="135">
        <v>250.0</v>
      </c>
      <c r="N1901" s="143">
        <v>43841.0</v>
      </c>
    </row>
    <row r="1902">
      <c r="A1902" s="135">
        <v>1901.0</v>
      </c>
      <c r="B1902" s="135" t="s">
        <v>8622</v>
      </c>
      <c r="C1902" s="135" t="s">
        <v>108</v>
      </c>
      <c r="N1902" s="143">
        <v>45525.0</v>
      </c>
    </row>
    <row r="1903">
      <c r="A1903" s="135">
        <v>1902.0</v>
      </c>
      <c r="B1903" s="135" t="s">
        <v>8625</v>
      </c>
      <c r="C1903" s="135" t="s">
        <v>108</v>
      </c>
      <c r="K1903" s="135">
        <v>150.0</v>
      </c>
      <c r="N1903" s="143">
        <v>43870.0</v>
      </c>
    </row>
    <row r="1904">
      <c r="A1904" s="135">
        <v>1903.0</v>
      </c>
      <c r="B1904" s="135" t="s">
        <v>8629</v>
      </c>
      <c r="C1904" s="135" t="s">
        <v>108</v>
      </c>
      <c r="K1904" s="135">
        <v>20.0</v>
      </c>
      <c r="N1904" s="143">
        <v>46078.0</v>
      </c>
      <c r="Q1904" s="135" t="s">
        <v>8632</v>
      </c>
    </row>
    <row r="1905">
      <c r="A1905" s="135">
        <v>1904.0</v>
      </c>
      <c r="B1905" s="135" t="s">
        <v>8635</v>
      </c>
      <c r="C1905" s="135" t="s">
        <v>108</v>
      </c>
      <c r="K1905" s="135">
        <v>80.0</v>
      </c>
      <c r="N1905" s="143">
        <v>44178.0</v>
      </c>
    </row>
    <row r="1906">
      <c r="A1906" s="135">
        <v>1905.0</v>
      </c>
      <c r="B1906" s="135" t="s">
        <v>8637</v>
      </c>
      <c r="C1906" s="135" t="s">
        <v>108</v>
      </c>
      <c r="K1906" s="135">
        <v>30.0</v>
      </c>
      <c r="N1906" s="143">
        <v>43885.0</v>
      </c>
    </row>
    <row r="1907">
      <c r="A1907" s="135">
        <v>1906.0</v>
      </c>
      <c r="B1907" s="135" t="s">
        <v>8640</v>
      </c>
      <c r="C1907" s="135" t="s">
        <v>108</v>
      </c>
      <c r="K1907" s="135">
        <v>100.0</v>
      </c>
      <c r="N1907" s="143">
        <v>44926.0</v>
      </c>
    </row>
    <row r="1908">
      <c r="A1908" s="135">
        <v>1907.0</v>
      </c>
      <c r="B1908" s="135" t="s">
        <v>8642</v>
      </c>
      <c r="C1908" s="135" t="s">
        <v>108</v>
      </c>
      <c r="K1908" s="135">
        <v>100.0</v>
      </c>
      <c r="N1908" s="143">
        <v>44930.0</v>
      </c>
    </row>
    <row r="1909">
      <c r="A1909" s="135">
        <v>1908.0</v>
      </c>
      <c r="B1909" s="135" t="s">
        <v>8645</v>
      </c>
      <c r="C1909" s="135" t="s">
        <v>108</v>
      </c>
      <c r="K1909" s="135">
        <v>20.0</v>
      </c>
      <c r="N1909" s="143">
        <v>44886.0</v>
      </c>
      <c r="Q1909" s="135" t="s">
        <v>8647</v>
      </c>
      <c r="R1909" s="135">
        <v>1.0</v>
      </c>
    </row>
    <row r="1910">
      <c r="A1910" s="135">
        <v>1909.0</v>
      </c>
      <c r="B1910" s="135" t="s">
        <v>8648</v>
      </c>
      <c r="C1910" s="135" t="s">
        <v>108</v>
      </c>
      <c r="K1910" s="135">
        <v>30.0</v>
      </c>
      <c r="N1910" s="143">
        <v>45846.0</v>
      </c>
    </row>
    <row r="1911">
      <c r="A1911" s="135">
        <v>1910.0</v>
      </c>
      <c r="B1911" s="135" t="s">
        <v>8651</v>
      </c>
      <c r="C1911" s="135" t="s">
        <v>108</v>
      </c>
      <c r="N1911" s="143">
        <v>44732.0</v>
      </c>
    </row>
    <row r="1912">
      <c r="A1912" s="135">
        <v>1911.0</v>
      </c>
      <c r="B1912" s="135" t="s">
        <v>8654</v>
      </c>
      <c r="C1912" s="135" t="s">
        <v>108</v>
      </c>
      <c r="K1912" s="135">
        <v>10.0</v>
      </c>
      <c r="N1912" s="143">
        <v>43871.0</v>
      </c>
    </row>
    <row r="1913">
      <c r="A1913" s="135">
        <v>1912.0</v>
      </c>
      <c r="B1913" s="135" t="s">
        <v>8657</v>
      </c>
      <c r="C1913" s="135" t="s">
        <v>108</v>
      </c>
      <c r="K1913" s="135">
        <v>90.0</v>
      </c>
      <c r="N1913" s="143">
        <v>45937.0</v>
      </c>
    </row>
    <row r="1914">
      <c r="A1914" s="135">
        <v>1913.0</v>
      </c>
      <c r="B1914" s="135" t="s">
        <v>8661</v>
      </c>
      <c r="C1914" s="135" t="s">
        <v>108</v>
      </c>
      <c r="K1914" s="135">
        <v>70.0</v>
      </c>
      <c r="N1914" s="143">
        <v>45661.0</v>
      </c>
      <c r="Q1914" s="135" t="s">
        <v>8662</v>
      </c>
    </row>
    <row r="1915">
      <c r="A1915" s="135">
        <v>1914.0</v>
      </c>
      <c r="B1915" s="135" t="s">
        <v>8665</v>
      </c>
      <c r="C1915" s="135" t="s">
        <v>108</v>
      </c>
      <c r="N1915" s="143">
        <v>44879.0</v>
      </c>
    </row>
    <row r="1916">
      <c r="A1916" s="135">
        <v>1915.0</v>
      </c>
      <c r="B1916" s="135" t="s">
        <v>8668</v>
      </c>
      <c r="C1916" s="135" t="s">
        <v>108</v>
      </c>
      <c r="K1916" s="135">
        <v>20.0</v>
      </c>
      <c r="N1916" s="143">
        <v>44145.0</v>
      </c>
    </row>
    <row r="1917">
      <c r="A1917" s="135">
        <v>1916.0</v>
      </c>
      <c r="B1917" s="135" t="s">
        <v>8669</v>
      </c>
      <c r="C1917" s="135" t="s">
        <v>108</v>
      </c>
      <c r="K1917" s="135">
        <v>80.0</v>
      </c>
      <c r="N1917" s="143">
        <v>46056.0</v>
      </c>
    </row>
    <row r="1918">
      <c r="A1918" s="135">
        <v>1917.0</v>
      </c>
      <c r="B1918" s="135" t="s">
        <v>8673</v>
      </c>
      <c r="C1918" s="135" t="s">
        <v>108</v>
      </c>
      <c r="K1918" s="135">
        <v>150.0</v>
      </c>
      <c r="N1918" s="143">
        <v>45998.0</v>
      </c>
    </row>
    <row r="1919">
      <c r="A1919" s="135">
        <v>1918.0</v>
      </c>
      <c r="B1919" s="135" t="s">
        <v>8674</v>
      </c>
      <c r="C1919" s="135" t="s">
        <v>108</v>
      </c>
      <c r="K1919" s="135">
        <v>20.0</v>
      </c>
      <c r="N1919" s="143">
        <v>46032.0</v>
      </c>
    </row>
    <row r="1920">
      <c r="A1920" s="135">
        <v>1919.0</v>
      </c>
      <c r="B1920" s="135" t="s">
        <v>8676</v>
      </c>
      <c r="C1920" s="135" t="s">
        <v>108</v>
      </c>
      <c r="K1920" s="135">
        <v>10.0</v>
      </c>
      <c r="N1920" s="143">
        <v>46070.0</v>
      </c>
    </row>
    <row r="1921">
      <c r="A1921" s="135">
        <v>1920.0</v>
      </c>
      <c r="B1921" s="135" t="s">
        <v>8677</v>
      </c>
      <c r="C1921" s="135" t="s">
        <v>108</v>
      </c>
      <c r="K1921" s="135">
        <v>10.0</v>
      </c>
      <c r="N1921" s="143">
        <v>45846.0</v>
      </c>
    </row>
    <row r="1922">
      <c r="A1922" s="135">
        <v>1921.0</v>
      </c>
      <c r="B1922" s="135" t="s">
        <v>8679</v>
      </c>
      <c r="C1922" s="135" t="s">
        <v>108</v>
      </c>
      <c r="K1922" s="135">
        <v>20.0</v>
      </c>
      <c r="N1922" s="143">
        <v>45565.0</v>
      </c>
    </row>
    <row r="1923">
      <c r="A1923" s="135">
        <v>1922.0</v>
      </c>
      <c r="B1923" s="135" t="s">
        <v>8680</v>
      </c>
      <c r="C1923" s="135" t="s">
        <v>108</v>
      </c>
      <c r="K1923" s="135">
        <v>10.0</v>
      </c>
      <c r="N1923" s="143">
        <v>43841.0</v>
      </c>
    </row>
    <row r="1924">
      <c r="A1924" s="135">
        <v>1923.0</v>
      </c>
      <c r="B1924" s="135" t="s">
        <v>8682</v>
      </c>
      <c r="C1924" s="135" t="s">
        <v>108</v>
      </c>
      <c r="K1924" s="135">
        <v>90.0</v>
      </c>
      <c r="N1924" s="143">
        <v>43868.0</v>
      </c>
    </row>
    <row r="1925">
      <c r="A1925" s="135">
        <v>1924.0</v>
      </c>
      <c r="B1925" s="135" t="s">
        <v>3820</v>
      </c>
      <c r="C1925" s="135" t="s">
        <v>108</v>
      </c>
      <c r="K1925" s="135">
        <v>200.0</v>
      </c>
      <c r="N1925" s="143">
        <v>45349.0</v>
      </c>
      <c r="O1925" s="135" t="s">
        <v>3823</v>
      </c>
      <c r="P1925" s="135" t="s">
        <v>1767</v>
      </c>
      <c r="S1925" s="135" t="s">
        <v>1176</v>
      </c>
    </row>
    <row r="1926">
      <c r="A1926" s="135">
        <v>1925.0</v>
      </c>
      <c r="B1926" s="135" t="s">
        <v>8686</v>
      </c>
      <c r="C1926" s="135" t="s">
        <v>108</v>
      </c>
      <c r="K1926" s="135">
        <v>60.0</v>
      </c>
      <c r="N1926" s="143">
        <v>45027.0</v>
      </c>
    </row>
    <row r="1927">
      <c r="A1927" s="135">
        <v>1926.0</v>
      </c>
      <c r="B1927" s="135" t="s">
        <v>8687</v>
      </c>
      <c r="C1927" s="135" t="s">
        <v>108</v>
      </c>
      <c r="K1927" s="135">
        <v>10.0</v>
      </c>
      <c r="N1927" s="143">
        <v>46015.0</v>
      </c>
    </row>
    <row r="1928">
      <c r="A1928" s="135">
        <v>1927.0</v>
      </c>
      <c r="B1928" s="135" t="s">
        <v>8692</v>
      </c>
      <c r="C1928" s="135" t="s">
        <v>108</v>
      </c>
      <c r="K1928" s="135">
        <v>90.0</v>
      </c>
      <c r="N1928" s="143">
        <v>44971.0</v>
      </c>
    </row>
    <row r="1929">
      <c r="A1929" s="135">
        <v>1928.0</v>
      </c>
      <c r="B1929" s="135" t="s">
        <v>8693</v>
      </c>
      <c r="C1929" s="135" t="s">
        <v>108</v>
      </c>
      <c r="K1929" s="135">
        <v>20.0</v>
      </c>
      <c r="N1929" s="143">
        <v>45154.0</v>
      </c>
    </row>
    <row r="1930">
      <c r="A1930" s="135">
        <v>1929.0</v>
      </c>
      <c r="B1930" s="135" t="s">
        <v>8695</v>
      </c>
      <c r="C1930" s="135" t="s">
        <v>108</v>
      </c>
      <c r="K1930" s="135">
        <v>70.0</v>
      </c>
      <c r="N1930" s="143">
        <v>45056.0</v>
      </c>
    </row>
    <row r="1931">
      <c r="A1931" s="135">
        <v>1930.0</v>
      </c>
      <c r="B1931" s="135" t="s">
        <v>8698</v>
      </c>
      <c r="C1931" s="135" t="s">
        <v>108</v>
      </c>
      <c r="K1931" s="135">
        <v>10.0</v>
      </c>
      <c r="N1931" s="143">
        <v>46021.0</v>
      </c>
    </row>
    <row r="1932">
      <c r="A1932" s="135">
        <v>1931.0</v>
      </c>
      <c r="B1932" s="135" t="s">
        <v>8702</v>
      </c>
      <c r="C1932" s="135" t="s">
        <v>108</v>
      </c>
      <c r="K1932" s="135">
        <v>150.0</v>
      </c>
      <c r="N1932" s="143">
        <v>45588.0</v>
      </c>
    </row>
    <row r="1933">
      <c r="A1933" s="135">
        <v>1932.0</v>
      </c>
      <c r="B1933" s="135" t="s">
        <v>8706</v>
      </c>
      <c r="C1933" s="135" t="s">
        <v>108</v>
      </c>
      <c r="K1933" s="135">
        <v>50.0</v>
      </c>
      <c r="N1933" s="143">
        <v>45795.0</v>
      </c>
    </row>
    <row r="1934">
      <c r="A1934" s="135">
        <v>1933.0</v>
      </c>
      <c r="B1934" s="135" t="s">
        <v>8708</v>
      </c>
      <c r="C1934" s="135" t="s">
        <v>108</v>
      </c>
      <c r="K1934" s="135">
        <v>30.0</v>
      </c>
      <c r="N1934" s="143">
        <v>43847.0</v>
      </c>
    </row>
    <row r="1935">
      <c r="A1935" s="135">
        <v>1934.0</v>
      </c>
      <c r="B1935" s="135" t="s">
        <v>8711</v>
      </c>
      <c r="C1935" s="135" t="s">
        <v>108</v>
      </c>
      <c r="K1935" s="135">
        <v>40.0</v>
      </c>
      <c r="N1935" s="143">
        <v>43896.0</v>
      </c>
    </row>
    <row r="1936">
      <c r="A1936" s="135">
        <v>1935.0</v>
      </c>
      <c r="B1936" s="135" t="s">
        <v>8713</v>
      </c>
      <c r="C1936" s="135" t="s">
        <v>108</v>
      </c>
      <c r="N1936" s="143">
        <v>43843.0</v>
      </c>
    </row>
    <row r="1937">
      <c r="A1937" s="135">
        <v>1936.0</v>
      </c>
      <c r="B1937" s="135" t="s">
        <v>8715</v>
      </c>
      <c r="C1937" s="135" t="s">
        <v>108</v>
      </c>
      <c r="K1937" s="135">
        <v>70.0</v>
      </c>
      <c r="N1937" s="143">
        <v>45505.0</v>
      </c>
    </row>
    <row r="1938">
      <c r="A1938" s="135">
        <v>1937.0</v>
      </c>
      <c r="B1938" s="135" t="s">
        <v>8718</v>
      </c>
      <c r="C1938" s="135" t="s">
        <v>108</v>
      </c>
      <c r="K1938" s="135">
        <v>10.0</v>
      </c>
      <c r="N1938" s="143">
        <v>45924.0</v>
      </c>
    </row>
    <row r="1939">
      <c r="A1939" s="135">
        <v>1938.0</v>
      </c>
      <c r="B1939" s="135" t="s">
        <v>8723</v>
      </c>
      <c r="C1939" s="135" t="s">
        <v>108</v>
      </c>
      <c r="K1939" s="135">
        <v>10.0</v>
      </c>
      <c r="N1939" s="143">
        <v>45120.0</v>
      </c>
    </row>
    <row r="1940">
      <c r="A1940" s="135">
        <v>1939.0</v>
      </c>
      <c r="B1940" s="135" t="s">
        <v>8727</v>
      </c>
      <c r="C1940" s="135" t="s">
        <v>108</v>
      </c>
      <c r="K1940" s="135">
        <v>40.0</v>
      </c>
      <c r="N1940" s="143">
        <v>43843.0</v>
      </c>
    </row>
    <row r="1941">
      <c r="A1941" s="135">
        <v>1940.0</v>
      </c>
      <c r="B1941" s="135" t="s">
        <v>8729</v>
      </c>
      <c r="C1941" s="135" t="s">
        <v>108</v>
      </c>
      <c r="K1941" s="135">
        <v>10.0</v>
      </c>
      <c r="N1941" s="143">
        <v>43891.0</v>
      </c>
    </row>
    <row r="1942">
      <c r="A1942" s="135">
        <v>1941.0</v>
      </c>
      <c r="B1942" s="135" t="s">
        <v>8732</v>
      </c>
      <c r="C1942" s="135" t="s">
        <v>108</v>
      </c>
      <c r="N1942" s="143">
        <v>45646.0</v>
      </c>
    </row>
    <row r="1943">
      <c r="A1943" s="135">
        <v>1942.0</v>
      </c>
      <c r="B1943" s="135" t="s">
        <v>8734</v>
      </c>
      <c r="C1943" s="135" t="s">
        <v>108</v>
      </c>
      <c r="K1943" s="135">
        <v>90.0</v>
      </c>
      <c r="N1943" s="143">
        <v>44991.0</v>
      </c>
    </row>
    <row r="1944">
      <c r="A1944" s="135">
        <v>1943.0</v>
      </c>
      <c r="B1944" s="135" t="s">
        <v>3824</v>
      </c>
      <c r="C1944" s="135" t="s">
        <v>108</v>
      </c>
      <c r="K1944" s="135">
        <v>10.0</v>
      </c>
      <c r="N1944" s="143">
        <v>45981.0</v>
      </c>
    </row>
    <row r="1945">
      <c r="A1945" s="135">
        <v>1944.0</v>
      </c>
      <c r="B1945" s="135" t="s">
        <v>8737</v>
      </c>
      <c r="C1945" s="135" t="s">
        <v>108</v>
      </c>
      <c r="N1945" s="143">
        <v>45294.0</v>
      </c>
    </row>
    <row r="1946">
      <c r="A1946" s="135">
        <v>1945.0</v>
      </c>
      <c r="B1946" s="135" t="s">
        <v>8740</v>
      </c>
      <c r="C1946" s="135" t="s">
        <v>108</v>
      </c>
      <c r="N1946" s="143">
        <v>45819.0</v>
      </c>
    </row>
    <row r="1947">
      <c r="A1947" s="135">
        <v>1946.0</v>
      </c>
      <c r="B1947" s="135" t="s">
        <v>8742</v>
      </c>
      <c r="C1947" s="135" t="s">
        <v>108</v>
      </c>
      <c r="K1947" s="135">
        <v>10.0</v>
      </c>
      <c r="N1947" s="143">
        <v>46017.0</v>
      </c>
    </row>
    <row r="1948">
      <c r="A1948" s="135">
        <v>1947.0</v>
      </c>
      <c r="B1948" s="135" t="s">
        <v>8745</v>
      </c>
      <c r="C1948" s="135" t="s">
        <v>108</v>
      </c>
      <c r="K1948" s="135">
        <v>70.0</v>
      </c>
      <c r="N1948" s="143">
        <v>43845.0</v>
      </c>
    </row>
    <row r="1949">
      <c r="A1949" s="135">
        <v>1948.0</v>
      </c>
      <c r="B1949" s="135" t="s">
        <v>8747</v>
      </c>
      <c r="C1949" s="135" t="s">
        <v>108</v>
      </c>
      <c r="K1949" s="135">
        <v>60.0</v>
      </c>
      <c r="N1949" s="143">
        <v>45602.0</v>
      </c>
    </row>
    <row r="1950">
      <c r="A1950" s="135">
        <v>1949.0</v>
      </c>
      <c r="B1950" s="135" t="s">
        <v>8748</v>
      </c>
      <c r="C1950" s="135" t="s">
        <v>108</v>
      </c>
      <c r="N1950" s="143">
        <v>45243.0</v>
      </c>
    </row>
    <row r="1951">
      <c r="A1951" s="135">
        <v>1950.0</v>
      </c>
      <c r="B1951" s="135" t="s">
        <v>8750</v>
      </c>
      <c r="C1951" s="135" t="s">
        <v>108</v>
      </c>
      <c r="K1951" s="135">
        <v>200.0</v>
      </c>
      <c r="N1951" s="143">
        <v>45279.0</v>
      </c>
    </row>
    <row r="1952">
      <c r="A1952" s="135">
        <v>1951.0</v>
      </c>
      <c r="B1952" s="135" t="s">
        <v>8755</v>
      </c>
      <c r="C1952" s="135" t="s">
        <v>108</v>
      </c>
      <c r="N1952" s="143">
        <v>44822.0</v>
      </c>
    </row>
    <row r="1953">
      <c r="A1953" s="135">
        <v>1952.0</v>
      </c>
      <c r="B1953" s="135" t="s">
        <v>8758</v>
      </c>
      <c r="C1953" s="135" t="s">
        <v>108</v>
      </c>
      <c r="K1953" s="135">
        <v>10.0</v>
      </c>
      <c r="N1953" s="143">
        <v>46005.0</v>
      </c>
    </row>
    <row r="1954">
      <c r="A1954" s="135">
        <v>1953.0</v>
      </c>
      <c r="B1954" s="135" t="s">
        <v>8759</v>
      </c>
      <c r="C1954" s="135" t="s">
        <v>108</v>
      </c>
      <c r="N1954" s="143">
        <v>43960.0</v>
      </c>
      <c r="Q1954" s="135" t="s">
        <v>2227</v>
      </c>
    </row>
    <row r="1955">
      <c r="A1955" s="135">
        <v>1954.0</v>
      </c>
      <c r="B1955" s="135" t="s">
        <v>8764</v>
      </c>
      <c r="C1955" s="135" t="s">
        <v>108</v>
      </c>
      <c r="K1955" s="135">
        <v>100.0</v>
      </c>
      <c r="N1955" s="143">
        <v>45827.0</v>
      </c>
    </row>
    <row r="1956">
      <c r="A1956" s="135">
        <v>1955.0</v>
      </c>
      <c r="B1956" s="135" t="s">
        <v>8768</v>
      </c>
      <c r="C1956" s="135" t="s">
        <v>108</v>
      </c>
      <c r="K1956" s="135">
        <v>20.0</v>
      </c>
      <c r="N1956" s="143">
        <v>45510.0</v>
      </c>
    </row>
    <row r="1957">
      <c r="A1957" s="135">
        <v>1956.0</v>
      </c>
      <c r="B1957" s="135" t="s">
        <v>8771</v>
      </c>
      <c r="C1957" s="135" t="s">
        <v>108</v>
      </c>
      <c r="K1957" s="135">
        <v>40.0</v>
      </c>
      <c r="N1957" s="143">
        <v>46017.0</v>
      </c>
    </row>
    <row r="1958">
      <c r="A1958" s="135">
        <v>1957.0</v>
      </c>
      <c r="B1958" s="135" t="s">
        <v>8775</v>
      </c>
      <c r="C1958" s="135" t="s">
        <v>108</v>
      </c>
      <c r="K1958" s="135">
        <v>20.0</v>
      </c>
      <c r="N1958" s="143">
        <v>45807.0</v>
      </c>
      <c r="Q1958" s="135" t="s">
        <v>8776</v>
      </c>
    </row>
    <row r="1959">
      <c r="A1959" s="135">
        <v>1958.0</v>
      </c>
      <c r="B1959" s="135" t="s">
        <v>8777</v>
      </c>
      <c r="C1959" s="135" t="s">
        <v>108</v>
      </c>
      <c r="K1959" s="135">
        <v>20.0</v>
      </c>
      <c r="N1959" s="143">
        <v>45846.0</v>
      </c>
      <c r="Q1959" s="135" t="s">
        <v>8778</v>
      </c>
    </row>
    <row r="1960">
      <c r="A1960" s="135">
        <v>1959.0</v>
      </c>
      <c r="B1960" s="135" t="s">
        <v>8780</v>
      </c>
      <c r="C1960" s="135" t="s">
        <v>108</v>
      </c>
      <c r="K1960" s="135">
        <v>150.0</v>
      </c>
      <c r="N1960" s="143">
        <v>43842.0</v>
      </c>
    </row>
    <row r="1961">
      <c r="A1961" s="135">
        <v>1960.0</v>
      </c>
      <c r="B1961" s="135" t="s">
        <v>8784</v>
      </c>
      <c r="C1961" s="135" t="s">
        <v>108</v>
      </c>
      <c r="K1961" s="135">
        <v>30.0</v>
      </c>
      <c r="N1961" s="143">
        <v>46070.0</v>
      </c>
      <c r="Q1961" s="135" t="s">
        <v>8785</v>
      </c>
      <c r="R1961" s="135">
        <v>3.0</v>
      </c>
    </row>
    <row r="1962">
      <c r="A1962" s="135">
        <v>1961.0</v>
      </c>
      <c r="B1962" s="135" t="s">
        <v>8788</v>
      </c>
      <c r="C1962" s="135" t="s">
        <v>108</v>
      </c>
      <c r="K1962" s="135">
        <v>30.0</v>
      </c>
      <c r="N1962" s="143">
        <v>44020.0</v>
      </c>
      <c r="Q1962" s="135" t="s">
        <v>8789</v>
      </c>
      <c r="R1962" s="135">
        <v>1.0</v>
      </c>
    </row>
    <row r="1963">
      <c r="A1963" s="135">
        <v>1962.0</v>
      </c>
      <c r="B1963" s="135" t="s">
        <v>8792</v>
      </c>
      <c r="C1963" s="135" t="s">
        <v>108</v>
      </c>
      <c r="K1963" s="135">
        <v>10.0</v>
      </c>
      <c r="N1963" s="143">
        <v>45846.0</v>
      </c>
    </row>
    <row r="1964">
      <c r="A1964" s="135">
        <v>1963.0</v>
      </c>
      <c r="B1964" s="135" t="s">
        <v>8795</v>
      </c>
      <c r="C1964" s="135" t="s">
        <v>108</v>
      </c>
      <c r="K1964" s="135">
        <v>10.0</v>
      </c>
      <c r="N1964" s="143">
        <v>43841.0</v>
      </c>
    </row>
    <row r="1965">
      <c r="A1965" s="135">
        <v>1964.0</v>
      </c>
      <c r="B1965" s="135" t="s">
        <v>8796</v>
      </c>
      <c r="C1965" s="135" t="s">
        <v>108</v>
      </c>
      <c r="K1965" s="135">
        <v>60.0</v>
      </c>
      <c r="N1965" s="143">
        <v>44592.0</v>
      </c>
    </row>
    <row r="1966">
      <c r="A1966" s="135">
        <v>1965.0</v>
      </c>
      <c r="B1966" s="135" t="s">
        <v>8802</v>
      </c>
      <c r="C1966" s="135" t="s">
        <v>108</v>
      </c>
      <c r="K1966" s="135">
        <v>10.0</v>
      </c>
      <c r="N1966" s="143">
        <v>46056.0</v>
      </c>
    </row>
    <row r="1967">
      <c r="A1967" s="135">
        <v>1966.0</v>
      </c>
      <c r="B1967" s="135" t="s">
        <v>8805</v>
      </c>
      <c r="C1967" s="135" t="s">
        <v>108</v>
      </c>
      <c r="K1967" s="135">
        <v>80.0</v>
      </c>
      <c r="N1967" s="143">
        <v>44594.0</v>
      </c>
    </row>
    <row r="1968">
      <c r="A1968" s="135">
        <v>1967.0</v>
      </c>
      <c r="B1968" s="135" t="s">
        <v>8807</v>
      </c>
      <c r="C1968" s="135" t="s">
        <v>108</v>
      </c>
      <c r="K1968" s="135">
        <v>60.0</v>
      </c>
      <c r="N1968" s="143">
        <v>43839.0</v>
      </c>
    </row>
    <row r="1969">
      <c r="A1969" s="135">
        <v>1968.0</v>
      </c>
      <c r="B1969" s="135" t="s">
        <v>8811</v>
      </c>
      <c r="C1969" s="135" t="s">
        <v>108</v>
      </c>
      <c r="N1969" s="143">
        <v>44323.0</v>
      </c>
    </row>
    <row r="1970">
      <c r="A1970" s="135">
        <v>1969.0</v>
      </c>
      <c r="B1970" s="135" t="s">
        <v>8814</v>
      </c>
      <c r="C1970" s="135" t="s">
        <v>108</v>
      </c>
      <c r="K1970" s="135">
        <v>90.0</v>
      </c>
      <c r="N1970" s="143">
        <v>44239.0</v>
      </c>
    </row>
    <row r="1971">
      <c r="A1971" s="135">
        <v>1970.0</v>
      </c>
      <c r="B1971" s="135" t="s">
        <v>8819</v>
      </c>
      <c r="C1971" s="135" t="s">
        <v>108</v>
      </c>
      <c r="K1971" s="135">
        <v>80.0</v>
      </c>
      <c r="N1971" s="143">
        <v>44122.0</v>
      </c>
    </row>
    <row r="1972">
      <c r="A1972" s="135">
        <v>1971.0</v>
      </c>
      <c r="B1972" s="135" t="s">
        <v>8825</v>
      </c>
      <c r="C1972" s="135" t="s">
        <v>108</v>
      </c>
      <c r="N1972" s="143">
        <v>45071.0</v>
      </c>
      <c r="Q1972" s="135" t="s">
        <v>8827</v>
      </c>
    </row>
    <row r="1973">
      <c r="A1973" s="135">
        <v>1972.0</v>
      </c>
      <c r="B1973" s="135" t="s">
        <v>8829</v>
      </c>
      <c r="C1973" s="135" t="s">
        <v>108</v>
      </c>
      <c r="N1973" s="143">
        <v>45987.0</v>
      </c>
    </row>
    <row r="1974">
      <c r="A1974" s="135">
        <v>1973.0</v>
      </c>
      <c r="B1974" s="135" t="s">
        <v>8830</v>
      </c>
      <c r="C1974" s="135" t="s">
        <v>108</v>
      </c>
      <c r="K1974" s="135">
        <v>40.0</v>
      </c>
      <c r="N1974" s="143">
        <v>43922.0</v>
      </c>
    </row>
    <row r="1975">
      <c r="A1975" s="135">
        <v>1974.0</v>
      </c>
      <c r="B1975" s="135" t="s">
        <v>8832</v>
      </c>
      <c r="C1975" s="135" t="s">
        <v>108</v>
      </c>
      <c r="N1975" s="143">
        <v>45411.0</v>
      </c>
    </row>
    <row r="1976">
      <c r="A1976" s="135">
        <v>1975.0</v>
      </c>
      <c r="B1976" s="135" t="s">
        <v>8835</v>
      </c>
      <c r="C1976" s="135" t="s">
        <v>108</v>
      </c>
      <c r="K1976" s="135">
        <v>10.0</v>
      </c>
      <c r="N1976" s="143">
        <v>46059.0</v>
      </c>
    </row>
    <row r="1977">
      <c r="A1977" s="135">
        <v>1976.0</v>
      </c>
      <c r="B1977" s="135" t="s">
        <v>8837</v>
      </c>
      <c r="C1977" s="135" t="s">
        <v>108</v>
      </c>
      <c r="K1977" s="135">
        <v>30.0</v>
      </c>
      <c r="N1977" s="143">
        <v>45327.0</v>
      </c>
    </row>
    <row r="1978">
      <c r="A1978" s="135">
        <v>1977.0</v>
      </c>
      <c r="B1978" s="135" t="s">
        <v>8840</v>
      </c>
      <c r="C1978" s="135" t="s">
        <v>108</v>
      </c>
      <c r="K1978" s="135">
        <v>60.0</v>
      </c>
      <c r="N1978" s="143">
        <v>44532.0</v>
      </c>
    </row>
    <row r="1979">
      <c r="A1979" s="135">
        <v>1978.0</v>
      </c>
      <c r="B1979" s="135" t="s">
        <v>8843</v>
      </c>
      <c r="C1979" s="135" t="s">
        <v>108</v>
      </c>
      <c r="K1979" s="135">
        <v>10.0</v>
      </c>
      <c r="N1979" s="143">
        <v>46059.0</v>
      </c>
    </row>
    <row r="1980">
      <c r="A1980" s="135">
        <v>1979.0</v>
      </c>
      <c r="B1980" s="135" t="s">
        <v>8845</v>
      </c>
      <c r="C1980" s="135" t="s">
        <v>108</v>
      </c>
      <c r="N1980" s="143">
        <v>44984.0</v>
      </c>
    </row>
    <row r="1981">
      <c r="A1981" s="135">
        <v>1980.0</v>
      </c>
      <c r="B1981" s="135" t="s">
        <v>8847</v>
      </c>
      <c r="C1981" s="135" t="s">
        <v>108</v>
      </c>
      <c r="K1981" s="135">
        <v>200.0</v>
      </c>
      <c r="N1981" s="143">
        <v>44074.0</v>
      </c>
    </row>
    <row r="1982">
      <c r="A1982" s="135">
        <v>1981.0</v>
      </c>
      <c r="B1982" s="135" t="s">
        <v>8849</v>
      </c>
      <c r="C1982" s="135" t="s">
        <v>108</v>
      </c>
      <c r="K1982" s="135">
        <v>20.0</v>
      </c>
      <c r="N1982" s="143">
        <v>45599.0</v>
      </c>
    </row>
    <row r="1983">
      <c r="A1983" s="135">
        <v>1982.0</v>
      </c>
      <c r="B1983" s="135" t="s">
        <v>8852</v>
      </c>
      <c r="C1983" s="135" t="s">
        <v>108</v>
      </c>
      <c r="K1983" s="135">
        <v>150.0</v>
      </c>
      <c r="N1983" s="143">
        <v>44564.0</v>
      </c>
    </row>
    <row r="1984">
      <c r="A1984" s="135">
        <v>1983.0</v>
      </c>
      <c r="B1984" s="135" t="s">
        <v>8856</v>
      </c>
      <c r="C1984" s="135" t="s">
        <v>108</v>
      </c>
      <c r="N1984" s="143">
        <v>43839.0</v>
      </c>
    </row>
    <row r="1985">
      <c r="A1985" s="135">
        <v>1984.0</v>
      </c>
      <c r="B1985" s="135" t="s">
        <v>8858</v>
      </c>
      <c r="C1985" s="135" t="s">
        <v>108</v>
      </c>
      <c r="K1985" s="135">
        <v>100.0</v>
      </c>
      <c r="N1985" s="143">
        <v>44655.0</v>
      </c>
    </row>
    <row r="1986">
      <c r="A1986" s="135">
        <v>1985.0</v>
      </c>
      <c r="B1986" s="135" t="s">
        <v>8860</v>
      </c>
      <c r="C1986" s="135" t="s">
        <v>108</v>
      </c>
      <c r="K1986" s="135">
        <v>30.0</v>
      </c>
      <c r="N1986" s="143">
        <v>46016.0</v>
      </c>
    </row>
    <row r="1987">
      <c r="A1987" s="135">
        <v>1986.0</v>
      </c>
      <c r="B1987" s="135" t="s">
        <v>8864</v>
      </c>
      <c r="C1987" s="135" t="s">
        <v>108</v>
      </c>
      <c r="N1987" s="143">
        <v>43951.0</v>
      </c>
    </row>
    <row r="1988">
      <c r="A1988" s="135">
        <v>1987.0</v>
      </c>
      <c r="B1988" s="135" t="s">
        <v>8866</v>
      </c>
      <c r="C1988" s="135" t="s">
        <v>108</v>
      </c>
      <c r="K1988" s="135">
        <v>70.0</v>
      </c>
      <c r="N1988" s="143">
        <v>45271.0</v>
      </c>
      <c r="Q1988" s="135" t="s">
        <v>8869</v>
      </c>
      <c r="R1988" s="135">
        <v>2.0</v>
      </c>
    </row>
    <row r="1989">
      <c r="A1989" s="135">
        <v>1988.0</v>
      </c>
      <c r="B1989" s="135" t="s">
        <v>8871</v>
      </c>
      <c r="C1989" s="135" t="s">
        <v>108</v>
      </c>
      <c r="K1989" s="135">
        <v>200.0</v>
      </c>
      <c r="N1989" s="143">
        <v>44753.0</v>
      </c>
    </row>
    <row r="1990">
      <c r="A1990" s="135">
        <v>1989.0</v>
      </c>
      <c r="B1990" s="135" t="s">
        <v>8875</v>
      </c>
      <c r="C1990" s="135" t="s">
        <v>108</v>
      </c>
      <c r="N1990" s="143">
        <v>46077.0</v>
      </c>
    </row>
    <row r="1991">
      <c r="A1991" s="135">
        <v>1990.0</v>
      </c>
      <c r="B1991" s="135" t="s">
        <v>8879</v>
      </c>
      <c r="C1991" s="135" t="s">
        <v>108</v>
      </c>
      <c r="N1991" s="143">
        <v>46089.0</v>
      </c>
      <c r="Q1991" s="135" t="s">
        <v>8884</v>
      </c>
    </row>
    <row r="1992">
      <c r="A1992" s="135">
        <v>1991.0</v>
      </c>
      <c r="B1992" s="135" t="s">
        <v>8885</v>
      </c>
      <c r="C1992" s="135" t="s">
        <v>108</v>
      </c>
      <c r="K1992" s="135">
        <v>30.0</v>
      </c>
      <c r="N1992" s="143">
        <v>46057.0</v>
      </c>
    </row>
    <row r="1993">
      <c r="A1993" s="135">
        <v>1992.0</v>
      </c>
      <c r="B1993" s="135" t="s">
        <v>8886</v>
      </c>
      <c r="C1993" s="135" t="s">
        <v>108</v>
      </c>
      <c r="K1993" s="135">
        <v>10.0</v>
      </c>
      <c r="N1993" s="143">
        <v>46016.0</v>
      </c>
    </row>
    <row r="1994">
      <c r="A1994" s="135">
        <v>1993.0</v>
      </c>
      <c r="B1994" s="135" t="s">
        <v>8889</v>
      </c>
      <c r="C1994" s="135" t="s">
        <v>108</v>
      </c>
      <c r="K1994" s="135">
        <v>50.0</v>
      </c>
      <c r="N1994" s="143">
        <v>45676.0</v>
      </c>
    </row>
    <row r="1995">
      <c r="A1995" s="135">
        <v>1994.0</v>
      </c>
      <c r="B1995" s="135" t="s">
        <v>8890</v>
      </c>
      <c r="C1995" s="135" t="s">
        <v>108</v>
      </c>
      <c r="K1995" s="135">
        <v>10.0</v>
      </c>
      <c r="N1995" s="143">
        <v>46012.0</v>
      </c>
    </row>
    <row r="1996">
      <c r="A1996" s="135">
        <v>1995.0</v>
      </c>
      <c r="B1996" s="135" t="s">
        <v>8894</v>
      </c>
      <c r="C1996" s="135" t="s">
        <v>108</v>
      </c>
      <c r="K1996" s="135">
        <v>60.0</v>
      </c>
      <c r="N1996" s="143">
        <v>44925.0</v>
      </c>
    </row>
    <row r="1997">
      <c r="A1997" s="135">
        <v>1996.0</v>
      </c>
      <c r="B1997" s="135" t="s">
        <v>8896</v>
      </c>
      <c r="C1997" s="135" t="s">
        <v>108</v>
      </c>
      <c r="K1997" s="135">
        <v>20.0</v>
      </c>
      <c r="N1997" s="143">
        <v>46012.0</v>
      </c>
      <c r="Q1997" s="135" t="s">
        <v>8897</v>
      </c>
    </row>
    <row r="1998">
      <c r="A1998" s="135">
        <v>1997.0</v>
      </c>
      <c r="B1998" s="135" t="s">
        <v>8901</v>
      </c>
      <c r="C1998" s="135" t="s">
        <v>108</v>
      </c>
      <c r="N1998" s="143">
        <v>46036.0</v>
      </c>
    </row>
    <row r="1999">
      <c r="A1999" s="135">
        <v>1998.0</v>
      </c>
      <c r="B1999" s="135" t="s">
        <v>8903</v>
      </c>
      <c r="C1999" s="135" t="s">
        <v>108</v>
      </c>
      <c r="K1999" s="135">
        <v>20.0</v>
      </c>
      <c r="N1999" s="143">
        <v>45030.0</v>
      </c>
    </row>
    <row r="2000">
      <c r="A2000" s="135">
        <v>1999.0</v>
      </c>
      <c r="B2000" s="135" t="s">
        <v>8906</v>
      </c>
      <c r="C2000" s="135" t="s">
        <v>108</v>
      </c>
      <c r="N2000" s="143">
        <v>44621.0</v>
      </c>
    </row>
    <row r="2001">
      <c r="A2001" s="135">
        <v>2000.0</v>
      </c>
      <c r="B2001" s="135" t="s">
        <v>8911</v>
      </c>
      <c r="C2001" s="135" t="s">
        <v>108</v>
      </c>
      <c r="K2001" s="135">
        <v>40.0</v>
      </c>
      <c r="N2001" s="143">
        <v>46058.0</v>
      </c>
      <c r="Q2001" s="135" t="s">
        <v>8913</v>
      </c>
    </row>
    <row r="2002">
      <c r="A2002" s="135">
        <v>2001.0</v>
      </c>
      <c r="B2002" s="135" t="s">
        <v>8914</v>
      </c>
      <c r="C2002" s="135" t="s">
        <v>108</v>
      </c>
      <c r="K2002" s="135">
        <v>20.0</v>
      </c>
      <c r="N2002" s="143">
        <v>45846.0</v>
      </c>
    </row>
    <row r="2003">
      <c r="A2003" s="135">
        <v>2002.0</v>
      </c>
      <c r="B2003" s="135" t="s">
        <v>8916</v>
      </c>
      <c r="C2003" s="135" t="s">
        <v>108</v>
      </c>
      <c r="K2003" s="135">
        <v>30.0</v>
      </c>
      <c r="N2003" s="143">
        <v>45157.0</v>
      </c>
    </row>
    <row r="2004">
      <c r="A2004" s="135">
        <v>2003.0</v>
      </c>
      <c r="B2004" s="135" t="s">
        <v>8919</v>
      </c>
      <c r="C2004" s="135" t="s">
        <v>108</v>
      </c>
      <c r="K2004" s="135">
        <v>40.0</v>
      </c>
      <c r="N2004" s="143">
        <v>44993.0</v>
      </c>
    </row>
    <row r="2005">
      <c r="A2005" s="135">
        <v>2004.0</v>
      </c>
      <c r="B2005" s="135" t="s">
        <v>8921</v>
      </c>
      <c r="C2005" s="135" t="s">
        <v>108</v>
      </c>
      <c r="N2005" s="143">
        <v>45646.0</v>
      </c>
    </row>
    <row r="2006">
      <c r="A2006" s="135">
        <v>2005.0</v>
      </c>
      <c r="B2006" s="135" t="s">
        <v>8924</v>
      </c>
      <c r="C2006" s="135" t="s">
        <v>108</v>
      </c>
      <c r="N2006" s="143">
        <v>44803.0</v>
      </c>
      <c r="Q2006" s="135" t="s">
        <v>8927</v>
      </c>
      <c r="R2006" s="135">
        <v>1.0</v>
      </c>
    </row>
    <row r="2007">
      <c r="A2007" s="135">
        <v>2006.0</v>
      </c>
      <c r="B2007" s="135" t="s">
        <v>8929</v>
      </c>
      <c r="C2007" s="135" t="s">
        <v>108</v>
      </c>
      <c r="K2007" s="135">
        <v>20.0</v>
      </c>
      <c r="N2007" s="143">
        <v>46059.0</v>
      </c>
    </row>
    <row r="2008">
      <c r="A2008" s="135">
        <v>2007.0</v>
      </c>
      <c r="B2008" s="135" t="s">
        <v>8931</v>
      </c>
      <c r="C2008" s="135" t="s">
        <v>108</v>
      </c>
      <c r="K2008" s="135">
        <v>40.0</v>
      </c>
      <c r="N2008" s="143">
        <v>45848.0</v>
      </c>
    </row>
    <row r="2009">
      <c r="A2009" s="135">
        <v>2008.0</v>
      </c>
      <c r="B2009" s="135" t="s">
        <v>8933</v>
      </c>
      <c r="C2009" s="135" t="s">
        <v>108</v>
      </c>
      <c r="K2009" s="135">
        <v>100.0</v>
      </c>
      <c r="N2009" s="143">
        <v>43417.0</v>
      </c>
    </row>
    <row r="2010">
      <c r="A2010" s="135">
        <v>2009.0</v>
      </c>
      <c r="B2010" s="135" t="s">
        <v>8936</v>
      </c>
      <c r="C2010" s="135" t="s">
        <v>108</v>
      </c>
      <c r="N2010" s="143">
        <v>46077.0</v>
      </c>
    </row>
    <row r="2011">
      <c r="A2011" s="135">
        <v>2010.0</v>
      </c>
      <c r="B2011" s="135" t="s">
        <v>8939</v>
      </c>
      <c r="C2011" s="135" t="s">
        <v>108</v>
      </c>
      <c r="N2011" s="143">
        <v>44976.0</v>
      </c>
    </row>
    <row r="2012">
      <c r="A2012" s="135">
        <v>2011.0</v>
      </c>
      <c r="B2012" s="135" t="s">
        <v>8940</v>
      </c>
      <c r="C2012" s="135" t="s">
        <v>108</v>
      </c>
      <c r="K2012" s="135">
        <v>90.0</v>
      </c>
      <c r="N2012" s="143">
        <v>44902.0</v>
      </c>
    </row>
    <row r="2013">
      <c r="A2013" s="135">
        <v>2012.0</v>
      </c>
      <c r="B2013" s="135" t="s">
        <v>3828</v>
      </c>
      <c r="C2013" s="135" t="s">
        <v>108</v>
      </c>
      <c r="N2013" s="143">
        <v>45790.0</v>
      </c>
    </row>
    <row r="2014">
      <c r="A2014" s="135">
        <v>2013.0</v>
      </c>
      <c r="B2014" s="135" t="s">
        <v>8944</v>
      </c>
      <c r="C2014" s="135" t="s">
        <v>108</v>
      </c>
      <c r="N2014" s="143">
        <v>43841.0</v>
      </c>
    </row>
    <row r="2015">
      <c r="A2015" s="135">
        <v>2014.0</v>
      </c>
      <c r="B2015" s="135" t="s">
        <v>8945</v>
      </c>
      <c r="C2015" s="135" t="s">
        <v>108</v>
      </c>
      <c r="N2015" s="143">
        <v>46069.0</v>
      </c>
    </row>
    <row r="2016">
      <c r="A2016" s="135">
        <v>2015.0</v>
      </c>
      <c r="B2016" s="135" t="s">
        <v>8946</v>
      </c>
      <c r="C2016" s="135" t="s">
        <v>108</v>
      </c>
      <c r="K2016" s="135">
        <v>100.0</v>
      </c>
      <c r="N2016" s="143">
        <v>43875.0</v>
      </c>
    </row>
    <row r="2017">
      <c r="A2017" s="135">
        <v>2016.0</v>
      </c>
      <c r="B2017" s="135" t="s">
        <v>8949</v>
      </c>
      <c r="C2017" s="135" t="s">
        <v>108</v>
      </c>
      <c r="K2017" s="135">
        <v>20.0</v>
      </c>
      <c r="N2017" s="143">
        <v>45844.0</v>
      </c>
    </row>
    <row r="2018">
      <c r="A2018" s="135">
        <v>2017.0</v>
      </c>
      <c r="B2018" s="135" t="s">
        <v>8951</v>
      </c>
      <c r="C2018" s="135" t="s">
        <v>108</v>
      </c>
      <c r="K2018" s="135">
        <v>10.0</v>
      </c>
      <c r="N2018" s="143">
        <v>46081.0</v>
      </c>
    </row>
    <row r="2019">
      <c r="A2019" s="135">
        <v>2018.0</v>
      </c>
      <c r="B2019" s="135" t="s">
        <v>8952</v>
      </c>
      <c r="C2019" s="135" t="s">
        <v>108</v>
      </c>
      <c r="K2019" s="135">
        <v>80.0</v>
      </c>
      <c r="N2019" s="143">
        <v>44190.0</v>
      </c>
    </row>
    <row r="2020">
      <c r="A2020" s="135">
        <v>2019.0</v>
      </c>
      <c r="B2020" s="135" t="s">
        <v>8954</v>
      </c>
      <c r="C2020" s="135" t="s">
        <v>108</v>
      </c>
      <c r="K2020" s="135">
        <v>90.0</v>
      </c>
      <c r="N2020" s="143">
        <v>43875.0</v>
      </c>
    </row>
    <row r="2021">
      <c r="A2021" s="135">
        <v>2020.0</v>
      </c>
      <c r="B2021" s="135" t="s">
        <v>8955</v>
      </c>
      <c r="C2021" s="135" t="s">
        <v>108</v>
      </c>
      <c r="N2021" s="143">
        <v>44584.0</v>
      </c>
    </row>
    <row r="2022">
      <c r="A2022" s="135">
        <v>2021.0</v>
      </c>
      <c r="B2022" s="135" t="s">
        <v>8959</v>
      </c>
      <c r="C2022" s="135" t="s">
        <v>108</v>
      </c>
      <c r="K2022" s="135">
        <v>100.0</v>
      </c>
      <c r="N2022" s="143">
        <v>44790.0</v>
      </c>
    </row>
    <row r="2023">
      <c r="A2023" s="135">
        <v>2022.0</v>
      </c>
      <c r="B2023" s="135" t="s">
        <v>8961</v>
      </c>
      <c r="C2023" s="135" t="s">
        <v>108</v>
      </c>
      <c r="K2023" s="135">
        <v>10.0</v>
      </c>
      <c r="N2023" s="143">
        <v>46009.0</v>
      </c>
    </row>
    <row r="2024">
      <c r="A2024" s="135">
        <v>2023.0</v>
      </c>
      <c r="B2024" s="135" t="s">
        <v>8963</v>
      </c>
      <c r="C2024" s="135" t="s">
        <v>108</v>
      </c>
      <c r="K2024" s="135">
        <v>20.0</v>
      </c>
      <c r="N2024" s="143">
        <v>45846.0</v>
      </c>
    </row>
    <row r="2025">
      <c r="A2025" s="135">
        <v>2024.0</v>
      </c>
      <c r="B2025" s="135" t="s">
        <v>8965</v>
      </c>
      <c r="C2025" s="135" t="s">
        <v>108</v>
      </c>
      <c r="K2025" s="135">
        <v>50.0</v>
      </c>
      <c r="N2025" s="143">
        <v>45485.0</v>
      </c>
    </row>
    <row r="2026">
      <c r="A2026" s="135">
        <v>2025.0</v>
      </c>
      <c r="B2026" s="135" t="s">
        <v>8966</v>
      </c>
      <c r="C2026" s="135" t="s">
        <v>108</v>
      </c>
      <c r="N2026" s="143">
        <v>45223.0</v>
      </c>
    </row>
    <row r="2027">
      <c r="A2027" s="135">
        <v>2026.0</v>
      </c>
      <c r="B2027" s="135" t="s">
        <v>8969</v>
      </c>
      <c r="C2027" s="135" t="s">
        <v>108</v>
      </c>
      <c r="K2027" s="135">
        <v>10.0</v>
      </c>
      <c r="N2027" s="143">
        <v>46094.0</v>
      </c>
      <c r="Q2027" s="135" t="s">
        <v>8970</v>
      </c>
      <c r="R2027" s="135">
        <v>14.0</v>
      </c>
    </row>
    <row r="2028">
      <c r="A2028" s="135">
        <v>2027.0</v>
      </c>
      <c r="B2028" s="135" t="s">
        <v>8971</v>
      </c>
      <c r="C2028" s="135" t="s">
        <v>108</v>
      </c>
      <c r="K2028" s="135">
        <v>10.0</v>
      </c>
      <c r="N2028" s="143">
        <v>46018.0</v>
      </c>
    </row>
    <row r="2029">
      <c r="A2029" s="135">
        <v>2028.0</v>
      </c>
      <c r="B2029" s="135" t="s">
        <v>8975</v>
      </c>
      <c r="C2029" s="135" t="s">
        <v>108</v>
      </c>
      <c r="N2029" s="143">
        <v>45985.0</v>
      </c>
    </row>
    <row r="2030">
      <c r="A2030" s="135">
        <v>2029.0</v>
      </c>
      <c r="B2030" s="135" t="s">
        <v>8976</v>
      </c>
      <c r="C2030" s="135" t="s">
        <v>108</v>
      </c>
      <c r="K2030" s="135">
        <v>100.0</v>
      </c>
      <c r="N2030" s="143">
        <v>43841.0</v>
      </c>
    </row>
    <row r="2031">
      <c r="A2031" s="135">
        <v>2030.0</v>
      </c>
      <c r="B2031" s="135" t="s">
        <v>8980</v>
      </c>
      <c r="C2031" s="135" t="s">
        <v>108</v>
      </c>
      <c r="N2031" s="143">
        <v>46117.0</v>
      </c>
    </row>
    <row r="2032">
      <c r="A2032" s="135">
        <v>2031.0</v>
      </c>
      <c r="B2032" s="135" t="s">
        <v>8982</v>
      </c>
      <c r="C2032" s="135" t="s">
        <v>108</v>
      </c>
      <c r="K2032" s="135">
        <v>100.0</v>
      </c>
      <c r="N2032" s="143">
        <v>43940.0</v>
      </c>
    </row>
    <row r="2033">
      <c r="A2033" s="135">
        <v>2032.0</v>
      </c>
      <c r="B2033" s="135" t="s">
        <v>8983</v>
      </c>
      <c r="C2033" s="135" t="s">
        <v>108</v>
      </c>
      <c r="K2033" s="135">
        <v>200.0</v>
      </c>
      <c r="N2033" s="143">
        <v>44594.0</v>
      </c>
    </row>
    <row r="2034">
      <c r="A2034" s="135">
        <v>2033.0</v>
      </c>
      <c r="B2034" s="135" t="s">
        <v>8988</v>
      </c>
      <c r="C2034" s="135" t="s">
        <v>108</v>
      </c>
      <c r="K2034" s="135">
        <v>100.0</v>
      </c>
      <c r="N2034" s="143">
        <v>44148.0</v>
      </c>
    </row>
    <row r="2035">
      <c r="A2035" s="135">
        <v>2034.0</v>
      </c>
      <c r="B2035" s="135" t="s">
        <v>8990</v>
      </c>
      <c r="C2035" s="135" t="s">
        <v>108</v>
      </c>
      <c r="K2035" s="135">
        <v>10.0</v>
      </c>
      <c r="N2035" s="143">
        <v>46012.0</v>
      </c>
    </row>
    <row r="2036">
      <c r="A2036" s="135">
        <v>2035.0</v>
      </c>
      <c r="B2036" s="135" t="s">
        <v>8994</v>
      </c>
      <c r="C2036" s="135" t="s">
        <v>108</v>
      </c>
      <c r="K2036" s="135">
        <v>40.0</v>
      </c>
      <c r="N2036" s="143">
        <v>46058.0</v>
      </c>
    </row>
    <row r="2037">
      <c r="A2037" s="135">
        <v>2036.0</v>
      </c>
      <c r="B2037" s="135" t="s">
        <v>8995</v>
      </c>
      <c r="C2037" s="135" t="s">
        <v>108</v>
      </c>
      <c r="K2037" s="135">
        <v>90.0</v>
      </c>
      <c r="N2037" s="143">
        <v>46078.0</v>
      </c>
      <c r="Q2037" s="135" t="s">
        <v>8997</v>
      </c>
    </row>
    <row r="2038">
      <c r="A2038" s="135">
        <v>2037.0</v>
      </c>
      <c r="B2038" s="135" t="s">
        <v>8999</v>
      </c>
      <c r="C2038" s="135" t="s">
        <v>108</v>
      </c>
      <c r="K2038" s="135">
        <v>10.0</v>
      </c>
      <c r="N2038" s="143">
        <v>45844.0</v>
      </c>
    </row>
    <row r="2039">
      <c r="A2039" s="135">
        <v>2038.0</v>
      </c>
      <c r="B2039" s="135" t="s">
        <v>9001</v>
      </c>
      <c r="C2039" s="135" t="s">
        <v>108</v>
      </c>
      <c r="K2039" s="135">
        <v>100.0</v>
      </c>
      <c r="N2039" s="143">
        <v>45827.0</v>
      </c>
    </row>
    <row r="2040">
      <c r="A2040" s="135">
        <v>2039.0</v>
      </c>
      <c r="B2040" s="135" t="s">
        <v>9003</v>
      </c>
      <c r="C2040" s="135" t="s">
        <v>108</v>
      </c>
      <c r="K2040" s="135">
        <v>60.0</v>
      </c>
      <c r="N2040" s="143">
        <v>46080.0</v>
      </c>
    </row>
    <row r="2041">
      <c r="A2041" s="135">
        <v>2040.0</v>
      </c>
      <c r="B2041" s="135" t="s">
        <v>9004</v>
      </c>
      <c r="C2041" s="135" t="s">
        <v>108</v>
      </c>
      <c r="K2041" s="135">
        <v>30.0</v>
      </c>
      <c r="N2041" s="143">
        <v>43922.0</v>
      </c>
    </row>
    <row r="2042">
      <c r="A2042" s="135">
        <v>2041.0</v>
      </c>
      <c r="B2042" s="135" t="s">
        <v>9005</v>
      </c>
      <c r="C2042" s="135" t="s">
        <v>108</v>
      </c>
      <c r="K2042" s="135">
        <v>200.0</v>
      </c>
      <c r="N2042" s="143">
        <v>44685.0</v>
      </c>
      <c r="Q2042" s="135" t="s">
        <v>9006</v>
      </c>
    </row>
    <row r="2043">
      <c r="A2043" s="135">
        <v>2042.0</v>
      </c>
      <c r="B2043" s="135" t="s">
        <v>9009</v>
      </c>
      <c r="C2043" s="135" t="s">
        <v>108</v>
      </c>
      <c r="K2043" s="135">
        <v>10.0</v>
      </c>
      <c r="N2043" s="143">
        <v>46066.0</v>
      </c>
    </row>
    <row r="2044">
      <c r="A2044" s="135">
        <v>2043.0</v>
      </c>
      <c r="B2044" s="135" t="s">
        <v>9010</v>
      </c>
      <c r="C2044" s="135" t="s">
        <v>108</v>
      </c>
      <c r="N2044" s="143">
        <v>44185.0</v>
      </c>
    </row>
    <row r="2045">
      <c r="A2045" s="135">
        <v>2044.0</v>
      </c>
      <c r="B2045" s="135" t="s">
        <v>9011</v>
      </c>
      <c r="C2045" s="135" t="s">
        <v>108</v>
      </c>
      <c r="K2045" s="135">
        <v>70.0</v>
      </c>
      <c r="N2045" s="143">
        <v>45687.0</v>
      </c>
    </row>
    <row r="2046">
      <c r="A2046" s="135">
        <v>2045.0</v>
      </c>
      <c r="B2046" s="135" t="s">
        <v>9013</v>
      </c>
      <c r="C2046" s="135" t="s">
        <v>108</v>
      </c>
      <c r="N2046" s="143">
        <v>45621.0</v>
      </c>
    </row>
    <row r="2047">
      <c r="A2047" s="135">
        <v>2046.0</v>
      </c>
      <c r="B2047" s="135" t="s">
        <v>9017</v>
      </c>
      <c r="C2047" s="135" t="s">
        <v>108</v>
      </c>
      <c r="K2047" s="135">
        <v>10.0</v>
      </c>
      <c r="N2047" s="143">
        <v>46017.0</v>
      </c>
    </row>
    <row r="2048">
      <c r="A2048" s="135">
        <v>2047.0</v>
      </c>
      <c r="B2048" s="135" t="s">
        <v>9019</v>
      </c>
      <c r="C2048" s="135" t="s">
        <v>108</v>
      </c>
      <c r="K2048" s="135">
        <v>70.0</v>
      </c>
      <c r="N2048" s="143">
        <v>45909.0</v>
      </c>
    </row>
    <row r="2049">
      <c r="A2049" s="135">
        <v>2048.0</v>
      </c>
      <c r="B2049" s="135" t="s">
        <v>9021</v>
      </c>
      <c r="C2049" s="135" t="s">
        <v>108</v>
      </c>
      <c r="K2049" s="135">
        <v>30.0</v>
      </c>
      <c r="N2049" s="143">
        <v>45675.0</v>
      </c>
    </row>
    <row r="2050">
      <c r="A2050" s="135">
        <v>2049.0</v>
      </c>
      <c r="B2050" s="135" t="s">
        <v>9024</v>
      </c>
      <c r="C2050" s="135" t="s">
        <v>108</v>
      </c>
      <c r="K2050" s="135">
        <v>100.0</v>
      </c>
      <c r="N2050" s="143">
        <v>45649.0</v>
      </c>
      <c r="Q2050" s="135" t="s">
        <v>9026</v>
      </c>
    </row>
    <row r="2051">
      <c r="A2051" s="135">
        <v>2050.0</v>
      </c>
      <c r="B2051" s="135" t="s">
        <v>9027</v>
      </c>
      <c r="C2051" s="135" t="s">
        <v>108</v>
      </c>
      <c r="N2051" s="143">
        <v>46071.0</v>
      </c>
    </row>
    <row r="2052">
      <c r="A2052" s="135">
        <v>2051.0</v>
      </c>
      <c r="B2052" s="135" t="s">
        <v>3833</v>
      </c>
      <c r="C2052" s="135" t="s">
        <v>108</v>
      </c>
      <c r="N2052" s="143">
        <v>43046.0</v>
      </c>
    </row>
    <row r="2053">
      <c r="A2053" s="135">
        <v>2052.0</v>
      </c>
      <c r="B2053" s="135" t="s">
        <v>9033</v>
      </c>
      <c r="C2053" s="135" t="s">
        <v>108</v>
      </c>
      <c r="K2053" s="135">
        <v>10.0</v>
      </c>
      <c r="N2053" s="143">
        <v>45846.0</v>
      </c>
    </row>
    <row r="2054">
      <c r="A2054" s="135">
        <v>2053.0</v>
      </c>
      <c r="B2054" s="135" t="s">
        <v>9037</v>
      </c>
      <c r="C2054" s="135" t="s">
        <v>108</v>
      </c>
      <c r="K2054" s="135">
        <v>200.0</v>
      </c>
      <c r="N2054" s="143">
        <v>44070.0</v>
      </c>
    </row>
    <row r="2055">
      <c r="A2055" s="135">
        <v>2054.0</v>
      </c>
      <c r="B2055" s="135" t="s">
        <v>9038</v>
      </c>
      <c r="C2055" s="135" t="s">
        <v>108</v>
      </c>
      <c r="K2055" s="135">
        <v>10.0</v>
      </c>
      <c r="N2055" s="143">
        <v>45325.0</v>
      </c>
    </row>
    <row r="2056">
      <c r="A2056" s="135">
        <v>2055.0</v>
      </c>
      <c r="B2056" s="135" t="s">
        <v>9042</v>
      </c>
      <c r="C2056" s="135" t="s">
        <v>108</v>
      </c>
      <c r="N2056" s="143">
        <v>46100.0</v>
      </c>
    </row>
    <row r="2057">
      <c r="A2057" s="135">
        <v>2056.0</v>
      </c>
      <c r="B2057" s="135" t="s">
        <v>9045</v>
      </c>
      <c r="C2057" s="135" t="s">
        <v>108</v>
      </c>
      <c r="K2057" s="135">
        <v>10.0</v>
      </c>
      <c r="N2057" s="143">
        <v>43916.0</v>
      </c>
    </row>
    <row r="2058">
      <c r="A2058" s="135">
        <v>2057.0</v>
      </c>
      <c r="B2058" s="135" t="s">
        <v>9046</v>
      </c>
      <c r="C2058" s="135" t="s">
        <v>108</v>
      </c>
      <c r="N2058" s="143">
        <v>43845.0</v>
      </c>
    </row>
    <row r="2059">
      <c r="A2059" s="135">
        <v>2058.0</v>
      </c>
      <c r="B2059" s="135" t="s">
        <v>9048</v>
      </c>
      <c r="C2059" s="135" t="s">
        <v>108</v>
      </c>
      <c r="K2059" s="135">
        <v>100.0</v>
      </c>
      <c r="N2059" s="143">
        <v>44565.0</v>
      </c>
    </row>
    <row r="2060">
      <c r="A2060" s="135">
        <v>2059.0</v>
      </c>
      <c r="B2060" s="135" t="s">
        <v>9050</v>
      </c>
      <c r="C2060" s="135" t="s">
        <v>108</v>
      </c>
      <c r="K2060" s="135">
        <v>200.0</v>
      </c>
      <c r="N2060" s="143">
        <v>43856.0</v>
      </c>
    </row>
    <row r="2061">
      <c r="A2061" s="135">
        <v>2060.0</v>
      </c>
      <c r="B2061" s="135" t="s">
        <v>9053</v>
      </c>
      <c r="C2061" s="135" t="s">
        <v>108</v>
      </c>
      <c r="K2061" s="135">
        <v>10.0</v>
      </c>
      <c r="N2061" s="143">
        <v>46019.0</v>
      </c>
    </row>
    <row r="2062">
      <c r="A2062" s="135">
        <v>2061.0</v>
      </c>
      <c r="B2062" s="135" t="s">
        <v>9056</v>
      </c>
      <c r="C2062" s="135" t="s">
        <v>108</v>
      </c>
      <c r="K2062" s="135">
        <v>100.0</v>
      </c>
      <c r="N2062" s="143">
        <v>45823.0</v>
      </c>
    </row>
    <row r="2063">
      <c r="A2063" s="135">
        <v>2062.0</v>
      </c>
      <c r="B2063" s="135" t="s">
        <v>9057</v>
      </c>
      <c r="C2063" s="135" t="s">
        <v>108</v>
      </c>
      <c r="K2063" s="135">
        <v>10.0</v>
      </c>
      <c r="N2063" s="143">
        <v>46059.0</v>
      </c>
    </row>
    <row r="2064">
      <c r="A2064" s="135">
        <v>2063.0</v>
      </c>
      <c r="B2064" s="135" t="s">
        <v>9063</v>
      </c>
      <c r="C2064" s="135" t="s">
        <v>108</v>
      </c>
      <c r="K2064" s="135">
        <v>10.0</v>
      </c>
      <c r="N2064" s="143">
        <v>46055.0</v>
      </c>
    </row>
    <row r="2065">
      <c r="A2065" s="135">
        <v>2064.0</v>
      </c>
      <c r="B2065" s="135" t="s">
        <v>9065</v>
      </c>
      <c r="C2065" s="135" t="s">
        <v>108</v>
      </c>
      <c r="N2065" s="143">
        <v>46079.0</v>
      </c>
    </row>
    <row r="2066">
      <c r="A2066" s="135">
        <v>2065.0</v>
      </c>
      <c r="B2066" s="135" t="s">
        <v>9067</v>
      </c>
      <c r="C2066" s="135" t="s">
        <v>108</v>
      </c>
      <c r="N2066" s="143">
        <v>46103.0</v>
      </c>
    </row>
    <row r="2067">
      <c r="A2067" s="135">
        <v>2066.0</v>
      </c>
      <c r="B2067" s="135" t="s">
        <v>9070</v>
      </c>
      <c r="C2067" s="135" t="s">
        <v>108</v>
      </c>
      <c r="K2067" s="135">
        <v>10.0</v>
      </c>
      <c r="N2067" s="143">
        <v>44239.0</v>
      </c>
    </row>
    <row r="2068">
      <c r="A2068" s="135">
        <v>2067.0</v>
      </c>
      <c r="B2068" s="135" t="s">
        <v>9072</v>
      </c>
      <c r="C2068" s="135" t="s">
        <v>108</v>
      </c>
      <c r="K2068" s="135">
        <v>40.0</v>
      </c>
      <c r="N2068" s="143">
        <v>43917.0</v>
      </c>
    </row>
    <row r="2069">
      <c r="A2069" s="135">
        <v>2068.0</v>
      </c>
      <c r="B2069" s="135" t="s">
        <v>9074</v>
      </c>
      <c r="C2069" s="135" t="s">
        <v>108</v>
      </c>
      <c r="N2069" s="143">
        <v>45349.0</v>
      </c>
    </row>
    <row r="2070">
      <c r="A2070" s="135">
        <v>2069.0</v>
      </c>
      <c r="B2070" s="135" t="s">
        <v>9076</v>
      </c>
      <c r="C2070" s="135" t="s">
        <v>108</v>
      </c>
      <c r="N2070" s="143">
        <v>44358.0</v>
      </c>
    </row>
    <row r="2071">
      <c r="A2071" s="135">
        <v>2070.0</v>
      </c>
      <c r="B2071" s="135" t="s">
        <v>9080</v>
      </c>
      <c r="C2071" s="135" t="s">
        <v>108</v>
      </c>
      <c r="K2071" s="135">
        <v>10.0</v>
      </c>
      <c r="N2071" s="143">
        <v>46074.0</v>
      </c>
    </row>
    <row r="2072">
      <c r="A2072" s="135">
        <v>2071.0</v>
      </c>
      <c r="B2072" s="135" t="s">
        <v>9084</v>
      </c>
      <c r="C2072" s="135" t="s">
        <v>108</v>
      </c>
      <c r="K2072" s="135">
        <v>200.0</v>
      </c>
      <c r="N2072" s="143">
        <v>43842.0</v>
      </c>
    </row>
    <row r="2073">
      <c r="A2073" s="135">
        <v>2072.0</v>
      </c>
      <c r="B2073" s="135" t="s">
        <v>9087</v>
      </c>
      <c r="C2073" s="135" t="s">
        <v>108</v>
      </c>
      <c r="N2073" s="143">
        <v>45184.0</v>
      </c>
    </row>
    <row r="2074">
      <c r="A2074" s="135">
        <v>2073.0</v>
      </c>
      <c r="B2074" s="135" t="s">
        <v>9091</v>
      </c>
      <c r="C2074" s="135" t="s">
        <v>108</v>
      </c>
      <c r="K2074" s="135">
        <v>300.0</v>
      </c>
      <c r="N2074" s="143">
        <v>43843.0</v>
      </c>
    </row>
    <row r="2075">
      <c r="A2075" s="135">
        <v>2074.0</v>
      </c>
      <c r="B2075" s="135" t="s">
        <v>9094</v>
      </c>
      <c r="C2075" s="135" t="s">
        <v>108</v>
      </c>
      <c r="K2075" s="135">
        <v>250.0</v>
      </c>
      <c r="N2075" s="143">
        <v>44255.0</v>
      </c>
    </row>
    <row r="2076">
      <c r="A2076" s="135">
        <v>2075.0</v>
      </c>
      <c r="B2076" s="135" t="s">
        <v>9098</v>
      </c>
      <c r="C2076" s="135" t="s">
        <v>108</v>
      </c>
      <c r="K2076" s="135">
        <v>50.0</v>
      </c>
      <c r="N2076" s="143">
        <v>45335.0</v>
      </c>
    </row>
    <row r="2077">
      <c r="A2077" s="135">
        <v>2076.0</v>
      </c>
      <c r="B2077" s="135" t="s">
        <v>9099</v>
      </c>
      <c r="C2077" s="135" t="s">
        <v>108</v>
      </c>
      <c r="N2077" s="143">
        <v>45926.0</v>
      </c>
    </row>
    <row r="2078">
      <c r="A2078" s="135">
        <v>2077.0</v>
      </c>
      <c r="B2078" s="135" t="s">
        <v>9102</v>
      </c>
      <c r="C2078" s="135" t="s">
        <v>108</v>
      </c>
      <c r="K2078" s="135">
        <v>30.0</v>
      </c>
      <c r="N2078" s="143">
        <v>44388.0</v>
      </c>
      <c r="Q2078" s="135" t="s">
        <v>9105</v>
      </c>
    </row>
    <row r="2079">
      <c r="A2079" s="135">
        <v>2078.0</v>
      </c>
      <c r="B2079" s="135" t="s">
        <v>9106</v>
      </c>
      <c r="C2079" s="135" t="s">
        <v>108</v>
      </c>
      <c r="K2079" s="135">
        <v>100.0</v>
      </c>
      <c r="N2079" s="143">
        <v>44083.0</v>
      </c>
    </row>
    <row r="2080">
      <c r="A2080" s="135">
        <v>2079.0</v>
      </c>
      <c r="B2080" s="135" t="s">
        <v>9108</v>
      </c>
      <c r="C2080" s="135" t="s">
        <v>108</v>
      </c>
      <c r="K2080" s="135">
        <v>40.0</v>
      </c>
      <c r="N2080" s="143">
        <v>46079.0</v>
      </c>
    </row>
    <row r="2081">
      <c r="A2081" s="135">
        <v>2080.0</v>
      </c>
      <c r="B2081" s="135" t="s">
        <v>9113</v>
      </c>
      <c r="C2081" s="135" t="s">
        <v>108</v>
      </c>
      <c r="N2081" s="143">
        <v>45030.0</v>
      </c>
    </row>
    <row r="2082">
      <c r="A2082" s="135">
        <v>2081.0</v>
      </c>
      <c r="B2082" s="135" t="s">
        <v>9115</v>
      </c>
      <c r="C2082" s="135" t="s">
        <v>108</v>
      </c>
      <c r="N2082" s="143">
        <v>45282.0</v>
      </c>
    </row>
    <row r="2083">
      <c r="A2083" s="135">
        <v>2082.0</v>
      </c>
      <c r="B2083" s="135" t="s">
        <v>9117</v>
      </c>
      <c r="C2083" s="135" t="s">
        <v>108</v>
      </c>
      <c r="K2083" s="135">
        <v>200.0</v>
      </c>
      <c r="N2083" s="143">
        <v>44656.0</v>
      </c>
    </row>
    <row r="2084">
      <c r="A2084" s="135">
        <v>2083.0</v>
      </c>
      <c r="B2084" s="135" t="s">
        <v>9120</v>
      </c>
      <c r="C2084" s="135" t="s">
        <v>108</v>
      </c>
      <c r="K2084" s="135">
        <v>10.0</v>
      </c>
      <c r="N2084" s="143">
        <v>45830.0</v>
      </c>
    </row>
    <row r="2085">
      <c r="A2085" s="135">
        <v>2084.0</v>
      </c>
      <c r="B2085" s="135" t="s">
        <v>9123</v>
      </c>
      <c r="C2085" s="135" t="s">
        <v>108</v>
      </c>
      <c r="K2085" s="135">
        <v>10.0</v>
      </c>
      <c r="N2085" s="143">
        <v>46084.0</v>
      </c>
    </row>
    <row r="2086">
      <c r="A2086" s="135">
        <v>2085.0</v>
      </c>
      <c r="B2086" s="135" t="s">
        <v>9127</v>
      </c>
      <c r="C2086" s="135" t="s">
        <v>108</v>
      </c>
      <c r="K2086" s="135">
        <v>10.0</v>
      </c>
      <c r="N2086" s="143">
        <v>46091.0</v>
      </c>
    </row>
    <row r="2087">
      <c r="A2087" s="135">
        <v>2086.0</v>
      </c>
      <c r="B2087" s="135" t="s">
        <v>9130</v>
      </c>
      <c r="C2087" s="135" t="s">
        <v>108</v>
      </c>
      <c r="K2087" s="135">
        <v>400.0</v>
      </c>
      <c r="N2087" s="143">
        <v>43877.0</v>
      </c>
    </row>
    <row r="2088">
      <c r="A2088" s="135">
        <v>2087.0</v>
      </c>
      <c r="B2088" s="135" t="s">
        <v>9133</v>
      </c>
      <c r="C2088" s="135" t="s">
        <v>108</v>
      </c>
      <c r="N2088" s="143">
        <v>44971.0</v>
      </c>
    </row>
    <row r="2089">
      <c r="A2089" s="135">
        <v>2088.0</v>
      </c>
      <c r="B2089" s="135" t="s">
        <v>9134</v>
      </c>
      <c r="C2089" s="135" t="s">
        <v>108</v>
      </c>
      <c r="K2089" s="135">
        <v>80.0</v>
      </c>
      <c r="N2089" s="143">
        <v>43839.0</v>
      </c>
    </row>
    <row r="2090">
      <c r="A2090" s="135">
        <v>2089.0</v>
      </c>
      <c r="B2090" s="135" t="s">
        <v>9137</v>
      </c>
      <c r="C2090" s="135" t="s">
        <v>108</v>
      </c>
      <c r="K2090" s="135">
        <v>10.0</v>
      </c>
      <c r="N2090" s="143">
        <v>46018.0</v>
      </c>
    </row>
    <row r="2091">
      <c r="A2091" s="135">
        <v>2090.0</v>
      </c>
      <c r="B2091" s="135" t="s">
        <v>9142</v>
      </c>
      <c r="C2091" s="135" t="s">
        <v>108</v>
      </c>
      <c r="K2091" s="135">
        <v>10.0</v>
      </c>
      <c r="N2091" s="143">
        <v>46018.0</v>
      </c>
    </row>
    <row r="2092">
      <c r="A2092" s="135">
        <v>2091.0</v>
      </c>
      <c r="B2092" s="135" t="s">
        <v>9144</v>
      </c>
      <c r="C2092" s="135" t="s">
        <v>108</v>
      </c>
      <c r="N2092" s="143">
        <v>45229.0</v>
      </c>
    </row>
    <row r="2093">
      <c r="A2093" s="135">
        <v>2092.0</v>
      </c>
      <c r="B2093" s="135" t="s">
        <v>3835</v>
      </c>
      <c r="C2093" s="135" t="s">
        <v>108</v>
      </c>
      <c r="K2093" s="135">
        <v>80.0</v>
      </c>
      <c r="N2093" s="143">
        <v>46057.0</v>
      </c>
    </row>
    <row r="2094">
      <c r="A2094" s="135">
        <v>2093.0</v>
      </c>
      <c r="B2094" s="135" t="s">
        <v>9148</v>
      </c>
      <c r="C2094" s="135" t="s">
        <v>108</v>
      </c>
      <c r="K2094" s="135">
        <v>20.0</v>
      </c>
      <c r="N2094" s="143">
        <v>46056.0</v>
      </c>
    </row>
    <row r="2095">
      <c r="A2095" s="135">
        <v>2094.0</v>
      </c>
      <c r="B2095" s="135" t="s">
        <v>9152</v>
      </c>
      <c r="C2095" s="135" t="s">
        <v>108</v>
      </c>
      <c r="K2095" s="135">
        <v>30.0</v>
      </c>
      <c r="N2095" s="143">
        <v>45136.0</v>
      </c>
      <c r="Q2095" s="135" t="s">
        <v>9155</v>
      </c>
    </row>
    <row r="2096">
      <c r="A2096" s="135">
        <v>2095.0</v>
      </c>
      <c r="B2096" s="135" t="s">
        <v>9156</v>
      </c>
      <c r="C2096" s="135" t="s">
        <v>108</v>
      </c>
      <c r="K2096" s="135">
        <v>10.0</v>
      </c>
      <c r="N2096" s="143">
        <v>44129.0</v>
      </c>
    </row>
    <row r="2097">
      <c r="A2097" s="135">
        <v>2096.0</v>
      </c>
      <c r="B2097" s="135" t="s">
        <v>9160</v>
      </c>
      <c r="C2097" s="135" t="s">
        <v>108</v>
      </c>
      <c r="K2097" s="135">
        <v>80.0</v>
      </c>
      <c r="N2097" s="143">
        <v>43839.0</v>
      </c>
    </row>
    <row r="2098">
      <c r="A2098" s="135">
        <v>2097.0</v>
      </c>
      <c r="B2098" s="135" t="s">
        <v>9162</v>
      </c>
      <c r="C2098" s="135" t="s">
        <v>108</v>
      </c>
      <c r="K2098" s="135">
        <v>10.0</v>
      </c>
      <c r="N2098" s="143">
        <v>46015.0</v>
      </c>
    </row>
    <row r="2099">
      <c r="A2099" s="135">
        <v>2098.0</v>
      </c>
      <c r="B2099" s="135" t="s">
        <v>9165</v>
      </c>
      <c r="C2099" s="135" t="s">
        <v>108</v>
      </c>
      <c r="K2099" s="135">
        <v>100.0</v>
      </c>
      <c r="N2099" s="143">
        <v>45824.0</v>
      </c>
    </row>
    <row r="2100">
      <c r="A2100" s="135">
        <v>2099.0</v>
      </c>
      <c r="B2100" s="135" t="s">
        <v>9167</v>
      </c>
      <c r="C2100" s="135" t="s">
        <v>108</v>
      </c>
      <c r="K2100" s="135">
        <v>10.0</v>
      </c>
      <c r="N2100" s="143">
        <v>45753.0</v>
      </c>
    </row>
    <row r="2101">
      <c r="A2101" s="135">
        <v>2100.0</v>
      </c>
      <c r="B2101" s="135" t="s">
        <v>9171</v>
      </c>
      <c r="C2101" s="135" t="s">
        <v>108</v>
      </c>
      <c r="K2101" s="135">
        <v>20.0</v>
      </c>
      <c r="N2101" s="143">
        <v>46066.0</v>
      </c>
    </row>
    <row r="2102">
      <c r="A2102" s="135">
        <v>2101.0</v>
      </c>
      <c r="B2102" s="135" t="s">
        <v>9173</v>
      </c>
      <c r="C2102" s="135" t="s">
        <v>108</v>
      </c>
      <c r="K2102" s="135">
        <v>60.0</v>
      </c>
      <c r="N2102" s="143">
        <v>44224.0</v>
      </c>
    </row>
    <row r="2103">
      <c r="A2103" s="135">
        <v>2102.0</v>
      </c>
      <c r="B2103" s="135" t="s">
        <v>9178</v>
      </c>
      <c r="C2103" s="135" t="s">
        <v>108</v>
      </c>
      <c r="N2103" s="143">
        <v>45750.0</v>
      </c>
    </row>
    <row r="2104">
      <c r="A2104" s="135">
        <v>2103.0</v>
      </c>
      <c r="B2104" s="135" t="s">
        <v>9180</v>
      </c>
      <c r="C2104" s="135" t="s">
        <v>108</v>
      </c>
      <c r="K2104" s="135">
        <v>30.0</v>
      </c>
      <c r="N2104" s="143">
        <v>45763.0</v>
      </c>
    </row>
    <row r="2105">
      <c r="A2105" s="135">
        <v>2104.0</v>
      </c>
      <c r="B2105" s="135" t="s">
        <v>9183</v>
      </c>
      <c r="C2105" s="135" t="s">
        <v>108</v>
      </c>
      <c r="N2105" s="143">
        <v>45765.0</v>
      </c>
      <c r="Q2105" s="135" t="s">
        <v>9184</v>
      </c>
      <c r="R2105" s="135">
        <v>1.0</v>
      </c>
    </row>
    <row r="2106">
      <c r="A2106" s="135">
        <v>2105.0</v>
      </c>
      <c r="B2106" s="135" t="s">
        <v>9185</v>
      </c>
      <c r="C2106" s="135" t="s">
        <v>108</v>
      </c>
      <c r="N2106" s="143">
        <v>44554.0</v>
      </c>
    </row>
    <row r="2107">
      <c r="A2107" s="135">
        <v>2106.0</v>
      </c>
      <c r="B2107" s="135" t="s">
        <v>9187</v>
      </c>
      <c r="C2107" s="135" t="s">
        <v>108</v>
      </c>
      <c r="N2107" s="143">
        <v>45675.0</v>
      </c>
    </row>
    <row r="2108">
      <c r="A2108" s="135">
        <v>2107.0</v>
      </c>
      <c r="B2108" s="135" t="s">
        <v>9188</v>
      </c>
      <c r="C2108" s="135" t="s">
        <v>108</v>
      </c>
      <c r="K2108" s="135">
        <v>10.0</v>
      </c>
      <c r="N2108" s="143">
        <v>46081.0</v>
      </c>
    </row>
    <row r="2109">
      <c r="A2109" s="135">
        <v>2108.0</v>
      </c>
      <c r="B2109" s="135" t="s">
        <v>9192</v>
      </c>
      <c r="C2109" s="135" t="s">
        <v>108</v>
      </c>
      <c r="K2109" s="135">
        <v>10.0</v>
      </c>
      <c r="N2109" s="143">
        <v>45849.0</v>
      </c>
    </row>
    <row r="2110">
      <c r="A2110" s="135">
        <v>2109.0</v>
      </c>
      <c r="B2110" s="135" t="s">
        <v>9194</v>
      </c>
      <c r="C2110" s="135" t="s">
        <v>108</v>
      </c>
      <c r="N2110" s="143">
        <v>45366.0</v>
      </c>
    </row>
    <row r="2111">
      <c r="A2111" s="135">
        <v>2110.0</v>
      </c>
      <c r="B2111" s="135" t="s">
        <v>9196</v>
      </c>
      <c r="C2111" s="135" t="s">
        <v>108</v>
      </c>
      <c r="K2111" s="135">
        <v>80.0</v>
      </c>
      <c r="N2111" s="143">
        <v>43911.0</v>
      </c>
    </row>
    <row r="2112">
      <c r="A2112" s="135">
        <v>2111.0</v>
      </c>
      <c r="B2112" s="135" t="s">
        <v>9201</v>
      </c>
      <c r="C2112" s="135" t="s">
        <v>108</v>
      </c>
      <c r="K2112" s="135">
        <v>200.0</v>
      </c>
      <c r="N2112" s="143">
        <v>45256.0</v>
      </c>
    </row>
    <row r="2113">
      <c r="A2113" s="135">
        <v>2112.0</v>
      </c>
      <c r="B2113" s="135" t="s">
        <v>9202</v>
      </c>
      <c r="C2113" s="135" t="s">
        <v>108</v>
      </c>
      <c r="K2113" s="135">
        <v>30.0</v>
      </c>
      <c r="N2113" s="143">
        <v>45145.0</v>
      </c>
    </row>
    <row r="2114">
      <c r="A2114" s="135">
        <v>2113.0</v>
      </c>
      <c r="B2114" s="135" t="s">
        <v>9204</v>
      </c>
      <c r="C2114" s="135" t="s">
        <v>108</v>
      </c>
      <c r="K2114" s="135">
        <v>10.0</v>
      </c>
      <c r="N2114" s="143">
        <v>45848.0</v>
      </c>
    </row>
    <row r="2115">
      <c r="A2115" s="135">
        <v>2114.0</v>
      </c>
      <c r="B2115" s="135" t="s">
        <v>9207</v>
      </c>
      <c r="C2115" s="135" t="s">
        <v>108</v>
      </c>
      <c r="K2115" s="135">
        <v>20.0</v>
      </c>
      <c r="N2115" s="143">
        <v>44775.0</v>
      </c>
    </row>
    <row r="2116">
      <c r="A2116" s="135">
        <v>2115.0</v>
      </c>
      <c r="B2116" s="135" t="s">
        <v>9210</v>
      </c>
      <c r="C2116" s="135" t="s">
        <v>108</v>
      </c>
      <c r="K2116" s="135">
        <v>40.0</v>
      </c>
      <c r="N2116" s="143">
        <v>45536.0</v>
      </c>
    </row>
    <row r="2117">
      <c r="A2117" s="135">
        <v>2116.0</v>
      </c>
      <c r="B2117" s="135" t="s">
        <v>9214</v>
      </c>
      <c r="C2117" s="135" t="s">
        <v>108</v>
      </c>
      <c r="K2117" s="135">
        <v>20.0</v>
      </c>
      <c r="N2117" s="143">
        <v>45847.0</v>
      </c>
    </row>
    <row r="2118">
      <c r="A2118" s="135">
        <v>2117.0</v>
      </c>
      <c r="B2118" s="135" t="s">
        <v>9216</v>
      </c>
      <c r="C2118" s="135" t="s">
        <v>108</v>
      </c>
      <c r="K2118" s="135">
        <v>40.0</v>
      </c>
      <c r="N2118" s="143">
        <v>45713.0</v>
      </c>
    </row>
    <row r="2119">
      <c r="A2119" s="135">
        <v>2118.0</v>
      </c>
      <c r="B2119" s="135" t="s">
        <v>9219</v>
      </c>
      <c r="C2119" s="135" t="s">
        <v>108</v>
      </c>
      <c r="K2119" s="135">
        <v>80.0</v>
      </c>
      <c r="N2119" s="143">
        <v>43842.0</v>
      </c>
      <c r="Q2119" s="135" t="s">
        <v>9223</v>
      </c>
      <c r="R2119" s="135">
        <v>2.0</v>
      </c>
    </row>
    <row r="2120">
      <c r="A2120" s="135">
        <v>2119.0</v>
      </c>
      <c r="B2120" s="135" t="s">
        <v>9226</v>
      </c>
      <c r="C2120" s="135" t="s">
        <v>108</v>
      </c>
      <c r="K2120" s="135">
        <v>250.0</v>
      </c>
      <c r="N2120" s="143">
        <v>44914.0</v>
      </c>
    </row>
    <row r="2121">
      <c r="A2121" s="135">
        <v>2120.0</v>
      </c>
      <c r="B2121" s="135" t="s">
        <v>9227</v>
      </c>
      <c r="C2121" s="135" t="s">
        <v>108</v>
      </c>
      <c r="K2121" s="135">
        <v>50.0</v>
      </c>
      <c r="N2121" s="143">
        <v>45278.0</v>
      </c>
    </row>
    <row r="2122">
      <c r="A2122" s="135">
        <v>2121.0</v>
      </c>
      <c r="B2122" s="135" t="s">
        <v>9229</v>
      </c>
      <c r="C2122" s="135" t="s">
        <v>108</v>
      </c>
      <c r="K2122" s="135">
        <v>30.0</v>
      </c>
      <c r="N2122" s="143">
        <v>45767.0</v>
      </c>
    </row>
    <row r="2123">
      <c r="A2123" s="135">
        <v>2122.0</v>
      </c>
      <c r="B2123" s="135" t="s">
        <v>9230</v>
      </c>
      <c r="C2123" s="135" t="s">
        <v>108</v>
      </c>
      <c r="N2123" s="143">
        <v>45264.0</v>
      </c>
    </row>
    <row r="2124">
      <c r="A2124" s="135">
        <v>2123.0</v>
      </c>
      <c r="B2124" s="135" t="s">
        <v>9235</v>
      </c>
      <c r="C2124" s="135" t="s">
        <v>108</v>
      </c>
      <c r="K2124" s="135">
        <v>20.0</v>
      </c>
      <c r="N2124" s="143">
        <v>45585.0</v>
      </c>
      <c r="Q2124" s="135" t="s">
        <v>9237</v>
      </c>
      <c r="R2124" s="135">
        <v>1.0</v>
      </c>
    </row>
    <row r="2125">
      <c r="A2125" s="135">
        <v>2124.0</v>
      </c>
      <c r="B2125" s="135" t="s">
        <v>9239</v>
      </c>
      <c r="C2125" s="135" t="s">
        <v>108</v>
      </c>
      <c r="K2125" s="135">
        <v>30.0</v>
      </c>
      <c r="N2125" s="143">
        <v>43997.0</v>
      </c>
    </row>
    <row r="2126">
      <c r="A2126" s="135">
        <v>2125.0</v>
      </c>
      <c r="B2126" s="135" t="s">
        <v>9241</v>
      </c>
      <c r="C2126" s="135" t="s">
        <v>108</v>
      </c>
      <c r="N2126" s="143">
        <v>43933.0</v>
      </c>
    </row>
    <row r="2127">
      <c r="A2127" s="135">
        <v>2126.0</v>
      </c>
      <c r="B2127" s="135" t="s">
        <v>9242</v>
      </c>
      <c r="C2127" s="135" t="s">
        <v>108</v>
      </c>
      <c r="N2127" s="143">
        <v>44017.0</v>
      </c>
    </row>
    <row r="2128">
      <c r="A2128" s="135">
        <v>2127.0</v>
      </c>
      <c r="B2128" s="135" t="s">
        <v>9244</v>
      </c>
      <c r="C2128" s="135" t="s">
        <v>108</v>
      </c>
      <c r="K2128" s="135">
        <v>50.0</v>
      </c>
      <c r="N2128" s="143">
        <v>45249.0</v>
      </c>
      <c r="Q2128" s="135" t="s">
        <v>9247</v>
      </c>
      <c r="R2128" s="135">
        <v>1.0</v>
      </c>
    </row>
    <row r="2129">
      <c r="A2129" s="135">
        <v>2128.0</v>
      </c>
      <c r="B2129" s="135" t="s">
        <v>9249</v>
      </c>
      <c r="C2129" s="135" t="s">
        <v>108</v>
      </c>
      <c r="N2129" s="143">
        <v>46040.0</v>
      </c>
      <c r="Q2129" s="135" t="s">
        <v>9251</v>
      </c>
    </row>
    <row r="2130">
      <c r="A2130" s="135">
        <v>2129.0</v>
      </c>
      <c r="B2130" s="135" t="s">
        <v>9252</v>
      </c>
      <c r="C2130" s="135" t="s">
        <v>108</v>
      </c>
      <c r="K2130" s="135">
        <v>20.0</v>
      </c>
      <c r="N2130" s="143">
        <v>46119.0</v>
      </c>
    </row>
    <row r="2131">
      <c r="A2131" s="135">
        <v>2130.0</v>
      </c>
      <c r="B2131" s="135" t="s">
        <v>9257</v>
      </c>
      <c r="C2131" s="135" t="s">
        <v>108</v>
      </c>
      <c r="N2131" s="143">
        <v>44713.0</v>
      </c>
    </row>
    <row r="2132">
      <c r="A2132" s="135">
        <v>2131.0</v>
      </c>
      <c r="B2132" s="135" t="s">
        <v>9259</v>
      </c>
      <c r="C2132" s="135" t="s">
        <v>108</v>
      </c>
      <c r="K2132" s="135">
        <v>80.0</v>
      </c>
      <c r="N2132" s="143">
        <v>44895.0</v>
      </c>
    </row>
    <row r="2133">
      <c r="A2133" s="135">
        <v>2132.0</v>
      </c>
      <c r="B2133" s="135" t="s">
        <v>9262</v>
      </c>
      <c r="C2133" s="135" t="s">
        <v>108</v>
      </c>
      <c r="K2133" s="135">
        <v>150.0</v>
      </c>
      <c r="N2133" s="143">
        <v>43842.0</v>
      </c>
    </row>
    <row r="2134">
      <c r="A2134" s="135">
        <v>2133.0</v>
      </c>
      <c r="B2134" s="135" t="s">
        <v>9263</v>
      </c>
      <c r="C2134" s="135" t="s">
        <v>108</v>
      </c>
      <c r="K2134" s="135">
        <v>60.0</v>
      </c>
      <c r="N2134" s="143">
        <v>44605.0</v>
      </c>
    </row>
    <row r="2135">
      <c r="A2135" s="135">
        <v>2134.0</v>
      </c>
      <c r="B2135" s="135" t="s">
        <v>9266</v>
      </c>
      <c r="C2135" s="135" t="s">
        <v>108</v>
      </c>
      <c r="K2135" s="135">
        <v>150.0</v>
      </c>
      <c r="N2135" s="143">
        <v>44134.0</v>
      </c>
    </row>
    <row r="2136">
      <c r="A2136" s="135">
        <v>2135.0</v>
      </c>
      <c r="B2136" s="135" t="s">
        <v>9270</v>
      </c>
      <c r="C2136" s="135" t="s">
        <v>108</v>
      </c>
      <c r="K2136" s="135">
        <v>40.0</v>
      </c>
      <c r="N2136" s="143">
        <v>46020.0</v>
      </c>
    </row>
    <row r="2137">
      <c r="A2137" s="135">
        <v>2136.0</v>
      </c>
      <c r="B2137" s="135" t="s">
        <v>9273</v>
      </c>
      <c r="C2137" s="135" t="s">
        <v>108</v>
      </c>
      <c r="K2137" s="135">
        <v>10.0</v>
      </c>
      <c r="N2137" s="143">
        <v>46055.0</v>
      </c>
    </row>
    <row r="2138">
      <c r="A2138" s="135">
        <v>2137.0</v>
      </c>
      <c r="B2138" s="135" t="s">
        <v>3840</v>
      </c>
      <c r="C2138" s="135" t="s">
        <v>108</v>
      </c>
      <c r="K2138" s="135">
        <v>10.0</v>
      </c>
      <c r="N2138" s="143">
        <v>45653.0</v>
      </c>
    </row>
    <row r="2139">
      <c r="A2139" s="135">
        <v>2138.0</v>
      </c>
      <c r="B2139" s="135" t="s">
        <v>9278</v>
      </c>
      <c r="C2139" s="135" t="s">
        <v>108</v>
      </c>
      <c r="K2139" s="135">
        <v>100.0</v>
      </c>
      <c r="N2139" s="143">
        <v>45827.0</v>
      </c>
    </row>
    <row r="2140">
      <c r="A2140" s="135">
        <v>2139.0</v>
      </c>
      <c r="B2140" s="135" t="s">
        <v>9279</v>
      </c>
      <c r="C2140" s="135" t="s">
        <v>108</v>
      </c>
      <c r="K2140" s="135">
        <v>60.0</v>
      </c>
      <c r="N2140" s="143">
        <v>45899.0</v>
      </c>
    </row>
    <row r="2141">
      <c r="A2141" s="135">
        <v>2140.0</v>
      </c>
      <c r="B2141" s="135" t="s">
        <v>9282</v>
      </c>
      <c r="C2141" s="135" t="s">
        <v>108</v>
      </c>
      <c r="K2141" s="135">
        <v>10.0</v>
      </c>
      <c r="N2141" s="143">
        <v>44687.0</v>
      </c>
    </row>
    <row r="2142">
      <c r="A2142" s="135">
        <v>2141.0</v>
      </c>
      <c r="B2142" s="135" t="s">
        <v>9285</v>
      </c>
      <c r="C2142" s="135" t="s">
        <v>108</v>
      </c>
      <c r="K2142" s="135">
        <v>20.0</v>
      </c>
      <c r="N2142" s="143">
        <v>46064.0</v>
      </c>
    </row>
    <row r="2143">
      <c r="A2143" s="135">
        <v>2142.0</v>
      </c>
      <c r="B2143" s="135" t="s">
        <v>3842</v>
      </c>
      <c r="C2143" s="135" t="s">
        <v>108</v>
      </c>
      <c r="N2143" s="143">
        <v>44669.0</v>
      </c>
      <c r="Q2143" s="135" t="s">
        <v>2227</v>
      </c>
    </row>
    <row r="2144">
      <c r="A2144" s="135">
        <v>2143.0</v>
      </c>
      <c r="B2144" s="135" t="s">
        <v>9289</v>
      </c>
      <c r="C2144" s="135" t="s">
        <v>108</v>
      </c>
      <c r="K2144" s="135">
        <v>250.0</v>
      </c>
      <c r="N2144" s="143">
        <v>43915.0</v>
      </c>
    </row>
    <row r="2145">
      <c r="A2145" s="135">
        <v>2144.0</v>
      </c>
      <c r="B2145" s="135" t="s">
        <v>9293</v>
      </c>
      <c r="C2145" s="135" t="s">
        <v>108</v>
      </c>
      <c r="N2145" s="143">
        <v>46058.0</v>
      </c>
    </row>
    <row r="2146">
      <c r="A2146" s="135">
        <v>2145.0</v>
      </c>
      <c r="B2146" s="135" t="s">
        <v>9296</v>
      </c>
      <c r="C2146" s="135" t="s">
        <v>108</v>
      </c>
      <c r="K2146" s="135">
        <v>10.0</v>
      </c>
      <c r="N2146" s="143">
        <v>46015.0</v>
      </c>
    </row>
    <row r="2147">
      <c r="A2147" s="135">
        <v>2146.0</v>
      </c>
      <c r="B2147" s="135" t="s">
        <v>9299</v>
      </c>
      <c r="C2147" s="135" t="s">
        <v>108</v>
      </c>
      <c r="K2147" s="135">
        <v>20.0</v>
      </c>
      <c r="N2147" s="143">
        <v>45122.0</v>
      </c>
    </row>
    <row r="2148">
      <c r="A2148" s="135">
        <v>2147.0</v>
      </c>
      <c r="B2148" s="135" t="s">
        <v>9301</v>
      </c>
      <c r="C2148" s="135" t="s">
        <v>108</v>
      </c>
      <c r="K2148" s="135">
        <v>10.0</v>
      </c>
      <c r="N2148" s="143">
        <v>46066.0</v>
      </c>
    </row>
    <row r="2149">
      <c r="A2149" s="135">
        <v>2148.0</v>
      </c>
      <c r="B2149" s="135" t="s">
        <v>9303</v>
      </c>
      <c r="C2149" s="135" t="s">
        <v>108</v>
      </c>
      <c r="K2149" s="135">
        <v>20.0</v>
      </c>
      <c r="N2149" s="143">
        <v>46018.0</v>
      </c>
    </row>
    <row r="2150">
      <c r="A2150" s="135">
        <v>2149.0</v>
      </c>
      <c r="B2150" s="135" t="s">
        <v>9304</v>
      </c>
      <c r="C2150" s="135" t="s">
        <v>108</v>
      </c>
      <c r="N2150" s="143">
        <v>45528.0</v>
      </c>
    </row>
    <row r="2151">
      <c r="A2151" s="135">
        <v>2150.0</v>
      </c>
      <c r="B2151" s="135" t="s">
        <v>9306</v>
      </c>
      <c r="C2151" s="135" t="s">
        <v>108</v>
      </c>
      <c r="K2151" s="135">
        <v>90.0</v>
      </c>
      <c r="N2151" s="143">
        <v>44907.0</v>
      </c>
    </row>
    <row r="2152">
      <c r="A2152" s="135">
        <v>2151.0</v>
      </c>
      <c r="B2152" s="135" t="s">
        <v>9308</v>
      </c>
      <c r="C2152" s="135" t="s">
        <v>108</v>
      </c>
      <c r="K2152" s="135">
        <v>20.0</v>
      </c>
      <c r="N2152" s="143">
        <v>46017.0</v>
      </c>
    </row>
    <row r="2153">
      <c r="A2153" s="135">
        <v>2152.0</v>
      </c>
      <c r="B2153" s="135" t="s">
        <v>9311</v>
      </c>
      <c r="C2153" s="135" t="s">
        <v>108</v>
      </c>
      <c r="K2153" s="135">
        <v>200.0</v>
      </c>
      <c r="N2153" s="143">
        <v>43841.0</v>
      </c>
    </row>
    <row r="2154">
      <c r="A2154" s="135">
        <v>2153.0</v>
      </c>
      <c r="B2154" s="135" t="s">
        <v>9312</v>
      </c>
      <c r="C2154" s="135" t="s">
        <v>108</v>
      </c>
      <c r="N2154" s="143">
        <v>43844.0</v>
      </c>
    </row>
    <row r="2155">
      <c r="A2155" s="135">
        <v>2154.0</v>
      </c>
      <c r="B2155" s="135" t="s">
        <v>9316</v>
      </c>
      <c r="C2155" s="135" t="s">
        <v>108</v>
      </c>
      <c r="K2155" s="135">
        <v>20.0</v>
      </c>
      <c r="N2155" s="143">
        <v>46084.0</v>
      </c>
    </row>
    <row r="2156">
      <c r="A2156" s="135">
        <v>2155.0</v>
      </c>
      <c r="B2156" s="135" t="s">
        <v>9319</v>
      </c>
      <c r="C2156" s="135" t="s">
        <v>108</v>
      </c>
      <c r="K2156" s="135">
        <v>80.0</v>
      </c>
      <c r="N2156" s="143">
        <v>43842.0</v>
      </c>
    </row>
    <row r="2157">
      <c r="A2157" s="135">
        <v>2156.0</v>
      </c>
      <c r="B2157" s="135" t="s">
        <v>9320</v>
      </c>
      <c r="C2157" s="135" t="s">
        <v>108</v>
      </c>
      <c r="N2157" s="143">
        <v>43912.0</v>
      </c>
    </row>
    <row r="2158">
      <c r="A2158" s="135">
        <v>2157.0</v>
      </c>
      <c r="B2158" s="135" t="s">
        <v>9324</v>
      </c>
      <c r="C2158" s="135" t="s">
        <v>108</v>
      </c>
      <c r="K2158" s="135">
        <v>10.0</v>
      </c>
      <c r="N2158" s="143">
        <v>46107.0</v>
      </c>
    </row>
    <row r="2159">
      <c r="A2159" s="135">
        <v>2158.0</v>
      </c>
      <c r="B2159" s="135" t="s">
        <v>9325</v>
      </c>
      <c r="C2159" s="135" t="s">
        <v>108</v>
      </c>
      <c r="N2159" s="143">
        <v>43983.0</v>
      </c>
    </row>
    <row r="2160">
      <c r="A2160" s="135">
        <v>2159.0</v>
      </c>
      <c r="B2160" s="135" t="s">
        <v>9326</v>
      </c>
      <c r="C2160" s="135" t="s">
        <v>108</v>
      </c>
      <c r="K2160" s="135">
        <v>70.0</v>
      </c>
      <c r="N2160" s="143">
        <v>44249.0</v>
      </c>
    </row>
    <row r="2161">
      <c r="A2161" s="135">
        <v>2160.0</v>
      </c>
      <c r="B2161" s="135" t="s">
        <v>9328</v>
      </c>
      <c r="C2161" s="135" t="s">
        <v>108</v>
      </c>
      <c r="K2161" s="135">
        <v>150.0</v>
      </c>
      <c r="N2161" s="143">
        <v>43871.0</v>
      </c>
    </row>
    <row r="2162">
      <c r="A2162" s="135">
        <v>2161.0</v>
      </c>
      <c r="B2162" s="135" t="s">
        <v>9329</v>
      </c>
      <c r="C2162" s="135" t="s">
        <v>108</v>
      </c>
      <c r="K2162" s="135">
        <v>10.0</v>
      </c>
      <c r="N2162" s="143">
        <v>45928.0</v>
      </c>
    </row>
    <row r="2163">
      <c r="A2163" s="135">
        <v>2162.0</v>
      </c>
      <c r="B2163" s="135" t="s">
        <v>9332</v>
      </c>
      <c r="C2163" s="135" t="s">
        <v>108</v>
      </c>
      <c r="K2163" s="135">
        <v>150.0</v>
      </c>
      <c r="N2163" s="143">
        <v>43845.0</v>
      </c>
    </row>
    <row r="2164">
      <c r="A2164" s="135">
        <v>2163.0</v>
      </c>
      <c r="B2164" s="135" t="s">
        <v>9333</v>
      </c>
      <c r="C2164" s="135" t="s">
        <v>108</v>
      </c>
      <c r="K2164" s="135">
        <v>200.0</v>
      </c>
      <c r="N2164" s="143">
        <v>43840.0</v>
      </c>
    </row>
    <row r="2165">
      <c r="A2165" s="135">
        <v>2164.0</v>
      </c>
      <c r="B2165" s="135" t="s">
        <v>9336</v>
      </c>
      <c r="C2165" s="135" t="s">
        <v>108</v>
      </c>
      <c r="N2165" s="143">
        <v>45618.0</v>
      </c>
    </row>
    <row r="2166">
      <c r="A2166" s="135">
        <v>2165.0</v>
      </c>
      <c r="B2166" s="135" t="s">
        <v>9340</v>
      </c>
      <c r="C2166" s="135" t="s">
        <v>108</v>
      </c>
      <c r="N2166" s="143">
        <v>45635.0</v>
      </c>
    </row>
    <row r="2167">
      <c r="A2167" s="135">
        <v>2166.0</v>
      </c>
      <c r="B2167" s="135" t="s">
        <v>9341</v>
      </c>
      <c r="C2167" s="135" t="s">
        <v>108</v>
      </c>
      <c r="K2167" s="135">
        <v>40.0</v>
      </c>
      <c r="N2167" s="143">
        <v>46051.0</v>
      </c>
    </row>
    <row r="2168">
      <c r="A2168" s="135">
        <v>2167.0</v>
      </c>
      <c r="B2168" s="135" t="s">
        <v>9345</v>
      </c>
      <c r="C2168" s="135" t="s">
        <v>108</v>
      </c>
      <c r="K2168" s="135">
        <v>10.0</v>
      </c>
      <c r="N2168" s="143">
        <v>45545.0</v>
      </c>
    </row>
    <row r="2169">
      <c r="A2169" s="135">
        <v>2168.0</v>
      </c>
      <c r="B2169" s="135" t="s">
        <v>9347</v>
      </c>
      <c r="C2169" s="135" t="s">
        <v>108</v>
      </c>
      <c r="K2169" s="135">
        <v>10.0</v>
      </c>
      <c r="N2169" s="143">
        <v>45975.0</v>
      </c>
    </row>
    <row r="2170">
      <c r="A2170" s="135">
        <v>2169.0</v>
      </c>
      <c r="B2170" s="135" t="s">
        <v>9351</v>
      </c>
      <c r="C2170" s="135" t="s">
        <v>108</v>
      </c>
      <c r="K2170" s="135">
        <v>30.0</v>
      </c>
      <c r="N2170" s="143">
        <v>46019.0</v>
      </c>
    </row>
    <row r="2171">
      <c r="A2171" s="135">
        <v>2170.0</v>
      </c>
      <c r="B2171" s="135" t="s">
        <v>9355</v>
      </c>
      <c r="C2171" s="135" t="s">
        <v>108</v>
      </c>
      <c r="K2171" s="135">
        <v>20.0</v>
      </c>
      <c r="N2171" s="143">
        <v>45846.0</v>
      </c>
    </row>
    <row r="2172">
      <c r="A2172" s="135">
        <v>2171.0</v>
      </c>
      <c r="B2172" s="135" t="s">
        <v>9357</v>
      </c>
      <c r="C2172" s="135" t="s">
        <v>108</v>
      </c>
      <c r="K2172" s="135">
        <v>10.0</v>
      </c>
      <c r="N2172" s="143">
        <v>45652.0</v>
      </c>
    </row>
    <row r="2173">
      <c r="A2173" s="135">
        <v>2172.0</v>
      </c>
      <c r="B2173" s="135" t="s">
        <v>9359</v>
      </c>
      <c r="C2173" s="135" t="s">
        <v>108</v>
      </c>
      <c r="K2173" s="135">
        <v>30.0</v>
      </c>
      <c r="N2173" s="143">
        <v>46057.0</v>
      </c>
    </row>
    <row r="2174">
      <c r="A2174" s="135">
        <v>2173.0</v>
      </c>
      <c r="B2174" s="135" t="s">
        <v>9363</v>
      </c>
      <c r="C2174" s="135" t="s">
        <v>108</v>
      </c>
      <c r="N2174" s="143">
        <v>43845.0</v>
      </c>
    </row>
    <row r="2175">
      <c r="A2175" s="135">
        <v>2174.0</v>
      </c>
      <c r="B2175" s="135" t="s">
        <v>9365</v>
      </c>
      <c r="C2175" s="135" t="s">
        <v>108</v>
      </c>
      <c r="K2175" s="135">
        <v>30.0</v>
      </c>
      <c r="N2175" s="143">
        <v>45693.0</v>
      </c>
    </row>
    <row r="2176">
      <c r="A2176" s="135">
        <v>2175.0</v>
      </c>
      <c r="B2176" s="135" t="s">
        <v>9367</v>
      </c>
      <c r="C2176" s="135" t="s">
        <v>108</v>
      </c>
      <c r="K2176" s="135">
        <v>20.0</v>
      </c>
      <c r="N2176" s="143">
        <v>46057.0</v>
      </c>
    </row>
    <row r="2177">
      <c r="A2177" s="135">
        <v>2176.0</v>
      </c>
      <c r="B2177" s="135" t="s">
        <v>9371</v>
      </c>
      <c r="C2177" s="135" t="s">
        <v>108</v>
      </c>
      <c r="K2177" s="135">
        <v>150.0</v>
      </c>
      <c r="N2177" s="143">
        <v>43851.0</v>
      </c>
    </row>
    <row r="2178">
      <c r="A2178" s="135">
        <v>2177.0</v>
      </c>
      <c r="B2178" s="135" t="s">
        <v>9375</v>
      </c>
      <c r="C2178" s="135" t="s">
        <v>108</v>
      </c>
      <c r="K2178" s="135">
        <v>60.0</v>
      </c>
      <c r="N2178" s="143">
        <v>44932.0</v>
      </c>
      <c r="Q2178" s="135" t="s">
        <v>9377</v>
      </c>
    </row>
    <row r="2179">
      <c r="A2179" s="135">
        <v>2178.0</v>
      </c>
      <c r="B2179" s="135" t="s">
        <v>9379</v>
      </c>
      <c r="C2179" s="135" t="s">
        <v>108</v>
      </c>
      <c r="K2179" s="135">
        <v>10.0</v>
      </c>
      <c r="N2179" s="143">
        <v>45752.0</v>
      </c>
    </row>
    <row r="2180">
      <c r="A2180" s="135">
        <v>2179.0</v>
      </c>
      <c r="B2180" s="135" t="s">
        <v>9382</v>
      </c>
      <c r="C2180" s="135" t="s">
        <v>108</v>
      </c>
      <c r="K2180" s="135">
        <v>10.0</v>
      </c>
      <c r="N2180" s="143">
        <v>45700.0</v>
      </c>
    </row>
    <row r="2181">
      <c r="A2181" s="135">
        <v>2180.0</v>
      </c>
      <c r="B2181" s="135" t="s">
        <v>9384</v>
      </c>
      <c r="C2181" s="135" t="s">
        <v>108</v>
      </c>
      <c r="K2181" s="135">
        <v>10.0</v>
      </c>
      <c r="N2181" s="143">
        <v>46017.0</v>
      </c>
    </row>
    <row r="2182">
      <c r="A2182" s="135">
        <v>2181.0</v>
      </c>
      <c r="B2182" s="135" t="s">
        <v>9388</v>
      </c>
      <c r="C2182" s="135" t="s">
        <v>108</v>
      </c>
      <c r="K2182" s="135">
        <v>90.0</v>
      </c>
      <c r="N2182" s="143">
        <v>43840.0</v>
      </c>
    </row>
    <row r="2183">
      <c r="A2183" s="135">
        <v>2182.0</v>
      </c>
      <c r="B2183" s="135" t="s">
        <v>9391</v>
      </c>
      <c r="C2183" s="135" t="s">
        <v>108</v>
      </c>
      <c r="K2183" s="135">
        <v>10.0</v>
      </c>
      <c r="N2183" s="143">
        <v>46060.0</v>
      </c>
    </row>
    <row r="2184">
      <c r="A2184" s="135">
        <v>2183.0</v>
      </c>
      <c r="B2184" s="135" t="s">
        <v>9392</v>
      </c>
      <c r="C2184" s="135" t="s">
        <v>108</v>
      </c>
      <c r="K2184" s="135">
        <v>20.0</v>
      </c>
      <c r="N2184" s="143">
        <v>45845.0</v>
      </c>
    </row>
    <row r="2185">
      <c r="A2185" s="135">
        <v>2184.0</v>
      </c>
      <c r="B2185" s="135" t="s">
        <v>9395</v>
      </c>
      <c r="C2185" s="135" t="s">
        <v>108</v>
      </c>
      <c r="N2185" s="143">
        <v>43847.0</v>
      </c>
    </row>
    <row r="2186">
      <c r="A2186" s="135">
        <v>2185.0</v>
      </c>
      <c r="B2186" s="135" t="s">
        <v>9397</v>
      </c>
      <c r="C2186" s="135" t="s">
        <v>108</v>
      </c>
      <c r="K2186" s="135">
        <v>10.0</v>
      </c>
      <c r="N2186" s="143">
        <v>46008.0</v>
      </c>
    </row>
    <row r="2187">
      <c r="A2187" s="135">
        <v>2186.0</v>
      </c>
      <c r="B2187" s="135" t="s">
        <v>9399</v>
      </c>
      <c r="C2187" s="135" t="s">
        <v>108</v>
      </c>
      <c r="N2187" s="143">
        <v>45160.0</v>
      </c>
    </row>
    <row r="2188">
      <c r="A2188" s="135">
        <v>2187.0</v>
      </c>
      <c r="B2188" s="135" t="s">
        <v>9401</v>
      </c>
      <c r="C2188" s="135" t="s">
        <v>108</v>
      </c>
      <c r="K2188" s="135">
        <v>10.0</v>
      </c>
      <c r="N2188" s="143">
        <v>45608.0</v>
      </c>
    </row>
    <row r="2189">
      <c r="A2189" s="135">
        <v>2188.0</v>
      </c>
      <c r="B2189" s="135" t="s">
        <v>9403</v>
      </c>
      <c r="C2189" s="135" t="s">
        <v>108</v>
      </c>
      <c r="N2189" s="143">
        <v>45485.0</v>
      </c>
    </row>
    <row r="2190">
      <c r="A2190" s="135">
        <v>2189.0</v>
      </c>
      <c r="B2190" s="135" t="s">
        <v>9405</v>
      </c>
      <c r="C2190" s="135" t="s">
        <v>108</v>
      </c>
      <c r="K2190" s="135">
        <v>70.0</v>
      </c>
      <c r="N2190" s="143">
        <v>44950.0</v>
      </c>
    </row>
    <row r="2191">
      <c r="A2191" s="135">
        <v>2190.0</v>
      </c>
      <c r="B2191" s="135" t="s">
        <v>9410</v>
      </c>
      <c r="C2191" s="135" t="s">
        <v>108</v>
      </c>
      <c r="K2191" s="135">
        <v>200.0</v>
      </c>
      <c r="N2191" s="143">
        <v>44594.0</v>
      </c>
    </row>
    <row r="2192">
      <c r="A2192" s="135">
        <v>2191.0</v>
      </c>
      <c r="B2192" s="135" t="s">
        <v>9414</v>
      </c>
      <c r="C2192" s="135" t="s">
        <v>108</v>
      </c>
      <c r="K2192" s="135">
        <v>10.0</v>
      </c>
      <c r="N2192" s="143">
        <v>45847.0</v>
      </c>
    </row>
    <row r="2193">
      <c r="A2193" s="135">
        <v>2192.0</v>
      </c>
      <c r="B2193" s="135" t="s">
        <v>9417</v>
      </c>
      <c r="C2193" s="135" t="s">
        <v>108</v>
      </c>
      <c r="N2193" s="143">
        <v>45625.0</v>
      </c>
    </row>
    <row r="2194">
      <c r="A2194" s="135">
        <v>2193.0</v>
      </c>
      <c r="B2194" s="135" t="s">
        <v>9419</v>
      </c>
      <c r="C2194" s="135" t="s">
        <v>108</v>
      </c>
      <c r="K2194" s="135">
        <v>10.0</v>
      </c>
      <c r="N2194" s="143">
        <v>43861.0</v>
      </c>
    </row>
    <row r="2195">
      <c r="A2195" s="135">
        <v>2194.0</v>
      </c>
      <c r="B2195" s="135" t="s">
        <v>9421</v>
      </c>
      <c r="C2195" s="135" t="s">
        <v>108</v>
      </c>
      <c r="N2195" s="143">
        <v>43842.0</v>
      </c>
    </row>
    <row r="2196">
      <c r="A2196" s="135">
        <v>2195.0</v>
      </c>
      <c r="B2196" s="135" t="s">
        <v>9425</v>
      </c>
      <c r="C2196" s="135" t="s">
        <v>108</v>
      </c>
      <c r="K2196" s="135">
        <v>10.0</v>
      </c>
      <c r="N2196" s="143">
        <v>46018.0</v>
      </c>
    </row>
    <row r="2197">
      <c r="A2197" s="135">
        <v>2196.0</v>
      </c>
      <c r="B2197" s="135" t="s">
        <v>9427</v>
      </c>
      <c r="C2197" s="135" t="s">
        <v>108</v>
      </c>
      <c r="K2197" s="135">
        <v>10.0</v>
      </c>
      <c r="N2197" s="143">
        <v>46059.0</v>
      </c>
    </row>
    <row r="2198">
      <c r="A2198" s="135">
        <v>2197.0</v>
      </c>
      <c r="B2198" s="135" t="s">
        <v>9429</v>
      </c>
      <c r="C2198" s="135" t="s">
        <v>108</v>
      </c>
      <c r="K2198" s="135">
        <v>20.0</v>
      </c>
      <c r="N2198" s="143">
        <v>45839.0</v>
      </c>
    </row>
    <row r="2199">
      <c r="A2199" s="135">
        <v>2198.0</v>
      </c>
      <c r="B2199" s="135" t="s">
        <v>9436</v>
      </c>
      <c r="C2199" s="135" t="s">
        <v>108</v>
      </c>
      <c r="K2199" s="135">
        <v>70.0</v>
      </c>
      <c r="N2199" s="143">
        <v>44909.0</v>
      </c>
    </row>
    <row r="2200">
      <c r="A2200" s="135">
        <v>2199.0</v>
      </c>
      <c r="B2200" s="135" t="s">
        <v>9439</v>
      </c>
      <c r="C2200" s="135" t="s">
        <v>108</v>
      </c>
      <c r="K2200" s="135">
        <v>80.0</v>
      </c>
      <c r="N2200" s="143">
        <v>44253.0</v>
      </c>
    </row>
    <row r="2201">
      <c r="A2201" s="135">
        <v>2200.0</v>
      </c>
      <c r="B2201" s="135" t="s">
        <v>9443</v>
      </c>
      <c r="C2201" s="135" t="s">
        <v>108</v>
      </c>
      <c r="N2201" s="143">
        <v>45607.0</v>
      </c>
      <c r="Q2201" s="135" t="s">
        <v>9444</v>
      </c>
    </row>
    <row r="2202">
      <c r="A2202" s="135">
        <v>2201.0</v>
      </c>
      <c r="B2202" s="135" t="s">
        <v>9446</v>
      </c>
      <c r="C2202" s="135" t="s">
        <v>108</v>
      </c>
      <c r="K2202" s="135">
        <v>30.0</v>
      </c>
      <c r="N2202" s="143">
        <v>45241.0</v>
      </c>
      <c r="Q2202" s="135" t="s">
        <v>9447</v>
      </c>
    </row>
    <row r="2203">
      <c r="A2203" s="135">
        <v>2202.0</v>
      </c>
      <c r="B2203" s="135" t="s">
        <v>9450</v>
      </c>
      <c r="C2203" s="135" t="s">
        <v>108</v>
      </c>
      <c r="K2203" s="135">
        <v>20.0</v>
      </c>
      <c r="N2203" s="143">
        <v>46061.0</v>
      </c>
    </row>
    <row r="2204">
      <c r="A2204" s="135">
        <v>2203.0</v>
      </c>
      <c r="B2204" s="135" t="s">
        <v>9452</v>
      </c>
      <c r="C2204" s="135" t="s">
        <v>108</v>
      </c>
      <c r="N2204" s="143">
        <v>46125.0</v>
      </c>
      <c r="Q2204" s="135" t="s">
        <v>9454</v>
      </c>
      <c r="R2204" s="135">
        <v>9.0</v>
      </c>
    </row>
    <row r="2205">
      <c r="A2205" s="135">
        <v>2204.0</v>
      </c>
      <c r="B2205" s="135" t="s">
        <v>9455</v>
      </c>
      <c r="C2205" s="135" t="s">
        <v>108</v>
      </c>
      <c r="K2205" s="135">
        <v>10.0</v>
      </c>
      <c r="N2205" s="143">
        <v>46020.0</v>
      </c>
    </row>
    <row r="2206">
      <c r="A2206" s="135">
        <v>2205.0</v>
      </c>
      <c r="B2206" s="135" t="s">
        <v>9457</v>
      </c>
      <c r="C2206" s="135" t="s">
        <v>108</v>
      </c>
      <c r="K2206" s="135">
        <v>10.0</v>
      </c>
      <c r="N2206" s="143">
        <v>43842.0</v>
      </c>
    </row>
    <row r="2207">
      <c r="A2207" s="135">
        <v>2206.0</v>
      </c>
      <c r="B2207" s="135" t="s">
        <v>9460</v>
      </c>
      <c r="C2207" s="135" t="s">
        <v>108</v>
      </c>
      <c r="K2207" s="135">
        <v>150.0</v>
      </c>
      <c r="N2207" s="143">
        <v>45930.0</v>
      </c>
    </row>
    <row r="2208">
      <c r="A2208" s="135">
        <v>2207.0</v>
      </c>
      <c r="B2208" s="135" t="s">
        <v>9463</v>
      </c>
      <c r="C2208" s="135" t="s">
        <v>108</v>
      </c>
      <c r="K2208" s="135">
        <v>150.0</v>
      </c>
      <c r="N2208" s="143">
        <v>43983.0</v>
      </c>
      <c r="Q2208" s="135" t="s">
        <v>9465</v>
      </c>
      <c r="R2208" s="135">
        <v>1.0</v>
      </c>
    </row>
    <row r="2209">
      <c r="A2209" s="135">
        <v>2208.0</v>
      </c>
      <c r="B2209" s="135" t="s">
        <v>9467</v>
      </c>
      <c r="C2209" s="135" t="s">
        <v>108</v>
      </c>
      <c r="K2209" s="135">
        <v>150.0</v>
      </c>
      <c r="N2209" s="143">
        <v>45132.0</v>
      </c>
    </row>
    <row r="2210">
      <c r="A2210" s="135">
        <v>2209.0</v>
      </c>
      <c r="B2210" s="135" t="s">
        <v>9469</v>
      </c>
      <c r="C2210" s="135" t="s">
        <v>108</v>
      </c>
      <c r="K2210" s="135">
        <v>20.0</v>
      </c>
      <c r="N2210" s="143">
        <v>46062.0</v>
      </c>
    </row>
    <row r="2211">
      <c r="A2211" s="135">
        <v>2210.0</v>
      </c>
      <c r="B2211" s="135" t="s">
        <v>9470</v>
      </c>
      <c r="C2211" s="135" t="s">
        <v>108</v>
      </c>
      <c r="K2211" s="135">
        <v>20.0</v>
      </c>
      <c r="N2211" s="143">
        <v>43842.0</v>
      </c>
    </row>
    <row r="2212">
      <c r="A2212" s="135">
        <v>2211.0</v>
      </c>
      <c r="B2212" s="135" t="s">
        <v>9473</v>
      </c>
      <c r="C2212" s="135" t="s">
        <v>108</v>
      </c>
      <c r="N2212" s="143">
        <v>45367.0</v>
      </c>
    </row>
    <row r="2213">
      <c r="A2213" s="135">
        <v>2212.0</v>
      </c>
      <c r="B2213" s="135" t="s">
        <v>9475</v>
      </c>
      <c r="C2213" s="135" t="s">
        <v>108</v>
      </c>
      <c r="K2213" s="135">
        <v>150.0</v>
      </c>
      <c r="N2213" s="143">
        <v>44957.0</v>
      </c>
    </row>
    <row r="2214">
      <c r="A2214" s="135">
        <v>2213.0</v>
      </c>
      <c r="B2214" s="135" t="s">
        <v>9476</v>
      </c>
      <c r="C2214" s="135" t="s">
        <v>108</v>
      </c>
      <c r="K2214" s="135">
        <v>200.0</v>
      </c>
      <c r="N2214" s="143">
        <v>44604.0</v>
      </c>
    </row>
    <row r="2215">
      <c r="A2215" s="135">
        <v>2214.0</v>
      </c>
      <c r="B2215" s="135" t="s">
        <v>9478</v>
      </c>
      <c r="C2215" s="135" t="s">
        <v>108</v>
      </c>
      <c r="K2215" s="135">
        <v>70.0</v>
      </c>
      <c r="N2215" s="143">
        <v>45196.0</v>
      </c>
    </row>
    <row r="2216">
      <c r="A2216" s="135">
        <v>2215.0</v>
      </c>
      <c r="B2216" s="135" t="s">
        <v>9487</v>
      </c>
      <c r="C2216" s="135" t="s">
        <v>108</v>
      </c>
      <c r="K2216" s="135">
        <v>30.0</v>
      </c>
      <c r="N2216" s="143">
        <v>45787.0</v>
      </c>
    </row>
    <row r="2217">
      <c r="A2217" s="135">
        <v>2216.0</v>
      </c>
      <c r="B2217" s="135" t="s">
        <v>9488</v>
      </c>
      <c r="C2217" s="135" t="s">
        <v>108</v>
      </c>
      <c r="K2217" s="135">
        <v>90.0</v>
      </c>
      <c r="N2217" s="143">
        <v>45246.0</v>
      </c>
    </row>
    <row r="2218">
      <c r="A2218" s="135">
        <v>2217.0</v>
      </c>
      <c r="B2218" s="135" t="s">
        <v>9490</v>
      </c>
      <c r="C2218" s="135" t="s">
        <v>108</v>
      </c>
      <c r="N2218" s="143">
        <v>43951.0</v>
      </c>
      <c r="Q2218" s="135" t="s">
        <v>9494</v>
      </c>
      <c r="R2218" s="135">
        <v>1.0</v>
      </c>
    </row>
    <row r="2219">
      <c r="A2219" s="135">
        <v>2218.0</v>
      </c>
      <c r="B2219" s="135" t="s">
        <v>9496</v>
      </c>
      <c r="C2219" s="135" t="s">
        <v>108</v>
      </c>
      <c r="K2219" s="135">
        <v>20.0</v>
      </c>
      <c r="N2219" s="143">
        <v>46082.0</v>
      </c>
    </row>
    <row r="2220">
      <c r="A2220" s="135">
        <v>2219.0</v>
      </c>
      <c r="B2220" s="135" t="s">
        <v>9499</v>
      </c>
      <c r="C2220" s="135" t="s">
        <v>108</v>
      </c>
      <c r="K2220" s="135">
        <v>70.0</v>
      </c>
      <c r="N2220" s="143">
        <v>44936.0</v>
      </c>
    </row>
    <row r="2221">
      <c r="A2221" s="135">
        <v>2220.0</v>
      </c>
      <c r="B2221" s="135" t="s">
        <v>9502</v>
      </c>
      <c r="C2221" s="135" t="s">
        <v>108</v>
      </c>
      <c r="K2221" s="135">
        <v>60.0</v>
      </c>
      <c r="N2221" s="143">
        <v>44559.0</v>
      </c>
    </row>
    <row r="2222">
      <c r="A2222" s="135">
        <v>2221.0</v>
      </c>
      <c r="B2222" s="135" t="s">
        <v>9506</v>
      </c>
      <c r="C2222" s="135" t="s">
        <v>108</v>
      </c>
      <c r="K2222" s="135">
        <v>10.0</v>
      </c>
      <c r="N2222" s="143">
        <v>45852.0</v>
      </c>
    </row>
    <row r="2223">
      <c r="A2223" s="135">
        <v>2222.0</v>
      </c>
      <c r="B2223" s="135" t="s">
        <v>9508</v>
      </c>
      <c r="C2223" s="135" t="s">
        <v>108</v>
      </c>
      <c r="K2223" s="135">
        <v>70.0</v>
      </c>
      <c r="N2223" s="143">
        <v>44505.0</v>
      </c>
    </row>
    <row r="2224">
      <c r="A2224" s="135">
        <v>2223.0</v>
      </c>
      <c r="B2224" s="135" t="s">
        <v>9512</v>
      </c>
      <c r="C2224" s="135" t="s">
        <v>108</v>
      </c>
      <c r="K2224" s="135">
        <v>100.0</v>
      </c>
      <c r="N2224" s="143">
        <v>45775.0</v>
      </c>
      <c r="Q2224" s="135" t="s">
        <v>9516</v>
      </c>
    </row>
    <row r="2225">
      <c r="A2225" s="135">
        <v>2224.0</v>
      </c>
      <c r="B2225" s="135" t="s">
        <v>9517</v>
      </c>
      <c r="C2225" s="135" t="s">
        <v>108</v>
      </c>
      <c r="K2225" s="135">
        <v>150.0</v>
      </c>
      <c r="N2225" s="143">
        <v>44982.0</v>
      </c>
    </row>
    <row r="2226">
      <c r="A2226" s="135">
        <v>2225.0</v>
      </c>
      <c r="B2226" s="135" t="s">
        <v>9518</v>
      </c>
      <c r="C2226" s="135" t="s">
        <v>108</v>
      </c>
      <c r="K2226" s="135">
        <v>70.0</v>
      </c>
      <c r="N2226" s="143">
        <v>44788.0</v>
      </c>
    </row>
    <row r="2227">
      <c r="A2227" s="135">
        <v>2226.0</v>
      </c>
      <c r="B2227" s="135" t="s">
        <v>9522</v>
      </c>
      <c r="C2227" s="135" t="s">
        <v>108</v>
      </c>
      <c r="N2227" s="143">
        <v>45998.0</v>
      </c>
    </row>
    <row r="2228">
      <c r="A2228" s="135">
        <v>2227.0</v>
      </c>
      <c r="B2228" s="135" t="s">
        <v>9526</v>
      </c>
      <c r="C2228" s="135" t="s">
        <v>108</v>
      </c>
      <c r="K2228" s="135">
        <v>150.0</v>
      </c>
      <c r="N2228" s="143">
        <v>46057.0</v>
      </c>
    </row>
    <row r="2229">
      <c r="A2229" s="135">
        <v>2228.0</v>
      </c>
      <c r="B2229" s="135" t="s">
        <v>9527</v>
      </c>
      <c r="C2229" s="135" t="s">
        <v>108</v>
      </c>
      <c r="N2229" s="143">
        <v>44229.0</v>
      </c>
    </row>
    <row r="2230">
      <c r="A2230" s="135">
        <v>2229.0</v>
      </c>
      <c r="B2230" s="135" t="s">
        <v>9529</v>
      </c>
      <c r="C2230" s="135" t="s">
        <v>108</v>
      </c>
      <c r="N2230" s="143">
        <v>45916.0</v>
      </c>
    </row>
    <row r="2231">
      <c r="A2231" s="135">
        <v>2230.0</v>
      </c>
      <c r="B2231" s="135" t="s">
        <v>9531</v>
      </c>
      <c r="C2231" s="135" t="s">
        <v>108</v>
      </c>
      <c r="K2231" s="135">
        <v>20.0</v>
      </c>
      <c r="N2231" s="143">
        <v>46079.0</v>
      </c>
    </row>
    <row r="2232">
      <c r="A2232" s="135">
        <v>2231.0</v>
      </c>
      <c r="B2232" s="135" t="s">
        <v>9533</v>
      </c>
      <c r="C2232" s="135" t="s">
        <v>108</v>
      </c>
      <c r="N2232" s="143">
        <v>44873.0</v>
      </c>
    </row>
    <row r="2233">
      <c r="A2233" s="135">
        <v>2232.0</v>
      </c>
      <c r="B2233" s="135" t="s">
        <v>9535</v>
      </c>
      <c r="C2233" s="135" t="s">
        <v>108</v>
      </c>
      <c r="N2233" s="143">
        <v>45452.0</v>
      </c>
    </row>
    <row r="2234">
      <c r="A2234" s="135">
        <v>2233.0</v>
      </c>
      <c r="B2234" s="135" t="s">
        <v>9537</v>
      </c>
      <c r="C2234" s="135" t="s">
        <v>108</v>
      </c>
      <c r="K2234" s="135">
        <v>10.0</v>
      </c>
      <c r="N2234" s="143">
        <v>45060.0</v>
      </c>
    </row>
    <row r="2235">
      <c r="A2235" s="135">
        <v>2234.0</v>
      </c>
      <c r="B2235" s="135" t="s">
        <v>9538</v>
      </c>
      <c r="C2235" s="135" t="s">
        <v>108</v>
      </c>
      <c r="N2235" s="143">
        <v>46124.0</v>
      </c>
    </row>
    <row r="2236">
      <c r="A2236" s="135">
        <v>2235.0</v>
      </c>
      <c r="B2236" s="135" t="s">
        <v>9542</v>
      </c>
      <c r="C2236" s="135" t="s">
        <v>108</v>
      </c>
      <c r="K2236" s="135">
        <v>150.0</v>
      </c>
      <c r="N2236" s="143">
        <v>45817.0</v>
      </c>
    </row>
    <row r="2237">
      <c r="A2237" s="135">
        <v>2236.0</v>
      </c>
      <c r="B2237" s="135" t="s">
        <v>9544</v>
      </c>
      <c r="C2237" s="135" t="s">
        <v>108</v>
      </c>
      <c r="K2237" s="135">
        <v>90.0</v>
      </c>
      <c r="N2237" s="143">
        <v>45007.0</v>
      </c>
    </row>
    <row r="2238">
      <c r="A2238" s="135">
        <v>2237.0</v>
      </c>
      <c r="B2238" s="135" t="s">
        <v>9546</v>
      </c>
      <c r="C2238" s="135" t="s">
        <v>108</v>
      </c>
      <c r="K2238" s="135">
        <v>20.0</v>
      </c>
      <c r="N2238" s="143">
        <v>46064.0</v>
      </c>
      <c r="Q2238" s="135" t="s">
        <v>9549</v>
      </c>
    </row>
    <row r="2239">
      <c r="A2239" s="135">
        <v>2238.0</v>
      </c>
      <c r="B2239" s="135" t="s">
        <v>9551</v>
      </c>
      <c r="C2239" s="135" t="s">
        <v>108</v>
      </c>
      <c r="K2239" s="135">
        <v>30.0</v>
      </c>
      <c r="N2239" s="143">
        <v>46079.0</v>
      </c>
    </row>
    <row r="2240">
      <c r="A2240" s="135">
        <v>2239.0</v>
      </c>
      <c r="B2240" s="135" t="s">
        <v>9553</v>
      </c>
      <c r="C2240" s="135" t="s">
        <v>108</v>
      </c>
      <c r="K2240" s="135">
        <v>150.0</v>
      </c>
      <c r="N2240" s="143">
        <v>44015.0</v>
      </c>
    </row>
    <row r="2241">
      <c r="A2241" s="135">
        <v>2240.0</v>
      </c>
      <c r="B2241" s="135" t="s">
        <v>9555</v>
      </c>
      <c r="C2241" s="135" t="s">
        <v>108</v>
      </c>
      <c r="K2241" s="135">
        <v>10.0</v>
      </c>
      <c r="N2241" s="143">
        <v>46078.0</v>
      </c>
    </row>
    <row r="2242">
      <c r="A2242" s="135">
        <v>2241.0</v>
      </c>
      <c r="B2242" s="135" t="s">
        <v>9557</v>
      </c>
      <c r="C2242" s="135" t="s">
        <v>108</v>
      </c>
      <c r="K2242" s="135">
        <v>20.0</v>
      </c>
      <c r="N2242" s="143">
        <v>46010.0</v>
      </c>
    </row>
    <row r="2243">
      <c r="A2243" s="135">
        <v>2242.0</v>
      </c>
      <c r="B2243" s="135" t="s">
        <v>9560</v>
      </c>
      <c r="C2243" s="135" t="s">
        <v>108</v>
      </c>
      <c r="N2243" s="143">
        <v>45777.0</v>
      </c>
    </row>
    <row r="2244">
      <c r="A2244" s="135">
        <v>2243.0</v>
      </c>
      <c r="B2244" s="135" t="s">
        <v>9563</v>
      </c>
      <c r="C2244" s="135" t="s">
        <v>108</v>
      </c>
      <c r="K2244" s="135">
        <v>30.0</v>
      </c>
      <c r="N2244" s="143">
        <v>43882.0</v>
      </c>
    </row>
    <row r="2245">
      <c r="A2245" s="135">
        <v>2244.0</v>
      </c>
      <c r="B2245" s="135" t="s">
        <v>9566</v>
      </c>
      <c r="C2245" s="135" t="s">
        <v>108</v>
      </c>
      <c r="K2245" s="135">
        <v>20.0</v>
      </c>
      <c r="N2245" s="143">
        <v>46060.0</v>
      </c>
    </row>
    <row r="2246">
      <c r="A2246" s="135">
        <v>2245.0</v>
      </c>
      <c r="B2246" s="135" t="s">
        <v>9568</v>
      </c>
      <c r="C2246" s="135" t="s">
        <v>108</v>
      </c>
      <c r="N2246" s="143">
        <v>43877.0</v>
      </c>
    </row>
    <row r="2247">
      <c r="A2247" s="135">
        <v>2246.0</v>
      </c>
      <c r="B2247" s="135" t="s">
        <v>9573</v>
      </c>
      <c r="C2247" s="135" t="s">
        <v>108</v>
      </c>
      <c r="K2247" s="135">
        <v>100.0</v>
      </c>
      <c r="N2247" s="143">
        <v>44928.0</v>
      </c>
    </row>
    <row r="2248">
      <c r="A2248" s="135">
        <v>2247.0</v>
      </c>
      <c r="B2248" s="135" t="s">
        <v>9574</v>
      </c>
      <c r="C2248" s="135" t="s">
        <v>108</v>
      </c>
      <c r="N2248" s="143">
        <v>43931.0</v>
      </c>
    </row>
    <row r="2249">
      <c r="A2249" s="135">
        <v>2248.0</v>
      </c>
      <c r="B2249" s="135" t="s">
        <v>9576</v>
      </c>
      <c r="C2249" s="135" t="s">
        <v>108</v>
      </c>
      <c r="K2249" s="135">
        <v>30.0</v>
      </c>
      <c r="N2249" s="143">
        <v>45991.0</v>
      </c>
    </row>
    <row r="2250">
      <c r="A2250" s="135">
        <v>2249.0</v>
      </c>
      <c r="B2250" s="135" t="s">
        <v>9579</v>
      </c>
      <c r="C2250" s="135" t="s">
        <v>108</v>
      </c>
      <c r="N2250" s="143">
        <v>46081.0</v>
      </c>
    </row>
    <row r="2251">
      <c r="A2251" s="135">
        <v>2250.0</v>
      </c>
      <c r="B2251" s="135" t="s">
        <v>9581</v>
      </c>
      <c r="C2251" s="135" t="s">
        <v>108</v>
      </c>
      <c r="N2251" s="143">
        <v>46080.0</v>
      </c>
    </row>
    <row r="2252">
      <c r="A2252" s="135">
        <v>2251.0</v>
      </c>
      <c r="B2252" s="135" t="s">
        <v>9583</v>
      </c>
      <c r="C2252" s="135" t="s">
        <v>108</v>
      </c>
      <c r="K2252" s="135">
        <v>20.0</v>
      </c>
      <c r="N2252" s="143">
        <v>46072.0</v>
      </c>
    </row>
    <row r="2253">
      <c r="A2253" s="135">
        <v>2252.0</v>
      </c>
      <c r="B2253" s="135" t="s">
        <v>9586</v>
      </c>
      <c r="C2253" s="135" t="s">
        <v>108</v>
      </c>
      <c r="N2253" s="143">
        <v>45764.0</v>
      </c>
    </row>
    <row r="2254">
      <c r="A2254" s="135">
        <v>2253.0</v>
      </c>
      <c r="B2254" s="135" t="s">
        <v>9589</v>
      </c>
      <c r="C2254" s="135" t="s">
        <v>108</v>
      </c>
      <c r="N2254" s="143">
        <v>44549.0</v>
      </c>
      <c r="Q2254" s="135" t="s">
        <v>9590</v>
      </c>
      <c r="R2254" s="135">
        <v>1.0</v>
      </c>
    </row>
    <row r="2255">
      <c r="A2255" s="135">
        <v>2254.0</v>
      </c>
      <c r="B2255" s="135" t="s">
        <v>9592</v>
      </c>
      <c r="C2255" s="135" t="s">
        <v>108</v>
      </c>
      <c r="K2255" s="135">
        <v>30.0</v>
      </c>
      <c r="N2255" s="143">
        <v>46038.0</v>
      </c>
    </row>
    <row r="2256">
      <c r="A2256" s="135">
        <v>2255.0</v>
      </c>
      <c r="B2256" s="135" t="s">
        <v>9597</v>
      </c>
      <c r="C2256" s="135" t="s">
        <v>108</v>
      </c>
      <c r="K2256" s="135">
        <v>10.0</v>
      </c>
      <c r="N2256" s="143">
        <v>46008.0</v>
      </c>
      <c r="Q2256" s="135" t="s">
        <v>9598</v>
      </c>
      <c r="R2256" s="135">
        <v>1.0</v>
      </c>
    </row>
    <row r="2257">
      <c r="A2257" s="135">
        <v>2256.0</v>
      </c>
      <c r="B2257" s="135" t="s">
        <v>9600</v>
      </c>
      <c r="C2257" s="135" t="s">
        <v>108</v>
      </c>
      <c r="N2257" s="143">
        <v>43867.0</v>
      </c>
      <c r="Q2257" s="135" t="s">
        <v>9602</v>
      </c>
    </row>
    <row r="2258">
      <c r="A2258" s="135">
        <v>2257.0</v>
      </c>
      <c r="B2258" s="135" t="s">
        <v>9603</v>
      </c>
      <c r="C2258" s="135" t="s">
        <v>108</v>
      </c>
      <c r="K2258" s="135">
        <v>70.0</v>
      </c>
      <c r="N2258" s="143">
        <v>45787.0</v>
      </c>
    </row>
    <row r="2259">
      <c r="A2259" s="135">
        <v>2258.0</v>
      </c>
      <c r="B2259" s="135" t="s">
        <v>9604</v>
      </c>
      <c r="C2259" s="135" t="s">
        <v>108</v>
      </c>
      <c r="K2259" s="135">
        <v>200.0</v>
      </c>
      <c r="N2259" s="143">
        <v>44569.0</v>
      </c>
    </row>
    <row r="2260">
      <c r="A2260" s="135">
        <v>2259.0</v>
      </c>
      <c r="B2260" s="135" t="s">
        <v>9607</v>
      </c>
      <c r="C2260" s="135" t="s">
        <v>108</v>
      </c>
      <c r="K2260" s="135">
        <v>30.0</v>
      </c>
      <c r="N2260" s="143">
        <v>43986.0</v>
      </c>
    </row>
    <row r="2261">
      <c r="A2261" s="135">
        <v>2260.0</v>
      </c>
      <c r="B2261" s="135" t="s">
        <v>9609</v>
      </c>
      <c r="C2261" s="135" t="s">
        <v>108</v>
      </c>
      <c r="K2261" s="135">
        <v>80.0</v>
      </c>
      <c r="N2261" s="143">
        <v>44987.0</v>
      </c>
    </row>
    <row r="2262">
      <c r="A2262" s="135">
        <v>2261.0</v>
      </c>
      <c r="B2262" s="135" t="s">
        <v>9612</v>
      </c>
      <c r="C2262" s="135" t="s">
        <v>108</v>
      </c>
      <c r="K2262" s="135">
        <v>40.0</v>
      </c>
      <c r="N2262" s="143">
        <v>45027.0</v>
      </c>
    </row>
    <row r="2263">
      <c r="A2263" s="135">
        <v>2262.0</v>
      </c>
      <c r="B2263" s="135" t="s">
        <v>9616</v>
      </c>
      <c r="C2263" s="135" t="s">
        <v>108</v>
      </c>
      <c r="N2263" s="143">
        <v>43907.0</v>
      </c>
    </row>
    <row r="2264">
      <c r="A2264" s="135">
        <v>2263.0</v>
      </c>
      <c r="B2264" s="135" t="s">
        <v>9620</v>
      </c>
      <c r="C2264" s="135" t="s">
        <v>108</v>
      </c>
      <c r="K2264" s="135">
        <v>50.0</v>
      </c>
      <c r="N2264" s="143">
        <v>44957.0</v>
      </c>
    </row>
    <row r="2265">
      <c r="A2265" s="135">
        <v>2264.0</v>
      </c>
      <c r="B2265" s="135" t="s">
        <v>9624</v>
      </c>
      <c r="C2265" s="135" t="s">
        <v>108</v>
      </c>
      <c r="N2265" s="143">
        <v>44268.0</v>
      </c>
    </row>
    <row r="2266">
      <c r="A2266" s="135">
        <v>2265.0</v>
      </c>
      <c r="B2266" s="135" t="s">
        <v>9628</v>
      </c>
      <c r="C2266" s="135" t="s">
        <v>108</v>
      </c>
      <c r="K2266" s="135">
        <v>30.0</v>
      </c>
      <c r="N2266" s="143">
        <v>44878.0</v>
      </c>
    </row>
    <row r="2267">
      <c r="A2267" s="135">
        <v>2266.0</v>
      </c>
      <c r="B2267" s="135" t="s">
        <v>9629</v>
      </c>
      <c r="C2267" s="135" t="s">
        <v>108</v>
      </c>
      <c r="K2267" s="135">
        <v>60.0</v>
      </c>
      <c r="N2267" s="143">
        <v>45614.0</v>
      </c>
    </row>
    <row r="2268">
      <c r="A2268" s="135">
        <v>2267.0</v>
      </c>
      <c r="B2268" s="135" t="s">
        <v>9632</v>
      </c>
      <c r="C2268" s="135" t="s">
        <v>108</v>
      </c>
      <c r="K2268" s="135">
        <v>10.0</v>
      </c>
      <c r="N2268" s="143">
        <v>45715.0</v>
      </c>
      <c r="Q2268" s="135" t="s">
        <v>9634</v>
      </c>
    </row>
    <row r="2269">
      <c r="A2269" s="135">
        <v>2268.0</v>
      </c>
      <c r="B2269" s="135" t="s">
        <v>9637</v>
      </c>
      <c r="C2269" s="135" t="s">
        <v>108</v>
      </c>
      <c r="K2269" s="135">
        <v>100.0</v>
      </c>
      <c r="N2269" s="143">
        <v>45561.0</v>
      </c>
    </row>
    <row r="2270">
      <c r="A2270" s="135">
        <v>2269.0</v>
      </c>
      <c r="B2270" s="135" t="s">
        <v>3847</v>
      </c>
      <c r="C2270" s="135" t="s">
        <v>108</v>
      </c>
      <c r="K2270" s="135">
        <v>70.0</v>
      </c>
      <c r="N2270" s="143">
        <v>44305.0</v>
      </c>
    </row>
    <row r="2271">
      <c r="A2271" s="135">
        <v>2270.0</v>
      </c>
      <c r="B2271" s="135" t="s">
        <v>9641</v>
      </c>
      <c r="C2271" s="135" t="s">
        <v>108</v>
      </c>
      <c r="K2271" s="135">
        <v>20.0</v>
      </c>
      <c r="N2271" s="143">
        <v>46018.0</v>
      </c>
    </row>
    <row r="2272">
      <c r="A2272" s="135">
        <v>2271.0</v>
      </c>
      <c r="B2272" s="135" t="s">
        <v>9644</v>
      </c>
      <c r="C2272" s="135" t="s">
        <v>108</v>
      </c>
      <c r="N2272" s="143">
        <v>44980.0</v>
      </c>
    </row>
    <row r="2273">
      <c r="A2273" s="135">
        <v>2272.0</v>
      </c>
      <c r="B2273" s="135" t="s">
        <v>9647</v>
      </c>
      <c r="C2273" s="135" t="s">
        <v>108</v>
      </c>
      <c r="K2273" s="135">
        <v>20.0</v>
      </c>
      <c r="N2273" s="143">
        <v>45839.0</v>
      </c>
    </row>
    <row r="2274">
      <c r="A2274" s="135">
        <v>2273.0</v>
      </c>
      <c r="B2274" s="135" t="s">
        <v>9648</v>
      </c>
      <c r="C2274" s="135" t="s">
        <v>108</v>
      </c>
      <c r="K2274" s="135">
        <v>20.0</v>
      </c>
      <c r="N2274" s="143">
        <v>46012.0</v>
      </c>
      <c r="Q2274" s="135" t="s">
        <v>9653</v>
      </c>
      <c r="R2274" s="135">
        <v>1.0</v>
      </c>
    </row>
    <row r="2275">
      <c r="A2275" s="135">
        <v>2274.0</v>
      </c>
      <c r="B2275" s="135" t="s">
        <v>9655</v>
      </c>
      <c r="C2275" s="135" t="s">
        <v>108</v>
      </c>
      <c r="K2275" s="135">
        <v>40.0</v>
      </c>
      <c r="N2275" s="143">
        <v>44661.0</v>
      </c>
    </row>
    <row r="2276">
      <c r="A2276" s="135">
        <v>2275.0</v>
      </c>
      <c r="B2276" s="135" t="s">
        <v>9657</v>
      </c>
      <c r="C2276" s="135" t="s">
        <v>108</v>
      </c>
      <c r="K2276" s="135">
        <v>70.0</v>
      </c>
      <c r="N2276" s="143">
        <v>45136.0</v>
      </c>
    </row>
    <row r="2277">
      <c r="A2277" s="135">
        <v>2276.0</v>
      </c>
      <c r="B2277" s="135" t="s">
        <v>9658</v>
      </c>
      <c r="C2277" s="135" t="s">
        <v>108</v>
      </c>
      <c r="K2277" s="135">
        <v>200.0</v>
      </c>
      <c r="N2277" s="143">
        <v>43840.0</v>
      </c>
    </row>
    <row r="2278">
      <c r="A2278" s="135">
        <v>2277.0</v>
      </c>
      <c r="B2278" s="135" t="s">
        <v>9661</v>
      </c>
      <c r="C2278" s="135" t="s">
        <v>108</v>
      </c>
      <c r="N2278" s="143">
        <v>46021.0</v>
      </c>
    </row>
    <row r="2279">
      <c r="A2279" s="135">
        <v>2278.0</v>
      </c>
      <c r="B2279" s="135" t="s">
        <v>9663</v>
      </c>
      <c r="C2279" s="135" t="s">
        <v>108</v>
      </c>
      <c r="N2279" s="143">
        <v>44857.0</v>
      </c>
    </row>
    <row r="2280">
      <c r="A2280" s="135">
        <v>2279.0</v>
      </c>
      <c r="B2280" s="135" t="s">
        <v>9665</v>
      </c>
      <c r="C2280" s="135" t="s">
        <v>108</v>
      </c>
      <c r="K2280" s="135">
        <v>30.0</v>
      </c>
      <c r="N2280" s="143">
        <v>43863.0</v>
      </c>
    </row>
    <row r="2281">
      <c r="A2281" s="135">
        <v>2280.0</v>
      </c>
      <c r="B2281" s="135" t="s">
        <v>9669</v>
      </c>
      <c r="C2281" s="135" t="s">
        <v>108</v>
      </c>
      <c r="K2281" s="135">
        <v>10.0</v>
      </c>
      <c r="N2281" s="143">
        <v>45685.0</v>
      </c>
    </row>
    <row r="2282">
      <c r="A2282" s="135">
        <v>2281.0</v>
      </c>
      <c r="B2282" s="135" t="s">
        <v>9670</v>
      </c>
      <c r="C2282" s="135" t="s">
        <v>108</v>
      </c>
      <c r="K2282" s="135">
        <v>10.0</v>
      </c>
      <c r="N2282" s="143">
        <v>46009.0</v>
      </c>
    </row>
    <row r="2283">
      <c r="A2283" s="135">
        <v>2282.0</v>
      </c>
      <c r="B2283" s="135" t="s">
        <v>9672</v>
      </c>
      <c r="C2283" s="135" t="s">
        <v>108</v>
      </c>
      <c r="K2283" s="135">
        <v>20.0</v>
      </c>
      <c r="N2283" s="143">
        <v>45838.0</v>
      </c>
    </row>
    <row r="2284">
      <c r="A2284" s="135">
        <v>2283.0</v>
      </c>
      <c r="B2284" s="135" t="s">
        <v>9674</v>
      </c>
      <c r="C2284" s="135" t="s">
        <v>108</v>
      </c>
      <c r="K2284" s="135">
        <v>150.0</v>
      </c>
      <c r="N2284" s="143">
        <v>44764.0</v>
      </c>
    </row>
    <row r="2285">
      <c r="A2285" s="135">
        <v>2284.0</v>
      </c>
      <c r="B2285" s="135" t="s">
        <v>9677</v>
      </c>
      <c r="C2285" s="135" t="s">
        <v>108</v>
      </c>
      <c r="K2285" s="135">
        <v>150.0</v>
      </c>
      <c r="N2285" s="143">
        <v>43874.0</v>
      </c>
    </row>
    <row r="2286">
      <c r="A2286" s="135">
        <v>2285.0</v>
      </c>
      <c r="B2286" s="135" t="s">
        <v>9679</v>
      </c>
      <c r="C2286" s="135" t="s">
        <v>108</v>
      </c>
      <c r="K2286" s="135">
        <v>70.0</v>
      </c>
      <c r="N2286" s="143">
        <v>44639.0</v>
      </c>
    </row>
    <row r="2287">
      <c r="A2287" s="135">
        <v>2286.0</v>
      </c>
      <c r="B2287" s="135" t="s">
        <v>9681</v>
      </c>
      <c r="C2287" s="135" t="s">
        <v>108</v>
      </c>
      <c r="K2287" s="135">
        <v>10.0</v>
      </c>
      <c r="N2287" s="143">
        <v>44881.0</v>
      </c>
    </row>
    <row r="2288">
      <c r="A2288" s="135">
        <v>2287.0</v>
      </c>
      <c r="B2288" s="135" t="s">
        <v>9682</v>
      </c>
      <c r="C2288" s="135" t="s">
        <v>108</v>
      </c>
      <c r="K2288" s="135">
        <v>150.0</v>
      </c>
      <c r="N2288" s="143">
        <v>44063.0</v>
      </c>
    </row>
    <row r="2289">
      <c r="A2289" s="135">
        <v>2288.0</v>
      </c>
      <c r="B2289" s="135" t="s">
        <v>3850</v>
      </c>
      <c r="C2289" s="135" t="s">
        <v>108</v>
      </c>
      <c r="N2289" s="143">
        <v>46120.0</v>
      </c>
    </row>
    <row r="2290">
      <c r="A2290" s="135">
        <v>2289.0</v>
      </c>
      <c r="B2290" s="135" t="s">
        <v>9686</v>
      </c>
      <c r="C2290" s="135" t="s">
        <v>108</v>
      </c>
      <c r="K2290" s="135">
        <v>20.0</v>
      </c>
      <c r="N2290" s="143">
        <v>44839.0</v>
      </c>
    </row>
    <row r="2291">
      <c r="A2291" s="135">
        <v>2290.0</v>
      </c>
      <c r="B2291" s="135" t="s">
        <v>9688</v>
      </c>
      <c r="C2291" s="135" t="s">
        <v>108</v>
      </c>
      <c r="K2291" s="135">
        <v>80.0</v>
      </c>
      <c r="N2291" s="143">
        <v>43848.0</v>
      </c>
    </row>
    <row r="2292">
      <c r="A2292" s="135">
        <v>2291.0</v>
      </c>
      <c r="B2292" s="135" t="s">
        <v>9689</v>
      </c>
      <c r="C2292" s="135" t="s">
        <v>108</v>
      </c>
      <c r="K2292" s="135">
        <v>100.0</v>
      </c>
      <c r="N2292" s="143">
        <v>44105.0</v>
      </c>
    </row>
    <row r="2293">
      <c r="A2293" s="135">
        <v>2292.0</v>
      </c>
      <c r="B2293" s="135" t="s">
        <v>9692</v>
      </c>
      <c r="C2293" s="135" t="s">
        <v>108</v>
      </c>
      <c r="N2293" s="143">
        <v>44796.0</v>
      </c>
    </row>
    <row r="2294">
      <c r="A2294" s="135">
        <v>2293.0</v>
      </c>
      <c r="B2294" s="135" t="s">
        <v>9696</v>
      </c>
      <c r="C2294" s="135" t="s">
        <v>108</v>
      </c>
      <c r="F2294" s="135">
        <v>0.8</v>
      </c>
      <c r="N2294" s="143">
        <v>44038.0</v>
      </c>
    </row>
    <row r="2295">
      <c r="A2295" s="135">
        <v>2294.0</v>
      </c>
      <c r="B2295" s="135" t="s">
        <v>9697</v>
      </c>
      <c r="C2295" s="135" t="s">
        <v>108</v>
      </c>
      <c r="K2295" s="135">
        <v>30.0</v>
      </c>
      <c r="N2295" s="143">
        <v>46059.0</v>
      </c>
    </row>
    <row r="2296">
      <c r="A2296" s="135">
        <v>2295.0</v>
      </c>
      <c r="B2296" s="135" t="s">
        <v>9700</v>
      </c>
      <c r="C2296" s="135" t="s">
        <v>108</v>
      </c>
      <c r="N2296" s="143">
        <v>44517.0</v>
      </c>
    </row>
    <row r="2297">
      <c r="A2297" s="135">
        <v>2296.0</v>
      </c>
      <c r="B2297" s="135" t="s">
        <v>9702</v>
      </c>
      <c r="C2297" s="135" t="s">
        <v>108</v>
      </c>
      <c r="K2297" s="135">
        <v>50.0</v>
      </c>
      <c r="N2297" s="143">
        <v>45710.0</v>
      </c>
    </row>
    <row r="2298">
      <c r="A2298" s="135">
        <v>2297.0</v>
      </c>
      <c r="B2298" s="135" t="s">
        <v>9704</v>
      </c>
      <c r="C2298" s="135" t="s">
        <v>108</v>
      </c>
      <c r="K2298" s="135">
        <v>70.0</v>
      </c>
      <c r="N2298" s="143">
        <v>45012.0</v>
      </c>
    </row>
    <row r="2299">
      <c r="A2299" s="135">
        <v>2298.0</v>
      </c>
      <c r="B2299" s="135" t="s">
        <v>9707</v>
      </c>
      <c r="C2299" s="135" t="s">
        <v>108</v>
      </c>
      <c r="K2299" s="135">
        <v>150.0</v>
      </c>
      <c r="N2299" s="143">
        <v>45822.0</v>
      </c>
    </row>
    <row r="2300">
      <c r="A2300" s="135">
        <v>2299.0</v>
      </c>
      <c r="B2300" s="135" t="s">
        <v>9709</v>
      </c>
      <c r="C2300" s="135" t="s">
        <v>108</v>
      </c>
      <c r="K2300" s="135">
        <v>10.0</v>
      </c>
      <c r="N2300" s="143">
        <v>45611.0</v>
      </c>
    </row>
    <row r="2301">
      <c r="A2301" s="135">
        <v>2300.0</v>
      </c>
      <c r="B2301" s="135" t="s">
        <v>9712</v>
      </c>
      <c r="C2301" s="135" t="s">
        <v>108</v>
      </c>
      <c r="K2301" s="135">
        <v>10.0</v>
      </c>
      <c r="N2301" s="143">
        <v>45518.0</v>
      </c>
      <c r="Q2301" s="135" t="s">
        <v>9714</v>
      </c>
      <c r="R2301" s="135">
        <v>1.0</v>
      </c>
    </row>
    <row r="2302">
      <c r="A2302" s="135">
        <v>2301.0</v>
      </c>
      <c r="B2302" s="135" t="s">
        <v>9716</v>
      </c>
      <c r="C2302" s="135" t="s">
        <v>108</v>
      </c>
      <c r="K2302" s="135">
        <v>20.0</v>
      </c>
      <c r="N2302" s="143">
        <v>45595.0</v>
      </c>
    </row>
    <row r="2303">
      <c r="A2303" s="135">
        <v>2302.0</v>
      </c>
      <c r="B2303" s="135" t="s">
        <v>9719</v>
      </c>
      <c r="C2303" s="135" t="s">
        <v>108</v>
      </c>
      <c r="K2303" s="135">
        <v>20.0</v>
      </c>
      <c r="N2303" s="143">
        <v>46064.0</v>
      </c>
    </row>
    <row r="2304">
      <c r="A2304" s="135">
        <v>2303.0</v>
      </c>
      <c r="B2304" s="135" t="s">
        <v>9725</v>
      </c>
      <c r="C2304" s="135" t="s">
        <v>108</v>
      </c>
      <c r="K2304" s="135">
        <v>20.0</v>
      </c>
      <c r="N2304" s="143">
        <v>45839.0</v>
      </c>
    </row>
    <row r="2305">
      <c r="A2305" s="135">
        <v>2304.0</v>
      </c>
      <c r="B2305" s="135" t="s">
        <v>9726</v>
      </c>
      <c r="C2305" s="135" t="s">
        <v>108</v>
      </c>
      <c r="N2305" s="143">
        <v>45189.0</v>
      </c>
    </row>
    <row r="2306">
      <c r="A2306" s="135">
        <v>2305.0</v>
      </c>
      <c r="B2306" s="135" t="s">
        <v>9730</v>
      </c>
      <c r="C2306" s="135" t="s">
        <v>108</v>
      </c>
      <c r="K2306" s="135">
        <v>10.0</v>
      </c>
      <c r="N2306" s="143">
        <v>46059.0</v>
      </c>
    </row>
    <row r="2307">
      <c r="A2307" s="135">
        <v>2306.0</v>
      </c>
      <c r="B2307" s="135" t="s">
        <v>9733</v>
      </c>
      <c r="C2307" s="135" t="s">
        <v>108</v>
      </c>
      <c r="K2307" s="135">
        <v>70.0</v>
      </c>
      <c r="N2307" s="143">
        <v>44991.0</v>
      </c>
    </row>
    <row r="2308">
      <c r="A2308" s="135">
        <v>2307.0</v>
      </c>
      <c r="B2308" s="135" t="s">
        <v>9734</v>
      </c>
      <c r="C2308" s="135" t="s">
        <v>108</v>
      </c>
      <c r="K2308" s="135">
        <v>80.0</v>
      </c>
      <c r="N2308" s="143">
        <v>44170.0</v>
      </c>
      <c r="Q2308" s="135" t="s">
        <v>9737</v>
      </c>
    </row>
    <row r="2309">
      <c r="A2309" s="135">
        <v>2308.0</v>
      </c>
      <c r="B2309" s="135" t="s">
        <v>9739</v>
      </c>
      <c r="C2309" s="135" t="s">
        <v>108</v>
      </c>
      <c r="K2309" s="135">
        <v>10.0</v>
      </c>
      <c r="N2309" s="143">
        <v>46007.0</v>
      </c>
    </row>
    <row r="2310">
      <c r="A2310" s="135">
        <v>2309.0</v>
      </c>
      <c r="B2310" s="135" t="s">
        <v>9741</v>
      </c>
      <c r="C2310" s="135" t="s">
        <v>108</v>
      </c>
      <c r="K2310" s="135">
        <v>10.0</v>
      </c>
      <c r="N2310" s="143">
        <v>46091.0</v>
      </c>
    </row>
    <row r="2311">
      <c r="A2311" s="135">
        <v>2310.0</v>
      </c>
      <c r="B2311" s="135" t="s">
        <v>9743</v>
      </c>
      <c r="C2311" s="135" t="s">
        <v>108</v>
      </c>
      <c r="N2311" s="143">
        <v>46076.0</v>
      </c>
    </row>
    <row r="2312">
      <c r="A2312" s="135">
        <v>2311.0</v>
      </c>
      <c r="B2312" s="135" t="s">
        <v>9745</v>
      </c>
      <c r="C2312" s="135" t="s">
        <v>108</v>
      </c>
      <c r="K2312" s="135">
        <v>20.0</v>
      </c>
      <c r="N2312" s="143">
        <v>46058.0</v>
      </c>
    </row>
    <row r="2313">
      <c r="A2313" s="135">
        <v>2312.0</v>
      </c>
      <c r="B2313" s="135" t="s">
        <v>9747</v>
      </c>
      <c r="C2313" s="135" t="s">
        <v>108</v>
      </c>
      <c r="K2313" s="135">
        <v>20.0</v>
      </c>
      <c r="N2313" s="143">
        <v>46017.0</v>
      </c>
    </row>
    <row r="2314">
      <c r="A2314" s="135">
        <v>2313.0</v>
      </c>
      <c r="B2314" s="135" t="s">
        <v>9750</v>
      </c>
      <c r="C2314" s="135" t="s">
        <v>108</v>
      </c>
      <c r="K2314" s="135">
        <v>10.0</v>
      </c>
      <c r="N2314" s="143">
        <v>45597.0</v>
      </c>
    </row>
    <row r="2315">
      <c r="A2315" s="135">
        <v>2314.0</v>
      </c>
      <c r="B2315" s="135" t="s">
        <v>9754</v>
      </c>
      <c r="C2315" s="135" t="s">
        <v>108</v>
      </c>
      <c r="N2315" s="143">
        <v>45459.0</v>
      </c>
    </row>
    <row r="2316">
      <c r="A2316" s="135">
        <v>2315.0</v>
      </c>
      <c r="B2316" s="135" t="s">
        <v>9755</v>
      </c>
      <c r="C2316" s="135" t="s">
        <v>108</v>
      </c>
      <c r="K2316" s="135">
        <v>10.0</v>
      </c>
      <c r="N2316" s="143">
        <v>43846.0</v>
      </c>
    </row>
    <row r="2317">
      <c r="A2317" s="135">
        <v>2316.0</v>
      </c>
      <c r="B2317" s="135" t="s">
        <v>9756</v>
      </c>
      <c r="C2317" s="135" t="s">
        <v>108</v>
      </c>
      <c r="N2317" s="143">
        <v>44375.0</v>
      </c>
    </row>
    <row r="2318">
      <c r="A2318" s="135">
        <v>2317.0</v>
      </c>
      <c r="B2318" s="135" t="s">
        <v>9758</v>
      </c>
      <c r="C2318" s="135" t="s">
        <v>108</v>
      </c>
      <c r="K2318" s="135">
        <v>100.0</v>
      </c>
      <c r="N2318" s="143">
        <v>46057.0</v>
      </c>
    </row>
    <row r="2319">
      <c r="A2319" s="135">
        <v>2318.0</v>
      </c>
      <c r="B2319" s="135" t="s">
        <v>9760</v>
      </c>
      <c r="C2319" s="135" t="s">
        <v>108</v>
      </c>
      <c r="K2319" s="135">
        <v>40.0</v>
      </c>
      <c r="N2319" s="143">
        <v>44787.0</v>
      </c>
    </row>
    <row r="2320">
      <c r="A2320" s="135">
        <v>2319.0</v>
      </c>
      <c r="B2320" s="135" t="s">
        <v>9762</v>
      </c>
      <c r="C2320" s="135" t="s">
        <v>108</v>
      </c>
      <c r="K2320" s="135">
        <v>80.0</v>
      </c>
      <c r="N2320" s="143">
        <v>44161.0</v>
      </c>
    </row>
    <row r="2321">
      <c r="A2321" s="135">
        <v>2320.0</v>
      </c>
      <c r="B2321" s="135" t="s">
        <v>9764</v>
      </c>
      <c r="C2321" s="135" t="s">
        <v>108</v>
      </c>
      <c r="K2321" s="135">
        <v>80.0</v>
      </c>
      <c r="N2321" s="143">
        <v>45741.0</v>
      </c>
    </row>
    <row r="2322">
      <c r="A2322" s="135">
        <v>2321.0</v>
      </c>
      <c r="B2322" s="135" t="s">
        <v>9766</v>
      </c>
      <c r="C2322" s="135" t="s">
        <v>108</v>
      </c>
      <c r="K2322" s="135">
        <v>70.0</v>
      </c>
      <c r="N2322" s="143">
        <v>45027.0</v>
      </c>
    </row>
    <row r="2323">
      <c r="A2323" s="135">
        <v>2322.0</v>
      </c>
      <c r="B2323" s="135" t="s">
        <v>9768</v>
      </c>
      <c r="C2323" s="135" t="s">
        <v>108</v>
      </c>
      <c r="K2323" s="135">
        <v>150.0</v>
      </c>
      <c r="N2323" s="143">
        <v>44130.0</v>
      </c>
    </row>
    <row r="2324">
      <c r="A2324" s="135">
        <v>2323.0</v>
      </c>
      <c r="B2324" s="135" t="s">
        <v>9769</v>
      </c>
      <c r="C2324" s="135" t="s">
        <v>108</v>
      </c>
      <c r="K2324" s="135">
        <v>10.0</v>
      </c>
      <c r="N2324" s="143">
        <v>45846.0</v>
      </c>
    </row>
    <row r="2325">
      <c r="A2325" s="135">
        <v>2324.0</v>
      </c>
      <c r="B2325" s="135" t="s">
        <v>9772</v>
      </c>
      <c r="C2325" s="135" t="s">
        <v>108</v>
      </c>
      <c r="K2325" s="135">
        <v>40.0</v>
      </c>
      <c r="N2325" s="143">
        <v>44770.0</v>
      </c>
    </row>
    <row r="2326">
      <c r="A2326" s="135">
        <v>2325.0</v>
      </c>
      <c r="B2326" s="135" t="s">
        <v>9776</v>
      </c>
      <c r="C2326" s="135" t="s">
        <v>108</v>
      </c>
      <c r="K2326" s="135">
        <v>10.0</v>
      </c>
      <c r="N2326" s="143">
        <v>44609.0</v>
      </c>
      <c r="Q2326" s="135" t="s">
        <v>9778</v>
      </c>
      <c r="R2326" s="135">
        <v>1.0</v>
      </c>
    </row>
    <row r="2327">
      <c r="A2327" s="135">
        <v>2326.0</v>
      </c>
      <c r="B2327" s="135" t="s">
        <v>9781</v>
      </c>
      <c r="C2327" s="135" t="s">
        <v>108</v>
      </c>
      <c r="K2327" s="135">
        <v>10.0</v>
      </c>
      <c r="N2327" s="143">
        <v>46015.0</v>
      </c>
    </row>
    <row r="2328">
      <c r="A2328" s="135">
        <v>2327.0</v>
      </c>
      <c r="B2328" s="135" t="s">
        <v>9784</v>
      </c>
      <c r="C2328" s="135" t="s">
        <v>108</v>
      </c>
      <c r="K2328" s="135">
        <v>150.0</v>
      </c>
      <c r="N2328" s="143">
        <v>45960.0</v>
      </c>
    </row>
    <row r="2329">
      <c r="A2329" s="135">
        <v>2328.0</v>
      </c>
      <c r="B2329" s="135" t="s">
        <v>9787</v>
      </c>
      <c r="C2329" s="135" t="s">
        <v>108</v>
      </c>
      <c r="K2329" s="135">
        <v>50.0</v>
      </c>
      <c r="N2329" s="143">
        <v>45496.0</v>
      </c>
    </row>
    <row r="2330">
      <c r="A2330" s="135">
        <v>2329.0</v>
      </c>
      <c r="B2330" s="135" t="s">
        <v>9789</v>
      </c>
      <c r="C2330" s="135" t="s">
        <v>108</v>
      </c>
      <c r="K2330" s="135">
        <v>100.0</v>
      </c>
      <c r="N2330" s="143">
        <v>43859.0</v>
      </c>
    </row>
    <row r="2331">
      <c r="A2331" s="135">
        <v>2330.0</v>
      </c>
      <c r="B2331" s="135" t="s">
        <v>3854</v>
      </c>
      <c r="C2331" s="135" t="s">
        <v>108</v>
      </c>
      <c r="K2331" s="135">
        <v>10.0</v>
      </c>
      <c r="N2331" s="143">
        <v>46097.0</v>
      </c>
      <c r="Q2331" s="135" t="s">
        <v>3858</v>
      </c>
    </row>
    <row r="2332">
      <c r="A2332" s="135">
        <v>2331.0</v>
      </c>
      <c r="B2332" s="135" t="s">
        <v>9796</v>
      </c>
      <c r="C2332" s="135" t="s">
        <v>108</v>
      </c>
      <c r="N2332" s="143">
        <v>45526.0</v>
      </c>
    </row>
    <row r="2333">
      <c r="A2333" s="135">
        <v>2332.0</v>
      </c>
      <c r="B2333" s="135" t="s">
        <v>9797</v>
      </c>
      <c r="C2333" s="135" t="s">
        <v>108</v>
      </c>
      <c r="N2333" s="143">
        <v>44890.0</v>
      </c>
    </row>
    <row r="2334">
      <c r="A2334" s="135">
        <v>2333.0</v>
      </c>
      <c r="B2334" s="135" t="s">
        <v>9798</v>
      </c>
      <c r="C2334" s="135" t="s">
        <v>108</v>
      </c>
      <c r="K2334" s="135">
        <v>30.0</v>
      </c>
      <c r="N2334" s="143">
        <v>44981.0</v>
      </c>
    </row>
    <row r="2335">
      <c r="A2335" s="135">
        <v>2334.0</v>
      </c>
      <c r="B2335" s="135" t="s">
        <v>9799</v>
      </c>
      <c r="C2335" s="135" t="s">
        <v>108</v>
      </c>
      <c r="K2335" s="135">
        <v>20.0</v>
      </c>
      <c r="N2335" s="143">
        <v>45839.0</v>
      </c>
      <c r="Q2335" s="135" t="s">
        <v>9802</v>
      </c>
      <c r="R2335" s="135">
        <v>6.0</v>
      </c>
    </row>
    <row r="2336">
      <c r="A2336" s="135">
        <v>2335.0</v>
      </c>
      <c r="B2336" s="135" t="s">
        <v>9804</v>
      </c>
      <c r="C2336" s="135" t="s">
        <v>108</v>
      </c>
      <c r="K2336" s="135">
        <v>10.0</v>
      </c>
      <c r="N2336" s="143">
        <v>46020.0</v>
      </c>
    </row>
    <row r="2337">
      <c r="A2337" s="135">
        <v>2336.0</v>
      </c>
      <c r="B2337" s="135" t="s">
        <v>9805</v>
      </c>
      <c r="C2337" s="135" t="s">
        <v>108</v>
      </c>
      <c r="K2337" s="135">
        <v>10.0</v>
      </c>
      <c r="N2337" s="143">
        <v>44234.0</v>
      </c>
    </row>
    <row r="2338">
      <c r="A2338" s="135">
        <v>2337.0</v>
      </c>
      <c r="B2338" s="135" t="s">
        <v>9808</v>
      </c>
      <c r="C2338" s="135" t="s">
        <v>108</v>
      </c>
      <c r="N2338" s="143">
        <v>44981.0</v>
      </c>
    </row>
    <row r="2339">
      <c r="A2339" s="135">
        <v>2338.0</v>
      </c>
      <c r="B2339" s="135" t="s">
        <v>9812</v>
      </c>
      <c r="C2339" s="135" t="s">
        <v>108</v>
      </c>
      <c r="K2339" s="135">
        <v>10.0</v>
      </c>
      <c r="N2339" s="143">
        <v>46023.0</v>
      </c>
    </row>
    <row r="2340">
      <c r="A2340" s="135">
        <v>2339.0</v>
      </c>
      <c r="B2340" s="135" t="s">
        <v>9813</v>
      </c>
      <c r="C2340" s="135" t="s">
        <v>108</v>
      </c>
      <c r="K2340" s="135">
        <v>300.0</v>
      </c>
      <c r="N2340" s="143">
        <v>43895.0</v>
      </c>
    </row>
    <row r="2341">
      <c r="A2341" s="135">
        <v>2340.0</v>
      </c>
      <c r="B2341" s="135" t="s">
        <v>9816</v>
      </c>
      <c r="C2341" s="135" t="s">
        <v>108</v>
      </c>
      <c r="K2341" s="135">
        <v>150.0</v>
      </c>
      <c r="N2341" s="143">
        <v>44837.0</v>
      </c>
    </row>
    <row r="2342">
      <c r="A2342" s="135">
        <v>2341.0</v>
      </c>
      <c r="B2342" s="135" t="s">
        <v>9817</v>
      </c>
      <c r="C2342" s="135" t="s">
        <v>108</v>
      </c>
      <c r="K2342" s="135">
        <v>150.0</v>
      </c>
      <c r="N2342" s="143">
        <v>44711.0</v>
      </c>
      <c r="Q2342" s="135" t="s">
        <v>9819</v>
      </c>
    </row>
    <row r="2343">
      <c r="A2343" s="135">
        <v>2342.0</v>
      </c>
      <c r="B2343" s="135" t="s">
        <v>9822</v>
      </c>
      <c r="C2343" s="135" t="s">
        <v>108</v>
      </c>
      <c r="K2343" s="135">
        <v>20.0</v>
      </c>
      <c r="N2343" s="143">
        <v>45833.0</v>
      </c>
    </row>
    <row r="2344">
      <c r="A2344" s="135">
        <v>2343.0</v>
      </c>
      <c r="B2344" s="135" t="s">
        <v>9823</v>
      </c>
      <c r="C2344" s="135" t="s">
        <v>108</v>
      </c>
      <c r="K2344" s="135">
        <v>70.0</v>
      </c>
      <c r="N2344" s="143">
        <v>43841.0</v>
      </c>
      <c r="Q2344" s="135" t="s">
        <v>9824</v>
      </c>
    </row>
    <row r="2345">
      <c r="A2345" s="135">
        <v>2344.0</v>
      </c>
      <c r="B2345" s="135" t="s">
        <v>9826</v>
      </c>
      <c r="C2345" s="135" t="s">
        <v>108</v>
      </c>
      <c r="K2345" s="135">
        <v>30.0</v>
      </c>
      <c r="N2345" s="143">
        <v>45742.0</v>
      </c>
      <c r="Q2345" s="135" t="s">
        <v>9828</v>
      </c>
    </row>
    <row r="2346">
      <c r="A2346" s="135">
        <v>2345.0</v>
      </c>
      <c r="B2346" s="135" t="s">
        <v>9829</v>
      </c>
      <c r="C2346" s="135" t="s">
        <v>108</v>
      </c>
      <c r="K2346" s="135">
        <v>50.0</v>
      </c>
      <c r="N2346" s="143">
        <v>45144.0</v>
      </c>
    </row>
    <row r="2347">
      <c r="A2347" s="135">
        <v>2346.0</v>
      </c>
      <c r="B2347" s="135" t="s">
        <v>9831</v>
      </c>
      <c r="C2347" s="135" t="s">
        <v>108</v>
      </c>
      <c r="N2347" s="143">
        <v>45953.0</v>
      </c>
    </row>
    <row r="2348">
      <c r="A2348" s="135">
        <v>2347.0</v>
      </c>
      <c r="B2348" s="135" t="s">
        <v>9832</v>
      </c>
      <c r="C2348" s="135" t="s">
        <v>108</v>
      </c>
      <c r="K2348" s="135">
        <v>20.0</v>
      </c>
      <c r="N2348" s="143">
        <v>46018.0</v>
      </c>
    </row>
    <row r="2349">
      <c r="A2349" s="135">
        <v>2348.0</v>
      </c>
      <c r="B2349" s="135" t="s">
        <v>9836</v>
      </c>
      <c r="C2349" s="135" t="s">
        <v>108</v>
      </c>
      <c r="N2349" s="143">
        <v>43891.0</v>
      </c>
    </row>
    <row r="2350">
      <c r="A2350" s="135">
        <v>2349.0</v>
      </c>
      <c r="B2350" s="135" t="s">
        <v>9838</v>
      </c>
      <c r="C2350" s="135" t="s">
        <v>108</v>
      </c>
      <c r="K2350" s="135">
        <v>40.0</v>
      </c>
      <c r="N2350" s="143">
        <v>45838.0</v>
      </c>
    </row>
    <row r="2351">
      <c r="A2351" s="135">
        <v>2350.0</v>
      </c>
      <c r="B2351" s="135" t="s">
        <v>9840</v>
      </c>
      <c r="C2351" s="135" t="s">
        <v>108</v>
      </c>
      <c r="N2351" s="143">
        <v>43848.0</v>
      </c>
    </row>
    <row r="2352">
      <c r="A2352" s="135">
        <v>2351.0</v>
      </c>
      <c r="B2352" s="135" t="s">
        <v>9842</v>
      </c>
      <c r="C2352" s="135" t="s">
        <v>108</v>
      </c>
      <c r="K2352" s="135">
        <v>60.0</v>
      </c>
      <c r="N2352" s="143">
        <v>43919.0</v>
      </c>
    </row>
    <row r="2353">
      <c r="A2353" s="135">
        <v>2352.0</v>
      </c>
      <c r="B2353" s="135" t="s">
        <v>9846</v>
      </c>
      <c r="C2353" s="135" t="s">
        <v>108</v>
      </c>
      <c r="N2353" s="143">
        <v>44881.0</v>
      </c>
    </row>
    <row r="2354">
      <c r="A2354" s="135">
        <v>2353.0</v>
      </c>
      <c r="B2354" s="135" t="s">
        <v>9850</v>
      </c>
      <c r="C2354" s="135" t="s">
        <v>108</v>
      </c>
      <c r="K2354" s="135">
        <v>10.0</v>
      </c>
      <c r="N2354" s="143">
        <v>45715.0</v>
      </c>
    </row>
    <row r="2355">
      <c r="A2355" s="135">
        <v>2354.0</v>
      </c>
      <c r="B2355" s="135" t="s">
        <v>9855</v>
      </c>
      <c r="C2355" s="135" t="s">
        <v>108</v>
      </c>
      <c r="K2355" s="135">
        <v>30.0</v>
      </c>
      <c r="N2355" s="143">
        <v>44617.0</v>
      </c>
      <c r="Q2355" s="135" t="s">
        <v>9856</v>
      </c>
    </row>
    <row r="2356">
      <c r="A2356" s="135">
        <v>2355.0</v>
      </c>
      <c r="B2356" s="135" t="s">
        <v>9858</v>
      </c>
      <c r="C2356" s="135" t="s">
        <v>108</v>
      </c>
      <c r="K2356" s="135">
        <v>10.0</v>
      </c>
      <c r="N2356" s="143">
        <v>46018.0</v>
      </c>
    </row>
    <row r="2357">
      <c r="A2357" s="135">
        <v>2356.0</v>
      </c>
      <c r="B2357" s="135" t="s">
        <v>9862</v>
      </c>
      <c r="C2357" s="135" t="s">
        <v>108</v>
      </c>
      <c r="K2357" s="135">
        <v>10.0</v>
      </c>
      <c r="N2357" s="143">
        <v>46008.0</v>
      </c>
    </row>
    <row r="2358">
      <c r="A2358" s="135">
        <v>2357.0</v>
      </c>
      <c r="B2358" s="135" t="s">
        <v>9865</v>
      </c>
      <c r="C2358" s="135" t="s">
        <v>108</v>
      </c>
      <c r="N2358" s="143">
        <v>45614.0</v>
      </c>
    </row>
    <row r="2359">
      <c r="A2359" s="135">
        <v>2358.0</v>
      </c>
      <c r="B2359" s="135" t="s">
        <v>9867</v>
      </c>
      <c r="C2359" s="135" t="s">
        <v>108</v>
      </c>
      <c r="K2359" s="135">
        <v>10.0</v>
      </c>
      <c r="N2359" s="143">
        <v>43861.0</v>
      </c>
    </row>
    <row r="2360">
      <c r="A2360" s="135">
        <v>2359.0</v>
      </c>
      <c r="B2360" s="135" t="s">
        <v>9872</v>
      </c>
      <c r="C2360" s="135" t="s">
        <v>108</v>
      </c>
      <c r="K2360" s="135">
        <v>10.0</v>
      </c>
      <c r="N2360" s="143">
        <v>46023.0</v>
      </c>
    </row>
    <row r="2361">
      <c r="A2361" s="135">
        <v>2360.0</v>
      </c>
      <c r="B2361" s="135" t="s">
        <v>9873</v>
      </c>
      <c r="C2361" s="135" t="s">
        <v>108</v>
      </c>
      <c r="K2361" s="135">
        <v>10.0</v>
      </c>
      <c r="N2361" s="143">
        <v>45847.0</v>
      </c>
    </row>
    <row r="2362">
      <c r="A2362" s="135">
        <v>2361.0</v>
      </c>
      <c r="B2362" s="135" t="s">
        <v>9875</v>
      </c>
      <c r="C2362" s="135" t="s">
        <v>108</v>
      </c>
      <c r="N2362" s="143">
        <v>45792.0</v>
      </c>
    </row>
    <row r="2363">
      <c r="A2363" s="135">
        <v>2362.0</v>
      </c>
      <c r="B2363" s="135" t="s">
        <v>9878</v>
      </c>
      <c r="C2363" s="135" t="s">
        <v>108</v>
      </c>
      <c r="N2363" s="143">
        <v>43845.0</v>
      </c>
    </row>
    <row r="2364">
      <c r="A2364" s="135">
        <v>2363.0</v>
      </c>
      <c r="B2364" s="135" t="s">
        <v>9882</v>
      </c>
      <c r="C2364" s="135" t="s">
        <v>108</v>
      </c>
      <c r="N2364" s="143">
        <v>45626.0</v>
      </c>
    </row>
    <row r="2365">
      <c r="A2365" s="135">
        <v>2364.0</v>
      </c>
      <c r="B2365" s="135" t="s">
        <v>9884</v>
      </c>
      <c r="C2365" s="135" t="s">
        <v>108</v>
      </c>
      <c r="N2365" s="143">
        <v>45790.0</v>
      </c>
    </row>
    <row r="2366">
      <c r="A2366" s="135">
        <v>2365.0</v>
      </c>
      <c r="B2366" s="135" t="s">
        <v>9885</v>
      </c>
      <c r="C2366" s="135" t="s">
        <v>108</v>
      </c>
      <c r="K2366" s="135">
        <v>50.0</v>
      </c>
      <c r="N2366" s="143">
        <v>46059.0</v>
      </c>
    </row>
    <row r="2367">
      <c r="A2367" s="135">
        <v>2366.0</v>
      </c>
      <c r="B2367" s="135" t="s">
        <v>9888</v>
      </c>
      <c r="C2367" s="135" t="s">
        <v>108</v>
      </c>
      <c r="N2367" s="143">
        <v>44897.0</v>
      </c>
    </row>
    <row r="2368">
      <c r="A2368" s="135">
        <v>2367.0</v>
      </c>
      <c r="B2368" s="135" t="s">
        <v>9889</v>
      </c>
      <c r="C2368" s="135" t="s">
        <v>108</v>
      </c>
      <c r="K2368" s="135">
        <v>80.0</v>
      </c>
      <c r="N2368" s="143">
        <v>44925.0</v>
      </c>
    </row>
    <row r="2369">
      <c r="A2369" s="135">
        <v>2368.0</v>
      </c>
      <c r="B2369" s="135" t="s">
        <v>9892</v>
      </c>
      <c r="C2369" s="135" t="s">
        <v>108</v>
      </c>
      <c r="N2369" s="143">
        <v>46019.0</v>
      </c>
    </row>
    <row r="2370">
      <c r="A2370" s="135">
        <v>2369.0</v>
      </c>
      <c r="B2370" s="135" t="s">
        <v>9895</v>
      </c>
      <c r="C2370" s="135" t="s">
        <v>108</v>
      </c>
      <c r="K2370" s="135">
        <v>250.0</v>
      </c>
      <c r="N2370" s="143">
        <v>43897.0</v>
      </c>
    </row>
    <row r="2371">
      <c r="A2371" s="135">
        <v>2370.0</v>
      </c>
      <c r="B2371" s="135" t="s">
        <v>9899</v>
      </c>
      <c r="C2371" s="135" t="s">
        <v>108</v>
      </c>
      <c r="K2371" s="135">
        <v>150.0</v>
      </c>
      <c r="N2371" s="143">
        <v>43868.0</v>
      </c>
    </row>
    <row r="2372">
      <c r="A2372" s="135">
        <v>2371.0</v>
      </c>
      <c r="B2372" s="135" t="s">
        <v>9902</v>
      </c>
      <c r="C2372" s="135" t="s">
        <v>108</v>
      </c>
      <c r="K2372" s="135">
        <v>90.0</v>
      </c>
      <c r="N2372" s="143">
        <v>44256.0</v>
      </c>
    </row>
    <row r="2373">
      <c r="A2373" s="135">
        <v>2372.0</v>
      </c>
      <c r="B2373" s="135" t="s">
        <v>9904</v>
      </c>
      <c r="C2373" s="135" t="s">
        <v>108</v>
      </c>
      <c r="N2373" s="143">
        <v>45308.0</v>
      </c>
    </row>
    <row r="2374">
      <c r="A2374" s="135">
        <v>2373.0</v>
      </c>
      <c r="B2374" s="135" t="s">
        <v>9908</v>
      </c>
      <c r="C2374" s="135" t="s">
        <v>108</v>
      </c>
      <c r="K2374" s="135">
        <v>20.0</v>
      </c>
      <c r="N2374" s="143">
        <v>46017.0</v>
      </c>
    </row>
    <row r="2375">
      <c r="A2375" s="135">
        <v>2374.0</v>
      </c>
      <c r="B2375" s="135" t="s">
        <v>9911</v>
      </c>
      <c r="C2375" s="135" t="s">
        <v>108</v>
      </c>
      <c r="K2375" s="135">
        <v>10.0</v>
      </c>
      <c r="N2375" s="143">
        <v>45791.0</v>
      </c>
    </row>
    <row r="2376">
      <c r="A2376" s="135">
        <v>2375.0</v>
      </c>
      <c r="B2376" s="135" t="s">
        <v>9913</v>
      </c>
      <c r="C2376" s="135" t="s">
        <v>108</v>
      </c>
      <c r="N2376" s="143">
        <v>43977.0</v>
      </c>
    </row>
    <row r="2377">
      <c r="A2377" s="135">
        <v>2376.0</v>
      </c>
      <c r="B2377" s="135" t="s">
        <v>9914</v>
      </c>
      <c r="C2377" s="135" t="s">
        <v>108</v>
      </c>
      <c r="K2377" s="135">
        <v>60.0</v>
      </c>
      <c r="N2377" s="143">
        <v>44621.0</v>
      </c>
    </row>
    <row r="2378">
      <c r="A2378" s="135">
        <v>2377.0</v>
      </c>
      <c r="B2378" s="135" t="s">
        <v>9918</v>
      </c>
      <c r="C2378" s="135" t="s">
        <v>108</v>
      </c>
      <c r="N2378" s="143">
        <v>43903.0</v>
      </c>
    </row>
    <row r="2379">
      <c r="A2379" s="135">
        <v>2378.0</v>
      </c>
      <c r="B2379" s="135" t="s">
        <v>9920</v>
      </c>
      <c r="C2379" s="135" t="s">
        <v>108</v>
      </c>
      <c r="K2379" s="135">
        <v>20.0</v>
      </c>
      <c r="N2379" s="143">
        <v>45762.0</v>
      </c>
    </row>
    <row r="2380">
      <c r="A2380" s="135">
        <v>2379.0</v>
      </c>
      <c r="B2380" s="135" t="s">
        <v>9922</v>
      </c>
      <c r="C2380" s="135" t="s">
        <v>108</v>
      </c>
      <c r="K2380" s="135">
        <v>10.0</v>
      </c>
      <c r="N2380" s="143">
        <v>46009.0</v>
      </c>
      <c r="Q2380" s="135" t="s">
        <v>9926</v>
      </c>
    </row>
    <row r="2381">
      <c r="A2381" s="135">
        <v>2380.0</v>
      </c>
      <c r="B2381" s="135" t="s">
        <v>9927</v>
      </c>
      <c r="C2381" s="135" t="s">
        <v>108</v>
      </c>
      <c r="K2381" s="135">
        <v>150.0</v>
      </c>
      <c r="N2381" s="143">
        <v>44909.0</v>
      </c>
    </row>
    <row r="2382">
      <c r="A2382" s="135">
        <v>2381.0</v>
      </c>
      <c r="B2382" s="135" t="s">
        <v>9930</v>
      </c>
      <c r="C2382" s="135" t="s">
        <v>108</v>
      </c>
      <c r="K2382" s="135">
        <v>20.0</v>
      </c>
      <c r="N2382" s="143">
        <v>44005.0</v>
      </c>
      <c r="Q2382" s="135" t="s">
        <v>9933</v>
      </c>
    </row>
    <row r="2383">
      <c r="A2383" s="135">
        <v>2382.0</v>
      </c>
      <c r="B2383" s="135" t="s">
        <v>9935</v>
      </c>
      <c r="C2383" s="135" t="s">
        <v>108</v>
      </c>
      <c r="N2383" s="143">
        <v>44658.0</v>
      </c>
    </row>
    <row r="2384">
      <c r="A2384" s="135">
        <v>2383.0</v>
      </c>
      <c r="B2384" s="135" t="s">
        <v>9937</v>
      </c>
      <c r="C2384" s="135" t="s">
        <v>108</v>
      </c>
      <c r="K2384" s="135">
        <v>40.0</v>
      </c>
      <c r="N2384" s="143">
        <v>44738.0</v>
      </c>
    </row>
    <row r="2385">
      <c r="A2385" s="135">
        <v>2384.0</v>
      </c>
      <c r="B2385" s="135" t="s">
        <v>9939</v>
      </c>
      <c r="C2385" s="135" t="s">
        <v>108</v>
      </c>
      <c r="N2385" s="143">
        <v>46107.0</v>
      </c>
    </row>
    <row r="2386">
      <c r="A2386" s="135">
        <v>2385.0</v>
      </c>
      <c r="B2386" s="135" t="s">
        <v>9943</v>
      </c>
      <c r="C2386" s="135" t="s">
        <v>108</v>
      </c>
      <c r="K2386" s="135">
        <v>150.0</v>
      </c>
      <c r="N2386" s="143">
        <v>43931.0</v>
      </c>
    </row>
    <row r="2387">
      <c r="A2387" s="135">
        <v>2386.0</v>
      </c>
      <c r="B2387" s="135" t="s">
        <v>9947</v>
      </c>
      <c r="C2387" s="135" t="s">
        <v>108</v>
      </c>
      <c r="K2387" s="135">
        <v>100.0</v>
      </c>
      <c r="N2387" s="143">
        <v>45797.0</v>
      </c>
    </row>
    <row r="2388">
      <c r="A2388" s="135">
        <v>2387.0</v>
      </c>
      <c r="B2388" s="135" t="s">
        <v>9949</v>
      </c>
      <c r="C2388" s="135" t="s">
        <v>108</v>
      </c>
      <c r="N2388" s="143">
        <v>44131.0</v>
      </c>
    </row>
    <row r="2389">
      <c r="A2389" s="135">
        <v>2388.0</v>
      </c>
      <c r="B2389" s="135" t="s">
        <v>9950</v>
      </c>
      <c r="C2389" s="135" t="s">
        <v>108</v>
      </c>
      <c r="N2389" s="143">
        <v>43598.0</v>
      </c>
    </row>
    <row r="2390">
      <c r="A2390" s="135">
        <v>2389.0</v>
      </c>
      <c r="B2390" s="135" t="s">
        <v>9953</v>
      </c>
      <c r="C2390" s="135" t="s">
        <v>108</v>
      </c>
      <c r="N2390" s="143">
        <v>44876.0</v>
      </c>
    </row>
    <row r="2391">
      <c r="A2391" s="135">
        <v>2390.0</v>
      </c>
      <c r="B2391" s="135" t="s">
        <v>9954</v>
      </c>
      <c r="C2391" s="135" t="s">
        <v>108</v>
      </c>
      <c r="K2391" s="135">
        <v>20.0</v>
      </c>
      <c r="N2391" s="143">
        <v>46009.0</v>
      </c>
    </row>
    <row r="2392">
      <c r="A2392" s="135">
        <v>2391.0</v>
      </c>
      <c r="B2392" s="135" t="s">
        <v>9955</v>
      </c>
      <c r="C2392" s="135" t="s">
        <v>108</v>
      </c>
      <c r="N2392" s="143">
        <v>45598.0</v>
      </c>
    </row>
    <row r="2393">
      <c r="A2393" s="135">
        <v>2392.0</v>
      </c>
      <c r="B2393" s="135" t="s">
        <v>9957</v>
      </c>
      <c r="C2393" s="135" t="s">
        <v>108</v>
      </c>
      <c r="K2393" s="135">
        <v>80.0</v>
      </c>
      <c r="N2393" s="143">
        <v>43881.0</v>
      </c>
    </row>
    <row r="2394">
      <c r="A2394" s="135">
        <v>2393.0</v>
      </c>
      <c r="B2394" s="135" t="s">
        <v>9961</v>
      </c>
      <c r="C2394" s="135" t="s">
        <v>108</v>
      </c>
      <c r="K2394" s="135">
        <v>150.0</v>
      </c>
      <c r="N2394" s="143">
        <v>43883.0</v>
      </c>
      <c r="Q2394" s="135" t="s">
        <v>9962</v>
      </c>
    </row>
    <row r="2395">
      <c r="A2395" s="135">
        <v>2394.0</v>
      </c>
      <c r="B2395" s="135" t="s">
        <v>9964</v>
      </c>
      <c r="C2395" s="135" t="s">
        <v>108</v>
      </c>
      <c r="K2395" s="135">
        <v>10.0</v>
      </c>
      <c r="N2395" s="143">
        <v>45641.0</v>
      </c>
      <c r="Q2395" s="135" t="s">
        <v>9965</v>
      </c>
    </row>
    <row r="2396">
      <c r="A2396" s="135">
        <v>2395.0</v>
      </c>
      <c r="B2396" s="135" t="s">
        <v>9967</v>
      </c>
      <c r="C2396" s="135" t="s">
        <v>108</v>
      </c>
      <c r="K2396" s="135">
        <v>200.0</v>
      </c>
      <c r="N2396" s="143">
        <v>44041.0</v>
      </c>
    </row>
    <row r="2397">
      <c r="A2397" s="135">
        <v>2396.0</v>
      </c>
      <c r="B2397" s="135" t="s">
        <v>9971</v>
      </c>
      <c r="C2397" s="135" t="s">
        <v>108</v>
      </c>
      <c r="K2397" s="135">
        <v>150.0</v>
      </c>
      <c r="N2397" s="143">
        <v>45824.0</v>
      </c>
    </row>
    <row r="2398">
      <c r="A2398" s="135">
        <v>2397.0</v>
      </c>
      <c r="B2398" s="135" t="s">
        <v>9973</v>
      </c>
      <c r="C2398" s="135" t="s">
        <v>108</v>
      </c>
      <c r="N2398" s="143">
        <v>45753.0</v>
      </c>
    </row>
    <row r="2399">
      <c r="A2399" s="135">
        <v>2398.0</v>
      </c>
      <c r="B2399" s="135" t="s">
        <v>9974</v>
      </c>
      <c r="C2399" s="135" t="s">
        <v>108</v>
      </c>
      <c r="K2399" s="135">
        <v>30.0</v>
      </c>
      <c r="N2399" s="143">
        <v>45983.0</v>
      </c>
    </row>
    <row r="2400">
      <c r="A2400" s="135">
        <v>2399.0</v>
      </c>
      <c r="B2400" s="135" t="s">
        <v>9978</v>
      </c>
      <c r="C2400" s="135" t="s">
        <v>108</v>
      </c>
      <c r="N2400" s="143">
        <v>46099.0</v>
      </c>
    </row>
    <row r="2401">
      <c r="A2401" s="135">
        <v>2400.0</v>
      </c>
      <c r="B2401" s="135" t="s">
        <v>9980</v>
      </c>
      <c r="C2401" s="135" t="s">
        <v>108</v>
      </c>
      <c r="N2401" s="143">
        <v>45364.0</v>
      </c>
    </row>
    <row r="2402">
      <c r="A2402" s="135">
        <v>2401.0</v>
      </c>
      <c r="B2402" s="135" t="s">
        <v>9982</v>
      </c>
      <c r="C2402" s="135" t="s">
        <v>108</v>
      </c>
      <c r="K2402" s="135">
        <v>150.0</v>
      </c>
      <c r="N2402" s="143">
        <v>45326.0</v>
      </c>
      <c r="Q2402" s="135" t="s">
        <v>9985</v>
      </c>
      <c r="R2402" s="135">
        <v>1.0</v>
      </c>
    </row>
    <row r="2403">
      <c r="A2403" s="135">
        <v>2402.0</v>
      </c>
      <c r="B2403" s="135" t="s">
        <v>3859</v>
      </c>
      <c r="C2403" s="135" t="s">
        <v>108</v>
      </c>
      <c r="K2403" s="135">
        <v>40.0</v>
      </c>
      <c r="N2403" s="143">
        <v>46068.0</v>
      </c>
    </row>
    <row r="2404">
      <c r="A2404" s="135">
        <v>2403.0</v>
      </c>
      <c r="B2404" s="135" t="s">
        <v>9988</v>
      </c>
      <c r="C2404" s="135" t="s">
        <v>108</v>
      </c>
      <c r="N2404" s="143">
        <v>44356.0</v>
      </c>
      <c r="Q2404" s="135" t="s">
        <v>2227</v>
      </c>
    </row>
    <row r="2405">
      <c r="A2405" s="135">
        <v>2404.0</v>
      </c>
      <c r="B2405" s="135" t="s">
        <v>9989</v>
      </c>
      <c r="C2405" s="135" t="s">
        <v>108</v>
      </c>
      <c r="N2405" s="143">
        <v>45467.0</v>
      </c>
    </row>
    <row r="2406">
      <c r="A2406" s="135">
        <v>2405.0</v>
      </c>
      <c r="B2406" s="135" t="s">
        <v>9993</v>
      </c>
      <c r="C2406" s="135" t="s">
        <v>108</v>
      </c>
      <c r="K2406" s="135">
        <v>10.0</v>
      </c>
      <c r="N2406" s="143">
        <v>46078.0</v>
      </c>
    </row>
    <row r="2407">
      <c r="A2407" s="135">
        <v>2406.0</v>
      </c>
      <c r="B2407" s="135" t="s">
        <v>9996</v>
      </c>
      <c r="C2407" s="135" t="s">
        <v>108</v>
      </c>
      <c r="N2407" s="143">
        <v>42557.0</v>
      </c>
    </row>
    <row r="2408">
      <c r="A2408" s="135">
        <v>2407.0</v>
      </c>
      <c r="B2408" s="135" t="s">
        <v>9998</v>
      </c>
      <c r="C2408" s="135" t="s">
        <v>108</v>
      </c>
      <c r="K2408" s="135">
        <v>10.0</v>
      </c>
      <c r="N2408" s="143">
        <v>46012.0</v>
      </c>
    </row>
    <row r="2409">
      <c r="A2409" s="135">
        <v>2408.0</v>
      </c>
      <c r="B2409" s="135" t="s">
        <v>9999</v>
      </c>
      <c r="C2409" s="135" t="s">
        <v>108</v>
      </c>
      <c r="K2409" s="135">
        <v>10.0</v>
      </c>
      <c r="N2409" s="143">
        <v>46056.0</v>
      </c>
    </row>
    <row r="2410">
      <c r="A2410" s="135">
        <v>2409.0</v>
      </c>
      <c r="B2410" s="135" t="s">
        <v>10000</v>
      </c>
      <c r="C2410" s="135" t="s">
        <v>108</v>
      </c>
      <c r="K2410" s="135">
        <v>10.0</v>
      </c>
      <c r="N2410" s="143">
        <v>43921.0</v>
      </c>
    </row>
    <row r="2411">
      <c r="A2411" s="135">
        <v>2410.0</v>
      </c>
      <c r="B2411" s="135" t="s">
        <v>10004</v>
      </c>
      <c r="C2411" s="135" t="s">
        <v>108</v>
      </c>
      <c r="K2411" s="135">
        <v>30.0</v>
      </c>
      <c r="N2411" s="143">
        <v>43854.0</v>
      </c>
    </row>
    <row r="2412">
      <c r="A2412" s="135">
        <v>2411.0</v>
      </c>
      <c r="B2412" s="135" t="s">
        <v>10005</v>
      </c>
      <c r="C2412" s="135" t="s">
        <v>108</v>
      </c>
      <c r="N2412" s="143">
        <v>45640.0</v>
      </c>
    </row>
    <row r="2413">
      <c r="A2413" s="135">
        <v>2412.0</v>
      </c>
      <c r="B2413" s="135" t="s">
        <v>10006</v>
      </c>
      <c r="C2413" s="135" t="s">
        <v>108</v>
      </c>
      <c r="K2413" s="135">
        <v>10.0</v>
      </c>
      <c r="N2413" s="143">
        <v>46019.0</v>
      </c>
    </row>
    <row r="2414">
      <c r="A2414" s="135">
        <v>2413.0</v>
      </c>
      <c r="B2414" s="135" t="s">
        <v>10010</v>
      </c>
      <c r="C2414" s="135" t="s">
        <v>108</v>
      </c>
      <c r="K2414" s="135">
        <v>10.0</v>
      </c>
      <c r="N2414" s="143">
        <v>46079.0</v>
      </c>
    </row>
    <row r="2415">
      <c r="A2415" s="135">
        <v>2414.0</v>
      </c>
      <c r="B2415" s="135" t="s">
        <v>10012</v>
      </c>
      <c r="C2415" s="135" t="s">
        <v>108</v>
      </c>
      <c r="N2415" s="143">
        <v>46022.0</v>
      </c>
    </row>
    <row r="2416">
      <c r="A2416" s="135">
        <v>2415.0</v>
      </c>
      <c r="B2416" s="135" t="s">
        <v>10014</v>
      </c>
      <c r="C2416" s="135" t="s">
        <v>108</v>
      </c>
      <c r="K2416" s="135">
        <v>80.0</v>
      </c>
      <c r="N2416" s="143">
        <v>44000.0</v>
      </c>
    </row>
    <row r="2417">
      <c r="A2417" s="135">
        <v>2416.0</v>
      </c>
      <c r="B2417" s="135" t="s">
        <v>10016</v>
      </c>
      <c r="C2417" s="135" t="s">
        <v>108</v>
      </c>
      <c r="K2417" s="135">
        <v>30.0</v>
      </c>
      <c r="N2417" s="143">
        <v>46078.0</v>
      </c>
    </row>
    <row r="2418">
      <c r="A2418" s="135">
        <v>2417.0</v>
      </c>
      <c r="B2418" s="135" t="s">
        <v>10020</v>
      </c>
      <c r="C2418" s="135" t="s">
        <v>108</v>
      </c>
      <c r="K2418" s="135">
        <v>70.0</v>
      </c>
      <c r="N2418" s="143">
        <v>44961.0</v>
      </c>
    </row>
    <row r="2419">
      <c r="A2419" s="135">
        <v>2418.0</v>
      </c>
      <c r="B2419" s="135" t="s">
        <v>10023</v>
      </c>
      <c r="C2419" s="135" t="s">
        <v>108</v>
      </c>
      <c r="K2419" s="135">
        <v>30.0</v>
      </c>
      <c r="N2419" s="143">
        <v>44106.0</v>
      </c>
    </row>
    <row r="2420">
      <c r="A2420" s="135">
        <v>2419.0</v>
      </c>
      <c r="B2420" s="135" t="s">
        <v>10025</v>
      </c>
      <c r="C2420" s="135" t="s">
        <v>108</v>
      </c>
      <c r="K2420" s="135">
        <v>60.0</v>
      </c>
      <c r="N2420" s="143">
        <v>43910.0</v>
      </c>
    </row>
    <row r="2421">
      <c r="A2421" s="135">
        <v>2420.0</v>
      </c>
      <c r="B2421" s="135" t="s">
        <v>10029</v>
      </c>
      <c r="C2421" s="135" t="s">
        <v>108</v>
      </c>
      <c r="K2421" s="135">
        <v>100.0</v>
      </c>
      <c r="N2421" s="143">
        <v>45827.0</v>
      </c>
    </row>
    <row r="2422">
      <c r="A2422" s="135">
        <v>2421.0</v>
      </c>
      <c r="B2422" s="135" t="s">
        <v>10031</v>
      </c>
      <c r="C2422" s="135" t="s">
        <v>108</v>
      </c>
      <c r="N2422" s="143">
        <v>44154.0</v>
      </c>
    </row>
    <row r="2423">
      <c r="A2423" s="135">
        <v>2422.0</v>
      </c>
      <c r="B2423" s="135" t="s">
        <v>3865</v>
      </c>
      <c r="C2423" s="135" t="s">
        <v>108</v>
      </c>
      <c r="K2423" s="135">
        <v>90.0</v>
      </c>
      <c r="N2423" s="143">
        <v>44902.0</v>
      </c>
    </row>
    <row r="2424">
      <c r="A2424" s="135">
        <v>2423.0</v>
      </c>
      <c r="B2424" s="135" t="s">
        <v>10035</v>
      </c>
      <c r="C2424" s="135" t="s">
        <v>108</v>
      </c>
      <c r="N2424" s="143">
        <v>43865.0</v>
      </c>
    </row>
    <row r="2425">
      <c r="A2425" s="135">
        <v>2424.0</v>
      </c>
      <c r="B2425" s="135" t="s">
        <v>10038</v>
      </c>
      <c r="C2425" s="135" t="s">
        <v>108</v>
      </c>
      <c r="K2425" s="135">
        <v>70.0</v>
      </c>
      <c r="N2425" s="143">
        <v>43868.0</v>
      </c>
    </row>
    <row r="2426">
      <c r="A2426" s="135">
        <v>2425.0</v>
      </c>
      <c r="B2426" s="135" t="s">
        <v>10041</v>
      </c>
      <c r="C2426" s="135" t="s">
        <v>108</v>
      </c>
      <c r="N2426" s="143">
        <v>45695.0</v>
      </c>
    </row>
    <row r="2427">
      <c r="A2427" s="135">
        <v>2426.0</v>
      </c>
      <c r="B2427" s="135" t="s">
        <v>10043</v>
      </c>
      <c r="C2427" s="135" t="s">
        <v>108</v>
      </c>
      <c r="K2427" s="135">
        <v>30.0</v>
      </c>
      <c r="N2427" s="143">
        <v>44534.0</v>
      </c>
    </row>
    <row r="2428">
      <c r="A2428" s="135">
        <v>2427.0</v>
      </c>
      <c r="B2428" s="135" t="s">
        <v>10045</v>
      </c>
      <c r="C2428" s="135" t="s">
        <v>108</v>
      </c>
      <c r="K2428" s="135">
        <v>10.0</v>
      </c>
      <c r="N2428" s="143">
        <v>46009.0</v>
      </c>
    </row>
    <row r="2429">
      <c r="A2429" s="135">
        <v>2428.0</v>
      </c>
      <c r="B2429" s="135" t="s">
        <v>10049</v>
      </c>
      <c r="C2429" s="135" t="s">
        <v>108</v>
      </c>
      <c r="K2429" s="135">
        <v>100.0</v>
      </c>
      <c r="N2429" s="143">
        <v>43852.0</v>
      </c>
    </row>
    <row r="2430">
      <c r="A2430" s="135">
        <v>2429.0</v>
      </c>
      <c r="B2430" s="135" t="s">
        <v>10051</v>
      </c>
      <c r="C2430" s="135" t="s">
        <v>108</v>
      </c>
      <c r="K2430" s="135">
        <v>10.0</v>
      </c>
      <c r="N2430" s="143">
        <v>46018.0</v>
      </c>
    </row>
    <row r="2431">
      <c r="A2431" s="135">
        <v>2430.0</v>
      </c>
      <c r="B2431" s="135" t="s">
        <v>10052</v>
      </c>
      <c r="C2431" s="135" t="s">
        <v>108</v>
      </c>
      <c r="K2431" s="135">
        <v>200.0</v>
      </c>
      <c r="N2431" s="143">
        <v>46035.0</v>
      </c>
    </row>
    <row r="2432">
      <c r="A2432" s="135">
        <v>2431.0</v>
      </c>
      <c r="B2432" s="135" t="s">
        <v>10055</v>
      </c>
      <c r="C2432" s="135" t="s">
        <v>108</v>
      </c>
      <c r="K2432" s="135">
        <v>30.0</v>
      </c>
      <c r="N2432" s="143">
        <v>45725.0</v>
      </c>
    </row>
    <row r="2433">
      <c r="A2433" s="135">
        <v>2432.0</v>
      </c>
      <c r="B2433" s="135" t="s">
        <v>10059</v>
      </c>
      <c r="C2433" s="135" t="s">
        <v>108</v>
      </c>
      <c r="N2433" s="143">
        <v>44214.0</v>
      </c>
    </row>
    <row r="2434">
      <c r="A2434" s="135">
        <v>2433.0</v>
      </c>
      <c r="B2434" s="135" t="s">
        <v>10061</v>
      </c>
      <c r="C2434" s="135" t="s">
        <v>108</v>
      </c>
      <c r="K2434" s="135">
        <v>10.0</v>
      </c>
      <c r="N2434" s="143">
        <v>46080.0</v>
      </c>
    </row>
    <row r="2435">
      <c r="A2435" s="135">
        <v>2434.0</v>
      </c>
      <c r="B2435" s="135" t="s">
        <v>10063</v>
      </c>
      <c r="C2435" s="135" t="s">
        <v>108</v>
      </c>
      <c r="K2435" s="135">
        <v>20.0</v>
      </c>
      <c r="N2435" s="143">
        <v>45019.0</v>
      </c>
    </row>
    <row r="2436">
      <c r="A2436" s="135">
        <v>2435.0</v>
      </c>
      <c r="B2436" s="135" t="s">
        <v>10067</v>
      </c>
      <c r="C2436" s="135" t="s">
        <v>108</v>
      </c>
      <c r="K2436" s="135">
        <v>10.0</v>
      </c>
      <c r="N2436" s="143">
        <v>45847.0</v>
      </c>
    </row>
    <row r="2437">
      <c r="A2437" s="135">
        <v>2436.0</v>
      </c>
      <c r="B2437" s="135" t="s">
        <v>10069</v>
      </c>
      <c r="C2437" s="135" t="s">
        <v>108</v>
      </c>
      <c r="K2437" s="135">
        <v>30.0</v>
      </c>
      <c r="N2437" s="143">
        <v>44855.0</v>
      </c>
    </row>
    <row r="2438">
      <c r="A2438" s="135">
        <v>2437.0</v>
      </c>
      <c r="B2438" s="135" t="s">
        <v>10071</v>
      </c>
      <c r="C2438" s="135" t="s">
        <v>108</v>
      </c>
      <c r="K2438" s="135">
        <v>150.0</v>
      </c>
      <c r="N2438" s="143">
        <v>43836.0</v>
      </c>
      <c r="Q2438" s="135" t="s">
        <v>10073</v>
      </c>
    </row>
    <row r="2439">
      <c r="A2439" s="135">
        <v>2438.0</v>
      </c>
      <c r="B2439" s="135" t="s">
        <v>10076</v>
      </c>
      <c r="C2439" s="135" t="s">
        <v>108</v>
      </c>
      <c r="K2439" s="135">
        <v>10.0</v>
      </c>
      <c r="N2439" s="143">
        <v>45720.0</v>
      </c>
    </row>
    <row r="2440">
      <c r="A2440" s="135">
        <v>2439.0</v>
      </c>
      <c r="B2440" s="135" t="s">
        <v>10079</v>
      </c>
      <c r="C2440" s="135" t="s">
        <v>108</v>
      </c>
      <c r="K2440" s="135">
        <v>20.0</v>
      </c>
      <c r="N2440" s="143">
        <v>45846.0</v>
      </c>
      <c r="Q2440" s="135" t="s">
        <v>10082</v>
      </c>
      <c r="R2440" s="135">
        <v>5.0</v>
      </c>
    </row>
    <row r="2441">
      <c r="A2441" s="135">
        <v>2440.0</v>
      </c>
      <c r="B2441" s="135" t="s">
        <v>10083</v>
      </c>
      <c r="C2441" s="135" t="s">
        <v>108</v>
      </c>
      <c r="K2441" s="135">
        <v>10.0</v>
      </c>
      <c r="N2441" s="143">
        <v>46018.0</v>
      </c>
    </row>
    <row r="2442">
      <c r="A2442" s="135">
        <v>2441.0</v>
      </c>
      <c r="B2442" s="135" t="s">
        <v>10086</v>
      </c>
      <c r="C2442" s="135" t="s">
        <v>108</v>
      </c>
      <c r="K2442" s="135">
        <v>20.0</v>
      </c>
      <c r="N2442" s="143">
        <v>45860.0</v>
      </c>
    </row>
    <row r="2443">
      <c r="A2443" s="135">
        <v>2442.0</v>
      </c>
      <c r="B2443" s="135" t="s">
        <v>10091</v>
      </c>
      <c r="C2443" s="135" t="s">
        <v>108</v>
      </c>
      <c r="K2443" s="135">
        <v>20.0</v>
      </c>
      <c r="N2443" s="143">
        <v>45696.0</v>
      </c>
    </row>
    <row r="2444">
      <c r="A2444" s="135">
        <v>2443.0</v>
      </c>
      <c r="B2444" s="135" t="s">
        <v>10094</v>
      </c>
      <c r="C2444" s="135" t="s">
        <v>108</v>
      </c>
      <c r="N2444" s="143">
        <v>46117.0</v>
      </c>
    </row>
    <row r="2445">
      <c r="A2445" s="135">
        <v>2444.0</v>
      </c>
      <c r="B2445" s="135" t="s">
        <v>10096</v>
      </c>
      <c r="C2445" s="135" t="s">
        <v>108</v>
      </c>
      <c r="N2445" s="143">
        <v>46018.0</v>
      </c>
    </row>
    <row r="2446">
      <c r="A2446" s="135">
        <v>2445.0</v>
      </c>
      <c r="B2446" s="135" t="s">
        <v>10100</v>
      </c>
      <c r="C2446" s="135" t="s">
        <v>108</v>
      </c>
      <c r="N2446" s="143">
        <v>44499.0</v>
      </c>
      <c r="Q2446" s="135" t="s">
        <v>9494</v>
      </c>
      <c r="R2446" s="135">
        <v>1.0</v>
      </c>
    </row>
    <row r="2447">
      <c r="A2447" s="135">
        <v>2446.0</v>
      </c>
      <c r="B2447" s="135" t="s">
        <v>10104</v>
      </c>
      <c r="C2447" s="135" t="s">
        <v>108</v>
      </c>
      <c r="K2447" s="135">
        <v>10.0</v>
      </c>
      <c r="N2447" s="143">
        <v>45848.0</v>
      </c>
    </row>
    <row r="2448">
      <c r="A2448" s="135">
        <v>2447.0</v>
      </c>
      <c r="B2448" s="135" t="s">
        <v>10107</v>
      </c>
      <c r="C2448" s="135" t="s">
        <v>108</v>
      </c>
      <c r="K2448" s="135">
        <v>30.0</v>
      </c>
      <c r="N2448" s="143">
        <v>45896.0</v>
      </c>
    </row>
    <row r="2449">
      <c r="A2449" s="135">
        <v>2448.0</v>
      </c>
      <c r="B2449" s="135" t="s">
        <v>10108</v>
      </c>
      <c r="C2449" s="135" t="s">
        <v>108</v>
      </c>
      <c r="K2449" s="135">
        <v>40.0</v>
      </c>
      <c r="N2449" s="143">
        <v>46016.0</v>
      </c>
    </row>
    <row r="2450">
      <c r="A2450" s="135">
        <v>2449.0</v>
      </c>
      <c r="B2450" s="135" t="s">
        <v>10113</v>
      </c>
      <c r="C2450" s="135" t="s">
        <v>108</v>
      </c>
      <c r="K2450" s="135">
        <v>40.0</v>
      </c>
      <c r="N2450" s="143">
        <v>44383.0</v>
      </c>
    </row>
    <row r="2451">
      <c r="A2451" s="135">
        <v>2450.0</v>
      </c>
      <c r="B2451" s="135" t="s">
        <v>10117</v>
      </c>
      <c r="C2451" s="135" t="s">
        <v>108</v>
      </c>
      <c r="K2451" s="135">
        <v>10.0</v>
      </c>
      <c r="N2451" s="143">
        <v>44971.0</v>
      </c>
    </row>
    <row r="2452">
      <c r="A2452" s="135">
        <v>2451.0</v>
      </c>
      <c r="B2452" s="135" t="s">
        <v>10121</v>
      </c>
      <c r="C2452" s="135" t="s">
        <v>108</v>
      </c>
      <c r="K2452" s="135">
        <v>20.0</v>
      </c>
      <c r="N2452" s="143">
        <v>46017.0</v>
      </c>
    </row>
    <row r="2453">
      <c r="A2453" s="135">
        <v>2452.0</v>
      </c>
      <c r="B2453" s="135" t="s">
        <v>10126</v>
      </c>
      <c r="C2453" s="135" t="s">
        <v>108</v>
      </c>
      <c r="K2453" s="135">
        <v>10.0</v>
      </c>
      <c r="N2453" s="143">
        <v>46002.0</v>
      </c>
    </row>
    <row r="2454">
      <c r="A2454" s="135">
        <v>2453.0</v>
      </c>
      <c r="B2454" s="135" t="s">
        <v>10129</v>
      </c>
      <c r="C2454" s="135" t="s">
        <v>108</v>
      </c>
      <c r="K2454" s="135">
        <v>10.0</v>
      </c>
      <c r="N2454" s="143">
        <v>46018.0</v>
      </c>
    </row>
    <row r="2455">
      <c r="A2455" s="135">
        <v>2454.0</v>
      </c>
      <c r="B2455" s="135" t="s">
        <v>10132</v>
      </c>
      <c r="C2455" s="135" t="s">
        <v>108</v>
      </c>
      <c r="K2455" s="135">
        <v>50.0</v>
      </c>
      <c r="N2455" s="143">
        <v>45819.0</v>
      </c>
    </row>
    <row r="2456">
      <c r="A2456" s="135">
        <v>2455.0</v>
      </c>
      <c r="B2456" s="135" t="s">
        <v>10134</v>
      </c>
      <c r="C2456" s="135" t="s">
        <v>108</v>
      </c>
      <c r="K2456" s="135">
        <v>30.0</v>
      </c>
      <c r="N2456" s="143">
        <v>46018.0</v>
      </c>
    </row>
    <row r="2457">
      <c r="A2457" s="135">
        <v>2456.0</v>
      </c>
      <c r="B2457" s="135" t="s">
        <v>10135</v>
      </c>
      <c r="C2457" s="135" t="s">
        <v>108</v>
      </c>
      <c r="K2457" s="135">
        <v>10.0</v>
      </c>
      <c r="N2457" s="143">
        <v>46015.0</v>
      </c>
    </row>
    <row r="2458">
      <c r="A2458" s="135">
        <v>2457.0</v>
      </c>
      <c r="B2458" s="135" t="s">
        <v>10137</v>
      </c>
      <c r="C2458" s="135" t="s">
        <v>108</v>
      </c>
      <c r="K2458" s="135">
        <v>50.0</v>
      </c>
      <c r="N2458" s="143">
        <v>44395.0</v>
      </c>
    </row>
    <row r="2459">
      <c r="A2459" s="135">
        <v>2458.0</v>
      </c>
      <c r="B2459" s="135" t="s">
        <v>10138</v>
      </c>
      <c r="C2459" s="135" t="s">
        <v>108</v>
      </c>
      <c r="N2459" s="143">
        <v>45387.0</v>
      </c>
    </row>
    <row r="2460">
      <c r="A2460" s="135">
        <v>2459.0</v>
      </c>
      <c r="B2460" s="135" t="s">
        <v>10141</v>
      </c>
      <c r="C2460" s="135" t="s">
        <v>108</v>
      </c>
      <c r="K2460" s="135">
        <v>100.0</v>
      </c>
      <c r="N2460" s="143">
        <v>43870.0</v>
      </c>
    </row>
    <row r="2461">
      <c r="A2461" s="135">
        <v>2460.0</v>
      </c>
      <c r="B2461" s="135" t="s">
        <v>10143</v>
      </c>
      <c r="C2461" s="135" t="s">
        <v>108</v>
      </c>
      <c r="K2461" s="135">
        <v>10.0</v>
      </c>
      <c r="N2461" s="143">
        <v>46120.0</v>
      </c>
    </row>
    <row r="2462">
      <c r="A2462" s="135">
        <v>2461.0</v>
      </c>
      <c r="B2462" s="135" t="s">
        <v>10147</v>
      </c>
      <c r="C2462" s="135" t="s">
        <v>108</v>
      </c>
      <c r="K2462" s="135">
        <v>100.0</v>
      </c>
      <c r="N2462" s="143">
        <v>45824.0</v>
      </c>
    </row>
    <row r="2463">
      <c r="A2463" s="135">
        <v>2462.0</v>
      </c>
      <c r="B2463" s="135" t="s">
        <v>10150</v>
      </c>
      <c r="C2463" s="135" t="s">
        <v>108</v>
      </c>
      <c r="K2463" s="135">
        <v>30.0</v>
      </c>
      <c r="N2463" s="143">
        <v>43846.0</v>
      </c>
    </row>
    <row r="2464">
      <c r="A2464" s="135">
        <v>2463.0</v>
      </c>
      <c r="B2464" s="135" t="s">
        <v>10152</v>
      </c>
      <c r="C2464" s="135" t="s">
        <v>108</v>
      </c>
      <c r="K2464" s="135">
        <v>150.0</v>
      </c>
      <c r="N2464" s="143">
        <v>43839.0</v>
      </c>
    </row>
    <row r="2465">
      <c r="A2465" s="135">
        <v>2464.0</v>
      </c>
      <c r="B2465" s="135" t="s">
        <v>10153</v>
      </c>
      <c r="C2465" s="135" t="s">
        <v>108</v>
      </c>
      <c r="N2465" s="143">
        <v>45735.0</v>
      </c>
    </row>
    <row r="2466">
      <c r="A2466" s="135">
        <v>2465.0</v>
      </c>
      <c r="B2466" s="135" t="s">
        <v>10158</v>
      </c>
      <c r="C2466" s="135" t="s">
        <v>108</v>
      </c>
      <c r="K2466" s="135">
        <v>20.0</v>
      </c>
      <c r="N2466" s="143">
        <v>46078.0</v>
      </c>
    </row>
    <row r="2467">
      <c r="A2467" s="135">
        <v>2466.0</v>
      </c>
      <c r="B2467" s="135" t="s">
        <v>10160</v>
      </c>
      <c r="C2467" s="135" t="s">
        <v>108</v>
      </c>
      <c r="K2467" s="135">
        <v>70.0</v>
      </c>
      <c r="N2467" s="143">
        <v>45994.0</v>
      </c>
    </row>
    <row r="2468">
      <c r="A2468" s="135">
        <v>2467.0</v>
      </c>
      <c r="B2468" s="135" t="s">
        <v>10162</v>
      </c>
      <c r="C2468" s="135" t="s">
        <v>108</v>
      </c>
      <c r="K2468" s="135">
        <v>10.0</v>
      </c>
      <c r="N2468" s="143">
        <v>46081.0</v>
      </c>
    </row>
    <row r="2469">
      <c r="A2469" s="135">
        <v>2468.0</v>
      </c>
      <c r="B2469" s="135" t="s">
        <v>10165</v>
      </c>
      <c r="C2469" s="135" t="s">
        <v>108</v>
      </c>
      <c r="K2469" s="135">
        <v>20.0</v>
      </c>
      <c r="N2469" s="143">
        <v>44039.0</v>
      </c>
    </row>
    <row r="2470">
      <c r="A2470" s="135">
        <v>2469.0</v>
      </c>
      <c r="B2470" s="135" t="s">
        <v>10168</v>
      </c>
      <c r="C2470" s="135" t="s">
        <v>108</v>
      </c>
      <c r="K2470" s="135">
        <v>10.0</v>
      </c>
      <c r="N2470" s="143">
        <v>45275.0</v>
      </c>
    </row>
    <row r="2471">
      <c r="A2471" s="135">
        <v>2470.0</v>
      </c>
      <c r="B2471" s="135" t="s">
        <v>10169</v>
      </c>
      <c r="C2471" s="135" t="s">
        <v>108</v>
      </c>
      <c r="K2471" s="135">
        <v>80.0</v>
      </c>
      <c r="N2471" s="143">
        <v>44957.0</v>
      </c>
    </row>
    <row r="2472">
      <c r="A2472" s="135">
        <v>2471.0</v>
      </c>
      <c r="B2472" s="135" t="s">
        <v>10171</v>
      </c>
      <c r="C2472" s="135" t="s">
        <v>108</v>
      </c>
      <c r="N2472" s="143">
        <v>44461.0</v>
      </c>
    </row>
    <row r="2473">
      <c r="A2473" s="135">
        <v>2472.0</v>
      </c>
      <c r="B2473" s="135" t="s">
        <v>10175</v>
      </c>
      <c r="C2473" s="135" t="s">
        <v>108</v>
      </c>
      <c r="K2473" s="135">
        <v>10.0</v>
      </c>
      <c r="N2473" s="143">
        <v>44763.0</v>
      </c>
    </row>
    <row r="2474">
      <c r="A2474" s="135">
        <v>2473.0</v>
      </c>
      <c r="B2474" s="135" t="s">
        <v>10176</v>
      </c>
      <c r="C2474" s="135" t="s">
        <v>108</v>
      </c>
      <c r="K2474" s="135">
        <v>70.0</v>
      </c>
      <c r="N2474" s="143">
        <v>45699.0</v>
      </c>
      <c r="Q2474" s="135" t="s">
        <v>10180</v>
      </c>
    </row>
    <row r="2475">
      <c r="A2475" s="135">
        <v>2474.0</v>
      </c>
      <c r="B2475" s="135" t="s">
        <v>10182</v>
      </c>
      <c r="C2475" s="135" t="s">
        <v>108</v>
      </c>
      <c r="K2475" s="135">
        <v>20.0</v>
      </c>
      <c r="N2475" s="143">
        <v>46080.0</v>
      </c>
    </row>
    <row r="2476">
      <c r="A2476" s="135">
        <v>2475.0</v>
      </c>
      <c r="B2476" s="135" t="s">
        <v>10184</v>
      </c>
      <c r="C2476" s="135" t="s">
        <v>108</v>
      </c>
      <c r="K2476" s="135">
        <v>30.0</v>
      </c>
      <c r="N2476" s="143">
        <v>43926.0</v>
      </c>
    </row>
    <row r="2477">
      <c r="A2477" s="135">
        <v>2476.0</v>
      </c>
      <c r="B2477" s="135" t="s">
        <v>10185</v>
      </c>
      <c r="C2477" s="135" t="s">
        <v>108</v>
      </c>
      <c r="K2477" s="135">
        <v>10.0</v>
      </c>
      <c r="N2477" s="143">
        <v>46073.0</v>
      </c>
    </row>
    <row r="2478">
      <c r="A2478" s="135">
        <v>2477.0</v>
      </c>
      <c r="B2478" s="135" t="s">
        <v>10187</v>
      </c>
      <c r="C2478" s="135" t="s">
        <v>108</v>
      </c>
      <c r="N2478" s="143">
        <v>43865.0</v>
      </c>
    </row>
    <row r="2479">
      <c r="A2479" s="135">
        <v>2478.0</v>
      </c>
      <c r="B2479" s="135" t="s">
        <v>10189</v>
      </c>
      <c r="C2479" s="135" t="s">
        <v>108</v>
      </c>
      <c r="K2479" s="135">
        <v>10.0</v>
      </c>
      <c r="N2479" s="143">
        <v>45714.0</v>
      </c>
    </row>
    <row r="2480">
      <c r="A2480" s="135">
        <v>2479.0</v>
      </c>
      <c r="B2480" s="135" t="s">
        <v>10190</v>
      </c>
      <c r="C2480" s="135" t="s">
        <v>108</v>
      </c>
      <c r="K2480" s="135">
        <v>70.0</v>
      </c>
      <c r="N2480" s="143">
        <v>44264.0</v>
      </c>
      <c r="Q2480" s="135" t="s">
        <v>10192</v>
      </c>
    </row>
    <row r="2481">
      <c r="A2481" s="135">
        <v>2480.0</v>
      </c>
      <c r="B2481" s="135" t="s">
        <v>10193</v>
      </c>
      <c r="C2481" s="135" t="s">
        <v>108</v>
      </c>
      <c r="K2481" s="135">
        <v>40.0</v>
      </c>
      <c r="N2481" s="143">
        <v>45624.0</v>
      </c>
      <c r="Q2481" s="135" t="s">
        <v>10194</v>
      </c>
    </row>
    <row r="2482">
      <c r="A2482" s="135">
        <v>2481.0</v>
      </c>
      <c r="B2482" s="135" t="s">
        <v>10195</v>
      </c>
      <c r="C2482" s="135" t="s">
        <v>108</v>
      </c>
      <c r="K2482" s="135">
        <v>40.0</v>
      </c>
      <c r="N2482" s="143">
        <v>43861.0</v>
      </c>
    </row>
    <row r="2483">
      <c r="A2483" s="135">
        <v>2482.0</v>
      </c>
      <c r="B2483" s="135" t="s">
        <v>10198</v>
      </c>
      <c r="C2483" s="135" t="s">
        <v>108</v>
      </c>
      <c r="K2483" s="135">
        <v>10.0</v>
      </c>
      <c r="N2483" s="143">
        <v>45105.0</v>
      </c>
    </row>
    <row r="2484">
      <c r="A2484" s="135">
        <v>2483.0</v>
      </c>
      <c r="B2484" s="135" t="s">
        <v>10201</v>
      </c>
      <c r="C2484" s="135" t="s">
        <v>108</v>
      </c>
      <c r="K2484" s="135">
        <v>10.0</v>
      </c>
      <c r="N2484" s="143">
        <v>46014.0</v>
      </c>
    </row>
    <row r="2485">
      <c r="A2485" s="135">
        <v>2484.0</v>
      </c>
      <c r="B2485" s="135" t="s">
        <v>10206</v>
      </c>
      <c r="C2485" s="135" t="s">
        <v>108</v>
      </c>
      <c r="K2485" s="135">
        <v>40.0</v>
      </c>
      <c r="N2485" s="143">
        <v>45708.0</v>
      </c>
    </row>
    <row r="2486">
      <c r="A2486" s="135">
        <v>2485.0</v>
      </c>
      <c r="B2486" s="135" t="s">
        <v>10210</v>
      </c>
      <c r="C2486" s="135" t="s">
        <v>108</v>
      </c>
      <c r="K2486" s="135">
        <v>30.0</v>
      </c>
      <c r="N2486" s="143">
        <v>43845.0</v>
      </c>
    </row>
    <row r="2487">
      <c r="A2487" s="135">
        <v>2486.0</v>
      </c>
      <c r="B2487" s="135" t="s">
        <v>10212</v>
      </c>
      <c r="C2487" s="135" t="s">
        <v>108</v>
      </c>
      <c r="K2487" s="135">
        <v>40.0</v>
      </c>
      <c r="N2487" s="143">
        <v>45284.0</v>
      </c>
    </row>
    <row r="2488">
      <c r="A2488" s="135">
        <v>2487.0</v>
      </c>
      <c r="B2488" s="135" t="s">
        <v>10214</v>
      </c>
      <c r="C2488" s="135" t="s">
        <v>108</v>
      </c>
      <c r="K2488" s="135">
        <v>10.0</v>
      </c>
      <c r="N2488" s="143">
        <v>46018.0</v>
      </c>
    </row>
    <row r="2489">
      <c r="A2489" s="135">
        <v>2488.0</v>
      </c>
      <c r="B2489" s="135" t="s">
        <v>10217</v>
      </c>
      <c r="C2489" s="135" t="s">
        <v>108</v>
      </c>
      <c r="N2489" s="143">
        <v>46048.0</v>
      </c>
    </row>
    <row r="2490">
      <c r="A2490" s="135">
        <v>2489.0</v>
      </c>
      <c r="B2490" s="135" t="s">
        <v>10218</v>
      </c>
      <c r="C2490" s="135" t="s">
        <v>108</v>
      </c>
      <c r="K2490" s="135">
        <v>150.0</v>
      </c>
      <c r="N2490" s="143">
        <v>43844.0</v>
      </c>
    </row>
    <row r="2491">
      <c r="A2491" s="135">
        <v>2490.0</v>
      </c>
      <c r="B2491" s="135" t="s">
        <v>10221</v>
      </c>
      <c r="C2491" s="135" t="s">
        <v>108</v>
      </c>
      <c r="K2491" s="135">
        <v>100.0</v>
      </c>
      <c r="N2491" s="143">
        <v>45827.0</v>
      </c>
    </row>
    <row r="2492">
      <c r="A2492" s="135">
        <v>2491.0</v>
      </c>
      <c r="B2492" s="135" t="s">
        <v>10222</v>
      </c>
      <c r="C2492" s="135" t="s">
        <v>108</v>
      </c>
      <c r="K2492" s="135">
        <v>10.0</v>
      </c>
      <c r="N2492" s="143">
        <v>46010.0</v>
      </c>
      <c r="Q2492" s="135" t="s">
        <v>10225</v>
      </c>
    </row>
    <row r="2493">
      <c r="A2493" s="135">
        <v>2492.0</v>
      </c>
      <c r="B2493" s="135" t="s">
        <v>10227</v>
      </c>
      <c r="C2493" s="135" t="s">
        <v>108</v>
      </c>
      <c r="K2493" s="135">
        <v>60.0</v>
      </c>
      <c r="N2493" s="143">
        <v>44738.0</v>
      </c>
      <c r="Q2493" s="135" t="s">
        <v>10229</v>
      </c>
    </row>
    <row r="2494">
      <c r="A2494" s="135">
        <v>2493.0</v>
      </c>
      <c r="B2494" s="135" t="s">
        <v>10232</v>
      </c>
      <c r="C2494" s="135" t="s">
        <v>108</v>
      </c>
      <c r="K2494" s="135">
        <v>90.0</v>
      </c>
      <c r="N2494" s="143">
        <v>44889.0</v>
      </c>
      <c r="Q2494" s="135" t="s">
        <v>10233</v>
      </c>
    </row>
    <row r="2495">
      <c r="A2495" s="135">
        <v>2494.0</v>
      </c>
      <c r="B2495" s="135" t="s">
        <v>10234</v>
      </c>
      <c r="C2495" s="135" t="s">
        <v>108</v>
      </c>
      <c r="K2495" s="135">
        <v>20.0</v>
      </c>
      <c r="N2495" s="143">
        <v>45699.0</v>
      </c>
    </row>
    <row r="2496">
      <c r="A2496" s="135">
        <v>2495.0</v>
      </c>
      <c r="B2496" s="135" t="s">
        <v>10238</v>
      </c>
      <c r="C2496" s="135" t="s">
        <v>108</v>
      </c>
      <c r="K2496" s="135">
        <v>100.0</v>
      </c>
      <c r="N2496" s="143">
        <v>45484.0</v>
      </c>
    </row>
    <row r="2497">
      <c r="A2497" s="135">
        <v>2496.0</v>
      </c>
      <c r="B2497" s="135" t="s">
        <v>10240</v>
      </c>
      <c r="C2497" s="135" t="s">
        <v>108</v>
      </c>
      <c r="K2497" s="135">
        <v>20.0</v>
      </c>
      <c r="N2497" s="143">
        <v>46017.0</v>
      </c>
    </row>
    <row r="2498">
      <c r="A2498" s="135">
        <v>2497.0</v>
      </c>
      <c r="B2498" s="135" t="s">
        <v>10243</v>
      </c>
      <c r="C2498" s="135" t="s">
        <v>108</v>
      </c>
      <c r="K2498" s="135">
        <v>20.0</v>
      </c>
      <c r="N2498" s="143">
        <v>45808.0</v>
      </c>
    </row>
    <row r="2499">
      <c r="A2499" s="135">
        <v>2498.0</v>
      </c>
      <c r="B2499" s="135" t="s">
        <v>10247</v>
      </c>
      <c r="C2499" s="135" t="s">
        <v>108</v>
      </c>
      <c r="K2499" s="135">
        <v>30.0</v>
      </c>
      <c r="N2499" s="143">
        <v>44069.0</v>
      </c>
    </row>
    <row r="2500">
      <c r="A2500" s="135">
        <v>2499.0</v>
      </c>
      <c r="B2500" s="135" t="s">
        <v>10249</v>
      </c>
      <c r="C2500" s="135" t="s">
        <v>108</v>
      </c>
      <c r="K2500" s="135">
        <v>10.0</v>
      </c>
      <c r="N2500" s="143">
        <v>45601.0</v>
      </c>
    </row>
    <row r="2501">
      <c r="A2501" s="135">
        <v>2500.0</v>
      </c>
      <c r="B2501" s="135" t="s">
        <v>10250</v>
      </c>
      <c r="C2501" s="135" t="s">
        <v>108</v>
      </c>
      <c r="K2501" s="135">
        <v>40.0</v>
      </c>
      <c r="N2501" s="143">
        <v>43847.0</v>
      </c>
    </row>
    <row r="2502">
      <c r="A2502" s="135">
        <v>2501.0</v>
      </c>
      <c r="B2502" s="135" t="s">
        <v>10254</v>
      </c>
      <c r="C2502" s="135" t="s">
        <v>108</v>
      </c>
      <c r="K2502" s="135">
        <v>40.0</v>
      </c>
      <c r="N2502" s="143">
        <v>44610.0</v>
      </c>
      <c r="Q2502" s="135" t="s">
        <v>10255</v>
      </c>
      <c r="R2502" s="135">
        <v>1.0</v>
      </c>
    </row>
    <row r="2503">
      <c r="A2503" s="135">
        <v>2502.0</v>
      </c>
      <c r="B2503" s="135" t="s">
        <v>10257</v>
      </c>
      <c r="C2503" s="135" t="s">
        <v>108</v>
      </c>
      <c r="K2503" s="135">
        <v>80.0</v>
      </c>
      <c r="N2503" s="143">
        <v>44936.0</v>
      </c>
    </row>
    <row r="2504">
      <c r="A2504" s="135">
        <v>2503.0</v>
      </c>
      <c r="B2504" s="135" t="s">
        <v>10262</v>
      </c>
      <c r="C2504" s="135" t="s">
        <v>108</v>
      </c>
      <c r="N2504" s="143">
        <v>45081.0</v>
      </c>
    </row>
    <row r="2505">
      <c r="A2505" s="135">
        <v>2504.0</v>
      </c>
      <c r="B2505" s="135" t="s">
        <v>10263</v>
      </c>
      <c r="C2505" s="135" t="s">
        <v>108</v>
      </c>
      <c r="K2505" s="135">
        <v>200.0</v>
      </c>
      <c r="N2505" s="143">
        <v>43843.0</v>
      </c>
    </row>
    <row r="2506">
      <c r="A2506" s="135">
        <v>2505.0</v>
      </c>
      <c r="B2506" s="135" t="s">
        <v>10266</v>
      </c>
      <c r="C2506" s="135" t="s">
        <v>108</v>
      </c>
      <c r="K2506" s="135">
        <v>10.0</v>
      </c>
      <c r="N2506" s="143">
        <v>46078.0</v>
      </c>
    </row>
    <row r="2507">
      <c r="A2507" s="135">
        <v>2506.0</v>
      </c>
      <c r="B2507" s="135" t="s">
        <v>10267</v>
      </c>
      <c r="C2507" s="135" t="s">
        <v>108</v>
      </c>
      <c r="K2507" s="135">
        <v>10.0</v>
      </c>
      <c r="N2507" s="143">
        <v>45847.0</v>
      </c>
    </row>
    <row r="2508">
      <c r="A2508" s="135">
        <v>2507.0</v>
      </c>
      <c r="B2508" s="135" t="s">
        <v>10270</v>
      </c>
      <c r="C2508" s="135" t="s">
        <v>108</v>
      </c>
      <c r="K2508" s="135">
        <v>20.0</v>
      </c>
      <c r="N2508" s="143">
        <v>45689.0</v>
      </c>
    </row>
    <row r="2509">
      <c r="A2509" s="135">
        <v>2508.0</v>
      </c>
      <c r="B2509" s="135" t="s">
        <v>10272</v>
      </c>
      <c r="C2509" s="135" t="s">
        <v>108</v>
      </c>
      <c r="K2509" s="135">
        <v>70.0</v>
      </c>
      <c r="N2509" s="143">
        <v>43929.0</v>
      </c>
    </row>
    <row r="2510">
      <c r="A2510" s="135">
        <v>2509.0</v>
      </c>
      <c r="B2510" s="135" t="s">
        <v>10274</v>
      </c>
      <c r="C2510" s="135" t="s">
        <v>108</v>
      </c>
      <c r="N2510" s="143">
        <v>43849.0</v>
      </c>
    </row>
    <row r="2511">
      <c r="A2511" s="135">
        <v>2510.0</v>
      </c>
      <c r="B2511" s="135" t="s">
        <v>10277</v>
      </c>
      <c r="C2511" s="135" t="s">
        <v>108</v>
      </c>
      <c r="K2511" s="135">
        <v>60.0</v>
      </c>
      <c r="N2511" s="143">
        <v>43844.0</v>
      </c>
    </row>
    <row r="2512">
      <c r="A2512" s="135">
        <v>2511.0</v>
      </c>
      <c r="B2512" s="135" t="s">
        <v>10279</v>
      </c>
      <c r="C2512" s="135" t="s">
        <v>108</v>
      </c>
      <c r="K2512" s="135">
        <v>30.0</v>
      </c>
      <c r="N2512" s="143">
        <v>46017.0</v>
      </c>
      <c r="Q2512" s="135" t="s">
        <v>10281</v>
      </c>
    </row>
    <row r="2513">
      <c r="A2513" s="135">
        <v>2512.0</v>
      </c>
      <c r="B2513" s="135" t="s">
        <v>10283</v>
      </c>
      <c r="C2513" s="135" t="s">
        <v>108</v>
      </c>
      <c r="N2513" s="143">
        <v>45758.0</v>
      </c>
    </row>
    <row r="2514">
      <c r="A2514" s="135">
        <v>2513.0</v>
      </c>
      <c r="B2514" s="135" t="s">
        <v>10285</v>
      </c>
      <c r="C2514" s="135" t="s">
        <v>108</v>
      </c>
      <c r="K2514" s="135">
        <v>150.0</v>
      </c>
      <c r="N2514" s="143">
        <v>43862.0</v>
      </c>
    </row>
    <row r="2515">
      <c r="A2515" s="135">
        <v>2514.0</v>
      </c>
      <c r="B2515" s="135" t="s">
        <v>10290</v>
      </c>
      <c r="C2515" s="135" t="s">
        <v>108</v>
      </c>
      <c r="K2515" s="135">
        <v>150.0</v>
      </c>
      <c r="N2515" s="143">
        <v>44218.0</v>
      </c>
    </row>
    <row r="2516">
      <c r="A2516" s="135">
        <v>2515.0</v>
      </c>
      <c r="B2516" s="135" t="s">
        <v>10291</v>
      </c>
      <c r="C2516" s="135" t="s">
        <v>108</v>
      </c>
      <c r="K2516" s="135">
        <v>10.0</v>
      </c>
      <c r="N2516" s="143">
        <v>43840.0</v>
      </c>
    </row>
    <row r="2517">
      <c r="A2517" s="135">
        <v>2516.0</v>
      </c>
      <c r="B2517" s="135" t="s">
        <v>10293</v>
      </c>
      <c r="C2517" s="135" t="s">
        <v>108</v>
      </c>
      <c r="N2517" s="143">
        <v>44250.0</v>
      </c>
    </row>
    <row r="2518">
      <c r="A2518" s="135">
        <v>2517.0</v>
      </c>
      <c r="B2518" s="135" t="s">
        <v>10294</v>
      </c>
      <c r="C2518" s="135" t="s">
        <v>108</v>
      </c>
      <c r="N2518" s="143">
        <v>44770.0</v>
      </c>
    </row>
    <row r="2519">
      <c r="A2519" s="135">
        <v>2518.0</v>
      </c>
      <c r="B2519" s="135" t="s">
        <v>10297</v>
      </c>
      <c r="C2519" s="135" t="s">
        <v>108</v>
      </c>
      <c r="N2519" s="143">
        <v>46086.0</v>
      </c>
    </row>
    <row r="2520">
      <c r="A2520" s="135">
        <v>2519.0</v>
      </c>
      <c r="B2520" s="135" t="s">
        <v>10299</v>
      </c>
      <c r="C2520" s="135" t="s">
        <v>108</v>
      </c>
      <c r="K2520" s="135">
        <v>10.0</v>
      </c>
      <c r="N2520" s="143">
        <v>46015.0</v>
      </c>
    </row>
    <row r="2521">
      <c r="A2521" s="135">
        <v>2520.0</v>
      </c>
      <c r="B2521" s="135" t="s">
        <v>10301</v>
      </c>
      <c r="C2521" s="135" t="s">
        <v>108</v>
      </c>
      <c r="K2521" s="135">
        <v>30.0</v>
      </c>
      <c r="N2521" s="143">
        <v>46075.0</v>
      </c>
    </row>
    <row r="2522">
      <c r="A2522" s="135">
        <v>2521.0</v>
      </c>
      <c r="B2522" s="135" t="s">
        <v>10303</v>
      </c>
      <c r="C2522" s="135" t="s">
        <v>108</v>
      </c>
      <c r="K2522" s="135">
        <v>10.0</v>
      </c>
      <c r="N2522" s="143">
        <v>46057.0</v>
      </c>
    </row>
    <row r="2523">
      <c r="A2523" s="135">
        <v>2522.0</v>
      </c>
      <c r="B2523" s="135" t="s">
        <v>10307</v>
      </c>
      <c r="C2523" s="135" t="s">
        <v>108</v>
      </c>
      <c r="K2523" s="135">
        <v>10.0</v>
      </c>
      <c r="N2523" s="143">
        <v>45846.0</v>
      </c>
    </row>
    <row r="2524">
      <c r="A2524" s="135">
        <v>2523.0</v>
      </c>
      <c r="B2524" s="135" t="s">
        <v>10309</v>
      </c>
      <c r="C2524" s="135" t="s">
        <v>108</v>
      </c>
      <c r="N2524" s="143">
        <v>44207.0</v>
      </c>
    </row>
    <row r="2525">
      <c r="A2525" s="135">
        <v>2524.0</v>
      </c>
      <c r="B2525" s="135" t="s">
        <v>10311</v>
      </c>
      <c r="C2525" s="135" t="s">
        <v>108</v>
      </c>
      <c r="K2525" s="135">
        <v>20.0</v>
      </c>
      <c r="N2525" s="143">
        <v>46005.0</v>
      </c>
    </row>
    <row r="2526">
      <c r="A2526" s="135">
        <v>2525.0</v>
      </c>
      <c r="B2526" s="135" t="s">
        <v>10316</v>
      </c>
      <c r="C2526" s="135" t="s">
        <v>108</v>
      </c>
      <c r="K2526" s="135">
        <v>10.0</v>
      </c>
      <c r="N2526" s="143">
        <v>46017.0</v>
      </c>
    </row>
    <row r="2527">
      <c r="A2527" s="135">
        <v>2526.0</v>
      </c>
      <c r="B2527" s="135" t="s">
        <v>10317</v>
      </c>
      <c r="C2527" s="135" t="s">
        <v>108</v>
      </c>
      <c r="K2527" s="135">
        <v>10.0</v>
      </c>
      <c r="N2527" s="143">
        <v>45846.0</v>
      </c>
    </row>
    <row r="2528">
      <c r="A2528" s="135">
        <v>2527.0</v>
      </c>
      <c r="B2528" s="135" t="s">
        <v>10323</v>
      </c>
      <c r="C2528" s="135" t="s">
        <v>108</v>
      </c>
      <c r="N2528" s="143">
        <v>46078.0</v>
      </c>
    </row>
    <row r="2529">
      <c r="A2529" s="135">
        <v>2528.0</v>
      </c>
      <c r="B2529" s="135" t="s">
        <v>10326</v>
      </c>
      <c r="C2529" s="135" t="s">
        <v>108</v>
      </c>
      <c r="N2529" s="143">
        <v>46121.0</v>
      </c>
    </row>
    <row r="2530">
      <c r="A2530" s="135">
        <v>2529.0</v>
      </c>
      <c r="B2530" s="135" t="s">
        <v>10329</v>
      </c>
      <c r="C2530" s="135" t="s">
        <v>108</v>
      </c>
      <c r="K2530" s="135">
        <v>10.0</v>
      </c>
      <c r="N2530" s="143">
        <v>46081.0</v>
      </c>
    </row>
    <row r="2531">
      <c r="A2531" s="135">
        <v>2530.0</v>
      </c>
      <c r="B2531" s="135" t="s">
        <v>10333</v>
      </c>
      <c r="C2531" s="135" t="s">
        <v>108</v>
      </c>
      <c r="K2531" s="135">
        <v>150.0</v>
      </c>
      <c r="N2531" s="143">
        <v>43957.0</v>
      </c>
    </row>
    <row r="2532">
      <c r="A2532" s="135">
        <v>2531.0</v>
      </c>
      <c r="B2532" s="135" t="s">
        <v>10335</v>
      </c>
      <c r="C2532" s="135" t="s">
        <v>108</v>
      </c>
      <c r="K2532" s="135">
        <v>10.0</v>
      </c>
      <c r="N2532" s="143">
        <v>46018.0</v>
      </c>
    </row>
    <row r="2533">
      <c r="A2533" s="135">
        <v>2532.0</v>
      </c>
      <c r="B2533" s="135" t="s">
        <v>10341</v>
      </c>
      <c r="C2533" s="135" t="s">
        <v>108</v>
      </c>
      <c r="K2533" s="135">
        <v>150.0</v>
      </c>
      <c r="N2533" s="143">
        <v>45031.0</v>
      </c>
    </row>
    <row r="2534">
      <c r="A2534" s="135">
        <v>2533.0</v>
      </c>
      <c r="B2534" s="135" t="s">
        <v>10344</v>
      </c>
      <c r="C2534" s="135" t="s">
        <v>108</v>
      </c>
      <c r="K2534" s="135">
        <v>10.0</v>
      </c>
      <c r="N2534" s="143">
        <v>46066.0</v>
      </c>
    </row>
    <row r="2535">
      <c r="A2535" s="135">
        <v>2534.0</v>
      </c>
      <c r="B2535" s="135" t="s">
        <v>10345</v>
      </c>
      <c r="C2535" s="135" t="s">
        <v>108</v>
      </c>
      <c r="N2535" s="143">
        <v>46078.0</v>
      </c>
    </row>
    <row r="2536">
      <c r="A2536" s="135">
        <v>2535.0</v>
      </c>
      <c r="B2536" s="135" t="s">
        <v>10347</v>
      </c>
      <c r="C2536" s="135" t="s">
        <v>108</v>
      </c>
      <c r="K2536" s="135">
        <v>100.0</v>
      </c>
      <c r="N2536" s="143">
        <v>43841.0</v>
      </c>
    </row>
    <row r="2537">
      <c r="A2537" s="135">
        <v>2536.0</v>
      </c>
      <c r="B2537" s="135" t="s">
        <v>10350</v>
      </c>
      <c r="C2537" s="135" t="s">
        <v>108</v>
      </c>
      <c r="K2537" s="135">
        <v>40.0</v>
      </c>
      <c r="N2537" s="143">
        <v>43841.0</v>
      </c>
    </row>
    <row r="2538">
      <c r="A2538" s="135">
        <v>2537.0</v>
      </c>
      <c r="B2538" s="135" t="s">
        <v>10352</v>
      </c>
      <c r="C2538" s="135" t="s">
        <v>108</v>
      </c>
      <c r="K2538" s="135">
        <v>10.0</v>
      </c>
      <c r="N2538" s="143">
        <v>45430.0</v>
      </c>
    </row>
    <row r="2539">
      <c r="A2539" s="135">
        <v>2538.0</v>
      </c>
      <c r="B2539" s="135" t="s">
        <v>10354</v>
      </c>
      <c r="C2539" s="135" t="s">
        <v>108</v>
      </c>
      <c r="K2539" s="135">
        <v>70.0</v>
      </c>
      <c r="N2539" s="143">
        <v>46056.0</v>
      </c>
    </row>
    <row r="2540">
      <c r="A2540" s="135">
        <v>2539.0</v>
      </c>
      <c r="B2540" s="135" t="s">
        <v>10356</v>
      </c>
      <c r="C2540" s="135" t="s">
        <v>108</v>
      </c>
      <c r="K2540" s="135">
        <v>20.0</v>
      </c>
      <c r="N2540" s="143">
        <v>46081.0</v>
      </c>
    </row>
    <row r="2541">
      <c r="A2541" s="135">
        <v>2540.0</v>
      </c>
      <c r="B2541" s="135" t="s">
        <v>10359</v>
      </c>
      <c r="C2541" s="135" t="s">
        <v>108</v>
      </c>
      <c r="N2541" s="143">
        <v>44181.0</v>
      </c>
    </row>
    <row r="2542">
      <c r="A2542" s="135">
        <v>2541.0</v>
      </c>
      <c r="B2542" s="135" t="s">
        <v>10363</v>
      </c>
      <c r="C2542" s="135" t="s">
        <v>108</v>
      </c>
      <c r="K2542" s="135">
        <v>10.0</v>
      </c>
      <c r="N2542" s="143">
        <v>45487.0</v>
      </c>
    </row>
    <row r="2543">
      <c r="A2543" s="135">
        <v>2542.0</v>
      </c>
      <c r="B2543" s="135" t="s">
        <v>10366</v>
      </c>
      <c r="C2543" s="135" t="s">
        <v>108</v>
      </c>
      <c r="K2543" s="135">
        <v>70.0</v>
      </c>
      <c r="N2543" s="143">
        <v>43951.0</v>
      </c>
    </row>
    <row r="2544">
      <c r="A2544" s="135">
        <v>2543.0</v>
      </c>
      <c r="B2544" s="135" t="s">
        <v>10369</v>
      </c>
      <c r="C2544" s="135" t="s">
        <v>108</v>
      </c>
      <c r="K2544" s="135">
        <v>100.0</v>
      </c>
      <c r="N2544" s="143">
        <v>43916.0</v>
      </c>
    </row>
    <row r="2545">
      <c r="A2545" s="135">
        <v>2544.0</v>
      </c>
      <c r="B2545" s="135" t="s">
        <v>10370</v>
      </c>
      <c r="C2545" s="135" t="s">
        <v>108</v>
      </c>
      <c r="N2545" s="143">
        <v>46134.0</v>
      </c>
    </row>
    <row r="2546">
      <c r="A2546" s="135">
        <v>2545.0</v>
      </c>
      <c r="B2546" s="135" t="s">
        <v>10375</v>
      </c>
      <c r="C2546" s="135" t="s">
        <v>108</v>
      </c>
      <c r="K2546" s="135">
        <v>80.0</v>
      </c>
      <c r="N2546" s="143">
        <v>43857.0</v>
      </c>
    </row>
    <row r="2547">
      <c r="A2547" s="135">
        <v>2546.0</v>
      </c>
      <c r="B2547" s="135" t="s">
        <v>10379</v>
      </c>
      <c r="C2547" s="135" t="s">
        <v>108</v>
      </c>
      <c r="N2547" s="143">
        <v>45599.0</v>
      </c>
    </row>
    <row r="2548">
      <c r="A2548" s="135">
        <v>2547.0</v>
      </c>
      <c r="B2548" s="135" t="s">
        <v>10382</v>
      </c>
      <c r="C2548" s="135" t="s">
        <v>108</v>
      </c>
      <c r="N2548" s="143">
        <v>44031.0</v>
      </c>
    </row>
    <row r="2549">
      <c r="A2549" s="135">
        <v>2548.0</v>
      </c>
      <c r="B2549" s="135" t="s">
        <v>10384</v>
      </c>
      <c r="C2549" s="135" t="s">
        <v>108</v>
      </c>
      <c r="N2549" s="143">
        <v>44787.0</v>
      </c>
    </row>
    <row r="2550">
      <c r="A2550" s="135">
        <v>2549.0</v>
      </c>
      <c r="B2550" s="135" t="s">
        <v>10387</v>
      </c>
      <c r="C2550" s="135" t="s">
        <v>108</v>
      </c>
      <c r="N2550" s="143">
        <v>45866.0</v>
      </c>
      <c r="Q2550" s="135" t="s">
        <v>10390</v>
      </c>
      <c r="R2550" s="135">
        <v>1.0</v>
      </c>
    </row>
    <row r="2551">
      <c r="A2551" s="135">
        <v>2550.0</v>
      </c>
      <c r="B2551" s="135" t="s">
        <v>10392</v>
      </c>
      <c r="C2551" s="135" t="s">
        <v>108</v>
      </c>
      <c r="K2551" s="135">
        <v>50.0</v>
      </c>
      <c r="N2551" s="143">
        <v>45830.0</v>
      </c>
    </row>
    <row r="2552">
      <c r="A2552" s="135">
        <v>2551.0</v>
      </c>
      <c r="B2552" s="135" t="s">
        <v>10394</v>
      </c>
      <c r="C2552" s="135" t="s">
        <v>108</v>
      </c>
      <c r="K2552" s="135">
        <v>10.0</v>
      </c>
      <c r="N2552" s="143">
        <v>46012.0</v>
      </c>
    </row>
    <row r="2553">
      <c r="A2553" s="135">
        <v>2552.0</v>
      </c>
      <c r="B2553" s="135" t="s">
        <v>10396</v>
      </c>
      <c r="C2553" s="135" t="s">
        <v>108</v>
      </c>
      <c r="N2553" s="143">
        <v>44863.0</v>
      </c>
    </row>
    <row r="2554">
      <c r="A2554" s="135">
        <v>2553.0</v>
      </c>
      <c r="B2554" s="135" t="s">
        <v>10397</v>
      </c>
      <c r="C2554" s="135" t="s">
        <v>108</v>
      </c>
      <c r="K2554" s="135">
        <v>100.0</v>
      </c>
      <c r="N2554" s="143">
        <v>44688.0</v>
      </c>
    </row>
    <row r="2555">
      <c r="A2555" s="135">
        <v>2554.0</v>
      </c>
      <c r="B2555" s="135" t="s">
        <v>10399</v>
      </c>
      <c r="C2555" s="135" t="s">
        <v>108</v>
      </c>
      <c r="K2555" s="135">
        <v>250.0</v>
      </c>
      <c r="N2555" s="143">
        <v>44935.0</v>
      </c>
    </row>
    <row r="2556">
      <c r="A2556" s="135">
        <v>2555.0</v>
      </c>
      <c r="B2556" s="135" t="s">
        <v>10404</v>
      </c>
      <c r="C2556" s="135" t="s">
        <v>108</v>
      </c>
      <c r="K2556" s="135">
        <v>80.0</v>
      </c>
      <c r="N2556" s="143">
        <v>45689.0</v>
      </c>
    </row>
    <row r="2557">
      <c r="A2557" s="135">
        <v>2556.0</v>
      </c>
      <c r="B2557" s="135" t="s">
        <v>3871</v>
      </c>
      <c r="C2557" s="135" t="s">
        <v>108</v>
      </c>
      <c r="N2557" s="143">
        <v>44623.0</v>
      </c>
    </row>
    <row r="2558">
      <c r="A2558" s="135">
        <v>2557.0</v>
      </c>
      <c r="B2558" s="135" t="s">
        <v>10407</v>
      </c>
      <c r="C2558" s="135" t="s">
        <v>108</v>
      </c>
      <c r="K2558" s="135">
        <v>60.0</v>
      </c>
      <c r="N2558" s="143">
        <v>44993.0</v>
      </c>
    </row>
    <row r="2559">
      <c r="A2559" s="135">
        <v>2558.0</v>
      </c>
      <c r="B2559" s="135" t="s">
        <v>10410</v>
      </c>
      <c r="C2559" s="135" t="s">
        <v>108</v>
      </c>
      <c r="K2559" s="135">
        <v>30.0</v>
      </c>
      <c r="N2559" s="143">
        <v>46019.0</v>
      </c>
    </row>
    <row r="2560">
      <c r="A2560" s="135">
        <v>2559.0</v>
      </c>
      <c r="B2560" s="135" t="s">
        <v>10413</v>
      </c>
      <c r="C2560" s="135" t="s">
        <v>108</v>
      </c>
      <c r="K2560" s="135">
        <v>10.0</v>
      </c>
      <c r="N2560" s="143">
        <v>46017.0</v>
      </c>
    </row>
    <row r="2561">
      <c r="A2561" s="135">
        <v>2560.0</v>
      </c>
      <c r="B2561" s="135" t="s">
        <v>10416</v>
      </c>
      <c r="C2561" s="135" t="s">
        <v>108</v>
      </c>
      <c r="N2561" s="143">
        <v>45103.0</v>
      </c>
    </row>
    <row r="2562">
      <c r="A2562" s="135">
        <v>2561.0</v>
      </c>
      <c r="B2562" s="135" t="s">
        <v>10419</v>
      </c>
      <c r="C2562" s="135" t="s">
        <v>108</v>
      </c>
      <c r="K2562" s="135">
        <v>80.0</v>
      </c>
      <c r="N2562" s="143">
        <v>44925.0</v>
      </c>
    </row>
    <row r="2563">
      <c r="A2563" s="135">
        <v>2562.0</v>
      </c>
      <c r="B2563" s="135" t="s">
        <v>10422</v>
      </c>
      <c r="C2563" s="135" t="s">
        <v>108</v>
      </c>
      <c r="K2563" s="135">
        <v>10.0</v>
      </c>
      <c r="N2563" s="143">
        <v>44170.0</v>
      </c>
      <c r="Q2563" s="135" t="s">
        <v>10425</v>
      </c>
      <c r="R2563" s="135">
        <v>1.0</v>
      </c>
    </row>
    <row r="2564">
      <c r="A2564" s="135">
        <v>2563.0</v>
      </c>
      <c r="B2564" s="135" t="s">
        <v>10426</v>
      </c>
      <c r="C2564" s="135" t="s">
        <v>108</v>
      </c>
      <c r="N2564" s="143">
        <v>45007.0</v>
      </c>
    </row>
    <row r="2565">
      <c r="A2565" s="135">
        <v>2564.0</v>
      </c>
      <c r="B2565" s="135" t="s">
        <v>10427</v>
      </c>
      <c r="C2565" s="135" t="s">
        <v>108</v>
      </c>
      <c r="N2565" s="143">
        <v>43842.0</v>
      </c>
    </row>
    <row r="2566">
      <c r="A2566" s="135">
        <v>2565.0</v>
      </c>
      <c r="B2566" s="135" t="s">
        <v>10431</v>
      </c>
      <c r="C2566" s="135" t="s">
        <v>108</v>
      </c>
      <c r="K2566" s="135">
        <v>60.0</v>
      </c>
      <c r="N2566" s="143">
        <v>45803.0</v>
      </c>
    </row>
    <row r="2567">
      <c r="A2567" s="135">
        <v>2566.0</v>
      </c>
      <c r="B2567" s="135" t="s">
        <v>10433</v>
      </c>
      <c r="C2567" s="135" t="s">
        <v>108</v>
      </c>
      <c r="K2567" s="135">
        <v>30.0</v>
      </c>
      <c r="N2567" s="143">
        <v>46008.0</v>
      </c>
    </row>
    <row r="2568">
      <c r="A2568" s="135">
        <v>2567.0</v>
      </c>
      <c r="B2568" s="135" t="s">
        <v>10434</v>
      </c>
      <c r="C2568" s="135" t="s">
        <v>108</v>
      </c>
      <c r="N2568" s="143">
        <v>43838.0</v>
      </c>
    </row>
    <row r="2569">
      <c r="A2569" s="135">
        <v>2568.0</v>
      </c>
      <c r="B2569" s="135" t="s">
        <v>10437</v>
      </c>
      <c r="C2569" s="135" t="s">
        <v>108</v>
      </c>
      <c r="N2569" s="143">
        <v>45785.0</v>
      </c>
    </row>
    <row r="2570">
      <c r="A2570" s="135">
        <v>2569.0</v>
      </c>
      <c r="B2570" s="135" t="s">
        <v>10440</v>
      </c>
      <c r="C2570" s="135" t="s">
        <v>108</v>
      </c>
      <c r="K2570" s="135">
        <v>20.0</v>
      </c>
      <c r="N2570" s="143">
        <v>46018.0</v>
      </c>
    </row>
    <row r="2571">
      <c r="A2571" s="135">
        <v>2570.0</v>
      </c>
      <c r="B2571" s="135" t="s">
        <v>10442</v>
      </c>
      <c r="C2571" s="135" t="s">
        <v>108</v>
      </c>
      <c r="N2571" s="143">
        <v>45592.0</v>
      </c>
    </row>
    <row r="2572">
      <c r="A2572" s="135">
        <v>2571.0</v>
      </c>
      <c r="B2572" s="135" t="s">
        <v>10443</v>
      </c>
      <c r="C2572" s="135" t="s">
        <v>108</v>
      </c>
      <c r="K2572" s="135">
        <v>100.0</v>
      </c>
      <c r="N2572" s="143">
        <v>43850.0</v>
      </c>
    </row>
    <row r="2573">
      <c r="A2573" s="135">
        <v>2572.0</v>
      </c>
      <c r="B2573" s="135" t="s">
        <v>10446</v>
      </c>
      <c r="C2573" s="135" t="s">
        <v>108</v>
      </c>
      <c r="K2573" s="135">
        <v>100.0</v>
      </c>
      <c r="N2573" s="143">
        <v>45824.0</v>
      </c>
    </row>
    <row r="2574">
      <c r="A2574" s="135">
        <v>2573.0</v>
      </c>
      <c r="B2574" s="135" t="s">
        <v>10454</v>
      </c>
      <c r="C2574" s="135" t="s">
        <v>108</v>
      </c>
      <c r="N2574" s="143">
        <v>44832.0</v>
      </c>
    </row>
    <row r="2575">
      <c r="A2575" s="135">
        <v>2574.0</v>
      </c>
      <c r="B2575" s="135" t="s">
        <v>10456</v>
      </c>
      <c r="C2575" s="135" t="s">
        <v>108</v>
      </c>
      <c r="K2575" s="135">
        <v>80.0</v>
      </c>
      <c r="N2575" s="143">
        <v>45096.0</v>
      </c>
    </row>
    <row r="2576">
      <c r="A2576" s="135">
        <v>2575.0</v>
      </c>
      <c r="B2576" s="135" t="s">
        <v>10459</v>
      </c>
      <c r="C2576" s="135" t="s">
        <v>108</v>
      </c>
      <c r="N2576" s="143">
        <v>44931.0</v>
      </c>
    </row>
    <row r="2577">
      <c r="A2577" s="135">
        <v>2576.0</v>
      </c>
      <c r="B2577" s="135" t="s">
        <v>10461</v>
      </c>
      <c r="C2577" s="135" t="s">
        <v>108</v>
      </c>
      <c r="N2577" s="143">
        <v>43857.0</v>
      </c>
    </row>
    <row r="2578">
      <c r="A2578" s="135">
        <v>2577.0</v>
      </c>
      <c r="B2578" s="135" t="s">
        <v>10466</v>
      </c>
      <c r="C2578" s="135" t="s">
        <v>108</v>
      </c>
      <c r="N2578" s="143">
        <v>45170.0</v>
      </c>
    </row>
    <row r="2579">
      <c r="A2579" s="135">
        <v>2578.0</v>
      </c>
      <c r="B2579" s="135" t="s">
        <v>10469</v>
      </c>
      <c r="C2579" s="135" t="s">
        <v>108</v>
      </c>
      <c r="K2579" s="135">
        <v>10.0</v>
      </c>
      <c r="N2579" s="143">
        <v>45242.0</v>
      </c>
    </row>
    <row r="2580">
      <c r="A2580" s="135">
        <v>2579.0</v>
      </c>
      <c r="B2580" s="135" t="s">
        <v>10472</v>
      </c>
      <c r="C2580" s="135" t="s">
        <v>108</v>
      </c>
      <c r="K2580" s="135">
        <v>20.0</v>
      </c>
      <c r="N2580" s="143">
        <v>45838.0</v>
      </c>
      <c r="Q2580" s="135" t="s">
        <v>10473</v>
      </c>
      <c r="R2580" s="135">
        <v>6.0</v>
      </c>
    </row>
    <row r="2581">
      <c r="A2581" s="135">
        <v>2580.0</v>
      </c>
      <c r="B2581" s="135" t="s">
        <v>10476</v>
      </c>
      <c r="C2581" s="135" t="s">
        <v>108</v>
      </c>
      <c r="K2581" s="135">
        <v>10.0</v>
      </c>
      <c r="N2581" s="143">
        <v>45643.0</v>
      </c>
    </row>
    <row r="2582">
      <c r="A2582" s="135">
        <v>2581.0</v>
      </c>
      <c r="B2582" s="135" t="s">
        <v>10478</v>
      </c>
      <c r="C2582" s="135" t="s">
        <v>108</v>
      </c>
      <c r="K2582" s="135">
        <v>10.0</v>
      </c>
      <c r="N2582" s="143">
        <v>46017.0</v>
      </c>
    </row>
    <row r="2583">
      <c r="A2583" s="135">
        <v>2582.0</v>
      </c>
      <c r="B2583" s="135" t="s">
        <v>10480</v>
      </c>
      <c r="C2583" s="135" t="s">
        <v>108</v>
      </c>
      <c r="K2583" s="135">
        <v>10.0</v>
      </c>
      <c r="N2583" s="143">
        <v>46017.0</v>
      </c>
    </row>
    <row r="2584">
      <c r="A2584" s="135">
        <v>2583.0</v>
      </c>
      <c r="B2584" s="135" t="s">
        <v>10484</v>
      </c>
      <c r="C2584" s="135" t="s">
        <v>108</v>
      </c>
      <c r="K2584" s="135">
        <v>300.0</v>
      </c>
      <c r="N2584" s="143">
        <v>45321.0</v>
      </c>
    </row>
    <row r="2585">
      <c r="A2585" s="135">
        <v>2584.0</v>
      </c>
      <c r="B2585" s="135" t="s">
        <v>10486</v>
      </c>
      <c r="C2585" s="135" t="s">
        <v>108</v>
      </c>
      <c r="K2585" s="135">
        <v>300.0</v>
      </c>
      <c r="N2585" s="143">
        <v>43848.0</v>
      </c>
    </row>
    <row r="2586">
      <c r="A2586" s="135">
        <v>2585.0</v>
      </c>
      <c r="B2586" s="135" t="s">
        <v>10490</v>
      </c>
      <c r="C2586" s="135" t="s">
        <v>108</v>
      </c>
      <c r="N2586" s="143">
        <v>45999.0</v>
      </c>
      <c r="Q2586" s="135" t="s">
        <v>10493</v>
      </c>
      <c r="R2586" s="135">
        <v>1.0</v>
      </c>
    </row>
    <row r="2587">
      <c r="A2587" s="135">
        <v>2586.0</v>
      </c>
      <c r="B2587" s="135" t="s">
        <v>10495</v>
      </c>
      <c r="C2587" s="135" t="s">
        <v>108</v>
      </c>
      <c r="K2587" s="135">
        <v>200.0</v>
      </c>
      <c r="N2587" s="143">
        <v>45728.0</v>
      </c>
    </row>
    <row r="2588">
      <c r="A2588" s="135">
        <v>2587.0</v>
      </c>
      <c r="B2588" s="135" t="s">
        <v>10497</v>
      </c>
      <c r="C2588" s="135" t="s">
        <v>108</v>
      </c>
      <c r="K2588" s="135">
        <v>90.0</v>
      </c>
      <c r="N2588" s="143">
        <v>44125.0</v>
      </c>
    </row>
    <row r="2589">
      <c r="A2589" s="135">
        <v>2588.0</v>
      </c>
      <c r="B2589" s="135" t="s">
        <v>10500</v>
      </c>
      <c r="C2589" s="135" t="s">
        <v>108</v>
      </c>
      <c r="N2589" s="143">
        <v>44385.0</v>
      </c>
    </row>
    <row r="2590">
      <c r="A2590" s="135">
        <v>2589.0</v>
      </c>
      <c r="B2590" s="135" t="s">
        <v>10504</v>
      </c>
      <c r="C2590" s="135" t="s">
        <v>108</v>
      </c>
      <c r="N2590" s="143">
        <v>44334.0</v>
      </c>
    </row>
    <row r="2591">
      <c r="A2591" s="135">
        <v>2590.0</v>
      </c>
      <c r="B2591" s="135" t="s">
        <v>10507</v>
      </c>
      <c r="C2591" s="135" t="s">
        <v>108</v>
      </c>
      <c r="N2591" s="143">
        <v>46081.0</v>
      </c>
    </row>
    <row r="2592">
      <c r="A2592" s="135">
        <v>2591.0</v>
      </c>
      <c r="B2592" s="135" t="s">
        <v>10510</v>
      </c>
      <c r="C2592" s="135" t="s">
        <v>108</v>
      </c>
      <c r="K2592" s="135">
        <v>150.0</v>
      </c>
      <c r="N2592" s="143">
        <v>43850.0</v>
      </c>
    </row>
    <row r="2593">
      <c r="A2593" s="135">
        <v>2592.0</v>
      </c>
      <c r="B2593" s="135" t="s">
        <v>10513</v>
      </c>
      <c r="C2593" s="135" t="s">
        <v>108</v>
      </c>
      <c r="N2593" s="143">
        <v>44989.0</v>
      </c>
    </row>
    <row r="2594">
      <c r="A2594" s="135">
        <v>2593.0</v>
      </c>
      <c r="B2594" s="135" t="s">
        <v>10517</v>
      </c>
      <c r="C2594" s="135" t="s">
        <v>108</v>
      </c>
      <c r="N2594" s="143">
        <v>44122.0</v>
      </c>
    </row>
    <row r="2595">
      <c r="A2595" s="135">
        <v>2594.0</v>
      </c>
      <c r="B2595" s="135" t="s">
        <v>10519</v>
      </c>
      <c r="C2595" s="135" t="s">
        <v>108</v>
      </c>
      <c r="K2595" s="135">
        <v>150.0</v>
      </c>
      <c r="N2595" s="143">
        <v>44965.0</v>
      </c>
    </row>
    <row r="2596">
      <c r="A2596" s="135">
        <v>2595.0</v>
      </c>
      <c r="B2596" s="135" t="s">
        <v>10520</v>
      </c>
      <c r="C2596" s="135" t="s">
        <v>108</v>
      </c>
      <c r="N2596" s="143">
        <v>46056.0</v>
      </c>
    </row>
    <row r="2597">
      <c r="A2597" s="135">
        <v>2596.0</v>
      </c>
      <c r="B2597" s="135" t="s">
        <v>10521</v>
      </c>
      <c r="C2597" s="135" t="s">
        <v>108</v>
      </c>
      <c r="N2597" s="143">
        <v>44934.0</v>
      </c>
    </row>
    <row r="2598">
      <c r="A2598" s="135">
        <v>2597.0</v>
      </c>
      <c r="B2598" s="135" t="s">
        <v>10525</v>
      </c>
      <c r="C2598" s="135" t="s">
        <v>108</v>
      </c>
      <c r="K2598" s="135">
        <v>10.0</v>
      </c>
      <c r="N2598" s="143">
        <v>45640.0</v>
      </c>
    </row>
    <row r="2599">
      <c r="A2599" s="135">
        <v>2598.0</v>
      </c>
      <c r="B2599" s="135" t="s">
        <v>10526</v>
      </c>
      <c r="C2599" s="135" t="s">
        <v>108</v>
      </c>
      <c r="K2599" s="135">
        <v>40.0</v>
      </c>
      <c r="N2599" s="143">
        <v>44993.0</v>
      </c>
    </row>
    <row r="2600">
      <c r="A2600" s="135">
        <v>2599.0</v>
      </c>
      <c r="B2600" s="135" t="s">
        <v>10528</v>
      </c>
      <c r="C2600" s="135" t="s">
        <v>108</v>
      </c>
      <c r="K2600" s="135">
        <v>40.0</v>
      </c>
      <c r="N2600" s="143">
        <v>45771.0</v>
      </c>
    </row>
    <row r="2601">
      <c r="A2601" s="135">
        <v>2600.0</v>
      </c>
      <c r="B2601" s="135" t="s">
        <v>3875</v>
      </c>
      <c r="C2601" s="135" t="s">
        <v>108</v>
      </c>
      <c r="K2601" s="135">
        <v>10.0</v>
      </c>
      <c r="N2601" s="143">
        <v>46095.0</v>
      </c>
    </row>
    <row r="2602">
      <c r="A2602" s="135">
        <v>2601.0</v>
      </c>
      <c r="B2602" s="135" t="s">
        <v>10535</v>
      </c>
      <c r="C2602" s="135" t="s">
        <v>108</v>
      </c>
      <c r="N2602" s="143">
        <v>45083.0</v>
      </c>
    </row>
    <row r="2603">
      <c r="A2603" s="135">
        <v>2602.0</v>
      </c>
      <c r="B2603" s="135" t="s">
        <v>10537</v>
      </c>
      <c r="C2603" s="135" t="s">
        <v>108</v>
      </c>
      <c r="K2603" s="135">
        <v>20.0</v>
      </c>
      <c r="N2603" s="143">
        <v>45053.0</v>
      </c>
      <c r="Q2603" s="135" t="s">
        <v>10539</v>
      </c>
    </row>
    <row r="2604">
      <c r="A2604" s="135">
        <v>2603.0</v>
      </c>
      <c r="B2604" s="135" t="s">
        <v>10540</v>
      </c>
      <c r="C2604" s="135" t="s">
        <v>108</v>
      </c>
      <c r="N2604" s="143">
        <v>44976.0</v>
      </c>
    </row>
    <row r="2605">
      <c r="A2605" s="135">
        <v>2604.0</v>
      </c>
      <c r="B2605" s="135" t="s">
        <v>10542</v>
      </c>
      <c r="C2605" s="135" t="s">
        <v>108</v>
      </c>
      <c r="K2605" s="135">
        <v>100.0</v>
      </c>
      <c r="N2605" s="143">
        <v>45066.0</v>
      </c>
    </row>
    <row r="2606">
      <c r="A2606" s="135">
        <v>2605.0</v>
      </c>
      <c r="B2606" s="135" t="s">
        <v>10545</v>
      </c>
      <c r="C2606" s="135" t="s">
        <v>108</v>
      </c>
      <c r="N2606" s="143">
        <v>46052.0</v>
      </c>
    </row>
    <row r="2607">
      <c r="A2607" s="135">
        <v>2606.0</v>
      </c>
      <c r="B2607" s="135" t="s">
        <v>10547</v>
      </c>
      <c r="C2607" s="135" t="s">
        <v>108</v>
      </c>
      <c r="K2607" s="135">
        <v>80.0</v>
      </c>
      <c r="N2607" s="143">
        <v>44012.0</v>
      </c>
    </row>
    <row r="2608">
      <c r="A2608" s="135">
        <v>2607.0</v>
      </c>
      <c r="B2608" s="135" t="s">
        <v>10549</v>
      </c>
      <c r="C2608" s="135" t="s">
        <v>108</v>
      </c>
      <c r="K2608" s="135">
        <v>20.0</v>
      </c>
      <c r="N2608" s="143">
        <v>46042.0</v>
      </c>
    </row>
    <row r="2609">
      <c r="A2609" s="135">
        <v>2608.0</v>
      </c>
      <c r="B2609" s="135" t="s">
        <v>10551</v>
      </c>
      <c r="C2609" s="135" t="s">
        <v>108</v>
      </c>
      <c r="N2609" s="143">
        <v>45313.0</v>
      </c>
    </row>
    <row r="2610">
      <c r="A2610" s="135">
        <v>2609.0</v>
      </c>
      <c r="B2610" s="135" t="s">
        <v>10554</v>
      </c>
      <c r="C2610" s="135" t="s">
        <v>108</v>
      </c>
      <c r="K2610" s="135">
        <v>10.0</v>
      </c>
      <c r="N2610" s="143">
        <v>46015.0</v>
      </c>
    </row>
    <row r="2611">
      <c r="A2611" s="135">
        <v>2610.0</v>
      </c>
      <c r="B2611" s="135" t="s">
        <v>10558</v>
      </c>
      <c r="C2611" s="135" t="s">
        <v>108</v>
      </c>
      <c r="N2611" s="143">
        <v>46132.0</v>
      </c>
    </row>
    <row r="2612">
      <c r="A2612" s="135">
        <v>2611.0</v>
      </c>
      <c r="B2612" s="135" t="s">
        <v>10560</v>
      </c>
      <c r="C2612" s="135" t="s">
        <v>108</v>
      </c>
      <c r="K2612" s="135">
        <v>70.0</v>
      </c>
      <c r="N2612" s="143">
        <v>44016.0</v>
      </c>
    </row>
    <row r="2613">
      <c r="A2613" s="135">
        <v>2612.0</v>
      </c>
      <c r="B2613" s="135" t="s">
        <v>10563</v>
      </c>
      <c r="C2613" s="135" t="s">
        <v>108</v>
      </c>
      <c r="K2613" s="135">
        <v>200.0</v>
      </c>
      <c r="N2613" s="143">
        <v>45048.0</v>
      </c>
    </row>
    <row r="2614">
      <c r="A2614" s="135">
        <v>2613.0</v>
      </c>
      <c r="B2614" s="135" t="s">
        <v>10566</v>
      </c>
      <c r="C2614" s="135" t="s">
        <v>108</v>
      </c>
      <c r="K2614" s="135">
        <v>10.0</v>
      </c>
      <c r="N2614" s="143">
        <v>46017.0</v>
      </c>
    </row>
    <row r="2615">
      <c r="A2615" s="135">
        <v>2614.0</v>
      </c>
      <c r="B2615" s="135" t="s">
        <v>10570</v>
      </c>
      <c r="C2615" s="135" t="s">
        <v>108</v>
      </c>
      <c r="K2615" s="135">
        <v>30.0</v>
      </c>
      <c r="N2615" s="143">
        <v>44641.0</v>
      </c>
    </row>
    <row r="2616">
      <c r="A2616" s="135">
        <v>2615.0</v>
      </c>
      <c r="B2616" s="135" t="s">
        <v>10573</v>
      </c>
      <c r="C2616" s="135" t="s">
        <v>108</v>
      </c>
      <c r="K2616" s="135">
        <v>60.0</v>
      </c>
      <c r="N2616" s="143">
        <v>46017.0</v>
      </c>
    </row>
    <row r="2617">
      <c r="A2617" s="135">
        <v>2616.0</v>
      </c>
      <c r="B2617" s="135" t="s">
        <v>10574</v>
      </c>
      <c r="C2617" s="135" t="s">
        <v>108</v>
      </c>
      <c r="K2617" s="135">
        <v>10.0</v>
      </c>
      <c r="N2617" s="143">
        <v>44252.0</v>
      </c>
    </row>
    <row r="2618">
      <c r="A2618" s="135">
        <v>2617.0</v>
      </c>
      <c r="B2618" s="135" t="s">
        <v>10577</v>
      </c>
      <c r="C2618" s="135" t="s">
        <v>108</v>
      </c>
      <c r="K2618" s="135">
        <v>150.0</v>
      </c>
      <c r="N2618" s="143">
        <v>44592.0</v>
      </c>
    </row>
    <row r="2619">
      <c r="A2619" s="135">
        <v>2618.0</v>
      </c>
      <c r="B2619" s="135" t="s">
        <v>10579</v>
      </c>
      <c r="C2619" s="135" t="s">
        <v>108</v>
      </c>
      <c r="K2619" s="135">
        <v>10.0</v>
      </c>
      <c r="N2619" s="143">
        <v>45846.0</v>
      </c>
    </row>
    <row r="2620">
      <c r="A2620" s="135">
        <v>2619.0</v>
      </c>
      <c r="B2620" s="135" t="s">
        <v>10582</v>
      </c>
      <c r="C2620" s="135" t="s">
        <v>108</v>
      </c>
      <c r="K2620" s="135">
        <v>350.0</v>
      </c>
      <c r="N2620" s="143">
        <v>45912.0</v>
      </c>
    </row>
    <row r="2621">
      <c r="A2621" s="135">
        <v>2620.0</v>
      </c>
      <c r="B2621" s="135" t="s">
        <v>10583</v>
      </c>
      <c r="C2621" s="135" t="s">
        <v>108</v>
      </c>
      <c r="K2621" s="135">
        <v>50.0</v>
      </c>
      <c r="N2621" s="143">
        <v>45379.0</v>
      </c>
    </row>
    <row r="2622">
      <c r="A2622" s="135">
        <v>2621.0</v>
      </c>
      <c r="B2622" s="135" t="s">
        <v>10585</v>
      </c>
      <c r="C2622" s="135" t="s">
        <v>108</v>
      </c>
      <c r="K2622" s="135">
        <v>60.0</v>
      </c>
      <c r="N2622" s="143">
        <v>45790.0</v>
      </c>
    </row>
    <row r="2623">
      <c r="A2623" s="135">
        <v>2622.0</v>
      </c>
      <c r="B2623" s="135" t="s">
        <v>10589</v>
      </c>
      <c r="C2623" s="135" t="s">
        <v>108</v>
      </c>
      <c r="K2623" s="135">
        <v>30.0</v>
      </c>
      <c r="N2623" s="143">
        <v>44639.0</v>
      </c>
    </row>
    <row r="2624">
      <c r="A2624" s="135">
        <v>2623.0</v>
      </c>
      <c r="B2624" s="135" t="s">
        <v>10593</v>
      </c>
      <c r="C2624" s="135" t="s">
        <v>108</v>
      </c>
      <c r="K2624" s="135">
        <v>100.0</v>
      </c>
      <c r="N2624" s="143">
        <v>45451.0</v>
      </c>
    </row>
    <row r="2625">
      <c r="A2625" s="135">
        <v>2624.0</v>
      </c>
      <c r="B2625" s="135" t="s">
        <v>10595</v>
      </c>
      <c r="C2625" s="135" t="s">
        <v>108</v>
      </c>
      <c r="K2625" s="135">
        <v>20.0</v>
      </c>
      <c r="N2625" s="143">
        <v>44677.0</v>
      </c>
    </row>
    <row r="2626">
      <c r="A2626" s="135">
        <v>2625.0</v>
      </c>
      <c r="B2626" s="135" t="s">
        <v>10599</v>
      </c>
      <c r="C2626" s="135" t="s">
        <v>108</v>
      </c>
      <c r="N2626" s="143">
        <v>45249.0</v>
      </c>
    </row>
    <row r="2627">
      <c r="A2627" s="135">
        <v>2626.0</v>
      </c>
      <c r="B2627" s="135" t="s">
        <v>10602</v>
      </c>
      <c r="C2627" s="135" t="s">
        <v>108</v>
      </c>
      <c r="K2627" s="135">
        <v>150.0</v>
      </c>
      <c r="N2627" s="143">
        <v>43909.0</v>
      </c>
    </row>
    <row r="2628">
      <c r="A2628" s="135">
        <v>2627.0</v>
      </c>
      <c r="B2628" s="135" t="s">
        <v>10607</v>
      </c>
      <c r="C2628" s="135" t="s">
        <v>108</v>
      </c>
      <c r="K2628" s="135">
        <v>80.0</v>
      </c>
      <c r="N2628" s="143">
        <v>43843.0</v>
      </c>
    </row>
    <row r="2629">
      <c r="A2629" s="135">
        <v>2628.0</v>
      </c>
      <c r="B2629" s="135" t="s">
        <v>10610</v>
      </c>
      <c r="C2629" s="135" t="s">
        <v>108</v>
      </c>
      <c r="K2629" s="135">
        <v>30.0</v>
      </c>
      <c r="N2629" s="143">
        <v>45013.0</v>
      </c>
    </row>
    <row r="2630">
      <c r="A2630" s="135">
        <v>2629.0</v>
      </c>
      <c r="B2630" s="135" t="s">
        <v>10613</v>
      </c>
      <c r="C2630" s="135" t="s">
        <v>108</v>
      </c>
      <c r="K2630" s="135">
        <v>20.0</v>
      </c>
      <c r="N2630" s="143">
        <v>46007.0</v>
      </c>
      <c r="Q2630" s="135" t="s">
        <v>10617</v>
      </c>
      <c r="R2630" s="135">
        <v>2.0</v>
      </c>
    </row>
    <row r="2631">
      <c r="A2631" s="135">
        <v>2630.0</v>
      </c>
      <c r="B2631" s="135" t="s">
        <v>10618</v>
      </c>
      <c r="C2631" s="135" t="s">
        <v>108</v>
      </c>
      <c r="N2631" s="143">
        <v>45597.0</v>
      </c>
    </row>
    <row r="2632">
      <c r="A2632" s="135">
        <v>2631.0</v>
      </c>
      <c r="B2632" s="135" t="s">
        <v>10619</v>
      </c>
      <c r="C2632" s="135" t="s">
        <v>108</v>
      </c>
      <c r="K2632" s="135">
        <v>40.0</v>
      </c>
      <c r="N2632" s="143">
        <v>46042.0</v>
      </c>
    </row>
    <row r="2633">
      <c r="A2633" s="135">
        <v>2632.0</v>
      </c>
      <c r="B2633" s="135" t="s">
        <v>10621</v>
      </c>
      <c r="C2633" s="135" t="s">
        <v>108</v>
      </c>
      <c r="K2633" s="135">
        <v>10.0</v>
      </c>
      <c r="N2633" s="143">
        <v>46056.0</v>
      </c>
      <c r="Q2633" s="135" t="s">
        <v>10622</v>
      </c>
      <c r="R2633" s="135">
        <v>2.0</v>
      </c>
    </row>
    <row r="2634">
      <c r="A2634" s="135">
        <v>2633.0</v>
      </c>
      <c r="B2634" s="135" t="s">
        <v>10626</v>
      </c>
      <c r="C2634" s="135" t="s">
        <v>108</v>
      </c>
      <c r="K2634" s="135">
        <v>200.0</v>
      </c>
      <c r="N2634" s="143">
        <v>43945.0</v>
      </c>
      <c r="Q2634" s="135" t="s">
        <v>10629</v>
      </c>
    </row>
    <row r="2635">
      <c r="A2635" s="135">
        <v>2634.0</v>
      </c>
      <c r="B2635" s="135" t="s">
        <v>10630</v>
      </c>
      <c r="C2635" s="135" t="s">
        <v>108</v>
      </c>
      <c r="K2635" s="135">
        <v>30.0</v>
      </c>
      <c r="N2635" s="143">
        <v>46087.0</v>
      </c>
    </row>
    <row r="2636">
      <c r="A2636" s="135">
        <v>2635.0</v>
      </c>
      <c r="B2636" s="135" t="s">
        <v>10633</v>
      </c>
      <c r="C2636" s="135" t="s">
        <v>108</v>
      </c>
      <c r="K2636" s="135">
        <v>10.0</v>
      </c>
      <c r="N2636" s="143">
        <v>45838.0</v>
      </c>
    </row>
    <row r="2637">
      <c r="A2637" s="135">
        <v>2636.0</v>
      </c>
      <c r="B2637" s="135" t="s">
        <v>10636</v>
      </c>
      <c r="C2637" s="135" t="s">
        <v>108</v>
      </c>
      <c r="K2637" s="135">
        <v>70.0</v>
      </c>
      <c r="N2637" s="143">
        <v>45294.0</v>
      </c>
    </row>
    <row r="2638">
      <c r="A2638" s="135">
        <v>2637.0</v>
      </c>
      <c r="B2638" s="135" t="s">
        <v>10639</v>
      </c>
      <c r="C2638" s="135" t="s">
        <v>108</v>
      </c>
      <c r="K2638" s="135">
        <v>250.0</v>
      </c>
      <c r="N2638" s="143">
        <v>44519.0</v>
      </c>
    </row>
    <row r="2639">
      <c r="A2639" s="135">
        <v>2638.0</v>
      </c>
      <c r="B2639" s="135" t="s">
        <v>10642</v>
      </c>
      <c r="C2639" s="135" t="s">
        <v>108</v>
      </c>
      <c r="K2639" s="135">
        <v>30.0</v>
      </c>
      <c r="N2639" s="143">
        <v>45597.0</v>
      </c>
    </row>
    <row r="2640">
      <c r="A2640" s="135">
        <v>2639.0</v>
      </c>
      <c r="B2640" s="135" t="s">
        <v>10644</v>
      </c>
      <c r="C2640" s="135" t="s">
        <v>108</v>
      </c>
      <c r="K2640" s="135">
        <v>150.0</v>
      </c>
      <c r="N2640" s="143">
        <v>45835.0</v>
      </c>
    </row>
    <row r="2641">
      <c r="A2641" s="135">
        <v>2640.0</v>
      </c>
      <c r="B2641" s="135" t="s">
        <v>3879</v>
      </c>
      <c r="C2641" s="135" t="s">
        <v>108</v>
      </c>
      <c r="N2641" s="143">
        <v>46081.0</v>
      </c>
    </row>
    <row r="2642">
      <c r="A2642" s="135">
        <v>2641.0</v>
      </c>
      <c r="B2642" s="135" t="s">
        <v>3882</v>
      </c>
      <c r="C2642" s="135" t="s">
        <v>108</v>
      </c>
      <c r="K2642" s="135">
        <v>100.0</v>
      </c>
      <c r="N2642" s="143">
        <v>45171.0</v>
      </c>
    </row>
    <row r="2643">
      <c r="A2643" s="135">
        <v>2642.0</v>
      </c>
      <c r="B2643" s="135" t="s">
        <v>10647</v>
      </c>
      <c r="C2643" s="135" t="s">
        <v>108</v>
      </c>
      <c r="N2643" s="143">
        <v>44073.0</v>
      </c>
    </row>
    <row r="2644">
      <c r="A2644" s="135">
        <v>2643.0</v>
      </c>
      <c r="B2644" s="135" t="s">
        <v>10650</v>
      </c>
      <c r="C2644" s="135" t="s">
        <v>108</v>
      </c>
      <c r="K2644" s="135">
        <v>10.0</v>
      </c>
      <c r="N2644" s="143">
        <v>46015.0</v>
      </c>
    </row>
    <row r="2645">
      <c r="A2645" s="135">
        <v>2644.0</v>
      </c>
      <c r="B2645" s="135" t="s">
        <v>10652</v>
      </c>
      <c r="C2645" s="135" t="s">
        <v>108</v>
      </c>
      <c r="K2645" s="135">
        <v>100.0</v>
      </c>
      <c r="N2645" s="143">
        <v>45263.0</v>
      </c>
    </row>
    <row r="2646">
      <c r="A2646" s="135">
        <v>2645.0</v>
      </c>
      <c r="B2646" s="135" t="s">
        <v>10658</v>
      </c>
      <c r="C2646" s="135" t="s">
        <v>108</v>
      </c>
      <c r="K2646" s="135">
        <v>90.0</v>
      </c>
      <c r="N2646" s="143">
        <v>44392.0</v>
      </c>
    </row>
    <row r="2647">
      <c r="A2647" s="135">
        <v>2646.0</v>
      </c>
      <c r="B2647" s="135" t="s">
        <v>10660</v>
      </c>
      <c r="C2647" s="135" t="s">
        <v>108</v>
      </c>
      <c r="N2647" s="143">
        <v>44106.0</v>
      </c>
    </row>
    <row r="2648">
      <c r="A2648" s="135">
        <v>2647.0</v>
      </c>
      <c r="B2648" s="135" t="s">
        <v>10661</v>
      </c>
      <c r="C2648" s="135" t="s">
        <v>108</v>
      </c>
      <c r="K2648" s="135">
        <v>10.0</v>
      </c>
      <c r="N2648" s="143">
        <v>44917.0</v>
      </c>
      <c r="O2648" s="135" t="s">
        <v>1765</v>
      </c>
      <c r="P2648" s="135" t="s">
        <v>1767</v>
      </c>
      <c r="S2648" s="135" t="s">
        <v>1770</v>
      </c>
    </row>
    <row r="2649">
      <c r="A2649" s="135">
        <v>2648.0</v>
      </c>
      <c r="B2649" s="135" t="s">
        <v>10666</v>
      </c>
      <c r="C2649" s="135" t="s">
        <v>108</v>
      </c>
      <c r="K2649" s="135">
        <v>10.0</v>
      </c>
      <c r="N2649" s="143">
        <v>46080.0</v>
      </c>
    </row>
    <row r="2650">
      <c r="A2650" s="135">
        <v>2649.0</v>
      </c>
      <c r="B2650" s="135" t="s">
        <v>10669</v>
      </c>
      <c r="C2650" s="135" t="s">
        <v>108</v>
      </c>
      <c r="K2650" s="135">
        <v>50.0</v>
      </c>
      <c r="N2650" s="143">
        <v>43871.0</v>
      </c>
    </row>
    <row r="2651">
      <c r="A2651" s="135">
        <v>2650.0</v>
      </c>
      <c r="B2651" s="135" t="s">
        <v>10673</v>
      </c>
      <c r="C2651" s="135" t="s">
        <v>108</v>
      </c>
      <c r="K2651" s="135">
        <v>30.0</v>
      </c>
      <c r="N2651" s="143">
        <v>45603.0</v>
      </c>
    </row>
    <row r="2652">
      <c r="A2652" s="135">
        <v>2651.0</v>
      </c>
      <c r="B2652" s="135" t="s">
        <v>10675</v>
      </c>
      <c r="C2652" s="135" t="s">
        <v>108</v>
      </c>
      <c r="K2652" s="135">
        <v>20.0</v>
      </c>
      <c r="N2652" s="143">
        <v>46012.0</v>
      </c>
    </row>
    <row r="2653">
      <c r="A2653" s="135">
        <v>2652.0</v>
      </c>
      <c r="B2653" s="135" t="s">
        <v>10678</v>
      </c>
      <c r="C2653" s="135" t="s">
        <v>108</v>
      </c>
      <c r="K2653" s="135">
        <v>90.0</v>
      </c>
      <c r="N2653" s="143">
        <v>43964.0</v>
      </c>
      <c r="Q2653" s="135" t="s">
        <v>10681</v>
      </c>
      <c r="R2653" s="135">
        <v>1.0</v>
      </c>
    </row>
    <row r="2654">
      <c r="A2654" s="135">
        <v>2653.0</v>
      </c>
      <c r="B2654" s="135" t="s">
        <v>10682</v>
      </c>
      <c r="C2654" s="135" t="s">
        <v>108</v>
      </c>
      <c r="K2654" s="135">
        <v>20.0</v>
      </c>
      <c r="N2654" s="143">
        <v>45851.0</v>
      </c>
    </row>
    <row r="2655">
      <c r="A2655" s="135">
        <v>2654.0</v>
      </c>
      <c r="B2655" s="135" t="s">
        <v>10685</v>
      </c>
      <c r="C2655" s="135" t="s">
        <v>108</v>
      </c>
      <c r="K2655" s="135">
        <v>10.0</v>
      </c>
      <c r="N2655" s="143">
        <v>45785.0</v>
      </c>
    </row>
    <row r="2656">
      <c r="A2656" s="135">
        <v>2655.0</v>
      </c>
      <c r="B2656" s="135" t="s">
        <v>10690</v>
      </c>
      <c r="C2656" s="135" t="s">
        <v>108</v>
      </c>
      <c r="K2656" s="135">
        <v>10.0</v>
      </c>
      <c r="N2656" s="143">
        <v>46018.0</v>
      </c>
    </row>
    <row r="2657">
      <c r="A2657" s="135">
        <v>2656.0</v>
      </c>
      <c r="B2657" s="135" t="s">
        <v>10694</v>
      </c>
      <c r="C2657" s="135" t="s">
        <v>108</v>
      </c>
      <c r="K2657" s="135">
        <v>70.0</v>
      </c>
      <c r="N2657" s="143">
        <v>44469.0</v>
      </c>
    </row>
    <row r="2658">
      <c r="A2658" s="135">
        <v>2657.0</v>
      </c>
      <c r="B2658" s="135" t="s">
        <v>10696</v>
      </c>
      <c r="C2658" s="135" t="s">
        <v>108</v>
      </c>
      <c r="K2658" s="135">
        <v>10.0</v>
      </c>
      <c r="N2658" s="143">
        <v>44187.0</v>
      </c>
    </row>
    <row r="2659">
      <c r="A2659" s="135">
        <v>2658.0</v>
      </c>
      <c r="B2659" s="135" t="s">
        <v>10698</v>
      </c>
      <c r="C2659" s="135" t="s">
        <v>108</v>
      </c>
      <c r="K2659" s="135">
        <v>10.0</v>
      </c>
      <c r="N2659" s="143">
        <v>46056.0</v>
      </c>
      <c r="Q2659" s="135" t="s">
        <v>10702</v>
      </c>
      <c r="R2659" s="135">
        <v>2.0</v>
      </c>
    </row>
    <row r="2660">
      <c r="A2660" s="135">
        <v>2659.0</v>
      </c>
      <c r="B2660" s="135" t="s">
        <v>10706</v>
      </c>
      <c r="C2660" s="135" t="s">
        <v>108</v>
      </c>
      <c r="N2660" s="143">
        <v>44880.0</v>
      </c>
    </row>
    <row r="2661">
      <c r="A2661" s="135">
        <v>2660.0</v>
      </c>
      <c r="B2661" s="135" t="s">
        <v>10708</v>
      </c>
      <c r="C2661" s="135" t="s">
        <v>108</v>
      </c>
      <c r="N2661" s="143">
        <v>45596.0</v>
      </c>
    </row>
    <row r="2662">
      <c r="A2662" s="135">
        <v>2661.0</v>
      </c>
      <c r="B2662" s="135" t="s">
        <v>10712</v>
      </c>
      <c r="C2662" s="135" t="s">
        <v>108</v>
      </c>
      <c r="N2662" s="143">
        <v>45362.0</v>
      </c>
    </row>
    <row r="2663">
      <c r="A2663" s="135">
        <v>2662.0</v>
      </c>
      <c r="B2663" s="135" t="s">
        <v>10713</v>
      </c>
      <c r="C2663" s="135" t="s">
        <v>108</v>
      </c>
      <c r="K2663" s="135">
        <v>10.0</v>
      </c>
      <c r="N2663" s="143">
        <v>43855.0</v>
      </c>
    </row>
    <row r="2664">
      <c r="A2664" s="135">
        <v>2663.0</v>
      </c>
      <c r="B2664" s="135" t="s">
        <v>10719</v>
      </c>
      <c r="C2664" s="135" t="s">
        <v>108</v>
      </c>
      <c r="K2664" s="135">
        <v>300.0</v>
      </c>
      <c r="N2664" s="143">
        <v>45017.0</v>
      </c>
    </row>
    <row r="2665">
      <c r="A2665" s="135">
        <v>2664.0</v>
      </c>
      <c r="B2665" s="135" t="s">
        <v>10724</v>
      </c>
      <c r="C2665" s="135" t="s">
        <v>108</v>
      </c>
      <c r="N2665" s="143">
        <v>44875.0</v>
      </c>
    </row>
    <row r="2666">
      <c r="A2666" s="135">
        <v>2665.0</v>
      </c>
      <c r="B2666" s="135" t="s">
        <v>10725</v>
      </c>
      <c r="C2666" s="135" t="s">
        <v>108</v>
      </c>
      <c r="K2666" s="135">
        <v>30.0</v>
      </c>
      <c r="N2666" s="143">
        <v>43891.0</v>
      </c>
    </row>
    <row r="2667">
      <c r="A2667" s="135">
        <v>2666.0</v>
      </c>
      <c r="B2667" s="135" t="s">
        <v>10728</v>
      </c>
      <c r="C2667" s="135" t="s">
        <v>108</v>
      </c>
      <c r="K2667" s="135">
        <v>90.0</v>
      </c>
      <c r="N2667" s="143">
        <v>45005.0</v>
      </c>
      <c r="Q2667" s="135" t="s">
        <v>10731</v>
      </c>
      <c r="R2667" s="135">
        <v>1.0</v>
      </c>
    </row>
    <row r="2668">
      <c r="A2668" s="135">
        <v>2667.0</v>
      </c>
      <c r="B2668" s="135" t="s">
        <v>10734</v>
      </c>
      <c r="C2668" s="135" t="s">
        <v>108</v>
      </c>
      <c r="K2668" s="135">
        <v>50.0</v>
      </c>
      <c r="N2668" s="143">
        <v>43960.0</v>
      </c>
    </row>
    <row r="2669">
      <c r="A2669" s="135">
        <v>2668.0</v>
      </c>
      <c r="B2669" s="135" t="s">
        <v>10736</v>
      </c>
      <c r="C2669" s="135" t="s">
        <v>108</v>
      </c>
      <c r="K2669" s="135">
        <v>10.0</v>
      </c>
      <c r="N2669" s="143">
        <v>46015.0</v>
      </c>
    </row>
    <row r="2670">
      <c r="A2670" s="135">
        <v>2669.0</v>
      </c>
      <c r="B2670" s="135" t="s">
        <v>10738</v>
      </c>
      <c r="C2670" s="135" t="s">
        <v>108</v>
      </c>
      <c r="K2670" s="135">
        <v>10.0</v>
      </c>
      <c r="N2670" s="143">
        <v>46079.0</v>
      </c>
    </row>
    <row r="2671">
      <c r="A2671" s="135">
        <v>2670.0</v>
      </c>
      <c r="B2671" s="135" t="s">
        <v>10742</v>
      </c>
      <c r="C2671" s="135" t="s">
        <v>108</v>
      </c>
      <c r="K2671" s="135">
        <v>100.0</v>
      </c>
      <c r="N2671" s="143">
        <v>45660.0</v>
      </c>
    </row>
    <row r="2672">
      <c r="A2672" s="135">
        <v>2671.0</v>
      </c>
      <c r="B2672" s="135" t="s">
        <v>10745</v>
      </c>
      <c r="C2672" s="135" t="s">
        <v>108</v>
      </c>
      <c r="K2672" s="135">
        <v>80.0</v>
      </c>
      <c r="N2672" s="143">
        <v>44252.0</v>
      </c>
    </row>
    <row r="2673">
      <c r="A2673" s="135">
        <v>2672.0</v>
      </c>
      <c r="B2673" s="135" t="s">
        <v>10748</v>
      </c>
      <c r="C2673" s="135" t="s">
        <v>108</v>
      </c>
      <c r="K2673" s="135">
        <v>10.0</v>
      </c>
      <c r="N2673" s="143">
        <v>46016.0</v>
      </c>
    </row>
    <row r="2674">
      <c r="A2674" s="135">
        <v>2673.0</v>
      </c>
      <c r="B2674" s="135" t="s">
        <v>10749</v>
      </c>
      <c r="C2674" s="135" t="s">
        <v>108</v>
      </c>
      <c r="K2674" s="135">
        <v>10.0</v>
      </c>
      <c r="N2674" s="143">
        <v>43838.0</v>
      </c>
    </row>
    <row r="2675">
      <c r="A2675" s="135">
        <v>2674.0</v>
      </c>
      <c r="B2675" s="135" t="s">
        <v>10751</v>
      </c>
      <c r="C2675" s="135" t="s">
        <v>108</v>
      </c>
      <c r="N2675" s="143">
        <v>45622.0</v>
      </c>
    </row>
    <row r="2676">
      <c r="A2676" s="135">
        <v>2675.0</v>
      </c>
      <c r="B2676" s="135" t="s">
        <v>10753</v>
      </c>
      <c r="C2676" s="135" t="s">
        <v>108</v>
      </c>
      <c r="N2676" s="143">
        <v>45809.0</v>
      </c>
    </row>
    <row r="2677">
      <c r="A2677" s="135">
        <v>2676.0</v>
      </c>
      <c r="B2677" s="135" t="s">
        <v>10755</v>
      </c>
      <c r="C2677" s="135" t="s">
        <v>108</v>
      </c>
      <c r="K2677" s="135">
        <v>200.0</v>
      </c>
      <c r="N2677" s="143">
        <v>43842.0</v>
      </c>
    </row>
    <row r="2678">
      <c r="A2678" s="135">
        <v>2677.0</v>
      </c>
      <c r="B2678" s="135" t="s">
        <v>10759</v>
      </c>
      <c r="C2678" s="135" t="s">
        <v>108</v>
      </c>
      <c r="N2678" s="143">
        <v>45764.0</v>
      </c>
    </row>
    <row r="2679">
      <c r="A2679" s="135">
        <v>2678.0</v>
      </c>
      <c r="B2679" s="135" t="s">
        <v>10764</v>
      </c>
      <c r="C2679" s="135" t="s">
        <v>108</v>
      </c>
      <c r="K2679" s="135">
        <v>20.0</v>
      </c>
      <c r="N2679" s="143">
        <v>46018.0</v>
      </c>
    </row>
    <row r="2680">
      <c r="A2680" s="135">
        <v>2679.0</v>
      </c>
      <c r="B2680" s="135" t="s">
        <v>10768</v>
      </c>
      <c r="C2680" s="135" t="s">
        <v>108</v>
      </c>
      <c r="K2680" s="135">
        <v>50.0</v>
      </c>
      <c r="N2680" s="143">
        <v>45981.0</v>
      </c>
    </row>
    <row r="2681">
      <c r="A2681" s="135">
        <v>2680.0</v>
      </c>
      <c r="B2681" s="135" t="s">
        <v>10774</v>
      </c>
      <c r="C2681" s="135" t="s">
        <v>108</v>
      </c>
      <c r="K2681" s="135">
        <v>10.0</v>
      </c>
      <c r="N2681" s="143">
        <v>46004.0</v>
      </c>
    </row>
    <row r="2682">
      <c r="A2682" s="135">
        <v>2681.0</v>
      </c>
      <c r="B2682" s="135" t="s">
        <v>10778</v>
      </c>
      <c r="C2682" s="135" t="s">
        <v>108</v>
      </c>
      <c r="K2682" s="135">
        <v>80.0</v>
      </c>
      <c r="N2682" s="143">
        <v>44659.0</v>
      </c>
    </row>
    <row r="2683">
      <c r="A2683" s="135">
        <v>2682.0</v>
      </c>
      <c r="B2683" s="135" t="s">
        <v>10780</v>
      </c>
      <c r="C2683" s="135" t="s">
        <v>108</v>
      </c>
      <c r="K2683" s="135">
        <v>10.0</v>
      </c>
      <c r="N2683" s="143">
        <v>45533.0</v>
      </c>
    </row>
    <row r="2684">
      <c r="A2684" s="135">
        <v>2683.0</v>
      </c>
      <c r="B2684" s="135" t="s">
        <v>10785</v>
      </c>
      <c r="C2684" s="135" t="s">
        <v>108</v>
      </c>
      <c r="K2684" s="135">
        <v>10.0</v>
      </c>
      <c r="N2684" s="143">
        <v>46004.0</v>
      </c>
    </row>
    <row r="2685">
      <c r="A2685" s="135">
        <v>2684.0</v>
      </c>
      <c r="B2685" s="135" t="s">
        <v>10787</v>
      </c>
      <c r="C2685" s="135" t="s">
        <v>108</v>
      </c>
      <c r="K2685" s="135">
        <v>200.0</v>
      </c>
      <c r="N2685" s="143">
        <v>45761.0</v>
      </c>
    </row>
    <row r="2686">
      <c r="A2686" s="135">
        <v>2685.0</v>
      </c>
      <c r="B2686" s="135" t="s">
        <v>10791</v>
      </c>
      <c r="C2686" s="135" t="s">
        <v>108</v>
      </c>
      <c r="K2686" s="135">
        <v>10.0</v>
      </c>
      <c r="N2686" s="143">
        <v>43841.0</v>
      </c>
    </row>
    <row r="2687">
      <c r="A2687" s="135">
        <v>2686.0</v>
      </c>
      <c r="B2687" s="135" t="s">
        <v>10792</v>
      </c>
      <c r="C2687" s="135" t="s">
        <v>108</v>
      </c>
      <c r="K2687" s="135">
        <v>10.0</v>
      </c>
      <c r="N2687" s="143">
        <v>45880.0</v>
      </c>
    </row>
    <row r="2688">
      <c r="A2688" s="135">
        <v>2687.0</v>
      </c>
      <c r="B2688" s="135" t="s">
        <v>10796</v>
      </c>
      <c r="C2688" s="135" t="s">
        <v>108</v>
      </c>
      <c r="K2688" s="135">
        <v>10.0</v>
      </c>
      <c r="N2688" s="143">
        <v>46018.0</v>
      </c>
    </row>
    <row r="2689">
      <c r="A2689" s="135">
        <v>2688.0</v>
      </c>
      <c r="B2689" s="135" t="s">
        <v>10802</v>
      </c>
      <c r="C2689" s="135" t="s">
        <v>108</v>
      </c>
      <c r="K2689" s="135">
        <v>40.0</v>
      </c>
      <c r="N2689" s="143">
        <v>45809.0</v>
      </c>
    </row>
    <row r="2690">
      <c r="A2690" s="135">
        <v>2689.0</v>
      </c>
      <c r="B2690" s="135" t="s">
        <v>10803</v>
      </c>
      <c r="C2690" s="135" t="s">
        <v>108</v>
      </c>
      <c r="K2690" s="135">
        <v>20.0</v>
      </c>
      <c r="N2690" s="143">
        <v>46074.0</v>
      </c>
    </row>
    <row r="2691">
      <c r="A2691" s="135">
        <v>2690.0</v>
      </c>
      <c r="B2691" s="135" t="s">
        <v>10805</v>
      </c>
      <c r="C2691" s="135" t="s">
        <v>108</v>
      </c>
      <c r="K2691" s="135">
        <v>400.0</v>
      </c>
      <c r="N2691" s="143">
        <v>43417.0</v>
      </c>
    </row>
    <row r="2692">
      <c r="A2692" s="135">
        <v>2691.0</v>
      </c>
      <c r="B2692" s="135" t="s">
        <v>10807</v>
      </c>
      <c r="C2692" s="135" t="s">
        <v>108</v>
      </c>
      <c r="K2692" s="135">
        <v>90.0</v>
      </c>
      <c r="N2692" s="143">
        <v>44723.0</v>
      </c>
    </row>
    <row r="2693">
      <c r="A2693" s="135">
        <v>2692.0</v>
      </c>
      <c r="B2693" s="135" t="s">
        <v>3886</v>
      </c>
      <c r="C2693" s="135" t="s">
        <v>108</v>
      </c>
      <c r="K2693" s="135">
        <v>50.0</v>
      </c>
      <c r="N2693" s="143">
        <v>44776.0</v>
      </c>
    </row>
    <row r="2694">
      <c r="A2694" s="135">
        <v>2693.0</v>
      </c>
      <c r="B2694" s="135" t="s">
        <v>10812</v>
      </c>
      <c r="C2694" s="135" t="s">
        <v>108</v>
      </c>
      <c r="K2694" s="135">
        <v>70.0</v>
      </c>
      <c r="N2694" s="143">
        <v>45078.0</v>
      </c>
    </row>
    <row r="2695">
      <c r="A2695" s="135">
        <v>2694.0</v>
      </c>
      <c r="B2695" s="135" t="s">
        <v>10815</v>
      </c>
      <c r="C2695" s="135" t="s">
        <v>108</v>
      </c>
      <c r="K2695" s="135">
        <v>250.0</v>
      </c>
      <c r="N2695" s="143">
        <v>43839.0</v>
      </c>
    </row>
    <row r="2696">
      <c r="A2696" s="135">
        <v>2695.0</v>
      </c>
      <c r="B2696" s="135" t="s">
        <v>2650</v>
      </c>
      <c r="C2696" s="135" t="s">
        <v>108</v>
      </c>
      <c r="K2696" s="135">
        <v>10.0</v>
      </c>
      <c r="N2696" s="143">
        <v>46018.0</v>
      </c>
    </row>
    <row r="2697">
      <c r="A2697" s="135">
        <v>2696.0</v>
      </c>
      <c r="B2697" s="135" t="s">
        <v>10819</v>
      </c>
      <c r="C2697" s="135" t="s">
        <v>108</v>
      </c>
      <c r="N2697" s="143">
        <v>44166.0</v>
      </c>
    </row>
    <row r="2698">
      <c r="A2698" s="135">
        <v>2697.0</v>
      </c>
      <c r="B2698" s="135" t="s">
        <v>10820</v>
      </c>
      <c r="C2698" s="135" t="s">
        <v>108</v>
      </c>
      <c r="N2698" s="143">
        <v>43897.0</v>
      </c>
    </row>
    <row r="2699">
      <c r="A2699" s="135">
        <v>2698.0</v>
      </c>
      <c r="B2699" s="135" t="s">
        <v>10824</v>
      </c>
      <c r="C2699" s="135" t="s">
        <v>108</v>
      </c>
      <c r="N2699" s="143">
        <v>45764.0</v>
      </c>
    </row>
    <row r="2700">
      <c r="A2700" s="135">
        <v>2699.0</v>
      </c>
      <c r="B2700" s="135" t="s">
        <v>10827</v>
      </c>
      <c r="C2700" s="135" t="s">
        <v>108</v>
      </c>
      <c r="N2700" s="143">
        <v>43867.0</v>
      </c>
      <c r="Q2700" s="135" t="s">
        <v>9494</v>
      </c>
      <c r="R2700" s="135">
        <v>1.0</v>
      </c>
    </row>
    <row r="2701">
      <c r="A2701" s="135">
        <v>2700.0</v>
      </c>
      <c r="B2701" s="135" t="s">
        <v>10829</v>
      </c>
      <c r="C2701" s="135" t="s">
        <v>108</v>
      </c>
      <c r="N2701" s="143">
        <v>45007.0</v>
      </c>
    </row>
    <row r="2702">
      <c r="A2702" s="135">
        <v>2701.0</v>
      </c>
      <c r="B2702" s="135" t="s">
        <v>10831</v>
      </c>
      <c r="C2702" s="135" t="s">
        <v>108</v>
      </c>
      <c r="N2702" s="143">
        <v>44819.0</v>
      </c>
    </row>
    <row r="2703">
      <c r="A2703" s="135">
        <v>2702.0</v>
      </c>
      <c r="B2703" s="135" t="s">
        <v>10833</v>
      </c>
      <c r="C2703" s="135" t="s">
        <v>108</v>
      </c>
      <c r="K2703" s="135">
        <v>10.0</v>
      </c>
      <c r="N2703" s="143">
        <v>45486.0</v>
      </c>
    </row>
    <row r="2704">
      <c r="A2704" s="135">
        <v>2703.0</v>
      </c>
      <c r="B2704" s="135" t="s">
        <v>10835</v>
      </c>
      <c r="C2704" s="135" t="s">
        <v>108</v>
      </c>
      <c r="N2704" s="143">
        <v>44902.0</v>
      </c>
    </row>
    <row r="2705">
      <c r="A2705" s="135">
        <v>2704.0</v>
      </c>
      <c r="B2705" s="135" t="s">
        <v>10837</v>
      </c>
      <c r="C2705" s="135" t="s">
        <v>108</v>
      </c>
      <c r="K2705" s="135">
        <v>70.0</v>
      </c>
      <c r="N2705" s="143">
        <v>45895.0</v>
      </c>
    </row>
    <row r="2706">
      <c r="A2706" s="135">
        <v>2705.0</v>
      </c>
      <c r="B2706" s="135" t="s">
        <v>10840</v>
      </c>
      <c r="C2706" s="135" t="s">
        <v>108</v>
      </c>
      <c r="K2706" s="135">
        <v>80.0</v>
      </c>
      <c r="N2706" s="143">
        <v>44950.0</v>
      </c>
    </row>
    <row r="2707">
      <c r="A2707" s="135">
        <v>2706.0</v>
      </c>
      <c r="B2707" s="135" t="s">
        <v>10842</v>
      </c>
      <c r="C2707" s="135" t="s">
        <v>108</v>
      </c>
      <c r="K2707" s="135">
        <v>100.0</v>
      </c>
      <c r="N2707" s="143">
        <v>44928.0</v>
      </c>
    </row>
    <row r="2708">
      <c r="A2708" s="135">
        <v>2707.0</v>
      </c>
      <c r="B2708" s="135" t="s">
        <v>10844</v>
      </c>
      <c r="C2708" s="135" t="s">
        <v>108</v>
      </c>
      <c r="K2708" s="135">
        <v>50.0</v>
      </c>
      <c r="N2708" s="143">
        <v>46012.0</v>
      </c>
    </row>
    <row r="2709">
      <c r="A2709" s="135">
        <v>2708.0</v>
      </c>
      <c r="B2709" s="135" t="s">
        <v>10848</v>
      </c>
      <c r="C2709" s="135" t="s">
        <v>108</v>
      </c>
      <c r="N2709" s="143">
        <v>45147.0</v>
      </c>
    </row>
    <row r="2710">
      <c r="A2710" s="135">
        <v>2709.0</v>
      </c>
      <c r="B2710" s="135" t="s">
        <v>10851</v>
      </c>
      <c r="C2710" s="135" t="s">
        <v>108</v>
      </c>
      <c r="K2710" s="135">
        <v>10.0</v>
      </c>
      <c r="N2710" s="143">
        <v>46018.0</v>
      </c>
    </row>
    <row r="2711">
      <c r="A2711" s="135">
        <v>2710.0</v>
      </c>
      <c r="B2711" s="135" t="s">
        <v>10853</v>
      </c>
      <c r="C2711" s="135" t="s">
        <v>108</v>
      </c>
      <c r="N2711" s="143">
        <v>46060.0</v>
      </c>
    </row>
    <row r="2712">
      <c r="A2712" s="135">
        <v>2711.0</v>
      </c>
      <c r="B2712" s="135" t="s">
        <v>10857</v>
      </c>
      <c r="C2712" s="135" t="s">
        <v>108</v>
      </c>
      <c r="K2712" s="135">
        <v>10.0</v>
      </c>
      <c r="N2712" s="143">
        <v>46091.0</v>
      </c>
      <c r="Q2712" s="135" t="s">
        <v>10858</v>
      </c>
    </row>
    <row r="2713">
      <c r="A2713" s="135">
        <v>2712.0</v>
      </c>
      <c r="B2713" s="135" t="s">
        <v>10859</v>
      </c>
      <c r="C2713" s="135" t="s">
        <v>108</v>
      </c>
      <c r="N2713" s="143">
        <v>45579.0</v>
      </c>
      <c r="Q2713" s="135" t="s">
        <v>10861</v>
      </c>
      <c r="R2713" s="135">
        <v>1.0</v>
      </c>
    </row>
    <row r="2714">
      <c r="A2714" s="135">
        <v>2713.0</v>
      </c>
      <c r="B2714" s="135" t="s">
        <v>10862</v>
      </c>
      <c r="C2714" s="135" t="s">
        <v>108</v>
      </c>
      <c r="K2714" s="135">
        <v>10.0</v>
      </c>
      <c r="N2714" s="143">
        <v>46055.0</v>
      </c>
    </row>
    <row r="2715">
      <c r="A2715" s="135">
        <v>2714.0</v>
      </c>
      <c r="B2715" s="135" t="s">
        <v>10865</v>
      </c>
      <c r="C2715" s="135" t="s">
        <v>108</v>
      </c>
      <c r="N2715" s="143">
        <v>44594.0</v>
      </c>
      <c r="Q2715" s="135" t="s">
        <v>9494</v>
      </c>
      <c r="R2715" s="135">
        <v>1.0</v>
      </c>
    </row>
    <row r="2716">
      <c r="A2716" s="135">
        <v>2715.0</v>
      </c>
      <c r="B2716" s="135" t="s">
        <v>10867</v>
      </c>
      <c r="C2716" s="135" t="s">
        <v>108</v>
      </c>
      <c r="K2716" s="135">
        <v>150.0</v>
      </c>
      <c r="N2716" s="143">
        <v>44871.0</v>
      </c>
    </row>
    <row r="2717">
      <c r="A2717" s="135">
        <v>2716.0</v>
      </c>
      <c r="B2717" s="135" t="s">
        <v>10868</v>
      </c>
      <c r="C2717" s="135" t="s">
        <v>108</v>
      </c>
      <c r="K2717" s="135">
        <v>450.0</v>
      </c>
      <c r="N2717" s="143">
        <v>43847.0</v>
      </c>
    </row>
    <row r="2718">
      <c r="A2718" s="135">
        <v>2717.0</v>
      </c>
      <c r="B2718" s="135" t="s">
        <v>10871</v>
      </c>
      <c r="C2718" s="135" t="s">
        <v>108</v>
      </c>
      <c r="N2718" s="143">
        <v>45974.0</v>
      </c>
    </row>
    <row r="2719">
      <c r="A2719" s="135">
        <v>2718.0</v>
      </c>
      <c r="B2719" s="135" t="s">
        <v>10872</v>
      </c>
      <c r="C2719" s="135" t="s">
        <v>108</v>
      </c>
      <c r="K2719" s="135">
        <v>100.0</v>
      </c>
      <c r="N2719" s="143">
        <v>44928.0</v>
      </c>
    </row>
    <row r="2720">
      <c r="A2720" s="135">
        <v>2719.0</v>
      </c>
      <c r="B2720" s="135" t="s">
        <v>10875</v>
      </c>
      <c r="C2720" s="135" t="s">
        <v>108</v>
      </c>
      <c r="N2720" s="143">
        <v>45061.0</v>
      </c>
    </row>
    <row r="2721">
      <c r="A2721" s="135">
        <v>2720.0</v>
      </c>
      <c r="B2721" s="135" t="s">
        <v>10877</v>
      </c>
      <c r="C2721" s="135" t="s">
        <v>108</v>
      </c>
      <c r="N2721" s="143">
        <v>45148.0</v>
      </c>
    </row>
    <row r="2722">
      <c r="A2722" s="135">
        <v>2721.0</v>
      </c>
      <c r="B2722" s="135" t="s">
        <v>10878</v>
      </c>
      <c r="C2722" s="135" t="s">
        <v>108</v>
      </c>
      <c r="D2722" s="135">
        <v>26.0</v>
      </c>
      <c r="H2722" s="135" t="s">
        <v>10879</v>
      </c>
      <c r="I2722" s="142">
        <v>46107.70894675926</v>
      </c>
      <c r="N2722" s="143">
        <v>45653.0</v>
      </c>
    </row>
    <row r="2723">
      <c r="A2723" s="135">
        <v>2722.0</v>
      </c>
      <c r="B2723" s="135" t="s">
        <v>10882</v>
      </c>
      <c r="C2723" s="135" t="s">
        <v>108</v>
      </c>
      <c r="K2723" s="135">
        <v>100.0</v>
      </c>
      <c r="N2723" s="143">
        <v>45827.0</v>
      </c>
    </row>
    <row r="2724">
      <c r="A2724" s="135">
        <v>2723.0</v>
      </c>
      <c r="B2724" s="135" t="s">
        <v>10883</v>
      </c>
      <c r="C2724" s="135" t="s">
        <v>108</v>
      </c>
      <c r="K2724" s="135">
        <v>10.0</v>
      </c>
      <c r="N2724" s="143">
        <v>46034.0</v>
      </c>
    </row>
    <row r="2725">
      <c r="A2725" s="135">
        <v>2724.0</v>
      </c>
      <c r="B2725" s="135" t="s">
        <v>10886</v>
      </c>
      <c r="C2725" s="135" t="s">
        <v>108</v>
      </c>
      <c r="N2725" s="143">
        <v>44877.0</v>
      </c>
      <c r="Q2725" s="135" t="s">
        <v>2227</v>
      </c>
    </row>
    <row r="2726">
      <c r="A2726" s="135">
        <v>2725.0</v>
      </c>
      <c r="B2726" s="135" t="s">
        <v>10887</v>
      </c>
      <c r="C2726" s="135" t="s">
        <v>108</v>
      </c>
      <c r="K2726" s="135">
        <v>100.0</v>
      </c>
      <c r="N2726" s="143">
        <v>43846.0</v>
      </c>
    </row>
    <row r="2727">
      <c r="A2727" s="135">
        <v>2726.0</v>
      </c>
      <c r="B2727" s="135" t="s">
        <v>10889</v>
      </c>
      <c r="C2727" s="135" t="s">
        <v>108</v>
      </c>
      <c r="K2727" s="135">
        <v>10.0</v>
      </c>
      <c r="N2727" s="143">
        <v>46016.0</v>
      </c>
    </row>
    <row r="2728">
      <c r="A2728" s="135">
        <v>2727.0</v>
      </c>
      <c r="B2728" s="135" t="s">
        <v>10893</v>
      </c>
      <c r="C2728" s="135" t="s">
        <v>108</v>
      </c>
      <c r="K2728" s="135">
        <v>200.0</v>
      </c>
      <c r="N2728" s="143">
        <v>44183.0</v>
      </c>
    </row>
    <row r="2729">
      <c r="A2729" s="135">
        <v>2728.0</v>
      </c>
      <c r="B2729" s="135" t="s">
        <v>10895</v>
      </c>
      <c r="C2729" s="135" t="s">
        <v>108</v>
      </c>
      <c r="N2729" s="143">
        <v>45727.0</v>
      </c>
    </row>
    <row r="2730">
      <c r="A2730" s="135">
        <v>2729.0</v>
      </c>
      <c r="B2730" s="135" t="s">
        <v>10896</v>
      </c>
      <c r="C2730" s="135" t="s">
        <v>108</v>
      </c>
      <c r="K2730" s="135">
        <v>50.0</v>
      </c>
      <c r="N2730" s="143">
        <v>44360.0</v>
      </c>
    </row>
    <row r="2731">
      <c r="A2731" s="135">
        <v>2730.0</v>
      </c>
      <c r="B2731" s="135" t="s">
        <v>10899</v>
      </c>
      <c r="C2731" s="135" t="s">
        <v>108</v>
      </c>
      <c r="K2731" s="135">
        <v>200.0</v>
      </c>
      <c r="N2731" s="143">
        <v>43843.0</v>
      </c>
    </row>
    <row r="2732">
      <c r="A2732" s="135">
        <v>2731.0</v>
      </c>
      <c r="B2732" s="135" t="s">
        <v>10900</v>
      </c>
      <c r="C2732" s="135" t="s">
        <v>108</v>
      </c>
      <c r="K2732" s="135">
        <v>20.0</v>
      </c>
      <c r="N2732" s="143">
        <v>46017.0</v>
      </c>
    </row>
    <row r="2733">
      <c r="A2733" s="135">
        <v>2732.0</v>
      </c>
      <c r="B2733" s="135" t="s">
        <v>10902</v>
      </c>
      <c r="C2733" s="135" t="s">
        <v>108</v>
      </c>
      <c r="K2733" s="135">
        <v>100.0</v>
      </c>
      <c r="N2733" s="143">
        <v>45827.0</v>
      </c>
    </row>
    <row r="2734">
      <c r="A2734" s="135">
        <v>2733.0</v>
      </c>
      <c r="B2734" s="135" t="s">
        <v>10903</v>
      </c>
      <c r="C2734" s="135" t="s">
        <v>108</v>
      </c>
      <c r="K2734" s="135">
        <v>90.0</v>
      </c>
      <c r="N2734" s="143">
        <v>43878.0</v>
      </c>
    </row>
    <row r="2735">
      <c r="A2735" s="135">
        <v>2734.0</v>
      </c>
      <c r="B2735" s="135" t="s">
        <v>10905</v>
      </c>
      <c r="C2735" s="135" t="s">
        <v>108</v>
      </c>
      <c r="K2735" s="135">
        <v>150.0</v>
      </c>
      <c r="N2735" s="143">
        <v>44278.0</v>
      </c>
    </row>
    <row r="2736">
      <c r="A2736" s="135">
        <v>2735.0</v>
      </c>
      <c r="B2736" s="135" t="s">
        <v>10908</v>
      </c>
      <c r="C2736" s="135" t="s">
        <v>108</v>
      </c>
      <c r="N2736" s="143">
        <v>46074.0</v>
      </c>
    </row>
    <row r="2737">
      <c r="A2737" s="135">
        <v>2736.0</v>
      </c>
      <c r="B2737" s="135" t="s">
        <v>10910</v>
      </c>
      <c r="C2737" s="135" t="s">
        <v>108</v>
      </c>
      <c r="K2737" s="135">
        <v>90.0</v>
      </c>
      <c r="N2737" s="143">
        <v>44541.0</v>
      </c>
    </row>
    <row r="2738">
      <c r="A2738" s="135">
        <v>2737.0</v>
      </c>
      <c r="B2738" s="135" t="s">
        <v>10911</v>
      </c>
      <c r="C2738" s="135" t="s">
        <v>108</v>
      </c>
      <c r="K2738" s="135">
        <v>10.0</v>
      </c>
      <c r="N2738" s="143">
        <v>46007.0</v>
      </c>
    </row>
    <row r="2739">
      <c r="A2739" s="135">
        <v>2738.0</v>
      </c>
      <c r="B2739" s="135" t="s">
        <v>10913</v>
      </c>
      <c r="C2739" s="135" t="s">
        <v>108</v>
      </c>
      <c r="K2739" s="135">
        <v>90.0</v>
      </c>
      <c r="N2739" s="143">
        <v>43840.0</v>
      </c>
    </row>
    <row r="2740">
      <c r="A2740" s="135">
        <v>2739.0</v>
      </c>
      <c r="B2740" s="135" t="s">
        <v>10916</v>
      </c>
      <c r="C2740" s="135" t="s">
        <v>108</v>
      </c>
      <c r="N2740" s="143">
        <v>46107.0</v>
      </c>
      <c r="Q2740" s="135" t="s">
        <v>10919</v>
      </c>
    </row>
    <row r="2741">
      <c r="A2741" s="135">
        <v>2740.0</v>
      </c>
      <c r="B2741" s="135" t="s">
        <v>10920</v>
      </c>
      <c r="C2741" s="135" t="s">
        <v>108</v>
      </c>
      <c r="K2741" s="135">
        <v>10.0</v>
      </c>
      <c r="N2741" s="143">
        <v>45918.0</v>
      </c>
    </row>
    <row r="2742">
      <c r="A2742" s="135">
        <v>2741.0</v>
      </c>
      <c r="B2742" s="135" t="s">
        <v>10923</v>
      </c>
      <c r="C2742" s="135" t="s">
        <v>108</v>
      </c>
      <c r="K2742" s="135">
        <v>10.0</v>
      </c>
      <c r="N2742" s="143">
        <v>45846.0</v>
      </c>
    </row>
    <row r="2743">
      <c r="A2743" s="135">
        <v>2742.0</v>
      </c>
      <c r="B2743" s="135" t="s">
        <v>10926</v>
      </c>
      <c r="C2743" s="135" t="s">
        <v>108</v>
      </c>
      <c r="K2743" s="135">
        <v>20.0</v>
      </c>
      <c r="N2743" s="143">
        <v>45852.0</v>
      </c>
    </row>
    <row r="2744">
      <c r="A2744" s="135">
        <v>2743.0</v>
      </c>
      <c r="B2744" s="135" t="s">
        <v>10928</v>
      </c>
      <c r="C2744" s="135" t="s">
        <v>108</v>
      </c>
      <c r="K2744" s="135">
        <v>40.0</v>
      </c>
      <c r="N2744" s="143">
        <v>45169.0</v>
      </c>
    </row>
    <row r="2745">
      <c r="A2745" s="135">
        <v>2744.0</v>
      </c>
      <c r="B2745" s="135" t="s">
        <v>10930</v>
      </c>
      <c r="C2745" s="135" t="s">
        <v>108</v>
      </c>
      <c r="K2745" s="135">
        <v>30.0</v>
      </c>
      <c r="N2745" s="143">
        <v>45562.0</v>
      </c>
    </row>
    <row r="2746">
      <c r="A2746" s="135">
        <v>2745.0</v>
      </c>
      <c r="B2746" s="135" t="s">
        <v>10931</v>
      </c>
      <c r="C2746" s="135" t="s">
        <v>108</v>
      </c>
      <c r="N2746" s="143">
        <v>43066.0</v>
      </c>
    </row>
    <row r="2747">
      <c r="A2747" s="135">
        <v>2746.0</v>
      </c>
      <c r="B2747" s="135" t="s">
        <v>10934</v>
      </c>
      <c r="C2747" s="135" t="s">
        <v>108</v>
      </c>
      <c r="K2747" s="135">
        <v>10.0</v>
      </c>
      <c r="N2747" s="143">
        <v>46017.0</v>
      </c>
    </row>
    <row r="2748">
      <c r="A2748" s="135">
        <v>2747.0</v>
      </c>
      <c r="B2748" s="135" t="s">
        <v>10936</v>
      </c>
      <c r="C2748" s="135" t="s">
        <v>108</v>
      </c>
      <c r="N2748" s="143">
        <v>45853.0</v>
      </c>
    </row>
    <row r="2749">
      <c r="A2749" s="135">
        <v>2748.0</v>
      </c>
      <c r="B2749" s="135" t="s">
        <v>10938</v>
      </c>
      <c r="C2749" s="135" t="s">
        <v>108</v>
      </c>
      <c r="K2749" s="135">
        <v>200.0</v>
      </c>
      <c r="N2749" s="143">
        <v>43842.0</v>
      </c>
    </row>
    <row r="2750">
      <c r="A2750" s="135">
        <v>2749.0</v>
      </c>
      <c r="B2750" s="135" t="s">
        <v>10941</v>
      </c>
      <c r="C2750" s="135" t="s">
        <v>108</v>
      </c>
      <c r="N2750" s="143">
        <v>44199.0</v>
      </c>
    </row>
    <row r="2751">
      <c r="A2751" s="135">
        <v>2750.0</v>
      </c>
      <c r="B2751" s="135" t="s">
        <v>10946</v>
      </c>
      <c r="C2751" s="135" t="s">
        <v>108</v>
      </c>
      <c r="K2751" s="135">
        <v>70.0</v>
      </c>
      <c r="N2751" s="143">
        <v>45180.0</v>
      </c>
    </row>
    <row r="2752">
      <c r="A2752" s="135">
        <v>2751.0</v>
      </c>
      <c r="B2752" s="135" t="s">
        <v>10948</v>
      </c>
      <c r="C2752" s="135" t="s">
        <v>108</v>
      </c>
      <c r="F2752" s="135">
        <v>7.0</v>
      </c>
      <c r="K2752" s="135">
        <v>80.0</v>
      </c>
      <c r="N2752" s="143">
        <v>42726.0</v>
      </c>
    </row>
    <row r="2753">
      <c r="A2753" s="135">
        <v>2752.0</v>
      </c>
      <c r="B2753" s="135" t="s">
        <v>10951</v>
      </c>
      <c r="C2753" s="135" t="s">
        <v>108</v>
      </c>
      <c r="N2753" s="143">
        <v>46080.0</v>
      </c>
    </row>
    <row r="2754">
      <c r="A2754" s="135">
        <v>2753.0</v>
      </c>
      <c r="B2754" s="135" t="s">
        <v>10953</v>
      </c>
      <c r="C2754" s="135" t="s">
        <v>108</v>
      </c>
      <c r="K2754" s="135">
        <v>10.0</v>
      </c>
      <c r="N2754" s="143">
        <v>46017.0</v>
      </c>
    </row>
    <row r="2755">
      <c r="A2755" s="135">
        <v>2754.0</v>
      </c>
      <c r="B2755" s="135" t="s">
        <v>10957</v>
      </c>
      <c r="C2755" s="135" t="s">
        <v>108</v>
      </c>
      <c r="K2755" s="135">
        <v>40.0</v>
      </c>
      <c r="N2755" s="143">
        <v>45150.0</v>
      </c>
    </row>
    <row r="2756">
      <c r="A2756" s="135">
        <v>2755.0</v>
      </c>
      <c r="B2756" s="135" t="s">
        <v>10959</v>
      </c>
      <c r="C2756" s="135" t="s">
        <v>108</v>
      </c>
      <c r="K2756" s="135">
        <v>250.0</v>
      </c>
      <c r="N2756" s="143">
        <v>43898.0</v>
      </c>
    </row>
    <row r="2757">
      <c r="A2757" s="135">
        <v>2756.0</v>
      </c>
      <c r="B2757" s="135" t="s">
        <v>10960</v>
      </c>
      <c r="C2757" s="135" t="s">
        <v>108</v>
      </c>
      <c r="K2757" s="135">
        <v>20.0</v>
      </c>
      <c r="N2757" s="143">
        <v>44801.0</v>
      </c>
    </row>
    <row r="2758">
      <c r="A2758" s="135">
        <v>2757.0</v>
      </c>
      <c r="B2758" s="135" t="s">
        <v>10964</v>
      </c>
      <c r="C2758" s="135" t="s">
        <v>108</v>
      </c>
      <c r="N2758" s="143">
        <v>43841.0</v>
      </c>
    </row>
    <row r="2759">
      <c r="A2759" s="135">
        <v>2758.0</v>
      </c>
      <c r="B2759" s="135" t="s">
        <v>10967</v>
      </c>
      <c r="C2759" s="135" t="s">
        <v>108</v>
      </c>
      <c r="K2759" s="135">
        <v>70.0</v>
      </c>
      <c r="N2759" s="143">
        <v>44095.0</v>
      </c>
    </row>
    <row r="2760">
      <c r="A2760" s="135">
        <v>2759.0</v>
      </c>
      <c r="B2760" s="135" t="s">
        <v>10972</v>
      </c>
      <c r="C2760" s="135" t="s">
        <v>108</v>
      </c>
      <c r="N2760" s="143">
        <v>45983.0</v>
      </c>
    </row>
    <row r="2761">
      <c r="A2761" s="135">
        <v>2760.0</v>
      </c>
      <c r="B2761" s="135" t="s">
        <v>10974</v>
      </c>
      <c r="C2761" s="135" t="s">
        <v>108</v>
      </c>
      <c r="N2761" s="143">
        <v>45151.0</v>
      </c>
    </row>
    <row r="2762">
      <c r="A2762" s="135">
        <v>2761.0</v>
      </c>
      <c r="B2762" s="135" t="s">
        <v>10977</v>
      </c>
      <c r="C2762" s="135" t="s">
        <v>108</v>
      </c>
      <c r="K2762" s="135">
        <v>10.0</v>
      </c>
      <c r="N2762" s="143">
        <v>45847.0</v>
      </c>
    </row>
    <row r="2763">
      <c r="A2763" s="135">
        <v>2762.0</v>
      </c>
      <c r="B2763" s="135" t="s">
        <v>10979</v>
      </c>
      <c r="C2763" s="135" t="s">
        <v>108</v>
      </c>
      <c r="K2763" s="135">
        <v>20.0</v>
      </c>
      <c r="N2763" s="143">
        <v>46069.0</v>
      </c>
    </row>
    <row r="2764">
      <c r="A2764" s="135">
        <v>2763.0</v>
      </c>
      <c r="B2764" s="135" t="s">
        <v>10982</v>
      </c>
      <c r="C2764" s="135" t="s">
        <v>108</v>
      </c>
      <c r="K2764" s="135">
        <v>150.0</v>
      </c>
      <c r="N2764" s="143">
        <v>44035.0</v>
      </c>
    </row>
    <row r="2765">
      <c r="A2765" s="135">
        <v>2764.0</v>
      </c>
      <c r="B2765" s="135" t="s">
        <v>10984</v>
      </c>
      <c r="C2765" s="135" t="s">
        <v>108</v>
      </c>
      <c r="N2765" s="143">
        <v>45765.0</v>
      </c>
    </row>
    <row r="2766">
      <c r="A2766" s="135">
        <v>2765.0</v>
      </c>
      <c r="B2766" s="135" t="s">
        <v>10987</v>
      </c>
      <c r="C2766" s="135" t="s">
        <v>108</v>
      </c>
      <c r="N2766" s="143">
        <v>44849.0</v>
      </c>
    </row>
    <row r="2767">
      <c r="A2767" s="135">
        <v>2766.0</v>
      </c>
      <c r="B2767" s="135" t="s">
        <v>10989</v>
      </c>
      <c r="C2767" s="135" t="s">
        <v>108</v>
      </c>
      <c r="K2767" s="135">
        <v>40.0</v>
      </c>
      <c r="N2767" s="143">
        <v>44813.0</v>
      </c>
    </row>
    <row r="2768">
      <c r="A2768" s="135">
        <v>2767.0</v>
      </c>
      <c r="B2768" s="135" t="s">
        <v>10994</v>
      </c>
      <c r="C2768" s="135" t="s">
        <v>108</v>
      </c>
      <c r="K2768" s="135">
        <v>20.0</v>
      </c>
      <c r="N2768" s="143">
        <v>43999.0</v>
      </c>
    </row>
    <row r="2769">
      <c r="A2769" s="135">
        <v>2768.0</v>
      </c>
      <c r="B2769" s="135" t="s">
        <v>10996</v>
      </c>
      <c r="C2769" s="135" t="s">
        <v>108</v>
      </c>
      <c r="K2769" s="135">
        <v>60.0</v>
      </c>
      <c r="N2769" s="143">
        <v>43955.0</v>
      </c>
    </row>
    <row r="2770">
      <c r="A2770" s="135">
        <v>2769.0</v>
      </c>
      <c r="B2770" s="135" t="s">
        <v>10998</v>
      </c>
      <c r="C2770" s="135" t="s">
        <v>108</v>
      </c>
      <c r="K2770" s="135">
        <v>70.0</v>
      </c>
      <c r="N2770" s="143">
        <v>45954.0</v>
      </c>
    </row>
    <row r="2771">
      <c r="A2771" s="135">
        <v>2770.0</v>
      </c>
      <c r="B2771" s="135" t="s">
        <v>11002</v>
      </c>
      <c r="C2771" s="135" t="s">
        <v>108</v>
      </c>
      <c r="N2771" s="143">
        <v>45640.0</v>
      </c>
      <c r="Q2771" s="135" t="s">
        <v>11003</v>
      </c>
    </row>
    <row r="2772">
      <c r="A2772" s="135">
        <v>2771.0</v>
      </c>
      <c r="B2772" s="135" t="s">
        <v>11006</v>
      </c>
      <c r="C2772" s="135" t="s">
        <v>108</v>
      </c>
      <c r="K2772" s="135">
        <v>40.0</v>
      </c>
      <c r="N2772" s="143">
        <v>45441.0</v>
      </c>
    </row>
    <row r="2773">
      <c r="A2773" s="135">
        <v>2772.0</v>
      </c>
      <c r="B2773" s="135" t="s">
        <v>11010</v>
      </c>
      <c r="C2773" s="135" t="s">
        <v>108</v>
      </c>
      <c r="K2773" s="135">
        <v>100.0</v>
      </c>
      <c r="N2773" s="143">
        <v>43900.0</v>
      </c>
    </row>
    <row r="2774">
      <c r="A2774" s="135">
        <v>2773.0</v>
      </c>
      <c r="B2774" s="135" t="s">
        <v>11011</v>
      </c>
      <c r="C2774" s="135" t="s">
        <v>108</v>
      </c>
      <c r="K2774" s="135">
        <v>20.0</v>
      </c>
      <c r="N2774" s="143">
        <v>45229.0</v>
      </c>
    </row>
    <row r="2775">
      <c r="A2775" s="135">
        <v>2774.0</v>
      </c>
      <c r="B2775" s="135" t="s">
        <v>11014</v>
      </c>
      <c r="C2775" s="135" t="s">
        <v>108</v>
      </c>
      <c r="K2775" s="135">
        <v>30.0</v>
      </c>
      <c r="N2775" s="143">
        <v>44804.0</v>
      </c>
      <c r="Q2775" s="135" t="s">
        <v>11016</v>
      </c>
      <c r="R2775" s="135">
        <v>2.0</v>
      </c>
    </row>
    <row r="2776">
      <c r="A2776" s="135">
        <v>2775.0</v>
      </c>
      <c r="B2776" s="135" t="s">
        <v>11020</v>
      </c>
      <c r="C2776" s="135" t="s">
        <v>108</v>
      </c>
      <c r="K2776" s="135">
        <v>200.0</v>
      </c>
      <c r="N2776" s="143">
        <v>44714.0</v>
      </c>
    </row>
    <row r="2777">
      <c r="A2777" s="135">
        <v>2776.0</v>
      </c>
      <c r="B2777" s="135" t="s">
        <v>11023</v>
      </c>
      <c r="C2777" s="135" t="s">
        <v>108</v>
      </c>
      <c r="K2777" s="135">
        <v>30.0</v>
      </c>
      <c r="N2777" s="143">
        <v>45785.0</v>
      </c>
    </row>
    <row r="2778">
      <c r="A2778" s="135">
        <v>2777.0</v>
      </c>
      <c r="B2778" s="135" t="s">
        <v>11026</v>
      </c>
      <c r="C2778" s="135" t="s">
        <v>108</v>
      </c>
      <c r="K2778" s="135">
        <v>10.0</v>
      </c>
      <c r="N2778" s="143">
        <v>45335.0</v>
      </c>
    </row>
    <row r="2779">
      <c r="A2779" s="135">
        <v>2778.0</v>
      </c>
      <c r="B2779" s="135" t="s">
        <v>3889</v>
      </c>
      <c r="C2779" s="135" t="s">
        <v>108</v>
      </c>
      <c r="N2779" s="143">
        <v>46118.0</v>
      </c>
    </row>
    <row r="2780">
      <c r="A2780" s="135">
        <v>2779.0</v>
      </c>
      <c r="B2780" s="135" t="s">
        <v>11032</v>
      </c>
      <c r="C2780" s="135" t="s">
        <v>108</v>
      </c>
      <c r="N2780" s="143">
        <v>45131.0</v>
      </c>
    </row>
    <row r="2781">
      <c r="A2781" s="135">
        <v>2780.0</v>
      </c>
      <c r="B2781" s="135" t="s">
        <v>11034</v>
      </c>
      <c r="C2781" s="135" t="s">
        <v>108</v>
      </c>
      <c r="K2781" s="135">
        <v>350.0</v>
      </c>
      <c r="N2781" s="143">
        <v>43882.0</v>
      </c>
    </row>
    <row r="2782">
      <c r="A2782" s="135">
        <v>2781.0</v>
      </c>
      <c r="B2782" s="135" t="s">
        <v>11039</v>
      </c>
      <c r="C2782" s="135" t="s">
        <v>108</v>
      </c>
      <c r="K2782" s="135">
        <v>50.0</v>
      </c>
      <c r="N2782" s="143">
        <v>45738.0</v>
      </c>
    </row>
    <row r="2783">
      <c r="A2783" s="135">
        <v>2782.0</v>
      </c>
      <c r="B2783" s="135" t="s">
        <v>11041</v>
      </c>
      <c r="C2783" s="135" t="s">
        <v>108</v>
      </c>
      <c r="K2783" s="135">
        <v>50.0</v>
      </c>
      <c r="N2783" s="143">
        <v>45117.0</v>
      </c>
    </row>
    <row r="2784">
      <c r="A2784" s="135">
        <v>2783.0</v>
      </c>
      <c r="B2784" s="135" t="s">
        <v>11047</v>
      </c>
      <c r="C2784" s="135" t="s">
        <v>108</v>
      </c>
      <c r="N2784" s="143">
        <v>45141.0</v>
      </c>
    </row>
    <row r="2785">
      <c r="A2785" s="135">
        <v>2784.0</v>
      </c>
      <c r="B2785" s="135" t="s">
        <v>11048</v>
      </c>
      <c r="C2785" s="135" t="s">
        <v>108</v>
      </c>
      <c r="K2785" s="135">
        <v>10.0</v>
      </c>
      <c r="N2785" s="143">
        <v>44019.0</v>
      </c>
    </row>
    <row r="2786">
      <c r="A2786" s="135">
        <v>2785.0</v>
      </c>
      <c r="B2786" s="135" t="s">
        <v>11050</v>
      </c>
      <c r="C2786" s="135" t="s">
        <v>108</v>
      </c>
      <c r="K2786" s="135">
        <v>150.0</v>
      </c>
      <c r="N2786" s="143">
        <v>44335.0</v>
      </c>
    </row>
    <row r="2787">
      <c r="A2787" s="135">
        <v>2786.0</v>
      </c>
      <c r="B2787" s="135" t="s">
        <v>11051</v>
      </c>
      <c r="C2787" s="135" t="s">
        <v>108</v>
      </c>
      <c r="K2787" s="135">
        <v>20.0</v>
      </c>
      <c r="N2787" s="143">
        <v>45846.0</v>
      </c>
    </row>
    <row r="2788">
      <c r="A2788" s="135">
        <v>2787.0</v>
      </c>
      <c r="B2788" s="135" t="s">
        <v>11055</v>
      </c>
      <c r="C2788" s="135" t="s">
        <v>108</v>
      </c>
      <c r="K2788" s="135">
        <v>100.0</v>
      </c>
      <c r="N2788" s="143">
        <v>43951.0</v>
      </c>
    </row>
    <row r="2789">
      <c r="A2789" s="135">
        <v>2788.0</v>
      </c>
      <c r="B2789" s="135" t="s">
        <v>11057</v>
      </c>
      <c r="C2789" s="135" t="s">
        <v>108</v>
      </c>
      <c r="K2789" s="135">
        <v>20.0</v>
      </c>
      <c r="N2789" s="143">
        <v>46122.0</v>
      </c>
    </row>
    <row r="2790">
      <c r="A2790" s="135">
        <v>2789.0</v>
      </c>
      <c r="B2790" s="135" t="s">
        <v>11061</v>
      </c>
      <c r="C2790" s="135" t="s">
        <v>108</v>
      </c>
      <c r="K2790" s="135">
        <v>40.0</v>
      </c>
      <c r="N2790" s="143">
        <v>45729.0</v>
      </c>
    </row>
    <row r="2791">
      <c r="A2791" s="135">
        <v>2790.0</v>
      </c>
      <c r="B2791" s="135" t="s">
        <v>11064</v>
      </c>
      <c r="C2791" s="135" t="s">
        <v>108</v>
      </c>
      <c r="K2791" s="135">
        <v>60.0</v>
      </c>
      <c r="N2791" s="143">
        <v>44996.0</v>
      </c>
      <c r="Q2791" s="135" t="s">
        <v>11066</v>
      </c>
    </row>
    <row r="2792">
      <c r="A2792" s="135">
        <v>2791.0</v>
      </c>
      <c r="B2792" s="135" t="s">
        <v>11067</v>
      </c>
      <c r="C2792" s="135" t="s">
        <v>108</v>
      </c>
      <c r="K2792" s="135">
        <v>10.0</v>
      </c>
      <c r="N2792" s="143">
        <v>46058.0</v>
      </c>
    </row>
    <row r="2793">
      <c r="A2793" s="135">
        <v>2792.0</v>
      </c>
      <c r="B2793" s="135" t="s">
        <v>11070</v>
      </c>
      <c r="C2793" s="135" t="s">
        <v>108</v>
      </c>
      <c r="N2793" s="143">
        <v>44849.0</v>
      </c>
    </row>
    <row r="2794">
      <c r="A2794" s="135">
        <v>2793.0</v>
      </c>
      <c r="B2794" s="135" t="s">
        <v>11072</v>
      </c>
      <c r="C2794" s="135" t="s">
        <v>108</v>
      </c>
      <c r="K2794" s="135">
        <v>20.0</v>
      </c>
      <c r="N2794" s="143">
        <v>46007.0</v>
      </c>
    </row>
    <row r="2795">
      <c r="A2795" s="135">
        <v>2794.0</v>
      </c>
      <c r="B2795" s="135" t="s">
        <v>11075</v>
      </c>
      <c r="C2795" s="135" t="s">
        <v>108</v>
      </c>
      <c r="K2795" s="135">
        <v>40.0</v>
      </c>
      <c r="N2795" s="143">
        <v>43897.0</v>
      </c>
    </row>
    <row r="2796">
      <c r="A2796" s="135">
        <v>2795.0</v>
      </c>
      <c r="B2796" s="135" t="s">
        <v>11076</v>
      </c>
      <c r="C2796" s="135" t="s">
        <v>108</v>
      </c>
      <c r="K2796" s="135">
        <v>150.0</v>
      </c>
      <c r="N2796" s="143">
        <v>44069.0</v>
      </c>
    </row>
    <row r="2797">
      <c r="A2797" s="135">
        <v>2796.0</v>
      </c>
      <c r="B2797" s="135" t="s">
        <v>11081</v>
      </c>
      <c r="C2797" s="135" t="s">
        <v>108</v>
      </c>
      <c r="K2797" s="135">
        <v>40.0</v>
      </c>
      <c r="N2797" s="143">
        <v>44055.0</v>
      </c>
    </row>
    <row r="2798">
      <c r="A2798" s="135">
        <v>2797.0</v>
      </c>
      <c r="B2798" s="135" t="s">
        <v>11086</v>
      </c>
      <c r="C2798" s="135" t="s">
        <v>108</v>
      </c>
      <c r="K2798" s="135">
        <v>80.0</v>
      </c>
      <c r="N2798" s="143">
        <v>45568.0</v>
      </c>
    </row>
    <row r="2799">
      <c r="A2799" s="135">
        <v>2798.0</v>
      </c>
      <c r="B2799" s="135" t="s">
        <v>11089</v>
      </c>
      <c r="C2799" s="135" t="s">
        <v>108</v>
      </c>
      <c r="K2799" s="135">
        <v>10.0</v>
      </c>
      <c r="N2799" s="143">
        <v>46065.0</v>
      </c>
    </row>
    <row r="2800">
      <c r="A2800" s="135">
        <v>2799.0</v>
      </c>
      <c r="B2800" s="135" t="s">
        <v>11091</v>
      </c>
      <c r="C2800" s="135" t="s">
        <v>108</v>
      </c>
      <c r="N2800" s="143">
        <v>44750.0</v>
      </c>
    </row>
    <row r="2801">
      <c r="A2801" s="135">
        <v>2800.0</v>
      </c>
      <c r="B2801" s="135" t="s">
        <v>11093</v>
      </c>
      <c r="C2801" s="135" t="s">
        <v>108</v>
      </c>
      <c r="N2801" s="143">
        <v>44893.0</v>
      </c>
    </row>
    <row r="2802">
      <c r="A2802" s="135">
        <v>2801.0</v>
      </c>
      <c r="B2802" s="135" t="s">
        <v>11097</v>
      </c>
      <c r="C2802" s="135" t="s">
        <v>108</v>
      </c>
      <c r="K2802" s="135">
        <v>10.0</v>
      </c>
      <c r="N2802" s="143">
        <v>45152.0</v>
      </c>
    </row>
    <row r="2803">
      <c r="A2803" s="135">
        <v>2802.0</v>
      </c>
      <c r="B2803" s="135" t="s">
        <v>11101</v>
      </c>
      <c r="C2803" s="135" t="s">
        <v>108</v>
      </c>
      <c r="K2803" s="135">
        <v>30.0</v>
      </c>
      <c r="N2803" s="143">
        <v>44746.0</v>
      </c>
    </row>
    <row r="2804">
      <c r="A2804" s="135">
        <v>2803.0</v>
      </c>
      <c r="B2804" s="135" t="s">
        <v>11106</v>
      </c>
      <c r="C2804" s="135" t="s">
        <v>108</v>
      </c>
      <c r="K2804" s="135">
        <v>10.0</v>
      </c>
      <c r="N2804" s="143">
        <v>45733.0</v>
      </c>
    </row>
    <row r="2805">
      <c r="A2805" s="135">
        <v>2804.0</v>
      </c>
      <c r="B2805" s="135" t="s">
        <v>11108</v>
      </c>
      <c r="C2805" s="135" t="s">
        <v>108</v>
      </c>
      <c r="K2805" s="135">
        <v>10.0</v>
      </c>
      <c r="N2805" s="143">
        <v>46014.0</v>
      </c>
    </row>
    <row r="2806">
      <c r="A2806" s="135">
        <v>2805.0</v>
      </c>
      <c r="B2806" s="135" t="s">
        <v>11111</v>
      </c>
      <c r="C2806" s="135" t="s">
        <v>108</v>
      </c>
      <c r="N2806" s="143">
        <v>44194.0</v>
      </c>
    </row>
    <row r="2807">
      <c r="A2807" s="135">
        <v>2806.0</v>
      </c>
      <c r="B2807" s="135" t="s">
        <v>11113</v>
      </c>
      <c r="C2807" s="135" t="s">
        <v>108</v>
      </c>
      <c r="N2807" s="143">
        <v>44128.0</v>
      </c>
    </row>
    <row r="2808">
      <c r="A2808" s="135">
        <v>2807.0</v>
      </c>
      <c r="B2808" s="135" t="s">
        <v>11114</v>
      </c>
      <c r="C2808" s="135" t="s">
        <v>108</v>
      </c>
      <c r="K2808" s="135">
        <v>90.0</v>
      </c>
      <c r="N2808" s="143">
        <v>44992.0</v>
      </c>
    </row>
    <row r="2809">
      <c r="A2809" s="135">
        <v>2808.0</v>
      </c>
      <c r="B2809" s="135" t="s">
        <v>11119</v>
      </c>
      <c r="C2809" s="135" t="s">
        <v>108</v>
      </c>
      <c r="K2809" s="135">
        <v>10.0</v>
      </c>
      <c r="N2809" s="143">
        <v>46017.0</v>
      </c>
    </row>
    <row r="2810">
      <c r="A2810" s="135">
        <v>2809.0</v>
      </c>
      <c r="B2810" s="135" t="s">
        <v>11121</v>
      </c>
      <c r="C2810" s="135" t="s">
        <v>108</v>
      </c>
      <c r="N2810" s="143">
        <v>44366.0</v>
      </c>
      <c r="Q2810" s="135" t="s">
        <v>11123</v>
      </c>
    </row>
    <row r="2811">
      <c r="A2811" s="135">
        <v>2810.0</v>
      </c>
      <c r="B2811" s="135" t="s">
        <v>3891</v>
      </c>
      <c r="C2811" s="135" t="s">
        <v>108</v>
      </c>
      <c r="N2811" s="143">
        <v>44111.0</v>
      </c>
    </row>
    <row r="2812">
      <c r="A2812" s="135">
        <v>2811.0</v>
      </c>
      <c r="B2812" s="135" t="s">
        <v>11128</v>
      </c>
      <c r="C2812" s="135" t="s">
        <v>108</v>
      </c>
      <c r="K2812" s="135">
        <v>100.0</v>
      </c>
      <c r="N2812" s="143">
        <v>46047.0</v>
      </c>
    </row>
    <row r="2813">
      <c r="A2813" s="135">
        <v>2812.0</v>
      </c>
      <c r="B2813" s="135" t="s">
        <v>11131</v>
      </c>
      <c r="C2813" s="135" t="s">
        <v>108</v>
      </c>
      <c r="K2813" s="135">
        <v>10.0</v>
      </c>
      <c r="N2813" s="143">
        <v>46078.0</v>
      </c>
    </row>
    <row r="2814">
      <c r="A2814" s="135">
        <v>2813.0</v>
      </c>
      <c r="B2814" s="135" t="s">
        <v>11133</v>
      </c>
      <c r="C2814" s="135" t="s">
        <v>108</v>
      </c>
      <c r="N2814" s="143">
        <v>45759.0</v>
      </c>
    </row>
    <row r="2815">
      <c r="A2815" s="135">
        <v>2814.0</v>
      </c>
      <c r="B2815" s="135" t="s">
        <v>11135</v>
      </c>
      <c r="C2815" s="135" t="s">
        <v>108</v>
      </c>
      <c r="N2815" s="143">
        <v>45902.0</v>
      </c>
    </row>
    <row r="2816">
      <c r="A2816" s="135">
        <v>2815.0</v>
      </c>
      <c r="B2816" s="135" t="s">
        <v>11138</v>
      </c>
      <c r="C2816" s="135" t="s">
        <v>108</v>
      </c>
      <c r="N2816" s="143">
        <v>46019.0</v>
      </c>
    </row>
    <row r="2817">
      <c r="A2817" s="135">
        <v>2816.0</v>
      </c>
      <c r="B2817" s="135" t="s">
        <v>11140</v>
      </c>
      <c r="C2817" s="135" t="s">
        <v>108</v>
      </c>
      <c r="K2817" s="135">
        <v>10.0</v>
      </c>
      <c r="N2817" s="143">
        <v>44843.0</v>
      </c>
    </row>
    <row r="2818">
      <c r="A2818" s="135">
        <v>2817.0</v>
      </c>
      <c r="B2818" s="135" t="s">
        <v>11143</v>
      </c>
      <c r="C2818" s="135" t="s">
        <v>108</v>
      </c>
      <c r="N2818" s="143">
        <v>45943.0</v>
      </c>
    </row>
    <row r="2819">
      <c r="A2819" s="135">
        <v>2818.0</v>
      </c>
      <c r="B2819" s="135" t="s">
        <v>11144</v>
      </c>
      <c r="C2819" s="135" t="s">
        <v>108</v>
      </c>
      <c r="K2819" s="135">
        <v>40.0</v>
      </c>
      <c r="N2819" s="143">
        <v>46059.0</v>
      </c>
    </row>
    <row r="2820">
      <c r="A2820" s="135">
        <v>2819.0</v>
      </c>
      <c r="B2820" s="135" t="s">
        <v>11146</v>
      </c>
      <c r="C2820" s="135" t="s">
        <v>108</v>
      </c>
      <c r="N2820" s="143">
        <v>45306.0</v>
      </c>
      <c r="Q2820" s="135" t="s">
        <v>11148</v>
      </c>
    </row>
    <row r="2821">
      <c r="A2821" s="135">
        <v>2820.0</v>
      </c>
      <c r="B2821" s="135" t="s">
        <v>11149</v>
      </c>
      <c r="C2821" s="135" t="s">
        <v>108</v>
      </c>
      <c r="K2821" s="135">
        <v>70.0</v>
      </c>
      <c r="N2821" s="143">
        <v>45785.0</v>
      </c>
    </row>
    <row r="2822">
      <c r="A2822" s="135">
        <v>2821.0</v>
      </c>
      <c r="B2822" s="135" t="s">
        <v>11153</v>
      </c>
      <c r="C2822" s="135" t="s">
        <v>108</v>
      </c>
      <c r="K2822" s="135">
        <v>10.0</v>
      </c>
      <c r="N2822" s="143">
        <v>46012.0</v>
      </c>
    </row>
    <row r="2823">
      <c r="A2823" s="135">
        <v>2822.0</v>
      </c>
      <c r="B2823" s="135" t="s">
        <v>11155</v>
      </c>
      <c r="C2823" s="135" t="s">
        <v>108</v>
      </c>
      <c r="K2823" s="135">
        <v>10.0</v>
      </c>
      <c r="N2823" s="143">
        <v>46033.0</v>
      </c>
    </row>
    <row r="2824">
      <c r="A2824" s="135">
        <v>2823.0</v>
      </c>
      <c r="B2824" s="135" t="s">
        <v>11158</v>
      </c>
      <c r="C2824" s="135" t="s">
        <v>108</v>
      </c>
      <c r="K2824" s="135">
        <v>50.0</v>
      </c>
      <c r="N2824" s="143">
        <v>44757.0</v>
      </c>
    </row>
    <row r="2825">
      <c r="A2825" s="135">
        <v>2824.0</v>
      </c>
      <c r="B2825" s="135" t="s">
        <v>11162</v>
      </c>
      <c r="C2825" s="135" t="s">
        <v>108</v>
      </c>
      <c r="K2825" s="135">
        <v>20.0</v>
      </c>
      <c r="N2825" s="143">
        <v>44233.0</v>
      </c>
    </row>
    <row r="2826">
      <c r="A2826" s="135">
        <v>2825.0</v>
      </c>
      <c r="B2826" s="135" t="s">
        <v>11170</v>
      </c>
      <c r="C2826" s="135" t="s">
        <v>108</v>
      </c>
      <c r="K2826" s="135">
        <v>50.0</v>
      </c>
      <c r="N2826" s="143">
        <v>43942.0</v>
      </c>
    </row>
    <row r="2827">
      <c r="A2827" s="135">
        <v>2826.0</v>
      </c>
      <c r="B2827" s="135" t="s">
        <v>11171</v>
      </c>
      <c r="C2827" s="135" t="s">
        <v>108</v>
      </c>
      <c r="K2827" s="135">
        <v>20.0</v>
      </c>
      <c r="N2827" s="143">
        <v>46057.0</v>
      </c>
    </row>
    <row r="2828">
      <c r="A2828" s="135">
        <v>2827.0</v>
      </c>
      <c r="B2828" s="135" t="s">
        <v>11174</v>
      </c>
      <c r="C2828" s="135" t="s">
        <v>108</v>
      </c>
      <c r="K2828" s="135">
        <v>200.0</v>
      </c>
      <c r="N2828" s="143">
        <v>43840.0</v>
      </c>
    </row>
    <row r="2829">
      <c r="A2829" s="135">
        <v>2828.0</v>
      </c>
      <c r="B2829" s="135" t="s">
        <v>11176</v>
      </c>
      <c r="C2829" s="135" t="s">
        <v>108</v>
      </c>
      <c r="K2829" s="135">
        <v>50.0</v>
      </c>
      <c r="N2829" s="143">
        <v>43896.0</v>
      </c>
    </row>
    <row r="2830">
      <c r="A2830" s="135">
        <v>2829.0</v>
      </c>
      <c r="B2830" s="135" t="s">
        <v>1799</v>
      </c>
      <c r="C2830" s="135" t="s">
        <v>108</v>
      </c>
      <c r="D2830" s="135">
        <v>0.0</v>
      </c>
      <c r="E2830" s="135">
        <v>200.0</v>
      </c>
      <c r="F2830" s="135">
        <v>35.0</v>
      </c>
      <c r="H2830" s="135" t="s">
        <v>1803</v>
      </c>
      <c r="I2830" s="142">
        <v>46190.59614583333</v>
      </c>
      <c r="K2830" s="135">
        <v>500.0</v>
      </c>
      <c r="N2830" s="143">
        <v>42296.0</v>
      </c>
      <c r="O2830" s="135" t="s">
        <v>1765</v>
      </c>
      <c r="P2830" s="135" t="s">
        <v>1767</v>
      </c>
      <c r="Q2830" s="135" t="s">
        <v>1804</v>
      </c>
      <c r="R2830" s="135" t="s">
        <v>1805</v>
      </c>
      <c r="S2830" s="135" t="s">
        <v>1788</v>
      </c>
    </row>
    <row r="2831">
      <c r="A2831" s="135">
        <v>2830.0</v>
      </c>
      <c r="B2831" s="135" t="s">
        <v>11183</v>
      </c>
      <c r="C2831" s="135" t="s">
        <v>108</v>
      </c>
      <c r="N2831" s="143">
        <v>45440.0</v>
      </c>
    </row>
    <row r="2832">
      <c r="A2832" s="135">
        <v>2831.0</v>
      </c>
      <c r="B2832" s="135" t="s">
        <v>11188</v>
      </c>
      <c r="C2832" s="135" t="s">
        <v>108</v>
      </c>
      <c r="K2832" s="135">
        <v>10.0</v>
      </c>
      <c r="N2832" s="143">
        <v>46015.0</v>
      </c>
    </row>
    <row r="2833">
      <c r="A2833" s="135">
        <v>2832.0</v>
      </c>
      <c r="B2833" s="135" t="s">
        <v>11189</v>
      </c>
      <c r="C2833" s="135" t="s">
        <v>108</v>
      </c>
      <c r="N2833" s="143">
        <v>45861.0</v>
      </c>
    </row>
    <row r="2834">
      <c r="A2834" s="135">
        <v>2833.0</v>
      </c>
      <c r="B2834" s="135" t="s">
        <v>11192</v>
      </c>
      <c r="C2834" s="135" t="s">
        <v>108</v>
      </c>
      <c r="K2834" s="135">
        <v>20.0</v>
      </c>
      <c r="N2834" s="143">
        <v>46081.0</v>
      </c>
    </row>
    <row r="2835">
      <c r="A2835" s="135">
        <v>2834.0</v>
      </c>
      <c r="B2835" s="135" t="s">
        <v>11195</v>
      </c>
      <c r="C2835" s="135" t="s">
        <v>108</v>
      </c>
      <c r="K2835" s="135">
        <v>80.0</v>
      </c>
      <c r="N2835" s="143">
        <v>44549.0</v>
      </c>
    </row>
    <row r="2836">
      <c r="A2836" s="135">
        <v>2835.0</v>
      </c>
      <c r="B2836" s="135" t="s">
        <v>11198</v>
      </c>
      <c r="C2836" s="135" t="s">
        <v>108</v>
      </c>
      <c r="K2836" s="135">
        <v>40.0</v>
      </c>
      <c r="N2836" s="143">
        <v>45638.0</v>
      </c>
    </row>
    <row r="2837">
      <c r="A2837" s="135">
        <v>2836.0</v>
      </c>
      <c r="B2837" s="135" t="s">
        <v>11202</v>
      </c>
      <c r="C2837" s="135" t="s">
        <v>108</v>
      </c>
      <c r="K2837" s="135">
        <v>30.0</v>
      </c>
      <c r="N2837" s="143">
        <v>44764.0</v>
      </c>
    </row>
    <row r="2838">
      <c r="A2838" s="135">
        <v>2837.0</v>
      </c>
      <c r="B2838" s="135" t="s">
        <v>11204</v>
      </c>
      <c r="C2838" s="135" t="s">
        <v>108</v>
      </c>
      <c r="K2838" s="135">
        <v>150.0</v>
      </c>
      <c r="N2838" s="143">
        <v>45831.0</v>
      </c>
    </row>
    <row r="2839">
      <c r="A2839" s="135">
        <v>2838.0</v>
      </c>
      <c r="B2839" s="135" t="s">
        <v>11207</v>
      </c>
      <c r="C2839" s="135" t="s">
        <v>108</v>
      </c>
      <c r="N2839" s="143">
        <v>45981.0</v>
      </c>
    </row>
    <row r="2840">
      <c r="A2840" s="135">
        <v>2839.0</v>
      </c>
      <c r="B2840" s="135" t="s">
        <v>11210</v>
      </c>
      <c r="C2840" s="135" t="s">
        <v>108</v>
      </c>
      <c r="K2840" s="135">
        <v>150.0</v>
      </c>
      <c r="N2840" s="143">
        <v>43903.0</v>
      </c>
      <c r="Q2840" s="135" t="s">
        <v>11214</v>
      </c>
      <c r="R2840" s="135">
        <v>1.0</v>
      </c>
    </row>
    <row r="2841">
      <c r="A2841" s="135">
        <v>2840.0</v>
      </c>
      <c r="B2841" s="135" t="s">
        <v>11216</v>
      </c>
      <c r="C2841" s="135" t="s">
        <v>108</v>
      </c>
      <c r="K2841" s="135">
        <v>40.0</v>
      </c>
      <c r="N2841" s="143">
        <v>44017.0</v>
      </c>
    </row>
    <row r="2842">
      <c r="A2842" s="135">
        <v>2841.0</v>
      </c>
      <c r="B2842" s="135" t="s">
        <v>11219</v>
      </c>
      <c r="C2842" s="135" t="s">
        <v>108</v>
      </c>
      <c r="K2842" s="135">
        <v>10.0</v>
      </c>
      <c r="N2842" s="143">
        <v>46008.0</v>
      </c>
    </row>
    <row r="2843">
      <c r="A2843" s="135">
        <v>2842.0</v>
      </c>
      <c r="B2843" s="135" t="s">
        <v>11221</v>
      </c>
      <c r="C2843" s="135" t="s">
        <v>108</v>
      </c>
      <c r="K2843" s="135">
        <v>30.0</v>
      </c>
      <c r="N2843" s="143">
        <v>43856.0</v>
      </c>
      <c r="Q2843" s="135" t="s">
        <v>11223</v>
      </c>
      <c r="R2843" s="135">
        <v>1.0</v>
      </c>
    </row>
    <row r="2844">
      <c r="A2844" s="135">
        <v>2843.0</v>
      </c>
      <c r="B2844" s="135" t="s">
        <v>11225</v>
      </c>
      <c r="C2844" s="135" t="s">
        <v>108</v>
      </c>
      <c r="K2844" s="135">
        <v>40.0</v>
      </c>
      <c r="N2844" s="143">
        <v>45844.0</v>
      </c>
    </row>
    <row r="2845">
      <c r="A2845" s="135">
        <v>2844.0</v>
      </c>
      <c r="B2845" s="135" t="s">
        <v>11228</v>
      </c>
      <c r="C2845" s="135" t="s">
        <v>108</v>
      </c>
      <c r="K2845" s="135">
        <v>70.0</v>
      </c>
      <c r="N2845" s="143">
        <v>44971.0</v>
      </c>
    </row>
    <row r="2846">
      <c r="A2846" s="135">
        <v>2845.0</v>
      </c>
      <c r="B2846" s="135" t="s">
        <v>11230</v>
      </c>
      <c r="C2846" s="135" t="s">
        <v>108</v>
      </c>
      <c r="N2846" s="143">
        <v>46015.0</v>
      </c>
    </row>
    <row r="2847">
      <c r="A2847" s="135">
        <v>2846.0</v>
      </c>
      <c r="B2847" s="135" t="s">
        <v>11231</v>
      </c>
      <c r="C2847" s="135" t="s">
        <v>108</v>
      </c>
      <c r="K2847" s="135">
        <v>20.0</v>
      </c>
      <c r="N2847" s="143">
        <v>46015.0</v>
      </c>
    </row>
    <row r="2848">
      <c r="A2848" s="135">
        <v>2847.0</v>
      </c>
      <c r="B2848" s="135" t="s">
        <v>11235</v>
      </c>
      <c r="C2848" s="135" t="s">
        <v>108</v>
      </c>
      <c r="K2848" s="135">
        <v>10.0</v>
      </c>
      <c r="N2848" s="143">
        <v>46073.0</v>
      </c>
    </row>
    <row r="2849">
      <c r="A2849" s="135">
        <v>2848.0</v>
      </c>
      <c r="B2849" s="135" t="s">
        <v>11240</v>
      </c>
      <c r="C2849" s="135" t="s">
        <v>108</v>
      </c>
      <c r="K2849" s="135">
        <v>150.0</v>
      </c>
      <c r="N2849" s="143">
        <v>44565.0</v>
      </c>
    </row>
    <row r="2850">
      <c r="A2850" s="135">
        <v>2849.0</v>
      </c>
      <c r="B2850" s="135" t="s">
        <v>11241</v>
      </c>
      <c r="C2850" s="135" t="s">
        <v>108</v>
      </c>
      <c r="N2850" s="143">
        <v>45684.0</v>
      </c>
    </row>
    <row r="2851">
      <c r="A2851" s="135">
        <v>2850.0</v>
      </c>
      <c r="B2851" s="135" t="s">
        <v>11244</v>
      </c>
      <c r="C2851" s="135" t="s">
        <v>108</v>
      </c>
      <c r="K2851" s="135">
        <v>50.0</v>
      </c>
      <c r="N2851" s="143">
        <v>45021.0</v>
      </c>
    </row>
    <row r="2852">
      <c r="A2852" s="135">
        <v>2851.0</v>
      </c>
      <c r="B2852" s="135" t="s">
        <v>11247</v>
      </c>
      <c r="C2852" s="135" t="s">
        <v>108</v>
      </c>
      <c r="K2852" s="135">
        <v>10.0</v>
      </c>
      <c r="N2852" s="143">
        <v>45826.0</v>
      </c>
    </row>
    <row r="2853">
      <c r="A2853" s="135">
        <v>2852.0</v>
      </c>
      <c r="B2853" s="135" t="s">
        <v>11249</v>
      </c>
      <c r="C2853" s="135" t="s">
        <v>108</v>
      </c>
      <c r="N2853" s="143">
        <v>44664.0</v>
      </c>
    </row>
    <row r="2854">
      <c r="A2854" s="135">
        <v>2853.0</v>
      </c>
      <c r="B2854" s="135" t="s">
        <v>11251</v>
      </c>
      <c r="C2854" s="135" t="s">
        <v>108</v>
      </c>
      <c r="K2854" s="135">
        <v>50.0</v>
      </c>
      <c r="N2854" s="143">
        <v>43925.0</v>
      </c>
    </row>
    <row r="2855">
      <c r="A2855" s="135">
        <v>2854.0</v>
      </c>
      <c r="B2855" s="135" t="s">
        <v>11253</v>
      </c>
      <c r="C2855" s="135" t="s">
        <v>108</v>
      </c>
      <c r="K2855" s="135">
        <v>20.0</v>
      </c>
      <c r="N2855" s="143">
        <v>45560.0</v>
      </c>
    </row>
    <row r="2856">
      <c r="A2856" s="135">
        <v>2855.0</v>
      </c>
      <c r="B2856" s="135" t="s">
        <v>11255</v>
      </c>
      <c r="C2856" s="135" t="s">
        <v>108</v>
      </c>
      <c r="N2856" s="143">
        <v>43839.0</v>
      </c>
    </row>
    <row r="2857">
      <c r="A2857" s="135">
        <v>2856.0</v>
      </c>
      <c r="B2857" s="135" t="s">
        <v>11257</v>
      </c>
      <c r="C2857" s="135" t="s">
        <v>108</v>
      </c>
      <c r="N2857" s="143">
        <v>45618.0</v>
      </c>
    </row>
    <row r="2858">
      <c r="A2858" s="135">
        <v>2857.0</v>
      </c>
      <c r="B2858" s="135" t="s">
        <v>11260</v>
      </c>
      <c r="C2858" s="135" t="s">
        <v>108</v>
      </c>
      <c r="K2858" s="135">
        <v>20.0</v>
      </c>
      <c r="N2858" s="143">
        <v>46080.0</v>
      </c>
    </row>
    <row r="2859">
      <c r="A2859" s="135">
        <v>2858.0</v>
      </c>
      <c r="B2859" s="135" t="s">
        <v>11262</v>
      </c>
      <c r="C2859" s="135" t="s">
        <v>108</v>
      </c>
      <c r="K2859" s="135">
        <v>20.0</v>
      </c>
      <c r="N2859" s="143">
        <v>45776.0</v>
      </c>
    </row>
    <row r="2860">
      <c r="A2860" s="135">
        <v>2859.0</v>
      </c>
      <c r="B2860" s="135" t="s">
        <v>11264</v>
      </c>
      <c r="C2860" s="135" t="s">
        <v>108</v>
      </c>
      <c r="N2860" s="143">
        <v>45606.0</v>
      </c>
    </row>
    <row r="2861">
      <c r="A2861" s="135">
        <v>2860.0</v>
      </c>
      <c r="B2861" s="135" t="s">
        <v>11267</v>
      </c>
      <c r="C2861" s="135" t="s">
        <v>108</v>
      </c>
      <c r="K2861" s="135">
        <v>70.0</v>
      </c>
      <c r="N2861" s="143">
        <v>44069.0</v>
      </c>
    </row>
    <row r="2862">
      <c r="A2862" s="135">
        <v>2861.0</v>
      </c>
      <c r="B2862" s="135" t="s">
        <v>11269</v>
      </c>
      <c r="C2862" s="135" t="s">
        <v>108</v>
      </c>
      <c r="N2862" s="143">
        <v>45524.0</v>
      </c>
    </row>
    <row r="2863">
      <c r="A2863" s="135">
        <v>2862.0</v>
      </c>
      <c r="B2863" s="135" t="s">
        <v>11273</v>
      </c>
      <c r="C2863" s="135" t="s">
        <v>108</v>
      </c>
      <c r="N2863" s="143">
        <v>43848.0</v>
      </c>
    </row>
    <row r="2864">
      <c r="A2864" s="135">
        <v>2863.0</v>
      </c>
      <c r="B2864" s="135" t="s">
        <v>11276</v>
      </c>
      <c r="C2864" s="135" t="s">
        <v>108</v>
      </c>
      <c r="K2864" s="135">
        <v>10.0</v>
      </c>
      <c r="N2864" s="143">
        <v>46015.0</v>
      </c>
    </row>
    <row r="2865">
      <c r="A2865" s="135">
        <v>2864.0</v>
      </c>
      <c r="B2865" s="135" t="s">
        <v>11278</v>
      </c>
      <c r="C2865" s="135" t="s">
        <v>108</v>
      </c>
      <c r="K2865" s="135">
        <v>10.0</v>
      </c>
      <c r="N2865" s="143">
        <v>45050.0</v>
      </c>
    </row>
    <row r="2866">
      <c r="A2866" s="135">
        <v>2865.0</v>
      </c>
      <c r="B2866" s="135" t="s">
        <v>11280</v>
      </c>
      <c r="C2866" s="135" t="s">
        <v>108</v>
      </c>
      <c r="N2866" s="143">
        <v>43946.0</v>
      </c>
    </row>
    <row r="2867">
      <c r="A2867" s="135">
        <v>2866.0</v>
      </c>
      <c r="B2867" s="135" t="s">
        <v>11284</v>
      </c>
      <c r="C2867" s="135" t="s">
        <v>108</v>
      </c>
      <c r="N2867" s="143">
        <v>45023.0</v>
      </c>
    </row>
    <row r="2868">
      <c r="A2868" s="135">
        <v>2867.0</v>
      </c>
      <c r="B2868" s="135" t="s">
        <v>11287</v>
      </c>
      <c r="C2868" s="135" t="s">
        <v>108</v>
      </c>
      <c r="K2868" s="135">
        <v>350.0</v>
      </c>
      <c r="N2868" s="143">
        <v>44185.0</v>
      </c>
    </row>
    <row r="2869">
      <c r="A2869" s="135">
        <v>2868.0</v>
      </c>
      <c r="B2869" s="135" t="s">
        <v>11289</v>
      </c>
      <c r="C2869" s="135" t="s">
        <v>108</v>
      </c>
      <c r="N2869" s="143">
        <v>43878.0</v>
      </c>
    </row>
    <row r="2870">
      <c r="A2870" s="135">
        <v>2869.0</v>
      </c>
      <c r="B2870" s="135" t="s">
        <v>11290</v>
      </c>
      <c r="C2870" s="135" t="s">
        <v>108</v>
      </c>
      <c r="K2870" s="135">
        <v>30.0</v>
      </c>
      <c r="N2870" s="143">
        <v>45847.0</v>
      </c>
    </row>
    <row r="2871">
      <c r="A2871" s="135">
        <v>2870.0</v>
      </c>
      <c r="B2871" s="135" t="s">
        <v>11292</v>
      </c>
      <c r="C2871" s="135" t="s">
        <v>108</v>
      </c>
      <c r="K2871" s="135">
        <v>20.0</v>
      </c>
      <c r="N2871" s="143">
        <v>45848.0</v>
      </c>
    </row>
    <row r="2872">
      <c r="A2872" s="135">
        <v>2871.0</v>
      </c>
      <c r="B2872" s="135" t="s">
        <v>11294</v>
      </c>
      <c r="C2872" s="135" t="s">
        <v>108</v>
      </c>
      <c r="K2872" s="135">
        <v>10.0</v>
      </c>
      <c r="N2872" s="143">
        <v>46081.0</v>
      </c>
      <c r="Q2872" s="135" t="s">
        <v>11296</v>
      </c>
    </row>
    <row r="2873">
      <c r="A2873" s="135">
        <v>2872.0</v>
      </c>
      <c r="B2873" s="135" t="s">
        <v>11297</v>
      </c>
      <c r="C2873" s="135" t="s">
        <v>108</v>
      </c>
      <c r="K2873" s="135">
        <v>10.0</v>
      </c>
      <c r="N2873" s="143">
        <v>44332.0</v>
      </c>
    </row>
    <row r="2874">
      <c r="A2874" s="135">
        <v>2873.0</v>
      </c>
      <c r="B2874" s="135" t="s">
        <v>11298</v>
      </c>
      <c r="C2874" s="135" t="s">
        <v>108</v>
      </c>
      <c r="K2874" s="135">
        <v>10.0</v>
      </c>
      <c r="N2874" s="143">
        <v>46009.0</v>
      </c>
    </row>
    <row r="2875">
      <c r="A2875" s="135">
        <v>2874.0</v>
      </c>
      <c r="B2875" s="135" t="s">
        <v>11302</v>
      </c>
      <c r="C2875" s="135" t="s">
        <v>108</v>
      </c>
      <c r="N2875" s="143">
        <v>44631.0</v>
      </c>
    </row>
    <row r="2876">
      <c r="A2876" s="135">
        <v>2875.0</v>
      </c>
      <c r="B2876" s="135" t="s">
        <v>11303</v>
      </c>
      <c r="C2876" s="135" t="s">
        <v>108</v>
      </c>
      <c r="N2876" s="143">
        <v>44550.0</v>
      </c>
    </row>
    <row r="2877">
      <c r="A2877" s="135">
        <v>2876.0</v>
      </c>
      <c r="B2877" s="135" t="s">
        <v>11307</v>
      </c>
      <c r="C2877" s="135" t="s">
        <v>108</v>
      </c>
      <c r="K2877" s="135">
        <v>20.0</v>
      </c>
      <c r="N2877" s="143">
        <v>46056.0</v>
      </c>
    </row>
    <row r="2878">
      <c r="A2878" s="135">
        <v>2877.0</v>
      </c>
      <c r="B2878" s="135" t="s">
        <v>11312</v>
      </c>
      <c r="C2878" s="135" t="s">
        <v>108</v>
      </c>
      <c r="K2878" s="135">
        <v>150.0</v>
      </c>
      <c r="N2878" s="143">
        <v>43870.0</v>
      </c>
    </row>
    <row r="2879">
      <c r="A2879" s="135">
        <v>2878.0</v>
      </c>
      <c r="B2879" s="135" t="s">
        <v>11314</v>
      </c>
      <c r="C2879" s="135" t="s">
        <v>108</v>
      </c>
      <c r="K2879" s="135">
        <v>70.0</v>
      </c>
      <c r="N2879" s="143">
        <v>43875.0</v>
      </c>
    </row>
    <row r="2880">
      <c r="A2880" s="135">
        <v>2879.0</v>
      </c>
      <c r="B2880" s="135" t="s">
        <v>11316</v>
      </c>
      <c r="C2880" s="135" t="s">
        <v>108</v>
      </c>
      <c r="K2880" s="135">
        <v>10.0</v>
      </c>
      <c r="N2880" s="143">
        <v>45644.0</v>
      </c>
    </row>
    <row r="2881">
      <c r="A2881" s="135">
        <v>2880.0</v>
      </c>
      <c r="B2881" s="135" t="s">
        <v>11319</v>
      </c>
      <c r="C2881" s="135" t="s">
        <v>108</v>
      </c>
      <c r="K2881" s="135">
        <v>150.0</v>
      </c>
      <c r="N2881" s="143">
        <v>43848.0</v>
      </c>
    </row>
    <row r="2882">
      <c r="A2882" s="135">
        <v>2881.0</v>
      </c>
      <c r="B2882" s="135" t="s">
        <v>11321</v>
      </c>
      <c r="C2882" s="135" t="s">
        <v>108</v>
      </c>
      <c r="K2882" s="135">
        <v>80.0</v>
      </c>
      <c r="N2882" s="143">
        <v>44178.0</v>
      </c>
    </row>
    <row r="2883">
      <c r="A2883" s="135">
        <v>2882.0</v>
      </c>
      <c r="B2883" s="135" t="s">
        <v>11323</v>
      </c>
      <c r="C2883" s="135" t="s">
        <v>108</v>
      </c>
      <c r="K2883" s="135">
        <v>70.0</v>
      </c>
      <c r="N2883" s="143">
        <v>45145.0</v>
      </c>
    </row>
    <row r="2884">
      <c r="A2884" s="135">
        <v>2883.0</v>
      </c>
      <c r="B2884" s="135" t="s">
        <v>3895</v>
      </c>
      <c r="C2884" s="135" t="s">
        <v>108</v>
      </c>
      <c r="N2884" s="143">
        <v>46124.0</v>
      </c>
    </row>
    <row r="2885">
      <c r="A2885" s="135">
        <v>2884.0</v>
      </c>
      <c r="B2885" s="135" t="s">
        <v>11328</v>
      </c>
      <c r="C2885" s="135" t="s">
        <v>108</v>
      </c>
      <c r="N2885" s="143">
        <v>44446.0</v>
      </c>
    </row>
    <row r="2886">
      <c r="A2886" s="135">
        <v>2885.0</v>
      </c>
      <c r="B2886" s="135" t="s">
        <v>11332</v>
      </c>
      <c r="C2886" s="135" t="s">
        <v>108</v>
      </c>
      <c r="N2886" s="143">
        <v>43841.0</v>
      </c>
    </row>
    <row r="2887">
      <c r="A2887" s="135">
        <v>2886.0</v>
      </c>
      <c r="B2887" s="135" t="s">
        <v>11335</v>
      </c>
      <c r="C2887" s="135" t="s">
        <v>108</v>
      </c>
      <c r="N2887" s="143">
        <v>45051.0</v>
      </c>
    </row>
    <row r="2888">
      <c r="A2888" s="135">
        <v>2887.0</v>
      </c>
      <c r="B2888" s="135" t="s">
        <v>11337</v>
      </c>
      <c r="C2888" s="135" t="s">
        <v>108</v>
      </c>
      <c r="K2888" s="135">
        <v>10.0</v>
      </c>
      <c r="N2888" s="143">
        <v>46071.0</v>
      </c>
    </row>
    <row r="2889">
      <c r="A2889" s="135">
        <v>2888.0</v>
      </c>
      <c r="B2889" s="135" t="s">
        <v>11339</v>
      </c>
      <c r="C2889" s="135" t="s">
        <v>108</v>
      </c>
      <c r="N2889" s="143">
        <v>44982.0</v>
      </c>
    </row>
    <row r="2890">
      <c r="A2890" s="135">
        <v>2889.0</v>
      </c>
      <c r="B2890" s="135" t="s">
        <v>11343</v>
      </c>
      <c r="C2890" s="135" t="s">
        <v>108</v>
      </c>
      <c r="K2890" s="135">
        <v>10.0</v>
      </c>
      <c r="N2890" s="143">
        <v>46078.0</v>
      </c>
    </row>
    <row r="2891">
      <c r="A2891" s="135">
        <v>2890.0</v>
      </c>
      <c r="B2891" s="135" t="s">
        <v>11346</v>
      </c>
      <c r="C2891" s="135" t="s">
        <v>108</v>
      </c>
      <c r="K2891" s="135">
        <v>100.0</v>
      </c>
      <c r="N2891" s="143">
        <v>44282.0</v>
      </c>
    </row>
    <row r="2892">
      <c r="A2892" s="135">
        <v>2891.0</v>
      </c>
      <c r="B2892" s="135" t="s">
        <v>11347</v>
      </c>
      <c r="C2892" s="135" t="s">
        <v>108</v>
      </c>
      <c r="N2892" s="143">
        <v>45149.0</v>
      </c>
    </row>
    <row r="2893">
      <c r="A2893" s="135">
        <v>2892.0</v>
      </c>
      <c r="B2893" s="135" t="s">
        <v>11350</v>
      </c>
      <c r="C2893" s="135" t="s">
        <v>108</v>
      </c>
      <c r="N2893" s="143">
        <v>43904.0</v>
      </c>
    </row>
    <row r="2894">
      <c r="A2894" s="135">
        <v>2893.0</v>
      </c>
      <c r="B2894" s="135" t="s">
        <v>11351</v>
      </c>
      <c r="C2894" s="135" t="s">
        <v>108</v>
      </c>
      <c r="K2894" s="135">
        <v>10.0</v>
      </c>
      <c r="N2894" s="143">
        <v>46082.0</v>
      </c>
    </row>
    <row r="2895">
      <c r="A2895" s="135">
        <v>2894.0</v>
      </c>
      <c r="B2895" s="135" t="s">
        <v>11354</v>
      </c>
      <c r="C2895" s="135" t="s">
        <v>108</v>
      </c>
      <c r="K2895" s="135">
        <v>150.0</v>
      </c>
      <c r="N2895" s="143">
        <v>43950.0</v>
      </c>
      <c r="Q2895" s="135" t="s">
        <v>11357</v>
      </c>
      <c r="R2895" s="135">
        <v>1.0</v>
      </c>
    </row>
    <row r="2896">
      <c r="A2896" s="135">
        <v>2895.0</v>
      </c>
      <c r="B2896" s="135" t="s">
        <v>11359</v>
      </c>
      <c r="C2896" s="135" t="s">
        <v>108</v>
      </c>
      <c r="N2896" s="143">
        <v>43848.0</v>
      </c>
    </row>
    <row r="2897">
      <c r="A2897" s="135">
        <v>2896.0</v>
      </c>
      <c r="B2897" s="135" t="s">
        <v>11363</v>
      </c>
      <c r="C2897" s="135" t="s">
        <v>108</v>
      </c>
      <c r="K2897" s="135">
        <v>90.0</v>
      </c>
      <c r="N2897" s="143">
        <v>45824.0</v>
      </c>
    </row>
    <row r="2898">
      <c r="A2898" s="135">
        <v>2897.0</v>
      </c>
      <c r="B2898" s="135" t="s">
        <v>11366</v>
      </c>
      <c r="C2898" s="135" t="s">
        <v>108</v>
      </c>
      <c r="N2898" s="143">
        <v>44249.0</v>
      </c>
    </row>
    <row r="2899">
      <c r="A2899" s="135">
        <v>2898.0</v>
      </c>
      <c r="B2899" s="135" t="s">
        <v>11369</v>
      </c>
      <c r="C2899" s="135" t="s">
        <v>108</v>
      </c>
      <c r="K2899" s="135">
        <v>30.0</v>
      </c>
      <c r="N2899" s="143">
        <v>44748.0</v>
      </c>
      <c r="Q2899" s="135" t="s">
        <v>11370</v>
      </c>
    </row>
    <row r="2900">
      <c r="A2900" s="135">
        <v>2899.0</v>
      </c>
      <c r="B2900" s="135" t="s">
        <v>11374</v>
      </c>
      <c r="C2900" s="135" t="s">
        <v>108</v>
      </c>
      <c r="K2900" s="135">
        <v>10.0</v>
      </c>
      <c r="N2900" s="143">
        <v>46014.0</v>
      </c>
    </row>
    <row r="2901">
      <c r="A2901" s="135">
        <v>2900.0</v>
      </c>
      <c r="B2901" s="135" t="s">
        <v>11376</v>
      </c>
      <c r="C2901" s="135" t="s">
        <v>108</v>
      </c>
      <c r="K2901" s="135">
        <v>20.0</v>
      </c>
      <c r="N2901" s="143">
        <v>46078.0</v>
      </c>
    </row>
    <row r="2902">
      <c r="A2902" s="135">
        <v>2901.0</v>
      </c>
      <c r="B2902" s="135" t="s">
        <v>11379</v>
      </c>
      <c r="C2902" s="135" t="s">
        <v>108</v>
      </c>
      <c r="K2902" s="135">
        <v>20.0</v>
      </c>
      <c r="N2902" s="143">
        <v>46096.0</v>
      </c>
    </row>
    <row r="2903">
      <c r="A2903" s="135">
        <v>2902.0</v>
      </c>
      <c r="B2903" s="135" t="s">
        <v>11382</v>
      </c>
      <c r="C2903" s="135" t="s">
        <v>108</v>
      </c>
      <c r="K2903" s="135">
        <v>20.0</v>
      </c>
      <c r="N2903" s="143">
        <v>46011.0</v>
      </c>
    </row>
    <row r="2904">
      <c r="A2904" s="135">
        <v>2903.0</v>
      </c>
      <c r="B2904" s="135" t="s">
        <v>11386</v>
      </c>
      <c r="C2904" s="135" t="s">
        <v>108</v>
      </c>
      <c r="N2904" s="143">
        <v>44435.0</v>
      </c>
    </row>
    <row r="2905">
      <c r="A2905" s="135">
        <v>2904.0</v>
      </c>
      <c r="B2905" s="135" t="s">
        <v>11388</v>
      </c>
      <c r="C2905" s="135" t="s">
        <v>108</v>
      </c>
      <c r="K2905" s="135">
        <v>50.0</v>
      </c>
      <c r="N2905" s="143">
        <v>45317.0</v>
      </c>
    </row>
    <row r="2906">
      <c r="A2906" s="135">
        <v>2905.0</v>
      </c>
      <c r="B2906" s="135" t="s">
        <v>11391</v>
      </c>
      <c r="C2906" s="135" t="s">
        <v>108</v>
      </c>
      <c r="K2906" s="135">
        <v>70.0</v>
      </c>
      <c r="N2906" s="143">
        <v>45327.0</v>
      </c>
    </row>
    <row r="2907">
      <c r="A2907" s="135">
        <v>2906.0</v>
      </c>
      <c r="B2907" s="135" t="s">
        <v>3899</v>
      </c>
      <c r="C2907" s="135" t="s">
        <v>108</v>
      </c>
      <c r="K2907" s="135">
        <v>100.0</v>
      </c>
      <c r="N2907" s="143">
        <v>45033.0</v>
      </c>
    </row>
    <row r="2908">
      <c r="A2908" s="135">
        <v>2907.0</v>
      </c>
      <c r="B2908" s="135" t="s">
        <v>3901</v>
      </c>
      <c r="C2908" s="135" t="s">
        <v>108</v>
      </c>
      <c r="K2908" s="135">
        <v>10.0</v>
      </c>
      <c r="N2908" s="143">
        <v>46056.0</v>
      </c>
    </row>
    <row r="2909">
      <c r="A2909" s="135">
        <v>2908.0</v>
      </c>
      <c r="B2909" s="135" t="s">
        <v>11400</v>
      </c>
      <c r="C2909" s="135" t="s">
        <v>108</v>
      </c>
      <c r="K2909" s="135">
        <v>40.0</v>
      </c>
      <c r="N2909" s="143">
        <v>46011.0</v>
      </c>
    </row>
    <row r="2910">
      <c r="A2910" s="135">
        <v>2909.0</v>
      </c>
      <c r="B2910" s="135" t="s">
        <v>11402</v>
      </c>
      <c r="C2910" s="135" t="s">
        <v>108</v>
      </c>
      <c r="K2910" s="135">
        <v>40.0</v>
      </c>
      <c r="N2910" s="143">
        <v>45140.0</v>
      </c>
    </row>
    <row r="2911">
      <c r="A2911" s="135">
        <v>2910.0</v>
      </c>
      <c r="B2911" s="135" t="s">
        <v>11407</v>
      </c>
      <c r="C2911" s="135" t="s">
        <v>108</v>
      </c>
      <c r="K2911" s="135">
        <v>200.0</v>
      </c>
      <c r="N2911" s="143">
        <v>43888.0</v>
      </c>
    </row>
    <row r="2912">
      <c r="A2912" s="135">
        <v>2911.0</v>
      </c>
      <c r="B2912" s="135" t="s">
        <v>11409</v>
      </c>
      <c r="C2912" s="135" t="s">
        <v>108</v>
      </c>
      <c r="N2912" s="143">
        <v>43992.0</v>
      </c>
    </row>
    <row r="2913">
      <c r="A2913" s="135">
        <v>2912.0</v>
      </c>
      <c r="B2913" s="135" t="s">
        <v>11411</v>
      </c>
      <c r="C2913" s="135" t="s">
        <v>108</v>
      </c>
      <c r="K2913" s="135">
        <v>10.0</v>
      </c>
      <c r="N2913" s="143">
        <v>46017.0</v>
      </c>
    </row>
    <row r="2914">
      <c r="A2914" s="135">
        <v>2913.0</v>
      </c>
      <c r="B2914" s="135" t="s">
        <v>11413</v>
      </c>
      <c r="C2914" s="135" t="s">
        <v>108</v>
      </c>
      <c r="N2914" s="143">
        <v>43842.0</v>
      </c>
    </row>
    <row r="2915">
      <c r="A2915" s="135">
        <v>2914.0</v>
      </c>
      <c r="B2915" s="135" t="s">
        <v>11415</v>
      </c>
      <c r="C2915" s="135" t="s">
        <v>108</v>
      </c>
      <c r="K2915" s="135">
        <v>40.0</v>
      </c>
      <c r="N2915" s="143">
        <v>45616.0</v>
      </c>
    </row>
    <row r="2916">
      <c r="A2916" s="135">
        <v>2915.0</v>
      </c>
      <c r="B2916" s="135" t="s">
        <v>11418</v>
      </c>
      <c r="C2916" s="135" t="s">
        <v>108</v>
      </c>
      <c r="K2916" s="135">
        <v>10.0</v>
      </c>
      <c r="N2916" s="143">
        <v>46080.0</v>
      </c>
    </row>
    <row r="2917">
      <c r="A2917" s="135">
        <v>2916.0</v>
      </c>
      <c r="B2917" s="135" t="s">
        <v>11421</v>
      </c>
      <c r="C2917" s="135" t="s">
        <v>108</v>
      </c>
      <c r="N2917" s="143">
        <v>45468.0</v>
      </c>
    </row>
    <row r="2918">
      <c r="A2918" s="135">
        <v>2917.0</v>
      </c>
      <c r="B2918" s="135" t="s">
        <v>11422</v>
      </c>
      <c r="C2918" s="135" t="s">
        <v>108</v>
      </c>
      <c r="K2918" s="135">
        <v>100.0</v>
      </c>
      <c r="N2918" s="143">
        <v>45077.0</v>
      </c>
    </row>
    <row r="2919">
      <c r="A2919" s="135">
        <v>2918.0</v>
      </c>
      <c r="B2919" s="135" t="s">
        <v>11426</v>
      </c>
      <c r="C2919" s="135" t="s">
        <v>108</v>
      </c>
      <c r="K2919" s="135">
        <v>150.0</v>
      </c>
      <c r="N2919" s="143">
        <v>44034.0</v>
      </c>
    </row>
    <row r="2920">
      <c r="A2920" s="135">
        <v>2919.0</v>
      </c>
      <c r="B2920" s="135" t="s">
        <v>11429</v>
      </c>
      <c r="C2920" s="135" t="s">
        <v>108</v>
      </c>
      <c r="K2920" s="135">
        <v>100.0</v>
      </c>
      <c r="N2920" s="143">
        <v>43839.0</v>
      </c>
    </row>
    <row r="2921">
      <c r="A2921" s="135">
        <v>2920.0</v>
      </c>
      <c r="B2921" s="135" t="s">
        <v>11430</v>
      </c>
      <c r="C2921" s="135" t="s">
        <v>108</v>
      </c>
      <c r="N2921" s="143">
        <v>45073.0</v>
      </c>
    </row>
    <row r="2922">
      <c r="A2922" s="135">
        <v>2921.0</v>
      </c>
      <c r="B2922" s="135" t="s">
        <v>11433</v>
      </c>
      <c r="C2922" s="135" t="s">
        <v>108</v>
      </c>
      <c r="K2922" s="135">
        <v>10.0</v>
      </c>
      <c r="N2922" s="143">
        <v>46099.0</v>
      </c>
    </row>
    <row r="2923">
      <c r="A2923" s="135">
        <v>2922.0</v>
      </c>
      <c r="B2923" s="135" t="s">
        <v>11436</v>
      </c>
      <c r="C2923" s="135" t="s">
        <v>108</v>
      </c>
      <c r="N2923" s="143">
        <v>43847.0</v>
      </c>
      <c r="Q2923" s="135" t="s">
        <v>9494</v>
      </c>
      <c r="R2923" s="135">
        <v>1.0</v>
      </c>
    </row>
    <row r="2924">
      <c r="A2924" s="135">
        <v>2923.0</v>
      </c>
      <c r="B2924" s="135" t="s">
        <v>11440</v>
      </c>
      <c r="C2924" s="135" t="s">
        <v>108</v>
      </c>
      <c r="K2924" s="135">
        <v>250.0</v>
      </c>
      <c r="N2924" s="143">
        <v>43883.0</v>
      </c>
    </row>
    <row r="2925">
      <c r="A2925" s="135">
        <v>2924.0</v>
      </c>
      <c r="B2925" s="135" t="s">
        <v>11443</v>
      </c>
      <c r="C2925" s="135" t="s">
        <v>108</v>
      </c>
      <c r="K2925" s="135">
        <v>10.0</v>
      </c>
      <c r="N2925" s="143">
        <v>46056.0</v>
      </c>
    </row>
    <row r="2926">
      <c r="A2926" s="135">
        <v>2925.0</v>
      </c>
      <c r="B2926" s="135" t="s">
        <v>11445</v>
      </c>
      <c r="C2926" s="135" t="s">
        <v>108</v>
      </c>
      <c r="N2926" s="143">
        <v>46091.0</v>
      </c>
    </row>
    <row r="2927">
      <c r="A2927" s="135">
        <v>2926.0</v>
      </c>
      <c r="B2927" s="135" t="s">
        <v>11449</v>
      </c>
      <c r="C2927" s="135" t="s">
        <v>108</v>
      </c>
      <c r="K2927" s="135">
        <v>10.0</v>
      </c>
      <c r="N2927" s="143">
        <v>46004.0</v>
      </c>
    </row>
    <row r="2928">
      <c r="A2928" s="135">
        <v>2927.0</v>
      </c>
      <c r="B2928" s="135" t="s">
        <v>11453</v>
      </c>
      <c r="C2928" s="135" t="s">
        <v>108</v>
      </c>
      <c r="K2928" s="135">
        <v>20.0</v>
      </c>
      <c r="N2928" s="143">
        <v>45846.0</v>
      </c>
    </row>
    <row r="2929">
      <c r="A2929" s="135">
        <v>2928.0</v>
      </c>
      <c r="B2929" s="135" t="s">
        <v>11454</v>
      </c>
      <c r="C2929" s="135" t="s">
        <v>108</v>
      </c>
      <c r="K2929" s="135">
        <v>150.0</v>
      </c>
      <c r="N2929" s="143">
        <v>45955.0</v>
      </c>
    </row>
    <row r="2930">
      <c r="A2930" s="135">
        <v>2929.0</v>
      </c>
      <c r="B2930" s="135" t="s">
        <v>11456</v>
      </c>
      <c r="C2930" s="135" t="s">
        <v>108</v>
      </c>
      <c r="K2930" s="135">
        <v>20.0</v>
      </c>
      <c r="N2930" s="143">
        <v>45120.0</v>
      </c>
    </row>
    <row r="2931">
      <c r="A2931" s="135">
        <v>2930.0</v>
      </c>
      <c r="B2931" s="135" t="s">
        <v>11461</v>
      </c>
      <c r="C2931" s="135" t="s">
        <v>108</v>
      </c>
      <c r="N2931" s="143">
        <v>44896.0</v>
      </c>
    </row>
    <row r="2932">
      <c r="A2932" s="135">
        <v>2931.0</v>
      </c>
      <c r="B2932" s="135" t="s">
        <v>3907</v>
      </c>
      <c r="C2932" s="135" t="s">
        <v>108</v>
      </c>
      <c r="K2932" s="135">
        <v>70.0</v>
      </c>
      <c r="N2932" s="143">
        <v>45070.0</v>
      </c>
    </row>
    <row r="2933">
      <c r="A2933" s="135">
        <v>2932.0</v>
      </c>
      <c r="B2933" s="135" t="s">
        <v>11465</v>
      </c>
      <c r="C2933" s="135" t="s">
        <v>108</v>
      </c>
      <c r="K2933" s="135">
        <v>10.0</v>
      </c>
      <c r="N2933" s="143">
        <v>45461.0</v>
      </c>
    </row>
    <row r="2934">
      <c r="A2934" s="135">
        <v>2933.0</v>
      </c>
      <c r="B2934" s="135" t="s">
        <v>11467</v>
      </c>
      <c r="C2934" s="135" t="s">
        <v>108</v>
      </c>
      <c r="N2934" s="143">
        <v>44899.0</v>
      </c>
    </row>
    <row r="2935">
      <c r="A2935" s="135">
        <v>2934.0</v>
      </c>
      <c r="B2935" s="135" t="s">
        <v>11471</v>
      </c>
      <c r="C2935" s="135" t="s">
        <v>108</v>
      </c>
      <c r="K2935" s="135">
        <v>80.0</v>
      </c>
      <c r="N2935" s="143">
        <v>44992.0</v>
      </c>
      <c r="Q2935" s="135" t="s">
        <v>11472</v>
      </c>
      <c r="R2935" s="135">
        <v>3.0</v>
      </c>
    </row>
    <row r="2936">
      <c r="A2936" s="135">
        <v>2935.0</v>
      </c>
      <c r="B2936" s="135" t="s">
        <v>11473</v>
      </c>
      <c r="C2936" s="135" t="s">
        <v>108</v>
      </c>
      <c r="N2936" s="143">
        <v>46125.0</v>
      </c>
    </row>
    <row r="2937">
      <c r="A2937" s="135">
        <v>2936.0</v>
      </c>
      <c r="B2937" s="135" t="s">
        <v>11475</v>
      </c>
      <c r="C2937" s="135" t="s">
        <v>108</v>
      </c>
      <c r="N2937" s="143">
        <v>45977.0</v>
      </c>
    </row>
    <row r="2938">
      <c r="A2938" s="135">
        <v>2937.0</v>
      </c>
      <c r="B2938" s="135" t="s">
        <v>11476</v>
      </c>
      <c r="C2938" s="135" t="s">
        <v>108</v>
      </c>
      <c r="N2938" s="143">
        <v>45528.0</v>
      </c>
    </row>
    <row r="2939">
      <c r="A2939" s="135">
        <v>2938.0</v>
      </c>
      <c r="B2939" s="135" t="s">
        <v>11477</v>
      </c>
      <c r="C2939" s="135" t="s">
        <v>108</v>
      </c>
      <c r="K2939" s="135">
        <v>10.0</v>
      </c>
      <c r="N2939" s="143">
        <v>45848.0</v>
      </c>
    </row>
    <row r="2940">
      <c r="A2940" s="135">
        <v>2939.0</v>
      </c>
      <c r="B2940" s="135" t="s">
        <v>11481</v>
      </c>
      <c r="C2940" s="135" t="s">
        <v>108</v>
      </c>
      <c r="K2940" s="135">
        <v>300.0</v>
      </c>
      <c r="N2940" s="143">
        <v>43839.0</v>
      </c>
    </row>
    <row r="2941">
      <c r="A2941" s="135">
        <v>2940.0</v>
      </c>
      <c r="B2941" s="135" t="s">
        <v>11483</v>
      </c>
      <c r="C2941" s="135" t="s">
        <v>108</v>
      </c>
      <c r="K2941" s="135">
        <v>70.0</v>
      </c>
      <c r="N2941" s="143">
        <v>44727.0</v>
      </c>
    </row>
    <row r="2942">
      <c r="A2942" s="135">
        <v>2941.0</v>
      </c>
      <c r="B2942" s="135" t="s">
        <v>11485</v>
      </c>
      <c r="C2942" s="135" t="s">
        <v>108</v>
      </c>
      <c r="K2942" s="135">
        <v>90.0</v>
      </c>
      <c r="N2942" s="143">
        <v>46057.0</v>
      </c>
    </row>
    <row r="2943">
      <c r="A2943" s="135">
        <v>2942.0</v>
      </c>
      <c r="B2943" s="135" t="s">
        <v>11489</v>
      </c>
      <c r="C2943" s="135" t="s">
        <v>108</v>
      </c>
      <c r="K2943" s="135">
        <v>90.0</v>
      </c>
      <c r="N2943" s="143">
        <v>44048.0</v>
      </c>
    </row>
    <row r="2944">
      <c r="A2944" s="135">
        <v>2943.0</v>
      </c>
      <c r="B2944" s="135" t="s">
        <v>11493</v>
      </c>
      <c r="C2944" s="135" t="s">
        <v>108</v>
      </c>
      <c r="K2944" s="135">
        <v>70.0</v>
      </c>
      <c r="N2944" s="143">
        <v>44539.0</v>
      </c>
    </row>
    <row r="2945">
      <c r="A2945" s="135">
        <v>2944.0</v>
      </c>
      <c r="B2945" s="135" t="s">
        <v>11497</v>
      </c>
      <c r="C2945" s="135" t="s">
        <v>108</v>
      </c>
      <c r="K2945" s="135">
        <v>100.0</v>
      </c>
      <c r="N2945" s="143">
        <v>44187.0</v>
      </c>
    </row>
    <row r="2946">
      <c r="A2946" s="135">
        <v>2945.0</v>
      </c>
      <c r="B2946" s="135" t="s">
        <v>11500</v>
      </c>
      <c r="C2946" s="135" t="s">
        <v>108</v>
      </c>
      <c r="K2946" s="135">
        <v>10.0</v>
      </c>
      <c r="N2946" s="143">
        <v>46012.0</v>
      </c>
    </row>
    <row r="2947">
      <c r="A2947" s="135">
        <v>2946.0</v>
      </c>
      <c r="B2947" s="135" t="s">
        <v>11502</v>
      </c>
      <c r="C2947" s="135" t="s">
        <v>108</v>
      </c>
      <c r="K2947" s="135">
        <v>150.0</v>
      </c>
      <c r="N2947" s="143">
        <v>43909.0</v>
      </c>
    </row>
    <row r="2948">
      <c r="A2948" s="135">
        <v>2947.0</v>
      </c>
      <c r="B2948" s="135" t="s">
        <v>11507</v>
      </c>
      <c r="C2948" s="135" t="s">
        <v>108</v>
      </c>
      <c r="K2948" s="135">
        <v>40.0</v>
      </c>
      <c r="N2948" s="143">
        <v>43875.0</v>
      </c>
    </row>
    <row r="2949">
      <c r="A2949" s="135">
        <v>2948.0</v>
      </c>
      <c r="B2949" s="135" t="s">
        <v>11509</v>
      </c>
      <c r="C2949" s="135" t="s">
        <v>108</v>
      </c>
      <c r="K2949" s="135">
        <v>10.0</v>
      </c>
      <c r="N2949" s="143">
        <v>45846.0</v>
      </c>
    </row>
    <row r="2950">
      <c r="A2950" s="135">
        <v>2949.0</v>
      </c>
      <c r="B2950" s="135" t="s">
        <v>11511</v>
      </c>
      <c r="C2950" s="135" t="s">
        <v>108</v>
      </c>
      <c r="N2950" s="143">
        <v>45988.0</v>
      </c>
      <c r="Q2950" s="135" t="s">
        <v>11513</v>
      </c>
      <c r="R2950" s="135">
        <v>1.0</v>
      </c>
    </row>
    <row r="2951">
      <c r="A2951" s="135">
        <v>2950.0</v>
      </c>
      <c r="B2951" s="135" t="s">
        <v>11517</v>
      </c>
      <c r="C2951" s="135" t="s">
        <v>108</v>
      </c>
      <c r="N2951" s="143">
        <v>44007.0</v>
      </c>
    </row>
    <row r="2952">
      <c r="A2952" s="135">
        <v>2951.0</v>
      </c>
      <c r="B2952" s="135" t="s">
        <v>11519</v>
      </c>
      <c r="C2952" s="135" t="s">
        <v>108</v>
      </c>
      <c r="K2952" s="135">
        <v>60.0</v>
      </c>
      <c r="N2952" s="143">
        <v>46055.0</v>
      </c>
    </row>
    <row r="2953">
      <c r="A2953" s="135">
        <v>2952.0</v>
      </c>
      <c r="B2953" s="135" t="s">
        <v>11523</v>
      </c>
      <c r="C2953" s="135" t="s">
        <v>108</v>
      </c>
      <c r="K2953" s="135">
        <v>80.0</v>
      </c>
      <c r="N2953" s="143">
        <v>46040.0</v>
      </c>
    </row>
    <row r="2954">
      <c r="A2954" s="135">
        <v>2953.0</v>
      </c>
      <c r="B2954" s="135" t="s">
        <v>11525</v>
      </c>
      <c r="C2954" s="135" t="s">
        <v>108</v>
      </c>
      <c r="K2954" s="135">
        <v>20.0</v>
      </c>
      <c r="N2954" s="143">
        <v>45787.0</v>
      </c>
    </row>
    <row r="2955">
      <c r="A2955" s="135">
        <v>2954.0</v>
      </c>
      <c r="B2955" s="135" t="s">
        <v>11527</v>
      </c>
      <c r="C2955" s="135" t="s">
        <v>108</v>
      </c>
      <c r="K2955" s="135">
        <v>10.0</v>
      </c>
      <c r="N2955" s="143">
        <v>45743.0</v>
      </c>
    </row>
    <row r="2956">
      <c r="A2956" s="135">
        <v>2955.0</v>
      </c>
      <c r="B2956" s="135" t="s">
        <v>11530</v>
      </c>
      <c r="C2956" s="135" t="s">
        <v>108</v>
      </c>
      <c r="K2956" s="135">
        <v>20.0</v>
      </c>
      <c r="N2956" s="143">
        <v>45996.0</v>
      </c>
    </row>
    <row r="2957">
      <c r="A2957" s="135">
        <v>2956.0</v>
      </c>
      <c r="B2957" s="135" t="s">
        <v>11534</v>
      </c>
      <c r="C2957" s="135" t="s">
        <v>108</v>
      </c>
      <c r="K2957" s="135">
        <v>200.0</v>
      </c>
      <c r="N2957" s="143">
        <v>44160.0</v>
      </c>
    </row>
    <row r="2958">
      <c r="A2958" s="135">
        <v>2957.0</v>
      </c>
      <c r="B2958" s="135" t="s">
        <v>11537</v>
      </c>
      <c r="C2958" s="135" t="s">
        <v>108</v>
      </c>
      <c r="K2958" s="135">
        <v>150.0</v>
      </c>
      <c r="N2958" s="143">
        <v>44573.0</v>
      </c>
    </row>
    <row r="2959">
      <c r="A2959" s="135">
        <v>2958.0</v>
      </c>
      <c r="B2959" s="135" t="s">
        <v>11539</v>
      </c>
      <c r="C2959" s="135" t="s">
        <v>108</v>
      </c>
      <c r="K2959" s="135">
        <v>100.0</v>
      </c>
      <c r="N2959" s="143">
        <v>43840.0</v>
      </c>
    </row>
    <row r="2960">
      <c r="A2960" s="135">
        <v>2959.0</v>
      </c>
      <c r="B2960" s="135" t="s">
        <v>11541</v>
      </c>
      <c r="C2960" s="135" t="s">
        <v>108</v>
      </c>
      <c r="N2960" s="143">
        <v>44013.0</v>
      </c>
    </row>
    <row r="2961">
      <c r="A2961" s="135">
        <v>2960.0</v>
      </c>
      <c r="B2961" s="135" t="s">
        <v>11544</v>
      </c>
      <c r="C2961" s="135" t="s">
        <v>108</v>
      </c>
      <c r="K2961" s="135">
        <v>60.0</v>
      </c>
      <c r="N2961" s="143">
        <v>44720.0</v>
      </c>
    </row>
    <row r="2962">
      <c r="A2962" s="135">
        <v>2961.0</v>
      </c>
      <c r="B2962" s="135" t="s">
        <v>11547</v>
      </c>
      <c r="C2962" s="135" t="s">
        <v>108</v>
      </c>
      <c r="K2962" s="135">
        <v>30.0</v>
      </c>
      <c r="N2962" s="143">
        <v>46016.0</v>
      </c>
    </row>
    <row r="2963">
      <c r="A2963" s="135">
        <v>2962.0</v>
      </c>
      <c r="B2963" s="135" t="s">
        <v>11551</v>
      </c>
      <c r="C2963" s="135" t="s">
        <v>108</v>
      </c>
      <c r="K2963" s="135">
        <v>150.0</v>
      </c>
      <c r="N2963" s="143">
        <v>45547.0</v>
      </c>
    </row>
    <row r="2964">
      <c r="A2964" s="135">
        <v>2963.0</v>
      </c>
      <c r="B2964" s="135" t="s">
        <v>11554</v>
      </c>
      <c r="C2964" s="135" t="s">
        <v>108</v>
      </c>
      <c r="K2964" s="135">
        <v>250.0</v>
      </c>
      <c r="N2964" s="143">
        <v>45188.0</v>
      </c>
    </row>
    <row r="2965">
      <c r="A2965" s="135">
        <v>2964.0</v>
      </c>
      <c r="B2965" s="135" t="s">
        <v>11556</v>
      </c>
      <c r="C2965" s="135" t="s">
        <v>108</v>
      </c>
      <c r="K2965" s="135">
        <v>10.0</v>
      </c>
      <c r="N2965" s="143">
        <v>46019.0</v>
      </c>
    </row>
    <row r="2966">
      <c r="A2966" s="135">
        <v>2965.0</v>
      </c>
      <c r="B2966" s="135" t="s">
        <v>11559</v>
      </c>
      <c r="C2966" s="135" t="s">
        <v>108</v>
      </c>
      <c r="K2966" s="135">
        <v>10.0</v>
      </c>
      <c r="N2966" s="143">
        <v>46018.0</v>
      </c>
    </row>
    <row r="2967">
      <c r="A2967" s="135">
        <v>2966.0</v>
      </c>
      <c r="B2967" s="135" t="s">
        <v>11562</v>
      </c>
      <c r="C2967" s="135" t="s">
        <v>108</v>
      </c>
      <c r="N2967" s="143">
        <v>44166.0</v>
      </c>
    </row>
    <row r="2968">
      <c r="A2968" s="135">
        <v>2967.0</v>
      </c>
      <c r="B2968" s="135" t="s">
        <v>11564</v>
      </c>
      <c r="C2968" s="135" t="s">
        <v>108</v>
      </c>
      <c r="K2968" s="135">
        <v>10.0</v>
      </c>
      <c r="N2968" s="143">
        <v>45860.0</v>
      </c>
    </row>
    <row r="2969">
      <c r="A2969" s="135">
        <v>2968.0</v>
      </c>
      <c r="B2969" s="135" t="s">
        <v>11567</v>
      </c>
      <c r="C2969" s="135" t="s">
        <v>108</v>
      </c>
      <c r="K2969" s="135">
        <v>20.0</v>
      </c>
      <c r="N2969" s="143">
        <v>46078.0</v>
      </c>
    </row>
    <row r="2970">
      <c r="A2970" s="135">
        <v>2969.0</v>
      </c>
      <c r="B2970" s="135" t="s">
        <v>11572</v>
      </c>
      <c r="C2970" s="135" t="s">
        <v>108</v>
      </c>
      <c r="K2970" s="135">
        <v>70.0</v>
      </c>
      <c r="N2970" s="143">
        <v>44498.0</v>
      </c>
    </row>
    <row r="2971">
      <c r="A2971" s="135">
        <v>2970.0</v>
      </c>
      <c r="B2971" s="135" t="s">
        <v>11575</v>
      </c>
      <c r="C2971" s="135" t="s">
        <v>108</v>
      </c>
      <c r="K2971" s="135">
        <v>30.0</v>
      </c>
      <c r="N2971" s="143">
        <v>43869.0</v>
      </c>
    </row>
    <row r="2972">
      <c r="A2972" s="135">
        <v>2971.0</v>
      </c>
      <c r="B2972" s="135" t="s">
        <v>11577</v>
      </c>
      <c r="C2972" s="135" t="s">
        <v>108</v>
      </c>
      <c r="K2972" s="135">
        <v>40.0</v>
      </c>
      <c r="N2972" s="143">
        <v>43843.0</v>
      </c>
    </row>
    <row r="2973">
      <c r="A2973" s="135">
        <v>2972.0</v>
      </c>
      <c r="B2973" s="135" t="s">
        <v>11579</v>
      </c>
      <c r="C2973" s="135" t="s">
        <v>108</v>
      </c>
      <c r="K2973" s="135">
        <v>90.0</v>
      </c>
      <c r="N2973" s="143">
        <v>44004.0</v>
      </c>
    </row>
    <row r="2974">
      <c r="A2974" s="135">
        <v>2973.0</v>
      </c>
      <c r="B2974" s="135" t="s">
        <v>11583</v>
      </c>
      <c r="C2974" s="135" t="s">
        <v>108</v>
      </c>
      <c r="K2974" s="135">
        <v>10.0</v>
      </c>
      <c r="N2974" s="143">
        <v>45246.0</v>
      </c>
      <c r="Q2974" s="135" t="s">
        <v>11585</v>
      </c>
      <c r="R2974" s="135">
        <v>1.0</v>
      </c>
    </row>
    <row r="2975">
      <c r="A2975" s="135">
        <v>2974.0</v>
      </c>
      <c r="B2975" s="135" t="s">
        <v>11586</v>
      </c>
      <c r="C2975" s="135" t="s">
        <v>108</v>
      </c>
      <c r="K2975" s="135">
        <v>20.0</v>
      </c>
      <c r="N2975" s="143">
        <v>43849.0</v>
      </c>
    </row>
    <row r="2976">
      <c r="A2976" s="135">
        <v>2975.0</v>
      </c>
      <c r="B2976" s="135" t="s">
        <v>11589</v>
      </c>
      <c r="C2976" s="135" t="s">
        <v>108</v>
      </c>
      <c r="K2976" s="135">
        <v>10.0</v>
      </c>
      <c r="N2976" s="143">
        <v>46125.0</v>
      </c>
      <c r="Q2976" s="135" t="s">
        <v>11593</v>
      </c>
    </row>
    <row r="2977">
      <c r="A2977" s="135">
        <v>2976.0</v>
      </c>
      <c r="B2977" s="135" t="s">
        <v>11595</v>
      </c>
      <c r="C2977" s="135" t="s">
        <v>108</v>
      </c>
      <c r="N2977" s="143">
        <v>45575.0</v>
      </c>
    </row>
    <row r="2978">
      <c r="A2978" s="135">
        <v>2977.0</v>
      </c>
      <c r="B2978" s="135" t="s">
        <v>11597</v>
      </c>
      <c r="C2978" s="135" t="s">
        <v>108</v>
      </c>
      <c r="N2978" s="143">
        <v>43841.0</v>
      </c>
    </row>
    <row r="2979">
      <c r="A2979" s="135">
        <v>2978.0</v>
      </c>
      <c r="B2979" s="135" t="s">
        <v>11600</v>
      </c>
      <c r="C2979" s="135" t="s">
        <v>108</v>
      </c>
      <c r="K2979" s="135">
        <v>250.0</v>
      </c>
      <c r="N2979" s="143">
        <v>44562.0</v>
      </c>
    </row>
    <row r="2980">
      <c r="A2980" s="135">
        <v>2979.0</v>
      </c>
      <c r="B2980" s="135" t="s">
        <v>11605</v>
      </c>
      <c r="C2980" s="135" t="s">
        <v>108</v>
      </c>
      <c r="K2980" s="135">
        <v>20.0</v>
      </c>
      <c r="N2980" s="143">
        <v>45995.0</v>
      </c>
    </row>
    <row r="2981">
      <c r="A2981" s="135">
        <v>2980.0</v>
      </c>
      <c r="B2981" s="135" t="s">
        <v>11608</v>
      </c>
      <c r="C2981" s="135" t="s">
        <v>108</v>
      </c>
      <c r="K2981" s="135">
        <v>10.0</v>
      </c>
      <c r="N2981" s="143">
        <v>46088.0</v>
      </c>
    </row>
    <row r="2982">
      <c r="A2982" s="135">
        <v>2981.0</v>
      </c>
      <c r="B2982" s="135" t="s">
        <v>11611</v>
      </c>
      <c r="C2982" s="135" t="s">
        <v>108</v>
      </c>
      <c r="K2982" s="135">
        <v>10.0</v>
      </c>
      <c r="N2982" s="143">
        <v>46012.0</v>
      </c>
    </row>
    <row r="2983">
      <c r="A2983" s="135">
        <v>2982.0</v>
      </c>
      <c r="B2983" s="135" t="s">
        <v>11614</v>
      </c>
      <c r="C2983" s="135" t="s">
        <v>108</v>
      </c>
      <c r="N2983" s="143">
        <v>44885.0</v>
      </c>
    </row>
    <row r="2984">
      <c r="A2984" s="135">
        <v>2983.0</v>
      </c>
      <c r="B2984" s="135" t="s">
        <v>11616</v>
      </c>
      <c r="C2984" s="135" t="s">
        <v>108</v>
      </c>
      <c r="K2984" s="135">
        <v>90.0</v>
      </c>
      <c r="N2984" s="143">
        <v>45703.0</v>
      </c>
    </row>
    <row r="2985">
      <c r="A2985" s="135">
        <v>2984.0</v>
      </c>
      <c r="B2985" s="135" t="s">
        <v>11618</v>
      </c>
      <c r="C2985" s="135" t="s">
        <v>108</v>
      </c>
      <c r="K2985" s="135">
        <v>100.0</v>
      </c>
      <c r="N2985" s="143">
        <v>44134.0</v>
      </c>
    </row>
    <row r="2986">
      <c r="A2986" s="135">
        <v>2985.0</v>
      </c>
      <c r="B2986" s="135" t="s">
        <v>11622</v>
      </c>
      <c r="C2986" s="135" t="s">
        <v>108</v>
      </c>
      <c r="K2986" s="135">
        <v>200.0</v>
      </c>
      <c r="N2986" s="143">
        <v>45748.0</v>
      </c>
    </row>
    <row r="2987">
      <c r="A2987" s="135">
        <v>2986.0</v>
      </c>
      <c r="B2987" s="135" t="s">
        <v>11624</v>
      </c>
      <c r="C2987" s="135" t="s">
        <v>108</v>
      </c>
      <c r="K2987" s="135">
        <v>20.0</v>
      </c>
      <c r="N2987" s="143">
        <v>46015.0</v>
      </c>
    </row>
    <row r="2988">
      <c r="A2988" s="135">
        <v>2987.0</v>
      </c>
      <c r="B2988" s="135" t="s">
        <v>11627</v>
      </c>
      <c r="C2988" s="135" t="s">
        <v>108</v>
      </c>
      <c r="N2988" s="143">
        <v>43727.0</v>
      </c>
      <c r="Q2988" s="135" t="s">
        <v>9494</v>
      </c>
      <c r="R2988" s="135">
        <v>1.0</v>
      </c>
    </row>
    <row r="2989">
      <c r="A2989" s="135">
        <v>2988.0</v>
      </c>
      <c r="B2989" s="135" t="s">
        <v>3910</v>
      </c>
      <c r="C2989" s="135" t="s">
        <v>108</v>
      </c>
      <c r="K2989" s="135">
        <v>150.0</v>
      </c>
      <c r="N2989" s="143">
        <v>43930.0</v>
      </c>
    </row>
    <row r="2990">
      <c r="A2990" s="135">
        <v>2989.0</v>
      </c>
      <c r="B2990" s="135" t="s">
        <v>11635</v>
      </c>
      <c r="C2990" s="135" t="s">
        <v>108</v>
      </c>
      <c r="K2990" s="135">
        <v>10.0</v>
      </c>
      <c r="N2990" s="143">
        <v>45093.0</v>
      </c>
    </row>
    <row r="2991">
      <c r="A2991" s="135">
        <v>2990.0</v>
      </c>
      <c r="B2991" s="135" t="s">
        <v>11636</v>
      </c>
      <c r="C2991" s="135" t="s">
        <v>108</v>
      </c>
      <c r="K2991" s="135">
        <v>90.0</v>
      </c>
      <c r="N2991" s="143">
        <v>44925.0</v>
      </c>
    </row>
    <row r="2992">
      <c r="A2992" s="135">
        <v>2991.0</v>
      </c>
      <c r="B2992" s="135" t="s">
        <v>11638</v>
      </c>
      <c r="C2992" s="135" t="s">
        <v>108</v>
      </c>
      <c r="N2992" s="143">
        <v>44878.0</v>
      </c>
    </row>
    <row r="2993">
      <c r="A2993" s="135">
        <v>2992.0</v>
      </c>
      <c r="B2993" s="135" t="s">
        <v>11640</v>
      </c>
      <c r="C2993" s="135" t="s">
        <v>108</v>
      </c>
      <c r="N2993" s="143">
        <v>44691.0</v>
      </c>
    </row>
    <row r="2994">
      <c r="A2994" s="135">
        <v>2993.0</v>
      </c>
      <c r="B2994" s="135" t="s">
        <v>11643</v>
      </c>
      <c r="C2994" s="135" t="s">
        <v>108</v>
      </c>
      <c r="K2994" s="135">
        <v>20.0</v>
      </c>
      <c r="N2994" s="143">
        <v>44080.0</v>
      </c>
    </row>
    <row r="2995">
      <c r="A2995" s="135">
        <v>2994.0</v>
      </c>
      <c r="B2995" s="135" t="s">
        <v>11645</v>
      </c>
      <c r="C2995" s="135" t="s">
        <v>108</v>
      </c>
      <c r="K2995" s="135">
        <v>10.0</v>
      </c>
      <c r="N2995" s="143">
        <v>46086.0</v>
      </c>
    </row>
    <row r="2996">
      <c r="A2996" s="135">
        <v>2995.0</v>
      </c>
      <c r="B2996" s="135" t="s">
        <v>11647</v>
      </c>
      <c r="C2996" s="135" t="s">
        <v>108</v>
      </c>
      <c r="N2996" s="143">
        <v>44175.0</v>
      </c>
    </row>
    <row r="2997">
      <c r="A2997" s="135">
        <v>2996.0</v>
      </c>
      <c r="B2997" s="135" t="s">
        <v>11649</v>
      </c>
      <c r="C2997" s="135" t="s">
        <v>108</v>
      </c>
      <c r="K2997" s="135">
        <v>30.0</v>
      </c>
      <c r="N2997" s="143">
        <v>45839.0</v>
      </c>
    </row>
    <row r="2998">
      <c r="A2998" s="135">
        <v>2997.0</v>
      </c>
      <c r="B2998" s="135" t="s">
        <v>11652</v>
      </c>
      <c r="C2998" s="135" t="s">
        <v>108</v>
      </c>
      <c r="K2998" s="135">
        <v>10.0</v>
      </c>
      <c r="N2998" s="143">
        <v>46018.0</v>
      </c>
      <c r="Q2998" s="135" t="s">
        <v>11653</v>
      </c>
    </row>
    <row r="2999">
      <c r="A2999" s="135">
        <v>2998.0</v>
      </c>
      <c r="B2999" s="135" t="s">
        <v>11655</v>
      </c>
      <c r="C2999" s="135" t="s">
        <v>108</v>
      </c>
      <c r="K2999" s="135">
        <v>10.0</v>
      </c>
      <c r="N2999" s="143">
        <v>46009.0</v>
      </c>
      <c r="Q2999" s="135" t="s">
        <v>11657</v>
      </c>
      <c r="R2999" s="135">
        <v>1.0</v>
      </c>
    </row>
    <row r="3000">
      <c r="A3000" s="135">
        <v>2999.0</v>
      </c>
      <c r="B3000" s="135" t="s">
        <v>11658</v>
      </c>
      <c r="C3000" s="135" t="s">
        <v>108</v>
      </c>
      <c r="K3000" s="135">
        <v>80.0</v>
      </c>
      <c r="N3000" s="143">
        <v>44275.0</v>
      </c>
    </row>
    <row r="3001">
      <c r="A3001" s="135">
        <v>3000.0</v>
      </c>
      <c r="B3001" s="135" t="s">
        <v>11661</v>
      </c>
      <c r="C3001" s="135" t="s">
        <v>108</v>
      </c>
      <c r="K3001" s="135">
        <v>150.0</v>
      </c>
      <c r="N3001" s="143">
        <v>43855.0</v>
      </c>
      <c r="Q3001" s="135" t="s">
        <v>11667</v>
      </c>
    </row>
    <row r="3002">
      <c r="A3002" s="135">
        <v>3001.0</v>
      </c>
      <c r="B3002" s="135" t="s">
        <v>11668</v>
      </c>
      <c r="C3002" s="135" t="s">
        <v>108</v>
      </c>
      <c r="N3002" s="143">
        <v>45860.0</v>
      </c>
    </row>
    <row r="3003">
      <c r="A3003" s="135">
        <v>3002.0</v>
      </c>
      <c r="B3003" s="135" t="s">
        <v>11670</v>
      </c>
      <c r="C3003" s="135" t="s">
        <v>108</v>
      </c>
      <c r="K3003" s="135">
        <v>100.0</v>
      </c>
      <c r="N3003" s="143">
        <v>44488.0</v>
      </c>
      <c r="Q3003" s="135" t="s">
        <v>11673</v>
      </c>
    </row>
    <row r="3004">
      <c r="A3004" s="135">
        <v>3003.0</v>
      </c>
      <c r="B3004" s="135" t="s">
        <v>11674</v>
      </c>
      <c r="C3004" s="135" t="s">
        <v>108</v>
      </c>
      <c r="K3004" s="135">
        <v>10.0</v>
      </c>
      <c r="N3004" s="143">
        <v>46014.0</v>
      </c>
    </row>
    <row r="3005">
      <c r="A3005" s="135">
        <v>3004.0</v>
      </c>
      <c r="B3005" s="135" t="s">
        <v>11677</v>
      </c>
      <c r="C3005" s="135" t="s">
        <v>108</v>
      </c>
      <c r="N3005" s="143">
        <v>45267.0</v>
      </c>
    </row>
    <row r="3006">
      <c r="A3006" s="135">
        <v>3005.0</v>
      </c>
      <c r="B3006" s="135" t="s">
        <v>11679</v>
      </c>
      <c r="C3006" s="135" t="s">
        <v>108</v>
      </c>
      <c r="K3006" s="135">
        <v>50.0</v>
      </c>
      <c r="N3006" s="143">
        <v>46029.0</v>
      </c>
      <c r="Q3006" s="135" t="s">
        <v>11681</v>
      </c>
    </row>
    <row r="3007">
      <c r="A3007" s="135">
        <v>3006.0</v>
      </c>
      <c r="B3007" s="135" t="s">
        <v>11683</v>
      </c>
      <c r="C3007" s="135" t="s">
        <v>108</v>
      </c>
      <c r="K3007" s="135">
        <v>20.0</v>
      </c>
      <c r="N3007" s="143">
        <v>45716.0</v>
      </c>
    </row>
    <row r="3008">
      <c r="A3008" s="135">
        <v>3007.0</v>
      </c>
      <c r="B3008" s="135" t="s">
        <v>11686</v>
      </c>
      <c r="C3008" s="135" t="s">
        <v>108</v>
      </c>
      <c r="K3008" s="135">
        <v>30.0</v>
      </c>
      <c r="N3008" s="143">
        <v>45430.0</v>
      </c>
    </row>
    <row r="3009">
      <c r="A3009" s="135">
        <v>3008.0</v>
      </c>
      <c r="B3009" s="135" t="s">
        <v>3915</v>
      </c>
      <c r="C3009" s="135" t="s">
        <v>108</v>
      </c>
      <c r="N3009" s="143">
        <v>45877.0</v>
      </c>
    </row>
    <row r="3010">
      <c r="A3010" s="135">
        <v>3009.0</v>
      </c>
      <c r="B3010" s="135" t="s">
        <v>11691</v>
      </c>
      <c r="C3010" s="135" t="s">
        <v>108</v>
      </c>
      <c r="K3010" s="135">
        <v>30.0</v>
      </c>
      <c r="N3010" s="143">
        <v>45848.0</v>
      </c>
    </row>
    <row r="3011">
      <c r="A3011" s="135">
        <v>3010.0</v>
      </c>
      <c r="B3011" s="135" t="s">
        <v>11694</v>
      </c>
      <c r="C3011" s="135" t="s">
        <v>108</v>
      </c>
      <c r="K3011" s="135">
        <v>200.0</v>
      </c>
      <c r="N3011" s="143">
        <v>43938.0</v>
      </c>
    </row>
    <row r="3012">
      <c r="A3012" s="135">
        <v>3011.0</v>
      </c>
      <c r="B3012" s="135" t="s">
        <v>11696</v>
      </c>
      <c r="C3012" s="135" t="s">
        <v>108</v>
      </c>
      <c r="N3012" s="143">
        <v>43907.0</v>
      </c>
    </row>
    <row r="3013">
      <c r="A3013" s="135">
        <v>3012.0</v>
      </c>
      <c r="B3013" s="135" t="s">
        <v>11699</v>
      </c>
      <c r="C3013" s="135" t="s">
        <v>108</v>
      </c>
      <c r="N3013" s="143">
        <v>45006.0</v>
      </c>
    </row>
    <row r="3014">
      <c r="A3014" s="135">
        <v>3013.0</v>
      </c>
      <c r="B3014" s="135" t="s">
        <v>11701</v>
      </c>
      <c r="C3014" s="135" t="s">
        <v>108</v>
      </c>
      <c r="K3014" s="135">
        <v>10.0</v>
      </c>
      <c r="N3014" s="143">
        <v>46009.0</v>
      </c>
    </row>
    <row r="3015">
      <c r="A3015" s="135">
        <v>3014.0</v>
      </c>
      <c r="B3015" s="135" t="s">
        <v>11702</v>
      </c>
      <c r="C3015" s="135" t="s">
        <v>108</v>
      </c>
      <c r="K3015" s="135">
        <v>10.0</v>
      </c>
      <c r="N3015" s="143">
        <v>45847.0</v>
      </c>
    </row>
    <row r="3016">
      <c r="A3016" s="135">
        <v>3015.0</v>
      </c>
      <c r="B3016" s="135" t="s">
        <v>11705</v>
      </c>
      <c r="C3016" s="135" t="s">
        <v>108</v>
      </c>
      <c r="K3016" s="135">
        <v>90.0</v>
      </c>
      <c r="N3016" s="143">
        <v>44920.0</v>
      </c>
    </row>
    <row r="3017">
      <c r="A3017" s="135">
        <v>3016.0</v>
      </c>
      <c r="B3017" s="135" t="s">
        <v>11708</v>
      </c>
      <c r="C3017" s="135" t="s">
        <v>108</v>
      </c>
      <c r="N3017" s="143">
        <v>46090.0</v>
      </c>
      <c r="Q3017" s="135" t="s">
        <v>11710</v>
      </c>
      <c r="R3017" s="135">
        <v>2.0</v>
      </c>
    </row>
    <row r="3018">
      <c r="A3018" s="135">
        <v>3017.0</v>
      </c>
      <c r="B3018" s="135" t="s">
        <v>11712</v>
      </c>
      <c r="C3018" s="135" t="s">
        <v>108</v>
      </c>
      <c r="K3018" s="135">
        <v>10.0</v>
      </c>
      <c r="N3018" s="143">
        <v>46066.0</v>
      </c>
      <c r="Q3018" s="135" t="s">
        <v>11713</v>
      </c>
    </row>
    <row r="3019">
      <c r="A3019" s="135">
        <v>3018.0</v>
      </c>
      <c r="B3019" s="135" t="s">
        <v>11717</v>
      </c>
      <c r="C3019" s="135" t="s">
        <v>108</v>
      </c>
      <c r="K3019" s="135">
        <v>20.0</v>
      </c>
      <c r="N3019" s="143">
        <v>45304.0</v>
      </c>
      <c r="Q3019" s="135" t="s">
        <v>11719</v>
      </c>
    </row>
    <row r="3020">
      <c r="A3020" s="135">
        <v>3019.0</v>
      </c>
      <c r="B3020" s="135" t="s">
        <v>11720</v>
      </c>
      <c r="C3020" s="135" t="s">
        <v>108</v>
      </c>
      <c r="K3020" s="135">
        <v>10.0</v>
      </c>
      <c r="N3020" s="143">
        <v>46018.0</v>
      </c>
    </row>
    <row r="3021">
      <c r="A3021" s="135">
        <v>3020.0</v>
      </c>
      <c r="B3021" s="135" t="s">
        <v>3916</v>
      </c>
      <c r="C3021" s="135" t="s">
        <v>108</v>
      </c>
      <c r="N3021" s="143">
        <v>46120.0</v>
      </c>
    </row>
    <row r="3022">
      <c r="A3022" s="135">
        <v>3021.0</v>
      </c>
      <c r="B3022" s="135" t="s">
        <v>11723</v>
      </c>
      <c r="C3022" s="135" t="s">
        <v>108</v>
      </c>
      <c r="K3022" s="135">
        <v>100.0</v>
      </c>
      <c r="N3022" s="143">
        <v>45096.0</v>
      </c>
    </row>
    <row r="3023">
      <c r="A3023" s="135">
        <v>3022.0</v>
      </c>
      <c r="B3023" s="135" t="s">
        <v>11725</v>
      </c>
      <c r="C3023" s="135" t="s">
        <v>108</v>
      </c>
      <c r="N3023" s="143">
        <v>43899.0</v>
      </c>
    </row>
    <row r="3024">
      <c r="A3024" s="135">
        <v>3023.0</v>
      </c>
      <c r="B3024" s="135" t="s">
        <v>11727</v>
      </c>
      <c r="C3024" s="135" t="s">
        <v>108</v>
      </c>
      <c r="K3024" s="135">
        <v>60.0</v>
      </c>
      <c r="N3024" s="143">
        <v>44562.0</v>
      </c>
    </row>
    <row r="3025">
      <c r="A3025" s="135">
        <v>3024.0</v>
      </c>
      <c r="B3025" s="135" t="s">
        <v>11729</v>
      </c>
      <c r="C3025" s="135" t="s">
        <v>108</v>
      </c>
      <c r="N3025" s="143">
        <v>44493.0</v>
      </c>
    </row>
    <row r="3026">
      <c r="A3026" s="135">
        <v>3025.0</v>
      </c>
      <c r="B3026" s="135" t="s">
        <v>11731</v>
      </c>
      <c r="C3026" s="135" t="s">
        <v>108</v>
      </c>
      <c r="K3026" s="135">
        <v>10.0</v>
      </c>
      <c r="N3026" s="143">
        <v>45711.0</v>
      </c>
    </row>
    <row r="3027">
      <c r="A3027" s="135">
        <v>3026.0</v>
      </c>
      <c r="B3027" s="135" t="s">
        <v>11734</v>
      </c>
      <c r="C3027" s="135" t="s">
        <v>108</v>
      </c>
      <c r="K3027" s="135">
        <v>30.0</v>
      </c>
      <c r="N3027" s="143">
        <v>45502.0</v>
      </c>
    </row>
    <row r="3028">
      <c r="A3028" s="135">
        <v>3027.0</v>
      </c>
      <c r="B3028" s="135" t="s">
        <v>11737</v>
      </c>
      <c r="C3028" s="135" t="s">
        <v>108</v>
      </c>
      <c r="K3028" s="135">
        <v>20.0</v>
      </c>
      <c r="N3028" s="143">
        <v>45846.0</v>
      </c>
      <c r="Q3028" s="135" t="s">
        <v>11738</v>
      </c>
      <c r="R3028" s="135">
        <v>7.0</v>
      </c>
    </row>
    <row r="3029">
      <c r="A3029" s="135">
        <v>3028.0</v>
      </c>
      <c r="B3029" s="135" t="s">
        <v>11739</v>
      </c>
      <c r="C3029" s="135" t="s">
        <v>108</v>
      </c>
      <c r="K3029" s="135">
        <v>50.0</v>
      </c>
      <c r="N3029" s="143">
        <v>44741.0</v>
      </c>
    </row>
    <row r="3030">
      <c r="A3030" s="135">
        <v>3029.0</v>
      </c>
      <c r="B3030" s="135" t="s">
        <v>11743</v>
      </c>
      <c r="C3030" s="135" t="s">
        <v>108</v>
      </c>
      <c r="K3030" s="135">
        <v>20.0</v>
      </c>
      <c r="N3030" s="143">
        <v>46055.0</v>
      </c>
    </row>
    <row r="3031">
      <c r="A3031" s="135">
        <v>3030.0</v>
      </c>
      <c r="B3031" s="135" t="s">
        <v>11747</v>
      </c>
      <c r="C3031" s="135" t="s">
        <v>108</v>
      </c>
      <c r="K3031" s="135">
        <v>10.0</v>
      </c>
      <c r="N3031" s="143">
        <v>46014.0</v>
      </c>
    </row>
    <row r="3032">
      <c r="A3032" s="135">
        <v>3031.0</v>
      </c>
      <c r="B3032" s="135" t="s">
        <v>11750</v>
      </c>
      <c r="C3032" s="135" t="s">
        <v>108</v>
      </c>
      <c r="N3032" s="143">
        <v>43869.0</v>
      </c>
    </row>
    <row r="3033">
      <c r="A3033" s="135">
        <v>3032.0</v>
      </c>
      <c r="B3033" s="135" t="s">
        <v>11751</v>
      </c>
      <c r="C3033" s="135" t="s">
        <v>108</v>
      </c>
      <c r="K3033" s="135">
        <v>80.0</v>
      </c>
      <c r="N3033" s="143">
        <v>44689.0</v>
      </c>
    </row>
    <row r="3034">
      <c r="A3034" s="135">
        <v>3033.0</v>
      </c>
      <c r="B3034" s="135" t="s">
        <v>11753</v>
      </c>
      <c r="C3034" s="135" t="s">
        <v>108</v>
      </c>
      <c r="N3034" s="143">
        <v>44240.0</v>
      </c>
    </row>
    <row r="3035">
      <c r="A3035" s="135">
        <v>3034.0</v>
      </c>
      <c r="B3035" s="135" t="s">
        <v>11757</v>
      </c>
      <c r="C3035" s="135" t="s">
        <v>108</v>
      </c>
      <c r="K3035" s="135">
        <v>10.0</v>
      </c>
      <c r="N3035" s="143">
        <v>46012.0</v>
      </c>
    </row>
    <row r="3036">
      <c r="A3036" s="135">
        <v>3035.0</v>
      </c>
      <c r="B3036" s="135" t="s">
        <v>11760</v>
      </c>
      <c r="C3036" s="135" t="s">
        <v>108</v>
      </c>
      <c r="K3036" s="135">
        <v>100.0</v>
      </c>
      <c r="N3036" s="143">
        <v>45093.0</v>
      </c>
    </row>
    <row r="3037">
      <c r="A3037" s="135">
        <v>3036.0</v>
      </c>
      <c r="B3037" s="135" t="s">
        <v>11761</v>
      </c>
      <c r="C3037" s="135" t="s">
        <v>108</v>
      </c>
      <c r="K3037" s="135">
        <v>10.0</v>
      </c>
      <c r="N3037" s="143">
        <v>46016.0</v>
      </c>
    </row>
    <row r="3038">
      <c r="A3038" s="135">
        <v>3037.0</v>
      </c>
      <c r="B3038" s="135" t="s">
        <v>3918</v>
      </c>
      <c r="C3038" s="135" t="s">
        <v>108</v>
      </c>
      <c r="K3038" s="135">
        <v>90.0</v>
      </c>
      <c r="N3038" s="143">
        <v>45823.0</v>
      </c>
      <c r="Q3038" s="135" t="s">
        <v>3922</v>
      </c>
    </row>
    <row r="3039">
      <c r="A3039" s="135">
        <v>3038.0</v>
      </c>
      <c r="B3039" s="135" t="s">
        <v>11767</v>
      </c>
      <c r="C3039" s="135" t="s">
        <v>108</v>
      </c>
      <c r="K3039" s="135">
        <v>40.0</v>
      </c>
      <c r="N3039" s="143">
        <v>42831.0</v>
      </c>
    </row>
    <row r="3040">
      <c r="A3040" s="135">
        <v>3039.0</v>
      </c>
      <c r="B3040" s="135" t="s">
        <v>11769</v>
      </c>
      <c r="C3040" s="135" t="s">
        <v>108</v>
      </c>
      <c r="K3040" s="135">
        <v>150.0</v>
      </c>
      <c r="N3040" s="143">
        <v>43853.0</v>
      </c>
    </row>
    <row r="3041">
      <c r="A3041" s="135">
        <v>3040.0</v>
      </c>
      <c r="B3041" s="135" t="s">
        <v>11771</v>
      </c>
      <c r="C3041" s="135" t="s">
        <v>108</v>
      </c>
      <c r="N3041" s="143">
        <v>45756.0</v>
      </c>
    </row>
    <row r="3042">
      <c r="A3042" s="135">
        <v>3041.0</v>
      </c>
      <c r="B3042" s="135" t="s">
        <v>11773</v>
      </c>
      <c r="C3042" s="135" t="s">
        <v>108</v>
      </c>
      <c r="K3042" s="135">
        <v>10.0</v>
      </c>
      <c r="N3042" s="143">
        <v>45946.0</v>
      </c>
    </row>
    <row r="3043">
      <c r="A3043" s="135">
        <v>3042.0</v>
      </c>
      <c r="B3043" s="135" t="s">
        <v>11775</v>
      </c>
      <c r="C3043" s="135" t="s">
        <v>108</v>
      </c>
      <c r="K3043" s="135">
        <v>100.0</v>
      </c>
      <c r="N3043" s="143">
        <v>43843.0</v>
      </c>
    </row>
    <row r="3044">
      <c r="A3044" s="135">
        <v>3043.0</v>
      </c>
      <c r="B3044" s="135" t="s">
        <v>11778</v>
      </c>
      <c r="C3044" s="135" t="s">
        <v>108</v>
      </c>
      <c r="K3044" s="135">
        <v>100.0</v>
      </c>
      <c r="N3044" s="143">
        <v>44641.0</v>
      </c>
      <c r="Q3044" s="135" t="s">
        <v>11780</v>
      </c>
    </row>
    <row r="3045">
      <c r="A3045" s="135">
        <v>3044.0</v>
      </c>
      <c r="B3045" s="135" t="s">
        <v>11781</v>
      </c>
      <c r="C3045" s="135" t="s">
        <v>108</v>
      </c>
      <c r="K3045" s="135">
        <v>90.0</v>
      </c>
      <c r="N3045" s="143">
        <v>43839.0</v>
      </c>
    </row>
    <row r="3046">
      <c r="A3046" s="135">
        <v>3045.0</v>
      </c>
      <c r="B3046" s="135" t="s">
        <v>11784</v>
      </c>
      <c r="C3046" s="135" t="s">
        <v>108</v>
      </c>
      <c r="K3046" s="135">
        <v>200.0</v>
      </c>
      <c r="N3046" s="143">
        <v>44688.0</v>
      </c>
    </row>
    <row r="3047">
      <c r="A3047" s="135">
        <v>3046.0</v>
      </c>
      <c r="B3047" s="135" t="s">
        <v>11786</v>
      </c>
      <c r="C3047" s="135" t="s">
        <v>108</v>
      </c>
      <c r="K3047" s="135">
        <v>20.0</v>
      </c>
      <c r="N3047" s="143">
        <v>45719.0</v>
      </c>
    </row>
    <row r="3048">
      <c r="A3048" s="135">
        <v>3047.0</v>
      </c>
      <c r="B3048" s="135" t="s">
        <v>11788</v>
      </c>
      <c r="C3048" s="135" t="s">
        <v>108</v>
      </c>
      <c r="K3048" s="135">
        <v>250.0</v>
      </c>
      <c r="N3048" s="143">
        <v>43879.0</v>
      </c>
    </row>
    <row r="3049">
      <c r="A3049" s="135">
        <v>3048.0</v>
      </c>
      <c r="B3049" s="135" t="s">
        <v>11791</v>
      </c>
      <c r="C3049" s="135" t="s">
        <v>108</v>
      </c>
      <c r="K3049" s="135">
        <v>100.0</v>
      </c>
      <c r="N3049" s="143">
        <v>46050.0</v>
      </c>
    </row>
    <row r="3050">
      <c r="A3050" s="135">
        <v>3049.0</v>
      </c>
      <c r="B3050" s="135" t="s">
        <v>11793</v>
      </c>
      <c r="C3050" s="135" t="s">
        <v>108</v>
      </c>
      <c r="K3050" s="135">
        <v>90.0</v>
      </c>
      <c r="N3050" s="143">
        <v>45014.0</v>
      </c>
    </row>
    <row r="3051">
      <c r="A3051" s="135">
        <v>3050.0</v>
      </c>
      <c r="B3051" s="135" t="s">
        <v>11799</v>
      </c>
      <c r="C3051" s="135" t="s">
        <v>108</v>
      </c>
      <c r="K3051" s="135">
        <v>10.0</v>
      </c>
      <c r="N3051" s="143">
        <v>46079.0</v>
      </c>
    </row>
    <row r="3052">
      <c r="A3052" s="135">
        <v>3051.0</v>
      </c>
      <c r="B3052" s="135" t="s">
        <v>3924</v>
      </c>
      <c r="C3052" s="135" t="s">
        <v>108</v>
      </c>
      <c r="K3052" s="135">
        <v>90.0</v>
      </c>
      <c r="N3052" s="143">
        <v>45823.0</v>
      </c>
    </row>
    <row r="3053">
      <c r="A3053" s="135">
        <v>3052.0</v>
      </c>
      <c r="B3053" s="135" t="s">
        <v>11806</v>
      </c>
      <c r="C3053" s="135" t="s">
        <v>108</v>
      </c>
      <c r="K3053" s="135">
        <v>150.0</v>
      </c>
      <c r="N3053" s="143">
        <v>43839.0</v>
      </c>
    </row>
    <row r="3054">
      <c r="A3054" s="135">
        <v>3053.0</v>
      </c>
      <c r="B3054" s="135" t="s">
        <v>11808</v>
      </c>
      <c r="C3054" s="135" t="s">
        <v>108</v>
      </c>
      <c r="K3054" s="135">
        <v>70.0</v>
      </c>
      <c r="N3054" s="143">
        <v>44624.0</v>
      </c>
    </row>
    <row r="3055">
      <c r="A3055" s="135">
        <v>3054.0</v>
      </c>
      <c r="B3055" s="135" t="s">
        <v>11813</v>
      </c>
      <c r="C3055" s="135" t="s">
        <v>108</v>
      </c>
      <c r="N3055" s="143">
        <v>45641.0</v>
      </c>
    </row>
    <row r="3056">
      <c r="A3056" s="135">
        <v>3055.0</v>
      </c>
      <c r="B3056" s="135" t="s">
        <v>11815</v>
      </c>
      <c r="C3056" s="135" t="s">
        <v>108</v>
      </c>
      <c r="K3056" s="135">
        <v>100.0</v>
      </c>
      <c r="N3056" s="143">
        <v>45247.0</v>
      </c>
    </row>
    <row r="3057">
      <c r="A3057" s="135">
        <v>3056.0</v>
      </c>
      <c r="B3057" s="135" t="s">
        <v>11817</v>
      </c>
      <c r="C3057" s="135" t="s">
        <v>108</v>
      </c>
      <c r="K3057" s="135">
        <v>200.0</v>
      </c>
      <c r="N3057" s="143">
        <v>43925.0</v>
      </c>
    </row>
    <row r="3058">
      <c r="A3058" s="135">
        <v>3057.0</v>
      </c>
      <c r="B3058" s="135" t="s">
        <v>11819</v>
      </c>
      <c r="C3058" s="135" t="s">
        <v>108</v>
      </c>
      <c r="K3058" s="135">
        <v>100.0</v>
      </c>
      <c r="N3058" s="143">
        <v>44650.0</v>
      </c>
    </row>
    <row r="3059">
      <c r="A3059" s="135">
        <v>3058.0</v>
      </c>
      <c r="B3059" s="135" t="s">
        <v>11821</v>
      </c>
      <c r="C3059" s="135" t="s">
        <v>108</v>
      </c>
      <c r="K3059" s="135">
        <v>200.0</v>
      </c>
      <c r="N3059" s="143">
        <v>44753.0</v>
      </c>
    </row>
    <row r="3060">
      <c r="A3060" s="135">
        <v>3059.0</v>
      </c>
      <c r="B3060" s="135" t="s">
        <v>11825</v>
      </c>
      <c r="C3060" s="135" t="s">
        <v>108</v>
      </c>
      <c r="K3060" s="135">
        <v>30.0</v>
      </c>
      <c r="N3060" s="143">
        <v>45550.0</v>
      </c>
    </row>
    <row r="3061">
      <c r="A3061" s="135">
        <v>3060.0</v>
      </c>
      <c r="B3061" s="135" t="s">
        <v>11826</v>
      </c>
      <c r="C3061" s="135" t="s">
        <v>108</v>
      </c>
      <c r="K3061" s="135">
        <v>70.0</v>
      </c>
      <c r="N3061" s="143">
        <v>44914.0</v>
      </c>
    </row>
    <row r="3062">
      <c r="A3062" s="135">
        <v>3061.0</v>
      </c>
      <c r="B3062" s="135" t="s">
        <v>11832</v>
      </c>
      <c r="C3062" s="135" t="s">
        <v>108</v>
      </c>
      <c r="N3062" s="143">
        <v>45543.0</v>
      </c>
    </row>
    <row r="3063">
      <c r="A3063" s="135">
        <v>3062.0</v>
      </c>
      <c r="B3063" s="135" t="s">
        <v>11833</v>
      </c>
      <c r="C3063" s="135" t="s">
        <v>108</v>
      </c>
      <c r="K3063" s="135">
        <v>100.0</v>
      </c>
      <c r="N3063" s="143">
        <v>44943.0</v>
      </c>
    </row>
    <row r="3064">
      <c r="A3064" s="135">
        <v>3063.0</v>
      </c>
      <c r="B3064" s="135" t="s">
        <v>11835</v>
      </c>
      <c r="C3064" s="135" t="s">
        <v>108</v>
      </c>
      <c r="K3064" s="135">
        <v>10.0</v>
      </c>
      <c r="N3064" s="143">
        <v>44827.0</v>
      </c>
    </row>
    <row r="3065">
      <c r="A3065" s="135">
        <v>3064.0</v>
      </c>
      <c r="B3065" s="135" t="s">
        <v>11838</v>
      </c>
      <c r="C3065" s="135" t="s">
        <v>108</v>
      </c>
      <c r="K3065" s="135">
        <v>20.0</v>
      </c>
      <c r="N3065" s="143">
        <v>45769.0</v>
      </c>
    </row>
    <row r="3066">
      <c r="A3066" s="135">
        <v>3065.0</v>
      </c>
      <c r="B3066" s="135" t="s">
        <v>11840</v>
      </c>
      <c r="C3066" s="135" t="s">
        <v>108</v>
      </c>
      <c r="K3066" s="135">
        <v>100.0</v>
      </c>
      <c r="N3066" s="143">
        <v>44607.0</v>
      </c>
    </row>
    <row r="3067">
      <c r="A3067" s="135">
        <v>3066.0</v>
      </c>
      <c r="B3067" s="135" t="s">
        <v>11842</v>
      </c>
      <c r="C3067" s="135" t="s">
        <v>108</v>
      </c>
      <c r="K3067" s="135">
        <v>10.0</v>
      </c>
      <c r="N3067" s="143">
        <v>46094.0</v>
      </c>
    </row>
    <row r="3068">
      <c r="A3068" s="135">
        <v>3067.0</v>
      </c>
      <c r="B3068" s="135" t="s">
        <v>11847</v>
      </c>
      <c r="C3068" s="135" t="s">
        <v>108</v>
      </c>
      <c r="N3068" s="143">
        <v>45275.0</v>
      </c>
      <c r="Q3068" s="135" t="s">
        <v>2227</v>
      </c>
    </row>
    <row r="3069">
      <c r="A3069" s="135">
        <v>3068.0</v>
      </c>
      <c r="B3069" s="135" t="s">
        <v>11849</v>
      </c>
      <c r="C3069" s="135" t="s">
        <v>108</v>
      </c>
      <c r="K3069" s="135">
        <v>70.0</v>
      </c>
      <c r="N3069" s="143">
        <v>45997.0</v>
      </c>
    </row>
    <row r="3070">
      <c r="A3070" s="135">
        <v>3069.0</v>
      </c>
      <c r="B3070" s="135" t="s">
        <v>11852</v>
      </c>
      <c r="C3070" s="135" t="s">
        <v>108</v>
      </c>
      <c r="K3070" s="135">
        <v>40.0</v>
      </c>
      <c r="N3070" s="143">
        <v>44729.0</v>
      </c>
    </row>
    <row r="3071">
      <c r="A3071" s="135">
        <v>3070.0</v>
      </c>
      <c r="B3071" s="135" t="s">
        <v>11855</v>
      </c>
      <c r="C3071" s="135" t="s">
        <v>108</v>
      </c>
      <c r="K3071" s="135">
        <v>30.0</v>
      </c>
      <c r="N3071" s="143">
        <v>46015.0</v>
      </c>
    </row>
    <row r="3072">
      <c r="A3072" s="135">
        <v>3071.0</v>
      </c>
      <c r="B3072" s="135" t="s">
        <v>11857</v>
      </c>
      <c r="C3072" s="135" t="s">
        <v>108</v>
      </c>
      <c r="K3072" s="135">
        <v>10.0</v>
      </c>
      <c r="N3072" s="143">
        <v>45377.0</v>
      </c>
    </row>
    <row r="3073">
      <c r="A3073" s="135">
        <v>3072.0</v>
      </c>
      <c r="B3073" s="135" t="s">
        <v>11860</v>
      </c>
      <c r="C3073" s="135" t="s">
        <v>108</v>
      </c>
      <c r="K3073" s="135">
        <v>300.0</v>
      </c>
      <c r="N3073" s="143">
        <v>43886.0</v>
      </c>
    </row>
    <row r="3074">
      <c r="A3074" s="135">
        <v>3073.0</v>
      </c>
      <c r="B3074" s="135" t="s">
        <v>11862</v>
      </c>
      <c r="C3074" s="135" t="s">
        <v>108</v>
      </c>
      <c r="K3074" s="135">
        <v>150.0</v>
      </c>
      <c r="N3074" s="143">
        <v>44596.0</v>
      </c>
    </row>
    <row r="3075">
      <c r="A3075" s="135">
        <v>3074.0</v>
      </c>
      <c r="B3075" s="135" t="s">
        <v>11864</v>
      </c>
      <c r="C3075" s="135" t="s">
        <v>108</v>
      </c>
      <c r="N3075" s="143">
        <v>43998.0</v>
      </c>
    </row>
    <row r="3076">
      <c r="A3076" s="135">
        <v>3075.0</v>
      </c>
      <c r="B3076" s="135" t="s">
        <v>11867</v>
      </c>
      <c r="C3076" s="135" t="s">
        <v>108</v>
      </c>
      <c r="K3076" s="135">
        <v>10.0</v>
      </c>
      <c r="N3076" s="143">
        <v>46017.0</v>
      </c>
    </row>
    <row r="3077">
      <c r="A3077" s="135">
        <v>3076.0</v>
      </c>
      <c r="B3077" s="135" t="s">
        <v>11869</v>
      </c>
      <c r="C3077" s="135" t="s">
        <v>108</v>
      </c>
      <c r="K3077" s="135">
        <v>200.0</v>
      </c>
      <c r="N3077" s="143">
        <v>45382.0</v>
      </c>
    </row>
    <row r="3078">
      <c r="A3078" s="135">
        <v>3077.0</v>
      </c>
      <c r="B3078" s="135" t="s">
        <v>11870</v>
      </c>
      <c r="C3078" s="135" t="s">
        <v>108</v>
      </c>
      <c r="K3078" s="135">
        <v>20.0</v>
      </c>
      <c r="N3078" s="143">
        <v>45835.0</v>
      </c>
    </row>
    <row r="3079">
      <c r="A3079" s="135">
        <v>3078.0</v>
      </c>
      <c r="B3079" s="135" t="s">
        <v>11874</v>
      </c>
      <c r="C3079" s="135" t="s">
        <v>108</v>
      </c>
      <c r="K3079" s="135">
        <v>20.0</v>
      </c>
      <c r="N3079" s="143">
        <v>46036.0</v>
      </c>
      <c r="Q3079" s="135" t="s">
        <v>11878</v>
      </c>
    </row>
    <row r="3080">
      <c r="A3080" s="135">
        <v>3079.0</v>
      </c>
      <c r="B3080" s="135" t="s">
        <v>11880</v>
      </c>
      <c r="C3080" s="135" t="s">
        <v>108</v>
      </c>
      <c r="K3080" s="135">
        <v>100.0</v>
      </c>
      <c r="N3080" s="143">
        <v>44908.0</v>
      </c>
      <c r="Q3080" s="135" t="s">
        <v>11881</v>
      </c>
    </row>
    <row r="3081">
      <c r="A3081" s="135">
        <v>3080.0</v>
      </c>
      <c r="B3081" s="135" t="s">
        <v>11882</v>
      </c>
      <c r="C3081" s="135" t="s">
        <v>108</v>
      </c>
      <c r="N3081" s="143">
        <v>44256.0</v>
      </c>
    </row>
    <row r="3082">
      <c r="A3082" s="135">
        <v>3081.0</v>
      </c>
      <c r="B3082" s="135" t="s">
        <v>11884</v>
      </c>
      <c r="C3082" s="135" t="s">
        <v>108</v>
      </c>
      <c r="K3082" s="135">
        <v>10.0</v>
      </c>
      <c r="N3082" s="143">
        <v>46080.0</v>
      </c>
    </row>
    <row r="3083">
      <c r="A3083" s="135">
        <v>3082.0</v>
      </c>
      <c r="B3083" s="135" t="s">
        <v>11886</v>
      </c>
      <c r="C3083" s="135" t="s">
        <v>108</v>
      </c>
      <c r="K3083" s="135">
        <v>20.0</v>
      </c>
      <c r="N3083" s="143">
        <v>45860.0</v>
      </c>
    </row>
    <row r="3084">
      <c r="A3084" s="135">
        <v>3083.0</v>
      </c>
      <c r="B3084" s="135" t="s">
        <v>11888</v>
      </c>
      <c r="C3084" s="135" t="s">
        <v>108</v>
      </c>
      <c r="N3084" s="143">
        <v>46078.0</v>
      </c>
    </row>
    <row r="3085">
      <c r="A3085" s="135">
        <v>3084.0</v>
      </c>
      <c r="B3085" s="135" t="s">
        <v>11889</v>
      </c>
      <c r="C3085" s="135" t="s">
        <v>108</v>
      </c>
      <c r="N3085" s="143">
        <v>43840.0</v>
      </c>
    </row>
    <row r="3086">
      <c r="A3086" s="135">
        <v>3085.0</v>
      </c>
      <c r="B3086" s="135" t="s">
        <v>11893</v>
      </c>
      <c r="C3086" s="135" t="s">
        <v>108</v>
      </c>
      <c r="K3086" s="135">
        <v>70.0</v>
      </c>
      <c r="N3086" s="143">
        <v>44930.0</v>
      </c>
    </row>
    <row r="3087">
      <c r="A3087" s="135">
        <v>3086.0</v>
      </c>
      <c r="B3087" s="135" t="s">
        <v>11897</v>
      </c>
      <c r="C3087" s="135" t="s">
        <v>108</v>
      </c>
      <c r="K3087" s="135">
        <v>350.0</v>
      </c>
      <c r="N3087" s="143">
        <v>44186.0</v>
      </c>
    </row>
    <row r="3088">
      <c r="A3088" s="135">
        <v>3087.0</v>
      </c>
      <c r="B3088" s="135" t="s">
        <v>11900</v>
      </c>
      <c r="C3088" s="135" t="s">
        <v>108</v>
      </c>
      <c r="K3088" s="135">
        <v>60.0</v>
      </c>
      <c r="N3088" s="143">
        <v>45710.0</v>
      </c>
    </row>
    <row r="3089">
      <c r="A3089" s="135">
        <v>3088.0</v>
      </c>
      <c r="B3089" s="135" t="s">
        <v>11903</v>
      </c>
      <c r="C3089" s="135" t="s">
        <v>108</v>
      </c>
      <c r="N3089" s="143">
        <v>45396.0</v>
      </c>
    </row>
    <row r="3090">
      <c r="A3090" s="135">
        <v>3089.0</v>
      </c>
      <c r="B3090" s="135" t="s">
        <v>11904</v>
      </c>
      <c r="C3090" s="135" t="s">
        <v>108</v>
      </c>
      <c r="K3090" s="135">
        <v>150.0</v>
      </c>
      <c r="N3090" s="143">
        <v>44898.0</v>
      </c>
    </row>
    <row r="3091">
      <c r="A3091" s="135">
        <v>3090.0</v>
      </c>
      <c r="B3091" s="135" t="s">
        <v>11907</v>
      </c>
      <c r="C3091" s="135" t="s">
        <v>108</v>
      </c>
      <c r="K3091" s="135">
        <v>10.0</v>
      </c>
      <c r="N3091" s="143">
        <v>46057.0</v>
      </c>
    </row>
    <row r="3092">
      <c r="A3092" s="135">
        <v>3091.0</v>
      </c>
      <c r="B3092" s="135" t="s">
        <v>11909</v>
      </c>
      <c r="C3092" s="135" t="s">
        <v>108</v>
      </c>
      <c r="K3092" s="135">
        <v>100.0</v>
      </c>
      <c r="N3092" s="143">
        <v>45823.0</v>
      </c>
    </row>
    <row r="3093">
      <c r="A3093" s="135">
        <v>3092.0</v>
      </c>
      <c r="B3093" s="135" t="s">
        <v>11913</v>
      </c>
      <c r="C3093" s="135" t="s">
        <v>108</v>
      </c>
      <c r="N3093" s="143">
        <v>45865.0</v>
      </c>
    </row>
    <row r="3094">
      <c r="A3094" s="135">
        <v>3093.0</v>
      </c>
      <c r="B3094" s="135" t="s">
        <v>11915</v>
      </c>
      <c r="C3094" s="135" t="s">
        <v>108</v>
      </c>
      <c r="K3094" s="135">
        <v>200.0</v>
      </c>
      <c r="N3094" s="143">
        <v>43847.0</v>
      </c>
    </row>
    <row r="3095">
      <c r="A3095" s="135">
        <v>3094.0</v>
      </c>
      <c r="B3095" s="135" t="s">
        <v>11917</v>
      </c>
      <c r="C3095" s="135" t="s">
        <v>108</v>
      </c>
      <c r="K3095" s="135">
        <v>100.0</v>
      </c>
      <c r="N3095" s="143">
        <v>43849.0</v>
      </c>
      <c r="Q3095" s="135" t="s">
        <v>11919</v>
      </c>
      <c r="R3095" s="135">
        <v>2.0</v>
      </c>
    </row>
    <row r="3096">
      <c r="A3096" s="135">
        <v>3095.0</v>
      </c>
      <c r="B3096" s="135" t="s">
        <v>11922</v>
      </c>
      <c r="C3096" s="135" t="s">
        <v>108</v>
      </c>
      <c r="K3096" s="135">
        <v>20.0</v>
      </c>
      <c r="N3096" s="143">
        <v>43881.0</v>
      </c>
    </row>
    <row r="3097">
      <c r="A3097" s="135">
        <v>3096.0</v>
      </c>
      <c r="B3097" s="135" t="s">
        <v>11923</v>
      </c>
      <c r="C3097" s="135" t="s">
        <v>108</v>
      </c>
      <c r="K3097" s="135">
        <v>10.0</v>
      </c>
      <c r="N3097" s="143">
        <v>46022.0</v>
      </c>
    </row>
    <row r="3098">
      <c r="A3098" s="135">
        <v>3097.0</v>
      </c>
      <c r="B3098" s="135" t="s">
        <v>11924</v>
      </c>
      <c r="C3098" s="135" t="s">
        <v>108</v>
      </c>
      <c r="K3098" s="135">
        <v>20.0</v>
      </c>
      <c r="N3098" s="143">
        <v>45847.0</v>
      </c>
    </row>
    <row r="3099">
      <c r="A3099" s="135">
        <v>3098.0</v>
      </c>
      <c r="B3099" s="135" t="s">
        <v>11926</v>
      </c>
      <c r="C3099" s="135" t="s">
        <v>108</v>
      </c>
      <c r="K3099" s="135">
        <v>200.0</v>
      </c>
      <c r="N3099" s="143">
        <v>43888.0</v>
      </c>
    </row>
    <row r="3100">
      <c r="A3100" s="135">
        <v>3099.0</v>
      </c>
      <c r="B3100" s="135" t="s">
        <v>11927</v>
      </c>
      <c r="C3100" s="135" t="s">
        <v>108</v>
      </c>
      <c r="K3100" s="135">
        <v>150.0</v>
      </c>
      <c r="N3100" s="143">
        <v>43844.0</v>
      </c>
      <c r="Q3100" s="135" t="s">
        <v>11929</v>
      </c>
      <c r="R3100" s="135">
        <v>1.0</v>
      </c>
    </row>
    <row r="3101">
      <c r="A3101" s="135">
        <v>3100.0</v>
      </c>
      <c r="B3101" s="135" t="s">
        <v>11931</v>
      </c>
      <c r="C3101" s="135" t="s">
        <v>108</v>
      </c>
      <c r="K3101" s="135">
        <v>100.0</v>
      </c>
      <c r="N3101" s="143">
        <v>44906.0</v>
      </c>
    </row>
    <row r="3102">
      <c r="A3102" s="135">
        <v>3101.0</v>
      </c>
      <c r="B3102" s="135" t="s">
        <v>11934</v>
      </c>
      <c r="C3102" s="135" t="s">
        <v>108</v>
      </c>
      <c r="K3102" s="135">
        <v>30.0</v>
      </c>
      <c r="N3102" s="143">
        <v>46043.0</v>
      </c>
    </row>
    <row r="3103">
      <c r="A3103" s="135">
        <v>3102.0</v>
      </c>
      <c r="B3103" s="135" t="s">
        <v>11938</v>
      </c>
      <c r="C3103" s="135" t="s">
        <v>108</v>
      </c>
      <c r="K3103" s="135">
        <v>150.0</v>
      </c>
      <c r="N3103" s="143">
        <v>44273.0</v>
      </c>
    </row>
    <row r="3104">
      <c r="A3104" s="135">
        <v>3103.0</v>
      </c>
      <c r="B3104" s="135" t="s">
        <v>11942</v>
      </c>
      <c r="C3104" s="135" t="s">
        <v>108</v>
      </c>
      <c r="N3104" s="143">
        <v>45297.0</v>
      </c>
    </row>
    <row r="3105">
      <c r="A3105" s="135">
        <v>3104.0</v>
      </c>
      <c r="B3105" s="135" t="s">
        <v>11943</v>
      </c>
      <c r="C3105" s="135" t="s">
        <v>108</v>
      </c>
      <c r="K3105" s="135">
        <v>50.0</v>
      </c>
      <c r="N3105" s="143">
        <v>45631.0</v>
      </c>
    </row>
    <row r="3106">
      <c r="A3106" s="135">
        <v>3105.0</v>
      </c>
      <c r="B3106" s="135" t="s">
        <v>11947</v>
      </c>
      <c r="C3106" s="135" t="s">
        <v>108</v>
      </c>
      <c r="K3106" s="135">
        <v>10.0</v>
      </c>
      <c r="N3106" s="143">
        <v>45991.0</v>
      </c>
    </row>
    <row r="3107">
      <c r="A3107" s="135">
        <v>3106.0</v>
      </c>
      <c r="B3107" s="135" t="s">
        <v>11949</v>
      </c>
      <c r="C3107" s="135" t="s">
        <v>108</v>
      </c>
      <c r="K3107" s="135">
        <v>10.0</v>
      </c>
      <c r="N3107" s="143">
        <v>46019.0</v>
      </c>
    </row>
    <row r="3108">
      <c r="A3108" s="135">
        <v>3107.0</v>
      </c>
      <c r="B3108" s="135" t="s">
        <v>11951</v>
      </c>
      <c r="C3108" s="135" t="s">
        <v>108</v>
      </c>
      <c r="N3108" s="143">
        <v>44131.0</v>
      </c>
    </row>
    <row r="3109">
      <c r="A3109" s="135">
        <v>3108.0</v>
      </c>
      <c r="B3109" s="135" t="s">
        <v>11953</v>
      </c>
      <c r="C3109" s="135" t="s">
        <v>108</v>
      </c>
      <c r="K3109" s="135">
        <v>40.0</v>
      </c>
      <c r="N3109" s="143">
        <v>45038.0</v>
      </c>
    </row>
    <row r="3110">
      <c r="A3110" s="135">
        <v>3109.0</v>
      </c>
      <c r="B3110" s="135" t="s">
        <v>11955</v>
      </c>
      <c r="C3110" s="135" t="s">
        <v>108</v>
      </c>
      <c r="K3110" s="135">
        <v>10.0</v>
      </c>
      <c r="N3110" s="143">
        <v>45367.0</v>
      </c>
    </row>
    <row r="3111">
      <c r="A3111" s="135">
        <v>3110.0</v>
      </c>
      <c r="B3111" s="135" t="s">
        <v>11957</v>
      </c>
      <c r="C3111" s="135" t="s">
        <v>108</v>
      </c>
      <c r="K3111" s="135">
        <v>50.0</v>
      </c>
      <c r="N3111" s="143">
        <v>44872.0</v>
      </c>
    </row>
    <row r="3112">
      <c r="A3112" s="135">
        <v>3111.0</v>
      </c>
      <c r="B3112" s="135" t="s">
        <v>11960</v>
      </c>
      <c r="C3112" s="135" t="s">
        <v>108</v>
      </c>
      <c r="K3112" s="135">
        <v>10.0</v>
      </c>
      <c r="N3112" s="143">
        <v>46008.0</v>
      </c>
    </row>
    <row r="3113">
      <c r="A3113" s="135">
        <v>3112.0</v>
      </c>
      <c r="B3113" s="135" t="s">
        <v>11962</v>
      </c>
      <c r="C3113" s="135" t="s">
        <v>108</v>
      </c>
      <c r="K3113" s="135">
        <v>150.0</v>
      </c>
      <c r="N3113" s="143">
        <v>44263.0</v>
      </c>
    </row>
    <row r="3114">
      <c r="A3114" s="135">
        <v>3113.0</v>
      </c>
      <c r="B3114" s="135" t="s">
        <v>11963</v>
      </c>
      <c r="C3114" s="135" t="s">
        <v>108</v>
      </c>
      <c r="K3114" s="135">
        <v>10.0</v>
      </c>
      <c r="N3114" s="143">
        <v>46009.0</v>
      </c>
      <c r="Q3114" s="135" t="s">
        <v>11965</v>
      </c>
      <c r="R3114" s="135">
        <v>1.0</v>
      </c>
    </row>
    <row r="3115">
      <c r="A3115" s="135">
        <v>3114.0</v>
      </c>
      <c r="B3115" s="135" t="s">
        <v>11967</v>
      </c>
      <c r="C3115" s="135" t="s">
        <v>108</v>
      </c>
      <c r="K3115" s="135">
        <v>10.0</v>
      </c>
      <c r="N3115" s="143">
        <v>46030.0</v>
      </c>
    </row>
    <row r="3116">
      <c r="A3116" s="135">
        <v>3115.0</v>
      </c>
      <c r="B3116" s="135" t="s">
        <v>11969</v>
      </c>
      <c r="C3116" s="135" t="s">
        <v>108</v>
      </c>
      <c r="K3116" s="135">
        <v>10.0</v>
      </c>
      <c r="N3116" s="143">
        <v>46002.0</v>
      </c>
    </row>
    <row r="3117">
      <c r="A3117" s="135">
        <v>3116.0</v>
      </c>
      <c r="B3117" s="135" t="s">
        <v>11973</v>
      </c>
      <c r="C3117" s="135" t="s">
        <v>108</v>
      </c>
      <c r="N3117" s="143">
        <v>44310.0</v>
      </c>
    </row>
    <row r="3118">
      <c r="A3118" s="135">
        <v>3117.0</v>
      </c>
      <c r="B3118" s="135" t="s">
        <v>11976</v>
      </c>
      <c r="C3118" s="135" t="s">
        <v>108</v>
      </c>
      <c r="K3118" s="135">
        <v>30.0</v>
      </c>
      <c r="N3118" s="143">
        <v>43853.0</v>
      </c>
    </row>
    <row r="3119">
      <c r="A3119" s="135">
        <v>3118.0</v>
      </c>
      <c r="B3119" s="135" t="s">
        <v>11979</v>
      </c>
      <c r="C3119" s="135" t="s">
        <v>108</v>
      </c>
      <c r="K3119" s="135">
        <v>40.0</v>
      </c>
      <c r="N3119" s="143">
        <v>44833.0</v>
      </c>
    </row>
    <row r="3120">
      <c r="A3120" s="135">
        <v>3119.0</v>
      </c>
      <c r="B3120" s="135" t="s">
        <v>11983</v>
      </c>
      <c r="C3120" s="135" t="s">
        <v>108</v>
      </c>
      <c r="N3120" s="143">
        <v>43846.0</v>
      </c>
    </row>
    <row r="3121">
      <c r="A3121" s="135">
        <v>3120.0</v>
      </c>
      <c r="B3121" s="135" t="s">
        <v>11984</v>
      </c>
      <c r="C3121" s="135" t="s">
        <v>108</v>
      </c>
      <c r="K3121" s="135">
        <v>20.0</v>
      </c>
      <c r="N3121" s="143">
        <v>43840.0</v>
      </c>
    </row>
    <row r="3122">
      <c r="A3122" s="135">
        <v>3121.0</v>
      </c>
      <c r="B3122" s="135" t="s">
        <v>11986</v>
      </c>
      <c r="C3122" s="135" t="s">
        <v>108</v>
      </c>
      <c r="K3122" s="135">
        <v>10.0</v>
      </c>
      <c r="N3122" s="143">
        <v>46007.0</v>
      </c>
    </row>
    <row r="3123">
      <c r="A3123" s="135">
        <v>3122.0</v>
      </c>
      <c r="B3123" s="135" t="s">
        <v>11989</v>
      </c>
      <c r="C3123" s="135" t="s">
        <v>108</v>
      </c>
      <c r="K3123" s="135">
        <v>40.0</v>
      </c>
      <c r="N3123" s="143">
        <v>45439.0</v>
      </c>
    </row>
    <row r="3124">
      <c r="A3124" s="135">
        <v>3123.0</v>
      </c>
      <c r="B3124" s="135" t="s">
        <v>11991</v>
      </c>
      <c r="C3124" s="135" t="s">
        <v>108</v>
      </c>
      <c r="K3124" s="135">
        <v>10.0</v>
      </c>
      <c r="N3124" s="143">
        <v>46064.0</v>
      </c>
    </row>
    <row r="3125">
      <c r="A3125" s="135">
        <v>3124.0</v>
      </c>
      <c r="B3125" s="135" t="s">
        <v>11992</v>
      </c>
      <c r="C3125" s="135" t="s">
        <v>108</v>
      </c>
      <c r="K3125" s="135">
        <v>40.0</v>
      </c>
      <c r="N3125" s="143">
        <v>45525.0</v>
      </c>
    </row>
    <row r="3126">
      <c r="A3126" s="135">
        <v>3125.0</v>
      </c>
      <c r="B3126" s="135" t="s">
        <v>11994</v>
      </c>
      <c r="C3126" s="135" t="s">
        <v>108</v>
      </c>
      <c r="N3126" s="143">
        <v>43860.0</v>
      </c>
      <c r="Q3126" s="135" t="s">
        <v>2227</v>
      </c>
    </row>
    <row r="3127">
      <c r="A3127" s="135">
        <v>3126.0</v>
      </c>
      <c r="B3127" s="135" t="s">
        <v>11997</v>
      </c>
      <c r="C3127" s="135" t="s">
        <v>108</v>
      </c>
      <c r="K3127" s="135">
        <v>250.0</v>
      </c>
      <c r="N3127" s="143">
        <v>43884.0</v>
      </c>
    </row>
    <row r="3128">
      <c r="A3128" s="135">
        <v>3127.0</v>
      </c>
      <c r="B3128" s="135" t="s">
        <v>11998</v>
      </c>
      <c r="C3128" s="135" t="s">
        <v>108</v>
      </c>
      <c r="N3128" s="143">
        <v>45984.0</v>
      </c>
    </row>
    <row r="3129">
      <c r="A3129" s="135">
        <v>3128.0</v>
      </c>
      <c r="B3129" s="135" t="s">
        <v>12000</v>
      </c>
      <c r="C3129" s="135" t="s">
        <v>108</v>
      </c>
      <c r="K3129" s="135">
        <v>200.0</v>
      </c>
      <c r="N3129" s="143">
        <v>44009.0</v>
      </c>
    </row>
    <row r="3130">
      <c r="A3130" s="135">
        <v>3129.0</v>
      </c>
      <c r="B3130" s="135" t="s">
        <v>12001</v>
      </c>
      <c r="C3130" s="135" t="s">
        <v>108</v>
      </c>
      <c r="N3130" s="143">
        <v>45621.0</v>
      </c>
    </row>
    <row r="3131">
      <c r="A3131" s="135">
        <v>3130.0</v>
      </c>
      <c r="B3131" s="135" t="s">
        <v>12002</v>
      </c>
      <c r="C3131" s="135" t="s">
        <v>108</v>
      </c>
      <c r="N3131" s="143">
        <v>45852.0</v>
      </c>
    </row>
    <row r="3132">
      <c r="A3132" s="135">
        <v>3131.0</v>
      </c>
      <c r="B3132" s="135" t="s">
        <v>12005</v>
      </c>
      <c r="C3132" s="135" t="s">
        <v>108</v>
      </c>
      <c r="K3132" s="135">
        <v>10.0</v>
      </c>
      <c r="N3132" s="143">
        <v>46016.0</v>
      </c>
    </row>
    <row r="3133">
      <c r="A3133" s="135">
        <v>3132.0</v>
      </c>
      <c r="B3133" s="135" t="s">
        <v>12008</v>
      </c>
      <c r="C3133" s="135" t="s">
        <v>108</v>
      </c>
      <c r="K3133" s="135">
        <v>10.0</v>
      </c>
      <c r="N3133" s="143">
        <v>46063.0</v>
      </c>
    </row>
    <row r="3134">
      <c r="A3134" s="135">
        <v>3133.0</v>
      </c>
      <c r="B3134" s="135" t="s">
        <v>12010</v>
      </c>
      <c r="C3134" s="135" t="s">
        <v>108</v>
      </c>
      <c r="N3134" s="143">
        <v>44624.0</v>
      </c>
    </row>
    <row r="3135">
      <c r="A3135" s="135">
        <v>3134.0</v>
      </c>
      <c r="B3135" s="135" t="s">
        <v>12012</v>
      </c>
      <c r="C3135" s="135" t="s">
        <v>108</v>
      </c>
      <c r="K3135" s="135">
        <v>40.0</v>
      </c>
      <c r="N3135" s="143">
        <v>45847.0</v>
      </c>
    </row>
    <row r="3136">
      <c r="A3136" s="135">
        <v>3135.0</v>
      </c>
      <c r="B3136" s="135" t="s">
        <v>12014</v>
      </c>
      <c r="C3136" s="135" t="s">
        <v>108</v>
      </c>
      <c r="N3136" s="143">
        <v>46057.0</v>
      </c>
    </row>
    <row r="3137">
      <c r="A3137" s="135">
        <v>3136.0</v>
      </c>
      <c r="B3137" s="135" t="s">
        <v>12017</v>
      </c>
      <c r="C3137" s="135" t="s">
        <v>108</v>
      </c>
      <c r="N3137" s="143">
        <v>46099.0</v>
      </c>
    </row>
    <row r="3138">
      <c r="A3138" s="135">
        <v>3137.0</v>
      </c>
      <c r="B3138" s="135" t="s">
        <v>12019</v>
      </c>
      <c r="C3138" s="135" t="s">
        <v>108</v>
      </c>
      <c r="K3138" s="135">
        <v>10.0</v>
      </c>
      <c r="N3138" s="143">
        <v>45659.0</v>
      </c>
    </row>
    <row r="3139">
      <c r="A3139" s="135">
        <v>3138.0</v>
      </c>
      <c r="B3139" s="135" t="s">
        <v>12020</v>
      </c>
      <c r="C3139" s="135" t="s">
        <v>108</v>
      </c>
      <c r="K3139" s="135">
        <v>10.0</v>
      </c>
      <c r="N3139" s="143">
        <v>46016.0</v>
      </c>
    </row>
    <row r="3140">
      <c r="A3140" s="135">
        <v>3139.0</v>
      </c>
      <c r="B3140" s="135" t="s">
        <v>12022</v>
      </c>
      <c r="C3140" s="135" t="s">
        <v>108</v>
      </c>
      <c r="K3140" s="135">
        <v>10.0</v>
      </c>
      <c r="N3140" s="143">
        <v>46078.0</v>
      </c>
      <c r="Q3140" s="135" t="s">
        <v>12024</v>
      </c>
    </row>
    <row r="3141">
      <c r="A3141" s="135">
        <v>3140.0</v>
      </c>
      <c r="B3141" s="135" t="s">
        <v>12025</v>
      </c>
      <c r="C3141" s="135" t="s">
        <v>108</v>
      </c>
      <c r="K3141" s="135">
        <v>20.0</v>
      </c>
      <c r="N3141" s="143">
        <v>46080.0</v>
      </c>
    </row>
    <row r="3142">
      <c r="A3142" s="135">
        <v>3141.0</v>
      </c>
      <c r="B3142" s="135" t="s">
        <v>12028</v>
      </c>
      <c r="C3142" s="135" t="s">
        <v>108</v>
      </c>
      <c r="K3142" s="135">
        <v>80.0</v>
      </c>
      <c r="N3142" s="143">
        <v>45931.0</v>
      </c>
    </row>
    <row r="3143">
      <c r="A3143" s="135">
        <v>3142.0</v>
      </c>
      <c r="B3143" s="135" t="s">
        <v>12031</v>
      </c>
      <c r="C3143" s="135" t="s">
        <v>108</v>
      </c>
      <c r="K3143" s="135">
        <v>40.0</v>
      </c>
      <c r="N3143" s="143">
        <v>45030.0</v>
      </c>
    </row>
    <row r="3144">
      <c r="A3144" s="135">
        <v>3143.0</v>
      </c>
      <c r="B3144" s="135" t="s">
        <v>12033</v>
      </c>
      <c r="C3144" s="135" t="s">
        <v>108</v>
      </c>
      <c r="N3144" s="143">
        <v>44887.0</v>
      </c>
    </row>
    <row r="3145">
      <c r="A3145" s="135">
        <v>3144.0</v>
      </c>
      <c r="B3145" s="135" t="s">
        <v>12034</v>
      </c>
      <c r="C3145" s="135" t="s">
        <v>108</v>
      </c>
      <c r="K3145" s="135">
        <v>10.0</v>
      </c>
      <c r="N3145" s="143">
        <v>46120.0</v>
      </c>
    </row>
    <row r="3146">
      <c r="A3146" s="135">
        <v>3145.0</v>
      </c>
      <c r="B3146" s="135" t="s">
        <v>12037</v>
      </c>
      <c r="C3146" s="135" t="s">
        <v>108</v>
      </c>
      <c r="N3146" s="143">
        <v>45974.0</v>
      </c>
    </row>
    <row r="3147">
      <c r="A3147" s="135">
        <v>3146.0</v>
      </c>
      <c r="B3147" s="135" t="s">
        <v>12039</v>
      </c>
      <c r="C3147" s="135" t="s">
        <v>108</v>
      </c>
      <c r="K3147" s="135">
        <v>10.0</v>
      </c>
      <c r="N3147" s="143">
        <v>46080.0</v>
      </c>
    </row>
    <row r="3148">
      <c r="A3148" s="135">
        <v>3147.0</v>
      </c>
      <c r="B3148" s="135" t="s">
        <v>12041</v>
      </c>
      <c r="C3148" s="135" t="s">
        <v>108</v>
      </c>
      <c r="N3148" s="143">
        <v>45542.0</v>
      </c>
    </row>
    <row r="3149">
      <c r="A3149" s="135">
        <v>3148.0</v>
      </c>
      <c r="B3149" s="135" t="s">
        <v>12043</v>
      </c>
      <c r="C3149" s="135" t="s">
        <v>108</v>
      </c>
      <c r="K3149" s="135">
        <v>350.0</v>
      </c>
      <c r="N3149" s="143">
        <v>43841.0</v>
      </c>
    </row>
    <row r="3150">
      <c r="A3150" s="135">
        <v>3149.0</v>
      </c>
      <c r="B3150" s="135" t="s">
        <v>12045</v>
      </c>
      <c r="C3150" s="135" t="s">
        <v>108</v>
      </c>
      <c r="K3150" s="135">
        <v>10.0</v>
      </c>
      <c r="N3150" s="143">
        <v>46036.0</v>
      </c>
    </row>
    <row r="3151">
      <c r="A3151" s="135">
        <v>3150.0</v>
      </c>
      <c r="B3151" s="135" t="s">
        <v>12047</v>
      </c>
      <c r="C3151" s="135" t="s">
        <v>108</v>
      </c>
      <c r="K3151" s="135">
        <v>100.0</v>
      </c>
      <c r="N3151" s="143">
        <v>44686.0</v>
      </c>
    </row>
    <row r="3152">
      <c r="A3152" s="135">
        <v>3151.0</v>
      </c>
      <c r="B3152" s="135" t="s">
        <v>12049</v>
      </c>
      <c r="C3152" s="135" t="s">
        <v>108</v>
      </c>
      <c r="K3152" s="135">
        <v>20.0</v>
      </c>
      <c r="N3152" s="143">
        <v>43843.0</v>
      </c>
    </row>
    <row r="3153">
      <c r="A3153" s="135">
        <v>3152.0</v>
      </c>
      <c r="B3153" s="135" t="s">
        <v>12051</v>
      </c>
      <c r="C3153" s="135" t="s">
        <v>108</v>
      </c>
      <c r="K3153" s="135">
        <v>40.0</v>
      </c>
      <c r="N3153" s="143">
        <v>45597.0</v>
      </c>
    </row>
    <row r="3154">
      <c r="A3154" s="135">
        <v>3153.0</v>
      </c>
      <c r="B3154" s="135" t="s">
        <v>12055</v>
      </c>
      <c r="C3154" s="135" t="s">
        <v>108</v>
      </c>
      <c r="N3154" s="143">
        <v>44806.0</v>
      </c>
    </row>
    <row r="3155">
      <c r="A3155" s="135">
        <v>3154.0</v>
      </c>
      <c r="B3155" s="135" t="s">
        <v>12056</v>
      </c>
      <c r="C3155" s="135" t="s">
        <v>108</v>
      </c>
      <c r="N3155" s="143">
        <v>46127.0</v>
      </c>
    </row>
    <row r="3156">
      <c r="A3156" s="135">
        <v>3155.0</v>
      </c>
      <c r="B3156" s="135" t="s">
        <v>12059</v>
      </c>
      <c r="C3156" s="135" t="s">
        <v>108</v>
      </c>
      <c r="K3156" s="135">
        <v>50.0</v>
      </c>
      <c r="N3156" s="143">
        <v>43843.0</v>
      </c>
    </row>
    <row r="3157">
      <c r="A3157" s="135">
        <v>3156.0</v>
      </c>
      <c r="B3157" s="135" t="s">
        <v>12061</v>
      </c>
      <c r="C3157" s="135" t="s">
        <v>108</v>
      </c>
      <c r="N3157" s="143">
        <v>44790.0</v>
      </c>
    </row>
    <row r="3158">
      <c r="A3158" s="135">
        <v>3157.0</v>
      </c>
      <c r="B3158" s="135" t="s">
        <v>12064</v>
      </c>
      <c r="C3158" s="135" t="s">
        <v>108</v>
      </c>
      <c r="N3158" s="143">
        <v>44732.0</v>
      </c>
    </row>
    <row r="3159">
      <c r="A3159" s="135">
        <v>3158.0</v>
      </c>
      <c r="B3159" s="135" t="s">
        <v>12065</v>
      </c>
      <c r="C3159" s="135" t="s">
        <v>108</v>
      </c>
      <c r="N3159" s="143">
        <v>45758.0</v>
      </c>
    </row>
    <row r="3160">
      <c r="A3160" s="135">
        <v>3159.0</v>
      </c>
      <c r="B3160" s="135" t="s">
        <v>12068</v>
      </c>
      <c r="C3160" s="135" t="s">
        <v>108</v>
      </c>
      <c r="N3160" s="143">
        <v>45771.0</v>
      </c>
    </row>
    <row r="3161">
      <c r="A3161" s="135">
        <v>3160.0</v>
      </c>
      <c r="B3161" s="135" t="s">
        <v>12070</v>
      </c>
      <c r="C3161" s="135" t="s">
        <v>108</v>
      </c>
      <c r="K3161" s="135">
        <v>100.0</v>
      </c>
      <c r="N3161" s="143">
        <v>43860.0</v>
      </c>
      <c r="Q3161" s="135" t="s">
        <v>12071</v>
      </c>
      <c r="R3161" s="135">
        <v>1.0</v>
      </c>
    </row>
    <row r="3162">
      <c r="A3162" s="135">
        <v>3161.0</v>
      </c>
      <c r="B3162" s="135" t="s">
        <v>12073</v>
      </c>
      <c r="C3162" s="135" t="s">
        <v>108</v>
      </c>
      <c r="K3162" s="135">
        <v>10.0</v>
      </c>
      <c r="N3162" s="143">
        <v>46007.0</v>
      </c>
    </row>
    <row r="3163">
      <c r="A3163" s="135">
        <v>3162.0</v>
      </c>
      <c r="B3163" s="135" t="s">
        <v>12077</v>
      </c>
      <c r="C3163" s="135" t="s">
        <v>108</v>
      </c>
      <c r="K3163" s="135">
        <v>150.0</v>
      </c>
      <c r="N3163" s="143">
        <v>45387.0</v>
      </c>
    </row>
    <row r="3164">
      <c r="A3164" s="135">
        <v>3163.0</v>
      </c>
      <c r="B3164" s="135" t="s">
        <v>12080</v>
      </c>
      <c r="C3164" s="135" t="s">
        <v>108</v>
      </c>
      <c r="N3164" s="143">
        <v>46106.0</v>
      </c>
    </row>
    <row r="3165">
      <c r="A3165" s="135">
        <v>3164.0</v>
      </c>
      <c r="B3165" s="135" t="s">
        <v>12082</v>
      </c>
      <c r="C3165" s="135" t="s">
        <v>108</v>
      </c>
      <c r="K3165" s="135">
        <v>60.0</v>
      </c>
      <c r="N3165" s="143">
        <v>45156.0</v>
      </c>
    </row>
    <row r="3166">
      <c r="A3166" s="135">
        <v>3165.0</v>
      </c>
      <c r="B3166" s="135" t="s">
        <v>12084</v>
      </c>
      <c r="C3166" s="135" t="s">
        <v>108</v>
      </c>
      <c r="K3166" s="135">
        <v>150.0</v>
      </c>
      <c r="N3166" s="143">
        <v>44450.0</v>
      </c>
    </row>
    <row r="3167">
      <c r="A3167" s="135">
        <v>3166.0</v>
      </c>
      <c r="B3167" s="135" t="s">
        <v>12089</v>
      </c>
      <c r="C3167" s="135" t="s">
        <v>108</v>
      </c>
      <c r="K3167" s="135">
        <v>50.0</v>
      </c>
      <c r="N3167" s="143">
        <v>45793.0</v>
      </c>
    </row>
    <row r="3168">
      <c r="A3168" s="135">
        <v>3167.0</v>
      </c>
      <c r="B3168" s="135" t="s">
        <v>12091</v>
      </c>
      <c r="C3168" s="135" t="s">
        <v>108</v>
      </c>
      <c r="N3168" s="143">
        <v>46079.0</v>
      </c>
    </row>
    <row r="3169">
      <c r="A3169" s="135">
        <v>3168.0</v>
      </c>
      <c r="B3169" s="135" t="s">
        <v>12092</v>
      </c>
      <c r="C3169" s="135" t="s">
        <v>108</v>
      </c>
      <c r="K3169" s="135">
        <v>250.0</v>
      </c>
      <c r="N3169" s="143">
        <v>43840.0</v>
      </c>
    </row>
    <row r="3170">
      <c r="A3170" s="135">
        <v>3169.0</v>
      </c>
      <c r="B3170" s="135" t="s">
        <v>12093</v>
      </c>
      <c r="C3170" s="135" t="s">
        <v>108</v>
      </c>
      <c r="K3170" s="135">
        <v>20.0</v>
      </c>
      <c r="N3170" s="143">
        <v>46018.0</v>
      </c>
    </row>
    <row r="3171">
      <c r="A3171" s="135">
        <v>3170.0</v>
      </c>
      <c r="B3171" s="135" t="s">
        <v>12096</v>
      </c>
      <c r="C3171" s="135" t="s">
        <v>108</v>
      </c>
      <c r="K3171" s="135">
        <v>100.0</v>
      </c>
      <c r="N3171" s="143">
        <v>44271.0</v>
      </c>
      <c r="Q3171" s="135" t="s">
        <v>12098</v>
      </c>
    </row>
    <row r="3172">
      <c r="A3172" s="135">
        <v>3171.0</v>
      </c>
      <c r="B3172" s="135" t="s">
        <v>12099</v>
      </c>
      <c r="C3172" s="135" t="s">
        <v>108</v>
      </c>
      <c r="K3172" s="135">
        <v>20.0</v>
      </c>
      <c r="N3172" s="143">
        <v>45946.0</v>
      </c>
    </row>
    <row r="3173">
      <c r="A3173" s="135">
        <v>3172.0</v>
      </c>
      <c r="B3173" s="135" t="s">
        <v>12102</v>
      </c>
      <c r="C3173" s="135" t="s">
        <v>108</v>
      </c>
      <c r="K3173" s="135">
        <v>10.0</v>
      </c>
      <c r="N3173" s="143">
        <v>46080.0</v>
      </c>
    </row>
    <row r="3174">
      <c r="A3174" s="135">
        <v>3173.0</v>
      </c>
      <c r="B3174" s="135" t="s">
        <v>12104</v>
      </c>
      <c r="C3174" s="135" t="s">
        <v>108</v>
      </c>
      <c r="K3174" s="135">
        <v>80.0</v>
      </c>
      <c r="N3174" s="143">
        <v>43841.0</v>
      </c>
    </row>
    <row r="3175">
      <c r="A3175" s="135">
        <v>3174.0</v>
      </c>
      <c r="B3175" s="135" t="s">
        <v>12107</v>
      </c>
      <c r="C3175" s="135" t="s">
        <v>108</v>
      </c>
      <c r="K3175" s="135">
        <v>200.0</v>
      </c>
      <c r="N3175" s="143">
        <v>43842.0</v>
      </c>
    </row>
    <row r="3176">
      <c r="A3176" s="135">
        <v>3175.0</v>
      </c>
      <c r="B3176" s="135" t="s">
        <v>12109</v>
      </c>
      <c r="C3176" s="135" t="s">
        <v>108</v>
      </c>
      <c r="K3176" s="135">
        <v>20.0</v>
      </c>
      <c r="N3176" s="143">
        <v>45844.0</v>
      </c>
    </row>
    <row r="3177">
      <c r="A3177" s="135">
        <v>3176.0</v>
      </c>
      <c r="B3177" s="135" t="s">
        <v>12111</v>
      </c>
      <c r="C3177" s="135" t="s">
        <v>108</v>
      </c>
      <c r="K3177" s="135">
        <v>300.0</v>
      </c>
      <c r="N3177" s="143">
        <v>43999.0</v>
      </c>
    </row>
    <row r="3178">
      <c r="A3178" s="135">
        <v>3177.0</v>
      </c>
      <c r="B3178" s="135" t="s">
        <v>12117</v>
      </c>
      <c r="C3178" s="135" t="s">
        <v>108</v>
      </c>
      <c r="K3178" s="135">
        <v>200.0</v>
      </c>
      <c r="N3178" s="143">
        <v>44741.0</v>
      </c>
    </row>
    <row r="3179">
      <c r="A3179" s="135">
        <v>3178.0</v>
      </c>
      <c r="B3179" s="135" t="s">
        <v>12119</v>
      </c>
      <c r="C3179" s="135" t="s">
        <v>108</v>
      </c>
      <c r="K3179" s="135">
        <v>50.0</v>
      </c>
      <c r="N3179" s="143">
        <v>45836.0</v>
      </c>
    </row>
    <row r="3180">
      <c r="A3180" s="135">
        <v>3179.0</v>
      </c>
      <c r="B3180" s="135" t="s">
        <v>12122</v>
      </c>
      <c r="C3180" s="135" t="s">
        <v>108</v>
      </c>
      <c r="N3180" s="143">
        <v>45176.0</v>
      </c>
    </row>
    <row r="3181">
      <c r="A3181" s="135">
        <v>3180.0</v>
      </c>
      <c r="B3181" s="135" t="s">
        <v>12125</v>
      </c>
      <c r="C3181" s="135" t="s">
        <v>108</v>
      </c>
      <c r="K3181" s="135">
        <v>10.0</v>
      </c>
      <c r="N3181" s="143">
        <v>46017.0</v>
      </c>
    </row>
    <row r="3182">
      <c r="A3182" s="135">
        <v>3181.0</v>
      </c>
      <c r="B3182" s="135" t="s">
        <v>12128</v>
      </c>
      <c r="C3182" s="135" t="s">
        <v>108</v>
      </c>
      <c r="K3182" s="135">
        <v>60.0</v>
      </c>
      <c r="N3182" s="143">
        <v>46038.0</v>
      </c>
    </row>
    <row r="3183">
      <c r="A3183" s="135">
        <v>3182.0</v>
      </c>
      <c r="B3183" s="135" t="s">
        <v>12129</v>
      </c>
      <c r="C3183" s="135" t="s">
        <v>108</v>
      </c>
      <c r="K3183" s="135">
        <v>60.0</v>
      </c>
      <c r="N3183" s="143">
        <v>44619.0</v>
      </c>
    </row>
    <row r="3184">
      <c r="A3184" s="135">
        <v>3183.0</v>
      </c>
      <c r="B3184" s="135" t="s">
        <v>12132</v>
      </c>
      <c r="C3184" s="135" t="s">
        <v>108</v>
      </c>
      <c r="N3184" s="143">
        <v>44405.0</v>
      </c>
    </row>
    <row r="3185">
      <c r="A3185" s="135">
        <v>3184.0</v>
      </c>
      <c r="B3185" s="135" t="s">
        <v>12137</v>
      </c>
      <c r="C3185" s="135" t="s">
        <v>108</v>
      </c>
      <c r="K3185" s="135">
        <v>100.0</v>
      </c>
      <c r="N3185" s="143">
        <v>44899.0</v>
      </c>
    </row>
    <row r="3186">
      <c r="A3186" s="135">
        <v>3185.0</v>
      </c>
      <c r="B3186" s="135" t="s">
        <v>12139</v>
      </c>
      <c r="C3186" s="135" t="s">
        <v>108</v>
      </c>
      <c r="K3186" s="135">
        <v>20.0</v>
      </c>
      <c r="N3186" s="143">
        <v>46080.0</v>
      </c>
    </row>
    <row r="3187">
      <c r="A3187" s="135">
        <v>3186.0</v>
      </c>
      <c r="B3187" s="135" t="s">
        <v>12140</v>
      </c>
      <c r="C3187" s="135" t="s">
        <v>108</v>
      </c>
      <c r="K3187" s="135">
        <v>10.0</v>
      </c>
      <c r="N3187" s="143">
        <v>44741.0</v>
      </c>
    </row>
    <row r="3188">
      <c r="A3188" s="135">
        <v>3187.0</v>
      </c>
      <c r="B3188" s="135" t="s">
        <v>12142</v>
      </c>
      <c r="C3188" s="135" t="s">
        <v>108</v>
      </c>
      <c r="K3188" s="135">
        <v>60.0</v>
      </c>
      <c r="N3188" s="143">
        <v>43839.0</v>
      </c>
    </row>
    <row r="3189">
      <c r="A3189" s="135">
        <v>3188.0</v>
      </c>
      <c r="B3189" s="135" t="s">
        <v>12146</v>
      </c>
      <c r="C3189" s="135" t="s">
        <v>108</v>
      </c>
      <c r="K3189" s="135">
        <v>20.0</v>
      </c>
      <c r="N3189" s="143">
        <v>46064.0</v>
      </c>
    </row>
    <row r="3190">
      <c r="A3190" s="135">
        <v>3189.0</v>
      </c>
      <c r="B3190" s="135" t="s">
        <v>12148</v>
      </c>
      <c r="C3190" s="135" t="s">
        <v>108</v>
      </c>
      <c r="K3190" s="135">
        <v>100.0</v>
      </c>
      <c r="N3190" s="143">
        <v>44640.0</v>
      </c>
    </row>
    <row r="3191">
      <c r="A3191" s="135">
        <v>3190.0</v>
      </c>
      <c r="B3191" s="135" t="s">
        <v>12151</v>
      </c>
      <c r="C3191" s="135" t="s">
        <v>108</v>
      </c>
      <c r="N3191" s="143">
        <v>43855.0</v>
      </c>
    </row>
    <row r="3192">
      <c r="A3192" s="135">
        <v>3191.0</v>
      </c>
      <c r="B3192" s="135" t="s">
        <v>12153</v>
      </c>
      <c r="C3192" s="135" t="s">
        <v>108</v>
      </c>
      <c r="K3192" s="135">
        <v>90.0</v>
      </c>
      <c r="N3192" s="143">
        <v>45218.0</v>
      </c>
    </row>
    <row r="3193">
      <c r="A3193" s="135">
        <v>3192.0</v>
      </c>
      <c r="B3193" s="135" t="s">
        <v>12155</v>
      </c>
      <c r="C3193" s="135" t="s">
        <v>108</v>
      </c>
      <c r="K3193" s="135">
        <v>30.0</v>
      </c>
      <c r="N3193" s="143">
        <v>43873.0</v>
      </c>
    </row>
    <row r="3194">
      <c r="A3194" s="135">
        <v>3193.0</v>
      </c>
      <c r="B3194" s="135" t="s">
        <v>12157</v>
      </c>
      <c r="C3194" s="135" t="s">
        <v>108</v>
      </c>
      <c r="N3194" s="143">
        <v>45729.0</v>
      </c>
    </row>
    <row r="3195">
      <c r="A3195" s="135">
        <v>3194.0</v>
      </c>
      <c r="B3195" s="135" t="s">
        <v>12159</v>
      </c>
      <c r="C3195" s="135" t="s">
        <v>108</v>
      </c>
      <c r="K3195" s="135">
        <v>60.0</v>
      </c>
      <c r="N3195" s="143">
        <v>45046.0</v>
      </c>
    </row>
    <row r="3196">
      <c r="A3196" s="135">
        <v>3195.0</v>
      </c>
      <c r="B3196" s="135" t="s">
        <v>12163</v>
      </c>
      <c r="C3196" s="135" t="s">
        <v>108</v>
      </c>
      <c r="N3196" s="143">
        <v>45116.0</v>
      </c>
    </row>
    <row r="3197">
      <c r="A3197" s="135">
        <v>3196.0</v>
      </c>
      <c r="B3197" s="135" t="s">
        <v>12165</v>
      </c>
      <c r="C3197" s="135" t="s">
        <v>108</v>
      </c>
      <c r="K3197" s="135">
        <v>90.0</v>
      </c>
      <c r="N3197" s="143">
        <v>44954.0</v>
      </c>
    </row>
    <row r="3198">
      <c r="A3198" s="135">
        <v>3197.0</v>
      </c>
      <c r="B3198" s="135" t="s">
        <v>12167</v>
      </c>
      <c r="C3198" s="135" t="s">
        <v>108</v>
      </c>
      <c r="K3198" s="135">
        <v>150.0</v>
      </c>
      <c r="N3198" s="143">
        <v>45733.0</v>
      </c>
    </row>
    <row r="3199">
      <c r="A3199" s="135">
        <v>3198.0</v>
      </c>
      <c r="B3199" s="135" t="s">
        <v>12171</v>
      </c>
      <c r="C3199" s="135" t="s">
        <v>108</v>
      </c>
      <c r="K3199" s="135">
        <v>80.0</v>
      </c>
      <c r="N3199" s="143">
        <v>43838.0</v>
      </c>
    </row>
    <row r="3200">
      <c r="A3200" s="135">
        <v>3199.0</v>
      </c>
      <c r="B3200" s="135" t="s">
        <v>12174</v>
      </c>
      <c r="C3200" s="135" t="s">
        <v>108</v>
      </c>
      <c r="N3200" s="143">
        <v>45029.0</v>
      </c>
      <c r="Q3200" s="135" t="s">
        <v>9494</v>
      </c>
      <c r="R3200" s="135">
        <v>1.0</v>
      </c>
    </row>
    <row r="3201">
      <c r="A3201" s="135">
        <v>3200.0</v>
      </c>
      <c r="B3201" s="135" t="s">
        <v>12176</v>
      </c>
      <c r="C3201" s="135" t="s">
        <v>108</v>
      </c>
      <c r="K3201" s="135">
        <v>10.0</v>
      </c>
      <c r="N3201" s="143">
        <v>46017.0</v>
      </c>
    </row>
    <row r="3202">
      <c r="A3202" s="135">
        <v>3201.0</v>
      </c>
      <c r="B3202" s="135" t="s">
        <v>12181</v>
      </c>
      <c r="C3202" s="135" t="s">
        <v>108</v>
      </c>
      <c r="N3202" s="143">
        <v>45853.0</v>
      </c>
    </row>
    <row r="3203">
      <c r="A3203" s="135">
        <v>3202.0</v>
      </c>
      <c r="B3203" s="135" t="s">
        <v>12182</v>
      </c>
      <c r="C3203" s="135" t="s">
        <v>108</v>
      </c>
      <c r="K3203" s="135">
        <v>20.0</v>
      </c>
      <c r="N3203" s="143">
        <v>46066.0</v>
      </c>
    </row>
    <row r="3204">
      <c r="A3204" s="135">
        <v>3203.0</v>
      </c>
      <c r="B3204" s="135" t="s">
        <v>12185</v>
      </c>
      <c r="C3204" s="135" t="s">
        <v>108</v>
      </c>
      <c r="K3204" s="135">
        <v>60.0</v>
      </c>
      <c r="N3204" s="143">
        <v>45762.0</v>
      </c>
    </row>
    <row r="3205">
      <c r="A3205" s="135">
        <v>3204.0</v>
      </c>
      <c r="B3205" s="135" t="s">
        <v>12188</v>
      </c>
      <c r="C3205" s="135" t="s">
        <v>108</v>
      </c>
      <c r="K3205" s="135">
        <v>10.0</v>
      </c>
      <c r="N3205" s="143">
        <v>45847.0</v>
      </c>
    </row>
    <row r="3206">
      <c r="A3206" s="135">
        <v>3205.0</v>
      </c>
      <c r="B3206" s="135" t="s">
        <v>12191</v>
      </c>
      <c r="C3206" s="135" t="s">
        <v>108</v>
      </c>
      <c r="K3206" s="135">
        <v>60.0</v>
      </c>
      <c r="N3206" s="143">
        <v>44619.0</v>
      </c>
    </row>
    <row r="3207">
      <c r="A3207" s="135">
        <v>3206.0</v>
      </c>
      <c r="B3207" s="135" t="s">
        <v>12194</v>
      </c>
      <c r="C3207" s="135" t="s">
        <v>108</v>
      </c>
      <c r="K3207" s="135">
        <v>150.0</v>
      </c>
      <c r="N3207" s="143">
        <v>44449.0</v>
      </c>
      <c r="Q3207" s="135" t="s">
        <v>12196</v>
      </c>
    </row>
    <row r="3208">
      <c r="A3208" s="135">
        <v>3207.0</v>
      </c>
      <c r="B3208" s="135" t="s">
        <v>12198</v>
      </c>
      <c r="C3208" s="135" t="s">
        <v>108</v>
      </c>
      <c r="N3208" s="143">
        <v>44975.0</v>
      </c>
    </row>
    <row r="3209">
      <c r="A3209" s="135">
        <v>3208.0</v>
      </c>
      <c r="B3209" s="135" t="s">
        <v>12200</v>
      </c>
      <c r="C3209" s="135" t="s">
        <v>108</v>
      </c>
      <c r="K3209" s="135">
        <v>200.0</v>
      </c>
      <c r="N3209" s="143">
        <v>44566.0</v>
      </c>
    </row>
    <row r="3210">
      <c r="A3210" s="135">
        <v>3209.0</v>
      </c>
      <c r="B3210" s="135" t="s">
        <v>12202</v>
      </c>
      <c r="C3210" s="135" t="s">
        <v>108</v>
      </c>
      <c r="K3210" s="135">
        <v>200.0</v>
      </c>
      <c r="N3210" s="143">
        <v>43894.0</v>
      </c>
    </row>
    <row r="3211">
      <c r="A3211" s="135">
        <v>3210.0</v>
      </c>
      <c r="B3211" s="135" t="s">
        <v>12207</v>
      </c>
      <c r="C3211" s="135" t="s">
        <v>108</v>
      </c>
      <c r="N3211" s="143">
        <v>45624.0</v>
      </c>
    </row>
    <row r="3212">
      <c r="A3212" s="135">
        <v>3211.0</v>
      </c>
      <c r="B3212" s="135" t="s">
        <v>12208</v>
      </c>
      <c r="C3212" s="135" t="s">
        <v>108</v>
      </c>
      <c r="K3212" s="135">
        <v>10.0</v>
      </c>
      <c r="N3212" s="143">
        <v>46067.0</v>
      </c>
    </row>
    <row r="3213">
      <c r="A3213" s="135">
        <v>3212.0</v>
      </c>
      <c r="B3213" s="135" t="s">
        <v>12209</v>
      </c>
      <c r="C3213" s="135" t="s">
        <v>108</v>
      </c>
      <c r="K3213" s="135">
        <v>60.0</v>
      </c>
      <c r="N3213" s="143">
        <v>46078.0</v>
      </c>
    </row>
    <row r="3214">
      <c r="A3214" s="135">
        <v>3213.0</v>
      </c>
      <c r="B3214" s="135" t="s">
        <v>12213</v>
      </c>
      <c r="C3214" s="135" t="s">
        <v>108</v>
      </c>
      <c r="K3214" s="135">
        <v>20.0</v>
      </c>
      <c r="N3214" s="143">
        <v>46082.0</v>
      </c>
    </row>
    <row r="3215">
      <c r="A3215" s="135">
        <v>3214.0</v>
      </c>
      <c r="B3215" s="135" t="s">
        <v>12215</v>
      </c>
      <c r="C3215" s="135" t="s">
        <v>108</v>
      </c>
      <c r="N3215" s="143">
        <v>45980.0</v>
      </c>
    </row>
    <row r="3216">
      <c r="A3216" s="135">
        <v>3215.0</v>
      </c>
      <c r="B3216" s="135" t="s">
        <v>12217</v>
      </c>
      <c r="C3216" s="135" t="s">
        <v>108</v>
      </c>
      <c r="K3216" s="135">
        <v>30.0</v>
      </c>
      <c r="N3216" s="143">
        <v>45693.0</v>
      </c>
    </row>
    <row r="3217">
      <c r="A3217" s="135">
        <v>3216.0</v>
      </c>
      <c r="B3217" s="135" t="s">
        <v>12219</v>
      </c>
      <c r="C3217" s="135" t="s">
        <v>108</v>
      </c>
      <c r="K3217" s="135">
        <v>30.0</v>
      </c>
      <c r="N3217" s="143">
        <v>46060.0</v>
      </c>
    </row>
    <row r="3218">
      <c r="A3218" s="135">
        <v>3217.0</v>
      </c>
      <c r="B3218" s="135" t="s">
        <v>12223</v>
      </c>
      <c r="C3218" s="135" t="s">
        <v>108</v>
      </c>
      <c r="K3218" s="135">
        <v>90.0</v>
      </c>
      <c r="N3218" s="143">
        <v>45771.0</v>
      </c>
      <c r="Q3218" s="135" t="s">
        <v>12225</v>
      </c>
    </row>
    <row r="3219">
      <c r="A3219" s="135">
        <v>3218.0</v>
      </c>
      <c r="B3219" s="135" t="s">
        <v>12226</v>
      </c>
      <c r="C3219" s="135" t="s">
        <v>108</v>
      </c>
      <c r="N3219" s="143">
        <v>44290.0</v>
      </c>
    </row>
    <row r="3220">
      <c r="A3220" s="135">
        <v>3219.0</v>
      </c>
      <c r="B3220" s="135" t="s">
        <v>12229</v>
      </c>
      <c r="C3220" s="135" t="s">
        <v>108</v>
      </c>
      <c r="K3220" s="135">
        <v>90.0</v>
      </c>
      <c r="N3220" s="143">
        <v>45691.0</v>
      </c>
    </row>
    <row r="3221">
      <c r="A3221" s="135">
        <v>3220.0</v>
      </c>
      <c r="B3221" s="135" t="s">
        <v>12231</v>
      </c>
      <c r="C3221" s="135" t="s">
        <v>108</v>
      </c>
      <c r="K3221" s="135">
        <v>30.0</v>
      </c>
      <c r="N3221" s="143">
        <v>43888.0</v>
      </c>
    </row>
    <row r="3222">
      <c r="A3222" s="135">
        <v>3221.0</v>
      </c>
      <c r="B3222" s="135" t="s">
        <v>12234</v>
      </c>
      <c r="C3222" s="135" t="s">
        <v>108</v>
      </c>
      <c r="K3222" s="135">
        <v>10.0</v>
      </c>
      <c r="N3222" s="143">
        <v>45838.0</v>
      </c>
    </row>
    <row r="3223">
      <c r="A3223" s="135">
        <v>3222.0</v>
      </c>
      <c r="B3223" s="135" t="s">
        <v>12238</v>
      </c>
      <c r="C3223" s="135" t="s">
        <v>108</v>
      </c>
      <c r="K3223" s="135">
        <v>10.0</v>
      </c>
      <c r="N3223" s="143">
        <v>43884.0</v>
      </c>
    </row>
    <row r="3224">
      <c r="A3224" s="135">
        <v>3223.0</v>
      </c>
      <c r="B3224" s="135" t="s">
        <v>12242</v>
      </c>
      <c r="C3224" s="135" t="s">
        <v>108</v>
      </c>
      <c r="K3224" s="135">
        <v>40.0</v>
      </c>
      <c r="N3224" s="143">
        <v>46034.0</v>
      </c>
    </row>
    <row r="3225">
      <c r="A3225" s="135">
        <v>3224.0</v>
      </c>
      <c r="B3225" s="135" t="s">
        <v>12245</v>
      </c>
      <c r="C3225" s="135" t="s">
        <v>108</v>
      </c>
      <c r="K3225" s="135">
        <v>20.0</v>
      </c>
      <c r="N3225" s="143">
        <v>45629.0</v>
      </c>
    </row>
    <row r="3226">
      <c r="A3226" s="135">
        <v>3225.0</v>
      </c>
      <c r="B3226" s="135" t="s">
        <v>12246</v>
      </c>
      <c r="C3226" s="135" t="s">
        <v>108</v>
      </c>
      <c r="K3226" s="135">
        <v>150.0</v>
      </c>
      <c r="N3226" s="143">
        <v>44942.0</v>
      </c>
    </row>
    <row r="3227">
      <c r="A3227" s="135">
        <v>3226.0</v>
      </c>
      <c r="B3227" s="135" t="s">
        <v>12249</v>
      </c>
      <c r="C3227" s="135" t="s">
        <v>108</v>
      </c>
      <c r="K3227" s="135">
        <v>80.0</v>
      </c>
      <c r="N3227" s="143">
        <v>43852.0</v>
      </c>
    </row>
    <row r="3228">
      <c r="A3228" s="135">
        <v>3227.0</v>
      </c>
      <c r="B3228" s="135" t="s">
        <v>12250</v>
      </c>
      <c r="C3228" s="135" t="s">
        <v>108</v>
      </c>
      <c r="N3228" s="143">
        <v>44815.0</v>
      </c>
    </row>
    <row r="3229">
      <c r="A3229" s="135">
        <v>3228.0</v>
      </c>
      <c r="B3229" s="135" t="s">
        <v>12252</v>
      </c>
      <c r="C3229" s="135" t="s">
        <v>108</v>
      </c>
      <c r="K3229" s="135">
        <v>150.0</v>
      </c>
      <c r="N3229" s="143">
        <v>43850.0</v>
      </c>
    </row>
    <row r="3230">
      <c r="A3230" s="135">
        <v>3229.0</v>
      </c>
      <c r="B3230" s="135" t="s">
        <v>12253</v>
      </c>
      <c r="C3230" s="135" t="s">
        <v>108</v>
      </c>
      <c r="K3230" s="135">
        <v>100.0</v>
      </c>
      <c r="N3230" s="143">
        <v>45891.0</v>
      </c>
    </row>
    <row r="3231">
      <c r="A3231" s="135">
        <v>3230.0</v>
      </c>
      <c r="B3231" s="135" t="s">
        <v>12255</v>
      </c>
      <c r="C3231" s="135" t="s">
        <v>108</v>
      </c>
      <c r="K3231" s="135">
        <v>20.0</v>
      </c>
      <c r="N3231" s="143">
        <v>46018.0</v>
      </c>
    </row>
    <row r="3232">
      <c r="A3232" s="135">
        <v>3231.0</v>
      </c>
      <c r="B3232" s="135" t="s">
        <v>12258</v>
      </c>
      <c r="C3232" s="135" t="s">
        <v>108</v>
      </c>
      <c r="K3232" s="135">
        <v>200.0</v>
      </c>
      <c r="N3232" s="143">
        <v>44349.0</v>
      </c>
    </row>
    <row r="3233">
      <c r="A3233" s="135">
        <v>3232.0</v>
      </c>
      <c r="B3233" s="135" t="s">
        <v>12260</v>
      </c>
      <c r="C3233" s="135" t="s">
        <v>108</v>
      </c>
      <c r="N3233" s="143">
        <v>45785.0</v>
      </c>
    </row>
    <row r="3234">
      <c r="A3234" s="135">
        <v>3233.0</v>
      </c>
      <c r="B3234" s="135" t="s">
        <v>3926</v>
      </c>
      <c r="C3234" s="135" t="s">
        <v>108</v>
      </c>
      <c r="N3234" s="143">
        <v>46080.0</v>
      </c>
    </row>
    <row r="3235">
      <c r="A3235" s="135">
        <v>3234.0</v>
      </c>
      <c r="B3235" s="135" t="s">
        <v>12264</v>
      </c>
      <c r="C3235" s="135" t="s">
        <v>108</v>
      </c>
      <c r="K3235" s="135">
        <v>70.0</v>
      </c>
      <c r="N3235" s="143">
        <v>45014.0</v>
      </c>
    </row>
    <row r="3236">
      <c r="A3236" s="135">
        <v>3235.0</v>
      </c>
      <c r="B3236" s="135" t="s">
        <v>12266</v>
      </c>
      <c r="C3236" s="135" t="s">
        <v>108</v>
      </c>
      <c r="K3236" s="135">
        <v>20.0</v>
      </c>
      <c r="N3236" s="143">
        <v>46012.0</v>
      </c>
      <c r="Q3236" s="135" t="s">
        <v>12268</v>
      </c>
      <c r="R3236" s="135">
        <v>2.0</v>
      </c>
    </row>
    <row r="3237">
      <c r="A3237" s="135">
        <v>3236.0</v>
      </c>
      <c r="B3237" s="135" t="s">
        <v>12269</v>
      </c>
      <c r="C3237" s="135" t="s">
        <v>108</v>
      </c>
      <c r="K3237" s="135">
        <v>10.0</v>
      </c>
      <c r="N3237" s="143">
        <v>46008.0</v>
      </c>
    </row>
    <row r="3238">
      <c r="A3238" s="135">
        <v>3237.0</v>
      </c>
      <c r="B3238" s="135" t="s">
        <v>12273</v>
      </c>
      <c r="C3238" s="135" t="s">
        <v>108</v>
      </c>
      <c r="K3238" s="135">
        <v>20.0</v>
      </c>
      <c r="N3238" s="143">
        <v>45638.0</v>
      </c>
    </row>
    <row r="3239">
      <c r="A3239" s="135">
        <v>3238.0</v>
      </c>
      <c r="B3239" s="135" t="s">
        <v>12276</v>
      </c>
      <c r="C3239" s="135" t="s">
        <v>108</v>
      </c>
      <c r="K3239" s="135">
        <v>40.0</v>
      </c>
      <c r="N3239" s="143">
        <v>44436.0</v>
      </c>
      <c r="Q3239" s="135" t="s">
        <v>12277</v>
      </c>
      <c r="R3239" s="135">
        <v>1.0</v>
      </c>
    </row>
    <row r="3240">
      <c r="A3240" s="135">
        <v>3239.0</v>
      </c>
      <c r="B3240" s="135" t="s">
        <v>12280</v>
      </c>
      <c r="C3240" s="135" t="s">
        <v>108</v>
      </c>
      <c r="N3240" s="143">
        <v>43842.0</v>
      </c>
    </row>
    <row r="3241">
      <c r="A3241" s="135">
        <v>3240.0</v>
      </c>
      <c r="B3241" s="135" t="s">
        <v>12282</v>
      </c>
      <c r="C3241" s="135" t="s">
        <v>108</v>
      </c>
      <c r="K3241" s="135">
        <v>10.0</v>
      </c>
      <c r="N3241" s="143">
        <v>44494.0</v>
      </c>
    </row>
    <row r="3242">
      <c r="A3242" s="135">
        <v>3241.0</v>
      </c>
      <c r="B3242" s="135" t="s">
        <v>12286</v>
      </c>
      <c r="C3242" s="135" t="s">
        <v>108</v>
      </c>
      <c r="K3242" s="135">
        <v>200.0</v>
      </c>
      <c r="N3242" s="143">
        <v>43844.0</v>
      </c>
    </row>
    <row r="3243">
      <c r="A3243" s="135">
        <v>3242.0</v>
      </c>
      <c r="B3243" s="135" t="s">
        <v>12288</v>
      </c>
      <c r="C3243" s="135" t="s">
        <v>108</v>
      </c>
      <c r="K3243" s="135">
        <v>200.0</v>
      </c>
      <c r="N3243" s="143">
        <v>45774.0</v>
      </c>
      <c r="Q3243" s="135" t="s">
        <v>12289</v>
      </c>
    </row>
    <row r="3244">
      <c r="A3244" s="135">
        <v>3243.0</v>
      </c>
      <c r="B3244" s="135" t="s">
        <v>12291</v>
      </c>
      <c r="C3244" s="135" t="s">
        <v>108</v>
      </c>
      <c r="K3244" s="135">
        <v>40.0</v>
      </c>
      <c r="N3244" s="143">
        <v>44091.0</v>
      </c>
    </row>
    <row r="3245">
      <c r="A3245" s="135">
        <v>3244.0</v>
      </c>
      <c r="B3245" s="135" t="s">
        <v>12294</v>
      </c>
      <c r="C3245" s="135" t="s">
        <v>108</v>
      </c>
      <c r="K3245" s="135">
        <v>10.0</v>
      </c>
      <c r="N3245" s="143">
        <v>46078.0</v>
      </c>
    </row>
    <row r="3246">
      <c r="A3246" s="135">
        <v>3245.0</v>
      </c>
      <c r="B3246" s="135" t="s">
        <v>12296</v>
      </c>
      <c r="C3246" s="135" t="s">
        <v>108</v>
      </c>
      <c r="K3246" s="135">
        <v>90.0</v>
      </c>
      <c r="N3246" s="143">
        <v>45211.0</v>
      </c>
    </row>
    <row r="3247">
      <c r="A3247" s="135">
        <v>3246.0</v>
      </c>
      <c r="B3247" s="135" t="s">
        <v>12298</v>
      </c>
      <c r="C3247" s="135" t="s">
        <v>108</v>
      </c>
      <c r="K3247" s="135">
        <v>100.0</v>
      </c>
      <c r="N3247" s="143">
        <v>43845.0</v>
      </c>
    </row>
    <row r="3248">
      <c r="A3248" s="135">
        <v>3247.0</v>
      </c>
      <c r="B3248" s="135" t="s">
        <v>12301</v>
      </c>
      <c r="C3248" s="135" t="s">
        <v>108</v>
      </c>
      <c r="K3248" s="135">
        <v>10.0</v>
      </c>
      <c r="N3248" s="143">
        <v>46021.0</v>
      </c>
    </row>
    <row r="3249">
      <c r="A3249" s="135">
        <v>3248.0</v>
      </c>
      <c r="B3249" s="135" t="s">
        <v>12303</v>
      </c>
      <c r="C3249" s="135" t="s">
        <v>108</v>
      </c>
      <c r="N3249" s="143">
        <v>45325.0</v>
      </c>
    </row>
    <row r="3250">
      <c r="A3250" s="135">
        <v>3249.0</v>
      </c>
      <c r="B3250" s="135" t="s">
        <v>12304</v>
      </c>
      <c r="C3250" s="135" t="s">
        <v>108</v>
      </c>
      <c r="N3250" s="143">
        <v>45619.0</v>
      </c>
    </row>
    <row r="3251">
      <c r="A3251" s="135">
        <v>3250.0</v>
      </c>
      <c r="B3251" s="135" t="s">
        <v>12305</v>
      </c>
      <c r="C3251" s="135" t="s">
        <v>108</v>
      </c>
      <c r="K3251" s="135">
        <v>100.0</v>
      </c>
      <c r="N3251" s="143">
        <v>43864.0</v>
      </c>
    </row>
    <row r="3252">
      <c r="A3252" s="135">
        <v>3251.0</v>
      </c>
      <c r="B3252" s="135" t="s">
        <v>12308</v>
      </c>
      <c r="C3252" s="135" t="s">
        <v>108</v>
      </c>
      <c r="K3252" s="135">
        <v>60.0</v>
      </c>
      <c r="N3252" s="143">
        <v>43840.0</v>
      </c>
    </row>
    <row r="3253">
      <c r="A3253" s="135">
        <v>3252.0</v>
      </c>
      <c r="B3253" s="135" t="s">
        <v>12311</v>
      </c>
      <c r="C3253" s="135" t="s">
        <v>108</v>
      </c>
      <c r="N3253" s="143">
        <v>45539.0</v>
      </c>
    </row>
    <row r="3254">
      <c r="A3254" s="135">
        <v>3253.0</v>
      </c>
      <c r="B3254" s="135" t="s">
        <v>12313</v>
      </c>
      <c r="C3254" s="135" t="s">
        <v>108</v>
      </c>
      <c r="K3254" s="135">
        <v>30.0</v>
      </c>
      <c r="N3254" s="143">
        <v>45784.0</v>
      </c>
    </row>
    <row r="3255">
      <c r="A3255" s="135">
        <v>3254.0</v>
      </c>
      <c r="B3255" s="135" t="s">
        <v>12315</v>
      </c>
      <c r="C3255" s="135" t="s">
        <v>108</v>
      </c>
      <c r="N3255" s="143">
        <v>45760.0</v>
      </c>
    </row>
    <row r="3256">
      <c r="A3256" s="135">
        <v>3255.0</v>
      </c>
      <c r="B3256" s="135" t="s">
        <v>12317</v>
      </c>
      <c r="C3256" s="135" t="s">
        <v>108</v>
      </c>
      <c r="K3256" s="135">
        <v>10.0</v>
      </c>
      <c r="N3256" s="143">
        <v>45642.0</v>
      </c>
    </row>
    <row r="3257">
      <c r="A3257" s="135">
        <v>3256.0</v>
      </c>
      <c r="B3257" s="135" t="s">
        <v>12318</v>
      </c>
      <c r="C3257" s="135" t="s">
        <v>108</v>
      </c>
      <c r="K3257" s="135">
        <v>10.0</v>
      </c>
      <c r="N3257" s="143">
        <v>45403.0</v>
      </c>
    </row>
    <row r="3258">
      <c r="A3258" s="135">
        <v>3257.0</v>
      </c>
      <c r="B3258" s="135" t="s">
        <v>12331</v>
      </c>
      <c r="C3258" s="135" t="s">
        <v>108</v>
      </c>
      <c r="K3258" s="135">
        <v>20.0</v>
      </c>
      <c r="N3258" s="143">
        <v>45847.0</v>
      </c>
    </row>
    <row r="3259">
      <c r="A3259" s="135">
        <v>3258.0</v>
      </c>
      <c r="B3259" s="135" t="s">
        <v>12334</v>
      </c>
      <c r="C3259" s="135" t="s">
        <v>108</v>
      </c>
      <c r="K3259" s="135">
        <v>60.0</v>
      </c>
      <c r="N3259" s="143">
        <v>43847.0</v>
      </c>
    </row>
    <row r="3260">
      <c r="A3260" s="135">
        <v>3259.0</v>
      </c>
      <c r="B3260" s="135" t="s">
        <v>12336</v>
      </c>
      <c r="C3260" s="135" t="s">
        <v>108</v>
      </c>
      <c r="K3260" s="135">
        <v>10.0</v>
      </c>
      <c r="N3260" s="143">
        <v>46045.0</v>
      </c>
    </row>
    <row r="3261">
      <c r="A3261" s="135">
        <v>3260.0</v>
      </c>
      <c r="B3261" s="135" t="s">
        <v>12338</v>
      </c>
      <c r="C3261" s="135" t="s">
        <v>108</v>
      </c>
      <c r="K3261" s="135">
        <v>10.0</v>
      </c>
      <c r="N3261" s="143">
        <v>45006.0</v>
      </c>
    </row>
    <row r="3262">
      <c r="A3262" s="135">
        <v>3261.0</v>
      </c>
      <c r="B3262" s="135" t="s">
        <v>12339</v>
      </c>
      <c r="C3262" s="135" t="s">
        <v>108</v>
      </c>
      <c r="K3262" s="135">
        <v>70.0</v>
      </c>
      <c r="N3262" s="143">
        <v>43856.0</v>
      </c>
    </row>
    <row r="3263">
      <c r="A3263" s="135">
        <v>3262.0</v>
      </c>
      <c r="B3263" s="135" t="s">
        <v>12342</v>
      </c>
      <c r="C3263" s="135" t="s">
        <v>108</v>
      </c>
      <c r="K3263" s="135">
        <v>10.0</v>
      </c>
      <c r="N3263" s="143">
        <v>46079.0</v>
      </c>
    </row>
    <row r="3264">
      <c r="A3264" s="135">
        <v>3263.0</v>
      </c>
      <c r="B3264" s="135" t="s">
        <v>12344</v>
      </c>
      <c r="C3264" s="135" t="s">
        <v>108</v>
      </c>
      <c r="N3264" s="143">
        <v>45853.0</v>
      </c>
    </row>
    <row r="3265">
      <c r="A3265" s="135">
        <v>3264.0</v>
      </c>
      <c r="B3265" s="135" t="s">
        <v>12346</v>
      </c>
      <c r="C3265" s="135" t="s">
        <v>108</v>
      </c>
      <c r="K3265" s="135">
        <v>10.0</v>
      </c>
      <c r="N3265" s="143">
        <v>46017.0</v>
      </c>
    </row>
    <row r="3266">
      <c r="A3266" s="135">
        <v>3265.0</v>
      </c>
      <c r="B3266" s="135" t="s">
        <v>12349</v>
      </c>
      <c r="C3266" s="135" t="s">
        <v>108</v>
      </c>
      <c r="K3266" s="135">
        <v>10.0</v>
      </c>
      <c r="N3266" s="143">
        <v>44809.0</v>
      </c>
    </row>
    <row r="3267">
      <c r="A3267" s="135">
        <v>3266.0</v>
      </c>
      <c r="B3267" s="135" t="s">
        <v>12351</v>
      </c>
      <c r="C3267" s="135" t="s">
        <v>108</v>
      </c>
      <c r="K3267" s="135">
        <v>150.0</v>
      </c>
      <c r="N3267" s="143">
        <v>44333.0</v>
      </c>
    </row>
    <row r="3268">
      <c r="A3268" s="135">
        <v>3267.0</v>
      </c>
      <c r="B3268" s="135" t="s">
        <v>12354</v>
      </c>
      <c r="C3268" s="135" t="s">
        <v>108</v>
      </c>
      <c r="K3268" s="135">
        <v>10.0</v>
      </c>
      <c r="N3268" s="143">
        <v>46015.0</v>
      </c>
    </row>
    <row r="3269">
      <c r="A3269" s="135">
        <v>3268.0</v>
      </c>
      <c r="B3269" s="135" t="s">
        <v>12355</v>
      </c>
      <c r="C3269" s="135" t="s">
        <v>108</v>
      </c>
      <c r="K3269" s="135">
        <v>20.0</v>
      </c>
      <c r="N3269" s="143">
        <v>46009.0</v>
      </c>
      <c r="Q3269" s="135" t="s">
        <v>12357</v>
      </c>
    </row>
    <row r="3270">
      <c r="A3270" s="135">
        <v>3269.0</v>
      </c>
      <c r="B3270" s="135" t="s">
        <v>12360</v>
      </c>
      <c r="C3270" s="135" t="s">
        <v>108</v>
      </c>
      <c r="N3270" s="143">
        <v>46056.0</v>
      </c>
    </row>
    <row r="3271">
      <c r="A3271" s="135">
        <v>3270.0</v>
      </c>
      <c r="B3271" s="135" t="s">
        <v>12362</v>
      </c>
      <c r="C3271" s="135" t="s">
        <v>108</v>
      </c>
      <c r="N3271" s="143">
        <v>43848.0</v>
      </c>
    </row>
    <row r="3272">
      <c r="A3272" s="135">
        <v>3271.0</v>
      </c>
      <c r="B3272" s="135" t="s">
        <v>12363</v>
      </c>
      <c r="C3272" s="135" t="s">
        <v>108</v>
      </c>
      <c r="K3272" s="135">
        <v>300.0</v>
      </c>
      <c r="N3272" s="143">
        <v>43908.0</v>
      </c>
    </row>
    <row r="3273">
      <c r="A3273" s="135">
        <v>3272.0</v>
      </c>
      <c r="B3273" s="135" t="s">
        <v>12366</v>
      </c>
      <c r="C3273" s="135" t="s">
        <v>108</v>
      </c>
      <c r="K3273" s="135">
        <v>10.0</v>
      </c>
      <c r="N3273" s="143">
        <v>46014.0</v>
      </c>
    </row>
    <row r="3274">
      <c r="A3274" s="135">
        <v>3273.0</v>
      </c>
      <c r="B3274" s="135" t="s">
        <v>12368</v>
      </c>
      <c r="C3274" s="135" t="s">
        <v>108</v>
      </c>
      <c r="K3274" s="135">
        <v>30.0</v>
      </c>
      <c r="N3274" s="143">
        <v>43868.0</v>
      </c>
      <c r="Q3274" s="135" t="s">
        <v>12369</v>
      </c>
      <c r="R3274" s="135">
        <v>1.0</v>
      </c>
    </row>
    <row r="3275">
      <c r="A3275" s="135">
        <v>3274.0</v>
      </c>
      <c r="B3275" s="135" t="s">
        <v>12371</v>
      </c>
      <c r="C3275" s="135" t="s">
        <v>108</v>
      </c>
      <c r="K3275" s="135">
        <v>80.0</v>
      </c>
      <c r="N3275" s="143">
        <v>45918.0</v>
      </c>
    </row>
    <row r="3276">
      <c r="A3276" s="135">
        <v>3275.0</v>
      </c>
      <c r="B3276" s="135" t="s">
        <v>12374</v>
      </c>
      <c r="C3276" s="135" t="s">
        <v>108</v>
      </c>
      <c r="K3276" s="135">
        <v>20.0</v>
      </c>
      <c r="N3276" s="143">
        <v>45839.0</v>
      </c>
    </row>
    <row r="3277">
      <c r="A3277" s="135">
        <v>3276.0</v>
      </c>
      <c r="B3277" s="135" t="s">
        <v>12377</v>
      </c>
      <c r="C3277" s="135" t="s">
        <v>108</v>
      </c>
      <c r="N3277" s="143">
        <v>46081.0</v>
      </c>
    </row>
    <row r="3278">
      <c r="A3278" s="135">
        <v>3277.0</v>
      </c>
      <c r="B3278" s="135" t="s">
        <v>12379</v>
      </c>
      <c r="C3278" s="135" t="s">
        <v>108</v>
      </c>
      <c r="K3278" s="135">
        <v>10.0</v>
      </c>
      <c r="N3278" s="143">
        <v>46012.0</v>
      </c>
    </row>
    <row r="3279">
      <c r="A3279" s="135">
        <v>3278.0</v>
      </c>
      <c r="B3279" s="135" t="s">
        <v>12382</v>
      </c>
      <c r="C3279" s="135" t="s">
        <v>108</v>
      </c>
      <c r="K3279" s="135">
        <v>10.0</v>
      </c>
      <c r="N3279" s="143">
        <v>46018.0</v>
      </c>
    </row>
    <row r="3280">
      <c r="A3280" s="135">
        <v>3279.0</v>
      </c>
      <c r="B3280" s="135" t="s">
        <v>12384</v>
      </c>
      <c r="C3280" s="135" t="s">
        <v>108</v>
      </c>
      <c r="N3280" s="143">
        <v>45842.0</v>
      </c>
    </row>
    <row r="3281">
      <c r="A3281" s="135">
        <v>3280.0</v>
      </c>
      <c r="B3281" s="135" t="s">
        <v>12386</v>
      </c>
      <c r="C3281" s="135" t="s">
        <v>108</v>
      </c>
      <c r="K3281" s="135">
        <v>80.0</v>
      </c>
      <c r="N3281" s="143">
        <v>45584.0</v>
      </c>
    </row>
    <row r="3282">
      <c r="A3282" s="135">
        <v>3281.0</v>
      </c>
      <c r="B3282" s="135" t="s">
        <v>12389</v>
      </c>
      <c r="C3282" s="135" t="s">
        <v>108</v>
      </c>
      <c r="K3282" s="135">
        <v>60.0</v>
      </c>
      <c r="N3282" s="143">
        <v>46024.0</v>
      </c>
    </row>
    <row r="3283">
      <c r="A3283" s="135">
        <v>3282.0</v>
      </c>
      <c r="B3283" s="135" t="s">
        <v>12391</v>
      </c>
      <c r="C3283" s="135" t="s">
        <v>108</v>
      </c>
      <c r="K3283" s="135">
        <v>40.0</v>
      </c>
      <c r="N3283" s="143">
        <v>45930.0</v>
      </c>
    </row>
    <row r="3284">
      <c r="A3284" s="135">
        <v>3283.0</v>
      </c>
      <c r="B3284" s="135" t="s">
        <v>12393</v>
      </c>
      <c r="C3284" s="135" t="s">
        <v>108</v>
      </c>
      <c r="N3284" s="143">
        <v>45551.0</v>
      </c>
    </row>
    <row r="3285">
      <c r="A3285" s="135">
        <v>3284.0</v>
      </c>
      <c r="B3285" s="135" t="s">
        <v>12394</v>
      </c>
      <c r="C3285" s="135" t="s">
        <v>108</v>
      </c>
      <c r="K3285" s="135">
        <v>10.0</v>
      </c>
      <c r="N3285" s="143">
        <v>46018.0</v>
      </c>
    </row>
    <row r="3286">
      <c r="A3286" s="135">
        <v>3285.0</v>
      </c>
      <c r="B3286" s="135" t="s">
        <v>12399</v>
      </c>
      <c r="C3286" s="135" t="s">
        <v>108</v>
      </c>
      <c r="N3286" s="143">
        <v>44824.0</v>
      </c>
      <c r="Q3286" s="135" t="s">
        <v>12401</v>
      </c>
    </row>
    <row r="3287">
      <c r="A3287" s="135">
        <v>3286.0</v>
      </c>
      <c r="B3287" s="135" t="s">
        <v>12405</v>
      </c>
      <c r="C3287" s="135" t="s">
        <v>108</v>
      </c>
      <c r="D3287" s="135">
        <v>25.0</v>
      </c>
      <c r="H3287" s="135" t="s">
        <v>12406</v>
      </c>
      <c r="I3287" s="142">
        <v>46183.04866898148</v>
      </c>
      <c r="J3287" s="135" t="s">
        <v>2100</v>
      </c>
      <c r="L3287" s="135">
        <v>0.0</v>
      </c>
      <c r="M3287" s="135">
        <v>150.0</v>
      </c>
      <c r="N3287" s="143">
        <v>45201.0</v>
      </c>
      <c r="O3287" s="135" t="s">
        <v>2670</v>
      </c>
      <c r="P3287" s="135" t="s">
        <v>1767</v>
      </c>
      <c r="S3287" s="135" t="s">
        <v>1176</v>
      </c>
    </row>
    <row r="3288">
      <c r="A3288" s="135">
        <v>3287.0</v>
      </c>
      <c r="B3288" s="135" t="s">
        <v>12413</v>
      </c>
      <c r="C3288" s="135" t="s">
        <v>108</v>
      </c>
      <c r="N3288" s="143">
        <v>45591.0</v>
      </c>
    </row>
    <row r="3289">
      <c r="A3289" s="135">
        <v>3288.0</v>
      </c>
      <c r="B3289" s="135" t="s">
        <v>12414</v>
      </c>
      <c r="C3289" s="135" t="s">
        <v>108</v>
      </c>
      <c r="N3289" s="143">
        <v>44252.0</v>
      </c>
    </row>
    <row r="3290">
      <c r="A3290" s="135">
        <v>3289.0</v>
      </c>
      <c r="B3290" s="135" t="s">
        <v>12417</v>
      </c>
      <c r="C3290" s="135" t="s">
        <v>108</v>
      </c>
      <c r="K3290" s="135">
        <v>10.0</v>
      </c>
      <c r="N3290" s="143">
        <v>44106.0</v>
      </c>
    </row>
    <row r="3291">
      <c r="A3291" s="135">
        <v>3290.0</v>
      </c>
      <c r="B3291" s="135" t="s">
        <v>12419</v>
      </c>
      <c r="C3291" s="135" t="s">
        <v>108</v>
      </c>
      <c r="K3291" s="135">
        <v>100.0</v>
      </c>
      <c r="N3291" s="143">
        <v>44258.0</v>
      </c>
    </row>
    <row r="3292">
      <c r="A3292" s="135">
        <v>3291.0</v>
      </c>
      <c r="B3292" s="135" t="s">
        <v>12421</v>
      </c>
      <c r="C3292" s="135" t="s">
        <v>108</v>
      </c>
      <c r="K3292" s="135">
        <v>10.0</v>
      </c>
      <c r="N3292" s="143">
        <v>45847.0</v>
      </c>
    </row>
    <row r="3293">
      <c r="A3293" s="135">
        <v>3292.0</v>
      </c>
      <c r="B3293" s="135" t="s">
        <v>12424</v>
      </c>
      <c r="C3293" s="135" t="s">
        <v>108</v>
      </c>
      <c r="N3293" s="143">
        <v>44262.0</v>
      </c>
    </row>
    <row r="3294">
      <c r="A3294" s="135">
        <v>3293.0</v>
      </c>
      <c r="B3294" s="135" t="s">
        <v>12427</v>
      </c>
      <c r="C3294" s="135" t="s">
        <v>108</v>
      </c>
      <c r="N3294" s="143">
        <v>45375.0</v>
      </c>
    </row>
    <row r="3295">
      <c r="A3295" s="135">
        <v>3294.0</v>
      </c>
      <c r="B3295" s="135" t="s">
        <v>12430</v>
      </c>
      <c r="C3295" s="135" t="s">
        <v>108</v>
      </c>
      <c r="K3295" s="135">
        <v>10.0</v>
      </c>
      <c r="N3295" s="143">
        <v>46017.0</v>
      </c>
    </row>
    <row r="3296">
      <c r="A3296" s="135">
        <v>3295.0</v>
      </c>
      <c r="B3296" s="135" t="s">
        <v>12432</v>
      </c>
      <c r="C3296" s="135" t="s">
        <v>108</v>
      </c>
      <c r="K3296" s="135">
        <v>40.0</v>
      </c>
      <c r="N3296" s="143">
        <v>45569.0</v>
      </c>
    </row>
    <row r="3297">
      <c r="A3297" s="135">
        <v>3296.0</v>
      </c>
      <c r="B3297" s="135" t="s">
        <v>12436</v>
      </c>
      <c r="C3297" s="135" t="s">
        <v>108</v>
      </c>
      <c r="K3297" s="135">
        <v>30.0</v>
      </c>
      <c r="N3297" s="143">
        <v>46052.0</v>
      </c>
    </row>
    <row r="3298">
      <c r="A3298" s="135">
        <v>3297.0</v>
      </c>
      <c r="B3298" s="135" t="s">
        <v>12437</v>
      </c>
      <c r="C3298" s="135" t="s">
        <v>108</v>
      </c>
      <c r="K3298" s="135">
        <v>70.0</v>
      </c>
      <c r="N3298" s="143">
        <v>43882.0</v>
      </c>
    </row>
    <row r="3299">
      <c r="A3299" s="135">
        <v>3298.0</v>
      </c>
      <c r="B3299" s="135" t="s">
        <v>12442</v>
      </c>
      <c r="C3299" s="135" t="s">
        <v>108</v>
      </c>
      <c r="K3299" s="135">
        <v>10.0</v>
      </c>
      <c r="N3299" s="143">
        <v>46018.0</v>
      </c>
    </row>
    <row r="3300">
      <c r="A3300" s="135">
        <v>3299.0</v>
      </c>
      <c r="B3300" s="135" t="s">
        <v>12444</v>
      </c>
      <c r="C3300" s="135" t="s">
        <v>108</v>
      </c>
      <c r="N3300" s="143">
        <v>43843.0</v>
      </c>
      <c r="Q3300" s="135" t="s">
        <v>9494</v>
      </c>
      <c r="R3300" s="135">
        <v>1.0</v>
      </c>
    </row>
    <row r="3301">
      <c r="A3301" s="135">
        <v>3300.0</v>
      </c>
      <c r="B3301" s="135" t="s">
        <v>12447</v>
      </c>
      <c r="C3301" s="135" t="s">
        <v>108</v>
      </c>
      <c r="K3301" s="135">
        <v>20.0</v>
      </c>
      <c r="N3301" s="143">
        <v>46026.0</v>
      </c>
    </row>
    <row r="3302">
      <c r="A3302" s="135">
        <v>3301.0</v>
      </c>
      <c r="B3302" s="135" t="s">
        <v>12450</v>
      </c>
      <c r="C3302" s="135" t="s">
        <v>108</v>
      </c>
      <c r="K3302" s="135">
        <v>10.0</v>
      </c>
      <c r="N3302" s="143">
        <v>45835.0</v>
      </c>
    </row>
    <row r="3303">
      <c r="A3303" s="135">
        <v>3302.0</v>
      </c>
      <c r="B3303" s="135" t="s">
        <v>12452</v>
      </c>
      <c r="C3303" s="135" t="s">
        <v>108</v>
      </c>
      <c r="N3303" s="143">
        <v>44601.0</v>
      </c>
    </row>
    <row r="3304">
      <c r="A3304" s="135">
        <v>3303.0</v>
      </c>
      <c r="B3304" s="135" t="s">
        <v>12454</v>
      </c>
      <c r="C3304" s="135" t="s">
        <v>108</v>
      </c>
      <c r="K3304" s="135">
        <v>50.0</v>
      </c>
      <c r="N3304" s="143">
        <v>45026.0</v>
      </c>
    </row>
    <row r="3305">
      <c r="A3305" s="135">
        <v>3304.0</v>
      </c>
      <c r="B3305" s="135" t="s">
        <v>12456</v>
      </c>
      <c r="C3305" s="135" t="s">
        <v>108</v>
      </c>
      <c r="N3305" s="143">
        <v>45890.0</v>
      </c>
    </row>
    <row r="3306">
      <c r="A3306" s="135">
        <v>3305.0</v>
      </c>
      <c r="B3306" s="135" t="s">
        <v>12458</v>
      </c>
      <c r="C3306" s="135" t="s">
        <v>108</v>
      </c>
      <c r="K3306" s="135">
        <v>60.0</v>
      </c>
      <c r="N3306" s="143">
        <v>45680.0</v>
      </c>
    </row>
    <row r="3307">
      <c r="A3307" s="135">
        <v>3306.0</v>
      </c>
      <c r="B3307" s="135" t="s">
        <v>12462</v>
      </c>
      <c r="C3307" s="135" t="s">
        <v>108</v>
      </c>
      <c r="K3307" s="135">
        <v>10.0</v>
      </c>
      <c r="N3307" s="143">
        <v>44015.0</v>
      </c>
    </row>
    <row r="3308">
      <c r="A3308" s="135">
        <v>3307.0</v>
      </c>
      <c r="B3308" s="135" t="s">
        <v>12465</v>
      </c>
      <c r="C3308" s="135" t="s">
        <v>108</v>
      </c>
      <c r="K3308" s="135">
        <v>10.0</v>
      </c>
      <c r="N3308" s="143">
        <v>46016.0</v>
      </c>
    </row>
    <row r="3309">
      <c r="A3309" s="135">
        <v>3308.0</v>
      </c>
      <c r="B3309" s="135" t="s">
        <v>12466</v>
      </c>
      <c r="C3309" s="135" t="s">
        <v>108</v>
      </c>
      <c r="K3309" s="135">
        <v>10.0</v>
      </c>
      <c r="N3309" s="143">
        <v>46016.0</v>
      </c>
    </row>
    <row r="3310">
      <c r="A3310" s="135">
        <v>3309.0</v>
      </c>
      <c r="B3310" s="135" t="s">
        <v>12470</v>
      </c>
      <c r="C3310" s="135" t="s">
        <v>108</v>
      </c>
      <c r="N3310" s="143">
        <v>45972.0</v>
      </c>
    </row>
    <row r="3311">
      <c r="A3311" s="135">
        <v>3310.0</v>
      </c>
      <c r="B3311" s="135" t="s">
        <v>12473</v>
      </c>
      <c r="C3311" s="135" t="s">
        <v>108</v>
      </c>
      <c r="K3311" s="135">
        <v>40.0</v>
      </c>
      <c r="N3311" s="143">
        <v>44940.0</v>
      </c>
    </row>
    <row r="3312">
      <c r="A3312" s="135">
        <v>3311.0</v>
      </c>
      <c r="B3312" s="135" t="s">
        <v>12476</v>
      </c>
      <c r="C3312" s="135" t="s">
        <v>108</v>
      </c>
      <c r="K3312" s="135">
        <v>20.0</v>
      </c>
      <c r="N3312" s="143">
        <v>46073.0</v>
      </c>
    </row>
    <row r="3313">
      <c r="A3313" s="135">
        <v>3312.0</v>
      </c>
      <c r="B3313" s="135" t="s">
        <v>12477</v>
      </c>
      <c r="C3313" s="135" t="s">
        <v>108</v>
      </c>
      <c r="K3313" s="135">
        <v>150.0</v>
      </c>
      <c r="N3313" s="143">
        <v>44602.0</v>
      </c>
      <c r="Q3313" s="135" t="s">
        <v>12479</v>
      </c>
    </row>
    <row r="3314">
      <c r="A3314" s="135">
        <v>3313.0</v>
      </c>
      <c r="B3314" s="135" t="s">
        <v>12481</v>
      </c>
      <c r="C3314" s="135" t="s">
        <v>108</v>
      </c>
      <c r="K3314" s="135">
        <v>10.0</v>
      </c>
      <c r="N3314" s="143">
        <v>45171.0</v>
      </c>
    </row>
    <row r="3315">
      <c r="A3315" s="135">
        <v>3314.0</v>
      </c>
      <c r="B3315" s="135" t="s">
        <v>12483</v>
      </c>
      <c r="C3315" s="135" t="s">
        <v>108</v>
      </c>
      <c r="K3315" s="135">
        <v>30.0</v>
      </c>
      <c r="N3315" s="143">
        <v>45723.0</v>
      </c>
    </row>
    <row r="3316">
      <c r="A3316" s="135">
        <v>3315.0</v>
      </c>
      <c r="B3316" s="135" t="s">
        <v>12485</v>
      </c>
      <c r="C3316" s="135" t="s">
        <v>108</v>
      </c>
      <c r="N3316" s="143">
        <v>44104.0</v>
      </c>
    </row>
    <row r="3317">
      <c r="A3317" s="135">
        <v>3316.0</v>
      </c>
      <c r="B3317" s="135" t="s">
        <v>12486</v>
      </c>
      <c r="C3317" s="135" t="s">
        <v>108</v>
      </c>
      <c r="N3317" s="143">
        <v>45985.0</v>
      </c>
    </row>
    <row r="3318">
      <c r="A3318" s="135">
        <v>3317.0</v>
      </c>
      <c r="B3318" s="135" t="s">
        <v>12488</v>
      </c>
      <c r="C3318" s="135" t="s">
        <v>108</v>
      </c>
      <c r="K3318" s="135">
        <v>200.0</v>
      </c>
      <c r="N3318" s="143">
        <v>44925.0</v>
      </c>
    </row>
    <row r="3319">
      <c r="A3319" s="135">
        <v>3318.0</v>
      </c>
      <c r="B3319" s="135" t="s">
        <v>12489</v>
      </c>
      <c r="C3319" s="135" t="s">
        <v>108</v>
      </c>
      <c r="K3319" s="135">
        <v>400.0</v>
      </c>
      <c r="N3319" s="143">
        <v>43841.0</v>
      </c>
    </row>
    <row r="3320">
      <c r="A3320" s="135">
        <v>3319.0</v>
      </c>
      <c r="B3320" s="135" t="s">
        <v>12493</v>
      </c>
      <c r="C3320" s="135" t="s">
        <v>108</v>
      </c>
      <c r="K3320" s="135">
        <v>200.0</v>
      </c>
      <c r="N3320" s="143">
        <v>43841.0</v>
      </c>
    </row>
    <row r="3321">
      <c r="A3321" s="135">
        <v>3320.0</v>
      </c>
      <c r="B3321" s="135" t="s">
        <v>12495</v>
      </c>
      <c r="C3321" s="135" t="s">
        <v>108</v>
      </c>
      <c r="K3321" s="135">
        <v>300.0</v>
      </c>
      <c r="N3321" s="143">
        <v>45752.0</v>
      </c>
    </row>
    <row r="3322">
      <c r="A3322" s="135">
        <v>3321.0</v>
      </c>
      <c r="B3322" s="135" t="s">
        <v>12499</v>
      </c>
      <c r="C3322" s="135" t="s">
        <v>108</v>
      </c>
      <c r="K3322" s="135">
        <v>150.0</v>
      </c>
      <c r="N3322" s="143">
        <v>44925.0</v>
      </c>
    </row>
    <row r="3323">
      <c r="A3323" s="135">
        <v>3322.0</v>
      </c>
      <c r="B3323" s="135" t="s">
        <v>3930</v>
      </c>
      <c r="C3323" s="135" t="s">
        <v>108</v>
      </c>
      <c r="K3323" s="135">
        <v>80.0</v>
      </c>
      <c r="N3323" s="143">
        <v>45921.0</v>
      </c>
    </row>
    <row r="3324">
      <c r="A3324" s="135">
        <v>3323.0</v>
      </c>
      <c r="B3324" s="135" t="s">
        <v>12503</v>
      </c>
      <c r="C3324" s="135" t="s">
        <v>108</v>
      </c>
      <c r="K3324" s="135">
        <v>200.0</v>
      </c>
      <c r="N3324" s="143">
        <v>44790.0</v>
      </c>
    </row>
    <row r="3325">
      <c r="A3325" s="135">
        <v>3324.0</v>
      </c>
      <c r="B3325" s="135" t="s">
        <v>12508</v>
      </c>
      <c r="C3325" s="135" t="s">
        <v>108</v>
      </c>
      <c r="K3325" s="135">
        <v>70.0</v>
      </c>
      <c r="N3325" s="143">
        <v>46055.0</v>
      </c>
    </row>
    <row r="3326">
      <c r="A3326" s="135">
        <v>3325.0</v>
      </c>
      <c r="B3326" s="135" t="s">
        <v>12510</v>
      </c>
      <c r="C3326" s="135" t="s">
        <v>108</v>
      </c>
      <c r="N3326" s="143">
        <v>44740.0</v>
      </c>
    </row>
    <row r="3327">
      <c r="A3327" s="135">
        <v>3326.0</v>
      </c>
      <c r="B3327" s="135" t="s">
        <v>12512</v>
      </c>
      <c r="C3327" s="135" t="s">
        <v>108</v>
      </c>
      <c r="K3327" s="135">
        <v>10.0</v>
      </c>
      <c r="N3327" s="143">
        <v>45847.0</v>
      </c>
    </row>
    <row r="3328">
      <c r="A3328" s="135">
        <v>3327.0</v>
      </c>
      <c r="B3328" s="135" t="s">
        <v>12513</v>
      </c>
      <c r="C3328" s="135" t="s">
        <v>108</v>
      </c>
      <c r="K3328" s="135">
        <v>10.0</v>
      </c>
      <c r="N3328" s="143">
        <v>43927.0</v>
      </c>
    </row>
    <row r="3329">
      <c r="A3329" s="135">
        <v>3328.0</v>
      </c>
      <c r="B3329" s="135" t="s">
        <v>12516</v>
      </c>
      <c r="C3329" s="135" t="s">
        <v>108</v>
      </c>
      <c r="N3329" s="143">
        <v>45043.0</v>
      </c>
      <c r="Q3329" s="135" t="s">
        <v>2227</v>
      </c>
    </row>
    <row r="3330">
      <c r="A3330" s="135">
        <v>3329.0</v>
      </c>
      <c r="B3330" s="135" t="s">
        <v>12518</v>
      </c>
      <c r="C3330" s="135" t="s">
        <v>108</v>
      </c>
      <c r="K3330" s="135">
        <v>70.0</v>
      </c>
      <c r="N3330" s="143">
        <v>44685.0</v>
      </c>
    </row>
    <row r="3331">
      <c r="A3331" s="135">
        <v>3330.0</v>
      </c>
      <c r="B3331" s="135" t="s">
        <v>12522</v>
      </c>
      <c r="C3331" s="135" t="s">
        <v>108</v>
      </c>
      <c r="N3331" s="143">
        <v>45164.0</v>
      </c>
    </row>
    <row r="3332">
      <c r="A3332" s="135">
        <v>3331.0</v>
      </c>
      <c r="B3332" s="135" t="s">
        <v>12523</v>
      </c>
      <c r="C3332" s="135" t="s">
        <v>108</v>
      </c>
      <c r="K3332" s="135">
        <v>70.0</v>
      </c>
      <c r="N3332" s="143">
        <v>44620.0</v>
      </c>
    </row>
    <row r="3333">
      <c r="A3333" s="135">
        <v>3332.0</v>
      </c>
      <c r="B3333" s="135" t="s">
        <v>12525</v>
      </c>
      <c r="C3333" s="135" t="s">
        <v>108</v>
      </c>
      <c r="K3333" s="135">
        <v>20.0</v>
      </c>
      <c r="N3333" s="143">
        <v>44090.0</v>
      </c>
    </row>
    <row r="3334">
      <c r="A3334" s="135">
        <v>3333.0</v>
      </c>
      <c r="B3334" s="135" t="s">
        <v>12528</v>
      </c>
      <c r="C3334" s="135" t="s">
        <v>108</v>
      </c>
      <c r="N3334" s="143">
        <v>46080.0</v>
      </c>
    </row>
    <row r="3335">
      <c r="A3335" s="135">
        <v>3334.0</v>
      </c>
      <c r="B3335" s="135" t="s">
        <v>12530</v>
      </c>
      <c r="C3335" s="135" t="s">
        <v>108</v>
      </c>
      <c r="K3335" s="135">
        <v>50.0</v>
      </c>
      <c r="N3335" s="143">
        <v>46058.0</v>
      </c>
    </row>
    <row r="3336">
      <c r="A3336" s="135">
        <v>3335.0</v>
      </c>
      <c r="B3336" s="135" t="s">
        <v>12531</v>
      </c>
      <c r="C3336" s="135" t="s">
        <v>108</v>
      </c>
      <c r="K3336" s="135">
        <v>10.0</v>
      </c>
      <c r="N3336" s="143">
        <v>46081.0</v>
      </c>
    </row>
    <row r="3337">
      <c r="A3337" s="135">
        <v>3336.0</v>
      </c>
      <c r="B3337" s="135" t="s">
        <v>12536</v>
      </c>
      <c r="C3337" s="135" t="s">
        <v>108</v>
      </c>
      <c r="N3337" s="143">
        <v>43852.0</v>
      </c>
    </row>
    <row r="3338">
      <c r="A3338" s="135">
        <v>3337.0</v>
      </c>
      <c r="B3338" s="135" t="s">
        <v>12537</v>
      </c>
      <c r="C3338" s="135" t="s">
        <v>108</v>
      </c>
      <c r="K3338" s="135">
        <v>30.0</v>
      </c>
      <c r="N3338" s="143">
        <v>45608.0</v>
      </c>
    </row>
    <row r="3339">
      <c r="A3339" s="135">
        <v>3338.0</v>
      </c>
      <c r="B3339" s="135" t="s">
        <v>12539</v>
      </c>
      <c r="C3339" s="135" t="s">
        <v>108</v>
      </c>
      <c r="N3339" s="143">
        <v>45395.0</v>
      </c>
    </row>
    <row r="3340">
      <c r="A3340" s="135">
        <v>3339.0</v>
      </c>
      <c r="B3340" s="135" t="s">
        <v>12542</v>
      </c>
      <c r="C3340" s="135" t="s">
        <v>108</v>
      </c>
      <c r="K3340" s="135">
        <v>200.0</v>
      </c>
      <c r="N3340" s="143">
        <v>43841.0</v>
      </c>
    </row>
    <row r="3341">
      <c r="A3341" s="135">
        <v>3340.0</v>
      </c>
      <c r="B3341" s="135" t="s">
        <v>12544</v>
      </c>
      <c r="C3341" s="135" t="s">
        <v>108</v>
      </c>
      <c r="K3341" s="135">
        <v>50.0</v>
      </c>
      <c r="N3341" s="143">
        <v>45926.0</v>
      </c>
    </row>
    <row r="3342">
      <c r="A3342" s="135">
        <v>3341.0</v>
      </c>
      <c r="B3342" s="135" t="s">
        <v>12547</v>
      </c>
      <c r="C3342" s="135" t="s">
        <v>108</v>
      </c>
      <c r="K3342" s="135">
        <v>30.0</v>
      </c>
      <c r="N3342" s="143">
        <v>46024.0</v>
      </c>
    </row>
    <row r="3343">
      <c r="A3343" s="135">
        <v>3342.0</v>
      </c>
      <c r="B3343" s="135" t="s">
        <v>12549</v>
      </c>
      <c r="C3343" s="135" t="s">
        <v>108</v>
      </c>
      <c r="K3343" s="135">
        <v>100.0</v>
      </c>
      <c r="N3343" s="143">
        <v>45083.0</v>
      </c>
    </row>
    <row r="3344">
      <c r="A3344" s="135">
        <v>3343.0</v>
      </c>
      <c r="B3344" s="135" t="s">
        <v>12551</v>
      </c>
      <c r="C3344" s="135" t="s">
        <v>108</v>
      </c>
      <c r="N3344" s="143">
        <v>45751.0</v>
      </c>
    </row>
    <row r="3345">
      <c r="A3345" s="135">
        <v>3344.0</v>
      </c>
      <c r="B3345" s="135" t="s">
        <v>12554</v>
      </c>
      <c r="C3345" s="135" t="s">
        <v>108</v>
      </c>
      <c r="K3345" s="135">
        <v>10.0</v>
      </c>
      <c r="N3345" s="143">
        <v>45847.0</v>
      </c>
    </row>
    <row r="3346">
      <c r="A3346" s="135">
        <v>3345.0</v>
      </c>
      <c r="B3346" s="135" t="s">
        <v>12558</v>
      </c>
      <c r="C3346" s="135" t="s">
        <v>108</v>
      </c>
      <c r="K3346" s="135">
        <v>10.0</v>
      </c>
      <c r="N3346" s="143">
        <v>46057.0</v>
      </c>
    </row>
    <row r="3347">
      <c r="A3347" s="135">
        <v>3346.0</v>
      </c>
      <c r="B3347" s="135" t="s">
        <v>12559</v>
      </c>
      <c r="C3347" s="135" t="s">
        <v>108</v>
      </c>
      <c r="N3347" s="143">
        <v>44227.0</v>
      </c>
    </row>
    <row r="3348">
      <c r="A3348" s="135">
        <v>3347.0</v>
      </c>
      <c r="B3348" s="135" t="s">
        <v>12564</v>
      </c>
      <c r="C3348" s="135" t="s">
        <v>108</v>
      </c>
      <c r="K3348" s="135">
        <v>30.0</v>
      </c>
      <c r="N3348" s="143">
        <v>45370.0</v>
      </c>
    </row>
    <row r="3349">
      <c r="A3349" s="135">
        <v>3348.0</v>
      </c>
      <c r="B3349" s="135" t="s">
        <v>12566</v>
      </c>
      <c r="C3349" s="135" t="s">
        <v>108</v>
      </c>
      <c r="K3349" s="135">
        <v>250.0</v>
      </c>
      <c r="N3349" s="143">
        <v>44155.0</v>
      </c>
    </row>
    <row r="3350">
      <c r="A3350" s="135">
        <v>3349.0</v>
      </c>
      <c r="B3350" s="135" t="s">
        <v>12568</v>
      </c>
      <c r="C3350" s="135" t="s">
        <v>108</v>
      </c>
      <c r="K3350" s="135">
        <v>100.0</v>
      </c>
      <c r="N3350" s="143">
        <v>43871.0</v>
      </c>
    </row>
    <row r="3351">
      <c r="A3351" s="135">
        <v>3350.0</v>
      </c>
      <c r="B3351" s="135" t="s">
        <v>12570</v>
      </c>
      <c r="C3351" s="135" t="s">
        <v>108</v>
      </c>
      <c r="K3351" s="135">
        <v>10.0</v>
      </c>
      <c r="N3351" s="143">
        <v>45790.0</v>
      </c>
    </row>
    <row r="3352">
      <c r="A3352" s="135">
        <v>3351.0</v>
      </c>
      <c r="B3352" s="135" t="s">
        <v>12573</v>
      </c>
      <c r="C3352" s="135" t="s">
        <v>108</v>
      </c>
      <c r="K3352" s="135">
        <v>200.0</v>
      </c>
      <c r="N3352" s="143">
        <v>44017.0</v>
      </c>
    </row>
    <row r="3353">
      <c r="A3353" s="135">
        <v>3352.0</v>
      </c>
      <c r="B3353" s="135" t="s">
        <v>12577</v>
      </c>
      <c r="C3353" s="135" t="s">
        <v>108</v>
      </c>
      <c r="K3353" s="135">
        <v>250.0</v>
      </c>
      <c r="N3353" s="143">
        <v>44165.0</v>
      </c>
    </row>
    <row r="3354">
      <c r="A3354" s="135">
        <v>3353.0</v>
      </c>
      <c r="B3354" s="135" t="s">
        <v>12579</v>
      </c>
      <c r="C3354" s="135" t="s">
        <v>108</v>
      </c>
      <c r="K3354" s="135">
        <v>70.0</v>
      </c>
      <c r="N3354" s="143">
        <v>44933.0</v>
      </c>
    </row>
    <row r="3355">
      <c r="A3355" s="135">
        <v>3354.0</v>
      </c>
      <c r="B3355" s="135" t="s">
        <v>12581</v>
      </c>
      <c r="C3355" s="135" t="s">
        <v>108</v>
      </c>
      <c r="N3355" s="143">
        <v>45776.0</v>
      </c>
    </row>
    <row r="3356">
      <c r="A3356" s="135">
        <v>3355.0</v>
      </c>
      <c r="B3356" s="135" t="s">
        <v>3933</v>
      </c>
      <c r="C3356" s="135" t="s">
        <v>108</v>
      </c>
      <c r="K3356" s="135">
        <v>10.0</v>
      </c>
      <c r="N3356" s="143">
        <v>46069.0</v>
      </c>
    </row>
    <row r="3357">
      <c r="A3357" s="135">
        <v>3356.0</v>
      </c>
      <c r="B3357" s="135" t="s">
        <v>12585</v>
      </c>
      <c r="C3357" s="135" t="s">
        <v>108</v>
      </c>
      <c r="K3357" s="135">
        <v>20.0</v>
      </c>
      <c r="N3357" s="143">
        <v>46079.0</v>
      </c>
    </row>
    <row r="3358">
      <c r="A3358" s="135">
        <v>3357.0</v>
      </c>
      <c r="B3358" s="135" t="s">
        <v>12587</v>
      </c>
      <c r="C3358" s="135" t="s">
        <v>108</v>
      </c>
      <c r="N3358" s="143">
        <v>43841.0</v>
      </c>
    </row>
    <row r="3359">
      <c r="A3359" s="135">
        <v>3358.0</v>
      </c>
      <c r="B3359" s="135" t="s">
        <v>12589</v>
      </c>
      <c r="C3359" s="135" t="s">
        <v>108</v>
      </c>
      <c r="K3359" s="135">
        <v>80.0</v>
      </c>
      <c r="N3359" s="143">
        <v>46057.0</v>
      </c>
    </row>
    <row r="3360">
      <c r="A3360" s="135">
        <v>3359.0</v>
      </c>
      <c r="B3360" s="135" t="s">
        <v>12594</v>
      </c>
      <c r="C3360" s="135" t="s">
        <v>108</v>
      </c>
      <c r="N3360" s="143">
        <v>45005.0</v>
      </c>
    </row>
    <row r="3361">
      <c r="A3361" s="135">
        <v>3360.0</v>
      </c>
      <c r="B3361" s="135" t="s">
        <v>12598</v>
      </c>
      <c r="C3361" s="135" t="s">
        <v>108</v>
      </c>
      <c r="K3361" s="135">
        <v>250.0</v>
      </c>
      <c r="N3361" s="143">
        <v>43846.0</v>
      </c>
    </row>
    <row r="3362">
      <c r="A3362" s="135">
        <v>3361.0</v>
      </c>
      <c r="B3362" s="135" t="s">
        <v>12601</v>
      </c>
      <c r="C3362" s="135" t="s">
        <v>108</v>
      </c>
      <c r="K3362" s="135">
        <v>40.0</v>
      </c>
      <c r="N3362" s="143">
        <v>45704.0</v>
      </c>
    </row>
    <row r="3363">
      <c r="A3363" s="135">
        <v>3362.0</v>
      </c>
      <c r="B3363" s="135" t="s">
        <v>12604</v>
      </c>
      <c r="C3363" s="135" t="s">
        <v>108</v>
      </c>
      <c r="K3363" s="135">
        <v>60.0</v>
      </c>
      <c r="N3363" s="143">
        <v>43847.0</v>
      </c>
    </row>
    <row r="3364">
      <c r="A3364" s="135">
        <v>3363.0</v>
      </c>
      <c r="B3364" s="135" t="s">
        <v>12607</v>
      </c>
      <c r="C3364" s="135" t="s">
        <v>108</v>
      </c>
      <c r="N3364" s="143">
        <v>46049.0</v>
      </c>
    </row>
    <row r="3365">
      <c r="A3365" s="135">
        <v>3364.0</v>
      </c>
      <c r="B3365" s="135" t="s">
        <v>12610</v>
      </c>
      <c r="C3365" s="135" t="s">
        <v>108</v>
      </c>
      <c r="K3365" s="135">
        <v>80.0</v>
      </c>
      <c r="N3365" s="143">
        <v>43846.0</v>
      </c>
    </row>
    <row r="3366">
      <c r="A3366" s="135">
        <v>3365.0</v>
      </c>
      <c r="B3366" s="135" t="s">
        <v>12615</v>
      </c>
      <c r="C3366" s="135" t="s">
        <v>108</v>
      </c>
      <c r="K3366" s="135">
        <v>40.0</v>
      </c>
      <c r="N3366" s="143">
        <v>45880.0</v>
      </c>
    </row>
    <row r="3367">
      <c r="A3367" s="135">
        <v>3366.0</v>
      </c>
      <c r="B3367" s="135" t="s">
        <v>12617</v>
      </c>
      <c r="C3367" s="135" t="s">
        <v>108</v>
      </c>
      <c r="K3367" s="135">
        <v>80.0</v>
      </c>
      <c r="N3367" s="143">
        <v>44902.0</v>
      </c>
    </row>
    <row r="3368">
      <c r="A3368" s="135">
        <v>3367.0</v>
      </c>
      <c r="B3368" s="135" t="s">
        <v>12620</v>
      </c>
      <c r="C3368" s="135" t="s">
        <v>108</v>
      </c>
      <c r="K3368" s="135">
        <v>200.0</v>
      </c>
      <c r="N3368" s="143">
        <v>44654.0</v>
      </c>
    </row>
    <row r="3369">
      <c r="A3369" s="135">
        <v>3368.0</v>
      </c>
      <c r="B3369" s="135" t="s">
        <v>12623</v>
      </c>
      <c r="C3369" s="135" t="s">
        <v>108</v>
      </c>
      <c r="N3369" s="143">
        <v>45349.0</v>
      </c>
      <c r="Q3369" s="135" t="s">
        <v>2227</v>
      </c>
    </row>
    <row r="3370">
      <c r="A3370" s="135">
        <v>3369.0</v>
      </c>
      <c r="B3370" s="135" t="s">
        <v>12626</v>
      </c>
      <c r="C3370" s="135" t="s">
        <v>108</v>
      </c>
      <c r="N3370" s="143">
        <v>44122.0</v>
      </c>
    </row>
    <row r="3371">
      <c r="A3371" s="135">
        <v>3370.0</v>
      </c>
      <c r="B3371" s="135" t="s">
        <v>12630</v>
      </c>
      <c r="C3371" s="135" t="s">
        <v>108</v>
      </c>
      <c r="K3371" s="135">
        <v>40.0</v>
      </c>
      <c r="N3371" s="143">
        <v>46023.0</v>
      </c>
    </row>
    <row r="3372">
      <c r="A3372" s="135">
        <v>3371.0</v>
      </c>
      <c r="B3372" s="135" t="s">
        <v>12633</v>
      </c>
      <c r="C3372" s="135" t="s">
        <v>108</v>
      </c>
      <c r="K3372" s="135">
        <v>20.0</v>
      </c>
      <c r="N3372" s="143">
        <v>45448.0</v>
      </c>
    </row>
    <row r="3373">
      <c r="A3373" s="135">
        <v>3372.0</v>
      </c>
      <c r="B3373" s="135" t="s">
        <v>12636</v>
      </c>
      <c r="C3373" s="135" t="s">
        <v>108</v>
      </c>
      <c r="K3373" s="135">
        <v>10.0</v>
      </c>
      <c r="N3373" s="143">
        <v>46012.0</v>
      </c>
    </row>
    <row r="3374">
      <c r="A3374" s="135">
        <v>3373.0</v>
      </c>
      <c r="B3374" s="135" t="s">
        <v>12639</v>
      </c>
      <c r="C3374" s="135" t="s">
        <v>108</v>
      </c>
      <c r="K3374" s="135">
        <v>150.0</v>
      </c>
      <c r="N3374" s="143">
        <v>43867.0</v>
      </c>
    </row>
    <row r="3375">
      <c r="A3375" s="135">
        <v>3374.0</v>
      </c>
      <c r="B3375" s="135" t="s">
        <v>12643</v>
      </c>
      <c r="C3375" s="135" t="s">
        <v>108</v>
      </c>
      <c r="K3375" s="135">
        <v>30.0</v>
      </c>
      <c r="N3375" s="143">
        <v>43853.0</v>
      </c>
    </row>
    <row r="3376">
      <c r="A3376" s="135">
        <v>3375.0</v>
      </c>
      <c r="B3376" s="135" t="s">
        <v>12645</v>
      </c>
      <c r="C3376" s="135" t="s">
        <v>108</v>
      </c>
      <c r="K3376" s="135">
        <v>100.0</v>
      </c>
      <c r="N3376" s="143">
        <v>44656.0</v>
      </c>
      <c r="Q3376" s="135" t="s">
        <v>12647</v>
      </c>
      <c r="R3376" s="135">
        <v>2.0</v>
      </c>
    </row>
    <row r="3377">
      <c r="A3377" s="135">
        <v>3376.0</v>
      </c>
      <c r="B3377" s="135" t="s">
        <v>12649</v>
      </c>
      <c r="C3377" s="135" t="s">
        <v>108</v>
      </c>
      <c r="N3377" s="143">
        <v>46031.0</v>
      </c>
    </row>
    <row r="3378">
      <c r="A3378" s="135">
        <v>3377.0</v>
      </c>
      <c r="B3378" s="135" t="s">
        <v>12651</v>
      </c>
      <c r="C3378" s="135" t="s">
        <v>108</v>
      </c>
      <c r="K3378" s="135">
        <v>10.0</v>
      </c>
      <c r="N3378" s="143">
        <v>46015.0</v>
      </c>
    </row>
    <row r="3379">
      <c r="A3379" s="135">
        <v>3378.0</v>
      </c>
      <c r="B3379" s="135" t="s">
        <v>12654</v>
      </c>
      <c r="C3379" s="135" t="s">
        <v>108</v>
      </c>
      <c r="K3379" s="135">
        <v>10.0</v>
      </c>
      <c r="N3379" s="143">
        <v>43876.0</v>
      </c>
    </row>
    <row r="3380">
      <c r="A3380" s="135">
        <v>3379.0</v>
      </c>
      <c r="B3380" s="135" t="s">
        <v>12656</v>
      </c>
      <c r="C3380" s="135" t="s">
        <v>108</v>
      </c>
      <c r="K3380" s="135">
        <v>20.0</v>
      </c>
      <c r="N3380" s="143">
        <v>45846.0</v>
      </c>
    </row>
    <row r="3381">
      <c r="A3381" s="135">
        <v>3380.0</v>
      </c>
      <c r="B3381" s="135" t="s">
        <v>12659</v>
      </c>
      <c r="C3381" s="135" t="s">
        <v>108</v>
      </c>
      <c r="K3381" s="135">
        <v>20.0</v>
      </c>
      <c r="N3381" s="143">
        <v>44828.0</v>
      </c>
    </row>
    <row r="3382">
      <c r="A3382" s="135">
        <v>3381.0</v>
      </c>
      <c r="B3382" s="135" t="s">
        <v>12662</v>
      </c>
      <c r="C3382" s="135" t="s">
        <v>108</v>
      </c>
      <c r="K3382" s="135">
        <v>10.0</v>
      </c>
      <c r="N3382" s="143">
        <v>44079.0</v>
      </c>
    </row>
    <row r="3383">
      <c r="A3383" s="135">
        <v>3382.0</v>
      </c>
      <c r="B3383" s="135" t="s">
        <v>12665</v>
      </c>
      <c r="C3383" s="135" t="s">
        <v>108</v>
      </c>
      <c r="N3383" s="143">
        <v>44389.0</v>
      </c>
    </row>
    <row r="3384">
      <c r="A3384" s="135">
        <v>3383.0</v>
      </c>
      <c r="B3384" s="135" t="s">
        <v>12667</v>
      </c>
      <c r="C3384" s="135" t="s">
        <v>108</v>
      </c>
      <c r="K3384" s="135">
        <v>70.0</v>
      </c>
      <c r="N3384" s="143">
        <v>44786.0</v>
      </c>
    </row>
    <row r="3385">
      <c r="A3385" s="135">
        <v>3384.0</v>
      </c>
      <c r="B3385" s="135" t="s">
        <v>12669</v>
      </c>
      <c r="C3385" s="135" t="s">
        <v>108</v>
      </c>
      <c r="N3385" s="143">
        <v>45931.0</v>
      </c>
    </row>
    <row r="3386">
      <c r="A3386" s="135">
        <v>3385.0</v>
      </c>
      <c r="B3386" s="135" t="s">
        <v>12672</v>
      </c>
      <c r="C3386" s="135" t="s">
        <v>108</v>
      </c>
      <c r="K3386" s="135">
        <v>40.0</v>
      </c>
      <c r="N3386" s="143">
        <v>45337.0</v>
      </c>
    </row>
    <row r="3387">
      <c r="A3387" s="135">
        <v>3386.0</v>
      </c>
      <c r="B3387" s="135" t="s">
        <v>12674</v>
      </c>
      <c r="C3387" s="135" t="s">
        <v>108</v>
      </c>
      <c r="K3387" s="135">
        <v>10.0</v>
      </c>
      <c r="N3387" s="143">
        <v>46020.0</v>
      </c>
    </row>
    <row r="3388">
      <c r="A3388" s="135">
        <v>3387.0</v>
      </c>
      <c r="B3388" s="135" t="s">
        <v>12676</v>
      </c>
      <c r="C3388" s="135" t="s">
        <v>108</v>
      </c>
      <c r="K3388" s="135">
        <v>100.0</v>
      </c>
      <c r="N3388" s="143">
        <v>45824.0</v>
      </c>
    </row>
    <row r="3389">
      <c r="A3389" s="135">
        <v>3388.0</v>
      </c>
      <c r="B3389" s="135" t="s">
        <v>12678</v>
      </c>
      <c r="C3389" s="135" t="s">
        <v>108</v>
      </c>
      <c r="K3389" s="135">
        <v>20.0</v>
      </c>
      <c r="N3389" s="143">
        <v>44718.0</v>
      </c>
    </row>
    <row r="3390">
      <c r="A3390" s="135">
        <v>3389.0</v>
      </c>
      <c r="B3390" s="135" t="s">
        <v>12680</v>
      </c>
      <c r="C3390" s="135" t="s">
        <v>108</v>
      </c>
      <c r="K3390" s="135">
        <v>70.0</v>
      </c>
      <c r="N3390" s="143">
        <v>44765.0</v>
      </c>
    </row>
    <row r="3391">
      <c r="A3391" s="135">
        <v>3390.0</v>
      </c>
      <c r="B3391" s="135" t="s">
        <v>12682</v>
      </c>
      <c r="C3391" s="135" t="s">
        <v>108</v>
      </c>
      <c r="K3391" s="135">
        <v>10.0</v>
      </c>
      <c r="N3391" s="143">
        <v>46008.0</v>
      </c>
      <c r="Q3391" s="135" t="s">
        <v>12684</v>
      </c>
    </row>
    <row r="3392">
      <c r="A3392" s="135">
        <v>3391.0</v>
      </c>
      <c r="B3392" s="135" t="s">
        <v>12686</v>
      </c>
      <c r="C3392" s="135" t="s">
        <v>108</v>
      </c>
      <c r="K3392" s="135">
        <v>10.0</v>
      </c>
      <c r="N3392" s="143">
        <v>46015.0</v>
      </c>
    </row>
    <row r="3393">
      <c r="A3393" s="135">
        <v>3392.0</v>
      </c>
      <c r="B3393" s="135" t="s">
        <v>12689</v>
      </c>
      <c r="C3393" s="135" t="s">
        <v>108</v>
      </c>
      <c r="K3393" s="135">
        <v>30.0</v>
      </c>
      <c r="N3393" s="143">
        <v>45529.0</v>
      </c>
    </row>
    <row r="3394">
      <c r="A3394" s="135">
        <v>3393.0</v>
      </c>
      <c r="B3394" s="135" t="s">
        <v>12693</v>
      </c>
      <c r="C3394" s="135" t="s">
        <v>108</v>
      </c>
      <c r="K3394" s="135">
        <v>40.0</v>
      </c>
      <c r="N3394" s="143">
        <v>45848.0</v>
      </c>
      <c r="Q3394" s="135" t="s">
        <v>12697</v>
      </c>
      <c r="R3394" s="135">
        <v>5.0</v>
      </c>
    </row>
    <row r="3395">
      <c r="A3395" s="135">
        <v>3394.0</v>
      </c>
      <c r="B3395" s="135" t="s">
        <v>12699</v>
      </c>
      <c r="C3395" s="135" t="s">
        <v>108</v>
      </c>
      <c r="K3395" s="135">
        <v>10.0</v>
      </c>
      <c r="N3395" s="143">
        <v>46017.0</v>
      </c>
    </row>
    <row r="3396">
      <c r="A3396" s="135">
        <v>3395.0</v>
      </c>
      <c r="B3396" s="135" t="s">
        <v>12701</v>
      </c>
      <c r="C3396" s="135" t="s">
        <v>108</v>
      </c>
      <c r="K3396" s="135">
        <v>60.0</v>
      </c>
      <c r="N3396" s="143">
        <v>43859.0</v>
      </c>
    </row>
    <row r="3397">
      <c r="A3397" s="135">
        <v>3396.0</v>
      </c>
      <c r="B3397" s="135" t="s">
        <v>12704</v>
      </c>
      <c r="C3397" s="135" t="s">
        <v>108</v>
      </c>
      <c r="N3397" s="143">
        <v>44841.0</v>
      </c>
    </row>
    <row r="3398">
      <c r="A3398" s="135">
        <v>3397.0</v>
      </c>
      <c r="B3398" s="135" t="s">
        <v>12706</v>
      </c>
      <c r="C3398" s="135" t="s">
        <v>108</v>
      </c>
      <c r="N3398" s="143">
        <v>44877.0</v>
      </c>
    </row>
    <row r="3399">
      <c r="A3399" s="135">
        <v>3398.0</v>
      </c>
      <c r="B3399" s="135" t="s">
        <v>12710</v>
      </c>
      <c r="C3399" s="135" t="s">
        <v>108</v>
      </c>
      <c r="N3399" s="143">
        <v>46122.0</v>
      </c>
    </row>
    <row r="3400">
      <c r="A3400" s="135">
        <v>3399.0</v>
      </c>
      <c r="B3400" s="135" t="s">
        <v>12713</v>
      </c>
      <c r="C3400" s="135" t="s">
        <v>108</v>
      </c>
      <c r="K3400" s="135">
        <v>10.0</v>
      </c>
      <c r="N3400" s="143">
        <v>46017.0</v>
      </c>
    </row>
    <row r="3401">
      <c r="A3401" s="135">
        <v>3400.0</v>
      </c>
      <c r="B3401" s="135" t="s">
        <v>12717</v>
      </c>
      <c r="C3401" s="135" t="s">
        <v>108</v>
      </c>
      <c r="K3401" s="135">
        <v>40.0</v>
      </c>
      <c r="N3401" s="143">
        <v>45759.0</v>
      </c>
    </row>
    <row r="3402">
      <c r="A3402" s="135">
        <v>3401.0</v>
      </c>
      <c r="B3402" s="135" t="s">
        <v>12719</v>
      </c>
      <c r="C3402" s="135" t="s">
        <v>108</v>
      </c>
      <c r="N3402" s="143">
        <v>44077.0</v>
      </c>
    </row>
    <row r="3403">
      <c r="A3403" s="135">
        <v>3402.0</v>
      </c>
      <c r="B3403" s="135" t="s">
        <v>12721</v>
      </c>
      <c r="C3403" s="135" t="s">
        <v>108</v>
      </c>
      <c r="K3403" s="135">
        <v>50.0</v>
      </c>
      <c r="N3403" s="143">
        <v>46056.0</v>
      </c>
    </row>
    <row r="3404">
      <c r="A3404" s="135">
        <v>3403.0</v>
      </c>
      <c r="B3404" s="135" t="s">
        <v>12725</v>
      </c>
      <c r="C3404" s="135" t="s">
        <v>108</v>
      </c>
      <c r="K3404" s="135">
        <v>10.0</v>
      </c>
      <c r="N3404" s="143">
        <v>45856.0</v>
      </c>
    </row>
    <row r="3405">
      <c r="A3405" s="135">
        <v>3404.0</v>
      </c>
      <c r="B3405" s="135" t="s">
        <v>12729</v>
      </c>
      <c r="C3405" s="135" t="s">
        <v>108</v>
      </c>
      <c r="N3405" s="143">
        <v>42534.0</v>
      </c>
      <c r="Q3405" s="135" t="s">
        <v>9494</v>
      </c>
      <c r="R3405" s="135">
        <v>1.0</v>
      </c>
    </row>
    <row r="3406">
      <c r="A3406" s="135">
        <v>3405.0</v>
      </c>
      <c r="B3406" s="135" t="s">
        <v>12731</v>
      </c>
      <c r="C3406" s="135" t="s">
        <v>108</v>
      </c>
      <c r="K3406" s="135">
        <v>200.0</v>
      </c>
      <c r="N3406" s="143">
        <v>44202.0</v>
      </c>
    </row>
    <row r="3407">
      <c r="A3407" s="135">
        <v>3406.0</v>
      </c>
      <c r="B3407" s="135" t="s">
        <v>12734</v>
      </c>
      <c r="C3407" s="135" t="s">
        <v>108</v>
      </c>
      <c r="N3407" s="143">
        <v>45567.0</v>
      </c>
    </row>
    <row r="3408">
      <c r="A3408" s="135">
        <v>3407.0</v>
      </c>
      <c r="B3408" s="135" t="s">
        <v>12738</v>
      </c>
      <c r="C3408" s="135" t="s">
        <v>108</v>
      </c>
      <c r="K3408" s="135">
        <v>10.0</v>
      </c>
      <c r="N3408" s="143">
        <v>46018.0</v>
      </c>
    </row>
    <row r="3409">
      <c r="A3409" s="135">
        <v>3408.0</v>
      </c>
      <c r="B3409" s="135" t="s">
        <v>12741</v>
      </c>
      <c r="C3409" s="135" t="s">
        <v>108</v>
      </c>
      <c r="N3409" s="143">
        <v>44581.0</v>
      </c>
    </row>
    <row r="3410">
      <c r="A3410" s="135">
        <v>3409.0</v>
      </c>
      <c r="B3410" s="135" t="s">
        <v>12744</v>
      </c>
      <c r="C3410" s="135" t="s">
        <v>108</v>
      </c>
      <c r="K3410" s="135">
        <v>20.0</v>
      </c>
      <c r="N3410" s="143">
        <v>45953.0</v>
      </c>
    </row>
    <row r="3411">
      <c r="A3411" s="135">
        <v>3410.0</v>
      </c>
      <c r="B3411" s="135" t="s">
        <v>12745</v>
      </c>
      <c r="C3411" s="135" t="s">
        <v>108</v>
      </c>
      <c r="K3411" s="135">
        <v>20.0</v>
      </c>
      <c r="N3411" s="143">
        <v>45847.0</v>
      </c>
    </row>
    <row r="3412">
      <c r="A3412" s="135">
        <v>3411.0</v>
      </c>
      <c r="B3412" s="135" t="s">
        <v>12749</v>
      </c>
      <c r="C3412" s="135" t="s">
        <v>108</v>
      </c>
      <c r="K3412" s="135">
        <v>20.0</v>
      </c>
      <c r="N3412" s="143">
        <v>45145.0</v>
      </c>
    </row>
    <row r="3413">
      <c r="A3413" s="135">
        <v>3412.0</v>
      </c>
      <c r="B3413" s="135" t="s">
        <v>12751</v>
      </c>
      <c r="C3413" s="135" t="s">
        <v>108</v>
      </c>
      <c r="K3413" s="135">
        <v>70.0</v>
      </c>
      <c r="N3413" s="143">
        <v>43871.0</v>
      </c>
    </row>
    <row r="3414">
      <c r="A3414" s="135">
        <v>3413.0</v>
      </c>
      <c r="B3414" s="135" t="s">
        <v>12753</v>
      </c>
      <c r="C3414" s="135" t="s">
        <v>108</v>
      </c>
      <c r="K3414" s="135">
        <v>200.0</v>
      </c>
      <c r="N3414" s="143">
        <v>43839.0</v>
      </c>
    </row>
    <row r="3415">
      <c r="A3415" s="135">
        <v>3414.0</v>
      </c>
      <c r="B3415" s="135" t="s">
        <v>12755</v>
      </c>
      <c r="C3415" s="135" t="s">
        <v>108</v>
      </c>
      <c r="K3415" s="135">
        <v>80.0</v>
      </c>
      <c r="N3415" s="143">
        <v>44014.0</v>
      </c>
    </row>
    <row r="3416">
      <c r="A3416" s="135">
        <v>3415.0</v>
      </c>
      <c r="B3416" s="135" t="s">
        <v>12759</v>
      </c>
      <c r="C3416" s="135" t="s">
        <v>108</v>
      </c>
      <c r="K3416" s="135">
        <v>250.0</v>
      </c>
      <c r="N3416" s="143">
        <v>43840.0</v>
      </c>
    </row>
    <row r="3417">
      <c r="A3417" s="135">
        <v>3416.0</v>
      </c>
      <c r="B3417" s="135" t="s">
        <v>12760</v>
      </c>
      <c r="C3417" s="135" t="s">
        <v>108</v>
      </c>
      <c r="K3417" s="135">
        <v>10.0</v>
      </c>
      <c r="N3417" s="143">
        <v>46017.0</v>
      </c>
    </row>
    <row r="3418">
      <c r="A3418" s="135">
        <v>3417.0</v>
      </c>
      <c r="B3418" s="135" t="s">
        <v>12762</v>
      </c>
      <c r="C3418" s="135" t="s">
        <v>108</v>
      </c>
      <c r="N3418" s="143">
        <v>46118.0</v>
      </c>
    </row>
    <row r="3419">
      <c r="A3419" s="135">
        <v>3418.0</v>
      </c>
      <c r="B3419" s="135" t="s">
        <v>12765</v>
      </c>
      <c r="C3419" s="135" t="s">
        <v>108</v>
      </c>
      <c r="K3419" s="135">
        <v>350.0</v>
      </c>
      <c r="N3419" s="143">
        <v>43846.0</v>
      </c>
    </row>
    <row r="3420">
      <c r="A3420" s="135">
        <v>3419.0</v>
      </c>
      <c r="B3420" s="135" t="s">
        <v>12767</v>
      </c>
      <c r="C3420" s="135" t="s">
        <v>108</v>
      </c>
      <c r="N3420" s="143">
        <v>45254.0</v>
      </c>
    </row>
    <row r="3421">
      <c r="A3421" s="135">
        <v>3420.0</v>
      </c>
      <c r="B3421" s="135" t="s">
        <v>12769</v>
      </c>
      <c r="C3421" s="135" t="s">
        <v>108</v>
      </c>
      <c r="K3421" s="135">
        <v>150.0</v>
      </c>
      <c r="N3421" s="143">
        <v>44880.0</v>
      </c>
    </row>
    <row r="3422">
      <c r="A3422" s="135">
        <v>3421.0</v>
      </c>
      <c r="B3422" s="135" t="s">
        <v>12772</v>
      </c>
      <c r="C3422" s="135" t="s">
        <v>108</v>
      </c>
      <c r="N3422" s="143">
        <v>44749.0</v>
      </c>
    </row>
    <row r="3423">
      <c r="A3423" s="135">
        <v>3422.0</v>
      </c>
      <c r="B3423" s="135" t="s">
        <v>12773</v>
      </c>
      <c r="C3423" s="135" t="s">
        <v>108</v>
      </c>
      <c r="N3423" s="143">
        <v>44814.0</v>
      </c>
    </row>
    <row r="3424">
      <c r="A3424" s="135">
        <v>3423.0</v>
      </c>
      <c r="B3424" s="135" t="s">
        <v>12776</v>
      </c>
      <c r="C3424" s="135" t="s">
        <v>108</v>
      </c>
      <c r="K3424" s="135">
        <v>20.0</v>
      </c>
      <c r="N3424" s="143">
        <v>46119.0</v>
      </c>
    </row>
    <row r="3425">
      <c r="A3425" s="135">
        <v>3424.0</v>
      </c>
      <c r="B3425" s="135" t="s">
        <v>12780</v>
      </c>
      <c r="C3425" s="135" t="s">
        <v>108</v>
      </c>
      <c r="N3425" s="143">
        <v>43948.0</v>
      </c>
    </row>
    <row r="3426">
      <c r="A3426" s="135">
        <v>3425.0</v>
      </c>
      <c r="B3426" s="135" t="s">
        <v>12782</v>
      </c>
      <c r="C3426" s="135" t="s">
        <v>108</v>
      </c>
      <c r="K3426" s="135">
        <v>70.0</v>
      </c>
      <c r="N3426" s="143">
        <v>44095.0</v>
      </c>
    </row>
    <row r="3427">
      <c r="A3427" s="135">
        <v>3426.0</v>
      </c>
      <c r="B3427" s="135" t="s">
        <v>12786</v>
      </c>
      <c r="C3427" s="135" t="s">
        <v>108</v>
      </c>
      <c r="K3427" s="135">
        <v>60.0</v>
      </c>
      <c r="N3427" s="143">
        <v>45716.0</v>
      </c>
    </row>
    <row r="3428">
      <c r="A3428" s="135">
        <v>3427.0</v>
      </c>
      <c r="B3428" s="135" t="s">
        <v>12788</v>
      </c>
      <c r="C3428" s="135" t="s">
        <v>108</v>
      </c>
      <c r="K3428" s="135">
        <v>10.0</v>
      </c>
      <c r="N3428" s="143">
        <v>45566.0</v>
      </c>
    </row>
    <row r="3429">
      <c r="A3429" s="135">
        <v>3428.0</v>
      </c>
      <c r="B3429" s="135" t="s">
        <v>12790</v>
      </c>
      <c r="C3429" s="135" t="s">
        <v>108</v>
      </c>
      <c r="K3429" s="135">
        <v>50.0</v>
      </c>
      <c r="N3429" s="143">
        <v>45725.0</v>
      </c>
    </row>
    <row r="3430">
      <c r="A3430" s="135">
        <v>3429.0</v>
      </c>
      <c r="B3430" s="135" t="s">
        <v>12793</v>
      </c>
      <c r="C3430" s="135" t="s">
        <v>108</v>
      </c>
      <c r="N3430" s="143">
        <v>45269.0</v>
      </c>
    </row>
    <row r="3431">
      <c r="A3431" s="135">
        <v>3430.0</v>
      </c>
      <c r="B3431" s="135" t="s">
        <v>12797</v>
      </c>
      <c r="C3431" s="135" t="s">
        <v>108</v>
      </c>
      <c r="K3431" s="135">
        <v>150.0</v>
      </c>
      <c r="N3431" s="143">
        <v>44887.0</v>
      </c>
    </row>
    <row r="3432">
      <c r="A3432" s="135">
        <v>3431.0</v>
      </c>
      <c r="B3432" s="135" t="s">
        <v>12800</v>
      </c>
      <c r="C3432" s="135" t="s">
        <v>108</v>
      </c>
      <c r="K3432" s="135">
        <v>50.0</v>
      </c>
      <c r="N3432" s="143">
        <v>45305.0</v>
      </c>
    </row>
    <row r="3433">
      <c r="A3433" s="135">
        <v>3432.0</v>
      </c>
      <c r="B3433" s="135" t="s">
        <v>12802</v>
      </c>
      <c r="C3433" s="135" t="s">
        <v>108</v>
      </c>
      <c r="N3433" s="143">
        <v>43860.0</v>
      </c>
    </row>
    <row r="3434">
      <c r="A3434" s="135">
        <v>3433.0</v>
      </c>
      <c r="B3434" s="135" t="s">
        <v>12804</v>
      </c>
      <c r="C3434" s="135" t="s">
        <v>108</v>
      </c>
      <c r="K3434" s="135">
        <v>100.0</v>
      </c>
      <c r="N3434" s="143">
        <v>44269.0</v>
      </c>
      <c r="Q3434" s="135" t="s">
        <v>12806</v>
      </c>
    </row>
    <row r="3435">
      <c r="A3435" s="135">
        <v>3434.0</v>
      </c>
      <c r="B3435" s="135" t="s">
        <v>12807</v>
      </c>
      <c r="C3435" s="135" t="s">
        <v>108</v>
      </c>
      <c r="N3435" s="143">
        <v>46007.0</v>
      </c>
    </row>
    <row r="3436">
      <c r="A3436" s="135">
        <v>3435.0</v>
      </c>
      <c r="B3436" s="135" t="s">
        <v>12810</v>
      </c>
      <c r="C3436" s="135" t="s">
        <v>108</v>
      </c>
      <c r="K3436" s="135">
        <v>150.0</v>
      </c>
      <c r="N3436" s="143">
        <v>44909.0</v>
      </c>
    </row>
    <row r="3437">
      <c r="A3437" s="135">
        <v>3436.0</v>
      </c>
      <c r="B3437" s="135" t="s">
        <v>12811</v>
      </c>
      <c r="C3437" s="135" t="s">
        <v>108</v>
      </c>
      <c r="N3437" s="143">
        <v>45907.0</v>
      </c>
    </row>
    <row r="3438">
      <c r="A3438" s="135">
        <v>3437.0</v>
      </c>
      <c r="B3438" s="135" t="s">
        <v>12814</v>
      </c>
      <c r="C3438" s="135" t="s">
        <v>108</v>
      </c>
      <c r="K3438" s="135">
        <v>70.0</v>
      </c>
      <c r="N3438" s="143">
        <v>45086.0</v>
      </c>
    </row>
    <row r="3439">
      <c r="A3439" s="135">
        <v>3438.0</v>
      </c>
      <c r="B3439" s="135" t="s">
        <v>12816</v>
      </c>
      <c r="C3439" s="135" t="s">
        <v>108</v>
      </c>
      <c r="K3439" s="135">
        <v>20.0</v>
      </c>
      <c r="N3439" s="143">
        <v>44878.0</v>
      </c>
    </row>
    <row r="3440">
      <c r="A3440" s="135">
        <v>3439.0</v>
      </c>
      <c r="B3440" s="135" t="s">
        <v>12820</v>
      </c>
      <c r="C3440" s="135" t="s">
        <v>108</v>
      </c>
      <c r="K3440" s="135">
        <v>20.0</v>
      </c>
      <c r="N3440" s="143">
        <v>45868.0</v>
      </c>
    </row>
    <row r="3441">
      <c r="A3441" s="135">
        <v>3440.0</v>
      </c>
      <c r="B3441" s="135" t="s">
        <v>12822</v>
      </c>
      <c r="C3441" s="135" t="s">
        <v>108</v>
      </c>
      <c r="K3441" s="135">
        <v>10.0</v>
      </c>
      <c r="N3441" s="143">
        <v>45847.0</v>
      </c>
    </row>
    <row r="3442">
      <c r="A3442" s="135">
        <v>3441.0</v>
      </c>
      <c r="B3442" s="135" t="s">
        <v>12823</v>
      </c>
      <c r="C3442" s="135" t="s">
        <v>108</v>
      </c>
      <c r="K3442" s="135">
        <v>50.0</v>
      </c>
      <c r="N3442" s="143">
        <v>46062.0</v>
      </c>
    </row>
    <row r="3443">
      <c r="A3443" s="135">
        <v>3442.0</v>
      </c>
      <c r="B3443" s="135" t="s">
        <v>12825</v>
      </c>
      <c r="C3443" s="135" t="s">
        <v>108</v>
      </c>
      <c r="K3443" s="135">
        <v>20.0</v>
      </c>
      <c r="N3443" s="143">
        <v>46078.0</v>
      </c>
    </row>
    <row r="3444">
      <c r="A3444" s="135">
        <v>3443.0</v>
      </c>
      <c r="B3444" s="135" t="s">
        <v>12829</v>
      </c>
      <c r="C3444" s="135" t="s">
        <v>108</v>
      </c>
      <c r="N3444" s="143">
        <v>44284.0</v>
      </c>
    </row>
    <row r="3445">
      <c r="A3445" s="135">
        <v>3444.0</v>
      </c>
      <c r="B3445" s="135" t="s">
        <v>12832</v>
      </c>
      <c r="C3445" s="135" t="s">
        <v>108</v>
      </c>
      <c r="N3445" s="143">
        <v>45757.0</v>
      </c>
    </row>
    <row r="3446">
      <c r="A3446" s="135">
        <v>3445.0</v>
      </c>
      <c r="B3446" s="135" t="s">
        <v>12834</v>
      </c>
      <c r="C3446" s="135" t="s">
        <v>108</v>
      </c>
      <c r="K3446" s="135">
        <v>10.0</v>
      </c>
      <c r="N3446" s="143">
        <v>46008.0</v>
      </c>
    </row>
    <row r="3447">
      <c r="A3447" s="135">
        <v>3446.0</v>
      </c>
      <c r="B3447" s="135" t="s">
        <v>12836</v>
      </c>
      <c r="C3447" s="135" t="s">
        <v>108</v>
      </c>
      <c r="N3447" s="143">
        <v>43845.0</v>
      </c>
    </row>
    <row r="3448">
      <c r="A3448" s="135">
        <v>3447.0</v>
      </c>
      <c r="B3448" s="135" t="s">
        <v>12838</v>
      </c>
      <c r="C3448" s="135" t="s">
        <v>108</v>
      </c>
      <c r="N3448" s="143">
        <v>43977.0</v>
      </c>
    </row>
    <row r="3449">
      <c r="A3449" s="135">
        <v>3448.0</v>
      </c>
      <c r="B3449" s="135" t="s">
        <v>12843</v>
      </c>
      <c r="C3449" s="135" t="s">
        <v>108</v>
      </c>
      <c r="K3449" s="135">
        <v>90.0</v>
      </c>
      <c r="N3449" s="143">
        <v>44907.0</v>
      </c>
    </row>
    <row r="3450">
      <c r="A3450" s="135">
        <v>3449.0</v>
      </c>
      <c r="B3450" s="135" t="s">
        <v>12844</v>
      </c>
      <c r="C3450" s="135" t="s">
        <v>108</v>
      </c>
      <c r="K3450" s="135">
        <v>100.0</v>
      </c>
      <c r="N3450" s="143">
        <v>44630.0</v>
      </c>
    </row>
    <row r="3451">
      <c r="A3451" s="135">
        <v>3450.0</v>
      </c>
      <c r="B3451" s="135" t="s">
        <v>12846</v>
      </c>
      <c r="C3451" s="135" t="s">
        <v>108</v>
      </c>
      <c r="K3451" s="135">
        <v>40.0</v>
      </c>
      <c r="N3451" s="143">
        <v>43904.0</v>
      </c>
    </row>
    <row r="3452">
      <c r="A3452" s="135">
        <v>3451.0</v>
      </c>
      <c r="B3452" s="135" t="s">
        <v>12850</v>
      </c>
      <c r="C3452" s="135" t="s">
        <v>108</v>
      </c>
      <c r="N3452" s="143">
        <v>44645.0</v>
      </c>
    </row>
    <row r="3453">
      <c r="A3453" s="135">
        <v>3452.0</v>
      </c>
      <c r="B3453" s="135" t="s">
        <v>12852</v>
      </c>
      <c r="C3453" s="135" t="s">
        <v>108</v>
      </c>
      <c r="N3453" s="143">
        <v>43866.0</v>
      </c>
    </row>
    <row r="3454">
      <c r="A3454" s="135">
        <v>3453.0</v>
      </c>
      <c r="B3454" s="135" t="s">
        <v>12853</v>
      </c>
      <c r="C3454" s="135" t="s">
        <v>108</v>
      </c>
      <c r="K3454" s="135">
        <v>50.0</v>
      </c>
      <c r="N3454" s="143">
        <v>44885.0</v>
      </c>
    </row>
    <row r="3455">
      <c r="A3455" s="135">
        <v>3454.0</v>
      </c>
      <c r="B3455" s="135" t="s">
        <v>12857</v>
      </c>
      <c r="C3455" s="135" t="s">
        <v>108</v>
      </c>
      <c r="K3455" s="135">
        <v>70.0</v>
      </c>
      <c r="N3455" s="143">
        <v>44852.0</v>
      </c>
    </row>
    <row r="3456">
      <c r="A3456" s="135">
        <v>3455.0</v>
      </c>
      <c r="B3456" s="135" t="s">
        <v>12860</v>
      </c>
      <c r="C3456" s="135" t="s">
        <v>108</v>
      </c>
      <c r="K3456" s="135">
        <v>30.0</v>
      </c>
      <c r="N3456" s="143">
        <v>45725.0</v>
      </c>
    </row>
    <row r="3457">
      <c r="A3457" s="135">
        <v>3456.0</v>
      </c>
      <c r="B3457" s="135" t="s">
        <v>12862</v>
      </c>
      <c r="C3457" s="135" t="s">
        <v>108</v>
      </c>
      <c r="K3457" s="135">
        <v>70.0</v>
      </c>
      <c r="N3457" s="143">
        <v>44024.0</v>
      </c>
    </row>
    <row r="3458">
      <c r="A3458" s="135">
        <v>3457.0</v>
      </c>
      <c r="B3458" s="135" t="s">
        <v>12867</v>
      </c>
      <c r="C3458" s="135" t="s">
        <v>108</v>
      </c>
      <c r="K3458" s="135">
        <v>100.0</v>
      </c>
      <c r="N3458" s="143">
        <v>44020.0</v>
      </c>
    </row>
    <row r="3459">
      <c r="A3459" s="135">
        <v>3458.0</v>
      </c>
      <c r="B3459" s="135" t="s">
        <v>3936</v>
      </c>
      <c r="C3459" s="135" t="s">
        <v>108</v>
      </c>
      <c r="K3459" s="135">
        <v>60.0</v>
      </c>
      <c r="N3459" s="143">
        <v>45830.0</v>
      </c>
    </row>
    <row r="3460">
      <c r="A3460" s="135">
        <v>3459.0</v>
      </c>
      <c r="B3460" s="135" t="s">
        <v>12870</v>
      </c>
      <c r="C3460" s="135" t="s">
        <v>108</v>
      </c>
      <c r="K3460" s="135">
        <v>20.0</v>
      </c>
      <c r="N3460" s="143">
        <v>45118.0</v>
      </c>
    </row>
    <row r="3461">
      <c r="A3461" s="135">
        <v>3460.0</v>
      </c>
      <c r="B3461" s="135" t="s">
        <v>12873</v>
      </c>
      <c r="C3461" s="135" t="s">
        <v>108</v>
      </c>
      <c r="K3461" s="135">
        <v>150.0</v>
      </c>
      <c r="N3461" s="143">
        <v>44520.0</v>
      </c>
    </row>
    <row r="3462">
      <c r="A3462" s="135">
        <v>3461.0</v>
      </c>
      <c r="B3462" s="135" t="s">
        <v>12876</v>
      </c>
      <c r="C3462" s="135" t="s">
        <v>108</v>
      </c>
      <c r="K3462" s="135">
        <v>50.0</v>
      </c>
      <c r="N3462" s="143">
        <v>46008.0</v>
      </c>
    </row>
    <row r="3463">
      <c r="A3463" s="135">
        <v>3462.0</v>
      </c>
      <c r="B3463" s="135" t="s">
        <v>12878</v>
      </c>
      <c r="C3463" s="135" t="s">
        <v>108</v>
      </c>
      <c r="K3463" s="135">
        <v>20.0</v>
      </c>
      <c r="N3463" s="143">
        <v>44030.0</v>
      </c>
    </row>
    <row r="3464">
      <c r="A3464" s="135">
        <v>3463.0</v>
      </c>
      <c r="B3464" s="135" t="s">
        <v>12882</v>
      </c>
      <c r="C3464" s="135" t="s">
        <v>108</v>
      </c>
      <c r="K3464" s="135">
        <v>150.0</v>
      </c>
      <c r="N3464" s="143">
        <v>44668.0</v>
      </c>
    </row>
    <row r="3465">
      <c r="A3465" s="135">
        <v>3464.0</v>
      </c>
      <c r="B3465" s="135" t="s">
        <v>12883</v>
      </c>
      <c r="C3465" s="135" t="s">
        <v>108</v>
      </c>
      <c r="K3465" s="135">
        <v>100.0</v>
      </c>
      <c r="N3465" s="143">
        <v>43859.0</v>
      </c>
      <c r="Q3465" s="135" t="s">
        <v>12885</v>
      </c>
    </row>
    <row r="3466">
      <c r="A3466" s="135">
        <v>3465.0</v>
      </c>
      <c r="B3466" s="135" t="s">
        <v>12887</v>
      </c>
      <c r="C3466" s="135" t="s">
        <v>108</v>
      </c>
      <c r="K3466" s="135">
        <v>30.0</v>
      </c>
      <c r="N3466" s="143">
        <v>45846.0</v>
      </c>
    </row>
    <row r="3467">
      <c r="A3467" s="135">
        <v>3466.0</v>
      </c>
      <c r="B3467" s="135" t="s">
        <v>12889</v>
      </c>
      <c r="C3467" s="135" t="s">
        <v>108</v>
      </c>
      <c r="K3467" s="135">
        <v>50.0</v>
      </c>
      <c r="N3467" s="143">
        <v>43857.0</v>
      </c>
    </row>
    <row r="3468">
      <c r="A3468" s="135">
        <v>3467.0</v>
      </c>
      <c r="B3468" s="135" t="s">
        <v>12893</v>
      </c>
      <c r="C3468" s="135" t="s">
        <v>108</v>
      </c>
      <c r="K3468" s="135">
        <v>10.0</v>
      </c>
      <c r="N3468" s="143">
        <v>45724.0</v>
      </c>
    </row>
    <row r="3469">
      <c r="A3469" s="135">
        <v>3468.0</v>
      </c>
      <c r="B3469" s="135" t="s">
        <v>12896</v>
      </c>
      <c r="C3469" s="135" t="s">
        <v>108</v>
      </c>
      <c r="F3469" s="135">
        <v>4.5</v>
      </c>
      <c r="K3469" s="135">
        <v>200.0</v>
      </c>
      <c r="N3469" s="143">
        <v>43841.0</v>
      </c>
    </row>
    <row r="3470">
      <c r="A3470" s="135">
        <v>3469.0</v>
      </c>
      <c r="B3470" s="135" t="s">
        <v>12899</v>
      </c>
      <c r="C3470" s="135" t="s">
        <v>108</v>
      </c>
      <c r="K3470" s="135">
        <v>70.0</v>
      </c>
      <c r="N3470" s="143">
        <v>46043.0</v>
      </c>
    </row>
    <row r="3471">
      <c r="A3471" s="135">
        <v>3470.0</v>
      </c>
      <c r="B3471" s="135" t="s">
        <v>12901</v>
      </c>
      <c r="C3471" s="135" t="s">
        <v>108</v>
      </c>
      <c r="K3471" s="135">
        <v>10.0</v>
      </c>
      <c r="N3471" s="143">
        <v>46081.0</v>
      </c>
    </row>
    <row r="3472">
      <c r="A3472" s="135">
        <v>3471.0</v>
      </c>
      <c r="B3472" s="135" t="s">
        <v>12904</v>
      </c>
      <c r="C3472" s="135" t="s">
        <v>108</v>
      </c>
      <c r="K3472" s="135">
        <v>30.0</v>
      </c>
      <c r="N3472" s="143">
        <v>45814.0</v>
      </c>
    </row>
    <row r="3473">
      <c r="A3473" s="135">
        <v>3472.0</v>
      </c>
      <c r="B3473" s="135" t="s">
        <v>12908</v>
      </c>
      <c r="C3473" s="135" t="s">
        <v>108</v>
      </c>
      <c r="K3473" s="135">
        <v>10.0</v>
      </c>
      <c r="N3473" s="143">
        <v>46018.0</v>
      </c>
    </row>
    <row r="3474">
      <c r="A3474" s="135">
        <v>3473.0</v>
      </c>
      <c r="B3474" s="135" t="s">
        <v>12909</v>
      </c>
      <c r="C3474" s="135" t="s">
        <v>108</v>
      </c>
      <c r="K3474" s="135">
        <v>30.0</v>
      </c>
      <c r="N3474" s="143">
        <v>45340.0</v>
      </c>
    </row>
    <row r="3475">
      <c r="A3475" s="135">
        <v>3474.0</v>
      </c>
      <c r="B3475" s="135" t="s">
        <v>12913</v>
      </c>
      <c r="C3475" s="135" t="s">
        <v>108</v>
      </c>
      <c r="N3475" s="143">
        <v>44941.0</v>
      </c>
    </row>
    <row r="3476">
      <c r="A3476" s="135">
        <v>3475.0</v>
      </c>
      <c r="B3476" s="135" t="s">
        <v>12915</v>
      </c>
      <c r="C3476" s="135" t="s">
        <v>108</v>
      </c>
      <c r="N3476" s="143">
        <v>45386.0</v>
      </c>
    </row>
    <row r="3477">
      <c r="A3477" s="135">
        <v>3476.0</v>
      </c>
      <c r="B3477" s="135" t="s">
        <v>3939</v>
      </c>
      <c r="C3477" s="135" t="s">
        <v>108</v>
      </c>
      <c r="K3477" s="135">
        <v>100.0</v>
      </c>
      <c r="N3477" s="143">
        <v>45824.0</v>
      </c>
      <c r="Q3477" s="135" t="s">
        <v>3942</v>
      </c>
    </row>
    <row r="3478">
      <c r="A3478" s="135">
        <v>3477.0</v>
      </c>
      <c r="B3478" s="135" t="s">
        <v>12918</v>
      </c>
      <c r="C3478" s="135" t="s">
        <v>108</v>
      </c>
      <c r="K3478" s="135">
        <v>100.0</v>
      </c>
      <c r="N3478" s="143">
        <v>43959.0</v>
      </c>
    </row>
    <row r="3479">
      <c r="A3479" s="135">
        <v>3478.0</v>
      </c>
      <c r="B3479" s="135" t="s">
        <v>12922</v>
      </c>
      <c r="C3479" s="135" t="s">
        <v>108</v>
      </c>
      <c r="K3479" s="135">
        <v>80.0</v>
      </c>
      <c r="N3479" s="143">
        <v>45999.0</v>
      </c>
      <c r="Q3479" s="135" t="s">
        <v>12924</v>
      </c>
      <c r="R3479" s="135">
        <v>1.0</v>
      </c>
    </row>
    <row r="3480">
      <c r="A3480" s="135">
        <v>3479.0</v>
      </c>
      <c r="B3480" s="135" t="s">
        <v>12926</v>
      </c>
      <c r="C3480" s="135" t="s">
        <v>108</v>
      </c>
      <c r="N3480" s="143">
        <v>45761.0</v>
      </c>
    </row>
    <row r="3481">
      <c r="A3481" s="135">
        <v>3480.0</v>
      </c>
      <c r="B3481" s="135" t="s">
        <v>12929</v>
      </c>
      <c r="C3481" s="135" t="s">
        <v>108</v>
      </c>
      <c r="K3481" s="135">
        <v>20.0</v>
      </c>
      <c r="N3481" s="143">
        <v>46031.0</v>
      </c>
    </row>
    <row r="3482">
      <c r="A3482" s="135">
        <v>3481.0</v>
      </c>
      <c r="B3482" s="135" t="s">
        <v>12932</v>
      </c>
      <c r="C3482" s="135" t="s">
        <v>108</v>
      </c>
      <c r="K3482" s="135">
        <v>30.0</v>
      </c>
      <c r="N3482" s="143">
        <v>46120.0</v>
      </c>
    </row>
    <row r="3483">
      <c r="A3483" s="135">
        <v>3482.0</v>
      </c>
      <c r="B3483" s="135" t="s">
        <v>12933</v>
      </c>
      <c r="C3483" s="135" t="s">
        <v>108</v>
      </c>
      <c r="K3483" s="135">
        <v>20.0</v>
      </c>
      <c r="N3483" s="143">
        <v>45919.0</v>
      </c>
    </row>
    <row r="3484">
      <c r="A3484" s="135">
        <v>3483.0</v>
      </c>
      <c r="B3484" s="135" t="s">
        <v>12935</v>
      </c>
      <c r="C3484" s="135" t="s">
        <v>108</v>
      </c>
      <c r="N3484" s="143">
        <v>44808.0</v>
      </c>
    </row>
    <row r="3485">
      <c r="A3485" s="135">
        <v>3484.0</v>
      </c>
      <c r="B3485" s="135" t="s">
        <v>12938</v>
      </c>
      <c r="C3485" s="135" t="s">
        <v>108</v>
      </c>
      <c r="N3485" s="143">
        <v>43874.0</v>
      </c>
    </row>
    <row r="3486">
      <c r="A3486" s="135">
        <v>3485.0</v>
      </c>
      <c r="B3486" s="135" t="s">
        <v>12940</v>
      </c>
      <c r="C3486" s="135" t="s">
        <v>108</v>
      </c>
      <c r="K3486" s="135">
        <v>10.0</v>
      </c>
      <c r="N3486" s="143">
        <v>46107.0</v>
      </c>
    </row>
    <row r="3487">
      <c r="A3487" s="135">
        <v>3486.0</v>
      </c>
      <c r="B3487" s="135" t="s">
        <v>12942</v>
      </c>
      <c r="C3487" s="135" t="s">
        <v>108</v>
      </c>
      <c r="K3487" s="135">
        <v>10.0</v>
      </c>
      <c r="N3487" s="143">
        <v>46016.0</v>
      </c>
    </row>
    <row r="3488">
      <c r="A3488" s="135">
        <v>3487.0</v>
      </c>
      <c r="B3488" s="135" t="s">
        <v>12945</v>
      </c>
      <c r="C3488" s="135" t="s">
        <v>108</v>
      </c>
      <c r="N3488" s="143">
        <v>43841.0</v>
      </c>
    </row>
    <row r="3489">
      <c r="A3489" s="135">
        <v>3488.0</v>
      </c>
      <c r="B3489" s="135" t="s">
        <v>12948</v>
      </c>
      <c r="C3489" s="135" t="s">
        <v>108</v>
      </c>
      <c r="K3489" s="135">
        <v>100.0</v>
      </c>
      <c r="N3489" s="143">
        <v>43944.0</v>
      </c>
    </row>
    <row r="3490">
      <c r="A3490" s="135">
        <v>3489.0</v>
      </c>
      <c r="B3490" s="135" t="s">
        <v>3945</v>
      </c>
      <c r="C3490" s="135" t="s">
        <v>108</v>
      </c>
      <c r="K3490" s="135">
        <v>50.0</v>
      </c>
      <c r="N3490" s="143">
        <v>45007.0</v>
      </c>
    </row>
    <row r="3491">
      <c r="A3491" s="135">
        <v>3490.0</v>
      </c>
      <c r="B3491" s="135" t="s">
        <v>12952</v>
      </c>
      <c r="C3491" s="135" t="s">
        <v>108</v>
      </c>
      <c r="N3491" s="143">
        <v>44168.0</v>
      </c>
    </row>
    <row r="3492">
      <c r="A3492" s="135">
        <v>3491.0</v>
      </c>
      <c r="B3492" s="135" t="s">
        <v>12954</v>
      </c>
      <c r="C3492" s="135" t="s">
        <v>108</v>
      </c>
      <c r="N3492" s="143">
        <v>45902.0</v>
      </c>
    </row>
    <row r="3493">
      <c r="A3493" s="135">
        <v>3492.0</v>
      </c>
      <c r="B3493" s="135" t="s">
        <v>12959</v>
      </c>
      <c r="C3493" s="135" t="s">
        <v>108</v>
      </c>
      <c r="K3493" s="135">
        <v>150.0</v>
      </c>
      <c r="N3493" s="143">
        <v>43891.0</v>
      </c>
    </row>
    <row r="3494">
      <c r="A3494" s="135">
        <v>3493.0</v>
      </c>
      <c r="B3494" s="135" t="s">
        <v>3948</v>
      </c>
      <c r="C3494" s="135" t="s">
        <v>108</v>
      </c>
      <c r="K3494" s="135">
        <v>70.0</v>
      </c>
      <c r="N3494" s="143">
        <v>44925.0</v>
      </c>
    </row>
    <row r="3495">
      <c r="A3495" s="135">
        <v>3494.0</v>
      </c>
      <c r="B3495" s="135" t="s">
        <v>12964</v>
      </c>
      <c r="C3495" s="135" t="s">
        <v>108</v>
      </c>
      <c r="N3495" s="143">
        <v>46072.0</v>
      </c>
    </row>
    <row r="3496">
      <c r="A3496" s="135">
        <v>3495.0</v>
      </c>
      <c r="B3496" s="135" t="s">
        <v>12966</v>
      </c>
      <c r="C3496" s="135" t="s">
        <v>108</v>
      </c>
      <c r="N3496" s="143">
        <v>45761.0</v>
      </c>
    </row>
    <row r="3497">
      <c r="A3497" s="135">
        <v>3496.0</v>
      </c>
      <c r="B3497" s="135" t="s">
        <v>12968</v>
      </c>
      <c r="C3497" s="135" t="s">
        <v>108</v>
      </c>
      <c r="K3497" s="135">
        <v>10.0</v>
      </c>
      <c r="N3497" s="143">
        <v>45705.0</v>
      </c>
      <c r="Q3497" s="135" t="s">
        <v>12971</v>
      </c>
    </row>
    <row r="3498">
      <c r="A3498" s="135">
        <v>3497.0</v>
      </c>
      <c r="B3498" s="135" t="s">
        <v>12973</v>
      </c>
      <c r="C3498" s="135" t="s">
        <v>108</v>
      </c>
      <c r="N3498" s="143">
        <v>45319.0</v>
      </c>
    </row>
    <row r="3499">
      <c r="A3499" s="135">
        <v>3498.0</v>
      </c>
      <c r="B3499" s="135" t="s">
        <v>12976</v>
      </c>
      <c r="C3499" s="135" t="s">
        <v>108</v>
      </c>
      <c r="K3499" s="135">
        <v>150.0</v>
      </c>
      <c r="N3499" s="143">
        <v>44028.0</v>
      </c>
    </row>
    <row r="3500">
      <c r="A3500" s="135">
        <v>3499.0</v>
      </c>
      <c r="B3500" s="135" t="s">
        <v>12980</v>
      </c>
      <c r="C3500" s="135" t="s">
        <v>108</v>
      </c>
      <c r="K3500" s="135">
        <v>50.0</v>
      </c>
      <c r="N3500" s="143">
        <v>46017.0</v>
      </c>
    </row>
    <row r="3501">
      <c r="A3501" s="135">
        <v>3500.0</v>
      </c>
      <c r="B3501" s="135" t="s">
        <v>12982</v>
      </c>
      <c r="C3501" s="135" t="s">
        <v>108</v>
      </c>
      <c r="N3501" s="143">
        <v>45979.0</v>
      </c>
    </row>
    <row r="3502">
      <c r="A3502" s="135">
        <v>3501.0</v>
      </c>
      <c r="B3502" s="135" t="s">
        <v>12984</v>
      </c>
      <c r="C3502" s="135" t="s">
        <v>108</v>
      </c>
      <c r="K3502" s="135">
        <v>200.0</v>
      </c>
      <c r="N3502" s="143">
        <v>44041.0</v>
      </c>
    </row>
    <row r="3503">
      <c r="A3503" s="135">
        <v>3502.0</v>
      </c>
      <c r="B3503" s="135" t="s">
        <v>12985</v>
      </c>
      <c r="C3503" s="135" t="s">
        <v>108</v>
      </c>
      <c r="K3503" s="135">
        <v>20.0</v>
      </c>
      <c r="N3503" s="143">
        <v>46064.0</v>
      </c>
    </row>
    <row r="3504">
      <c r="A3504" s="135">
        <v>3503.0</v>
      </c>
      <c r="B3504" s="135" t="s">
        <v>12989</v>
      </c>
      <c r="C3504" s="135" t="s">
        <v>108</v>
      </c>
      <c r="N3504" s="143">
        <v>45086.0</v>
      </c>
    </row>
    <row r="3505">
      <c r="A3505" s="135">
        <v>3504.0</v>
      </c>
      <c r="B3505" s="135" t="s">
        <v>12992</v>
      </c>
      <c r="C3505" s="135" t="s">
        <v>108</v>
      </c>
      <c r="K3505" s="135">
        <v>50.0</v>
      </c>
      <c r="N3505" s="143">
        <v>46040.0</v>
      </c>
    </row>
    <row r="3506">
      <c r="A3506" s="135">
        <v>3505.0</v>
      </c>
      <c r="B3506" s="135" t="s">
        <v>12994</v>
      </c>
      <c r="C3506" s="135" t="s">
        <v>108</v>
      </c>
      <c r="K3506" s="135">
        <v>90.0</v>
      </c>
      <c r="N3506" s="143">
        <v>44681.0</v>
      </c>
    </row>
    <row r="3507">
      <c r="A3507" s="135">
        <v>3506.0</v>
      </c>
      <c r="B3507" s="135" t="s">
        <v>12996</v>
      </c>
      <c r="C3507" s="135" t="s">
        <v>108</v>
      </c>
      <c r="N3507" s="143">
        <v>45373.0</v>
      </c>
    </row>
    <row r="3508">
      <c r="A3508" s="135">
        <v>3507.0</v>
      </c>
      <c r="B3508" s="135" t="s">
        <v>12998</v>
      </c>
      <c r="C3508" s="135" t="s">
        <v>108</v>
      </c>
      <c r="N3508" s="143">
        <v>43840.0</v>
      </c>
    </row>
    <row r="3509">
      <c r="A3509" s="135">
        <v>3508.0</v>
      </c>
      <c r="B3509" s="135" t="s">
        <v>12999</v>
      </c>
      <c r="C3509" s="135" t="s">
        <v>108</v>
      </c>
      <c r="K3509" s="135">
        <v>20.0</v>
      </c>
      <c r="N3509" s="143">
        <v>44618.0</v>
      </c>
    </row>
    <row r="3510">
      <c r="A3510" s="135">
        <v>3509.0</v>
      </c>
      <c r="B3510" s="135" t="s">
        <v>13002</v>
      </c>
      <c r="C3510" s="135" t="s">
        <v>108</v>
      </c>
      <c r="K3510" s="135">
        <v>10.0</v>
      </c>
      <c r="N3510" s="143">
        <v>46108.0</v>
      </c>
      <c r="Q3510" s="135" t="s">
        <v>13003</v>
      </c>
    </row>
    <row r="3511">
      <c r="A3511" s="135">
        <v>3510.0</v>
      </c>
      <c r="B3511" s="135" t="s">
        <v>13004</v>
      </c>
      <c r="C3511" s="135" t="s">
        <v>108</v>
      </c>
      <c r="K3511" s="135">
        <v>200.0</v>
      </c>
      <c r="N3511" s="143">
        <v>45827.0</v>
      </c>
    </row>
    <row r="3512">
      <c r="A3512" s="135">
        <v>3511.0</v>
      </c>
      <c r="B3512" s="135" t="s">
        <v>13008</v>
      </c>
      <c r="C3512" s="135" t="s">
        <v>108</v>
      </c>
      <c r="K3512" s="135">
        <v>60.0</v>
      </c>
      <c r="N3512" s="143">
        <v>45091.0</v>
      </c>
    </row>
    <row r="3513">
      <c r="A3513" s="135">
        <v>3512.0</v>
      </c>
      <c r="B3513" s="135" t="s">
        <v>13009</v>
      </c>
      <c r="C3513" s="135" t="s">
        <v>108</v>
      </c>
      <c r="K3513" s="135">
        <v>20.0</v>
      </c>
      <c r="N3513" s="143">
        <v>46046.0</v>
      </c>
    </row>
    <row r="3514">
      <c r="A3514" s="135">
        <v>3513.0</v>
      </c>
      <c r="B3514" s="135" t="s">
        <v>13012</v>
      </c>
      <c r="C3514" s="135" t="s">
        <v>108</v>
      </c>
      <c r="K3514" s="135">
        <v>200.0</v>
      </c>
      <c r="N3514" s="143">
        <v>43837.0</v>
      </c>
    </row>
    <row r="3515">
      <c r="A3515" s="135">
        <v>3514.0</v>
      </c>
      <c r="B3515" s="135" t="s">
        <v>13016</v>
      </c>
      <c r="C3515" s="135" t="s">
        <v>108</v>
      </c>
      <c r="K3515" s="135">
        <v>100.0</v>
      </c>
      <c r="N3515" s="143">
        <v>44121.0</v>
      </c>
    </row>
    <row r="3516">
      <c r="A3516" s="135">
        <v>3515.0</v>
      </c>
      <c r="B3516" s="135" t="s">
        <v>13017</v>
      </c>
      <c r="C3516" s="135" t="s">
        <v>108</v>
      </c>
      <c r="K3516" s="135">
        <v>10.0</v>
      </c>
      <c r="N3516" s="143">
        <v>46008.0</v>
      </c>
    </row>
    <row r="3517">
      <c r="A3517" s="135">
        <v>3516.0</v>
      </c>
      <c r="B3517" s="135" t="s">
        <v>13019</v>
      </c>
      <c r="C3517" s="135" t="s">
        <v>108</v>
      </c>
      <c r="K3517" s="135">
        <v>60.0</v>
      </c>
      <c r="N3517" s="143">
        <v>44929.0</v>
      </c>
    </row>
    <row r="3518">
      <c r="A3518" s="135">
        <v>3517.0</v>
      </c>
      <c r="B3518" s="135" t="s">
        <v>13022</v>
      </c>
      <c r="C3518" s="135" t="s">
        <v>108</v>
      </c>
      <c r="K3518" s="135">
        <v>10.0</v>
      </c>
      <c r="N3518" s="143">
        <v>46089.0</v>
      </c>
    </row>
    <row r="3519">
      <c r="A3519" s="135">
        <v>3518.0</v>
      </c>
      <c r="B3519" s="135" t="s">
        <v>13024</v>
      </c>
      <c r="C3519" s="135" t="s">
        <v>108</v>
      </c>
      <c r="K3519" s="135">
        <v>250.0</v>
      </c>
      <c r="N3519" s="143">
        <v>44017.0</v>
      </c>
    </row>
    <row r="3520">
      <c r="A3520" s="135">
        <v>3519.0</v>
      </c>
      <c r="B3520" s="135" t="s">
        <v>13026</v>
      </c>
      <c r="C3520" s="135" t="s">
        <v>108</v>
      </c>
      <c r="K3520" s="135">
        <v>100.0</v>
      </c>
      <c r="N3520" s="143">
        <v>43860.0</v>
      </c>
      <c r="Q3520" s="135" t="s">
        <v>13028</v>
      </c>
      <c r="R3520" s="135">
        <v>1.0</v>
      </c>
    </row>
    <row r="3521">
      <c r="A3521" s="135">
        <v>3520.0</v>
      </c>
      <c r="B3521" s="135" t="s">
        <v>13030</v>
      </c>
      <c r="C3521" s="135" t="s">
        <v>108</v>
      </c>
      <c r="N3521" s="143">
        <v>43963.0</v>
      </c>
    </row>
    <row r="3522">
      <c r="A3522" s="135">
        <v>3521.0</v>
      </c>
      <c r="B3522" s="135" t="s">
        <v>13032</v>
      </c>
      <c r="C3522" s="135" t="s">
        <v>108</v>
      </c>
      <c r="K3522" s="135">
        <v>150.0</v>
      </c>
      <c r="N3522" s="143">
        <v>44724.0</v>
      </c>
    </row>
    <row r="3523">
      <c r="A3523" s="135">
        <v>3522.0</v>
      </c>
      <c r="B3523" s="135" t="s">
        <v>13033</v>
      </c>
      <c r="C3523" s="135" t="s">
        <v>108</v>
      </c>
      <c r="N3523" s="143">
        <v>45756.0</v>
      </c>
    </row>
    <row r="3524">
      <c r="A3524" s="135">
        <v>3523.0</v>
      </c>
      <c r="B3524" s="135" t="s">
        <v>13035</v>
      </c>
      <c r="C3524" s="135" t="s">
        <v>108</v>
      </c>
      <c r="K3524" s="135">
        <v>20.0</v>
      </c>
      <c r="N3524" s="143">
        <v>46031.0</v>
      </c>
    </row>
    <row r="3525">
      <c r="A3525" s="135">
        <v>3524.0</v>
      </c>
      <c r="B3525" s="135" t="s">
        <v>13037</v>
      </c>
      <c r="C3525" s="135" t="s">
        <v>108</v>
      </c>
      <c r="K3525" s="135">
        <v>200.0</v>
      </c>
      <c r="N3525" s="143">
        <v>43853.0</v>
      </c>
    </row>
    <row r="3526">
      <c r="A3526" s="135">
        <v>3525.0</v>
      </c>
      <c r="B3526" s="135" t="s">
        <v>13038</v>
      </c>
      <c r="C3526" s="135" t="s">
        <v>108</v>
      </c>
      <c r="K3526" s="135">
        <v>250.0</v>
      </c>
      <c r="N3526" s="143">
        <v>44880.0</v>
      </c>
    </row>
    <row r="3527">
      <c r="A3527" s="135">
        <v>3526.0</v>
      </c>
      <c r="B3527" s="135" t="s">
        <v>13041</v>
      </c>
      <c r="C3527" s="135" t="s">
        <v>108</v>
      </c>
      <c r="K3527" s="135">
        <v>200.0</v>
      </c>
      <c r="N3527" s="143">
        <v>43848.0</v>
      </c>
    </row>
    <row r="3528">
      <c r="A3528" s="135">
        <v>3527.0</v>
      </c>
      <c r="B3528" s="135" t="s">
        <v>13042</v>
      </c>
      <c r="C3528" s="135" t="s">
        <v>108</v>
      </c>
      <c r="K3528" s="135">
        <v>350.0</v>
      </c>
      <c r="N3528" s="143">
        <v>43879.0</v>
      </c>
    </row>
    <row r="3529">
      <c r="A3529" s="135">
        <v>3528.0</v>
      </c>
      <c r="B3529" s="135" t="s">
        <v>13047</v>
      </c>
      <c r="C3529" s="135" t="s">
        <v>108</v>
      </c>
      <c r="K3529" s="135">
        <v>10.0</v>
      </c>
      <c r="N3529" s="143">
        <v>43856.0</v>
      </c>
    </row>
    <row r="3530">
      <c r="A3530" s="135">
        <v>3529.0</v>
      </c>
      <c r="B3530" s="135" t="s">
        <v>13048</v>
      </c>
      <c r="C3530" s="135" t="s">
        <v>108</v>
      </c>
      <c r="N3530" s="143">
        <v>46081.0</v>
      </c>
    </row>
    <row r="3531">
      <c r="A3531" s="135">
        <v>3530.0</v>
      </c>
      <c r="B3531" s="135" t="s">
        <v>13051</v>
      </c>
      <c r="C3531" s="135" t="s">
        <v>108</v>
      </c>
      <c r="K3531" s="135">
        <v>70.0</v>
      </c>
      <c r="N3531" s="143">
        <v>44944.0</v>
      </c>
    </row>
    <row r="3532">
      <c r="A3532" s="135">
        <v>3531.0</v>
      </c>
      <c r="B3532" s="135" t="s">
        <v>13054</v>
      </c>
      <c r="C3532" s="135" t="s">
        <v>108</v>
      </c>
      <c r="K3532" s="135">
        <v>200.0</v>
      </c>
      <c r="N3532" s="143">
        <v>44186.0</v>
      </c>
    </row>
    <row r="3533">
      <c r="A3533" s="135">
        <v>3532.0</v>
      </c>
      <c r="B3533" s="135" t="s">
        <v>13057</v>
      </c>
      <c r="C3533" s="135" t="s">
        <v>108</v>
      </c>
      <c r="K3533" s="135">
        <v>90.0</v>
      </c>
      <c r="N3533" s="143">
        <v>44259.0</v>
      </c>
    </row>
    <row r="3534">
      <c r="A3534" s="135">
        <v>3533.0</v>
      </c>
      <c r="B3534" s="135" t="s">
        <v>13060</v>
      </c>
      <c r="C3534" s="135" t="s">
        <v>108</v>
      </c>
      <c r="K3534" s="135">
        <v>10.0</v>
      </c>
      <c r="N3534" s="143">
        <v>46091.0</v>
      </c>
    </row>
    <row r="3535">
      <c r="A3535" s="135">
        <v>3534.0</v>
      </c>
      <c r="B3535" s="135" t="s">
        <v>13063</v>
      </c>
      <c r="C3535" s="135" t="s">
        <v>108</v>
      </c>
      <c r="K3535" s="135">
        <v>20.0</v>
      </c>
      <c r="N3535" s="143">
        <v>46072.0</v>
      </c>
    </row>
    <row r="3536">
      <c r="A3536" s="135">
        <v>3535.0</v>
      </c>
      <c r="B3536" s="135" t="s">
        <v>13067</v>
      </c>
      <c r="C3536" s="135" t="s">
        <v>108</v>
      </c>
      <c r="N3536" s="143">
        <v>42774.0</v>
      </c>
    </row>
    <row r="3537">
      <c r="A3537" s="135">
        <v>3536.0</v>
      </c>
      <c r="B3537" s="135" t="s">
        <v>13068</v>
      </c>
      <c r="C3537" s="135" t="s">
        <v>108</v>
      </c>
      <c r="N3537" s="143">
        <v>46035.0</v>
      </c>
    </row>
    <row r="3538">
      <c r="A3538" s="135">
        <v>3537.0</v>
      </c>
      <c r="B3538" s="135" t="s">
        <v>13069</v>
      </c>
      <c r="C3538" s="135" t="s">
        <v>108</v>
      </c>
      <c r="N3538" s="143">
        <v>45535.0</v>
      </c>
    </row>
    <row r="3539">
      <c r="A3539" s="135">
        <v>3538.0</v>
      </c>
      <c r="B3539" s="135" t="s">
        <v>13072</v>
      </c>
      <c r="C3539" s="135" t="s">
        <v>108</v>
      </c>
      <c r="K3539" s="135">
        <v>50.0</v>
      </c>
      <c r="N3539" s="143">
        <v>45727.0</v>
      </c>
    </row>
    <row r="3540">
      <c r="A3540" s="135">
        <v>3539.0</v>
      </c>
      <c r="B3540" s="135" t="s">
        <v>13073</v>
      </c>
      <c r="C3540" s="135" t="s">
        <v>108</v>
      </c>
      <c r="K3540" s="135">
        <v>10.0</v>
      </c>
      <c r="N3540" s="143">
        <v>44366.0</v>
      </c>
    </row>
    <row r="3541">
      <c r="A3541" s="135">
        <v>3540.0</v>
      </c>
      <c r="B3541" s="135" t="s">
        <v>13075</v>
      </c>
      <c r="C3541" s="135" t="s">
        <v>108</v>
      </c>
      <c r="N3541" s="143">
        <v>43844.0</v>
      </c>
    </row>
    <row r="3542">
      <c r="A3542" s="135">
        <v>3541.0</v>
      </c>
      <c r="B3542" s="135" t="s">
        <v>13078</v>
      </c>
      <c r="C3542" s="135" t="s">
        <v>108</v>
      </c>
      <c r="N3542" s="143">
        <v>43875.0</v>
      </c>
      <c r="Q3542" s="135" t="s">
        <v>2227</v>
      </c>
    </row>
    <row r="3543">
      <c r="A3543" s="135">
        <v>3542.0</v>
      </c>
      <c r="B3543" s="135" t="s">
        <v>13081</v>
      </c>
      <c r="C3543" s="135" t="s">
        <v>108</v>
      </c>
      <c r="K3543" s="135">
        <v>20.0</v>
      </c>
      <c r="N3543" s="143">
        <v>45732.0</v>
      </c>
    </row>
    <row r="3544">
      <c r="A3544" s="135">
        <v>3543.0</v>
      </c>
      <c r="B3544" s="135" t="s">
        <v>13083</v>
      </c>
      <c r="C3544" s="135" t="s">
        <v>108</v>
      </c>
      <c r="K3544" s="135">
        <v>60.0</v>
      </c>
      <c r="N3544" s="143">
        <v>45800.0</v>
      </c>
    </row>
    <row r="3545">
      <c r="A3545" s="135">
        <v>3544.0</v>
      </c>
      <c r="B3545" s="135" t="s">
        <v>13085</v>
      </c>
      <c r="C3545" s="135" t="s">
        <v>108</v>
      </c>
      <c r="K3545" s="135">
        <v>30.0</v>
      </c>
      <c r="N3545" s="143">
        <v>46002.0</v>
      </c>
      <c r="Q3545" s="135" t="s">
        <v>13088</v>
      </c>
    </row>
    <row r="3546">
      <c r="A3546" s="135">
        <v>3545.0</v>
      </c>
      <c r="B3546" s="135" t="s">
        <v>13091</v>
      </c>
      <c r="C3546" s="135" t="s">
        <v>108</v>
      </c>
      <c r="K3546" s="135">
        <v>100.0</v>
      </c>
      <c r="N3546" s="143">
        <v>45164.0</v>
      </c>
    </row>
    <row r="3547">
      <c r="A3547" s="135">
        <v>3546.0</v>
      </c>
      <c r="B3547" s="135" t="s">
        <v>13092</v>
      </c>
      <c r="C3547" s="135" t="s">
        <v>108</v>
      </c>
      <c r="K3547" s="135">
        <v>500.0</v>
      </c>
      <c r="N3547" s="143">
        <v>43841.0</v>
      </c>
    </row>
    <row r="3548">
      <c r="A3548" s="135">
        <v>3547.0</v>
      </c>
      <c r="B3548" s="135" t="s">
        <v>13096</v>
      </c>
      <c r="C3548" s="135" t="s">
        <v>108</v>
      </c>
      <c r="K3548" s="135">
        <v>100.0</v>
      </c>
      <c r="N3548" s="143">
        <v>45824.0</v>
      </c>
    </row>
    <row r="3549">
      <c r="A3549" s="135">
        <v>3548.0</v>
      </c>
      <c r="B3549" s="135" t="s">
        <v>13097</v>
      </c>
      <c r="C3549" s="135" t="s">
        <v>108</v>
      </c>
      <c r="N3549" s="143">
        <v>45602.0</v>
      </c>
    </row>
    <row r="3550">
      <c r="A3550" s="135">
        <v>3549.0</v>
      </c>
      <c r="B3550" s="135" t="s">
        <v>13102</v>
      </c>
      <c r="C3550" s="135" t="s">
        <v>108</v>
      </c>
      <c r="K3550" s="135">
        <v>20.0</v>
      </c>
      <c r="N3550" s="143">
        <v>45847.0</v>
      </c>
    </row>
    <row r="3551">
      <c r="A3551" s="135">
        <v>3550.0</v>
      </c>
      <c r="B3551" s="135" t="s">
        <v>13107</v>
      </c>
      <c r="C3551" s="135" t="s">
        <v>108</v>
      </c>
      <c r="N3551" s="143">
        <v>46098.0</v>
      </c>
    </row>
    <row r="3552">
      <c r="A3552" s="135">
        <v>3551.0</v>
      </c>
      <c r="B3552" s="135" t="s">
        <v>13109</v>
      </c>
      <c r="C3552" s="135" t="s">
        <v>108</v>
      </c>
      <c r="K3552" s="135">
        <v>150.0</v>
      </c>
      <c r="N3552" s="143">
        <v>44011.0</v>
      </c>
    </row>
    <row r="3553">
      <c r="A3553" s="135">
        <v>3552.0</v>
      </c>
      <c r="B3553" s="135" t="s">
        <v>13112</v>
      </c>
      <c r="C3553" s="135" t="s">
        <v>108</v>
      </c>
      <c r="K3553" s="135">
        <v>40.0</v>
      </c>
      <c r="N3553" s="143">
        <v>45500.0</v>
      </c>
    </row>
    <row r="3554">
      <c r="A3554" s="135">
        <v>3553.0</v>
      </c>
      <c r="B3554" s="135" t="s">
        <v>13115</v>
      </c>
      <c r="C3554" s="135" t="s">
        <v>108</v>
      </c>
      <c r="K3554" s="135">
        <v>30.0</v>
      </c>
      <c r="N3554" s="143">
        <v>46071.0</v>
      </c>
    </row>
    <row r="3555">
      <c r="A3555" s="135">
        <v>3554.0</v>
      </c>
      <c r="B3555" s="135" t="s">
        <v>13118</v>
      </c>
      <c r="C3555" s="135" t="s">
        <v>108</v>
      </c>
      <c r="K3555" s="135">
        <v>40.0</v>
      </c>
      <c r="N3555" s="143">
        <v>46019.0</v>
      </c>
    </row>
    <row r="3556">
      <c r="A3556" s="135">
        <v>3555.0</v>
      </c>
      <c r="B3556" s="135" t="s">
        <v>13119</v>
      </c>
      <c r="C3556" s="135" t="s">
        <v>108</v>
      </c>
      <c r="K3556" s="135">
        <v>60.0</v>
      </c>
      <c r="N3556" s="143">
        <v>45526.0</v>
      </c>
    </row>
    <row r="3557">
      <c r="A3557" s="135">
        <v>3556.0</v>
      </c>
      <c r="B3557" s="135" t="s">
        <v>13123</v>
      </c>
      <c r="C3557" s="135" t="s">
        <v>108</v>
      </c>
      <c r="K3557" s="135">
        <v>80.0</v>
      </c>
      <c r="N3557" s="143">
        <v>44099.0</v>
      </c>
    </row>
    <row r="3558">
      <c r="A3558" s="135">
        <v>3557.0</v>
      </c>
      <c r="B3558" s="135" t="s">
        <v>13126</v>
      </c>
      <c r="C3558" s="135" t="s">
        <v>108</v>
      </c>
      <c r="K3558" s="135">
        <v>300.0</v>
      </c>
      <c r="N3558" s="143">
        <v>45782.0</v>
      </c>
    </row>
    <row r="3559">
      <c r="A3559" s="135">
        <v>3558.0</v>
      </c>
      <c r="B3559" s="135" t="s">
        <v>13129</v>
      </c>
      <c r="C3559" s="135" t="s">
        <v>108</v>
      </c>
      <c r="N3559" s="143">
        <v>44340.0</v>
      </c>
    </row>
    <row r="3560">
      <c r="A3560" s="135">
        <v>3559.0</v>
      </c>
      <c r="B3560" s="135" t="s">
        <v>13132</v>
      </c>
      <c r="C3560" s="135" t="s">
        <v>108</v>
      </c>
      <c r="N3560" s="143">
        <v>45459.0</v>
      </c>
    </row>
    <row r="3561">
      <c r="A3561" s="135">
        <v>3560.0</v>
      </c>
      <c r="B3561" s="135" t="s">
        <v>13134</v>
      </c>
      <c r="C3561" s="135" t="s">
        <v>108</v>
      </c>
      <c r="K3561" s="135">
        <v>10.0</v>
      </c>
      <c r="N3561" s="143">
        <v>45763.0</v>
      </c>
    </row>
    <row r="3562">
      <c r="A3562" s="135">
        <v>3561.0</v>
      </c>
      <c r="B3562" s="135" t="s">
        <v>13138</v>
      </c>
      <c r="C3562" s="135" t="s">
        <v>108</v>
      </c>
      <c r="N3562" s="143">
        <v>46091.0</v>
      </c>
    </row>
    <row r="3563">
      <c r="A3563" s="135">
        <v>3562.0</v>
      </c>
      <c r="B3563" s="135" t="s">
        <v>13140</v>
      </c>
      <c r="C3563" s="135" t="s">
        <v>108</v>
      </c>
      <c r="K3563" s="135">
        <v>60.0</v>
      </c>
      <c r="N3563" s="143">
        <v>44115.0</v>
      </c>
    </row>
    <row r="3564">
      <c r="A3564" s="135">
        <v>3563.0</v>
      </c>
      <c r="B3564" s="135" t="s">
        <v>13142</v>
      </c>
      <c r="C3564" s="135" t="s">
        <v>108</v>
      </c>
      <c r="N3564" s="143">
        <v>43905.0</v>
      </c>
      <c r="Q3564" s="135" t="s">
        <v>2227</v>
      </c>
    </row>
    <row r="3565">
      <c r="A3565" s="135">
        <v>3564.0</v>
      </c>
      <c r="B3565" s="135" t="s">
        <v>13144</v>
      </c>
      <c r="C3565" s="135" t="s">
        <v>108</v>
      </c>
      <c r="N3565" s="143">
        <v>46125.0</v>
      </c>
    </row>
    <row r="3566">
      <c r="A3566" s="135">
        <v>3565.0</v>
      </c>
      <c r="B3566" s="135" t="s">
        <v>13146</v>
      </c>
      <c r="C3566" s="135" t="s">
        <v>108</v>
      </c>
      <c r="K3566" s="135">
        <v>10.0</v>
      </c>
      <c r="N3566" s="143">
        <v>46107.0</v>
      </c>
    </row>
    <row r="3567">
      <c r="A3567" s="135">
        <v>3566.0</v>
      </c>
      <c r="B3567" s="135" t="s">
        <v>13149</v>
      </c>
      <c r="C3567" s="135" t="s">
        <v>108</v>
      </c>
      <c r="K3567" s="135">
        <v>20.0</v>
      </c>
      <c r="N3567" s="143">
        <v>45789.0</v>
      </c>
    </row>
    <row r="3568">
      <c r="A3568" s="135">
        <v>3567.0</v>
      </c>
      <c r="B3568" s="135" t="s">
        <v>13151</v>
      </c>
      <c r="C3568" s="135" t="s">
        <v>108</v>
      </c>
      <c r="K3568" s="135">
        <v>10.0</v>
      </c>
      <c r="N3568" s="143">
        <v>45302.0</v>
      </c>
    </row>
    <row r="3569">
      <c r="A3569" s="135">
        <v>3568.0</v>
      </c>
      <c r="B3569" s="135" t="s">
        <v>13154</v>
      </c>
      <c r="C3569" s="135" t="s">
        <v>108</v>
      </c>
      <c r="K3569" s="135">
        <v>20.0</v>
      </c>
      <c r="N3569" s="143">
        <v>46058.0</v>
      </c>
      <c r="Q3569" s="135" t="s">
        <v>13157</v>
      </c>
    </row>
    <row r="3570">
      <c r="A3570" s="135">
        <v>3569.0</v>
      </c>
      <c r="B3570" s="135" t="s">
        <v>13158</v>
      </c>
      <c r="C3570" s="135" t="s">
        <v>108</v>
      </c>
      <c r="K3570" s="135">
        <v>30.0</v>
      </c>
      <c r="N3570" s="143">
        <v>43846.0</v>
      </c>
    </row>
    <row r="3571">
      <c r="A3571" s="135">
        <v>3570.0</v>
      </c>
      <c r="B3571" s="135" t="s">
        <v>13161</v>
      </c>
      <c r="C3571" s="135" t="s">
        <v>108</v>
      </c>
      <c r="K3571" s="135">
        <v>100.0</v>
      </c>
      <c r="N3571" s="143">
        <v>44077.0</v>
      </c>
    </row>
    <row r="3572">
      <c r="A3572" s="135">
        <v>3571.0</v>
      </c>
      <c r="B3572" s="135" t="s">
        <v>13166</v>
      </c>
      <c r="C3572" s="135" t="s">
        <v>108</v>
      </c>
      <c r="K3572" s="135">
        <v>40.0</v>
      </c>
      <c r="N3572" s="143">
        <v>44939.0</v>
      </c>
    </row>
    <row r="3573">
      <c r="A3573" s="135">
        <v>3572.0</v>
      </c>
      <c r="B3573" s="135" t="s">
        <v>13168</v>
      </c>
      <c r="C3573" s="135" t="s">
        <v>108</v>
      </c>
      <c r="K3573" s="135">
        <v>50.0</v>
      </c>
      <c r="N3573" s="143">
        <v>44020.0</v>
      </c>
    </row>
    <row r="3574">
      <c r="A3574" s="135">
        <v>3573.0</v>
      </c>
      <c r="B3574" s="135" t="s">
        <v>13169</v>
      </c>
      <c r="C3574" s="135" t="s">
        <v>108</v>
      </c>
      <c r="K3574" s="135">
        <v>80.0</v>
      </c>
      <c r="N3574" s="143">
        <v>44673.0</v>
      </c>
    </row>
    <row r="3575">
      <c r="A3575" s="135">
        <v>3574.0</v>
      </c>
      <c r="B3575" s="135" t="s">
        <v>13173</v>
      </c>
      <c r="C3575" s="135" t="s">
        <v>108</v>
      </c>
      <c r="K3575" s="135">
        <v>70.0</v>
      </c>
      <c r="N3575" s="143">
        <v>45788.0</v>
      </c>
    </row>
    <row r="3576">
      <c r="A3576" s="135">
        <v>3575.0</v>
      </c>
      <c r="B3576" s="135" t="s">
        <v>13175</v>
      </c>
      <c r="C3576" s="135" t="s">
        <v>108</v>
      </c>
      <c r="K3576" s="135">
        <v>200.0</v>
      </c>
      <c r="N3576" s="143">
        <v>43866.0</v>
      </c>
      <c r="Q3576" s="135" t="s">
        <v>13179</v>
      </c>
    </row>
    <row r="3577">
      <c r="A3577" s="135">
        <v>3576.0</v>
      </c>
      <c r="B3577" s="135" t="s">
        <v>13181</v>
      </c>
      <c r="C3577" s="135" t="s">
        <v>108</v>
      </c>
      <c r="N3577" s="143">
        <v>45852.0</v>
      </c>
    </row>
    <row r="3578">
      <c r="A3578" s="135">
        <v>3577.0</v>
      </c>
      <c r="B3578" s="135" t="s">
        <v>13182</v>
      </c>
      <c r="C3578" s="135" t="s">
        <v>108</v>
      </c>
      <c r="K3578" s="135">
        <v>100.0</v>
      </c>
      <c r="N3578" s="143">
        <v>45745.0</v>
      </c>
    </row>
    <row r="3579">
      <c r="A3579" s="135">
        <v>3578.0</v>
      </c>
      <c r="B3579" s="135" t="s">
        <v>13187</v>
      </c>
      <c r="C3579" s="135" t="s">
        <v>108</v>
      </c>
      <c r="K3579" s="135">
        <v>200.0</v>
      </c>
      <c r="N3579" s="143">
        <v>45129.0</v>
      </c>
    </row>
    <row r="3580">
      <c r="A3580" s="135">
        <v>3579.0</v>
      </c>
      <c r="B3580" s="135" t="s">
        <v>13189</v>
      </c>
      <c r="C3580" s="135" t="s">
        <v>108</v>
      </c>
      <c r="K3580" s="135">
        <v>10.0</v>
      </c>
      <c r="N3580" s="143">
        <v>43897.0</v>
      </c>
    </row>
    <row r="3581">
      <c r="A3581" s="135">
        <v>3580.0</v>
      </c>
      <c r="B3581" s="135" t="s">
        <v>13192</v>
      </c>
      <c r="C3581" s="135" t="s">
        <v>108</v>
      </c>
      <c r="N3581" s="143">
        <v>43841.0</v>
      </c>
    </row>
    <row r="3582">
      <c r="A3582" s="135">
        <v>3581.0</v>
      </c>
      <c r="B3582" s="135" t="s">
        <v>13194</v>
      </c>
      <c r="C3582" s="135" t="s">
        <v>108</v>
      </c>
      <c r="N3582" s="143">
        <v>43904.0</v>
      </c>
      <c r="Q3582" s="135" t="s">
        <v>9494</v>
      </c>
      <c r="R3582" s="135">
        <v>1.0</v>
      </c>
    </row>
    <row r="3583">
      <c r="A3583" s="135">
        <v>3582.0</v>
      </c>
      <c r="B3583" s="135" t="s">
        <v>13197</v>
      </c>
      <c r="C3583" s="135" t="s">
        <v>108</v>
      </c>
      <c r="K3583" s="135">
        <v>40.0</v>
      </c>
      <c r="N3583" s="143">
        <v>43842.0</v>
      </c>
    </row>
    <row r="3584">
      <c r="A3584" s="135">
        <v>3583.0</v>
      </c>
      <c r="B3584" s="135" t="s">
        <v>13199</v>
      </c>
      <c r="C3584" s="135" t="s">
        <v>108</v>
      </c>
      <c r="K3584" s="135">
        <v>150.0</v>
      </c>
      <c r="N3584" s="143">
        <v>43858.0</v>
      </c>
    </row>
    <row r="3585">
      <c r="A3585" s="135">
        <v>3584.0</v>
      </c>
      <c r="B3585" s="135" t="s">
        <v>13201</v>
      </c>
      <c r="C3585" s="135" t="s">
        <v>108</v>
      </c>
      <c r="N3585" s="143">
        <v>45365.0</v>
      </c>
    </row>
    <row r="3586">
      <c r="A3586" s="135">
        <v>3585.0</v>
      </c>
      <c r="B3586" s="135" t="s">
        <v>13203</v>
      </c>
      <c r="C3586" s="135" t="s">
        <v>108</v>
      </c>
      <c r="K3586" s="135">
        <v>200.0</v>
      </c>
      <c r="N3586" s="143">
        <v>43839.0</v>
      </c>
    </row>
    <row r="3587">
      <c r="A3587" s="135">
        <v>3586.0</v>
      </c>
      <c r="B3587" s="135" t="s">
        <v>13205</v>
      </c>
      <c r="C3587" s="135" t="s">
        <v>108</v>
      </c>
      <c r="K3587" s="135">
        <v>10.0</v>
      </c>
      <c r="N3587" s="143">
        <v>46009.0</v>
      </c>
    </row>
    <row r="3588">
      <c r="A3588" s="135">
        <v>3587.0</v>
      </c>
      <c r="B3588" s="135" t="s">
        <v>13208</v>
      </c>
      <c r="C3588" s="135" t="s">
        <v>108</v>
      </c>
      <c r="K3588" s="135">
        <v>90.0</v>
      </c>
      <c r="N3588" s="143">
        <v>43979.0</v>
      </c>
    </row>
    <row r="3589">
      <c r="A3589" s="135">
        <v>3588.0</v>
      </c>
      <c r="B3589" s="135" t="s">
        <v>13209</v>
      </c>
      <c r="C3589" s="135" t="s">
        <v>108</v>
      </c>
      <c r="K3589" s="135">
        <v>100.0</v>
      </c>
      <c r="N3589" s="143">
        <v>44153.0</v>
      </c>
    </row>
    <row r="3590">
      <c r="A3590" s="135">
        <v>3589.0</v>
      </c>
      <c r="B3590" s="135" t="s">
        <v>13212</v>
      </c>
      <c r="C3590" s="135" t="s">
        <v>108</v>
      </c>
      <c r="K3590" s="135">
        <v>90.0</v>
      </c>
      <c r="N3590" s="143">
        <v>45608.0</v>
      </c>
    </row>
    <row r="3591">
      <c r="A3591" s="135">
        <v>3590.0</v>
      </c>
      <c r="B3591" s="135" t="s">
        <v>13214</v>
      </c>
      <c r="C3591" s="135" t="s">
        <v>108</v>
      </c>
      <c r="N3591" s="143">
        <v>44061.0</v>
      </c>
    </row>
    <row r="3592">
      <c r="A3592" s="135">
        <v>3591.0</v>
      </c>
      <c r="B3592" s="135" t="s">
        <v>13216</v>
      </c>
      <c r="C3592" s="135" t="s">
        <v>108</v>
      </c>
      <c r="N3592" s="143">
        <v>43874.0</v>
      </c>
    </row>
    <row r="3593">
      <c r="A3593" s="135">
        <v>3592.0</v>
      </c>
      <c r="B3593" s="135" t="s">
        <v>13218</v>
      </c>
      <c r="C3593" s="135" t="s">
        <v>108</v>
      </c>
      <c r="K3593" s="135">
        <v>90.0</v>
      </c>
      <c r="N3593" s="143">
        <v>44963.0</v>
      </c>
    </row>
    <row r="3594">
      <c r="A3594" s="135">
        <v>3593.0</v>
      </c>
      <c r="B3594" s="135" t="s">
        <v>13220</v>
      </c>
      <c r="C3594" s="135" t="s">
        <v>108</v>
      </c>
      <c r="N3594" s="143">
        <v>43888.0</v>
      </c>
    </row>
    <row r="3595">
      <c r="A3595" s="135">
        <v>3594.0</v>
      </c>
      <c r="B3595" s="135" t="s">
        <v>13223</v>
      </c>
      <c r="C3595" s="135" t="s">
        <v>108</v>
      </c>
      <c r="K3595" s="135">
        <v>100.0</v>
      </c>
      <c r="N3595" s="143">
        <v>44488.0</v>
      </c>
    </row>
    <row r="3596">
      <c r="A3596" s="135">
        <v>3595.0</v>
      </c>
      <c r="B3596" s="135" t="s">
        <v>13224</v>
      </c>
      <c r="C3596" s="135" t="s">
        <v>108</v>
      </c>
      <c r="K3596" s="135">
        <v>90.0</v>
      </c>
      <c r="N3596" s="143">
        <v>43842.0</v>
      </c>
    </row>
    <row r="3597">
      <c r="A3597" s="135">
        <v>3596.0</v>
      </c>
      <c r="B3597" s="135" t="s">
        <v>13227</v>
      </c>
      <c r="C3597" s="135" t="s">
        <v>108</v>
      </c>
      <c r="N3597" s="143">
        <v>46036.0</v>
      </c>
    </row>
    <row r="3598">
      <c r="A3598" s="135">
        <v>3597.0</v>
      </c>
      <c r="B3598" s="135" t="s">
        <v>13230</v>
      </c>
      <c r="C3598" s="135" t="s">
        <v>108</v>
      </c>
      <c r="K3598" s="135">
        <v>10.0</v>
      </c>
      <c r="N3598" s="143">
        <v>46015.0</v>
      </c>
    </row>
    <row r="3599">
      <c r="A3599" s="135">
        <v>3598.0</v>
      </c>
      <c r="B3599" s="135" t="s">
        <v>13233</v>
      </c>
      <c r="C3599" s="135" t="s">
        <v>108</v>
      </c>
      <c r="K3599" s="135">
        <v>10.0</v>
      </c>
      <c r="N3599" s="143">
        <v>45030.0</v>
      </c>
    </row>
    <row r="3600">
      <c r="A3600" s="135">
        <v>3599.0</v>
      </c>
      <c r="B3600" s="135" t="s">
        <v>13235</v>
      </c>
      <c r="C3600" s="135" t="s">
        <v>108</v>
      </c>
      <c r="K3600" s="135">
        <v>60.0</v>
      </c>
      <c r="N3600" s="143">
        <v>45695.0</v>
      </c>
    </row>
    <row r="3601">
      <c r="A3601" s="135">
        <v>3600.0</v>
      </c>
      <c r="B3601" s="135" t="s">
        <v>13237</v>
      </c>
      <c r="C3601" s="135" t="s">
        <v>108</v>
      </c>
      <c r="K3601" s="135">
        <v>100.0</v>
      </c>
      <c r="N3601" s="143">
        <v>45018.0</v>
      </c>
    </row>
    <row r="3602">
      <c r="A3602" s="135">
        <v>3601.0</v>
      </c>
      <c r="B3602" s="135" t="s">
        <v>13239</v>
      </c>
      <c r="C3602" s="135" t="s">
        <v>108</v>
      </c>
      <c r="N3602" s="143">
        <v>44554.0</v>
      </c>
    </row>
    <row r="3603">
      <c r="A3603" s="135">
        <v>3602.0</v>
      </c>
      <c r="B3603" s="135" t="s">
        <v>13242</v>
      </c>
      <c r="C3603" s="135" t="s">
        <v>108</v>
      </c>
      <c r="K3603" s="135">
        <v>60.0</v>
      </c>
      <c r="N3603" s="143">
        <v>45740.0</v>
      </c>
    </row>
    <row r="3604">
      <c r="A3604" s="135">
        <v>3603.0</v>
      </c>
      <c r="B3604" s="135" t="s">
        <v>13247</v>
      </c>
      <c r="C3604" s="135" t="s">
        <v>108</v>
      </c>
      <c r="K3604" s="135">
        <v>20.0</v>
      </c>
      <c r="N3604" s="143">
        <v>45846.0</v>
      </c>
    </row>
    <row r="3605">
      <c r="A3605" s="135">
        <v>3604.0</v>
      </c>
      <c r="B3605" s="135" t="s">
        <v>13248</v>
      </c>
      <c r="C3605" s="135" t="s">
        <v>108</v>
      </c>
      <c r="K3605" s="135">
        <v>70.0</v>
      </c>
      <c r="N3605" s="143">
        <v>45746.0</v>
      </c>
    </row>
    <row r="3606">
      <c r="A3606" s="135">
        <v>3605.0</v>
      </c>
      <c r="B3606" s="135" t="s">
        <v>13250</v>
      </c>
      <c r="C3606" s="135" t="s">
        <v>108</v>
      </c>
      <c r="K3606" s="135">
        <v>30.0</v>
      </c>
      <c r="N3606" s="143">
        <v>45839.0</v>
      </c>
    </row>
    <row r="3607">
      <c r="A3607" s="135">
        <v>3606.0</v>
      </c>
      <c r="B3607" s="135" t="s">
        <v>13255</v>
      </c>
      <c r="C3607" s="135" t="s">
        <v>108</v>
      </c>
      <c r="K3607" s="135">
        <v>10.0</v>
      </c>
      <c r="N3607" s="143">
        <v>46064.0</v>
      </c>
    </row>
    <row r="3608">
      <c r="A3608" s="135">
        <v>3607.0</v>
      </c>
      <c r="B3608" s="135" t="s">
        <v>13257</v>
      </c>
      <c r="C3608" s="135" t="s">
        <v>108</v>
      </c>
      <c r="K3608" s="135">
        <v>10.0</v>
      </c>
      <c r="N3608" s="143">
        <v>45119.0</v>
      </c>
    </row>
    <row r="3609">
      <c r="A3609" s="135">
        <v>3608.0</v>
      </c>
      <c r="B3609" s="135" t="s">
        <v>13258</v>
      </c>
      <c r="C3609" s="135" t="s">
        <v>108</v>
      </c>
      <c r="K3609" s="135">
        <v>10.0</v>
      </c>
      <c r="N3609" s="143">
        <v>46078.0</v>
      </c>
    </row>
    <row r="3610">
      <c r="A3610" s="135">
        <v>3609.0</v>
      </c>
      <c r="B3610" s="135" t="s">
        <v>13262</v>
      </c>
      <c r="C3610" s="135" t="s">
        <v>108</v>
      </c>
      <c r="K3610" s="135">
        <v>40.0</v>
      </c>
      <c r="N3610" s="143">
        <v>44755.0</v>
      </c>
    </row>
    <row r="3611">
      <c r="A3611" s="135">
        <v>3610.0</v>
      </c>
      <c r="B3611" s="135" t="s">
        <v>13264</v>
      </c>
      <c r="C3611" s="135" t="s">
        <v>108</v>
      </c>
      <c r="K3611" s="135">
        <v>30.0</v>
      </c>
      <c r="N3611" s="143">
        <v>46064.0</v>
      </c>
    </row>
    <row r="3612">
      <c r="A3612" s="135">
        <v>3611.0</v>
      </c>
      <c r="B3612" s="135" t="s">
        <v>13265</v>
      </c>
      <c r="C3612" s="135" t="s">
        <v>108</v>
      </c>
      <c r="K3612" s="135">
        <v>80.0</v>
      </c>
      <c r="N3612" s="143">
        <v>44902.0</v>
      </c>
    </row>
    <row r="3613">
      <c r="A3613" s="135">
        <v>3612.0</v>
      </c>
      <c r="B3613" s="135" t="s">
        <v>13267</v>
      </c>
      <c r="C3613" s="135" t="s">
        <v>108</v>
      </c>
      <c r="K3613" s="135">
        <v>10.0</v>
      </c>
      <c r="N3613" s="143">
        <v>46009.0</v>
      </c>
    </row>
    <row r="3614">
      <c r="A3614" s="135">
        <v>3613.0</v>
      </c>
      <c r="B3614" s="135" t="s">
        <v>13269</v>
      </c>
      <c r="C3614" s="135" t="s">
        <v>108</v>
      </c>
      <c r="N3614" s="143">
        <v>44569.0</v>
      </c>
      <c r="Q3614" s="135" t="s">
        <v>9494</v>
      </c>
      <c r="R3614" s="135">
        <v>1.0</v>
      </c>
    </row>
    <row r="3615">
      <c r="A3615" s="135">
        <v>3614.0</v>
      </c>
      <c r="B3615" s="135" t="s">
        <v>13271</v>
      </c>
      <c r="C3615" s="135" t="s">
        <v>108</v>
      </c>
      <c r="N3615" s="143">
        <v>45151.0</v>
      </c>
      <c r="Q3615" s="135" t="s">
        <v>13274</v>
      </c>
    </row>
    <row r="3616">
      <c r="A3616" s="135">
        <v>3615.0</v>
      </c>
      <c r="B3616" s="135" t="s">
        <v>13276</v>
      </c>
      <c r="C3616" s="135" t="s">
        <v>108</v>
      </c>
      <c r="K3616" s="135">
        <v>10.0</v>
      </c>
      <c r="N3616" s="143">
        <v>46010.0</v>
      </c>
    </row>
    <row r="3617">
      <c r="A3617" s="135">
        <v>3616.0</v>
      </c>
      <c r="B3617" s="135" t="s">
        <v>13277</v>
      </c>
      <c r="C3617" s="135" t="s">
        <v>108</v>
      </c>
      <c r="K3617" s="135">
        <v>30.0</v>
      </c>
      <c r="N3617" s="143">
        <v>46087.0</v>
      </c>
    </row>
    <row r="3618">
      <c r="A3618" s="135">
        <v>3617.0</v>
      </c>
      <c r="B3618" s="135" t="s">
        <v>13282</v>
      </c>
      <c r="C3618" s="135" t="s">
        <v>108</v>
      </c>
      <c r="N3618" s="143">
        <v>46021.0</v>
      </c>
    </row>
    <row r="3619">
      <c r="A3619" s="135">
        <v>3618.0</v>
      </c>
      <c r="B3619" s="135" t="s">
        <v>13284</v>
      </c>
      <c r="C3619" s="135" t="s">
        <v>108</v>
      </c>
      <c r="K3619" s="135">
        <v>60.0</v>
      </c>
      <c r="N3619" s="143">
        <v>44558.0</v>
      </c>
    </row>
    <row r="3620">
      <c r="A3620" s="135">
        <v>3619.0</v>
      </c>
      <c r="B3620" s="135" t="s">
        <v>13288</v>
      </c>
      <c r="C3620" s="135" t="s">
        <v>108</v>
      </c>
      <c r="K3620" s="135">
        <v>10.0</v>
      </c>
      <c r="N3620" s="143">
        <v>46082.0</v>
      </c>
    </row>
    <row r="3621">
      <c r="A3621" s="135">
        <v>3620.0</v>
      </c>
      <c r="B3621" s="135" t="s">
        <v>13289</v>
      </c>
      <c r="C3621" s="135" t="s">
        <v>108</v>
      </c>
      <c r="K3621" s="135">
        <v>60.0</v>
      </c>
      <c r="N3621" s="143">
        <v>46091.0</v>
      </c>
    </row>
    <row r="3622">
      <c r="A3622" s="135">
        <v>3621.0</v>
      </c>
      <c r="B3622" s="135" t="s">
        <v>13292</v>
      </c>
      <c r="C3622" s="135" t="s">
        <v>108</v>
      </c>
      <c r="N3622" s="143">
        <v>44013.0</v>
      </c>
    </row>
    <row r="3623">
      <c r="A3623" s="135">
        <v>3622.0</v>
      </c>
      <c r="B3623" s="135" t="s">
        <v>13294</v>
      </c>
      <c r="C3623" s="135" t="s">
        <v>108</v>
      </c>
      <c r="N3623" s="143">
        <v>43844.0</v>
      </c>
    </row>
    <row r="3624">
      <c r="A3624" s="135">
        <v>3623.0</v>
      </c>
      <c r="B3624" s="135" t="s">
        <v>13295</v>
      </c>
      <c r="C3624" s="135" t="s">
        <v>108</v>
      </c>
      <c r="K3624" s="135">
        <v>10.0</v>
      </c>
      <c r="N3624" s="143">
        <v>45056.0</v>
      </c>
    </row>
    <row r="3625">
      <c r="A3625" s="135">
        <v>3624.0</v>
      </c>
      <c r="B3625" s="135" t="s">
        <v>13298</v>
      </c>
      <c r="C3625" s="135" t="s">
        <v>108</v>
      </c>
      <c r="K3625" s="135">
        <v>150.0</v>
      </c>
      <c r="N3625" s="143">
        <v>43839.0</v>
      </c>
    </row>
    <row r="3626">
      <c r="A3626" s="135">
        <v>3625.0</v>
      </c>
      <c r="B3626" s="135" t="s">
        <v>13301</v>
      </c>
      <c r="C3626" s="135" t="s">
        <v>108</v>
      </c>
      <c r="K3626" s="135">
        <v>30.0</v>
      </c>
      <c r="N3626" s="143">
        <v>45512.0</v>
      </c>
    </row>
    <row r="3627">
      <c r="A3627" s="135">
        <v>3626.0</v>
      </c>
      <c r="B3627" s="135" t="s">
        <v>13302</v>
      </c>
      <c r="C3627" s="135" t="s">
        <v>108</v>
      </c>
      <c r="K3627" s="135">
        <v>90.0</v>
      </c>
      <c r="N3627" s="143">
        <v>44790.0</v>
      </c>
    </row>
    <row r="3628">
      <c r="A3628" s="135">
        <v>3627.0</v>
      </c>
      <c r="B3628" s="135" t="s">
        <v>13305</v>
      </c>
      <c r="C3628" s="135" t="s">
        <v>108</v>
      </c>
      <c r="K3628" s="135">
        <v>50.0</v>
      </c>
      <c r="N3628" s="143">
        <v>46072.0</v>
      </c>
    </row>
    <row r="3629">
      <c r="A3629" s="135">
        <v>3628.0</v>
      </c>
      <c r="B3629" s="135" t="s">
        <v>13307</v>
      </c>
      <c r="C3629" s="135" t="s">
        <v>108</v>
      </c>
      <c r="K3629" s="135">
        <v>10.0</v>
      </c>
      <c r="N3629" s="143">
        <v>46079.0</v>
      </c>
    </row>
    <row r="3630">
      <c r="A3630" s="135">
        <v>3629.0</v>
      </c>
      <c r="B3630" s="135" t="s">
        <v>13309</v>
      </c>
      <c r="C3630" s="135" t="s">
        <v>108</v>
      </c>
      <c r="K3630" s="135">
        <v>100.0</v>
      </c>
      <c r="N3630" s="143">
        <v>44010.0</v>
      </c>
    </row>
    <row r="3631">
      <c r="A3631" s="135">
        <v>3630.0</v>
      </c>
      <c r="B3631" s="135" t="s">
        <v>13310</v>
      </c>
      <c r="C3631" s="135" t="s">
        <v>108</v>
      </c>
      <c r="N3631" s="143">
        <v>44194.0</v>
      </c>
    </row>
    <row r="3632">
      <c r="A3632" s="135">
        <v>3631.0</v>
      </c>
      <c r="B3632" s="135" t="s">
        <v>13312</v>
      </c>
      <c r="C3632" s="135" t="s">
        <v>108</v>
      </c>
      <c r="K3632" s="135">
        <v>50.0</v>
      </c>
      <c r="N3632" s="143">
        <v>45696.0</v>
      </c>
    </row>
    <row r="3633">
      <c r="A3633" s="135">
        <v>3632.0</v>
      </c>
      <c r="B3633" s="135" t="s">
        <v>13313</v>
      </c>
      <c r="C3633" s="135" t="s">
        <v>108</v>
      </c>
      <c r="K3633" s="135">
        <v>10.0</v>
      </c>
      <c r="N3633" s="143">
        <v>46059.0</v>
      </c>
    </row>
    <row r="3634">
      <c r="A3634" s="135">
        <v>3633.0</v>
      </c>
      <c r="B3634" s="135" t="s">
        <v>13314</v>
      </c>
      <c r="C3634" s="135" t="s">
        <v>108</v>
      </c>
      <c r="K3634" s="135">
        <v>20.0</v>
      </c>
      <c r="N3634" s="143">
        <v>46079.0</v>
      </c>
    </row>
    <row r="3635">
      <c r="A3635" s="135">
        <v>3634.0</v>
      </c>
      <c r="B3635" s="135" t="s">
        <v>13318</v>
      </c>
      <c r="C3635" s="135" t="s">
        <v>108</v>
      </c>
      <c r="K3635" s="135">
        <v>20.0</v>
      </c>
      <c r="N3635" s="143">
        <v>43863.0</v>
      </c>
      <c r="Q3635" s="135" t="s">
        <v>13319</v>
      </c>
      <c r="R3635" s="135">
        <v>1.0</v>
      </c>
    </row>
    <row r="3636">
      <c r="A3636" s="135">
        <v>3635.0</v>
      </c>
      <c r="B3636" s="135" t="s">
        <v>13321</v>
      </c>
      <c r="C3636" s="135" t="s">
        <v>108</v>
      </c>
      <c r="K3636" s="135">
        <v>30.0</v>
      </c>
      <c r="N3636" s="143">
        <v>46056.0</v>
      </c>
    </row>
    <row r="3637">
      <c r="A3637" s="135">
        <v>3636.0</v>
      </c>
      <c r="B3637" s="135" t="s">
        <v>13324</v>
      </c>
      <c r="C3637" s="135" t="s">
        <v>108</v>
      </c>
      <c r="K3637" s="135">
        <v>80.0</v>
      </c>
      <c r="N3637" s="143">
        <v>45704.0</v>
      </c>
      <c r="Q3637" s="135" t="s">
        <v>13326</v>
      </c>
      <c r="R3637" s="135">
        <v>9.0</v>
      </c>
    </row>
    <row r="3638">
      <c r="A3638" s="135">
        <v>3637.0</v>
      </c>
      <c r="B3638" s="135" t="s">
        <v>13327</v>
      </c>
      <c r="C3638" s="135" t="s">
        <v>108</v>
      </c>
      <c r="K3638" s="135">
        <v>150.0</v>
      </c>
      <c r="N3638" s="143">
        <v>43842.0</v>
      </c>
    </row>
    <row r="3639">
      <c r="A3639" s="135">
        <v>3638.0</v>
      </c>
      <c r="B3639" s="135" t="s">
        <v>13330</v>
      </c>
      <c r="C3639" s="135" t="s">
        <v>108</v>
      </c>
      <c r="K3639" s="135">
        <v>10.0</v>
      </c>
      <c r="N3639" s="143">
        <v>45702.0</v>
      </c>
    </row>
    <row r="3640">
      <c r="A3640" s="135">
        <v>3639.0</v>
      </c>
      <c r="B3640" s="135" t="s">
        <v>13333</v>
      </c>
      <c r="C3640" s="135" t="s">
        <v>108</v>
      </c>
      <c r="K3640" s="135">
        <v>70.0</v>
      </c>
      <c r="N3640" s="143">
        <v>43897.0</v>
      </c>
    </row>
    <row r="3641">
      <c r="A3641" s="135">
        <v>3640.0</v>
      </c>
      <c r="B3641" s="135" t="s">
        <v>13335</v>
      </c>
      <c r="C3641" s="135" t="s">
        <v>108</v>
      </c>
      <c r="K3641" s="135">
        <v>10.0</v>
      </c>
      <c r="N3641" s="143">
        <v>45760.0</v>
      </c>
    </row>
    <row r="3642">
      <c r="A3642" s="135">
        <v>3641.0</v>
      </c>
      <c r="B3642" s="135" t="s">
        <v>13338</v>
      </c>
      <c r="C3642" s="135" t="s">
        <v>108</v>
      </c>
      <c r="K3642" s="135">
        <v>100.0</v>
      </c>
      <c r="N3642" s="143">
        <v>44175.0</v>
      </c>
    </row>
    <row r="3643">
      <c r="A3643" s="135">
        <v>3642.0</v>
      </c>
      <c r="B3643" s="135" t="s">
        <v>3954</v>
      </c>
      <c r="C3643" s="135" t="s">
        <v>108</v>
      </c>
      <c r="N3643" s="143">
        <v>44110.0</v>
      </c>
    </row>
    <row r="3644">
      <c r="A3644" s="135">
        <v>3643.0</v>
      </c>
      <c r="B3644" s="135" t="s">
        <v>13340</v>
      </c>
      <c r="C3644" s="135" t="s">
        <v>108</v>
      </c>
      <c r="K3644" s="135">
        <v>10.0</v>
      </c>
      <c r="N3644" s="143">
        <v>44987.0</v>
      </c>
    </row>
    <row r="3645">
      <c r="A3645" s="135">
        <v>3644.0</v>
      </c>
      <c r="B3645" s="135" t="s">
        <v>13343</v>
      </c>
      <c r="C3645" s="135" t="s">
        <v>108</v>
      </c>
      <c r="K3645" s="135">
        <v>30.0</v>
      </c>
      <c r="N3645" s="143">
        <v>45662.0</v>
      </c>
    </row>
    <row r="3646">
      <c r="A3646" s="135">
        <v>3645.0</v>
      </c>
      <c r="B3646" s="135" t="s">
        <v>13346</v>
      </c>
      <c r="C3646" s="135" t="s">
        <v>108</v>
      </c>
      <c r="K3646" s="135">
        <v>20.0</v>
      </c>
      <c r="N3646" s="143">
        <v>44834.0</v>
      </c>
    </row>
    <row r="3647">
      <c r="A3647" s="135">
        <v>3646.0</v>
      </c>
      <c r="B3647" s="135" t="s">
        <v>13347</v>
      </c>
      <c r="C3647" s="135" t="s">
        <v>108</v>
      </c>
      <c r="K3647" s="135">
        <v>50.0</v>
      </c>
      <c r="N3647" s="143">
        <v>45904.0</v>
      </c>
    </row>
    <row r="3648">
      <c r="A3648" s="135">
        <v>3647.0</v>
      </c>
      <c r="B3648" s="135" t="s">
        <v>13351</v>
      </c>
      <c r="C3648" s="135" t="s">
        <v>108</v>
      </c>
      <c r="K3648" s="135">
        <v>50.0</v>
      </c>
      <c r="N3648" s="143">
        <v>45562.0</v>
      </c>
    </row>
    <row r="3649">
      <c r="A3649" s="135">
        <v>3648.0</v>
      </c>
      <c r="B3649" s="135" t="s">
        <v>13352</v>
      </c>
      <c r="C3649" s="135" t="s">
        <v>108</v>
      </c>
      <c r="N3649" s="143">
        <v>45974.0</v>
      </c>
    </row>
    <row r="3650">
      <c r="A3650" s="135">
        <v>3649.0</v>
      </c>
      <c r="B3650" s="135" t="s">
        <v>13355</v>
      </c>
      <c r="C3650" s="135" t="s">
        <v>108</v>
      </c>
      <c r="K3650" s="135">
        <v>70.0</v>
      </c>
      <c r="N3650" s="143">
        <v>46072.0</v>
      </c>
    </row>
    <row r="3651">
      <c r="A3651" s="135">
        <v>3650.0</v>
      </c>
      <c r="B3651" s="135" t="s">
        <v>13357</v>
      </c>
      <c r="C3651" s="135" t="s">
        <v>108</v>
      </c>
      <c r="K3651" s="135">
        <v>80.0</v>
      </c>
      <c r="N3651" s="143">
        <v>44937.0</v>
      </c>
    </row>
    <row r="3652">
      <c r="A3652" s="135">
        <v>3651.0</v>
      </c>
      <c r="B3652" s="135" t="s">
        <v>13360</v>
      </c>
      <c r="C3652" s="135" t="s">
        <v>108</v>
      </c>
      <c r="N3652" s="143">
        <v>46117.0</v>
      </c>
    </row>
    <row r="3653">
      <c r="A3653" s="135">
        <v>3652.0</v>
      </c>
      <c r="B3653" s="135" t="s">
        <v>13361</v>
      </c>
      <c r="C3653" s="135" t="s">
        <v>108</v>
      </c>
      <c r="N3653" s="143">
        <v>45520.0</v>
      </c>
    </row>
    <row r="3654">
      <c r="A3654" s="135">
        <v>3653.0</v>
      </c>
      <c r="B3654" s="135" t="s">
        <v>13366</v>
      </c>
      <c r="C3654" s="135" t="s">
        <v>108</v>
      </c>
      <c r="K3654" s="135">
        <v>10.0</v>
      </c>
      <c r="N3654" s="143">
        <v>46014.0</v>
      </c>
    </row>
    <row r="3655">
      <c r="A3655" s="135">
        <v>3654.0</v>
      </c>
      <c r="B3655" s="135" t="s">
        <v>13368</v>
      </c>
      <c r="C3655" s="135" t="s">
        <v>108</v>
      </c>
      <c r="N3655" s="143">
        <v>46081.0</v>
      </c>
    </row>
    <row r="3656">
      <c r="A3656" s="135">
        <v>3655.0</v>
      </c>
      <c r="B3656" s="135" t="s">
        <v>13370</v>
      </c>
      <c r="C3656" s="135" t="s">
        <v>108</v>
      </c>
      <c r="K3656" s="135">
        <v>10.0</v>
      </c>
      <c r="N3656" s="143">
        <v>46067.0</v>
      </c>
    </row>
    <row r="3657">
      <c r="A3657" s="135">
        <v>3656.0</v>
      </c>
      <c r="B3657" s="135" t="s">
        <v>13372</v>
      </c>
      <c r="C3657" s="135" t="s">
        <v>108</v>
      </c>
      <c r="K3657" s="135">
        <v>50.0</v>
      </c>
      <c r="N3657" s="143">
        <v>45035.0</v>
      </c>
    </row>
    <row r="3658">
      <c r="A3658" s="135">
        <v>3657.0</v>
      </c>
      <c r="B3658" s="135" t="s">
        <v>13375</v>
      </c>
      <c r="C3658" s="135" t="s">
        <v>108</v>
      </c>
      <c r="N3658" s="143">
        <v>43848.0</v>
      </c>
    </row>
    <row r="3659">
      <c r="A3659" s="135">
        <v>3658.0</v>
      </c>
      <c r="B3659" s="135" t="s">
        <v>13377</v>
      </c>
      <c r="C3659" s="135" t="s">
        <v>108</v>
      </c>
      <c r="K3659" s="135">
        <v>30.0</v>
      </c>
      <c r="N3659" s="143">
        <v>43897.0</v>
      </c>
      <c r="Q3659" s="135" t="s">
        <v>13379</v>
      </c>
      <c r="R3659" s="135">
        <v>3.0</v>
      </c>
    </row>
    <row r="3660">
      <c r="A3660" s="135">
        <v>3659.0</v>
      </c>
      <c r="B3660" s="135" t="s">
        <v>13382</v>
      </c>
      <c r="C3660" s="135" t="s">
        <v>108</v>
      </c>
      <c r="K3660" s="135">
        <v>90.0</v>
      </c>
      <c r="N3660" s="143">
        <v>44067.0</v>
      </c>
    </row>
    <row r="3661">
      <c r="A3661" s="135">
        <v>3660.0</v>
      </c>
      <c r="B3661" s="135" t="s">
        <v>13384</v>
      </c>
      <c r="C3661" s="135" t="s">
        <v>108</v>
      </c>
      <c r="K3661" s="135">
        <v>60.0</v>
      </c>
      <c r="N3661" s="143">
        <v>46056.0</v>
      </c>
    </row>
    <row r="3662">
      <c r="A3662" s="135">
        <v>3661.0</v>
      </c>
      <c r="B3662" s="135" t="s">
        <v>13386</v>
      </c>
      <c r="C3662" s="135" t="s">
        <v>108</v>
      </c>
      <c r="K3662" s="135">
        <v>150.0</v>
      </c>
      <c r="N3662" s="143">
        <v>45073.0</v>
      </c>
      <c r="Q3662" s="135" t="s">
        <v>13388</v>
      </c>
    </row>
    <row r="3663">
      <c r="A3663" s="135">
        <v>3662.0</v>
      </c>
      <c r="B3663" s="135" t="s">
        <v>13389</v>
      </c>
      <c r="C3663" s="135" t="s">
        <v>108</v>
      </c>
      <c r="K3663" s="135">
        <v>10.0</v>
      </c>
      <c r="N3663" s="143">
        <v>46017.0</v>
      </c>
    </row>
    <row r="3664">
      <c r="A3664" s="135">
        <v>3663.0</v>
      </c>
      <c r="B3664" s="135" t="s">
        <v>13393</v>
      </c>
      <c r="C3664" s="135" t="s">
        <v>108</v>
      </c>
      <c r="K3664" s="135">
        <v>40.0</v>
      </c>
      <c r="N3664" s="143">
        <v>45880.0</v>
      </c>
    </row>
    <row r="3665">
      <c r="A3665" s="135">
        <v>3664.0</v>
      </c>
      <c r="B3665" s="135" t="s">
        <v>13395</v>
      </c>
      <c r="C3665" s="135" t="s">
        <v>108</v>
      </c>
      <c r="K3665" s="135">
        <v>10.0</v>
      </c>
      <c r="N3665" s="143">
        <v>43836.0</v>
      </c>
    </row>
    <row r="3666">
      <c r="A3666" s="135">
        <v>3665.0</v>
      </c>
      <c r="B3666" s="135" t="s">
        <v>13398</v>
      </c>
      <c r="C3666" s="135" t="s">
        <v>108</v>
      </c>
      <c r="K3666" s="135">
        <v>10.0</v>
      </c>
      <c r="N3666" s="143">
        <v>46067.0</v>
      </c>
    </row>
    <row r="3667">
      <c r="A3667" s="135">
        <v>3666.0</v>
      </c>
      <c r="B3667" s="135" t="s">
        <v>13401</v>
      </c>
      <c r="C3667" s="135" t="s">
        <v>108</v>
      </c>
      <c r="K3667" s="135">
        <v>30.0</v>
      </c>
      <c r="N3667" s="143">
        <v>43873.0</v>
      </c>
    </row>
    <row r="3668">
      <c r="A3668" s="135">
        <v>3667.0</v>
      </c>
      <c r="B3668" s="135" t="s">
        <v>13404</v>
      </c>
      <c r="C3668" s="135" t="s">
        <v>108</v>
      </c>
      <c r="N3668" s="143">
        <v>45843.0</v>
      </c>
    </row>
    <row r="3669">
      <c r="A3669" s="135">
        <v>3668.0</v>
      </c>
      <c r="B3669" s="135" t="s">
        <v>13407</v>
      </c>
      <c r="C3669" s="135" t="s">
        <v>108</v>
      </c>
      <c r="K3669" s="135">
        <v>50.0</v>
      </c>
      <c r="N3669" s="143">
        <v>44595.0</v>
      </c>
    </row>
    <row r="3670">
      <c r="A3670" s="135">
        <v>3669.0</v>
      </c>
      <c r="B3670" s="135" t="s">
        <v>13410</v>
      </c>
      <c r="C3670" s="135" t="s">
        <v>108</v>
      </c>
      <c r="K3670" s="135">
        <v>10.0</v>
      </c>
      <c r="N3670" s="143">
        <v>45602.0</v>
      </c>
      <c r="Q3670" s="135" t="s">
        <v>13411</v>
      </c>
    </row>
    <row r="3671">
      <c r="A3671" s="135">
        <v>3670.0</v>
      </c>
      <c r="B3671" s="135" t="s">
        <v>13412</v>
      </c>
      <c r="C3671" s="135" t="s">
        <v>108</v>
      </c>
      <c r="K3671" s="135">
        <v>10.0</v>
      </c>
      <c r="N3671" s="143">
        <v>45495.0</v>
      </c>
    </row>
    <row r="3672">
      <c r="A3672" s="135">
        <v>3671.0</v>
      </c>
      <c r="B3672" s="135" t="s">
        <v>13416</v>
      </c>
      <c r="C3672" s="135" t="s">
        <v>108</v>
      </c>
      <c r="K3672" s="135">
        <v>20.0</v>
      </c>
      <c r="N3672" s="143">
        <v>45048.0</v>
      </c>
    </row>
    <row r="3673">
      <c r="A3673" s="135">
        <v>3672.0</v>
      </c>
      <c r="B3673" s="135" t="s">
        <v>13418</v>
      </c>
      <c r="C3673" s="135" t="s">
        <v>108</v>
      </c>
      <c r="K3673" s="135">
        <v>10.0</v>
      </c>
      <c r="N3673" s="143">
        <v>46017.0</v>
      </c>
    </row>
    <row r="3674">
      <c r="A3674" s="135">
        <v>3673.0</v>
      </c>
      <c r="B3674" s="135" t="s">
        <v>13420</v>
      </c>
      <c r="C3674" s="135" t="s">
        <v>108</v>
      </c>
      <c r="N3674" s="143">
        <v>43848.0</v>
      </c>
    </row>
    <row r="3675">
      <c r="A3675" s="135">
        <v>3674.0</v>
      </c>
      <c r="B3675" s="135" t="s">
        <v>13422</v>
      </c>
      <c r="C3675" s="135" t="s">
        <v>108</v>
      </c>
      <c r="K3675" s="135">
        <v>80.0</v>
      </c>
      <c r="N3675" s="143">
        <v>44332.0</v>
      </c>
    </row>
    <row r="3676">
      <c r="A3676" s="135">
        <v>3675.0</v>
      </c>
      <c r="B3676" s="135" t="s">
        <v>13424</v>
      </c>
      <c r="C3676" s="135" t="s">
        <v>108</v>
      </c>
      <c r="N3676" s="143">
        <v>44857.0</v>
      </c>
    </row>
    <row r="3677">
      <c r="A3677" s="135">
        <v>3676.0</v>
      </c>
      <c r="B3677" s="135" t="s">
        <v>13426</v>
      </c>
      <c r="C3677" s="135" t="s">
        <v>108</v>
      </c>
      <c r="K3677" s="135">
        <v>10.0</v>
      </c>
      <c r="N3677" s="143">
        <v>46022.0</v>
      </c>
    </row>
    <row r="3678">
      <c r="A3678" s="135">
        <v>3677.0</v>
      </c>
      <c r="B3678" s="135" t="s">
        <v>13427</v>
      </c>
      <c r="C3678" s="135" t="s">
        <v>108</v>
      </c>
      <c r="K3678" s="135">
        <v>100.0</v>
      </c>
      <c r="N3678" s="143">
        <v>43954.0</v>
      </c>
    </row>
    <row r="3679">
      <c r="A3679" s="135">
        <v>3678.0</v>
      </c>
      <c r="B3679" s="135" t="s">
        <v>3956</v>
      </c>
      <c r="C3679" s="135" t="s">
        <v>108</v>
      </c>
      <c r="K3679" s="135">
        <v>10.0</v>
      </c>
      <c r="N3679" s="143">
        <v>44167.0</v>
      </c>
    </row>
    <row r="3680">
      <c r="A3680" s="135">
        <v>3679.0</v>
      </c>
      <c r="B3680" s="135" t="s">
        <v>13431</v>
      </c>
      <c r="C3680" s="135" t="s">
        <v>108</v>
      </c>
      <c r="K3680" s="135">
        <v>100.0</v>
      </c>
      <c r="N3680" s="143">
        <v>44041.0</v>
      </c>
    </row>
    <row r="3681">
      <c r="A3681" s="135">
        <v>3680.0</v>
      </c>
      <c r="B3681" s="135" t="s">
        <v>13433</v>
      </c>
      <c r="C3681" s="135" t="s">
        <v>108</v>
      </c>
      <c r="K3681" s="135">
        <v>100.0</v>
      </c>
      <c r="N3681" s="143">
        <v>43844.0</v>
      </c>
      <c r="Q3681" s="135" t="s">
        <v>13437</v>
      </c>
      <c r="R3681" s="135">
        <v>1.0</v>
      </c>
    </row>
    <row r="3682">
      <c r="A3682" s="135">
        <v>3681.0</v>
      </c>
      <c r="B3682" s="135" t="s">
        <v>2183</v>
      </c>
      <c r="C3682" s="135" t="s">
        <v>108</v>
      </c>
      <c r="K3682" s="135">
        <v>50.0</v>
      </c>
      <c r="N3682" s="143">
        <v>45937.0</v>
      </c>
    </row>
    <row r="3683">
      <c r="A3683" s="135">
        <v>3682.0</v>
      </c>
      <c r="B3683" s="135" t="s">
        <v>13440</v>
      </c>
      <c r="C3683" s="135" t="s">
        <v>108</v>
      </c>
      <c r="N3683" s="143">
        <v>45889.0</v>
      </c>
    </row>
    <row r="3684">
      <c r="A3684" s="135">
        <v>3683.0</v>
      </c>
      <c r="B3684" s="135" t="s">
        <v>13442</v>
      </c>
      <c r="C3684" s="135" t="s">
        <v>108</v>
      </c>
      <c r="K3684" s="135">
        <v>50.0</v>
      </c>
      <c r="N3684" s="143">
        <v>46038.0</v>
      </c>
      <c r="Q3684" s="135" t="s">
        <v>13444</v>
      </c>
      <c r="R3684" s="135">
        <v>4.0</v>
      </c>
    </row>
    <row r="3685">
      <c r="A3685" s="135">
        <v>3684.0</v>
      </c>
      <c r="B3685" s="135" t="s">
        <v>13445</v>
      </c>
      <c r="C3685" s="135" t="s">
        <v>108</v>
      </c>
      <c r="K3685" s="135">
        <v>40.0</v>
      </c>
      <c r="N3685" s="143">
        <v>44609.0</v>
      </c>
    </row>
    <row r="3686">
      <c r="A3686" s="135">
        <v>3685.0</v>
      </c>
      <c r="B3686" s="135" t="s">
        <v>13448</v>
      </c>
      <c r="C3686" s="135" t="s">
        <v>108</v>
      </c>
      <c r="K3686" s="135">
        <v>10.0</v>
      </c>
      <c r="N3686" s="143">
        <v>45847.0</v>
      </c>
      <c r="Q3686" s="135" t="s">
        <v>13450</v>
      </c>
    </row>
    <row r="3687">
      <c r="A3687" s="135">
        <v>3686.0</v>
      </c>
      <c r="B3687" s="135" t="s">
        <v>13452</v>
      </c>
      <c r="C3687" s="135" t="s">
        <v>108</v>
      </c>
      <c r="K3687" s="135">
        <v>10.0</v>
      </c>
      <c r="N3687" s="143">
        <v>46015.0</v>
      </c>
    </row>
    <row r="3688">
      <c r="A3688" s="135">
        <v>3687.0</v>
      </c>
      <c r="B3688" s="135" t="s">
        <v>13454</v>
      </c>
      <c r="C3688" s="135" t="s">
        <v>108</v>
      </c>
      <c r="K3688" s="135">
        <v>30.0</v>
      </c>
      <c r="N3688" s="143">
        <v>45810.0</v>
      </c>
    </row>
    <row r="3689">
      <c r="A3689" s="135">
        <v>3688.0</v>
      </c>
      <c r="B3689" s="135" t="s">
        <v>13457</v>
      </c>
      <c r="C3689" s="135" t="s">
        <v>108</v>
      </c>
      <c r="K3689" s="135">
        <v>200.0</v>
      </c>
      <c r="N3689" s="143">
        <v>46133.0</v>
      </c>
    </row>
    <row r="3690">
      <c r="A3690" s="135">
        <v>3689.0</v>
      </c>
      <c r="B3690" s="135" t="s">
        <v>3959</v>
      </c>
      <c r="C3690" s="135" t="s">
        <v>108</v>
      </c>
      <c r="K3690" s="135">
        <v>80.0</v>
      </c>
      <c r="N3690" s="143">
        <v>44877.0</v>
      </c>
    </row>
    <row r="3691">
      <c r="A3691" s="135">
        <v>3690.0</v>
      </c>
      <c r="B3691" s="135" t="s">
        <v>13462</v>
      </c>
      <c r="C3691" s="135" t="s">
        <v>108</v>
      </c>
      <c r="K3691" s="135">
        <v>100.0</v>
      </c>
      <c r="N3691" s="143">
        <v>44956.0</v>
      </c>
    </row>
    <row r="3692">
      <c r="A3692" s="135">
        <v>3691.0</v>
      </c>
      <c r="B3692" s="135" t="s">
        <v>13466</v>
      </c>
      <c r="C3692" s="135" t="s">
        <v>108</v>
      </c>
      <c r="K3692" s="135">
        <v>10.0</v>
      </c>
      <c r="N3692" s="143">
        <v>45353.0</v>
      </c>
    </row>
    <row r="3693">
      <c r="A3693" s="135">
        <v>3692.0</v>
      </c>
      <c r="B3693" s="135" t="s">
        <v>13469</v>
      </c>
      <c r="C3693" s="135" t="s">
        <v>108</v>
      </c>
      <c r="N3693" s="143">
        <v>45774.0</v>
      </c>
    </row>
    <row r="3694">
      <c r="A3694" s="135">
        <v>3693.0</v>
      </c>
      <c r="B3694" s="135" t="s">
        <v>13470</v>
      </c>
      <c r="C3694" s="135" t="s">
        <v>108</v>
      </c>
      <c r="K3694" s="135">
        <v>30.0</v>
      </c>
      <c r="N3694" s="143">
        <v>45486.0</v>
      </c>
    </row>
    <row r="3695">
      <c r="A3695" s="135">
        <v>3694.0</v>
      </c>
      <c r="B3695" s="135" t="s">
        <v>13471</v>
      </c>
      <c r="C3695" s="135" t="s">
        <v>108</v>
      </c>
      <c r="K3695" s="135">
        <v>10.0</v>
      </c>
      <c r="N3695" s="143">
        <v>46002.0</v>
      </c>
    </row>
    <row r="3696">
      <c r="A3696" s="135">
        <v>3695.0</v>
      </c>
      <c r="B3696" s="135" t="s">
        <v>13474</v>
      </c>
      <c r="C3696" s="135" t="s">
        <v>108</v>
      </c>
      <c r="K3696" s="135">
        <v>100.0</v>
      </c>
      <c r="N3696" s="143">
        <v>43841.0</v>
      </c>
      <c r="Q3696" s="135" t="s">
        <v>13476</v>
      </c>
    </row>
    <row r="3697">
      <c r="A3697" s="135">
        <v>3696.0</v>
      </c>
      <c r="B3697" s="135" t="s">
        <v>13477</v>
      </c>
      <c r="C3697" s="135" t="s">
        <v>108</v>
      </c>
      <c r="K3697" s="135">
        <v>100.0</v>
      </c>
      <c r="N3697" s="143">
        <v>43853.0</v>
      </c>
    </row>
    <row r="3698">
      <c r="A3698" s="135">
        <v>3697.0</v>
      </c>
      <c r="B3698" s="135" t="s">
        <v>13480</v>
      </c>
      <c r="C3698" s="135" t="s">
        <v>108</v>
      </c>
      <c r="K3698" s="135">
        <v>20.0</v>
      </c>
      <c r="N3698" s="143">
        <v>45029.0</v>
      </c>
    </row>
    <row r="3699">
      <c r="A3699" s="135">
        <v>3698.0</v>
      </c>
      <c r="B3699" s="135" t="s">
        <v>13483</v>
      </c>
      <c r="C3699" s="135" t="s">
        <v>108</v>
      </c>
      <c r="K3699" s="135">
        <v>10.0</v>
      </c>
      <c r="N3699" s="143">
        <v>46017.0</v>
      </c>
    </row>
    <row r="3700">
      <c r="A3700" s="135">
        <v>3699.0</v>
      </c>
      <c r="B3700" s="135" t="s">
        <v>13484</v>
      </c>
      <c r="C3700" s="135" t="s">
        <v>108</v>
      </c>
      <c r="N3700" s="143">
        <v>45487.0</v>
      </c>
    </row>
    <row r="3701">
      <c r="A3701" s="135">
        <v>3700.0</v>
      </c>
      <c r="B3701" s="135" t="s">
        <v>13486</v>
      </c>
      <c r="C3701" s="135" t="s">
        <v>108</v>
      </c>
      <c r="K3701" s="135">
        <v>100.0</v>
      </c>
      <c r="N3701" s="143">
        <v>44596.0</v>
      </c>
    </row>
    <row r="3702">
      <c r="A3702" s="135">
        <v>3701.0</v>
      </c>
      <c r="B3702" s="135" t="s">
        <v>13488</v>
      </c>
      <c r="C3702" s="135" t="s">
        <v>108</v>
      </c>
      <c r="K3702" s="135">
        <v>30.0</v>
      </c>
      <c r="N3702" s="143">
        <v>46055.0</v>
      </c>
    </row>
    <row r="3703">
      <c r="A3703" s="135">
        <v>3702.0</v>
      </c>
      <c r="B3703" s="135" t="s">
        <v>13490</v>
      </c>
      <c r="C3703" s="135" t="s">
        <v>108</v>
      </c>
      <c r="K3703" s="135">
        <v>70.0</v>
      </c>
      <c r="N3703" s="143">
        <v>44972.0</v>
      </c>
    </row>
    <row r="3704">
      <c r="A3704" s="135">
        <v>3703.0</v>
      </c>
      <c r="B3704" s="135" t="s">
        <v>13493</v>
      </c>
      <c r="C3704" s="135" t="s">
        <v>108</v>
      </c>
      <c r="K3704" s="135">
        <v>70.0</v>
      </c>
      <c r="N3704" s="143">
        <v>44974.0</v>
      </c>
    </row>
    <row r="3705">
      <c r="A3705" s="135">
        <v>3704.0</v>
      </c>
      <c r="B3705" s="135" t="s">
        <v>13495</v>
      </c>
      <c r="C3705" s="135" t="s">
        <v>108</v>
      </c>
      <c r="K3705" s="135">
        <v>40.0</v>
      </c>
      <c r="N3705" s="143">
        <v>45689.0</v>
      </c>
    </row>
    <row r="3706">
      <c r="A3706" s="135">
        <v>3705.0</v>
      </c>
      <c r="B3706" s="135" t="s">
        <v>13497</v>
      </c>
      <c r="C3706" s="135" t="s">
        <v>108</v>
      </c>
      <c r="N3706" s="143">
        <v>45324.0</v>
      </c>
    </row>
    <row r="3707">
      <c r="A3707" s="135">
        <v>3706.0</v>
      </c>
      <c r="B3707" s="135" t="s">
        <v>13499</v>
      </c>
      <c r="C3707" s="135" t="s">
        <v>108</v>
      </c>
      <c r="N3707" s="143">
        <v>45656.0</v>
      </c>
    </row>
    <row r="3708">
      <c r="A3708" s="135">
        <v>3707.0</v>
      </c>
      <c r="B3708" s="135" t="s">
        <v>13501</v>
      </c>
      <c r="C3708" s="135" t="s">
        <v>108</v>
      </c>
      <c r="K3708" s="135">
        <v>200.0</v>
      </c>
      <c r="N3708" s="143">
        <v>44825.0</v>
      </c>
    </row>
    <row r="3709">
      <c r="A3709" s="135">
        <v>3708.0</v>
      </c>
      <c r="B3709" s="135" t="s">
        <v>13504</v>
      </c>
      <c r="C3709" s="135" t="s">
        <v>108</v>
      </c>
      <c r="K3709" s="135">
        <v>20.0</v>
      </c>
      <c r="N3709" s="143">
        <v>45839.0</v>
      </c>
    </row>
    <row r="3710">
      <c r="A3710" s="135">
        <v>3709.0</v>
      </c>
      <c r="B3710" s="135" t="s">
        <v>13507</v>
      </c>
      <c r="C3710" s="135" t="s">
        <v>108</v>
      </c>
      <c r="N3710" s="143">
        <v>43858.0</v>
      </c>
    </row>
    <row r="3711">
      <c r="A3711" s="135">
        <v>3710.0</v>
      </c>
      <c r="B3711" s="135" t="s">
        <v>13508</v>
      </c>
      <c r="C3711" s="135" t="s">
        <v>108</v>
      </c>
      <c r="K3711" s="135">
        <v>60.0</v>
      </c>
      <c r="N3711" s="143">
        <v>45825.0</v>
      </c>
    </row>
    <row r="3712">
      <c r="A3712" s="135">
        <v>3711.0</v>
      </c>
      <c r="B3712" s="135" t="s">
        <v>13513</v>
      </c>
      <c r="C3712" s="135" t="s">
        <v>108</v>
      </c>
      <c r="N3712" s="143">
        <v>44301.0</v>
      </c>
    </row>
    <row r="3713">
      <c r="A3713" s="135">
        <v>3712.0</v>
      </c>
      <c r="B3713" s="135" t="s">
        <v>13517</v>
      </c>
      <c r="C3713" s="135" t="s">
        <v>108</v>
      </c>
      <c r="N3713" s="143">
        <v>45851.0</v>
      </c>
    </row>
    <row r="3714">
      <c r="A3714" s="135">
        <v>3713.0</v>
      </c>
      <c r="B3714" s="135" t="s">
        <v>13520</v>
      </c>
      <c r="C3714" s="135" t="s">
        <v>108</v>
      </c>
      <c r="K3714" s="135">
        <v>70.0</v>
      </c>
      <c r="N3714" s="143">
        <v>45544.0</v>
      </c>
    </row>
    <row r="3715">
      <c r="A3715" s="135">
        <v>3714.0</v>
      </c>
      <c r="B3715" s="135" t="s">
        <v>13523</v>
      </c>
      <c r="C3715" s="135" t="s">
        <v>108</v>
      </c>
      <c r="K3715" s="135">
        <v>30.0</v>
      </c>
      <c r="N3715" s="143">
        <v>43895.0</v>
      </c>
    </row>
    <row r="3716">
      <c r="A3716" s="135">
        <v>3715.0</v>
      </c>
      <c r="B3716" s="135" t="s">
        <v>13527</v>
      </c>
      <c r="C3716" s="135" t="s">
        <v>108</v>
      </c>
      <c r="K3716" s="135">
        <v>100.0</v>
      </c>
      <c r="N3716" s="143">
        <v>44281.0</v>
      </c>
    </row>
    <row r="3717">
      <c r="A3717" s="135">
        <v>3716.0</v>
      </c>
      <c r="B3717" s="135" t="s">
        <v>13529</v>
      </c>
      <c r="C3717" s="135" t="s">
        <v>108</v>
      </c>
      <c r="K3717" s="135">
        <v>90.0</v>
      </c>
      <c r="N3717" s="143">
        <v>43872.0</v>
      </c>
      <c r="Q3717" s="135" t="s">
        <v>13531</v>
      </c>
    </row>
    <row r="3718">
      <c r="A3718" s="135">
        <v>3717.0</v>
      </c>
      <c r="B3718" s="135" t="s">
        <v>13532</v>
      </c>
      <c r="C3718" s="135" t="s">
        <v>108</v>
      </c>
      <c r="K3718" s="135">
        <v>10.0</v>
      </c>
      <c r="N3718" s="143">
        <v>45495.0</v>
      </c>
    </row>
    <row r="3719">
      <c r="A3719" s="135">
        <v>3718.0</v>
      </c>
      <c r="B3719" s="135" t="s">
        <v>13535</v>
      </c>
      <c r="C3719" s="135" t="s">
        <v>108</v>
      </c>
      <c r="K3719" s="135">
        <v>20.0</v>
      </c>
      <c r="N3719" s="143">
        <v>46018.0</v>
      </c>
    </row>
    <row r="3720">
      <c r="A3720" s="135">
        <v>3719.0</v>
      </c>
      <c r="B3720" s="135" t="s">
        <v>13537</v>
      </c>
      <c r="C3720" s="135" t="s">
        <v>108</v>
      </c>
      <c r="K3720" s="135">
        <v>100.0</v>
      </c>
      <c r="N3720" s="143">
        <v>43858.0</v>
      </c>
    </row>
    <row r="3721">
      <c r="A3721" s="135">
        <v>3720.0</v>
      </c>
      <c r="B3721" s="135" t="s">
        <v>13541</v>
      </c>
      <c r="C3721" s="135" t="s">
        <v>108</v>
      </c>
      <c r="N3721" s="143">
        <v>44875.0</v>
      </c>
    </row>
    <row r="3722">
      <c r="A3722" s="135">
        <v>3721.0</v>
      </c>
      <c r="B3722" s="135" t="s">
        <v>13544</v>
      </c>
      <c r="C3722" s="135" t="s">
        <v>108</v>
      </c>
      <c r="K3722" s="135">
        <v>150.0</v>
      </c>
      <c r="N3722" s="143">
        <v>45246.0</v>
      </c>
    </row>
    <row r="3723">
      <c r="A3723" s="135">
        <v>3722.0</v>
      </c>
      <c r="B3723" s="135" t="s">
        <v>13548</v>
      </c>
      <c r="C3723" s="135" t="s">
        <v>108</v>
      </c>
      <c r="K3723" s="135">
        <v>150.0</v>
      </c>
      <c r="N3723" s="143">
        <v>43857.0</v>
      </c>
    </row>
    <row r="3724">
      <c r="A3724" s="135">
        <v>3723.0</v>
      </c>
      <c r="B3724" s="135" t="s">
        <v>13550</v>
      </c>
      <c r="C3724" s="135" t="s">
        <v>108</v>
      </c>
      <c r="K3724" s="135">
        <v>10.0</v>
      </c>
      <c r="N3724" s="143">
        <v>45974.0</v>
      </c>
    </row>
    <row r="3725">
      <c r="A3725" s="135">
        <v>3724.0</v>
      </c>
      <c r="B3725" s="135" t="s">
        <v>13555</v>
      </c>
      <c r="C3725" s="135" t="s">
        <v>108</v>
      </c>
      <c r="K3725" s="135">
        <v>10.0</v>
      </c>
      <c r="N3725" s="143">
        <v>46017.0</v>
      </c>
    </row>
    <row r="3726">
      <c r="A3726" s="135">
        <v>3725.0</v>
      </c>
      <c r="B3726" s="135" t="s">
        <v>13556</v>
      </c>
      <c r="C3726" s="135" t="s">
        <v>108</v>
      </c>
      <c r="K3726" s="135">
        <v>100.0</v>
      </c>
      <c r="N3726" s="143">
        <v>44522.0</v>
      </c>
      <c r="Q3726" s="135" t="s">
        <v>13559</v>
      </c>
    </row>
    <row r="3727">
      <c r="A3727" s="135">
        <v>3726.0</v>
      </c>
      <c r="B3727" s="135" t="s">
        <v>13560</v>
      </c>
      <c r="C3727" s="135" t="s">
        <v>108</v>
      </c>
      <c r="K3727" s="135">
        <v>40.0</v>
      </c>
      <c r="N3727" s="143">
        <v>45039.0</v>
      </c>
      <c r="Q3727" s="135" t="s">
        <v>13564</v>
      </c>
    </row>
    <row r="3728">
      <c r="A3728" s="135">
        <v>3727.0</v>
      </c>
      <c r="B3728" s="135" t="s">
        <v>13566</v>
      </c>
      <c r="C3728" s="135" t="s">
        <v>108</v>
      </c>
      <c r="K3728" s="135">
        <v>30.0</v>
      </c>
      <c r="N3728" s="143">
        <v>43854.0</v>
      </c>
    </row>
    <row r="3729">
      <c r="A3729" s="135">
        <v>3728.0</v>
      </c>
      <c r="B3729" s="135" t="s">
        <v>13568</v>
      </c>
      <c r="C3729" s="135" t="s">
        <v>108</v>
      </c>
      <c r="K3729" s="135">
        <v>150.0</v>
      </c>
      <c r="N3729" s="143">
        <v>43843.0</v>
      </c>
    </row>
    <row r="3730">
      <c r="A3730" s="135">
        <v>3729.0</v>
      </c>
      <c r="B3730" s="135" t="s">
        <v>13570</v>
      </c>
      <c r="C3730" s="135" t="s">
        <v>108</v>
      </c>
      <c r="K3730" s="135">
        <v>10.0</v>
      </c>
      <c r="N3730" s="143">
        <v>45846.0</v>
      </c>
    </row>
    <row r="3731">
      <c r="A3731" s="135">
        <v>3730.0</v>
      </c>
      <c r="B3731" s="135" t="s">
        <v>13574</v>
      </c>
      <c r="C3731" s="135" t="s">
        <v>108</v>
      </c>
      <c r="K3731" s="135">
        <v>90.0</v>
      </c>
      <c r="N3731" s="143">
        <v>44909.0</v>
      </c>
    </row>
    <row r="3732">
      <c r="A3732" s="135">
        <v>3731.0</v>
      </c>
      <c r="B3732" s="135" t="s">
        <v>13577</v>
      </c>
      <c r="C3732" s="135" t="s">
        <v>108</v>
      </c>
      <c r="N3732" s="143">
        <v>45935.0</v>
      </c>
    </row>
    <row r="3733">
      <c r="A3733" s="135">
        <v>3732.0</v>
      </c>
      <c r="B3733" s="135" t="s">
        <v>13579</v>
      </c>
      <c r="C3733" s="135" t="s">
        <v>108</v>
      </c>
      <c r="K3733" s="135">
        <v>10.0</v>
      </c>
      <c r="N3733" s="143">
        <v>46019.0</v>
      </c>
    </row>
    <row r="3734">
      <c r="A3734" s="135">
        <v>3733.0</v>
      </c>
      <c r="B3734" s="135" t="s">
        <v>13583</v>
      </c>
      <c r="C3734" s="135" t="s">
        <v>108</v>
      </c>
      <c r="K3734" s="135">
        <v>20.0</v>
      </c>
      <c r="N3734" s="143">
        <v>45745.0</v>
      </c>
    </row>
    <row r="3735">
      <c r="A3735" s="135">
        <v>3734.0</v>
      </c>
      <c r="B3735" s="135" t="s">
        <v>13588</v>
      </c>
      <c r="C3735" s="135" t="s">
        <v>108</v>
      </c>
      <c r="K3735" s="135">
        <v>50.0</v>
      </c>
      <c r="N3735" s="143">
        <v>44102.0</v>
      </c>
    </row>
    <row r="3736">
      <c r="A3736" s="135">
        <v>3735.0</v>
      </c>
      <c r="B3736" s="135" t="s">
        <v>13590</v>
      </c>
      <c r="C3736" s="135" t="s">
        <v>108</v>
      </c>
      <c r="K3736" s="135">
        <v>20.0</v>
      </c>
      <c r="N3736" s="143">
        <v>44846.0</v>
      </c>
    </row>
    <row r="3737">
      <c r="A3737" s="135">
        <v>3736.0</v>
      </c>
      <c r="B3737" s="135" t="s">
        <v>13592</v>
      </c>
      <c r="C3737" s="135" t="s">
        <v>108</v>
      </c>
      <c r="K3737" s="135">
        <v>200.0</v>
      </c>
      <c r="N3737" s="143">
        <v>44283.0</v>
      </c>
      <c r="Q3737" s="135" t="s">
        <v>13594</v>
      </c>
    </row>
    <row r="3738">
      <c r="A3738" s="135">
        <v>3737.0</v>
      </c>
      <c r="B3738" s="135" t="s">
        <v>13595</v>
      </c>
      <c r="C3738" s="135" t="s">
        <v>108</v>
      </c>
      <c r="N3738" s="143">
        <v>43573.0</v>
      </c>
    </row>
    <row r="3739">
      <c r="A3739" s="135">
        <v>3738.0</v>
      </c>
      <c r="B3739" s="135" t="s">
        <v>13597</v>
      </c>
      <c r="C3739" s="135" t="s">
        <v>108</v>
      </c>
      <c r="K3739" s="135">
        <v>10.0</v>
      </c>
      <c r="N3739" s="143">
        <v>45677.0</v>
      </c>
    </row>
    <row r="3740">
      <c r="A3740" s="135">
        <v>3739.0</v>
      </c>
      <c r="B3740" s="135" t="s">
        <v>13601</v>
      </c>
      <c r="C3740" s="135" t="s">
        <v>108</v>
      </c>
      <c r="K3740" s="135">
        <v>10.0</v>
      </c>
      <c r="N3740" s="143">
        <v>45847.0</v>
      </c>
    </row>
    <row r="3741">
      <c r="A3741" s="135">
        <v>3740.0</v>
      </c>
      <c r="B3741" s="135" t="s">
        <v>13605</v>
      </c>
      <c r="C3741" s="135" t="s">
        <v>108</v>
      </c>
      <c r="K3741" s="135">
        <v>30.0</v>
      </c>
      <c r="N3741" s="143">
        <v>44534.0</v>
      </c>
    </row>
    <row r="3742">
      <c r="A3742" s="135">
        <v>3741.0</v>
      </c>
      <c r="B3742" s="135" t="s">
        <v>13607</v>
      </c>
      <c r="C3742" s="135" t="s">
        <v>108</v>
      </c>
      <c r="K3742" s="135">
        <v>10.0</v>
      </c>
      <c r="N3742" s="143">
        <v>46017.0</v>
      </c>
    </row>
    <row r="3743">
      <c r="A3743" s="135">
        <v>3742.0</v>
      </c>
      <c r="B3743" s="135" t="s">
        <v>13610</v>
      </c>
      <c r="C3743" s="135" t="s">
        <v>108</v>
      </c>
      <c r="K3743" s="135">
        <v>40.0</v>
      </c>
      <c r="N3743" s="143">
        <v>43841.0</v>
      </c>
    </row>
    <row r="3744">
      <c r="A3744" s="135">
        <v>3743.0</v>
      </c>
      <c r="B3744" s="135" t="s">
        <v>13613</v>
      </c>
      <c r="C3744" s="135" t="s">
        <v>108</v>
      </c>
      <c r="K3744" s="135">
        <v>100.0</v>
      </c>
      <c r="N3744" s="143">
        <v>45357.0</v>
      </c>
      <c r="Q3744" s="135" t="s">
        <v>13614</v>
      </c>
    </row>
    <row r="3745">
      <c r="A3745" s="135">
        <v>3744.0</v>
      </c>
      <c r="B3745" s="135" t="s">
        <v>13616</v>
      </c>
      <c r="C3745" s="135" t="s">
        <v>108</v>
      </c>
      <c r="K3745" s="135">
        <v>10.0</v>
      </c>
      <c r="N3745" s="143">
        <v>45525.0</v>
      </c>
    </row>
    <row r="3746">
      <c r="A3746" s="135">
        <v>3745.0</v>
      </c>
      <c r="B3746" s="135" t="s">
        <v>13620</v>
      </c>
      <c r="C3746" s="135" t="s">
        <v>108</v>
      </c>
      <c r="K3746" s="135">
        <v>20.0</v>
      </c>
      <c r="N3746" s="143">
        <v>46052.0</v>
      </c>
    </row>
    <row r="3747">
      <c r="A3747" s="135">
        <v>3746.0</v>
      </c>
      <c r="B3747" s="135" t="s">
        <v>13622</v>
      </c>
      <c r="C3747" s="135" t="s">
        <v>108</v>
      </c>
      <c r="N3747" s="143">
        <v>45537.0</v>
      </c>
    </row>
    <row r="3748">
      <c r="A3748" s="135">
        <v>3747.0</v>
      </c>
      <c r="B3748" s="135" t="s">
        <v>13623</v>
      </c>
      <c r="C3748" s="135" t="s">
        <v>108</v>
      </c>
      <c r="K3748" s="135">
        <v>30.0</v>
      </c>
      <c r="N3748" s="143">
        <v>43840.0</v>
      </c>
      <c r="O3748" s="135" t="s">
        <v>1903</v>
      </c>
      <c r="P3748" s="135" t="s">
        <v>1767</v>
      </c>
      <c r="S3748" s="135" t="s">
        <v>1770</v>
      </c>
    </row>
    <row r="3749">
      <c r="A3749" s="135">
        <v>3748.0</v>
      </c>
      <c r="B3749" s="135" t="s">
        <v>13630</v>
      </c>
      <c r="C3749" s="135" t="s">
        <v>108</v>
      </c>
      <c r="K3749" s="135">
        <v>10.0</v>
      </c>
      <c r="N3749" s="143">
        <v>45028.0</v>
      </c>
    </row>
    <row r="3750">
      <c r="A3750" s="135">
        <v>3749.0</v>
      </c>
      <c r="B3750" s="135" t="s">
        <v>13632</v>
      </c>
      <c r="C3750" s="135" t="s">
        <v>108</v>
      </c>
      <c r="K3750" s="135">
        <v>150.0</v>
      </c>
      <c r="N3750" s="143">
        <v>43843.0</v>
      </c>
    </row>
    <row r="3751">
      <c r="A3751" s="135">
        <v>3750.0</v>
      </c>
      <c r="B3751" s="135" t="s">
        <v>13635</v>
      </c>
      <c r="C3751" s="135" t="s">
        <v>108</v>
      </c>
      <c r="K3751" s="135">
        <v>150.0</v>
      </c>
      <c r="N3751" s="143">
        <v>45761.0</v>
      </c>
    </row>
    <row r="3752">
      <c r="A3752" s="135">
        <v>3751.0</v>
      </c>
      <c r="B3752" s="135" t="s">
        <v>13639</v>
      </c>
      <c r="C3752" s="135" t="s">
        <v>108</v>
      </c>
      <c r="K3752" s="135">
        <v>70.0</v>
      </c>
      <c r="N3752" s="143">
        <v>44448.0</v>
      </c>
    </row>
    <row r="3753">
      <c r="A3753" s="135">
        <v>3752.0</v>
      </c>
      <c r="B3753" s="135" t="s">
        <v>13642</v>
      </c>
      <c r="C3753" s="135" t="s">
        <v>108</v>
      </c>
      <c r="K3753" s="135">
        <v>20.0</v>
      </c>
      <c r="N3753" s="143">
        <v>45580.0</v>
      </c>
    </row>
    <row r="3754">
      <c r="A3754" s="135">
        <v>3753.0</v>
      </c>
      <c r="B3754" s="135" t="s">
        <v>13645</v>
      </c>
      <c r="C3754" s="135" t="s">
        <v>108</v>
      </c>
      <c r="K3754" s="135">
        <v>10.0</v>
      </c>
      <c r="N3754" s="143">
        <v>46018.0</v>
      </c>
    </row>
    <row r="3755">
      <c r="A3755" s="135">
        <v>3754.0</v>
      </c>
      <c r="B3755" s="135" t="s">
        <v>13648</v>
      </c>
      <c r="C3755" s="135" t="s">
        <v>108</v>
      </c>
      <c r="K3755" s="135">
        <v>10.0</v>
      </c>
      <c r="N3755" s="143">
        <v>45847.0</v>
      </c>
    </row>
    <row r="3756">
      <c r="A3756" s="135">
        <v>3755.0</v>
      </c>
      <c r="B3756" s="135" t="s">
        <v>13650</v>
      </c>
      <c r="C3756" s="135" t="s">
        <v>108</v>
      </c>
      <c r="K3756" s="135">
        <v>10.0</v>
      </c>
      <c r="N3756" s="143">
        <v>46079.0</v>
      </c>
    </row>
    <row r="3757">
      <c r="A3757" s="135">
        <v>3756.0</v>
      </c>
      <c r="B3757" s="135" t="s">
        <v>13651</v>
      </c>
      <c r="C3757" s="135" t="s">
        <v>108</v>
      </c>
      <c r="N3757" s="143">
        <v>46037.0</v>
      </c>
    </row>
    <row r="3758">
      <c r="A3758" s="135">
        <v>3757.0</v>
      </c>
      <c r="B3758" s="135" t="s">
        <v>13654</v>
      </c>
      <c r="C3758" s="135" t="s">
        <v>108</v>
      </c>
      <c r="N3758" s="143">
        <v>46078.0</v>
      </c>
    </row>
    <row r="3759">
      <c r="A3759" s="135">
        <v>3758.0</v>
      </c>
      <c r="B3759" s="135" t="s">
        <v>13656</v>
      </c>
      <c r="C3759" s="135" t="s">
        <v>108</v>
      </c>
      <c r="K3759" s="135">
        <v>300.0</v>
      </c>
      <c r="N3759" s="143">
        <v>43841.0</v>
      </c>
    </row>
    <row r="3760">
      <c r="A3760" s="135">
        <v>3759.0</v>
      </c>
      <c r="B3760" s="135" t="s">
        <v>13659</v>
      </c>
      <c r="C3760" s="135" t="s">
        <v>108</v>
      </c>
      <c r="K3760" s="135">
        <v>200.0</v>
      </c>
      <c r="N3760" s="143">
        <v>43842.0</v>
      </c>
      <c r="Q3760" s="135" t="s">
        <v>13660</v>
      </c>
      <c r="R3760" s="135">
        <v>2.0</v>
      </c>
    </row>
    <row r="3761">
      <c r="A3761" s="135">
        <v>3760.0</v>
      </c>
      <c r="B3761" s="135" t="s">
        <v>13663</v>
      </c>
      <c r="C3761" s="135" t="s">
        <v>108</v>
      </c>
      <c r="K3761" s="135">
        <v>100.0</v>
      </c>
      <c r="N3761" s="143">
        <v>44884.0</v>
      </c>
      <c r="Q3761" s="135" t="s">
        <v>13665</v>
      </c>
    </row>
    <row r="3762">
      <c r="A3762" s="135">
        <v>3761.0</v>
      </c>
      <c r="B3762" s="135" t="s">
        <v>13667</v>
      </c>
      <c r="C3762" s="135" t="s">
        <v>108</v>
      </c>
      <c r="N3762" s="143">
        <v>44426.0</v>
      </c>
    </row>
    <row r="3763">
      <c r="A3763" s="135">
        <v>3762.0</v>
      </c>
      <c r="B3763" s="135" t="s">
        <v>13669</v>
      </c>
      <c r="C3763" s="135" t="s">
        <v>108</v>
      </c>
      <c r="K3763" s="135">
        <v>10.0</v>
      </c>
      <c r="N3763" s="143">
        <v>45848.0</v>
      </c>
    </row>
    <row r="3764">
      <c r="A3764" s="135">
        <v>3763.0</v>
      </c>
      <c r="B3764" s="135" t="s">
        <v>13671</v>
      </c>
      <c r="C3764" s="135" t="s">
        <v>108</v>
      </c>
      <c r="K3764" s="135">
        <v>200.0</v>
      </c>
      <c r="N3764" s="143">
        <v>43875.0</v>
      </c>
    </row>
    <row r="3765">
      <c r="A3765" s="135">
        <v>3764.0</v>
      </c>
      <c r="B3765" s="135" t="s">
        <v>13673</v>
      </c>
      <c r="C3765" s="135" t="s">
        <v>108</v>
      </c>
      <c r="N3765" s="143">
        <v>44251.0</v>
      </c>
    </row>
    <row r="3766">
      <c r="A3766" s="135">
        <v>3765.0</v>
      </c>
      <c r="B3766" s="135" t="s">
        <v>13676</v>
      </c>
      <c r="C3766" s="135" t="s">
        <v>108</v>
      </c>
      <c r="K3766" s="135">
        <v>60.0</v>
      </c>
      <c r="N3766" s="143">
        <v>45619.0</v>
      </c>
    </row>
    <row r="3767">
      <c r="A3767" s="135">
        <v>3766.0</v>
      </c>
      <c r="B3767" s="135" t="s">
        <v>13679</v>
      </c>
      <c r="C3767" s="135" t="s">
        <v>108</v>
      </c>
      <c r="K3767" s="135">
        <v>70.0</v>
      </c>
      <c r="N3767" s="143">
        <v>45870.0</v>
      </c>
    </row>
    <row r="3768">
      <c r="A3768" s="135">
        <v>3767.0</v>
      </c>
      <c r="B3768" s="135" t="s">
        <v>13683</v>
      </c>
      <c r="C3768" s="135" t="s">
        <v>108</v>
      </c>
      <c r="K3768" s="135">
        <v>80.0</v>
      </c>
      <c r="N3768" s="143">
        <v>43410.0</v>
      </c>
    </row>
    <row r="3769">
      <c r="A3769" s="135">
        <v>3768.0</v>
      </c>
      <c r="B3769" s="135" t="s">
        <v>13685</v>
      </c>
      <c r="C3769" s="135" t="s">
        <v>108</v>
      </c>
      <c r="K3769" s="135">
        <v>200.0</v>
      </c>
      <c r="N3769" s="143">
        <v>44963.0</v>
      </c>
    </row>
    <row r="3770">
      <c r="A3770" s="135">
        <v>3769.0</v>
      </c>
      <c r="B3770" s="135" t="s">
        <v>13688</v>
      </c>
      <c r="C3770" s="135" t="s">
        <v>108</v>
      </c>
      <c r="K3770" s="135">
        <v>250.0</v>
      </c>
      <c r="N3770" s="143">
        <v>43893.0</v>
      </c>
    </row>
    <row r="3771">
      <c r="A3771" s="135">
        <v>3770.0</v>
      </c>
      <c r="B3771" s="135" t="s">
        <v>13691</v>
      </c>
      <c r="C3771" s="135" t="s">
        <v>108</v>
      </c>
      <c r="N3771" s="143">
        <v>43889.0</v>
      </c>
    </row>
    <row r="3772">
      <c r="A3772" s="135">
        <v>3771.0</v>
      </c>
      <c r="B3772" s="135" t="s">
        <v>13693</v>
      </c>
      <c r="C3772" s="135" t="s">
        <v>108</v>
      </c>
      <c r="K3772" s="135">
        <v>20.0</v>
      </c>
      <c r="N3772" s="143">
        <v>45852.0</v>
      </c>
    </row>
    <row r="3773">
      <c r="A3773" s="135">
        <v>3772.0</v>
      </c>
      <c r="B3773" s="135" t="s">
        <v>13695</v>
      </c>
      <c r="C3773" s="135" t="s">
        <v>108</v>
      </c>
      <c r="K3773" s="135">
        <v>20.0</v>
      </c>
      <c r="N3773" s="143">
        <v>44716.0</v>
      </c>
    </row>
    <row r="3774">
      <c r="A3774" s="135">
        <v>3773.0</v>
      </c>
      <c r="B3774" s="135" t="s">
        <v>13698</v>
      </c>
      <c r="C3774" s="135" t="s">
        <v>108</v>
      </c>
      <c r="N3774" s="143">
        <v>45045.0</v>
      </c>
    </row>
    <row r="3775">
      <c r="A3775" s="135">
        <v>3774.0</v>
      </c>
      <c r="B3775" s="135" t="s">
        <v>13701</v>
      </c>
      <c r="C3775" s="135" t="s">
        <v>108</v>
      </c>
      <c r="N3775" s="143">
        <v>44377.0</v>
      </c>
    </row>
    <row r="3776">
      <c r="A3776" s="135">
        <v>3775.0</v>
      </c>
      <c r="B3776" s="135" t="s">
        <v>13703</v>
      </c>
      <c r="C3776" s="135" t="s">
        <v>108</v>
      </c>
      <c r="K3776" s="135">
        <v>10.0</v>
      </c>
      <c r="N3776" s="143">
        <v>46079.0</v>
      </c>
    </row>
    <row r="3777">
      <c r="A3777" s="135">
        <v>3776.0</v>
      </c>
      <c r="B3777" s="135" t="s">
        <v>13706</v>
      </c>
      <c r="C3777" s="135" t="s">
        <v>108</v>
      </c>
      <c r="K3777" s="135">
        <v>30.0</v>
      </c>
      <c r="N3777" s="143">
        <v>46051.0</v>
      </c>
    </row>
    <row r="3778">
      <c r="A3778" s="135">
        <v>3777.0</v>
      </c>
      <c r="B3778" s="135" t="s">
        <v>13708</v>
      </c>
      <c r="C3778" s="135" t="s">
        <v>108</v>
      </c>
      <c r="K3778" s="135">
        <v>10.0</v>
      </c>
      <c r="N3778" s="143">
        <v>46018.0</v>
      </c>
    </row>
    <row r="3779">
      <c r="A3779" s="135">
        <v>3778.0</v>
      </c>
      <c r="B3779" s="135" t="s">
        <v>13712</v>
      </c>
      <c r="C3779" s="135" t="s">
        <v>108</v>
      </c>
      <c r="K3779" s="135">
        <v>60.0</v>
      </c>
      <c r="N3779" s="143">
        <v>43988.0</v>
      </c>
    </row>
    <row r="3780">
      <c r="A3780" s="135">
        <v>3779.0</v>
      </c>
      <c r="B3780" s="135" t="s">
        <v>13714</v>
      </c>
      <c r="C3780" s="135" t="s">
        <v>108</v>
      </c>
      <c r="K3780" s="135">
        <v>20.0</v>
      </c>
      <c r="N3780" s="143">
        <v>45853.0</v>
      </c>
    </row>
    <row r="3781">
      <c r="A3781" s="135">
        <v>3780.0</v>
      </c>
      <c r="B3781" s="135" t="s">
        <v>13716</v>
      </c>
      <c r="C3781" s="135" t="s">
        <v>108</v>
      </c>
      <c r="K3781" s="135">
        <v>10.0</v>
      </c>
      <c r="N3781" s="143">
        <v>46017.0</v>
      </c>
    </row>
    <row r="3782">
      <c r="A3782" s="135">
        <v>3781.0</v>
      </c>
      <c r="B3782" s="135" t="s">
        <v>13719</v>
      </c>
      <c r="C3782" s="135" t="s">
        <v>108</v>
      </c>
      <c r="K3782" s="135">
        <v>10.0</v>
      </c>
      <c r="N3782" s="143">
        <v>45222.0</v>
      </c>
    </row>
    <row r="3783">
      <c r="A3783" s="135">
        <v>3782.0</v>
      </c>
      <c r="B3783" s="135" t="s">
        <v>13722</v>
      </c>
      <c r="C3783" s="135" t="s">
        <v>108</v>
      </c>
      <c r="K3783" s="135">
        <v>100.0</v>
      </c>
      <c r="N3783" s="143">
        <v>43844.0</v>
      </c>
    </row>
    <row r="3784">
      <c r="A3784" s="135">
        <v>3783.0</v>
      </c>
      <c r="B3784" s="135" t="s">
        <v>13724</v>
      </c>
      <c r="C3784" s="135" t="s">
        <v>108</v>
      </c>
      <c r="K3784" s="135">
        <v>30.0</v>
      </c>
      <c r="N3784" s="143">
        <v>45730.0</v>
      </c>
    </row>
    <row r="3785">
      <c r="A3785" s="135">
        <v>3784.0</v>
      </c>
      <c r="B3785" s="135" t="s">
        <v>13727</v>
      </c>
      <c r="C3785" s="135" t="s">
        <v>108</v>
      </c>
      <c r="K3785" s="135">
        <v>100.0</v>
      </c>
      <c r="N3785" s="143">
        <v>43840.0</v>
      </c>
    </row>
    <row r="3786">
      <c r="A3786" s="135">
        <v>3785.0</v>
      </c>
      <c r="B3786" s="135" t="s">
        <v>13729</v>
      </c>
      <c r="C3786" s="135" t="s">
        <v>108</v>
      </c>
      <c r="K3786" s="135">
        <v>20.0</v>
      </c>
      <c r="N3786" s="143">
        <v>46019.0</v>
      </c>
    </row>
    <row r="3787">
      <c r="A3787" s="135">
        <v>3786.0</v>
      </c>
      <c r="B3787" s="135" t="s">
        <v>13732</v>
      </c>
      <c r="C3787" s="135" t="s">
        <v>108</v>
      </c>
      <c r="K3787" s="135">
        <v>250.0</v>
      </c>
      <c r="N3787" s="143">
        <v>43876.0</v>
      </c>
    </row>
    <row r="3788">
      <c r="A3788" s="135">
        <v>3787.0</v>
      </c>
      <c r="B3788" s="135" t="s">
        <v>13734</v>
      </c>
      <c r="C3788" s="135" t="s">
        <v>108</v>
      </c>
      <c r="K3788" s="135">
        <v>100.0</v>
      </c>
      <c r="N3788" s="143">
        <v>43953.0</v>
      </c>
    </row>
    <row r="3789">
      <c r="A3789" s="135">
        <v>3788.0</v>
      </c>
      <c r="B3789" s="135" t="s">
        <v>13737</v>
      </c>
      <c r="C3789" s="135" t="s">
        <v>108</v>
      </c>
      <c r="K3789" s="135">
        <v>40.0</v>
      </c>
      <c r="N3789" s="143">
        <v>43889.0</v>
      </c>
    </row>
    <row r="3790">
      <c r="A3790" s="135">
        <v>3789.0</v>
      </c>
      <c r="B3790" s="135" t="s">
        <v>13741</v>
      </c>
      <c r="C3790" s="135" t="s">
        <v>108</v>
      </c>
      <c r="K3790" s="135">
        <v>150.0</v>
      </c>
      <c r="N3790" s="143">
        <v>46055.0</v>
      </c>
    </row>
    <row r="3791">
      <c r="A3791" s="135">
        <v>3790.0</v>
      </c>
      <c r="B3791" s="135" t="s">
        <v>13743</v>
      </c>
      <c r="C3791" s="135" t="s">
        <v>108</v>
      </c>
      <c r="K3791" s="135">
        <v>10.0</v>
      </c>
      <c r="N3791" s="143">
        <v>46009.0</v>
      </c>
    </row>
    <row r="3792">
      <c r="A3792" s="135">
        <v>3791.0</v>
      </c>
      <c r="B3792" s="135" t="s">
        <v>13745</v>
      </c>
      <c r="C3792" s="135" t="s">
        <v>108</v>
      </c>
      <c r="K3792" s="135">
        <v>10.0</v>
      </c>
      <c r="N3792" s="143">
        <v>46073.0</v>
      </c>
    </row>
    <row r="3793">
      <c r="A3793" s="135">
        <v>3792.0</v>
      </c>
      <c r="B3793" s="135" t="s">
        <v>13749</v>
      </c>
      <c r="C3793" s="135" t="s">
        <v>108</v>
      </c>
      <c r="K3793" s="135">
        <v>60.0</v>
      </c>
      <c r="N3793" s="143">
        <v>44953.0</v>
      </c>
    </row>
    <row r="3794">
      <c r="A3794" s="135">
        <v>3793.0</v>
      </c>
      <c r="B3794" s="135" t="s">
        <v>13752</v>
      </c>
      <c r="C3794" s="135" t="s">
        <v>108</v>
      </c>
      <c r="N3794" s="143">
        <v>45259.0</v>
      </c>
    </row>
    <row r="3795">
      <c r="A3795" s="135">
        <v>3794.0</v>
      </c>
      <c r="B3795" s="135" t="s">
        <v>13754</v>
      </c>
      <c r="C3795" s="135" t="s">
        <v>108</v>
      </c>
      <c r="K3795" s="135">
        <v>20.0</v>
      </c>
      <c r="N3795" s="143">
        <v>44733.0</v>
      </c>
    </row>
    <row r="3796">
      <c r="A3796" s="135">
        <v>3795.0</v>
      </c>
      <c r="B3796" s="135" t="s">
        <v>13759</v>
      </c>
      <c r="C3796" s="135" t="s">
        <v>108</v>
      </c>
      <c r="K3796" s="135">
        <v>70.0</v>
      </c>
      <c r="N3796" s="143">
        <v>44070.0</v>
      </c>
      <c r="Q3796" s="135" t="s">
        <v>13761</v>
      </c>
    </row>
    <row r="3797">
      <c r="A3797" s="135">
        <v>3796.0</v>
      </c>
      <c r="B3797" s="135" t="s">
        <v>13763</v>
      </c>
      <c r="C3797" s="135" t="s">
        <v>108</v>
      </c>
      <c r="K3797" s="135">
        <v>10.0</v>
      </c>
      <c r="N3797" s="143">
        <v>44211.0</v>
      </c>
    </row>
    <row r="3798">
      <c r="A3798" s="135">
        <v>3797.0</v>
      </c>
      <c r="B3798" s="135" t="s">
        <v>13765</v>
      </c>
      <c r="C3798" s="135" t="s">
        <v>108</v>
      </c>
      <c r="K3798" s="135">
        <v>50.0</v>
      </c>
      <c r="N3798" s="143">
        <v>44882.0</v>
      </c>
    </row>
    <row r="3799">
      <c r="A3799" s="135">
        <v>3798.0</v>
      </c>
      <c r="B3799" s="135" t="s">
        <v>13768</v>
      </c>
      <c r="C3799" s="135" t="s">
        <v>108</v>
      </c>
      <c r="K3799" s="135">
        <v>70.0</v>
      </c>
      <c r="N3799" s="143">
        <v>44493.0</v>
      </c>
    </row>
    <row r="3800">
      <c r="A3800" s="135">
        <v>3799.0</v>
      </c>
      <c r="B3800" s="135" t="s">
        <v>13770</v>
      </c>
      <c r="C3800" s="135" t="s">
        <v>108</v>
      </c>
      <c r="K3800" s="135">
        <v>20.0</v>
      </c>
      <c r="N3800" s="143">
        <v>45847.0</v>
      </c>
    </row>
    <row r="3801">
      <c r="A3801" s="135">
        <v>3800.0</v>
      </c>
      <c r="B3801" s="135" t="s">
        <v>13772</v>
      </c>
      <c r="C3801" s="135" t="s">
        <v>108</v>
      </c>
      <c r="N3801" s="143">
        <v>44877.0</v>
      </c>
    </row>
    <row r="3802">
      <c r="A3802" s="135">
        <v>3801.0</v>
      </c>
      <c r="B3802" s="135" t="s">
        <v>13776</v>
      </c>
      <c r="C3802" s="135" t="s">
        <v>108</v>
      </c>
      <c r="K3802" s="135">
        <v>20.0</v>
      </c>
      <c r="N3802" s="143">
        <v>46017.0</v>
      </c>
    </row>
    <row r="3803">
      <c r="A3803" s="135">
        <v>3802.0</v>
      </c>
      <c r="B3803" s="135" t="s">
        <v>13779</v>
      </c>
      <c r="C3803" s="135" t="s">
        <v>108</v>
      </c>
      <c r="N3803" s="143">
        <v>45578.0</v>
      </c>
    </row>
    <row r="3804">
      <c r="A3804" s="135">
        <v>3803.0</v>
      </c>
      <c r="B3804" s="135" t="s">
        <v>13781</v>
      </c>
      <c r="C3804" s="135" t="s">
        <v>108</v>
      </c>
      <c r="N3804" s="143">
        <v>44354.0</v>
      </c>
    </row>
    <row r="3805">
      <c r="A3805" s="135">
        <v>3804.0</v>
      </c>
      <c r="B3805" s="135" t="s">
        <v>13782</v>
      </c>
      <c r="C3805" s="135" t="s">
        <v>108</v>
      </c>
      <c r="K3805" s="135">
        <v>40.0</v>
      </c>
      <c r="N3805" s="143">
        <v>43946.0</v>
      </c>
    </row>
    <row r="3806">
      <c r="A3806" s="135">
        <v>3805.0</v>
      </c>
      <c r="B3806" s="135" t="s">
        <v>13785</v>
      </c>
      <c r="C3806" s="135" t="s">
        <v>108</v>
      </c>
      <c r="K3806" s="135">
        <v>90.0</v>
      </c>
      <c r="N3806" s="143">
        <v>45115.0</v>
      </c>
    </row>
    <row r="3807">
      <c r="A3807" s="135">
        <v>3806.0</v>
      </c>
      <c r="B3807" s="135" t="s">
        <v>13788</v>
      </c>
      <c r="C3807" s="135" t="s">
        <v>108</v>
      </c>
      <c r="K3807" s="135">
        <v>10.0</v>
      </c>
      <c r="N3807" s="143">
        <v>46127.0</v>
      </c>
    </row>
    <row r="3808">
      <c r="A3808" s="135">
        <v>3807.0</v>
      </c>
      <c r="B3808" s="135" t="s">
        <v>13793</v>
      </c>
      <c r="C3808" s="135" t="s">
        <v>108</v>
      </c>
      <c r="K3808" s="135">
        <v>10.0</v>
      </c>
      <c r="N3808" s="143">
        <v>45849.0</v>
      </c>
    </row>
    <row r="3809">
      <c r="A3809" s="135">
        <v>3808.0</v>
      </c>
      <c r="B3809" s="135" t="s">
        <v>13796</v>
      </c>
      <c r="C3809" s="135" t="s">
        <v>108</v>
      </c>
      <c r="K3809" s="135">
        <v>150.0</v>
      </c>
      <c r="N3809" s="143">
        <v>43887.0</v>
      </c>
    </row>
    <row r="3810">
      <c r="A3810" s="135">
        <v>3809.0</v>
      </c>
      <c r="B3810" s="135" t="s">
        <v>13797</v>
      </c>
      <c r="C3810" s="135" t="s">
        <v>108</v>
      </c>
      <c r="K3810" s="135">
        <v>10.0</v>
      </c>
      <c r="N3810" s="143">
        <v>46020.0</v>
      </c>
    </row>
    <row r="3811">
      <c r="A3811" s="135">
        <v>3810.0</v>
      </c>
      <c r="B3811" s="135" t="s">
        <v>13802</v>
      </c>
      <c r="C3811" s="135" t="s">
        <v>108</v>
      </c>
      <c r="K3811" s="135">
        <v>300.0</v>
      </c>
      <c r="N3811" s="143">
        <v>44041.0</v>
      </c>
      <c r="Q3811" s="135" t="s">
        <v>13804</v>
      </c>
      <c r="R3811" s="135">
        <v>3.0</v>
      </c>
    </row>
    <row r="3812">
      <c r="A3812" s="135">
        <v>3811.0</v>
      </c>
      <c r="B3812" s="135" t="s">
        <v>13806</v>
      </c>
      <c r="C3812" s="135" t="s">
        <v>108</v>
      </c>
      <c r="K3812" s="135">
        <v>60.0</v>
      </c>
      <c r="N3812" s="143">
        <v>45738.0</v>
      </c>
    </row>
    <row r="3813">
      <c r="A3813" s="135">
        <v>3812.0</v>
      </c>
      <c r="B3813" s="135" t="s">
        <v>13809</v>
      </c>
      <c r="C3813" s="135" t="s">
        <v>108</v>
      </c>
      <c r="N3813" s="143">
        <v>45610.0</v>
      </c>
    </row>
    <row r="3814">
      <c r="A3814" s="135">
        <v>3813.0</v>
      </c>
      <c r="B3814" s="135" t="s">
        <v>13813</v>
      </c>
      <c r="C3814" s="135" t="s">
        <v>108</v>
      </c>
      <c r="K3814" s="135">
        <v>150.0</v>
      </c>
      <c r="N3814" s="143">
        <v>43841.0</v>
      </c>
    </row>
    <row r="3815">
      <c r="A3815" s="135">
        <v>3814.0</v>
      </c>
      <c r="B3815" s="135" t="s">
        <v>13817</v>
      </c>
      <c r="C3815" s="135" t="s">
        <v>108</v>
      </c>
      <c r="K3815" s="135">
        <v>10.0</v>
      </c>
      <c r="N3815" s="143">
        <v>46012.0</v>
      </c>
    </row>
    <row r="3816">
      <c r="A3816" s="135">
        <v>3815.0</v>
      </c>
      <c r="B3816" s="135" t="s">
        <v>13819</v>
      </c>
      <c r="C3816" s="135" t="s">
        <v>108</v>
      </c>
      <c r="K3816" s="135">
        <v>10.0</v>
      </c>
      <c r="N3816" s="143">
        <v>46017.0</v>
      </c>
    </row>
    <row r="3817">
      <c r="A3817" s="135">
        <v>3816.0</v>
      </c>
      <c r="B3817" s="135" t="s">
        <v>13822</v>
      </c>
      <c r="C3817" s="135" t="s">
        <v>108</v>
      </c>
      <c r="K3817" s="135">
        <v>30.0</v>
      </c>
      <c r="N3817" s="143">
        <v>44121.0</v>
      </c>
    </row>
    <row r="3818">
      <c r="A3818" s="135">
        <v>3817.0</v>
      </c>
      <c r="B3818" s="135" t="s">
        <v>13827</v>
      </c>
      <c r="C3818" s="135" t="s">
        <v>108</v>
      </c>
      <c r="K3818" s="135">
        <v>70.0</v>
      </c>
      <c r="N3818" s="143">
        <v>45090.0</v>
      </c>
      <c r="Q3818" s="135" t="s">
        <v>13830</v>
      </c>
    </row>
    <row r="3819">
      <c r="A3819" s="135">
        <v>3818.0</v>
      </c>
      <c r="B3819" s="135" t="s">
        <v>13832</v>
      </c>
      <c r="C3819" s="135" t="s">
        <v>108</v>
      </c>
      <c r="K3819" s="135">
        <v>20.0</v>
      </c>
      <c r="N3819" s="143">
        <v>46019.0</v>
      </c>
    </row>
    <row r="3820">
      <c r="A3820" s="135">
        <v>3819.0</v>
      </c>
      <c r="B3820" s="135" t="s">
        <v>13834</v>
      </c>
      <c r="C3820" s="135" t="s">
        <v>108</v>
      </c>
      <c r="K3820" s="135">
        <v>90.0</v>
      </c>
      <c r="N3820" s="143">
        <v>45239.0</v>
      </c>
    </row>
    <row r="3821">
      <c r="A3821" s="135">
        <v>3820.0</v>
      </c>
      <c r="B3821" s="135" t="s">
        <v>13839</v>
      </c>
      <c r="C3821" s="135" t="s">
        <v>108</v>
      </c>
      <c r="K3821" s="135">
        <v>50.0</v>
      </c>
      <c r="N3821" s="143">
        <v>44715.0</v>
      </c>
    </row>
    <row r="3822">
      <c r="A3822" s="135">
        <v>3821.0</v>
      </c>
      <c r="B3822" s="135" t="s">
        <v>13842</v>
      </c>
      <c r="C3822" s="135" t="s">
        <v>108</v>
      </c>
      <c r="K3822" s="135">
        <v>30.0</v>
      </c>
      <c r="N3822" s="143">
        <v>43924.0</v>
      </c>
    </row>
    <row r="3823">
      <c r="A3823" s="135">
        <v>3822.0</v>
      </c>
      <c r="B3823" s="135" t="s">
        <v>13844</v>
      </c>
      <c r="C3823" s="135" t="s">
        <v>108</v>
      </c>
      <c r="K3823" s="135">
        <v>60.0</v>
      </c>
      <c r="N3823" s="143">
        <v>44554.0</v>
      </c>
    </row>
    <row r="3824">
      <c r="A3824" s="135">
        <v>3823.0</v>
      </c>
      <c r="B3824" s="135" t="s">
        <v>13848</v>
      </c>
      <c r="C3824" s="135" t="s">
        <v>108</v>
      </c>
      <c r="N3824" s="143">
        <v>43839.0</v>
      </c>
    </row>
    <row r="3825">
      <c r="A3825" s="135">
        <v>3824.0</v>
      </c>
      <c r="B3825" s="135" t="s">
        <v>13851</v>
      </c>
      <c r="C3825" s="135" t="s">
        <v>108</v>
      </c>
      <c r="K3825" s="135">
        <v>200.0</v>
      </c>
      <c r="N3825" s="143">
        <v>44887.0</v>
      </c>
    </row>
    <row r="3826">
      <c r="A3826" s="135">
        <v>3825.0</v>
      </c>
      <c r="B3826" s="135" t="s">
        <v>13853</v>
      </c>
      <c r="C3826" s="135" t="s">
        <v>108</v>
      </c>
      <c r="K3826" s="135">
        <v>10.0</v>
      </c>
      <c r="N3826" s="143">
        <v>46019.0</v>
      </c>
    </row>
    <row r="3827">
      <c r="A3827" s="135">
        <v>3826.0</v>
      </c>
      <c r="B3827" s="135" t="s">
        <v>13856</v>
      </c>
      <c r="C3827" s="135" t="s">
        <v>108</v>
      </c>
      <c r="K3827" s="135">
        <v>60.0</v>
      </c>
      <c r="N3827" s="143">
        <v>44759.0</v>
      </c>
    </row>
    <row r="3828">
      <c r="A3828" s="135">
        <v>3827.0</v>
      </c>
      <c r="B3828" s="135" t="s">
        <v>13859</v>
      </c>
      <c r="C3828" s="135" t="s">
        <v>108</v>
      </c>
      <c r="N3828" s="143">
        <v>46081.0</v>
      </c>
    </row>
    <row r="3829">
      <c r="A3829" s="135">
        <v>3828.0</v>
      </c>
      <c r="B3829" s="135" t="s">
        <v>13861</v>
      </c>
      <c r="C3829" s="135" t="s">
        <v>108</v>
      </c>
      <c r="K3829" s="135">
        <v>10.0</v>
      </c>
      <c r="N3829" s="143">
        <v>46018.0</v>
      </c>
    </row>
    <row r="3830">
      <c r="A3830" s="135">
        <v>3829.0</v>
      </c>
      <c r="B3830" s="135" t="s">
        <v>13866</v>
      </c>
      <c r="C3830" s="135" t="s">
        <v>108</v>
      </c>
      <c r="K3830" s="135">
        <v>50.0</v>
      </c>
      <c r="N3830" s="143">
        <v>46007.0</v>
      </c>
      <c r="Q3830" s="135" t="s">
        <v>13869</v>
      </c>
    </row>
    <row r="3831">
      <c r="A3831" s="135">
        <v>3830.0</v>
      </c>
      <c r="B3831" s="135" t="s">
        <v>13871</v>
      </c>
      <c r="C3831" s="135" t="s">
        <v>108</v>
      </c>
      <c r="K3831" s="135">
        <v>10.0</v>
      </c>
      <c r="N3831" s="143">
        <v>45848.0</v>
      </c>
    </row>
    <row r="3832">
      <c r="A3832" s="135">
        <v>3831.0</v>
      </c>
      <c r="B3832" s="135" t="s">
        <v>13875</v>
      </c>
      <c r="C3832" s="135" t="s">
        <v>108</v>
      </c>
      <c r="K3832" s="135">
        <v>10.0</v>
      </c>
      <c r="N3832" s="143">
        <v>44512.0</v>
      </c>
    </row>
    <row r="3833">
      <c r="A3833" s="135">
        <v>3832.0</v>
      </c>
      <c r="B3833" s="135" t="s">
        <v>13877</v>
      </c>
      <c r="C3833" s="135" t="s">
        <v>108</v>
      </c>
      <c r="K3833" s="135">
        <v>80.0</v>
      </c>
      <c r="N3833" s="143">
        <v>45163.0</v>
      </c>
    </row>
    <row r="3834">
      <c r="A3834" s="135">
        <v>3833.0</v>
      </c>
      <c r="B3834" s="135" t="s">
        <v>13881</v>
      </c>
      <c r="C3834" s="135" t="s">
        <v>108</v>
      </c>
      <c r="K3834" s="135">
        <v>100.0</v>
      </c>
      <c r="N3834" s="143">
        <v>45063.0</v>
      </c>
      <c r="Q3834" s="135" t="s">
        <v>13883</v>
      </c>
    </row>
    <row r="3835">
      <c r="A3835" s="135">
        <v>3834.0</v>
      </c>
      <c r="B3835" s="135" t="s">
        <v>13884</v>
      </c>
      <c r="C3835" s="135" t="s">
        <v>108</v>
      </c>
      <c r="K3835" s="135">
        <v>100.0</v>
      </c>
      <c r="N3835" s="143">
        <v>45824.0</v>
      </c>
    </row>
    <row r="3836">
      <c r="A3836" s="135">
        <v>3835.0</v>
      </c>
      <c r="B3836" s="135" t="s">
        <v>13887</v>
      </c>
      <c r="C3836" s="135" t="s">
        <v>108</v>
      </c>
      <c r="N3836" s="143">
        <v>45681.0</v>
      </c>
    </row>
    <row r="3837">
      <c r="A3837" s="135">
        <v>3836.0</v>
      </c>
      <c r="B3837" s="135" t="s">
        <v>13892</v>
      </c>
      <c r="C3837" s="135" t="s">
        <v>108</v>
      </c>
      <c r="K3837" s="135">
        <v>10.0</v>
      </c>
      <c r="N3837" s="143">
        <v>43846.0</v>
      </c>
    </row>
    <row r="3838">
      <c r="A3838" s="135">
        <v>3837.0</v>
      </c>
      <c r="B3838" s="135" t="s">
        <v>13895</v>
      </c>
      <c r="C3838" s="135" t="s">
        <v>108</v>
      </c>
      <c r="N3838" s="143">
        <v>45250.0</v>
      </c>
    </row>
    <row r="3839">
      <c r="A3839" s="135">
        <v>3838.0</v>
      </c>
      <c r="B3839" s="135" t="s">
        <v>13898</v>
      </c>
      <c r="C3839" s="135" t="s">
        <v>108</v>
      </c>
      <c r="K3839" s="135">
        <v>150.0</v>
      </c>
      <c r="N3839" s="143">
        <v>45823.0</v>
      </c>
    </row>
    <row r="3840">
      <c r="A3840" s="135">
        <v>3839.0</v>
      </c>
      <c r="B3840" s="135" t="s">
        <v>13900</v>
      </c>
      <c r="C3840" s="135" t="s">
        <v>108</v>
      </c>
      <c r="K3840" s="135">
        <v>20.0</v>
      </c>
      <c r="N3840" s="143">
        <v>46058.0</v>
      </c>
    </row>
    <row r="3841">
      <c r="A3841" s="135">
        <v>3840.0</v>
      </c>
      <c r="B3841" s="135" t="s">
        <v>13904</v>
      </c>
      <c r="C3841" s="135" t="s">
        <v>108</v>
      </c>
      <c r="N3841" s="143">
        <v>45718.0</v>
      </c>
    </row>
    <row r="3842">
      <c r="A3842" s="135">
        <v>3841.0</v>
      </c>
      <c r="B3842" s="135" t="s">
        <v>13907</v>
      </c>
      <c r="C3842" s="135" t="s">
        <v>108</v>
      </c>
      <c r="K3842" s="135">
        <v>40.0</v>
      </c>
      <c r="N3842" s="143">
        <v>45810.0</v>
      </c>
    </row>
    <row r="3843">
      <c r="A3843" s="135">
        <v>3842.0</v>
      </c>
      <c r="B3843" s="135" t="s">
        <v>13910</v>
      </c>
      <c r="C3843" s="135" t="s">
        <v>108</v>
      </c>
      <c r="N3843" s="143">
        <v>43854.0</v>
      </c>
    </row>
    <row r="3844">
      <c r="A3844" s="135">
        <v>3843.0</v>
      </c>
      <c r="B3844" s="135" t="s">
        <v>13912</v>
      </c>
      <c r="C3844" s="135" t="s">
        <v>108</v>
      </c>
      <c r="N3844" s="143">
        <v>45981.0</v>
      </c>
    </row>
    <row r="3845">
      <c r="A3845" s="135">
        <v>3844.0</v>
      </c>
      <c r="B3845" s="135" t="s">
        <v>13916</v>
      </c>
      <c r="C3845" s="135" t="s">
        <v>108</v>
      </c>
      <c r="K3845" s="135">
        <v>60.0</v>
      </c>
      <c r="N3845" s="143">
        <v>46055.0</v>
      </c>
    </row>
    <row r="3846">
      <c r="A3846" s="135">
        <v>3845.0</v>
      </c>
      <c r="B3846" s="135" t="s">
        <v>13918</v>
      </c>
      <c r="C3846" s="135" t="s">
        <v>108</v>
      </c>
      <c r="K3846" s="135">
        <v>30.0</v>
      </c>
      <c r="N3846" s="143">
        <v>43854.0</v>
      </c>
    </row>
    <row r="3847">
      <c r="A3847" s="135">
        <v>3846.0</v>
      </c>
      <c r="B3847" s="135" t="s">
        <v>3964</v>
      </c>
      <c r="C3847" s="135" t="s">
        <v>108</v>
      </c>
      <c r="K3847" s="135">
        <v>40.0</v>
      </c>
      <c r="N3847" s="143">
        <v>45835.0</v>
      </c>
    </row>
    <row r="3848">
      <c r="A3848" s="135">
        <v>3847.0</v>
      </c>
      <c r="B3848" s="135" t="s">
        <v>13920</v>
      </c>
      <c r="C3848" s="135" t="s">
        <v>108</v>
      </c>
      <c r="N3848" s="143">
        <v>44563.0</v>
      </c>
    </row>
    <row r="3849">
      <c r="A3849" s="135">
        <v>3848.0</v>
      </c>
      <c r="B3849" s="135" t="s">
        <v>13921</v>
      </c>
      <c r="C3849" s="135" t="s">
        <v>108</v>
      </c>
      <c r="K3849" s="135">
        <v>70.0</v>
      </c>
      <c r="N3849" s="143">
        <v>44111.0</v>
      </c>
    </row>
    <row r="3850">
      <c r="A3850" s="135">
        <v>3849.0</v>
      </c>
      <c r="B3850" s="135" t="s">
        <v>13922</v>
      </c>
      <c r="C3850" s="135" t="s">
        <v>108</v>
      </c>
      <c r="K3850" s="135">
        <v>10.0</v>
      </c>
      <c r="N3850" s="143">
        <v>46018.0</v>
      </c>
    </row>
    <row r="3851">
      <c r="A3851" s="135">
        <v>3850.0</v>
      </c>
      <c r="B3851" s="135" t="s">
        <v>13923</v>
      </c>
      <c r="C3851" s="135" t="s">
        <v>108</v>
      </c>
      <c r="K3851" s="135">
        <v>150.0</v>
      </c>
      <c r="N3851" s="143">
        <v>44925.0</v>
      </c>
    </row>
    <row r="3852">
      <c r="A3852" s="135">
        <v>3851.0</v>
      </c>
      <c r="B3852" s="135" t="s">
        <v>13927</v>
      </c>
      <c r="C3852" s="135" t="s">
        <v>108</v>
      </c>
      <c r="K3852" s="135">
        <v>50.0</v>
      </c>
      <c r="N3852" s="143">
        <v>45823.0</v>
      </c>
    </row>
    <row r="3853">
      <c r="A3853" s="135">
        <v>3852.0</v>
      </c>
      <c r="B3853" s="135" t="s">
        <v>13930</v>
      </c>
      <c r="C3853" s="135" t="s">
        <v>108</v>
      </c>
      <c r="K3853" s="135">
        <v>10.0</v>
      </c>
      <c r="N3853" s="143">
        <v>46008.0</v>
      </c>
    </row>
    <row r="3854">
      <c r="A3854" s="135">
        <v>3853.0</v>
      </c>
      <c r="B3854" s="135" t="s">
        <v>13931</v>
      </c>
      <c r="C3854" s="135" t="s">
        <v>108</v>
      </c>
      <c r="K3854" s="135">
        <v>30.0</v>
      </c>
      <c r="N3854" s="143">
        <v>45708.0</v>
      </c>
    </row>
    <row r="3855">
      <c r="A3855" s="135">
        <v>3854.0</v>
      </c>
      <c r="B3855" s="135" t="s">
        <v>13933</v>
      </c>
      <c r="C3855" s="135" t="s">
        <v>108</v>
      </c>
      <c r="N3855" s="143">
        <v>44122.0</v>
      </c>
    </row>
    <row r="3856">
      <c r="A3856" s="135">
        <v>3855.0</v>
      </c>
      <c r="B3856" s="135" t="s">
        <v>13935</v>
      </c>
      <c r="C3856" s="135" t="s">
        <v>108</v>
      </c>
      <c r="K3856" s="135">
        <v>60.0</v>
      </c>
      <c r="N3856" s="143">
        <v>44542.0</v>
      </c>
    </row>
    <row r="3857">
      <c r="A3857" s="135">
        <v>3856.0</v>
      </c>
      <c r="B3857" s="135" t="s">
        <v>13937</v>
      </c>
      <c r="C3857" s="135" t="s">
        <v>108</v>
      </c>
      <c r="K3857" s="135">
        <v>50.0</v>
      </c>
      <c r="N3857" s="143">
        <v>45652.0</v>
      </c>
      <c r="Q3857" s="135" t="s">
        <v>13940</v>
      </c>
    </row>
    <row r="3858">
      <c r="A3858" s="135">
        <v>3857.0</v>
      </c>
      <c r="B3858" s="135" t="s">
        <v>13941</v>
      </c>
      <c r="C3858" s="135" t="s">
        <v>108</v>
      </c>
      <c r="N3858" s="143">
        <v>45759.0</v>
      </c>
    </row>
    <row r="3859">
      <c r="A3859" s="135">
        <v>3858.0</v>
      </c>
      <c r="B3859" s="135" t="s">
        <v>13943</v>
      </c>
      <c r="C3859" s="135" t="s">
        <v>108</v>
      </c>
      <c r="K3859" s="135">
        <v>20.0</v>
      </c>
      <c r="N3859" s="143">
        <v>45603.0</v>
      </c>
    </row>
    <row r="3860">
      <c r="A3860" s="135">
        <v>3859.0</v>
      </c>
      <c r="B3860" s="135" t="s">
        <v>13944</v>
      </c>
      <c r="C3860" s="135" t="s">
        <v>108</v>
      </c>
      <c r="K3860" s="135">
        <v>10.0</v>
      </c>
      <c r="N3860" s="143">
        <v>46012.0</v>
      </c>
    </row>
    <row r="3861">
      <c r="A3861" s="135">
        <v>3860.0</v>
      </c>
      <c r="B3861" s="135" t="s">
        <v>13947</v>
      </c>
      <c r="C3861" s="135" t="s">
        <v>108</v>
      </c>
      <c r="N3861" s="143">
        <v>43950.0</v>
      </c>
    </row>
    <row r="3862">
      <c r="A3862" s="135">
        <v>3861.0</v>
      </c>
      <c r="B3862" s="135" t="s">
        <v>13949</v>
      </c>
      <c r="C3862" s="135" t="s">
        <v>108</v>
      </c>
      <c r="N3862" s="143">
        <v>43846.0</v>
      </c>
    </row>
    <row r="3863">
      <c r="A3863" s="135">
        <v>3862.0</v>
      </c>
      <c r="B3863" s="135" t="s">
        <v>13950</v>
      </c>
      <c r="C3863" s="135" t="s">
        <v>108</v>
      </c>
      <c r="K3863" s="135">
        <v>10.0</v>
      </c>
      <c r="N3863" s="143">
        <v>46084.0</v>
      </c>
    </row>
    <row r="3864">
      <c r="A3864" s="135">
        <v>3863.0</v>
      </c>
      <c r="B3864" s="135" t="s">
        <v>13955</v>
      </c>
      <c r="C3864" s="135" t="s">
        <v>108</v>
      </c>
      <c r="K3864" s="135">
        <v>70.0</v>
      </c>
      <c r="N3864" s="143">
        <v>44554.0</v>
      </c>
    </row>
    <row r="3865">
      <c r="A3865" s="135">
        <v>3864.0</v>
      </c>
      <c r="B3865" s="135" t="s">
        <v>13958</v>
      </c>
      <c r="C3865" s="135" t="s">
        <v>108</v>
      </c>
      <c r="K3865" s="135">
        <v>20.0</v>
      </c>
      <c r="N3865" s="143">
        <v>46001.0</v>
      </c>
    </row>
    <row r="3866">
      <c r="A3866" s="135">
        <v>3865.0</v>
      </c>
      <c r="B3866" s="135" t="s">
        <v>13959</v>
      </c>
      <c r="C3866" s="135" t="s">
        <v>108</v>
      </c>
      <c r="K3866" s="135">
        <v>40.0</v>
      </c>
      <c r="N3866" s="143">
        <v>45154.0</v>
      </c>
    </row>
    <row r="3867">
      <c r="A3867" s="135">
        <v>3866.0</v>
      </c>
      <c r="B3867" s="135" t="s">
        <v>13962</v>
      </c>
      <c r="C3867" s="135" t="s">
        <v>108</v>
      </c>
      <c r="N3867" s="143">
        <v>45051.0</v>
      </c>
    </row>
    <row r="3868">
      <c r="A3868" s="135">
        <v>3867.0</v>
      </c>
      <c r="B3868" s="135" t="s">
        <v>13964</v>
      </c>
      <c r="C3868" s="135" t="s">
        <v>108</v>
      </c>
      <c r="N3868" s="143">
        <v>44231.0</v>
      </c>
    </row>
    <row r="3869">
      <c r="A3869" s="135">
        <v>3868.0</v>
      </c>
      <c r="B3869" s="135" t="s">
        <v>13966</v>
      </c>
      <c r="C3869" s="135" t="s">
        <v>108</v>
      </c>
      <c r="K3869" s="135">
        <v>40.0</v>
      </c>
      <c r="N3869" s="143">
        <v>45846.0</v>
      </c>
    </row>
    <row r="3870">
      <c r="A3870" s="135">
        <v>3869.0</v>
      </c>
      <c r="B3870" s="135" t="s">
        <v>13970</v>
      </c>
      <c r="C3870" s="135" t="s">
        <v>108</v>
      </c>
      <c r="K3870" s="135">
        <v>50.0</v>
      </c>
      <c r="N3870" s="143">
        <v>44080.0</v>
      </c>
    </row>
    <row r="3871">
      <c r="A3871" s="135">
        <v>3870.0</v>
      </c>
      <c r="B3871" s="135" t="s">
        <v>13972</v>
      </c>
      <c r="C3871" s="135" t="s">
        <v>108</v>
      </c>
      <c r="K3871" s="135">
        <v>10.0</v>
      </c>
      <c r="N3871" s="143">
        <v>45834.0</v>
      </c>
    </row>
    <row r="3872">
      <c r="A3872" s="135">
        <v>3871.0</v>
      </c>
      <c r="B3872" s="135" t="s">
        <v>13974</v>
      </c>
      <c r="C3872" s="135" t="s">
        <v>108</v>
      </c>
      <c r="K3872" s="135">
        <v>20.0</v>
      </c>
      <c r="N3872" s="143">
        <v>45846.0</v>
      </c>
    </row>
    <row r="3873">
      <c r="A3873" s="135">
        <v>3872.0</v>
      </c>
      <c r="B3873" s="135" t="s">
        <v>13976</v>
      </c>
      <c r="C3873" s="135" t="s">
        <v>108</v>
      </c>
      <c r="K3873" s="135">
        <v>20.0</v>
      </c>
      <c r="N3873" s="143">
        <v>44588.0</v>
      </c>
    </row>
    <row r="3874">
      <c r="A3874" s="135">
        <v>3873.0</v>
      </c>
      <c r="B3874" s="135" t="s">
        <v>13979</v>
      </c>
      <c r="C3874" s="135" t="s">
        <v>108</v>
      </c>
      <c r="K3874" s="135">
        <v>100.0</v>
      </c>
      <c r="N3874" s="143">
        <v>43922.0</v>
      </c>
    </row>
    <row r="3875">
      <c r="A3875" s="135">
        <v>3874.0</v>
      </c>
      <c r="B3875" s="135" t="s">
        <v>13980</v>
      </c>
      <c r="C3875" s="135" t="s">
        <v>108</v>
      </c>
      <c r="N3875" s="143">
        <v>45341.0</v>
      </c>
    </row>
    <row r="3876">
      <c r="A3876" s="135">
        <v>3875.0</v>
      </c>
      <c r="B3876" s="135" t="s">
        <v>13983</v>
      </c>
      <c r="C3876" s="135" t="s">
        <v>108</v>
      </c>
      <c r="N3876" s="143">
        <v>43850.0</v>
      </c>
    </row>
    <row r="3877">
      <c r="A3877" s="135">
        <v>3876.0</v>
      </c>
      <c r="B3877" s="135" t="s">
        <v>13985</v>
      </c>
      <c r="C3877" s="135" t="s">
        <v>108</v>
      </c>
      <c r="K3877" s="135">
        <v>20.0</v>
      </c>
      <c r="N3877" s="143">
        <v>46009.0</v>
      </c>
    </row>
    <row r="3878">
      <c r="A3878" s="135">
        <v>3877.0</v>
      </c>
      <c r="B3878" s="135" t="s">
        <v>13987</v>
      </c>
      <c r="C3878" s="135" t="s">
        <v>108</v>
      </c>
      <c r="K3878" s="135">
        <v>100.0</v>
      </c>
      <c r="N3878" s="143">
        <v>44929.0</v>
      </c>
    </row>
    <row r="3879">
      <c r="A3879" s="135">
        <v>3878.0</v>
      </c>
      <c r="B3879" s="135" t="s">
        <v>13990</v>
      </c>
      <c r="C3879" s="135" t="s">
        <v>108</v>
      </c>
      <c r="K3879" s="135">
        <v>150.0</v>
      </c>
      <c r="N3879" s="143">
        <v>45295.0</v>
      </c>
    </row>
    <row r="3880">
      <c r="A3880" s="135">
        <v>3879.0</v>
      </c>
      <c r="B3880" s="135" t="s">
        <v>13994</v>
      </c>
      <c r="C3880" s="135" t="s">
        <v>108</v>
      </c>
      <c r="K3880" s="135">
        <v>100.0</v>
      </c>
      <c r="N3880" s="143">
        <v>44958.0</v>
      </c>
    </row>
    <row r="3881">
      <c r="A3881" s="135">
        <v>3880.0</v>
      </c>
      <c r="B3881" s="135" t="s">
        <v>13995</v>
      </c>
      <c r="C3881" s="135" t="s">
        <v>108</v>
      </c>
      <c r="K3881" s="135">
        <v>150.0</v>
      </c>
      <c r="N3881" s="143">
        <v>43842.0</v>
      </c>
      <c r="Q3881" s="135" t="s">
        <v>13997</v>
      </c>
    </row>
    <row r="3882">
      <c r="A3882" s="135">
        <v>3881.0</v>
      </c>
      <c r="B3882" s="135" t="s">
        <v>13999</v>
      </c>
      <c r="C3882" s="135" t="s">
        <v>108</v>
      </c>
      <c r="K3882" s="135">
        <v>20.0</v>
      </c>
      <c r="N3882" s="143">
        <v>45848.0</v>
      </c>
    </row>
    <row r="3883">
      <c r="A3883" s="135">
        <v>3882.0</v>
      </c>
      <c r="B3883" s="135" t="s">
        <v>14003</v>
      </c>
      <c r="C3883" s="135" t="s">
        <v>108</v>
      </c>
      <c r="N3883" s="143">
        <v>44707.0</v>
      </c>
    </row>
    <row r="3884">
      <c r="A3884" s="135">
        <v>3883.0</v>
      </c>
      <c r="B3884" s="135" t="s">
        <v>14005</v>
      </c>
      <c r="C3884" s="135" t="s">
        <v>108</v>
      </c>
      <c r="K3884" s="135">
        <v>150.0</v>
      </c>
      <c r="N3884" s="143">
        <v>44900.0</v>
      </c>
    </row>
    <row r="3885">
      <c r="A3885" s="135">
        <v>3884.0</v>
      </c>
      <c r="B3885" s="135" t="s">
        <v>14007</v>
      </c>
      <c r="C3885" s="135" t="s">
        <v>108</v>
      </c>
      <c r="K3885" s="135">
        <v>10.0</v>
      </c>
      <c r="N3885" s="143">
        <v>45839.0</v>
      </c>
    </row>
    <row r="3886">
      <c r="A3886" s="135">
        <v>3885.0</v>
      </c>
      <c r="B3886" s="135" t="s">
        <v>14011</v>
      </c>
      <c r="C3886" s="135" t="s">
        <v>108</v>
      </c>
      <c r="K3886" s="135">
        <v>30.0</v>
      </c>
      <c r="N3886" s="143">
        <v>45846.0</v>
      </c>
    </row>
    <row r="3887">
      <c r="A3887" s="135">
        <v>3886.0</v>
      </c>
      <c r="B3887" s="135" t="s">
        <v>14013</v>
      </c>
      <c r="C3887" s="135" t="s">
        <v>108</v>
      </c>
      <c r="K3887" s="135">
        <v>10.0</v>
      </c>
      <c r="N3887" s="143">
        <v>46100.0</v>
      </c>
      <c r="Q3887" s="135" t="s">
        <v>14015</v>
      </c>
    </row>
    <row r="3888">
      <c r="A3888" s="135">
        <v>3887.0</v>
      </c>
      <c r="B3888" s="135" t="s">
        <v>14016</v>
      </c>
      <c r="C3888" s="135" t="s">
        <v>108</v>
      </c>
      <c r="K3888" s="135">
        <v>200.0</v>
      </c>
      <c r="N3888" s="143">
        <v>43840.0</v>
      </c>
    </row>
    <row r="3889">
      <c r="A3889" s="135">
        <v>3888.0</v>
      </c>
      <c r="B3889" s="135" t="s">
        <v>14020</v>
      </c>
      <c r="C3889" s="135" t="s">
        <v>108</v>
      </c>
      <c r="K3889" s="135">
        <v>20.0</v>
      </c>
      <c r="N3889" s="143">
        <v>45846.0</v>
      </c>
    </row>
    <row r="3890">
      <c r="A3890" s="135">
        <v>3889.0</v>
      </c>
      <c r="B3890" s="135" t="s">
        <v>14021</v>
      </c>
      <c r="C3890" s="135" t="s">
        <v>108</v>
      </c>
      <c r="N3890" s="143">
        <v>44949.0</v>
      </c>
    </row>
    <row r="3891">
      <c r="A3891" s="135">
        <v>3890.0</v>
      </c>
      <c r="B3891" s="135" t="s">
        <v>14025</v>
      </c>
      <c r="C3891" s="135" t="s">
        <v>108</v>
      </c>
      <c r="K3891" s="135">
        <v>10.0</v>
      </c>
      <c r="N3891" s="143">
        <v>44799.0</v>
      </c>
    </row>
    <row r="3892">
      <c r="A3892" s="135">
        <v>3891.0</v>
      </c>
      <c r="B3892" s="135" t="s">
        <v>14027</v>
      </c>
      <c r="C3892" s="135" t="s">
        <v>108</v>
      </c>
      <c r="N3892" s="143">
        <v>45545.0</v>
      </c>
    </row>
    <row r="3893">
      <c r="A3893" s="135">
        <v>3892.0</v>
      </c>
      <c r="B3893" s="135" t="s">
        <v>14029</v>
      </c>
      <c r="C3893" s="135" t="s">
        <v>108</v>
      </c>
      <c r="K3893" s="135">
        <v>10.0</v>
      </c>
      <c r="N3893" s="143">
        <v>46017.0</v>
      </c>
    </row>
    <row r="3894">
      <c r="A3894" s="135">
        <v>3893.0</v>
      </c>
      <c r="B3894" s="135" t="s">
        <v>14031</v>
      </c>
      <c r="C3894" s="135" t="s">
        <v>108</v>
      </c>
      <c r="K3894" s="135">
        <v>100.0</v>
      </c>
      <c r="N3894" s="143">
        <v>45674.0</v>
      </c>
    </row>
    <row r="3895">
      <c r="A3895" s="135">
        <v>3894.0</v>
      </c>
      <c r="B3895" s="135" t="s">
        <v>14032</v>
      </c>
      <c r="C3895" s="135" t="s">
        <v>108</v>
      </c>
      <c r="K3895" s="135">
        <v>30.0</v>
      </c>
      <c r="N3895" s="143">
        <v>43844.0</v>
      </c>
    </row>
    <row r="3896">
      <c r="A3896" s="135">
        <v>3895.0</v>
      </c>
      <c r="B3896" s="135" t="s">
        <v>14037</v>
      </c>
      <c r="C3896" s="135" t="s">
        <v>108</v>
      </c>
      <c r="K3896" s="135">
        <v>50.0</v>
      </c>
      <c r="N3896" s="143">
        <v>45830.0</v>
      </c>
    </row>
    <row r="3897">
      <c r="A3897" s="135">
        <v>3896.0</v>
      </c>
      <c r="B3897" s="135" t="s">
        <v>14040</v>
      </c>
      <c r="C3897" s="135" t="s">
        <v>108</v>
      </c>
      <c r="K3897" s="135">
        <v>70.0</v>
      </c>
      <c r="N3897" s="143">
        <v>43849.0</v>
      </c>
    </row>
    <row r="3898">
      <c r="A3898" s="135">
        <v>3897.0</v>
      </c>
      <c r="B3898" s="135" t="s">
        <v>14042</v>
      </c>
      <c r="C3898" s="135" t="s">
        <v>108</v>
      </c>
      <c r="N3898" s="143">
        <v>44853.0</v>
      </c>
    </row>
    <row r="3899">
      <c r="A3899" s="135">
        <v>3898.0</v>
      </c>
      <c r="B3899" s="135" t="s">
        <v>14045</v>
      </c>
      <c r="C3899" s="135" t="s">
        <v>108</v>
      </c>
      <c r="N3899" s="143">
        <v>46122.0</v>
      </c>
    </row>
    <row r="3900">
      <c r="A3900" s="135">
        <v>3899.0</v>
      </c>
      <c r="B3900" s="135" t="s">
        <v>14048</v>
      </c>
      <c r="C3900" s="135" t="s">
        <v>108</v>
      </c>
      <c r="K3900" s="135">
        <v>30.0</v>
      </c>
      <c r="N3900" s="143">
        <v>45956.0</v>
      </c>
    </row>
    <row r="3901">
      <c r="A3901" s="135">
        <v>3900.0</v>
      </c>
      <c r="B3901" s="135" t="s">
        <v>14050</v>
      </c>
      <c r="C3901" s="135" t="s">
        <v>108</v>
      </c>
      <c r="K3901" s="135">
        <v>40.0</v>
      </c>
      <c r="N3901" s="143">
        <v>45811.0</v>
      </c>
    </row>
    <row r="3902">
      <c r="A3902" s="135">
        <v>3901.0</v>
      </c>
      <c r="B3902" s="135" t="s">
        <v>14052</v>
      </c>
      <c r="C3902" s="135" t="s">
        <v>108</v>
      </c>
      <c r="N3902" s="143">
        <v>45241.0</v>
      </c>
    </row>
    <row r="3903">
      <c r="A3903" s="135">
        <v>3902.0</v>
      </c>
      <c r="B3903" s="135" t="s">
        <v>14055</v>
      </c>
      <c r="C3903" s="135" t="s">
        <v>108</v>
      </c>
      <c r="N3903" s="143">
        <v>45755.0</v>
      </c>
    </row>
    <row r="3904">
      <c r="A3904" s="135">
        <v>3903.0</v>
      </c>
      <c r="B3904" s="135" t="s">
        <v>14057</v>
      </c>
      <c r="C3904" s="135" t="s">
        <v>108</v>
      </c>
      <c r="K3904" s="135">
        <v>10.0</v>
      </c>
      <c r="N3904" s="143">
        <v>45848.0</v>
      </c>
    </row>
    <row r="3905">
      <c r="A3905" s="135">
        <v>3904.0</v>
      </c>
      <c r="B3905" s="135" t="s">
        <v>14058</v>
      </c>
      <c r="C3905" s="135" t="s">
        <v>108</v>
      </c>
      <c r="K3905" s="135">
        <v>60.0</v>
      </c>
      <c r="N3905" s="143">
        <v>44836.0</v>
      </c>
    </row>
    <row r="3906">
      <c r="A3906" s="135">
        <v>3905.0</v>
      </c>
      <c r="B3906" s="135" t="s">
        <v>14063</v>
      </c>
      <c r="C3906" s="135" t="s">
        <v>108</v>
      </c>
      <c r="K3906" s="135">
        <v>30.0</v>
      </c>
      <c r="N3906" s="143">
        <v>44817.0</v>
      </c>
    </row>
    <row r="3907">
      <c r="A3907" s="135">
        <v>3906.0</v>
      </c>
      <c r="B3907" s="135" t="s">
        <v>14066</v>
      </c>
      <c r="C3907" s="135" t="s">
        <v>108</v>
      </c>
      <c r="N3907" s="143">
        <v>43888.0</v>
      </c>
    </row>
    <row r="3908">
      <c r="A3908" s="135">
        <v>3907.0</v>
      </c>
      <c r="B3908" s="135" t="s">
        <v>14069</v>
      </c>
      <c r="C3908" s="135" t="s">
        <v>108</v>
      </c>
      <c r="K3908" s="135">
        <v>10.0</v>
      </c>
      <c r="N3908" s="143">
        <v>44193.0</v>
      </c>
      <c r="Q3908" s="135" t="s">
        <v>14071</v>
      </c>
      <c r="R3908" s="135">
        <v>1.0</v>
      </c>
    </row>
    <row r="3909">
      <c r="A3909" s="135">
        <v>3908.0</v>
      </c>
      <c r="B3909" s="135" t="s">
        <v>14075</v>
      </c>
      <c r="C3909" s="135" t="s">
        <v>108</v>
      </c>
      <c r="K3909" s="135">
        <v>30.0</v>
      </c>
      <c r="N3909" s="143">
        <v>45480.0</v>
      </c>
      <c r="Q3909" s="135" t="s">
        <v>14077</v>
      </c>
    </row>
    <row r="3910">
      <c r="A3910" s="135">
        <v>3909.0</v>
      </c>
      <c r="B3910" s="135" t="s">
        <v>14078</v>
      </c>
      <c r="C3910" s="135" t="s">
        <v>108</v>
      </c>
      <c r="K3910" s="135">
        <v>20.0</v>
      </c>
      <c r="N3910" s="143">
        <v>46015.0</v>
      </c>
    </row>
    <row r="3911">
      <c r="A3911" s="135">
        <v>3910.0</v>
      </c>
      <c r="B3911" s="135" t="s">
        <v>14081</v>
      </c>
      <c r="C3911" s="135" t="s">
        <v>108</v>
      </c>
      <c r="K3911" s="135">
        <v>20.0</v>
      </c>
      <c r="N3911" s="143">
        <v>45908.0</v>
      </c>
    </row>
    <row r="3912">
      <c r="A3912" s="135">
        <v>3911.0</v>
      </c>
      <c r="B3912" s="135" t="s">
        <v>3967</v>
      </c>
      <c r="C3912" s="135" t="s">
        <v>108</v>
      </c>
      <c r="K3912" s="135">
        <v>80.0</v>
      </c>
      <c r="N3912" s="143">
        <v>45006.0</v>
      </c>
    </row>
    <row r="3913">
      <c r="A3913" s="135">
        <v>3912.0</v>
      </c>
      <c r="B3913" s="135" t="s">
        <v>14086</v>
      </c>
      <c r="C3913" s="135" t="s">
        <v>108</v>
      </c>
      <c r="K3913" s="135">
        <v>40.0</v>
      </c>
      <c r="N3913" s="143">
        <v>45751.0</v>
      </c>
    </row>
    <row r="3914">
      <c r="A3914" s="135">
        <v>3913.0</v>
      </c>
      <c r="B3914" s="135" t="s">
        <v>14088</v>
      </c>
      <c r="C3914" s="135" t="s">
        <v>108</v>
      </c>
      <c r="K3914" s="135">
        <v>30.0</v>
      </c>
      <c r="N3914" s="143">
        <v>46046.0</v>
      </c>
    </row>
    <row r="3915">
      <c r="A3915" s="135">
        <v>3914.0</v>
      </c>
      <c r="B3915" s="135" t="s">
        <v>14092</v>
      </c>
      <c r="C3915" s="135" t="s">
        <v>108</v>
      </c>
      <c r="K3915" s="135">
        <v>70.0</v>
      </c>
      <c r="N3915" s="143">
        <v>44048.0</v>
      </c>
      <c r="Q3915" s="135" t="s">
        <v>14093</v>
      </c>
    </row>
    <row r="3916">
      <c r="A3916" s="135">
        <v>3915.0</v>
      </c>
      <c r="B3916" s="135" t="s">
        <v>14094</v>
      </c>
      <c r="C3916" s="135" t="s">
        <v>108</v>
      </c>
      <c r="K3916" s="135">
        <v>80.0</v>
      </c>
      <c r="N3916" s="143">
        <v>45804.0</v>
      </c>
    </row>
    <row r="3917">
      <c r="A3917" s="135">
        <v>3916.0</v>
      </c>
      <c r="B3917" s="135" t="s">
        <v>14096</v>
      </c>
      <c r="C3917" s="135" t="s">
        <v>108</v>
      </c>
      <c r="K3917" s="135">
        <v>70.0</v>
      </c>
      <c r="N3917" s="143">
        <v>44929.0</v>
      </c>
      <c r="Q3917" s="135" t="s">
        <v>14099</v>
      </c>
      <c r="R3917" s="135">
        <v>1.0</v>
      </c>
    </row>
    <row r="3918">
      <c r="A3918" s="135">
        <v>3917.0</v>
      </c>
      <c r="B3918" s="135" t="s">
        <v>14101</v>
      </c>
      <c r="C3918" s="135" t="s">
        <v>108</v>
      </c>
      <c r="K3918" s="135">
        <v>20.0</v>
      </c>
      <c r="N3918" s="143">
        <v>46008.0</v>
      </c>
    </row>
    <row r="3919">
      <c r="A3919" s="135">
        <v>3918.0</v>
      </c>
      <c r="B3919" s="135" t="s">
        <v>14103</v>
      </c>
      <c r="C3919" s="135" t="s">
        <v>108</v>
      </c>
      <c r="N3919" s="143">
        <v>43997.0</v>
      </c>
    </row>
    <row r="3920">
      <c r="A3920" s="135">
        <v>3919.0</v>
      </c>
      <c r="B3920" s="135" t="s">
        <v>14104</v>
      </c>
      <c r="C3920" s="135" t="s">
        <v>108</v>
      </c>
      <c r="K3920" s="135">
        <v>70.0</v>
      </c>
      <c r="N3920" s="143">
        <v>44925.0</v>
      </c>
    </row>
    <row r="3921">
      <c r="A3921" s="135">
        <v>3920.0</v>
      </c>
      <c r="B3921" s="135" t="s">
        <v>14107</v>
      </c>
      <c r="C3921" s="135" t="s">
        <v>108</v>
      </c>
      <c r="K3921" s="135">
        <v>80.0</v>
      </c>
      <c r="N3921" s="143">
        <v>44310.0</v>
      </c>
    </row>
    <row r="3922">
      <c r="A3922" s="135">
        <v>3921.0</v>
      </c>
      <c r="B3922" s="135" t="s">
        <v>14108</v>
      </c>
      <c r="C3922" s="135" t="s">
        <v>108</v>
      </c>
      <c r="N3922" s="143">
        <v>46114.0</v>
      </c>
    </row>
    <row r="3923">
      <c r="A3923" s="135">
        <v>3922.0</v>
      </c>
      <c r="B3923" s="135" t="s">
        <v>14110</v>
      </c>
      <c r="C3923" s="135" t="s">
        <v>108</v>
      </c>
      <c r="K3923" s="135">
        <v>10.0</v>
      </c>
      <c r="N3923" s="143">
        <v>46014.0</v>
      </c>
    </row>
    <row r="3924">
      <c r="A3924" s="135">
        <v>3923.0</v>
      </c>
      <c r="B3924" s="135" t="s">
        <v>14112</v>
      </c>
      <c r="C3924" s="135" t="s">
        <v>108</v>
      </c>
      <c r="K3924" s="135">
        <v>10.0</v>
      </c>
      <c r="N3924" s="143">
        <v>46033.0</v>
      </c>
    </row>
    <row r="3925">
      <c r="A3925" s="135">
        <v>3924.0</v>
      </c>
      <c r="B3925" s="135" t="s">
        <v>14113</v>
      </c>
      <c r="C3925" s="135" t="s">
        <v>108</v>
      </c>
      <c r="K3925" s="135">
        <v>100.0</v>
      </c>
      <c r="N3925" s="143">
        <v>45775.0</v>
      </c>
    </row>
    <row r="3926">
      <c r="A3926" s="135">
        <v>3925.0</v>
      </c>
      <c r="B3926" s="135" t="s">
        <v>14115</v>
      </c>
      <c r="C3926" s="135" t="s">
        <v>108</v>
      </c>
      <c r="N3926" s="143">
        <v>43847.0</v>
      </c>
    </row>
    <row r="3927">
      <c r="A3927" s="135">
        <v>3926.0</v>
      </c>
      <c r="B3927" s="135" t="s">
        <v>14118</v>
      </c>
      <c r="C3927" s="135" t="s">
        <v>108</v>
      </c>
      <c r="K3927" s="135">
        <v>40.0</v>
      </c>
      <c r="N3927" s="143">
        <v>46034.0</v>
      </c>
      <c r="Q3927" s="135" t="s">
        <v>14120</v>
      </c>
    </row>
    <row r="3928">
      <c r="A3928" s="135">
        <v>3927.0</v>
      </c>
      <c r="B3928" s="135" t="s">
        <v>14121</v>
      </c>
      <c r="C3928" s="135" t="s">
        <v>108</v>
      </c>
      <c r="K3928" s="135">
        <v>10.0</v>
      </c>
      <c r="N3928" s="143">
        <v>46056.0</v>
      </c>
    </row>
    <row r="3929">
      <c r="A3929" s="135">
        <v>3928.0</v>
      </c>
      <c r="B3929" s="135" t="s">
        <v>14123</v>
      </c>
      <c r="C3929" s="135" t="s">
        <v>108</v>
      </c>
      <c r="K3929" s="135">
        <v>10.0</v>
      </c>
      <c r="N3929" s="143">
        <v>45701.0</v>
      </c>
      <c r="Q3929" s="135" t="s">
        <v>14125</v>
      </c>
      <c r="R3929" s="135">
        <v>1.0</v>
      </c>
    </row>
    <row r="3930">
      <c r="A3930" s="135">
        <v>3929.0</v>
      </c>
      <c r="B3930" s="135" t="s">
        <v>14126</v>
      </c>
      <c r="C3930" s="135" t="s">
        <v>108</v>
      </c>
      <c r="K3930" s="135">
        <v>250.0</v>
      </c>
      <c r="N3930" s="143">
        <v>43840.0</v>
      </c>
      <c r="Q3930" s="135" t="s">
        <v>14128</v>
      </c>
    </row>
    <row r="3931">
      <c r="A3931" s="135">
        <v>3930.0</v>
      </c>
      <c r="B3931" s="135" t="s">
        <v>14129</v>
      </c>
      <c r="C3931" s="135" t="s">
        <v>108</v>
      </c>
      <c r="N3931" s="143">
        <v>44247.0</v>
      </c>
    </row>
    <row r="3932">
      <c r="A3932" s="135">
        <v>3931.0</v>
      </c>
      <c r="B3932" s="135" t="s">
        <v>14130</v>
      </c>
      <c r="C3932" s="135" t="s">
        <v>108</v>
      </c>
      <c r="N3932" s="143">
        <v>44205.0</v>
      </c>
    </row>
    <row r="3933">
      <c r="A3933" s="135">
        <v>3932.0</v>
      </c>
      <c r="B3933" s="135" t="s">
        <v>14132</v>
      </c>
      <c r="C3933" s="135" t="s">
        <v>108</v>
      </c>
      <c r="N3933" s="143">
        <v>45258.0</v>
      </c>
    </row>
    <row r="3934">
      <c r="A3934" s="135">
        <v>3933.0</v>
      </c>
      <c r="B3934" s="135" t="s">
        <v>14134</v>
      </c>
      <c r="C3934" s="135" t="s">
        <v>108</v>
      </c>
      <c r="K3934" s="135">
        <v>100.0</v>
      </c>
      <c r="N3934" s="143">
        <v>44034.0</v>
      </c>
    </row>
    <row r="3935">
      <c r="A3935" s="135">
        <v>3934.0</v>
      </c>
      <c r="B3935" s="135" t="s">
        <v>14136</v>
      </c>
      <c r="C3935" s="135" t="s">
        <v>108</v>
      </c>
      <c r="K3935" s="135">
        <v>10.0</v>
      </c>
      <c r="N3935" s="143">
        <v>46017.0</v>
      </c>
    </row>
    <row r="3936">
      <c r="A3936" s="135">
        <v>3935.0</v>
      </c>
      <c r="B3936" s="135" t="s">
        <v>14137</v>
      </c>
      <c r="C3936" s="135" t="s">
        <v>108</v>
      </c>
      <c r="K3936" s="135">
        <v>30.0</v>
      </c>
      <c r="N3936" s="143">
        <v>44879.0</v>
      </c>
    </row>
    <row r="3937">
      <c r="A3937" s="135">
        <v>3936.0</v>
      </c>
      <c r="B3937" s="135" t="s">
        <v>14139</v>
      </c>
      <c r="C3937" s="135" t="s">
        <v>108</v>
      </c>
      <c r="K3937" s="135">
        <v>100.0</v>
      </c>
      <c r="N3937" s="143">
        <v>44210.0</v>
      </c>
    </row>
    <row r="3938">
      <c r="A3938" s="135">
        <v>3937.0</v>
      </c>
      <c r="B3938" s="135" t="s">
        <v>14142</v>
      </c>
      <c r="C3938" s="135" t="s">
        <v>108</v>
      </c>
      <c r="K3938" s="135">
        <v>10.0</v>
      </c>
      <c r="N3938" s="143">
        <v>43893.0</v>
      </c>
    </row>
    <row r="3939">
      <c r="A3939" s="135">
        <v>3938.0</v>
      </c>
      <c r="B3939" s="135" t="s">
        <v>14145</v>
      </c>
      <c r="C3939" s="135" t="s">
        <v>108</v>
      </c>
      <c r="K3939" s="135">
        <v>70.0</v>
      </c>
      <c r="N3939" s="143">
        <v>44944.0</v>
      </c>
    </row>
    <row r="3940">
      <c r="A3940" s="135">
        <v>3939.0</v>
      </c>
      <c r="B3940" s="135" t="s">
        <v>14148</v>
      </c>
      <c r="C3940" s="135" t="s">
        <v>108</v>
      </c>
      <c r="K3940" s="135">
        <v>20.0</v>
      </c>
      <c r="N3940" s="143">
        <v>45847.0</v>
      </c>
    </row>
    <row r="3941">
      <c r="A3941" s="135">
        <v>3940.0</v>
      </c>
      <c r="B3941" s="135" t="s">
        <v>14150</v>
      </c>
      <c r="C3941" s="135" t="s">
        <v>108</v>
      </c>
      <c r="N3941" s="143">
        <v>44310.0</v>
      </c>
    </row>
    <row r="3942">
      <c r="A3942" s="135">
        <v>3941.0</v>
      </c>
      <c r="B3942" s="135" t="s">
        <v>14152</v>
      </c>
      <c r="C3942" s="135" t="s">
        <v>108</v>
      </c>
      <c r="N3942" s="143">
        <v>44410.0</v>
      </c>
    </row>
    <row r="3943">
      <c r="A3943" s="135">
        <v>3942.0</v>
      </c>
      <c r="B3943" s="135" t="s">
        <v>14155</v>
      </c>
      <c r="C3943" s="135" t="s">
        <v>108</v>
      </c>
      <c r="K3943" s="135">
        <v>100.0</v>
      </c>
      <c r="N3943" s="143">
        <v>43850.0</v>
      </c>
    </row>
    <row r="3944">
      <c r="A3944" s="135">
        <v>3943.0</v>
      </c>
      <c r="B3944" s="135" t="s">
        <v>14158</v>
      </c>
      <c r="C3944" s="135" t="s">
        <v>108</v>
      </c>
      <c r="K3944" s="135">
        <v>10.0</v>
      </c>
      <c r="N3944" s="143">
        <v>46017.0</v>
      </c>
    </row>
    <row r="3945">
      <c r="A3945" s="135">
        <v>3944.0</v>
      </c>
      <c r="B3945" s="135" t="s">
        <v>14159</v>
      </c>
      <c r="C3945" s="135" t="s">
        <v>108</v>
      </c>
      <c r="K3945" s="135">
        <v>90.0</v>
      </c>
      <c r="N3945" s="143">
        <v>44740.0</v>
      </c>
    </row>
    <row r="3946">
      <c r="A3946" s="135">
        <v>3945.0</v>
      </c>
      <c r="B3946" s="135" t="s">
        <v>14161</v>
      </c>
      <c r="C3946" s="135" t="s">
        <v>108</v>
      </c>
      <c r="K3946" s="135">
        <v>10.0</v>
      </c>
      <c r="N3946" s="143">
        <v>45132.0</v>
      </c>
    </row>
    <row r="3947">
      <c r="A3947" s="135">
        <v>3946.0</v>
      </c>
      <c r="B3947" s="135" t="s">
        <v>14162</v>
      </c>
      <c r="C3947" s="135" t="s">
        <v>108</v>
      </c>
      <c r="K3947" s="135">
        <v>100.0</v>
      </c>
      <c r="N3947" s="143">
        <v>44356.0</v>
      </c>
    </row>
    <row r="3948">
      <c r="A3948" s="135">
        <v>3947.0</v>
      </c>
      <c r="B3948" s="135" t="s">
        <v>14164</v>
      </c>
      <c r="C3948" s="135" t="s">
        <v>108</v>
      </c>
      <c r="K3948" s="135">
        <v>150.0</v>
      </c>
      <c r="N3948" s="143">
        <v>43873.0</v>
      </c>
    </row>
    <row r="3949">
      <c r="A3949" s="135">
        <v>3948.0</v>
      </c>
      <c r="B3949" s="135" t="s">
        <v>14166</v>
      </c>
      <c r="C3949" s="135" t="s">
        <v>108</v>
      </c>
      <c r="K3949" s="135">
        <v>200.0</v>
      </c>
      <c r="N3949" s="143">
        <v>44814.0</v>
      </c>
    </row>
    <row r="3950">
      <c r="A3950" s="135">
        <v>3949.0</v>
      </c>
      <c r="B3950" s="135" t="s">
        <v>14168</v>
      </c>
      <c r="C3950" s="135" t="s">
        <v>108</v>
      </c>
      <c r="K3950" s="135">
        <v>30.0</v>
      </c>
      <c r="N3950" s="143">
        <v>43846.0</v>
      </c>
    </row>
    <row r="3951">
      <c r="A3951" s="135">
        <v>3950.0</v>
      </c>
      <c r="B3951" s="135" t="s">
        <v>14169</v>
      </c>
      <c r="C3951" s="135" t="s">
        <v>108</v>
      </c>
      <c r="N3951" s="143">
        <v>44964.0</v>
      </c>
    </row>
    <row r="3952">
      <c r="A3952" s="135">
        <v>3951.0</v>
      </c>
      <c r="B3952" s="135" t="s">
        <v>14171</v>
      </c>
      <c r="C3952" s="135" t="s">
        <v>108</v>
      </c>
      <c r="K3952" s="135">
        <v>10.0</v>
      </c>
      <c r="N3952" s="143">
        <v>46086.0</v>
      </c>
    </row>
    <row r="3953">
      <c r="A3953" s="135">
        <v>3952.0</v>
      </c>
      <c r="B3953" s="135" t="s">
        <v>14173</v>
      </c>
      <c r="C3953" s="135" t="s">
        <v>108</v>
      </c>
      <c r="K3953" s="135">
        <v>20.0</v>
      </c>
      <c r="N3953" s="143">
        <v>43906.0</v>
      </c>
    </row>
    <row r="3954">
      <c r="A3954" s="135">
        <v>3953.0</v>
      </c>
      <c r="B3954" s="135" t="s">
        <v>14175</v>
      </c>
      <c r="C3954" s="135" t="s">
        <v>108</v>
      </c>
      <c r="N3954" s="143">
        <v>46041.0</v>
      </c>
    </row>
    <row r="3955">
      <c r="A3955" s="135">
        <v>3954.0</v>
      </c>
      <c r="B3955" s="135" t="s">
        <v>14177</v>
      </c>
      <c r="C3955" s="135" t="s">
        <v>108</v>
      </c>
      <c r="K3955" s="135">
        <v>80.0</v>
      </c>
      <c r="N3955" s="143">
        <v>46047.0</v>
      </c>
    </row>
    <row r="3956">
      <c r="A3956" s="135">
        <v>3955.0</v>
      </c>
      <c r="B3956" s="135" t="s">
        <v>3969</v>
      </c>
      <c r="C3956" s="135" t="s">
        <v>108</v>
      </c>
      <c r="K3956" s="135">
        <v>150.0</v>
      </c>
      <c r="N3956" s="143">
        <v>44359.0</v>
      </c>
    </row>
    <row r="3957">
      <c r="A3957" s="135">
        <v>3956.0</v>
      </c>
      <c r="B3957" s="135" t="s">
        <v>14180</v>
      </c>
      <c r="C3957" s="135" t="s">
        <v>108</v>
      </c>
      <c r="K3957" s="135">
        <v>20.0</v>
      </c>
      <c r="N3957" s="143">
        <v>46055.0</v>
      </c>
    </row>
    <row r="3958">
      <c r="A3958" s="135">
        <v>3957.0</v>
      </c>
      <c r="B3958" s="135" t="s">
        <v>14182</v>
      </c>
      <c r="C3958" s="135" t="s">
        <v>108</v>
      </c>
      <c r="K3958" s="135">
        <v>20.0</v>
      </c>
      <c r="N3958" s="143">
        <v>45847.0</v>
      </c>
    </row>
    <row r="3959">
      <c r="A3959" s="135">
        <v>3958.0</v>
      </c>
      <c r="B3959" s="135" t="s">
        <v>14183</v>
      </c>
      <c r="C3959" s="135" t="s">
        <v>108</v>
      </c>
      <c r="K3959" s="135">
        <v>30.0</v>
      </c>
      <c r="N3959" s="143">
        <v>46055.0</v>
      </c>
    </row>
    <row r="3960">
      <c r="A3960" s="135">
        <v>3959.0</v>
      </c>
      <c r="B3960" s="135" t="s">
        <v>14185</v>
      </c>
      <c r="C3960" s="135" t="s">
        <v>108</v>
      </c>
      <c r="K3960" s="135">
        <v>30.0</v>
      </c>
      <c r="N3960" s="143">
        <v>45478.0</v>
      </c>
    </row>
    <row r="3961">
      <c r="A3961" s="135">
        <v>3960.0</v>
      </c>
      <c r="B3961" s="135" t="s">
        <v>14186</v>
      </c>
      <c r="C3961" s="135" t="s">
        <v>108</v>
      </c>
      <c r="K3961" s="135">
        <v>60.0</v>
      </c>
      <c r="N3961" s="143">
        <v>46078.0</v>
      </c>
    </row>
    <row r="3962">
      <c r="A3962" s="135">
        <v>3961.0</v>
      </c>
      <c r="B3962" s="135" t="s">
        <v>14188</v>
      </c>
      <c r="C3962" s="135" t="s">
        <v>108</v>
      </c>
      <c r="K3962" s="135">
        <v>150.0</v>
      </c>
      <c r="N3962" s="143">
        <v>45072.0</v>
      </c>
    </row>
    <row r="3963">
      <c r="A3963" s="135">
        <v>3962.0</v>
      </c>
      <c r="B3963" s="135" t="s">
        <v>14190</v>
      </c>
      <c r="C3963" s="135" t="s">
        <v>108</v>
      </c>
      <c r="N3963" s="143">
        <v>45980.0</v>
      </c>
      <c r="Q3963" s="135" t="s">
        <v>14191</v>
      </c>
    </row>
    <row r="3964">
      <c r="A3964" s="135">
        <v>3963.0</v>
      </c>
      <c r="B3964" s="135" t="s">
        <v>14193</v>
      </c>
      <c r="C3964" s="135" t="s">
        <v>108</v>
      </c>
      <c r="K3964" s="135">
        <v>20.0</v>
      </c>
      <c r="N3964" s="143">
        <v>46095.0</v>
      </c>
    </row>
    <row r="3965">
      <c r="A3965" s="135">
        <v>3964.0</v>
      </c>
      <c r="B3965" s="135" t="s">
        <v>14194</v>
      </c>
      <c r="C3965" s="135" t="s">
        <v>108</v>
      </c>
      <c r="K3965" s="135">
        <v>30.0</v>
      </c>
      <c r="N3965" s="143">
        <v>44257.0</v>
      </c>
    </row>
    <row r="3966">
      <c r="A3966" s="135">
        <v>3965.0</v>
      </c>
      <c r="B3966" s="135" t="s">
        <v>14196</v>
      </c>
      <c r="C3966" s="135" t="s">
        <v>108</v>
      </c>
      <c r="K3966" s="135">
        <v>20.0</v>
      </c>
      <c r="N3966" s="143">
        <v>45848.0</v>
      </c>
    </row>
    <row r="3967">
      <c r="A3967" s="135">
        <v>3966.0</v>
      </c>
      <c r="B3967" s="135" t="s">
        <v>14198</v>
      </c>
      <c r="C3967" s="135" t="s">
        <v>108</v>
      </c>
      <c r="K3967" s="135">
        <v>70.0</v>
      </c>
      <c r="N3967" s="143">
        <v>44715.0</v>
      </c>
    </row>
    <row r="3968">
      <c r="A3968" s="135">
        <v>3967.0</v>
      </c>
      <c r="B3968" s="135" t="s">
        <v>14200</v>
      </c>
      <c r="C3968" s="135" t="s">
        <v>108</v>
      </c>
      <c r="K3968" s="135">
        <v>30.0</v>
      </c>
      <c r="N3968" s="143">
        <v>43851.0</v>
      </c>
    </row>
    <row r="3969">
      <c r="A3969" s="135">
        <v>3968.0</v>
      </c>
      <c r="B3969" s="135" t="s">
        <v>14202</v>
      </c>
      <c r="C3969" s="135" t="s">
        <v>108</v>
      </c>
      <c r="K3969" s="135">
        <v>10.0</v>
      </c>
      <c r="N3969" s="143">
        <v>45846.0</v>
      </c>
    </row>
    <row r="3970">
      <c r="A3970" s="135">
        <v>3969.0</v>
      </c>
      <c r="B3970" s="135" t="s">
        <v>14204</v>
      </c>
      <c r="C3970" s="135" t="s">
        <v>108</v>
      </c>
      <c r="K3970" s="135">
        <v>10.0</v>
      </c>
      <c r="N3970" s="143">
        <v>45164.0</v>
      </c>
    </row>
    <row r="3971">
      <c r="A3971" s="135">
        <v>3970.0</v>
      </c>
      <c r="B3971" s="135" t="s">
        <v>14208</v>
      </c>
      <c r="C3971" s="135" t="s">
        <v>108</v>
      </c>
      <c r="K3971" s="135">
        <v>80.0</v>
      </c>
      <c r="N3971" s="143">
        <v>43916.0</v>
      </c>
    </row>
    <row r="3972">
      <c r="A3972" s="135">
        <v>3971.0</v>
      </c>
      <c r="B3972" s="135" t="s">
        <v>14210</v>
      </c>
      <c r="C3972" s="135" t="s">
        <v>108</v>
      </c>
      <c r="K3972" s="135">
        <v>60.0</v>
      </c>
      <c r="N3972" s="143">
        <v>43891.0</v>
      </c>
      <c r="Q3972" s="135" t="s">
        <v>14211</v>
      </c>
    </row>
    <row r="3973">
      <c r="A3973" s="135">
        <v>3972.0</v>
      </c>
      <c r="B3973" s="135" t="s">
        <v>14214</v>
      </c>
      <c r="C3973" s="135" t="s">
        <v>108</v>
      </c>
      <c r="K3973" s="135">
        <v>10.0</v>
      </c>
      <c r="N3973" s="143">
        <v>46012.0</v>
      </c>
    </row>
    <row r="3974">
      <c r="A3974" s="135">
        <v>3973.0</v>
      </c>
      <c r="B3974" s="135" t="s">
        <v>14215</v>
      </c>
      <c r="C3974" s="135" t="s">
        <v>108</v>
      </c>
      <c r="K3974" s="135">
        <v>100.0</v>
      </c>
      <c r="N3974" s="143">
        <v>44902.0</v>
      </c>
    </row>
    <row r="3975">
      <c r="A3975" s="135">
        <v>3974.0</v>
      </c>
      <c r="B3975" s="135" t="s">
        <v>14218</v>
      </c>
      <c r="C3975" s="135" t="s">
        <v>108</v>
      </c>
      <c r="N3975" s="143">
        <v>45607.0</v>
      </c>
    </row>
    <row r="3976">
      <c r="A3976" s="135">
        <v>3975.0</v>
      </c>
      <c r="B3976" s="135" t="s">
        <v>14221</v>
      </c>
      <c r="C3976" s="135" t="s">
        <v>108</v>
      </c>
      <c r="K3976" s="135">
        <v>10.0</v>
      </c>
      <c r="N3976" s="143">
        <v>45848.0</v>
      </c>
    </row>
    <row r="3977">
      <c r="A3977" s="135">
        <v>3976.0</v>
      </c>
      <c r="B3977" s="135" t="s">
        <v>14224</v>
      </c>
      <c r="C3977" s="135" t="s">
        <v>108</v>
      </c>
      <c r="N3977" s="143">
        <v>46059.0</v>
      </c>
    </row>
    <row r="3978">
      <c r="A3978" s="135">
        <v>3977.0</v>
      </c>
      <c r="B3978" s="135" t="s">
        <v>14228</v>
      </c>
      <c r="C3978" s="135" t="s">
        <v>108</v>
      </c>
      <c r="K3978" s="135">
        <v>30.0</v>
      </c>
      <c r="N3978" s="143">
        <v>46012.0</v>
      </c>
    </row>
    <row r="3979">
      <c r="A3979" s="135">
        <v>3978.0</v>
      </c>
      <c r="B3979" s="135" t="s">
        <v>14231</v>
      </c>
      <c r="C3979" s="135" t="s">
        <v>108</v>
      </c>
      <c r="N3979" s="143">
        <v>46001.0</v>
      </c>
    </row>
    <row r="3980">
      <c r="A3980" s="135">
        <v>3979.0</v>
      </c>
      <c r="B3980" s="135" t="s">
        <v>14234</v>
      </c>
      <c r="C3980" s="135" t="s">
        <v>108</v>
      </c>
      <c r="N3980" s="143">
        <v>46117.0</v>
      </c>
    </row>
    <row r="3981">
      <c r="A3981" s="135">
        <v>3980.0</v>
      </c>
      <c r="B3981" s="135" t="s">
        <v>14235</v>
      </c>
      <c r="C3981" s="135" t="s">
        <v>108</v>
      </c>
      <c r="K3981" s="135">
        <v>100.0</v>
      </c>
      <c r="N3981" s="143">
        <v>43902.0</v>
      </c>
    </row>
    <row r="3982">
      <c r="A3982" s="135">
        <v>3981.0</v>
      </c>
      <c r="B3982" s="135" t="s">
        <v>14238</v>
      </c>
      <c r="C3982" s="135" t="s">
        <v>108</v>
      </c>
      <c r="K3982" s="135">
        <v>20.0</v>
      </c>
      <c r="N3982" s="143">
        <v>45847.0</v>
      </c>
    </row>
    <row r="3983">
      <c r="A3983" s="135">
        <v>3982.0</v>
      </c>
      <c r="B3983" s="135" t="s">
        <v>14241</v>
      </c>
      <c r="C3983" s="135" t="s">
        <v>108</v>
      </c>
      <c r="K3983" s="135">
        <v>70.0</v>
      </c>
      <c r="N3983" s="143">
        <v>43839.0</v>
      </c>
    </row>
    <row r="3984">
      <c r="A3984" s="135">
        <v>3983.0</v>
      </c>
      <c r="B3984" s="135" t="s">
        <v>14245</v>
      </c>
      <c r="C3984" s="135" t="s">
        <v>108</v>
      </c>
      <c r="K3984" s="135">
        <v>80.0</v>
      </c>
      <c r="N3984" s="143">
        <v>44247.0</v>
      </c>
    </row>
    <row r="3985">
      <c r="A3985" s="135">
        <v>3984.0</v>
      </c>
      <c r="B3985" s="135" t="s">
        <v>14246</v>
      </c>
      <c r="C3985" s="135" t="s">
        <v>108</v>
      </c>
      <c r="K3985" s="135">
        <v>100.0</v>
      </c>
      <c r="N3985" s="143">
        <v>45824.0</v>
      </c>
    </row>
    <row r="3986">
      <c r="A3986" s="135">
        <v>3985.0</v>
      </c>
      <c r="B3986" s="135" t="s">
        <v>14248</v>
      </c>
      <c r="C3986" s="135" t="s">
        <v>108</v>
      </c>
      <c r="K3986" s="135">
        <v>10.0</v>
      </c>
      <c r="N3986" s="143">
        <v>45631.0</v>
      </c>
    </row>
    <row r="3987">
      <c r="A3987" s="135">
        <v>3986.0</v>
      </c>
      <c r="B3987" s="135" t="s">
        <v>14250</v>
      </c>
      <c r="C3987" s="135" t="s">
        <v>108</v>
      </c>
      <c r="K3987" s="135">
        <v>250.0</v>
      </c>
      <c r="N3987" s="143">
        <v>44818.0</v>
      </c>
    </row>
    <row r="3988">
      <c r="A3988" s="135">
        <v>3987.0</v>
      </c>
      <c r="B3988" s="135" t="s">
        <v>14253</v>
      </c>
      <c r="C3988" s="135" t="s">
        <v>108</v>
      </c>
      <c r="K3988" s="135">
        <v>30.0</v>
      </c>
      <c r="N3988" s="143">
        <v>46064.0</v>
      </c>
    </row>
    <row r="3989">
      <c r="A3989" s="135">
        <v>3988.0</v>
      </c>
      <c r="B3989" s="135" t="s">
        <v>14255</v>
      </c>
      <c r="C3989" s="135" t="s">
        <v>108</v>
      </c>
      <c r="N3989" s="143">
        <v>43840.0</v>
      </c>
    </row>
    <row r="3990">
      <c r="A3990" s="135">
        <v>3989.0</v>
      </c>
      <c r="B3990" s="135" t="s">
        <v>14259</v>
      </c>
      <c r="C3990" s="135" t="s">
        <v>108</v>
      </c>
      <c r="K3990" s="135">
        <v>200.0</v>
      </c>
      <c r="N3990" s="143">
        <v>44668.0</v>
      </c>
      <c r="Q3990" s="135" t="s">
        <v>14263</v>
      </c>
      <c r="R3990" s="135">
        <v>1.0</v>
      </c>
    </row>
    <row r="3991">
      <c r="A3991" s="135">
        <v>3990.0</v>
      </c>
      <c r="B3991" s="135" t="s">
        <v>14266</v>
      </c>
      <c r="C3991" s="135" t="s">
        <v>108</v>
      </c>
      <c r="K3991" s="135">
        <v>20.0</v>
      </c>
      <c r="N3991" s="143">
        <v>46080.0</v>
      </c>
    </row>
    <row r="3992">
      <c r="A3992" s="135">
        <v>3991.0</v>
      </c>
      <c r="B3992" s="135" t="s">
        <v>14269</v>
      </c>
      <c r="C3992" s="135" t="s">
        <v>108</v>
      </c>
      <c r="K3992" s="135">
        <v>10.0</v>
      </c>
      <c r="N3992" s="143">
        <v>46012.0</v>
      </c>
    </row>
    <row r="3993">
      <c r="A3993" s="135">
        <v>3992.0</v>
      </c>
      <c r="B3993" s="135" t="s">
        <v>3974</v>
      </c>
      <c r="C3993" s="135" t="s">
        <v>108</v>
      </c>
      <c r="N3993" s="143">
        <v>45405.0</v>
      </c>
    </row>
    <row r="3994">
      <c r="A3994" s="135">
        <v>3993.0</v>
      </c>
      <c r="B3994" s="135" t="s">
        <v>14276</v>
      </c>
      <c r="C3994" s="135" t="s">
        <v>108</v>
      </c>
      <c r="K3994" s="135">
        <v>30.0</v>
      </c>
      <c r="N3994" s="143">
        <v>44848.0</v>
      </c>
    </row>
    <row r="3995">
      <c r="A3995" s="135">
        <v>3994.0</v>
      </c>
      <c r="B3995" s="135" t="s">
        <v>14279</v>
      </c>
      <c r="C3995" s="135" t="s">
        <v>108</v>
      </c>
      <c r="K3995" s="135">
        <v>10.0</v>
      </c>
      <c r="N3995" s="143">
        <v>46017.0</v>
      </c>
    </row>
    <row r="3996">
      <c r="A3996" s="135">
        <v>3995.0</v>
      </c>
      <c r="B3996" s="135" t="s">
        <v>14283</v>
      </c>
      <c r="C3996" s="135" t="s">
        <v>108</v>
      </c>
      <c r="K3996" s="135">
        <v>100.0</v>
      </c>
      <c r="N3996" s="143">
        <v>44987.0</v>
      </c>
    </row>
    <row r="3997">
      <c r="A3997" s="135">
        <v>3996.0</v>
      </c>
      <c r="B3997" s="135" t="s">
        <v>14286</v>
      </c>
      <c r="C3997" s="135" t="s">
        <v>108</v>
      </c>
      <c r="K3997" s="135">
        <v>40.0</v>
      </c>
      <c r="N3997" s="143">
        <v>45603.0</v>
      </c>
    </row>
    <row r="3998">
      <c r="A3998" s="135">
        <v>3997.0</v>
      </c>
      <c r="B3998" s="135" t="s">
        <v>14289</v>
      </c>
      <c r="C3998" s="135" t="s">
        <v>108</v>
      </c>
      <c r="K3998" s="135">
        <v>40.0</v>
      </c>
      <c r="N3998" s="143">
        <v>43858.0</v>
      </c>
    </row>
    <row r="3999">
      <c r="A3999" s="135">
        <v>3998.0</v>
      </c>
      <c r="B3999" s="135" t="s">
        <v>14292</v>
      </c>
      <c r="C3999" s="135" t="s">
        <v>108</v>
      </c>
      <c r="K3999" s="135">
        <v>10.0</v>
      </c>
      <c r="N3999" s="143">
        <v>46008.0</v>
      </c>
    </row>
    <row r="4000">
      <c r="A4000" s="135">
        <v>3999.0</v>
      </c>
      <c r="B4000" s="135" t="s">
        <v>14297</v>
      </c>
      <c r="C4000" s="135" t="s">
        <v>108</v>
      </c>
      <c r="N4000" s="143">
        <v>43857.0</v>
      </c>
    </row>
    <row r="4001">
      <c r="A4001" s="135">
        <v>4000.0</v>
      </c>
      <c r="B4001" s="135" t="s">
        <v>14300</v>
      </c>
      <c r="C4001" s="135" t="s">
        <v>108</v>
      </c>
      <c r="K4001" s="135">
        <v>350.0</v>
      </c>
      <c r="N4001" s="143">
        <v>44031.0</v>
      </c>
    </row>
    <row r="4002">
      <c r="A4002" s="135">
        <v>4001.0</v>
      </c>
      <c r="B4002" s="135" t="s">
        <v>14303</v>
      </c>
      <c r="C4002" s="135" t="s">
        <v>108</v>
      </c>
      <c r="K4002" s="135">
        <v>10.0</v>
      </c>
      <c r="N4002" s="143">
        <v>46082.0</v>
      </c>
    </row>
    <row r="4003">
      <c r="A4003" s="135">
        <v>4002.0</v>
      </c>
      <c r="B4003" s="135" t="s">
        <v>14307</v>
      </c>
      <c r="C4003" s="135" t="s">
        <v>108</v>
      </c>
      <c r="N4003" s="143">
        <v>44949.0</v>
      </c>
      <c r="Q4003" s="135" t="s">
        <v>14312</v>
      </c>
      <c r="R4003" s="135">
        <v>1.0</v>
      </c>
    </row>
    <row r="4004">
      <c r="A4004" s="135">
        <v>4003.0</v>
      </c>
      <c r="B4004" s="135" t="s">
        <v>14314</v>
      </c>
      <c r="C4004" s="135" t="s">
        <v>108</v>
      </c>
      <c r="K4004" s="135">
        <v>70.0</v>
      </c>
      <c r="N4004" s="143">
        <v>43860.0</v>
      </c>
    </row>
    <row r="4005">
      <c r="A4005" s="135">
        <v>4004.0</v>
      </c>
      <c r="B4005" s="135" t="s">
        <v>14317</v>
      </c>
      <c r="C4005" s="135" t="s">
        <v>108</v>
      </c>
      <c r="K4005" s="135">
        <v>50.0</v>
      </c>
      <c r="N4005" s="143">
        <v>44561.0</v>
      </c>
    </row>
    <row r="4006">
      <c r="A4006" s="135">
        <v>4005.0</v>
      </c>
      <c r="B4006" s="135" t="s">
        <v>14321</v>
      </c>
      <c r="C4006" s="135" t="s">
        <v>108</v>
      </c>
      <c r="K4006" s="135">
        <v>150.0</v>
      </c>
      <c r="N4006" s="143">
        <v>45254.0</v>
      </c>
    </row>
    <row r="4007">
      <c r="A4007" s="135">
        <v>4006.0</v>
      </c>
      <c r="B4007" s="135" t="s">
        <v>14324</v>
      </c>
      <c r="C4007" s="135" t="s">
        <v>108</v>
      </c>
      <c r="K4007" s="135">
        <v>10.0</v>
      </c>
      <c r="N4007" s="143">
        <v>45003.0</v>
      </c>
    </row>
    <row r="4008">
      <c r="A4008" s="135">
        <v>4007.0</v>
      </c>
      <c r="B4008" s="135" t="s">
        <v>14327</v>
      </c>
      <c r="C4008" s="135" t="s">
        <v>108</v>
      </c>
      <c r="K4008" s="135">
        <v>30.0</v>
      </c>
      <c r="N4008" s="143">
        <v>45736.0</v>
      </c>
    </row>
    <row r="4009">
      <c r="A4009" s="135">
        <v>4008.0</v>
      </c>
      <c r="B4009" s="135" t="s">
        <v>14331</v>
      </c>
      <c r="C4009" s="135" t="s">
        <v>108</v>
      </c>
      <c r="K4009" s="135">
        <v>150.0</v>
      </c>
      <c r="N4009" s="143">
        <v>45827.0</v>
      </c>
      <c r="Q4009" s="135" t="s">
        <v>14334</v>
      </c>
      <c r="R4009" s="135">
        <v>1.0</v>
      </c>
    </row>
    <row r="4010">
      <c r="A4010" s="135">
        <v>4009.0</v>
      </c>
      <c r="B4010" s="135" t="s">
        <v>14336</v>
      </c>
      <c r="C4010" s="135" t="s">
        <v>108</v>
      </c>
      <c r="K4010" s="135">
        <v>10.0</v>
      </c>
      <c r="N4010" s="143">
        <v>45595.0</v>
      </c>
      <c r="Q4010" s="135" t="s">
        <v>14339</v>
      </c>
      <c r="R4010" s="135">
        <v>1.0</v>
      </c>
    </row>
    <row r="4011">
      <c r="A4011" s="135">
        <v>4010.0</v>
      </c>
      <c r="B4011" s="135" t="s">
        <v>14341</v>
      </c>
      <c r="C4011" s="135" t="s">
        <v>108</v>
      </c>
      <c r="K4011" s="135">
        <v>10.0</v>
      </c>
      <c r="N4011" s="143">
        <v>45846.0</v>
      </c>
      <c r="Q4011" s="135" t="s">
        <v>14343</v>
      </c>
    </row>
    <row r="4012">
      <c r="A4012" s="135">
        <v>4011.0</v>
      </c>
      <c r="B4012" s="135" t="s">
        <v>14345</v>
      </c>
      <c r="C4012" s="135" t="s">
        <v>108</v>
      </c>
      <c r="K4012" s="135">
        <v>10.0</v>
      </c>
      <c r="N4012" s="143">
        <v>46079.0</v>
      </c>
    </row>
    <row r="4013">
      <c r="A4013" s="135">
        <v>4012.0</v>
      </c>
      <c r="B4013" s="135" t="s">
        <v>14347</v>
      </c>
      <c r="C4013" s="135" t="s">
        <v>108</v>
      </c>
      <c r="K4013" s="135">
        <v>100.0</v>
      </c>
      <c r="N4013" s="143">
        <v>44883.0</v>
      </c>
    </row>
    <row r="4014">
      <c r="A4014" s="135">
        <v>4013.0</v>
      </c>
      <c r="B4014" s="135" t="s">
        <v>14352</v>
      </c>
      <c r="C4014" s="135" t="s">
        <v>108</v>
      </c>
      <c r="N4014" s="143">
        <v>45323.0</v>
      </c>
    </row>
    <row r="4015">
      <c r="A4015" s="135">
        <v>4014.0</v>
      </c>
      <c r="B4015" s="135" t="s">
        <v>14353</v>
      </c>
      <c r="C4015" s="135" t="s">
        <v>108</v>
      </c>
      <c r="K4015" s="135">
        <v>200.0</v>
      </c>
      <c r="N4015" s="143">
        <v>43850.0</v>
      </c>
    </row>
    <row r="4016">
      <c r="A4016" s="135">
        <v>4015.0</v>
      </c>
      <c r="B4016" s="135" t="s">
        <v>14357</v>
      </c>
      <c r="C4016" s="135" t="s">
        <v>108</v>
      </c>
      <c r="K4016" s="135">
        <v>10.0</v>
      </c>
      <c r="N4016" s="143">
        <v>45847.0</v>
      </c>
    </row>
    <row r="4017">
      <c r="A4017" s="135">
        <v>4016.0</v>
      </c>
      <c r="B4017" s="135" t="s">
        <v>14361</v>
      </c>
      <c r="C4017" s="135" t="s">
        <v>108</v>
      </c>
      <c r="K4017" s="135">
        <v>70.0</v>
      </c>
      <c r="N4017" s="143">
        <v>44923.0</v>
      </c>
    </row>
    <row r="4018">
      <c r="A4018" s="135">
        <v>4017.0</v>
      </c>
      <c r="B4018" s="135" t="s">
        <v>14366</v>
      </c>
      <c r="C4018" s="135" t="s">
        <v>108</v>
      </c>
      <c r="K4018" s="135">
        <v>20.0</v>
      </c>
      <c r="N4018" s="143">
        <v>46055.0</v>
      </c>
    </row>
    <row r="4019">
      <c r="A4019" s="135">
        <v>4018.0</v>
      </c>
      <c r="B4019" s="135" t="s">
        <v>14369</v>
      </c>
      <c r="C4019" s="135" t="s">
        <v>108</v>
      </c>
      <c r="K4019" s="135">
        <v>10.0</v>
      </c>
      <c r="N4019" s="143">
        <v>46012.0</v>
      </c>
    </row>
    <row r="4020">
      <c r="A4020" s="135">
        <v>4019.0</v>
      </c>
      <c r="B4020" s="135" t="s">
        <v>14372</v>
      </c>
      <c r="C4020" s="135" t="s">
        <v>108</v>
      </c>
      <c r="K4020" s="135">
        <v>20.0</v>
      </c>
      <c r="N4020" s="143">
        <v>45559.0</v>
      </c>
    </row>
    <row r="4021">
      <c r="A4021" s="135">
        <v>4020.0</v>
      </c>
      <c r="B4021" s="135" t="s">
        <v>14375</v>
      </c>
      <c r="C4021" s="135" t="s">
        <v>108</v>
      </c>
      <c r="K4021" s="135">
        <v>10.0</v>
      </c>
      <c r="N4021" s="143">
        <v>45004.0</v>
      </c>
    </row>
    <row r="4022">
      <c r="A4022" s="135">
        <v>4021.0</v>
      </c>
      <c r="B4022" s="135" t="s">
        <v>14378</v>
      </c>
      <c r="C4022" s="135" t="s">
        <v>108</v>
      </c>
      <c r="N4022" s="143">
        <v>44980.0</v>
      </c>
    </row>
    <row r="4023">
      <c r="A4023" s="135">
        <v>4022.0</v>
      </c>
      <c r="B4023" s="135" t="s">
        <v>14381</v>
      </c>
      <c r="C4023" s="135" t="s">
        <v>108</v>
      </c>
      <c r="N4023" s="143">
        <v>43840.0</v>
      </c>
    </row>
    <row r="4024">
      <c r="A4024" s="135">
        <v>4023.0</v>
      </c>
      <c r="B4024" s="135" t="s">
        <v>14383</v>
      </c>
      <c r="C4024" s="135" t="s">
        <v>108</v>
      </c>
      <c r="K4024" s="135">
        <v>70.0</v>
      </c>
      <c r="N4024" s="143">
        <v>44578.0</v>
      </c>
    </row>
    <row r="4025">
      <c r="A4025" s="135">
        <v>4024.0</v>
      </c>
      <c r="B4025" s="135" t="s">
        <v>14386</v>
      </c>
      <c r="C4025" s="135" t="s">
        <v>108</v>
      </c>
      <c r="K4025" s="135">
        <v>100.0</v>
      </c>
      <c r="N4025" s="143">
        <v>44025.0</v>
      </c>
    </row>
    <row r="4026">
      <c r="A4026" s="135">
        <v>4025.0</v>
      </c>
      <c r="B4026" s="135" t="s">
        <v>14390</v>
      </c>
      <c r="C4026" s="135" t="s">
        <v>108</v>
      </c>
      <c r="K4026" s="135">
        <v>40.0</v>
      </c>
      <c r="N4026" s="143">
        <v>45189.0</v>
      </c>
    </row>
    <row r="4027">
      <c r="A4027" s="135">
        <v>4026.0</v>
      </c>
      <c r="B4027" s="135" t="s">
        <v>14394</v>
      </c>
      <c r="C4027" s="135" t="s">
        <v>108</v>
      </c>
      <c r="K4027" s="135">
        <v>10.0</v>
      </c>
      <c r="N4027" s="143">
        <v>45808.0</v>
      </c>
    </row>
    <row r="4028">
      <c r="A4028" s="135">
        <v>4027.0</v>
      </c>
      <c r="B4028" s="135" t="s">
        <v>3976</v>
      </c>
      <c r="C4028" s="135" t="s">
        <v>108</v>
      </c>
      <c r="K4028" s="135">
        <v>70.0</v>
      </c>
      <c r="N4028" s="143">
        <v>45917.0</v>
      </c>
    </row>
    <row r="4029">
      <c r="A4029" s="135">
        <v>4028.0</v>
      </c>
      <c r="B4029" s="135" t="s">
        <v>14399</v>
      </c>
      <c r="C4029" s="135" t="s">
        <v>108</v>
      </c>
      <c r="N4029" s="143">
        <v>44738.0</v>
      </c>
    </row>
    <row r="4030">
      <c r="A4030" s="135">
        <v>4029.0</v>
      </c>
      <c r="B4030" s="135" t="s">
        <v>14401</v>
      </c>
      <c r="C4030" s="135" t="s">
        <v>108</v>
      </c>
      <c r="K4030" s="135">
        <v>20.0</v>
      </c>
      <c r="N4030" s="143">
        <v>46068.0</v>
      </c>
    </row>
    <row r="4031">
      <c r="A4031" s="135">
        <v>4030.0</v>
      </c>
      <c r="B4031" s="135" t="s">
        <v>14405</v>
      </c>
      <c r="C4031" s="135" t="s">
        <v>108</v>
      </c>
      <c r="N4031" s="143">
        <v>44755.0</v>
      </c>
      <c r="Q4031" s="135" t="s">
        <v>2227</v>
      </c>
    </row>
    <row r="4032">
      <c r="A4032" s="135">
        <v>4031.0</v>
      </c>
      <c r="B4032" s="135" t="s">
        <v>14408</v>
      </c>
      <c r="C4032" s="135" t="s">
        <v>108</v>
      </c>
      <c r="K4032" s="135">
        <v>20.0</v>
      </c>
      <c r="N4032" s="143">
        <v>46056.0</v>
      </c>
    </row>
    <row r="4033">
      <c r="A4033" s="135">
        <v>4032.0</v>
      </c>
      <c r="B4033" s="135" t="s">
        <v>14411</v>
      </c>
      <c r="C4033" s="135" t="s">
        <v>108</v>
      </c>
      <c r="K4033" s="135">
        <v>100.0</v>
      </c>
      <c r="N4033" s="143">
        <v>45284.0</v>
      </c>
    </row>
    <row r="4034">
      <c r="A4034" s="135">
        <v>4033.0</v>
      </c>
      <c r="B4034" s="135" t="s">
        <v>14414</v>
      </c>
      <c r="C4034" s="135" t="s">
        <v>108</v>
      </c>
      <c r="K4034" s="135">
        <v>50.0</v>
      </c>
      <c r="N4034" s="143">
        <v>46099.0</v>
      </c>
    </row>
    <row r="4035">
      <c r="A4035" s="135">
        <v>4034.0</v>
      </c>
      <c r="B4035" s="135" t="s">
        <v>14417</v>
      </c>
      <c r="C4035" s="135" t="s">
        <v>108</v>
      </c>
      <c r="K4035" s="135">
        <v>60.0</v>
      </c>
      <c r="N4035" s="143">
        <v>46033.0</v>
      </c>
    </row>
    <row r="4036">
      <c r="A4036" s="135">
        <v>4035.0</v>
      </c>
      <c r="B4036" s="135" t="s">
        <v>14420</v>
      </c>
      <c r="C4036" s="135" t="s">
        <v>108</v>
      </c>
      <c r="K4036" s="135">
        <v>10.0</v>
      </c>
      <c r="N4036" s="143">
        <v>46017.0</v>
      </c>
    </row>
    <row r="4037">
      <c r="A4037" s="135">
        <v>4036.0</v>
      </c>
      <c r="B4037" s="135" t="s">
        <v>14423</v>
      </c>
      <c r="C4037" s="135" t="s">
        <v>108</v>
      </c>
      <c r="K4037" s="135">
        <v>20.0</v>
      </c>
      <c r="N4037" s="143">
        <v>46013.0</v>
      </c>
    </row>
    <row r="4038">
      <c r="A4038" s="135">
        <v>4037.0</v>
      </c>
      <c r="B4038" s="135" t="s">
        <v>14425</v>
      </c>
      <c r="C4038" s="135" t="s">
        <v>108</v>
      </c>
      <c r="K4038" s="135">
        <v>50.0</v>
      </c>
      <c r="N4038" s="143">
        <v>46119.0</v>
      </c>
    </row>
    <row r="4039">
      <c r="A4039" s="135">
        <v>4038.0</v>
      </c>
      <c r="B4039" s="135" t="s">
        <v>14428</v>
      </c>
      <c r="C4039" s="135" t="s">
        <v>108</v>
      </c>
      <c r="K4039" s="135">
        <v>40.0</v>
      </c>
      <c r="N4039" s="143">
        <v>44139.0</v>
      </c>
    </row>
    <row r="4040">
      <c r="A4040" s="135">
        <v>4039.0</v>
      </c>
      <c r="B4040" s="135" t="s">
        <v>14431</v>
      </c>
      <c r="C4040" s="135" t="s">
        <v>108</v>
      </c>
      <c r="N4040" s="143">
        <v>45621.0</v>
      </c>
    </row>
    <row r="4041">
      <c r="A4041" s="135">
        <v>4040.0</v>
      </c>
      <c r="B4041" s="135" t="s">
        <v>14433</v>
      </c>
      <c r="C4041" s="135" t="s">
        <v>108</v>
      </c>
      <c r="K4041" s="135">
        <v>10.0</v>
      </c>
      <c r="N4041" s="143">
        <v>46055.0</v>
      </c>
    </row>
    <row r="4042">
      <c r="A4042" s="135">
        <v>4041.0</v>
      </c>
      <c r="B4042" s="135" t="s">
        <v>14437</v>
      </c>
      <c r="C4042" s="135" t="s">
        <v>108</v>
      </c>
      <c r="K4042" s="135">
        <v>150.0</v>
      </c>
      <c r="N4042" s="143">
        <v>46040.0</v>
      </c>
    </row>
    <row r="4043">
      <c r="A4043" s="135">
        <v>4042.0</v>
      </c>
      <c r="B4043" s="135" t="s">
        <v>14440</v>
      </c>
      <c r="C4043" s="135" t="s">
        <v>108</v>
      </c>
      <c r="N4043" s="143">
        <v>45201.0</v>
      </c>
    </row>
    <row r="4044">
      <c r="A4044" s="135">
        <v>4043.0</v>
      </c>
      <c r="B4044" s="135" t="s">
        <v>14443</v>
      </c>
      <c r="C4044" s="135" t="s">
        <v>108</v>
      </c>
      <c r="K4044" s="135">
        <v>10.0</v>
      </c>
      <c r="N4044" s="143">
        <v>46079.0</v>
      </c>
    </row>
    <row r="4045">
      <c r="A4045" s="135">
        <v>4044.0</v>
      </c>
      <c r="B4045" s="135" t="s">
        <v>14445</v>
      </c>
      <c r="C4045" s="135" t="s">
        <v>108</v>
      </c>
      <c r="F4045" s="135">
        <v>7.0</v>
      </c>
      <c r="K4045" s="135">
        <v>350.0</v>
      </c>
      <c r="N4045" s="143">
        <v>43849.0</v>
      </c>
    </row>
    <row r="4046">
      <c r="A4046" s="135">
        <v>4045.0</v>
      </c>
      <c r="B4046" s="135" t="s">
        <v>14449</v>
      </c>
      <c r="C4046" s="135" t="s">
        <v>108</v>
      </c>
      <c r="K4046" s="135">
        <v>300.0</v>
      </c>
      <c r="N4046" s="143">
        <v>43842.0</v>
      </c>
    </row>
    <row r="4047">
      <c r="A4047" s="135">
        <v>4046.0</v>
      </c>
      <c r="B4047" s="135" t="s">
        <v>14453</v>
      </c>
      <c r="C4047" s="135" t="s">
        <v>108</v>
      </c>
      <c r="K4047" s="135">
        <v>10.0</v>
      </c>
      <c r="N4047" s="143">
        <v>46014.0</v>
      </c>
    </row>
    <row r="4048">
      <c r="A4048" s="135">
        <v>4047.0</v>
      </c>
      <c r="B4048" s="135" t="s">
        <v>14456</v>
      </c>
      <c r="C4048" s="135" t="s">
        <v>108</v>
      </c>
      <c r="K4048" s="135">
        <v>30.0</v>
      </c>
      <c r="N4048" s="143">
        <v>45714.0</v>
      </c>
    </row>
    <row r="4049">
      <c r="A4049" s="135">
        <v>4048.0</v>
      </c>
      <c r="B4049" s="135" t="s">
        <v>14459</v>
      </c>
      <c r="C4049" s="135" t="s">
        <v>108</v>
      </c>
      <c r="K4049" s="135">
        <v>60.0</v>
      </c>
      <c r="N4049" s="143">
        <v>44706.0</v>
      </c>
    </row>
    <row r="4050">
      <c r="A4050" s="135">
        <v>4049.0</v>
      </c>
      <c r="B4050" s="135" t="s">
        <v>14463</v>
      </c>
      <c r="C4050" s="135" t="s">
        <v>108</v>
      </c>
      <c r="N4050" s="143">
        <v>44500.0</v>
      </c>
    </row>
    <row r="4051">
      <c r="A4051" s="135">
        <v>4050.0</v>
      </c>
      <c r="B4051" s="135" t="s">
        <v>14465</v>
      </c>
      <c r="C4051" s="135" t="s">
        <v>108</v>
      </c>
      <c r="N4051" s="143">
        <v>44421.0</v>
      </c>
    </row>
    <row r="4052">
      <c r="A4052" s="135">
        <v>4051.0</v>
      </c>
      <c r="B4052" s="135" t="s">
        <v>14469</v>
      </c>
      <c r="C4052" s="135" t="s">
        <v>108</v>
      </c>
      <c r="N4052" s="143">
        <v>45991.0</v>
      </c>
    </row>
    <row r="4053">
      <c r="A4053" s="135">
        <v>4052.0</v>
      </c>
      <c r="B4053" s="135" t="s">
        <v>14472</v>
      </c>
      <c r="C4053" s="135" t="s">
        <v>108</v>
      </c>
      <c r="K4053" s="135">
        <v>80.0</v>
      </c>
      <c r="N4053" s="143">
        <v>43841.0</v>
      </c>
    </row>
    <row r="4054">
      <c r="A4054" s="135">
        <v>4053.0</v>
      </c>
      <c r="B4054" s="135" t="s">
        <v>14475</v>
      </c>
      <c r="C4054" s="135" t="s">
        <v>108</v>
      </c>
      <c r="N4054" s="143">
        <v>45571.0</v>
      </c>
    </row>
    <row r="4055">
      <c r="A4055" s="135">
        <v>4054.0</v>
      </c>
      <c r="B4055" s="135" t="s">
        <v>14480</v>
      </c>
      <c r="C4055" s="135" t="s">
        <v>108</v>
      </c>
      <c r="K4055" s="135">
        <v>10.0</v>
      </c>
      <c r="N4055" s="143">
        <v>46018.0</v>
      </c>
    </row>
    <row r="4056">
      <c r="A4056" s="135">
        <v>4055.0</v>
      </c>
      <c r="B4056" s="135" t="s">
        <v>14482</v>
      </c>
      <c r="C4056" s="135" t="s">
        <v>108</v>
      </c>
      <c r="K4056" s="135">
        <v>100.0</v>
      </c>
      <c r="N4056" s="143">
        <v>44871.0</v>
      </c>
    </row>
    <row r="4057">
      <c r="A4057" s="135">
        <v>4056.0</v>
      </c>
      <c r="B4057" s="135" t="s">
        <v>14486</v>
      </c>
      <c r="C4057" s="135" t="s">
        <v>108</v>
      </c>
      <c r="K4057" s="135">
        <v>70.0</v>
      </c>
      <c r="N4057" s="143">
        <v>44239.0</v>
      </c>
    </row>
    <row r="4058">
      <c r="A4058" s="135">
        <v>4057.0</v>
      </c>
      <c r="B4058" s="135" t="s">
        <v>14489</v>
      </c>
      <c r="C4058" s="135" t="s">
        <v>108</v>
      </c>
      <c r="K4058" s="135">
        <v>150.0</v>
      </c>
      <c r="N4058" s="143">
        <v>45823.0</v>
      </c>
    </row>
    <row r="4059">
      <c r="A4059" s="135">
        <v>4058.0</v>
      </c>
      <c r="B4059" s="135" t="s">
        <v>14493</v>
      </c>
      <c r="C4059" s="135" t="s">
        <v>108</v>
      </c>
      <c r="K4059" s="135">
        <v>10.0</v>
      </c>
      <c r="N4059" s="143">
        <v>46007.0</v>
      </c>
    </row>
    <row r="4060">
      <c r="A4060" s="135">
        <v>4059.0</v>
      </c>
      <c r="B4060" s="135" t="s">
        <v>2858</v>
      </c>
      <c r="C4060" s="135" t="s">
        <v>108</v>
      </c>
      <c r="K4060" s="135">
        <v>20.0</v>
      </c>
      <c r="N4060" s="143">
        <v>46067.0</v>
      </c>
    </row>
    <row r="4061">
      <c r="A4061" s="135">
        <v>4060.0</v>
      </c>
      <c r="B4061" s="135" t="s">
        <v>14498</v>
      </c>
      <c r="C4061" s="135" t="s">
        <v>108</v>
      </c>
      <c r="K4061" s="135">
        <v>10.0</v>
      </c>
      <c r="N4061" s="143">
        <v>46062.0</v>
      </c>
    </row>
    <row r="4062">
      <c r="A4062" s="135">
        <v>4061.0</v>
      </c>
      <c r="B4062" s="135" t="s">
        <v>14501</v>
      </c>
      <c r="C4062" s="135" t="s">
        <v>108</v>
      </c>
      <c r="K4062" s="135">
        <v>100.0</v>
      </c>
      <c r="N4062" s="143">
        <v>45827.0</v>
      </c>
    </row>
    <row r="4063">
      <c r="A4063" s="135">
        <v>4062.0</v>
      </c>
      <c r="B4063" s="135" t="s">
        <v>14505</v>
      </c>
      <c r="C4063" s="135" t="s">
        <v>108</v>
      </c>
      <c r="K4063" s="135">
        <v>40.0</v>
      </c>
      <c r="N4063" s="143">
        <v>45629.0</v>
      </c>
      <c r="Q4063" s="135" t="s">
        <v>14507</v>
      </c>
      <c r="R4063" s="135">
        <v>2.0</v>
      </c>
    </row>
    <row r="4064">
      <c r="A4064" s="135">
        <v>4063.0</v>
      </c>
      <c r="B4064" s="135" t="s">
        <v>14511</v>
      </c>
      <c r="C4064" s="135" t="s">
        <v>108</v>
      </c>
      <c r="H4064" s="135" t="s">
        <v>2690</v>
      </c>
      <c r="K4064" s="135">
        <v>250.0</v>
      </c>
      <c r="N4064" s="143">
        <v>44815.0</v>
      </c>
      <c r="O4064" s="135" t="s">
        <v>1765</v>
      </c>
      <c r="P4064" s="135" t="s">
        <v>1767</v>
      </c>
      <c r="S4064" s="135" t="s">
        <v>1770</v>
      </c>
    </row>
    <row r="4065">
      <c r="A4065" s="135">
        <v>4064.0</v>
      </c>
      <c r="B4065" s="135" t="s">
        <v>14518</v>
      </c>
      <c r="C4065" s="135" t="s">
        <v>108</v>
      </c>
      <c r="K4065" s="135">
        <v>10.0</v>
      </c>
      <c r="N4065" s="143">
        <v>45847.0</v>
      </c>
    </row>
    <row r="4066">
      <c r="A4066" s="135">
        <v>4065.0</v>
      </c>
      <c r="B4066" s="135" t="s">
        <v>14522</v>
      </c>
      <c r="C4066" s="135" t="s">
        <v>108</v>
      </c>
      <c r="N4066" s="143">
        <v>43993.0</v>
      </c>
    </row>
    <row r="4067">
      <c r="A4067" s="135">
        <v>4066.0</v>
      </c>
      <c r="B4067" s="135" t="s">
        <v>14525</v>
      </c>
      <c r="C4067" s="135" t="s">
        <v>108</v>
      </c>
      <c r="N4067" s="143">
        <v>43840.0</v>
      </c>
    </row>
    <row r="4068">
      <c r="A4068" s="135">
        <v>4067.0</v>
      </c>
      <c r="B4068" s="135" t="s">
        <v>14528</v>
      </c>
      <c r="C4068" s="135" t="s">
        <v>108</v>
      </c>
      <c r="K4068" s="135">
        <v>20.0</v>
      </c>
      <c r="N4068" s="143">
        <v>45848.0</v>
      </c>
    </row>
    <row r="4069">
      <c r="A4069" s="135">
        <v>4068.0</v>
      </c>
      <c r="B4069" s="135" t="s">
        <v>14532</v>
      </c>
      <c r="C4069" s="135" t="s">
        <v>108</v>
      </c>
      <c r="N4069" s="143">
        <v>46106.0</v>
      </c>
    </row>
    <row r="4070">
      <c r="A4070" s="135">
        <v>4069.0</v>
      </c>
      <c r="B4070" s="135" t="s">
        <v>14535</v>
      </c>
      <c r="C4070" s="135" t="s">
        <v>108</v>
      </c>
      <c r="K4070" s="135">
        <v>10.0</v>
      </c>
      <c r="N4070" s="143">
        <v>46021.0</v>
      </c>
    </row>
    <row r="4071">
      <c r="A4071" s="135">
        <v>4070.0</v>
      </c>
      <c r="B4071" s="135" t="s">
        <v>14539</v>
      </c>
      <c r="C4071" s="135" t="s">
        <v>108</v>
      </c>
      <c r="K4071" s="135">
        <v>100.0</v>
      </c>
      <c r="N4071" s="143">
        <v>43842.0</v>
      </c>
      <c r="O4071" s="135" t="s">
        <v>1765</v>
      </c>
      <c r="P4071" s="135" t="s">
        <v>1767</v>
      </c>
      <c r="S4071" s="135" t="s">
        <v>5859</v>
      </c>
    </row>
    <row r="4072">
      <c r="A4072" s="135">
        <v>4071.0</v>
      </c>
      <c r="B4072" s="135" t="s">
        <v>14543</v>
      </c>
      <c r="C4072" s="135" t="s">
        <v>108</v>
      </c>
      <c r="N4072" s="143">
        <v>45602.0</v>
      </c>
    </row>
    <row r="4073">
      <c r="A4073" s="135">
        <v>4072.0</v>
      </c>
      <c r="B4073" s="135" t="s">
        <v>14546</v>
      </c>
      <c r="C4073" s="135" t="s">
        <v>108</v>
      </c>
      <c r="N4073" s="143">
        <v>46118.0</v>
      </c>
    </row>
    <row r="4074">
      <c r="A4074" s="135">
        <v>4073.0</v>
      </c>
      <c r="B4074" s="135" t="s">
        <v>14548</v>
      </c>
      <c r="C4074" s="135" t="s">
        <v>108</v>
      </c>
      <c r="K4074" s="135">
        <v>30.0</v>
      </c>
      <c r="N4074" s="143">
        <v>45268.0</v>
      </c>
    </row>
    <row r="4075">
      <c r="A4075" s="135">
        <v>4074.0</v>
      </c>
      <c r="B4075" s="135" t="s">
        <v>14551</v>
      </c>
      <c r="C4075" s="135" t="s">
        <v>108</v>
      </c>
      <c r="K4075" s="135">
        <v>300.0</v>
      </c>
      <c r="N4075" s="143">
        <v>44983.0</v>
      </c>
    </row>
    <row r="4076">
      <c r="A4076" s="135">
        <v>4075.0</v>
      </c>
      <c r="B4076" s="135" t="s">
        <v>14554</v>
      </c>
      <c r="C4076" s="135" t="s">
        <v>108</v>
      </c>
      <c r="K4076" s="135">
        <v>60.0</v>
      </c>
      <c r="N4076" s="143">
        <v>44956.0</v>
      </c>
    </row>
    <row r="4077">
      <c r="A4077" s="135">
        <v>4076.0</v>
      </c>
      <c r="B4077" s="135" t="s">
        <v>14556</v>
      </c>
      <c r="C4077" s="135" t="s">
        <v>108</v>
      </c>
      <c r="K4077" s="135">
        <v>60.0</v>
      </c>
      <c r="N4077" s="143">
        <v>45640.0</v>
      </c>
    </row>
    <row r="4078">
      <c r="A4078" s="135">
        <v>4077.0</v>
      </c>
      <c r="B4078" s="135" t="s">
        <v>14557</v>
      </c>
      <c r="C4078" s="135" t="s">
        <v>108</v>
      </c>
      <c r="K4078" s="135">
        <v>50.0</v>
      </c>
      <c r="N4078" s="143">
        <v>45846.0</v>
      </c>
    </row>
    <row r="4079">
      <c r="A4079" s="135">
        <v>4078.0</v>
      </c>
      <c r="B4079" s="135" t="s">
        <v>14559</v>
      </c>
      <c r="C4079" s="135" t="s">
        <v>108</v>
      </c>
      <c r="K4079" s="135">
        <v>10.0</v>
      </c>
      <c r="N4079" s="143">
        <v>46016.0</v>
      </c>
    </row>
    <row r="4080">
      <c r="A4080" s="135">
        <v>4079.0</v>
      </c>
      <c r="B4080" s="135" t="s">
        <v>14561</v>
      </c>
      <c r="C4080" s="135" t="s">
        <v>108</v>
      </c>
      <c r="K4080" s="135">
        <v>20.0</v>
      </c>
      <c r="N4080" s="143">
        <v>44834.0</v>
      </c>
      <c r="Q4080" s="135" t="s">
        <v>14562</v>
      </c>
    </row>
    <row r="4081">
      <c r="A4081" s="135">
        <v>4080.0</v>
      </c>
      <c r="B4081" s="135" t="s">
        <v>14565</v>
      </c>
      <c r="C4081" s="135" t="s">
        <v>108</v>
      </c>
      <c r="N4081" s="143">
        <v>45767.0</v>
      </c>
    </row>
    <row r="4082">
      <c r="A4082" s="135">
        <v>4081.0</v>
      </c>
      <c r="B4082" s="135" t="s">
        <v>14566</v>
      </c>
      <c r="C4082" s="135" t="s">
        <v>108</v>
      </c>
      <c r="K4082" s="135">
        <v>100.0</v>
      </c>
      <c r="N4082" s="143">
        <v>43917.0</v>
      </c>
    </row>
    <row r="4083">
      <c r="A4083" s="135">
        <v>4082.0</v>
      </c>
      <c r="B4083" s="135" t="s">
        <v>14568</v>
      </c>
      <c r="C4083" s="135" t="s">
        <v>108</v>
      </c>
      <c r="K4083" s="135">
        <v>20.0</v>
      </c>
      <c r="N4083" s="143">
        <v>45837.0</v>
      </c>
    </row>
    <row r="4084">
      <c r="A4084" s="135">
        <v>4083.0</v>
      </c>
      <c r="B4084" s="135" t="s">
        <v>14569</v>
      </c>
      <c r="C4084" s="135" t="s">
        <v>108</v>
      </c>
      <c r="K4084" s="135">
        <v>20.0</v>
      </c>
      <c r="N4084" s="143">
        <v>46079.0</v>
      </c>
    </row>
    <row r="4085">
      <c r="A4085" s="135">
        <v>4084.0</v>
      </c>
      <c r="B4085" s="135" t="s">
        <v>14571</v>
      </c>
      <c r="C4085" s="135" t="s">
        <v>108</v>
      </c>
      <c r="K4085" s="135">
        <v>200.0</v>
      </c>
      <c r="N4085" s="143">
        <v>44259.0</v>
      </c>
    </row>
    <row r="4086">
      <c r="A4086" s="135">
        <v>4085.0</v>
      </c>
      <c r="B4086" s="135" t="s">
        <v>14574</v>
      </c>
      <c r="C4086" s="135" t="s">
        <v>108</v>
      </c>
      <c r="K4086" s="135">
        <v>250.0</v>
      </c>
      <c r="N4086" s="143">
        <v>43938.0</v>
      </c>
    </row>
    <row r="4087">
      <c r="A4087" s="135">
        <v>4086.0</v>
      </c>
      <c r="B4087" s="135" t="s">
        <v>14576</v>
      </c>
      <c r="C4087" s="135" t="s">
        <v>108</v>
      </c>
      <c r="K4087" s="135">
        <v>30.0</v>
      </c>
      <c r="N4087" s="143">
        <v>45734.0</v>
      </c>
    </row>
    <row r="4088">
      <c r="A4088" s="135">
        <v>4087.0</v>
      </c>
      <c r="B4088" s="135" t="s">
        <v>14577</v>
      </c>
      <c r="C4088" s="135" t="s">
        <v>108</v>
      </c>
      <c r="K4088" s="135">
        <v>10.0</v>
      </c>
      <c r="N4088" s="143">
        <v>46009.0</v>
      </c>
    </row>
    <row r="4089">
      <c r="A4089" s="135">
        <v>4088.0</v>
      </c>
      <c r="B4089" s="135" t="s">
        <v>14579</v>
      </c>
      <c r="C4089" s="135" t="s">
        <v>108</v>
      </c>
      <c r="N4089" s="143">
        <v>46078.0</v>
      </c>
    </row>
    <row r="4090">
      <c r="A4090" s="135">
        <v>4089.0</v>
      </c>
      <c r="B4090" s="135" t="s">
        <v>14580</v>
      </c>
      <c r="C4090" s="135" t="s">
        <v>108</v>
      </c>
      <c r="K4090" s="135">
        <v>20.0</v>
      </c>
      <c r="N4090" s="143">
        <v>45860.0</v>
      </c>
    </row>
    <row r="4091">
      <c r="A4091" s="135">
        <v>4090.0</v>
      </c>
      <c r="B4091" s="135" t="s">
        <v>14582</v>
      </c>
      <c r="C4091" s="135" t="s">
        <v>108</v>
      </c>
      <c r="N4091" s="143">
        <v>43879.0</v>
      </c>
    </row>
    <row r="4092">
      <c r="A4092" s="135">
        <v>4091.0</v>
      </c>
      <c r="B4092" s="135" t="s">
        <v>14585</v>
      </c>
      <c r="C4092" s="135" t="s">
        <v>108</v>
      </c>
      <c r="K4092" s="135">
        <v>20.0</v>
      </c>
      <c r="N4092" s="143">
        <v>46015.0</v>
      </c>
    </row>
    <row r="4093">
      <c r="A4093" s="135">
        <v>4092.0</v>
      </c>
      <c r="B4093" s="135" t="s">
        <v>14587</v>
      </c>
      <c r="C4093" s="135" t="s">
        <v>108</v>
      </c>
      <c r="K4093" s="135">
        <v>150.0</v>
      </c>
      <c r="N4093" s="143">
        <v>44630.0</v>
      </c>
    </row>
    <row r="4094">
      <c r="A4094" s="135">
        <v>4093.0</v>
      </c>
      <c r="B4094" s="135" t="s">
        <v>14588</v>
      </c>
      <c r="C4094" s="135" t="s">
        <v>108</v>
      </c>
      <c r="N4094" s="143">
        <v>45299.0</v>
      </c>
    </row>
    <row r="4095">
      <c r="A4095" s="135">
        <v>4094.0</v>
      </c>
      <c r="B4095" s="135" t="s">
        <v>14590</v>
      </c>
      <c r="C4095" s="135" t="s">
        <v>108</v>
      </c>
      <c r="K4095" s="135">
        <v>200.0</v>
      </c>
      <c r="N4095" s="143">
        <v>43862.0</v>
      </c>
    </row>
    <row r="4096">
      <c r="A4096" s="135">
        <v>4095.0</v>
      </c>
      <c r="B4096" s="135" t="s">
        <v>3979</v>
      </c>
      <c r="C4096" s="135" t="s">
        <v>108</v>
      </c>
      <c r="K4096" s="135">
        <v>70.0</v>
      </c>
      <c r="N4096" s="143">
        <v>44929.0</v>
      </c>
    </row>
    <row r="4097">
      <c r="A4097" s="135">
        <v>4096.0</v>
      </c>
      <c r="B4097" s="135" t="s">
        <v>14594</v>
      </c>
      <c r="C4097" s="135" t="s">
        <v>108</v>
      </c>
      <c r="N4097" s="143">
        <v>43852.0</v>
      </c>
    </row>
    <row r="4098">
      <c r="A4098" s="135">
        <v>4097.0</v>
      </c>
      <c r="B4098" s="135" t="s">
        <v>14595</v>
      </c>
      <c r="C4098" s="135" t="s">
        <v>108</v>
      </c>
      <c r="N4098" s="143">
        <v>44875.0</v>
      </c>
    </row>
    <row r="4099">
      <c r="A4099" s="135">
        <v>4098.0</v>
      </c>
      <c r="B4099" s="135" t="s">
        <v>14598</v>
      </c>
      <c r="C4099" s="135" t="s">
        <v>108</v>
      </c>
      <c r="K4099" s="135">
        <v>10.0</v>
      </c>
      <c r="N4099" s="143">
        <v>46018.0</v>
      </c>
    </row>
    <row r="4100">
      <c r="A4100" s="135">
        <v>4099.0</v>
      </c>
      <c r="B4100" s="135" t="s">
        <v>14601</v>
      </c>
      <c r="C4100" s="135" t="s">
        <v>108</v>
      </c>
      <c r="K4100" s="135">
        <v>10.0</v>
      </c>
      <c r="N4100" s="143">
        <v>45148.0</v>
      </c>
    </row>
    <row r="4101">
      <c r="A4101" s="135">
        <v>4100.0</v>
      </c>
      <c r="B4101" s="135" t="s">
        <v>14603</v>
      </c>
      <c r="C4101" s="135" t="s">
        <v>108</v>
      </c>
      <c r="K4101" s="135">
        <v>60.0</v>
      </c>
      <c r="N4101" s="143">
        <v>45783.0</v>
      </c>
    </row>
    <row r="4102">
      <c r="A4102" s="135">
        <v>4101.0</v>
      </c>
      <c r="B4102" s="135" t="s">
        <v>14606</v>
      </c>
      <c r="C4102" s="135" t="s">
        <v>108</v>
      </c>
      <c r="K4102" s="135">
        <v>80.0</v>
      </c>
      <c r="N4102" s="143">
        <v>45274.0</v>
      </c>
    </row>
    <row r="4103">
      <c r="A4103" s="135">
        <v>4102.0</v>
      </c>
      <c r="B4103" s="135" t="s">
        <v>14608</v>
      </c>
      <c r="C4103" s="135" t="s">
        <v>108</v>
      </c>
      <c r="N4103" s="143">
        <v>46079.0</v>
      </c>
    </row>
    <row r="4104">
      <c r="A4104" s="135">
        <v>4103.0</v>
      </c>
      <c r="B4104" s="135" t="s">
        <v>14609</v>
      </c>
      <c r="C4104" s="135" t="s">
        <v>108</v>
      </c>
      <c r="K4104" s="135">
        <v>150.0</v>
      </c>
      <c r="N4104" s="143">
        <v>44317.0</v>
      </c>
    </row>
    <row r="4105">
      <c r="A4105" s="135">
        <v>4104.0</v>
      </c>
      <c r="B4105" s="135" t="s">
        <v>14611</v>
      </c>
      <c r="C4105" s="135" t="s">
        <v>108</v>
      </c>
      <c r="K4105" s="135">
        <v>90.0</v>
      </c>
      <c r="N4105" s="143">
        <v>44396.0</v>
      </c>
      <c r="Q4105" s="135" t="s">
        <v>14613</v>
      </c>
    </row>
    <row r="4106">
      <c r="A4106" s="135">
        <v>4105.0</v>
      </c>
      <c r="B4106" s="135" t="s">
        <v>14614</v>
      </c>
      <c r="C4106" s="135" t="s">
        <v>108</v>
      </c>
      <c r="K4106" s="135">
        <v>30.0</v>
      </c>
      <c r="N4106" s="143">
        <v>46056.0</v>
      </c>
    </row>
    <row r="4107">
      <c r="A4107" s="135">
        <v>4106.0</v>
      </c>
      <c r="B4107" s="135" t="s">
        <v>14617</v>
      </c>
      <c r="C4107" s="135" t="s">
        <v>108</v>
      </c>
      <c r="K4107" s="135">
        <v>20.0</v>
      </c>
      <c r="N4107" s="143">
        <v>46057.0</v>
      </c>
    </row>
    <row r="4108">
      <c r="A4108" s="135">
        <v>4107.0</v>
      </c>
      <c r="B4108" s="135" t="s">
        <v>14619</v>
      </c>
      <c r="C4108" s="135" t="s">
        <v>108</v>
      </c>
      <c r="N4108" s="143">
        <v>44019.0</v>
      </c>
    </row>
    <row r="4109">
      <c r="A4109" s="135">
        <v>4108.0</v>
      </c>
      <c r="B4109" s="135" t="s">
        <v>14620</v>
      </c>
      <c r="C4109" s="135" t="s">
        <v>108</v>
      </c>
      <c r="K4109" s="135">
        <v>150.0</v>
      </c>
      <c r="N4109" s="143">
        <v>43921.0</v>
      </c>
    </row>
    <row r="4110">
      <c r="A4110" s="135">
        <v>4109.0</v>
      </c>
      <c r="B4110" s="135" t="s">
        <v>14622</v>
      </c>
      <c r="C4110" s="135" t="s">
        <v>108</v>
      </c>
      <c r="K4110" s="135">
        <v>10.0</v>
      </c>
      <c r="N4110" s="143">
        <v>46057.0</v>
      </c>
    </row>
    <row r="4111">
      <c r="A4111" s="135">
        <v>4110.0</v>
      </c>
      <c r="B4111" s="135" t="s">
        <v>14624</v>
      </c>
      <c r="C4111" s="135" t="s">
        <v>108</v>
      </c>
      <c r="N4111" s="143">
        <v>46023.0</v>
      </c>
    </row>
    <row r="4112">
      <c r="A4112" s="135">
        <v>4111.0</v>
      </c>
      <c r="B4112" s="135" t="s">
        <v>14627</v>
      </c>
      <c r="C4112" s="135" t="s">
        <v>108</v>
      </c>
      <c r="K4112" s="135">
        <v>10.0</v>
      </c>
      <c r="N4112" s="143">
        <v>46015.0</v>
      </c>
    </row>
    <row r="4113">
      <c r="A4113" s="135">
        <v>4112.0</v>
      </c>
      <c r="B4113" s="135" t="s">
        <v>14629</v>
      </c>
      <c r="C4113" s="135" t="s">
        <v>108</v>
      </c>
      <c r="N4113" s="143">
        <v>45286.0</v>
      </c>
    </row>
    <row r="4114">
      <c r="A4114" s="135">
        <v>4113.0</v>
      </c>
      <c r="B4114" s="135" t="s">
        <v>14630</v>
      </c>
      <c r="C4114" s="135" t="s">
        <v>108</v>
      </c>
      <c r="K4114" s="135">
        <v>10.0</v>
      </c>
      <c r="N4114" s="143">
        <v>44575.0</v>
      </c>
    </row>
    <row r="4115">
      <c r="A4115" s="135">
        <v>4114.0</v>
      </c>
      <c r="B4115" s="135" t="s">
        <v>14632</v>
      </c>
      <c r="C4115" s="135" t="s">
        <v>108</v>
      </c>
      <c r="K4115" s="135">
        <v>10.0</v>
      </c>
      <c r="N4115" s="143">
        <v>45838.0</v>
      </c>
    </row>
    <row r="4116">
      <c r="A4116" s="135">
        <v>4115.0</v>
      </c>
      <c r="B4116" s="135" t="s">
        <v>14634</v>
      </c>
      <c r="C4116" s="135" t="s">
        <v>108</v>
      </c>
      <c r="K4116" s="135">
        <v>80.0</v>
      </c>
      <c r="N4116" s="143">
        <v>44981.0</v>
      </c>
    </row>
    <row r="4117">
      <c r="A4117" s="135">
        <v>4116.0</v>
      </c>
      <c r="B4117" s="135" t="s">
        <v>14636</v>
      </c>
      <c r="C4117" s="135" t="s">
        <v>108</v>
      </c>
      <c r="K4117" s="135">
        <v>10.0</v>
      </c>
      <c r="N4117" s="143">
        <v>46072.0</v>
      </c>
    </row>
    <row r="4118">
      <c r="A4118" s="135">
        <v>4117.0</v>
      </c>
      <c r="B4118" s="135" t="s">
        <v>14637</v>
      </c>
      <c r="C4118" s="135" t="s">
        <v>108</v>
      </c>
      <c r="K4118" s="135">
        <v>40.0</v>
      </c>
      <c r="N4118" s="143">
        <v>46046.0</v>
      </c>
    </row>
    <row r="4119">
      <c r="A4119" s="135">
        <v>4118.0</v>
      </c>
      <c r="B4119" s="135" t="s">
        <v>14640</v>
      </c>
      <c r="C4119" s="135" t="s">
        <v>108</v>
      </c>
      <c r="N4119" s="143">
        <v>43908.0</v>
      </c>
    </row>
    <row r="4120">
      <c r="A4120" s="135">
        <v>4119.0</v>
      </c>
      <c r="B4120" s="135" t="s">
        <v>14642</v>
      </c>
      <c r="C4120" s="135" t="s">
        <v>108</v>
      </c>
      <c r="K4120" s="135">
        <v>10.0</v>
      </c>
      <c r="N4120" s="143">
        <v>45838.0</v>
      </c>
    </row>
    <row r="4121">
      <c r="A4121" s="135">
        <v>4120.0</v>
      </c>
      <c r="B4121" s="135" t="s">
        <v>14644</v>
      </c>
      <c r="C4121" s="135" t="s">
        <v>108</v>
      </c>
      <c r="K4121" s="135">
        <v>50.0</v>
      </c>
      <c r="N4121" s="143">
        <v>43936.0</v>
      </c>
    </row>
    <row r="4122">
      <c r="A4122" s="135">
        <v>4121.0</v>
      </c>
      <c r="B4122" s="135" t="s">
        <v>14647</v>
      </c>
      <c r="C4122" s="135" t="s">
        <v>108</v>
      </c>
      <c r="K4122" s="135">
        <v>60.0</v>
      </c>
      <c r="N4122" s="143">
        <v>45010.0</v>
      </c>
    </row>
    <row r="4123">
      <c r="A4123" s="135">
        <v>4122.0</v>
      </c>
      <c r="B4123" s="135" t="s">
        <v>14649</v>
      </c>
      <c r="C4123" s="135" t="s">
        <v>108</v>
      </c>
      <c r="N4123" s="143">
        <v>43843.0</v>
      </c>
    </row>
    <row r="4124">
      <c r="A4124" s="135">
        <v>4123.0</v>
      </c>
      <c r="B4124" s="135" t="s">
        <v>14650</v>
      </c>
      <c r="C4124" s="135" t="s">
        <v>108</v>
      </c>
      <c r="K4124" s="135">
        <v>150.0</v>
      </c>
      <c r="N4124" s="143">
        <v>44016.0</v>
      </c>
      <c r="Q4124" s="135" t="s">
        <v>14653</v>
      </c>
    </row>
    <row r="4125">
      <c r="A4125" s="135">
        <v>4124.0</v>
      </c>
      <c r="B4125" s="135" t="s">
        <v>14654</v>
      </c>
      <c r="C4125" s="135" t="s">
        <v>108</v>
      </c>
      <c r="K4125" s="135">
        <v>10.0</v>
      </c>
      <c r="N4125" s="143">
        <v>46015.0</v>
      </c>
    </row>
    <row r="4126">
      <c r="A4126" s="135">
        <v>4125.0</v>
      </c>
      <c r="B4126" s="135" t="s">
        <v>14656</v>
      </c>
      <c r="C4126" s="135" t="s">
        <v>108</v>
      </c>
      <c r="K4126" s="135">
        <v>10.0</v>
      </c>
      <c r="N4126" s="143">
        <v>42535.0</v>
      </c>
    </row>
    <row r="4127">
      <c r="A4127" s="135">
        <v>4126.0</v>
      </c>
      <c r="B4127" s="135" t="s">
        <v>14658</v>
      </c>
      <c r="C4127" s="135" t="s">
        <v>108</v>
      </c>
      <c r="K4127" s="135">
        <v>60.0</v>
      </c>
      <c r="N4127" s="143">
        <v>45341.0</v>
      </c>
    </row>
    <row r="4128">
      <c r="A4128" s="135">
        <v>4127.0</v>
      </c>
      <c r="B4128" s="135" t="s">
        <v>14663</v>
      </c>
      <c r="C4128" s="135" t="s">
        <v>108</v>
      </c>
      <c r="K4128" s="135">
        <v>100.0</v>
      </c>
      <c r="N4128" s="143">
        <v>44408.0</v>
      </c>
    </row>
    <row r="4129">
      <c r="A4129" s="135">
        <v>4128.0</v>
      </c>
      <c r="B4129" s="135" t="s">
        <v>14664</v>
      </c>
      <c r="C4129" s="135" t="s">
        <v>108</v>
      </c>
      <c r="K4129" s="135">
        <v>40.0</v>
      </c>
      <c r="N4129" s="143">
        <v>45554.0</v>
      </c>
    </row>
    <row r="4130">
      <c r="A4130" s="135">
        <v>4129.0</v>
      </c>
      <c r="B4130" s="135" t="s">
        <v>14667</v>
      </c>
      <c r="C4130" s="135" t="s">
        <v>108</v>
      </c>
      <c r="N4130" s="143">
        <v>46043.0</v>
      </c>
    </row>
    <row r="4131">
      <c r="A4131" s="135">
        <v>4130.0</v>
      </c>
      <c r="B4131" s="135" t="s">
        <v>14669</v>
      </c>
      <c r="C4131" s="135" t="s">
        <v>108</v>
      </c>
      <c r="K4131" s="135">
        <v>10.0</v>
      </c>
      <c r="N4131" s="143">
        <v>46104.0</v>
      </c>
      <c r="Q4131" s="135" t="s">
        <v>14670</v>
      </c>
    </row>
    <row r="4132">
      <c r="A4132" s="135">
        <v>4131.0</v>
      </c>
      <c r="B4132" s="135" t="s">
        <v>14672</v>
      </c>
      <c r="C4132" s="135" t="s">
        <v>108</v>
      </c>
      <c r="K4132" s="135">
        <v>10.0</v>
      </c>
      <c r="N4132" s="143">
        <v>46017.0</v>
      </c>
      <c r="Q4132" s="135" t="s">
        <v>14673</v>
      </c>
    </row>
    <row r="4133">
      <c r="A4133" s="135">
        <v>4132.0</v>
      </c>
      <c r="B4133" s="135" t="s">
        <v>14675</v>
      </c>
      <c r="C4133" s="135" t="s">
        <v>108</v>
      </c>
      <c r="K4133" s="135">
        <v>20.0</v>
      </c>
      <c r="N4133" s="143">
        <v>44272.0</v>
      </c>
    </row>
    <row r="4134">
      <c r="A4134" s="135">
        <v>4133.0</v>
      </c>
      <c r="B4134" s="135" t="s">
        <v>14677</v>
      </c>
      <c r="C4134" s="135" t="s">
        <v>108</v>
      </c>
      <c r="K4134" s="135">
        <v>200.0</v>
      </c>
      <c r="N4134" s="143">
        <v>44554.0</v>
      </c>
    </row>
    <row r="4135">
      <c r="A4135" s="135">
        <v>4134.0</v>
      </c>
      <c r="B4135" s="135" t="s">
        <v>14679</v>
      </c>
      <c r="C4135" s="135" t="s">
        <v>108</v>
      </c>
      <c r="K4135" s="135">
        <v>20.0</v>
      </c>
      <c r="N4135" s="143">
        <v>44718.0</v>
      </c>
    </row>
    <row r="4136">
      <c r="A4136" s="135">
        <v>4135.0</v>
      </c>
      <c r="B4136" s="135" t="s">
        <v>14681</v>
      </c>
      <c r="C4136" s="135" t="s">
        <v>108</v>
      </c>
      <c r="K4136" s="135">
        <v>300.0</v>
      </c>
      <c r="N4136" s="143">
        <v>43851.0</v>
      </c>
    </row>
    <row r="4137">
      <c r="A4137" s="135">
        <v>4136.0</v>
      </c>
      <c r="B4137" s="135" t="s">
        <v>14683</v>
      </c>
      <c r="C4137" s="135" t="s">
        <v>108</v>
      </c>
      <c r="K4137" s="135">
        <v>10.0</v>
      </c>
      <c r="N4137" s="143">
        <v>46016.0</v>
      </c>
    </row>
    <row r="4138">
      <c r="A4138" s="135">
        <v>4137.0</v>
      </c>
      <c r="B4138" s="135" t="s">
        <v>14685</v>
      </c>
      <c r="C4138" s="135" t="s">
        <v>108</v>
      </c>
      <c r="K4138" s="135">
        <v>60.0</v>
      </c>
      <c r="N4138" s="143">
        <v>44719.0</v>
      </c>
    </row>
    <row r="4139">
      <c r="A4139" s="135">
        <v>4138.0</v>
      </c>
      <c r="B4139" s="135" t="s">
        <v>14687</v>
      </c>
      <c r="C4139" s="135" t="s">
        <v>108</v>
      </c>
      <c r="K4139" s="135">
        <v>100.0</v>
      </c>
      <c r="N4139" s="143">
        <v>45827.0</v>
      </c>
    </row>
    <row r="4140">
      <c r="A4140" s="135">
        <v>4139.0</v>
      </c>
      <c r="B4140" s="135" t="s">
        <v>14689</v>
      </c>
      <c r="C4140" s="135" t="s">
        <v>108</v>
      </c>
      <c r="N4140" s="143">
        <v>44833.0</v>
      </c>
    </row>
    <row r="4141">
      <c r="A4141" s="135">
        <v>4140.0</v>
      </c>
      <c r="B4141" s="135" t="s">
        <v>14692</v>
      </c>
      <c r="C4141" s="135" t="s">
        <v>108</v>
      </c>
      <c r="K4141" s="135">
        <v>70.0</v>
      </c>
      <c r="N4141" s="143">
        <v>44006.0</v>
      </c>
      <c r="Q4141" s="135" t="s">
        <v>14694</v>
      </c>
    </row>
    <row r="4142">
      <c r="A4142" s="135">
        <v>4141.0</v>
      </c>
      <c r="B4142" s="135" t="s">
        <v>14695</v>
      </c>
      <c r="C4142" s="135" t="s">
        <v>108</v>
      </c>
      <c r="K4142" s="135">
        <v>100.0</v>
      </c>
      <c r="N4142" s="143">
        <v>43844.0</v>
      </c>
    </row>
    <row r="4143">
      <c r="A4143" s="135">
        <v>4142.0</v>
      </c>
      <c r="B4143" s="135" t="s">
        <v>14697</v>
      </c>
      <c r="C4143" s="135" t="s">
        <v>108</v>
      </c>
      <c r="K4143" s="135">
        <v>10.0</v>
      </c>
      <c r="N4143" s="143">
        <v>46060.0</v>
      </c>
    </row>
    <row r="4144">
      <c r="A4144" s="135">
        <v>4143.0</v>
      </c>
      <c r="B4144" s="135" t="s">
        <v>14704</v>
      </c>
      <c r="C4144" s="135" t="s">
        <v>108</v>
      </c>
      <c r="N4144" s="143">
        <v>44042.0</v>
      </c>
    </row>
    <row r="4145">
      <c r="A4145" s="135">
        <v>4144.0</v>
      </c>
      <c r="B4145" s="135" t="s">
        <v>14706</v>
      </c>
      <c r="C4145" s="135" t="s">
        <v>108</v>
      </c>
      <c r="K4145" s="135">
        <v>100.0</v>
      </c>
      <c r="N4145" s="143">
        <v>45823.0</v>
      </c>
    </row>
    <row r="4146">
      <c r="A4146" s="135">
        <v>4145.0</v>
      </c>
      <c r="B4146" s="135" t="s">
        <v>14708</v>
      </c>
      <c r="C4146" s="135" t="s">
        <v>108</v>
      </c>
      <c r="K4146" s="135">
        <v>70.0</v>
      </c>
      <c r="N4146" s="143">
        <v>45718.0</v>
      </c>
      <c r="Q4146" s="135" t="s">
        <v>14711</v>
      </c>
    </row>
    <row r="4147">
      <c r="A4147" s="135">
        <v>4146.0</v>
      </c>
      <c r="B4147" s="135" t="s">
        <v>14712</v>
      </c>
      <c r="C4147" s="135" t="s">
        <v>108</v>
      </c>
      <c r="K4147" s="135">
        <v>10.0</v>
      </c>
      <c r="N4147" s="143">
        <v>46016.0</v>
      </c>
    </row>
    <row r="4148">
      <c r="A4148" s="135">
        <v>4147.0</v>
      </c>
      <c r="B4148" s="135" t="s">
        <v>14714</v>
      </c>
      <c r="C4148" s="135" t="s">
        <v>108</v>
      </c>
      <c r="K4148" s="135">
        <v>70.0</v>
      </c>
      <c r="N4148" s="143">
        <v>45695.0</v>
      </c>
    </row>
    <row r="4149">
      <c r="A4149" s="135">
        <v>4148.0</v>
      </c>
      <c r="B4149" s="135" t="s">
        <v>14715</v>
      </c>
      <c r="C4149" s="135" t="s">
        <v>108</v>
      </c>
      <c r="K4149" s="135">
        <v>60.0</v>
      </c>
      <c r="N4149" s="143">
        <v>45774.0</v>
      </c>
    </row>
    <row r="4150">
      <c r="A4150" s="135">
        <v>4149.0</v>
      </c>
      <c r="B4150" s="135" t="s">
        <v>14717</v>
      </c>
      <c r="C4150" s="135" t="s">
        <v>108</v>
      </c>
      <c r="K4150" s="135">
        <v>10.0</v>
      </c>
      <c r="N4150" s="143">
        <v>46078.0</v>
      </c>
    </row>
    <row r="4151">
      <c r="A4151" s="135">
        <v>4150.0</v>
      </c>
      <c r="B4151" s="135" t="s">
        <v>14720</v>
      </c>
      <c r="C4151" s="135" t="s">
        <v>108</v>
      </c>
      <c r="N4151" s="143">
        <v>43850.0</v>
      </c>
    </row>
    <row r="4152">
      <c r="A4152" s="135">
        <v>4151.0</v>
      </c>
      <c r="B4152" s="135" t="s">
        <v>14721</v>
      </c>
      <c r="C4152" s="135" t="s">
        <v>108</v>
      </c>
      <c r="K4152" s="135">
        <v>150.0</v>
      </c>
      <c r="N4152" s="143">
        <v>43848.0</v>
      </c>
      <c r="Q4152" s="135" t="s">
        <v>14724</v>
      </c>
    </row>
    <row r="4153">
      <c r="A4153" s="135">
        <v>4152.0</v>
      </c>
      <c r="B4153" s="135" t="s">
        <v>14725</v>
      </c>
      <c r="C4153" s="135" t="s">
        <v>108</v>
      </c>
      <c r="K4153" s="135">
        <v>80.0</v>
      </c>
      <c r="N4153" s="143">
        <v>43875.0</v>
      </c>
      <c r="Q4153" s="135" t="s">
        <v>14728</v>
      </c>
    </row>
    <row r="4154">
      <c r="A4154" s="135">
        <v>4153.0</v>
      </c>
      <c r="B4154" s="135" t="s">
        <v>14730</v>
      </c>
      <c r="C4154" s="135" t="s">
        <v>108</v>
      </c>
      <c r="K4154" s="135">
        <v>20.0</v>
      </c>
      <c r="N4154" s="143">
        <v>46005.0</v>
      </c>
      <c r="Q4154" s="135" t="s">
        <v>14733</v>
      </c>
    </row>
    <row r="4155">
      <c r="A4155" s="135">
        <v>4154.0</v>
      </c>
      <c r="B4155" s="135" t="s">
        <v>14734</v>
      </c>
      <c r="C4155" s="135" t="s">
        <v>108</v>
      </c>
      <c r="K4155" s="135">
        <v>10.0</v>
      </c>
      <c r="N4155" s="143">
        <v>46012.0</v>
      </c>
    </row>
    <row r="4156">
      <c r="A4156" s="135">
        <v>4155.0</v>
      </c>
      <c r="B4156" s="135" t="s">
        <v>14740</v>
      </c>
      <c r="C4156" s="135" t="s">
        <v>108</v>
      </c>
      <c r="K4156" s="135">
        <v>20.0</v>
      </c>
      <c r="N4156" s="143">
        <v>45827.0</v>
      </c>
    </row>
    <row r="4157">
      <c r="A4157" s="135">
        <v>4156.0</v>
      </c>
      <c r="B4157" s="135" t="s">
        <v>14745</v>
      </c>
      <c r="C4157" s="135" t="s">
        <v>108</v>
      </c>
      <c r="K4157" s="135">
        <v>40.0</v>
      </c>
      <c r="N4157" s="143">
        <v>46058.0</v>
      </c>
    </row>
    <row r="4158">
      <c r="A4158" s="135">
        <v>4157.0</v>
      </c>
      <c r="B4158" s="135" t="s">
        <v>14748</v>
      </c>
      <c r="C4158" s="135" t="s">
        <v>108</v>
      </c>
      <c r="K4158" s="135">
        <v>10.0</v>
      </c>
      <c r="N4158" s="143">
        <v>45718.0</v>
      </c>
      <c r="Q4158" s="135" t="s">
        <v>14753</v>
      </c>
    </row>
    <row r="4159">
      <c r="A4159" s="135">
        <v>4158.0</v>
      </c>
      <c r="B4159" s="135" t="s">
        <v>14754</v>
      </c>
      <c r="C4159" s="135" t="s">
        <v>108</v>
      </c>
      <c r="N4159" s="143">
        <v>44877.0</v>
      </c>
    </row>
    <row r="4160">
      <c r="A4160" s="135">
        <v>4159.0</v>
      </c>
      <c r="B4160" s="135" t="s">
        <v>14758</v>
      </c>
      <c r="C4160" s="135" t="s">
        <v>108</v>
      </c>
      <c r="K4160" s="135">
        <v>10.0</v>
      </c>
      <c r="N4160" s="143">
        <v>45628.0</v>
      </c>
    </row>
    <row r="4161">
      <c r="A4161" s="135">
        <v>4160.0</v>
      </c>
      <c r="B4161" s="135" t="s">
        <v>14761</v>
      </c>
      <c r="C4161" s="135" t="s">
        <v>108</v>
      </c>
      <c r="N4161" s="143">
        <v>45765.0</v>
      </c>
    </row>
    <row r="4162">
      <c r="A4162" s="135">
        <v>4161.0</v>
      </c>
      <c r="B4162" s="135" t="s">
        <v>14764</v>
      </c>
      <c r="C4162" s="135" t="s">
        <v>108</v>
      </c>
      <c r="K4162" s="135">
        <v>100.0</v>
      </c>
      <c r="N4162" s="143">
        <v>44884.0</v>
      </c>
    </row>
    <row r="4163">
      <c r="A4163" s="135">
        <v>4162.0</v>
      </c>
      <c r="B4163" s="135" t="s">
        <v>14766</v>
      </c>
      <c r="C4163" s="135" t="s">
        <v>108</v>
      </c>
      <c r="K4163" s="135">
        <v>50.0</v>
      </c>
      <c r="N4163" s="143">
        <v>44342.0</v>
      </c>
    </row>
    <row r="4164">
      <c r="A4164" s="135">
        <v>4163.0</v>
      </c>
      <c r="B4164" s="135" t="s">
        <v>14769</v>
      </c>
      <c r="C4164" s="135" t="s">
        <v>108</v>
      </c>
      <c r="K4164" s="135">
        <v>80.0</v>
      </c>
      <c r="N4164" s="143">
        <v>44145.0</v>
      </c>
    </row>
    <row r="4165">
      <c r="A4165" s="135">
        <v>4164.0</v>
      </c>
      <c r="B4165" s="135" t="s">
        <v>14771</v>
      </c>
      <c r="C4165" s="135" t="s">
        <v>108</v>
      </c>
      <c r="K4165" s="135">
        <v>200.0</v>
      </c>
      <c r="N4165" s="143">
        <v>43842.0</v>
      </c>
    </row>
    <row r="4166">
      <c r="A4166" s="135">
        <v>4165.0</v>
      </c>
      <c r="B4166" s="135" t="s">
        <v>14773</v>
      </c>
      <c r="C4166" s="135" t="s">
        <v>108</v>
      </c>
      <c r="K4166" s="135">
        <v>20.0</v>
      </c>
      <c r="N4166" s="143">
        <v>45690.0</v>
      </c>
    </row>
    <row r="4167">
      <c r="A4167" s="135">
        <v>4166.0</v>
      </c>
      <c r="B4167" s="135" t="s">
        <v>14776</v>
      </c>
      <c r="C4167" s="135" t="s">
        <v>108</v>
      </c>
      <c r="K4167" s="135">
        <v>30.0</v>
      </c>
      <c r="N4167" s="143">
        <v>45714.0</v>
      </c>
    </row>
    <row r="4168">
      <c r="A4168" s="135">
        <v>4167.0</v>
      </c>
      <c r="B4168" s="135" t="s">
        <v>14778</v>
      </c>
      <c r="C4168" s="135" t="s">
        <v>108</v>
      </c>
      <c r="N4168" s="143">
        <v>46019.0</v>
      </c>
    </row>
    <row r="4169">
      <c r="A4169" s="135">
        <v>4168.0</v>
      </c>
      <c r="B4169" s="135" t="s">
        <v>14780</v>
      </c>
      <c r="C4169" s="135" t="s">
        <v>108</v>
      </c>
      <c r="K4169" s="135">
        <v>60.0</v>
      </c>
      <c r="N4169" s="143">
        <v>43886.0</v>
      </c>
    </row>
    <row r="4170">
      <c r="A4170" s="135">
        <v>4169.0</v>
      </c>
      <c r="B4170" s="135" t="s">
        <v>14782</v>
      </c>
      <c r="C4170" s="135" t="s">
        <v>108</v>
      </c>
      <c r="K4170" s="135">
        <v>10.0</v>
      </c>
      <c r="N4170" s="143">
        <v>45847.0</v>
      </c>
    </row>
    <row r="4171">
      <c r="A4171" s="135">
        <v>4170.0</v>
      </c>
      <c r="B4171" s="135" t="s">
        <v>14785</v>
      </c>
      <c r="C4171" s="135" t="s">
        <v>108</v>
      </c>
      <c r="K4171" s="135">
        <v>40.0</v>
      </c>
      <c r="N4171" s="143">
        <v>45591.0</v>
      </c>
    </row>
    <row r="4172">
      <c r="A4172" s="135">
        <v>4171.0</v>
      </c>
      <c r="B4172" s="135" t="s">
        <v>14786</v>
      </c>
      <c r="C4172" s="135" t="s">
        <v>108</v>
      </c>
      <c r="K4172" s="135">
        <v>10.0</v>
      </c>
      <c r="N4172" s="143">
        <v>46064.0</v>
      </c>
    </row>
    <row r="4173">
      <c r="A4173" s="135">
        <v>4172.0</v>
      </c>
      <c r="B4173" s="135" t="s">
        <v>14788</v>
      </c>
      <c r="C4173" s="135" t="s">
        <v>108</v>
      </c>
      <c r="K4173" s="135">
        <v>10.0</v>
      </c>
      <c r="N4173" s="143">
        <v>46017.0</v>
      </c>
    </row>
    <row r="4174">
      <c r="A4174" s="135">
        <v>4173.0</v>
      </c>
      <c r="B4174" s="135" t="s">
        <v>14790</v>
      </c>
      <c r="C4174" s="135" t="s">
        <v>108</v>
      </c>
      <c r="K4174" s="135">
        <v>20.0</v>
      </c>
      <c r="N4174" s="143">
        <v>45216.0</v>
      </c>
    </row>
    <row r="4175">
      <c r="A4175" s="135">
        <v>4174.0</v>
      </c>
      <c r="B4175" s="135" t="s">
        <v>14792</v>
      </c>
      <c r="C4175" s="135" t="s">
        <v>108</v>
      </c>
      <c r="K4175" s="135">
        <v>100.0</v>
      </c>
      <c r="N4175" s="143">
        <v>43839.0</v>
      </c>
    </row>
    <row r="4176">
      <c r="A4176" s="135">
        <v>4175.0</v>
      </c>
      <c r="B4176" s="135" t="s">
        <v>14795</v>
      </c>
      <c r="C4176" s="135" t="s">
        <v>108</v>
      </c>
      <c r="K4176" s="135">
        <v>90.0</v>
      </c>
      <c r="N4176" s="143">
        <v>45241.0</v>
      </c>
    </row>
    <row r="4177">
      <c r="A4177" s="135">
        <v>4176.0</v>
      </c>
      <c r="B4177" s="135" t="s">
        <v>14798</v>
      </c>
      <c r="C4177" s="135" t="s">
        <v>108</v>
      </c>
      <c r="K4177" s="135">
        <v>100.0</v>
      </c>
      <c r="N4177" s="143">
        <v>43880.0</v>
      </c>
    </row>
    <row r="4178">
      <c r="A4178" s="135">
        <v>4177.0</v>
      </c>
      <c r="B4178" s="135" t="s">
        <v>14800</v>
      </c>
      <c r="C4178" s="135" t="s">
        <v>108</v>
      </c>
      <c r="N4178" s="143">
        <v>44846.0</v>
      </c>
    </row>
    <row r="4179">
      <c r="A4179" s="135">
        <v>4178.0</v>
      </c>
      <c r="B4179" s="135" t="s">
        <v>14802</v>
      </c>
      <c r="C4179" s="135" t="s">
        <v>108</v>
      </c>
      <c r="K4179" s="135">
        <v>20.0</v>
      </c>
      <c r="N4179" s="143">
        <v>45282.0</v>
      </c>
    </row>
    <row r="4180">
      <c r="A4180" s="135">
        <v>4179.0</v>
      </c>
      <c r="B4180" s="135" t="s">
        <v>14806</v>
      </c>
      <c r="C4180" s="135" t="s">
        <v>108</v>
      </c>
      <c r="K4180" s="135">
        <v>30.0</v>
      </c>
      <c r="N4180" s="143">
        <v>45722.0</v>
      </c>
    </row>
    <row r="4181">
      <c r="A4181" s="135">
        <v>4180.0</v>
      </c>
      <c r="B4181" s="135" t="s">
        <v>14808</v>
      </c>
      <c r="C4181" s="135" t="s">
        <v>108</v>
      </c>
      <c r="K4181" s="135">
        <v>60.0</v>
      </c>
      <c r="N4181" s="143">
        <v>45693.0</v>
      </c>
    </row>
    <row r="4182">
      <c r="A4182" s="135">
        <v>4181.0</v>
      </c>
      <c r="B4182" s="135" t="s">
        <v>14811</v>
      </c>
      <c r="C4182" s="135" t="s">
        <v>108</v>
      </c>
      <c r="K4182" s="135">
        <v>10.0</v>
      </c>
      <c r="N4182" s="143">
        <v>45847.0</v>
      </c>
    </row>
    <row r="4183">
      <c r="A4183" s="135">
        <v>4182.0</v>
      </c>
      <c r="B4183" s="135" t="s">
        <v>14813</v>
      </c>
      <c r="C4183" s="135" t="s">
        <v>108</v>
      </c>
      <c r="K4183" s="135">
        <v>100.0</v>
      </c>
      <c r="N4183" s="143">
        <v>43871.0</v>
      </c>
    </row>
    <row r="4184">
      <c r="A4184" s="135">
        <v>4183.0</v>
      </c>
      <c r="B4184" s="135" t="s">
        <v>14815</v>
      </c>
      <c r="C4184" s="135" t="s">
        <v>108</v>
      </c>
      <c r="K4184" s="135">
        <v>200.0</v>
      </c>
      <c r="N4184" s="143">
        <v>43840.0</v>
      </c>
    </row>
    <row r="4185">
      <c r="A4185" s="135">
        <v>4184.0</v>
      </c>
      <c r="B4185" s="135" t="s">
        <v>14817</v>
      </c>
      <c r="C4185" s="135" t="s">
        <v>108</v>
      </c>
      <c r="K4185" s="135">
        <v>20.0</v>
      </c>
      <c r="N4185" s="143">
        <v>46019.0</v>
      </c>
    </row>
    <row r="4186">
      <c r="A4186" s="135">
        <v>4185.0</v>
      </c>
      <c r="B4186" s="135" t="s">
        <v>14819</v>
      </c>
      <c r="C4186" s="135" t="s">
        <v>108</v>
      </c>
      <c r="K4186" s="135">
        <v>30.0</v>
      </c>
      <c r="N4186" s="143">
        <v>45303.0</v>
      </c>
    </row>
    <row r="4187">
      <c r="A4187" s="135">
        <v>4186.0</v>
      </c>
      <c r="B4187" s="135" t="s">
        <v>14821</v>
      </c>
      <c r="C4187" s="135" t="s">
        <v>108</v>
      </c>
      <c r="K4187" s="135">
        <v>10.0</v>
      </c>
      <c r="N4187" s="143">
        <v>46012.0</v>
      </c>
    </row>
    <row r="4188">
      <c r="A4188" s="135">
        <v>4187.0</v>
      </c>
      <c r="B4188" s="135" t="s">
        <v>14825</v>
      </c>
      <c r="C4188" s="135" t="s">
        <v>108</v>
      </c>
      <c r="K4188" s="135">
        <v>40.0</v>
      </c>
      <c r="N4188" s="143">
        <v>45288.0</v>
      </c>
    </row>
    <row r="4189">
      <c r="A4189" s="135">
        <v>4188.0</v>
      </c>
      <c r="B4189" s="135" t="s">
        <v>14827</v>
      </c>
      <c r="C4189" s="135" t="s">
        <v>108</v>
      </c>
      <c r="K4189" s="135">
        <v>10.0</v>
      </c>
      <c r="N4189" s="143">
        <v>44918.0</v>
      </c>
    </row>
    <row r="4190">
      <c r="A4190" s="135">
        <v>4189.0</v>
      </c>
      <c r="B4190" s="135" t="s">
        <v>14829</v>
      </c>
      <c r="C4190" s="135" t="s">
        <v>108</v>
      </c>
      <c r="N4190" s="143">
        <v>46025.0</v>
      </c>
    </row>
    <row r="4191">
      <c r="A4191" s="135">
        <v>4190.0</v>
      </c>
      <c r="B4191" s="135" t="s">
        <v>14830</v>
      </c>
      <c r="C4191" s="135" t="s">
        <v>108</v>
      </c>
      <c r="K4191" s="135">
        <v>40.0</v>
      </c>
      <c r="N4191" s="143">
        <v>43856.0</v>
      </c>
    </row>
    <row r="4192">
      <c r="A4192" s="135">
        <v>4191.0</v>
      </c>
      <c r="B4192" s="135" t="s">
        <v>14833</v>
      </c>
      <c r="C4192" s="135" t="s">
        <v>108</v>
      </c>
      <c r="N4192" s="143">
        <v>43871.0</v>
      </c>
      <c r="Q4192" s="135" t="s">
        <v>14835</v>
      </c>
    </row>
    <row r="4193">
      <c r="A4193" s="135">
        <v>4192.0</v>
      </c>
      <c r="B4193" s="135" t="s">
        <v>14837</v>
      </c>
      <c r="C4193" s="135" t="s">
        <v>108</v>
      </c>
      <c r="K4193" s="135">
        <v>10.0</v>
      </c>
      <c r="N4193" s="143">
        <v>46008.0</v>
      </c>
    </row>
    <row r="4194">
      <c r="A4194" s="135">
        <v>4193.0</v>
      </c>
      <c r="B4194" s="135" t="s">
        <v>14839</v>
      </c>
      <c r="C4194" s="135" t="s">
        <v>108</v>
      </c>
      <c r="K4194" s="135">
        <v>10.0</v>
      </c>
      <c r="N4194" s="143">
        <v>46078.0</v>
      </c>
    </row>
    <row r="4195">
      <c r="A4195" s="135">
        <v>4194.0</v>
      </c>
      <c r="B4195" s="135" t="s">
        <v>14841</v>
      </c>
      <c r="C4195" s="135" t="s">
        <v>108</v>
      </c>
      <c r="K4195" s="135">
        <v>10.0</v>
      </c>
      <c r="N4195" s="143">
        <v>46073.0</v>
      </c>
    </row>
    <row r="4196">
      <c r="A4196" s="135">
        <v>4195.0</v>
      </c>
      <c r="B4196" s="135" t="s">
        <v>14843</v>
      </c>
      <c r="C4196" s="135" t="s">
        <v>108</v>
      </c>
      <c r="K4196" s="135">
        <v>10.0</v>
      </c>
      <c r="N4196" s="143">
        <v>46082.0</v>
      </c>
    </row>
    <row r="4197">
      <c r="A4197" s="135">
        <v>4196.0</v>
      </c>
      <c r="B4197" s="135" t="s">
        <v>14845</v>
      </c>
      <c r="C4197" s="135" t="s">
        <v>108</v>
      </c>
      <c r="K4197" s="135">
        <v>70.0</v>
      </c>
      <c r="N4197" s="143">
        <v>45750.0</v>
      </c>
    </row>
    <row r="4198">
      <c r="A4198" s="135">
        <v>4197.0</v>
      </c>
      <c r="B4198" s="135" t="s">
        <v>14848</v>
      </c>
      <c r="C4198" s="135" t="s">
        <v>108</v>
      </c>
      <c r="K4198" s="135">
        <v>60.0</v>
      </c>
      <c r="N4198" s="143">
        <v>46055.0</v>
      </c>
    </row>
    <row r="4199">
      <c r="A4199" s="135">
        <v>4198.0</v>
      </c>
      <c r="B4199" s="135" t="s">
        <v>14849</v>
      </c>
      <c r="C4199" s="135" t="s">
        <v>108</v>
      </c>
      <c r="K4199" s="135">
        <v>30.0</v>
      </c>
      <c r="N4199" s="143">
        <v>43855.0</v>
      </c>
    </row>
    <row r="4200">
      <c r="A4200" s="135">
        <v>4199.0</v>
      </c>
      <c r="B4200" s="135" t="s">
        <v>14851</v>
      </c>
      <c r="C4200" s="135" t="s">
        <v>108</v>
      </c>
      <c r="N4200" s="143">
        <v>46070.0</v>
      </c>
    </row>
    <row r="4201">
      <c r="A4201" s="135">
        <v>4200.0</v>
      </c>
      <c r="B4201" s="135" t="s">
        <v>14853</v>
      </c>
      <c r="C4201" s="135" t="s">
        <v>108</v>
      </c>
      <c r="K4201" s="135">
        <v>70.0</v>
      </c>
      <c r="N4201" s="143">
        <v>44957.0</v>
      </c>
    </row>
    <row r="4202">
      <c r="A4202" s="135">
        <v>4201.0</v>
      </c>
      <c r="B4202" s="135" t="s">
        <v>14855</v>
      </c>
      <c r="C4202" s="135" t="s">
        <v>108</v>
      </c>
      <c r="K4202" s="135">
        <v>10.0</v>
      </c>
      <c r="N4202" s="143">
        <v>46078.0</v>
      </c>
    </row>
    <row r="4203">
      <c r="A4203" s="135">
        <v>4202.0</v>
      </c>
      <c r="B4203" s="135" t="s">
        <v>3981</v>
      </c>
      <c r="C4203" s="135" t="s">
        <v>108</v>
      </c>
      <c r="N4203" s="143">
        <v>46130.0</v>
      </c>
    </row>
    <row r="4204">
      <c r="A4204" s="135">
        <v>4203.0</v>
      </c>
      <c r="B4204" s="135" t="s">
        <v>14858</v>
      </c>
      <c r="C4204" s="135" t="s">
        <v>108</v>
      </c>
      <c r="K4204" s="135">
        <v>60.0</v>
      </c>
      <c r="N4204" s="143">
        <v>45538.0</v>
      </c>
    </row>
    <row r="4205">
      <c r="A4205" s="135">
        <v>4204.0</v>
      </c>
      <c r="B4205" s="135" t="s">
        <v>3987</v>
      </c>
      <c r="C4205" s="135" t="s">
        <v>108</v>
      </c>
      <c r="N4205" s="143">
        <v>45549.0</v>
      </c>
    </row>
    <row r="4206">
      <c r="A4206" s="135">
        <v>4205.0</v>
      </c>
      <c r="B4206" s="135" t="s">
        <v>14861</v>
      </c>
      <c r="C4206" s="135" t="s">
        <v>108</v>
      </c>
      <c r="K4206" s="135">
        <v>20.0</v>
      </c>
      <c r="N4206" s="143">
        <v>45579.0</v>
      </c>
    </row>
    <row r="4207">
      <c r="A4207" s="135">
        <v>4206.0</v>
      </c>
      <c r="B4207" s="135" t="s">
        <v>14863</v>
      </c>
      <c r="C4207" s="135" t="s">
        <v>108</v>
      </c>
      <c r="K4207" s="135">
        <v>40.0</v>
      </c>
      <c r="N4207" s="143">
        <v>43862.0</v>
      </c>
    </row>
    <row r="4208">
      <c r="A4208" s="135">
        <v>4207.0</v>
      </c>
      <c r="B4208" s="135" t="s">
        <v>14864</v>
      </c>
      <c r="C4208" s="135" t="s">
        <v>108</v>
      </c>
      <c r="K4208" s="135">
        <v>80.0</v>
      </c>
      <c r="N4208" s="143">
        <v>45387.0</v>
      </c>
    </row>
    <row r="4209">
      <c r="A4209" s="135">
        <v>4208.0</v>
      </c>
      <c r="B4209" s="135" t="s">
        <v>14866</v>
      </c>
      <c r="C4209" s="135" t="s">
        <v>108</v>
      </c>
      <c r="N4209" s="143">
        <v>44841.0</v>
      </c>
    </row>
    <row r="4210">
      <c r="A4210" s="135">
        <v>4209.0</v>
      </c>
      <c r="B4210" s="135" t="s">
        <v>14869</v>
      </c>
      <c r="C4210" s="135" t="s">
        <v>108</v>
      </c>
      <c r="N4210" s="143">
        <v>46047.0</v>
      </c>
    </row>
    <row r="4211">
      <c r="A4211" s="135">
        <v>4210.0</v>
      </c>
      <c r="B4211" s="135" t="s">
        <v>14871</v>
      </c>
      <c r="C4211" s="135" t="s">
        <v>108</v>
      </c>
      <c r="N4211" s="143">
        <v>44798.0</v>
      </c>
    </row>
    <row r="4212">
      <c r="A4212" s="135">
        <v>4211.0</v>
      </c>
      <c r="B4212" s="135" t="s">
        <v>14872</v>
      </c>
      <c r="C4212" s="135" t="s">
        <v>108</v>
      </c>
      <c r="N4212" s="143">
        <v>43968.0</v>
      </c>
    </row>
    <row r="4213">
      <c r="A4213" s="135">
        <v>4212.0</v>
      </c>
      <c r="B4213" s="135" t="s">
        <v>14874</v>
      </c>
      <c r="C4213" s="135" t="s">
        <v>108</v>
      </c>
      <c r="K4213" s="135">
        <v>30.0</v>
      </c>
      <c r="N4213" s="143">
        <v>45793.0</v>
      </c>
    </row>
    <row r="4214">
      <c r="A4214" s="135">
        <v>4213.0</v>
      </c>
      <c r="B4214" s="135" t="s">
        <v>14876</v>
      </c>
      <c r="C4214" s="135" t="s">
        <v>108</v>
      </c>
      <c r="K4214" s="135">
        <v>10.0</v>
      </c>
      <c r="N4214" s="143">
        <v>43904.0</v>
      </c>
    </row>
    <row r="4215">
      <c r="A4215" s="135">
        <v>4214.0</v>
      </c>
      <c r="B4215" s="135" t="s">
        <v>14879</v>
      </c>
      <c r="C4215" s="135" t="s">
        <v>108</v>
      </c>
      <c r="K4215" s="135">
        <v>10.0</v>
      </c>
      <c r="N4215" s="143">
        <v>46017.0</v>
      </c>
    </row>
    <row r="4216">
      <c r="A4216" s="135">
        <v>4215.0</v>
      </c>
      <c r="B4216" s="135" t="s">
        <v>14881</v>
      </c>
      <c r="C4216" s="135" t="s">
        <v>108</v>
      </c>
      <c r="K4216" s="135">
        <v>10.0</v>
      </c>
      <c r="N4216" s="143">
        <v>45717.0</v>
      </c>
    </row>
    <row r="4217">
      <c r="A4217" s="135">
        <v>4216.0</v>
      </c>
      <c r="B4217" s="135" t="s">
        <v>14883</v>
      </c>
      <c r="C4217" s="135" t="s">
        <v>108</v>
      </c>
      <c r="N4217" s="143">
        <v>44186.0</v>
      </c>
    </row>
    <row r="4218">
      <c r="A4218" s="135">
        <v>4217.0</v>
      </c>
      <c r="B4218" s="135" t="s">
        <v>14885</v>
      </c>
      <c r="C4218" s="135" t="s">
        <v>108</v>
      </c>
      <c r="N4218" s="143">
        <v>43840.0</v>
      </c>
    </row>
    <row r="4219">
      <c r="A4219" s="135">
        <v>4218.0</v>
      </c>
      <c r="B4219" s="135" t="s">
        <v>14887</v>
      </c>
      <c r="C4219" s="135" t="s">
        <v>108</v>
      </c>
      <c r="N4219" s="143">
        <v>45167.0</v>
      </c>
    </row>
    <row r="4220">
      <c r="A4220" s="135">
        <v>4219.0</v>
      </c>
      <c r="B4220" s="135" t="s">
        <v>14889</v>
      </c>
      <c r="C4220" s="135" t="s">
        <v>108</v>
      </c>
      <c r="K4220" s="135">
        <v>30.0</v>
      </c>
      <c r="N4220" s="143">
        <v>44644.0</v>
      </c>
    </row>
    <row r="4221">
      <c r="A4221" s="135">
        <v>4220.0</v>
      </c>
      <c r="B4221" s="135" t="s">
        <v>14891</v>
      </c>
      <c r="C4221" s="135" t="s">
        <v>108</v>
      </c>
      <c r="K4221" s="135">
        <v>10.0</v>
      </c>
      <c r="N4221" s="143">
        <v>46009.0</v>
      </c>
    </row>
    <row r="4222">
      <c r="A4222" s="135">
        <v>4221.0</v>
      </c>
      <c r="B4222" s="135" t="s">
        <v>14894</v>
      </c>
      <c r="C4222" s="135" t="s">
        <v>108</v>
      </c>
      <c r="K4222" s="135">
        <v>70.0</v>
      </c>
      <c r="N4222" s="143">
        <v>45688.0</v>
      </c>
    </row>
    <row r="4223">
      <c r="A4223" s="135">
        <v>4222.0</v>
      </c>
      <c r="B4223" s="135" t="s">
        <v>14896</v>
      </c>
      <c r="C4223" s="135" t="s">
        <v>108</v>
      </c>
      <c r="K4223" s="135">
        <v>150.0</v>
      </c>
      <c r="N4223" s="143">
        <v>43837.0</v>
      </c>
    </row>
    <row r="4224">
      <c r="A4224" s="135">
        <v>4223.0</v>
      </c>
      <c r="B4224" s="135" t="s">
        <v>14898</v>
      </c>
      <c r="C4224" s="135" t="s">
        <v>108</v>
      </c>
      <c r="K4224" s="135">
        <v>10.0</v>
      </c>
      <c r="N4224" s="143">
        <v>44973.0</v>
      </c>
    </row>
    <row r="4225">
      <c r="A4225" s="135">
        <v>4224.0</v>
      </c>
      <c r="B4225" s="135" t="s">
        <v>14900</v>
      </c>
      <c r="C4225" s="135" t="s">
        <v>108</v>
      </c>
      <c r="K4225" s="135">
        <v>10.0</v>
      </c>
      <c r="N4225" s="143">
        <v>46063.0</v>
      </c>
      <c r="Q4225" s="135" t="s">
        <v>14902</v>
      </c>
    </row>
    <row r="4226">
      <c r="A4226" s="135">
        <v>4225.0</v>
      </c>
      <c r="B4226" s="135" t="s">
        <v>14903</v>
      </c>
      <c r="C4226" s="135" t="s">
        <v>108</v>
      </c>
      <c r="K4226" s="135">
        <v>150.0</v>
      </c>
      <c r="N4226" s="143">
        <v>44518.0</v>
      </c>
    </row>
    <row r="4227">
      <c r="A4227" s="135">
        <v>4226.0</v>
      </c>
      <c r="B4227" s="135" t="s">
        <v>14906</v>
      </c>
      <c r="C4227" s="135" t="s">
        <v>108</v>
      </c>
      <c r="K4227" s="135">
        <v>10.0</v>
      </c>
      <c r="N4227" s="143">
        <v>46019.0</v>
      </c>
    </row>
    <row r="4228">
      <c r="A4228" s="135">
        <v>4227.0</v>
      </c>
      <c r="B4228" s="135" t="s">
        <v>14908</v>
      </c>
      <c r="C4228" s="135" t="s">
        <v>108</v>
      </c>
      <c r="N4228" s="143">
        <v>46007.0</v>
      </c>
    </row>
    <row r="4229">
      <c r="A4229" s="135">
        <v>4228.0</v>
      </c>
      <c r="B4229" s="135" t="s">
        <v>14910</v>
      </c>
      <c r="C4229" s="135" t="s">
        <v>108</v>
      </c>
      <c r="K4229" s="135">
        <v>10.0</v>
      </c>
      <c r="N4229" s="143">
        <v>45506.0</v>
      </c>
    </row>
    <row r="4230">
      <c r="A4230" s="135">
        <v>4229.0</v>
      </c>
      <c r="B4230" s="135" t="s">
        <v>14912</v>
      </c>
      <c r="C4230" s="135" t="s">
        <v>108</v>
      </c>
      <c r="N4230" s="143">
        <v>43873.0</v>
      </c>
    </row>
    <row r="4231">
      <c r="A4231" s="135">
        <v>4230.0</v>
      </c>
      <c r="B4231" s="135" t="s">
        <v>14915</v>
      </c>
      <c r="C4231" s="135" t="s">
        <v>108</v>
      </c>
      <c r="K4231" s="135">
        <v>10.0</v>
      </c>
      <c r="N4231" s="143">
        <v>46023.0</v>
      </c>
    </row>
    <row r="4232">
      <c r="A4232" s="135">
        <v>4231.0</v>
      </c>
      <c r="B4232" s="135" t="s">
        <v>14918</v>
      </c>
      <c r="C4232" s="135" t="s">
        <v>108</v>
      </c>
      <c r="N4232" s="143">
        <v>45971.0</v>
      </c>
      <c r="Q4232" s="135" t="s">
        <v>14919</v>
      </c>
    </row>
    <row r="4233">
      <c r="A4233" s="135">
        <v>4232.0</v>
      </c>
      <c r="B4233" s="135" t="s">
        <v>14921</v>
      </c>
      <c r="C4233" s="135" t="s">
        <v>108</v>
      </c>
      <c r="N4233" s="143">
        <v>43843.0</v>
      </c>
    </row>
    <row r="4234">
      <c r="A4234" s="135">
        <v>4233.0</v>
      </c>
      <c r="B4234" s="135" t="s">
        <v>14922</v>
      </c>
      <c r="C4234" s="135" t="s">
        <v>108</v>
      </c>
      <c r="N4234" s="143">
        <v>44801.0</v>
      </c>
    </row>
    <row r="4235">
      <c r="A4235" s="135">
        <v>4234.0</v>
      </c>
      <c r="B4235" s="135" t="s">
        <v>14924</v>
      </c>
      <c r="C4235" s="135" t="s">
        <v>108</v>
      </c>
      <c r="N4235" s="143">
        <v>45258.0</v>
      </c>
    </row>
    <row r="4236">
      <c r="A4236" s="135">
        <v>4235.0</v>
      </c>
      <c r="B4236" s="135" t="s">
        <v>14926</v>
      </c>
      <c r="C4236" s="135" t="s">
        <v>108</v>
      </c>
      <c r="K4236" s="135">
        <v>60.0</v>
      </c>
      <c r="N4236" s="143">
        <v>44749.0</v>
      </c>
    </row>
    <row r="4237">
      <c r="A4237" s="135">
        <v>4236.0</v>
      </c>
      <c r="B4237" s="135" t="s">
        <v>14929</v>
      </c>
      <c r="C4237" s="135" t="s">
        <v>108</v>
      </c>
      <c r="K4237" s="135">
        <v>30.0</v>
      </c>
      <c r="N4237" s="143">
        <v>44748.0</v>
      </c>
    </row>
    <row r="4238">
      <c r="A4238" s="135">
        <v>4237.0</v>
      </c>
      <c r="B4238" s="135" t="s">
        <v>14931</v>
      </c>
      <c r="C4238" s="135" t="s">
        <v>108</v>
      </c>
      <c r="K4238" s="135">
        <v>40.0</v>
      </c>
      <c r="N4238" s="143">
        <v>45686.0</v>
      </c>
    </row>
    <row r="4239">
      <c r="A4239" s="135">
        <v>4238.0</v>
      </c>
      <c r="B4239" s="135" t="s">
        <v>14933</v>
      </c>
      <c r="C4239" s="135" t="s">
        <v>108</v>
      </c>
      <c r="K4239" s="135">
        <v>150.0</v>
      </c>
      <c r="N4239" s="143">
        <v>43846.0</v>
      </c>
      <c r="Q4239" s="135" t="s">
        <v>14936</v>
      </c>
      <c r="R4239" s="135">
        <v>2.0</v>
      </c>
    </row>
    <row r="4240">
      <c r="A4240" s="135">
        <v>4239.0</v>
      </c>
      <c r="B4240" s="135" t="s">
        <v>14939</v>
      </c>
      <c r="C4240" s="135" t="s">
        <v>108</v>
      </c>
      <c r="N4240" s="143">
        <v>45600.0</v>
      </c>
    </row>
    <row r="4241">
      <c r="A4241" s="135">
        <v>4240.0</v>
      </c>
      <c r="B4241" s="135" t="s">
        <v>14941</v>
      </c>
      <c r="C4241" s="135" t="s">
        <v>108</v>
      </c>
      <c r="K4241" s="135">
        <v>350.0</v>
      </c>
      <c r="N4241" s="143">
        <v>43888.0</v>
      </c>
    </row>
    <row r="4242">
      <c r="A4242" s="135">
        <v>4241.0</v>
      </c>
      <c r="B4242" s="135" t="s">
        <v>14943</v>
      </c>
      <c r="C4242" s="135" t="s">
        <v>108</v>
      </c>
      <c r="K4242" s="135">
        <v>100.0</v>
      </c>
      <c r="N4242" s="143">
        <v>43847.0</v>
      </c>
    </row>
    <row r="4243">
      <c r="A4243" s="135">
        <v>4242.0</v>
      </c>
      <c r="B4243" s="135" t="s">
        <v>14945</v>
      </c>
      <c r="C4243" s="135" t="s">
        <v>108</v>
      </c>
      <c r="K4243" s="135">
        <v>90.0</v>
      </c>
      <c r="N4243" s="143">
        <v>43840.0</v>
      </c>
    </row>
    <row r="4244">
      <c r="A4244" s="135">
        <v>4243.0</v>
      </c>
      <c r="B4244" s="135" t="s">
        <v>14947</v>
      </c>
      <c r="C4244" s="135" t="s">
        <v>108</v>
      </c>
      <c r="K4244" s="135">
        <v>20.0</v>
      </c>
      <c r="N4244" s="143">
        <v>46055.0</v>
      </c>
    </row>
    <row r="4245">
      <c r="A4245" s="135">
        <v>4244.0</v>
      </c>
      <c r="B4245" s="135" t="s">
        <v>14949</v>
      </c>
      <c r="C4245" s="135" t="s">
        <v>108</v>
      </c>
      <c r="N4245" s="143">
        <v>43862.0</v>
      </c>
    </row>
    <row r="4246">
      <c r="A4246" s="135">
        <v>4245.0</v>
      </c>
      <c r="B4246" s="135" t="s">
        <v>14951</v>
      </c>
      <c r="C4246" s="135" t="s">
        <v>108</v>
      </c>
      <c r="K4246" s="135">
        <v>10.0</v>
      </c>
      <c r="N4246" s="143">
        <v>44462.0</v>
      </c>
    </row>
    <row r="4247">
      <c r="A4247" s="135">
        <v>4246.0</v>
      </c>
      <c r="B4247" s="135" t="s">
        <v>14952</v>
      </c>
      <c r="C4247" s="135" t="s">
        <v>108</v>
      </c>
      <c r="N4247" s="143">
        <v>44765.0</v>
      </c>
    </row>
    <row r="4248">
      <c r="A4248" s="135">
        <v>4247.0</v>
      </c>
      <c r="B4248" s="135" t="s">
        <v>14955</v>
      </c>
      <c r="C4248" s="135" t="s">
        <v>108</v>
      </c>
      <c r="N4248" s="143">
        <v>43922.0</v>
      </c>
    </row>
    <row r="4249">
      <c r="A4249" s="135">
        <v>4248.0</v>
      </c>
      <c r="B4249" s="135" t="s">
        <v>14957</v>
      </c>
      <c r="C4249" s="135" t="s">
        <v>108</v>
      </c>
      <c r="N4249" s="143">
        <v>43845.0</v>
      </c>
    </row>
    <row r="4250">
      <c r="A4250" s="135">
        <v>4249.0</v>
      </c>
      <c r="B4250" s="135" t="s">
        <v>14959</v>
      </c>
      <c r="C4250" s="135" t="s">
        <v>108</v>
      </c>
      <c r="K4250" s="135">
        <v>10.0</v>
      </c>
      <c r="N4250" s="143">
        <v>46079.0</v>
      </c>
    </row>
    <row r="4251">
      <c r="A4251" s="135">
        <v>4250.0</v>
      </c>
      <c r="B4251" s="135" t="s">
        <v>14962</v>
      </c>
      <c r="C4251" s="135" t="s">
        <v>108</v>
      </c>
      <c r="K4251" s="135">
        <v>30.0</v>
      </c>
      <c r="N4251" s="143">
        <v>46016.0</v>
      </c>
    </row>
    <row r="4252">
      <c r="A4252" s="135">
        <v>4251.0</v>
      </c>
      <c r="B4252" s="135" t="s">
        <v>14964</v>
      </c>
      <c r="C4252" s="135" t="s">
        <v>108</v>
      </c>
      <c r="K4252" s="135">
        <v>100.0</v>
      </c>
      <c r="N4252" s="143">
        <v>45824.0</v>
      </c>
    </row>
    <row r="4253">
      <c r="A4253" s="135">
        <v>4252.0</v>
      </c>
      <c r="B4253" s="135" t="s">
        <v>14967</v>
      </c>
      <c r="C4253" s="135" t="s">
        <v>108</v>
      </c>
      <c r="K4253" s="135">
        <v>10.0</v>
      </c>
      <c r="N4253" s="143">
        <v>46006.0</v>
      </c>
    </row>
    <row r="4254">
      <c r="A4254" s="135">
        <v>4253.0</v>
      </c>
      <c r="B4254" s="135" t="s">
        <v>14969</v>
      </c>
      <c r="C4254" s="135" t="s">
        <v>108</v>
      </c>
      <c r="K4254" s="135">
        <v>10.0</v>
      </c>
      <c r="N4254" s="143">
        <v>45169.0</v>
      </c>
    </row>
    <row r="4255">
      <c r="A4255" s="135">
        <v>4254.0</v>
      </c>
      <c r="B4255" s="135" t="s">
        <v>14972</v>
      </c>
      <c r="C4255" s="135" t="s">
        <v>108</v>
      </c>
      <c r="K4255" s="135">
        <v>30.0</v>
      </c>
      <c r="N4255" s="143">
        <v>45903.0</v>
      </c>
    </row>
    <row r="4256">
      <c r="A4256" s="135">
        <v>4255.0</v>
      </c>
      <c r="B4256" s="135" t="s">
        <v>14975</v>
      </c>
      <c r="C4256" s="135" t="s">
        <v>108</v>
      </c>
      <c r="K4256" s="135">
        <v>50.0</v>
      </c>
      <c r="N4256" s="143">
        <v>43883.0</v>
      </c>
    </row>
    <row r="4257">
      <c r="A4257" s="135">
        <v>4256.0</v>
      </c>
      <c r="B4257" s="135" t="s">
        <v>14977</v>
      </c>
      <c r="C4257" s="135" t="s">
        <v>108</v>
      </c>
      <c r="K4257" s="135">
        <v>70.0</v>
      </c>
      <c r="N4257" s="143">
        <v>44925.0</v>
      </c>
      <c r="Q4257" s="135" t="s">
        <v>14978</v>
      </c>
      <c r="R4257" s="135">
        <v>2.0</v>
      </c>
    </row>
    <row r="4258">
      <c r="A4258" s="135">
        <v>4257.0</v>
      </c>
      <c r="B4258" s="135" t="s">
        <v>14980</v>
      </c>
      <c r="C4258" s="135" t="s">
        <v>108</v>
      </c>
      <c r="K4258" s="135">
        <v>250.0</v>
      </c>
      <c r="N4258" s="143">
        <v>43881.0</v>
      </c>
    </row>
    <row r="4259">
      <c r="A4259" s="135">
        <v>4258.0</v>
      </c>
      <c r="B4259" s="135" t="s">
        <v>14982</v>
      </c>
      <c r="C4259" s="135" t="s">
        <v>108</v>
      </c>
      <c r="K4259" s="135">
        <v>80.0</v>
      </c>
      <c r="N4259" s="143">
        <v>44854.0</v>
      </c>
    </row>
    <row r="4260">
      <c r="A4260" s="135">
        <v>4259.0</v>
      </c>
      <c r="B4260" s="135" t="s">
        <v>14985</v>
      </c>
      <c r="C4260" s="135" t="s">
        <v>108</v>
      </c>
      <c r="N4260" s="143">
        <v>44040.0</v>
      </c>
    </row>
    <row r="4261">
      <c r="A4261" s="135">
        <v>4260.0</v>
      </c>
      <c r="B4261" s="135" t="s">
        <v>14988</v>
      </c>
      <c r="C4261" s="135" t="s">
        <v>108</v>
      </c>
      <c r="K4261" s="135">
        <v>10.0</v>
      </c>
      <c r="N4261" s="143">
        <v>46009.0</v>
      </c>
    </row>
    <row r="4262">
      <c r="A4262" s="135">
        <v>4261.0</v>
      </c>
      <c r="B4262" s="135" t="s">
        <v>14990</v>
      </c>
      <c r="C4262" s="135" t="s">
        <v>108</v>
      </c>
      <c r="K4262" s="135">
        <v>100.0</v>
      </c>
      <c r="N4262" s="143">
        <v>43839.0</v>
      </c>
    </row>
    <row r="4263">
      <c r="A4263" s="135">
        <v>4262.0</v>
      </c>
      <c r="B4263" s="135" t="s">
        <v>14994</v>
      </c>
      <c r="C4263" s="135" t="s">
        <v>108</v>
      </c>
      <c r="N4263" s="143">
        <v>43859.0</v>
      </c>
    </row>
    <row r="4264">
      <c r="A4264" s="135">
        <v>4263.0</v>
      </c>
      <c r="B4264" s="135" t="s">
        <v>14999</v>
      </c>
      <c r="C4264" s="135" t="s">
        <v>108</v>
      </c>
      <c r="K4264" s="135">
        <v>40.0</v>
      </c>
      <c r="N4264" s="143">
        <v>45785.0</v>
      </c>
    </row>
    <row r="4265">
      <c r="A4265" s="135">
        <v>4264.0</v>
      </c>
      <c r="B4265" s="135" t="s">
        <v>15002</v>
      </c>
      <c r="C4265" s="135" t="s">
        <v>108</v>
      </c>
      <c r="K4265" s="135">
        <v>200.0</v>
      </c>
      <c r="N4265" s="143">
        <v>44013.0</v>
      </c>
    </row>
    <row r="4266">
      <c r="A4266" s="135">
        <v>4265.0</v>
      </c>
      <c r="B4266" s="135" t="s">
        <v>15006</v>
      </c>
      <c r="C4266" s="135" t="s">
        <v>108</v>
      </c>
      <c r="K4266" s="135">
        <v>100.0</v>
      </c>
      <c r="N4266" s="143">
        <v>45033.0</v>
      </c>
    </row>
    <row r="4267">
      <c r="A4267" s="135">
        <v>4266.0</v>
      </c>
      <c r="B4267" s="135" t="s">
        <v>15010</v>
      </c>
      <c r="C4267" s="135" t="s">
        <v>108</v>
      </c>
      <c r="N4267" s="143">
        <v>43841.0</v>
      </c>
    </row>
    <row r="4268">
      <c r="A4268" s="135">
        <v>4267.0</v>
      </c>
      <c r="B4268" s="135" t="s">
        <v>15013</v>
      </c>
      <c r="C4268" s="135" t="s">
        <v>108</v>
      </c>
      <c r="N4268" s="143">
        <v>45385.0</v>
      </c>
    </row>
    <row r="4269">
      <c r="A4269" s="135">
        <v>4268.0</v>
      </c>
      <c r="B4269" s="135" t="s">
        <v>15014</v>
      </c>
      <c r="C4269" s="135" t="s">
        <v>108</v>
      </c>
      <c r="N4269" s="143">
        <v>44794.0</v>
      </c>
    </row>
    <row r="4270">
      <c r="A4270" s="135">
        <v>4269.0</v>
      </c>
      <c r="B4270" s="135" t="s">
        <v>15017</v>
      </c>
      <c r="C4270" s="135" t="s">
        <v>108</v>
      </c>
      <c r="K4270" s="135">
        <v>10.0</v>
      </c>
      <c r="N4270" s="143">
        <v>43838.0</v>
      </c>
    </row>
    <row r="4271">
      <c r="A4271" s="135">
        <v>4270.0</v>
      </c>
      <c r="B4271" s="135" t="s">
        <v>15021</v>
      </c>
      <c r="C4271" s="135" t="s">
        <v>108</v>
      </c>
      <c r="N4271" s="143">
        <v>44849.0</v>
      </c>
      <c r="Q4271" s="135" t="s">
        <v>9494</v>
      </c>
      <c r="R4271" s="135">
        <v>1.0</v>
      </c>
    </row>
    <row r="4272">
      <c r="A4272" s="135">
        <v>4271.0</v>
      </c>
      <c r="B4272" s="135" t="s">
        <v>15025</v>
      </c>
      <c r="C4272" s="135" t="s">
        <v>108</v>
      </c>
      <c r="N4272" s="143">
        <v>44987.0</v>
      </c>
    </row>
    <row r="4273">
      <c r="A4273" s="135">
        <v>4272.0</v>
      </c>
      <c r="B4273" s="135" t="s">
        <v>15029</v>
      </c>
      <c r="C4273" s="135" t="s">
        <v>108</v>
      </c>
      <c r="K4273" s="135">
        <v>150.0</v>
      </c>
      <c r="N4273" s="143">
        <v>44814.0</v>
      </c>
    </row>
    <row r="4274">
      <c r="A4274" s="135">
        <v>4273.0</v>
      </c>
      <c r="B4274" s="135" t="s">
        <v>15033</v>
      </c>
      <c r="C4274" s="135" t="s">
        <v>108</v>
      </c>
      <c r="N4274" s="143">
        <v>45115.0</v>
      </c>
    </row>
    <row r="4275">
      <c r="A4275" s="135">
        <v>4274.0</v>
      </c>
      <c r="B4275" s="135" t="s">
        <v>15034</v>
      </c>
      <c r="C4275" s="135" t="s">
        <v>108</v>
      </c>
      <c r="K4275" s="135">
        <v>50.0</v>
      </c>
      <c r="N4275" s="143">
        <v>45664.0</v>
      </c>
    </row>
    <row r="4276">
      <c r="A4276" s="135">
        <v>4275.0</v>
      </c>
      <c r="B4276" s="135" t="s">
        <v>15037</v>
      </c>
      <c r="C4276" s="135" t="s">
        <v>108</v>
      </c>
      <c r="K4276" s="135">
        <v>30.0</v>
      </c>
      <c r="N4276" s="143">
        <v>43845.0</v>
      </c>
    </row>
    <row r="4277">
      <c r="A4277" s="135">
        <v>4276.0</v>
      </c>
      <c r="B4277" s="135" t="s">
        <v>15040</v>
      </c>
      <c r="C4277" s="135" t="s">
        <v>108</v>
      </c>
      <c r="N4277" s="143">
        <v>45842.0</v>
      </c>
    </row>
    <row r="4278">
      <c r="A4278" s="135">
        <v>4277.0</v>
      </c>
      <c r="B4278" s="135" t="s">
        <v>15043</v>
      </c>
      <c r="C4278" s="135" t="s">
        <v>108</v>
      </c>
      <c r="K4278" s="135">
        <v>40.0</v>
      </c>
      <c r="N4278" s="143">
        <v>45985.0</v>
      </c>
    </row>
    <row r="4279">
      <c r="A4279" s="135">
        <v>4278.0</v>
      </c>
      <c r="B4279" s="135" t="s">
        <v>15046</v>
      </c>
      <c r="C4279" s="135" t="s">
        <v>108</v>
      </c>
      <c r="K4279" s="135">
        <v>80.0</v>
      </c>
      <c r="N4279" s="143">
        <v>44258.0</v>
      </c>
    </row>
    <row r="4280">
      <c r="A4280" s="135">
        <v>4279.0</v>
      </c>
      <c r="B4280" s="135" t="s">
        <v>15049</v>
      </c>
      <c r="C4280" s="135" t="s">
        <v>108</v>
      </c>
      <c r="K4280" s="135">
        <v>30.0</v>
      </c>
      <c r="N4280" s="143">
        <v>43926.0</v>
      </c>
    </row>
    <row r="4281">
      <c r="A4281" s="135">
        <v>4280.0</v>
      </c>
      <c r="B4281" s="135" t="s">
        <v>15052</v>
      </c>
      <c r="C4281" s="135" t="s">
        <v>108</v>
      </c>
      <c r="K4281" s="135">
        <v>70.0</v>
      </c>
      <c r="N4281" s="143">
        <v>43874.0</v>
      </c>
    </row>
    <row r="4282">
      <c r="A4282" s="135">
        <v>4281.0</v>
      </c>
      <c r="B4282" s="135" t="s">
        <v>15056</v>
      </c>
      <c r="C4282" s="135" t="s">
        <v>108</v>
      </c>
      <c r="K4282" s="135">
        <v>200.0</v>
      </c>
      <c r="N4282" s="143">
        <v>43853.0</v>
      </c>
    </row>
    <row r="4283">
      <c r="A4283" s="135">
        <v>4282.0</v>
      </c>
      <c r="B4283" s="135" t="s">
        <v>15059</v>
      </c>
      <c r="C4283" s="135" t="s">
        <v>108</v>
      </c>
      <c r="K4283" s="135">
        <v>10.0</v>
      </c>
      <c r="N4283" s="143">
        <v>45758.0</v>
      </c>
    </row>
    <row r="4284">
      <c r="A4284" s="135">
        <v>4283.0</v>
      </c>
      <c r="B4284" s="135" t="s">
        <v>15063</v>
      </c>
      <c r="C4284" s="135" t="s">
        <v>108</v>
      </c>
      <c r="N4284" s="143">
        <v>43839.0</v>
      </c>
    </row>
    <row r="4285">
      <c r="A4285" s="135">
        <v>4284.0</v>
      </c>
      <c r="B4285" s="135" t="s">
        <v>15066</v>
      </c>
      <c r="C4285" s="135" t="s">
        <v>108</v>
      </c>
      <c r="K4285" s="135">
        <v>30.0</v>
      </c>
      <c r="N4285" s="143">
        <v>45880.0</v>
      </c>
    </row>
    <row r="4286">
      <c r="A4286" s="135">
        <v>4285.0</v>
      </c>
      <c r="B4286" s="135" t="s">
        <v>15071</v>
      </c>
      <c r="C4286" s="135" t="s">
        <v>108</v>
      </c>
      <c r="K4286" s="135">
        <v>20.0</v>
      </c>
      <c r="N4286" s="143">
        <v>46019.0</v>
      </c>
    </row>
    <row r="4287">
      <c r="A4287" s="135">
        <v>4286.0</v>
      </c>
      <c r="B4287" s="135" t="s">
        <v>15075</v>
      </c>
      <c r="C4287" s="135" t="s">
        <v>108</v>
      </c>
      <c r="K4287" s="135">
        <v>20.0</v>
      </c>
      <c r="N4287" s="143">
        <v>44728.0</v>
      </c>
    </row>
    <row r="4288">
      <c r="A4288" s="135">
        <v>4287.0</v>
      </c>
      <c r="B4288" s="135" t="s">
        <v>15078</v>
      </c>
      <c r="C4288" s="135" t="s">
        <v>108</v>
      </c>
      <c r="K4288" s="135">
        <v>80.0</v>
      </c>
      <c r="N4288" s="143">
        <v>44928.0</v>
      </c>
    </row>
    <row r="4289">
      <c r="A4289" s="135">
        <v>4288.0</v>
      </c>
      <c r="B4289" s="135" t="s">
        <v>15081</v>
      </c>
      <c r="C4289" s="135" t="s">
        <v>108</v>
      </c>
      <c r="K4289" s="135">
        <v>20.0</v>
      </c>
      <c r="N4289" s="143">
        <v>46055.0</v>
      </c>
    </row>
    <row r="4290">
      <c r="A4290" s="135">
        <v>4289.0</v>
      </c>
      <c r="B4290" s="135" t="s">
        <v>15086</v>
      </c>
      <c r="C4290" s="135" t="s">
        <v>108</v>
      </c>
      <c r="N4290" s="143">
        <v>43842.0</v>
      </c>
      <c r="Q4290" s="135" t="s">
        <v>9494</v>
      </c>
      <c r="R4290" s="135">
        <v>1.0</v>
      </c>
    </row>
    <row r="4291">
      <c r="A4291" s="135">
        <v>4290.0</v>
      </c>
      <c r="B4291" s="135" t="s">
        <v>15092</v>
      </c>
      <c r="C4291" s="135" t="s">
        <v>108</v>
      </c>
      <c r="K4291" s="135">
        <v>30.0</v>
      </c>
      <c r="N4291" s="143">
        <v>43883.0</v>
      </c>
    </row>
    <row r="4292">
      <c r="A4292" s="135">
        <v>4291.0</v>
      </c>
      <c r="B4292" s="135" t="s">
        <v>15095</v>
      </c>
      <c r="C4292" s="135" t="s">
        <v>108</v>
      </c>
      <c r="N4292" s="143">
        <v>45946.0</v>
      </c>
    </row>
    <row r="4293">
      <c r="A4293" s="135">
        <v>4292.0</v>
      </c>
      <c r="B4293" s="135" t="s">
        <v>15097</v>
      </c>
      <c r="C4293" s="135" t="s">
        <v>108</v>
      </c>
      <c r="K4293" s="135">
        <v>80.0</v>
      </c>
      <c r="N4293" s="143">
        <v>45699.0</v>
      </c>
    </row>
    <row r="4294">
      <c r="A4294" s="135">
        <v>4293.0</v>
      </c>
      <c r="B4294" s="135" t="s">
        <v>15099</v>
      </c>
      <c r="C4294" s="135" t="s">
        <v>108</v>
      </c>
      <c r="K4294" s="135">
        <v>150.0</v>
      </c>
      <c r="N4294" s="143">
        <v>44181.0</v>
      </c>
    </row>
    <row r="4295">
      <c r="A4295" s="135">
        <v>4294.0</v>
      </c>
      <c r="B4295" s="135" t="s">
        <v>15101</v>
      </c>
      <c r="C4295" s="135" t="s">
        <v>108</v>
      </c>
      <c r="N4295" s="143">
        <v>45649.0</v>
      </c>
    </row>
    <row r="4296">
      <c r="A4296" s="135">
        <v>4295.0</v>
      </c>
      <c r="B4296" s="135" t="s">
        <v>15105</v>
      </c>
      <c r="C4296" s="135" t="s">
        <v>108</v>
      </c>
      <c r="N4296" s="143">
        <v>43845.0</v>
      </c>
    </row>
    <row r="4297">
      <c r="A4297" s="135">
        <v>4296.0</v>
      </c>
      <c r="B4297" s="135" t="s">
        <v>15107</v>
      </c>
      <c r="C4297" s="135" t="s">
        <v>108</v>
      </c>
      <c r="K4297" s="135">
        <v>10.0</v>
      </c>
      <c r="N4297" s="143">
        <v>45258.0</v>
      </c>
    </row>
    <row r="4298">
      <c r="A4298" s="135">
        <v>4297.0</v>
      </c>
      <c r="B4298" s="135" t="s">
        <v>15110</v>
      </c>
      <c r="C4298" s="135" t="s">
        <v>108</v>
      </c>
      <c r="K4298" s="135">
        <v>10.0</v>
      </c>
      <c r="N4298" s="143">
        <v>46007.0</v>
      </c>
      <c r="Q4298" s="135" t="s">
        <v>15113</v>
      </c>
      <c r="R4298" s="135">
        <v>1.0</v>
      </c>
    </row>
    <row r="4299">
      <c r="A4299" s="135">
        <v>4298.0</v>
      </c>
      <c r="B4299" s="135" t="s">
        <v>15115</v>
      </c>
      <c r="C4299" s="135" t="s">
        <v>108</v>
      </c>
      <c r="K4299" s="135">
        <v>30.0</v>
      </c>
      <c r="N4299" s="143">
        <v>45188.0</v>
      </c>
    </row>
    <row r="4300">
      <c r="A4300" s="135">
        <v>4299.0</v>
      </c>
      <c r="B4300" s="135" t="s">
        <v>15118</v>
      </c>
      <c r="C4300" s="135" t="s">
        <v>108</v>
      </c>
      <c r="K4300" s="135">
        <v>20.0</v>
      </c>
      <c r="N4300" s="143">
        <v>46078.0</v>
      </c>
    </row>
    <row r="4301">
      <c r="A4301" s="135">
        <v>4300.0</v>
      </c>
      <c r="B4301" s="135" t="s">
        <v>15122</v>
      </c>
      <c r="C4301" s="135" t="s">
        <v>108</v>
      </c>
      <c r="K4301" s="135">
        <v>20.0</v>
      </c>
      <c r="N4301" s="143">
        <v>46018.0</v>
      </c>
    </row>
    <row r="4302">
      <c r="A4302" s="135">
        <v>4301.0</v>
      </c>
      <c r="B4302" s="135" t="s">
        <v>15125</v>
      </c>
      <c r="C4302" s="135" t="s">
        <v>108</v>
      </c>
      <c r="N4302" s="143">
        <v>46087.0</v>
      </c>
    </row>
    <row r="4303">
      <c r="A4303" s="135">
        <v>4302.0</v>
      </c>
      <c r="B4303" s="135" t="s">
        <v>15128</v>
      </c>
      <c r="C4303" s="135" t="s">
        <v>108</v>
      </c>
      <c r="N4303" s="143">
        <v>44076.0</v>
      </c>
    </row>
    <row r="4304">
      <c r="A4304" s="135">
        <v>4303.0</v>
      </c>
      <c r="B4304" s="135" t="s">
        <v>15131</v>
      </c>
      <c r="C4304" s="135" t="s">
        <v>108</v>
      </c>
      <c r="K4304" s="135">
        <v>10.0</v>
      </c>
      <c r="N4304" s="143">
        <v>44788.0</v>
      </c>
    </row>
    <row r="4305">
      <c r="A4305" s="135">
        <v>4304.0</v>
      </c>
      <c r="B4305" s="135" t="s">
        <v>15135</v>
      </c>
      <c r="C4305" s="135" t="s">
        <v>108</v>
      </c>
      <c r="K4305" s="135">
        <v>40.0</v>
      </c>
      <c r="N4305" s="143">
        <v>45629.0</v>
      </c>
    </row>
    <row r="4306">
      <c r="A4306" s="135">
        <v>4305.0</v>
      </c>
      <c r="B4306" s="135" t="s">
        <v>15137</v>
      </c>
      <c r="C4306" s="135" t="s">
        <v>108</v>
      </c>
      <c r="K4306" s="135">
        <v>10.0</v>
      </c>
      <c r="N4306" s="143">
        <v>46118.0</v>
      </c>
    </row>
    <row r="4307">
      <c r="A4307" s="135">
        <v>4306.0</v>
      </c>
      <c r="B4307" s="135" t="s">
        <v>15140</v>
      </c>
      <c r="C4307" s="135" t="s">
        <v>108</v>
      </c>
      <c r="K4307" s="135">
        <v>30.0</v>
      </c>
      <c r="N4307" s="143">
        <v>43890.0</v>
      </c>
      <c r="Q4307" s="135" t="s">
        <v>15144</v>
      </c>
      <c r="R4307" s="135">
        <v>1.0</v>
      </c>
    </row>
    <row r="4308">
      <c r="A4308" s="135">
        <v>4307.0</v>
      </c>
      <c r="B4308" s="135" t="s">
        <v>15146</v>
      </c>
      <c r="C4308" s="135" t="s">
        <v>108</v>
      </c>
      <c r="K4308" s="135">
        <v>60.0</v>
      </c>
      <c r="N4308" s="143">
        <v>44603.0</v>
      </c>
    </row>
    <row r="4309">
      <c r="A4309" s="135">
        <v>4308.0</v>
      </c>
      <c r="B4309" s="135" t="s">
        <v>15150</v>
      </c>
      <c r="C4309" s="135" t="s">
        <v>108</v>
      </c>
      <c r="N4309" s="143">
        <v>45045.0</v>
      </c>
    </row>
    <row r="4310">
      <c r="A4310" s="135">
        <v>4309.0</v>
      </c>
      <c r="B4310" s="135" t="s">
        <v>15155</v>
      </c>
      <c r="C4310" s="135" t="s">
        <v>108</v>
      </c>
      <c r="K4310" s="135">
        <v>90.0</v>
      </c>
      <c r="N4310" s="143">
        <v>43944.0</v>
      </c>
    </row>
    <row r="4311">
      <c r="A4311" s="135">
        <v>4310.0</v>
      </c>
      <c r="B4311" s="135" t="s">
        <v>15158</v>
      </c>
      <c r="C4311" s="135" t="s">
        <v>108</v>
      </c>
      <c r="K4311" s="135">
        <v>40.0</v>
      </c>
      <c r="N4311" s="143">
        <v>44103.0</v>
      </c>
    </row>
    <row r="4312">
      <c r="A4312" s="135">
        <v>4311.0</v>
      </c>
      <c r="B4312" s="135" t="s">
        <v>15163</v>
      </c>
      <c r="C4312" s="135" t="s">
        <v>108</v>
      </c>
      <c r="N4312" s="143">
        <v>45748.0</v>
      </c>
    </row>
    <row r="4313">
      <c r="A4313" s="135">
        <v>4312.0</v>
      </c>
      <c r="B4313" s="135" t="s">
        <v>15167</v>
      </c>
      <c r="C4313" s="135" t="s">
        <v>108</v>
      </c>
      <c r="N4313" s="143">
        <v>43847.0</v>
      </c>
      <c r="Q4313" s="135" t="s">
        <v>9494</v>
      </c>
      <c r="R4313" s="135">
        <v>1.0</v>
      </c>
    </row>
    <row r="4314">
      <c r="A4314" s="135">
        <v>4313.0</v>
      </c>
      <c r="B4314" s="135" t="s">
        <v>15171</v>
      </c>
      <c r="C4314" s="135" t="s">
        <v>108</v>
      </c>
      <c r="K4314" s="135">
        <v>20.0</v>
      </c>
      <c r="N4314" s="143">
        <v>46057.0</v>
      </c>
    </row>
    <row r="4315">
      <c r="A4315" s="135">
        <v>4314.0</v>
      </c>
      <c r="B4315" s="135" t="s">
        <v>15174</v>
      </c>
      <c r="C4315" s="135" t="s">
        <v>108</v>
      </c>
      <c r="K4315" s="135">
        <v>30.0</v>
      </c>
      <c r="N4315" s="143">
        <v>45226.0</v>
      </c>
    </row>
    <row r="4316">
      <c r="A4316" s="135">
        <v>4315.0</v>
      </c>
      <c r="B4316" s="135" t="s">
        <v>15178</v>
      </c>
      <c r="C4316" s="135" t="s">
        <v>108</v>
      </c>
      <c r="K4316" s="135">
        <v>100.0</v>
      </c>
      <c r="N4316" s="143">
        <v>43846.0</v>
      </c>
    </row>
    <row r="4317">
      <c r="A4317" s="135">
        <v>4316.0</v>
      </c>
      <c r="B4317" s="135" t="s">
        <v>15181</v>
      </c>
      <c r="C4317" s="135" t="s">
        <v>108</v>
      </c>
      <c r="K4317" s="135">
        <v>40.0</v>
      </c>
      <c r="N4317" s="143">
        <v>43841.0</v>
      </c>
    </row>
    <row r="4318">
      <c r="A4318" s="135">
        <v>4317.0</v>
      </c>
      <c r="B4318" s="135" t="s">
        <v>15186</v>
      </c>
      <c r="C4318" s="135" t="s">
        <v>108</v>
      </c>
      <c r="K4318" s="135">
        <v>20.0</v>
      </c>
      <c r="N4318" s="143">
        <v>46023.0</v>
      </c>
    </row>
    <row r="4319">
      <c r="A4319" s="135">
        <v>4318.0</v>
      </c>
      <c r="B4319" s="135" t="s">
        <v>15190</v>
      </c>
      <c r="C4319" s="135" t="s">
        <v>108</v>
      </c>
      <c r="K4319" s="135">
        <v>20.0</v>
      </c>
      <c r="N4319" s="143">
        <v>45727.0</v>
      </c>
    </row>
    <row r="4320">
      <c r="A4320" s="135">
        <v>4319.0</v>
      </c>
      <c r="B4320" s="135" t="s">
        <v>15193</v>
      </c>
      <c r="C4320" s="135" t="s">
        <v>108</v>
      </c>
      <c r="K4320" s="135">
        <v>40.0</v>
      </c>
      <c r="N4320" s="143">
        <v>44477.0</v>
      </c>
    </row>
    <row r="4321">
      <c r="A4321" s="135">
        <v>4320.0</v>
      </c>
      <c r="B4321" s="135" t="s">
        <v>15196</v>
      </c>
      <c r="C4321" s="135" t="s">
        <v>108</v>
      </c>
      <c r="K4321" s="135">
        <v>100.0</v>
      </c>
      <c r="N4321" s="143">
        <v>45827.0</v>
      </c>
    </row>
    <row r="4322">
      <c r="A4322" s="135">
        <v>4321.0</v>
      </c>
      <c r="B4322" s="135" t="s">
        <v>15200</v>
      </c>
      <c r="C4322" s="135" t="s">
        <v>108</v>
      </c>
      <c r="K4322" s="135">
        <v>10.0</v>
      </c>
      <c r="N4322" s="143">
        <v>46015.0</v>
      </c>
    </row>
    <row r="4323">
      <c r="A4323" s="135">
        <v>4322.0</v>
      </c>
      <c r="B4323" s="135" t="s">
        <v>15203</v>
      </c>
      <c r="C4323" s="135" t="s">
        <v>108</v>
      </c>
      <c r="K4323" s="135">
        <v>10.0</v>
      </c>
      <c r="N4323" s="143">
        <v>46014.0</v>
      </c>
    </row>
    <row r="4324">
      <c r="A4324" s="135">
        <v>4323.0</v>
      </c>
      <c r="B4324" s="135" t="s">
        <v>15206</v>
      </c>
      <c r="C4324" s="135" t="s">
        <v>108</v>
      </c>
      <c r="N4324" s="143">
        <v>45924.0</v>
      </c>
      <c r="Q4324" s="135" t="s">
        <v>15211</v>
      </c>
    </row>
    <row r="4325">
      <c r="A4325" s="135">
        <v>4324.0</v>
      </c>
      <c r="B4325" s="135" t="s">
        <v>15213</v>
      </c>
      <c r="C4325" s="135" t="s">
        <v>108</v>
      </c>
      <c r="K4325" s="135">
        <v>30.0</v>
      </c>
      <c r="N4325" s="143">
        <v>43856.0</v>
      </c>
    </row>
    <row r="4326">
      <c r="A4326" s="135">
        <v>4325.0</v>
      </c>
      <c r="B4326" s="135" t="s">
        <v>15216</v>
      </c>
      <c r="C4326" s="135" t="s">
        <v>108</v>
      </c>
      <c r="N4326" s="143">
        <v>43845.0</v>
      </c>
      <c r="Q4326" s="135" t="s">
        <v>9494</v>
      </c>
      <c r="R4326" s="135">
        <v>1.0</v>
      </c>
    </row>
    <row r="4327">
      <c r="A4327" s="135">
        <v>4326.0</v>
      </c>
      <c r="B4327" s="135" t="s">
        <v>15219</v>
      </c>
      <c r="C4327" s="135" t="s">
        <v>108</v>
      </c>
      <c r="N4327" s="143">
        <v>46020.0</v>
      </c>
    </row>
    <row r="4328">
      <c r="A4328" s="135">
        <v>4327.0</v>
      </c>
      <c r="B4328" s="135" t="s">
        <v>15223</v>
      </c>
      <c r="C4328" s="135" t="s">
        <v>108</v>
      </c>
      <c r="K4328" s="135">
        <v>10.0</v>
      </c>
      <c r="N4328" s="143">
        <v>46107.0</v>
      </c>
      <c r="Q4328" s="135" t="s">
        <v>8884</v>
      </c>
    </row>
    <row r="4329">
      <c r="A4329" s="135">
        <v>4328.0</v>
      </c>
      <c r="B4329" s="135" t="s">
        <v>15228</v>
      </c>
      <c r="C4329" s="135" t="s">
        <v>108</v>
      </c>
      <c r="K4329" s="135">
        <v>200.0</v>
      </c>
      <c r="N4329" s="143">
        <v>44451.0</v>
      </c>
    </row>
    <row r="4330">
      <c r="A4330" s="135">
        <v>4329.0</v>
      </c>
      <c r="B4330" s="135" t="s">
        <v>15232</v>
      </c>
      <c r="C4330" s="135" t="s">
        <v>108</v>
      </c>
      <c r="K4330" s="135">
        <v>40.0</v>
      </c>
      <c r="N4330" s="143">
        <v>45418.0</v>
      </c>
    </row>
    <row r="4331">
      <c r="A4331" s="135">
        <v>4330.0</v>
      </c>
      <c r="B4331" s="135" t="s">
        <v>15235</v>
      </c>
      <c r="C4331" s="135" t="s">
        <v>108</v>
      </c>
      <c r="K4331" s="135">
        <v>10.0</v>
      </c>
      <c r="N4331" s="143">
        <v>45575.0</v>
      </c>
    </row>
    <row r="4332">
      <c r="A4332" s="135">
        <v>4331.0</v>
      </c>
      <c r="B4332" s="135" t="s">
        <v>15238</v>
      </c>
      <c r="C4332" s="135" t="s">
        <v>108</v>
      </c>
      <c r="K4332" s="135">
        <v>10.0</v>
      </c>
      <c r="N4332" s="143">
        <v>46012.0</v>
      </c>
    </row>
    <row r="4333">
      <c r="A4333" s="135">
        <v>4332.0</v>
      </c>
      <c r="B4333" s="135" t="s">
        <v>15242</v>
      </c>
      <c r="C4333" s="135" t="s">
        <v>108</v>
      </c>
      <c r="K4333" s="135">
        <v>150.0</v>
      </c>
      <c r="N4333" s="143">
        <v>44869.0</v>
      </c>
      <c r="Q4333" s="135" t="s">
        <v>15245</v>
      </c>
    </row>
    <row r="4334">
      <c r="A4334" s="135">
        <v>4333.0</v>
      </c>
      <c r="B4334" s="135" t="s">
        <v>15247</v>
      </c>
      <c r="C4334" s="135" t="s">
        <v>108</v>
      </c>
      <c r="K4334" s="135">
        <v>10.0</v>
      </c>
      <c r="N4334" s="143">
        <v>46009.0</v>
      </c>
    </row>
    <row r="4335">
      <c r="A4335" s="135">
        <v>4334.0</v>
      </c>
      <c r="B4335" s="135" t="s">
        <v>15251</v>
      </c>
      <c r="C4335" s="135" t="s">
        <v>108</v>
      </c>
      <c r="K4335" s="135">
        <v>100.0</v>
      </c>
      <c r="N4335" s="143">
        <v>44561.0</v>
      </c>
    </row>
    <row r="4336">
      <c r="A4336" s="135">
        <v>4335.0</v>
      </c>
      <c r="B4336" s="135" t="s">
        <v>15253</v>
      </c>
      <c r="C4336" s="135" t="s">
        <v>108</v>
      </c>
      <c r="K4336" s="135">
        <v>100.0</v>
      </c>
      <c r="N4336" s="143">
        <v>43883.0</v>
      </c>
      <c r="Q4336" s="135" t="s">
        <v>15256</v>
      </c>
    </row>
    <row r="4337">
      <c r="A4337" s="135">
        <v>4336.0</v>
      </c>
      <c r="B4337" s="135" t="s">
        <v>15257</v>
      </c>
      <c r="C4337" s="135" t="s">
        <v>108</v>
      </c>
      <c r="N4337" s="143">
        <v>44694.0</v>
      </c>
    </row>
    <row r="4338">
      <c r="A4338" s="135">
        <v>4337.0</v>
      </c>
      <c r="B4338" s="135" t="s">
        <v>15262</v>
      </c>
      <c r="C4338" s="135" t="s">
        <v>108</v>
      </c>
      <c r="K4338" s="135">
        <v>30.0</v>
      </c>
      <c r="N4338" s="143">
        <v>46020.0</v>
      </c>
    </row>
    <row r="4339">
      <c r="A4339" s="135">
        <v>4338.0</v>
      </c>
      <c r="B4339" s="135" t="s">
        <v>15264</v>
      </c>
      <c r="C4339" s="135" t="s">
        <v>108</v>
      </c>
      <c r="K4339" s="135">
        <v>20.0</v>
      </c>
      <c r="N4339" s="143">
        <v>43840.0</v>
      </c>
    </row>
    <row r="4340">
      <c r="A4340" s="135">
        <v>4339.0</v>
      </c>
      <c r="B4340" s="135" t="s">
        <v>15268</v>
      </c>
      <c r="C4340" s="135" t="s">
        <v>108</v>
      </c>
      <c r="K4340" s="135">
        <v>30.0</v>
      </c>
      <c r="N4340" s="143">
        <v>45619.0</v>
      </c>
    </row>
    <row r="4341">
      <c r="A4341" s="135">
        <v>4340.0</v>
      </c>
      <c r="B4341" s="135" t="s">
        <v>15270</v>
      </c>
      <c r="C4341" s="135" t="s">
        <v>108</v>
      </c>
      <c r="K4341" s="135">
        <v>10.0</v>
      </c>
      <c r="N4341" s="143">
        <v>46017.0</v>
      </c>
      <c r="Q4341" s="135" t="s">
        <v>15275</v>
      </c>
    </row>
    <row r="4342">
      <c r="A4342" s="135">
        <v>4341.0</v>
      </c>
      <c r="B4342" s="135" t="s">
        <v>15276</v>
      </c>
      <c r="C4342" s="135" t="s">
        <v>108</v>
      </c>
      <c r="N4342" s="143">
        <v>45634.0</v>
      </c>
    </row>
    <row r="4343">
      <c r="A4343" s="135">
        <v>4342.0</v>
      </c>
      <c r="B4343" s="135" t="s">
        <v>15280</v>
      </c>
      <c r="C4343" s="135" t="s">
        <v>108</v>
      </c>
      <c r="N4343" s="143">
        <v>43888.0</v>
      </c>
    </row>
    <row r="4344">
      <c r="A4344" s="135">
        <v>4343.0</v>
      </c>
      <c r="B4344" s="135" t="s">
        <v>15283</v>
      </c>
      <c r="C4344" s="135" t="s">
        <v>108</v>
      </c>
      <c r="K4344" s="135">
        <v>30.0</v>
      </c>
      <c r="N4344" s="143">
        <v>45375.0</v>
      </c>
    </row>
    <row r="4345">
      <c r="A4345" s="135">
        <v>4344.0</v>
      </c>
      <c r="B4345" s="135" t="s">
        <v>15287</v>
      </c>
      <c r="C4345" s="135" t="s">
        <v>108</v>
      </c>
      <c r="K4345" s="135">
        <v>200.0</v>
      </c>
      <c r="N4345" s="143">
        <v>43841.0</v>
      </c>
    </row>
    <row r="4346">
      <c r="A4346" s="135">
        <v>4345.0</v>
      </c>
      <c r="B4346" s="135" t="s">
        <v>15290</v>
      </c>
      <c r="C4346" s="135" t="s">
        <v>108</v>
      </c>
      <c r="K4346" s="135">
        <v>30.0</v>
      </c>
      <c r="N4346" s="143">
        <v>45714.0</v>
      </c>
    </row>
    <row r="4347">
      <c r="A4347" s="135">
        <v>4346.0</v>
      </c>
      <c r="B4347" s="135" t="s">
        <v>15293</v>
      </c>
      <c r="C4347" s="135" t="s">
        <v>108</v>
      </c>
      <c r="K4347" s="135">
        <v>10.0</v>
      </c>
      <c r="N4347" s="143">
        <v>45108.0</v>
      </c>
    </row>
    <row r="4348">
      <c r="A4348" s="135">
        <v>4347.0</v>
      </c>
      <c r="B4348" s="135" t="s">
        <v>15295</v>
      </c>
      <c r="C4348" s="135" t="s">
        <v>108</v>
      </c>
      <c r="N4348" s="143">
        <v>43908.0</v>
      </c>
    </row>
    <row r="4349">
      <c r="A4349" s="135">
        <v>4348.0</v>
      </c>
      <c r="B4349" s="135" t="s">
        <v>15297</v>
      </c>
      <c r="C4349" s="135" t="s">
        <v>108</v>
      </c>
      <c r="K4349" s="135">
        <v>90.0</v>
      </c>
      <c r="N4349" s="143">
        <v>44143.0</v>
      </c>
      <c r="Q4349" s="135" t="s">
        <v>15299</v>
      </c>
    </row>
    <row r="4350">
      <c r="A4350" s="135">
        <v>4349.0</v>
      </c>
      <c r="B4350" s="135" t="s">
        <v>15302</v>
      </c>
      <c r="C4350" s="135" t="s">
        <v>108</v>
      </c>
      <c r="N4350" s="143">
        <v>43868.0</v>
      </c>
    </row>
    <row r="4351">
      <c r="A4351" s="135">
        <v>4350.0</v>
      </c>
      <c r="B4351" s="135" t="s">
        <v>15304</v>
      </c>
      <c r="C4351" s="135" t="s">
        <v>108</v>
      </c>
      <c r="K4351" s="135">
        <v>10.0</v>
      </c>
      <c r="N4351" s="143">
        <v>46017.0</v>
      </c>
    </row>
    <row r="4352">
      <c r="A4352" s="135">
        <v>4351.0</v>
      </c>
      <c r="B4352" s="135" t="s">
        <v>15309</v>
      </c>
      <c r="C4352" s="135" t="s">
        <v>108</v>
      </c>
      <c r="N4352" s="143">
        <v>46005.0</v>
      </c>
    </row>
    <row r="4353">
      <c r="A4353" s="135">
        <v>4352.0</v>
      </c>
      <c r="B4353" s="135" t="s">
        <v>15312</v>
      </c>
      <c r="C4353" s="135" t="s">
        <v>108</v>
      </c>
      <c r="K4353" s="135">
        <v>10.0</v>
      </c>
      <c r="N4353" s="143">
        <v>46017.0</v>
      </c>
    </row>
    <row r="4354">
      <c r="A4354" s="135">
        <v>4353.0</v>
      </c>
      <c r="B4354" s="135" t="s">
        <v>15315</v>
      </c>
      <c r="C4354" s="135" t="s">
        <v>108</v>
      </c>
      <c r="K4354" s="135">
        <v>70.0</v>
      </c>
      <c r="N4354" s="143">
        <v>43901.0</v>
      </c>
    </row>
    <row r="4355">
      <c r="A4355" s="135">
        <v>4354.0</v>
      </c>
      <c r="B4355" s="135" t="s">
        <v>15318</v>
      </c>
      <c r="C4355" s="135" t="s">
        <v>108</v>
      </c>
      <c r="K4355" s="135">
        <v>200.0</v>
      </c>
      <c r="N4355" s="143">
        <v>44139.0</v>
      </c>
    </row>
    <row r="4356">
      <c r="A4356" s="135">
        <v>4355.0</v>
      </c>
      <c r="B4356" s="135" t="s">
        <v>15320</v>
      </c>
      <c r="C4356" s="135" t="s">
        <v>108</v>
      </c>
      <c r="K4356" s="135">
        <v>200.0</v>
      </c>
      <c r="N4356" s="143">
        <v>46097.0</v>
      </c>
    </row>
    <row r="4357">
      <c r="A4357" s="135">
        <v>4356.0</v>
      </c>
      <c r="B4357" s="135" t="s">
        <v>15324</v>
      </c>
      <c r="C4357" s="135" t="s">
        <v>108</v>
      </c>
      <c r="K4357" s="135">
        <v>100.0</v>
      </c>
      <c r="N4357" s="143">
        <v>45204.0</v>
      </c>
    </row>
    <row r="4358">
      <c r="A4358" s="135">
        <v>4357.0</v>
      </c>
      <c r="B4358" s="135" t="s">
        <v>15327</v>
      </c>
      <c r="C4358" s="135" t="s">
        <v>108</v>
      </c>
      <c r="K4358" s="135">
        <v>10.0</v>
      </c>
      <c r="N4358" s="143">
        <v>44827.0</v>
      </c>
    </row>
    <row r="4359">
      <c r="A4359" s="135">
        <v>4358.0</v>
      </c>
      <c r="B4359" s="135" t="s">
        <v>15330</v>
      </c>
      <c r="C4359" s="135" t="s">
        <v>108</v>
      </c>
      <c r="K4359" s="135">
        <v>80.0</v>
      </c>
      <c r="N4359" s="143">
        <v>46051.0</v>
      </c>
    </row>
    <row r="4360">
      <c r="A4360" s="135">
        <v>4359.0</v>
      </c>
      <c r="B4360" s="135" t="s">
        <v>15332</v>
      </c>
      <c r="C4360" s="135" t="s">
        <v>108</v>
      </c>
      <c r="K4360" s="135">
        <v>150.0</v>
      </c>
      <c r="N4360" s="143">
        <v>44687.0</v>
      </c>
    </row>
    <row r="4361">
      <c r="A4361" s="135">
        <v>4360.0</v>
      </c>
      <c r="B4361" s="135" t="s">
        <v>15335</v>
      </c>
      <c r="C4361" s="135" t="s">
        <v>108</v>
      </c>
      <c r="K4361" s="135">
        <v>20.0</v>
      </c>
      <c r="N4361" s="143">
        <v>46057.0</v>
      </c>
      <c r="Q4361" s="135" t="s">
        <v>15339</v>
      </c>
    </row>
    <row r="4362">
      <c r="A4362" s="135">
        <v>4361.0</v>
      </c>
      <c r="B4362" s="135" t="s">
        <v>15340</v>
      </c>
      <c r="C4362" s="135" t="s">
        <v>108</v>
      </c>
      <c r="N4362" s="143">
        <v>43862.0</v>
      </c>
    </row>
    <row r="4363">
      <c r="A4363" s="135">
        <v>4362.0</v>
      </c>
      <c r="B4363" s="135" t="s">
        <v>15344</v>
      </c>
      <c r="C4363" s="135" t="s">
        <v>108</v>
      </c>
      <c r="K4363" s="135">
        <v>10.0</v>
      </c>
      <c r="N4363" s="143">
        <v>46012.0</v>
      </c>
    </row>
    <row r="4364">
      <c r="A4364" s="135">
        <v>4363.0</v>
      </c>
      <c r="B4364" s="135" t="s">
        <v>15348</v>
      </c>
      <c r="C4364" s="135" t="s">
        <v>108</v>
      </c>
      <c r="K4364" s="135">
        <v>10.0</v>
      </c>
      <c r="N4364" s="143">
        <v>46078.0</v>
      </c>
    </row>
    <row r="4365">
      <c r="A4365" s="135">
        <v>4364.0</v>
      </c>
      <c r="B4365" s="135" t="s">
        <v>15350</v>
      </c>
      <c r="C4365" s="135" t="s">
        <v>108</v>
      </c>
      <c r="K4365" s="135">
        <v>30.0</v>
      </c>
      <c r="N4365" s="143">
        <v>45687.0</v>
      </c>
    </row>
    <row r="4366">
      <c r="A4366" s="135">
        <v>4365.0</v>
      </c>
      <c r="B4366" s="135" t="s">
        <v>15354</v>
      </c>
      <c r="C4366" s="135" t="s">
        <v>108</v>
      </c>
      <c r="N4366" s="143">
        <v>46033.0</v>
      </c>
    </row>
    <row r="4367">
      <c r="A4367" s="135">
        <v>4366.0</v>
      </c>
      <c r="B4367" s="135" t="s">
        <v>15357</v>
      </c>
      <c r="C4367" s="135" t="s">
        <v>108</v>
      </c>
      <c r="K4367" s="135">
        <v>70.0</v>
      </c>
      <c r="N4367" s="143">
        <v>44925.0</v>
      </c>
    </row>
    <row r="4368">
      <c r="A4368" s="135">
        <v>4367.0</v>
      </c>
      <c r="B4368" s="135" t="s">
        <v>15360</v>
      </c>
      <c r="C4368" s="135" t="s">
        <v>108</v>
      </c>
      <c r="K4368" s="135">
        <v>20.0</v>
      </c>
      <c r="N4368" s="143">
        <v>45839.0</v>
      </c>
      <c r="Q4368" s="135" t="s">
        <v>15361</v>
      </c>
    </row>
    <row r="4369">
      <c r="A4369" s="135">
        <v>4368.0</v>
      </c>
      <c r="B4369" s="135" t="s">
        <v>15363</v>
      </c>
      <c r="C4369" s="135" t="s">
        <v>108</v>
      </c>
      <c r="K4369" s="135">
        <v>50.0</v>
      </c>
      <c r="N4369" s="143">
        <v>44604.0</v>
      </c>
    </row>
    <row r="4370">
      <c r="A4370" s="135">
        <v>4369.0</v>
      </c>
      <c r="B4370" s="135" t="s">
        <v>15366</v>
      </c>
      <c r="C4370" s="135" t="s">
        <v>108</v>
      </c>
      <c r="K4370" s="135">
        <v>10.0</v>
      </c>
      <c r="N4370" s="143">
        <v>46081.0</v>
      </c>
    </row>
    <row r="4371">
      <c r="A4371" s="135">
        <v>4370.0</v>
      </c>
      <c r="B4371" s="135" t="s">
        <v>15370</v>
      </c>
      <c r="C4371" s="135" t="s">
        <v>108</v>
      </c>
      <c r="K4371" s="135">
        <v>100.0</v>
      </c>
      <c r="N4371" s="143">
        <v>43952.0</v>
      </c>
    </row>
    <row r="4372">
      <c r="A4372" s="135">
        <v>4371.0</v>
      </c>
      <c r="B4372" s="135" t="s">
        <v>15372</v>
      </c>
      <c r="C4372" s="135" t="s">
        <v>108</v>
      </c>
      <c r="K4372" s="135">
        <v>10.0</v>
      </c>
      <c r="N4372" s="143">
        <v>46019.0</v>
      </c>
    </row>
    <row r="4373">
      <c r="A4373" s="135">
        <v>4372.0</v>
      </c>
      <c r="B4373" s="135" t="s">
        <v>15376</v>
      </c>
      <c r="C4373" s="135" t="s">
        <v>108</v>
      </c>
      <c r="N4373" s="143">
        <v>46083.0</v>
      </c>
    </row>
    <row r="4374">
      <c r="A4374" s="135">
        <v>4373.0</v>
      </c>
      <c r="B4374" s="135" t="s">
        <v>15377</v>
      </c>
      <c r="C4374" s="135" t="s">
        <v>108</v>
      </c>
      <c r="N4374" s="143">
        <v>45354.0</v>
      </c>
    </row>
    <row r="4375">
      <c r="A4375" s="135">
        <v>4374.0</v>
      </c>
      <c r="B4375" s="135" t="s">
        <v>15380</v>
      </c>
      <c r="C4375" s="135" t="s">
        <v>108</v>
      </c>
      <c r="K4375" s="135">
        <v>10.0</v>
      </c>
      <c r="N4375" s="143">
        <v>44704.0</v>
      </c>
    </row>
    <row r="4376">
      <c r="A4376" s="135">
        <v>4375.0</v>
      </c>
      <c r="B4376" s="135" t="s">
        <v>2191</v>
      </c>
      <c r="C4376" s="135" t="s">
        <v>108</v>
      </c>
      <c r="K4376" s="135">
        <v>70.0</v>
      </c>
      <c r="N4376" s="143">
        <v>45899.0</v>
      </c>
    </row>
    <row r="4377">
      <c r="A4377" s="135">
        <v>4376.0</v>
      </c>
      <c r="B4377" s="135" t="s">
        <v>15384</v>
      </c>
      <c r="C4377" s="135" t="s">
        <v>108</v>
      </c>
      <c r="K4377" s="135">
        <v>10.0</v>
      </c>
      <c r="N4377" s="143">
        <v>46082.0</v>
      </c>
    </row>
    <row r="4378">
      <c r="A4378" s="135">
        <v>4377.0</v>
      </c>
      <c r="B4378" s="135" t="s">
        <v>15388</v>
      </c>
      <c r="C4378" s="135" t="s">
        <v>108</v>
      </c>
      <c r="K4378" s="135">
        <v>10.0</v>
      </c>
      <c r="N4378" s="143">
        <v>46018.0</v>
      </c>
    </row>
    <row r="4379">
      <c r="A4379" s="135">
        <v>4378.0</v>
      </c>
      <c r="B4379" s="135" t="s">
        <v>15389</v>
      </c>
      <c r="C4379" s="135" t="s">
        <v>108</v>
      </c>
      <c r="N4379" s="143">
        <v>45526.0</v>
      </c>
    </row>
    <row r="4380">
      <c r="A4380" s="135">
        <v>4379.0</v>
      </c>
      <c r="B4380" s="135" t="s">
        <v>15392</v>
      </c>
      <c r="C4380" s="135" t="s">
        <v>108</v>
      </c>
      <c r="K4380" s="135">
        <v>60.0</v>
      </c>
      <c r="N4380" s="143">
        <v>45805.0</v>
      </c>
    </row>
    <row r="4381">
      <c r="A4381" s="135">
        <v>4380.0</v>
      </c>
      <c r="B4381" s="135" t="s">
        <v>15394</v>
      </c>
      <c r="C4381" s="135" t="s">
        <v>108</v>
      </c>
      <c r="K4381" s="135">
        <v>10.0</v>
      </c>
      <c r="N4381" s="143">
        <v>46012.0</v>
      </c>
    </row>
    <row r="4382">
      <c r="A4382" s="135">
        <v>4381.0</v>
      </c>
      <c r="B4382" s="135" t="s">
        <v>15397</v>
      </c>
      <c r="C4382" s="135" t="s">
        <v>108</v>
      </c>
      <c r="N4382" s="143">
        <v>44359.0</v>
      </c>
    </row>
    <row r="4383">
      <c r="A4383" s="135">
        <v>4382.0</v>
      </c>
      <c r="B4383" s="135" t="s">
        <v>15400</v>
      </c>
      <c r="C4383" s="135" t="s">
        <v>108</v>
      </c>
      <c r="K4383" s="135">
        <v>40.0</v>
      </c>
      <c r="N4383" s="143">
        <v>43849.0</v>
      </c>
    </row>
    <row r="4384">
      <c r="A4384" s="135">
        <v>4383.0</v>
      </c>
      <c r="B4384" s="135" t="s">
        <v>15401</v>
      </c>
      <c r="C4384" s="135" t="s">
        <v>108</v>
      </c>
      <c r="K4384" s="135">
        <v>60.0</v>
      </c>
      <c r="N4384" s="143">
        <v>43885.0</v>
      </c>
    </row>
    <row r="4385">
      <c r="A4385" s="135">
        <v>4384.0</v>
      </c>
      <c r="B4385" s="135" t="s">
        <v>15404</v>
      </c>
      <c r="C4385" s="135" t="s">
        <v>108</v>
      </c>
      <c r="K4385" s="135">
        <v>60.0</v>
      </c>
      <c r="N4385" s="143">
        <v>45520.0</v>
      </c>
    </row>
    <row r="4386">
      <c r="A4386" s="135">
        <v>4385.0</v>
      </c>
      <c r="B4386" s="135" t="s">
        <v>15405</v>
      </c>
      <c r="C4386" s="135" t="s">
        <v>108</v>
      </c>
      <c r="K4386" s="135">
        <v>80.0</v>
      </c>
      <c r="N4386" s="143">
        <v>44909.0</v>
      </c>
      <c r="Q4386" s="135" t="s">
        <v>15408</v>
      </c>
      <c r="R4386" s="135">
        <v>1.0</v>
      </c>
    </row>
    <row r="4387">
      <c r="A4387" s="135">
        <v>4386.0</v>
      </c>
      <c r="B4387" s="135" t="s">
        <v>15409</v>
      </c>
      <c r="C4387" s="135" t="s">
        <v>108</v>
      </c>
      <c r="K4387" s="135">
        <v>80.0</v>
      </c>
      <c r="N4387" s="143">
        <v>44925.0</v>
      </c>
    </row>
    <row r="4388">
      <c r="A4388" s="135">
        <v>4387.0</v>
      </c>
      <c r="B4388" s="135" t="s">
        <v>15412</v>
      </c>
      <c r="C4388" s="135" t="s">
        <v>108</v>
      </c>
      <c r="K4388" s="135">
        <v>20.0</v>
      </c>
      <c r="N4388" s="143">
        <v>45801.0</v>
      </c>
    </row>
    <row r="4389">
      <c r="A4389" s="135">
        <v>4388.0</v>
      </c>
      <c r="B4389" s="135" t="s">
        <v>15415</v>
      </c>
      <c r="C4389" s="135" t="s">
        <v>108</v>
      </c>
      <c r="K4389" s="135">
        <v>10.0</v>
      </c>
      <c r="N4389" s="143">
        <v>46067.0</v>
      </c>
    </row>
    <row r="4390">
      <c r="A4390" s="135">
        <v>4389.0</v>
      </c>
      <c r="B4390" s="135" t="s">
        <v>15418</v>
      </c>
      <c r="C4390" s="135" t="s">
        <v>108</v>
      </c>
      <c r="K4390" s="135">
        <v>100.0</v>
      </c>
      <c r="N4390" s="143">
        <v>43848.0</v>
      </c>
    </row>
    <row r="4391">
      <c r="A4391" s="135">
        <v>4390.0</v>
      </c>
      <c r="B4391" s="135" t="s">
        <v>15422</v>
      </c>
      <c r="C4391" s="135" t="s">
        <v>108</v>
      </c>
      <c r="K4391" s="135">
        <v>10.0</v>
      </c>
      <c r="N4391" s="143">
        <v>45720.0</v>
      </c>
    </row>
    <row r="4392">
      <c r="A4392" s="135">
        <v>4391.0</v>
      </c>
      <c r="B4392" s="135" t="s">
        <v>15424</v>
      </c>
      <c r="C4392" s="135" t="s">
        <v>108</v>
      </c>
      <c r="K4392" s="135">
        <v>150.0</v>
      </c>
      <c r="N4392" s="143">
        <v>43841.0</v>
      </c>
    </row>
    <row r="4393">
      <c r="A4393" s="135">
        <v>4392.0</v>
      </c>
      <c r="B4393" s="135" t="s">
        <v>15429</v>
      </c>
      <c r="C4393" s="135" t="s">
        <v>108</v>
      </c>
      <c r="K4393" s="135">
        <v>150.0</v>
      </c>
      <c r="N4393" s="143">
        <v>43847.0</v>
      </c>
    </row>
    <row r="4394">
      <c r="A4394" s="135">
        <v>4393.0</v>
      </c>
      <c r="B4394" s="135" t="s">
        <v>15432</v>
      </c>
      <c r="C4394" s="135" t="s">
        <v>108</v>
      </c>
      <c r="N4394" s="143">
        <v>45282.0</v>
      </c>
    </row>
    <row r="4395">
      <c r="A4395" s="135">
        <v>4394.0</v>
      </c>
      <c r="B4395" s="135" t="s">
        <v>15435</v>
      </c>
      <c r="C4395" s="135" t="s">
        <v>108</v>
      </c>
      <c r="K4395" s="135">
        <v>20.0</v>
      </c>
      <c r="N4395" s="143">
        <v>45847.0</v>
      </c>
      <c r="Q4395" s="135" t="s">
        <v>15440</v>
      </c>
    </row>
    <row r="4396">
      <c r="A4396" s="135">
        <v>4395.0</v>
      </c>
      <c r="B4396" s="135" t="s">
        <v>15441</v>
      </c>
      <c r="C4396" s="135" t="s">
        <v>108</v>
      </c>
      <c r="K4396" s="135">
        <v>30.0</v>
      </c>
      <c r="N4396" s="143">
        <v>43854.0</v>
      </c>
    </row>
    <row r="4397">
      <c r="A4397" s="135">
        <v>4396.0</v>
      </c>
      <c r="B4397" s="135" t="s">
        <v>15443</v>
      </c>
      <c r="C4397" s="135" t="s">
        <v>108</v>
      </c>
      <c r="N4397" s="143">
        <v>43841.0</v>
      </c>
    </row>
    <row r="4398">
      <c r="A4398" s="135">
        <v>4397.0</v>
      </c>
      <c r="B4398" s="135" t="s">
        <v>15445</v>
      </c>
      <c r="C4398" s="135" t="s">
        <v>108</v>
      </c>
      <c r="K4398" s="135">
        <v>50.0</v>
      </c>
      <c r="N4398" s="143">
        <v>43860.0</v>
      </c>
    </row>
    <row r="4399">
      <c r="A4399" s="135">
        <v>4398.0</v>
      </c>
      <c r="B4399" s="135" t="s">
        <v>15449</v>
      </c>
      <c r="C4399" s="135" t="s">
        <v>108</v>
      </c>
      <c r="K4399" s="135">
        <v>70.0</v>
      </c>
      <c r="N4399" s="143">
        <v>45839.0</v>
      </c>
      <c r="Q4399" s="135" t="s">
        <v>15451</v>
      </c>
    </row>
    <row r="4400">
      <c r="A4400" s="135">
        <v>4399.0</v>
      </c>
      <c r="B4400" s="135" t="s">
        <v>15453</v>
      </c>
      <c r="C4400" s="135" t="s">
        <v>108</v>
      </c>
      <c r="K4400" s="135">
        <v>10.0</v>
      </c>
      <c r="N4400" s="143">
        <v>43902.0</v>
      </c>
    </row>
    <row r="4401">
      <c r="A4401" s="135">
        <v>4400.0</v>
      </c>
      <c r="B4401" s="135" t="s">
        <v>15455</v>
      </c>
      <c r="C4401" s="135" t="s">
        <v>108</v>
      </c>
      <c r="K4401" s="135">
        <v>60.0</v>
      </c>
      <c r="N4401" s="143">
        <v>46119.0</v>
      </c>
    </row>
    <row r="4402">
      <c r="A4402" s="135">
        <v>4401.0</v>
      </c>
      <c r="B4402" s="135" t="s">
        <v>15457</v>
      </c>
      <c r="C4402" s="135" t="s">
        <v>108</v>
      </c>
      <c r="N4402" s="143">
        <v>45983.0</v>
      </c>
    </row>
    <row r="4403">
      <c r="A4403" s="135">
        <v>4402.0</v>
      </c>
      <c r="B4403" s="135" t="s">
        <v>15459</v>
      </c>
      <c r="C4403" s="135" t="s">
        <v>108</v>
      </c>
      <c r="K4403" s="135">
        <v>10.0</v>
      </c>
      <c r="N4403" s="143">
        <v>46006.0</v>
      </c>
    </row>
    <row r="4404">
      <c r="A4404" s="135">
        <v>4403.0</v>
      </c>
      <c r="B4404" s="135" t="s">
        <v>15462</v>
      </c>
      <c r="C4404" s="135" t="s">
        <v>108</v>
      </c>
      <c r="K4404" s="135">
        <v>10.0</v>
      </c>
      <c r="N4404" s="143">
        <v>46117.0</v>
      </c>
    </row>
    <row r="4405">
      <c r="A4405" s="135">
        <v>4404.0</v>
      </c>
      <c r="B4405" s="135" t="s">
        <v>15465</v>
      </c>
      <c r="C4405" s="135" t="s">
        <v>108</v>
      </c>
      <c r="K4405" s="135">
        <v>30.0</v>
      </c>
      <c r="N4405" s="143">
        <v>43365.0</v>
      </c>
    </row>
    <row r="4406">
      <c r="A4406" s="135">
        <v>4405.0</v>
      </c>
      <c r="B4406" s="135" t="s">
        <v>15468</v>
      </c>
      <c r="C4406" s="135" t="s">
        <v>108</v>
      </c>
      <c r="N4406" s="143">
        <v>43843.0</v>
      </c>
    </row>
    <row r="4407">
      <c r="A4407" s="135">
        <v>4406.0</v>
      </c>
      <c r="B4407" s="135" t="s">
        <v>15470</v>
      </c>
      <c r="C4407" s="135" t="s">
        <v>108</v>
      </c>
      <c r="K4407" s="135">
        <v>150.0</v>
      </c>
      <c r="N4407" s="143">
        <v>44644.0</v>
      </c>
    </row>
    <row r="4408">
      <c r="A4408" s="135">
        <v>4407.0</v>
      </c>
      <c r="B4408" s="135" t="s">
        <v>15473</v>
      </c>
      <c r="C4408" s="135" t="s">
        <v>108</v>
      </c>
      <c r="K4408" s="135">
        <v>10.0</v>
      </c>
      <c r="N4408" s="143">
        <v>46019.0</v>
      </c>
    </row>
    <row r="4409">
      <c r="A4409" s="135">
        <v>4408.0</v>
      </c>
      <c r="B4409" s="135" t="s">
        <v>15475</v>
      </c>
      <c r="C4409" s="135" t="s">
        <v>108</v>
      </c>
      <c r="K4409" s="135">
        <v>150.0</v>
      </c>
      <c r="N4409" s="143">
        <v>43864.0</v>
      </c>
    </row>
    <row r="4410">
      <c r="A4410" s="135">
        <v>4409.0</v>
      </c>
      <c r="B4410" s="135" t="s">
        <v>15477</v>
      </c>
      <c r="C4410" s="135" t="s">
        <v>108</v>
      </c>
      <c r="N4410" s="143">
        <v>45133.0</v>
      </c>
    </row>
    <row r="4411">
      <c r="A4411" s="135">
        <v>4410.0</v>
      </c>
      <c r="B4411" s="135" t="s">
        <v>15481</v>
      </c>
      <c r="C4411" s="135" t="s">
        <v>108</v>
      </c>
      <c r="K4411" s="135">
        <v>100.0</v>
      </c>
      <c r="N4411" s="143">
        <v>45982.0</v>
      </c>
    </row>
    <row r="4412">
      <c r="A4412" s="135">
        <v>4411.0</v>
      </c>
      <c r="B4412" s="135" t="s">
        <v>15483</v>
      </c>
      <c r="C4412" s="135" t="s">
        <v>108</v>
      </c>
      <c r="K4412" s="135">
        <v>60.0</v>
      </c>
      <c r="N4412" s="143">
        <v>44898.0</v>
      </c>
    </row>
    <row r="4413">
      <c r="A4413" s="135">
        <v>4412.0</v>
      </c>
      <c r="B4413" s="135" t="s">
        <v>15486</v>
      </c>
      <c r="C4413" s="135" t="s">
        <v>108</v>
      </c>
      <c r="N4413" s="143">
        <v>46032.0</v>
      </c>
    </row>
    <row r="4414">
      <c r="A4414" s="135">
        <v>4413.0</v>
      </c>
      <c r="B4414" s="135" t="s">
        <v>15487</v>
      </c>
      <c r="C4414" s="135" t="s">
        <v>108</v>
      </c>
      <c r="N4414" s="143">
        <v>43844.0</v>
      </c>
    </row>
    <row r="4415">
      <c r="A4415" s="135">
        <v>4414.0</v>
      </c>
      <c r="B4415" s="135" t="s">
        <v>15490</v>
      </c>
      <c r="C4415" s="135" t="s">
        <v>108</v>
      </c>
      <c r="K4415" s="135">
        <v>100.0</v>
      </c>
      <c r="N4415" s="143">
        <v>43864.0</v>
      </c>
    </row>
    <row r="4416">
      <c r="A4416" s="135">
        <v>4415.0</v>
      </c>
      <c r="B4416" s="135" t="s">
        <v>15493</v>
      </c>
      <c r="C4416" s="135" t="s">
        <v>108</v>
      </c>
      <c r="K4416" s="135">
        <v>10.0</v>
      </c>
      <c r="N4416" s="143">
        <v>45120.0</v>
      </c>
    </row>
    <row r="4417">
      <c r="A4417" s="135">
        <v>4416.0</v>
      </c>
      <c r="B4417" s="135" t="s">
        <v>15496</v>
      </c>
      <c r="C4417" s="135" t="s">
        <v>108</v>
      </c>
      <c r="K4417" s="135">
        <v>20.0</v>
      </c>
      <c r="N4417" s="143">
        <v>46044.0</v>
      </c>
    </row>
    <row r="4418">
      <c r="A4418" s="135">
        <v>4417.0</v>
      </c>
      <c r="B4418" s="135" t="s">
        <v>15499</v>
      </c>
      <c r="C4418" s="135" t="s">
        <v>108</v>
      </c>
      <c r="N4418" s="143">
        <v>44997.0</v>
      </c>
    </row>
    <row r="4419">
      <c r="A4419" s="135">
        <v>4418.0</v>
      </c>
      <c r="B4419" s="135" t="s">
        <v>15501</v>
      </c>
      <c r="C4419" s="135" t="s">
        <v>108</v>
      </c>
      <c r="K4419" s="135">
        <v>30.0</v>
      </c>
      <c r="N4419" s="143">
        <v>44039.0</v>
      </c>
    </row>
    <row r="4420">
      <c r="A4420" s="135">
        <v>4419.0</v>
      </c>
      <c r="B4420" s="135" t="s">
        <v>15504</v>
      </c>
      <c r="C4420" s="135" t="s">
        <v>108</v>
      </c>
      <c r="K4420" s="135">
        <v>90.0</v>
      </c>
      <c r="N4420" s="143">
        <v>45333.0</v>
      </c>
    </row>
    <row r="4421">
      <c r="A4421" s="135">
        <v>4420.0</v>
      </c>
      <c r="B4421" s="135" t="s">
        <v>15506</v>
      </c>
      <c r="C4421" s="135" t="s">
        <v>108</v>
      </c>
      <c r="K4421" s="135">
        <v>10.0</v>
      </c>
      <c r="N4421" s="143">
        <v>46017.0</v>
      </c>
    </row>
    <row r="4422">
      <c r="A4422" s="135">
        <v>4421.0</v>
      </c>
      <c r="B4422" s="135" t="s">
        <v>15508</v>
      </c>
      <c r="C4422" s="135" t="s">
        <v>108</v>
      </c>
      <c r="N4422" s="143">
        <v>44090.0</v>
      </c>
    </row>
    <row r="4423">
      <c r="A4423" s="135">
        <v>4422.0</v>
      </c>
      <c r="B4423" s="135" t="s">
        <v>15514</v>
      </c>
      <c r="C4423" s="135" t="s">
        <v>108</v>
      </c>
      <c r="N4423" s="143">
        <v>45829.0</v>
      </c>
    </row>
    <row r="4424">
      <c r="A4424" s="135">
        <v>4423.0</v>
      </c>
      <c r="B4424" s="135" t="s">
        <v>15517</v>
      </c>
      <c r="C4424" s="135" t="s">
        <v>108</v>
      </c>
      <c r="K4424" s="135">
        <v>10.0</v>
      </c>
      <c r="N4424" s="143">
        <v>46081.0</v>
      </c>
    </row>
    <row r="4425">
      <c r="A4425" s="135">
        <v>4424.0</v>
      </c>
      <c r="B4425" s="135" t="s">
        <v>15519</v>
      </c>
      <c r="C4425" s="135" t="s">
        <v>108</v>
      </c>
      <c r="K4425" s="135">
        <v>70.0</v>
      </c>
      <c r="N4425" s="143">
        <v>43883.0</v>
      </c>
    </row>
    <row r="4426">
      <c r="A4426" s="135">
        <v>4425.0</v>
      </c>
      <c r="B4426" s="135" t="s">
        <v>15522</v>
      </c>
      <c r="C4426" s="135" t="s">
        <v>108</v>
      </c>
      <c r="K4426" s="135">
        <v>20.0</v>
      </c>
      <c r="N4426" s="143">
        <v>43862.0</v>
      </c>
    </row>
    <row r="4427">
      <c r="A4427" s="135">
        <v>4426.0</v>
      </c>
      <c r="B4427" s="135" t="s">
        <v>15525</v>
      </c>
      <c r="C4427" s="135" t="s">
        <v>108</v>
      </c>
      <c r="K4427" s="135">
        <v>90.0</v>
      </c>
      <c r="N4427" s="143">
        <v>44366.0</v>
      </c>
    </row>
    <row r="4428">
      <c r="A4428" s="135">
        <v>4427.0</v>
      </c>
      <c r="B4428" s="135" t="s">
        <v>15529</v>
      </c>
      <c r="C4428" s="135" t="s">
        <v>108</v>
      </c>
      <c r="K4428" s="135">
        <v>80.0</v>
      </c>
      <c r="N4428" s="143">
        <v>43884.0</v>
      </c>
    </row>
    <row r="4429">
      <c r="A4429" s="135">
        <v>4428.0</v>
      </c>
      <c r="B4429" s="135" t="s">
        <v>15531</v>
      </c>
      <c r="C4429" s="135" t="s">
        <v>108</v>
      </c>
      <c r="N4429" s="143">
        <v>45806.0</v>
      </c>
    </row>
    <row r="4430">
      <c r="A4430" s="135">
        <v>4429.0</v>
      </c>
      <c r="B4430" s="135" t="s">
        <v>15534</v>
      </c>
      <c r="C4430" s="135" t="s">
        <v>108</v>
      </c>
      <c r="K4430" s="135">
        <v>200.0</v>
      </c>
      <c r="N4430" s="143">
        <v>43840.0</v>
      </c>
    </row>
    <row r="4431">
      <c r="A4431" s="135">
        <v>4430.0</v>
      </c>
      <c r="B4431" s="135" t="s">
        <v>15537</v>
      </c>
      <c r="C4431" s="135" t="s">
        <v>108</v>
      </c>
      <c r="N4431" s="143">
        <v>45604.0</v>
      </c>
    </row>
    <row r="4432">
      <c r="A4432" s="135">
        <v>4431.0</v>
      </c>
      <c r="B4432" s="135" t="s">
        <v>15539</v>
      </c>
      <c r="C4432" s="135" t="s">
        <v>108</v>
      </c>
      <c r="K4432" s="135">
        <v>60.0</v>
      </c>
      <c r="N4432" s="143">
        <v>43848.0</v>
      </c>
      <c r="Q4432" s="135" t="s">
        <v>15542</v>
      </c>
      <c r="R4432" s="135">
        <v>2.0</v>
      </c>
    </row>
    <row r="4433">
      <c r="A4433" s="135">
        <v>4432.0</v>
      </c>
      <c r="B4433" s="135" t="s">
        <v>15544</v>
      </c>
      <c r="C4433" s="135" t="s">
        <v>108</v>
      </c>
      <c r="N4433" s="143">
        <v>44171.0</v>
      </c>
    </row>
    <row r="4434">
      <c r="A4434" s="135">
        <v>4433.0</v>
      </c>
      <c r="B4434" s="135" t="s">
        <v>15547</v>
      </c>
      <c r="C4434" s="135" t="s">
        <v>108</v>
      </c>
      <c r="N4434" s="143">
        <v>46117.0</v>
      </c>
    </row>
    <row r="4435">
      <c r="A4435" s="135">
        <v>4434.0</v>
      </c>
      <c r="B4435" s="135" t="s">
        <v>15550</v>
      </c>
      <c r="C4435" s="135" t="s">
        <v>108</v>
      </c>
      <c r="K4435" s="135">
        <v>10.0</v>
      </c>
      <c r="N4435" s="143">
        <v>45677.0</v>
      </c>
    </row>
    <row r="4436">
      <c r="A4436" s="135">
        <v>4435.0</v>
      </c>
      <c r="B4436" s="135" t="s">
        <v>15553</v>
      </c>
      <c r="C4436" s="135" t="s">
        <v>108</v>
      </c>
      <c r="K4436" s="135">
        <v>10.0</v>
      </c>
      <c r="N4436" s="143">
        <v>46010.0</v>
      </c>
    </row>
    <row r="4437">
      <c r="A4437" s="135">
        <v>4436.0</v>
      </c>
      <c r="B4437" s="135" t="s">
        <v>15556</v>
      </c>
      <c r="C4437" s="135" t="s">
        <v>108</v>
      </c>
      <c r="K4437" s="135">
        <v>50.0</v>
      </c>
      <c r="N4437" s="143">
        <v>46040.0</v>
      </c>
    </row>
    <row r="4438">
      <c r="A4438" s="135">
        <v>4437.0</v>
      </c>
      <c r="B4438" s="135" t="s">
        <v>15558</v>
      </c>
      <c r="C4438" s="135" t="s">
        <v>108</v>
      </c>
      <c r="K4438" s="135">
        <v>70.0</v>
      </c>
      <c r="N4438" s="143">
        <v>45957.0</v>
      </c>
    </row>
    <row r="4439">
      <c r="A4439" s="135">
        <v>4438.0</v>
      </c>
      <c r="B4439" s="135" t="s">
        <v>15562</v>
      </c>
      <c r="C4439" s="135" t="s">
        <v>108</v>
      </c>
      <c r="K4439" s="135">
        <v>60.0</v>
      </c>
      <c r="N4439" s="143">
        <v>45527.0</v>
      </c>
    </row>
    <row r="4440">
      <c r="A4440" s="135">
        <v>4439.0</v>
      </c>
      <c r="B4440" s="135" t="s">
        <v>15565</v>
      </c>
      <c r="C4440" s="135" t="s">
        <v>108</v>
      </c>
      <c r="K4440" s="135">
        <v>70.0</v>
      </c>
      <c r="N4440" s="143">
        <v>44005.0</v>
      </c>
    </row>
    <row r="4441">
      <c r="A4441" s="135">
        <v>4440.0</v>
      </c>
      <c r="B4441" s="135" t="s">
        <v>15569</v>
      </c>
      <c r="C4441" s="135" t="s">
        <v>108</v>
      </c>
      <c r="N4441" s="143">
        <v>44871.0</v>
      </c>
    </row>
    <row r="4442">
      <c r="A4442" s="135">
        <v>4441.0</v>
      </c>
      <c r="B4442" s="135" t="s">
        <v>15570</v>
      </c>
      <c r="C4442" s="135" t="s">
        <v>108</v>
      </c>
      <c r="N4442" s="143">
        <v>45975.0</v>
      </c>
    </row>
    <row r="4443">
      <c r="A4443" s="135">
        <v>4442.0</v>
      </c>
      <c r="B4443" s="135" t="s">
        <v>3988</v>
      </c>
      <c r="C4443" s="135" t="s">
        <v>108</v>
      </c>
      <c r="K4443" s="135">
        <v>90.0</v>
      </c>
      <c r="N4443" s="143">
        <v>45810.0</v>
      </c>
    </row>
    <row r="4444">
      <c r="A4444" s="135">
        <v>4443.0</v>
      </c>
      <c r="B4444" s="135" t="s">
        <v>15574</v>
      </c>
      <c r="C4444" s="135" t="s">
        <v>108</v>
      </c>
      <c r="K4444" s="135">
        <v>10.0</v>
      </c>
      <c r="N4444" s="143">
        <v>46016.0</v>
      </c>
    </row>
    <row r="4445">
      <c r="A4445" s="135">
        <v>4444.0</v>
      </c>
      <c r="B4445" s="135" t="s">
        <v>15577</v>
      </c>
      <c r="C4445" s="135" t="s">
        <v>108</v>
      </c>
      <c r="N4445" s="143">
        <v>43872.0</v>
      </c>
    </row>
    <row r="4446">
      <c r="A4446" s="135">
        <v>4445.0</v>
      </c>
      <c r="B4446" s="135" t="s">
        <v>15578</v>
      </c>
      <c r="C4446" s="135" t="s">
        <v>108</v>
      </c>
      <c r="N4446" s="143">
        <v>43324.0</v>
      </c>
    </row>
    <row r="4447">
      <c r="A4447" s="135">
        <v>4446.0</v>
      </c>
      <c r="B4447" s="135" t="s">
        <v>15581</v>
      </c>
      <c r="C4447" s="135" t="s">
        <v>108</v>
      </c>
      <c r="K4447" s="135">
        <v>10.0</v>
      </c>
      <c r="N4447" s="143">
        <v>45846.0</v>
      </c>
      <c r="Q4447" s="135" t="s">
        <v>15583</v>
      </c>
      <c r="R4447" s="135">
        <v>5.0</v>
      </c>
    </row>
    <row r="4448">
      <c r="A4448" s="135">
        <v>4447.0</v>
      </c>
      <c r="B4448" s="135" t="s">
        <v>15586</v>
      </c>
      <c r="C4448" s="135" t="s">
        <v>108</v>
      </c>
      <c r="K4448" s="135">
        <v>50.0</v>
      </c>
      <c r="N4448" s="143">
        <v>45958.0</v>
      </c>
      <c r="Q4448" s="135" t="s">
        <v>15587</v>
      </c>
    </row>
    <row r="4449">
      <c r="A4449" s="135">
        <v>4448.0</v>
      </c>
      <c r="B4449" s="135" t="s">
        <v>15589</v>
      </c>
      <c r="C4449" s="135" t="s">
        <v>108</v>
      </c>
      <c r="K4449" s="135">
        <v>150.0</v>
      </c>
      <c r="N4449" s="143">
        <v>44687.0</v>
      </c>
    </row>
    <row r="4450">
      <c r="A4450" s="135">
        <v>4449.0</v>
      </c>
      <c r="B4450" s="135" t="s">
        <v>15592</v>
      </c>
      <c r="C4450" s="135" t="s">
        <v>108</v>
      </c>
      <c r="K4450" s="135">
        <v>100.0</v>
      </c>
      <c r="N4450" s="143">
        <v>46007.0</v>
      </c>
    </row>
    <row r="4451">
      <c r="A4451" s="135">
        <v>4450.0</v>
      </c>
      <c r="B4451" s="135" t="s">
        <v>15594</v>
      </c>
      <c r="C4451" s="135" t="s">
        <v>108</v>
      </c>
      <c r="N4451" s="143">
        <v>44276.0</v>
      </c>
    </row>
    <row r="4452">
      <c r="A4452" s="135">
        <v>4451.0</v>
      </c>
      <c r="B4452" s="135" t="s">
        <v>15597</v>
      </c>
      <c r="C4452" s="135" t="s">
        <v>108</v>
      </c>
      <c r="K4452" s="135">
        <v>20.0</v>
      </c>
      <c r="N4452" s="143">
        <v>44861.0</v>
      </c>
    </row>
    <row r="4453">
      <c r="A4453" s="135">
        <v>4452.0</v>
      </c>
      <c r="B4453" s="135" t="s">
        <v>15599</v>
      </c>
      <c r="C4453" s="135" t="s">
        <v>108</v>
      </c>
      <c r="K4453" s="135">
        <v>60.0</v>
      </c>
      <c r="N4453" s="143">
        <v>45751.0</v>
      </c>
      <c r="Q4453" s="135" t="s">
        <v>15601</v>
      </c>
    </row>
    <row r="4454">
      <c r="A4454" s="135">
        <v>4453.0</v>
      </c>
      <c r="B4454" s="135" t="s">
        <v>15604</v>
      </c>
      <c r="C4454" s="135" t="s">
        <v>108</v>
      </c>
      <c r="N4454" s="143">
        <v>44502.0</v>
      </c>
    </row>
    <row r="4455">
      <c r="A4455" s="135">
        <v>4454.0</v>
      </c>
      <c r="B4455" s="135" t="s">
        <v>15606</v>
      </c>
      <c r="C4455" s="135" t="s">
        <v>108</v>
      </c>
      <c r="K4455" s="135">
        <v>20.0</v>
      </c>
      <c r="N4455" s="143">
        <v>43873.0</v>
      </c>
    </row>
    <row r="4456">
      <c r="A4456" s="135">
        <v>4455.0</v>
      </c>
      <c r="B4456" s="135" t="s">
        <v>15609</v>
      </c>
      <c r="C4456" s="135" t="s">
        <v>108</v>
      </c>
      <c r="K4456" s="135">
        <v>10.0</v>
      </c>
      <c r="N4456" s="143">
        <v>44984.0</v>
      </c>
    </row>
    <row r="4457">
      <c r="A4457" s="135">
        <v>4456.0</v>
      </c>
      <c r="B4457" s="135" t="s">
        <v>15611</v>
      </c>
      <c r="C4457" s="135" t="s">
        <v>108</v>
      </c>
      <c r="K4457" s="135">
        <v>200.0</v>
      </c>
      <c r="N4457" s="143">
        <v>43844.0</v>
      </c>
    </row>
    <row r="4458">
      <c r="A4458" s="135">
        <v>4457.0</v>
      </c>
      <c r="B4458" s="135" t="s">
        <v>15614</v>
      </c>
      <c r="C4458" s="135" t="s">
        <v>108</v>
      </c>
      <c r="K4458" s="135">
        <v>10.0</v>
      </c>
      <c r="N4458" s="143">
        <v>46012.0</v>
      </c>
    </row>
    <row r="4459">
      <c r="A4459" s="135">
        <v>4458.0</v>
      </c>
      <c r="B4459" s="135" t="s">
        <v>15617</v>
      </c>
      <c r="C4459" s="135" t="s">
        <v>108</v>
      </c>
      <c r="N4459" s="143">
        <v>45122.0</v>
      </c>
    </row>
    <row r="4460">
      <c r="A4460" s="135">
        <v>4459.0</v>
      </c>
      <c r="B4460" s="135" t="s">
        <v>15619</v>
      </c>
      <c r="C4460" s="135" t="s">
        <v>108</v>
      </c>
      <c r="K4460" s="135">
        <v>50.0</v>
      </c>
      <c r="N4460" s="143">
        <v>45916.0</v>
      </c>
    </row>
    <row r="4461">
      <c r="A4461" s="135">
        <v>4460.0</v>
      </c>
      <c r="B4461" s="135" t="s">
        <v>15623</v>
      </c>
      <c r="C4461" s="135" t="s">
        <v>108</v>
      </c>
      <c r="K4461" s="135">
        <v>10.0</v>
      </c>
      <c r="N4461" s="143">
        <v>45839.0</v>
      </c>
    </row>
    <row r="4462">
      <c r="A4462" s="135">
        <v>4461.0</v>
      </c>
      <c r="B4462" s="135" t="s">
        <v>15625</v>
      </c>
      <c r="C4462" s="135" t="s">
        <v>108</v>
      </c>
      <c r="N4462" s="143">
        <v>44118.0</v>
      </c>
      <c r="Q4462" s="135" t="s">
        <v>15628</v>
      </c>
      <c r="R4462" s="135">
        <v>1.0</v>
      </c>
    </row>
    <row r="4463">
      <c r="A4463" s="135">
        <v>4462.0</v>
      </c>
      <c r="B4463" s="135" t="s">
        <v>15630</v>
      </c>
      <c r="C4463" s="135" t="s">
        <v>108</v>
      </c>
      <c r="N4463" s="143">
        <v>43844.0</v>
      </c>
    </row>
    <row r="4464">
      <c r="A4464" s="135">
        <v>4463.0</v>
      </c>
      <c r="B4464" s="135" t="s">
        <v>15632</v>
      </c>
      <c r="C4464" s="135" t="s">
        <v>108</v>
      </c>
      <c r="K4464" s="135">
        <v>100.0</v>
      </c>
      <c r="N4464" s="143">
        <v>44224.0</v>
      </c>
    </row>
    <row r="4465">
      <c r="A4465" s="135">
        <v>4464.0</v>
      </c>
      <c r="B4465" s="135" t="s">
        <v>15634</v>
      </c>
      <c r="C4465" s="135" t="s">
        <v>108</v>
      </c>
      <c r="K4465" s="135">
        <v>20.0</v>
      </c>
      <c r="N4465" s="143">
        <v>46055.0</v>
      </c>
    </row>
    <row r="4466">
      <c r="A4466" s="135">
        <v>4465.0</v>
      </c>
      <c r="B4466" s="135" t="s">
        <v>15636</v>
      </c>
      <c r="C4466" s="135" t="s">
        <v>108</v>
      </c>
      <c r="K4466" s="135">
        <v>10.0</v>
      </c>
      <c r="N4466" s="143">
        <v>46014.0</v>
      </c>
      <c r="Q4466" s="135" t="s">
        <v>15639</v>
      </c>
      <c r="R4466" s="135">
        <v>1.0</v>
      </c>
    </row>
    <row r="4467">
      <c r="A4467" s="135">
        <v>4466.0</v>
      </c>
      <c r="B4467" s="135" t="s">
        <v>15642</v>
      </c>
      <c r="C4467" s="135" t="s">
        <v>108</v>
      </c>
      <c r="K4467" s="135">
        <v>20.0</v>
      </c>
      <c r="N4467" s="143">
        <v>45776.0</v>
      </c>
    </row>
    <row r="4468">
      <c r="A4468" s="135">
        <v>4467.0</v>
      </c>
      <c r="B4468" s="135" t="s">
        <v>15645</v>
      </c>
      <c r="C4468" s="135" t="s">
        <v>108</v>
      </c>
      <c r="K4468" s="135">
        <v>10.0</v>
      </c>
      <c r="N4468" s="143">
        <v>46009.0</v>
      </c>
    </row>
    <row r="4469">
      <c r="A4469" s="135">
        <v>4468.0</v>
      </c>
      <c r="B4469" s="135" t="s">
        <v>15648</v>
      </c>
      <c r="C4469" s="135" t="s">
        <v>108</v>
      </c>
      <c r="K4469" s="135">
        <v>40.0</v>
      </c>
      <c r="N4469" s="143">
        <v>45526.0</v>
      </c>
    </row>
    <row r="4470">
      <c r="A4470" s="135">
        <v>4469.0</v>
      </c>
      <c r="B4470" s="135" t="s">
        <v>15651</v>
      </c>
      <c r="C4470" s="135" t="s">
        <v>108</v>
      </c>
      <c r="N4470" s="143">
        <v>44528.0</v>
      </c>
    </row>
    <row r="4471">
      <c r="A4471" s="135">
        <v>4470.0</v>
      </c>
      <c r="B4471" s="135" t="s">
        <v>15654</v>
      </c>
      <c r="C4471" s="135" t="s">
        <v>108</v>
      </c>
      <c r="K4471" s="135">
        <v>10.0</v>
      </c>
      <c r="N4471" s="143">
        <v>46013.0</v>
      </c>
    </row>
    <row r="4472">
      <c r="A4472" s="135">
        <v>4471.0</v>
      </c>
      <c r="B4472" s="135" t="s">
        <v>15656</v>
      </c>
      <c r="C4472" s="135" t="s">
        <v>108</v>
      </c>
      <c r="K4472" s="135">
        <v>20.0</v>
      </c>
      <c r="N4472" s="143">
        <v>46058.0</v>
      </c>
    </row>
    <row r="4473">
      <c r="A4473" s="135">
        <v>4472.0</v>
      </c>
      <c r="B4473" s="135" t="s">
        <v>15660</v>
      </c>
      <c r="C4473" s="135" t="s">
        <v>108</v>
      </c>
      <c r="K4473" s="135">
        <v>20.0</v>
      </c>
      <c r="N4473" s="143">
        <v>45846.0</v>
      </c>
    </row>
    <row r="4474">
      <c r="A4474" s="135">
        <v>4473.0</v>
      </c>
      <c r="B4474" s="135" t="s">
        <v>15663</v>
      </c>
      <c r="C4474" s="135" t="s">
        <v>108</v>
      </c>
      <c r="K4474" s="135">
        <v>20.0</v>
      </c>
      <c r="N4474" s="143">
        <v>45709.0</v>
      </c>
    </row>
    <row r="4475">
      <c r="A4475" s="135">
        <v>4474.0</v>
      </c>
      <c r="B4475" s="135" t="s">
        <v>15665</v>
      </c>
      <c r="C4475" s="135" t="s">
        <v>108</v>
      </c>
      <c r="K4475" s="135">
        <v>10.0</v>
      </c>
      <c r="N4475" s="143">
        <v>46058.0</v>
      </c>
    </row>
    <row r="4476">
      <c r="A4476" s="135">
        <v>4475.0</v>
      </c>
      <c r="B4476" s="135" t="s">
        <v>15669</v>
      </c>
      <c r="C4476" s="135" t="s">
        <v>108</v>
      </c>
      <c r="N4476" s="143">
        <v>44904.0</v>
      </c>
    </row>
    <row r="4477">
      <c r="A4477" s="135">
        <v>4476.0</v>
      </c>
      <c r="B4477" s="135" t="s">
        <v>15671</v>
      </c>
      <c r="C4477" s="135" t="s">
        <v>108</v>
      </c>
      <c r="K4477" s="135">
        <v>50.0</v>
      </c>
      <c r="N4477" s="143">
        <v>44222.0</v>
      </c>
    </row>
    <row r="4478">
      <c r="A4478" s="135">
        <v>4477.0</v>
      </c>
      <c r="B4478" s="135" t="s">
        <v>15675</v>
      </c>
      <c r="C4478" s="135" t="s">
        <v>108</v>
      </c>
      <c r="K4478" s="135">
        <v>20.0</v>
      </c>
      <c r="N4478" s="143">
        <v>45770.0</v>
      </c>
    </row>
    <row r="4479">
      <c r="A4479" s="135">
        <v>4478.0</v>
      </c>
      <c r="B4479" s="135" t="s">
        <v>15678</v>
      </c>
      <c r="C4479" s="135" t="s">
        <v>108</v>
      </c>
      <c r="K4479" s="135">
        <v>10.0</v>
      </c>
      <c r="N4479" s="143">
        <v>46007.0</v>
      </c>
    </row>
    <row r="4480">
      <c r="A4480" s="135">
        <v>4479.0</v>
      </c>
      <c r="B4480" s="135" t="s">
        <v>15683</v>
      </c>
      <c r="C4480" s="135" t="s">
        <v>108</v>
      </c>
      <c r="N4480" s="143">
        <v>43936.0</v>
      </c>
    </row>
    <row r="4481">
      <c r="A4481" s="135">
        <v>4480.0</v>
      </c>
      <c r="B4481" s="135" t="s">
        <v>15686</v>
      </c>
      <c r="C4481" s="135" t="s">
        <v>108</v>
      </c>
      <c r="K4481" s="135">
        <v>30.0</v>
      </c>
      <c r="N4481" s="143">
        <v>43860.0</v>
      </c>
    </row>
    <row r="4482">
      <c r="A4482" s="135">
        <v>4481.0</v>
      </c>
      <c r="B4482" s="135" t="s">
        <v>15689</v>
      </c>
      <c r="C4482" s="135" t="s">
        <v>108</v>
      </c>
      <c r="K4482" s="135">
        <v>50.0</v>
      </c>
      <c r="N4482" s="143">
        <v>43992.0</v>
      </c>
      <c r="Q4482" s="135" t="s">
        <v>15692</v>
      </c>
      <c r="R4482" s="135">
        <v>1.0</v>
      </c>
    </row>
    <row r="4483">
      <c r="A4483" s="135">
        <v>4482.0</v>
      </c>
      <c r="B4483" s="135" t="s">
        <v>15695</v>
      </c>
      <c r="C4483" s="135" t="s">
        <v>108</v>
      </c>
      <c r="K4483" s="135">
        <v>40.0</v>
      </c>
      <c r="N4483" s="143">
        <v>43839.0</v>
      </c>
    </row>
    <row r="4484">
      <c r="A4484" s="135">
        <v>4483.0</v>
      </c>
      <c r="B4484" s="135" t="s">
        <v>15702</v>
      </c>
      <c r="C4484" s="135" t="s">
        <v>108</v>
      </c>
      <c r="K4484" s="135">
        <v>30.0</v>
      </c>
      <c r="N4484" s="143">
        <v>46063.0</v>
      </c>
    </row>
    <row r="4485">
      <c r="A4485" s="135">
        <v>4484.0</v>
      </c>
      <c r="B4485" s="135" t="s">
        <v>15705</v>
      </c>
      <c r="C4485" s="135" t="s">
        <v>108</v>
      </c>
      <c r="K4485" s="135">
        <v>70.0</v>
      </c>
      <c r="N4485" s="143">
        <v>44513.0</v>
      </c>
    </row>
    <row r="4486">
      <c r="A4486" s="135">
        <v>4485.0</v>
      </c>
      <c r="B4486" s="135" t="s">
        <v>15707</v>
      </c>
      <c r="C4486" s="135" t="s">
        <v>108</v>
      </c>
      <c r="K4486" s="135">
        <v>100.0</v>
      </c>
      <c r="N4486" s="143">
        <v>43869.0</v>
      </c>
    </row>
    <row r="4487">
      <c r="A4487" s="135">
        <v>4486.0</v>
      </c>
      <c r="B4487" s="135" t="s">
        <v>15710</v>
      </c>
      <c r="C4487" s="135" t="s">
        <v>108</v>
      </c>
      <c r="K4487" s="135">
        <v>80.0</v>
      </c>
      <c r="N4487" s="143">
        <v>44928.0</v>
      </c>
      <c r="Q4487" s="135" t="s">
        <v>15713</v>
      </c>
    </row>
    <row r="4488">
      <c r="A4488" s="135">
        <v>4487.0</v>
      </c>
      <c r="B4488" s="135" t="s">
        <v>15715</v>
      </c>
      <c r="C4488" s="135" t="s">
        <v>108</v>
      </c>
      <c r="K4488" s="135">
        <v>30.0</v>
      </c>
      <c r="N4488" s="143">
        <v>45606.0</v>
      </c>
      <c r="Q4488" s="135" t="s">
        <v>15719</v>
      </c>
    </row>
    <row r="4489">
      <c r="A4489" s="135">
        <v>4488.0</v>
      </c>
      <c r="B4489" s="135" t="s">
        <v>15720</v>
      </c>
      <c r="C4489" s="135" t="s">
        <v>108</v>
      </c>
      <c r="N4489" s="143">
        <v>43868.0</v>
      </c>
    </row>
    <row r="4490">
      <c r="A4490" s="135">
        <v>4489.0</v>
      </c>
      <c r="B4490" s="135" t="s">
        <v>15723</v>
      </c>
      <c r="C4490" s="135" t="s">
        <v>108</v>
      </c>
      <c r="K4490" s="135">
        <v>20.0</v>
      </c>
      <c r="N4490" s="143">
        <v>46016.0</v>
      </c>
    </row>
    <row r="4491">
      <c r="A4491" s="135">
        <v>4490.0</v>
      </c>
      <c r="B4491" s="135" t="s">
        <v>15726</v>
      </c>
      <c r="C4491" s="135" t="s">
        <v>108</v>
      </c>
      <c r="K4491" s="135">
        <v>10.0</v>
      </c>
      <c r="N4491" s="143">
        <v>46017.0</v>
      </c>
    </row>
    <row r="4492">
      <c r="A4492" s="135">
        <v>4491.0</v>
      </c>
      <c r="B4492" s="135" t="s">
        <v>15728</v>
      </c>
      <c r="C4492" s="135" t="s">
        <v>108</v>
      </c>
      <c r="K4492" s="135">
        <v>70.0</v>
      </c>
      <c r="N4492" s="143">
        <v>44888.0</v>
      </c>
    </row>
    <row r="4493">
      <c r="A4493" s="135">
        <v>4492.0</v>
      </c>
      <c r="B4493" s="135" t="s">
        <v>15730</v>
      </c>
      <c r="C4493" s="135" t="s">
        <v>108</v>
      </c>
      <c r="K4493" s="135">
        <v>20.0</v>
      </c>
      <c r="N4493" s="143">
        <v>46055.0</v>
      </c>
    </row>
    <row r="4494">
      <c r="A4494" s="135">
        <v>4493.0</v>
      </c>
      <c r="B4494" s="135" t="s">
        <v>15731</v>
      </c>
      <c r="C4494" s="135" t="s">
        <v>108</v>
      </c>
      <c r="K4494" s="135">
        <v>10.0</v>
      </c>
      <c r="N4494" s="143">
        <v>46067.0</v>
      </c>
    </row>
    <row r="4495">
      <c r="A4495" s="135">
        <v>4494.0</v>
      </c>
      <c r="B4495" s="135" t="s">
        <v>15734</v>
      </c>
      <c r="C4495" s="135" t="s">
        <v>108</v>
      </c>
      <c r="N4495" s="143">
        <v>44247.0</v>
      </c>
    </row>
    <row r="4496">
      <c r="A4496" s="135">
        <v>4495.0</v>
      </c>
      <c r="B4496" s="135" t="s">
        <v>15736</v>
      </c>
      <c r="C4496" s="135" t="s">
        <v>108</v>
      </c>
      <c r="N4496" s="143">
        <v>44679.0</v>
      </c>
    </row>
    <row r="4497">
      <c r="A4497" s="135">
        <v>4496.0</v>
      </c>
      <c r="B4497" s="135" t="s">
        <v>15737</v>
      </c>
      <c r="C4497" s="135" t="s">
        <v>108</v>
      </c>
      <c r="K4497" s="135">
        <v>200.0</v>
      </c>
      <c r="N4497" s="143">
        <v>45054.0</v>
      </c>
      <c r="Q4497" s="135" t="s">
        <v>15739</v>
      </c>
      <c r="R4497" s="135">
        <v>2.0</v>
      </c>
    </row>
    <row r="4498">
      <c r="A4498" s="135">
        <v>4497.0</v>
      </c>
      <c r="B4498" s="135" t="s">
        <v>15741</v>
      </c>
      <c r="C4498" s="135" t="s">
        <v>108</v>
      </c>
      <c r="N4498" s="143">
        <v>43875.0</v>
      </c>
      <c r="Q4498" s="135" t="s">
        <v>2227</v>
      </c>
    </row>
    <row r="4499">
      <c r="A4499" s="135">
        <v>4498.0</v>
      </c>
      <c r="B4499" s="135" t="s">
        <v>15743</v>
      </c>
      <c r="C4499" s="135" t="s">
        <v>108</v>
      </c>
      <c r="K4499" s="135">
        <v>40.0</v>
      </c>
      <c r="N4499" s="143">
        <v>45541.0</v>
      </c>
    </row>
    <row r="4500">
      <c r="A4500" s="135">
        <v>4499.0</v>
      </c>
      <c r="B4500" s="135" t="s">
        <v>15744</v>
      </c>
      <c r="C4500" s="135" t="s">
        <v>108</v>
      </c>
      <c r="N4500" s="143">
        <v>45955.0</v>
      </c>
    </row>
    <row r="4501">
      <c r="A4501" s="135">
        <v>4500.0</v>
      </c>
      <c r="B4501" s="135" t="s">
        <v>15746</v>
      </c>
      <c r="C4501" s="135" t="s">
        <v>108</v>
      </c>
      <c r="K4501" s="135">
        <v>10.0</v>
      </c>
      <c r="N4501" s="143">
        <v>46008.0</v>
      </c>
    </row>
    <row r="4502">
      <c r="A4502" s="135">
        <v>4501.0</v>
      </c>
      <c r="B4502" s="135" t="s">
        <v>15748</v>
      </c>
      <c r="C4502" s="135" t="s">
        <v>108</v>
      </c>
      <c r="N4502" s="143">
        <v>45451.0</v>
      </c>
    </row>
    <row r="4503">
      <c r="A4503" s="135">
        <v>4502.0</v>
      </c>
      <c r="B4503" s="135" t="s">
        <v>15749</v>
      </c>
      <c r="C4503" s="135" t="s">
        <v>108</v>
      </c>
      <c r="K4503" s="135">
        <v>150.0</v>
      </c>
      <c r="N4503" s="143">
        <v>44067.0</v>
      </c>
    </row>
    <row r="4504">
      <c r="A4504" s="135">
        <v>4503.0</v>
      </c>
      <c r="B4504" s="135" t="s">
        <v>15752</v>
      </c>
      <c r="C4504" s="135" t="s">
        <v>108</v>
      </c>
      <c r="K4504" s="135">
        <v>250.0</v>
      </c>
      <c r="N4504" s="143">
        <v>43913.0</v>
      </c>
    </row>
    <row r="4505">
      <c r="A4505" s="135">
        <v>4504.0</v>
      </c>
      <c r="B4505" s="135" t="s">
        <v>15753</v>
      </c>
      <c r="C4505" s="135" t="s">
        <v>108</v>
      </c>
      <c r="K4505" s="135">
        <v>150.0</v>
      </c>
      <c r="N4505" s="143">
        <v>44972.0</v>
      </c>
    </row>
    <row r="4506">
      <c r="A4506" s="135">
        <v>4505.0</v>
      </c>
      <c r="B4506" s="135" t="s">
        <v>15755</v>
      </c>
      <c r="C4506" s="135" t="s">
        <v>108</v>
      </c>
      <c r="K4506" s="135">
        <v>10.0</v>
      </c>
      <c r="N4506" s="143">
        <v>45847.0</v>
      </c>
    </row>
    <row r="4507">
      <c r="A4507" s="135">
        <v>4506.0</v>
      </c>
      <c r="B4507" s="135" t="s">
        <v>15756</v>
      </c>
      <c r="C4507" s="135" t="s">
        <v>108</v>
      </c>
      <c r="K4507" s="135">
        <v>10.0</v>
      </c>
      <c r="N4507" s="143">
        <v>45848.0</v>
      </c>
    </row>
    <row r="4508">
      <c r="A4508" s="135">
        <v>4507.0</v>
      </c>
      <c r="B4508" s="135" t="s">
        <v>15757</v>
      </c>
      <c r="C4508" s="135" t="s">
        <v>108</v>
      </c>
      <c r="K4508" s="135">
        <v>20.0</v>
      </c>
      <c r="N4508" s="143">
        <v>46022.0</v>
      </c>
      <c r="Q4508" s="135" t="s">
        <v>15759</v>
      </c>
      <c r="R4508" s="135">
        <v>1.0</v>
      </c>
    </row>
    <row r="4509">
      <c r="A4509" s="135">
        <v>4508.0</v>
      </c>
      <c r="B4509" s="135" t="s">
        <v>15761</v>
      </c>
      <c r="C4509" s="135" t="s">
        <v>108</v>
      </c>
      <c r="K4509" s="135">
        <v>10.0</v>
      </c>
      <c r="N4509" s="143">
        <v>46017.0</v>
      </c>
    </row>
    <row r="4510">
      <c r="A4510" s="135">
        <v>4509.0</v>
      </c>
      <c r="B4510" s="135" t="s">
        <v>15762</v>
      </c>
      <c r="C4510" s="135" t="s">
        <v>108</v>
      </c>
      <c r="K4510" s="135">
        <v>300.0</v>
      </c>
      <c r="N4510" s="143">
        <v>44944.0</v>
      </c>
    </row>
    <row r="4511">
      <c r="A4511" s="135">
        <v>4510.0</v>
      </c>
      <c r="B4511" s="135" t="s">
        <v>15764</v>
      </c>
      <c r="C4511" s="135" t="s">
        <v>108</v>
      </c>
      <c r="N4511" s="143">
        <v>43429.0</v>
      </c>
    </row>
    <row r="4512">
      <c r="A4512" s="135">
        <v>4511.0</v>
      </c>
      <c r="B4512" s="135" t="s">
        <v>15766</v>
      </c>
      <c r="C4512" s="135" t="s">
        <v>108</v>
      </c>
      <c r="K4512" s="135">
        <v>30.0</v>
      </c>
      <c r="N4512" s="143">
        <v>43877.0</v>
      </c>
    </row>
    <row r="4513">
      <c r="A4513" s="135">
        <v>4512.0</v>
      </c>
      <c r="B4513" s="135" t="s">
        <v>15768</v>
      </c>
      <c r="C4513" s="135" t="s">
        <v>108</v>
      </c>
      <c r="K4513" s="135">
        <v>90.0</v>
      </c>
      <c r="N4513" s="143">
        <v>45125.0</v>
      </c>
    </row>
    <row r="4514">
      <c r="A4514" s="135">
        <v>4513.0</v>
      </c>
      <c r="B4514" s="135" t="s">
        <v>15770</v>
      </c>
      <c r="C4514" s="135" t="s">
        <v>108</v>
      </c>
      <c r="K4514" s="135">
        <v>20.0</v>
      </c>
      <c r="N4514" s="143">
        <v>44940.0</v>
      </c>
    </row>
    <row r="4515">
      <c r="A4515" s="135">
        <v>4514.0</v>
      </c>
      <c r="B4515" s="135" t="s">
        <v>15772</v>
      </c>
      <c r="C4515" s="135" t="s">
        <v>108</v>
      </c>
      <c r="K4515" s="135">
        <v>10.0</v>
      </c>
      <c r="N4515" s="143">
        <v>46003.0</v>
      </c>
      <c r="Q4515" s="135" t="s">
        <v>15774</v>
      </c>
    </row>
    <row r="4516">
      <c r="A4516" s="135">
        <v>4515.0</v>
      </c>
      <c r="B4516" s="135" t="s">
        <v>15775</v>
      </c>
      <c r="C4516" s="135" t="s">
        <v>108</v>
      </c>
      <c r="K4516" s="135">
        <v>100.0</v>
      </c>
      <c r="N4516" s="143">
        <v>44907.0</v>
      </c>
    </row>
    <row r="4517">
      <c r="A4517" s="135">
        <v>4516.0</v>
      </c>
      <c r="B4517" s="135" t="s">
        <v>15777</v>
      </c>
      <c r="C4517" s="135" t="s">
        <v>108</v>
      </c>
      <c r="K4517" s="135">
        <v>90.0</v>
      </c>
      <c r="N4517" s="143">
        <v>45663.0</v>
      </c>
    </row>
    <row r="4518">
      <c r="A4518" s="135">
        <v>4517.0</v>
      </c>
      <c r="B4518" s="135" t="s">
        <v>15779</v>
      </c>
      <c r="C4518" s="135" t="s">
        <v>108</v>
      </c>
      <c r="N4518" s="143">
        <v>45069.0</v>
      </c>
    </row>
    <row r="4519">
      <c r="A4519" s="135">
        <v>4518.0</v>
      </c>
      <c r="B4519" s="135" t="s">
        <v>15783</v>
      </c>
      <c r="C4519" s="135" t="s">
        <v>108</v>
      </c>
      <c r="K4519" s="135">
        <v>10.0</v>
      </c>
      <c r="N4519" s="143">
        <v>46093.0</v>
      </c>
    </row>
    <row r="4520">
      <c r="A4520" s="135">
        <v>4519.0</v>
      </c>
      <c r="B4520" s="135" t="s">
        <v>15786</v>
      </c>
      <c r="C4520" s="135" t="s">
        <v>108</v>
      </c>
      <c r="K4520" s="135">
        <v>40.0</v>
      </c>
      <c r="N4520" s="143">
        <v>45569.0</v>
      </c>
    </row>
    <row r="4521">
      <c r="A4521" s="135">
        <v>4520.0</v>
      </c>
      <c r="B4521" s="135" t="s">
        <v>15789</v>
      </c>
      <c r="C4521" s="135" t="s">
        <v>108</v>
      </c>
      <c r="K4521" s="135">
        <v>70.0</v>
      </c>
      <c r="N4521" s="143">
        <v>45263.0</v>
      </c>
    </row>
    <row r="4522">
      <c r="A4522" s="135">
        <v>4521.0</v>
      </c>
      <c r="B4522" s="135" t="s">
        <v>15792</v>
      </c>
      <c r="C4522" s="135" t="s">
        <v>108</v>
      </c>
      <c r="K4522" s="135">
        <v>80.0</v>
      </c>
      <c r="N4522" s="143">
        <v>44790.0</v>
      </c>
    </row>
    <row r="4523">
      <c r="A4523" s="135">
        <v>4522.0</v>
      </c>
      <c r="B4523" s="135" t="s">
        <v>15795</v>
      </c>
      <c r="C4523" s="135" t="s">
        <v>108</v>
      </c>
      <c r="K4523" s="135">
        <v>40.0</v>
      </c>
      <c r="N4523" s="143">
        <v>43909.0</v>
      </c>
    </row>
    <row r="4524">
      <c r="A4524" s="135">
        <v>4523.0</v>
      </c>
      <c r="B4524" s="135" t="s">
        <v>15799</v>
      </c>
      <c r="C4524" s="135" t="s">
        <v>108</v>
      </c>
      <c r="N4524" s="143">
        <v>44233.0</v>
      </c>
    </row>
    <row r="4525">
      <c r="A4525" s="135">
        <v>4524.0</v>
      </c>
      <c r="B4525" s="135" t="s">
        <v>15802</v>
      </c>
      <c r="C4525" s="135" t="s">
        <v>108</v>
      </c>
      <c r="K4525" s="135">
        <v>30.0</v>
      </c>
      <c r="N4525" s="143">
        <v>43848.0</v>
      </c>
      <c r="Q4525" s="135" t="s">
        <v>15806</v>
      </c>
    </row>
    <row r="4526">
      <c r="A4526" s="135">
        <v>4525.0</v>
      </c>
      <c r="B4526" s="135" t="s">
        <v>15809</v>
      </c>
      <c r="C4526" s="135" t="s">
        <v>108</v>
      </c>
      <c r="K4526" s="135">
        <v>200.0</v>
      </c>
      <c r="N4526" s="143">
        <v>43841.0</v>
      </c>
    </row>
    <row r="4527">
      <c r="A4527" s="135">
        <v>4526.0</v>
      </c>
      <c r="B4527" s="135" t="s">
        <v>15813</v>
      </c>
      <c r="C4527" s="135" t="s">
        <v>108</v>
      </c>
      <c r="K4527" s="135">
        <v>80.0</v>
      </c>
      <c r="N4527" s="143">
        <v>45152.0</v>
      </c>
    </row>
    <row r="4528">
      <c r="A4528" s="135">
        <v>4527.0</v>
      </c>
      <c r="B4528" s="135" t="s">
        <v>15818</v>
      </c>
      <c r="C4528" s="135" t="s">
        <v>108</v>
      </c>
      <c r="K4528" s="135">
        <v>100.0</v>
      </c>
      <c r="N4528" s="143">
        <v>43900.0</v>
      </c>
    </row>
    <row r="4529">
      <c r="A4529" s="135">
        <v>4528.0</v>
      </c>
      <c r="B4529" s="135" t="s">
        <v>15820</v>
      </c>
      <c r="C4529" s="135" t="s">
        <v>108</v>
      </c>
      <c r="K4529" s="135">
        <v>200.0</v>
      </c>
      <c r="N4529" s="143">
        <v>43845.0</v>
      </c>
    </row>
    <row r="4530">
      <c r="A4530" s="135">
        <v>4529.0</v>
      </c>
      <c r="B4530" s="135" t="s">
        <v>15821</v>
      </c>
      <c r="C4530" s="135" t="s">
        <v>108</v>
      </c>
      <c r="K4530" s="135">
        <v>20.0</v>
      </c>
      <c r="N4530" s="143">
        <v>46078.0</v>
      </c>
    </row>
    <row r="4531">
      <c r="A4531" s="135">
        <v>4530.0</v>
      </c>
      <c r="B4531" s="135" t="s">
        <v>15823</v>
      </c>
      <c r="C4531" s="135" t="s">
        <v>108</v>
      </c>
      <c r="K4531" s="135">
        <v>70.0</v>
      </c>
      <c r="N4531" s="143">
        <v>44542.0</v>
      </c>
    </row>
    <row r="4532">
      <c r="A4532" s="135">
        <v>4531.0</v>
      </c>
      <c r="B4532" s="135" t="s">
        <v>15826</v>
      </c>
      <c r="C4532" s="135" t="s">
        <v>108</v>
      </c>
      <c r="K4532" s="135">
        <v>10.0</v>
      </c>
      <c r="N4532" s="143">
        <v>45614.0</v>
      </c>
    </row>
    <row r="4533">
      <c r="A4533" s="135">
        <v>4532.0</v>
      </c>
      <c r="B4533" s="135" t="s">
        <v>15829</v>
      </c>
      <c r="C4533" s="135" t="s">
        <v>108</v>
      </c>
      <c r="K4533" s="135">
        <v>40.0</v>
      </c>
      <c r="N4533" s="143">
        <v>46055.0</v>
      </c>
    </row>
    <row r="4534">
      <c r="A4534" s="135">
        <v>4533.0</v>
      </c>
      <c r="B4534" s="135" t="s">
        <v>15833</v>
      </c>
      <c r="C4534" s="135" t="s">
        <v>108</v>
      </c>
      <c r="K4534" s="135">
        <v>10.0</v>
      </c>
      <c r="N4534" s="143">
        <v>46078.0</v>
      </c>
    </row>
    <row r="4535">
      <c r="A4535" s="135">
        <v>4534.0</v>
      </c>
      <c r="B4535" s="135" t="s">
        <v>15835</v>
      </c>
      <c r="C4535" s="135" t="s">
        <v>108</v>
      </c>
      <c r="K4535" s="135">
        <v>10.0</v>
      </c>
      <c r="N4535" s="143">
        <v>46112.0</v>
      </c>
      <c r="Q4535" s="135" t="s">
        <v>15838</v>
      </c>
    </row>
    <row r="4536">
      <c r="A4536" s="135">
        <v>4535.0</v>
      </c>
      <c r="B4536" s="135" t="s">
        <v>15841</v>
      </c>
      <c r="C4536" s="135" t="s">
        <v>108</v>
      </c>
      <c r="K4536" s="135">
        <v>50.0</v>
      </c>
      <c r="N4536" s="143">
        <v>46055.0</v>
      </c>
    </row>
    <row r="4537">
      <c r="A4537" s="135">
        <v>4536.0</v>
      </c>
      <c r="B4537" s="135" t="s">
        <v>3990</v>
      </c>
      <c r="C4537" s="135" t="s">
        <v>108</v>
      </c>
      <c r="K4537" s="135">
        <v>20.0</v>
      </c>
      <c r="N4537" s="143">
        <v>44560.0</v>
      </c>
    </row>
    <row r="4538">
      <c r="A4538" s="135">
        <v>4537.0</v>
      </c>
      <c r="B4538" s="135" t="s">
        <v>15848</v>
      </c>
      <c r="C4538" s="135" t="s">
        <v>108</v>
      </c>
      <c r="N4538" s="143">
        <v>44471.0</v>
      </c>
    </row>
    <row r="4539">
      <c r="A4539" s="135">
        <v>4538.0</v>
      </c>
      <c r="B4539" s="135" t="s">
        <v>15851</v>
      </c>
      <c r="C4539" s="135" t="s">
        <v>108</v>
      </c>
      <c r="N4539" s="143">
        <v>46004.0</v>
      </c>
      <c r="Q4539" s="135" t="s">
        <v>15854</v>
      </c>
      <c r="R4539" s="135">
        <v>1.0</v>
      </c>
    </row>
    <row r="4540">
      <c r="A4540" s="135">
        <v>4539.0</v>
      </c>
      <c r="B4540" s="135" t="s">
        <v>15857</v>
      </c>
      <c r="C4540" s="135" t="s">
        <v>108</v>
      </c>
      <c r="N4540" s="143">
        <v>45987.0</v>
      </c>
    </row>
    <row r="4541">
      <c r="A4541" s="135">
        <v>4540.0</v>
      </c>
      <c r="B4541" s="135" t="s">
        <v>15860</v>
      </c>
      <c r="C4541" s="135" t="s">
        <v>108</v>
      </c>
      <c r="K4541" s="135">
        <v>80.0</v>
      </c>
      <c r="N4541" s="143">
        <v>45063.0</v>
      </c>
    </row>
    <row r="4542">
      <c r="A4542" s="135">
        <v>4541.0</v>
      </c>
      <c r="B4542" s="135" t="s">
        <v>15864</v>
      </c>
      <c r="C4542" s="135" t="s">
        <v>108</v>
      </c>
      <c r="K4542" s="135">
        <v>70.0</v>
      </c>
      <c r="N4542" s="143">
        <v>44965.0</v>
      </c>
    </row>
    <row r="4543">
      <c r="A4543" s="135">
        <v>4542.0</v>
      </c>
      <c r="B4543" s="135" t="s">
        <v>15867</v>
      </c>
      <c r="C4543" s="135" t="s">
        <v>108</v>
      </c>
      <c r="K4543" s="135">
        <v>90.0</v>
      </c>
      <c r="N4543" s="143">
        <v>44275.0</v>
      </c>
    </row>
    <row r="4544">
      <c r="A4544" s="135">
        <v>4543.0</v>
      </c>
      <c r="B4544" s="135" t="s">
        <v>15870</v>
      </c>
      <c r="C4544" s="135" t="s">
        <v>108</v>
      </c>
      <c r="K4544" s="135">
        <v>10.0</v>
      </c>
      <c r="N4544" s="143">
        <v>46091.0</v>
      </c>
    </row>
    <row r="4545">
      <c r="A4545" s="135">
        <v>4544.0</v>
      </c>
      <c r="B4545" s="135" t="s">
        <v>15875</v>
      </c>
      <c r="C4545" s="135" t="s">
        <v>108</v>
      </c>
      <c r="K4545" s="135">
        <v>150.0</v>
      </c>
      <c r="N4545" s="143">
        <v>44112.0</v>
      </c>
    </row>
    <row r="4546">
      <c r="A4546" s="135">
        <v>4545.0</v>
      </c>
      <c r="B4546" s="135" t="s">
        <v>15878</v>
      </c>
      <c r="C4546" s="135" t="s">
        <v>108</v>
      </c>
      <c r="K4546" s="135">
        <v>100.0</v>
      </c>
      <c r="N4546" s="143">
        <v>44632.0</v>
      </c>
    </row>
    <row r="4547">
      <c r="A4547" s="135">
        <v>4546.0</v>
      </c>
      <c r="B4547" s="135" t="s">
        <v>15879</v>
      </c>
      <c r="C4547" s="135" t="s">
        <v>108</v>
      </c>
      <c r="K4547" s="135">
        <v>40.0</v>
      </c>
      <c r="N4547" s="143">
        <v>43901.0</v>
      </c>
    </row>
    <row r="4548">
      <c r="A4548" s="135">
        <v>4547.0</v>
      </c>
      <c r="B4548" s="135" t="s">
        <v>15881</v>
      </c>
      <c r="C4548" s="135" t="s">
        <v>108</v>
      </c>
      <c r="K4548" s="135">
        <v>150.0</v>
      </c>
      <c r="N4548" s="143">
        <v>45512.0</v>
      </c>
    </row>
    <row r="4549">
      <c r="A4549" s="135">
        <v>4548.0</v>
      </c>
      <c r="B4549" s="135" t="s">
        <v>15883</v>
      </c>
      <c r="C4549" s="135" t="s">
        <v>108</v>
      </c>
      <c r="K4549" s="135">
        <v>150.0</v>
      </c>
      <c r="N4549" s="143">
        <v>44026.0</v>
      </c>
    </row>
    <row r="4550">
      <c r="A4550" s="135">
        <v>4549.0</v>
      </c>
      <c r="B4550" s="135" t="s">
        <v>15885</v>
      </c>
      <c r="C4550" s="135" t="s">
        <v>108</v>
      </c>
      <c r="K4550" s="135">
        <v>50.0</v>
      </c>
      <c r="N4550" s="143">
        <v>44947.0</v>
      </c>
    </row>
    <row r="4551">
      <c r="A4551" s="135">
        <v>4550.0</v>
      </c>
      <c r="B4551" s="135" t="s">
        <v>15888</v>
      </c>
      <c r="C4551" s="135" t="s">
        <v>108</v>
      </c>
      <c r="K4551" s="135">
        <v>70.0</v>
      </c>
      <c r="N4551" s="143">
        <v>44555.0</v>
      </c>
    </row>
    <row r="4552">
      <c r="A4552" s="135">
        <v>4551.0</v>
      </c>
      <c r="B4552" s="135" t="s">
        <v>15889</v>
      </c>
      <c r="C4552" s="135" t="s">
        <v>108</v>
      </c>
      <c r="K4552" s="135">
        <v>10.0</v>
      </c>
      <c r="N4552" s="143">
        <v>46080.0</v>
      </c>
    </row>
    <row r="4553">
      <c r="A4553" s="135">
        <v>4552.0</v>
      </c>
      <c r="B4553" s="135" t="s">
        <v>15891</v>
      </c>
      <c r="C4553" s="135" t="s">
        <v>108</v>
      </c>
      <c r="K4553" s="135">
        <v>10.0</v>
      </c>
      <c r="N4553" s="143">
        <v>46056.0</v>
      </c>
      <c r="Q4553" s="135" t="s">
        <v>15892</v>
      </c>
      <c r="R4553" s="135">
        <v>2.0</v>
      </c>
    </row>
    <row r="4554">
      <c r="A4554" s="135">
        <v>4553.0</v>
      </c>
      <c r="B4554" s="135" t="s">
        <v>15893</v>
      </c>
      <c r="C4554" s="135" t="s">
        <v>108</v>
      </c>
      <c r="K4554" s="135">
        <v>20.0</v>
      </c>
      <c r="N4554" s="143">
        <v>45608.0</v>
      </c>
    </row>
    <row r="4555">
      <c r="A4555" s="135">
        <v>4554.0</v>
      </c>
      <c r="B4555" s="135" t="s">
        <v>15895</v>
      </c>
      <c r="C4555" s="135" t="s">
        <v>108</v>
      </c>
      <c r="K4555" s="135">
        <v>10.0</v>
      </c>
      <c r="N4555" s="143">
        <v>45919.0</v>
      </c>
    </row>
    <row r="4556">
      <c r="A4556" s="135">
        <v>4555.0</v>
      </c>
      <c r="B4556" s="135" t="s">
        <v>15897</v>
      </c>
      <c r="C4556" s="135" t="s">
        <v>108</v>
      </c>
      <c r="K4556" s="135">
        <v>70.0</v>
      </c>
      <c r="N4556" s="143">
        <v>43843.0</v>
      </c>
    </row>
    <row r="4557">
      <c r="A4557" s="135">
        <v>4556.0</v>
      </c>
      <c r="B4557" s="135" t="s">
        <v>15898</v>
      </c>
      <c r="C4557" s="135" t="s">
        <v>108</v>
      </c>
      <c r="K4557" s="135">
        <v>50.0</v>
      </c>
      <c r="N4557" s="143">
        <v>43859.0</v>
      </c>
    </row>
    <row r="4558">
      <c r="A4558" s="135">
        <v>4557.0</v>
      </c>
      <c r="B4558" s="135" t="s">
        <v>15901</v>
      </c>
      <c r="C4558" s="135" t="s">
        <v>108</v>
      </c>
      <c r="K4558" s="135">
        <v>70.0</v>
      </c>
      <c r="N4558" s="143">
        <v>43857.0</v>
      </c>
    </row>
    <row r="4559">
      <c r="A4559" s="135">
        <v>4558.0</v>
      </c>
      <c r="B4559" s="135" t="s">
        <v>15903</v>
      </c>
      <c r="C4559" s="135" t="s">
        <v>108</v>
      </c>
      <c r="K4559" s="135">
        <v>150.0</v>
      </c>
      <c r="N4559" s="143">
        <v>44112.0</v>
      </c>
    </row>
    <row r="4560">
      <c r="A4560" s="135">
        <v>4559.0</v>
      </c>
      <c r="B4560" s="135" t="s">
        <v>15904</v>
      </c>
      <c r="C4560" s="135" t="s">
        <v>108</v>
      </c>
      <c r="K4560" s="135">
        <v>20.0</v>
      </c>
      <c r="N4560" s="143">
        <v>46059.0</v>
      </c>
    </row>
    <row r="4561">
      <c r="A4561" s="135">
        <v>4560.0</v>
      </c>
      <c r="B4561" s="135" t="s">
        <v>15906</v>
      </c>
      <c r="C4561" s="135" t="s">
        <v>108</v>
      </c>
      <c r="K4561" s="135">
        <v>100.0</v>
      </c>
      <c r="N4561" s="143">
        <v>44526.0</v>
      </c>
    </row>
    <row r="4562">
      <c r="A4562" s="135">
        <v>4561.0</v>
      </c>
      <c r="B4562" s="135" t="s">
        <v>15907</v>
      </c>
      <c r="C4562" s="135" t="s">
        <v>108</v>
      </c>
      <c r="N4562" s="143">
        <v>43863.0</v>
      </c>
    </row>
    <row r="4563">
      <c r="A4563" s="135">
        <v>4562.0</v>
      </c>
      <c r="B4563" s="135" t="s">
        <v>15910</v>
      </c>
      <c r="C4563" s="135" t="s">
        <v>108</v>
      </c>
      <c r="K4563" s="135">
        <v>150.0</v>
      </c>
      <c r="N4563" s="143">
        <v>44134.0</v>
      </c>
    </row>
    <row r="4564">
      <c r="A4564" s="135">
        <v>4563.0</v>
      </c>
      <c r="B4564" s="135" t="s">
        <v>15912</v>
      </c>
      <c r="C4564" s="135" t="s">
        <v>108</v>
      </c>
      <c r="N4564" s="143">
        <v>44814.0</v>
      </c>
    </row>
    <row r="4565">
      <c r="A4565" s="135">
        <v>4564.0</v>
      </c>
      <c r="B4565" s="135" t="s">
        <v>15913</v>
      </c>
      <c r="C4565" s="135" t="s">
        <v>108</v>
      </c>
      <c r="K4565" s="135">
        <v>100.0</v>
      </c>
      <c r="N4565" s="143">
        <v>45068.0</v>
      </c>
    </row>
    <row r="4566">
      <c r="A4566" s="135">
        <v>4565.0</v>
      </c>
      <c r="B4566" s="135" t="s">
        <v>15915</v>
      </c>
      <c r="C4566" s="135" t="s">
        <v>108</v>
      </c>
      <c r="K4566" s="135">
        <v>10.0</v>
      </c>
      <c r="N4566" s="143">
        <v>45633.0</v>
      </c>
    </row>
    <row r="4567">
      <c r="A4567" s="135">
        <v>4566.0</v>
      </c>
      <c r="B4567" s="135" t="s">
        <v>15916</v>
      </c>
      <c r="C4567" s="135" t="s">
        <v>108</v>
      </c>
      <c r="K4567" s="135">
        <v>10.0</v>
      </c>
      <c r="N4567" s="143">
        <v>46057.0</v>
      </c>
      <c r="Q4567" s="135" t="s">
        <v>15919</v>
      </c>
      <c r="R4567" s="135">
        <v>1.0</v>
      </c>
    </row>
    <row r="4568">
      <c r="A4568" s="135">
        <v>4567.0</v>
      </c>
      <c r="B4568" s="135" t="s">
        <v>15920</v>
      </c>
      <c r="C4568" s="135" t="s">
        <v>108</v>
      </c>
      <c r="K4568" s="135">
        <v>30.0</v>
      </c>
      <c r="N4568" s="143">
        <v>45494.0</v>
      </c>
    </row>
    <row r="4569">
      <c r="A4569" s="135">
        <v>4568.0</v>
      </c>
      <c r="B4569" s="135" t="s">
        <v>15922</v>
      </c>
      <c r="C4569" s="135" t="s">
        <v>108</v>
      </c>
      <c r="K4569" s="135">
        <v>10.0</v>
      </c>
      <c r="N4569" s="143">
        <v>46088.0</v>
      </c>
    </row>
    <row r="4570">
      <c r="A4570" s="135">
        <v>4569.0</v>
      </c>
      <c r="B4570" s="135" t="s">
        <v>15923</v>
      </c>
      <c r="C4570" s="135" t="s">
        <v>108</v>
      </c>
      <c r="K4570" s="135">
        <v>40.0</v>
      </c>
      <c r="N4570" s="143">
        <v>44598.0</v>
      </c>
    </row>
    <row r="4571">
      <c r="A4571" s="135">
        <v>4570.0</v>
      </c>
      <c r="B4571" s="135" t="s">
        <v>15925</v>
      </c>
      <c r="C4571" s="135" t="s">
        <v>108</v>
      </c>
      <c r="K4571" s="135">
        <v>10.0</v>
      </c>
      <c r="N4571" s="143">
        <v>44319.0</v>
      </c>
    </row>
    <row r="4572">
      <c r="A4572" s="135">
        <v>4571.0</v>
      </c>
      <c r="B4572" s="135" t="s">
        <v>15927</v>
      </c>
      <c r="C4572" s="135" t="s">
        <v>108</v>
      </c>
      <c r="N4572" s="143">
        <v>44891.0</v>
      </c>
    </row>
    <row r="4573">
      <c r="A4573" s="135">
        <v>4572.0</v>
      </c>
      <c r="B4573" s="135" t="s">
        <v>15929</v>
      </c>
      <c r="C4573" s="135" t="s">
        <v>108</v>
      </c>
      <c r="K4573" s="135">
        <v>40.0</v>
      </c>
      <c r="N4573" s="143">
        <v>45694.0</v>
      </c>
    </row>
    <row r="4574">
      <c r="A4574" s="135">
        <v>4573.0</v>
      </c>
      <c r="B4574" s="135" t="s">
        <v>15931</v>
      </c>
      <c r="C4574" s="135" t="s">
        <v>108</v>
      </c>
      <c r="K4574" s="135">
        <v>90.0</v>
      </c>
      <c r="N4574" s="143">
        <v>43854.0</v>
      </c>
    </row>
    <row r="4575">
      <c r="A4575" s="135">
        <v>4574.0</v>
      </c>
      <c r="B4575" s="135" t="s">
        <v>15934</v>
      </c>
      <c r="C4575" s="135" t="s">
        <v>108</v>
      </c>
      <c r="N4575" s="143">
        <v>45300.0</v>
      </c>
      <c r="Q4575" s="135" t="s">
        <v>2227</v>
      </c>
    </row>
    <row r="4576">
      <c r="A4576" s="135">
        <v>4575.0</v>
      </c>
      <c r="B4576" s="135" t="s">
        <v>15937</v>
      </c>
      <c r="C4576" s="135" t="s">
        <v>108</v>
      </c>
      <c r="K4576" s="135">
        <v>40.0</v>
      </c>
      <c r="N4576" s="143">
        <v>45000.0</v>
      </c>
    </row>
    <row r="4577">
      <c r="A4577" s="135">
        <v>4576.0</v>
      </c>
      <c r="B4577" s="135" t="s">
        <v>15938</v>
      </c>
      <c r="C4577" s="135" t="s">
        <v>108</v>
      </c>
      <c r="K4577" s="135">
        <v>20.0</v>
      </c>
      <c r="N4577" s="143">
        <v>46053.0</v>
      </c>
    </row>
    <row r="4578">
      <c r="A4578" s="135">
        <v>4577.0</v>
      </c>
      <c r="B4578" s="135" t="s">
        <v>15940</v>
      </c>
      <c r="C4578" s="135" t="s">
        <v>108</v>
      </c>
      <c r="K4578" s="135">
        <v>30.0</v>
      </c>
      <c r="N4578" s="143">
        <v>43841.0</v>
      </c>
    </row>
    <row r="4579">
      <c r="A4579" s="135">
        <v>4578.0</v>
      </c>
      <c r="B4579" s="135" t="s">
        <v>15942</v>
      </c>
      <c r="C4579" s="135" t="s">
        <v>108</v>
      </c>
      <c r="K4579" s="135">
        <v>30.0</v>
      </c>
      <c r="N4579" s="143">
        <v>45519.0</v>
      </c>
    </row>
    <row r="4580">
      <c r="A4580" s="135">
        <v>4579.0</v>
      </c>
      <c r="B4580" s="135" t="s">
        <v>15944</v>
      </c>
      <c r="C4580" s="135" t="s">
        <v>108</v>
      </c>
      <c r="K4580" s="135">
        <v>70.0</v>
      </c>
      <c r="N4580" s="143">
        <v>43853.0</v>
      </c>
    </row>
    <row r="4581">
      <c r="A4581" s="135">
        <v>4580.0</v>
      </c>
      <c r="B4581" s="135" t="s">
        <v>15946</v>
      </c>
      <c r="C4581" s="135" t="s">
        <v>108</v>
      </c>
      <c r="K4581" s="135">
        <v>70.0</v>
      </c>
      <c r="N4581" s="143">
        <v>44607.0</v>
      </c>
    </row>
    <row r="4582">
      <c r="A4582" s="135">
        <v>4581.0</v>
      </c>
      <c r="B4582" s="135" t="s">
        <v>15947</v>
      </c>
      <c r="C4582" s="135" t="s">
        <v>108</v>
      </c>
      <c r="K4582" s="135">
        <v>100.0</v>
      </c>
      <c r="N4582" s="143">
        <v>44437.0</v>
      </c>
    </row>
    <row r="4583">
      <c r="A4583" s="135">
        <v>4582.0</v>
      </c>
      <c r="B4583" s="135" t="s">
        <v>15949</v>
      </c>
      <c r="C4583" s="135" t="s">
        <v>108</v>
      </c>
      <c r="K4583" s="135">
        <v>20.0</v>
      </c>
      <c r="N4583" s="143">
        <v>46016.0</v>
      </c>
    </row>
    <row r="4584">
      <c r="A4584" s="135">
        <v>4583.0</v>
      </c>
      <c r="B4584" s="135" t="s">
        <v>15951</v>
      </c>
      <c r="C4584" s="135" t="s">
        <v>108</v>
      </c>
      <c r="K4584" s="135">
        <v>70.0</v>
      </c>
      <c r="N4584" s="143">
        <v>44898.0</v>
      </c>
    </row>
    <row r="4585">
      <c r="A4585" s="135">
        <v>4584.0</v>
      </c>
      <c r="B4585" s="135" t="s">
        <v>15952</v>
      </c>
      <c r="C4585" s="135" t="s">
        <v>108</v>
      </c>
      <c r="N4585" s="143">
        <v>44321.0</v>
      </c>
    </row>
    <row r="4586">
      <c r="A4586" s="135">
        <v>4585.0</v>
      </c>
      <c r="B4586" s="135" t="s">
        <v>15953</v>
      </c>
      <c r="C4586" s="135" t="s">
        <v>108</v>
      </c>
      <c r="K4586" s="135">
        <v>10.0</v>
      </c>
      <c r="N4586" s="143">
        <v>43857.0</v>
      </c>
    </row>
    <row r="4587">
      <c r="A4587" s="135">
        <v>4586.0</v>
      </c>
      <c r="B4587" s="135" t="s">
        <v>15955</v>
      </c>
      <c r="C4587" s="135" t="s">
        <v>108</v>
      </c>
      <c r="N4587" s="143">
        <v>44534.0</v>
      </c>
    </row>
    <row r="4588">
      <c r="A4588" s="135">
        <v>4587.0</v>
      </c>
      <c r="B4588" s="135" t="s">
        <v>15956</v>
      </c>
      <c r="C4588" s="135" t="s">
        <v>108</v>
      </c>
      <c r="K4588" s="135">
        <v>10.0</v>
      </c>
      <c r="N4588" s="143">
        <v>46081.0</v>
      </c>
    </row>
    <row r="4589">
      <c r="A4589" s="135">
        <v>4588.0</v>
      </c>
      <c r="B4589" s="135" t="s">
        <v>15959</v>
      </c>
      <c r="C4589" s="135" t="s">
        <v>108</v>
      </c>
      <c r="K4589" s="135">
        <v>70.0</v>
      </c>
      <c r="N4589" s="143">
        <v>44232.0</v>
      </c>
    </row>
    <row r="4590">
      <c r="A4590" s="135">
        <v>4589.0</v>
      </c>
      <c r="B4590" s="135" t="s">
        <v>15960</v>
      </c>
      <c r="C4590" s="135" t="s">
        <v>108</v>
      </c>
      <c r="K4590" s="135">
        <v>150.0</v>
      </c>
      <c r="N4590" s="143">
        <v>43841.0</v>
      </c>
    </row>
    <row r="4591">
      <c r="A4591" s="135">
        <v>4590.0</v>
      </c>
      <c r="B4591" s="135" t="s">
        <v>15964</v>
      </c>
      <c r="C4591" s="135" t="s">
        <v>108</v>
      </c>
      <c r="K4591" s="135">
        <v>20.0</v>
      </c>
      <c r="N4591" s="143">
        <v>46085.0</v>
      </c>
    </row>
    <row r="4592">
      <c r="A4592" s="135">
        <v>4591.0</v>
      </c>
      <c r="B4592" s="135" t="s">
        <v>15967</v>
      </c>
      <c r="C4592" s="135" t="s">
        <v>108</v>
      </c>
      <c r="N4592" s="143">
        <v>46006.0</v>
      </c>
    </row>
    <row r="4593">
      <c r="A4593" s="135">
        <v>4592.0</v>
      </c>
      <c r="B4593" s="135" t="s">
        <v>15968</v>
      </c>
      <c r="C4593" s="135" t="s">
        <v>108</v>
      </c>
      <c r="K4593" s="135">
        <v>20.0</v>
      </c>
      <c r="N4593" s="143">
        <v>46003.0</v>
      </c>
    </row>
    <row r="4594">
      <c r="A4594" s="135">
        <v>4593.0</v>
      </c>
      <c r="B4594" s="135" t="s">
        <v>15970</v>
      </c>
      <c r="C4594" s="135" t="s">
        <v>108</v>
      </c>
      <c r="K4594" s="135">
        <v>100.0</v>
      </c>
      <c r="N4594" s="143">
        <v>45824.0</v>
      </c>
    </row>
    <row r="4595">
      <c r="A4595" s="135">
        <v>4594.0</v>
      </c>
      <c r="B4595" s="135" t="s">
        <v>15973</v>
      </c>
      <c r="C4595" s="135" t="s">
        <v>108</v>
      </c>
      <c r="N4595" s="143">
        <v>44164.0</v>
      </c>
    </row>
    <row r="4596">
      <c r="A4596" s="135">
        <v>4595.0</v>
      </c>
      <c r="B4596" s="135" t="s">
        <v>15974</v>
      </c>
      <c r="C4596" s="135" t="s">
        <v>108</v>
      </c>
      <c r="K4596" s="135">
        <v>10.0</v>
      </c>
      <c r="N4596" s="143">
        <v>46015.0</v>
      </c>
    </row>
    <row r="4597">
      <c r="A4597" s="135">
        <v>4596.0</v>
      </c>
      <c r="B4597" s="135" t="s">
        <v>15976</v>
      </c>
      <c r="C4597" s="135" t="s">
        <v>108</v>
      </c>
      <c r="K4597" s="135">
        <v>10.0</v>
      </c>
      <c r="N4597" s="143">
        <v>46019.0</v>
      </c>
    </row>
    <row r="4598">
      <c r="A4598" s="135">
        <v>4597.0</v>
      </c>
      <c r="B4598" s="135" t="s">
        <v>15978</v>
      </c>
      <c r="C4598" s="135" t="s">
        <v>108</v>
      </c>
      <c r="K4598" s="135">
        <v>100.0</v>
      </c>
      <c r="N4598" s="143">
        <v>44022.0</v>
      </c>
    </row>
    <row r="4599">
      <c r="A4599" s="135">
        <v>4598.0</v>
      </c>
      <c r="B4599" s="135" t="s">
        <v>15979</v>
      </c>
      <c r="C4599" s="135" t="s">
        <v>108</v>
      </c>
      <c r="K4599" s="135">
        <v>100.0</v>
      </c>
      <c r="N4599" s="143">
        <v>44037.0</v>
      </c>
    </row>
    <row r="4600">
      <c r="A4600" s="135">
        <v>4599.0</v>
      </c>
      <c r="B4600" s="135" t="s">
        <v>15981</v>
      </c>
      <c r="C4600" s="135" t="s">
        <v>108</v>
      </c>
      <c r="K4600" s="135">
        <v>10.0</v>
      </c>
      <c r="N4600" s="143">
        <v>46117.0</v>
      </c>
    </row>
    <row r="4601">
      <c r="A4601" s="135">
        <v>4600.0</v>
      </c>
      <c r="B4601" s="135" t="s">
        <v>15983</v>
      </c>
      <c r="C4601" s="135" t="s">
        <v>108</v>
      </c>
      <c r="K4601" s="135">
        <v>60.0</v>
      </c>
      <c r="N4601" s="143">
        <v>46040.0</v>
      </c>
    </row>
    <row r="4602">
      <c r="A4602" s="135">
        <v>4601.0</v>
      </c>
      <c r="B4602" s="135" t="s">
        <v>15986</v>
      </c>
      <c r="C4602" s="135" t="s">
        <v>108</v>
      </c>
      <c r="K4602" s="135">
        <v>10.0</v>
      </c>
      <c r="N4602" s="143">
        <v>46018.0</v>
      </c>
    </row>
    <row r="4603">
      <c r="A4603" s="135">
        <v>4602.0</v>
      </c>
      <c r="B4603" s="135" t="s">
        <v>15987</v>
      </c>
      <c r="C4603" s="135" t="s">
        <v>108</v>
      </c>
      <c r="K4603" s="135">
        <v>300.0</v>
      </c>
      <c r="N4603" s="143">
        <v>44575.0</v>
      </c>
    </row>
    <row r="4604">
      <c r="A4604" s="135">
        <v>4603.0</v>
      </c>
      <c r="B4604" s="135" t="s">
        <v>15989</v>
      </c>
      <c r="C4604" s="135" t="s">
        <v>108</v>
      </c>
      <c r="K4604" s="135">
        <v>100.0</v>
      </c>
      <c r="N4604" s="143">
        <v>44362.0</v>
      </c>
    </row>
    <row r="4605">
      <c r="A4605" s="135">
        <v>4604.0</v>
      </c>
      <c r="B4605" s="135" t="s">
        <v>15991</v>
      </c>
      <c r="C4605" s="135" t="s">
        <v>108</v>
      </c>
      <c r="K4605" s="135">
        <v>250.0</v>
      </c>
      <c r="N4605" s="143">
        <v>43843.0</v>
      </c>
    </row>
    <row r="4606">
      <c r="A4606" s="135">
        <v>4605.0</v>
      </c>
      <c r="B4606" s="135" t="s">
        <v>15992</v>
      </c>
      <c r="C4606" s="135" t="s">
        <v>108</v>
      </c>
      <c r="K4606" s="135">
        <v>80.0</v>
      </c>
      <c r="N4606" s="143">
        <v>45884.0</v>
      </c>
    </row>
    <row r="4607">
      <c r="A4607" s="135">
        <v>4606.0</v>
      </c>
      <c r="B4607" s="135" t="s">
        <v>15994</v>
      </c>
      <c r="C4607" s="135" t="s">
        <v>108</v>
      </c>
      <c r="K4607" s="135">
        <v>60.0</v>
      </c>
      <c r="N4607" s="143">
        <v>44606.0</v>
      </c>
    </row>
    <row r="4608">
      <c r="A4608" s="135">
        <v>4607.0</v>
      </c>
      <c r="B4608" s="135" t="s">
        <v>15997</v>
      </c>
      <c r="C4608" s="135" t="s">
        <v>108</v>
      </c>
      <c r="K4608" s="135">
        <v>100.0</v>
      </c>
      <c r="N4608" s="143">
        <v>45117.0</v>
      </c>
      <c r="Q4608" s="135" t="s">
        <v>15999</v>
      </c>
    </row>
    <row r="4609">
      <c r="A4609" s="135">
        <v>4608.0</v>
      </c>
      <c r="B4609" s="135" t="s">
        <v>16000</v>
      </c>
      <c r="C4609" s="135" t="s">
        <v>108</v>
      </c>
      <c r="N4609" s="143">
        <v>43866.0</v>
      </c>
    </row>
    <row r="4610">
      <c r="A4610" s="135">
        <v>4609.0</v>
      </c>
      <c r="B4610" s="135" t="s">
        <v>16002</v>
      </c>
      <c r="C4610" s="135" t="s">
        <v>108</v>
      </c>
      <c r="K4610" s="135">
        <v>10.0</v>
      </c>
      <c r="N4610" s="143">
        <v>46119.0</v>
      </c>
    </row>
    <row r="4611">
      <c r="A4611" s="135">
        <v>4610.0</v>
      </c>
      <c r="B4611" s="135" t="s">
        <v>16004</v>
      </c>
      <c r="C4611" s="135" t="s">
        <v>108</v>
      </c>
      <c r="K4611" s="135">
        <v>30.0</v>
      </c>
      <c r="N4611" s="143">
        <v>45801.0</v>
      </c>
      <c r="Q4611" s="135" t="s">
        <v>16005</v>
      </c>
      <c r="R4611" s="135">
        <v>3.0</v>
      </c>
    </row>
    <row r="4612">
      <c r="A4612" s="135">
        <v>4611.0</v>
      </c>
      <c r="B4612" s="135" t="s">
        <v>16007</v>
      </c>
      <c r="C4612" s="135" t="s">
        <v>108</v>
      </c>
      <c r="N4612" s="143">
        <v>45256.0</v>
      </c>
    </row>
    <row r="4613">
      <c r="A4613" s="135">
        <v>4612.0</v>
      </c>
      <c r="B4613" s="135" t="s">
        <v>3995</v>
      </c>
      <c r="C4613" s="135" t="s">
        <v>108</v>
      </c>
      <c r="K4613" s="135">
        <v>40.0</v>
      </c>
      <c r="N4613" s="143">
        <v>46065.0</v>
      </c>
    </row>
    <row r="4614">
      <c r="A4614" s="135">
        <v>4613.0</v>
      </c>
      <c r="B4614" s="135" t="s">
        <v>16009</v>
      </c>
      <c r="C4614" s="135" t="s">
        <v>108</v>
      </c>
      <c r="K4614" s="135">
        <v>30.0</v>
      </c>
      <c r="N4614" s="143">
        <v>43868.0</v>
      </c>
    </row>
    <row r="4615">
      <c r="A4615" s="135">
        <v>4614.0</v>
      </c>
      <c r="B4615" s="135" t="s">
        <v>16012</v>
      </c>
      <c r="C4615" s="135" t="s">
        <v>108</v>
      </c>
      <c r="K4615" s="135">
        <v>200.0</v>
      </c>
      <c r="N4615" s="143">
        <v>43842.0</v>
      </c>
    </row>
    <row r="4616">
      <c r="A4616" s="135">
        <v>4615.0</v>
      </c>
      <c r="B4616" s="135" t="s">
        <v>16014</v>
      </c>
      <c r="C4616" s="135" t="s">
        <v>108</v>
      </c>
      <c r="K4616" s="135">
        <v>50.0</v>
      </c>
      <c r="N4616" s="143">
        <v>43842.0</v>
      </c>
    </row>
    <row r="4617">
      <c r="A4617" s="135">
        <v>4616.0</v>
      </c>
      <c r="B4617" s="135" t="s">
        <v>16016</v>
      </c>
      <c r="C4617" s="135" t="s">
        <v>108</v>
      </c>
      <c r="K4617" s="135">
        <v>20.0</v>
      </c>
      <c r="N4617" s="143">
        <v>45768.0</v>
      </c>
    </row>
    <row r="4618">
      <c r="A4618" s="135">
        <v>4617.0</v>
      </c>
      <c r="B4618" s="135" t="s">
        <v>16017</v>
      </c>
      <c r="C4618" s="135" t="s">
        <v>108</v>
      </c>
      <c r="K4618" s="135">
        <v>10.0</v>
      </c>
      <c r="N4618" s="143">
        <v>45686.0</v>
      </c>
    </row>
    <row r="4619">
      <c r="A4619" s="135">
        <v>4618.0</v>
      </c>
      <c r="B4619" s="135" t="s">
        <v>16019</v>
      </c>
      <c r="C4619" s="135" t="s">
        <v>108</v>
      </c>
      <c r="N4619" s="143">
        <v>45757.0</v>
      </c>
    </row>
    <row r="4620">
      <c r="A4620" s="135">
        <v>4619.0</v>
      </c>
      <c r="B4620" s="135" t="s">
        <v>16021</v>
      </c>
      <c r="C4620" s="135" t="s">
        <v>108</v>
      </c>
      <c r="K4620" s="135">
        <v>20.0</v>
      </c>
      <c r="N4620" s="143">
        <v>46066.0</v>
      </c>
    </row>
    <row r="4621">
      <c r="A4621" s="135">
        <v>4620.0</v>
      </c>
      <c r="B4621" s="135" t="s">
        <v>16023</v>
      </c>
      <c r="C4621" s="135" t="s">
        <v>108</v>
      </c>
      <c r="K4621" s="135">
        <v>90.0</v>
      </c>
      <c r="N4621" s="143">
        <v>45655.0</v>
      </c>
    </row>
    <row r="4622">
      <c r="A4622" s="135">
        <v>4621.0</v>
      </c>
      <c r="B4622" s="135" t="s">
        <v>16026</v>
      </c>
      <c r="C4622" s="135" t="s">
        <v>108</v>
      </c>
      <c r="N4622" s="143">
        <v>43847.0</v>
      </c>
    </row>
    <row r="4623">
      <c r="A4623" s="135">
        <v>4622.0</v>
      </c>
      <c r="B4623" s="135" t="s">
        <v>16027</v>
      </c>
      <c r="C4623" s="135" t="s">
        <v>108</v>
      </c>
      <c r="K4623" s="135">
        <v>10.0</v>
      </c>
      <c r="N4623" s="143">
        <v>45176.0</v>
      </c>
    </row>
    <row r="4624">
      <c r="A4624" s="135">
        <v>4623.0</v>
      </c>
      <c r="B4624" s="135" t="s">
        <v>16029</v>
      </c>
      <c r="C4624" s="135" t="s">
        <v>108</v>
      </c>
      <c r="K4624" s="135">
        <v>20.0</v>
      </c>
      <c r="N4624" s="143">
        <v>46055.0</v>
      </c>
    </row>
    <row r="4625">
      <c r="A4625" s="135">
        <v>4624.0</v>
      </c>
      <c r="B4625" s="135" t="s">
        <v>16031</v>
      </c>
      <c r="C4625" s="135" t="s">
        <v>108</v>
      </c>
      <c r="K4625" s="135">
        <v>200.0</v>
      </c>
      <c r="N4625" s="143">
        <v>45093.0</v>
      </c>
    </row>
    <row r="4626">
      <c r="A4626" s="135">
        <v>4625.0</v>
      </c>
      <c r="B4626" s="135" t="s">
        <v>16034</v>
      </c>
      <c r="C4626" s="135" t="s">
        <v>108</v>
      </c>
      <c r="K4626" s="135">
        <v>40.0</v>
      </c>
      <c r="N4626" s="143">
        <v>45271.0</v>
      </c>
    </row>
    <row r="4627">
      <c r="A4627" s="135">
        <v>4626.0</v>
      </c>
      <c r="B4627" s="135" t="s">
        <v>16035</v>
      </c>
      <c r="C4627" s="135" t="s">
        <v>108</v>
      </c>
      <c r="K4627" s="135">
        <v>60.0</v>
      </c>
      <c r="N4627" s="143">
        <v>46055.0</v>
      </c>
    </row>
    <row r="4628">
      <c r="A4628" s="135">
        <v>4627.0</v>
      </c>
      <c r="B4628" s="135" t="s">
        <v>16036</v>
      </c>
      <c r="C4628" s="135" t="s">
        <v>108</v>
      </c>
      <c r="K4628" s="135">
        <v>20.0</v>
      </c>
      <c r="N4628" s="143">
        <v>45767.0</v>
      </c>
      <c r="Q4628" s="135" t="s">
        <v>16038</v>
      </c>
    </row>
    <row r="4629">
      <c r="A4629" s="135">
        <v>4628.0</v>
      </c>
      <c r="B4629" s="135" t="s">
        <v>16039</v>
      </c>
      <c r="C4629" s="135" t="s">
        <v>108</v>
      </c>
      <c r="K4629" s="135">
        <v>20.0</v>
      </c>
      <c r="N4629" s="143">
        <v>45838.0</v>
      </c>
      <c r="Q4629" s="135" t="s">
        <v>16041</v>
      </c>
      <c r="R4629" s="135">
        <v>6.0</v>
      </c>
    </row>
    <row r="4630">
      <c r="A4630" s="135">
        <v>4629.0</v>
      </c>
      <c r="B4630" s="135" t="s">
        <v>16042</v>
      </c>
      <c r="C4630" s="135" t="s">
        <v>108</v>
      </c>
      <c r="N4630" s="143">
        <v>46120.0</v>
      </c>
    </row>
    <row r="4631">
      <c r="A4631" s="135">
        <v>4630.0</v>
      </c>
      <c r="B4631" s="135" t="s">
        <v>16044</v>
      </c>
      <c r="C4631" s="135" t="s">
        <v>108</v>
      </c>
      <c r="K4631" s="135">
        <v>300.0</v>
      </c>
      <c r="N4631" s="143">
        <v>45792.0</v>
      </c>
    </row>
    <row r="4632">
      <c r="A4632" s="135">
        <v>4631.0</v>
      </c>
      <c r="B4632" s="135" t="s">
        <v>16045</v>
      </c>
      <c r="C4632" s="135" t="s">
        <v>108</v>
      </c>
      <c r="K4632" s="135">
        <v>10.0</v>
      </c>
      <c r="N4632" s="143">
        <v>46028.0</v>
      </c>
    </row>
    <row r="4633">
      <c r="A4633" s="135">
        <v>4632.0</v>
      </c>
      <c r="B4633" s="135" t="s">
        <v>16047</v>
      </c>
      <c r="C4633" s="135" t="s">
        <v>108</v>
      </c>
      <c r="K4633" s="135">
        <v>10.0</v>
      </c>
      <c r="N4633" s="143">
        <v>46017.0</v>
      </c>
    </row>
    <row r="4634">
      <c r="A4634" s="135">
        <v>4633.0</v>
      </c>
      <c r="B4634" s="135" t="s">
        <v>16049</v>
      </c>
      <c r="C4634" s="135" t="s">
        <v>108</v>
      </c>
      <c r="K4634" s="135">
        <v>70.0</v>
      </c>
      <c r="N4634" s="143">
        <v>43848.0</v>
      </c>
    </row>
    <row r="4635">
      <c r="A4635" s="135">
        <v>4634.0</v>
      </c>
      <c r="B4635" s="135" t="s">
        <v>16051</v>
      </c>
      <c r="C4635" s="135" t="s">
        <v>108</v>
      </c>
      <c r="K4635" s="135">
        <v>20.0</v>
      </c>
      <c r="N4635" s="143">
        <v>43916.0</v>
      </c>
    </row>
    <row r="4636">
      <c r="A4636" s="135">
        <v>4635.0</v>
      </c>
      <c r="B4636" s="135" t="s">
        <v>16053</v>
      </c>
      <c r="C4636" s="135" t="s">
        <v>108</v>
      </c>
      <c r="K4636" s="135">
        <v>100.0</v>
      </c>
      <c r="N4636" s="143">
        <v>43848.0</v>
      </c>
    </row>
    <row r="4637">
      <c r="A4637" s="135">
        <v>4636.0</v>
      </c>
      <c r="B4637" s="135" t="s">
        <v>16054</v>
      </c>
      <c r="C4637" s="135" t="s">
        <v>108</v>
      </c>
      <c r="K4637" s="135">
        <v>40.0</v>
      </c>
      <c r="N4637" s="143">
        <v>45799.0</v>
      </c>
    </row>
    <row r="4638">
      <c r="A4638" s="135">
        <v>4637.0</v>
      </c>
      <c r="B4638" s="135" t="s">
        <v>16056</v>
      </c>
      <c r="C4638" s="135" t="s">
        <v>108</v>
      </c>
      <c r="N4638" s="143">
        <v>44260.0</v>
      </c>
      <c r="Q4638" s="135" t="s">
        <v>9494</v>
      </c>
      <c r="R4638" s="135">
        <v>1.0</v>
      </c>
    </row>
    <row r="4639">
      <c r="A4639" s="135">
        <v>4638.0</v>
      </c>
      <c r="B4639" s="135" t="s">
        <v>16059</v>
      </c>
      <c r="C4639" s="135" t="s">
        <v>108</v>
      </c>
      <c r="K4639" s="135">
        <v>50.0</v>
      </c>
      <c r="N4639" s="143">
        <v>45680.0</v>
      </c>
      <c r="Q4639" s="135" t="s">
        <v>16061</v>
      </c>
    </row>
    <row r="4640">
      <c r="A4640" s="135">
        <v>4639.0</v>
      </c>
      <c r="B4640" s="135" t="s">
        <v>16062</v>
      </c>
      <c r="C4640" s="135" t="s">
        <v>108</v>
      </c>
      <c r="K4640" s="135">
        <v>20.0</v>
      </c>
      <c r="N4640" s="143">
        <v>45845.0</v>
      </c>
    </row>
    <row r="4641">
      <c r="A4641" s="135">
        <v>4640.0</v>
      </c>
      <c r="B4641" s="135" t="s">
        <v>16064</v>
      </c>
      <c r="C4641" s="135" t="s">
        <v>108</v>
      </c>
      <c r="N4641" s="143">
        <v>44804.0</v>
      </c>
    </row>
    <row r="4642">
      <c r="A4642" s="135">
        <v>4641.0</v>
      </c>
      <c r="B4642" s="135" t="s">
        <v>16065</v>
      </c>
      <c r="C4642" s="135" t="s">
        <v>108</v>
      </c>
      <c r="K4642" s="135">
        <v>20.0</v>
      </c>
      <c r="N4642" s="143">
        <v>43874.0</v>
      </c>
    </row>
    <row r="4643">
      <c r="A4643" s="135">
        <v>4642.0</v>
      </c>
      <c r="B4643" s="135" t="s">
        <v>16067</v>
      </c>
      <c r="C4643" s="135" t="s">
        <v>108</v>
      </c>
      <c r="K4643" s="135">
        <v>60.0</v>
      </c>
      <c r="N4643" s="143">
        <v>45727.0</v>
      </c>
    </row>
    <row r="4644">
      <c r="A4644" s="135">
        <v>4643.0</v>
      </c>
      <c r="B4644" s="135" t="s">
        <v>16069</v>
      </c>
      <c r="C4644" s="135" t="s">
        <v>108</v>
      </c>
      <c r="K4644" s="135">
        <v>90.0</v>
      </c>
      <c r="N4644" s="143">
        <v>44855.0</v>
      </c>
    </row>
    <row r="4645">
      <c r="A4645" s="135">
        <v>4644.0</v>
      </c>
      <c r="B4645" s="135" t="s">
        <v>3999</v>
      </c>
      <c r="C4645" s="135" t="s">
        <v>108</v>
      </c>
      <c r="K4645" s="135">
        <v>40.0</v>
      </c>
      <c r="N4645" s="143">
        <v>46066.0</v>
      </c>
    </row>
    <row r="4646">
      <c r="A4646" s="135">
        <v>4645.0</v>
      </c>
      <c r="B4646" s="135" t="s">
        <v>16072</v>
      </c>
      <c r="C4646" s="135" t="s">
        <v>108</v>
      </c>
      <c r="K4646" s="135">
        <v>30.0</v>
      </c>
      <c r="N4646" s="143">
        <v>45977.0</v>
      </c>
    </row>
    <row r="4647">
      <c r="A4647" s="135">
        <v>4646.0</v>
      </c>
      <c r="B4647" s="135" t="s">
        <v>16075</v>
      </c>
      <c r="C4647" s="135" t="s">
        <v>108</v>
      </c>
      <c r="N4647" s="143">
        <v>45557.0</v>
      </c>
    </row>
    <row r="4648">
      <c r="A4648" s="135">
        <v>4647.0</v>
      </c>
      <c r="B4648" s="135" t="s">
        <v>16076</v>
      </c>
      <c r="C4648" s="135" t="s">
        <v>108</v>
      </c>
      <c r="K4648" s="135">
        <v>150.0</v>
      </c>
      <c r="N4648" s="143">
        <v>44302.0</v>
      </c>
    </row>
    <row r="4649">
      <c r="A4649" s="135">
        <v>4648.0</v>
      </c>
      <c r="B4649" s="135" t="s">
        <v>16078</v>
      </c>
      <c r="C4649" s="135" t="s">
        <v>108</v>
      </c>
      <c r="K4649" s="135">
        <v>30.0</v>
      </c>
      <c r="N4649" s="143">
        <v>44675.0</v>
      </c>
    </row>
    <row r="4650">
      <c r="A4650" s="135">
        <v>4649.0</v>
      </c>
      <c r="B4650" s="135" t="s">
        <v>16080</v>
      </c>
      <c r="C4650" s="135" t="s">
        <v>108</v>
      </c>
      <c r="N4650" s="143">
        <v>43852.0</v>
      </c>
      <c r="Q4650" s="135" t="s">
        <v>9494</v>
      </c>
      <c r="R4650" s="135">
        <v>1.0</v>
      </c>
    </row>
    <row r="4651">
      <c r="A4651" s="135">
        <v>4650.0</v>
      </c>
      <c r="B4651" s="135" t="s">
        <v>16083</v>
      </c>
      <c r="C4651" s="135" t="s">
        <v>108</v>
      </c>
      <c r="K4651" s="135">
        <v>100.0</v>
      </c>
      <c r="N4651" s="143">
        <v>44486.0</v>
      </c>
    </row>
    <row r="4652">
      <c r="A4652" s="135">
        <v>4651.0</v>
      </c>
      <c r="B4652" s="135" t="s">
        <v>4004</v>
      </c>
      <c r="C4652" s="135" t="s">
        <v>108</v>
      </c>
      <c r="K4652" s="135">
        <v>100.0</v>
      </c>
      <c r="N4652" s="143">
        <v>45212.0</v>
      </c>
      <c r="Q4652" s="135" t="s">
        <v>4007</v>
      </c>
      <c r="R4652" s="135">
        <v>1.0</v>
      </c>
    </row>
    <row r="4653">
      <c r="A4653" s="135">
        <v>4652.0</v>
      </c>
      <c r="B4653" s="135" t="s">
        <v>16085</v>
      </c>
      <c r="C4653" s="135" t="s">
        <v>108</v>
      </c>
      <c r="K4653" s="135">
        <v>10.0</v>
      </c>
      <c r="N4653" s="143">
        <v>46091.0</v>
      </c>
    </row>
    <row r="4654">
      <c r="A4654" s="135">
        <v>4653.0</v>
      </c>
      <c r="B4654" s="135" t="s">
        <v>16087</v>
      </c>
      <c r="C4654" s="135" t="s">
        <v>108</v>
      </c>
      <c r="K4654" s="135">
        <v>20.0</v>
      </c>
      <c r="N4654" s="143">
        <v>45847.0</v>
      </c>
    </row>
    <row r="4655">
      <c r="A4655" s="135">
        <v>4654.0</v>
      </c>
      <c r="B4655" s="135" t="s">
        <v>16089</v>
      </c>
      <c r="C4655" s="135" t="s">
        <v>108</v>
      </c>
      <c r="K4655" s="135">
        <v>10.0</v>
      </c>
      <c r="N4655" s="143">
        <v>46008.0</v>
      </c>
    </row>
    <row r="4656">
      <c r="A4656" s="135">
        <v>4655.0</v>
      </c>
      <c r="B4656" s="135" t="s">
        <v>4009</v>
      </c>
      <c r="C4656" s="135" t="s">
        <v>108</v>
      </c>
      <c r="K4656" s="135">
        <v>30.0</v>
      </c>
      <c r="N4656" s="143">
        <v>45609.0</v>
      </c>
    </row>
    <row r="4657">
      <c r="A4657" s="135">
        <v>4656.0</v>
      </c>
      <c r="B4657" s="135" t="s">
        <v>16093</v>
      </c>
      <c r="C4657" s="135" t="s">
        <v>108</v>
      </c>
      <c r="K4657" s="135">
        <v>10.0</v>
      </c>
      <c r="N4657" s="143">
        <v>46086.0</v>
      </c>
    </row>
    <row r="4658">
      <c r="A4658" s="135">
        <v>4657.0</v>
      </c>
      <c r="B4658" s="135" t="s">
        <v>16094</v>
      </c>
      <c r="C4658" s="135" t="s">
        <v>108</v>
      </c>
      <c r="K4658" s="135">
        <v>80.0</v>
      </c>
      <c r="N4658" s="143">
        <v>44632.0</v>
      </c>
    </row>
    <row r="4659">
      <c r="A4659" s="135">
        <v>4658.0</v>
      </c>
      <c r="B4659" s="135" t="s">
        <v>16096</v>
      </c>
      <c r="C4659" s="135" t="s">
        <v>108</v>
      </c>
      <c r="N4659" s="143">
        <v>44169.0</v>
      </c>
    </row>
    <row r="4660">
      <c r="A4660" s="135">
        <v>4659.0</v>
      </c>
      <c r="B4660" s="135" t="s">
        <v>16099</v>
      </c>
      <c r="C4660" s="135" t="s">
        <v>108</v>
      </c>
      <c r="K4660" s="135">
        <v>20.0</v>
      </c>
      <c r="N4660" s="143">
        <v>45782.0</v>
      </c>
    </row>
    <row r="4661">
      <c r="A4661" s="135">
        <v>4660.0</v>
      </c>
      <c r="B4661" s="135" t="s">
        <v>16102</v>
      </c>
      <c r="C4661" s="135" t="s">
        <v>108</v>
      </c>
      <c r="K4661" s="135">
        <v>70.0</v>
      </c>
      <c r="N4661" s="143">
        <v>44115.0</v>
      </c>
      <c r="Q4661" s="135" t="s">
        <v>16104</v>
      </c>
    </row>
    <row r="4662">
      <c r="A4662" s="135">
        <v>4661.0</v>
      </c>
      <c r="B4662" s="135" t="s">
        <v>16106</v>
      </c>
      <c r="C4662" s="135" t="s">
        <v>108</v>
      </c>
      <c r="K4662" s="135">
        <v>10.0</v>
      </c>
      <c r="N4662" s="143">
        <v>45132.0</v>
      </c>
    </row>
    <row r="4663">
      <c r="A4663" s="135">
        <v>4662.0</v>
      </c>
      <c r="B4663" s="135" t="s">
        <v>16108</v>
      </c>
      <c r="C4663" s="135" t="s">
        <v>108</v>
      </c>
      <c r="K4663" s="135">
        <v>10.0</v>
      </c>
      <c r="N4663" s="143">
        <v>45846.0</v>
      </c>
    </row>
    <row r="4664">
      <c r="A4664" s="135">
        <v>4663.0</v>
      </c>
      <c r="B4664" s="135" t="s">
        <v>16110</v>
      </c>
      <c r="C4664" s="135" t="s">
        <v>108</v>
      </c>
      <c r="K4664" s="135">
        <v>20.0</v>
      </c>
      <c r="N4664" s="143">
        <v>46018.0</v>
      </c>
    </row>
    <row r="4665">
      <c r="A4665" s="135">
        <v>4664.0</v>
      </c>
      <c r="B4665" s="135" t="s">
        <v>16112</v>
      </c>
      <c r="C4665" s="135" t="s">
        <v>108</v>
      </c>
      <c r="K4665" s="135">
        <v>10.0</v>
      </c>
      <c r="N4665" s="143">
        <v>46010.0</v>
      </c>
    </row>
    <row r="4666">
      <c r="A4666" s="135">
        <v>4665.0</v>
      </c>
      <c r="B4666" s="135" t="s">
        <v>16115</v>
      </c>
      <c r="C4666" s="135" t="s">
        <v>108</v>
      </c>
      <c r="N4666" s="143">
        <v>46120.0</v>
      </c>
    </row>
    <row r="4667">
      <c r="A4667" s="135">
        <v>4666.0</v>
      </c>
      <c r="B4667" s="135" t="s">
        <v>16118</v>
      </c>
      <c r="C4667" s="135" t="s">
        <v>108</v>
      </c>
      <c r="N4667" s="143">
        <v>45755.0</v>
      </c>
    </row>
    <row r="4668">
      <c r="A4668" s="135">
        <v>4667.0</v>
      </c>
      <c r="B4668" s="135" t="s">
        <v>16120</v>
      </c>
      <c r="C4668" s="135" t="s">
        <v>108</v>
      </c>
      <c r="K4668" s="135">
        <v>90.0</v>
      </c>
      <c r="N4668" s="143">
        <v>43837.0</v>
      </c>
    </row>
    <row r="4669">
      <c r="A4669" s="135">
        <v>4668.0</v>
      </c>
      <c r="B4669" s="135" t="s">
        <v>16122</v>
      </c>
      <c r="C4669" s="135" t="s">
        <v>108</v>
      </c>
      <c r="K4669" s="135">
        <v>10.0</v>
      </c>
      <c r="N4669" s="143">
        <v>45249.0</v>
      </c>
    </row>
    <row r="4670">
      <c r="A4670" s="135">
        <v>4669.0</v>
      </c>
      <c r="B4670" s="135" t="s">
        <v>16123</v>
      </c>
      <c r="C4670" s="135" t="s">
        <v>108</v>
      </c>
      <c r="K4670" s="135">
        <v>90.0</v>
      </c>
      <c r="N4670" s="143">
        <v>44547.0</v>
      </c>
    </row>
    <row r="4671">
      <c r="A4671" s="135">
        <v>4670.0</v>
      </c>
      <c r="B4671" s="135" t="s">
        <v>16125</v>
      </c>
      <c r="C4671" s="135" t="s">
        <v>108</v>
      </c>
      <c r="K4671" s="135">
        <v>10.0</v>
      </c>
      <c r="N4671" s="143">
        <v>45958.0</v>
      </c>
    </row>
    <row r="4672">
      <c r="A4672" s="135">
        <v>4671.0</v>
      </c>
      <c r="B4672" s="135" t="s">
        <v>16127</v>
      </c>
      <c r="C4672" s="135" t="s">
        <v>108</v>
      </c>
      <c r="K4672" s="135">
        <v>300.0</v>
      </c>
      <c r="N4672" s="143">
        <v>45686.0</v>
      </c>
    </row>
    <row r="4673">
      <c r="A4673" s="135">
        <v>4672.0</v>
      </c>
      <c r="B4673" s="135" t="s">
        <v>16129</v>
      </c>
      <c r="C4673" s="135" t="s">
        <v>108</v>
      </c>
      <c r="K4673" s="135">
        <v>100.0</v>
      </c>
      <c r="N4673" s="143">
        <v>44937.0</v>
      </c>
    </row>
    <row r="4674">
      <c r="A4674" s="135">
        <v>4673.0</v>
      </c>
      <c r="B4674" s="135" t="s">
        <v>16130</v>
      </c>
      <c r="C4674" s="135" t="s">
        <v>108</v>
      </c>
      <c r="K4674" s="135">
        <v>10.0</v>
      </c>
      <c r="N4674" s="143">
        <v>45958.0</v>
      </c>
    </row>
    <row r="4675">
      <c r="A4675" s="135">
        <v>4674.0</v>
      </c>
      <c r="B4675" s="135" t="s">
        <v>16133</v>
      </c>
      <c r="C4675" s="135" t="s">
        <v>108</v>
      </c>
      <c r="K4675" s="135">
        <v>30.0</v>
      </c>
      <c r="N4675" s="143">
        <v>45575.0</v>
      </c>
    </row>
    <row r="4676">
      <c r="A4676" s="135">
        <v>4675.0</v>
      </c>
      <c r="B4676" s="135" t="s">
        <v>16135</v>
      </c>
      <c r="C4676" s="135" t="s">
        <v>108</v>
      </c>
      <c r="K4676" s="135">
        <v>50.0</v>
      </c>
      <c r="N4676" s="143">
        <v>44286.0</v>
      </c>
    </row>
    <row r="4677">
      <c r="A4677" s="135">
        <v>4676.0</v>
      </c>
      <c r="B4677" s="135" t="s">
        <v>16136</v>
      </c>
      <c r="C4677" s="135" t="s">
        <v>108</v>
      </c>
      <c r="K4677" s="135">
        <v>80.0</v>
      </c>
      <c r="N4677" s="143">
        <v>44898.0</v>
      </c>
    </row>
    <row r="4678">
      <c r="A4678" s="135">
        <v>4677.0</v>
      </c>
      <c r="B4678" s="135" t="s">
        <v>16138</v>
      </c>
      <c r="C4678" s="135" t="s">
        <v>108</v>
      </c>
      <c r="N4678" s="143">
        <v>45189.0</v>
      </c>
    </row>
    <row r="4679">
      <c r="A4679" s="135">
        <v>4678.0</v>
      </c>
      <c r="B4679" s="135" t="s">
        <v>16139</v>
      </c>
      <c r="C4679" s="135" t="s">
        <v>108</v>
      </c>
      <c r="K4679" s="135">
        <v>10.0</v>
      </c>
      <c r="N4679" s="143">
        <v>44385.0</v>
      </c>
    </row>
    <row r="4680">
      <c r="A4680" s="135">
        <v>4679.0</v>
      </c>
      <c r="B4680" s="135" t="s">
        <v>16141</v>
      </c>
      <c r="C4680" s="135" t="s">
        <v>108</v>
      </c>
      <c r="K4680" s="135">
        <v>10.0</v>
      </c>
      <c r="N4680" s="143">
        <v>46078.0</v>
      </c>
    </row>
    <row r="4681">
      <c r="A4681" s="135">
        <v>4680.0</v>
      </c>
      <c r="B4681" s="135" t="s">
        <v>16142</v>
      </c>
      <c r="C4681" s="135" t="s">
        <v>108</v>
      </c>
      <c r="K4681" s="135">
        <v>40.0</v>
      </c>
      <c r="N4681" s="143">
        <v>45180.0</v>
      </c>
    </row>
    <row r="4682">
      <c r="A4682" s="135">
        <v>4681.0</v>
      </c>
      <c r="B4682" s="135" t="s">
        <v>16144</v>
      </c>
      <c r="C4682" s="135" t="s">
        <v>108</v>
      </c>
      <c r="K4682" s="135">
        <v>40.0</v>
      </c>
      <c r="N4682" s="143">
        <v>46055.0</v>
      </c>
    </row>
    <row r="4683">
      <c r="A4683" s="135">
        <v>4682.0</v>
      </c>
      <c r="B4683" s="135" t="s">
        <v>16146</v>
      </c>
      <c r="C4683" s="135" t="s">
        <v>108</v>
      </c>
      <c r="N4683" s="143">
        <v>44166.0</v>
      </c>
    </row>
    <row r="4684">
      <c r="A4684" s="135">
        <v>4683.0</v>
      </c>
      <c r="B4684" s="135" t="s">
        <v>16148</v>
      </c>
      <c r="C4684" s="135" t="s">
        <v>108</v>
      </c>
      <c r="K4684" s="135">
        <v>60.0</v>
      </c>
      <c r="N4684" s="143">
        <v>43985.0</v>
      </c>
      <c r="Q4684" s="135" t="s">
        <v>16150</v>
      </c>
      <c r="R4684" s="135">
        <v>2.0</v>
      </c>
    </row>
    <row r="4685">
      <c r="A4685" s="135">
        <v>4684.0</v>
      </c>
      <c r="B4685" s="135" t="s">
        <v>16151</v>
      </c>
      <c r="C4685" s="135" t="s">
        <v>108</v>
      </c>
      <c r="K4685" s="135">
        <v>20.0</v>
      </c>
      <c r="N4685" s="143">
        <v>45846.0</v>
      </c>
    </row>
    <row r="4686">
      <c r="A4686" s="135">
        <v>4685.0</v>
      </c>
      <c r="B4686" s="135" t="s">
        <v>16153</v>
      </c>
      <c r="C4686" s="135" t="s">
        <v>108</v>
      </c>
      <c r="N4686" s="143">
        <v>45984.0</v>
      </c>
    </row>
    <row r="4687">
      <c r="A4687" s="135">
        <v>4686.0</v>
      </c>
      <c r="B4687" s="135" t="s">
        <v>16155</v>
      </c>
      <c r="C4687" s="135" t="s">
        <v>108</v>
      </c>
      <c r="N4687" s="143">
        <v>46126.0</v>
      </c>
    </row>
    <row r="4688">
      <c r="A4688" s="135">
        <v>4687.0</v>
      </c>
      <c r="B4688" s="135" t="s">
        <v>16156</v>
      </c>
      <c r="C4688" s="135" t="s">
        <v>108</v>
      </c>
      <c r="K4688" s="135">
        <v>20.0</v>
      </c>
      <c r="N4688" s="143">
        <v>45745.0</v>
      </c>
    </row>
    <row r="4689">
      <c r="A4689" s="135">
        <v>4688.0</v>
      </c>
      <c r="B4689" s="135" t="s">
        <v>16158</v>
      </c>
      <c r="C4689" s="135" t="s">
        <v>108</v>
      </c>
      <c r="N4689" s="143">
        <v>46132.0</v>
      </c>
    </row>
    <row r="4690">
      <c r="A4690" s="135">
        <v>4689.0</v>
      </c>
      <c r="B4690" s="135" t="s">
        <v>16161</v>
      </c>
      <c r="C4690" s="135" t="s">
        <v>108</v>
      </c>
      <c r="N4690" s="143">
        <v>45478.0</v>
      </c>
    </row>
    <row r="4691">
      <c r="A4691" s="135">
        <v>4690.0</v>
      </c>
      <c r="B4691" s="135" t="s">
        <v>16162</v>
      </c>
      <c r="C4691" s="135" t="s">
        <v>108</v>
      </c>
      <c r="K4691" s="135">
        <v>10.0</v>
      </c>
      <c r="N4691" s="143">
        <v>46017.0</v>
      </c>
    </row>
    <row r="4692">
      <c r="A4692" s="135">
        <v>4691.0</v>
      </c>
      <c r="B4692" s="135" t="s">
        <v>16164</v>
      </c>
      <c r="C4692" s="135" t="s">
        <v>108</v>
      </c>
      <c r="K4692" s="135">
        <v>100.0</v>
      </c>
      <c r="N4692" s="143">
        <v>45824.0</v>
      </c>
      <c r="Q4692" s="135" t="s">
        <v>16166</v>
      </c>
      <c r="R4692" s="135">
        <v>2.0</v>
      </c>
    </row>
    <row r="4693">
      <c r="A4693" s="135">
        <v>4692.0</v>
      </c>
      <c r="B4693" s="135" t="s">
        <v>16167</v>
      </c>
      <c r="C4693" s="135" t="s">
        <v>108</v>
      </c>
      <c r="N4693" s="143">
        <v>45101.0</v>
      </c>
    </row>
    <row r="4694">
      <c r="A4694" s="135">
        <v>4693.0</v>
      </c>
      <c r="B4694" s="135" t="s">
        <v>16169</v>
      </c>
      <c r="C4694" s="135" t="s">
        <v>108</v>
      </c>
      <c r="K4694" s="135">
        <v>10.0</v>
      </c>
      <c r="N4694" s="143">
        <v>46081.0</v>
      </c>
    </row>
    <row r="4695">
      <c r="A4695" s="135">
        <v>4694.0</v>
      </c>
      <c r="B4695" s="135" t="s">
        <v>16170</v>
      </c>
      <c r="C4695" s="135" t="s">
        <v>108</v>
      </c>
      <c r="N4695" s="143">
        <v>43839.0</v>
      </c>
    </row>
    <row r="4696">
      <c r="A4696" s="135">
        <v>4695.0</v>
      </c>
      <c r="B4696" s="135" t="s">
        <v>16173</v>
      </c>
      <c r="C4696" s="135" t="s">
        <v>108</v>
      </c>
      <c r="K4696" s="135">
        <v>200.0</v>
      </c>
      <c r="N4696" s="143">
        <v>44521.0</v>
      </c>
    </row>
    <row r="4697">
      <c r="A4697" s="135">
        <v>4696.0</v>
      </c>
      <c r="B4697" s="135" t="s">
        <v>4011</v>
      </c>
      <c r="C4697" s="135" t="s">
        <v>108</v>
      </c>
      <c r="K4697" s="135">
        <v>30.0</v>
      </c>
      <c r="N4697" s="143">
        <v>45924.0</v>
      </c>
    </row>
    <row r="4698">
      <c r="A4698" s="135">
        <v>4697.0</v>
      </c>
      <c r="B4698" s="135" t="s">
        <v>16176</v>
      </c>
      <c r="C4698" s="135" t="s">
        <v>108</v>
      </c>
      <c r="K4698" s="135">
        <v>10.0</v>
      </c>
      <c r="N4698" s="143">
        <v>45839.0</v>
      </c>
    </row>
    <row r="4699">
      <c r="A4699" s="135">
        <v>4698.0</v>
      </c>
      <c r="B4699" s="135" t="s">
        <v>16178</v>
      </c>
      <c r="C4699" s="135" t="s">
        <v>108</v>
      </c>
      <c r="K4699" s="135">
        <v>100.0</v>
      </c>
      <c r="N4699" s="143">
        <v>44466.0</v>
      </c>
    </row>
    <row r="4700">
      <c r="A4700" s="135">
        <v>4699.0</v>
      </c>
      <c r="B4700" s="135" t="s">
        <v>16180</v>
      </c>
      <c r="C4700" s="135" t="s">
        <v>108</v>
      </c>
      <c r="N4700" s="143">
        <v>45139.0</v>
      </c>
    </row>
    <row r="4701">
      <c r="A4701" s="135">
        <v>4700.0</v>
      </c>
      <c r="B4701" s="135" t="s">
        <v>16181</v>
      </c>
      <c r="C4701" s="135" t="s">
        <v>108</v>
      </c>
      <c r="K4701" s="135">
        <v>150.0</v>
      </c>
      <c r="N4701" s="143">
        <v>44104.0</v>
      </c>
    </row>
    <row r="4702">
      <c r="A4702" s="135">
        <v>4701.0</v>
      </c>
      <c r="B4702" s="135" t="s">
        <v>16184</v>
      </c>
      <c r="C4702" s="135" t="s">
        <v>108</v>
      </c>
      <c r="K4702" s="135">
        <v>10.0</v>
      </c>
      <c r="N4702" s="143">
        <v>45815.0</v>
      </c>
    </row>
    <row r="4703">
      <c r="A4703" s="135">
        <v>4702.0</v>
      </c>
      <c r="B4703" s="135" t="s">
        <v>16186</v>
      </c>
      <c r="C4703" s="135" t="s">
        <v>108</v>
      </c>
      <c r="K4703" s="135">
        <v>80.0</v>
      </c>
      <c r="N4703" s="143">
        <v>44907.0</v>
      </c>
    </row>
    <row r="4704">
      <c r="A4704" s="135">
        <v>4703.0</v>
      </c>
      <c r="B4704" s="135" t="s">
        <v>16188</v>
      </c>
      <c r="C4704" s="135" t="s">
        <v>108</v>
      </c>
      <c r="K4704" s="135">
        <v>20.0</v>
      </c>
      <c r="N4704" s="143">
        <v>46010.0</v>
      </c>
    </row>
    <row r="4705">
      <c r="A4705" s="135">
        <v>4704.0</v>
      </c>
      <c r="B4705" s="135" t="s">
        <v>16190</v>
      </c>
      <c r="C4705" s="135" t="s">
        <v>108</v>
      </c>
      <c r="K4705" s="135">
        <v>80.0</v>
      </c>
      <c r="N4705" s="143">
        <v>43847.0</v>
      </c>
    </row>
    <row r="4706">
      <c r="A4706" s="135">
        <v>4705.0</v>
      </c>
      <c r="B4706" s="135" t="s">
        <v>16191</v>
      </c>
      <c r="C4706" s="135" t="s">
        <v>108</v>
      </c>
      <c r="K4706" s="135">
        <v>150.0</v>
      </c>
      <c r="N4706" s="143">
        <v>44844.0</v>
      </c>
    </row>
    <row r="4707">
      <c r="A4707" s="135">
        <v>4706.0</v>
      </c>
      <c r="B4707" s="135" t="s">
        <v>16193</v>
      </c>
      <c r="C4707" s="135" t="s">
        <v>108</v>
      </c>
      <c r="K4707" s="135">
        <v>200.0</v>
      </c>
      <c r="N4707" s="143">
        <v>44000.0</v>
      </c>
    </row>
    <row r="4708">
      <c r="A4708" s="135">
        <v>4707.0</v>
      </c>
      <c r="B4708" s="135" t="s">
        <v>16196</v>
      </c>
      <c r="C4708" s="135" t="s">
        <v>108</v>
      </c>
      <c r="K4708" s="135">
        <v>10.0</v>
      </c>
      <c r="N4708" s="143">
        <v>44211.0</v>
      </c>
    </row>
    <row r="4709">
      <c r="A4709" s="135">
        <v>4708.0</v>
      </c>
      <c r="B4709" s="135" t="s">
        <v>16198</v>
      </c>
      <c r="C4709" s="135" t="s">
        <v>108</v>
      </c>
      <c r="K4709" s="135">
        <v>90.0</v>
      </c>
      <c r="N4709" s="143">
        <v>45827.0</v>
      </c>
    </row>
    <row r="4710">
      <c r="A4710" s="135">
        <v>4709.0</v>
      </c>
      <c r="B4710" s="135" t="s">
        <v>16200</v>
      </c>
      <c r="C4710" s="135" t="s">
        <v>108</v>
      </c>
      <c r="N4710" s="143">
        <v>46083.0</v>
      </c>
      <c r="Q4710" s="135" t="s">
        <v>10858</v>
      </c>
    </row>
    <row r="4711">
      <c r="A4711" s="135">
        <v>4710.0</v>
      </c>
      <c r="B4711" s="135" t="s">
        <v>16202</v>
      </c>
      <c r="C4711" s="135" t="s">
        <v>108</v>
      </c>
      <c r="N4711" s="143">
        <v>45565.0</v>
      </c>
    </row>
    <row r="4712">
      <c r="A4712" s="135">
        <v>4711.0</v>
      </c>
      <c r="B4712" s="135" t="s">
        <v>16204</v>
      </c>
      <c r="C4712" s="135" t="s">
        <v>108</v>
      </c>
      <c r="K4712" s="135">
        <v>150.0</v>
      </c>
      <c r="N4712" s="143">
        <v>44131.0</v>
      </c>
    </row>
    <row r="4713">
      <c r="A4713" s="135">
        <v>4712.0</v>
      </c>
      <c r="B4713" s="135" t="s">
        <v>16205</v>
      </c>
      <c r="C4713" s="135" t="s">
        <v>108</v>
      </c>
      <c r="K4713" s="135">
        <v>300.0</v>
      </c>
      <c r="N4713" s="143">
        <v>45720.0</v>
      </c>
    </row>
    <row r="4714">
      <c r="A4714" s="135">
        <v>4713.0</v>
      </c>
      <c r="B4714" s="135" t="s">
        <v>16208</v>
      </c>
      <c r="C4714" s="135" t="s">
        <v>108</v>
      </c>
      <c r="K4714" s="135">
        <v>10.0</v>
      </c>
      <c r="N4714" s="143">
        <v>46017.0</v>
      </c>
    </row>
    <row r="4715">
      <c r="A4715" s="135">
        <v>4714.0</v>
      </c>
      <c r="B4715" s="135" t="s">
        <v>16210</v>
      </c>
      <c r="C4715" s="135" t="s">
        <v>108</v>
      </c>
      <c r="N4715" s="143">
        <v>45299.0</v>
      </c>
    </row>
    <row r="4716">
      <c r="A4716" s="135">
        <v>4715.0</v>
      </c>
      <c r="B4716" s="135" t="s">
        <v>16211</v>
      </c>
      <c r="C4716" s="135" t="s">
        <v>108</v>
      </c>
      <c r="K4716" s="135">
        <v>70.0</v>
      </c>
      <c r="N4716" s="143">
        <v>43841.0</v>
      </c>
    </row>
    <row r="4717">
      <c r="A4717" s="135">
        <v>4716.0</v>
      </c>
      <c r="B4717" s="135" t="s">
        <v>16213</v>
      </c>
      <c r="C4717" s="135" t="s">
        <v>108</v>
      </c>
      <c r="K4717" s="135">
        <v>30.0</v>
      </c>
      <c r="N4717" s="143">
        <v>43878.0</v>
      </c>
    </row>
    <row r="4718">
      <c r="A4718" s="135">
        <v>4717.0</v>
      </c>
      <c r="B4718" s="135" t="s">
        <v>16215</v>
      </c>
      <c r="C4718" s="135" t="s">
        <v>108</v>
      </c>
      <c r="K4718" s="135">
        <v>10.0</v>
      </c>
      <c r="N4718" s="143">
        <v>46093.0</v>
      </c>
    </row>
    <row r="4719">
      <c r="A4719" s="135">
        <v>4718.0</v>
      </c>
      <c r="B4719" s="135" t="s">
        <v>16217</v>
      </c>
      <c r="C4719" s="135" t="s">
        <v>108</v>
      </c>
      <c r="K4719" s="135">
        <v>40.0</v>
      </c>
      <c r="N4719" s="143">
        <v>45872.0</v>
      </c>
    </row>
    <row r="4720">
      <c r="A4720" s="135">
        <v>4719.0</v>
      </c>
      <c r="B4720" s="135" t="s">
        <v>16220</v>
      </c>
      <c r="C4720" s="135" t="s">
        <v>108</v>
      </c>
      <c r="K4720" s="135">
        <v>10.0</v>
      </c>
      <c r="N4720" s="143">
        <v>46028.0</v>
      </c>
    </row>
    <row r="4721">
      <c r="A4721" s="135">
        <v>4720.0</v>
      </c>
      <c r="B4721" s="135" t="s">
        <v>4015</v>
      </c>
      <c r="C4721" s="135" t="s">
        <v>108</v>
      </c>
      <c r="K4721" s="135">
        <v>20.0</v>
      </c>
      <c r="N4721" s="143">
        <v>44516.0</v>
      </c>
    </row>
    <row r="4722">
      <c r="A4722" s="135">
        <v>4721.0</v>
      </c>
      <c r="B4722" s="135" t="s">
        <v>16222</v>
      </c>
      <c r="C4722" s="135" t="s">
        <v>108</v>
      </c>
      <c r="N4722" s="143">
        <v>46057.0</v>
      </c>
    </row>
    <row r="4723">
      <c r="A4723" s="135">
        <v>4722.0</v>
      </c>
      <c r="B4723" s="135" t="s">
        <v>16224</v>
      </c>
      <c r="C4723" s="135" t="s">
        <v>108</v>
      </c>
      <c r="K4723" s="135">
        <v>50.0</v>
      </c>
      <c r="N4723" s="143">
        <v>43916.0</v>
      </c>
    </row>
    <row r="4724">
      <c r="A4724" s="135">
        <v>4723.0</v>
      </c>
      <c r="B4724" s="135" t="s">
        <v>16226</v>
      </c>
      <c r="C4724" s="135" t="s">
        <v>108</v>
      </c>
      <c r="K4724" s="135">
        <v>150.0</v>
      </c>
      <c r="N4724" s="143">
        <v>44924.0</v>
      </c>
    </row>
    <row r="4725">
      <c r="A4725" s="135">
        <v>4724.0</v>
      </c>
      <c r="B4725" s="135" t="s">
        <v>16228</v>
      </c>
      <c r="C4725" s="135" t="s">
        <v>108</v>
      </c>
      <c r="N4725" s="143">
        <v>45111.0</v>
      </c>
    </row>
    <row r="4726">
      <c r="A4726" s="135">
        <v>4725.0</v>
      </c>
      <c r="B4726" s="135" t="s">
        <v>16230</v>
      </c>
      <c r="C4726" s="135" t="s">
        <v>108</v>
      </c>
      <c r="K4726" s="135">
        <v>40.0</v>
      </c>
      <c r="N4726" s="143">
        <v>45597.0</v>
      </c>
    </row>
    <row r="4727">
      <c r="A4727" s="135">
        <v>4726.0</v>
      </c>
      <c r="B4727" s="135" t="s">
        <v>16232</v>
      </c>
      <c r="C4727" s="135" t="s">
        <v>108</v>
      </c>
      <c r="K4727" s="135">
        <v>300.0</v>
      </c>
      <c r="N4727" s="143">
        <v>45726.0</v>
      </c>
    </row>
    <row r="4728">
      <c r="A4728" s="135">
        <v>4727.0</v>
      </c>
      <c r="B4728" s="135" t="s">
        <v>16234</v>
      </c>
      <c r="C4728" s="135" t="s">
        <v>108</v>
      </c>
      <c r="K4728" s="135">
        <v>200.0</v>
      </c>
      <c r="N4728" s="143">
        <v>43852.0</v>
      </c>
    </row>
    <row r="4729">
      <c r="A4729" s="135">
        <v>4728.0</v>
      </c>
      <c r="B4729" s="135" t="s">
        <v>16235</v>
      </c>
      <c r="C4729" s="135" t="s">
        <v>108</v>
      </c>
      <c r="K4729" s="135">
        <v>30.0</v>
      </c>
      <c r="N4729" s="143">
        <v>44791.0</v>
      </c>
    </row>
    <row r="4730">
      <c r="A4730" s="135">
        <v>4729.0</v>
      </c>
      <c r="B4730" s="135" t="s">
        <v>16237</v>
      </c>
      <c r="C4730" s="135" t="s">
        <v>108</v>
      </c>
      <c r="K4730" s="135">
        <v>150.0</v>
      </c>
      <c r="N4730" s="143">
        <v>43858.0</v>
      </c>
    </row>
    <row r="4731">
      <c r="A4731" s="135">
        <v>4730.0</v>
      </c>
      <c r="B4731" s="135" t="s">
        <v>16239</v>
      </c>
      <c r="C4731" s="135" t="s">
        <v>108</v>
      </c>
      <c r="K4731" s="135">
        <v>80.0</v>
      </c>
      <c r="N4731" s="143">
        <v>44989.0</v>
      </c>
    </row>
    <row r="4732">
      <c r="A4732" s="135">
        <v>4731.0</v>
      </c>
      <c r="B4732" s="135" t="s">
        <v>16240</v>
      </c>
      <c r="C4732" s="135" t="s">
        <v>108</v>
      </c>
      <c r="N4732" s="143">
        <v>43851.0</v>
      </c>
    </row>
    <row r="4733">
      <c r="A4733" s="135">
        <v>4732.0</v>
      </c>
      <c r="B4733" s="135" t="s">
        <v>16241</v>
      </c>
      <c r="C4733" s="135" t="s">
        <v>108</v>
      </c>
      <c r="K4733" s="135">
        <v>10.0</v>
      </c>
      <c r="N4733" s="143">
        <v>46012.0</v>
      </c>
    </row>
    <row r="4734">
      <c r="A4734" s="135">
        <v>4733.0</v>
      </c>
      <c r="B4734" s="135" t="s">
        <v>16244</v>
      </c>
      <c r="C4734" s="135" t="s">
        <v>108</v>
      </c>
      <c r="K4734" s="135">
        <v>100.0</v>
      </c>
      <c r="N4734" s="143">
        <v>46041.0</v>
      </c>
    </row>
    <row r="4735">
      <c r="A4735" s="135">
        <v>4734.0</v>
      </c>
      <c r="B4735" s="135" t="s">
        <v>16245</v>
      </c>
      <c r="C4735" s="135" t="s">
        <v>108</v>
      </c>
      <c r="K4735" s="135">
        <v>10.0</v>
      </c>
      <c r="N4735" s="143">
        <v>46083.0</v>
      </c>
    </row>
    <row r="4736">
      <c r="A4736" s="135">
        <v>4735.0</v>
      </c>
      <c r="B4736" s="135" t="s">
        <v>16247</v>
      </c>
      <c r="C4736" s="135" t="s">
        <v>108</v>
      </c>
      <c r="K4736" s="135">
        <v>150.0</v>
      </c>
      <c r="N4736" s="143">
        <v>43890.0</v>
      </c>
    </row>
    <row r="4737">
      <c r="A4737" s="135">
        <v>4736.0</v>
      </c>
      <c r="B4737" s="135" t="s">
        <v>16249</v>
      </c>
      <c r="C4737" s="135" t="s">
        <v>108</v>
      </c>
      <c r="N4737" s="143">
        <v>44000.0</v>
      </c>
    </row>
    <row r="4738">
      <c r="A4738" s="135">
        <v>4737.0</v>
      </c>
      <c r="B4738" s="135" t="s">
        <v>16251</v>
      </c>
      <c r="C4738" s="135" t="s">
        <v>108</v>
      </c>
      <c r="K4738" s="135">
        <v>50.0</v>
      </c>
      <c r="N4738" s="143">
        <v>44968.0</v>
      </c>
    </row>
    <row r="4739">
      <c r="A4739" s="135">
        <v>4738.0</v>
      </c>
      <c r="B4739" s="135" t="s">
        <v>16253</v>
      </c>
      <c r="C4739" s="135" t="s">
        <v>108</v>
      </c>
      <c r="K4739" s="135">
        <v>200.0</v>
      </c>
      <c r="N4739" s="143">
        <v>44183.0</v>
      </c>
    </row>
    <row r="4740">
      <c r="A4740" s="135">
        <v>4739.0</v>
      </c>
      <c r="B4740" s="135" t="s">
        <v>16255</v>
      </c>
      <c r="C4740" s="135" t="s">
        <v>108</v>
      </c>
      <c r="K4740" s="135">
        <v>10.0</v>
      </c>
      <c r="N4740" s="143">
        <v>45197.0</v>
      </c>
    </row>
    <row r="4741">
      <c r="A4741" s="135">
        <v>4740.0</v>
      </c>
      <c r="B4741" s="135" t="s">
        <v>16257</v>
      </c>
      <c r="C4741" s="135" t="s">
        <v>108</v>
      </c>
      <c r="K4741" s="135">
        <v>10.0</v>
      </c>
      <c r="N4741" s="143">
        <v>44796.0</v>
      </c>
    </row>
    <row r="4742">
      <c r="A4742" s="135">
        <v>4741.0</v>
      </c>
      <c r="B4742" s="135" t="s">
        <v>16258</v>
      </c>
      <c r="C4742" s="135" t="s">
        <v>108</v>
      </c>
      <c r="K4742" s="135">
        <v>150.0</v>
      </c>
      <c r="N4742" s="143">
        <v>44787.0</v>
      </c>
      <c r="Q4742" s="135" t="s">
        <v>16261</v>
      </c>
    </row>
    <row r="4743">
      <c r="A4743" s="135">
        <v>4742.0</v>
      </c>
      <c r="B4743" s="135" t="s">
        <v>16262</v>
      </c>
      <c r="C4743" s="135" t="s">
        <v>108</v>
      </c>
      <c r="K4743" s="135">
        <v>10.0</v>
      </c>
      <c r="N4743" s="143">
        <v>46014.0</v>
      </c>
    </row>
    <row r="4744">
      <c r="A4744" s="135">
        <v>4743.0</v>
      </c>
      <c r="B4744" s="135" t="s">
        <v>16264</v>
      </c>
      <c r="C4744" s="135" t="s">
        <v>108</v>
      </c>
      <c r="K4744" s="135">
        <v>20.0</v>
      </c>
      <c r="N4744" s="143">
        <v>45594.0</v>
      </c>
    </row>
    <row r="4745">
      <c r="A4745" s="135">
        <v>4744.0</v>
      </c>
      <c r="B4745" s="135" t="s">
        <v>16265</v>
      </c>
      <c r="C4745" s="135" t="s">
        <v>108</v>
      </c>
      <c r="K4745" s="135">
        <v>10.0</v>
      </c>
      <c r="N4745" s="143">
        <v>46018.0</v>
      </c>
    </row>
    <row r="4746">
      <c r="A4746" s="135">
        <v>4745.0</v>
      </c>
      <c r="B4746" s="135" t="s">
        <v>16267</v>
      </c>
      <c r="C4746" s="135" t="s">
        <v>108</v>
      </c>
      <c r="K4746" s="135">
        <v>80.0</v>
      </c>
      <c r="N4746" s="143">
        <v>44949.0</v>
      </c>
    </row>
    <row r="4747">
      <c r="A4747" s="135">
        <v>4746.0</v>
      </c>
      <c r="B4747" s="135" t="s">
        <v>16269</v>
      </c>
      <c r="C4747" s="135" t="s">
        <v>108</v>
      </c>
      <c r="N4747" s="143">
        <v>45708.0</v>
      </c>
    </row>
    <row r="4748">
      <c r="A4748" s="135">
        <v>4747.0</v>
      </c>
      <c r="B4748" s="135" t="s">
        <v>16271</v>
      </c>
      <c r="C4748" s="135" t="s">
        <v>108</v>
      </c>
      <c r="K4748" s="135">
        <v>100.0</v>
      </c>
      <c r="N4748" s="143">
        <v>43853.0</v>
      </c>
    </row>
    <row r="4749">
      <c r="A4749" s="135">
        <v>4748.0</v>
      </c>
      <c r="B4749" s="135" t="s">
        <v>16273</v>
      </c>
      <c r="C4749" s="135" t="s">
        <v>108</v>
      </c>
      <c r="K4749" s="135">
        <v>10.0</v>
      </c>
      <c r="N4749" s="143">
        <v>45040.0</v>
      </c>
    </row>
    <row r="4750">
      <c r="A4750" s="135">
        <v>4749.0</v>
      </c>
      <c r="B4750" s="135" t="s">
        <v>16275</v>
      </c>
      <c r="C4750" s="135" t="s">
        <v>108</v>
      </c>
      <c r="K4750" s="135">
        <v>10.0</v>
      </c>
      <c r="N4750" s="143">
        <v>46055.0</v>
      </c>
    </row>
    <row r="4751">
      <c r="A4751" s="135">
        <v>4750.0</v>
      </c>
      <c r="B4751" s="135" t="s">
        <v>16277</v>
      </c>
      <c r="C4751" s="135" t="s">
        <v>108</v>
      </c>
      <c r="K4751" s="135">
        <v>70.0</v>
      </c>
      <c r="N4751" s="143">
        <v>45097.0</v>
      </c>
    </row>
    <row r="4752">
      <c r="A4752" s="135">
        <v>4751.0</v>
      </c>
      <c r="B4752" s="135" t="s">
        <v>16278</v>
      </c>
      <c r="C4752" s="135" t="s">
        <v>108</v>
      </c>
      <c r="K4752" s="135">
        <v>100.0</v>
      </c>
      <c r="N4752" s="143">
        <v>44738.0</v>
      </c>
    </row>
    <row r="4753">
      <c r="A4753" s="135">
        <v>4752.0</v>
      </c>
      <c r="B4753" s="135" t="s">
        <v>16280</v>
      </c>
      <c r="C4753" s="135" t="s">
        <v>108</v>
      </c>
      <c r="K4753" s="135">
        <v>100.0</v>
      </c>
      <c r="N4753" s="143">
        <v>43887.0</v>
      </c>
    </row>
    <row r="4754">
      <c r="A4754" s="135">
        <v>4753.0</v>
      </c>
      <c r="B4754" s="135" t="s">
        <v>16283</v>
      </c>
      <c r="C4754" s="135" t="s">
        <v>108</v>
      </c>
      <c r="N4754" s="143">
        <v>45048.0</v>
      </c>
      <c r="Q4754" s="135" t="s">
        <v>16284</v>
      </c>
      <c r="R4754" s="135">
        <v>1.0</v>
      </c>
    </row>
    <row r="4755">
      <c r="A4755" s="135">
        <v>4754.0</v>
      </c>
      <c r="B4755" s="135" t="s">
        <v>16286</v>
      </c>
      <c r="C4755" s="135" t="s">
        <v>108</v>
      </c>
      <c r="K4755" s="135">
        <v>80.0</v>
      </c>
      <c r="N4755" s="143">
        <v>45981.0</v>
      </c>
    </row>
    <row r="4756">
      <c r="A4756" s="135">
        <v>4755.0</v>
      </c>
      <c r="B4756" s="135" t="s">
        <v>16288</v>
      </c>
      <c r="C4756" s="135" t="s">
        <v>108</v>
      </c>
      <c r="K4756" s="135">
        <v>10.0</v>
      </c>
      <c r="N4756" s="143">
        <v>45449.0</v>
      </c>
    </row>
    <row r="4757">
      <c r="A4757" s="135">
        <v>4756.0</v>
      </c>
      <c r="B4757" s="135" t="s">
        <v>16289</v>
      </c>
      <c r="C4757" s="135" t="s">
        <v>108</v>
      </c>
      <c r="K4757" s="135">
        <v>80.0</v>
      </c>
      <c r="N4757" s="143">
        <v>43851.0</v>
      </c>
    </row>
    <row r="4758">
      <c r="A4758" s="135">
        <v>4757.0</v>
      </c>
      <c r="B4758" s="135" t="s">
        <v>16291</v>
      </c>
      <c r="C4758" s="135" t="s">
        <v>108</v>
      </c>
      <c r="K4758" s="135">
        <v>20.0</v>
      </c>
      <c r="N4758" s="143">
        <v>44107.0</v>
      </c>
    </row>
    <row r="4759">
      <c r="A4759" s="135">
        <v>4758.0</v>
      </c>
      <c r="B4759" s="135" t="s">
        <v>16293</v>
      </c>
      <c r="C4759" s="135" t="s">
        <v>108</v>
      </c>
      <c r="K4759" s="135">
        <v>20.0</v>
      </c>
      <c r="N4759" s="143">
        <v>45767.0</v>
      </c>
      <c r="Q4759" s="135" t="s">
        <v>16296</v>
      </c>
    </row>
    <row r="4760">
      <c r="A4760" s="135">
        <v>4759.0</v>
      </c>
      <c r="B4760" s="135" t="s">
        <v>16297</v>
      </c>
      <c r="C4760" s="135" t="s">
        <v>108</v>
      </c>
      <c r="K4760" s="135">
        <v>30.0</v>
      </c>
      <c r="N4760" s="143">
        <v>45767.0</v>
      </c>
    </row>
    <row r="4761">
      <c r="A4761" s="135">
        <v>4760.0</v>
      </c>
      <c r="B4761" s="135" t="s">
        <v>16299</v>
      </c>
      <c r="C4761" s="135" t="s">
        <v>108</v>
      </c>
      <c r="N4761" s="143">
        <v>44434.0</v>
      </c>
      <c r="Q4761" s="135" t="s">
        <v>2227</v>
      </c>
    </row>
    <row r="4762">
      <c r="A4762" s="135">
        <v>4761.0</v>
      </c>
      <c r="B4762" s="135" t="s">
        <v>16300</v>
      </c>
      <c r="C4762" s="135" t="s">
        <v>108</v>
      </c>
      <c r="K4762" s="135">
        <v>10.0</v>
      </c>
      <c r="N4762" s="143">
        <v>46014.0</v>
      </c>
    </row>
    <row r="4763">
      <c r="A4763" s="135">
        <v>4762.0</v>
      </c>
      <c r="B4763" s="135" t="s">
        <v>16302</v>
      </c>
      <c r="C4763" s="135" t="s">
        <v>108</v>
      </c>
      <c r="N4763" s="143">
        <v>44859.0</v>
      </c>
    </row>
    <row r="4764">
      <c r="A4764" s="135">
        <v>4763.0</v>
      </c>
      <c r="B4764" s="135" t="s">
        <v>16304</v>
      </c>
      <c r="C4764" s="135" t="s">
        <v>108</v>
      </c>
      <c r="K4764" s="135">
        <v>80.0</v>
      </c>
      <c r="N4764" s="143">
        <v>44729.0</v>
      </c>
    </row>
    <row r="4765">
      <c r="A4765" s="135">
        <v>4764.0</v>
      </c>
      <c r="B4765" s="135" t="s">
        <v>16306</v>
      </c>
      <c r="C4765" s="135" t="s">
        <v>108</v>
      </c>
      <c r="K4765" s="135">
        <v>10.0</v>
      </c>
      <c r="N4765" s="143">
        <v>45562.0</v>
      </c>
    </row>
    <row r="4766">
      <c r="A4766" s="135">
        <v>4765.0</v>
      </c>
      <c r="B4766" s="135" t="s">
        <v>16308</v>
      </c>
      <c r="C4766" s="135" t="s">
        <v>108</v>
      </c>
      <c r="K4766" s="135">
        <v>20.0</v>
      </c>
      <c r="N4766" s="143">
        <v>44220.0</v>
      </c>
    </row>
    <row r="4767">
      <c r="A4767" s="135">
        <v>4766.0</v>
      </c>
      <c r="B4767" s="135" t="s">
        <v>16310</v>
      </c>
      <c r="C4767" s="135" t="s">
        <v>108</v>
      </c>
      <c r="K4767" s="135">
        <v>20.0</v>
      </c>
      <c r="N4767" s="143">
        <v>46078.0</v>
      </c>
    </row>
    <row r="4768">
      <c r="A4768" s="135">
        <v>4767.0</v>
      </c>
      <c r="B4768" s="135" t="s">
        <v>16312</v>
      </c>
      <c r="C4768" s="135" t="s">
        <v>108</v>
      </c>
      <c r="K4768" s="135">
        <v>90.0</v>
      </c>
      <c r="N4768" s="143">
        <v>43892.0</v>
      </c>
      <c r="Q4768" s="135" t="s">
        <v>16315</v>
      </c>
      <c r="R4768" s="135">
        <v>3.0</v>
      </c>
    </row>
    <row r="4769">
      <c r="A4769" s="135">
        <v>4768.0</v>
      </c>
      <c r="B4769" s="135" t="s">
        <v>16318</v>
      </c>
      <c r="C4769" s="135" t="s">
        <v>108</v>
      </c>
      <c r="K4769" s="135">
        <v>40.0</v>
      </c>
      <c r="N4769" s="143">
        <v>46085.0</v>
      </c>
    </row>
    <row r="4770">
      <c r="A4770" s="135">
        <v>4769.0</v>
      </c>
      <c r="B4770" s="135" t="s">
        <v>16320</v>
      </c>
      <c r="C4770" s="135" t="s">
        <v>108</v>
      </c>
      <c r="K4770" s="135">
        <v>150.0</v>
      </c>
      <c r="N4770" s="143">
        <v>44753.0</v>
      </c>
    </row>
    <row r="4771">
      <c r="A4771" s="135">
        <v>4770.0</v>
      </c>
      <c r="B4771" s="135" t="s">
        <v>16321</v>
      </c>
      <c r="C4771" s="135" t="s">
        <v>108</v>
      </c>
      <c r="N4771" s="143">
        <v>46121.0</v>
      </c>
    </row>
    <row r="4772">
      <c r="A4772" s="135">
        <v>4771.0</v>
      </c>
      <c r="B4772" s="135" t="s">
        <v>16323</v>
      </c>
      <c r="C4772" s="135" t="s">
        <v>108</v>
      </c>
      <c r="N4772" s="143">
        <v>45091.0</v>
      </c>
    </row>
    <row r="4773">
      <c r="A4773" s="135">
        <v>4772.0</v>
      </c>
      <c r="B4773" s="135" t="s">
        <v>16324</v>
      </c>
      <c r="C4773" s="135" t="s">
        <v>108</v>
      </c>
      <c r="K4773" s="135">
        <v>20.0</v>
      </c>
      <c r="N4773" s="143">
        <v>45847.0</v>
      </c>
    </row>
    <row r="4774">
      <c r="A4774" s="135">
        <v>4773.0</v>
      </c>
      <c r="B4774" s="135" t="s">
        <v>16326</v>
      </c>
      <c r="C4774" s="135" t="s">
        <v>108</v>
      </c>
      <c r="K4774" s="135">
        <v>10.0</v>
      </c>
      <c r="N4774" s="143">
        <v>46081.0</v>
      </c>
    </row>
    <row r="4775">
      <c r="A4775" s="135">
        <v>4774.0</v>
      </c>
      <c r="B4775" s="135" t="s">
        <v>16328</v>
      </c>
      <c r="C4775" s="135" t="s">
        <v>108</v>
      </c>
      <c r="K4775" s="135">
        <v>200.0</v>
      </c>
      <c r="N4775" s="143">
        <v>45063.0</v>
      </c>
      <c r="Q4775" s="135" t="s">
        <v>16329</v>
      </c>
    </row>
    <row r="4776">
      <c r="A4776" s="135">
        <v>4775.0</v>
      </c>
      <c r="B4776" s="135" t="s">
        <v>16330</v>
      </c>
      <c r="C4776" s="135" t="s">
        <v>108</v>
      </c>
      <c r="K4776" s="135">
        <v>300.0</v>
      </c>
      <c r="N4776" s="143">
        <v>43873.0</v>
      </c>
      <c r="Q4776" s="135" t="s">
        <v>16332</v>
      </c>
      <c r="R4776" s="135">
        <v>5.0</v>
      </c>
    </row>
    <row r="4777">
      <c r="A4777" s="135">
        <v>4776.0</v>
      </c>
      <c r="B4777" s="135" t="s">
        <v>16333</v>
      </c>
      <c r="C4777" s="135" t="s">
        <v>108</v>
      </c>
      <c r="K4777" s="135">
        <v>30.0</v>
      </c>
      <c r="N4777" s="143">
        <v>46038.0</v>
      </c>
      <c r="Q4777" s="135" t="s">
        <v>16335</v>
      </c>
    </row>
    <row r="4778">
      <c r="A4778" s="135">
        <v>4777.0</v>
      </c>
      <c r="B4778" s="135" t="s">
        <v>16336</v>
      </c>
      <c r="C4778" s="135" t="s">
        <v>108</v>
      </c>
      <c r="K4778" s="135">
        <v>250.0</v>
      </c>
      <c r="N4778" s="143">
        <v>44553.0</v>
      </c>
    </row>
    <row r="4779">
      <c r="A4779" s="135">
        <v>4778.0</v>
      </c>
      <c r="B4779" s="135" t="s">
        <v>16338</v>
      </c>
      <c r="C4779" s="135" t="s">
        <v>108</v>
      </c>
      <c r="K4779" s="135">
        <v>80.0</v>
      </c>
      <c r="N4779" s="143">
        <v>43871.0</v>
      </c>
    </row>
    <row r="4780">
      <c r="A4780" s="135">
        <v>4779.0</v>
      </c>
      <c r="B4780" s="135" t="s">
        <v>16341</v>
      </c>
      <c r="C4780" s="135" t="s">
        <v>108</v>
      </c>
      <c r="K4780" s="135">
        <v>10.0</v>
      </c>
      <c r="N4780" s="143">
        <v>46012.0</v>
      </c>
    </row>
    <row r="4781">
      <c r="A4781" s="135">
        <v>4780.0</v>
      </c>
      <c r="B4781" s="135" t="s">
        <v>16343</v>
      </c>
      <c r="C4781" s="135" t="s">
        <v>108</v>
      </c>
      <c r="N4781" s="143">
        <v>46117.0</v>
      </c>
    </row>
    <row r="4782">
      <c r="A4782" s="135">
        <v>4781.0</v>
      </c>
      <c r="B4782" s="135" t="s">
        <v>16345</v>
      </c>
      <c r="C4782" s="135" t="s">
        <v>108</v>
      </c>
      <c r="K4782" s="135">
        <v>30.0</v>
      </c>
      <c r="N4782" s="143">
        <v>46058.0</v>
      </c>
    </row>
    <row r="4783">
      <c r="A4783" s="135">
        <v>4782.0</v>
      </c>
      <c r="B4783" s="135" t="s">
        <v>16347</v>
      </c>
      <c r="C4783" s="135" t="s">
        <v>108</v>
      </c>
      <c r="K4783" s="135">
        <v>30.0</v>
      </c>
      <c r="N4783" s="143">
        <v>45660.0</v>
      </c>
    </row>
    <row r="4784">
      <c r="A4784" s="135">
        <v>4783.0</v>
      </c>
      <c r="B4784" s="135" t="s">
        <v>16348</v>
      </c>
      <c r="C4784" s="135" t="s">
        <v>108</v>
      </c>
      <c r="K4784" s="135">
        <v>50.0</v>
      </c>
      <c r="N4784" s="143">
        <v>43880.0</v>
      </c>
    </row>
    <row r="4785">
      <c r="A4785" s="135">
        <v>4784.0</v>
      </c>
      <c r="B4785" s="135" t="s">
        <v>16350</v>
      </c>
      <c r="C4785" s="135" t="s">
        <v>108</v>
      </c>
      <c r="K4785" s="135">
        <v>350.0</v>
      </c>
      <c r="N4785" s="143">
        <v>43843.0</v>
      </c>
    </row>
    <row r="4786">
      <c r="A4786" s="135">
        <v>4785.0</v>
      </c>
      <c r="B4786" s="135" t="s">
        <v>16352</v>
      </c>
      <c r="C4786" s="135" t="s">
        <v>108</v>
      </c>
      <c r="K4786" s="135">
        <v>30.0</v>
      </c>
      <c r="N4786" s="143">
        <v>43845.0</v>
      </c>
    </row>
    <row r="4787">
      <c r="A4787" s="135">
        <v>4786.0</v>
      </c>
      <c r="B4787" s="135" t="s">
        <v>16355</v>
      </c>
      <c r="C4787" s="135" t="s">
        <v>108</v>
      </c>
      <c r="K4787" s="135">
        <v>70.0</v>
      </c>
      <c r="N4787" s="143">
        <v>44577.0</v>
      </c>
    </row>
    <row r="4788">
      <c r="A4788" s="135">
        <v>4787.0</v>
      </c>
      <c r="B4788" s="135" t="s">
        <v>16357</v>
      </c>
      <c r="C4788" s="135" t="s">
        <v>108</v>
      </c>
      <c r="N4788" s="143">
        <v>44012.0</v>
      </c>
    </row>
    <row r="4789">
      <c r="A4789" s="135">
        <v>4788.0</v>
      </c>
      <c r="B4789" s="135" t="s">
        <v>16358</v>
      </c>
      <c r="C4789" s="135" t="s">
        <v>108</v>
      </c>
      <c r="K4789" s="135">
        <v>30.0</v>
      </c>
      <c r="N4789" s="143">
        <v>45960.0</v>
      </c>
    </row>
    <row r="4790">
      <c r="A4790" s="135">
        <v>4789.0</v>
      </c>
      <c r="B4790" s="135" t="s">
        <v>16360</v>
      </c>
      <c r="C4790" s="135" t="s">
        <v>108</v>
      </c>
      <c r="K4790" s="135">
        <v>100.0</v>
      </c>
      <c r="N4790" s="143">
        <v>43907.0</v>
      </c>
    </row>
    <row r="4791">
      <c r="A4791" s="135">
        <v>4790.0</v>
      </c>
      <c r="B4791" s="135" t="s">
        <v>16362</v>
      </c>
      <c r="C4791" s="135" t="s">
        <v>108</v>
      </c>
      <c r="K4791" s="135">
        <v>80.0</v>
      </c>
      <c r="N4791" s="143">
        <v>44575.0</v>
      </c>
    </row>
    <row r="4792">
      <c r="A4792" s="135">
        <v>4791.0</v>
      </c>
      <c r="B4792" s="135" t="s">
        <v>16363</v>
      </c>
      <c r="C4792" s="135" t="s">
        <v>108</v>
      </c>
      <c r="K4792" s="135">
        <v>10.0</v>
      </c>
      <c r="N4792" s="143">
        <v>46018.0</v>
      </c>
    </row>
    <row r="4793">
      <c r="A4793" s="135">
        <v>4792.0</v>
      </c>
      <c r="B4793" s="135" t="s">
        <v>16366</v>
      </c>
      <c r="C4793" s="135" t="s">
        <v>108</v>
      </c>
      <c r="K4793" s="135">
        <v>200.0</v>
      </c>
      <c r="N4793" s="143">
        <v>44563.0</v>
      </c>
      <c r="Q4793" s="135" t="s">
        <v>16368</v>
      </c>
    </row>
    <row r="4794">
      <c r="A4794" s="135">
        <v>4793.0</v>
      </c>
      <c r="B4794" s="135" t="s">
        <v>4018</v>
      </c>
      <c r="C4794" s="135" t="s">
        <v>108</v>
      </c>
      <c r="K4794" s="135">
        <v>80.0</v>
      </c>
      <c r="N4794" s="143">
        <v>45965.0</v>
      </c>
    </row>
    <row r="4795">
      <c r="A4795" s="135">
        <v>4794.0</v>
      </c>
      <c r="B4795" s="135" t="s">
        <v>16370</v>
      </c>
      <c r="C4795" s="135" t="s">
        <v>108</v>
      </c>
      <c r="K4795" s="135">
        <v>30.0</v>
      </c>
      <c r="N4795" s="143">
        <v>43887.0</v>
      </c>
    </row>
    <row r="4796">
      <c r="A4796" s="135">
        <v>4795.0</v>
      </c>
      <c r="B4796" s="135" t="s">
        <v>16371</v>
      </c>
      <c r="C4796" s="135" t="s">
        <v>108</v>
      </c>
      <c r="K4796" s="135">
        <v>10.0</v>
      </c>
      <c r="N4796" s="143">
        <v>46008.0</v>
      </c>
    </row>
    <row r="4797">
      <c r="A4797" s="135">
        <v>4796.0</v>
      </c>
      <c r="B4797" s="135" t="s">
        <v>16373</v>
      </c>
      <c r="C4797" s="135" t="s">
        <v>108</v>
      </c>
      <c r="K4797" s="135">
        <v>20.0</v>
      </c>
      <c r="N4797" s="143">
        <v>45721.0</v>
      </c>
    </row>
    <row r="4798">
      <c r="A4798" s="135">
        <v>4797.0</v>
      </c>
      <c r="B4798" s="135" t="s">
        <v>16376</v>
      </c>
      <c r="C4798" s="135" t="s">
        <v>108</v>
      </c>
      <c r="K4798" s="135">
        <v>30.0</v>
      </c>
      <c r="N4798" s="143">
        <v>45357.0</v>
      </c>
    </row>
    <row r="4799">
      <c r="A4799" s="135">
        <v>4798.0</v>
      </c>
      <c r="B4799" s="135" t="s">
        <v>16377</v>
      </c>
      <c r="C4799" s="135" t="s">
        <v>108</v>
      </c>
      <c r="N4799" s="143">
        <v>44971.0</v>
      </c>
    </row>
    <row r="4800">
      <c r="A4800" s="135">
        <v>4799.0</v>
      </c>
      <c r="B4800" s="135" t="s">
        <v>16379</v>
      </c>
      <c r="C4800" s="135" t="s">
        <v>108</v>
      </c>
      <c r="K4800" s="135">
        <v>40.0</v>
      </c>
      <c r="N4800" s="143">
        <v>44769.0</v>
      </c>
    </row>
    <row r="4801">
      <c r="A4801" s="135">
        <v>4800.0</v>
      </c>
      <c r="B4801" s="135" t="s">
        <v>16381</v>
      </c>
      <c r="C4801" s="135" t="s">
        <v>108</v>
      </c>
      <c r="K4801" s="135">
        <v>10.0</v>
      </c>
      <c r="N4801" s="143">
        <v>46015.0</v>
      </c>
    </row>
    <row r="4802">
      <c r="A4802" s="135">
        <v>4801.0</v>
      </c>
      <c r="B4802" s="135" t="s">
        <v>16383</v>
      </c>
      <c r="C4802" s="135" t="s">
        <v>108</v>
      </c>
      <c r="K4802" s="135">
        <v>150.0</v>
      </c>
      <c r="N4802" s="143">
        <v>44957.0</v>
      </c>
    </row>
    <row r="4803">
      <c r="A4803" s="135">
        <v>4802.0</v>
      </c>
      <c r="B4803" s="135" t="s">
        <v>16384</v>
      </c>
      <c r="C4803" s="135" t="s">
        <v>108</v>
      </c>
      <c r="K4803" s="135">
        <v>20.0</v>
      </c>
      <c r="N4803" s="143">
        <v>46097.0</v>
      </c>
    </row>
    <row r="4804">
      <c r="A4804" s="135">
        <v>4803.0</v>
      </c>
      <c r="B4804" s="135" t="s">
        <v>16387</v>
      </c>
      <c r="C4804" s="135" t="s">
        <v>108</v>
      </c>
      <c r="N4804" s="143">
        <v>44857.0</v>
      </c>
    </row>
    <row r="4805">
      <c r="A4805" s="135">
        <v>4804.0</v>
      </c>
      <c r="B4805" s="135" t="s">
        <v>16389</v>
      </c>
      <c r="C4805" s="135" t="s">
        <v>108</v>
      </c>
      <c r="K4805" s="135">
        <v>250.0</v>
      </c>
      <c r="N4805" s="143">
        <v>45722.0</v>
      </c>
    </row>
    <row r="4806">
      <c r="A4806" s="135">
        <v>4805.0</v>
      </c>
      <c r="B4806" s="135" t="s">
        <v>16391</v>
      </c>
      <c r="C4806" s="135" t="s">
        <v>108</v>
      </c>
      <c r="N4806" s="143">
        <v>45178.0</v>
      </c>
    </row>
    <row r="4807">
      <c r="A4807" s="135">
        <v>4806.0</v>
      </c>
      <c r="B4807" s="135" t="s">
        <v>16392</v>
      </c>
      <c r="C4807" s="135" t="s">
        <v>108</v>
      </c>
      <c r="N4807" s="143">
        <v>43069.0</v>
      </c>
    </row>
    <row r="4808">
      <c r="A4808" s="135">
        <v>4807.0</v>
      </c>
      <c r="B4808" s="135" t="s">
        <v>16394</v>
      </c>
      <c r="C4808" s="135" t="s">
        <v>108</v>
      </c>
      <c r="K4808" s="135">
        <v>50.0</v>
      </c>
      <c r="N4808" s="143">
        <v>46064.0</v>
      </c>
    </row>
    <row r="4809">
      <c r="A4809" s="135">
        <v>4808.0</v>
      </c>
      <c r="B4809" s="135" t="s">
        <v>16396</v>
      </c>
      <c r="C4809" s="135" t="s">
        <v>108</v>
      </c>
      <c r="K4809" s="135">
        <v>40.0</v>
      </c>
      <c r="N4809" s="143">
        <v>45791.0</v>
      </c>
    </row>
    <row r="4810">
      <c r="A4810" s="135">
        <v>4809.0</v>
      </c>
      <c r="B4810" s="135" t="s">
        <v>16399</v>
      </c>
      <c r="C4810" s="135" t="s">
        <v>108</v>
      </c>
      <c r="K4810" s="135">
        <v>10.0</v>
      </c>
      <c r="N4810" s="143">
        <v>46131.0</v>
      </c>
    </row>
    <row r="4811">
      <c r="A4811" s="135">
        <v>4810.0</v>
      </c>
      <c r="B4811" s="135" t="s">
        <v>16401</v>
      </c>
      <c r="C4811" s="135" t="s">
        <v>108</v>
      </c>
      <c r="K4811" s="135">
        <v>10.0</v>
      </c>
      <c r="N4811" s="143">
        <v>46010.0</v>
      </c>
    </row>
    <row r="4812">
      <c r="A4812" s="135">
        <v>4811.0</v>
      </c>
      <c r="B4812" s="135" t="s">
        <v>16402</v>
      </c>
      <c r="C4812" s="135" t="s">
        <v>108</v>
      </c>
      <c r="K4812" s="135">
        <v>30.0</v>
      </c>
      <c r="N4812" s="143">
        <v>46015.0</v>
      </c>
    </row>
    <row r="4813">
      <c r="A4813" s="135">
        <v>4812.0</v>
      </c>
      <c r="B4813" s="135" t="s">
        <v>16404</v>
      </c>
      <c r="C4813" s="135" t="s">
        <v>108</v>
      </c>
      <c r="N4813" s="143">
        <v>44025.0</v>
      </c>
    </row>
    <row r="4814">
      <c r="A4814" s="135">
        <v>4813.0</v>
      </c>
      <c r="B4814" s="135" t="s">
        <v>16406</v>
      </c>
      <c r="C4814" s="135" t="s">
        <v>108</v>
      </c>
      <c r="N4814" s="143">
        <v>45650.0</v>
      </c>
    </row>
    <row r="4815">
      <c r="A4815" s="135">
        <v>4814.0</v>
      </c>
      <c r="B4815" s="135" t="s">
        <v>16407</v>
      </c>
      <c r="C4815" s="135" t="s">
        <v>108</v>
      </c>
      <c r="K4815" s="135">
        <v>200.0</v>
      </c>
      <c r="N4815" s="143">
        <v>43887.0</v>
      </c>
      <c r="Q4815" s="135" t="s">
        <v>16409</v>
      </c>
    </row>
    <row r="4816">
      <c r="A4816" s="135">
        <v>4815.0</v>
      </c>
      <c r="B4816" s="135" t="s">
        <v>16411</v>
      </c>
      <c r="C4816" s="135" t="s">
        <v>108</v>
      </c>
      <c r="N4816" s="143">
        <v>44833.0</v>
      </c>
    </row>
    <row r="4817">
      <c r="A4817" s="135">
        <v>4816.0</v>
      </c>
      <c r="B4817" s="135" t="s">
        <v>16412</v>
      </c>
      <c r="C4817" s="135" t="s">
        <v>108</v>
      </c>
      <c r="K4817" s="135">
        <v>20.0</v>
      </c>
      <c r="N4817" s="143">
        <v>46019.0</v>
      </c>
    </row>
    <row r="4818">
      <c r="A4818" s="135">
        <v>4817.0</v>
      </c>
      <c r="B4818" s="135" t="s">
        <v>16414</v>
      </c>
      <c r="C4818" s="135" t="s">
        <v>108</v>
      </c>
      <c r="K4818" s="135">
        <v>10.0</v>
      </c>
      <c r="N4818" s="143">
        <v>46016.0</v>
      </c>
    </row>
    <row r="4819">
      <c r="A4819" s="135">
        <v>4818.0</v>
      </c>
      <c r="B4819" s="135" t="s">
        <v>16416</v>
      </c>
      <c r="C4819" s="135" t="s">
        <v>108</v>
      </c>
      <c r="K4819" s="135">
        <v>60.0</v>
      </c>
      <c r="N4819" s="143">
        <v>44993.0</v>
      </c>
    </row>
    <row r="4820">
      <c r="A4820" s="135">
        <v>4819.0</v>
      </c>
      <c r="B4820" s="135" t="s">
        <v>16417</v>
      </c>
      <c r="C4820" s="135" t="s">
        <v>108</v>
      </c>
      <c r="K4820" s="135">
        <v>10.0</v>
      </c>
      <c r="N4820" s="143">
        <v>46017.0</v>
      </c>
    </row>
    <row r="4821">
      <c r="A4821" s="135">
        <v>4820.0</v>
      </c>
      <c r="B4821" s="135" t="s">
        <v>16418</v>
      </c>
      <c r="C4821" s="135" t="s">
        <v>108</v>
      </c>
      <c r="K4821" s="135">
        <v>100.0</v>
      </c>
      <c r="N4821" s="143">
        <v>45823.0</v>
      </c>
    </row>
    <row r="4822">
      <c r="A4822" s="135">
        <v>4821.0</v>
      </c>
      <c r="B4822" s="135" t="s">
        <v>16420</v>
      </c>
      <c r="C4822" s="135" t="s">
        <v>108</v>
      </c>
      <c r="K4822" s="135">
        <v>150.0</v>
      </c>
      <c r="N4822" s="143">
        <v>45903.0</v>
      </c>
    </row>
    <row r="4823">
      <c r="A4823" s="135">
        <v>4822.0</v>
      </c>
      <c r="B4823" s="135" t="s">
        <v>16423</v>
      </c>
      <c r="C4823" s="135" t="s">
        <v>108</v>
      </c>
      <c r="K4823" s="135">
        <v>150.0</v>
      </c>
      <c r="N4823" s="143">
        <v>43848.0</v>
      </c>
    </row>
    <row r="4824">
      <c r="A4824" s="135">
        <v>4823.0</v>
      </c>
      <c r="B4824" s="135" t="s">
        <v>16425</v>
      </c>
      <c r="C4824" s="135" t="s">
        <v>108</v>
      </c>
      <c r="N4824" s="143">
        <v>44976.0</v>
      </c>
    </row>
    <row r="4825">
      <c r="A4825" s="135">
        <v>4824.0</v>
      </c>
      <c r="B4825" s="135" t="s">
        <v>16426</v>
      </c>
      <c r="C4825" s="135" t="s">
        <v>108</v>
      </c>
      <c r="K4825" s="135">
        <v>20.0</v>
      </c>
      <c r="N4825" s="143">
        <v>45848.0</v>
      </c>
    </row>
    <row r="4826">
      <c r="A4826" s="135">
        <v>4825.0</v>
      </c>
      <c r="B4826" s="135" t="s">
        <v>16428</v>
      </c>
      <c r="C4826" s="135" t="s">
        <v>108</v>
      </c>
      <c r="K4826" s="135">
        <v>80.0</v>
      </c>
      <c r="N4826" s="143">
        <v>44212.0</v>
      </c>
    </row>
    <row r="4827">
      <c r="A4827" s="135">
        <v>4826.0</v>
      </c>
      <c r="B4827" s="135" t="s">
        <v>16430</v>
      </c>
      <c r="C4827" s="135" t="s">
        <v>108</v>
      </c>
      <c r="K4827" s="135">
        <v>30.0</v>
      </c>
      <c r="N4827" s="143">
        <v>43845.0</v>
      </c>
    </row>
    <row r="4828">
      <c r="A4828" s="135">
        <v>4827.0</v>
      </c>
      <c r="B4828" s="135" t="s">
        <v>16432</v>
      </c>
      <c r="C4828" s="135" t="s">
        <v>108</v>
      </c>
      <c r="N4828" s="143">
        <v>46054.0</v>
      </c>
    </row>
    <row r="4829">
      <c r="A4829" s="135">
        <v>4828.0</v>
      </c>
      <c r="B4829" s="135" t="s">
        <v>16434</v>
      </c>
      <c r="C4829" s="135" t="s">
        <v>108</v>
      </c>
      <c r="N4829" s="143">
        <v>46083.0</v>
      </c>
    </row>
    <row r="4830">
      <c r="A4830" s="135">
        <v>4829.0</v>
      </c>
      <c r="B4830" s="135" t="s">
        <v>16435</v>
      </c>
      <c r="C4830" s="135" t="s">
        <v>108</v>
      </c>
      <c r="N4830" s="143">
        <v>43847.0</v>
      </c>
    </row>
    <row r="4831">
      <c r="A4831" s="135">
        <v>4830.0</v>
      </c>
      <c r="B4831" s="135" t="s">
        <v>16437</v>
      </c>
      <c r="C4831" s="135" t="s">
        <v>108</v>
      </c>
      <c r="N4831" s="143">
        <v>44187.0</v>
      </c>
    </row>
    <row r="4832">
      <c r="A4832" s="135">
        <v>4831.0</v>
      </c>
      <c r="B4832" s="135" t="s">
        <v>16439</v>
      </c>
      <c r="C4832" s="135" t="s">
        <v>108</v>
      </c>
      <c r="N4832" s="143">
        <v>46103.0</v>
      </c>
    </row>
    <row r="4833">
      <c r="A4833" s="135">
        <v>4832.0</v>
      </c>
      <c r="B4833" s="135" t="s">
        <v>16440</v>
      </c>
      <c r="C4833" s="135" t="s">
        <v>108</v>
      </c>
      <c r="K4833" s="135">
        <v>30.0</v>
      </c>
      <c r="N4833" s="143">
        <v>45720.0</v>
      </c>
    </row>
    <row r="4834">
      <c r="A4834" s="135">
        <v>4833.0</v>
      </c>
      <c r="B4834" s="135" t="s">
        <v>16442</v>
      </c>
      <c r="C4834" s="135" t="s">
        <v>108</v>
      </c>
      <c r="K4834" s="135">
        <v>150.0</v>
      </c>
      <c r="N4834" s="143">
        <v>44789.0</v>
      </c>
    </row>
    <row r="4835">
      <c r="A4835" s="135">
        <v>4834.0</v>
      </c>
      <c r="B4835" s="135" t="s">
        <v>16445</v>
      </c>
      <c r="C4835" s="135" t="s">
        <v>108</v>
      </c>
      <c r="K4835" s="135">
        <v>100.0</v>
      </c>
      <c r="N4835" s="143">
        <v>44547.0</v>
      </c>
    </row>
    <row r="4836">
      <c r="A4836" s="135">
        <v>4835.0</v>
      </c>
      <c r="B4836" s="135" t="s">
        <v>16447</v>
      </c>
      <c r="C4836" s="135" t="s">
        <v>108</v>
      </c>
      <c r="K4836" s="135">
        <v>30.0</v>
      </c>
      <c r="N4836" s="143">
        <v>43847.0</v>
      </c>
    </row>
    <row r="4837">
      <c r="A4837" s="135">
        <v>4836.0</v>
      </c>
      <c r="B4837" s="135" t="s">
        <v>16449</v>
      </c>
      <c r="C4837" s="135" t="s">
        <v>108</v>
      </c>
      <c r="K4837" s="135">
        <v>250.0</v>
      </c>
      <c r="N4837" s="143">
        <v>44553.0</v>
      </c>
    </row>
    <row r="4838">
      <c r="A4838" s="135">
        <v>4837.0</v>
      </c>
      <c r="B4838" s="135" t="s">
        <v>16450</v>
      </c>
      <c r="C4838" s="135" t="s">
        <v>108</v>
      </c>
      <c r="N4838" s="143">
        <v>43866.0</v>
      </c>
    </row>
    <row r="4839">
      <c r="A4839" s="135">
        <v>4838.0</v>
      </c>
      <c r="B4839" s="135" t="s">
        <v>16452</v>
      </c>
      <c r="C4839" s="135" t="s">
        <v>108</v>
      </c>
      <c r="K4839" s="135">
        <v>10.0</v>
      </c>
      <c r="N4839" s="143">
        <v>43880.0</v>
      </c>
    </row>
    <row r="4840">
      <c r="A4840" s="135">
        <v>4839.0</v>
      </c>
      <c r="B4840" s="135" t="s">
        <v>16454</v>
      </c>
      <c r="C4840" s="135" t="s">
        <v>108</v>
      </c>
      <c r="K4840" s="135">
        <v>20.0</v>
      </c>
      <c r="N4840" s="143">
        <v>44584.0</v>
      </c>
      <c r="Q4840" s="135" t="s">
        <v>16457</v>
      </c>
      <c r="R4840" s="135">
        <v>1.0</v>
      </c>
    </row>
    <row r="4841">
      <c r="A4841" s="135">
        <v>4840.0</v>
      </c>
      <c r="B4841" s="135" t="s">
        <v>16458</v>
      </c>
      <c r="C4841" s="135" t="s">
        <v>108</v>
      </c>
      <c r="K4841" s="135">
        <v>20.0</v>
      </c>
      <c r="N4841" s="143">
        <v>46081.0</v>
      </c>
    </row>
    <row r="4842">
      <c r="A4842" s="135">
        <v>4841.0</v>
      </c>
      <c r="B4842" s="135" t="s">
        <v>16460</v>
      </c>
      <c r="C4842" s="135" t="s">
        <v>108</v>
      </c>
      <c r="K4842" s="135">
        <v>10.0</v>
      </c>
      <c r="N4842" s="143">
        <v>46055.0</v>
      </c>
    </row>
    <row r="4843">
      <c r="A4843" s="135">
        <v>4842.0</v>
      </c>
      <c r="B4843" s="135" t="s">
        <v>16462</v>
      </c>
      <c r="C4843" s="135" t="s">
        <v>108</v>
      </c>
      <c r="K4843" s="135">
        <v>150.0</v>
      </c>
      <c r="N4843" s="143">
        <v>45243.0</v>
      </c>
    </row>
    <row r="4844">
      <c r="A4844" s="135">
        <v>4843.0</v>
      </c>
      <c r="B4844" s="135" t="s">
        <v>16464</v>
      </c>
      <c r="C4844" s="135" t="s">
        <v>108</v>
      </c>
      <c r="K4844" s="135">
        <v>40.0</v>
      </c>
      <c r="N4844" s="143">
        <v>46060.0</v>
      </c>
    </row>
    <row r="4845">
      <c r="A4845" s="135">
        <v>4844.0</v>
      </c>
      <c r="B4845" s="135" t="s">
        <v>16466</v>
      </c>
      <c r="C4845" s="135" t="s">
        <v>108</v>
      </c>
      <c r="K4845" s="135">
        <v>100.0</v>
      </c>
      <c r="N4845" s="143">
        <v>43842.0</v>
      </c>
    </row>
    <row r="4846">
      <c r="A4846" s="135">
        <v>4845.0</v>
      </c>
      <c r="B4846" s="135" t="s">
        <v>16469</v>
      </c>
      <c r="C4846" s="135" t="s">
        <v>108</v>
      </c>
      <c r="K4846" s="135">
        <v>100.0</v>
      </c>
      <c r="N4846" s="143">
        <v>45761.0</v>
      </c>
    </row>
    <row r="4847">
      <c r="A4847" s="135">
        <v>4846.0</v>
      </c>
      <c r="B4847" s="135" t="s">
        <v>16471</v>
      </c>
      <c r="C4847" s="135" t="s">
        <v>108</v>
      </c>
      <c r="K4847" s="135">
        <v>50.0</v>
      </c>
      <c r="N4847" s="143">
        <v>45695.0</v>
      </c>
      <c r="Q4847" s="135" t="s">
        <v>16473</v>
      </c>
      <c r="R4847" s="135">
        <v>1.0</v>
      </c>
    </row>
    <row r="4848">
      <c r="A4848" s="135">
        <v>4847.0</v>
      </c>
      <c r="B4848" s="135" t="s">
        <v>16475</v>
      </c>
      <c r="C4848" s="135" t="s">
        <v>108</v>
      </c>
      <c r="N4848" s="143">
        <v>46003.0</v>
      </c>
    </row>
    <row r="4849">
      <c r="A4849" s="135">
        <v>4848.0</v>
      </c>
      <c r="B4849" s="135" t="s">
        <v>16477</v>
      </c>
      <c r="C4849" s="135" t="s">
        <v>108</v>
      </c>
      <c r="K4849" s="135">
        <v>10.0</v>
      </c>
      <c r="N4849" s="143">
        <v>46060.0</v>
      </c>
    </row>
    <row r="4850">
      <c r="A4850" s="135">
        <v>4849.0</v>
      </c>
      <c r="B4850" s="135" t="s">
        <v>16479</v>
      </c>
      <c r="C4850" s="135" t="s">
        <v>108</v>
      </c>
      <c r="N4850" s="143">
        <v>45766.0</v>
      </c>
    </row>
    <row r="4851">
      <c r="A4851" s="135">
        <v>4850.0</v>
      </c>
      <c r="B4851" s="135" t="s">
        <v>16480</v>
      </c>
      <c r="C4851" s="135" t="s">
        <v>108</v>
      </c>
      <c r="K4851" s="135">
        <v>80.0</v>
      </c>
      <c r="N4851" s="143">
        <v>44252.0</v>
      </c>
    </row>
    <row r="4852">
      <c r="A4852" s="135">
        <v>4851.0</v>
      </c>
      <c r="B4852" s="135" t="s">
        <v>16482</v>
      </c>
      <c r="C4852" s="135" t="s">
        <v>108</v>
      </c>
      <c r="N4852" s="143">
        <v>43845.0</v>
      </c>
    </row>
    <row r="4853">
      <c r="A4853" s="135">
        <v>4852.0</v>
      </c>
      <c r="B4853" s="135" t="s">
        <v>16483</v>
      </c>
      <c r="C4853" s="135" t="s">
        <v>108</v>
      </c>
      <c r="K4853" s="135">
        <v>80.0</v>
      </c>
      <c r="N4853" s="143">
        <v>45826.0</v>
      </c>
      <c r="Q4853" s="135" t="s">
        <v>16485</v>
      </c>
      <c r="R4853" s="135">
        <v>1.0</v>
      </c>
    </row>
    <row r="4854">
      <c r="A4854" s="135">
        <v>4853.0</v>
      </c>
      <c r="B4854" s="135" t="s">
        <v>16488</v>
      </c>
      <c r="C4854" s="135" t="s">
        <v>108</v>
      </c>
      <c r="K4854" s="135">
        <v>100.0</v>
      </c>
      <c r="N4854" s="143">
        <v>44268.0</v>
      </c>
      <c r="Q4854" s="135" t="s">
        <v>16489</v>
      </c>
    </row>
    <row r="4855">
      <c r="A4855" s="135">
        <v>4854.0</v>
      </c>
      <c r="B4855" s="135" t="s">
        <v>16490</v>
      </c>
      <c r="C4855" s="135" t="s">
        <v>108</v>
      </c>
      <c r="K4855" s="135">
        <v>20.0</v>
      </c>
      <c r="N4855" s="143">
        <v>46056.0</v>
      </c>
    </row>
    <row r="4856">
      <c r="A4856" s="135">
        <v>4855.0</v>
      </c>
      <c r="B4856" s="135" t="s">
        <v>16492</v>
      </c>
      <c r="C4856" s="135" t="s">
        <v>108</v>
      </c>
      <c r="K4856" s="135">
        <v>200.0</v>
      </c>
      <c r="N4856" s="143">
        <v>44379.0</v>
      </c>
    </row>
    <row r="4857">
      <c r="A4857" s="135">
        <v>4856.0</v>
      </c>
      <c r="B4857" s="135" t="s">
        <v>16493</v>
      </c>
      <c r="C4857" s="135" t="s">
        <v>108</v>
      </c>
      <c r="K4857" s="135">
        <v>20.0</v>
      </c>
      <c r="N4857" s="143">
        <v>45846.0</v>
      </c>
    </row>
    <row r="4858">
      <c r="A4858" s="135">
        <v>4857.0</v>
      </c>
      <c r="B4858" s="135" t="s">
        <v>16496</v>
      </c>
      <c r="C4858" s="135" t="s">
        <v>108</v>
      </c>
      <c r="K4858" s="135">
        <v>90.0</v>
      </c>
      <c r="N4858" s="143">
        <v>45021.0</v>
      </c>
    </row>
    <row r="4859">
      <c r="A4859" s="135">
        <v>4858.0</v>
      </c>
      <c r="B4859" s="135" t="s">
        <v>16498</v>
      </c>
      <c r="C4859" s="135" t="s">
        <v>108</v>
      </c>
      <c r="K4859" s="135">
        <v>20.0</v>
      </c>
      <c r="N4859" s="143">
        <v>45800.0</v>
      </c>
    </row>
    <row r="4860">
      <c r="A4860" s="135">
        <v>4859.0</v>
      </c>
      <c r="B4860" s="135" t="s">
        <v>16501</v>
      </c>
      <c r="C4860" s="135" t="s">
        <v>108</v>
      </c>
      <c r="K4860" s="135">
        <v>10.0</v>
      </c>
      <c r="N4860" s="143">
        <v>45844.0</v>
      </c>
    </row>
    <row r="4861">
      <c r="A4861" s="135">
        <v>4860.0</v>
      </c>
      <c r="B4861" s="135" t="s">
        <v>16502</v>
      </c>
      <c r="C4861" s="135" t="s">
        <v>108</v>
      </c>
      <c r="K4861" s="135">
        <v>10.0</v>
      </c>
      <c r="N4861" s="143">
        <v>45488.0</v>
      </c>
      <c r="Q4861" s="135" t="s">
        <v>16504</v>
      </c>
    </row>
    <row r="4862">
      <c r="A4862" s="135">
        <v>4861.0</v>
      </c>
      <c r="B4862" s="135" t="s">
        <v>16505</v>
      </c>
      <c r="C4862" s="135" t="s">
        <v>108</v>
      </c>
      <c r="K4862" s="135">
        <v>90.0</v>
      </c>
      <c r="N4862" s="143">
        <v>45096.0</v>
      </c>
      <c r="Q4862" s="135" t="s">
        <v>16508</v>
      </c>
    </row>
    <row r="4863">
      <c r="A4863" s="135">
        <v>4862.0</v>
      </c>
      <c r="B4863" s="135" t="s">
        <v>16509</v>
      </c>
      <c r="C4863" s="135" t="s">
        <v>108</v>
      </c>
      <c r="K4863" s="135">
        <v>10.0</v>
      </c>
      <c r="N4863" s="143">
        <v>43898.0</v>
      </c>
    </row>
    <row r="4864">
      <c r="A4864" s="135">
        <v>4863.0</v>
      </c>
      <c r="B4864" s="135" t="s">
        <v>16511</v>
      </c>
      <c r="C4864" s="135" t="s">
        <v>108</v>
      </c>
      <c r="K4864" s="135">
        <v>30.0</v>
      </c>
      <c r="N4864" s="143">
        <v>43903.0</v>
      </c>
    </row>
    <row r="4865">
      <c r="A4865" s="135">
        <v>4864.0</v>
      </c>
      <c r="B4865" s="135" t="s">
        <v>16513</v>
      </c>
      <c r="C4865" s="135" t="s">
        <v>108</v>
      </c>
      <c r="K4865" s="135">
        <v>50.0</v>
      </c>
      <c r="N4865" s="143">
        <v>45846.0</v>
      </c>
    </row>
    <row r="4866">
      <c r="A4866" s="135">
        <v>4865.0</v>
      </c>
      <c r="B4866" s="135" t="s">
        <v>16514</v>
      </c>
      <c r="C4866" s="135" t="s">
        <v>108</v>
      </c>
      <c r="K4866" s="135">
        <v>90.0</v>
      </c>
      <c r="N4866" s="143">
        <v>44353.0</v>
      </c>
      <c r="Q4866" s="135" t="s">
        <v>16517</v>
      </c>
      <c r="R4866" s="135">
        <v>1.0</v>
      </c>
    </row>
    <row r="4867">
      <c r="A4867" s="135">
        <v>4866.0</v>
      </c>
      <c r="B4867" s="135" t="s">
        <v>16519</v>
      </c>
      <c r="C4867" s="135" t="s">
        <v>108</v>
      </c>
      <c r="K4867" s="135">
        <v>50.0</v>
      </c>
      <c r="N4867" s="143">
        <v>45742.0</v>
      </c>
    </row>
    <row r="4868">
      <c r="A4868" s="135">
        <v>4867.0</v>
      </c>
      <c r="B4868" s="135" t="s">
        <v>16520</v>
      </c>
      <c r="C4868" s="135" t="s">
        <v>108</v>
      </c>
      <c r="K4868" s="135">
        <v>20.0</v>
      </c>
      <c r="N4868" s="143">
        <v>46081.0</v>
      </c>
      <c r="Q4868" s="135" t="s">
        <v>16522</v>
      </c>
    </row>
    <row r="4869">
      <c r="A4869" s="135">
        <v>4868.0</v>
      </c>
      <c r="B4869" s="135" t="s">
        <v>16523</v>
      </c>
      <c r="C4869" s="135" t="s">
        <v>108</v>
      </c>
      <c r="K4869" s="135">
        <v>10.0</v>
      </c>
      <c r="N4869" s="143">
        <v>46112.0</v>
      </c>
    </row>
    <row r="4870">
      <c r="A4870" s="135">
        <v>4869.0</v>
      </c>
      <c r="B4870" s="135" t="s">
        <v>16525</v>
      </c>
      <c r="C4870" s="135" t="s">
        <v>108</v>
      </c>
      <c r="K4870" s="135">
        <v>90.0</v>
      </c>
      <c r="N4870" s="143">
        <v>44890.0</v>
      </c>
    </row>
    <row r="4871">
      <c r="A4871" s="135">
        <v>4870.0</v>
      </c>
      <c r="B4871" s="135" t="s">
        <v>16528</v>
      </c>
      <c r="C4871" s="135" t="s">
        <v>108</v>
      </c>
      <c r="K4871" s="135">
        <v>20.0</v>
      </c>
      <c r="N4871" s="143">
        <v>45848.0</v>
      </c>
    </row>
    <row r="4872">
      <c r="A4872" s="135">
        <v>4871.0</v>
      </c>
      <c r="B4872" s="135" t="s">
        <v>16530</v>
      </c>
      <c r="C4872" s="135" t="s">
        <v>108</v>
      </c>
      <c r="K4872" s="135">
        <v>20.0</v>
      </c>
      <c r="N4872" s="143">
        <v>46050.0</v>
      </c>
    </row>
    <row r="4873">
      <c r="A4873" s="135">
        <v>4872.0</v>
      </c>
      <c r="B4873" s="135" t="s">
        <v>16532</v>
      </c>
      <c r="C4873" s="135" t="s">
        <v>108</v>
      </c>
      <c r="K4873" s="135">
        <v>40.0</v>
      </c>
      <c r="N4873" s="143">
        <v>46096.0</v>
      </c>
    </row>
    <row r="4874">
      <c r="A4874" s="135">
        <v>4873.0</v>
      </c>
      <c r="B4874" s="135" t="s">
        <v>16534</v>
      </c>
      <c r="C4874" s="135" t="s">
        <v>108</v>
      </c>
      <c r="K4874" s="135">
        <v>30.0</v>
      </c>
      <c r="N4874" s="143">
        <v>46055.0</v>
      </c>
    </row>
    <row r="4875">
      <c r="A4875" s="135">
        <v>4874.0</v>
      </c>
      <c r="B4875" s="135" t="s">
        <v>16536</v>
      </c>
      <c r="C4875" s="135" t="s">
        <v>108</v>
      </c>
      <c r="K4875" s="135">
        <v>20.0</v>
      </c>
      <c r="N4875" s="143">
        <v>45724.0</v>
      </c>
    </row>
    <row r="4876">
      <c r="A4876" s="135">
        <v>4875.0</v>
      </c>
      <c r="B4876" s="135" t="s">
        <v>16537</v>
      </c>
      <c r="C4876" s="135" t="s">
        <v>108</v>
      </c>
      <c r="K4876" s="135">
        <v>10.0</v>
      </c>
      <c r="N4876" s="143">
        <v>46016.0</v>
      </c>
    </row>
    <row r="4877">
      <c r="A4877" s="135">
        <v>4876.0</v>
      </c>
      <c r="B4877" s="135" t="s">
        <v>16540</v>
      </c>
      <c r="C4877" s="135" t="s">
        <v>108</v>
      </c>
      <c r="K4877" s="135">
        <v>10.0</v>
      </c>
      <c r="N4877" s="143">
        <v>45998.0</v>
      </c>
    </row>
    <row r="4878">
      <c r="A4878" s="135">
        <v>4877.0</v>
      </c>
      <c r="B4878" s="135" t="s">
        <v>16542</v>
      </c>
      <c r="C4878" s="135" t="s">
        <v>108</v>
      </c>
      <c r="K4878" s="135">
        <v>20.0</v>
      </c>
      <c r="N4878" s="143">
        <v>46011.0</v>
      </c>
    </row>
    <row r="4879">
      <c r="A4879" s="135">
        <v>4878.0</v>
      </c>
      <c r="B4879" s="135" t="s">
        <v>16544</v>
      </c>
      <c r="C4879" s="135" t="s">
        <v>108</v>
      </c>
      <c r="K4879" s="135">
        <v>90.0</v>
      </c>
      <c r="N4879" s="143">
        <v>45131.0</v>
      </c>
    </row>
    <row r="4880">
      <c r="A4880" s="135">
        <v>4879.0</v>
      </c>
      <c r="B4880" s="135" t="s">
        <v>16546</v>
      </c>
      <c r="C4880" s="135" t="s">
        <v>108</v>
      </c>
      <c r="K4880" s="135">
        <v>70.0</v>
      </c>
      <c r="N4880" s="143">
        <v>44930.0</v>
      </c>
    </row>
    <row r="4881">
      <c r="A4881" s="135">
        <v>4880.0</v>
      </c>
      <c r="B4881" s="135" t="s">
        <v>16549</v>
      </c>
      <c r="C4881" s="135" t="s">
        <v>108</v>
      </c>
      <c r="N4881" s="143">
        <v>46113.0</v>
      </c>
    </row>
    <row r="4882">
      <c r="A4882" s="135">
        <v>4881.0</v>
      </c>
      <c r="B4882" s="135" t="s">
        <v>16550</v>
      </c>
      <c r="C4882" s="135" t="s">
        <v>108</v>
      </c>
      <c r="K4882" s="135">
        <v>20.0</v>
      </c>
      <c r="N4882" s="143">
        <v>46078.0</v>
      </c>
    </row>
    <row r="4883">
      <c r="A4883" s="135">
        <v>4882.0</v>
      </c>
      <c r="B4883" s="135" t="s">
        <v>16552</v>
      </c>
      <c r="C4883" s="135" t="s">
        <v>108</v>
      </c>
      <c r="K4883" s="135">
        <v>100.0</v>
      </c>
      <c r="N4883" s="143">
        <v>45826.0</v>
      </c>
    </row>
    <row r="4884">
      <c r="A4884" s="135">
        <v>4883.0</v>
      </c>
      <c r="B4884" s="135" t="s">
        <v>16555</v>
      </c>
      <c r="C4884" s="135" t="s">
        <v>108</v>
      </c>
      <c r="K4884" s="135">
        <v>30.0</v>
      </c>
      <c r="N4884" s="143">
        <v>46055.0</v>
      </c>
    </row>
    <row r="4885">
      <c r="A4885" s="135">
        <v>4884.0</v>
      </c>
      <c r="B4885" s="135" t="s">
        <v>16558</v>
      </c>
      <c r="C4885" s="135" t="s">
        <v>108</v>
      </c>
      <c r="K4885" s="135">
        <v>10.0</v>
      </c>
      <c r="N4885" s="143">
        <v>45247.0</v>
      </c>
      <c r="Q4885" s="135" t="s">
        <v>16559</v>
      </c>
    </row>
    <row r="4886">
      <c r="A4886" s="135">
        <v>4885.0</v>
      </c>
      <c r="B4886" s="135" t="s">
        <v>16560</v>
      </c>
      <c r="C4886" s="135" t="s">
        <v>108</v>
      </c>
      <c r="K4886" s="135">
        <v>250.0</v>
      </c>
      <c r="N4886" s="143">
        <v>43881.0</v>
      </c>
    </row>
    <row r="4887">
      <c r="A4887" s="135">
        <v>4886.0</v>
      </c>
      <c r="B4887" s="135" t="s">
        <v>16562</v>
      </c>
      <c r="C4887" s="135" t="s">
        <v>108</v>
      </c>
      <c r="K4887" s="135">
        <v>40.0</v>
      </c>
      <c r="N4887" s="143">
        <v>43842.0</v>
      </c>
    </row>
    <row r="4888">
      <c r="A4888" s="135">
        <v>4887.0</v>
      </c>
      <c r="B4888" s="135" t="s">
        <v>16564</v>
      </c>
      <c r="C4888" s="135" t="s">
        <v>108</v>
      </c>
      <c r="N4888" s="143">
        <v>46117.0</v>
      </c>
    </row>
    <row r="4889">
      <c r="A4889" s="135">
        <v>4888.0</v>
      </c>
      <c r="B4889" s="135" t="s">
        <v>16569</v>
      </c>
      <c r="C4889" s="135" t="s">
        <v>108</v>
      </c>
      <c r="K4889" s="135">
        <v>70.0</v>
      </c>
      <c r="N4889" s="143">
        <v>46056.0</v>
      </c>
    </row>
    <row r="4890">
      <c r="A4890" s="135">
        <v>4889.0</v>
      </c>
      <c r="B4890" s="135" t="s">
        <v>16571</v>
      </c>
      <c r="C4890" s="135" t="s">
        <v>108</v>
      </c>
      <c r="K4890" s="135">
        <v>30.0</v>
      </c>
      <c r="N4890" s="143">
        <v>44757.0</v>
      </c>
    </row>
    <row r="4891">
      <c r="A4891" s="135">
        <v>4890.0</v>
      </c>
      <c r="B4891" s="135" t="s">
        <v>16574</v>
      </c>
      <c r="C4891" s="135" t="s">
        <v>108</v>
      </c>
      <c r="K4891" s="135">
        <v>10.0</v>
      </c>
      <c r="N4891" s="143">
        <v>46018.0</v>
      </c>
    </row>
    <row r="4892">
      <c r="A4892" s="135">
        <v>4891.0</v>
      </c>
      <c r="B4892" s="135" t="s">
        <v>16576</v>
      </c>
      <c r="C4892" s="135" t="s">
        <v>108</v>
      </c>
      <c r="K4892" s="135">
        <v>70.0</v>
      </c>
      <c r="N4892" s="143">
        <v>44964.0</v>
      </c>
    </row>
    <row r="4893">
      <c r="A4893" s="135">
        <v>4892.0</v>
      </c>
      <c r="B4893" s="135" t="s">
        <v>16578</v>
      </c>
      <c r="C4893" s="135" t="s">
        <v>108</v>
      </c>
      <c r="K4893" s="135">
        <v>100.0</v>
      </c>
      <c r="N4893" s="143">
        <v>44580.0</v>
      </c>
    </row>
    <row r="4894">
      <c r="A4894" s="135">
        <v>4893.0</v>
      </c>
      <c r="B4894" s="135" t="s">
        <v>16579</v>
      </c>
      <c r="C4894" s="135" t="s">
        <v>108</v>
      </c>
      <c r="K4894" s="135">
        <v>10.0</v>
      </c>
      <c r="N4894" s="143">
        <v>45803.0</v>
      </c>
    </row>
    <row r="4895">
      <c r="A4895" s="135">
        <v>4894.0</v>
      </c>
      <c r="B4895" s="135" t="s">
        <v>16581</v>
      </c>
      <c r="C4895" s="135" t="s">
        <v>108</v>
      </c>
      <c r="K4895" s="135">
        <v>20.0</v>
      </c>
      <c r="N4895" s="143">
        <v>45833.0</v>
      </c>
    </row>
    <row r="4896">
      <c r="A4896" s="135">
        <v>4895.0</v>
      </c>
      <c r="B4896" s="135" t="s">
        <v>16584</v>
      </c>
      <c r="C4896" s="135" t="s">
        <v>108</v>
      </c>
      <c r="K4896" s="135">
        <v>40.0</v>
      </c>
      <c r="N4896" s="143">
        <v>43983.0</v>
      </c>
    </row>
    <row r="4897">
      <c r="A4897" s="135">
        <v>4896.0</v>
      </c>
      <c r="B4897" s="135" t="s">
        <v>16587</v>
      </c>
      <c r="C4897" s="135" t="s">
        <v>108</v>
      </c>
      <c r="N4897" s="143">
        <v>44860.0</v>
      </c>
    </row>
    <row r="4898">
      <c r="A4898" s="135">
        <v>4897.0</v>
      </c>
      <c r="B4898" s="135" t="s">
        <v>16588</v>
      </c>
      <c r="C4898" s="135" t="s">
        <v>108</v>
      </c>
      <c r="K4898" s="135">
        <v>10.0</v>
      </c>
      <c r="N4898" s="143">
        <v>46006.0</v>
      </c>
    </row>
    <row r="4899">
      <c r="A4899" s="135">
        <v>4898.0</v>
      </c>
      <c r="B4899" s="135" t="s">
        <v>16590</v>
      </c>
      <c r="C4899" s="135" t="s">
        <v>108</v>
      </c>
      <c r="K4899" s="135">
        <v>10.0</v>
      </c>
      <c r="N4899" s="143">
        <v>46019.0</v>
      </c>
    </row>
    <row r="4900">
      <c r="A4900" s="135">
        <v>4899.0</v>
      </c>
      <c r="B4900" s="135" t="s">
        <v>16593</v>
      </c>
      <c r="C4900" s="135" t="s">
        <v>108</v>
      </c>
      <c r="N4900" s="143">
        <v>43897.0</v>
      </c>
    </row>
    <row r="4901">
      <c r="A4901" s="135">
        <v>4900.0</v>
      </c>
      <c r="B4901" s="135" t="s">
        <v>16595</v>
      </c>
      <c r="C4901" s="135" t="s">
        <v>108</v>
      </c>
      <c r="N4901" s="143">
        <v>44314.0</v>
      </c>
    </row>
    <row r="4902">
      <c r="A4902" s="135">
        <v>4901.0</v>
      </c>
      <c r="B4902" s="135" t="s">
        <v>16597</v>
      </c>
      <c r="C4902" s="135" t="s">
        <v>108</v>
      </c>
      <c r="N4902" s="143">
        <v>46001.0</v>
      </c>
      <c r="Q4902" s="135" t="s">
        <v>16599</v>
      </c>
    </row>
    <row r="4903">
      <c r="A4903" s="135">
        <v>4902.0</v>
      </c>
      <c r="B4903" s="135" t="s">
        <v>16600</v>
      </c>
      <c r="C4903" s="135" t="s">
        <v>108</v>
      </c>
      <c r="K4903" s="135">
        <v>20.0</v>
      </c>
      <c r="N4903" s="143">
        <v>45060.0</v>
      </c>
    </row>
    <row r="4904">
      <c r="A4904" s="135">
        <v>4903.0</v>
      </c>
      <c r="B4904" s="135" t="s">
        <v>16602</v>
      </c>
      <c r="C4904" s="135" t="s">
        <v>108</v>
      </c>
      <c r="K4904" s="135">
        <v>150.0</v>
      </c>
      <c r="N4904" s="143">
        <v>44725.0</v>
      </c>
    </row>
    <row r="4905">
      <c r="A4905" s="135">
        <v>4904.0</v>
      </c>
      <c r="B4905" s="135" t="s">
        <v>16605</v>
      </c>
      <c r="C4905" s="135" t="s">
        <v>108</v>
      </c>
      <c r="K4905" s="135">
        <v>10.0</v>
      </c>
      <c r="N4905" s="143">
        <v>46001.0</v>
      </c>
    </row>
    <row r="4906">
      <c r="A4906" s="135">
        <v>4905.0</v>
      </c>
      <c r="B4906" s="135" t="s">
        <v>16607</v>
      </c>
      <c r="C4906" s="135" t="s">
        <v>108</v>
      </c>
      <c r="K4906" s="135">
        <v>100.0</v>
      </c>
      <c r="N4906" s="143">
        <v>43896.0</v>
      </c>
    </row>
    <row r="4907">
      <c r="A4907" s="135">
        <v>4906.0</v>
      </c>
      <c r="B4907" s="135" t="s">
        <v>16609</v>
      </c>
      <c r="C4907" s="135" t="s">
        <v>108</v>
      </c>
      <c r="N4907" s="143">
        <v>44024.0</v>
      </c>
      <c r="Q4907" s="135" t="s">
        <v>2227</v>
      </c>
    </row>
    <row r="4908">
      <c r="A4908" s="135">
        <v>4907.0</v>
      </c>
      <c r="B4908" s="135" t="s">
        <v>16611</v>
      </c>
      <c r="C4908" s="135" t="s">
        <v>108</v>
      </c>
      <c r="K4908" s="135">
        <v>10.0</v>
      </c>
      <c r="N4908" s="143">
        <v>45658.0</v>
      </c>
    </row>
    <row r="4909">
      <c r="A4909" s="135">
        <v>4908.0</v>
      </c>
      <c r="B4909" s="135" t="s">
        <v>16613</v>
      </c>
      <c r="C4909" s="135" t="s">
        <v>108</v>
      </c>
      <c r="K4909" s="135">
        <v>250.0</v>
      </c>
      <c r="N4909" s="143">
        <v>44566.0</v>
      </c>
    </row>
    <row r="4910">
      <c r="A4910" s="135">
        <v>4909.0</v>
      </c>
      <c r="B4910" s="135" t="s">
        <v>16616</v>
      </c>
      <c r="C4910" s="135" t="s">
        <v>108</v>
      </c>
      <c r="N4910" s="143">
        <v>43841.0</v>
      </c>
    </row>
    <row r="4911">
      <c r="A4911" s="135">
        <v>4910.0</v>
      </c>
      <c r="B4911" s="135" t="s">
        <v>16617</v>
      </c>
      <c r="C4911" s="135" t="s">
        <v>108</v>
      </c>
      <c r="N4911" s="143">
        <v>46125.0</v>
      </c>
    </row>
    <row r="4912">
      <c r="A4912" s="135">
        <v>4911.0</v>
      </c>
      <c r="B4912" s="135" t="s">
        <v>16618</v>
      </c>
      <c r="C4912" s="135" t="s">
        <v>108</v>
      </c>
      <c r="K4912" s="135">
        <v>200.0</v>
      </c>
      <c r="N4912" s="143">
        <v>43842.0</v>
      </c>
    </row>
    <row r="4913">
      <c r="A4913" s="135">
        <v>4912.0</v>
      </c>
      <c r="B4913" s="135" t="s">
        <v>16620</v>
      </c>
      <c r="C4913" s="135" t="s">
        <v>108</v>
      </c>
      <c r="K4913" s="135">
        <v>20.0</v>
      </c>
      <c r="N4913" s="143">
        <v>45848.0</v>
      </c>
    </row>
    <row r="4914">
      <c r="A4914" s="135">
        <v>4913.0</v>
      </c>
      <c r="B4914" s="135" t="s">
        <v>16622</v>
      </c>
      <c r="C4914" s="135" t="s">
        <v>108</v>
      </c>
      <c r="N4914" s="143">
        <v>46127.0</v>
      </c>
    </row>
    <row r="4915">
      <c r="A4915" s="135">
        <v>4914.0</v>
      </c>
      <c r="B4915" s="135" t="s">
        <v>16624</v>
      </c>
      <c r="C4915" s="135" t="s">
        <v>108</v>
      </c>
      <c r="K4915" s="135">
        <v>10.0</v>
      </c>
      <c r="N4915" s="143">
        <v>46018.0</v>
      </c>
    </row>
    <row r="4916">
      <c r="A4916" s="135">
        <v>4915.0</v>
      </c>
      <c r="B4916" s="135" t="s">
        <v>16627</v>
      </c>
      <c r="C4916" s="135" t="s">
        <v>108</v>
      </c>
      <c r="K4916" s="135">
        <v>10.0</v>
      </c>
      <c r="N4916" s="143">
        <v>45568.0</v>
      </c>
    </row>
    <row r="4917">
      <c r="A4917" s="135">
        <v>4916.0</v>
      </c>
      <c r="B4917" s="135" t="s">
        <v>16628</v>
      </c>
      <c r="C4917" s="135" t="s">
        <v>108</v>
      </c>
      <c r="K4917" s="135">
        <v>200.0</v>
      </c>
      <c r="N4917" s="143">
        <v>44076.0</v>
      </c>
    </row>
    <row r="4918">
      <c r="A4918" s="135">
        <v>4917.0</v>
      </c>
      <c r="B4918" s="135" t="s">
        <v>16629</v>
      </c>
      <c r="C4918" s="135" t="s">
        <v>108</v>
      </c>
      <c r="N4918" s="143">
        <v>46071.0</v>
      </c>
    </row>
    <row r="4919">
      <c r="A4919" s="135">
        <v>4918.0</v>
      </c>
      <c r="B4919" s="135" t="s">
        <v>16631</v>
      </c>
      <c r="C4919" s="135" t="s">
        <v>108</v>
      </c>
      <c r="K4919" s="135">
        <v>300.0</v>
      </c>
      <c r="N4919" s="143">
        <v>43840.0</v>
      </c>
    </row>
    <row r="4920">
      <c r="A4920" s="135">
        <v>4919.0</v>
      </c>
      <c r="B4920" s="135" t="s">
        <v>16633</v>
      </c>
      <c r="C4920" s="135" t="s">
        <v>108</v>
      </c>
      <c r="K4920" s="135">
        <v>150.0</v>
      </c>
      <c r="N4920" s="143">
        <v>43865.0</v>
      </c>
    </row>
    <row r="4921">
      <c r="A4921" s="135">
        <v>4920.0</v>
      </c>
      <c r="B4921" s="135" t="s">
        <v>16636</v>
      </c>
      <c r="C4921" s="135" t="s">
        <v>108</v>
      </c>
      <c r="K4921" s="135">
        <v>30.0</v>
      </c>
      <c r="N4921" s="143">
        <v>44224.0</v>
      </c>
      <c r="Q4921" s="135" t="s">
        <v>16637</v>
      </c>
    </row>
    <row r="4922">
      <c r="A4922" s="135">
        <v>4921.0</v>
      </c>
      <c r="B4922" s="135" t="s">
        <v>16639</v>
      </c>
      <c r="C4922" s="135" t="s">
        <v>108</v>
      </c>
      <c r="N4922" s="143">
        <v>45247.0</v>
      </c>
    </row>
    <row r="4923">
      <c r="A4923" s="135">
        <v>4922.0</v>
      </c>
      <c r="B4923" s="135" t="s">
        <v>16640</v>
      </c>
      <c r="C4923" s="135" t="s">
        <v>108</v>
      </c>
      <c r="N4923" s="143">
        <v>45982.0</v>
      </c>
    </row>
    <row r="4924">
      <c r="A4924" s="135">
        <v>4923.0</v>
      </c>
      <c r="B4924" s="135" t="s">
        <v>16642</v>
      </c>
      <c r="C4924" s="135" t="s">
        <v>108</v>
      </c>
      <c r="K4924" s="135">
        <v>20.0</v>
      </c>
      <c r="N4924" s="143">
        <v>46064.0</v>
      </c>
    </row>
    <row r="4925">
      <c r="A4925" s="135">
        <v>4924.0</v>
      </c>
      <c r="B4925" s="135" t="s">
        <v>16644</v>
      </c>
      <c r="C4925" s="135" t="s">
        <v>108</v>
      </c>
      <c r="K4925" s="135">
        <v>90.0</v>
      </c>
      <c r="N4925" s="143">
        <v>45967.0</v>
      </c>
    </row>
    <row r="4926">
      <c r="A4926" s="135">
        <v>4925.0</v>
      </c>
      <c r="B4926" s="135" t="s">
        <v>16647</v>
      </c>
      <c r="C4926" s="135" t="s">
        <v>108</v>
      </c>
      <c r="K4926" s="135">
        <v>200.0</v>
      </c>
      <c r="N4926" s="143">
        <v>43961.0</v>
      </c>
    </row>
    <row r="4927">
      <c r="A4927" s="135">
        <v>4926.0</v>
      </c>
      <c r="B4927" s="135" t="s">
        <v>16648</v>
      </c>
      <c r="C4927" s="135" t="s">
        <v>108</v>
      </c>
      <c r="K4927" s="135">
        <v>150.0</v>
      </c>
      <c r="N4927" s="143">
        <v>44085.0</v>
      </c>
    </row>
    <row r="4928">
      <c r="A4928" s="135">
        <v>4927.0</v>
      </c>
      <c r="B4928" s="135" t="s">
        <v>16650</v>
      </c>
      <c r="C4928" s="135" t="s">
        <v>108</v>
      </c>
      <c r="K4928" s="135">
        <v>80.0</v>
      </c>
      <c r="N4928" s="143">
        <v>44623.0</v>
      </c>
    </row>
    <row r="4929">
      <c r="A4929" s="135">
        <v>4928.0</v>
      </c>
      <c r="B4929" s="135" t="s">
        <v>16654</v>
      </c>
      <c r="C4929" s="135" t="s">
        <v>108</v>
      </c>
      <c r="N4929" s="143">
        <v>44710.0</v>
      </c>
    </row>
    <row r="4930">
      <c r="A4930" s="135">
        <v>4929.0</v>
      </c>
      <c r="B4930" s="135" t="s">
        <v>16656</v>
      </c>
      <c r="C4930" s="135" t="s">
        <v>108</v>
      </c>
      <c r="K4930" s="135">
        <v>50.0</v>
      </c>
      <c r="N4930" s="143">
        <v>43928.0</v>
      </c>
    </row>
    <row r="4931">
      <c r="A4931" s="135">
        <v>4930.0</v>
      </c>
      <c r="B4931" s="135" t="s">
        <v>16658</v>
      </c>
      <c r="C4931" s="135" t="s">
        <v>108</v>
      </c>
      <c r="K4931" s="135">
        <v>40.0</v>
      </c>
      <c r="N4931" s="143">
        <v>45762.0</v>
      </c>
    </row>
    <row r="4932">
      <c r="A4932" s="135">
        <v>4931.0</v>
      </c>
      <c r="B4932" s="135" t="s">
        <v>16660</v>
      </c>
      <c r="C4932" s="135" t="s">
        <v>108</v>
      </c>
      <c r="N4932" s="143">
        <v>46095.0</v>
      </c>
    </row>
    <row r="4933">
      <c r="A4933" s="135">
        <v>4932.0</v>
      </c>
      <c r="B4933" s="135" t="s">
        <v>16662</v>
      </c>
      <c r="C4933" s="135" t="s">
        <v>108</v>
      </c>
      <c r="K4933" s="135">
        <v>100.0</v>
      </c>
      <c r="N4933" s="143">
        <v>45830.0</v>
      </c>
    </row>
    <row r="4934">
      <c r="A4934" s="135">
        <v>4933.0</v>
      </c>
      <c r="B4934" s="135" t="s">
        <v>16664</v>
      </c>
      <c r="C4934" s="135" t="s">
        <v>108</v>
      </c>
      <c r="K4934" s="135">
        <v>10.0</v>
      </c>
      <c r="N4934" s="143">
        <v>46082.0</v>
      </c>
    </row>
    <row r="4935">
      <c r="A4935" s="135">
        <v>4934.0</v>
      </c>
      <c r="B4935" s="135" t="s">
        <v>16666</v>
      </c>
      <c r="C4935" s="135" t="s">
        <v>108</v>
      </c>
      <c r="N4935" s="143">
        <v>43849.0</v>
      </c>
    </row>
    <row r="4936">
      <c r="A4936" s="135">
        <v>4935.0</v>
      </c>
      <c r="B4936" s="135" t="s">
        <v>16669</v>
      </c>
      <c r="C4936" s="135" t="s">
        <v>108</v>
      </c>
      <c r="K4936" s="135">
        <v>200.0</v>
      </c>
      <c r="N4936" s="143">
        <v>43843.0</v>
      </c>
    </row>
    <row r="4937">
      <c r="A4937" s="135">
        <v>4936.0</v>
      </c>
      <c r="B4937" s="135" t="s">
        <v>16671</v>
      </c>
      <c r="C4937" s="135" t="s">
        <v>108</v>
      </c>
      <c r="K4937" s="135">
        <v>10.0</v>
      </c>
      <c r="N4937" s="143">
        <v>45710.0</v>
      </c>
    </row>
    <row r="4938">
      <c r="A4938" s="135">
        <v>4937.0</v>
      </c>
      <c r="B4938" s="135" t="s">
        <v>16673</v>
      </c>
      <c r="C4938" s="135" t="s">
        <v>108</v>
      </c>
      <c r="N4938" s="143">
        <v>44480.0</v>
      </c>
    </row>
    <row r="4939">
      <c r="A4939" s="135">
        <v>4938.0</v>
      </c>
      <c r="B4939" s="135" t="s">
        <v>16674</v>
      </c>
      <c r="C4939" s="135" t="s">
        <v>108</v>
      </c>
      <c r="K4939" s="135">
        <v>30.0</v>
      </c>
      <c r="N4939" s="143">
        <v>44928.0</v>
      </c>
    </row>
    <row r="4940">
      <c r="A4940" s="135">
        <v>4939.0</v>
      </c>
      <c r="B4940" s="135" t="s">
        <v>16677</v>
      </c>
      <c r="C4940" s="135" t="s">
        <v>108</v>
      </c>
      <c r="K4940" s="135">
        <v>10.0</v>
      </c>
      <c r="N4940" s="143">
        <v>46055.0</v>
      </c>
    </row>
    <row r="4941">
      <c r="A4941" s="135">
        <v>4940.0</v>
      </c>
      <c r="B4941" s="135" t="s">
        <v>16678</v>
      </c>
      <c r="C4941" s="135" t="s">
        <v>108</v>
      </c>
      <c r="N4941" s="143">
        <v>46020.0</v>
      </c>
    </row>
    <row r="4942">
      <c r="A4942" s="135">
        <v>4941.0</v>
      </c>
      <c r="B4942" s="135" t="s">
        <v>16680</v>
      </c>
      <c r="C4942" s="135" t="s">
        <v>108</v>
      </c>
      <c r="K4942" s="135">
        <v>40.0</v>
      </c>
      <c r="N4942" s="143">
        <v>45168.0</v>
      </c>
    </row>
    <row r="4943">
      <c r="A4943" s="135">
        <v>4942.0</v>
      </c>
      <c r="B4943" s="135" t="s">
        <v>16683</v>
      </c>
      <c r="C4943" s="135" t="s">
        <v>108</v>
      </c>
      <c r="K4943" s="135">
        <v>40.0</v>
      </c>
      <c r="N4943" s="143">
        <v>45138.0</v>
      </c>
    </row>
    <row r="4944">
      <c r="A4944" s="135">
        <v>4943.0</v>
      </c>
      <c r="B4944" s="135" t="s">
        <v>16685</v>
      </c>
      <c r="C4944" s="135" t="s">
        <v>108</v>
      </c>
      <c r="K4944" s="135">
        <v>200.0</v>
      </c>
      <c r="N4944" s="143">
        <v>45218.0</v>
      </c>
    </row>
    <row r="4945">
      <c r="A4945" s="135">
        <v>4944.0</v>
      </c>
      <c r="B4945" s="135" t="s">
        <v>16687</v>
      </c>
      <c r="C4945" s="135" t="s">
        <v>108</v>
      </c>
      <c r="K4945" s="135">
        <v>40.0</v>
      </c>
      <c r="N4945" s="143">
        <v>45839.0</v>
      </c>
      <c r="Q4945" s="135" t="s">
        <v>16689</v>
      </c>
      <c r="R4945" s="135">
        <v>8.0</v>
      </c>
    </row>
    <row r="4946">
      <c r="A4946" s="135">
        <v>4945.0</v>
      </c>
      <c r="B4946" s="135" t="s">
        <v>16690</v>
      </c>
      <c r="C4946" s="135" t="s">
        <v>108</v>
      </c>
      <c r="K4946" s="135">
        <v>200.0</v>
      </c>
      <c r="N4946" s="143">
        <v>43839.0</v>
      </c>
    </row>
    <row r="4947">
      <c r="A4947" s="135">
        <v>4946.0</v>
      </c>
      <c r="B4947" s="135" t="s">
        <v>16693</v>
      </c>
      <c r="C4947" s="135" t="s">
        <v>108</v>
      </c>
      <c r="K4947" s="135">
        <v>30.0</v>
      </c>
      <c r="N4947" s="143">
        <v>45538.0</v>
      </c>
    </row>
    <row r="4948">
      <c r="A4948" s="135">
        <v>4947.0</v>
      </c>
      <c r="B4948" s="135" t="s">
        <v>16695</v>
      </c>
      <c r="C4948" s="135" t="s">
        <v>108</v>
      </c>
      <c r="N4948" s="143">
        <v>44279.0</v>
      </c>
    </row>
    <row r="4949">
      <c r="A4949" s="135">
        <v>4948.0</v>
      </c>
      <c r="B4949" s="135" t="s">
        <v>16696</v>
      </c>
      <c r="C4949" s="135" t="s">
        <v>108</v>
      </c>
      <c r="N4949" s="143">
        <v>46122.0</v>
      </c>
    </row>
    <row r="4950">
      <c r="A4950" s="135">
        <v>4949.0</v>
      </c>
      <c r="B4950" s="135" t="s">
        <v>16698</v>
      </c>
      <c r="C4950" s="135" t="s">
        <v>108</v>
      </c>
      <c r="K4950" s="135">
        <v>60.0</v>
      </c>
      <c r="N4950" s="143">
        <v>44649.0</v>
      </c>
    </row>
    <row r="4951">
      <c r="A4951" s="135">
        <v>4950.0</v>
      </c>
      <c r="B4951" s="135" t="s">
        <v>16700</v>
      </c>
      <c r="C4951" s="135" t="s">
        <v>108</v>
      </c>
      <c r="K4951" s="135">
        <v>20.0</v>
      </c>
      <c r="N4951" s="143">
        <v>46058.0</v>
      </c>
    </row>
    <row r="4952">
      <c r="A4952" s="135">
        <v>4951.0</v>
      </c>
      <c r="B4952" s="135" t="s">
        <v>16702</v>
      </c>
      <c r="C4952" s="135" t="s">
        <v>108</v>
      </c>
      <c r="K4952" s="135">
        <v>40.0</v>
      </c>
      <c r="N4952" s="143">
        <v>45007.0</v>
      </c>
    </row>
    <row r="4953">
      <c r="A4953" s="135">
        <v>4952.0</v>
      </c>
      <c r="B4953" s="135" t="s">
        <v>16704</v>
      </c>
      <c r="C4953" s="135" t="s">
        <v>108</v>
      </c>
      <c r="K4953" s="135">
        <v>90.0</v>
      </c>
      <c r="N4953" s="143">
        <v>44703.0</v>
      </c>
    </row>
    <row r="4954">
      <c r="A4954" s="135">
        <v>4953.0</v>
      </c>
      <c r="B4954" s="135" t="s">
        <v>16706</v>
      </c>
      <c r="C4954" s="135" t="s">
        <v>108</v>
      </c>
      <c r="K4954" s="135">
        <v>60.0</v>
      </c>
      <c r="N4954" s="143">
        <v>44276.0</v>
      </c>
    </row>
    <row r="4955">
      <c r="A4955" s="135">
        <v>4954.0</v>
      </c>
      <c r="B4955" s="135" t="s">
        <v>16707</v>
      </c>
      <c r="C4955" s="135" t="s">
        <v>108</v>
      </c>
      <c r="K4955" s="135">
        <v>200.0</v>
      </c>
      <c r="N4955" s="143">
        <v>44887.0</v>
      </c>
    </row>
    <row r="4956">
      <c r="A4956" s="135">
        <v>4955.0</v>
      </c>
      <c r="B4956" s="135" t="s">
        <v>16710</v>
      </c>
      <c r="C4956" s="135" t="s">
        <v>108</v>
      </c>
      <c r="K4956" s="135">
        <v>30.0</v>
      </c>
      <c r="N4956" s="143">
        <v>44421.0</v>
      </c>
    </row>
    <row r="4957">
      <c r="A4957" s="135">
        <v>4956.0</v>
      </c>
      <c r="B4957" s="135" t="s">
        <v>16712</v>
      </c>
      <c r="C4957" s="135" t="s">
        <v>108</v>
      </c>
      <c r="K4957" s="135">
        <v>200.0</v>
      </c>
      <c r="N4957" s="143">
        <v>44802.0</v>
      </c>
    </row>
    <row r="4958">
      <c r="A4958" s="135">
        <v>4957.0</v>
      </c>
      <c r="B4958" s="135" t="s">
        <v>16714</v>
      </c>
      <c r="C4958" s="135" t="s">
        <v>108</v>
      </c>
      <c r="K4958" s="135">
        <v>200.0</v>
      </c>
      <c r="N4958" s="143">
        <v>44552.0</v>
      </c>
    </row>
    <row r="4959">
      <c r="A4959" s="135">
        <v>4958.0</v>
      </c>
      <c r="B4959" s="135" t="s">
        <v>16716</v>
      </c>
      <c r="C4959" s="135" t="s">
        <v>108</v>
      </c>
      <c r="N4959" s="143">
        <v>45981.0</v>
      </c>
    </row>
    <row r="4960">
      <c r="A4960" s="135">
        <v>4959.0</v>
      </c>
      <c r="B4960" s="135" t="s">
        <v>16718</v>
      </c>
      <c r="C4960" s="135" t="s">
        <v>108</v>
      </c>
      <c r="K4960" s="135">
        <v>10.0</v>
      </c>
      <c r="N4960" s="143">
        <v>46081.0</v>
      </c>
    </row>
    <row r="4961">
      <c r="A4961" s="135">
        <v>4960.0</v>
      </c>
      <c r="B4961" s="135" t="s">
        <v>16720</v>
      </c>
      <c r="C4961" s="135" t="s">
        <v>108</v>
      </c>
      <c r="N4961" s="143">
        <v>45923.0</v>
      </c>
    </row>
    <row r="4962">
      <c r="A4962" s="135">
        <v>4961.0</v>
      </c>
      <c r="B4962" s="135" t="s">
        <v>16722</v>
      </c>
      <c r="C4962" s="135" t="s">
        <v>108</v>
      </c>
      <c r="N4962" s="143">
        <v>44450.0</v>
      </c>
    </row>
    <row r="4963">
      <c r="A4963" s="135">
        <v>4962.0</v>
      </c>
      <c r="B4963" s="135" t="s">
        <v>16724</v>
      </c>
      <c r="C4963" s="135" t="s">
        <v>108</v>
      </c>
      <c r="K4963" s="135">
        <v>100.0</v>
      </c>
      <c r="N4963" s="143">
        <v>43844.0</v>
      </c>
    </row>
    <row r="4964">
      <c r="A4964" s="135">
        <v>4963.0</v>
      </c>
      <c r="B4964" s="135" t="s">
        <v>16725</v>
      </c>
      <c r="C4964" s="135" t="s">
        <v>108</v>
      </c>
      <c r="N4964" s="143">
        <v>45355.0</v>
      </c>
    </row>
    <row r="4965">
      <c r="A4965" s="135">
        <v>4964.0</v>
      </c>
      <c r="B4965" s="135" t="s">
        <v>16728</v>
      </c>
      <c r="C4965" s="135" t="s">
        <v>108</v>
      </c>
      <c r="K4965" s="135">
        <v>30.0</v>
      </c>
      <c r="N4965" s="143">
        <v>44704.0</v>
      </c>
    </row>
    <row r="4966">
      <c r="A4966" s="135">
        <v>4965.0</v>
      </c>
      <c r="B4966" s="135" t="s">
        <v>4020</v>
      </c>
      <c r="C4966" s="135" t="s">
        <v>108</v>
      </c>
      <c r="K4966" s="135">
        <v>10.0</v>
      </c>
      <c r="N4966" s="143">
        <v>46055.0</v>
      </c>
    </row>
    <row r="4967">
      <c r="A4967" s="135">
        <v>4966.0</v>
      </c>
      <c r="B4967" s="135" t="s">
        <v>16731</v>
      </c>
      <c r="C4967" s="135" t="s">
        <v>108</v>
      </c>
      <c r="K4967" s="135">
        <v>150.0</v>
      </c>
      <c r="N4967" s="143">
        <v>43884.0</v>
      </c>
    </row>
    <row r="4968">
      <c r="A4968" s="135">
        <v>4967.0</v>
      </c>
      <c r="B4968" s="135" t="s">
        <v>16732</v>
      </c>
      <c r="C4968" s="135" t="s">
        <v>108</v>
      </c>
      <c r="K4968" s="135">
        <v>20.0</v>
      </c>
      <c r="N4968" s="143">
        <v>46015.0</v>
      </c>
    </row>
    <row r="4969">
      <c r="A4969" s="135">
        <v>4968.0</v>
      </c>
      <c r="B4969" s="135" t="s">
        <v>16734</v>
      </c>
      <c r="C4969" s="135" t="s">
        <v>108</v>
      </c>
      <c r="K4969" s="135">
        <v>10.0</v>
      </c>
      <c r="N4969" s="143">
        <v>46015.0</v>
      </c>
    </row>
    <row r="4970">
      <c r="A4970" s="135">
        <v>4969.0</v>
      </c>
      <c r="B4970" s="135" t="s">
        <v>16737</v>
      </c>
      <c r="C4970" s="135" t="s">
        <v>108</v>
      </c>
      <c r="N4970" s="143">
        <v>43573.0</v>
      </c>
    </row>
    <row r="4971">
      <c r="A4971" s="135">
        <v>4970.0</v>
      </c>
      <c r="B4971" s="135" t="s">
        <v>16739</v>
      </c>
      <c r="C4971" s="135" t="s">
        <v>108</v>
      </c>
      <c r="N4971" s="143">
        <v>44866.0</v>
      </c>
    </row>
    <row r="4972">
      <c r="A4972" s="135">
        <v>4971.0</v>
      </c>
      <c r="B4972" s="135" t="s">
        <v>16741</v>
      </c>
      <c r="C4972" s="135" t="s">
        <v>108</v>
      </c>
      <c r="K4972" s="135">
        <v>10.0</v>
      </c>
      <c r="N4972" s="143">
        <v>46081.0</v>
      </c>
    </row>
    <row r="4973">
      <c r="A4973" s="135">
        <v>4972.0</v>
      </c>
      <c r="B4973" s="135" t="s">
        <v>4021</v>
      </c>
      <c r="C4973" s="135" t="s">
        <v>108</v>
      </c>
      <c r="K4973" s="135">
        <v>70.0</v>
      </c>
      <c r="N4973" s="143">
        <v>43847.0</v>
      </c>
    </row>
    <row r="4974">
      <c r="A4974" s="135">
        <v>4973.0</v>
      </c>
      <c r="B4974" s="135" t="s">
        <v>16743</v>
      </c>
      <c r="C4974" s="135" t="s">
        <v>108</v>
      </c>
      <c r="K4974" s="135">
        <v>80.0</v>
      </c>
      <c r="N4974" s="143">
        <v>46015.0</v>
      </c>
    </row>
    <row r="4975">
      <c r="A4975" s="135">
        <v>4974.0</v>
      </c>
      <c r="B4975" s="135" t="s">
        <v>16746</v>
      </c>
      <c r="C4975" s="135" t="s">
        <v>108</v>
      </c>
      <c r="N4975" s="143">
        <v>45628.0</v>
      </c>
    </row>
    <row r="4976">
      <c r="A4976" s="135">
        <v>4975.0</v>
      </c>
      <c r="B4976" s="135" t="s">
        <v>16748</v>
      </c>
      <c r="C4976" s="135" t="s">
        <v>108</v>
      </c>
      <c r="K4976" s="135">
        <v>20.0</v>
      </c>
      <c r="N4976" s="143">
        <v>46068.0</v>
      </c>
    </row>
    <row r="4977">
      <c r="A4977" s="135">
        <v>4976.0</v>
      </c>
      <c r="B4977" s="135" t="s">
        <v>16749</v>
      </c>
      <c r="C4977" s="135" t="s">
        <v>108</v>
      </c>
      <c r="K4977" s="135">
        <v>150.0</v>
      </c>
      <c r="N4977" s="143">
        <v>43850.0</v>
      </c>
    </row>
    <row r="4978">
      <c r="A4978" s="135">
        <v>4977.0</v>
      </c>
      <c r="B4978" s="135" t="s">
        <v>16751</v>
      </c>
      <c r="C4978" s="135" t="s">
        <v>108</v>
      </c>
      <c r="K4978" s="135">
        <v>60.0</v>
      </c>
      <c r="N4978" s="143">
        <v>45659.0</v>
      </c>
    </row>
    <row r="4979">
      <c r="A4979" s="135">
        <v>4978.0</v>
      </c>
      <c r="B4979" s="135" t="s">
        <v>16752</v>
      </c>
      <c r="C4979" s="135" t="s">
        <v>108</v>
      </c>
      <c r="K4979" s="135">
        <v>70.0</v>
      </c>
      <c r="N4979" s="143">
        <v>45904.0</v>
      </c>
    </row>
    <row r="4980">
      <c r="A4980" s="135">
        <v>4979.0</v>
      </c>
      <c r="B4980" s="135" t="s">
        <v>16755</v>
      </c>
      <c r="C4980" s="135" t="s">
        <v>108</v>
      </c>
      <c r="K4980" s="135">
        <v>200.0</v>
      </c>
      <c r="N4980" s="143">
        <v>44847.0</v>
      </c>
    </row>
    <row r="4981">
      <c r="A4981" s="135">
        <v>4980.0</v>
      </c>
      <c r="B4981" s="135" t="s">
        <v>16757</v>
      </c>
      <c r="C4981" s="135" t="s">
        <v>108</v>
      </c>
      <c r="K4981" s="135">
        <v>10.0</v>
      </c>
      <c r="N4981" s="143">
        <v>45852.0</v>
      </c>
    </row>
    <row r="4982">
      <c r="A4982" s="135">
        <v>4981.0</v>
      </c>
      <c r="B4982" s="135" t="s">
        <v>16758</v>
      </c>
      <c r="C4982" s="135" t="s">
        <v>108</v>
      </c>
      <c r="K4982" s="135">
        <v>150.0</v>
      </c>
      <c r="N4982" s="143">
        <v>44556.0</v>
      </c>
    </row>
    <row r="4983">
      <c r="A4983" s="135">
        <v>4982.0</v>
      </c>
      <c r="B4983" s="135" t="s">
        <v>16760</v>
      </c>
      <c r="C4983" s="135" t="s">
        <v>108</v>
      </c>
      <c r="K4983" s="135">
        <v>10.0</v>
      </c>
      <c r="N4983" s="143">
        <v>43851.0</v>
      </c>
    </row>
    <row r="4984">
      <c r="A4984" s="135">
        <v>4983.0</v>
      </c>
      <c r="B4984" s="135" t="s">
        <v>16762</v>
      </c>
      <c r="C4984" s="135" t="s">
        <v>108</v>
      </c>
      <c r="K4984" s="135">
        <v>20.0</v>
      </c>
      <c r="N4984" s="143">
        <v>46069.0</v>
      </c>
    </row>
    <row r="4985">
      <c r="A4985" s="135">
        <v>4984.0</v>
      </c>
      <c r="B4985" s="135" t="s">
        <v>16764</v>
      </c>
      <c r="C4985" s="135" t="s">
        <v>108</v>
      </c>
      <c r="K4985" s="135">
        <v>10.0</v>
      </c>
      <c r="N4985" s="143">
        <v>46014.0</v>
      </c>
    </row>
    <row r="4986">
      <c r="A4986" s="135">
        <v>4985.0</v>
      </c>
      <c r="B4986" s="135" t="s">
        <v>16767</v>
      </c>
      <c r="C4986" s="135" t="s">
        <v>108</v>
      </c>
      <c r="K4986" s="135">
        <v>50.0</v>
      </c>
      <c r="N4986" s="143">
        <v>46003.0</v>
      </c>
    </row>
    <row r="4987">
      <c r="A4987" s="135">
        <v>4986.0</v>
      </c>
      <c r="B4987" s="135" t="s">
        <v>16768</v>
      </c>
      <c r="C4987" s="135" t="s">
        <v>108</v>
      </c>
      <c r="K4987" s="135">
        <v>10.0</v>
      </c>
      <c r="N4987" s="143">
        <v>46017.0</v>
      </c>
    </row>
    <row r="4988">
      <c r="A4988" s="135">
        <v>4987.0</v>
      </c>
      <c r="B4988" s="135" t="s">
        <v>16770</v>
      </c>
      <c r="C4988" s="135" t="s">
        <v>108</v>
      </c>
      <c r="K4988" s="135">
        <v>10.0</v>
      </c>
      <c r="N4988" s="143">
        <v>46017.0</v>
      </c>
    </row>
    <row r="4989">
      <c r="A4989" s="135">
        <v>4988.0</v>
      </c>
      <c r="B4989" s="135" t="s">
        <v>16772</v>
      </c>
      <c r="C4989" s="135" t="s">
        <v>108</v>
      </c>
      <c r="N4989" s="143">
        <v>46048.0</v>
      </c>
    </row>
    <row r="4990">
      <c r="A4990" s="135">
        <v>4989.0</v>
      </c>
      <c r="B4990" s="135" t="s">
        <v>16773</v>
      </c>
      <c r="C4990" s="135" t="s">
        <v>108</v>
      </c>
      <c r="K4990" s="135">
        <v>150.0</v>
      </c>
      <c r="N4990" s="143">
        <v>44324.0</v>
      </c>
    </row>
    <row r="4991">
      <c r="A4991" s="135">
        <v>4990.0</v>
      </c>
      <c r="B4991" s="135" t="s">
        <v>16775</v>
      </c>
      <c r="C4991" s="135" t="s">
        <v>108</v>
      </c>
      <c r="K4991" s="135">
        <v>30.0</v>
      </c>
      <c r="N4991" s="143">
        <v>43842.0</v>
      </c>
    </row>
    <row r="4992">
      <c r="A4992" s="135">
        <v>4991.0</v>
      </c>
      <c r="B4992" s="135" t="s">
        <v>16777</v>
      </c>
      <c r="C4992" s="135" t="s">
        <v>108</v>
      </c>
      <c r="K4992" s="135">
        <v>60.0</v>
      </c>
      <c r="N4992" s="143">
        <v>46057.0</v>
      </c>
    </row>
    <row r="4993">
      <c r="A4993" s="135">
        <v>4992.0</v>
      </c>
      <c r="B4993" s="135" t="s">
        <v>4023</v>
      </c>
      <c r="C4993" s="135" t="s">
        <v>108</v>
      </c>
      <c r="K4993" s="135">
        <v>90.0</v>
      </c>
      <c r="N4993" s="143">
        <v>44473.0</v>
      </c>
    </row>
    <row r="4994">
      <c r="A4994" s="135">
        <v>4993.0</v>
      </c>
      <c r="B4994" s="135" t="s">
        <v>16778</v>
      </c>
      <c r="C4994" s="135" t="s">
        <v>108</v>
      </c>
      <c r="K4994" s="135">
        <v>10.0</v>
      </c>
      <c r="N4994" s="143">
        <v>45708.0</v>
      </c>
    </row>
    <row r="4995">
      <c r="A4995" s="135">
        <v>4994.0</v>
      </c>
      <c r="B4995" s="135" t="s">
        <v>16781</v>
      </c>
      <c r="C4995" s="135" t="s">
        <v>108</v>
      </c>
      <c r="K4995" s="135">
        <v>10.0</v>
      </c>
      <c r="N4995" s="143">
        <v>45751.0</v>
      </c>
    </row>
    <row r="4996">
      <c r="A4996" s="135">
        <v>4995.0</v>
      </c>
      <c r="B4996" s="135" t="s">
        <v>16783</v>
      </c>
      <c r="C4996" s="135" t="s">
        <v>108</v>
      </c>
      <c r="K4996" s="135">
        <v>300.0</v>
      </c>
      <c r="N4996" s="143">
        <v>43846.0</v>
      </c>
    </row>
    <row r="4997">
      <c r="A4997" s="135">
        <v>4996.0</v>
      </c>
      <c r="B4997" s="135" t="s">
        <v>16785</v>
      </c>
      <c r="C4997" s="135" t="s">
        <v>108</v>
      </c>
      <c r="N4997" s="143">
        <v>43912.0</v>
      </c>
    </row>
    <row r="4998">
      <c r="A4998" s="135">
        <v>4997.0</v>
      </c>
      <c r="B4998" s="135" t="s">
        <v>16787</v>
      </c>
      <c r="C4998" s="135" t="s">
        <v>108</v>
      </c>
      <c r="K4998" s="135">
        <v>40.0</v>
      </c>
      <c r="N4998" s="143">
        <v>45887.0</v>
      </c>
    </row>
    <row r="4999">
      <c r="A4999" s="135">
        <v>4998.0</v>
      </c>
      <c r="B4999" s="135" t="s">
        <v>16789</v>
      </c>
      <c r="C4999" s="135" t="s">
        <v>108</v>
      </c>
      <c r="K4999" s="135">
        <v>10.0</v>
      </c>
      <c r="N4999" s="143">
        <v>46020.0</v>
      </c>
    </row>
    <row r="5000">
      <c r="A5000" s="135">
        <v>4999.0</v>
      </c>
      <c r="B5000" s="135" t="s">
        <v>16791</v>
      </c>
      <c r="C5000" s="135" t="s">
        <v>108</v>
      </c>
      <c r="N5000" s="143">
        <v>45991.0</v>
      </c>
    </row>
    <row r="5001">
      <c r="A5001" s="135">
        <v>5000.0</v>
      </c>
      <c r="B5001" s="135" t="s">
        <v>16793</v>
      </c>
      <c r="C5001" s="135" t="s">
        <v>108</v>
      </c>
      <c r="K5001" s="135">
        <v>70.0</v>
      </c>
      <c r="N5001" s="143">
        <v>43854.0</v>
      </c>
    </row>
    <row r="5002">
      <c r="A5002" s="135">
        <v>5001.0</v>
      </c>
      <c r="B5002" s="135" t="s">
        <v>16795</v>
      </c>
      <c r="C5002" s="135" t="s">
        <v>108</v>
      </c>
      <c r="K5002" s="135">
        <v>150.0</v>
      </c>
      <c r="N5002" s="143">
        <v>43841.0</v>
      </c>
    </row>
    <row r="5003">
      <c r="A5003" s="135">
        <v>5002.0</v>
      </c>
      <c r="B5003" s="135" t="s">
        <v>16797</v>
      </c>
      <c r="C5003" s="135" t="s">
        <v>108</v>
      </c>
      <c r="K5003" s="135">
        <v>10.0</v>
      </c>
      <c r="N5003" s="143">
        <v>46009.0</v>
      </c>
    </row>
    <row r="5004">
      <c r="A5004" s="135">
        <v>5003.0</v>
      </c>
      <c r="B5004" s="135" t="s">
        <v>16799</v>
      </c>
      <c r="C5004" s="135" t="s">
        <v>108</v>
      </c>
      <c r="K5004" s="135">
        <v>30.0</v>
      </c>
      <c r="N5004" s="143">
        <v>44429.0</v>
      </c>
    </row>
    <row r="5005">
      <c r="A5005" s="135">
        <v>5004.0</v>
      </c>
      <c r="B5005" s="135" t="s">
        <v>16801</v>
      </c>
      <c r="C5005" s="135" t="s">
        <v>108</v>
      </c>
      <c r="K5005" s="135">
        <v>150.0</v>
      </c>
      <c r="N5005" s="143">
        <v>43845.0</v>
      </c>
    </row>
    <row r="5006">
      <c r="A5006" s="135">
        <v>5005.0</v>
      </c>
      <c r="B5006" s="135" t="s">
        <v>16803</v>
      </c>
      <c r="C5006" s="135" t="s">
        <v>108</v>
      </c>
      <c r="N5006" s="143">
        <v>45318.0</v>
      </c>
    </row>
    <row r="5007">
      <c r="A5007" s="135">
        <v>5006.0</v>
      </c>
      <c r="B5007" s="135" t="s">
        <v>16804</v>
      </c>
      <c r="C5007" s="135" t="s">
        <v>108</v>
      </c>
      <c r="K5007" s="135">
        <v>10.0</v>
      </c>
      <c r="N5007" s="143">
        <v>44818.0</v>
      </c>
    </row>
    <row r="5008">
      <c r="A5008" s="135">
        <v>5007.0</v>
      </c>
      <c r="B5008" s="135" t="s">
        <v>16808</v>
      </c>
      <c r="C5008" s="135" t="s">
        <v>108</v>
      </c>
      <c r="K5008" s="135">
        <v>10.0</v>
      </c>
      <c r="N5008" s="143">
        <v>46080.0</v>
      </c>
    </row>
    <row r="5009">
      <c r="A5009" s="135">
        <v>5008.0</v>
      </c>
      <c r="B5009" s="135" t="s">
        <v>16809</v>
      </c>
      <c r="C5009" s="135" t="s">
        <v>108</v>
      </c>
      <c r="K5009" s="135">
        <v>10.0</v>
      </c>
      <c r="N5009" s="143">
        <v>46080.0</v>
      </c>
    </row>
    <row r="5010">
      <c r="A5010" s="135">
        <v>5009.0</v>
      </c>
      <c r="B5010" s="135" t="s">
        <v>16811</v>
      </c>
      <c r="C5010" s="135" t="s">
        <v>108</v>
      </c>
      <c r="K5010" s="135">
        <v>150.0</v>
      </c>
      <c r="N5010" s="143">
        <v>43840.0</v>
      </c>
    </row>
    <row r="5011">
      <c r="A5011" s="135">
        <v>5010.0</v>
      </c>
      <c r="B5011" s="135" t="s">
        <v>16813</v>
      </c>
      <c r="C5011" s="135" t="s">
        <v>108</v>
      </c>
      <c r="K5011" s="135">
        <v>10.0</v>
      </c>
      <c r="N5011" s="143">
        <v>46028.0</v>
      </c>
    </row>
    <row r="5012">
      <c r="A5012" s="135">
        <v>5011.0</v>
      </c>
      <c r="B5012" s="135" t="s">
        <v>16815</v>
      </c>
      <c r="C5012" s="135" t="s">
        <v>108</v>
      </c>
      <c r="K5012" s="135">
        <v>150.0</v>
      </c>
      <c r="N5012" s="143">
        <v>45827.0</v>
      </c>
    </row>
    <row r="5013">
      <c r="A5013" s="135">
        <v>5012.0</v>
      </c>
      <c r="B5013" s="135" t="s">
        <v>16818</v>
      </c>
      <c r="C5013" s="135" t="s">
        <v>108</v>
      </c>
      <c r="K5013" s="135">
        <v>100.0</v>
      </c>
      <c r="N5013" s="143">
        <v>46047.0</v>
      </c>
    </row>
    <row r="5014">
      <c r="A5014" s="135">
        <v>5013.0</v>
      </c>
      <c r="B5014" s="135" t="s">
        <v>16820</v>
      </c>
      <c r="C5014" s="135" t="s">
        <v>108</v>
      </c>
      <c r="K5014" s="135">
        <v>20.0</v>
      </c>
      <c r="N5014" s="143">
        <v>45846.0</v>
      </c>
    </row>
    <row r="5015">
      <c r="A5015" s="135">
        <v>5014.0</v>
      </c>
      <c r="B5015" s="135" t="s">
        <v>4026</v>
      </c>
      <c r="C5015" s="135" t="s">
        <v>108</v>
      </c>
      <c r="N5015" s="143">
        <v>44300.0</v>
      </c>
    </row>
    <row r="5016">
      <c r="A5016" s="135">
        <v>5015.0</v>
      </c>
      <c r="B5016" s="135" t="s">
        <v>16824</v>
      </c>
      <c r="C5016" s="135" t="s">
        <v>108</v>
      </c>
      <c r="K5016" s="135">
        <v>50.0</v>
      </c>
      <c r="N5016" s="143">
        <v>43841.0</v>
      </c>
    </row>
    <row r="5017">
      <c r="A5017" s="135">
        <v>5016.0</v>
      </c>
      <c r="B5017" s="135" t="s">
        <v>16827</v>
      </c>
      <c r="C5017" s="135" t="s">
        <v>108</v>
      </c>
      <c r="K5017" s="135">
        <v>20.0</v>
      </c>
      <c r="N5017" s="143">
        <v>45859.0</v>
      </c>
    </row>
    <row r="5018">
      <c r="A5018" s="135">
        <v>5017.0</v>
      </c>
      <c r="B5018" s="135" t="s">
        <v>16828</v>
      </c>
      <c r="C5018" s="135" t="s">
        <v>108</v>
      </c>
      <c r="K5018" s="135">
        <v>30.0</v>
      </c>
      <c r="N5018" s="143">
        <v>44749.0</v>
      </c>
    </row>
    <row r="5019">
      <c r="A5019" s="135">
        <v>5018.0</v>
      </c>
      <c r="B5019" s="135" t="s">
        <v>16830</v>
      </c>
      <c r="C5019" s="135" t="s">
        <v>108</v>
      </c>
      <c r="K5019" s="135">
        <v>10.0</v>
      </c>
      <c r="N5019" s="143">
        <v>46019.0</v>
      </c>
      <c r="Q5019" s="135" t="s">
        <v>16832</v>
      </c>
    </row>
    <row r="5020">
      <c r="A5020" s="135">
        <v>5019.0</v>
      </c>
      <c r="B5020" s="135" t="s">
        <v>16833</v>
      </c>
      <c r="C5020" s="135" t="s">
        <v>108</v>
      </c>
      <c r="K5020" s="135">
        <v>10.0</v>
      </c>
      <c r="N5020" s="143">
        <v>46017.0</v>
      </c>
    </row>
    <row r="5021">
      <c r="A5021" s="135">
        <v>5020.0</v>
      </c>
      <c r="B5021" s="135" t="s">
        <v>16835</v>
      </c>
      <c r="C5021" s="135" t="s">
        <v>108</v>
      </c>
      <c r="N5021" s="143">
        <v>45530.0</v>
      </c>
    </row>
    <row r="5022">
      <c r="A5022" s="135">
        <v>5021.0</v>
      </c>
      <c r="B5022" s="135" t="s">
        <v>16837</v>
      </c>
      <c r="C5022" s="135" t="s">
        <v>108</v>
      </c>
      <c r="N5022" s="143">
        <v>44286.0</v>
      </c>
    </row>
    <row r="5023">
      <c r="A5023" s="135">
        <v>5022.0</v>
      </c>
      <c r="B5023" s="135" t="s">
        <v>16839</v>
      </c>
      <c r="C5023" s="135" t="s">
        <v>108</v>
      </c>
      <c r="N5023" s="143">
        <v>44325.0</v>
      </c>
      <c r="Q5023" s="135" t="s">
        <v>9494</v>
      </c>
      <c r="R5023" s="135">
        <v>1.0</v>
      </c>
    </row>
    <row r="5024">
      <c r="A5024" s="135">
        <v>5023.0</v>
      </c>
      <c r="B5024" s="135" t="s">
        <v>16842</v>
      </c>
      <c r="C5024" s="135" t="s">
        <v>108</v>
      </c>
      <c r="N5024" s="143">
        <v>44097.0</v>
      </c>
      <c r="Q5024" s="135" t="s">
        <v>2227</v>
      </c>
    </row>
    <row r="5025">
      <c r="A5025" s="135">
        <v>5024.0</v>
      </c>
      <c r="B5025" s="135" t="s">
        <v>16844</v>
      </c>
      <c r="C5025" s="135" t="s">
        <v>108</v>
      </c>
      <c r="K5025" s="135">
        <v>50.0</v>
      </c>
      <c r="N5025" s="143">
        <v>44982.0</v>
      </c>
      <c r="Q5025" s="135" t="s">
        <v>16846</v>
      </c>
    </row>
    <row r="5026">
      <c r="A5026" s="135">
        <v>5025.0</v>
      </c>
      <c r="B5026" s="135" t="s">
        <v>16848</v>
      </c>
      <c r="C5026" s="135" t="s">
        <v>108</v>
      </c>
      <c r="K5026" s="135">
        <v>250.0</v>
      </c>
      <c r="N5026" s="143">
        <v>43839.0</v>
      </c>
    </row>
    <row r="5027">
      <c r="A5027" s="135">
        <v>5026.0</v>
      </c>
      <c r="B5027" s="135" t="s">
        <v>16850</v>
      </c>
      <c r="C5027" s="135" t="s">
        <v>108</v>
      </c>
      <c r="K5027" s="135">
        <v>100.0</v>
      </c>
      <c r="N5027" s="143">
        <v>43976.0</v>
      </c>
    </row>
    <row r="5028">
      <c r="A5028" s="135">
        <v>5027.0</v>
      </c>
      <c r="B5028" s="135" t="s">
        <v>4028</v>
      </c>
      <c r="C5028" s="135" t="s">
        <v>108</v>
      </c>
      <c r="N5028" s="143">
        <v>43846.0</v>
      </c>
    </row>
    <row r="5029">
      <c r="A5029" s="135">
        <v>5028.0</v>
      </c>
      <c r="B5029" s="135" t="s">
        <v>16852</v>
      </c>
      <c r="C5029" s="135" t="s">
        <v>108</v>
      </c>
      <c r="N5029" s="143">
        <v>43981.0</v>
      </c>
    </row>
    <row r="5030">
      <c r="A5030" s="135">
        <v>5029.0</v>
      </c>
      <c r="B5030" s="135" t="s">
        <v>16854</v>
      </c>
      <c r="C5030" s="135" t="s">
        <v>108</v>
      </c>
      <c r="K5030" s="135">
        <v>20.0</v>
      </c>
      <c r="N5030" s="143">
        <v>45171.0</v>
      </c>
    </row>
    <row r="5031">
      <c r="A5031" s="135">
        <v>5030.0</v>
      </c>
      <c r="B5031" s="135" t="s">
        <v>16856</v>
      </c>
      <c r="C5031" s="135" t="s">
        <v>108</v>
      </c>
      <c r="K5031" s="135">
        <v>100.0</v>
      </c>
      <c r="N5031" s="143">
        <v>43963.0</v>
      </c>
    </row>
    <row r="5032">
      <c r="A5032" s="135">
        <v>5031.0</v>
      </c>
      <c r="B5032" s="135" t="s">
        <v>16858</v>
      </c>
      <c r="C5032" s="135" t="s">
        <v>108</v>
      </c>
      <c r="K5032" s="135">
        <v>20.0</v>
      </c>
      <c r="N5032" s="143">
        <v>43853.0</v>
      </c>
    </row>
    <row r="5033">
      <c r="A5033" s="135">
        <v>5032.0</v>
      </c>
      <c r="B5033" s="135" t="s">
        <v>16860</v>
      </c>
      <c r="C5033" s="135" t="s">
        <v>108</v>
      </c>
      <c r="K5033" s="135">
        <v>40.0</v>
      </c>
      <c r="N5033" s="143">
        <v>46086.0</v>
      </c>
      <c r="Q5033" s="135" t="s">
        <v>16863</v>
      </c>
    </row>
    <row r="5034">
      <c r="A5034" s="135">
        <v>5033.0</v>
      </c>
      <c r="B5034" s="135" t="s">
        <v>16864</v>
      </c>
      <c r="C5034" s="135" t="s">
        <v>108</v>
      </c>
      <c r="K5034" s="135">
        <v>90.0</v>
      </c>
      <c r="N5034" s="143">
        <v>43842.0</v>
      </c>
      <c r="Q5034" s="135" t="s">
        <v>16866</v>
      </c>
      <c r="R5034" s="135">
        <v>2.0</v>
      </c>
    </row>
    <row r="5035">
      <c r="A5035" s="135">
        <v>5034.0</v>
      </c>
      <c r="B5035" s="135" t="s">
        <v>16868</v>
      </c>
      <c r="C5035" s="135" t="s">
        <v>108</v>
      </c>
      <c r="K5035" s="135">
        <v>100.0</v>
      </c>
      <c r="N5035" s="143">
        <v>43849.0</v>
      </c>
    </row>
    <row r="5036">
      <c r="A5036" s="135">
        <v>5035.0</v>
      </c>
      <c r="B5036" s="135" t="s">
        <v>16869</v>
      </c>
      <c r="C5036" s="135" t="s">
        <v>108</v>
      </c>
      <c r="K5036" s="135">
        <v>250.0</v>
      </c>
      <c r="N5036" s="143">
        <v>46016.0</v>
      </c>
    </row>
    <row r="5037">
      <c r="A5037" s="135">
        <v>5036.0</v>
      </c>
      <c r="B5037" s="135" t="s">
        <v>16871</v>
      </c>
      <c r="C5037" s="135" t="s">
        <v>108</v>
      </c>
      <c r="K5037" s="135">
        <v>30.0</v>
      </c>
      <c r="N5037" s="143">
        <v>45726.0</v>
      </c>
    </row>
    <row r="5038">
      <c r="A5038" s="135">
        <v>5037.0</v>
      </c>
      <c r="B5038" s="135" t="s">
        <v>16874</v>
      </c>
      <c r="C5038" s="135" t="s">
        <v>108</v>
      </c>
      <c r="K5038" s="135">
        <v>20.0</v>
      </c>
      <c r="N5038" s="143">
        <v>46093.0</v>
      </c>
    </row>
    <row r="5039">
      <c r="A5039" s="135">
        <v>5038.0</v>
      </c>
      <c r="B5039" s="135" t="s">
        <v>16876</v>
      </c>
      <c r="C5039" s="135" t="s">
        <v>108</v>
      </c>
      <c r="N5039" s="143">
        <v>45522.0</v>
      </c>
    </row>
    <row r="5040">
      <c r="A5040" s="135">
        <v>5039.0</v>
      </c>
      <c r="B5040" s="135" t="s">
        <v>16878</v>
      </c>
      <c r="C5040" s="135" t="s">
        <v>108</v>
      </c>
      <c r="K5040" s="135">
        <v>50.0</v>
      </c>
      <c r="N5040" s="143">
        <v>45662.0</v>
      </c>
    </row>
    <row r="5041">
      <c r="A5041" s="135">
        <v>5040.0</v>
      </c>
      <c r="B5041" s="135" t="s">
        <v>4030</v>
      </c>
      <c r="C5041" s="135" t="s">
        <v>108</v>
      </c>
      <c r="K5041" s="135">
        <v>50.0</v>
      </c>
      <c r="N5041" s="143">
        <v>44353.0</v>
      </c>
    </row>
    <row r="5042">
      <c r="A5042" s="135">
        <v>5041.0</v>
      </c>
      <c r="B5042" s="135" t="s">
        <v>16881</v>
      </c>
      <c r="C5042" s="135" t="s">
        <v>108</v>
      </c>
      <c r="K5042" s="135">
        <v>20.0</v>
      </c>
      <c r="N5042" s="143">
        <v>46071.0</v>
      </c>
    </row>
    <row r="5043">
      <c r="A5043" s="135">
        <v>5042.0</v>
      </c>
      <c r="B5043" s="135" t="s">
        <v>16884</v>
      </c>
      <c r="C5043" s="135" t="s">
        <v>108</v>
      </c>
      <c r="K5043" s="135">
        <v>200.0</v>
      </c>
      <c r="N5043" s="143">
        <v>44641.0</v>
      </c>
    </row>
    <row r="5044">
      <c r="A5044" s="135">
        <v>5043.0</v>
      </c>
      <c r="B5044" s="135" t="s">
        <v>16886</v>
      </c>
      <c r="C5044" s="135" t="s">
        <v>108</v>
      </c>
      <c r="K5044" s="135">
        <v>10.0</v>
      </c>
      <c r="N5044" s="143">
        <v>46016.0</v>
      </c>
    </row>
    <row r="5045">
      <c r="A5045" s="135">
        <v>5044.0</v>
      </c>
      <c r="B5045" s="135" t="s">
        <v>16888</v>
      </c>
      <c r="C5045" s="135" t="s">
        <v>108</v>
      </c>
      <c r="K5045" s="135">
        <v>20.0</v>
      </c>
      <c r="N5045" s="143">
        <v>45856.0</v>
      </c>
    </row>
    <row r="5046">
      <c r="A5046" s="135">
        <v>5045.0</v>
      </c>
      <c r="B5046" s="135" t="s">
        <v>16889</v>
      </c>
      <c r="C5046" s="135" t="s">
        <v>108</v>
      </c>
      <c r="K5046" s="135">
        <v>10.0</v>
      </c>
      <c r="N5046" s="143">
        <v>45897.0</v>
      </c>
    </row>
    <row r="5047">
      <c r="A5047" s="135">
        <v>5046.0</v>
      </c>
      <c r="B5047" s="135" t="s">
        <v>16891</v>
      </c>
      <c r="C5047" s="135" t="s">
        <v>108</v>
      </c>
      <c r="N5047" s="143">
        <v>46033.0</v>
      </c>
    </row>
    <row r="5048">
      <c r="A5048" s="135">
        <v>5047.0</v>
      </c>
      <c r="B5048" s="135" t="s">
        <v>16894</v>
      </c>
      <c r="C5048" s="135" t="s">
        <v>108</v>
      </c>
      <c r="K5048" s="135">
        <v>30.0</v>
      </c>
      <c r="N5048" s="143">
        <v>45651.0</v>
      </c>
    </row>
    <row r="5049">
      <c r="A5049" s="135">
        <v>5048.0</v>
      </c>
      <c r="B5049" s="135" t="s">
        <v>16896</v>
      </c>
      <c r="C5049" s="135" t="s">
        <v>108</v>
      </c>
      <c r="K5049" s="135">
        <v>20.0</v>
      </c>
      <c r="N5049" s="143">
        <v>45786.0</v>
      </c>
    </row>
    <row r="5050">
      <c r="A5050" s="135">
        <v>5049.0</v>
      </c>
      <c r="B5050" s="135" t="s">
        <v>16897</v>
      </c>
      <c r="C5050" s="135" t="s">
        <v>108</v>
      </c>
      <c r="K5050" s="135">
        <v>10.0</v>
      </c>
      <c r="N5050" s="143">
        <v>46078.0</v>
      </c>
    </row>
    <row r="5051">
      <c r="A5051" s="135">
        <v>5050.0</v>
      </c>
      <c r="B5051" s="135" t="s">
        <v>16899</v>
      </c>
      <c r="C5051" s="135" t="s">
        <v>108</v>
      </c>
      <c r="N5051" s="143">
        <v>46078.0</v>
      </c>
    </row>
    <row r="5052">
      <c r="A5052" s="135">
        <v>5051.0</v>
      </c>
      <c r="B5052" s="135" t="s">
        <v>16901</v>
      </c>
      <c r="C5052" s="135" t="s">
        <v>108</v>
      </c>
      <c r="K5052" s="135">
        <v>10.0</v>
      </c>
      <c r="N5052" s="143">
        <v>45764.0</v>
      </c>
    </row>
    <row r="5053">
      <c r="A5053" s="135">
        <v>5052.0</v>
      </c>
      <c r="B5053" s="135" t="s">
        <v>16902</v>
      </c>
      <c r="C5053" s="135" t="s">
        <v>108</v>
      </c>
      <c r="N5053" s="143">
        <v>45956.0</v>
      </c>
    </row>
    <row r="5054">
      <c r="A5054" s="135">
        <v>5053.0</v>
      </c>
      <c r="B5054" s="135" t="s">
        <v>16905</v>
      </c>
      <c r="C5054" s="135" t="s">
        <v>108</v>
      </c>
      <c r="K5054" s="135">
        <v>100.0</v>
      </c>
      <c r="N5054" s="143">
        <v>44926.0</v>
      </c>
    </row>
    <row r="5055">
      <c r="A5055" s="135">
        <v>5054.0</v>
      </c>
      <c r="B5055" s="135" t="s">
        <v>16906</v>
      </c>
      <c r="C5055" s="135" t="s">
        <v>108</v>
      </c>
      <c r="K5055" s="135">
        <v>20.0</v>
      </c>
      <c r="N5055" s="143">
        <v>45847.0</v>
      </c>
    </row>
    <row r="5056">
      <c r="A5056" s="135">
        <v>5055.0</v>
      </c>
      <c r="B5056" s="135" t="s">
        <v>16908</v>
      </c>
      <c r="C5056" s="135" t="s">
        <v>108</v>
      </c>
      <c r="K5056" s="135">
        <v>150.0</v>
      </c>
      <c r="N5056" s="143">
        <v>44636.0</v>
      </c>
    </row>
    <row r="5057">
      <c r="A5057" s="135">
        <v>5056.0</v>
      </c>
      <c r="B5057" s="135" t="s">
        <v>16910</v>
      </c>
      <c r="C5057" s="135" t="s">
        <v>108</v>
      </c>
      <c r="K5057" s="135">
        <v>200.0</v>
      </c>
      <c r="N5057" s="143">
        <v>43860.0</v>
      </c>
    </row>
    <row r="5058">
      <c r="A5058" s="135">
        <v>5057.0</v>
      </c>
      <c r="B5058" s="135" t="s">
        <v>16912</v>
      </c>
      <c r="C5058" s="135" t="s">
        <v>108</v>
      </c>
      <c r="K5058" s="135">
        <v>10.0</v>
      </c>
      <c r="N5058" s="143">
        <v>46008.0</v>
      </c>
    </row>
    <row r="5059">
      <c r="A5059" s="135">
        <v>5058.0</v>
      </c>
      <c r="B5059" s="135" t="s">
        <v>16914</v>
      </c>
      <c r="C5059" s="135" t="s">
        <v>108</v>
      </c>
      <c r="K5059" s="135">
        <v>10.0</v>
      </c>
      <c r="N5059" s="143">
        <v>45999.0</v>
      </c>
    </row>
    <row r="5060">
      <c r="A5060" s="135">
        <v>5059.0</v>
      </c>
      <c r="B5060" s="135" t="s">
        <v>16916</v>
      </c>
      <c r="C5060" s="135" t="s">
        <v>108</v>
      </c>
      <c r="N5060" s="143">
        <v>44403.0</v>
      </c>
    </row>
    <row r="5061">
      <c r="A5061" s="135">
        <v>5060.0</v>
      </c>
      <c r="B5061" s="135" t="s">
        <v>16918</v>
      </c>
      <c r="C5061" s="135" t="s">
        <v>108</v>
      </c>
      <c r="K5061" s="135">
        <v>10.0</v>
      </c>
      <c r="N5061" s="143">
        <v>42248.0</v>
      </c>
    </row>
    <row r="5062">
      <c r="A5062" s="135">
        <v>5061.0</v>
      </c>
      <c r="B5062" s="135" t="s">
        <v>16919</v>
      </c>
      <c r="C5062" s="135" t="s">
        <v>108</v>
      </c>
      <c r="K5062" s="135">
        <v>40.0</v>
      </c>
      <c r="N5062" s="143">
        <v>45839.0</v>
      </c>
    </row>
    <row r="5063">
      <c r="A5063" s="135">
        <v>5062.0</v>
      </c>
      <c r="B5063" s="135" t="s">
        <v>16920</v>
      </c>
      <c r="C5063" s="135" t="s">
        <v>108</v>
      </c>
      <c r="N5063" s="143">
        <v>44881.0</v>
      </c>
    </row>
    <row r="5064">
      <c r="A5064" s="135">
        <v>5063.0</v>
      </c>
      <c r="B5064" s="135" t="s">
        <v>16922</v>
      </c>
      <c r="C5064" s="135" t="s">
        <v>108</v>
      </c>
      <c r="K5064" s="135">
        <v>250.0</v>
      </c>
      <c r="N5064" s="143">
        <v>43895.0</v>
      </c>
    </row>
    <row r="5065">
      <c r="A5065" s="135">
        <v>5064.0</v>
      </c>
      <c r="B5065" s="135" t="s">
        <v>16923</v>
      </c>
      <c r="C5065" s="135" t="s">
        <v>108</v>
      </c>
      <c r="K5065" s="135">
        <v>150.0</v>
      </c>
      <c r="N5065" s="143">
        <v>43844.0</v>
      </c>
    </row>
    <row r="5066">
      <c r="A5066" s="135">
        <v>5065.0</v>
      </c>
      <c r="B5066" s="135" t="s">
        <v>16926</v>
      </c>
      <c r="C5066" s="135" t="s">
        <v>108</v>
      </c>
      <c r="N5066" s="143">
        <v>44216.0</v>
      </c>
    </row>
    <row r="5067">
      <c r="A5067" s="135">
        <v>5066.0</v>
      </c>
      <c r="B5067" s="135" t="s">
        <v>16928</v>
      </c>
      <c r="C5067" s="135" t="s">
        <v>108</v>
      </c>
      <c r="K5067" s="135">
        <v>60.0</v>
      </c>
      <c r="N5067" s="143">
        <v>45729.0</v>
      </c>
    </row>
    <row r="5068">
      <c r="A5068" s="135">
        <v>5067.0</v>
      </c>
      <c r="B5068" s="135" t="s">
        <v>4034</v>
      </c>
      <c r="C5068" s="135" t="s">
        <v>108</v>
      </c>
      <c r="K5068" s="135">
        <v>20.0</v>
      </c>
      <c r="N5068" s="143">
        <v>45846.0</v>
      </c>
      <c r="Q5068" s="135" t="s">
        <v>4036</v>
      </c>
      <c r="R5068" s="135">
        <v>5.0</v>
      </c>
    </row>
    <row r="5069">
      <c r="A5069" s="135">
        <v>5068.0</v>
      </c>
      <c r="B5069" s="135" t="s">
        <v>16931</v>
      </c>
      <c r="C5069" s="135" t="s">
        <v>108</v>
      </c>
      <c r="K5069" s="135">
        <v>30.0</v>
      </c>
      <c r="N5069" s="143">
        <v>44031.0</v>
      </c>
    </row>
    <row r="5070">
      <c r="A5070" s="135">
        <v>5069.0</v>
      </c>
      <c r="B5070" s="135" t="s">
        <v>16933</v>
      </c>
      <c r="C5070" s="135" t="s">
        <v>108</v>
      </c>
      <c r="K5070" s="135">
        <v>40.0</v>
      </c>
      <c r="N5070" s="143">
        <v>44857.0</v>
      </c>
    </row>
    <row r="5071">
      <c r="A5071" s="135">
        <v>5070.0</v>
      </c>
      <c r="B5071" s="135" t="s">
        <v>16936</v>
      </c>
      <c r="C5071" s="135" t="s">
        <v>108</v>
      </c>
      <c r="N5071" s="143">
        <v>45031.0</v>
      </c>
      <c r="Q5071" s="135" t="s">
        <v>16937</v>
      </c>
      <c r="R5071" s="135">
        <v>1.0</v>
      </c>
    </row>
    <row r="5072">
      <c r="A5072" s="135">
        <v>5071.0</v>
      </c>
      <c r="B5072" s="135" t="s">
        <v>16939</v>
      </c>
      <c r="C5072" s="135" t="s">
        <v>108</v>
      </c>
      <c r="K5072" s="135">
        <v>10.0</v>
      </c>
      <c r="N5072" s="143">
        <v>46071.0</v>
      </c>
    </row>
    <row r="5073">
      <c r="A5073" s="135">
        <v>5072.0</v>
      </c>
      <c r="B5073" s="135" t="s">
        <v>16941</v>
      </c>
      <c r="C5073" s="135" t="s">
        <v>108</v>
      </c>
      <c r="K5073" s="135">
        <v>20.0</v>
      </c>
      <c r="N5073" s="143">
        <v>46015.0</v>
      </c>
    </row>
    <row r="5074">
      <c r="A5074" s="135">
        <v>5073.0</v>
      </c>
      <c r="B5074" s="135" t="s">
        <v>16942</v>
      </c>
      <c r="C5074" s="135" t="s">
        <v>108</v>
      </c>
      <c r="K5074" s="135">
        <v>200.0</v>
      </c>
      <c r="N5074" s="143">
        <v>45026.0</v>
      </c>
    </row>
    <row r="5075">
      <c r="A5075" s="135">
        <v>5074.0</v>
      </c>
      <c r="B5075" s="135" t="s">
        <v>16944</v>
      </c>
      <c r="C5075" s="135" t="s">
        <v>108</v>
      </c>
      <c r="N5075" s="143">
        <v>45760.0</v>
      </c>
    </row>
    <row r="5076">
      <c r="A5076" s="135">
        <v>5075.0</v>
      </c>
      <c r="B5076" s="135" t="s">
        <v>16947</v>
      </c>
      <c r="C5076" s="135" t="s">
        <v>108</v>
      </c>
      <c r="K5076" s="135">
        <v>80.0</v>
      </c>
      <c r="N5076" s="143">
        <v>45557.0</v>
      </c>
    </row>
    <row r="5077">
      <c r="A5077" s="135">
        <v>5076.0</v>
      </c>
      <c r="B5077" s="135" t="s">
        <v>16948</v>
      </c>
      <c r="C5077" s="135" t="s">
        <v>108</v>
      </c>
      <c r="K5077" s="135">
        <v>150.0</v>
      </c>
      <c r="N5077" s="143">
        <v>45817.0</v>
      </c>
    </row>
    <row r="5078">
      <c r="A5078" s="135">
        <v>5077.0</v>
      </c>
      <c r="B5078" s="135" t="s">
        <v>4039</v>
      </c>
      <c r="C5078" s="135" t="s">
        <v>108</v>
      </c>
      <c r="K5078" s="135">
        <v>90.0</v>
      </c>
      <c r="N5078" s="143">
        <v>45063.0</v>
      </c>
    </row>
    <row r="5079">
      <c r="A5079" s="135">
        <v>5078.0</v>
      </c>
      <c r="B5079" s="135" t="s">
        <v>16951</v>
      </c>
      <c r="C5079" s="135" t="s">
        <v>108</v>
      </c>
      <c r="K5079" s="135">
        <v>10.0</v>
      </c>
      <c r="N5079" s="143">
        <v>46064.0</v>
      </c>
      <c r="Q5079" s="135" t="s">
        <v>16953</v>
      </c>
      <c r="R5079" s="135">
        <v>2.0</v>
      </c>
    </row>
    <row r="5080">
      <c r="A5080" s="135">
        <v>5079.0</v>
      </c>
      <c r="B5080" s="135" t="s">
        <v>16954</v>
      </c>
      <c r="C5080" s="135" t="s">
        <v>108</v>
      </c>
      <c r="K5080" s="135">
        <v>40.0</v>
      </c>
      <c r="N5080" s="143">
        <v>45252.0</v>
      </c>
      <c r="Q5080" s="135" t="s">
        <v>16957</v>
      </c>
    </row>
    <row r="5081">
      <c r="A5081" s="135">
        <v>5080.0</v>
      </c>
      <c r="B5081" s="135" t="s">
        <v>16958</v>
      </c>
      <c r="C5081" s="135" t="s">
        <v>108</v>
      </c>
      <c r="K5081" s="135">
        <v>40.0</v>
      </c>
      <c r="N5081" s="143">
        <v>46005.0</v>
      </c>
    </row>
    <row r="5082">
      <c r="A5082" s="135">
        <v>5081.0</v>
      </c>
      <c r="B5082" s="135" t="s">
        <v>16960</v>
      </c>
      <c r="C5082" s="135" t="s">
        <v>108</v>
      </c>
      <c r="K5082" s="135">
        <v>100.0</v>
      </c>
      <c r="N5082" s="143">
        <v>45775.0</v>
      </c>
    </row>
    <row r="5083">
      <c r="A5083" s="135">
        <v>5082.0</v>
      </c>
      <c r="B5083" s="135" t="s">
        <v>16962</v>
      </c>
      <c r="C5083" s="135" t="s">
        <v>108</v>
      </c>
      <c r="K5083" s="135">
        <v>10.0</v>
      </c>
      <c r="N5083" s="143">
        <v>46068.0</v>
      </c>
    </row>
    <row r="5084">
      <c r="A5084" s="135">
        <v>5083.0</v>
      </c>
      <c r="B5084" s="135" t="s">
        <v>16963</v>
      </c>
      <c r="C5084" s="135" t="s">
        <v>108</v>
      </c>
      <c r="N5084" s="143">
        <v>45425.0</v>
      </c>
      <c r="Q5084" s="135" t="s">
        <v>16965</v>
      </c>
    </row>
    <row r="5085">
      <c r="A5085" s="135">
        <v>5084.0</v>
      </c>
      <c r="B5085" s="135" t="s">
        <v>16968</v>
      </c>
      <c r="C5085" s="135" t="s">
        <v>108</v>
      </c>
      <c r="K5085" s="135">
        <v>20.0</v>
      </c>
      <c r="N5085" s="143">
        <v>43885.0</v>
      </c>
    </row>
    <row r="5086">
      <c r="A5086" s="135">
        <v>5085.0</v>
      </c>
      <c r="B5086" s="135" t="s">
        <v>16970</v>
      </c>
      <c r="C5086" s="135" t="s">
        <v>108</v>
      </c>
      <c r="K5086" s="135">
        <v>10.0</v>
      </c>
      <c r="N5086" s="143">
        <v>46007.0</v>
      </c>
    </row>
    <row r="5087">
      <c r="A5087" s="135">
        <v>5086.0</v>
      </c>
      <c r="B5087" s="135" t="s">
        <v>16972</v>
      </c>
      <c r="C5087" s="135" t="s">
        <v>108</v>
      </c>
      <c r="K5087" s="135">
        <v>40.0</v>
      </c>
      <c r="N5087" s="143">
        <v>46019.0</v>
      </c>
    </row>
    <row r="5088">
      <c r="A5088" s="135">
        <v>5087.0</v>
      </c>
      <c r="B5088" s="135" t="s">
        <v>16974</v>
      </c>
      <c r="C5088" s="135" t="s">
        <v>108</v>
      </c>
      <c r="K5088" s="135">
        <v>150.0</v>
      </c>
      <c r="N5088" s="143">
        <v>44046.0</v>
      </c>
    </row>
    <row r="5089">
      <c r="A5089" s="135">
        <v>5088.0</v>
      </c>
      <c r="B5089" s="135" t="s">
        <v>16975</v>
      </c>
      <c r="C5089" s="135" t="s">
        <v>108</v>
      </c>
      <c r="K5089" s="135">
        <v>20.0</v>
      </c>
      <c r="N5089" s="143">
        <v>46060.0</v>
      </c>
    </row>
    <row r="5090">
      <c r="A5090" s="135">
        <v>5089.0</v>
      </c>
      <c r="B5090" s="135" t="s">
        <v>16977</v>
      </c>
      <c r="C5090" s="135" t="s">
        <v>108</v>
      </c>
      <c r="K5090" s="135">
        <v>200.0</v>
      </c>
      <c r="N5090" s="143">
        <v>44246.0</v>
      </c>
    </row>
    <row r="5091">
      <c r="A5091" s="135">
        <v>5090.0</v>
      </c>
      <c r="B5091" s="135" t="s">
        <v>16980</v>
      </c>
      <c r="C5091" s="135" t="s">
        <v>108</v>
      </c>
      <c r="K5091" s="135">
        <v>10.0</v>
      </c>
      <c r="N5091" s="143">
        <v>46018.0</v>
      </c>
    </row>
    <row r="5092">
      <c r="A5092" s="135">
        <v>5091.0</v>
      </c>
      <c r="B5092" s="135" t="s">
        <v>16982</v>
      </c>
      <c r="C5092" s="135" t="s">
        <v>108</v>
      </c>
      <c r="K5092" s="135">
        <v>30.0</v>
      </c>
      <c r="N5092" s="143">
        <v>46079.0</v>
      </c>
    </row>
    <row r="5093">
      <c r="A5093" s="135">
        <v>5092.0</v>
      </c>
      <c r="B5093" s="135" t="s">
        <v>16984</v>
      </c>
      <c r="C5093" s="135" t="s">
        <v>108</v>
      </c>
      <c r="K5093" s="135">
        <v>30.0</v>
      </c>
      <c r="N5093" s="143">
        <v>45998.0</v>
      </c>
    </row>
    <row r="5094">
      <c r="A5094" s="135">
        <v>5093.0</v>
      </c>
      <c r="B5094" s="135" t="s">
        <v>16985</v>
      </c>
      <c r="C5094" s="135" t="s">
        <v>108</v>
      </c>
      <c r="K5094" s="135">
        <v>10.0</v>
      </c>
      <c r="N5094" s="143">
        <v>46029.0</v>
      </c>
    </row>
    <row r="5095">
      <c r="A5095" s="135">
        <v>5094.0</v>
      </c>
      <c r="B5095" s="135" t="s">
        <v>16987</v>
      </c>
      <c r="C5095" s="135" t="s">
        <v>108</v>
      </c>
      <c r="K5095" s="135">
        <v>40.0</v>
      </c>
      <c r="N5095" s="143">
        <v>43858.0</v>
      </c>
    </row>
    <row r="5096">
      <c r="A5096" s="135">
        <v>5095.0</v>
      </c>
      <c r="B5096" s="135" t="s">
        <v>16990</v>
      </c>
      <c r="C5096" s="135" t="s">
        <v>108</v>
      </c>
      <c r="N5096" s="143">
        <v>45607.0</v>
      </c>
    </row>
    <row r="5097">
      <c r="A5097" s="135">
        <v>5096.0</v>
      </c>
      <c r="B5097" s="135" t="s">
        <v>16991</v>
      </c>
      <c r="C5097" s="135" t="s">
        <v>108</v>
      </c>
      <c r="K5097" s="135">
        <v>150.0</v>
      </c>
      <c r="N5097" s="143">
        <v>43845.0</v>
      </c>
      <c r="Q5097" s="135" t="s">
        <v>16996</v>
      </c>
      <c r="R5097" s="135">
        <v>3.0</v>
      </c>
    </row>
    <row r="5098">
      <c r="A5098" s="135">
        <v>5097.0</v>
      </c>
      <c r="B5098" s="135" t="s">
        <v>16998</v>
      </c>
      <c r="C5098" s="135" t="s">
        <v>108</v>
      </c>
      <c r="K5098" s="135">
        <v>30.0</v>
      </c>
      <c r="N5098" s="143">
        <v>44690.0</v>
      </c>
      <c r="Q5098" s="135" t="s">
        <v>16999</v>
      </c>
      <c r="R5098" s="135">
        <v>1.0</v>
      </c>
    </row>
    <row r="5099">
      <c r="A5099" s="135">
        <v>5098.0</v>
      </c>
      <c r="B5099" s="135" t="s">
        <v>17000</v>
      </c>
      <c r="C5099" s="135" t="s">
        <v>108</v>
      </c>
      <c r="K5099" s="135">
        <v>250.0</v>
      </c>
      <c r="N5099" s="143">
        <v>43844.0</v>
      </c>
    </row>
    <row r="5100">
      <c r="A5100" s="135">
        <v>5099.0</v>
      </c>
      <c r="B5100" s="135" t="s">
        <v>17003</v>
      </c>
      <c r="C5100" s="135" t="s">
        <v>108</v>
      </c>
      <c r="K5100" s="135">
        <v>10.0</v>
      </c>
      <c r="N5100" s="143">
        <v>46080.0</v>
      </c>
    </row>
    <row r="5101">
      <c r="A5101" s="135">
        <v>5100.0</v>
      </c>
      <c r="B5101" s="135" t="s">
        <v>17005</v>
      </c>
      <c r="C5101" s="135" t="s">
        <v>108</v>
      </c>
      <c r="N5101" s="143">
        <v>45970.0</v>
      </c>
    </row>
    <row r="5102">
      <c r="A5102" s="135">
        <v>5101.0</v>
      </c>
      <c r="B5102" s="135" t="s">
        <v>17007</v>
      </c>
      <c r="C5102" s="135" t="s">
        <v>108</v>
      </c>
      <c r="K5102" s="135">
        <v>60.0</v>
      </c>
      <c r="N5102" s="143">
        <v>44252.0</v>
      </c>
    </row>
    <row r="5103">
      <c r="A5103" s="135">
        <v>5102.0</v>
      </c>
      <c r="B5103" s="135" t="s">
        <v>17010</v>
      </c>
      <c r="C5103" s="135" t="s">
        <v>108</v>
      </c>
      <c r="K5103" s="135">
        <v>20.0</v>
      </c>
      <c r="N5103" s="143">
        <v>46017.0</v>
      </c>
    </row>
    <row r="5104">
      <c r="A5104" s="135">
        <v>5103.0</v>
      </c>
      <c r="B5104" s="135" t="s">
        <v>17012</v>
      </c>
      <c r="C5104" s="135" t="s">
        <v>108</v>
      </c>
      <c r="N5104" s="143">
        <v>43843.0</v>
      </c>
    </row>
    <row r="5105">
      <c r="A5105" s="135">
        <v>5104.0</v>
      </c>
      <c r="B5105" s="135" t="s">
        <v>17014</v>
      </c>
      <c r="C5105" s="135" t="s">
        <v>108</v>
      </c>
      <c r="K5105" s="135">
        <v>80.0</v>
      </c>
      <c r="N5105" s="143">
        <v>44925.0</v>
      </c>
      <c r="Q5105" s="135" t="s">
        <v>17017</v>
      </c>
    </row>
    <row r="5106">
      <c r="A5106" s="135">
        <v>5105.0</v>
      </c>
      <c r="B5106" s="135" t="s">
        <v>17019</v>
      </c>
      <c r="C5106" s="135" t="s">
        <v>108</v>
      </c>
      <c r="K5106" s="135">
        <v>60.0</v>
      </c>
      <c r="N5106" s="143">
        <v>44223.0</v>
      </c>
    </row>
    <row r="5107">
      <c r="A5107" s="135">
        <v>5106.0</v>
      </c>
      <c r="B5107" s="135" t="s">
        <v>17020</v>
      </c>
      <c r="C5107" s="135" t="s">
        <v>108</v>
      </c>
      <c r="K5107" s="135">
        <v>80.0</v>
      </c>
      <c r="N5107" s="143">
        <v>46010.0</v>
      </c>
    </row>
    <row r="5108">
      <c r="A5108" s="135">
        <v>5107.0</v>
      </c>
      <c r="B5108" s="135" t="s">
        <v>17022</v>
      </c>
      <c r="C5108" s="135" t="s">
        <v>108</v>
      </c>
      <c r="N5108" s="143">
        <v>44019.0</v>
      </c>
    </row>
    <row r="5109">
      <c r="A5109" s="135">
        <v>5108.0</v>
      </c>
      <c r="B5109" s="135" t="s">
        <v>17024</v>
      </c>
      <c r="C5109" s="135" t="s">
        <v>108</v>
      </c>
      <c r="K5109" s="135">
        <v>90.0</v>
      </c>
      <c r="N5109" s="143">
        <v>44675.0</v>
      </c>
    </row>
    <row r="5110">
      <c r="A5110" s="135">
        <v>5109.0</v>
      </c>
      <c r="B5110" s="135" t="s">
        <v>17026</v>
      </c>
      <c r="C5110" s="135" t="s">
        <v>108</v>
      </c>
      <c r="K5110" s="135">
        <v>300.0</v>
      </c>
      <c r="N5110" s="143">
        <v>44292.0</v>
      </c>
    </row>
    <row r="5111">
      <c r="A5111" s="135">
        <v>5110.0</v>
      </c>
      <c r="B5111" s="135" t="s">
        <v>17030</v>
      </c>
      <c r="C5111" s="135" t="s">
        <v>108</v>
      </c>
      <c r="K5111" s="135">
        <v>250.0</v>
      </c>
      <c r="N5111" s="143">
        <v>45577.0</v>
      </c>
    </row>
    <row r="5112">
      <c r="A5112" s="135">
        <v>5111.0</v>
      </c>
      <c r="B5112" s="135" t="s">
        <v>17033</v>
      </c>
      <c r="C5112" s="135" t="s">
        <v>108</v>
      </c>
      <c r="K5112" s="135">
        <v>10.0</v>
      </c>
      <c r="N5112" s="143">
        <v>46007.0</v>
      </c>
    </row>
    <row r="5113">
      <c r="A5113" s="135">
        <v>5112.0</v>
      </c>
      <c r="B5113" s="135" t="s">
        <v>17036</v>
      </c>
      <c r="C5113" s="135" t="s">
        <v>108</v>
      </c>
      <c r="K5113" s="135">
        <v>100.0</v>
      </c>
      <c r="N5113" s="143">
        <v>43896.0</v>
      </c>
    </row>
    <row r="5114">
      <c r="A5114" s="135">
        <v>5113.0</v>
      </c>
      <c r="B5114" s="135" t="s">
        <v>17039</v>
      </c>
      <c r="C5114" s="135" t="s">
        <v>108</v>
      </c>
      <c r="K5114" s="135">
        <v>20.0</v>
      </c>
      <c r="N5114" s="143">
        <v>45848.0</v>
      </c>
    </row>
    <row r="5115">
      <c r="A5115" s="135">
        <v>5114.0</v>
      </c>
      <c r="B5115" s="135" t="s">
        <v>17041</v>
      </c>
      <c r="C5115" s="135" t="s">
        <v>108</v>
      </c>
      <c r="K5115" s="135">
        <v>150.0</v>
      </c>
      <c r="N5115" s="143">
        <v>44640.0</v>
      </c>
    </row>
    <row r="5116">
      <c r="A5116" s="135">
        <v>5115.0</v>
      </c>
      <c r="B5116" s="135" t="s">
        <v>17045</v>
      </c>
      <c r="C5116" s="135" t="s">
        <v>108</v>
      </c>
      <c r="K5116" s="135">
        <v>70.0</v>
      </c>
      <c r="N5116" s="143">
        <v>44735.0</v>
      </c>
      <c r="Q5116" s="135" t="s">
        <v>17046</v>
      </c>
    </row>
    <row r="5117">
      <c r="A5117" s="135">
        <v>5116.0</v>
      </c>
      <c r="B5117" s="135" t="s">
        <v>17048</v>
      </c>
      <c r="C5117" s="135" t="s">
        <v>108</v>
      </c>
      <c r="K5117" s="135">
        <v>450.0</v>
      </c>
      <c r="N5117" s="143">
        <v>43990.0</v>
      </c>
    </row>
    <row r="5118">
      <c r="A5118" s="135">
        <v>5117.0</v>
      </c>
      <c r="B5118" s="135" t="s">
        <v>17049</v>
      </c>
      <c r="C5118" s="135" t="s">
        <v>108</v>
      </c>
      <c r="N5118" s="143">
        <v>44682.0</v>
      </c>
    </row>
    <row r="5119">
      <c r="A5119" s="135">
        <v>5118.0</v>
      </c>
      <c r="B5119" s="135" t="s">
        <v>17051</v>
      </c>
      <c r="C5119" s="135" t="s">
        <v>108</v>
      </c>
      <c r="K5119" s="135">
        <v>10.0</v>
      </c>
      <c r="N5119" s="143">
        <v>44681.0</v>
      </c>
    </row>
    <row r="5120">
      <c r="A5120" s="135">
        <v>5119.0</v>
      </c>
      <c r="B5120" s="135" t="s">
        <v>17054</v>
      </c>
      <c r="C5120" s="135" t="s">
        <v>108</v>
      </c>
      <c r="K5120" s="135">
        <v>60.0</v>
      </c>
      <c r="N5120" s="143">
        <v>43904.0</v>
      </c>
    </row>
    <row r="5121">
      <c r="A5121" s="135">
        <v>5120.0</v>
      </c>
      <c r="B5121" s="135" t="s">
        <v>17056</v>
      </c>
      <c r="C5121" s="135" t="s">
        <v>108</v>
      </c>
      <c r="K5121" s="135">
        <v>30.0</v>
      </c>
      <c r="N5121" s="143">
        <v>45883.0</v>
      </c>
    </row>
    <row r="5122">
      <c r="A5122" s="135">
        <v>5121.0</v>
      </c>
      <c r="B5122" s="135" t="s">
        <v>17058</v>
      </c>
      <c r="C5122" s="135" t="s">
        <v>108</v>
      </c>
      <c r="K5122" s="135">
        <v>10.0</v>
      </c>
      <c r="N5122" s="143">
        <v>46017.0</v>
      </c>
    </row>
    <row r="5123">
      <c r="A5123" s="135">
        <v>5122.0</v>
      </c>
      <c r="B5123" s="135" t="s">
        <v>17059</v>
      </c>
      <c r="C5123" s="135" t="s">
        <v>108</v>
      </c>
      <c r="N5123" s="143">
        <v>46038.0</v>
      </c>
    </row>
    <row r="5124">
      <c r="A5124" s="135">
        <v>5123.0</v>
      </c>
      <c r="B5124" s="135" t="s">
        <v>17061</v>
      </c>
      <c r="C5124" s="135" t="s">
        <v>108</v>
      </c>
      <c r="K5124" s="135">
        <v>30.0</v>
      </c>
      <c r="N5124" s="143">
        <v>43912.0</v>
      </c>
    </row>
    <row r="5125">
      <c r="A5125" s="135">
        <v>5124.0</v>
      </c>
      <c r="B5125" s="135" t="s">
        <v>17063</v>
      </c>
      <c r="C5125" s="135" t="s">
        <v>108</v>
      </c>
      <c r="K5125" s="135">
        <v>350.0</v>
      </c>
      <c r="N5125" s="143">
        <v>43856.0</v>
      </c>
    </row>
    <row r="5126">
      <c r="A5126" s="135">
        <v>5125.0</v>
      </c>
      <c r="B5126" s="135" t="s">
        <v>17065</v>
      </c>
      <c r="C5126" s="135" t="s">
        <v>108</v>
      </c>
      <c r="N5126" s="143">
        <v>43845.0</v>
      </c>
    </row>
    <row r="5127">
      <c r="A5127" s="135">
        <v>5126.0</v>
      </c>
      <c r="B5127" s="135" t="s">
        <v>17066</v>
      </c>
      <c r="C5127" s="135" t="s">
        <v>108</v>
      </c>
      <c r="N5127" s="143">
        <v>44087.0</v>
      </c>
    </row>
    <row r="5128">
      <c r="A5128" s="135">
        <v>5127.0</v>
      </c>
      <c r="B5128" s="135" t="s">
        <v>17067</v>
      </c>
      <c r="C5128" s="135" t="s">
        <v>108</v>
      </c>
      <c r="K5128" s="135">
        <v>20.0</v>
      </c>
      <c r="N5128" s="143">
        <v>45835.0</v>
      </c>
    </row>
    <row r="5129">
      <c r="A5129" s="135">
        <v>5128.0</v>
      </c>
      <c r="B5129" s="135" t="s">
        <v>17069</v>
      </c>
      <c r="C5129" s="135" t="s">
        <v>108</v>
      </c>
      <c r="K5129" s="135">
        <v>40.0</v>
      </c>
      <c r="N5129" s="143">
        <v>43841.0</v>
      </c>
    </row>
    <row r="5130">
      <c r="A5130" s="135">
        <v>5129.0</v>
      </c>
      <c r="B5130" s="135" t="s">
        <v>17071</v>
      </c>
      <c r="C5130" s="135" t="s">
        <v>108</v>
      </c>
      <c r="K5130" s="135">
        <v>40.0</v>
      </c>
      <c r="N5130" s="143">
        <v>45174.0</v>
      </c>
      <c r="Q5130" s="135" t="s">
        <v>17073</v>
      </c>
    </row>
    <row r="5131">
      <c r="A5131" s="135">
        <v>5130.0</v>
      </c>
      <c r="B5131" s="135" t="s">
        <v>17075</v>
      </c>
      <c r="C5131" s="135" t="s">
        <v>108</v>
      </c>
      <c r="K5131" s="135">
        <v>10.0</v>
      </c>
      <c r="N5131" s="143">
        <v>45846.0</v>
      </c>
    </row>
    <row r="5132">
      <c r="A5132" s="135">
        <v>5131.0</v>
      </c>
      <c r="B5132" s="135" t="s">
        <v>17077</v>
      </c>
      <c r="C5132" s="135" t="s">
        <v>108</v>
      </c>
      <c r="K5132" s="135">
        <v>10.0</v>
      </c>
      <c r="N5132" s="143">
        <v>45702.0</v>
      </c>
    </row>
    <row r="5133">
      <c r="A5133" s="135">
        <v>5132.0</v>
      </c>
      <c r="B5133" s="135" t="s">
        <v>17079</v>
      </c>
      <c r="C5133" s="135" t="s">
        <v>108</v>
      </c>
      <c r="N5133" s="143">
        <v>44039.0</v>
      </c>
    </row>
    <row r="5134">
      <c r="A5134" s="135">
        <v>5133.0</v>
      </c>
      <c r="B5134" s="135" t="s">
        <v>17080</v>
      </c>
      <c r="C5134" s="135" t="s">
        <v>108</v>
      </c>
      <c r="K5134" s="135">
        <v>10.0</v>
      </c>
      <c r="N5134" s="143">
        <v>45694.0</v>
      </c>
      <c r="Q5134" s="135" t="s">
        <v>17082</v>
      </c>
    </row>
    <row r="5135">
      <c r="A5135" s="135">
        <v>5134.0</v>
      </c>
      <c r="B5135" s="135" t="s">
        <v>17083</v>
      </c>
      <c r="C5135" s="135" t="s">
        <v>108</v>
      </c>
      <c r="K5135" s="135">
        <v>30.0</v>
      </c>
      <c r="N5135" s="143">
        <v>43863.0</v>
      </c>
    </row>
    <row r="5136">
      <c r="A5136" s="135">
        <v>5135.0</v>
      </c>
      <c r="B5136" s="135" t="s">
        <v>17085</v>
      </c>
      <c r="C5136" s="135" t="s">
        <v>108</v>
      </c>
      <c r="K5136" s="135">
        <v>10.0</v>
      </c>
      <c r="N5136" s="143">
        <v>45839.0</v>
      </c>
    </row>
    <row r="5137">
      <c r="A5137" s="135">
        <v>5136.0</v>
      </c>
      <c r="B5137" s="135" t="s">
        <v>17087</v>
      </c>
      <c r="C5137" s="135" t="s">
        <v>108</v>
      </c>
      <c r="K5137" s="135">
        <v>150.0</v>
      </c>
      <c r="N5137" s="143">
        <v>44790.0</v>
      </c>
    </row>
    <row r="5138">
      <c r="A5138" s="135">
        <v>5137.0</v>
      </c>
      <c r="B5138" s="135" t="s">
        <v>17089</v>
      </c>
      <c r="C5138" s="135" t="s">
        <v>108</v>
      </c>
      <c r="N5138" s="143">
        <v>43841.0</v>
      </c>
    </row>
    <row r="5139">
      <c r="A5139" s="135">
        <v>5138.0</v>
      </c>
      <c r="B5139" s="135" t="s">
        <v>17091</v>
      </c>
      <c r="C5139" s="135" t="s">
        <v>108</v>
      </c>
      <c r="N5139" s="143">
        <v>45014.0</v>
      </c>
    </row>
    <row r="5140">
      <c r="A5140" s="135">
        <v>5139.0</v>
      </c>
      <c r="B5140" s="135" t="s">
        <v>17092</v>
      </c>
      <c r="C5140" s="135" t="s">
        <v>108</v>
      </c>
      <c r="K5140" s="135">
        <v>300.0</v>
      </c>
      <c r="N5140" s="143">
        <v>43848.0</v>
      </c>
    </row>
    <row r="5141">
      <c r="A5141" s="135">
        <v>5140.0</v>
      </c>
      <c r="B5141" s="135" t="s">
        <v>17094</v>
      </c>
      <c r="C5141" s="135" t="s">
        <v>108</v>
      </c>
      <c r="K5141" s="135">
        <v>70.0</v>
      </c>
      <c r="N5141" s="143">
        <v>43847.0</v>
      </c>
    </row>
    <row r="5142">
      <c r="A5142" s="135">
        <v>5141.0</v>
      </c>
      <c r="B5142" s="135" t="s">
        <v>17096</v>
      </c>
      <c r="C5142" s="135" t="s">
        <v>108</v>
      </c>
      <c r="K5142" s="135">
        <v>50.0</v>
      </c>
      <c r="N5142" s="143">
        <v>44946.0</v>
      </c>
      <c r="Q5142" s="135" t="s">
        <v>17098</v>
      </c>
      <c r="R5142" s="135">
        <v>2.0</v>
      </c>
    </row>
    <row r="5143">
      <c r="A5143" s="135">
        <v>5142.0</v>
      </c>
      <c r="B5143" s="135" t="s">
        <v>17100</v>
      </c>
      <c r="C5143" s="135" t="s">
        <v>108</v>
      </c>
      <c r="K5143" s="135">
        <v>10.0</v>
      </c>
      <c r="N5143" s="143">
        <v>46015.0</v>
      </c>
    </row>
    <row r="5144">
      <c r="A5144" s="135">
        <v>5143.0</v>
      </c>
      <c r="B5144" s="135" t="s">
        <v>17102</v>
      </c>
      <c r="C5144" s="135" t="s">
        <v>108</v>
      </c>
      <c r="N5144" s="143">
        <v>44801.0</v>
      </c>
    </row>
    <row r="5145">
      <c r="A5145" s="135">
        <v>5144.0</v>
      </c>
      <c r="B5145" s="135" t="s">
        <v>17103</v>
      </c>
      <c r="C5145" s="135" t="s">
        <v>108</v>
      </c>
      <c r="K5145" s="135">
        <v>10.0</v>
      </c>
      <c r="N5145" s="143">
        <v>44398.0</v>
      </c>
      <c r="Q5145" s="135" t="s">
        <v>17105</v>
      </c>
    </row>
    <row r="5146">
      <c r="A5146" s="135">
        <v>5145.0</v>
      </c>
      <c r="B5146" s="135" t="s">
        <v>17106</v>
      </c>
      <c r="C5146" s="135" t="s">
        <v>108</v>
      </c>
      <c r="N5146" s="143">
        <v>44961.0</v>
      </c>
    </row>
    <row r="5147">
      <c r="A5147" s="135">
        <v>5146.0</v>
      </c>
      <c r="B5147" s="135" t="s">
        <v>17109</v>
      </c>
      <c r="C5147" s="135" t="s">
        <v>108</v>
      </c>
      <c r="N5147" s="143">
        <v>44983.0</v>
      </c>
    </row>
    <row r="5148">
      <c r="A5148" s="135">
        <v>5147.0</v>
      </c>
      <c r="B5148" s="135" t="s">
        <v>17110</v>
      </c>
      <c r="C5148" s="135" t="s">
        <v>108</v>
      </c>
      <c r="K5148" s="135">
        <v>150.0</v>
      </c>
      <c r="N5148" s="143">
        <v>43873.0</v>
      </c>
    </row>
    <row r="5149">
      <c r="A5149" s="135">
        <v>5148.0</v>
      </c>
      <c r="B5149" s="135" t="s">
        <v>17112</v>
      </c>
      <c r="C5149" s="135" t="s">
        <v>108</v>
      </c>
      <c r="K5149" s="135">
        <v>150.0</v>
      </c>
      <c r="N5149" s="143">
        <v>44753.0</v>
      </c>
    </row>
    <row r="5150">
      <c r="A5150" s="135">
        <v>5149.0</v>
      </c>
      <c r="B5150" s="135" t="s">
        <v>17114</v>
      </c>
      <c r="C5150" s="135" t="s">
        <v>108</v>
      </c>
      <c r="N5150" s="143">
        <v>45769.0</v>
      </c>
    </row>
    <row r="5151">
      <c r="A5151" s="135">
        <v>5150.0</v>
      </c>
      <c r="B5151" s="135" t="s">
        <v>4042</v>
      </c>
      <c r="C5151" s="135" t="s">
        <v>108</v>
      </c>
      <c r="K5151" s="135">
        <v>90.0</v>
      </c>
      <c r="N5151" s="143">
        <v>44898.0</v>
      </c>
    </row>
    <row r="5152">
      <c r="A5152" s="135">
        <v>5151.0</v>
      </c>
      <c r="B5152" s="135" t="s">
        <v>17117</v>
      </c>
      <c r="C5152" s="135" t="s">
        <v>108</v>
      </c>
      <c r="K5152" s="135">
        <v>200.0</v>
      </c>
      <c r="N5152" s="143">
        <v>44793.0</v>
      </c>
    </row>
    <row r="5153">
      <c r="A5153" s="135">
        <v>5152.0</v>
      </c>
      <c r="B5153" s="135" t="s">
        <v>17119</v>
      </c>
      <c r="C5153" s="135" t="s">
        <v>108</v>
      </c>
      <c r="K5153" s="135">
        <v>30.0</v>
      </c>
      <c r="N5153" s="143">
        <v>44491.0</v>
      </c>
    </row>
    <row r="5154">
      <c r="A5154" s="135">
        <v>5153.0</v>
      </c>
      <c r="B5154" s="135" t="s">
        <v>17123</v>
      </c>
      <c r="C5154" s="135" t="s">
        <v>108</v>
      </c>
      <c r="N5154" s="143">
        <v>44991.0</v>
      </c>
    </row>
    <row r="5155">
      <c r="A5155" s="135">
        <v>5154.0</v>
      </c>
      <c r="B5155" s="135" t="s">
        <v>17125</v>
      </c>
      <c r="C5155" s="135" t="s">
        <v>108</v>
      </c>
      <c r="K5155" s="135">
        <v>20.0</v>
      </c>
      <c r="N5155" s="143">
        <v>45846.0</v>
      </c>
    </row>
    <row r="5156">
      <c r="A5156" s="135">
        <v>5155.0</v>
      </c>
      <c r="B5156" s="135" t="s">
        <v>17127</v>
      </c>
      <c r="C5156" s="135" t="s">
        <v>108</v>
      </c>
      <c r="K5156" s="135">
        <v>100.0</v>
      </c>
      <c r="N5156" s="143">
        <v>43851.0</v>
      </c>
    </row>
    <row r="5157">
      <c r="A5157" s="135">
        <v>5156.0</v>
      </c>
      <c r="B5157" s="135" t="s">
        <v>17130</v>
      </c>
      <c r="C5157" s="135" t="s">
        <v>108</v>
      </c>
      <c r="K5157" s="135">
        <v>80.0</v>
      </c>
      <c r="N5157" s="143">
        <v>45999.0</v>
      </c>
    </row>
    <row r="5158">
      <c r="A5158" s="135">
        <v>5157.0</v>
      </c>
      <c r="B5158" s="135" t="s">
        <v>17134</v>
      </c>
      <c r="C5158" s="135" t="s">
        <v>108</v>
      </c>
      <c r="K5158" s="135">
        <v>10.0</v>
      </c>
      <c r="N5158" s="143">
        <v>44824.0</v>
      </c>
    </row>
    <row r="5159">
      <c r="A5159" s="135">
        <v>5158.0</v>
      </c>
      <c r="B5159" s="135" t="s">
        <v>17136</v>
      </c>
      <c r="C5159" s="135" t="s">
        <v>108</v>
      </c>
      <c r="K5159" s="135">
        <v>10.0</v>
      </c>
      <c r="N5159" s="143">
        <v>45847.0</v>
      </c>
    </row>
    <row r="5160">
      <c r="A5160" s="135">
        <v>5159.0</v>
      </c>
      <c r="B5160" s="135" t="s">
        <v>17139</v>
      </c>
      <c r="C5160" s="135" t="s">
        <v>108</v>
      </c>
      <c r="N5160" s="143">
        <v>45903.0</v>
      </c>
    </row>
    <row r="5161">
      <c r="A5161" s="135">
        <v>5160.0</v>
      </c>
      <c r="B5161" s="135" t="s">
        <v>17141</v>
      </c>
      <c r="C5161" s="135" t="s">
        <v>108</v>
      </c>
      <c r="K5161" s="135">
        <v>10.0</v>
      </c>
      <c r="N5161" s="143">
        <v>45768.0</v>
      </c>
    </row>
    <row r="5162">
      <c r="A5162" s="135">
        <v>5161.0</v>
      </c>
      <c r="B5162" s="135" t="s">
        <v>17143</v>
      </c>
      <c r="C5162" s="135" t="s">
        <v>108</v>
      </c>
      <c r="N5162" s="143">
        <v>46122.0</v>
      </c>
    </row>
    <row r="5163">
      <c r="A5163" s="135">
        <v>5162.0</v>
      </c>
      <c r="B5163" s="135" t="s">
        <v>17146</v>
      </c>
      <c r="C5163" s="135" t="s">
        <v>108</v>
      </c>
      <c r="K5163" s="135">
        <v>10.0</v>
      </c>
      <c r="N5163" s="143">
        <v>46015.0</v>
      </c>
    </row>
    <row r="5164">
      <c r="A5164" s="135">
        <v>5163.0</v>
      </c>
      <c r="B5164" s="135" t="s">
        <v>17148</v>
      </c>
      <c r="C5164" s="135" t="s">
        <v>108</v>
      </c>
      <c r="K5164" s="135">
        <v>20.0</v>
      </c>
      <c r="N5164" s="143">
        <v>45846.0</v>
      </c>
    </row>
    <row r="5165">
      <c r="A5165" s="135">
        <v>5164.0</v>
      </c>
      <c r="B5165" s="135" t="s">
        <v>17149</v>
      </c>
      <c r="C5165" s="135" t="s">
        <v>108</v>
      </c>
      <c r="K5165" s="135">
        <v>10.0</v>
      </c>
      <c r="N5165" s="143">
        <v>45493.0</v>
      </c>
    </row>
    <row r="5166">
      <c r="A5166" s="135">
        <v>5165.0</v>
      </c>
      <c r="B5166" s="135" t="s">
        <v>17151</v>
      </c>
      <c r="C5166" s="135" t="s">
        <v>108</v>
      </c>
      <c r="K5166" s="135">
        <v>90.0</v>
      </c>
      <c r="N5166" s="143">
        <v>44263.0</v>
      </c>
    </row>
    <row r="5167">
      <c r="A5167" s="135">
        <v>5166.0</v>
      </c>
      <c r="B5167" s="135" t="s">
        <v>17154</v>
      </c>
      <c r="C5167" s="135" t="s">
        <v>108</v>
      </c>
      <c r="K5167" s="135">
        <v>10.0</v>
      </c>
      <c r="N5167" s="143">
        <v>43842.0</v>
      </c>
    </row>
    <row r="5168">
      <c r="A5168" s="135">
        <v>5167.0</v>
      </c>
      <c r="B5168" s="135" t="s">
        <v>17156</v>
      </c>
      <c r="C5168" s="135" t="s">
        <v>108</v>
      </c>
      <c r="N5168" s="143">
        <v>43936.0</v>
      </c>
    </row>
    <row r="5169">
      <c r="A5169" s="135">
        <v>5168.0</v>
      </c>
      <c r="B5169" s="135" t="s">
        <v>17158</v>
      </c>
      <c r="C5169" s="135" t="s">
        <v>108</v>
      </c>
      <c r="K5169" s="135">
        <v>30.0</v>
      </c>
      <c r="N5169" s="143">
        <v>44730.0</v>
      </c>
    </row>
    <row r="5170">
      <c r="A5170" s="135">
        <v>5169.0</v>
      </c>
      <c r="B5170" s="135" t="s">
        <v>17160</v>
      </c>
      <c r="C5170" s="135" t="s">
        <v>108</v>
      </c>
      <c r="K5170" s="135">
        <v>20.0</v>
      </c>
      <c r="N5170" s="143">
        <v>46081.0</v>
      </c>
    </row>
    <row r="5171">
      <c r="A5171" s="135">
        <v>5170.0</v>
      </c>
      <c r="B5171" s="135" t="s">
        <v>17162</v>
      </c>
      <c r="C5171" s="135" t="s">
        <v>108</v>
      </c>
      <c r="K5171" s="135">
        <v>10.0</v>
      </c>
      <c r="N5171" s="143">
        <v>46055.0</v>
      </c>
    </row>
    <row r="5172">
      <c r="A5172" s="135">
        <v>5171.0</v>
      </c>
      <c r="B5172" s="135" t="s">
        <v>17165</v>
      </c>
      <c r="C5172" s="135" t="s">
        <v>108</v>
      </c>
      <c r="K5172" s="135">
        <v>80.0</v>
      </c>
      <c r="N5172" s="143">
        <v>45711.0</v>
      </c>
    </row>
    <row r="5173">
      <c r="A5173" s="135">
        <v>5172.0</v>
      </c>
      <c r="B5173" s="135" t="s">
        <v>17166</v>
      </c>
      <c r="C5173" s="135" t="s">
        <v>108</v>
      </c>
      <c r="K5173" s="135">
        <v>400.0</v>
      </c>
      <c r="N5173" s="143">
        <v>43846.0</v>
      </c>
      <c r="Q5173" s="135" t="s">
        <v>17169</v>
      </c>
    </row>
    <row r="5174">
      <c r="A5174" s="135">
        <v>5173.0</v>
      </c>
      <c r="B5174" s="135" t="s">
        <v>17170</v>
      </c>
      <c r="C5174" s="135" t="s">
        <v>108</v>
      </c>
      <c r="K5174" s="135">
        <v>60.0</v>
      </c>
      <c r="N5174" s="143">
        <v>45193.0</v>
      </c>
    </row>
    <row r="5175">
      <c r="A5175" s="135">
        <v>5174.0</v>
      </c>
      <c r="B5175" s="135" t="s">
        <v>17173</v>
      </c>
      <c r="C5175" s="135" t="s">
        <v>108</v>
      </c>
      <c r="K5175" s="135">
        <v>60.0</v>
      </c>
      <c r="N5175" s="143">
        <v>44926.0</v>
      </c>
    </row>
    <row r="5176">
      <c r="A5176" s="135">
        <v>5175.0</v>
      </c>
      <c r="B5176" s="135" t="s">
        <v>4045</v>
      </c>
      <c r="C5176" s="135" t="s">
        <v>108</v>
      </c>
      <c r="K5176" s="135">
        <v>10.0</v>
      </c>
      <c r="N5176" s="143">
        <v>46093.0</v>
      </c>
    </row>
    <row r="5177">
      <c r="A5177" s="135">
        <v>5176.0</v>
      </c>
      <c r="B5177" s="135" t="s">
        <v>17176</v>
      </c>
      <c r="C5177" s="135" t="s">
        <v>108</v>
      </c>
      <c r="K5177" s="135">
        <v>20.0</v>
      </c>
      <c r="N5177" s="143">
        <v>45622.0</v>
      </c>
    </row>
    <row r="5178">
      <c r="A5178" s="135">
        <v>5177.0</v>
      </c>
      <c r="B5178" s="135" t="s">
        <v>17178</v>
      </c>
      <c r="C5178" s="135" t="s">
        <v>108</v>
      </c>
      <c r="N5178" s="143">
        <v>45385.0</v>
      </c>
      <c r="Q5178" s="135" t="s">
        <v>17179</v>
      </c>
    </row>
    <row r="5179">
      <c r="A5179" s="135">
        <v>5178.0</v>
      </c>
      <c r="B5179" s="135" t="s">
        <v>17181</v>
      </c>
      <c r="C5179" s="135" t="s">
        <v>108</v>
      </c>
      <c r="K5179" s="135">
        <v>70.0</v>
      </c>
      <c r="N5179" s="143">
        <v>45034.0</v>
      </c>
    </row>
    <row r="5180">
      <c r="A5180" s="135">
        <v>5179.0</v>
      </c>
      <c r="B5180" s="135" t="s">
        <v>17184</v>
      </c>
      <c r="C5180" s="135" t="s">
        <v>108</v>
      </c>
      <c r="N5180" s="143">
        <v>45260.0</v>
      </c>
    </row>
    <row r="5181">
      <c r="A5181" s="135">
        <v>5180.0</v>
      </c>
      <c r="B5181" s="135" t="s">
        <v>17186</v>
      </c>
      <c r="C5181" s="135" t="s">
        <v>108</v>
      </c>
      <c r="K5181" s="135">
        <v>90.0</v>
      </c>
      <c r="N5181" s="143">
        <v>44937.0</v>
      </c>
    </row>
    <row r="5182">
      <c r="A5182" s="135">
        <v>5181.0</v>
      </c>
      <c r="B5182" s="135" t="s">
        <v>17188</v>
      </c>
      <c r="C5182" s="135" t="s">
        <v>108</v>
      </c>
      <c r="K5182" s="135">
        <v>20.0</v>
      </c>
      <c r="N5182" s="143">
        <v>46001.0</v>
      </c>
    </row>
    <row r="5183">
      <c r="A5183" s="135">
        <v>5182.0</v>
      </c>
      <c r="B5183" s="135" t="s">
        <v>17190</v>
      </c>
      <c r="C5183" s="135" t="s">
        <v>108</v>
      </c>
      <c r="K5183" s="135">
        <v>20.0</v>
      </c>
      <c r="N5183" s="143">
        <v>44593.0</v>
      </c>
    </row>
    <row r="5184">
      <c r="A5184" s="135">
        <v>5183.0</v>
      </c>
      <c r="B5184" s="135" t="s">
        <v>17193</v>
      </c>
      <c r="C5184" s="135" t="s">
        <v>108</v>
      </c>
      <c r="K5184" s="135">
        <v>80.0</v>
      </c>
      <c r="N5184" s="143">
        <v>45745.0</v>
      </c>
    </row>
    <row r="5185">
      <c r="A5185" s="135">
        <v>5184.0</v>
      </c>
      <c r="B5185" s="135" t="s">
        <v>4047</v>
      </c>
      <c r="C5185" s="135" t="s">
        <v>108</v>
      </c>
      <c r="K5185" s="135">
        <v>50.0</v>
      </c>
      <c r="N5185" s="143">
        <v>44816.0</v>
      </c>
    </row>
    <row r="5186">
      <c r="A5186" s="135">
        <v>5185.0</v>
      </c>
      <c r="B5186" s="135" t="s">
        <v>17196</v>
      </c>
      <c r="C5186" s="135" t="s">
        <v>108</v>
      </c>
      <c r="K5186" s="135">
        <v>10.0</v>
      </c>
      <c r="N5186" s="143">
        <v>43845.0</v>
      </c>
    </row>
    <row r="5187">
      <c r="A5187" s="135">
        <v>5186.0</v>
      </c>
      <c r="B5187" s="135" t="s">
        <v>17198</v>
      </c>
      <c r="C5187" s="135" t="s">
        <v>108</v>
      </c>
      <c r="N5187" s="143">
        <v>45149.0</v>
      </c>
    </row>
    <row r="5188">
      <c r="A5188" s="135">
        <v>5187.0</v>
      </c>
      <c r="B5188" s="135" t="s">
        <v>17199</v>
      </c>
      <c r="C5188" s="135" t="s">
        <v>108</v>
      </c>
      <c r="K5188" s="135">
        <v>150.0</v>
      </c>
      <c r="N5188" s="143">
        <v>43850.0</v>
      </c>
      <c r="Q5188" s="135" t="s">
        <v>17202</v>
      </c>
      <c r="R5188" s="135">
        <v>1.0</v>
      </c>
    </row>
    <row r="5189">
      <c r="A5189" s="135">
        <v>5188.0</v>
      </c>
      <c r="B5189" s="135" t="s">
        <v>17204</v>
      </c>
      <c r="C5189" s="135" t="s">
        <v>108</v>
      </c>
      <c r="K5189" s="135">
        <v>10.0</v>
      </c>
      <c r="N5189" s="143">
        <v>46081.0</v>
      </c>
    </row>
    <row r="5190">
      <c r="A5190" s="135">
        <v>5189.0</v>
      </c>
      <c r="B5190" s="135" t="s">
        <v>17206</v>
      </c>
      <c r="C5190" s="135" t="s">
        <v>108</v>
      </c>
      <c r="N5190" s="143">
        <v>43845.0</v>
      </c>
      <c r="Q5190" s="135" t="s">
        <v>9494</v>
      </c>
      <c r="R5190" s="135">
        <v>1.0</v>
      </c>
    </row>
    <row r="5191">
      <c r="A5191" s="135">
        <v>5190.0</v>
      </c>
      <c r="B5191" s="135" t="s">
        <v>17208</v>
      </c>
      <c r="C5191" s="135" t="s">
        <v>108</v>
      </c>
      <c r="N5191" s="143">
        <v>46048.0</v>
      </c>
    </row>
    <row r="5192">
      <c r="A5192" s="135">
        <v>5191.0</v>
      </c>
      <c r="B5192" s="135" t="s">
        <v>17209</v>
      </c>
      <c r="C5192" s="135" t="s">
        <v>108</v>
      </c>
      <c r="N5192" s="143">
        <v>43891.0</v>
      </c>
    </row>
    <row r="5193">
      <c r="A5193" s="135">
        <v>5192.0</v>
      </c>
      <c r="B5193" s="135" t="s">
        <v>17212</v>
      </c>
      <c r="C5193" s="135" t="s">
        <v>108</v>
      </c>
      <c r="N5193" s="143">
        <v>45975.0</v>
      </c>
    </row>
    <row r="5194">
      <c r="A5194" s="135">
        <v>5193.0</v>
      </c>
      <c r="B5194" s="135" t="s">
        <v>17213</v>
      </c>
      <c r="C5194" s="135" t="s">
        <v>108</v>
      </c>
      <c r="K5194" s="135">
        <v>100.0</v>
      </c>
      <c r="N5194" s="143">
        <v>43839.0</v>
      </c>
    </row>
    <row r="5195">
      <c r="A5195" s="135">
        <v>5194.0</v>
      </c>
      <c r="B5195" s="135" t="s">
        <v>17214</v>
      </c>
      <c r="C5195" s="135" t="s">
        <v>108</v>
      </c>
      <c r="K5195" s="135">
        <v>10.0</v>
      </c>
      <c r="N5195" s="143">
        <v>46019.0</v>
      </c>
    </row>
    <row r="5196">
      <c r="A5196" s="135">
        <v>5195.0</v>
      </c>
      <c r="B5196" s="135" t="s">
        <v>17215</v>
      </c>
      <c r="C5196" s="135" t="s">
        <v>108</v>
      </c>
      <c r="K5196" s="135">
        <v>20.0</v>
      </c>
      <c r="N5196" s="143">
        <v>45847.0</v>
      </c>
    </row>
    <row r="5197">
      <c r="A5197" s="135">
        <v>5196.0</v>
      </c>
      <c r="B5197" s="135" t="s">
        <v>17217</v>
      </c>
      <c r="C5197" s="135" t="s">
        <v>108</v>
      </c>
      <c r="N5197" s="143">
        <v>45603.0</v>
      </c>
      <c r="Q5197" s="135" t="s">
        <v>17220</v>
      </c>
    </row>
    <row r="5198">
      <c r="A5198" s="135">
        <v>5197.0</v>
      </c>
      <c r="B5198" s="135" t="s">
        <v>17221</v>
      </c>
      <c r="C5198" s="135" t="s">
        <v>108</v>
      </c>
      <c r="K5198" s="135">
        <v>10.0</v>
      </c>
      <c r="N5198" s="143">
        <v>46016.0</v>
      </c>
      <c r="Q5198" s="135" t="s">
        <v>17224</v>
      </c>
    </row>
    <row r="5199">
      <c r="A5199" s="135">
        <v>5198.0</v>
      </c>
      <c r="B5199" s="135" t="s">
        <v>17225</v>
      </c>
      <c r="C5199" s="135" t="s">
        <v>108</v>
      </c>
      <c r="K5199" s="135">
        <v>40.0</v>
      </c>
      <c r="N5199" s="143">
        <v>46016.0</v>
      </c>
    </row>
    <row r="5200">
      <c r="A5200" s="135">
        <v>5199.0</v>
      </c>
      <c r="B5200" s="135" t="s">
        <v>17228</v>
      </c>
      <c r="C5200" s="135" t="s">
        <v>108</v>
      </c>
      <c r="N5200" s="143">
        <v>46149.0</v>
      </c>
      <c r="Q5200" s="135" t="s">
        <v>17230</v>
      </c>
    </row>
    <row r="5201">
      <c r="A5201" s="135">
        <v>5200.0</v>
      </c>
      <c r="B5201" s="135" t="s">
        <v>17232</v>
      </c>
      <c r="C5201" s="135" t="s">
        <v>108</v>
      </c>
      <c r="K5201" s="135">
        <v>20.0</v>
      </c>
      <c r="N5201" s="143">
        <v>45698.0</v>
      </c>
      <c r="Q5201" s="135" t="s">
        <v>17236</v>
      </c>
      <c r="R5201" s="135">
        <v>6.0</v>
      </c>
    </row>
    <row r="5202">
      <c r="A5202" s="135">
        <v>5201.0</v>
      </c>
      <c r="B5202" s="135" t="s">
        <v>17238</v>
      </c>
      <c r="C5202" s="135" t="s">
        <v>108</v>
      </c>
      <c r="K5202" s="135">
        <v>10.0</v>
      </c>
      <c r="N5202" s="143">
        <v>46086.0</v>
      </c>
    </row>
    <row r="5203">
      <c r="A5203" s="135">
        <v>5202.0</v>
      </c>
      <c r="B5203" s="135" t="s">
        <v>17242</v>
      </c>
      <c r="C5203" s="135" t="s">
        <v>108</v>
      </c>
      <c r="N5203" s="143">
        <v>45619.0</v>
      </c>
    </row>
    <row r="5204">
      <c r="A5204" s="135">
        <v>5203.0</v>
      </c>
      <c r="B5204" s="135" t="s">
        <v>17245</v>
      </c>
      <c r="C5204" s="135" t="s">
        <v>108</v>
      </c>
      <c r="K5204" s="135">
        <v>10.0</v>
      </c>
      <c r="N5204" s="143">
        <v>46015.0</v>
      </c>
    </row>
    <row r="5205">
      <c r="A5205" s="135">
        <v>5204.0</v>
      </c>
      <c r="B5205" s="135" t="s">
        <v>17247</v>
      </c>
      <c r="C5205" s="135" t="s">
        <v>108</v>
      </c>
      <c r="K5205" s="135">
        <v>30.0</v>
      </c>
      <c r="N5205" s="143">
        <v>44684.0</v>
      </c>
    </row>
    <row r="5206">
      <c r="A5206" s="135">
        <v>5205.0</v>
      </c>
      <c r="B5206" s="135" t="s">
        <v>17251</v>
      </c>
      <c r="C5206" s="135" t="s">
        <v>108</v>
      </c>
      <c r="N5206" s="143">
        <v>45767.0</v>
      </c>
      <c r="Q5206" s="135" t="s">
        <v>17252</v>
      </c>
      <c r="R5206" s="135">
        <v>1.0</v>
      </c>
    </row>
    <row r="5207">
      <c r="A5207" s="135">
        <v>5206.0</v>
      </c>
      <c r="B5207" s="135" t="s">
        <v>17254</v>
      </c>
      <c r="C5207" s="135" t="s">
        <v>108</v>
      </c>
      <c r="K5207" s="135">
        <v>20.0</v>
      </c>
      <c r="N5207" s="143">
        <v>46051.0</v>
      </c>
    </row>
    <row r="5208">
      <c r="A5208" s="135">
        <v>5207.0</v>
      </c>
      <c r="B5208" s="135" t="s">
        <v>17257</v>
      </c>
      <c r="C5208" s="135" t="s">
        <v>108</v>
      </c>
      <c r="K5208" s="135">
        <v>10.0</v>
      </c>
      <c r="N5208" s="143">
        <v>46008.0</v>
      </c>
    </row>
    <row r="5209">
      <c r="A5209" s="135">
        <v>5208.0</v>
      </c>
      <c r="B5209" s="135" t="s">
        <v>17259</v>
      </c>
      <c r="C5209" s="135" t="s">
        <v>108</v>
      </c>
      <c r="K5209" s="135">
        <v>250.0</v>
      </c>
      <c r="N5209" s="143">
        <v>44871.0</v>
      </c>
    </row>
    <row r="5210">
      <c r="A5210" s="135">
        <v>5209.0</v>
      </c>
      <c r="B5210" s="135" t="s">
        <v>17261</v>
      </c>
      <c r="C5210" s="135" t="s">
        <v>108</v>
      </c>
      <c r="K5210" s="135">
        <v>40.0</v>
      </c>
      <c r="N5210" s="143">
        <v>44110.0</v>
      </c>
    </row>
    <row r="5211">
      <c r="A5211" s="135">
        <v>5210.0</v>
      </c>
      <c r="B5211" s="135" t="s">
        <v>17265</v>
      </c>
      <c r="C5211" s="135" t="s">
        <v>108</v>
      </c>
      <c r="N5211" s="143">
        <v>44560.0</v>
      </c>
    </row>
    <row r="5212">
      <c r="A5212" s="135">
        <v>5211.0</v>
      </c>
      <c r="B5212" s="135" t="s">
        <v>17267</v>
      </c>
      <c r="C5212" s="135" t="s">
        <v>108</v>
      </c>
      <c r="K5212" s="135">
        <v>40.0</v>
      </c>
      <c r="N5212" s="143">
        <v>45128.0</v>
      </c>
      <c r="Q5212" s="135" t="s">
        <v>17269</v>
      </c>
      <c r="R5212" s="135">
        <v>2.0</v>
      </c>
    </row>
    <row r="5213">
      <c r="A5213" s="135">
        <v>5212.0</v>
      </c>
      <c r="B5213" s="135" t="s">
        <v>17271</v>
      </c>
      <c r="C5213" s="135" t="s">
        <v>108</v>
      </c>
      <c r="N5213" s="143">
        <v>44907.0</v>
      </c>
    </row>
    <row r="5214">
      <c r="A5214" s="135">
        <v>5213.0</v>
      </c>
      <c r="B5214" s="135" t="s">
        <v>17273</v>
      </c>
      <c r="C5214" s="135" t="s">
        <v>108</v>
      </c>
      <c r="N5214" s="143">
        <v>45514.0</v>
      </c>
    </row>
    <row r="5215">
      <c r="A5215" s="135">
        <v>5214.0</v>
      </c>
      <c r="B5215" s="135" t="s">
        <v>17275</v>
      </c>
      <c r="C5215" s="135" t="s">
        <v>108</v>
      </c>
      <c r="K5215" s="135">
        <v>70.0</v>
      </c>
      <c r="N5215" s="143">
        <v>45042.0</v>
      </c>
    </row>
    <row r="5216">
      <c r="A5216" s="135">
        <v>5215.0</v>
      </c>
      <c r="B5216" s="135" t="s">
        <v>17277</v>
      </c>
      <c r="C5216" s="135" t="s">
        <v>108</v>
      </c>
      <c r="K5216" s="135">
        <v>200.0</v>
      </c>
      <c r="N5216" s="143">
        <v>43863.0</v>
      </c>
    </row>
    <row r="5217">
      <c r="A5217" s="135">
        <v>5216.0</v>
      </c>
      <c r="B5217" s="135" t="s">
        <v>17279</v>
      </c>
      <c r="C5217" s="135" t="s">
        <v>108</v>
      </c>
      <c r="N5217" s="143">
        <v>46010.0</v>
      </c>
    </row>
    <row r="5218">
      <c r="A5218" s="135">
        <v>5217.0</v>
      </c>
      <c r="B5218" s="135" t="s">
        <v>17281</v>
      </c>
      <c r="C5218" s="135" t="s">
        <v>108</v>
      </c>
      <c r="K5218" s="135">
        <v>150.0</v>
      </c>
      <c r="N5218" s="143">
        <v>44108.0</v>
      </c>
      <c r="Q5218" s="135" t="s">
        <v>17283</v>
      </c>
    </row>
    <row r="5219">
      <c r="A5219" s="135">
        <v>5218.0</v>
      </c>
      <c r="B5219" s="135" t="s">
        <v>17284</v>
      </c>
      <c r="C5219" s="135" t="s">
        <v>108</v>
      </c>
      <c r="K5219" s="135">
        <v>10.0</v>
      </c>
      <c r="N5219" s="143">
        <v>46008.0</v>
      </c>
    </row>
    <row r="5220">
      <c r="A5220" s="135">
        <v>5219.0</v>
      </c>
      <c r="B5220" s="135" t="s">
        <v>17286</v>
      </c>
      <c r="C5220" s="135" t="s">
        <v>108</v>
      </c>
      <c r="N5220" s="143">
        <v>44833.0</v>
      </c>
    </row>
    <row r="5221">
      <c r="A5221" s="135">
        <v>5220.0</v>
      </c>
      <c r="B5221" s="135" t="s">
        <v>17288</v>
      </c>
      <c r="C5221" s="135" t="s">
        <v>108</v>
      </c>
      <c r="N5221" s="143">
        <v>44869.0</v>
      </c>
    </row>
    <row r="5222">
      <c r="A5222" s="135">
        <v>5221.0</v>
      </c>
      <c r="B5222" s="135" t="s">
        <v>17290</v>
      </c>
      <c r="C5222" s="135" t="s">
        <v>108</v>
      </c>
      <c r="K5222" s="135">
        <v>100.0</v>
      </c>
      <c r="N5222" s="143">
        <v>43844.0</v>
      </c>
    </row>
    <row r="5223">
      <c r="A5223" s="135">
        <v>5222.0</v>
      </c>
      <c r="B5223" s="135" t="s">
        <v>17292</v>
      </c>
      <c r="C5223" s="135" t="s">
        <v>108</v>
      </c>
      <c r="K5223" s="135">
        <v>40.0</v>
      </c>
      <c r="N5223" s="143">
        <v>45580.0</v>
      </c>
    </row>
    <row r="5224">
      <c r="A5224" s="135">
        <v>5223.0</v>
      </c>
      <c r="B5224" s="135" t="s">
        <v>17295</v>
      </c>
      <c r="C5224" s="135" t="s">
        <v>108</v>
      </c>
      <c r="N5224" s="143">
        <v>43845.0</v>
      </c>
    </row>
    <row r="5225">
      <c r="A5225" s="135">
        <v>5224.0</v>
      </c>
      <c r="B5225" s="135" t="s">
        <v>17296</v>
      </c>
      <c r="C5225" s="135" t="s">
        <v>108</v>
      </c>
      <c r="K5225" s="135">
        <v>250.0</v>
      </c>
      <c r="N5225" s="143">
        <v>44739.0</v>
      </c>
    </row>
    <row r="5226">
      <c r="A5226" s="135">
        <v>5225.0</v>
      </c>
      <c r="B5226" s="135" t="s">
        <v>17298</v>
      </c>
      <c r="C5226" s="135" t="s">
        <v>108</v>
      </c>
      <c r="K5226" s="135">
        <v>90.0</v>
      </c>
      <c r="N5226" s="143">
        <v>46071.0</v>
      </c>
    </row>
    <row r="5227">
      <c r="A5227" s="135">
        <v>5226.0</v>
      </c>
      <c r="B5227" s="135" t="s">
        <v>17302</v>
      </c>
      <c r="C5227" s="135" t="s">
        <v>108</v>
      </c>
      <c r="K5227" s="135">
        <v>60.0</v>
      </c>
      <c r="N5227" s="143">
        <v>45660.0</v>
      </c>
    </row>
    <row r="5228">
      <c r="A5228" s="135">
        <v>5227.0</v>
      </c>
      <c r="B5228" s="135" t="s">
        <v>17304</v>
      </c>
      <c r="C5228" s="135" t="s">
        <v>108</v>
      </c>
      <c r="K5228" s="135">
        <v>10.0</v>
      </c>
      <c r="N5228" s="143">
        <v>45847.0</v>
      </c>
    </row>
    <row r="5229">
      <c r="A5229" s="135">
        <v>5228.0</v>
      </c>
      <c r="B5229" s="135" t="s">
        <v>17308</v>
      </c>
      <c r="C5229" s="135" t="s">
        <v>108</v>
      </c>
      <c r="N5229" s="143">
        <v>45516.0</v>
      </c>
    </row>
    <row r="5230">
      <c r="A5230" s="135">
        <v>5229.0</v>
      </c>
      <c r="B5230" s="135" t="s">
        <v>17310</v>
      </c>
      <c r="C5230" s="135" t="s">
        <v>108</v>
      </c>
      <c r="K5230" s="135">
        <v>300.0</v>
      </c>
      <c r="N5230" s="143">
        <v>45781.0</v>
      </c>
      <c r="Q5230" s="135" t="s">
        <v>17311</v>
      </c>
    </row>
    <row r="5231">
      <c r="A5231" s="135">
        <v>5230.0</v>
      </c>
      <c r="B5231" s="135" t="s">
        <v>17313</v>
      </c>
      <c r="C5231" s="135" t="s">
        <v>108</v>
      </c>
      <c r="N5231" s="143">
        <v>46015.0</v>
      </c>
    </row>
    <row r="5232">
      <c r="A5232" s="135">
        <v>5231.0</v>
      </c>
      <c r="B5232" s="135" t="s">
        <v>17314</v>
      </c>
      <c r="C5232" s="135" t="s">
        <v>108</v>
      </c>
      <c r="N5232" s="143">
        <v>44048.0</v>
      </c>
    </row>
    <row r="5233">
      <c r="A5233" s="135">
        <v>5232.0</v>
      </c>
      <c r="B5233" s="135" t="s">
        <v>17316</v>
      </c>
      <c r="C5233" s="135" t="s">
        <v>108</v>
      </c>
      <c r="K5233" s="135">
        <v>100.0</v>
      </c>
      <c r="N5233" s="143">
        <v>44855.0</v>
      </c>
    </row>
    <row r="5234">
      <c r="A5234" s="135">
        <v>5233.0</v>
      </c>
      <c r="B5234" s="135" t="s">
        <v>4051</v>
      </c>
      <c r="C5234" s="135" t="s">
        <v>108</v>
      </c>
      <c r="K5234" s="135">
        <v>150.0</v>
      </c>
      <c r="N5234" s="143">
        <v>43843.0</v>
      </c>
    </row>
    <row r="5235">
      <c r="A5235" s="135">
        <v>5234.0</v>
      </c>
      <c r="B5235" s="135" t="s">
        <v>17320</v>
      </c>
      <c r="C5235" s="135" t="s">
        <v>108</v>
      </c>
      <c r="K5235" s="135">
        <v>20.0</v>
      </c>
      <c r="N5235" s="143">
        <v>46058.0</v>
      </c>
    </row>
    <row r="5236">
      <c r="A5236" s="135">
        <v>5235.0</v>
      </c>
      <c r="B5236" s="135" t="s">
        <v>17322</v>
      </c>
      <c r="C5236" s="135" t="s">
        <v>108</v>
      </c>
      <c r="K5236" s="135">
        <v>60.0</v>
      </c>
      <c r="N5236" s="143">
        <v>44454.0</v>
      </c>
    </row>
    <row r="5237">
      <c r="A5237" s="135">
        <v>5236.0</v>
      </c>
      <c r="B5237" s="135" t="s">
        <v>17325</v>
      </c>
      <c r="C5237" s="135" t="s">
        <v>108</v>
      </c>
      <c r="K5237" s="135">
        <v>300.0</v>
      </c>
      <c r="N5237" s="143">
        <v>43857.0</v>
      </c>
    </row>
    <row r="5238">
      <c r="A5238" s="135">
        <v>5237.0</v>
      </c>
      <c r="B5238" s="135" t="s">
        <v>17327</v>
      </c>
      <c r="C5238" s="135" t="s">
        <v>108</v>
      </c>
      <c r="K5238" s="135">
        <v>10.0</v>
      </c>
      <c r="N5238" s="143">
        <v>45848.0</v>
      </c>
    </row>
    <row r="5239">
      <c r="A5239" s="135">
        <v>5238.0</v>
      </c>
      <c r="B5239" s="135" t="s">
        <v>17329</v>
      </c>
      <c r="C5239" s="135" t="s">
        <v>108</v>
      </c>
      <c r="N5239" s="143">
        <v>45405.0</v>
      </c>
    </row>
    <row r="5240">
      <c r="A5240" s="135">
        <v>5239.0</v>
      </c>
      <c r="B5240" s="135" t="s">
        <v>17333</v>
      </c>
      <c r="C5240" s="135" t="s">
        <v>108</v>
      </c>
      <c r="K5240" s="135">
        <v>20.0</v>
      </c>
      <c r="N5240" s="143">
        <v>45833.0</v>
      </c>
    </row>
    <row r="5241">
      <c r="A5241" s="135">
        <v>5240.0</v>
      </c>
      <c r="B5241" s="135" t="s">
        <v>17335</v>
      </c>
      <c r="C5241" s="135" t="s">
        <v>108</v>
      </c>
      <c r="K5241" s="135">
        <v>150.0</v>
      </c>
      <c r="N5241" s="143">
        <v>44568.0</v>
      </c>
    </row>
    <row r="5242">
      <c r="A5242" s="135">
        <v>5241.0</v>
      </c>
      <c r="B5242" s="135" t="s">
        <v>17338</v>
      </c>
      <c r="C5242" s="135" t="s">
        <v>108</v>
      </c>
      <c r="K5242" s="135">
        <v>80.0</v>
      </c>
      <c r="N5242" s="143">
        <v>44949.0</v>
      </c>
    </row>
    <row r="5243">
      <c r="A5243" s="135">
        <v>5242.0</v>
      </c>
      <c r="B5243" s="135" t="s">
        <v>17340</v>
      </c>
      <c r="C5243" s="135" t="s">
        <v>108</v>
      </c>
      <c r="N5243" s="143">
        <v>45996.0</v>
      </c>
    </row>
    <row r="5244">
      <c r="A5244" s="135">
        <v>5243.0</v>
      </c>
      <c r="B5244" s="135" t="s">
        <v>17341</v>
      </c>
      <c r="C5244" s="135" t="s">
        <v>108</v>
      </c>
      <c r="N5244" s="143">
        <v>45056.0</v>
      </c>
    </row>
    <row r="5245">
      <c r="A5245" s="135">
        <v>5244.0</v>
      </c>
      <c r="B5245" s="135" t="s">
        <v>17343</v>
      </c>
      <c r="C5245" s="135" t="s">
        <v>108</v>
      </c>
      <c r="K5245" s="135">
        <v>200.0</v>
      </c>
      <c r="N5245" s="143">
        <v>45805.0</v>
      </c>
    </row>
    <row r="5246">
      <c r="A5246" s="135">
        <v>5245.0</v>
      </c>
      <c r="B5246" s="135" t="s">
        <v>17344</v>
      </c>
      <c r="C5246" s="135" t="s">
        <v>108</v>
      </c>
      <c r="K5246" s="135">
        <v>350.0</v>
      </c>
      <c r="N5246" s="143">
        <v>43917.0</v>
      </c>
    </row>
    <row r="5247">
      <c r="A5247" s="135">
        <v>5246.0</v>
      </c>
      <c r="B5247" s="135" t="s">
        <v>17346</v>
      </c>
      <c r="C5247" s="135" t="s">
        <v>108</v>
      </c>
      <c r="K5247" s="135">
        <v>20.0</v>
      </c>
      <c r="N5247" s="143">
        <v>46066.0</v>
      </c>
    </row>
    <row r="5248">
      <c r="A5248" s="135">
        <v>5247.0</v>
      </c>
      <c r="B5248" s="135" t="s">
        <v>17349</v>
      </c>
      <c r="C5248" s="135" t="s">
        <v>108</v>
      </c>
      <c r="K5248" s="135">
        <v>40.0</v>
      </c>
      <c r="N5248" s="143">
        <v>43874.0</v>
      </c>
    </row>
    <row r="5249">
      <c r="A5249" s="135">
        <v>5248.0</v>
      </c>
      <c r="B5249" s="135" t="s">
        <v>17351</v>
      </c>
      <c r="C5249" s="135" t="s">
        <v>108</v>
      </c>
      <c r="K5249" s="135">
        <v>150.0</v>
      </c>
      <c r="N5249" s="143">
        <v>44698.0</v>
      </c>
    </row>
    <row r="5250">
      <c r="A5250" s="135">
        <v>5249.0</v>
      </c>
      <c r="B5250" s="135" t="s">
        <v>17353</v>
      </c>
      <c r="C5250" s="135" t="s">
        <v>108</v>
      </c>
      <c r="K5250" s="135">
        <v>20.0</v>
      </c>
      <c r="N5250" s="143">
        <v>45839.0</v>
      </c>
    </row>
    <row r="5251">
      <c r="A5251" s="135">
        <v>5250.0</v>
      </c>
      <c r="B5251" s="135" t="s">
        <v>4055</v>
      </c>
      <c r="C5251" s="135" t="s">
        <v>108</v>
      </c>
      <c r="K5251" s="135">
        <v>80.0</v>
      </c>
      <c r="N5251" s="143">
        <v>46058.0</v>
      </c>
      <c r="Q5251" s="135" t="s">
        <v>4056</v>
      </c>
      <c r="R5251" s="135">
        <v>4.0</v>
      </c>
    </row>
    <row r="5252">
      <c r="A5252" s="135">
        <v>5251.0</v>
      </c>
      <c r="B5252" s="135" t="s">
        <v>17359</v>
      </c>
      <c r="C5252" s="135" t="s">
        <v>108</v>
      </c>
      <c r="K5252" s="135">
        <v>60.0</v>
      </c>
      <c r="N5252" s="143">
        <v>45758.0</v>
      </c>
    </row>
    <row r="5253">
      <c r="A5253" s="135">
        <v>5252.0</v>
      </c>
      <c r="B5253" s="135" t="s">
        <v>4058</v>
      </c>
      <c r="C5253" s="135" t="s">
        <v>108</v>
      </c>
      <c r="K5253" s="135">
        <v>30.0</v>
      </c>
      <c r="N5253" s="143">
        <v>45611.0</v>
      </c>
    </row>
    <row r="5254">
      <c r="A5254" s="135">
        <v>5253.0</v>
      </c>
      <c r="B5254" s="135" t="s">
        <v>17363</v>
      </c>
      <c r="C5254" s="135" t="s">
        <v>108</v>
      </c>
      <c r="K5254" s="135">
        <v>10.0</v>
      </c>
      <c r="N5254" s="143">
        <v>46048.0</v>
      </c>
      <c r="Q5254" s="135" t="s">
        <v>17365</v>
      </c>
    </row>
    <row r="5255">
      <c r="A5255" s="135">
        <v>5254.0</v>
      </c>
      <c r="B5255" s="135" t="s">
        <v>17367</v>
      </c>
      <c r="C5255" s="135" t="s">
        <v>108</v>
      </c>
      <c r="N5255" s="143">
        <v>45765.0</v>
      </c>
    </row>
    <row r="5256">
      <c r="A5256" s="135">
        <v>5255.0</v>
      </c>
      <c r="B5256" s="135" t="s">
        <v>17369</v>
      </c>
      <c r="C5256" s="135" t="s">
        <v>108</v>
      </c>
      <c r="K5256" s="135">
        <v>80.0</v>
      </c>
      <c r="N5256" s="143">
        <v>43847.0</v>
      </c>
    </row>
    <row r="5257">
      <c r="A5257" s="135">
        <v>5256.0</v>
      </c>
      <c r="B5257" s="135" t="s">
        <v>17371</v>
      </c>
      <c r="C5257" s="135" t="s">
        <v>108</v>
      </c>
      <c r="K5257" s="135">
        <v>300.0</v>
      </c>
      <c r="N5257" s="143">
        <v>43839.0</v>
      </c>
    </row>
    <row r="5258">
      <c r="A5258" s="135">
        <v>5257.0</v>
      </c>
      <c r="B5258" s="135" t="s">
        <v>17373</v>
      </c>
      <c r="C5258" s="135" t="s">
        <v>108</v>
      </c>
      <c r="K5258" s="135">
        <v>30.0</v>
      </c>
      <c r="N5258" s="143">
        <v>46060.0</v>
      </c>
    </row>
    <row r="5259">
      <c r="A5259" s="135">
        <v>5258.0</v>
      </c>
      <c r="B5259" s="135" t="s">
        <v>17375</v>
      </c>
      <c r="C5259" s="135" t="s">
        <v>108</v>
      </c>
      <c r="K5259" s="135">
        <v>20.0</v>
      </c>
      <c r="N5259" s="143">
        <v>46079.0</v>
      </c>
    </row>
    <row r="5260">
      <c r="A5260" s="135">
        <v>5259.0</v>
      </c>
      <c r="B5260" s="135" t="s">
        <v>17377</v>
      </c>
      <c r="C5260" s="135" t="s">
        <v>108</v>
      </c>
      <c r="K5260" s="135">
        <v>30.0</v>
      </c>
      <c r="N5260" s="143">
        <v>45491.0</v>
      </c>
    </row>
    <row r="5261">
      <c r="A5261" s="135">
        <v>5260.0</v>
      </c>
      <c r="B5261" s="135" t="s">
        <v>17380</v>
      </c>
      <c r="C5261" s="135" t="s">
        <v>108</v>
      </c>
      <c r="K5261" s="135">
        <v>30.0</v>
      </c>
      <c r="N5261" s="143">
        <v>43938.0</v>
      </c>
    </row>
    <row r="5262">
      <c r="A5262" s="135">
        <v>5261.0</v>
      </c>
      <c r="B5262" s="135" t="s">
        <v>17383</v>
      </c>
      <c r="C5262" s="135" t="s">
        <v>108</v>
      </c>
      <c r="K5262" s="135">
        <v>70.0</v>
      </c>
      <c r="N5262" s="143">
        <v>44695.0</v>
      </c>
    </row>
    <row r="5263">
      <c r="A5263" s="135">
        <v>5262.0</v>
      </c>
      <c r="B5263" s="135" t="s">
        <v>17385</v>
      </c>
      <c r="C5263" s="135" t="s">
        <v>108</v>
      </c>
      <c r="N5263" s="143">
        <v>44892.0</v>
      </c>
      <c r="Q5263" s="135" t="s">
        <v>2227</v>
      </c>
    </row>
    <row r="5264">
      <c r="A5264" s="135">
        <v>5263.0</v>
      </c>
      <c r="B5264" s="135" t="s">
        <v>17387</v>
      </c>
      <c r="C5264" s="135" t="s">
        <v>108</v>
      </c>
      <c r="K5264" s="135">
        <v>10.0</v>
      </c>
      <c r="N5264" s="143">
        <v>44886.0</v>
      </c>
    </row>
    <row r="5265">
      <c r="A5265" s="135">
        <v>5264.0</v>
      </c>
      <c r="B5265" s="135" t="s">
        <v>17389</v>
      </c>
      <c r="C5265" s="135" t="s">
        <v>108</v>
      </c>
      <c r="N5265" s="143">
        <v>45388.0</v>
      </c>
    </row>
    <row r="5266">
      <c r="A5266" s="135">
        <v>5265.0</v>
      </c>
      <c r="B5266" s="135" t="s">
        <v>17390</v>
      </c>
      <c r="C5266" s="135" t="s">
        <v>108</v>
      </c>
      <c r="N5266" s="143">
        <v>46080.0</v>
      </c>
    </row>
    <row r="5267">
      <c r="A5267" s="135">
        <v>5266.0</v>
      </c>
      <c r="B5267" s="135" t="s">
        <v>4061</v>
      </c>
      <c r="C5267" s="135" t="s">
        <v>108</v>
      </c>
      <c r="K5267" s="135">
        <v>70.0</v>
      </c>
      <c r="N5267" s="143">
        <v>44926.0</v>
      </c>
    </row>
    <row r="5268">
      <c r="A5268" s="135">
        <v>5267.0</v>
      </c>
      <c r="B5268" s="135" t="s">
        <v>17394</v>
      </c>
      <c r="C5268" s="135" t="s">
        <v>108</v>
      </c>
      <c r="K5268" s="135">
        <v>200.0</v>
      </c>
      <c r="N5268" s="143">
        <v>43990.0</v>
      </c>
    </row>
    <row r="5269">
      <c r="A5269" s="135">
        <v>5268.0</v>
      </c>
      <c r="B5269" s="135" t="s">
        <v>17396</v>
      </c>
      <c r="C5269" s="135" t="s">
        <v>108</v>
      </c>
      <c r="N5269" s="143">
        <v>45019.0</v>
      </c>
    </row>
    <row r="5270">
      <c r="A5270" s="135">
        <v>5269.0</v>
      </c>
      <c r="B5270" s="135" t="s">
        <v>17398</v>
      </c>
      <c r="C5270" s="135" t="s">
        <v>108</v>
      </c>
      <c r="K5270" s="135">
        <v>10.0</v>
      </c>
      <c r="N5270" s="143">
        <v>45277.0</v>
      </c>
    </row>
    <row r="5271">
      <c r="A5271" s="135">
        <v>5270.0</v>
      </c>
      <c r="B5271" s="135" t="s">
        <v>17400</v>
      </c>
      <c r="C5271" s="135" t="s">
        <v>108</v>
      </c>
      <c r="K5271" s="135">
        <v>10.0</v>
      </c>
      <c r="N5271" s="143">
        <v>44832.0</v>
      </c>
    </row>
    <row r="5272">
      <c r="A5272" s="135">
        <v>5271.0</v>
      </c>
      <c r="B5272" s="135" t="s">
        <v>17403</v>
      </c>
      <c r="C5272" s="135" t="s">
        <v>108</v>
      </c>
      <c r="N5272" s="143">
        <v>45924.0</v>
      </c>
    </row>
    <row r="5273">
      <c r="A5273" s="135">
        <v>5272.0</v>
      </c>
      <c r="B5273" s="135" t="s">
        <v>17406</v>
      </c>
      <c r="C5273" s="135" t="s">
        <v>108</v>
      </c>
      <c r="N5273" s="143">
        <v>46019.0</v>
      </c>
      <c r="Q5273" s="135" t="s">
        <v>17408</v>
      </c>
    </row>
    <row r="5274">
      <c r="A5274" s="135">
        <v>5273.0</v>
      </c>
      <c r="B5274" s="135" t="s">
        <v>17409</v>
      </c>
      <c r="C5274" s="135" t="s">
        <v>108</v>
      </c>
      <c r="K5274" s="135">
        <v>250.0</v>
      </c>
      <c r="N5274" s="143">
        <v>46013.0</v>
      </c>
      <c r="Q5274" s="135" t="s">
        <v>17411</v>
      </c>
    </row>
    <row r="5275">
      <c r="A5275" s="135">
        <v>5274.0</v>
      </c>
      <c r="B5275" s="135" t="s">
        <v>17413</v>
      </c>
      <c r="C5275" s="135" t="s">
        <v>108</v>
      </c>
      <c r="K5275" s="135">
        <v>30.0</v>
      </c>
      <c r="N5275" s="143">
        <v>46000.0</v>
      </c>
    </row>
    <row r="5276">
      <c r="A5276" s="135">
        <v>5275.0</v>
      </c>
      <c r="B5276" s="135" t="s">
        <v>17417</v>
      </c>
      <c r="C5276" s="135" t="s">
        <v>108</v>
      </c>
      <c r="K5276" s="135">
        <v>50.0</v>
      </c>
      <c r="N5276" s="143">
        <v>43895.0</v>
      </c>
    </row>
    <row r="5277">
      <c r="A5277" s="135">
        <v>5276.0</v>
      </c>
      <c r="B5277" s="135" t="s">
        <v>17420</v>
      </c>
      <c r="C5277" s="135" t="s">
        <v>108</v>
      </c>
      <c r="K5277" s="135">
        <v>150.0</v>
      </c>
      <c r="N5277" s="143">
        <v>43869.0</v>
      </c>
    </row>
    <row r="5278">
      <c r="A5278" s="135">
        <v>5277.0</v>
      </c>
      <c r="B5278" s="135" t="s">
        <v>17422</v>
      </c>
      <c r="C5278" s="135" t="s">
        <v>108</v>
      </c>
      <c r="K5278" s="135">
        <v>30.0</v>
      </c>
      <c r="N5278" s="143">
        <v>43842.0</v>
      </c>
    </row>
    <row r="5279">
      <c r="A5279" s="135">
        <v>5278.0</v>
      </c>
      <c r="B5279" s="135" t="s">
        <v>17425</v>
      </c>
      <c r="C5279" s="135" t="s">
        <v>108</v>
      </c>
      <c r="K5279" s="135">
        <v>80.0</v>
      </c>
      <c r="N5279" s="143">
        <v>46059.0</v>
      </c>
    </row>
    <row r="5280">
      <c r="A5280" s="135">
        <v>5279.0</v>
      </c>
      <c r="B5280" s="135" t="s">
        <v>17427</v>
      </c>
      <c r="C5280" s="135" t="s">
        <v>108</v>
      </c>
      <c r="K5280" s="135">
        <v>100.0</v>
      </c>
      <c r="N5280" s="143">
        <v>43963.0</v>
      </c>
    </row>
    <row r="5281">
      <c r="A5281" s="135">
        <v>5280.0</v>
      </c>
      <c r="B5281" s="135" t="s">
        <v>17431</v>
      </c>
      <c r="C5281" s="135" t="s">
        <v>108</v>
      </c>
      <c r="K5281" s="135">
        <v>150.0</v>
      </c>
      <c r="N5281" s="143">
        <v>44958.0</v>
      </c>
    </row>
    <row r="5282">
      <c r="A5282" s="135">
        <v>5281.0</v>
      </c>
      <c r="B5282" s="135" t="s">
        <v>17432</v>
      </c>
      <c r="C5282" s="135" t="s">
        <v>108</v>
      </c>
      <c r="K5282" s="135">
        <v>10.0</v>
      </c>
      <c r="N5282" s="143">
        <v>45848.0</v>
      </c>
    </row>
    <row r="5283">
      <c r="A5283" s="135">
        <v>5282.0</v>
      </c>
      <c r="B5283" s="135" t="s">
        <v>17434</v>
      </c>
      <c r="C5283" s="135" t="s">
        <v>108</v>
      </c>
      <c r="K5283" s="135">
        <v>100.0</v>
      </c>
      <c r="N5283" s="143">
        <v>42779.0</v>
      </c>
    </row>
    <row r="5284">
      <c r="A5284" s="135">
        <v>5283.0</v>
      </c>
      <c r="B5284" s="135" t="s">
        <v>17436</v>
      </c>
      <c r="C5284" s="135" t="s">
        <v>108</v>
      </c>
      <c r="N5284" s="143">
        <v>42292.0</v>
      </c>
      <c r="Q5284" s="135" t="s">
        <v>2227</v>
      </c>
    </row>
    <row r="5285">
      <c r="A5285" s="135">
        <v>5284.0</v>
      </c>
      <c r="B5285" s="135" t="s">
        <v>17439</v>
      </c>
      <c r="C5285" s="135" t="s">
        <v>108</v>
      </c>
      <c r="N5285" s="143">
        <v>45760.0</v>
      </c>
    </row>
    <row r="5286">
      <c r="A5286" s="135">
        <v>5285.0</v>
      </c>
      <c r="B5286" s="135" t="s">
        <v>17441</v>
      </c>
      <c r="C5286" s="135" t="s">
        <v>108</v>
      </c>
      <c r="K5286" s="135">
        <v>50.0</v>
      </c>
      <c r="N5286" s="143">
        <v>43842.0</v>
      </c>
    </row>
    <row r="5287">
      <c r="A5287" s="135">
        <v>5286.0</v>
      </c>
      <c r="B5287" s="135" t="s">
        <v>17442</v>
      </c>
      <c r="C5287" s="135" t="s">
        <v>108</v>
      </c>
      <c r="K5287" s="135">
        <v>70.0</v>
      </c>
      <c r="N5287" s="143">
        <v>45230.0</v>
      </c>
    </row>
    <row r="5288">
      <c r="A5288" s="135">
        <v>5287.0</v>
      </c>
      <c r="B5288" s="135" t="s">
        <v>17444</v>
      </c>
      <c r="C5288" s="135" t="s">
        <v>108</v>
      </c>
      <c r="K5288" s="135">
        <v>50.0</v>
      </c>
      <c r="N5288" s="143">
        <v>46066.0</v>
      </c>
    </row>
    <row r="5289">
      <c r="A5289" s="135">
        <v>5288.0</v>
      </c>
      <c r="B5289" s="135" t="s">
        <v>17446</v>
      </c>
      <c r="C5289" s="135" t="s">
        <v>108</v>
      </c>
      <c r="N5289" s="143">
        <v>45642.0</v>
      </c>
    </row>
    <row r="5290">
      <c r="A5290" s="135">
        <v>5289.0</v>
      </c>
      <c r="B5290" s="135" t="s">
        <v>17448</v>
      </c>
      <c r="C5290" s="135" t="s">
        <v>108</v>
      </c>
      <c r="K5290" s="135">
        <v>10.0</v>
      </c>
      <c r="N5290" s="143">
        <v>46015.0</v>
      </c>
    </row>
    <row r="5291">
      <c r="A5291" s="135">
        <v>5290.0</v>
      </c>
      <c r="B5291" s="135" t="s">
        <v>17452</v>
      </c>
      <c r="C5291" s="135" t="s">
        <v>108</v>
      </c>
      <c r="K5291" s="135">
        <v>100.0</v>
      </c>
      <c r="N5291" s="143">
        <v>45824.0</v>
      </c>
    </row>
    <row r="5292">
      <c r="A5292" s="135">
        <v>5291.0</v>
      </c>
      <c r="B5292" s="135" t="s">
        <v>17455</v>
      </c>
      <c r="C5292" s="135" t="s">
        <v>108</v>
      </c>
      <c r="K5292" s="135">
        <v>80.0</v>
      </c>
      <c r="N5292" s="143">
        <v>43849.0</v>
      </c>
    </row>
    <row r="5293">
      <c r="A5293" s="135">
        <v>5292.0</v>
      </c>
      <c r="B5293" s="135" t="s">
        <v>17457</v>
      </c>
      <c r="C5293" s="135" t="s">
        <v>108</v>
      </c>
      <c r="K5293" s="135">
        <v>30.0</v>
      </c>
      <c r="N5293" s="143">
        <v>44460.0</v>
      </c>
    </row>
    <row r="5294">
      <c r="A5294" s="135">
        <v>5293.0</v>
      </c>
      <c r="B5294" s="135" t="s">
        <v>17460</v>
      </c>
      <c r="C5294" s="135" t="s">
        <v>108</v>
      </c>
      <c r="K5294" s="135">
        <v>100.0</v>
      </c>
      <c r="N5294" s="143">
        <v>45995.0</v>
      </c>
    </row>
    <row r="5295">
      <c r="A5295" s="135">
        <v>5294.0</v>
      </c>
      <c r="B5295" s="135" t="s">
        <v>17463</v>
      </c>
      <c r="C5295" s="135" t="s">
        <v>108</v>
      </c>
      <c r="K5295" s="135">
        <v>50.0</v>
      </c>
      <c r="N5295" s="143">
        <v>43843.0</v>
      </c>
    </row>
    <row r="5296">
      <c r="A5296" s="135">
        <v>5295.0</v>
      </c>
      <c r="B5296" s="135" t="s">
        <v>17466</v>
      </c>
      <c r="C5296" s="135" t="s">
        <v>108</v>
      </c>
      <c r="K5296" s="135">
        <v>20.0</v>
      </c>
      <c r="N5296" s="143">
        <v>45446.0</v>
      </c>
    </row>
    <row r="5297">
      <c r="A5297" s="135">
        <v>5296.0</v>
      </c>
      <c r="B5297" s="135" t="s">
        <v>17469</v>
      </c>
      <c r="C5297" s="135" t="s">
        <v>108</v>
      </c>
      <c r="K5297" s="135">
        <v>90.0</v>
      </c>
      <c r="N5297" s="143">
        <v>44557.0</v>
      </c>
    </row>
    <row r="5298">
      <c r="A5298" s="135">
        <v>5297.0</v>
      </c>
      <c r="B5298" s="135" t="s">
        <v>17471</v>
      </c>
      <c r="C5298" s="135" t="s">
        <v>108</v>
      </c>
      <c r="K5298" s="135">
        <v>10.0</v>
      </c>
      <c r="N5298" s="143">
        <v>45795.0</v>
      </c>
    </row>
    <row r="5299">
      <c r="A5299" s="135">
        <v>5298.0</v>
      </c>
      <c r="B5299" s="135" t="s">
        <v>17472</v>
      </c>
      <c r="C5299" s="135" t="s">
        <v>108</v>
      </c>
      <c r="N5299" s="143">
        <v>45513.0</v>
      </c>
    </row>
    <row r="5300">
      <c r="A5300" s="135">
        <v>5299.0</v>
      </c>
      <c r="B5300" s="135" t="s">
        <v>17473</v>
      </c>
      <c r="C5300" s="135" t="s">
        <v>108</v>
      </c>
      <c r="K5300" s="135">
        <v>10.0</v>
      </c>
      <c r="N5300" s="143">
        <v>46015.0</v>
      </c>
    </row>
    <row r="5301">
      <c r="A5301" s="135">
        <v>5300.0</v>
      </c>
      <c r="B5301" s="135" t="s">
        <v>17476</v>
      </c>
      <c r="C5301" s="135" t="s">
        <v>108</v>
      </c>
      <c r="K5301" s="135">
        <v>10.0</v>
      </c>
      <c r="N5301" s="143">
        <v>46082.0</v>
      </c>
    </row>
    <row r="5302">
      <c r="A5302" s="135">
        <v>5301.0</v>
      </c>
      <c r="B5302" s="135" t="s">
        <v>17478</v>
      </c>
      <c r="C5302" s="135" t="s">
        <v>108</v>
      </c>
      <c r="N5302" s="143">
        <v>43841.0</v>
      </c>
    </row>
    <row r="5303">
      <c r="A5303" s="135">
        <v>5302.0</v>
      </c>
      <c r="B5303" s="135" t="s">
        <v>17479</v>
      </c>
      <c r="C5303" s="135" t="s">
        <v>108</v>
      </c>
      <c r="N5303" s="143">
        <v>44969.0</v>
      </c>
    </row>
    <row r="5304">
      <c r="A5304" s="135">
        <v>5303.0</v>
      </c>
      <c r="B5304" s="135" t="s">
        <v>17481</v>
      </c>
      <c r="C5304" s="135" t="s">
        <v>108</v>
      </c>
      <c r="N5304" s="143">
        <v>45607.0</v>
      </c>
    </row>
    <row r="5305">
      <c r="A5305" s="135">
        <v>5304.0</v>
      </c>
      <c r="B5305" s="135" t="s">
        <v>17483</v>
      </c>
      <c r="C5305" s="135" t="s">
        <v>108</v>
      </c>
      <c r="K5305" s="135">
        <v>50.0</v>
      </c>
      <c r="N5305" s="143">
        <v>43893.0</v>
      </c>
    </row>
    <row r="5306">
      <c r="A5306" s="135">
        <v>5305.0</v>
      </c>
      <c r="B5306" s="135" t="s">
        <v>17484</v>
      </c>
      <c r="C5306" s="135" t="s">
        <v>108</v>
      </c>
      <c r="N5306" s="143">
        <v>45701.0</v>
      </c>
    </row>
    <row r="5307">
      <c r="A5307" s="135">
        <v>5306.0</v>
      </c>
      <c r="B5307" s="135" t="s">
        <v>17487</v>
      </c>
      <c r="C5307" s="135" t="s">
        <v>108</v>
      </c>
      <c r="K5307" s="135">
        <v>40.0</v>
      </c>
      <c r="N5307" s="143">
        <v>46079.0</v>
      </c>
    </row>
    <row r="5308">
      <c r="A5308" s="135">
        <v>5307.0</v>
      </c>
      <c r="B5308" s="135" t="s">
        <v>17489</v>
      </c>
      <c r="C5308" s="135" t="s">
        <v>108</v>
      </c>
      <c r="K5308" s="135">
        <v>60.0</v>
      </c>
      <c r="N5308" s="143">
        <v>44613.0</v>
      </c>
    </row>
    <row r="5309">
      <c r="A5309" s="135">
        <v>5308.0</v>
      </c>
      <c r="B5309" s="135" t="s">
        <v>17492</v>
      </c>
      <c r="C5309" s="135" t="s">
        <v>108</v>
      </c>
      <c r="K5309" s="135">
        <v>100.0</v>
      </c>
      <c r="N5309" s="143">
        <v>44494.0</v>
      </c>
    </row>
    <row r="5310">
      <c r="A5310" s="135">
        <v>5309.0</v>
      </c>
      <c r="B5310" s="135" t="s">
        <v>17494</v>
      </c>
      <c r="C5310" s="135" t="s">
        <v>108</v>
      </c>
      <c r="K5310" s="135">
        <v>150.0</v>
      </c>
      <c r="N5310" s="143">
        <v>43849.0</v>
      </c>
      <c r="Q5310" s="135" t="s">
        <v>17495</v>
      </c>
      <c r="R5310" s="135">
        <v>1.0</v>
      </c>
    </row>
    <row r="5311">
      <c r="A5311" s="135">
        <v>5310.0</v>
      </c>
      <c r="B5311" s="135" t="s">
        <v>4064</v>
      </c>
      <c r="C5311" s="135" t="s">
        <v>108</v>
      </c>
      <c r="K5311" s="135">
        <v>30.0</v>
      </c>
      <c r="N5311" s="143">
        <v>46058.0</v>
      </c>
      <c r="Q5311" s="135" t="s">
        <v>4065</v>
      </c>
      <c r="R5311" s="135">
        <v>2.0</v>
      </c>
    </row>
    <row r="5312">
      <c r="A5312" s="135">
        <v>5311.0</v>
      </c>
      <c r="B5312" s="135" t="s">
        <v>17499</v>
      </c>
      <c r="C5312" s="135" t="s">
        <v>108</v>
      </c>
      <c r="K5312" s="135">
        <v>100.0</v>
      </c>
      <c r="N5312" s="143">
        <v>45824.0</v>
      </c>
      <c r="Q5312" s="135" t="s">
        <v>17500</v>
      </c>
    </row>
    <row r="5313">
      <c r="A5313" s="135">
        <v>5312.0</v>
      </c>
      <c r="B5313" s="135" t="s">
        <v>17502</v>
      </c>
      <c r="C5313" s="135" t="s">
        <v>108</v>
      </c>
      <c r="K5313" s="135">
        <v>30.0</v>
      </c>
      <c r="N5313" s="143">
        <v>45432.0</v>
      </c>
    </row>
    <row r="5314">
      <c r="A5314" s="135">
        <v>5313.0</v>
      </c>
      <c r="B5314" s="135" t="s">
        <v>17504</v>
      </c>
      <c r="C5314" s="135" t="s">
        <v>108</v>
      </c>
      <c r="K5314" s="135">
        <v>10.0</v>
      </c>
      <c r="N5314" s="143">
        <v>45839.0</v>
      </c>
    </row>
    <row r="5315">
      <c r="A5315" s="135">
        <v>5314.0</v>
      </c>
      <c r="B5315" s="135" t="s">
        <v>17507</v>
      </c>
      <c r="C5315" s="135" t="s">
        <v>108</v>
      </c>
      <c r="K5315" s="135">
        <v>70.0</v>
      </c>
      <c r="N5315" s="143">
        <v>43873.0</v>
      </c>
      <c r="O5315" s="135" t="s">
        <v>1903</v>
      </c>
      <c r="P5315" s="135" t="s">
        <v>1767</v>
      </c>
      <c r="S5315" s="135" t="s">
        <v>1770</v>
      </c>
    </row>
    <row r="5316">
      <c r="A5316" s="135">
        <v>5315.0</v>
      </c>
      <c r="B5316" s="135" t="s">
        <v>17508</v>
      </c>
      <c r="C5316" s="135" t="s">
        <v>108</v>
      </c>
      <c r="N5316" s="143">
        <v>45540.0</v>
      </c>
    </row>
    <row r="5317">
      <c r="A5317" s="135">
        <v>5316.0</v>
      </c>
      <c r="B5317" s="135" t="s">
        <v>17509</v>
      </c>
      <c r="C5317" s="135" t="s">
        <v>108</v>
      </c>
      <c r="K5317" s="135">
        <v>20.0</v>
      </c>
      <c r="N5317" s="143">
        <v>45836.0</v>
      </c>
    </row>
    <row r="5318">
      <c r="A5318" s="135">
        <v>5317.0</v>
      </c>
      <c r="B5318" s="135" t="s">
        <v>17510</v>
      </c>
      <c r="C5318" s="135" t="s">
        <v>108</v>
      </c>
      <c r="K5318" s="135">
        <v>10.0</v>
      </c>
      <c r="N5318" s="143">
        <v>45648.0</v>
      </c>
    </row>
    <row r="5319">
      <c r="A5319" s="135">
        <v>5318.0</v>
      </c>
      <c r="B5319" s="135" t="s">
        <v>17511</v>
      </c>
      <c r="C5319" s="135" t="s">
        <v>108</v>
      </c>
      <c r="N5319" s="143">
        <v>45091.0</v>
      </c>
    </row>
    <row r="5320">
      <c r="A5320" s="135">
        <v>5319.0</v>
      </c>
      <c r="B5320" s="135" t="s">
        <v>17512</v>
      </c>
      <c r="C5320" s="135" t="s">
        <v>108</v>
      </c>
      <c r="K5320" s="135">
        <v>100.0</v>
      </c>
      <c r="N5320" s="143">
        <v>44111.0</v>
      </c>
    </row>
    <row r="5321">
      <c r="A5321" s="135">
        <v>5320.0</v>
      </c>
      <c r="B5321" s="135" t="s">
        <v>17514</v>
      </c>
      <c r="C5321" s="135" t="s">
        <v>108</v>
      </c>
      <c r="N5321" s="143">
        <v>43989.0</v>
      </c>
    </row>
    <row r="5322">
      <c r="A5322" s="135">
        <v>5321.0</v>
      </c>
      <c r="B5322" s="135" t="s">
        <v>17515</v>
      </c>
      <c r="C5322" s="135" t="s">
        <v>108</v>
      </c>
      <c r="K5322" s="135">
        <v>70.0</v>
      </c>
      <c r="N5322" s="143">
        <v>43905.0</v>
      </c>
      <c r="O5322" s="135" t="s">
        <v>1765</v>
      </c>
      <c r="P5322" s="135" t="s">
        <v>1767</v>
      </c>
      <c r="Q5322" s="135" t="s">
        <v>17516</v>
      </c>
      <c r="S5322" s="135" t="s">
        <v>1904</v>
      </c>
    </row>
    <row r="5323">
      <c r="A5323" s="135">
        <v>5322.0</v>
      </c>
      <c r="B5323" s="135" t="s">
        <v>17518</v>
      </c>
      <c r="C5323" s="135" t="s">
        <v>108</v>
      </c>
      <c r="K5323" s="135">
        <v>20.0</v>
      </c>
      <c r="N5323" s="143">
        <v>46019.0</v>
      </c>
    </row>
    <row r="5324">
      <c r="A5324" s="135">
        <v>5323.0</v>
      </c>
      <c r="B5324" s="135" t="s">
        <v>17519</v>
      </c>
      <c r="C5324" s="135" t="s">
        <v>108</v>
      </c>
      <c r="K5324" s="135">
        <v>150.0</v>
      </c>
      <c r="N5324" s="143">
        <v>43841.0</v>
      </c>
    </row>
    <row r="5325">
      <c r="A5325" s="135">
        <v>5324.0</v>
      </c>
      <c r="B5325" s="135" t="s">
        <v>17521</v>
      </c>
      <c r="C5325" s="135" t="s">
        <v>108</v>
      </c>
      <c r="K5325" s="135">
        <v>30.0</v>
      </c>
      <c r="N5325" s="143">
        <v>44031.0</v>
      </c>
    </row>
    <row r="5326">
      <c r="A5326" s="135">
        <v>5325.0</v>
      </c>
      <c r="B5326" s="135" t="s">
        <v>17522</v>
      </c>
      <c r="C5326" s="135" t="s">
        <v>108</v>
      </c>
      <c r="K5326" s="135">
        <v>100.0</v>
      </c>
      <c r="N5326" s="143">
        <v>43840.0</v>
      </c>
    </row>
    <row r="5327">
      <c r="A5327" s="135">
        <v>5326.0</v>
      </c>
      <c r="B5327" s="135" t="s">
        <v>17524</v>
      </c>
      <c r="C5327" s="135" t="s">
        <v>108</v>
      </c>
      <c r="K5327" s="135">
        <v>60.0</v>
      </c>
      <c r="N5327" s="143">
        <v>44961.0</v>
      </c>
    </row>
    <row r="5328">
      <c r="A5328" s="135">
        <v>5327.0</v>
      </c>
      <c r="B5328" s="135" t="s">
        <v>17527</v>
      </c>
      <c r="C5328" s="135" t="s">
        <v>108</v>
      </c>
      <c r="N5328" s="143">
        <v>43847.0</v>
      </c>
    </row>
    <row r="5329">
      <c r="A5329" s="135">
        <v>5328.0</v>
      </c>
      <c r="B5329" s="135" t="s">
        <v>17528</v>
      </c>
      <c r="C5329" s="135" t="s">
        <v>108</v>
      </c>
      <c r="K5329" s="135">
        <v>40.0</v>
      </c>
      <c r="N5329" s="143">
        <v>43866.0</v>
      </c>
    </row>
    <row r="5330">
      <c r="A5330" s="135">
        <v>5329.0</v>
      </c>
      <c r="B5330" s="135" t="s">
        <v>17530</v>
      </c>
      <c r="C5330" s="135" t="s">
        <v>108</v>
      </c>
      <c r="K5330" s="135">
        <v>250.0</v>
      </c>
      <c r="N5330" s="143">
        <v>43897.0</v>
      </c>
    </row>
    <row r="5331">
      <c r="A5331" s="135">
        <v>5330.0</v>
      </c>
      <c r="B5331" s="135" t="s">
        <v>17532</v>
      </c>
      <c r="C5331" s="135" t="s">
        <v>108</v>
      </c>
      <c r="K5331" s="135">
        <v>20.0</v>
      </c>
      <c r="N5331" s="143">
        <v>46006.0</v>
      </c>
    </row>
    <row r="5332">
      <c r="A5332" s="135">
        <v>5331.0</v>
      </c>
      <c r="B5332" s="135" t="s">
        <v>17533</v>
      </c>
      <c r="C5332" s="135" t="s">
        <v>108</v>
      </c>
      <c r="K5332" s="135">
        <v>20.0</v>
      </c>
      <c r="N5332" s="143">
        <v>45604.0</v>
      </c>
    </row>
    <row r="5333">
      <c r="A5333" s="135">
        <v>5332.0</v>
      </c>
      <c r="B5333" s="135" t="s">
        <v>17535</v>
      </c>
      <c r="C5333" s="135" t="s">
        <v>108</v>
      </c>
      <c r="K5333" s="135">
        <v>10.0</v>
      </c>
      <c r="N5333" s="143">
        <v>46005.0</v>
      </c>
    </row>
    <row r="5334">
      <c r="A5334" s="135">
        <v>5333.0</v>
      </c>
      <c r="B5334" s="135" t="s">
        <v>17536</v>
      </c>
      <c r="C5334" s="135" t="s">
        <v>108</v>
      </c>
      <c r="K5334" s="135">
        <v>10.0</v>
      </c>
      <c r="N5334" s="143">
        <v>43979.0</v>
      </c>
    </row>
    <row r="5335">
      <c r="A5335" s="135">
        <v>5334.0</v>
      </c>
      <c r="B5335" s="135" t="s">
        <v>17537</v>
      </c>
      <c r="C5335" s="135" t="s">
        <v>108</v>
      </c>
      <c r="N5335" s="143">
        <v>46132.0</v>
      </c>
    </row>
    <row r="5336">
      <c r="A5336" s="135">
        <v>5335.0</v>
      </c>
      <c r="B5336" s="135" t="s">
        <v>17540</v>
      </c>
      <c r="C5336" s="135" t="s">
        <v>108</v>
      </c>
      <c r="K5336" s="135">
        <v>20.0</v>
      </c>
      <c r="N5336" s="143">
        <v>45514.0</v>
      </c>
    </row>
    <row r="5337">
      <c r="A5337" s="135">
        <v>5336.0</v>
      </c>
      <c r="B5337" s="135" t="s">
        <v>17541</v>
      </c>
      <c r="C5337" s="135" t="s">
        <v>108</v>
      </c>
      <c r="K5337" s="135">
        <v>150.0</v>
      </c>
      <c r="N5337" s="143">
        <v>44787.0</v>
      </c>
      <c r="Q5337" s="135" t="s">
        <v>17543</v>
      </c>
    </row>
    <row r="5338">
      <c r="A5338" s="135">
        <v>5337.0</v>
      </c>
      <c r="B5338" s="135" t="s">
        <v>17544</v>
      </c>
      <c r="C5338" s="135" t="s">
        <v>108</v>
      </c>
      <c r="N5338" s="143">
        <v>43839.0</v>
      </c>
    </row>
    <row r="5339">
      <c r="A5339" s="135">
        <v>5338.0</v>
      </c>
      <c r="B5339" s="135" t="s">
        <v>17546</v>
      </c>
      <c r="C5339" s="135" t="s">
        <v>108</v>
      </c>
      <c r="K5339" s="135">
        <v>150.0</v>
      </c>
      <c r="N5339" s="143">
        <v>45965.0</v>
      </c>
    </row>
    <row r="5340">
      <c r="A5340" s="135">
        <v>5339.0</v>
      </c>
      <c r="B5340" s="135" t="s">
        <v>17547</v>
      </c>
      <c r="C5340" s="135" t="s">
        <v>108</v>
      </c>
      <c r="K5340" s="135">
        <v>200.0</v>
      </c>
      <c r="N5340" s="143">
        <v>44710.0</v>
      </c>
    </row>
    <row r="5341">
      <c r="A5341" s="135">
        <v>5340.0</v>
      </c>
      <c r="B5341" s="135" t="s">
        <v>17549</v>
      </c>
      <c r="C5341" s="135" t="s">
        <v>108</v>
      </c>
      <c r="N5341" s="143">
        <v>46125.0</v>
      </c>
    </row>
    <row r="5342">
      <c r="A5342" s="135">
        <v>5341.0</v>
      </c>
      <c r="B5342" s="135" t="s">
        <v>17552</v>
      </c>
      <c r="C5342" s="135" t="s">
        <v>108</v>
      </c>
      <c r="K5342" s="135">
        <v>40.0</v>
      </c>
      <c r="N5342" s="143">
        <v>44597.0</v>
      </c>
    </row>
    <row r="5343">
      <c r="A5343" s="135">
        <v>5342.0</v>
      </c>
      <c r="B5343" s="135" t="s">
        <v>17554</v>
      </c>
      <c r="C5343" s="135" t="s">
        <v>108</v>
      </c>
      <c r="N5343" s="143">
        <v>43984.0</v>
      </c>
      <c r="Q5343" s="135" t="s">
        <v>2227</v>
      </c>
    </row>
    <row r="5344">
      <c r="A5344" s="135">
        <v>5343.0</v>
      </c>
      <c r="B5344" s="135" t="s">
        <v>17556</v>
      </c>
      <c r="C5344" s="135" t="s">
        <v>108</v>
      </c>
      <c r="N5344" s="143">
        <v>44341.0</v>
      </c>
    </row>
    <row r="5345">
      <c r="A5345" s="135">
        <v>5344.0</v>
      </c>
      <c r="B5345" s="135" t="s">
        <v>17557</v>
      </c>
      <c r="C5345" s="135" t="s">
        <v>108</v>
      </c>
      <c r="K5345" s="135">
        <v>20.0</v>
      </c>
      <c r="N5345" s="143">
        <v>46055.0</v>
      </c>
    </row>
    <row r="5346">
      <c r="A5346" s="135">
        <v>5345.0</v>
      </c>
      <c r="B5346" s="135" t="s">
        <v>17559</v>
      </c>
      <c r="C5346" s="135" t="s">
        <v>108</v>
      </c>
      <c r="K5346" s="135">
        <v>90.0</v>
      </c>
      <c r="N5346" s="143">
        <v>43865.0</v>
      </c>
    </row>
    <row r="5347">
      <c r="A5347" s="135">
        <v>5346.0</v>
      </c>
      <c r="B5347" s="135" t="s">
        <v>17562</v>
      </c>
      <c r="C5347" s="135" t="s">
        <v>108</v>
      </c>
      <c r="K5347" s="135">
        <v>10.0</v>
      </c>
      <c r="N5347" s="143">
        <v>44496.0</v>
      </c>
    </row>
    <row r="5348">
      <c r="A5348" s="135">
        <v>5347.0</v>
      </c>
      <c r="B5348" s="135" t="s">
        <v>17564</v>
      </c>
      <c r="C5348" s="135" t="s">
        <v>108</v>
      </c>
      <c r="N5348" s="143">
        <v>46120.0</v>
      </c>
    </row>
    <row r="5349">
      <c r="A5349" s="135">
        <v>5348.0</v>
      </c>
      <c r="B5349" s="135" t="s">
        <v>17566</v>
      </c>
      <c r="C5349" s="135" t="s">
        <v>108</v>
      </c>
      <c r="K5349" s="135">
        <v>10.0</v>
      </c>
      <c r="N5349" s="143">
        <v>46078.0</v>
      </c>
    </row>
    <row r="5350">
      <c r="A5350" s="135">
        <v>5349.0</v>
      </c>
      <c r="B5350" s="135" t="s">
        <v>17567</v>
      </c>
      <c r="C5350" s="135" t="s">
        <v>108</v>
      </c>
      <c r="K5350" s="135">
        <v>10.0</v>
      </c>
      <c r="N5350" s="143">
        <v>43853.0</v>
      </c>
    </row>
    <row r="5351">
      <c r="A5351" s="135">
        <v>5350.0</v>
      </c>
      <c r="B5351" s="135" t="s">
        <v>17571</v>
      </c>
      <c r="C5351" s="135" t="s">
        <v>108</v>
      </c>
      <c r="N5351" s="143">
        <v>45791.0</v>
      </c>
    </row>
    <row r="5352">
      <c r="A5352" s="135">
        <v>5351.0</v>
      </c>
      <c r="B5352" s="135" t="s">
        <v>17572</v>
      </c>
      <c r="C5352" s="135" t="s">
        <v>108</v>
      </c>
      <c r="N5352" s="143">
        <v>45860.0</v>
      </c>
    </row>
    <row r="5353">
      <c r="A5353" s="135">
        <v>5352.0</v>
      </c>
      <c r="B5353" s="135" t="s">
        <v>17574</v>
      </c>
      <c r="C5353" s="135" t="s">
        <v>108</v>
      </c>
      <c r="N5353" s="143">
        <v>44430.0</v>
      </c>
    </row>
    <row r="5354">
      <c r="A5354" s="135">
        <v>5353.0</v>
      </c>
      <c r="B5354" s="135" t="s">
        <v>17576</v>
      </c>
      <c r="C5354" s="135" t="s">
        <v>108</v>
      </c>
      <c r="K5354" s="135">
        <v>150.0</v>
      </c>
      <c r="N5354" s="143">
        <v>45487.0</v>
      </c>
    </row>
    <row r="5355">
      <c r="A5355" s="135">
        <v>5354.0</v>
      </c>
      <c r="B5355" s="135" t="s">
        <v>17577</v>
      </c>
      <c r="C5355" s="135" t="s">
        <v>108</v>
      </c>
      <c r="K5355" s="135">
        <v>40.0</v>
      </c>
      <c r="N5355" s="143">
        <v>46064.0</v>
      </c>
    </row>
    <row r="5356">
      <c r="A5356" s="135">
        <v>5355.0</v>
      </c>
      <c r="B5356" s="135" t="s">
        <v>17579</v>
      </c>
      <c r="C5356" s="135" t="s">
        <v>108</v>
      </c>
      <c r="K5356" s="135">
        <v>20.0</v>
      </c>
      <c r="N5356" s="143">
        <v>46066.0</v>
      </c>
    </row>
    <row r="5357">
      <c r="A5357" s="135">
        <v>5356.0</v>
      </c>
      <c r="B5357" s="135" t="s">
        <v>17583</v>
      </c>
      <c r="C5357" s="135" t="s">
        <v>108</v>
      </c>
      <c r="K5357" s="135">
        <v>150.0</v>
      </c>
      <c r="N5357" s="143">
        <v>43941.0</v>
      </c>
    </row>
    <row r="5358">
      <c r="A5358" s="135">
        <v>5357.0</v>
      </c>
      <c r="B5358" s="135" t="s">
        <v>17585</v>
      </c>
      <c r="C5358" s="135" t="s">
        <v>108</v>
      </c>
      <c r="K5358" s="135">
        <v>80.0</v>
      </c>
      <c r="N5358" s="143">
        <v>44218.0</v>
      </c>
    </row>
    <row r="5359">
      <c r="A5359" s="135">
        <v>5358.0</v>
      </c>
      <c r="B5359" s="135" t="s">
        <v>17586</v>
      </c>
      <c r="C5359" s="135" t="s">
        <v>108</v>
      </c>
      <c r="K5359" s="135">
        <v>20.0</v>
      </c>
      <c r="N5359" s="143">
        <v>45838.0</v>
      </c>
    </row>
    <row r="5360">
      <c r="A5360" s="135">
        <v>5359.0</v>
      </c>
      <c r="B5360" s="135" t="s">
        <v>17588</v>
      </c>
      <c r="C5360" s="135" t="s">
        <v>108</v>
      </c>
      <c r="K5360" s="135">
        <v>70.0</v>
      </c>
      <c r="N5360" s="143">
        <v>44899.0</v>
      </c>
    </row>
    <row r="5361">
      <c r="A5361" s="135">
        <v>5360.0</v>
      </c>
      <c r="B5361" s="135" t="s">
        <v>17590</v>
      </c>
      <c r="C5361" s="135" t="s">
        <v>108</v>
      </c>
      <c r="K5361" s="135">
        <v>40.0</v>
      </c>
      <c r="N5361" s="143">
        <v>46001.0</v>
      </c>
    </row>
    <row r="5362">
      <c r="A5362" s="135">
        <v>5361.0</v>
      </c>
      <c r="B5362" s="135" t="s">
        <v>17593</v>
      </c>
      <c r="C5362" s="135" t="s">
        <v>108</v>
      </c>
      <c r="N5362" s="143">
        <v>45484.0</v>
      </c>
    </row>
    <row r="5363">
      <c r="A5363" s="135">
        <v>5362.0</v>
      </c>
      <c r="B5363" s="135" t="s">
        <v>17595</v>
      </c>
      <c r="C5363" s="135" t="s">
        <v>108</v>
      </c>
      <c r="K5363" s="135">
        <v>300.0</v>
      </c>
      <c r="N5363" s="143">
        <v>45717.0</v>
      </c>
    </row>
    <row r="5364">
      <c r="A5364" s="135">
        <v>5363.0</v>
      </c>
      <c r="B5364" s="135" t="s">
        <v>17597</v>
      </c>
      <c r="C5364" s="135" t="s">
        <v>108</v>
      </c>
      <c r="K5364" s="135">
        <v>400.0</v>
      </c>
      <c r="N5364" s="143">
        <v>44407.0</v>
      </c>
    </row>
    <row r="5365">
      <c r="A5365" s="135">
        <v>5364.0</v>
      </c>
      <c r="B5365" s="135" t="s">
        <v>17599</v>
      </c>
      <c r="C5365" s="135" t="s">
        <v>108</v>
      </c>
      <c r="K5365" s="135">
        <v>10.0</v>
      </c>
      <c r="N5365" s="143">
        <v>46008.0</v>
      </c>
    </row>
    <row r="5366">
      <c r="A5366" s="135">
        <v>5365.0</v>
      </c>
      <c r="B5366" s="135" t="s">
        <v>17601</v>
      </c>
      <c r="C5366" s="135" t="s">
        <v>108</v>
      </c>
      <c r="N5366" s="143">
        <v>44213.0</v>
      </c>
    </row>
    <row r="5367">
      <c r="A5367" s="135">
        <v>5366.0</v>
      </c>
      <c r="B5367" s="135" t="s">
        <v>17603</v>
      </c>
      <c r="C5367" s="135" t="s">
        <v>108</v>
      </c>
      <c r="K5367" s="135">
        <v>50.0</v>
      </c>
      <c r="N5367" s="143">
        <v>45494.0</v>
      </c>
    </row>
    <row r="5368">
      <c r="A5368" s="135">
        <v>5367.0</v>
      </c>
      <c r="B5368" s="135" t="s">
        <v>17605</v>
      </c>
      <c r="C5368" s="135" t="s">
        <v>108</v>
      </c>
      <c r="K5368" s="135">
        <v>10.0</v>
      </c>
      <c r="N5368" s="143">
        <v>43850.0</v>
      </c>
    </row>
    <row r="5369">
      <c r="A5369" s="135">
        <v>5368.0</v>
      </c>
      <c r="B5369" s="135" t="s">
        <v>17607</v>
      </c>
      <c r="C5369" s="135" t="s">
        <v>108</v>
      </c>
      <c r="K5369" s="135">
        <v>80.0</v>
      </c>
      <c r="N5369" s="143">
        <v>43989.0</v>
      </c>
    </row>
    <row r="5370">
      <c r="A5370" s="135">
        <v>5369.0</v>
      </c>
      <c r="B5370" s="135" t="s">
        <v>17609</v>
      </c>
      <c r="C5370" s="135" t="s">
        <v>108</v>
      </c>
      <c r="K5370" s="135">
        <v>100.0</v>
      </c>
      <c r="N5370" s="143">
        <v>44024.0</v>
      </c>
    </row>
    <row r="5371">
      <c r="A5371" s="135">
        <v>5370.0</v>
      </c>
      <c r="B5371" s="135" t="s">
        <v>17611</v>
      </c>
      <c r="C5371" s="135" t="s">
        <v>108</v>
      </c>
      <c r="K5371" s="135">
        <v>10.0</v>
      </c>
      <c r="N5371" s="143">
        <v>45994.0</v>
      </c>
    </row>
    <row r="5372">
      <c r="A5372" s="135">
        <v>5371.0</v>
      </c>
      <c r="B5372" s="135" t="s">
        <v>17614</v>
      </c>
      <c r="C5372" s="135" t="s">
        <v>108</v>
      </c>
      <c r="K5372" s="135">
        <v>20.0</v>
      </c>
      <c r="N5372" s="143">
        <v>45704.0</v>
      </c>
    </row>
    <row r="5373">
      <c r="A5373" s="135">
        <v>5372.0</v>
      </c>
      <c r="B5373" s="135" t="s">
        <v>17616</v>
      </c>
      <c r="C5373" s="135" t="s">
        <v>108</v>
      </c>
      <c r="K5373" s="135">
        <v>20.0</v>
      </c>
      <c r="N5373" s="143">
        <v>45837.0</v>
      </c>
      <c r="Q5373" s="135" t="s">
        <v>17617</v>
      </c>
    </row>
    <row r="5374">
      <c r="A5374" s="135">
        <v>5373.0</v>
      </c>
      <c r="B5374" s="135" t="s">
        <v>17619</v>
      </c>
      <c r="C5374" s="135" t="s">
        <v>108</v>
      </c>
      <c r="K5374" s="135">
        <v>10.0</v>
      </c>
      <c r="N5374" s="143">
        <v>46018.0</v>
      </c>
    </row>
    <row r="5375">
      <c r="A5375" s="135">
        <v>5374.0</v>
      </c>
      <c r="B5375" s="135" t="s">
        <v>17621</v>
      </c>
      <c r="C5375" s="135" t="s">
        <v>108</v>
      </c>
      <c r="K5375" s="135">
        <v>10.0</v>
      </c>
      <c r="N5375" s="143">
        <v>45710.0</v>
      </c>
    </row>
    <row r="5376">
      <c r="A5376" s="135">
        <v>5375.0</v>
      </c>
      <c r="B5376" s="135" t="s">
        <v>17623</v>
      </c>
      <c r="C5376" s="135" t="s">
        <v>108</v>
      </c>
      <c r="K5376" s="135">
        <v>20.0</v>
      </c>
      <c r="N5376" s="143">
        <v>45725.0</v>
      </c>
    </row>
    <row r="5377">
      <c r="A5377" s="135">
        <v>5376.0</v>
      </c>
      <c r="B5377" s="135" t="s">
        <v>17625</v>
      </c>
      <c r="C5377" s="135" t="s">
        <v>108</v>
      </c>
      <c r="K5377" s="135">
        <v>30.0</v>
      </c>
      <c r="N5377" s="143">
        <v>44772.0</v>
      </c>
    </row>
    <row r="5378">
      <c r="A5378" s="135">
        <v>5377.0</v>
      </c>
      <c r="B5378" s="135" t="s">
        <v>17627</v>
      </c>
      <c r="C5378" s="135" t="s">
        <v>108</v>
      </c>
      <c r="N5378" s="143">
        <v>45603.0</v>
      </c>
    </row>
    <row r="5379">
      <c r="A5379" s="135">
        <v>5378.0</v>
      </c>
      <c r="B5379" s="135" t="s">
        <v>17628</v>
      </c>
      <c r="C5379" s="135" t="s">
        <v>108</v>
      </c>
      <c r="K5379" s="135">
        <v>30.0</v>
      </c>
      <c r="N5379" s="143">
        <v>45490.0</v>
      </c>
    </row>
    <row r="5380">
      <c r="A5380" s="135">
        <v>5379.0</v>
      </c>
      <c r="B5380" s="135" t="s">
        <v>17630</v>
      </c>
      <c r="C5380" s="135" t="s">
        <v>108</v>
      </c>
      <c r="K5380" s="135">
        <v>10.0</v>
      </c>
      <c r="N5380" s="143">
        <v>45648.0</v>
      </c>
    </row>
    <row r="5381">
      <c r="A5381" s="135">
        <v>5380.0</v>
      </c>
      <c r="B5381" s="135" t="s">
        <v>17631</v>
      </c>
      <c r="C5381" s="135" t="s">
        <v>108</v>
      </c>
      <c r="N5381" s="143">
        <v>43840.0</v>
      </c>
    </row>
    <row r="5382">
      <c r="A5382" s="135">
        <v>5381.0</v>
      </c>
      <c r="B5382" s="135" t="s">
        <v>17633</v>
      </c>
      <c r="C5382" s="135" t="s">
        <v>108</v>
      </c>
      <c r="K5382" s="135">
        <v>10.0</v>
      </c>
      <c r="N5382" s="143">
        <v>46068.0</v>
      </c>
    </row>
    <row r="5383">
      <c r="A5383" s="135">
        <v>5382.0</v>
      </c>
      <c r="B5383" s="135" t="s">
        <v>17636</v>
      </c>
      <c r="C5383" s="135" t="s">
        <v>108</v>
      </c>
      <c r="K5383" s="135">
        <v>60.0</v>
      </c>
      <c r="N5383" s="143">
        <v>43852.0</v>
      </c>
    </row>
    <row r="5384">
      <c r="A5384" s="135">
        <v>5383.0</v>
      </c>
      <c r="B5384" s="135" t="s">
        <v>17638</v>
      </c>
      <c r="C5384" s="135" t="s">
        <v>108</v>
      </c>
      <c r="K5384" s="135">
        <v>200.0</v>
      </c>
      <c r="N5384" s="143">
        <v>44030.0</v>
      </c>
    </row>
    <row r="5385">
      <c r="A5385" s="135">
        <v>5384.0</v>
      </c>
      <c r="B5385" s="135" t="s">
        <v>17640</v>
      </c>
      <c r="C5385" s="135" t="s">
        <v>108</v>
      </c>
      <c r="K5385" s="135">
        <v>10.0</v>
      </c>
      <c r="N5385" s="143">
        <v>45403.0</v>
      </c>
    </row>
    <row r="5386">
      <c r="A5386" s="135">
        <v>5385.0</v>
      </c>
      <c r="B5386" s="135" t="s">
        <v>17642</v>
      </c>
      <c r="C5386" s="135" t="s">
        <v>108</v>
      </c>
      <c r="K5386" s="135">
        <v>100.0</v>
      </c>
      <c r="N5386" s="143">
        <v>44975.0</v>
      </c>
    </row>
    <row r="5387">
      <c r="A5387" s="135">
        <v>5386.0</v>
      </c>
      <c r="B5387" s="135" t="s">
        <v>17644</v>
      </c>
      <c r="C5387" s="135" t="s">
        <v>108</v>
      </c>
      <c r="K5387" s="135">
        <v>40.0</v>
      </c>
      <c r="N5387" s="143">
        <v>45690.0</v>
      </c>
    </row>
    <row r="5388">
      <c r="A5388" s="135">
        <v>5387.0</v>
      </c>
      <c r="B5388" s="135" t="s">
        <v>17647</v>
      </c>
      <c r="C5388" s="135" t="s">
        <v>108</v>
      </c>
      <c r="K5388" s="135">
        <v>150.0</v>
      </c>
      <c r="N5388" s="143">
        <v>43846.0</v>
      </c>
    </row>
    <row r="5389">
      <c r="A5389" s="135">
        <v>5388.0</v>
      </c>
      <c r="B5389" s="135" t="s">
        <v>17648</v>
      </c>
      <c r="C5389" s="135" t="s">
        <v>108</v>
      </c>
      <c r="K5389" s="135">
        <v>150.0</v>
      </c>
      <c r="N5389" s="143">
        <v>44871.0</v>
      </c>
    </row>
    <row r="5390">
      <c r="A5390" s="135">
        <v>5389.0</v>
      </c>
      <c r="B5390" s="135" t="s">
        <v>17650</v>
      </c>
      <c r="C5390" s="135" t="s">
        <v>108</v>
      </c>
      <c r="K5390" s="135">
        <v>20.0</v>
      </c>
      <c r="N5390" s="143">
        <v>46060.0</v>
      </c>
    </row>
    <row r="5391">
      <c r="A5391" s="135">
        <v>5390.0</v>
      </c>
      <c r="B5391" s="135" t="s">
        <v>17652</v>
      </c>
      <c r="C5391" s="135" t="s">
        <v>108</v>
      </c>
      <c r="K5391" s="135">
        <v>10.0</v>
      </c>
      <c r="N5391" s="143">
        <v>46007.0</v>
      </c>
    </row>
    <row r="5392">
      <c r="A5392" s="135">
        <v>5391.0</v>
      </c>
      <c r="B5392" s="135" t="s">
        <v>17654</v>
      </c>
      <c r="C5392" s="135" t="s">
        <v>108</v>
      </c>
      <c r="N5392" s="143">
        <v>45856.0</v>
      </c>
    </row>
    <row r="5393">
      <c r="A5393" s="135">
        <v>5392.0</v>
      </c>
      <c r="B5393" s="135" t="s">
        <v>17656</v>
      </c>
      <c r="C5393" s="135" t="s">
        <v>108</v>
      </c>
      <c r="K5393" s="135">
        <v>70.0</v>
      </c>
      <c r="N5393" s="143">
        <v>44323.0</v>
      </c>
    </row>
    <row r="5394">
      <c r="A5394" s="135">
        <v>5393.0</v>
      </c>
      <c r="B5394" s="135" t="s">
        <v>17659</v>
      </c>
      <c r="C5394" s="135" t="s">
        <v>108</v>
      </c>
      <c r="N5394" s="143">
        <v>44976.0</v>
      </c>
    </row>
    <row r="5395">
      <c r="A5395" s="135">
        <v>5394.0</v>
      </c>
      <c r="B5395" s="135" t="s">
        <v>17660</v>
      </c>
      <c r="C5395" s="135" t="s">
        <v>108</v>
      </c>
      <c r="K5395" s="135">
        <v>50.0</v>
      </c>
      <c r="N5395" s="143">
        <v>45739.0</v>
      </c>
    </row>
    <row r="5396">
      <c r="A5396" s="135">
        <v>5395.0</v>
      </c>
      <c r="B5396" s="135" t="s">
        <v>17662</v>
      </c>
      <c r="C5396" s="135" t="s">
        <v>108</v>
      </c>
      <c r="K5396" s="135">
        <v>10.0</v>
      </c>
      <c r="N5396" s="143">
        <v>46017.0</v>
      </c>
    </row>
    <row r="5397">
      <c r="A5397" s="135">
        <v>5396.0</v>
      </c>
      <c r="B5397" s="135" t="s">
        <v>17664</v>
      </c>
      <c r="C5397" s="135" t="s">
        <v>108</v>
      </c>
      <c r="K5397" s="135">
        <v>20.0</v>
      </c>
      <c r="N5397" s="143">
        <v>45847.0</v>
      </c>
    </row>
    <row r="5398">
      <c r="A5398" s="135">
        <v>5397.0</v>
      </c>
      <c r="B5398" s="135" t="s">
        <v>17666</v>
      </c>
      <c r="C5398" s="135" t="s">
        <v>108</v>
      </c>
      <c r="K5398" s="135">
        <v>20.0</v>
      </c>
      <c r="N5398" s="143">
        <v>45133.0</v>
      </c>
    </row>
    <row r="5399">
      <c r="A5399" s="135">
        <v>5398.0</v>
      </c>
      <c r="B5399" s="135" t="s">
        <v>17669</v>
      </c>
      <c r="C5399" s="135" t="s">
        <v>108</v>
      </c>
      <c r="K5399" s="135">
        <v>30.0</v>
      </c>
      <c r="N5399" s="143">
        <v>45994.0</v>
      </c>
    </row>
    <row r="5400">
      <c r="A5400" s="135">
        <v>5399.0</v>
      </c>
      <c r="B5400" s="135" t="s">
        <v>17671</v>
      </c>
      <c r="C5400" s="135" t="s">
        <v>108</v>
      </c>
      <c r="K5400" s="135">
        <v>40.0</v>
      </c>
      <c r="N5400" s="143">
        <v>45643.0</v>
      </c>
    </row>
    <row r="5401">
      <c r="A5401" s="135">
        <v>5400.0</v>
      </c>
      <c r="B5401" s="135" t="s">
        <v>17673</v>
      </c>
      <c r="C5401" s="135" t="s">
        <v>108</v>
      </c>
      <c r="N5401" s="143">
        <v>44918.0</v>
      </c>
    </row>
    <row r="5402">
      <c r="A5402" s="135">
        <v>5401.0</v>
      </c>
      <c r="B5402" s="135" t="s">
        <v>17675</v>
      </c>
      <c r="C5402" s="135" t="s">
        <v>108</v>
      </c>
      <c r="K5402" s="135">
        <v>80.0</v>
      </c>
      <c r="N5402" s="143">
        <v>43856.0</v>
      </c>
    </row>
    <row r="5403">
      <c r="A5403" s="135">
        <v>5402.0</v>
      </c>
      <c r="B5403" s="135" t="s">
        <v>17677</v>
      </c>
      <c r="C5403" s="135" t="s">
        <v>108</v>
      </c>
      <c r="K5403" s="135">
        <v>50.0</v>
      </c>
      <c r="N5403" s="143">
        <v>45772.0</v>
      </c>
    </row>
    <row r="5404">
      <c r="A5404" s="135">
        <v>5403.0</v>
      </c>
      <c r="B5404" s="135" t="s">
        <v>17679</v>
      </c>
      <c r="C5404" s="135" t="s">
        <v>108</v>
      </c>
      <c r="K5404" s="135">
        <v>200.0</v>
      </c>
      <c r="N5404" s="143">
        <v>45569.0</v>
      </c>
    </row>
    <row r="5405">
      <c r="A5405" s="135">
        <v>5404.0</v>
      </c>
      <c r="B5405" s="135" t="s">
        <v>17681</v>
      </c>
      <c r="C5405" s="135" t="s">
        <v>108</v>
      </c>
      <c r="N5405" s="143">
        <v>44277.0</v>
      </c>
    </row>
    <row r="5406">
      <c r="A5406" s="135">
        <v>5405.0</v>
      </c>
      <c r="B5406" s="135" t="s">
        <v>17682</v>
      </c>
      <c r="C5406" s="135" t="s">
        <v>108</v>
      </c>
      <c r="K5406" s="135">
        <v>20.0</v>
      </c>
      <c r="N5406" s="143">
        <v>45847.0</v>
      </c>
    </row>
    <row r="5407">
      <c r="A5407" s="135">
        <v>5406.0</v>
      </c>
      <c r="B5407" s="135" t="s">
        <v>17684</v>
      </c>
      <c r="C5407" s="135" t="s">
        <v>108</v>
      </c>
      <c r="K5407" s="135">
        <v>30.0</v>
      </c>
      <c r="N5407" s="143">
        <v>45345.0</v>
      </c>
    </row>
    <row r="5408">
      <c r="A5408" s="135">
        <v>5407.0</v>
      </c>
      <c r="B5408" s="135" t="s">
        <v>17685</v>
      </c>
      <c r="C5408" s="135" t="s">
        <v>108</v>
      </c>
      <c r="N5408" s="143">
        <v>45521.0</v>
      </c>
    </row>
    <row r="5409">
      <c r="A5409" s="135">
        <v>5408.0</v>
      </c>
      <c r="B5409" s="135" t="s">
        <v>17686</v>
      </c>
      <c r="C5409" s="135" t="s">
        <v>108</v>
      </c>
      <c r="N5409" s="143">
        <v>43845.0</v>
      </c>
    </row>
    <row r="5410">
      <c r="A5410" s="135">
        <v>5409.0</v>
      </c>
      <c r="B5410" s="135" t="s">
        <v>17688</v>
      </c>
      <c r="C5410" s="135" t="s">
        <v>108</v>
      </c>
      <c r="K5410" s="135">
        <v>50.0</v>
      </c>
      <c r="N5410" s="143">
        <v>46078.0</v>
      </c>
    </row>
    <row r="5411">
      <c r="A5411" s="135">
        <v>5410.0</v>
      </c>
      <c r="B5411" s="135" t="s">
        <v>17691</v>
      </c>
      <c r="C5411" s="135" t="s">
        <v>108</v>
      </c>
      <c r="N5411" s="143">
        <v>46107.0</v>
      </c>
    </row>
    <row r="5412">
      <c r="A5412" s="135">
        <v>5411.0</v>
      </c>
      <c r="B5412" s="135" t="s">
        <v>17693</v>
      </c>
      <c r="C5412" s="135" t="s">
        <v>108</v>
      </c>
      <c r="K5412" s="135">
        <v>150.0</v>
      </c>
      <c r="N5412" s="143">
        <v>43840.0</v>
      </c>
    </row>
    <row r="5413">
      <c r="A5413" s="135">
        <v>5412.0</v>
      </c>
      <c r="B5413" s="135" t="s">
        <v>17695</v>
      </c>
      <c r="C5413" s="135" t="s">
        <v>108</v>
      </c>
      <c r="K5413" s="135">
        <v>300.0</v>
      </c>
      <c r="N5413" s="143">
        <v>44015.0</v>
      </c>
    </row>
    <row r="5414">
      <c r="A5414" s="135">
        <v>5413.0</v>
      </c>
      <c r="B5414" s="135" t="s">
        <v>17697</v>
      </c>
      <c r="C5414" s="135" t="s">
        <v>108</v>
      </c>
      <c r="K5414" s="135">
        <v>40.0</v>
      </c>
      <c r="N5414" s="143">
        <v>45295.0</v>
      </c>
    </row>
    <row r="5415">
      <c r="A5415" s="135">
        <v>5414.0</v>
      </c>
      <c r="B5415" s="135" t="s">
        <v>17700</v>
      </c>
      <c r="C5415" s="135" t="s">
        <v>108</v>
      </c>
      <c r="K5415" s="135">
        <v>20.0</v>
      </c>
      <c r="N5415" s="143">
        <v>45928.0</v>
      </c>
    </row>
    <row r="5416">
      <c r="A5416" s="135">
        <v>5415.0</v>
      </c>
      <c r="B5416" s="135" t="s">
        <v>17703</v>
      </c>
      <c r="C5416" s="135" t="s">
        <v>108</v>
      </c>
      <c r="N5416" s="143">
        <v>46083.0</v>
      </c>
    </row>
    <row r="5417">
      <c r="A5417" s="135">
        <v>5416.0</v>
      </c>
      <c r="B5417" s="135" t="s">
        <v>17704</v>
      </c>
      <c r="C5417" s="135" t="s">
        <v>108</v>
      </c>
      <c r="N5417" s="143">
        <v>45366.0</v>
      </c>
      <c r="Q5417" s="135" t="s">
        <v>9494</v>
      </c>
      <c r="R5417" s="135">
        <v>1.0</v>
      </c>
    </row>
    <row r="5418">
      <c r="A5418" s="135">
        <v>5417.0</v>
      </c>
      <c r="B5418" s="135" t="s">
        <v>17706</v>
      </c>
      <c r="C5418" s="135" t="s">
        <v>108</v>
      </c>
      <c r="K5418" s="135">
        <v>50.0</v>
      </c>
      <c r="N5418" s="143">
        <v>44720.0</v>
      </c>
    </row>
    <row r="5419">
      <c r="A5419" s="135">
        <v>5418.0</v>
      </c>
      <c r="B5419" s="135" t="s">
        <v>17708</v>
      </c>
      <c r="C5419" s="135" t="s">
        <v>108</v>
      </c>
      <c r="K5419" s="135">
        <v>100.0</v>
      </c>
      <c r="N5419" s="143">
        <v>43856.0</v>
      </c>
      <c r="Q5419" s="135" t="s">
        <v>17711</v>
      </c>
    </row>
    <row r="5420">
      <c r="A5420" s="135">
        <v>5419.0</v>
      </c>
      <c r="B5420" s="135" t="s">
        <v>17713</v>
      </c>
      <c r="C5420" s="135" t="s">
        <v>108</v>
      </c>
      <c r="K5420" s="135">
        <v>10.0</v>
      </c>
      <c r="N5420" s="143">
        <v>45776.0</v>
      </c>
      <c r="Q5420" s="135" t="s">
        <v>17714</v>
      </c>
    </row>
    <row r="5421">
      <c r="A5421" s="135">
        <v>5420.0</v>
      </c>
      <c r="B5421" s="135" t="s">
        <v>17716</v>
      </c>
      <c r="C5421" s="135" t="s">
        <v>108</v>
      </c>
      <c r="K5421" s="135">
        <v>80.0</v>
      </c>
      <c r="N5421" s="143">
        <v>45667.0</v>
      </c>
    </row>
    <row r="5422">
      <c r="A5422" s="135">
        <v>5421.0</v>
      </c>
      <c r="B5422" s="135" t="s">
        <v>17718</v>
      </c>
      <c r="C5422" s="135" t="s">
        <v>108</v>
      </c>
      <c r="K5422" s="135">
        <v>10.0</v>
      </c>
      <c r="N5422" s="143">
        <v>43842.0</v>
      </c>
    </row>
    <row r="5423">
      <c r="A5423" s="135">
        <v>5422.0</v>
      </c>
      <c r="B5423" s="135" t="s">
        <v>17720</v>
      </c>
      <c r="C5423" s="135" t="s">
        <v>108</v>
      </c>
      <c r="K5423" s="135">
        <v>40.0</v>
      </c>
      <c r="N5423" s="143">
        <v>45506.0</v>
      </c>
      <c r="Q5423" s="135" t="s">
        <v>17722</v>
      </c>
      <c r="R5423" s="135">
        <v>1.0</v>
      </c>
    </row>
    <row r="5424">
      <c r="A5424" s="135">
        <v>5423.0</v>
      </c>
      <c r="B5424" s="135" t="s">
        <v>17724</v>
      </c>
      <c r="C5424" s="135" t="s">
        <v>108</v>
      </c>
      <c r="K5424" s="135">
        <v>80.0</v>
      </c>
      <c r="N5424" s="143">
        <v>44044.0</v>
      </c>
    </row>
    <row r="5425">
      <c r="A5425" s="135">
        <v>5424.0</v>
      </c>
      <c r="B5425" s="135" t="s">
        <v>17726</v>
      </c>
      <c r="C5425" s="135" t="s">
        <v>108</v>
      </c>
      <c r="K5425" s="135">
        <v>30.0</v>
      </c>
      <c r="N5425" s="143">
        <v>45732.0</v>
      </c>
    </row>
    <row r="5426">
      <c r="A5426" s="135">
        <v>5425.0</v>
      </c>
      <c r="B5426" s="135" t="s">
        <v>17728</v>
      </c>
      <c r="C5426" s="135" t="s">
        <v>108</v>
      </c>
      <c r="N5426" s="143">
        <v>44111.0</v>
      </c>
    </row>
    <row r="5427">
      <c r="A5427" s="135">
        <v>5426.0</v>
      </c>
      <c r="B5427" s="135" t="s">
        <v>17730</v>
      </c>
      <c r="C5427" s="135" t="s">
        <v>108</v>
      </c>
      <c r="K5427" s="135">
        <v>150.0</v>
      </c>
      <c r="N5427" s="143">
        <v>44622.0</v>
      </c>
    </row>
    <row r="5428">
      <c r="A5428" s="135">
        <v>5427.0</v>
      </c>
      <c r="B5428" s="135" t="s">
        <v>17732</v>
      </c>
      <c r="C5428" s="135" t="s">
        <v>108</v>
      </c>
      <c r="K5428" s="135">
        <v>90.0</v>
      </c>
      <c r="N5428" s="143">
        <v>44404.0</v>
      </c>
    </row>
    <row r="5429">
      <c r="A5429" s="135">
        <v>5428.0</v>
      </c>
      <c r="B5429" s="135" t="s">
        <v>17734</v>
      </c>
      <c r="C5429" s="135" t="s">
        <v>108</v>
      </c>
      <c r="K5429" s="135">
        <v>10.0</v>
      </c>
      <c r="N5429" s="143">
        <v>46081.0</v>
      </c>
    </row>
    <row r="5430">
      <c r="A5430" s="135">
        <v>5429.0</v>
      </c>
      <c r="B5430" s="135" t="s">
        <v>17736</v>
      </c>
      <c r="C5430" s="135" t="s">
        <v>108</v>
      </c>
      <c r="N5430" s="143">
        <v>45664.0</v>
      </c>
    </row>
    <row r="5431">
      <c r="A5431" s="135">
        <v>5430.0</v>
      </c>
      <c r="B5431" s="135" t="s">
        <v>17738</v>
      </c>
      <c r="C5431" s="135" t="s">
        <v>108</v>
      </c>
      <c r="K5431" s="135">
        <v>90.0</v>
      </c>
      <c r="N5431" s="143">
        <v>43840.0</v>
      </c>
    </row>
    <row r="5432">
      <c r="A5432" s="135">
        <v>5431.0</v>
      </c>
      <c r="B5432" s="135" t="s">
        <v>4067</v>
      </c>
      <c r="C5432" s="135" t="s">
        <v>108</v>
      </c>
      <c r="N5432" s="143">
        <v>45156.0</v>
      </c>
    </row>
    <row r="5433">
      <c r="A5433" s="135">
        <v>5432.0</v>
      </c>
      <c r="B5433" s="135" t="s">
        <v>17741</v>
      </c>
      <c r="C5433" s="135" t="s">
        <v>108</v>
      </c>
      <c r="K5433" s="135">
        <v>10.0</v>
      </c>
      <c r="N5433" s="143">
        <v>45994.0</v>
      </c>
    </row>
    <row r="5434">
      <c r="A5434" s="135">
        <v>5433.0</v>
      </c>
      <c r="B5434" s="135" t="s">
        <v>17743</v>
      </c>
      <c r="C5434" s="135" t="s">
        <v>108</v>
      </c>
      <c r="N5434" s="143">
        <v>43842.0</v>
      </c>
      <c r="Q5434" s="135" t="s">
        <v>9494</v>
      </c>
      <c r="R5434" s="135">
        <v>1.0</v>
      </c>
    </row>
    <row r="5435">
      <c r="A5435" s="135">
        <v>5434.0</v>
      </c>
      <c r="B5435" s="135" t="s">
        <v>17745</v>
      </c>
      <c r="C5435" s="135" t="s">
        <v>108</v>
      </c>
      <c r="K5435" s="135">
        <v>20.0</v>
      </c>
      <c r="N5435" s="143">
        <v>46014.0</v>
      </c>
    </row>
    <row r="5436">
      <c r="A5436" s="135">
        <v>5435.0</v>
      </c>
      <c r="B5436" s="135" t="s">
        <v>17747</v>
      </c>
      <c r="C5436" s="135" t="s">
        <v>108</v>
      </c>
      <c r="N5436" s="143">
        <v>44300.0</v>
      </c>
    </row>
    <row r="5437">
      <c r="A5437" s="135">
        <v>5436.0</v>
      </c>
      <c r="B5437" s="135" t="s">
        <v>17749</v>
      </c>
      <c r="C5437" s="135" t="s">
        <v>108</v>
      </c>
      <c r="K5437" s="135">
        <v>150.0</v>
      </c>
      <c r="N5437" s="143">
        <v>45021.0</v>
      </c>
    </row>
    <row r="5438">
      <c r="A5438" s="135">
        <v>5437.0</v>
      </c>
      <c r="B5438" s="135" t="s">
        <v>17751</v>
      </c>
      <c r="C5438" s="135" t="s">
        <v>108</v>
      </c>
      <c r="N5438" s="143">
        <v>44300.0</v>
      </c>
    </row>
    <row r="5439">
      <c r="A5439" s="135">
        <v>5438.0</v>
      </c>
      <c r="B5439" s="135" t="s">
        <v>17754</v>
      </c>
      <c r="C5439" s="135" t="s">
        <v>108</v>
      </c>
      <c r="K5439" s="135">
        <v>250.0</v>
      </c>
      <c r="N5439" s="143">
        <v>44698.0</v>
      </c>
    </row>
    <row r="5440">
      <c r="A5440" s="135">
        <v>5439.0</v>
      </c>
      <c r="B5440" s="135" t="s">
        <v>17756</v>
      </c>
      <c r="C5440" s="135" t="s">
        <v>108</v>
      </c>
      <c r="K5440" s="135">
        <v>40.0</v>
      </c>
      <c r="N5440" s="143">
        <v>45690.0</v>
      </c>
    </row>
    <row r="5441">
      <c r="A5441" s="135">
        <v>5440.0</v>
      </c>
      <c r="B5441" s="135" t="s">
        <v>17760</v>
      </c>
      <c r="C5441" s="135" t="s">
        <v>108</v>
      </c>
      <c r="K5441" s="135">
        <v>10.0</v>
      </c>
      <c r="N5441" s="143">
        <v>46118.0</v>
      </c>
    </row>
    <row r="5442">
      <c r="A5442" s="135">
        <v>5441.0</v>
      </c>
      <c r="B5442" s="135" t="s">
        <v>17762</v>
      </c>
      <c r="C5442" s="135" t="s">
        <v>108</v>
      </c>
      <c r="K5442" s="135">
        <v>30.0</v>
      </c>
      <c r="N5442" s="143">
        <v>45911.0</v>
      </c>
    </row>
    <row r="5443">
      <c r="A5443" s="135">
        <v>5442.0</v>
      </c>
      <c r="B5443" s="135" t="s">
        <v>17765</v>
      </c>
      <c r="C5443" s="135" t="s">
        <v>108</v>
      </c>
      <c r="K5443" s="135">
        <v>100.0</v>
      </c>
      <c r="N5443" s="143">
        <v>44708.0</v>
      </c>
    </row>
    <row r="5444">
      <c r="A5444" s="135">
        <v>5443.0</v>
      </c>
      <c r="B5444" s="135" t="s">
        <v>17767</v>
      </c>
      <c r="C5444" s="135" t="s">
        <v>108</v>
      </c>
      <c r="K5444" s="135">
        <v>10.0</v>
      </c>
      <c r="N5444" s="143">
        <v>46014.0</v>
      </c>
    </row>
    <row r="5445">
      <c r="A5445" s="135">
        <v>5444.0</v>
      </c>
      <c r="B5445" s="135" t="s">
        <v>17769</v>
      </c>
      <c r="C5445" s="135" t="s">
        <v>108</v>
      </c>
      <c r="K5445" s="135">
        <v>10.0</v>
      </c>
      <c r="N5445" s="143">
        <v>46079.0</v>
      </c>
    </row>
    <row r="5446">
      <c r="A5446" s="135">
        <v>5445.0</v>
      </c>
      <c r="B5446" s="135" t="s">
        <v>17771</v>
      </c>
      <c r="C5446" s="135" t="s">
        <v>108</v>
      </c>
      <c r="N5446" s="143">
        <v>45760.0</v>
      </c>
    </row>
    <row r="5447">
      <c r="A5447" s="135">
        <v>5446.0</v>
      </c>
      <c r="B5447" s="135" t="s">
        <v>17774</v>
      </c>
      <c r="C5447" s="135" t="s">
        <v>108</v>
      </c>
      <c r="N5447" s="143">
        <v>45729.0</v>
      </c>
    </row>
    <row r="5448">
      <c r="A5448" s="135">
        <v>5447.0</v>
      </c>
      <c r="B5448" s="135" t="s">
        <v>17776</v>
      </c>
      <c r="C5448" s="135" t="s">
        <v>108</v>
      </c>
      <c r="K5448" s="135">
        <v>90.0</v>
      </c>
      <c r="N5448" s="143">
        <v>44970.0</v>
      </c>
    </row>
    <row r="5449">
      <c r="A5449" s="135">
        <v>5448.0</v>
      </c>
      <c r="B5449" s="135" t="s">
        <v>17778</v>
      </c>
      <c r="C5449" s="135" t="s">
        <v>108</v>
      </c>
      <c r="K5449" s="135">
        <v>10.0</v>
      </c>
      <c r="N5449" s="143">
        <v>46006.0</v>
      </c>
    </row>
    <row r="5450">
      <c r="A5450" s="135">
        <v>5449.0</v>
      </c>
      <c r="B5450" s="135" t="s">
        <v>17780</v>
      </c>
      <c r="C5450" s="135" t="s">
        <v>108</v>
      </c>
      <c r="K5450" s="135">
        <v>90.0</v>
      </c>
      <c r="N5450" s="143">
        <v>43939.0</v>
      </c>
      <c r="Q5450" s="135" t="s">
        <v>17781</v>
      </c>
      <c r="R5450" s="135">
        <v>1.0</v>
      </c>
    </row>
    <row r="5451">
      <c r="A5451" s="135">
        <v>5450.0</v>
      </c>
      <c r="B5451" s="135" t="s">
        <v>17783</v>
      </c>
      <c r="C5451" s="135" t="s">
        <v>108</v>
      </c>
      <c r="K5451" s="135">
        <v>70.0</v>
      </c>
      <c r="N5451" s="143">
        <v>43840.0</v>
      </c>
    </row>
    <row r="5452">
      <c r="A5452" s="135">
        <v>5451.0</v>
      </c>
      <c r="B5452" s="135" t="s">
        <v>17786</v>
      </c>
      <c r="C5452" s="135" t="s">
        <v>108</v>
      </c>
      <c r="K5452" s="135">
        <v>10.0</v>
      </c>
      <c r="N5452" s="143">
        <v>46015.0</v>
      </c>
    </row>
    <row r="5453">
      <c r="A5453" s="135">
        <v>5452.0</v>
      </c>
      <c r="B5453" s="135" t="s">
        <v>17788</v>
      </c>
      <c r="C5453" s="135" t="s">
        <v>108</v>
      </c>
      <c r="N5453" s="143">
        <v>45760.0</v>
      </c>
    </row>
    <row r="5454">
      <c r="A5454" s="135">
        <v>5453.0</v>
      </c>
      <c r="B5454" s="135" t="s">
        <v>17790</v>
      </c>
      <c r="C5454" s="135" t="s">
        <v>108</v>
      </c>
      <c r="K5454" s="135">
        <v>60.0</v>
      </c>
      <c r="N5454" s="143">
        <v>45726.0</v>
      </c>
    </row>
    <row r="5455">
      <c r="A5455" s="135">
        <v>5454.0</v>
      </c>
      <c r="B5455" s="135" t="s">
        <v>17792</v>
      </c>
      <c r="C5455" s="135" t="s">
        <v>108</v>
      </c>
      <c r="K5455" s="135">
        <v>30.0</v>
      </c>
      <c r="N5455" s="143">
        <v>45769.0</v>
      </c>
    </row>
    <row r="5456">
      <c r="A5456" s="135">
        <v>5455.0</v>
      </c>
      <c r="B5456" s="135" t="s">
        <v>17795</v>
      </c>
      <c r="C5456" s="135" t="s">
        <v>108</v>
      </c>
      <c r="N5456" s="143">
        <v>45635.0</v>
      </c>
      <c r="Q5456" s="135" t="s">
        <v>17796</v>
      </c>
    </row>
    <row r="5457">
      <c r="A5457" s="135">
        <v>5456.0</v>
      </c>
      <c r="B5457" s="135" t="s">
        <v>17798</v>
      </c>
      <c r="C5457" s="135" t="s">
        <v>108</v>
      </c>
      <c r="K5457" s="135">
        <v>100.0</v>
      </c>
      <c r="N5457" s="143">
        <v>46058.0</v>
      </c>
    </row>
    <row r="5458">
      <c r="A5458" s="135">
        <v>5457.0</v>
      </c>
      <c r="B5458" s="135" t="s">
        <v>17799</v>
      </c>
      <c r="C5458" s="135" t="s">
        <v>108</v>
      </c>
      <c r="K5458" s="135">
        <v>10.0</v>
      </c>
      <c r="N5458" s="143">
        <v>45745.0</v>
      </c>
      <c r="Q5458" s="135" t="s">
        <v>17801</v>
      </c>
    </row>
    <row r="5459">
      <c r="A5459" s="135">
        <v>5458.0</v>
      </c>
      <c r="B5459" s="135" t="s">
        <v>17802</v>
      </c>
      <c r="C5459" s="135" t="s">
        <v>108</v>
      </c>
      <c r="K5459" s="135">
        <v>200.0</v>
      </c>
      <c r="N5459" s="143">
        <v>44677.0</v>
      </c>
    </row>
    <row r="5460">
      <c r="A5460" s="135">
        <v>5459.0</v>
      </c>
      <c r="B5460" s="135" t="s">
        <v>17805</v>
      </c>
      <c r="C5460" s="135" t="s">
        <v>108</v>
      </c>
      <c r="K5460" s="135">
        <v>70.0</v>
      </c>
      <c r="N5460" s="143">
        <v>43905.0</v>
      </c>
    </row>
    <row r="5461">
      <c r="A5461" s="135">
        <v>5460.0</v>
      </c>
      <c r="B5461" s="135" t="s">
        <v>17808</v>
      </c>
      <c r="C5461" s="135" t="s">
        <v>108</v>
      </c>
      <c r="K5461" s="135">
        <v>70.0</v>
      </c>
      <c r="N5461" s="143">
        <v>45730.0</v>
      </c>
    </row>
    <row r="5462">
      <c r="A5462" s="135">
        <v>5461.0</v>
      </c>
      <c r="B5462" s="135" t="s">
        <v>17813</v>
      </c>
      <c r="C5462" s="135" t="s">
        <v>108</v>
      </c>
      <c r="N5462" s="143">
        <v>44271.0</v>
      </c>
      <c r="Q5462" s="135" t="s">
        <v>9494</v>
      </c>
      <c r="R5462" s="135">
        <v>1.0</v>
      </c>
    </row>
    <row r="5463">
      <c r="A5463" s="135">
        <v>5462.0</v>
      </c>
      <c r="B5463" s="135" t="s">
        <v>17815</v>
      </c>
      <c r="C5463" s="135" t="s">
        <v>108</v>
      </c>
      <c r="N5463" s="143">
        <v>43998.0</v>
      </c>
    </row>
    <row r="5464">
      <c r="A5464" s="135">
        <v>5463.0</v>
      </c>
      <c r="B5464" s="135" t="s">
        <v>17818</v>
      </c>
      <c r="C5464" s="135" t="s">
        <v>108</v>
      </c>
      <c r="K5464" s="135">
        <v>100.0</v>
      </c>
      <c r="N5464" s="143">
        <v>44943.0</v>
      </c>
      <c r="Q5464" s="135" t="s">
        <v>17819</v>
      </c>
      <c r="R5464" s="135">
        <v>3.0</v>
      </c>
    </row>
    <row r="5465">
      <c r="A5465" s="135">
        <v>5464.0</v>
      </c>
      <c r="B5465" s="135" t="s">
        <v>17821</v>
      </c>
      <c r="C5465" s="135" t="s">
        <v>108</v>
      </c>
      <c r="K5465" s="135">
        <v>10.0</v>
      </c>
      <c r="N5465" s="143">
        <v>44749.0</v>
      </c>
      <c r="Q5465" s="135" t="s">
        <v>17823</v>
      </c>
    </row>
    <row r="5466">
      <c r="A5466" s="135">
        <v>5465.0</v>
      </c>
      <c r="B5466" s="135" t="s">
        <v>17824</v>
      </c>
      <c r="C5466" s="135" t="s">
        <v>108</v>
      </c>
      <c r="K5466" s="135">
        <v>20.0</v>
      </c>
      <c r="N5466" s="143">
        <v>45847.0</v>
      </c>
    </row>
    <row r="5467">
      <c r="A5467" s="135">
        <v>5466.0</v>
      </c>
      <c r="B5467" s="135" t="s">
        <v>17827</v>
      </c>
      <c r="C5467" s="135" t="s">
        <v>108</v>
      </c>
      <c r="N5467" s="143">
        <v>46132.0</v>
      </c>
    </row>
    <row r="5468">
      <c r="A5468" s="135">
        <v>5467.0</v>
      </c>
      <c r="B5468" s="135" t="s">
        <v>17830</v>
      </c>
      <c r="C5468" s="135" t="s">
        <v>108</v>
      </c>
      <c r="K5468" s="135">
        <v>100.0</v>
      </c>
      <c r="N5468" s="143">
        <v>44381.0</v>
      </c>
    </row>
    <row r="5469">
      <c r="A5469" s="135">
        <v>5468.0</v>
      </c>
      <c r="B5469" s="135" t="s">
        <v>4069</v>
      </c>
      <c r="C5469" s="135" t="s">
        <v>108</v>
      </c>
      <c r="K5469" s="135">
        <v>90.0</v>
      </c>
      <c r="N5469" s="143">
        <v>44986.0</v>
      </c>
    </row>
    <row r="5470">
      <c r="A5470" s="135">
        <v>5469.0</v>
      </c>
      <c r="B5470" s="135" t="s">
        <v>17834</v>
      </c>
      <c r="C5470" s="135" t="s">
        <v>108</v>
      </c>
      <c r="K5470" s="135">
        <v>10.0</v>
      </c>
      <c r="N5470" s="143">
        <v>45170.0</v>
      </c>
    </row>
    <row r="5471">
      <c r="A5471" s="135">
        <v>5470.0</v>
      </c>
      <c r="B5471" s="135" t="s">
        <v>17837</v>
      </c>
      <c r="C5471" s="135" t="s">
        <v>108</v>
      </c>
      <c r="N5471" s="143">
        <v>45936.0</v>
      </c>
    </row>
    <row r="5472">
      <c r="A5472" s="135">
        <v>5471.0</v>
      </c>
      <c r="B5472" s="135" t="s">
        <v>17839</v>
      </c>
      <c r="C5472" s="135" t="s">
        <v>108</v>
      </c>
      <c r="K5472" s="135">
        <v>10.0</v>
      </c>
      <c r="N5472" s="143">
        <v>43918.0</v>
      </c>
    </row>
    <row r="5473">
      <c r="A5473" s="135">
        <v>5472.0</v>
      </c>
      <c r="B5473" s="135" t="s">
        <v>17842</v>
      </c>
      <c r="C5473" s="135" t="s">
        <v>108</v>
      </c>
      <c r="K5473" s="135">
        <v>150.0</v>
      </c>
      <c r="N5473" s="143">
        <v>44240.0</v>
      </c>
    </row>
    <row r="5474">
      <c r="A5474" s="135">
        <v>5473.0</v>
      </c>
      <c r="B5474" s="135" t="s">
        <v>4073</v>
      </c>
      <c r="C5474" s="135" t="s">
        <v>108</v>
      </c>
      <c r="K5474" s="135">
        <v>250.0</v>
      </c>
      <c r="N5474" s="143">
        <v>43846.0</v>
      </c>
    </row>
    <row r="5475">
      <c r="A5475" s="135">
        <v>5474.0</v>
      </c>
      <c r="B5475" s="135" t="s">
        <v>17844</v>
      </c>
      <c r="C5475" s="135" t="s">
        <v>108</v>
      </c>
      <c r="N5475" s="143">
        <v>43855.0</v>
      </c>
    </row>
    <row r="5476">
      <c r="A5476" s="135">
        <v>5475.0</v>
      </c>
      <c r="B5476" s="135" t="s">
        <v>17845</v>
      </c>
      <c r="C5476" s="135" t="s">
        <v>108</v>
      </c>
      <c r="K5476" s="135">
        <v>200.0</v>
      </c>
      <c r="N5476" s="143">
        <v>43840.0</v>
      </c>
    </row>
    <row r="5477">
      <c r="A5477" s="135">
        <v>5476.0</v>
      </c>
      <c r="B5477" s="135" t="s">
        <v>17849</v>
      </c>
      <c r="C5477" s="135" t="s">
        <v>108</v>
      </c>
      <c r="K5477" s="135">
        <v>30.0</v>
      </c>
      <c r="N5477" s="143">
        <v>43950.0</v>
      </c>
    </row>
    <row r="5478">
      <c r="A5478" s="135">
        <v>5477.0</v>
      </c>
      <c r="B5478" s="135" t="s">
        <v>17851</v>
      </c>
      <c r="C5478" s="135" t="s">
        <v>108</v>
      </c>
      <c r="K5478" s="135">
        <v>50.0</v>
      </c>
      <c r="N5478" s="143">
        <v>44790.0</v>
      </c>
    </row>
    <row r="5479">
      <c r="A5479" s="135">
        <v>5478.0</v>
      </c>
      <c r="B5479" s="135" t="s">
        <v>17853</v>
      </c>
      <c r="C5479" s="135" t="s">
        <v>108</v>
      </c>
      <c r="K5479" s="135">
        <v>40.0</v>
      </c>
      <c r="N5479" s="143">
        <v>45467.0</v>
      </c>
    </row>
    <row r="5480">
      <c r="A5480" s="135">
        <v>5479.0</v>
      </c>
      <c r="B5480" s="135" t="s">
        <v>17855</v>
      </c>
      <c r="C5480" s="135" t="s">
        <v>108</v>
      </c>
      <c r="K5480" s="135">
        <v>40.0</v>
      </c>
      <c r="N5480" s="143">
        <v>44773.0</v>
      </c>
    </row>
    <row r="5481">
      <c r="A5481" s="135">
        <v>5480.0</v>
      </c>
      <c r="B5481" s="135" t="s">
        <v>17857</v>
      </c>
      <c r="C5481" s="135" t="s">
        <v>108</v>
      </c>
      <c r="K5481" s="135">
        <v>20.0</v>
      </c>
      <c r="N5481" s="143">
        <v>45961.0</v>
      </c>
    </row>
    <row r="5482">
      <c r="A5482" s="135">
        <v>5481.0</v>
      </c>
      <c r="B5482" s="135" t="s">
        <v>17860</v>
      </c>
      <c r="C5482" s="135" t="s">
        <v>108</v>
      </c>
      <c r="K5482" s="135">
        <v>80.0</v>
      </c>
      <c r="N5482" s="143">
        <v>43932.0</v>
      </c>
    </row>
    <row r="5483">
      <c r="A5483" s="135">
        <v>5482.0</v>
      </c>
      <c r="B5483" s="135" t="s">
        <v>17862</v>
      </c>
      <c r="C5483" s="135" t="s">
        <v>108</v>
      </c>
      <c r="N5483" s="143">
        <v>46123.0</v>
      </c>
    </row>
    <row r="5484">
      <c r="A5484" s="135">
        <v>5483.0</v>
      </c>
      <c r="B5484" s="135" t="s">
        <v>17864</v>
      </c>
      <c r="C5484" s="135" t="s">
        <v>108</v>
      </c>
      <c r="K5484" s="135">
        <v>10.0</v>
      </c>
      <c r="N5484" s="143">
        <v>45255.0</v>
      </c>
    </row>
    <row r="5485">
      <c r="A5485" s="135">
        <v>5484.0</v>
      </c>
      <c r="B5485" s="135" t="s">
        <v>17866</v>
      </c>
      <c r="C5485" s="135" t="s">
        <v>108</v>
      </c>
      <c r="K5485" s="135">
        <v>10.0</v>
      </c>
      <c r="N5485" s="143">
        <v>46079.0</v>
      </c>
    </row>
    <row r="5486">
      <c r="A5486" s="135">
        <v>5485.0</v>
      </c>
      <c r="B5486" s="135" t="s">
        <v>17869</v>
      </c>
      <c r="C5486" s="135" t="s">
        <v>108</v>
      </c>
      <c r="N5486" s="143">
        <v>45989.0</v>
      </c>
    </row>
    <row r="5487">
      <c r="A5487" s="135">
        <v>5486.0</v>
      </c>
      <c r="B5487" s="135" t="s">
        <v>17871</v>
      </c>
      <c r="C5487" s="135" t="s">
        <v>108</v>
      </c>
      <c r="K5487" s="135">
        <v>100.0</v>
      </c>
      <c r="N5487" s="143">
        <v>46055.0</v>
      </c>
    </row>
    <row r="5488">
      <c r="A5488" s="135">
        <v>5487.0</v>
      </c>
      <c r="B5488" s="135" t="s">
        <v>17873</v>
      </c>
      <c r="C5488" s="135" t="s">
        <v>108</v>
      </c>
      <c r="K5488" s="135">
        <v>30.0</v>
      </c>
      <c r="N5488" s="143">
        <v>44182.0</v>
      </c>
    </row>
    <row r="5489">
      <c r="A5489" s="135">
        <v>5488.0</v>
      </c>
      <c r="B5489" s="135" t="s">
        <v>17875</v>
      </c>
      <c r="C5489" s="135" t="s">
        <v>108</v>
      </c>
      <c r="N5489" s="143">
        <v>45757.0</v>
      </c>
    </row>
    <row r="5490">
      <c r="A5490" s="135">
        <v>5489.0</v>
      </c>
      <c r="B5490" s="135" t="s">
        <v>17877</v>
      </c>
      <c r="C5490" s="135" t="s">
        <v>108</v>
      </c>
      <c r="K5490" s="135">
        <v>10.0</v>
      </c>
      <c r="N5490" s="143">
        <v>45542.0</v>
      </c>
      <c r="Q5490" s="135" t="s">
        <v>17878</v>
      </c>
    </row>
    <row r="5491">
      <c r="A5491" s="135">
        <v>5490.0</v>
      </c>
      <c r="B5491" s="135" t="s">
        <v>17880</v>
      </c>
      <c r="C5491" s="135" t="s">
        <v>108</v>
      </c>
      <c r="K5491" s="135">
        <v>100.0</v>
      </c>
      <c r="N5491" s="143">
        <v>45380.0</v>
      </c>
    </row>
    <row r="5492">
      <c r="A5492" s="135">
        <v>5491.0</v>
      </c>
      <c r="B5492" s="135" t="s">
        <v>4076</v>
      </c>
      <c r="C5492" s="135" t="s">
        <v>108</v>
      </c>
      <c r="N5492" s="143">
        <v>44991.0</v>
      </c>
    </row>
    <row r="5493">
      <c r="A5493" s="135">
        <v>5492.0</v>
      </c>
      <c r="B5493" s="135" t="s">
        <v>17884</v>
      </c>
      <c r="C5493" s="135" t="s">
        <v>108</v>
      </c>
      <c r="N5493" s="143">
        <v>44372.0</v>
      </c>
    </row>
    <row r="5494">
      <c r="A5494" s="135">
        <v>5493.0</v>
      </c>
      <c r="B5494" s="135" t="s">
        <v>17886</v>
      </c>
      <c r="C5494" s="135" t="s">
        <v>108</v>
      </c>
      <c r="K5494" s="135">
        <v>10.0</v>
      </c>
      <c r="N5494" s="143">
        <v>46117.0</v>
      </c>
    </row>
    <row r="5495">
      <c r="A5495" s="135">
        <v>5494.0</v>
      </c>
      <c r="B5495" s="135" t="s">
        <v>17888</v>
      </c>
      <c r="C5495" s="135" t="s">
        <v>108</v>
      </c>
      <c r="K5495" s="135">
        <v>30.0</v>
      </c>
      <c r="N5495" s="143">
        <v>46063.0</v>
      </c>
    </row>
    <row r="5496">
      <c r="A5496" s="135">
        <v>5495.0</v>
      </c>
      <c r="B5496" s="135" t="s">
        <v>17891</v>
      </c>
      <c r="C5496" s="135" t="s">
        <v>108</v>
      </c>
      <c r="N5496" s="143">
        <v>43894.0</v>
      </c>
    </row>
    <row r="5497">
      <c r="A5497" s="135">
        <v>5496.0</v>
      </c>
      <c r="B5497" s="135" t="s">
        <v>17893</v>
      </c>
      <c r="C5497" s="135" t="s">
        <v>108</v>
      </c>
      <c r="K5497" s="135">
        <v>10.0</v>
      </c>
      <c r="N5497" s="143">
        <v>46083.0</v>
      </c>
    </row>
    <row r="5498">
      <c r="A5498" s="135">
        <v>5497.0</v>
      </c>
      <c r="B5498" s="135" t="s">
        <v>17895</v>
      </c>
      <c r="C5498" s="135" t="s">
        <v>108</v>
      </c>
      <c r="K5498" s="135">
        <v>40.0</v>
      </c>
      <c r="N5498" s="143">
        <v>44661.0</v>
      </c>
    </row>
    <row r="5499">
      <c r="A5499" s="135">
        <v>5498.0</v>
      </c>
      <c r="B5499" s="135" t="s">
        <v>17897</v>
      </c>
      <c r="C5499" s="135" t="s">
        <v>108</v>
      </c>
      <c r="N5499" s="143">
        <v>45056.0</v>
      </c>
    </row>
    <row r="5500">
      <c r="A5500" s="135">
        <v>5499.0</v>
      </c>
      <c r="B5500" s="135" t="s">
        <v>17899</v>
      </c>
      <c r="C5500" s="135" t="s">
        <v>108</v>
      </c>
      <c r="K5500" s="135">
        <v>10.0</v>
      </c>
      <c r="N5500" s="143">
        <v>46015.0</v>
      </c>
    </row>
    <row r="5501">
      <c r="A5501" s="135">
        <v>5500.0</v>
      </c>
      <c r="B5501" s="135" t="s">
        <v>17902</v>
      </c>
      <c r="C5501" s="135" t="s">
        <v>108</v>
      </c>
      <c r="N5501" s="143">
        <v>45257.0</v>
      </c>
    </row>
    <row r="5502">
      <c r="A5502" s="135">
        <v>5501.0</v>
      </c>
      <c r="B5502" s="135" t="s">
        <v>17904</v>
      </c>
      <c r="C5502" s="135" t="s">
        <v>108</v>
      </c>
      <c r="K5502" s="135">
        <v>60.0</v>
      </c>
      <c r="N5502" s="143">
        <v>45891.0</v>
      </c>
    </row>
    <row r="5503">
      <c r="A5503" s="135">
        <v>5502.0</v>
      </c>
      <c r="B5503" s="135" t="s">
        <v>17906</v>
      </c>
      <c r="C5503" s="135" t="s">
        <v>108</v>
      </c>
      <c r="K5503" s="135">
        <v>40.0</v>
      </c>
      <c r="N5503" s="143">
        <v>45493.0</v>
      </c>
    </row>
    <row r="5504">
      <c r="A5504" s="135">
        <v>5503.0</v>
      </c>
      <c r="B5504" s="135" t="s">
        <v>17908</v>
      </c>
      <c r="C5504" s="135" t="s">
        <v>108</v>
      </c>
      <c r="K5504" s="135">
        <v>100.0</v>
      </c>
      <c r="N5504" s="143">
        <v>43840.0</v>
      </c>
      <c r="Q5504" s="135" t="s">
        <v>17910</v>
      </c>
      <c r="R5504" s="135">
        <v>3.0</v>
      </c>
    </row>
    <row r="5505">
      <c r="A5505" s="135">
        <v>5504.0</v>
      </c>
      <c r="B5505" s="135" t="s">
        <v>17912</v>
      </c>
      <c r="C5505" s="135" t="s">
        <v>108</v>
      </c>
      <c r="K5505" s="135">
        <v>100.0</v>
      </c>
      <c r="N5505" s="143">
        <v>44862.0</v>
      </c>
    </row>
    <row r="5506">
      <c r="A5506" s="135">
        <v>5505.0</v>
      </c>
      <c r="B5506" s="135" t="s">
        <v>17914</v>
      </c>
      <c r="C5506" s="135" t="s">
        <v>108</v>
      </c>
      <c r="K5506" s="135">
        <v>10.0</v>
      </c>
      <c r="N5506" s="143">
        <v>46018.0</v>
      </c>
    </row>
    <row r="5507">
      <c r="A5507" s="135">
        <v>5506.0</v>
      </c>
      <c r="B5507" s="135" t="s">
        <v>17916</v>
      </c>
      <c r="C5507" s="135" t="s">
        <v>108</v>
      </c>
      <c r="K5507" s="135">
        <v>70.0</v>
      </c>
      <c r="N5507" s="143">
        <v>45566.0</v>
      </c>
    </row>
    <row r="5508">
      <c r="A5508" s="135">
        <v>5507.0</v>
      </c>
      <c r="B5508" s="135" t="s">
        <v>17918</v>
      </c>
      <c r="C5508" s="135" t="s">
        <v>108</v>
      </c>
      <c r="K5508" s="135">
        <v>10.0</v>
      </c>
      <c r="N5508" s="143">
        <v>46018.0</v>
      </c>
    </row>
    <row r="5509">
      <c r="A5509" s="135">
        <v>5508.0</v>
      </c>
      <c r="B5509" s="135" t="s">
        <v>17919</v>
      </c>
      <c r="C5509" s="135" t="s">
        <v>108</v>
      </c>
      <c r="K5509" s="135">
        <v>150.0</v>
      </c>
      <c r="N5509" s="143">
        <v>44187.0</v>
      </c>
    </row>
    <row r="5510">
      <c r="A5510" s="135">
        <v>5509.0</v>
      </c>
      <c r="B5510" s="135" t="s">
        <v>17923</v>
      </c>
      <c r="C5510" s="135" t="s">
        <v>108</v>
      </c>
      <c r="N5510" s="143">
        <v>43977.0</v>
      </c>
    </row>
    <row r="5511">
      <c r="A5511" s="135">
        <v>5510.0</v>
      </c>
      <c r="B5511" s="135" t="s">
        <v>17925</v>
      </c>
      <c r="C5511" s="135" t="s">
        <v>108</v>
      </c>
      <c r="K5511" s="135">
        <v>150.0</v>
      </c>
      <c r="N5511" s="143">
        <v>43842.0</v>
      </c>
      <c r="Q5511" s="135" t="s">
        <v>17926</v>
      </c>
      <c r="R5511" s="135">
        <v>1.0</v>
      </c>
    </row>
    <row r="5512">
      <c r="A5512" s="135">
        <v>5511.0</v>
      </c>
      <c r="B5512" s="135" t="s">
        <v>17928</v>
      </c>
      <c r="C5512" s="135" t="s">
        <v>108</v>
      </c>
      <c r="K5512" s="135">
        <v>30.0</v>
      </c>
      <c r="N5512" s="143">
        <v>46079.0</v>
      </c>
    </row>
    <row r="5513">
      <c r="A5513" s="135">
        <v>5512.0</v>
      </c>
      <c r="B5513" s="135" t="s">
        <v>17930</v>
      </c>
      <c r="C5513" s="135" t="s">
        <v>108</v>
      </c>
      <c r="K5513" s="135">
        <v>10.0</v>
      </c>
      <c r="N5513" s="143">
        <v>46078.0</v>
      </c>
    </row>
    <row r="5514">
      <c r="A5514" s="135">
        <v>5513.0</v>
      </c>
      <c r="B5514" s="135" t="s">
        <v>17932</v>
      </c>
      <c r="C5514" s="135" t="s">
        <v>108</v>
      </c>
      <c r="K5514" s="135">
        <v>10.0</v>
      </c>
      <c r="N5514" s="143">
        <v>46056.0</v>
      </c>
    </row>
    <row r="5515">
      <c r="A5515" s="135">
        <v>5514.0</v>
      </c>
      <c r="B5515" s="135" t="s">
        <v>17934</v>
      </c>
      <c r="C5515" s="135" t="s">
        <v>108</v>
      </c>
      <c r="K5515" s="135">
        <v>80.0</v>
      </c>
      <c r="N5515" s="143">
        <v>43842.0</v>
      </c>
    </row>
    <row r="5516">
      <c r="A5516" s="135">
        <v>5515.0</v>
      </c>
      <c r="B5516" s="135" t="s">
        <v>17937</v>
      </c>
      <c r="C5516" s="135" t="s">
        <v>108</v>
      </c>
      <c r="K5516" s="135">
        <v>20.0</v>
      </c>
      <c r="N5516" s="143">
        <v>45846.0</v>
      </c>
    </row>
    <row r="5517">
      <c r="A5517" s="135">
        <v>5516.0</v>
      </c>
      <c r="B5517" s="135" t="s">
        <v>17939</v>
      </c>
      <c r="C5517" s="135" t="s">
        <v>108</v>
      </c>
      <c r="K5517" s="135">
        <v>30.0</v>
      </c>
      <c r="N5517" s="143">
        <v>45715.0</v>
      </c>
    </row>
    <row r="5518">
      <c r="A5518" s="135">
        <v>5517.0</v>
      </c>
      <c r="B5518" s="135" t="s">
        <v>17941</v>
      </c>
      <c r="C5518" s="135" t="s">
        <v>108</v>
      </c>
      <c r="K5518" s="135">
        <v>70.0</v>
      </c>
      <c r="N5518" s="143">
        <v>43846.0</v>
      </c>
    </row>
    <row r="5519">
      <c r="A5519" s="135">
        <v>5518.0</v>
      </c>
      <c r="B5519" s="135" t="s">
        <v>17943</v>
      </c>
      <c r="C5519" s="135" t="s">
        <v>108</v>
      </c>
      <c r="K5519" s="135">
        <v>10.0</v>
      </c>
      <c r="N5519" s="143">
        <v>46055.0</v>
      </c>
    </row>
    <row r="5520">
      <c r="A5520" s="135">
        <v>5519.0</v>
      </c>
      <c r="B5520" s="135" t="s">
        <v>17945</v>
      </c>
      <c r="C5520" s="135" t="s">
        <v>108</v>
      </c>
      <c r="N5520" s="143">
        <v>44965.0</v>
      </c>
    </row>
    <row r="5521">
      <c r="A5521" s="135">
        <v>5520.0</v>
      </c>
      <c r="B5521" s="135" t="s">
        <v>17948</v>
      </c>
      <c r="C5521" s="135" t="s">
        <v>108</v>
      </c>
      <c r="K5521" s="135">
        <v>10.0</v>
      </c>
      <c r="N5521" s="143">
        <v>44544.0</v>
      </c>
    </row>
    <row r="5522">
      <c r="A5522" s="135">
        <v>5521.0</v>
      </c>
      <c r="B5522" s="135" t="s">
        <v>17950</v>
      </c>
      <c r="C5522" s="135" t="s">
        <v>108</v>
      </c>
      <c r="K5522" s="135">
        <v>30.0</v>
      </c>
      <c r="N5522" s="143">
        <v>45847.0</v>
      </c>
    </row>
    <row r="5523">
      <c r="A5523" s="135">
        <v>5522.0</v>
      </c>
      <c r="B5523" s="135" t="s">
        <v>17952</v>
      </c>
      <c r="C5523" s="135" t="s">
        <v>108</v>
      </c>
      <c r="K5523" s="135">
        <v>150.0</v>
      </c>
      <c r="N5523" s="143">
        <v>45036.0</v>
      </c>
    </row>
    <row r="5524">
      <c r="A5524" s="135">
        <v>5523.0</v>
      </c>
      <c r="B5524" s="135" t="s">
        <v>17954</v>
      </c>
      <c r="C5524" s="135" t="s">
        <v>108</v>
      </c>
      <c r="N5524" s="143">
        <v>45621.0</v>
      </c>
    </row>
    <row r="5525">
      <c r="A5525" s="135">
        <v>5524.0</v>
      </c>
      <c r="B5525" s="135" t="s">
        <v>17956</v>
      </c>
      <c r="C5525" s="135" t="s">
        <v>108</v>
      </c>
      <c r="N5525" s="143">
        <v>43869.0</v>
      </c>
    </row>
    <row r="5526">
      <c r="A5526" s="135">
        <v>5525.0</v>
      </c>
      <c r="B5526" s="135" t="s">
        <v>17959</v>
      </c>
      <c r="C5526" s="135" t="s">
        <v>108</v>
      </c>
      <c r="N5526" s="143">
        <v>44594.0</v>
      </c>
    </row>
    <row r="5527">
      <c r="A5527" s="135">
        <v>5526.0</v>
      </c>
      <c r="B5527" s="135" t="s">
        <v>17961</v>
      </c>
      <c r="C5527" s="135" t="s">
        <v>108</v>
      </c>
      <c r="K5527" s="135">
        <v>50.0</v>
      </c>
      <c r="N5527" s="143">
        <v>43961.0</v>
      </c>
    </row>
    <row r="5528">
      <c r="A5528" s="135">
        <v>5527.0</v>
      </c>
      <c r="B5528" s="135" t="s">
        <v>17967</v>
      </c>
      <c r="C5528" s="135" t="s">
        <v>108</v>
      </c>
      <c r="K5528" s="135">
        <v>80.0</v>
      </c>
      <c r="N5528" s="143">
        <v>44547.0</v>
      </c>
    </row>
    <row r="5529">
      <c r="A5529" s="135">
        <v>5528.0</v>
      </c>
      <c r="B5529" s="135" t="s">
        <v>17970</v>
      </c>
      <c r="C5529" s="135" t="s">
        <v>108</v>
      </c>
      <c r="K5529" s="135">
        <v>30.0</v>
      </c>
      <c r="N5529" s="143">
        <v>45841.0</v>
      </c>
      <c r="Q5529" s="135" t="s">
        <v>17973</v>
      </c>
    </row>
    <row r="5530">
      <c r="A5530" s="135">
        <v>5529.0</v>
      </c>
      <c r="B5530" s="135" t="s">
        <v>17975</v>
      </c>
      <c r="C5530" s="135" t="s">
        <v>108</v>
      </c>
      <c r="N5530" s="143">
        <v>44533.0</v>
      </c>
    </row>
    <row r="5531">
      <c r="A5531" s="135">
        <v>5530.0</v>
      </c>
      <c r="B5531" s="135" t="s">
        <v>4077</v>
      </c>
      <c r="C5531" s="135" t="s">
        <v>108</v>
      </c>
      <c r="K5531" s="135">
        <v>100.0</v>
      </c>
      <c r="N5531" s="143">
        <v>45823.0</v>
      </c>
    </row>
    <row r="5532">
      <c r="A5532" s="135">
        <v>5531.0</v>
      </c>
      <c r="B5532" s="135" t="s">
        <v>17977</v>
      </c>
      <c r="C5532" s="135" t="s">
        <v>108</v>
      </c>
      <c r="N5532" s="143">
        <v>46100.0</v>
      </c>
    </row>
    <row r="5533">
      <c r="A5533" s="135">
        <v>5532.0</v>
      </c>
      <c r="B5533" s="135" t="s">
        <v>17979</v>
      </c>
      <c r="C5533" s="135" t="s">
        <v>108</v>
      </c>
      <c r="N5533" s="143">
        <v>44676.0</v>
      </c>
    </row>
    <row r="5534">
      <c r="A5534" s="135">
        <v>5533.0</v>
      </c>
      <c r="B5534" s="135" t="s">
        <v>17981</v>
      </c>
      <c r="C5534" s="135" t="s">
        <v>108</v>
      </c>
      <c r="K5534" s="135">
        <v>10.0</v>
      </c>
      <c r="N5534" s="143">
        <v>46019.0</v>
      </c>
    </row>
    <row r="5535">
      <c r="A5535" s="135">
        <v>5534.0</v>
      </c>
      <c r="B5535" s="135" t="s">
        <v>17983</v>
      </c>
      <c r="C5535" s="135" t="s">
        <v>108</v>
      </c>
      <c r="K5535" s="135">
        <v>70.0</v>
      </c>
      <c r="N5535" s="143">
        <v>43987.0</v>
      </c>
    </row>
    <row r="5536">
      <c r="A5536" s="135">
        <v>5535.0</v>
      </c>
      <c r="B5536" s="135" t="s">
        <v>17985</v>
      </c>
      <c r="C5536" s="135" t="s">
        <v>108</v>
      </c>
      <c r="K5536" s="135">
        <v>10.0</v>
      </c>
      <c r="N5536" s="143">
        <v>45847.0</v>
      </c>
    </row>
    <row r="5537">
      <c r="A5537" s="135">
        <v>5536.0</v>
      </c>
      <c r="B5537" s="135" t="s">
        <v>17987</v>
      </c>
      <c r="C5537" s="135" t="s">
        <v>108</v>
      </c>
      <c r="K5537" s="135">
        <v>10.0</v>
      </c>
      <c r="N5537" s="143">
        <v>46020.0</v>
      </c>
    </row>
    <row r="5538">
      <c r="A5538" s="135">
        <v>5537.0</v>
      </c>
      <c r="B5538" s="135" t="s">
        <v>17989</v>
      </c>
      <c r="C5538" s="135" t="s">
        <v>108</v>
      </c>
      <c r="K5538" s="135">
        <v>10.0</v>
      </c>
      <c r="N5538" s="143">
        <v>46017.0</v>
      </c>
    </row>
    <row r="5539">
      <c r="A5539" s="135">
        <v>5538.0</v>
      </c>
      <c r="B5539" s="135" t="s">
        <v>17991</v>
      </c>
      <c r="C5539" s="135" t="s">
        <v>108</v>
      </c>
      <c r="K5539" s="135">
        <v>20.0</v>
      </c>
      <c r="N5539" s="143">
        <v>43847.0</v>
      </c>
    </row>
    <row r="5540">
      <c r="A5540" s="135">
        <v>5539.0</v>
      </c>
      <c r="B5540" s="135" t="s">
        <v>17993</v>
      </c>
      <c r="C5540" s="135" t="s">
        <v>108</v>
      </c>
      <c r="K5540" s="135">
        <v>10.0</v>
      </c>
      <c r="N5540" s="143">
        <v>46019.0</v>
      </c>
      <c r="Q5540" s="135" t="s">
        <v>17996</v>
      </c>
    </row>
    <row r="5541">
      <c r="A5541" s="135">
        <v>5540.0</v>
      </c>
      <c r="B5541" s="135" t="s">
        <v>17997</v>
      </c>
      <c r="C5541" s="135" t="s">
        <v>108</v>
      </c>
      <c r="K5541" s="135">
        <v>20.0</v>
      </c>
      <c r="N5541" s="143">
        <v>44547.0</v>
      </c>
    </row>
    <row r="5542">
      <c r="A5542" s="135">
        <v>5541.0</v>
      </c>
      <c r="B5542" s="135" t="s">
        <v>17999</v>
      </c>
      <c r="C5542" s="135" t="s">
        <v>108</v>
      </c>
      <c r="K5542" s="135">
        <v>150.0</v>
      </c>
      <c r="N5542" s="143">
        <v>43904.0</v>
      </c>
    </row>
    <row r="5543">
      <c r="A5543" s="135">
        <v>5542.0</v>
      </c>
      <c r="B5543" s="135" t="s">
        <v>18001</v>
      </c>
      <c r="C5543" s="135" t="s">
        <v>108</v>
      </c>
      <c r="K5543" s="135">
        <v>100.0</v>
      </c>
      <c r="N5543" s="143">
        <v>44506.0</v>
      </c>
    </row>
    <row r="5544">
      <c r="A5544" s="135">
        <v>5543.0</v>
      </c>
      <c r="B5544" s="135" t="s">
        <v>18003</v>
      </c>
      <c r="C5544" s="135" t="s">
        <v>108</v>
      </c>
      <c r="K5544" s="135">
        <v>60.0</v>
      </c>
      <c r="N5544" s="143">
        <v>45653.0</v>
      </c>
    </row>
    <row r="5545">
      <c r="A5545" s="135">
        <v>5544.0</v>
      </c>
      <c r="B5545" s="135" t="s">
        <v>18005</v>
      </c>
      <c r="C5545" s="135" t="s">
        <v>108</v>
      </c>
      <c r="N5545" s="143">
        <v>45668.0</v>
      </c>
    </row>
    <row r="5546">
      <c r="A5546" s="135">
        <v>5545.0</v>
      </c>
      <c r="B5546" s="135" t="s">
        <v>18006</v>
      </c>
      <c r="C5546" s="135" t="s">
        <v>108</v>
      </c>
      <c r="K5546" s="135">
        <v>10.0</v>
      </c>
      <c r="N5546" s="143">
        <v>46011.0</v>
      </c>
    </row>
    <row r="5547">
      <c r="A5547" s="135">
        <v>5546.0</v>
      </c>
      <c r="B5547" s="135" t="s">
        <v>18009</v>
      </c>
      <c r="C5547" s="135" t="s">
        <v>108</v>
      </c>
      <c r="N5547" s="143">
        <v>44870.0</v>
      </c>
    </row>
    <row r="5548">
      <c r="A5548" s="135">
        <v>5547.0</v>
      </c>
      <c r="B5548" s="135" t="s">
        <v>18011</v>
      </c>
      <c r="C5548" s="135" t="s">
        <v>108</v>
      </c>
      <c r="K5548" s="135">
        <v>10.0</v>
      </c>
      <c r="N5548" s="143">
        <v>46018.0</v>
      </c>
    </row>
    <row r="5549">
      <c r="A5549" s="135">
        <v>5548.0</v>
      </c>
      <c r="B5549" s="135" t="s">
        <v>18013</v>
      </c>
      <c r="C5549" s="135" t="s">
        <v>108</v>
      </c>
      <c r="K5549" s="135">
        <v>100.0</v>
      </c>
      <c r="N5549" s="143">
        <v>44063.0</v>
      </c>
    </row>
    <row r="5550">
      <c r="A5550" s="135">
        <v>5549.0</v>
      </c>
      <c r="B5550" s="135" t="s">
        <v>18015</v>
      </c>
      <c r="C5550" s="135" t="s">
        <v>108</v>
      </c>
      <c r="N5550" s="143">
        <v>44907.0</v>
      </c>
    </row>
    <row r="5551">
      <c r="A5551" s="135">
        <v>5550.0</v>
      </c>
      <c r="B5551" s="135" t="s">
        <v>18017</v>
      </c>
      <c r="C5551" s="135" t="s">
        <v>108</v>
      </c>
      <c r="K5551" s="135">
        <v>10.0</v>
      </c>
      <c r="N5551" s="143">
        <v>46007.0</v>
      </c>
    </row>
    <row r="5552">
      <c r="A5552" s="135">
        <v>5551.0</v>
      </c>
      <c r="B5552" s="135" t="s">
        <v>18019</v>
      </c>
      <c r="C5552" s="135" t="s">
        <v>108</v>
      </c>
      <c r="K5552" s="135">
        <v>150.0</v>
      </c>
      <c r="N5552" s="143">
        <v>44119.0</v>
      </c>
    </row>
    <row r="5553">
      <c r="A5553" s="135">
        <v>5552.0</v>
      </c>
      <c r="B5553" s="135" t="s">
        <v>18021</v>
      </c>
      <c r="C5553" s="135" t="s">
        <v>108</v>
      </c>
      <c r="K5553" s="135">
        <v>10.0</v>
      </c>
      <c r="N5553" s="143">
        <v>45643.0</v>
      </c>
    </row>
    <row r="5554">
      <c r="A5554" s="135">
        <v>5553.0</v>
      </c>
      <c r="B5554" s="135" t="s">
        <v>18023</v>
      </c>
      <c r="C5554" s="135" t="s">
        <v>108</v>
      </c>
      <c r="K5554" s="135">
        <v>350.0</v>
      </c>
      <c r="N5554" s="143">
        <v>43838.0</v>
      </c>
    </row>
    <row r="5555">
      <c r="A5555" s="135">
        <v>5554.0</v>
      </c>
      <c r="B5555" s="135" t="s">
        <v>18025</v>
      </c>
      <c r="C5555" s="135" t="s">
        <v>108</v>
      </c>
      <c r="K5555" s="135">
        <v>30.0</v>
      </c>
      <c r="N5555" s="143">
        <v>44893.0</v>
      </c>
    </row>
    <row r="5556">
      <c r="A5556" s="135">
        <v>5555.0</v>
      </c>
      <c r="B5556" s="135" t="s">
        <v>18027</v>
      </c>
      <c r="C5556" s="135" t="s">
        <v>108</v>
      </c>
      <c r="N5556" s="143">
        <v>43941.0</v>
      </c>
    </row>
    <row r="5557">
      <c r="A5557" s="135">
        <v>5556.0</v>
      </c>
      <c r="B5557" s="135" t="s">
        <v>18029</v>
      </c>
      <c r="C5557" s="135" t="s">
        <v>108</v>
      </c>
      <c r="N5557" s="143">
        <v>43937.0</v>
      </c>
    </row>
    <row r="5558">
      <c r="A5558" s="135">
        <v>5557.0</v>
      </c>
      <c r="B5558" s="135" t="s">
        <v>18032</v>
      </c>
      <c r="C5558" s="135" t="s">
        <v>108</v>
      </c>
      <c r="K5558" s="135">
        <v>70.0</v>
      </c>
      <c r="N5558" s="143">
        <v>43913.0</v>
      </c>
    </row>
    <row r="5559">
      <c r="A5559" s="135">
        <v>5558.0</v>
      </c>
      <c r="B5559" s="135" t="s">
        <v>18034</v>
      </c>
      <c r="C5559" s="135" t="s">
        <v>108</v>
      </c>
      <c r="K5559" s="135">
        <v>10.0</v>
      </c>
      <c r="N5559" s="143">
        <v>46058.0</v>
      </c>
    </row>
    <row r="5560">
      <c r="A5560" s="135">
        <v>5559.0</v>
      </c>
      <c r="B5560" s="135" t="s">
        <v>18036</v>
      </c>
      <c r="C5560" s="135" t="s">
        <v>108</v>
      </c>
      <c r="K5560" s="135">
        <v>30.0</v>
      </c>
      <c r="N5560" s="143">
        <v>46057.0</v>
      </c>
    </row>
    <row r="5561">
      <c r="A5561" s="135">
        <v>5560.0</v>
      </c>
      <c r="B5561" s="135" t="s">
        <v>18038</v>
      </c>
      <c r="C5561" s="135" t="s">
        <v>108</v>
      </c>
      <c r="N5561" s="143">
        <v>45759.0</v>
      </c>
    </row>
    <row r="5562">
      <c r="A5562" s="135">
        <v>5561.0</v>
      </c>
      <c r="B5562" s="135" t="s">
        <v>18040</v>
      </c>
      <c r="C5562" s="135" t="s">
        <v>108</v>
      </c>
      <c r="K5562" s="135">
        <v>10.0</v>
      </c>
      <c r="N5562" s="143">
        <v>46017.0</v>
      </c>
    </row>
    <row r="5563">
      <c r="A5563" s="135">
        <v>5562.0</v>
      </c>
      <c r="B5563" s="135" t="s">
        <v>18042</v>
      </c>
      <c r="C5563" s="135" t="s">
        <v>108</v>
      </c>
      <c r="K5563" s="135">
        <v>60.0</v>
      </c>
      <c r="N5563" s="143">
        <v>43855.0</v>
      </c>
    </row>
    <row r="5564">
      <c r="A5564" s="135">
        <v>5563.0</v>
      </c>
      <c r="B5564" s="135" t="s">
        <v>18045</v>
      </c>
      <c r="C5564" s="135" t="s">
        <v>108</v>
      </c>
      <c r="K5564" s="135">
        <v>70.0</v>
      </c>
      <c r="N5564" s="143">
        <v>45961.0</v>
      </c>
    </row>
    <row r="5565">
      <c r="A5565" s="135">
        <v>5564.0</v>
      </c>
      <c r="B5565" s="135" t="s">
        <v>18047</v>
      </c>
      <c r="C5565" s="135" t="s">
        <v>108</v>
      </c>
      <c r="K5565" s="135">
        <v>10.0</v>
      </c>
      <c r="N5565" s="143">
        <v>46018.0</v>
      </c>
    </row>
    <row r="5566">
      <c r="A5566" s="135">
        <v>5565.0</v>
      </c>
      <c r="B5566" s="135" t="s">
        <v>18049</v>
      </c>
      <c r="C5566" s="135" t="s">
        <v>108</v>
      </c>
      <c r="K5566" s="135">
        <v>10.0</v>
      </c>
      <c r="N5566" s="143">
        <v>46020.0</v>
      </c>
    </row>
    <row r="5567">
      <c r="A5567" s="135">
        <v>5566.0</v>
      </c>
      <c r="B5567" s="135" t="s">
        <v>18051</v>
      </c>
      <c r="C5567" s="135" t="s">
        <v>108</v>
      </c>
      <c r="N5567" s="143">
        <v>45968.0</v>
      </c>
    </row>
    <row r="5568">
      <c r="A5568" s="135">
        <v>5567.0</v>
      </c>
      <c r="B5568" s="135" t="s">
        <v>18052</v>
      </c>
      <c r="C5568" s="135" t="s">
        <v>108</v>
      </c>
      <c r="K5568" s="135">
        <v>20.0</v>
      </c>
      <c r="N5568" s="143">
        <v>46018.0</v>
      </c>
    </row>
    <row r="5569">
      <c r="A5569" s="135">
        <v>5568.0</v>
      </c>
      <c r="B5569" s="135" t="s">
        <v>18055</v>
      </c>
      <c r="C5569" s="135" t="s">
        <v>108</v>
      </c>
      <c r="N5569" s="143">
        <v>45611.0</v>
      </c>
    </row>
    <row r="5570">
      <c r="A5570" s="135">
        <v>5569.0</v>
      </c>
      <c r="B5570" s="135" t="s">
        <v>18057</v>
      </c>
      <c r="C5570" s="135" t="s">
        <v>108</v>
      </c>
      <c r="K5570" s="135">
        <v>150.0</v>
      </c>
      <c r="N5570" s="143">
        <v>44829.0</v>
      </c>
    </row>
    <row r="5571">
      <c r="A5571" s="135">
        <v>5570.0</v>
      </c>
      <c r="B5571" s="135" t="s">
        <v>18059</v>
      </c>
      <c r="C5571" s="135" t="s">
        <v>108</v>
      </c>
      <c r="K5571" s="135">
        <v>20.0</v>
      </c>
      <c r="N5571" s="143">
        <v>45787.0</v>
      </c>
    </row>
    <row r="5572">
      <c r="A5572" s="135">
        <v>5571.0</v>
      </c>
      <c r="B5572" s="135" t="s">
        <v>18061</v>
      </c>
      <c r="C5572" s="135" t="s">
        <v>108</v>
      </c>
      <c r="N5572" s="143">
        <v>45597.0</v>
      </c>
    </row>
    <row r="5573">
      <c r="A5573" s="135">
        <v>5572.0</v>
      </c>
      <c r="B5573" s="135" t="s">
        <v>18063</v>
      </c>
      <c r="C5573" s="135" t="s">
        <v>108</v>
      </c>
      <c r="K5573" s="135">
        <v>20.0</v>
      </c>
      <c r="N5573" s="143">
        <v>46014.0</v>
      </c>
    </row>
    <row r="5574">
      <c r="A5574" s="135">
        <v>5573.0</v>
      </c>
      <c r="B5574" s="135" t="s">
        <v>18064</v>
      </c>
      <c r="C5574" s="135" t="s">
        <v>108</v>
      </c>
      <c r="K5574" s="135">
        <v>10.0</v>
      </c>
      <c r="N5574" s="143">
        <v>45844.0</v>
      </c>
    </row>
    <row r="5575">
      <c r="A5575" s="135">
        <v>5574.0</v>
      </c>
      <c r="B5575" s="135" t="s">
        <v>18067</v>
      </c>
      <c r="C5575" s="135" t="s">
        <v>108</v>
      </c>
      <c r="N5575" s="143">
        <v>45005.0</v>
      </c>
    </row>
    <row r="5576">
      <c r="A5576" s="135">
        <v>5575.0</v>
      </c>
      <c r="B5576" s="135" t="s">
        <v>18069</v>
      </c>
      <c r="C5576" s="135" t="s">
        <v>108</v>
      </c>
      <c r="K5576" s="135">
        <v>200.0</v>
      </c>
      <c r="N5576" s="143">
        <v>43847.0</v>
      </c>
    </row>
    <row r="5577">
      <c r="A5577" s="135">
        <v>5576.0</v>
      </c>
      <c r="B5577" s="135" t="s">
        <v>18071</v>
      </c>
      <c r="C5577" s="135" t="s">
        <v>108</v>
      </c>
      <c r="K5577" s="135">
        <v>10.0</v>
      </c>
      <c r="N5577" s="143">
        <v>46019.0</v>
      </c>
    </row>
    <row r="5578">
      <c r="A5578" s="135">
        <v>5577.0</v>
      </c>
      <c r="B5578" s="135" t="s">
        <v>18073</v>
      </c>
      <c r="C5578" s="135" t="s">
        <v>108</v>
      </c>
      <c r="K5578" s="135">
        <v>10.0</v>
      </c>
      <c r="N5578" s="143">
        <v>46014.0</v>
      </c>
    </row>
    <row r="5579">
      <c r="A5579" s="135">
        <v>5578.0</v>
      </c>
      <c r="B5579" s="135" t="s">
        <v>18075</v>
      </c>
      <c r="C5579" s="135" t="s">
        <v>108</v>
      </c>
      <c r="K5579" s="135">
        <v>10.0</v>
      </c>
      <c r="N5579" s="143">
        <v>46055.0</v>
      </c>
      <c r="Q5579" s="135" t="s">
        <v>4065</v>
      </c>
      <c r="R5579" s="135">
        <v>2.0</v>
      </c>
    </row>
    <row r="5580">
      <c r="A5580" s="135">
        <v>5579.0</v>
      </c>
      <c r="B5580" s="135" t="s">
        <v>18078</v>
      </c>
      <c r="C5580" s="135" t="s">
        <v>108</v>
      </c>
      <c r="N5580" s="143">
        <v>45230.0</v>
      </c>
    </row>
    <row r="5581">
      <c r="A5581" s="135">
        <v>5580.0</v>
      </c>
      <c r="B5581" s="135" t="s">
        <v>18080</v>
      </c>
      <c r="C5581" s="135" t="s">
        <v>108</v>
      </c>
      <c r="N5581" s="143">
        <v>45761.0</v>
      </c>
    </row>
    <row r="5582">
      <c r="A5582" s="135">
        <v>5581.0</v>
      </c>
      <c r="B5582" s="135" t="s">
        <v>18081</v>
      </c>
      <c r="C5582" s="135" t="s">
        <v>108</v>
      </c>
      <c r="K5582" s="135">
        <v>200.0</v>
      </c>
      <c r="N5582" s="143">
        <v>43947.0</v>
      </c>
    </row>
    <row r="5583">
      <c r="A5583" s="135">
        <v>5582.0</v>
      </c>
      <c r="B5583" s="135" t="s">
        <v>18083</v>
      </c>
      <c r="C5583" s="135" t="s">
        <v>108</v>
      </c>
      <c r="N5583" s="143">
        <v>45576.0</v>
      </c>
    </row>
    <row r="5584">
      <c r="A5584" s="135">
        <v>5583.0</v>
      </c>
      <c r="B5584" s="135" t="s">
        <v>18085</v>
      </c>
      <c r="C5584" s="135" t="s">
        <v>108</v>
      </c>
      <c r="K5584" s="135">
        <v>10.0</v>
      </c>
      <c r="N5584" s="143">
        <v>46078.0</v>
      </c>
    </row>
    <row r="5585">
      <c r="A5585" s="135">
        <v>5584.0</v>
      </c>
      <c r="B5585" s="135" t="s">
        <v>18088</v>
      </c>
      <c r="C5585" s="135" t="s">
        <v>108</v>
      </c>
      <c r="K5585" s="135">
        <v>20.0</v>
      </c>
      <c r="N5585" s="143">
        <v>44754.0</v>
      </c>
      <c r="Q5585" s="135" t="s">
        <v>18090</v>
      </c>
      <c r="R5585" s="135">
        <v>1.0</v>
      </c>
    </row>
    <row r="5586">
      <c r="A5586" s="135">
        <v>5585.0</v>
      </c>
      <c r="B5586" s="135" t="s">
        <v>18091</v>
      </c>
      <c r="C5586" s="135" t="s">
        <v>108</v>
      </c>
      <c r="K5586" s="135">
        <v>10.0</v>
      </c>
      <c r="N5586" s="143">
        <v>46019.0</v>
      </c>
    </row>
    <row r="5587">
      <c r="A5587" s="135">
        <v>5586.0</v>
      </c>
      <c r="B5587" s="135" t="s">
        <v>18093</v>
      </c>
      <c r="C5587" s="135" t="s">
        <v>108</v>
      </c>
      <c r="K5587" s="135">
        <v>70.0</v>
      </c>
      <c r="N5587" s="143">
        <v>44898.0</v>
      </c>
    </row>
    <row r="5588">
      <c r="A5588" s="135">
        <v>5587.0</v>
      </c>
      <c r="B5588" s="135" t="s">
        <v>18095</v>
      </c>
      <c r="C5588" s="135" t="s">
        <v>108</v>
      </c>
      <c r="N5588" s="143">
        <v>45766.0</v>
      </c>
    </row>
    <row r="5589">
      <c r="A5589" s="135">
        <v>5588.0</v>
      </c>
      <c r="B5589" s="135" t="s">
        <v>18097</v>
      </c>
      <c r="C5589" s="135" t="s">
        <v>108</v>
      </c>
      <c r="N5589" s="143">
        <v>44950.0</v>
      </c>
    </row>
    <row r="5590">
      <c r="A5590" s="135">
        <v>5589.0</v>
      </c>
      <c r="B5590" s="135" t="s">
        <v>18099</v>
      </c>
      <c r="C5590" s="135" t="s">
        <v>108</v>
      </c>
      <c r="K5590" s="135">
        <v>10.0</v>
      </c>
      <c r="N5590" s="143">
        <v>46019.0</v>
      </c>
    </row>
    <row r="5591">
      <c r="A5591" s="135">
        <v>5590.0</v>
      </c>
      <c r="B5591" s="135" t="s">
        <v>18102</v>
      </c>
      <c r="C5591" s="135" t="s">
        <v>108</v>
      </c>
      <c r="K5591" s="135">
        <v>10.0</v>
      </c>
      <c r="N5591" s="143">
        <v>46017.0</v>
      </c>
    </row>
    <row r="5592">
      <c r="A5592" s="135">
        <v>5591.0</v>
      </c>
      <c r="B5592" s="135" t="s">
        <v>18104</v>
      </c>
      <c r="C5592" s="135" t="s">
        <v>108</v>
      </c>
      <c r="K5592" s="135">
        <v>30.0</v>
      </c>
      <c r="N5592" s="143">
        <v>43860.0</v>
      </c>
    </row>
    <row r="5593">
      <c r="A5593" s="135">
        <v>5592.0</v>
      </c>
      <c r="B5593" s="135" t="s">
        <v>18106</v>
      </c>
      <c r="C5593" s="135" t="s">
        <v>108</v>
      </c>
      <c r="N5593" s="143">
        <v>45139.0</v>
      </c>
    </row>
    <row r="5594">
      <c r="A5594" s="135">
        <v>5593.0</v>
      </c>
      <c r="B5594" s="135" t="s">
        <v>18108</v>
      </c>
      <c r="C5594" s="135" t="s">
        <v>108</v>
      </c>
      <c r="K5594" s="135">
        <v>60.0</v>
      </c>
      <c r="N5594" s="143">
        <v>46049.0</v>
      </c>
    </row>
    <row r="5595">
      <c r="A5595" s="135">
        <v>5594.0</v>
      </c>
      <c r="B5595" s="135" t="s">
        <v>18110</v>
      </c>
      <c r="C5595" s="135" t="s">
        <v>108</v>
      </c>
      <c r="K5595" s="135">
        <v>10.0</v>
      </c>
      <c r="N5595" s="143">
        <v>46078.0</v>
      </c>
    </row>
    <row r="5596">
      <c r="A5596" s="135">
        <v>5595.0</v>
      </c>
      <c r="B5596" s="135" t="s">
        <v>18113</v>
      </c>
      <c r="C5596" s="135" t="s">
        <v>108</v>
      </c>
      <c r="K5596" s="135">
        <v>90.0</v>
      </c>
      <c r="N5596" s="143">
        <v>44908.0</v>
      </c>
    </row>
    <row r="5597">
      <c r="A5597" s="135">
        <v>5596.0</v>
      </c>
      <c r="B5597" s="135" t="s">
        <v>18114</v>
      </c>
      <c r="C5597" s="135" t="s">
        <v>108</v>
      </c>
      <c r="N5597" s="143">
        <v>46018.0</v>
      </c>
    </row>
    <row r="5598">
      <c r="A5598" s="135">
        <v>5597.0</v>
      </c>
      <c r="B5598" s="135" t="s">
        <v>18116</v>
      </c>
      <c r="C5598" s="135" t="s">
        <v>108</v>
      </c>
      <c r="K5598" s="135">
        <v>30.0</v>
      </c>
      <c r="N5598" s="143">
        <v>42792.0</v>
      </c>
    </row>
    <row r="5599">
      <c r="A5599" s="135">
        <v>5598.0</v>
      </c>
      <c r="B5599" s="135" t="s">
        <v>18118</v>
      </c>
      <c r="C5599" s="135" t="s">
        <v>108</v>
      </c>
      <c r="K5599" s="135">
        <v>70.0</v>
      </c>
      <c r="N5599" s="143">
        <v>44914.0</v>
      </c>
    </row>
    <row r="5600">
      <c r="A5600" s="135">
        <v>5599.0</v>
      </c>
      <c r="B5600" s="135" t="s">
        <v>18120</v>
      </c>
      <c r="C5600" s="135" t="s">
        <v>108</v>
      </c>
      <c r="N5600" s="143">
        <v>46078.0</v>
      </c>
    </row>
    <row r="5601">
      <c r="A5601" s="135">
        <v>5600.0</v>
      </c>
      <c r="B5601" s="135" t="s">
        <v>18123</v>
      </c>
      <c r="C5601" s="135" t="s">
        <v>108</v>
      </c>
      <c r="N5601" s="143">
        <v>45520.0</v>
      </c>
      <c r="Q5601" s="135" t="s">
        <v>18124</v>
      </c>
      <c r="R5601" s="135">
        <v>1.0</v>
      </c>
    </row>
    <row r="5602">
      <c r="A5602" s="135">
        <v>5601.0</v>
      </c>
      <c r="B5602" s="135" t="s">
        <v>18126</v>
      </c>
      <c r="C5602" s="135" t="s">
        <v>108</v>
      </c>
      <c r="K5602" s="135">
        <v>100.0</v>
      </c>
      <c r="N5602" s="143">
        <v>44875.0</v>
      </c>
    </row>
    <row r="5603">
      <c r="A5603" s="135">
        <v>5602.0</v>
      </c>
      <c r="B5603" s="135" t="s">
        <v>18128</v>
      </c>
      <c r="C5603" s="135" t="s">
        <v>108</v>
      </c>
      <c r="N5603" s="143">
        <v>45357.0</v>
      </c>
    </row>
    <row r="5604">
      <c r="A5604" s="135">
        <v>5603.0</v>
      </c>
      <c r="B5604" s="135" t="s">
        <v>18130</v>
      </c>
      <c r="C5604" s="135" t="s">
        <v>108</v>
      </c>
      <c r="K5604" s="135">
        <v>10.0</v>
      </c>
      <c r="N5604" s="143">
        <v>46058.0</v>
      </c>
    </row>
    <row r="5605">
      <c r="A5605" s="135">
        <v>5604.0</v>
      </c>
      <c r="B5605" s="135" t="s">
        <v>18137</v>
      </c>
      <c r="C5605" s="135" t="s">
        <v>108</v>
      </c>
      <c r="K5605" s="135">
        <v>20.0</v>
      </c>
      <c r="N5605" s="143">
        <v>46015.0</v>
      </c>
    </row>
    <row r="5606">
      <c r="A5606" s="135">
        <v>5605.0</v>
      </c>
      <c r="B5606" s="135" t="s">
        <v>18139</v>
      </c>
      <c r="C5606" s="135" t="s">
        <v>108</v>
      </c>
      <c r="N5606" s="143">
        <v>44306.0</v>
      </c>
    </row>
    <row r="5607">
      <c r="A5607" s="135">
        <v>5606.0</v>
      </c>
      <c r="B5607" s="135" t="s">
        <v>18142</v>
      </c>
      <c r="C5607" s="135" t="s">
        <v>108</v>
      </c>
      <c r="N5607" s="143">
        <v>44831.0</v>
      </c>
    </row>
    <row r="5608">
      <c r="A5608" s="135">
        <v>5607.0</v>
      </c>
      <c r="B5608" s="135" t="s">
        <v>18144</v>
      </c>
      <c r="C5608" s="135" t="s">
        <v>108</v>
      </c>
      <c r="K5608" s="135">
        <v>10.0</v>
      </c>
      <c r="N5608" s="143">
        <v>46019.0</v>
      </c>
    </row>
    <row r="5609">
      <c r="A5609" s="135">
        <v>5608.0</v>
      </c>
      <c r="B5609" s="135" t="s">
        <v>18146</v>
      </c>
      <c r="C5609" s="135" t="s">
        <v>108</v>
      </c>
      <c r="K5609" s="135">
        <v>80.0</v>
      </c>
      <c r="N5609" s="143">
        <v>44798.0</v>
      </c>
    </row>
    <row r="5610">
      <c r="A5610" s="135">
        <v>5609.0</v>
      </c>
      <c r="B5610" s="135" t="s">
        <v>18148</v>
      </c>
      <c r="C5610" s="135" t="s">
        <v>108</v>
      </c>
      <c r="N5610" s="143">
        <v>45741.0</v>
      </c>
    </row>
    <row r="5611">
      <c r="A5611" s="135">
        <v>5610.0</v>
      </c>
      <c r="B5611" s="135" t="s">
        <v>18149</v>
      </c>
      <c r="C5611" s="135" t="s">
        <v>108</v>
      </c>
      <c r="N5611" s="143">
        <v>45162.0</v>
      </c>
    </row>
    <row r="5612">
      <c r="A5612" s="135">
        <v>5611.0</v>
      </c>
      <c r="B5612" s="135" t="s">
        <v>18152</v>
      </c>
      <c r="C5612" s="135" t="s">
        <v>108</v>
      </c>
      <c r="K5612" s="135">
        <v>200.0</v>
      </c>
      <c r="N5612" s="143">
        <v>44555.0</v>
      </c>
    </row>
    <row r="5613">
      <c r="A5613" s="135">
        <v>5612.0</v>
      </c>
      <c r="B5613" s="135" t="s">
        <v>18155</v>
      </c>
      <c r="C5613" s="135" t="s">
        <v>108</v>
      </c>
      <c r="K5613" s="135">
        <v>20.0</v>
      </c>
      <c r="N5613" s="143">
        <v>46055.0</v>
      </c>
    </row>
    <row r="5614">
      <c r="A5614" s="135">
        <v>5613.0</v>
      </c>
      <c r="B5614" s="135" t="s">
        <v>18157</v>
      </c>
      <c r="C5614" s="135" t="s">
        <v>108</v>
      </c>
      <c r="K5614" s="135">
        <v>10.0</v>
      </c>
      <c r="N5614" s="143">
        <v>45997.0</v>
      </c>
    </row>
    <row r="5615">
      <c r="A5615" s="135">
        <v>5614.0</v>
      </c>
      <c r="B5615" s="135" t="s">
        <v>18159</v>
      </c>
      <c r="C5615" s="135" t="s">
        <v>108</v>
      </c>
      <c r="K5615" s="135">
        <v>20.0</v>
      </c>
      <c r="N5615" s="143">
        <v>46058.0</v>
      </c>
    </row>
    <row r="5616">
      <c r="A5616" s="135">
        <v>5615.0</v>
      </c>
      <c r="B5616" s="135" t="s">
        <v>18161</v>
      </c>
      <c r="C5616" s="135" t="s">
        <v>108</v>
      </c>
      <c r="K5616" s="135">
        <v>80.0</v>
      </c>
      <c r="N5616" s="143">
        <v>43860.0</v>
      </c>
    </row>
    <row r="5617">
      <c r="A5617" s="135">
        <v>5616.0</v>
      </c>
      <c r="B5617" s="135" t="s">
        <v>18164</v>
      </c>
      <c r="C5617" s="135" t="s">
        <v>108</v>
      </c>
      <c r="N5617" s="143">
        <v>46097.0</v>
      </c>
    </row>
    <row r="5618">
      <c r="A5618" s="135">
        <v>5617.0</v>
      </c>
      <c r="B5618" s="135" t="s">
        <v>18168</v>
      </c>
      <c r="C5618" s="135" t="s">
        <v>108</v>
      </c>
      <c r="K5618" s="135">
        <v>70.0</v>
      </c>
      <c r="N5618" s="143">
        <v>43911.0</v>
      </c>
    </row>
    <row r="5619">
      <c r="A5619" s="135">
        <v>5618.0</v>
      </c>
      <c r="B5619" s="135" t="s">
        <v>18172</v>
      </c>
      <c r="C5619" s="135" t="s">
        <v>108</v>
      </c>
      <c r="K5619" s="135">
        <v>20.0</v>
      </c>
      <c r="N5619" s="143">
        <v>45988.0</v>
      </c>
    </row>
    <row r="5620">
      <c r="A5620" s="135">
        <v>5619.0</v>
      </c>
      <c r="B5620" s="135" t="s">
        <v>18173</v>
      </c>
      <c r="C5620" s="135" t="s">
        <v>108</v>
      </c>
      <c r="K5620" s="135">
        <v>70.0</v>
      </c>
      <c r="N5620" s="143">
        <v>44659.0</v>
      </c>
    </row>
    <row r="5621">
      <c r="A5621" s="135">
        <v>5620.0</v>
      </c>
      <c r="B5621" s="135" t="s">
        <v>18176</v>
      </c>
      <c r="C5621" s="135" t="s">
        <v>108</v>
      </c>
      <c r="K5621" s="135">
        <v>10.0</v>
      </c>
      <c r="N5621" s="143">
        <v>46007.0</v>
      </c>
    </row>
    <row r="5622">
      <c r="A5622" s="135">
        <v>5621.0</v>
      </c>
      <c r="B5622" s="135" t="s">
        <v>18177</v>
      </c>
      <c r="C5622" s="135" t="s">
        <v>108</v>
      </c>
      <c r="N5622" s="143">
        <v>45592.0</v>
      </c>
    </row>
    <row r="5623">
      <c r="A5623" s="135">
        <v>5622.0</v>
      </c>
      <c r="B5623" s="135" t="s">
        <v>18179</v>
      </c>
      <c r="C5623" s="135" t="s">
        <v>108</v>
      </c>
      <c r="N5623" s="143">
        <v>45752.0</v>
      </c>
      <c r="Q5623" s="135" t="s">
        <v>18180</v>
      </c>
    </row>
    <row r="5624">
      <c r="A5624" s="135">
        <v>5623.0</v>
      </c>
      <c r="B5624" s="135" t="s">
        <v>18182</v>
      </c>
      <c r="C5624" s="135" t="s">
        <v>108</v>
      </c>
      <c r="K5624" s="135">
        <v>20.0</v>
      </c>
      <c r="N5624" s="143">
        <v>45572.0</v>
      </c>
    </row>
    <row r="5625">
      <c r="A5625" s="135">
        <v>5624.0</v>
      </c>
      <c r="B5625" s="135" t="s">
        <v>18184</v>
      </c>
      <c r="C5625" s="135" t="s">
        <v>108</v>
      </c>
      <c r="K5625" s="135">
        <v>60.0</v>
      </c>
      <c r="N5625" s="143">
        <v>44552.0</v>
      </c>
    </row>
    <row r="5626">
      <c r="A5626" s="135">
        <v>5625.0</v>
      </c>
      <c r="B5626" s="135" t="s">
        <v>18186</v>
      </c>
      <c r="C5626" s="135" t="s">
        <v>108</v>
      </c>
      <c r="K5626" s="135">
        <v>10.0</v>
      </c>
      <c r="N5626" s="143">
        <v>46007.0</v>
      </c>
    </row>
    <row r="5627">
      <c r="A5627" s="135">
        <v>5626.0</v>
      </c>
      <c r="B5627" s="135" t="s">
        <v>18188</v>
      </c>
      <c r="C5627" s="135" t="s">
        <v>108</v>
      </c>
      <c r="K5627" s="135">
        <v>80.0</v>
      </c>
      <c r="N5627" s="143">
        <v>45518.0</v>
      </c>
    </row>
    <row r="5628">
      <c r="A5628" s="135">
        <v>5627.0</v>
      </c>
      <c r="B5628" s="135" t="s">
        <v>18190</v>
      </c>
      <c r="C5628" s="135" t="s">
        <v>108</v>
      </c>
      <c r="K5628" s="135">
        <v>50.0</v>
      </c>
      <c r="N5628" s="143">
        <v>43956.0</v>
      </c>
    </row>
    <row r="5629">
      <c r="A5629" s="135">
        <v>5628.0</v>
      </c>
      <c r="B5629" s="135" t="s">
        <v>18192</v>
      </c>
      <c r="C5629" s="135" t="s">
        <v>108</v>
      </c>
      <c r="K5629" s="135">
        <v>40.0</v>
      </c>
      <c r="N5629" s="143">
        <v>44003.0</v>
      </c>
      <c r="Q5629" s="135" t="s">
        <v>18193</v>
      </c>
      <c r="R5629" s="135">
        <v>1.0</v>
      </c>
    </row>
    <row r="5630">
      <c r="A5630" s="135">
        <v>5629.0</v>
      </c>
      <c r="B5630" s="135" t="s">
        <v>18195</v>
      </c>
      <c r="C5630" s="135" t="s">
        <v>108</v>
      </c>
      <c r="K5630" s="135">
        <v>60.0</v>
      </c>
      <c r="N5630" s="143">
        <v>45827.0</v>
      </c>
    </row>
    <row r="5631">
      <c r="A5631" s="135">
        <v>5630.0</v>
      </c>
      <c r="B5631" s="135" t="s">
        <v>18197</v>
      </c>
      <c r="C5631" s="135" t="s">
        <v>108</v>
      </c>
      <c r="K5631" s="135">
        <v>200.0</v>
      </c>
      <c r="N5631" s="143">
        <v>43842.0</v>
      </c>
    </row>
    <row r="5632">
      <c r="A5632" s="135">
        <v>5631.0</v>
      </c>
      <c r="B5632" s="135" t="s">
        <v>18199</v>
      </c>
      <c r="C5632" s="135" t="s">
        <v>108</v>
      </c>
      <c r="K5632" s="135">
        <v>10.0</v>
      </c>
      <c r="N5632" s="143">
        <v>45466.0</v>
      </c>
    </row>
    <row r="5633">
      <c r="A5633" s="135">
        <v>5632.0</v>
      </c>
      <c r="B5633" s="135" t="s">
        <v>18201</v>
      </c>
      <c r="C5633" s="135" t="s">
        <v>108</v>
      </c>
      <c r="K5633" s="135">
        <v>10.0</v>
      </c>
      <c r="N5633" s="143">
        <v>46008.0</v>
      </c>
    </row>
    <row r="5634">
      <c r="A5634" s="135">
        <v>5633.0</v>
      </c>
      <c r="B5634" s="135" t="s">
        <v>18203</v>
      </c>
      <c r="C5634" s="135" t="s">
        <v>108</v>
      </c>
      <c r="K5634" s="135">
        <v>30.0</v>
      </c>
      <c r="N5634" s="143">
        <v>43862.0</v>
      </c>
    </row>
    <row r="5635">
      <c r="A5635" s="135">
        <v>5634.0</v>
      </c>
      <c r="B5635" s="135" t="s">
        <v>18205</v>
      </c>
      <c r="C5635" s="135" t="s">
        <v>108</v>
      </c>
      <c r="K5635" s="135">
        <v>70.0</v>
      </c>
      <c r="N5635" s="143">
        <v>45756.0</v>
      </c>
    </row>
    <row r="5636">
      <c r="A5636" s="135">
        <v>5635.0</v>
      </c>
      <c r="B5636" s="135" t="s">
        <v>18207</v>
      </c>
      <c r="C5636" s="135" t="s">
        <v>108</v>
      </c>
      <c r="K5636" s="135">
        <v>10.0</v>
      </c>
      <c r="N5636" s="143">
        <v>44991.0</v>
      </c>
    </row>
    <row r="5637">
      <c r="A5637" s="135">
        <v>5636.0</v>
      </c>
      <c r="B5637" s="135" t="s">
        <v>18210</v>
      </c>
      <c r="C5637" s="135" t="s">
        <v>108</v>
      </c>
      <c r="K5637" s="135">
        <v>10.0</v>
      </c>
      <c r="N5637" s="143">
        <v>45846.0</v>
      </c>
    </row>
    <row r="5638">
      <c r="A5638" s="135">
        <v>5637.0</v>
      </c>
      <c r="B5638" s="135" t="s">
        <v>18211</v>
      </c>
      <c r="C5638" s="135" t="s">
        <v>108</v>
      </c>
      <c r="K5638" s="135">
        <v>20.0</v>
      </c>
      <c r="N5638" s="143">
        <v>45844.0</v>
      </c>
    </row>
    <row r="5639">
      <c r="A5639" s="135">
        <v>5638.0</v>
      </c>
      <c r="B5639" s="135" t="s">
        <v>18213</v>
      </c>
      <c r="C5639" s="135" t="s">
        <v>108</v>
      </c>
      <c r="K5639" s="135">
        <v>30.0</v>
      </c>
      <c r="N5639" s="143">
        <v>45366.0</v>
      </c>
    </row>
    <row r="5640">
      <c r="A5640" s="135">
        <v>5639.0</v>
      </c>
      <c r="B5640" s="135" t="s">
        <v>18215</v>
      </c>
      <c r="C5640" s="135" t="s">
        <v>108</v>
      </c>
      <c r="K5640" s="135">
        <v>40.0</v>
      </c>
      <c r="N5640" s="143">
        <v>44183.0</v>
      </c>
    </row>
    <row r="5641">
      <c r="A5641" s="135">
        <v>5640.0</v>
      </c>
      <c r="B5641" s="135" t="s">
        <v>18217</v>
      </c>
      <c r="C5641" s="135" t="s">
        <v>108</v>
      </c>
      <c r="K5641" s="135">
        <v>80.0</v>
      </c>
      <c r="N5641" s="143">
        <v>44993.0</v>
      </c>
    </row>
    <row r="5642">
      <c r="A5642" s="135">
        <v>5641.0</v>
      </c>
      <c r="B5642" s="135" t="s">
        <v>18219</v>
      </c>
      <c r="C5642" s="135" t="s">
        <v>108</v>
      </c>
      <c r="K5642" s="135">
        <v>40.0</v>
      </c>
      <c r="N5642" s="143">
        <v>46034.0</v>
      </c>
    </row>
    <row r="5643">
      <c r="A5643" s="135">
        <v>5642.0</v>
      </c>
      <c r="B5643" s="135" t="s">
        <v>18222</v>
      </c>
      <c r="C5643" s="135" t="s">
        <v>108</v>
      </c>
      <c r="K5643" s="135">
        <v>40.0</v>
      </c>
      <c r="N5643" s="143">
        <v>45752.0</v>
      </c>
    </row>
    <row r="5644">
      <c r="A5644" s="135">
        <v>5643.0</v>
      </c>
      <c r="B5644" s="135" t="s">
        <v>18226</v>
      </c>
      <c r="C5644" s="135" t="s">
        <v>108</v>
      </c>
      <c r="K5644" s="135">
        <v>50.0</v>
      </c>
      <c r="N5644" s="143">
        <v>44636.0</v>
      </c>
    </row>
    <row r="5645">
      <c r="A5645" s="135">
        <v>5644.0</v>
      </c>
      <c r="B5645" s="135" t="s">
        <v>18228</v>
      </c>
      <c r="C5645" s="135" t="s">
        <v>108</v>
      </c>
      <c r="K5645" s="135">
        <v>10.0</v>
      </c>
      <c r="N5645" s="143">
        <v>45847.0</v>
      </c>
    </row>
    <row r="5646">
      <c r="A5646" s="135">
        <v>5645.0</v>
      </c>
      <c r="B5646" s="135" t="s">
        <v>18230</v>
      </c>
      <c r="C5646" s="135" t="s">
        <v>108</v>
      </c>
      <c r="K5646" s="135">
        <v>50.0</v>
      </c>
      <c r="N5646" s="143">
        <v>45299.0</v>
      </c>
    </row>
    <row r="5647">
      <c r="A5647" s="135">
        <v>5646.0</v>
      </c>
      <c r="B5647" s="135" t="s">
        <v>18233</v>
      </c>
      <c r="C5647" s="135" t="s">
        <v>108</v>
      </c>
      <c r="K5647" s="135">
        <v>10.0</v>
      </c>
      <c r="N5647" s="143">
        <v>46018.0</v>
      </c>
    </row>
    <row r="5648">
      <c r="A5648" s="135">
        <v>5647.0</v>
      </c>
      <c r="B5648" s="135" t="s">
        <v>18234</v>
      </c>
      <c r="C5648" s="135" t="s">
        <v>108</v>
      </c>
      <c r="N5648" s="143">
        <v>44411.0</v>
      </c>
    </row>
    <row r="5649">
      <c r="A5649" s="135">
        <v>5648.0</v>
      </c>
      <c r="B5649" s="135" t="s">
        <v>18237</v>
      </c>
      <c r="C5649" s="135" t="s">
        <v>108</v>
      </c>
      <c r="K5649" s="135">
        <v>60.0</v>
      </c>
      <c r="N5649" s="143">
        <v>45828.0</v>
      </c>
    </row>
    <row r="5650">
      <c r="A5650" s="135">
        <v>5649.0</v>
      </c>
      <c r="B5650" s="135" t="s">
        <v>18239</v>
      </c>
      <c r="C5650" s="135" t="s">
        <v>108</v>
      </c>
      <c r="K5650" s="135">
        <v>60.0</v>
      </c>
      <c r="N5650" s="143">
        <v>45600.0</v>
      </c>
    </row>
    <row r="5651">
      <c r="A5651" s="135">
        <v>5650.0</v>
      </c>
      <c r="B5651" s="135" t="s">
        <v>18241</v>
      </c>
      <c r="C5651" s="135" t="s">
        <v>108</v>
      </c>
      <c r="N5651" s="143">
        <v>43875.0</v>
      </c>
    </row>
    <row r="5652">
      <c r="A5652" s="135">
        <v>5651.0</v>
      </c>
      <c r="B5652" s="135" t="s">
        <v>18243</v>
      </c>
      <c r="C5652" s="135" t="s">
        <v>108</v>
      </c>
      <c r="K5652" s="135">
        <v>50.0</v>
      </c>
      <c r="N5652" s="143">
        <v>45343.0</v>
      </c>
      <c r="Q5652" s="135" t="s">
        <v>18246</v>
      </c>
      <c r="R5652" s="135">
        <v>1.0</v>
      </c>
    </row>
    <row r="5653">
      <c r="A5653" s="135">
        <v>5652.0</v>
      </c>
      <c r="B5653" s="135" t="s">
        <v>4080</v>
      </c>
      <c r="C5653" s="135" t="s">
        <v>108</v>
      </c>
      <c r="K5653" s="135">
        <v>150.0</v>
      </c>
      <c r="N5653" s="143">
        <v>43846.0</v>
      </c>
      <c r="Q5653" s="135" t="s">
        <v>4084</v>
      </c>
    </row>
    <row r="5654">
      <c r="A5654" s="135">
        <v>5653.0</v>
      </c>
      <c r="B5654" s="135" t="s">
        <v>18248</v>
      </c>
      <c r="C5654" s="135" t="s">
        <v>108</v>
      </c>
      <c r="K5654" s="135">
        <v>30.0</v>
      </c>
      <c r="N5654" s="143">
        <v>45839.0</v>
      </c>
    </row>
    <row r="5655">
      <c r="A5655" s="135">
        <v>5654.0</v>
      </c>
      <c r="B5655" s="135" t="s">
        <v>18250</v>
      </c>
      <c r="C5655" s="135" t="s">
        <v>108</v>
      </c>
      <c r="N5655" s="143">
        <v>45985.0</v>
      </c>
    </row>
    <row r="5656">
      <c r="A5656" s="135">
        <v>5655.0</v>
      </c>
      <c r="B5656" s="135" t="s">
        <v>18252</v>
      </c>
      <c r="C5656" s="135" t="s">
        <v>108</v>
      </c>
      <c r="K5656" s="135">
        <v>60.0</v>
      </c>
      <c r="N5656" s="143">
        <v>44079.0</v>
      </c>
    </row>
    <row r="5657">
      <c r="A5657" s="135">
        <v>5656.0</v>
      </c>
      <c r="B5657" s="135" t="s">
        <v>18254</v>
      </c>
      <c r="C5657" s="135" t="s">
        <v>108</v>
      </c>
      <c r="N5657" s="143">
        <v>43842.0</v>
      </c>
    </row>
    <row r="5658">
      <c r="A5658" s="135">
        <v>5657.0</v>
      </c>
      <c r="B5658" s="135" t="s">
        <v>18255</v>
      </c>
      <c r="C5658" s="135" t="s">
        <v>108</v>
      </c>
      <c r="K5658" s="135">
        <v>70.0</v>
      </c>
      <c r="N5658" s="143">
        <v>45351.0</v>
      </c>
    </row>
    <row r="5659">
      <c r="A5659" s="135">
        <v>5658.0</v>
      </c>
      <c r="B5659" s="135" t="s">
        <v>18258</v>
      </c>
      <c r="C5659" s="135" t="s">
        <v>108</v>
      </c>
      <c r="K5659" s="135">
        <v>200.0</v>
      </c>
      <c r="N5659" s="143">
        <v>44175.0</v>
      </c>
    </row>
    <row r="5660">
      <c r="A5660" s="135">
        <v>5659.0</v>
      </c>
      <c r="B5660" s="135" t="s">
        <v>18260</v>
      </c>
      <c r="C5660" s="135" t="s">
        <v>108</v>
      </c>
      <c r="K5660" s="135">
        <v>30.0</v>
      </c>
      <c r="N5660" s="143">
        <v>44001.0</v>
      </c>
    </row>
    <row r="5661">
      <c r="A5661" s="135">
        <v>5660.0</v>
      </c>
      <c r="B5661" s="135" t="s">
        <v>18262</v>
      </c>
      <c r="C5661" s="135" t="s">
        <v>108</v>
      </c>
      <c r="K5661" s="135">
        <v>80.0</v>
      </c>
      <c r="N5661" s="143">
        <v>45895.0</v>
      </c>
    </row>
    <row r="5662">
      <c r="A5662" s="135">
        <v>5661.0</v>
      </c>
      <c r="B5662" s="135" t="s">
        <v>18264</v>
      </c>
      <c r="C5662" s="135" t="s">
        <v>108</v>
      </c>
      <c r="K5662" s="135">
        <v>30.0</v>
      </c>
      <c r="N5662" s="143">
        <v>44811.0</v>
      </c>
    </row>
    <row r="5663">
      <c r="A5663" s="135">
        <v>5662.0</v>
      </c>
      <c r="B5663" s="135" t="s">
        <v>18266</v>
      </c>
      <c r="C5663" s="135" t="s">
        <v>108</v>
      </c>
      <c r="N5663" s="143">
        <v>46120.0</v>
      </c>
    </row>
    <row r="5664">
      <c r="A5664" s="135">
        <v>5663.0</v>
      </c>
      <c r="B5664" s="135" t="s">
        <v>18269</v>
      </c>
      <c r="C5664" s="135" t="s">
        <v>108</v>
      </c>
      <c r="N5664" s="143">
        <v>45990.0</v>
      </c>
    </row>
    <row r="5665">
      <c r="A5665" s="135">
        <v>5664.0</v>
      </c>
      <c r="B5665" s="135" t="s">
        <v>18271</v>
      </c>
      <c r="C5665" s="135" t="s">
        <v>108</v>
      </c>
      <c r="N5665" s="143">
        <v>43847.0</v>
      </c>
    </row>
    <row r="5666">
      <c r="A5666" s="135">
        <v>5665.0</v>
      </c>
      <c r="B5666" s="135" t="s">
        <v>18273</v>
      </c>
      <c r="C5666" s="135" t="s">
        <v>108</v>
      </c>
      <c r="K5666" s="135">
        <v>150.0</v>
      </c>
      <c r="N5666" s="143">
        <v>44905.0</v>
      </c>
    </row>
    <row r="5667">
      <c r="A5667" s="135">
        <v>5666.0</v>
      </c>
      <c r="B5667" s="135" t="s">
        <v>18275</v>
      </c>
      <c r="C5667" s="135" t="s">
        <v>108</v>
      </c>
      <c r="K5667" s="135">
        <v>70.0</v>
      </c>
      <c r="N5667" s="143">
        <v>44925.0</v>
      </c>
    </row>
    <row r="5668">
      <c r="A5668" s="135">
        <v>5667.0</v>
      </c>
      <c r="B5668" s="135" t="s">
        <v>18277</v>
      </c>
      <c r="C5668" s="135" t="s">
        <v>108</v>
      </c>
      <c r="N5668" s="143">
        <v>44331.0</v>
      </c>
    </row>
    <row r="5669">
      <c r="A5669" s="135">
        <v>5668.0</v>
      </c>
      <c r="B5669" s="135" t="s">
        <v>18279</v>
      </c>
      <c r="C5669" s="135" t="s">
        <v>108</v>
      </c>
      <c r="N5669" s="143">
        <v>45706.0</v>
      </c>
    </row>
    <row r="5670">
      <c r="A5670" s="135">
        <v>5669.0</v>
      </c>
      <c r="B5670" s="135" t="s">
        <v>18282</v>
      </c>
      <c r="C5670" s="135" t="s">
        <v>108</v>
      </c>
      <c r="K5670" s="135">
        <v>70.0</v>
      </c>
      <c r="N5670" s="143">
        <v>43957.0</v>
      </c>
    </row>
    <row r="5671">
      <c r="A5671" s="135">
        <v>5670.0</v>
      </c>
      <c r="B5671" s="135" t="s">
        <v>18284</v>
      </c>
      <c r="C5671" s="135" t="s">
        <v>108</v>
      </c>
      <c r="K5671" s="135">
        <v>60.0</v>
      </c>
      <c r="N5671" s="143">
        <v>45907.0</v>
      </c>
    </row>
    <row r="5672">
      <c r="A5672" s="135">
        <v>5671.0</v>
      </c>
      <c r="B5672" s="135" t="s">
        <v>18285</v>
      </c>
      <c r="C5672" s="135" t="s">
        <v>108</v>
      </c>
      <c r="K5672" s="135">
        <v>20.0</v>
      </c>
      <c r="N5672" s="143">
        <v>45768.0</v>
      </c>
    </row>
    <row r="5673">
      <c r="A5673" s="135">
        <v>5672.0</v>
      </c>
      <c r="B5673" s="135" t="s">
        <v>18287</v>
      </c>
      <c r="C5673" s="135" t="s">
        <v>108</v>
      </c>
      <c r="K5673" s="135">
        <v>20.0</v>
      </c>
      <c r="N5673" s="143">
        <v>43884.0</v>
      </c>
    </row>
    <row r="5674">
      <c r="A5674" s="135">
        <v>5673.0</v>
      </c>
      <c r="B5674" s="135" t="s">
        <v>18289</v>
      </c>
      <c r="C5674" s="135" t="s">
        <v>108</v>
      </c>
      <c r="K5674" s="135">
        <v>60.0</v>
      </c>
      <c r="N5674" s="143">
        <v>44552.0</v>
      </c>
    </row>
    <row r="5675">
      <c r="A5675" s="135">
        <v>5674.0</v>
      </c>
      <c r="B5675" s="135" t="s">
        <v>18292</v>
      </c>
      <c r="C5675" s="135" t="s">
        <v>108</v>
      </c>
      <c r="K5675" s="135">
        <v>60.0</v>
      </c>
      <c r="N5675" s="143">
        <v>44751.0</v>
      </c>
    </row>
    <row r="5676">
      <c r="A5676" s="135">
        <v>5675.0</v>
      </c>
      <c r="B5676" s="135" t="s">
        <v>18294</v>
      </c>
      <c r="C5676" s="135" t="s">
        <v>108</v>
      </c>
      <c r="K5676" s="135">
        <v>100.0</v>
      </c>
      <c r="N5676" s="143">
        <v>44786.0</v>
      </c>
    </row>
    <row r="5677">
      <c r="A5677" s="135">
        <v>5676.0</v>
      </c>
      <c r="B5677" s="135" t="s">
        <v>18296</v>
      </c>
      <c r="C5677" s="135" t="s">
        <v>108</v>
      </c>
      <c r="K5677" s="135">
        <v>30.0</v>
      </c>
      <c r="N5677" s="143">
        <v>44295.0</v>
      </c>
    </row>
    <row r="5678">
      <c r="A5678" s="135">
        <v>5677.0</v>
      </c>
      <c r="B5678" s="135" t="s">
        <v>18298</v>
      </c>
      <c r="C5678" s="135" t="s">
        <v>108</v>
      </c>
      <c r="K5678" s="135">
        <v>20.0</v>
      </c>
      <c r="N5678" s="143">
        <v>46056.0</v>
      </c>
    </row>
    <row r="5679">
      <c r="A5679" s="135">
        <v>5678.0</v>
      </c>
      <c r="B5679" s="135" t="s">
        <v>18300</v>
      </c>
      <c r="C5679" s="135" t="s">
        <v>108</v>
      </c>
      <c r="K5679" s="135">
        <v>10.0</v>
      </c>
      <c r="N5679" s="143">
        <v>46079.0</v>
      </c>
    </row>
    <row r="5680">
      <c r="A5680" s="135">
        <v>5679.0</v>
      </c>
      <c r="B5680" s="135" t="s">
        <v>18303</v>
      </c>
      <c r="C5680" s="135" t="s">
        <v>108</v>
      </c>
      <c r="K5680" s="135">
        <v>70.0</v>
      </c>
      <c r="N5680" s="143">
        <v>44539.0</v>
      </c>
    </row>
    <row r="5681">
      <c r="A5681" s="135">
        <v>5680.0</v>
      </c>
      <c r="B5681" s="135" t="s">
        <v>18305</v>
      </c>
      <c r="C5681" s="135" t="s">
        <v>108</v>
      </c>
      <c r="K5681" s="135">
        <v>80.0</v>
      </c>
      <c r="N5681" s="143">
        <v>45647.0</v>
      </c>
    </row>
    <row r="5682">
      <c r="A5682" s="135">
        <v>5681.0</v>
      </c>
      <c r="B5682" s="135" t="s">
        <v>4085</v>
      </c>
      <c r="C5682" s="135" t="s">
        <v>108</v>
      </c>
      <c r="K5682" s="135">
        <v>20.0</v>
      </c>
      <c r="N5682" s="143">
        <v>46014.0</v>
      </c>
    </row>
    <row r="5683">
      <c r="A5683" s="135">
        <v>5682.0</v>
      </c>
      <c r="B5683" s="135" t="s">
        <v>18308</v>
      </c>
      <c r="C5683" s="135" t="s">
        <v>108</v>
      </c>
      <c r="K5683" s="135">
        <v>30.0</v>
      </c>
      <c r="N5683" s="143">
        <v>44340.0</v>
      </c>
    </row>
    <row r="5684">
      <c r="A5684" s="135">
        <v>5683.0</v>
      </c>
      <c r="B5684" s="135" t="s">
        <v>18310</v>
      </c>
      <c r="C5684" s="135" t="s">
        <v>108</v>
      </c>
      <c r="K5684" s="135">
        <v>10.0</v>
      </c>
      <c r="N5684" s="143">
        <v>46018.0</v>
      </c>
    </row>
    <row r="5685">
      <c r="A5685" s="135">
        <v>5684.0</v>
      </c>
      <c r="B5685" s="135" t="s">
        <v>18312</v>
      </c>
      <c r="C5685" s="135" t="s">
        <v>108</v>
      </c>
      <c r="K5685" s="135">
        <v>80.0</v>
      </c>
      <c r="N5685" s="143">
        <v>43897.0</v>
      </c>
    </row>
    <row r="5686">
      <c r="A5686" s="135">
        <v>5685.0</v>
      </c>
      <c r="B5686" s="135" t="s">
        <v>18314</v>
      </c>
      <c r="C5686" s="135" t="s">
        <v>108</v>
      </c>
      <c r="K5686" s="135">
        <v>20.0</v>
      </c>
      <c r="N5686" s="143">
        <v>43924.0</v>
      </c>
    </row>
    <row r="5687">
      <c r="A5687" s="135">
        <v>5686.0</v>
      </c>
      <c r="B5687" s="135" t="s">
        <v>18316</v>
      </c>
      <c r="C5687" s="135" t="s">
        <v>108</v>
      </c>
      <c r="N5687" s="143">
        <v>45838.0</v>
      </c>
    </row>
    <row r="5688">
      <c r="A5688" s="135">
        <v>5687.0</v>
      </c>
      <c r="B5688" s="135" t="s">
        <v>18318</v>
      </c>
      <c r="C5688" s="135" t="s">
        <v>108</v>
      </c>
      <c r="K5688" s="135">
        <v>10.0</v>
      </c>
      <c r="N5688" s="143">
        <v>46018.0</v>
      </c>
    </row>
    <row r="5689">
      <c r="A5689" s="135">
        <v>5688.0</v>
      </c>
      <c r="B5689" s="135" t="s">
        <v>18320</v>
      </c>
      <c r="C5689" s="135" t="s">
        <v>108</v>
      </c>
      <c r="K5689" s="135">
        <v>100.0</v>
      </c>
      <c r="N5689" s="143">
        <v>45506.0</v>
      </c>
    </row>
    <row r="5690">
      <c r="A5690" s="135">
        <v>5689.0</v>
      </c>
      <c r="B5690" s="135" t="s">
        <v>18322</v>
      </c>
      <c r="C5690" s="135" t="s">
        <v>108</v>
      </c>
      <c r="K5690" s="135">
        <v>40.0</v>
      </c>
      <c r="N5690" s="143">
        <v>45580.0</v>
      </c>
    </row>
    <row r="5691">
      <c r="A5691" s="135">
        <v>5690.0</v>
      </c>
      <c r="B5691" s="135" t="s">
        <v>18324</v>
      </c>
      <c r="C5691" s="135" t="s">
        <v>108</v>
      </c>
      <c r="K5691" s="135">
        <v>100.0</v>
      </c>
      <c r="N5691" s="143">
        <v>43845.0</v>
      </c>
    </row>
    <row r="5692">
      <c r="A5692" s="135">
        <v>5691.0</v>
      </c>
      <c r="B5692" s="135" t="s">
        <v>18326</v>
      </c>
      <c r="C5692" s="135" t="s">
        <v>108</v>
      </c>
      <c r="K5692" s="135">
        <v>150.0</v>
      </c>
      <c r="N5692" s="143">
        <v>43846.0</v>
      </c>
    </row>
    <row r="5693">
      <c r="A5693" s="135">
        <v>5692.0</v>
      </c>
      <c r="B5693" s="135" t="s">
        <v>18328</v>
      </c>
      <c r="C5693" s="135" t="s">
        <v>108</v>
      </c>
      <c r="K5693" s="135">
        <v>20.0</v>
      </c>
      <c r="N5693" s="143">
        <v>46015.0</v>
      </c>
    </row>
    <row r="5694">
      <c r="A5694" s="135">
        <v>5693.0</v>
      </c>
      <c r="B5694" s="135" t="s">
        <v>18330</v>
      </c>
      <c r="C5694" s="135" t="s">
        <v>108</v>
      </c>
      <c r="K5694" s="135">
        <v>40.0</v>
      </c>
      <c r="N5694" s="143">
        <v>45204.0</v>
      </c>
    </row>
    <row r="5695">
      <c r="A5695" s="135">
        <v>5694.0</v>
      </c>
      <c r="B5695" s="135" t="s">
        <v>18332</v>
      </c>
      <c r="C5695" s="135" t="s">
        <v>108</v>
      </c>
      <c r="K5695" s="135">
        <v>30.0</v>
      </c>
      <c r="N5695" s="143">
        <v>45571.0</v>
      </c>
    </row>
    <row r="5696">
      <c r="A5696" s="135">
        <v>5695.0</v>
      </c>
      <c r="B5696" s="135" t="s">
        <v>18334</v>
      </c>
      <c r="C5696" s="135" t="s">
        <v>108</v>
      </c>
      <c r="N5696" s="143">
        <v>45627.0</v>
      </c>
    </row>
    <row r="5697">
      <c r="A5697" s="135">
        <v>5696.0</v>
      </c>
      <c r="B5697" s="135" t="s">
        <v>18337</v>
      </c>
      <c r="C5697" s="135" t="s">
        <v>108</v>
      </c>
      <c r="K5697" s="135">
        <v>60.0</v>
      </c>
      <c r="N5697" s="143">
        <v>45509.0</v>
      </c>
    </row>
    <row r="5698">
      <c r="A5698" s="135">
        <v>5697.0</v>
      </c>
      <c r="B5698" s="135" t="s">
        <v>18339</v>
      </c>
      <c r="C5698" s="135" t="s">
        <v>108</v>
      </c>
      <c r="N5698" s="143">
        <v>43843.0</v>
      </c>
    </row>
    <row r="5699">
      <c r="A5699" s="135">
        <v>5698.0</v>
      </c>
      <c r="B5699" s="135" t="s">
        <v>18341</v>
      </c>
      <c r="C5699" s="135" t="s">
        <v>108</v>
      </c>
      <c r="K5699" s="135">
        <v>150.0</v>
      </c>
      <c r="N5699" s="143">
        <v>45824.0</v>
      </c>
    </row>
    <row r="5700">
      <c r="A5700" s="135">
        <v>5699.0</v>
      </c>
      <c r="B5700" s="135" t="s">
        <v>18344</v>
      </c>
      <c r="C5700" s="135" t="s">
        <v>108</v>
      </c>
      <c r="K5700" s="135">
        <v>10.0</v>
      </c>
      <c r="N5700" s="143">
        <v>46094.0</v>
      </c>
    </row>
    <row r="5701">
      <c r="A5701" s="135">
        <v>5700.0</v>
      </c>
      <c r="B5701" s="135" t="s">
        <v>18347</v>
      </c>
      <c r="C5701" s="135" t="s">
        <v>108</v>
      </c>
      <c r="K5701" s="135">
        <v>150.0</v>
      </c>
      <c r="N5701" s="143">
        <v>43862.0</v>
      </c>
    </row>
    <row r="5702">
      <c r="A5702" s="135">
        <v>5701.0</v>
      </c>
      <c r="B5702" s="135" t="s">
        <v>18348</v>
      </c>
      <c r="C5702" s="135" t="s">
        <v>108</v>
      </c>
      <c r="K5702" s="135">
        <v>10.0</v>
      </c>
      <c r="N5702" s="143">
        <v>44843.0</v>
      </c>
    </row>
    <row r="5703">
      <c r="A5703" s="135">
        <v>5702.0</v>
      </c>
      <c r="B5703" s="135" t="s">
        <v>18349</v>
      </c>
      <c r="C5703" s="135" t="s">
        <v>108</v>
      </c>
      <c r="K5703" s="135">
        <v>70.0</v>
      </c>
      <c r="N5703" s="143">
        <v>46059.0</v>
      </c>
    </row>
    <row r="5704">
      <c r="A5704" s="135">
        <v>5703.0</v>
      </c>
      <c r="B5704" s="135" t="s">
        <v>18353</v>
      </c>
      <c r="C5704" s="135" t="s">
        <v>108</v>
      </c>
      <c r="K5704" s="135">
        <v>50.0</v>
      </c>
      <c r="N5704" s="143">
        <v>45138.0</v>
      </c>
    </row>
    <row r="5705">
      <c r="A5705" s="135">
        <v>5704.0</v>
      </c>
      <c r="B5705" s="135" t="s">
        <v>18356</v>
      </c>
      <c r="C5705" s="135" t="s">
        <v>108</v>
      </c>
      <c r="K5705" s="135">
        <v>100.0</v>
      </c>
      <c r="N5705" s="143">
        <v>44798.0</v>
      </c>
    </row>
    <row r="5706">
      <c r="A5706" s="135">
        <v>5705.0</v>
      </c>
      <c r="B5706" s="135" t="s">
        <v>18358</v>
      </c>
      <c r="C5706" s="135" t="s">
        <v>108</v>
      </c>
      <c r="N5706" s="143">
        <v>45987.0</v>
      </c>
    </row>
    <row r="5707">
      <c r="A5707" s="135">
        <v>5706.0</v>
      </c>
      <c r="B5707" s="135" t="s">
        <v>18361</v>
      </c>
      <c r="C5707" s="135" t="s">
        <v>108</v>
      </c>
      <c r="K5707" s="135">
        <v>10.0</v>
      </c>
      <c r="N5707" s="143">
        <v>46012.0</v>
      </c>
    </row>
    <row r="5708">
      <c r="A5708" s="135">
        <v>5707.0</v>
      </c>
      <c r="B5708" s="135" t="s">
        <v>18362</v>
      </c>
      <c r="C5708" s="135" t="s">
        <v>108</v>
      </c>
      <c r="K5708" s="135">
        <v>20.0</v>
      </c>
      <c r="N5708" s="143">
        <v>43843.0</v>
      </c>
      <c r="Q5708" s="135" t="s">
        <v>18364</v>
      </c>
      <c r="R5708" s="135">
        <v>1.0</v>
      </c>
    </row>
    <row r="5709">
      <c r="A5709" s="135">
        <v>5708.0</v>
      </c>
      <c r="B5709" s="135" t="s">
        <v>18366</v>
      </c>
      <c r="C5709" s="135" t="s">
        <v>108</v>
      </c>
      <c r="N5709" s="143">
        <v>43846.0</v>
      </c>
    </row>
    <row r="5710">
      <c r="A5710" s="135">
        <v>5709.0</v>
      </c>
      <c r="B5710" s="135" t="s">
        <v>18367</v>
      </c>
      <c r="C5710" s="135" t="s">
        <v>108</v>
      </c>
      <c r="K5710" s="135">
        <v>10.0</v>
      </c>
      <c r="N5710" s="143">
        <v>46012.0</v>
      </c>
    </row>
    <row r="5711">
      <c r="A5711" s="135">
        <v>5710.0</v>
      </c>
      <c r="B5711" s="135" t="s">
        <v>18370</v>
      </c>
      <c r="C5711" s="135" t="s">
        <v>108</v>
      </c>
      <c r="N5711" s="143">
        <v>44848.0</v>
      </c>
    </row>
    <row r="5712">
      <c r="A5712" s="135">
        <v>5711.0</v>
      </c>
      <c r="B5712" s="135" t="s">
        <v>18372</v>
      </c>
      <c r="C5712" s="135" t="s">
        <v>108</v>
      </c>
      <c r="K5712" s="135">
        <v>50.0</v>
      </c>
      <c r="N5712" s="143">
        <v>45973.0</v>
      </c>
    </row>
    <row r="5713">
      <c r="A5713" s="135">
        <v>5712.0</v>
      </c>
      <c r="B5713" s="135" t="s">
        <v>18374</v>
      </c>
      <c r="C5713" s="135" t="s">
        <v>108</v>
      </c>
      <c r="N5713" s="143">
        <v>45965.0</v>
      </c>
    </row>
    <row r="5714">
      <c r="A5714" s="135">
        <v>5713.0</v>
      </c>
      <c r="B5714" s="135" t="s">
        <v>18376</v>
      </c>
      <c r="C5714" s="135" t="s">
        <v>108</v>
      </c>
      <c r="K5714" s="135">
        <v>90.0</v>
      </c>
      <c r="N5714" s="143">
        <v>44061.0</v>
      </c>
    </row>
    <row r="5715">
      <c r="A5715" s="135">
        <v>5714.0</v>
      </c>
      <c r="B5715" s="135" t="s">
        <v>18378</v>
      </c>
      <c r="C5715" s="135" t="s">
        <v>108</v>
      </c>
      <c r="K5715" s="135">
        <v>10.0</v>
      </c>
      <c r="N5715" s="143">
        <v>44124.0</v>
      </c>
    </row>
    <row r="5716">
      <c r="A5716" s="135">
        <v>5715.0</v>
      </c>
      <c r="B5716" s="135" t="s">
        <v>18379</v>
      </c>
      <c r="C5716" s="135" t="s">
        <v>108</v>
      </c>
      <c r="N5716" s="143">
        <v>45759.0</v>
      </c>
    </row>
    <row r="5717">
      <c r="A5717" s="135">
        <v>5716.0</v>
      </c>
      <c r="B5717" s="135" t="s">
        <v>18382</v>
      </c>
      <c r="C5717" s="135" t="s">
        <v>108</v>
      </c>
      <c r="K5717" s="135">
        <v>50.0</v>
      </c>
      <c r="N5717" s="143">
        <v>45730.0</v>
      </c>
    </row>
    <row r="5718">
      <c r="A5718" s="135">
        <v>5717.0</v>
      </c>
      <c r="B5718" s="135" t="s">
        <v>18384</v>
      </c>
      <c r="C5718" s="135" t="s">
        <v>108</v>
      </c>
      <c r="K5718" s="135">
        <v>10.0</v>
      </c>
      <c r="N5718" s="143">
        <v>46015.0</v>
      </c>
    </row>
    <row r="5719">
      <c r="A5719" s="135">
        <v>5718.0</v>
      </c>
      <c r="B5719" s="135" t="s">
        <v>18386</v>
      </c>
      <c r="C5719" s="135" t="s">
        <v>108</v>
      </c>
      <c r="N5719" s="143">
        <v>45153.0</v>
      </c>
    </row>
    <row r="5720">
      <c r="A5720" s="135">
        <v>5719.0</v>
      </c>
      <c r="B5720" s="135" t="s">
        <v>18388</v>
      </c>
      <c r="C5720" s="135" t="s">
        <v>108</v>
      </c>
      <c r="N5720" s="143">
        <v>45293.0</v>
      </c>
    </row>
    <row r="5721">
      <c r="A5721" s="135">
        <v>5720.0</v>
      </c>
      <c r="B5721" s="135" t="s">
        <v>18389</v>
      </c>
      <c r="C5721" s="135" t="s">
        <v>108</v>
      </c>
      <c r="K5721" s="135">
        <v>10.0</v>
      </c>
      <c r="N5721" s="143">
        <v>46002.0</v>
      </c>
    </row>
    <row r="5722">
      <c r="A5722" s="135">
        <v>5721.0</v>
      </c>
      <c r="B5722" s="135" t="s">
        <v>18391</v>
      </c>
      <c r="C5722" s="135" t="s">
        <v>108</v>
      </c>
      <c r="K5722" s="135">
        <v>200.0</v>
      </c>
      <c r="N5722" s="143">
        <v>43903.0</v>
      </c>
    </row>
    <row r="5723">
      <c r="A5723" s="135">
        <v>5722.0</v>
      </c>
      <c r="B5723" s="135" t="s">
        <v>18394</v>
      </c>
      <c r="C5723" s="135" t="s">
        <v>108</v>
      </c>
      <c r="N5723" s="143">
        <v>45450.0</v>
      </c>
    </row>
    <row r="5724">
      <c r="A5724" s="135">
        <v>5723.0</v>
      </c>
      <c r="B5724" s="135" t="s">
        <v>18396</v>
      </c>
      <c r="C5724" s="135" t="s">
        <v>108</v>
      </c>
      <c r="K5724" s="135">
        <v>10.0</v>
      </c>
      <c r="N5724" s="143">
        <v>46015.0</v>
      </c>
    </row>
    <row r="5725">
      <c r="A5725" s="135">
        <v>5724.0</v>
      </c>
      <c r="B5725" s="135" t="s">
        <v>18397</v>
      </c>
      <c r="C5725" s="135" t="s">
        <v>108</v>
      </c>
      <c r="N5725" s="143">
        <v>43866.0</v>
      </c>
      <c r="Q5725" s="135" t="s">
        <v>2227</v>
      </c>
    </row>
    <row r="5726">
      <c r="A5726" s="135">
        <v>5725.0</v>
      </c>
      <c r="B5726" s="135" t="s">
        <v>18399</v>
      </c>
      <c r="C5726" s="135" t="s">
        <v>108</v>
      </c>
      <c r="K5726" s="135">
        <v>10.0</v>
      </c>
      <c r="N5726" s="143">
        <v>46079.0</v>
      </c>
    </row>
    <row r="5727">
      <c r="A5727" s="135">
        <v>5726.0</v>
      </c>
      <c r="B5727" s="135" t="s">
        <v>18400</v>
      </c>
      <c r="C5727" s="135" t="s">
        <v>108</v>
      </c>
      <c r="N5727" s="143">
        <v>46106.0</v>
      </c>
    </row>
    <row r="5728">
      <c r="A5728" s="135">
        <v>5727.0</v>
      </c>
      <c r="B5728" s="135" t="s">
        <v>18402</v>
      </c>
      <c r="C5728" s="135" t="s">
        <v>108</v>
      </c>
      <c r="N5728" s="143">
        <v>44812.0</v>
      </c>
    </row>
    <row r="5729">
      <c r="A5729" s="135">
        <v>5728.0</v>
      </c>
      <c r="B5729" s="135" t="s">
        <v>18405</v>
      </c>
      <c r="C5729" s="135" t="s">
        <v>108</v>
      </c>
      <c r="K5729" s="135">
        <v>30.0</v>
      </c>
      <c r="N5729" s="143">
        <v>43926.0</v>
      </c>
    </row>
    <row r="5730">
      <c r="A5730" s="135">
        <v>5729.0</v>
      </c>
      <c r="B5730" s="135" t="s">
        <v>18406</v>
      </c>
      <c r="C5730" s="135" t="s">
        <v>108</v>
      </c>
      <c r="K5730" s="135">
        <v>90.0</v>
      </c>
      <c r="N5730" s="143">
        <v>44982.0</v>
      </c>
    </row>
    <row r="5731">
      <c r="A5731" s="135">
        <v>5730.0</v>
      </c>
      <c r="B5731" s="135" t="s">
        <v>18408</v>
      </c>
      <c r="C5731" s="135" t="s">
        <v>108</v>
      </c>
      <c r="K5731" s="135">
        <v>10.0</v>
      </c>
      <c r="N5731" s="143">
        <v>46080.0</v>
      </c>
      <c r="Q5731" s="135" t="s">
        <v>15919</v>
      </c>
      <c r="R5731" s="135">
        <v>1.0</v>
      </c>
    </row>
    <row r="5732">
      <c r="A5732" s="135">
        <v>5731.0</v>
      </c>
      <c r="B5732" s="135" t="s">
        <v>18410</v>
      </c>
      <c r="C5732" s="135" t="s">
        <v>108</v>
      </c>
      <c r="K5732" s="135">
        <v>70.0</v>
      </c>
      <c r="N5732" s="143">
        <v>44908.0</v>
      </c>
    </row>
    <row r="5733">
      <c r="A5733" s="135">
        <v>5732.0</v>
      </c>
      <c r="B5733" s="135" t="s">
        <v>18412</v>
      </c>
      <c r="C5733" s="135" t="s">
        <v>108</v>
      </c>
      <c r="K5733" s="135">
        <v>100.0</v>
      </c>
      <c r="N5733" s="143">
        <v>45026.0</v>
      </c>
      <c r="Q5733" s="135" t="s">
        <v>18414</v>
      </c>
    </row>
    <row r="5734">
      <c r="A5734" s="135">
        <v>5733.0</v>
      </c>
      <c r="B5734" s="135" t="s">
        <v>18415</v>
      </c>
      <c r="C5734" s="135" t="s">
        <v>108</v>
      </c>
      <c r="N5734" s="143">
        <v>43954.0</v>
      </c>
    </row>
    <row r="5735">
      <c r="A5735" s="135">
        <v>5734.0</v>
      </c>
      <c r="B5735" s="135" t="s">
        <v>18416</v>
      </c>
      <c r="C5735" s="135" t="s">
        <v>108</v>
      </c>
      <c r="K5735" s="135">
        <v>10.0</v>
      </c>
      <c r="N5735" s="143">
        <v>46012.0</v>
      </c>
    </row>
    <row r="5736">
      <c r="A5736" s="135">
        <v>5735.0</v>
      </c>
      <c r="B5736" s="135" t="s">
        <v>18419</v>
      </c>
      <c r="C5736" s="135" t="s">
        <v>108</v>
      </c>
      <c r="K5736" s="135">
        <v>100.0</v>
      </c>
      <c r="N5736" s="143">
        <v>43934.0</v>
      </c>
    </row>
    <row r="5737">
      <c r="A5737" s="135">
        <v>5736.0</v>
      </c>
      <c r="B5737" s="135" t="s">
        <v>18421</v>
      </c>
      <c r="C5737" s="135" t="s">
        <v>108</v>
      </c>
      <c r="K5737" s="135">
        <v>100.0</v>
      </c>
      <c r="N5737" s="143">
        <v>44393.0</v>
      </c>
    </row>
    <row r="5738">
      <c r="A5738" s="135">
        <v>5737.0</v>
      </c>
      <c r="B5738" s="135" t="s">
        <v>18423</v>
      </c>
      <c r="C5738" s="135" t="s">
        <v>108</v>
      </c>
      <c r="K5738" s="135">
        <v>200.0</v>
      </c>
      <c r="N5738" s="143">
        <v>44531.0</v>
      </c>
    </row>
    <row r="5739">
      <c r="A5739" s="135">
        <v>5738.0</v>
      </c>
      <c r="B5739" s="135" t="s">
        <v>18425</v>
      </c>
      <c r="C5739" s="135" t="s">
        <v>108</v>
      </c>
      <c r="N5739" s="143">
        <v>44678.0</v>
      </c>
    </row>
    <row r="5740">
      <c r="A5740" s="135">
        <v>5739.0</v>
      </c>
      <c r="B5740" s="135" t="s">
        <v>18426</v>
      </c>
      <c r="C5740" s="135" t="s">
        <v>108</v>
      </c>
      <c r="K5740" s="135">
        <v>10.0</v>
      </c>
      <c r="N5740" s="143">
        <v>46007.0</v>
      </c>
    </row>
    <row r="5741">
      <c r="A5741" s="135">
        <v>5740.0</v>
      </c>
      <c r="B5741" s="135" t="s">
        <v>18428</v>
      </c>
      <c r="C5741" s="135" t="s">
        <v>108</v>
      </c>
      <c r="K5741" s="135">
        <v>30.0</v>
      </c>
      <c r="N5741" s="143">
        <v>44748.0</v>
      </c>
    </row>
    <row r="5742">
      <c r="A5742" s="135">
        <v>5741.0</v>
      </c>
      <c r="B5742" s="135" t="s">
        <v>18431</v>
      </c>
      <c r="C5742" s="135" t="s">
        <v>108</v>
      </c>
      <c r="N5742" s="143">
        <v>45145.0</v>
      </c>
    </row>
    <row r="5743">
      <c r="A5743" s="135">
        <v>5742.0</v>
      </c>
      <c r="B5743" s="135" t="s">
        <v>18433</v>
      </c>
      <c r="C5743" s="135" t="s">
        <v>108</v>
      </c>
      <c r="N5743" s="143">
        <v>44595.0</v>
      </c>
    </row>
    <row r="5744">
      <c r="A5744" s="135">
        <v>5743.0</v>
      </c>
      <c r="B5744" s="135" t="s">
        <v>18434</v>
      </c>
      <c r="C5744" s="135" t="s">
        <v>108</v>
      </c>
      <c r="N5744" s="143">
        <v>44177.0</v>
      </c>
    </row>
    <row r="5745">
      <c r="A5745" s="135">
        <v>5744.0</v>
      </c>
      <c r="B5745" s="135" t="s">
        <v>18436</v>
      </c>
      <c r="C5745" s="135" t="s">
        <v>108</v>
      </c>
      <c r="N5745" s="143">
        <v>44676.0</v>
      </c>
    </row>
    <row r="5746">
      <c r="A5746" s="135">
        <v>5745.0</v>
      </c>
      <c r="B5746" s="135" t="s">
        <v>18438</v>
      </c>
      <c r="C5746" s="135" t="s">
        <v>108</v>
      </c>
      <c r="K5746" s="135">
        <v>100.0</v>
      </c>
      <c r="N5746" s="143">
        <v>44698.0</v>
      </c>
    </row>
    <row r="5747">
      <c r="A5747" s="135">
        <v>5746.0</v>
      </c>
      <c r="B5747" s="135" t="s">
        <v>18439</v>
      </c>
      <c r="C5747" s="135" t="s">
        <v>108</v>
      </c>
      <c r="K5747" s="135">
        <v>10.0</v>
      </c>
      <c r="N5747" s="143">
        <v>46021.0</v>
      </c>
    </row>
    <row r="5748">
      <c r="A5748" s="135">
        <v>5747.0</v>
      </c>
      <c r="B5748" s="135" t="s">
        <v>2280</v>
      </c>
      <c r="C5748" s="135" t="s">
        <v>108</v>
      </c>
      <c r="N5748" s="143">
        <v>46008.0</v>
      </c>
    </row>
    <row r="5749">
      <c r="A5749" s="135">
        <v>5748.0</v>
      </c>
      <c r="B5749" s="135" t="s">
        <v>18443</v>
      </c>
      <c r="C5749" s="135" t="s">
        <v>108</v>
      </c>
      <c r="K5749" s="135">
        <v>20.0</v>
      </c>
      <c r="N5749" s="143">
        <v>45848.0</v>
      </c>
    </row>
    <row r="5750">
      <c r="A5750" s="135">
        <v>5749.0</v>
      </c>
      <c r="B5750" s="135" t="s">
        <v>18445</v>
      </c>
      <c r="C5750" s="135" t="s">
        <v>108</v>
      </c>
      <c r="K5750" s="135">
        <v>200.0</v>
      </c>
      <c r="N5750" s="143">
        <v>43850.0</v>
      </c>
    </row>
    <row r="5751">
      <c r="A5751" s="135">
        <v>5750.0</v>
      </c>
      <c r="B5751" s="135" t="s">
        <v>18447</v>
      </c>
      <c r="C5751" s="135" t="s">
        <v>108</v>
      </c>
      <c r="K5751" s="135">
        <v>10.0</v>
      </c>
      <c r="N5751" s="143">
        <v>46019.0</v>
      </c>
    </row>
    <row r="5752">
      <c r="A5752" s="135">
        <v>5751.0</v>
      </c>
      <c r="B5752" s="135" t="s">
        <v>18449</v>
      </c>
      <c r="C5752" s="135" t="s">
        <v>108</v>
      </c>
      <c r="N5752" s="143">
        <v>44873.0</v>
      </c>
    </row>
    <row r="5753">
      <c r="A5753" s="135">
        <v>5752.0</v>
      </c>
      <c r="B5753" s="135" t="s">
        <v>18451</v>
      </c>
      <c r="C5753" s="135" t="s">
        <v>108</v>
      </c>
      <c r="K5753" s="135">
        <v>10.0</v>
      </c>
      <c r="N5753" s="143">
        <v>46015.0</v>
      </c>
    </row>
    <row r="5754">
      <c r="A5754" s="135">
        <v>5753.0</v>
      </c>
      <c r="B5754" s="135" t="s">
        <v>18453</v>
      </c>
      <c r="C5754" s="135" t="s">
        <v>108</v>
      </c>
      <c r="N5754" s="143">
        <v>45836.0</v>
      </c>
    </row>
    <row r="5755">
      <c r="A5755" s="135">
        <v>5754.0</v>
      </c>
      <c r="B5755" s="135" t="s">
        <v>18455</v>
      </c>
      <c r="C5755" s="135" t="s">
        <v>108</v>
      </c>
      <c r="K5755" s="135">
        <v>100.0</v>
      </c>
      <c r="N5755" s="143">
        <v>45045.0</v>
      </c>
    </row>
    <row r="5756">
      <c r="A5756" s="135">
        <v>5755.0</v>
      </c>
      <c r="B5756" s="135" t="s">
        <v>18457</v>
      </c>
      <c r="C5756" s="135" t="s">
        <v>108</v>
      </c>
      <c r="K5756" s="135">
        <v>20.0</v>
      </c>
      <c r="N5756" s="143">
        <v>46014.0</v>
      </c>
    </row>
    <row r="5757">
      <c r="A5757" s="135">
        <v>5756.0</v>
      </c>
      <c r="B5757" s="135" t="s">
        <v>18459</v>
      </c>
      <c r="C5757" s="135" t="s">
        <v>108</v>
      </c>
      <c r="K5757" s="135">
        <v>10.0</v>
      </c>
      <c r="N5757" s="143">
        <v>46017.0</v>
      </c>
      <c r="Q5757" s="135" t="s">
        <v>18461</v>
      </c>
      <c r="R5757" s="135">
        <v>1.0</v>
      </c>
    </row>
    <row r="5758">
      <c r="A5758" s="135">
        <v>5757.0</v>
      </c>
      <c r="B5758" s="135" t="s">
        <v>18464</v>
      </c>
      <c r="C5758" s="135" t="s">
        <v>108</v>
      </c>
      <c r="N5758" s="143">
        <v>44860.0</v>
      </c>
    </row>
    <row r="5759">
      <c r="A5759" s="135">
        <v>5758.0</v>
      </c>
      <c r="B5759" s="135" t="s">
        <v>18465</v>
      </c>
      <c r="C5759" s="135" t="s">
        <v>108</v>
      </c>
      <c r="N5759" s="143">
        <v>44674.0</v>
      </c>
    </row>
    <row r="5760">
      <c r="A5760" s="135">
        <v>5759.0</v>
      </c>
      <c r="B5760" s="135" t="s">
        <v>18466</v>
      </c>
      <c r="C5760" s="135" t="s">
        <v>108</v>
      </c>
      <c r="K5760" s="135">
        <v>30.0</v>
      </c>
      <c r="N5760" s="143">
        <v>45579.0</v>
      </c>
    </row>
    <row r="5761">
      <c r="A5761" s="135">
        <v>5760.0</v>
      </c>
      <c r="B5761" s="135" t="s">
        <v>18468</v>
      </c>
      <c r="C5761" s="135" t="s">
        <v>108</v>
      </c>
      <c r="K5761" s="135">
        <v>200.0</v>
      </c>
      <c r="N5761" s="143">
        <v>43867.0</v>
      </c>
      <c r="Q5761" s="135" t="s">
        <v>18469</v>
      </c>
    </row>
    <row r="5762">
      <c r="A5762" s="135">
        <v>5761.0</v>
      </c>
      <c r="B5762" s="135" t="s">
        <v>18471</v>
      </c>
      <c r="C5762" s="135" t="s">
        <v>108</v>
      </c>
      <c r="K5762" s="135">
        <v>10.0</v>
      </c>
      <c r="N5762" s="143">
        <v>46033.0</v>
      </c>
    </row>
    <row r="5763">
      <c r="A5763" s="135">
        <v>5762.0</v>
      </c>
      <c r="B5763" s="135" t="s">
        <v>18474</v>
      </c>
      <c r="C5763" s="135" t="s">
        <v>108</v>
      </c>
      <c r="K5763" s="135">
        <v>150.0</v>
      </c>
      <c r="N5763" s="143">
        <v>45249.0</v>
      </c>
    </row>
    <row r="5764">
      <c r="A5764" s="135">
        <v>5763.0</v>
      </c>
      <c r="B5764" s="135" t="s">
        <v>18476</v>
      </c>
      <c r="C5764" s="135" t="s">
        <v>108</v>
      </c>
      <c r="K5764" s="135">
        <v>20.0</v>
      </c>
      <c r="N5764" s="143">
        <v>44675.0</v>
      </c>
    </row>
    <row r="5765">
      <c r="A5765" s="135">
        <v>5764.0</v>
      </c>
      <c r="B5765" s="135" t="s">
        <v>18478</v>
      </c>
      <c r="C5765" s="135" t="s">
        <v>108</v>
      </c>
      <c r="K5765" s="135">
        <v>80.0</v>
      </c>
      <c r="N5765" s="143">
        <v>45302.0</v>
      </c>
    </row>
    <row r="5766">
      <c r="A5766" s="135">
        <v>5765.0</v>
      </c>
      <c r="B5766" s="135" t="s">
        <v>18480</v>
      </c>
      <c r="C5766" s="135" t="s">
        <v>108</v>
      </c>
      <c r="K5766" s="135">
        <v>150.0</v>
      </c>
      <c r="N5766" s="143">
        <v>45411.0</v>
      </c>
    </row>
    <row r="5767">
      <c r="A5767" s="135">
        <v>5766.0</v>
      </c>
      <c r="B5767" s="135" t="s">
        <v>18481</v>
      </c>
      <c r="C5767" s="135" t="s">
        <v>108</v>
      </c>
      <c r="K5767" s="135">
        <v>10.0</v>
      </c>
      <c r="N5767" s="143">
        <v>45847.0</v>
      </c>
    </row>
    <row r="5768">
      <c r="A5768" s="135">
        <v>5767.0</v>
      </c>
      <c r="B5768" s="135" t="s">
        <v>18484</v>
      </c>
      <c r="C5768" s="135" t="s">
        <v>108</v>
      </c>
      <c r="K5768" s="135">
        <v>70.0</v>
      </c>
      <c r="N5768" s="143">
        <v>43284.0</v>
      </c>
    </row>
    <row r="5769">
      <c r="A5769" s="135">
        <v>5768.0</v>
      </c>
      <c r="B5769" s="135" t="s">
        <v>18486</v>
      </c>
      <c r="C5769" s="135" t="s">
        <v>108</v>
      </c>
      <c r="K5769" s="135">
        <v>20.0</v>
      </c>
      <c r="N5769" s="143">
        <v>45847.0</v>
      </c>
    </row>
    <row r="5770">
      <c r="A5770" s="135">
        <v>5769.0</v>
      </c>
      <c r="B5770" s="135" t="s">
        <v>18488</v>
      </c>
      <c r="C5770" s="135" t="s">
        <v>108</v>
      </c>
      <c r="K5770" s="135">
        <v>20.0</v>
      </c>
      <c r="N5770" s="143">
        <v>46078.0</v>
      </c>
    </row>
    <row r="5771">
      <c r="A5771" s="135">
        <v>5770.0</v>
      </c>
      <c r="B5771" s="135" t="s">
        <v>18490</v>
      </c>
      <c r="C5771" s="135" t="s">
        <v>108</v>
      </c>
      <c r="N5771" s="143">
        <v>45562.0</v>
      </c>
    </row>
    <row r="5772">
      <c r="A5772" s="135">
        <v>5771.0</v>
      </c>
      <c r="B5772" s="135" t="s">
        <v>18493</v>
      </c>
      <c r="C5772" s="135" t="s">
        <v>108</v>
      </c>
      <c r="K5772" s="135">
        <v>300.0</v>
      </c>
      <c r="N5772" s="143">
        <v>43881.0</v>
      </c>
    </row>
    <row r="5773">
      <c r="A5773" s="135">
        <v>5772.0</v>
      </c>
      <c r="B5773" s="135" t="s">
        <v>18495</v>
      </c>
      <c r="C5773" s="135" t="s">
        <v>108</v>
      </c>
      <c r="K5773" s="135">
        <v>10.0</v>
      </c>
      <c r="N5773" s="143">
        <v>46018.0</v>
      </c>
    </row>
    <row r="5774">
      <c r="A5774" s="135">
        <v>5773.0</v>
      </c>
      <c r="B5774" s="135" t="s">
        <v>18497</v>
      </c>
      <c r="C5774" s="135" t="s">
        <v>108</v>
      </c>
      <c r="K5774" s="135">
        <v>90.0</v>
      </c>
      <c r="N5774" s="143">
        <v>46002.0</v>
      </c>
    </row>
    <row r="5775">
      <c r="A5775" s="135">
        <v>5774.0</v>
      </c>
      <c r="B5775" s="135" t="s">
        <v>18502</v>
      </c>
      <c r="C5775" s="135" t="s">
        <v>108</v>
      </c>
      <c r="K5775" s="135">
        <v>10.0</v>
      </c>
      <c r="N5775" s="143">
        <v>44254.0</v>
      </c>
    </row>
    <row r="5776">
      <c r="A5776" s="135">
        <v>5775.0</v>
      </c>
      <c r="B5776" s="135" t="s">
        <v>18503</v>
      </c>
      <c r="C5776" s="135" t="s">
        <v>108</v>
      </c>
      <c r="K5776" s="135">
        <v>20.0</v>
      </c>
      <c r="N5776" s="143">
        <v>44632.0</v>
      </c>
    </row>
    <row r="5777">
      <c r="A5777" s="135">
        <v>5776.0</v>
      </c>
      <c r="B5777" s="135" t="s">
        <v>18506</v>
      </c>
      <c r="C5777" s="135" t="s">
        <v>108</v>
      </c>
      <c r="K5777" s="135">
        <v>20.0</v>
      </c>
      <c r="N5777" s="143">
        <v>45346.0</v>
      </c>
    </row>
    <row r="5778">
      <c r="A5778" s="135">
        <v>5777.0</v>
      </c>
      <c r="B5778" s="135" t="s">
        <v>18508</v>
      </c>
      <c r="C5778" s="135" t="s">
        <v>108</v>
      </c>
      <c r="K5778" s="135">
        <v>20.0</v>
      </c>
      <c r="N5778" s="143">
        <v>45817.0</v>
      </c>
    </row>
    <row r="5779">
      <c r="A5779" s="135">
        <v>5778.0</v>
      </c>
      <c r="B5779" s="135" t="s">
        <v>4088</v>
      </c>
      <c r="C5779" s="135" t="s">
        <v>108</v>
      </c>
      <c r="K5779" s="135">
        <v>40.0</v>
      </c>
      <c r="N5779" s="143">
        <v>45848.0</v>
      </c>
    </row>
    <row r="5780">
      <c r="A5780" s="135">
        <v>5779.0</v>
      </c>
      <c r="B5780" s="135" t="s">
        <v>18511</v>
      </c>
      <c r="C5780" s="135" t="s">
        <v>108</v>
      </c>
      <c r="K5780" s="135">
        <v>10.0</v>
      </c>
      <c r="N5780" s="143">
        <v>46072.0</v>
      </c>
    </row>
    <row r="5781">
      <c r="A5781" s="135">
        <v>5780.0</v>
      </c>
      <c r="B5781" s="135" t="s">
        <v>18513</v>
      </c>
      <c r="C5781" s="135" t="s">
        <v>108</v>
      </c>
      <c r="K5781" s="135">
        <v>10.0</v>
      </c>
      <c r="N5781" s="143">
        <v>44266.0</v>
      </c>
    </row>
    <row r="5782">
      <c r="A5782" s="135">
        <v>5781.0</v>
      </c>
      <c r="B5782" s="135" t="s">
        <v>18515</v>
      </c>
      <c r="C5782" s="135" t="s">
        <v>108</v>
      </c>
      <c r="N5782" s="143">
        <v>44961.0</v>
      </c>
    </row>
    <row r="5783">
      <c r="A5783" s="135">
        <v>5782.0</v>
      </c>
      <c r="B5783" s="135" t="s">
        <v>18516</v>
      </c>
      <c r="C5783" s="135" t="s">
        <v>108</v>
      </c>
      <c r="K5783" s="135">
        <v>10.0</v>
      </c>
      <c r="N5783" s="143">
        <v>44927.0</v>
      </c>
      <c r="Q5783" s="135" t="s">
        <v>18518</v>
      </c>
      <c r="R5783" s="135">
        <v>3.0</v>
      </c>
    </row>
    <row r="5784">
      <c r="A5784" s="135">
        <v>5783.0</v>
      </c>
      <c r="B5784" s="135" t="s">
        <v>18520</v>
      </c>
      <c r="C5784" s="135" t="s">
        <v>108</v>
      </c>
      <c r="K5784" s="135">
        <v>80.0</v>
      </c>
      <c r="N5784" s="143">
        <v>44103.0</v>
      </c>
      <c r="Q5784" s="135" t="s">
        <v>18522</v>
      </c>
      <c r="R5784" s="135">
        <v>1.0</v>
      </c>
    </row>
    <row r="5785">
      <c r="A5785" s="135">
        <v>5784.0</v>
      </c>
      <c r="B5785" s="135" t="s">
        <v>18524</v>
      </c>
      <c r="C5785" s="135" t="s">
        <v>108</v>
      </c>
      <c r="F5785" s="135">
        <v>16.0</v>
      </c>
      <c r="K5785" s="135">
        <v>900.0</v>
      </c>
      <c r="N5785" s="143">
        <v>44294.0</v>
      </c>
      <c r="O5785" s="135" t="s">
        <v>1846</v>
      </c>
      <c r="P5785" s="135" t="s">
        <v>1767</v>
      </c>
      <c r="Q5785" s="135" t="s">
        <v>18526</v>
      </c>
      <c r="R5785" s="135" t="s">
        <v>18527</v>
      </c>
      <c r="S5785" s="135" t="s">
        <v>1176</v>
      </c>
    </row>
    <row r="5786">
      <c r="A5786" s="135">
        <v>5785.0</v>
      </c>
      <c r="B5786" s="135" t="s">
        <v>18529</v>
      </c>
      <c r="C5786" s="135" t="s">
        <v>108</v>
      </c>
      <c r="K5786" s="135">
        <v>10.0</v>
      </c>
      <c r="N5786" s="143">
        <v>45130.0</v>
      </c>
    </row>
    <row r="5787">
      <c r="A5787" s="135">
        <v>5786.0</v>
      </c>
      <c r="B5787" s="135" t="s">
        <v>18531</v>
      </c>
      <c r="C5787" s="135" t="s">
        <v>108</v>
      </c>
      <c r="K5787" s="135">
        <v>50.0</v>
      </c>
      <c r="N5787" s="143">
        <v>46009.0</v>
      </c>
    </row>
    <row r="5788">
      <c r="A5788" s="135">
        <v>5787.0</v>
      </c>
      <c r="B5788" s="135" t="s">
        <v>18532</v>
      </c>
      <c r="C5788" s="135" t="s">
        <v>108</v>
      </c>
      <c r="K5788" s="135">
        <v>40.0</v>
      </c>
      <c r="N5788" s="143">
        <v>45659.0</v>
      </c>
      <c r="Q5788" s="135" t="s">
        <v>18534</v>
      </c>
      <c r="R5788" s="135">
        <v>1.0</v>
      </c>
    </row>
    <row r="5789">
      <c r="A5789" s="135">
        <v>5788.0</v>
      </c>
      <c r="B5789" s="135" t="s">
        <v>18535</v>
      </c>
      <c r="C5789" s="135" t="s">
        <v>108</v>
      </c>
      <c r="K5789" s="135">
        <v>20.0</v>
      </c>
      <c r="N5789" s="143">
        <v>46059.0</v>
      </c>
    </row>
    <row r="5790">
      <c r="A5790" s="135">
        <v>5789.0</v>
      </c>
      <c r="B5790" s="135" t="s">
        <v>18538</v>
      </c>
      <c r="C5790" s="135" t="s">
        <v>108</v>
      </c>
      <c r="K5790" s="135">
        <v>10.0</v>
      </c>
      <c r="N5790" s="143">
        <v>45455.0</v>
      </c>
    </row>
    <row r="5791">
      <c r="A5791" s="135">
        <v>5790.0</v>
      </c>
      <c r="B5791" s="135" t="s">
        <v>18540</v>
      </c>
      <c r="C5791" s="135" t="s">
        <v>108</v>
      </c>
      <c r="K5791" s="135">
        <v>10.0</v>
      </c>
      <c r="N5791" s="143">
        <v>45033.0</v>
      </c>
    </row>
    <row r="5792">
      <c r="A5792" s="135">
        <v>5791.0</v>
      </c>
      <c r="B5792" s="135" t="s">
        <v>18542</v>
      </c>
      <c r="C5792" s="135" t="s">
        <v>108</v>
      </c>
      <c r="N5792" s="143">
        <v>44843.0</v>
      </c>
    </row>
    <row r="5793">
      <c r="A5793" s="135">
        <v>5792.0</v>
      </c>
      <c r="B5793" s="135" t="s">
        <v>18544</v>
      </c>
      <c r="C5793" s="135" t="s">
        <v>108</v>
      </c>
      <c r="K5793" s="135">
        <v>10.0</v>
      </c>
      <c r="N5793" s="143">
        <v>46067.0</v>
      </c>
    </row>
    <row r="5794">
      <c r="A5794" s="135">
        <v>5793.0</v>
      </c>
      <c r="B5794" s="135" t="s">
        <v>18546</v>
      </c>
      <c r="C5794" s="135" t="s">
        <v>108</v>
      </c>
      <c r="N5794" s="143">
        <v>44445.0</v>
      </c>
    </row>
    <row r="5795">
      <c r="A5795" s="135">
        <v>5794.0</v>
      </c>
      <c r="B5795" s="135" t="s">
        <v>18548</v>
      </c>
      <c r="C5795" s="135" t="s">
        <v>108</v>
      </c>
      <c r="N5795" s="143">
        <v>45650.0</v>
      </c>
    </row>
    <row r="5796">
      <c r="A5796" s="135">
        <v>5795.0</v>
      </c>
      <c r="B5796" s="135" t="s">
        <v>18550</v>
      </c>
      <c r="C5796" s="135" t="s">
        <v>108</v>
      </c>
      <c r="N5796" s="143">
        <v>45273.0</v>
      </c>
    </row>
    <row r="5797">
      <c r="A5797" s="135">
        <v>5796.0</v>
      </c>
      <c r="B5797" s="135" t="s">
        <v>18552</v>
      </c>
      <c r="C5797" s="135" t="s">
        <v>108</v>
      </c>
      <c r="K5797" s="135">
        <v>20.0</v>
      </c>
      <c r="N5797" s="143">
        <v>44484.0</v>
      </c>
    </row>
    <row r="5798">
      <c r="A5798" s="135">
        <v>5797.0</v>
      </c>
      <c r="B5798" s="135" t="s">
        <v>18554</v>
      </c>
      <c r="C5798" s="135" t="s">
        <v>108</v>
      </c>
      <c r="K5798" s="135">
        <v>60.0</v>
      </c>
      <c r="N5798" s="143">
        <v>43844.0</v>
      </c>
    </row>
    <row r="5799">
      <c r="A5799" s="135">
        <v>5798.0</v>
      </c>
      <c r="B5799" s="135" t="s">
        <v>18555</v>
      </c>
      <c r="C5799" s="135" t="s">
        <v>108</v>
      </c>
      <c r="K5799" s="135">
        <v>90.0</v>
      </c>
      <c r="N5799" s="143">
        <v>45236.0</v>
      </c>
    </row>
    <row r="5800">
      <c r="A5800" s="135">
        <v>5799.0</v>
      </c>
      <c r="B5800" s="135" t="s">
        <v>18557</v>
      </c>
      <c r="C5800" s="135" t="s">
        <v>108</v>
      </c>
      <c r="K5800" s="135">
        <v>60.0</v>
      </c>
      <c r="N5800" s="143">
        <v>45670.0</v>
      </c>
    </row>
    <row r="5801">
      <c r="A5801" s="135">
        <v>5800.0</v>
      </c>
      <c r="B5801" s="135" t="s">
        <v>18560</v>
      </c>
      <c r="C5801" s="135" t="s">
        <v>108</v>
      </c>
      <c r="K5801" s="135">
        <v>20.0</v>
      </c>
      <c r="N5801" s="143">
        <v>46060.0</v>
      </c>
    </row>
    <row r="5802">
      <c r="A5802" s="135">
        <v>5801.0</v>
      </c>
      <c r="B5802" s="135" t="s">
        <v>18562</v>
      </c>
      <c r="C5802" s="135" t="s">
        <v>108</v>
      </c>
      <c r="K5802" s="135">
        <v>30.0</v>
      </c>
      <c r="N5802" s="143">
        <v>44684.0</v>
      </c>
      <c r="Q5802" s="135" t="s">
        <v>18564</v>
      </c>
    </row>
    <row r="5803">
      <c r="A5803" s="135">
        <v>5802.0</v>
      </c>
      <c r="B5803" s="135" t="s">
        <v>18565</v>
      </c>
      <c r="C5803" s="135" t="s">
        <v>108</v>
      </c>
      <c r="N5803" s="143">
        <v>45452.0</v>
      </c>
    </row>
    <row r="5804">
      <c r="A5804" s="135">
        <v>5803.0</v>
      </c>
      <c r="B5804" s="135" t="s">
        <v>18567</v>
      </c>
      <c r="C5804" s="135" t="s">
        <v>108</v>
      </c>
      <c r="K5804" s="135">
        <v>30.0</v>
      </c>
      <c r="N5804" s="143">
        <v>45883.0</v>
      </c>
    </row>
    <row r="5805">
      <c r="A5805" s="135">
        <v>5804.0</v>
      </c>
      <c r="B5805" s="135" t="s">
        <v>18569</v>
      </c>
      <c r="C5805" s="135" t="s">
        <v>108</v>
      </c>
      <c r="N5805" s="143">
        <v>42294.0</v>
      </c>
    </row>
    <row r="5806">
      <c r="A5806" s="135">
        <v>5805.0</v>
      </c>
      <c r="B5806" s="135" t="s">
        <v>18572</v>
      </c>
      <c r="C5806" s="135" t="s">
        <v>108</v>
      </c>
      <c r="K5806" s="135">
        <v>150.0</v>
      </c>
      <c r="N5806" s="143">
        <v>43850.0</v>
      </c>
    </row>
    <row r="5807">
      <c r="A5807" s="135">
        <v>5806.0</v>
      </c>
      <c r="B5807" s="135" t="s">
        <v>18574</v>
      </c>
      <c r="C5807" s="135" t="s">
        <v>108</v>
      </c>
      <c r="K5807" s="135">
        <v>20.0</v>
      </c>
      <c r="N5807" s="143">
        <v>46057.0</v>
      </c>
    </row>
    <row r="5808">
      <c r="A5808" s="135">
        <v>5807.0</v>
      </c>
      <c r="B5808" s="135" t="s">
        <v>18576</v>
      </c>
      <c r="C5808" s="135" t="s">
        <v>108</v>
      </c>
      <c r="K5808" s="135">
        <v>80.0</v>
      </c>
      <c r="N5808" s="143">
        <v>43852.0</v>
      </c>
    </row>
    <row r="5809">
      <c r="A5809" s="135">
        <v>5808.0</v>
      </c>
      <c r="B5809" s="135" t="s">
        <v>18577</v>
      </c>
      <c r="C5809" s="135" t="s">
        <v>108</v>
      </c>
      <c r="N5809" s="143">
        <v>42288.0</v>
      </c>
      <c r="Q5809" s="135" t="s">
        <v>18579</v>
      </c>
    </row>
    <row r="5810">
      <c r="A5810" s="135">
        <v>5809.0</v>
      </c>
      <c r="B5810" s="135" t="s">
        <v>18580</v>
      </c>
      <c r="C5810" s="135" t="s">
        <v>108</v>
      </c>
      <c r="N5810" s="143">
        <v>46023.0</v>
      </c>
      <c r="Q5810" s="135" t="s">
        <v>18582</v>
      </c>
    </row>
    <row r="5811">
      <c r="A5811" s="135">
        <v>5810.0</v>
      </c>
      <c r="B5811" s="135" t="s">
        <v>18583</v>
      </c>
      <c r="C5811" s="135" t="s">
        <v>108</v>
      </c>
      <c r="K5811" s="135">
        <v>10.0</v>
      </c>
      <c r="N5811" s="143">
        <v>46015.0</v>
      </c>
      <c r="Q5811" s="135" t="s">
        <v>18586</v>
      </c>
      <c r="R5811" s="135">
        <v>1.0</v>
      </c>
    </row>
    <row r="5812">
      <c r="A5812" s="135">
        <v>5811.0</v>
      </c>
      <c r="B5812" s="135" t="s">
        <v>18587</v>
      </c>
      <c r="C5812" s="135" t="s">
        <v>108</v>
      </c>
      <c r="N5812" s="143">
        <v>45131.0</v>
      </c>
    </row>
    <row r="5813">
      <c r="A5813" s="135">
        <v>5812.0</v>
      </c>
      <c r="B5813" s="135" t="s">
        <v>18589</v>
      </c>
      <c r="C5813" s="135" t="s">
        <v>108</v>
      </c>
      <c r="N5813" s="143">
        <v>45340.0</v>
      </c>
    </row>
    <row r="5814">
      <c r="A5814" s="135">
        <v>5813.0</v>
      </c>
      <c r="B5814" s="135" t="s">
        <v>18591</v>
      </c>
      <c r="C5814" s="135" t="s">
        <v>108</v>
      </c>
      <c r="K5814" s="135">
        <v>150.0</v>
      </c>
      <c r="N5814" s="143">
        <v>44659.0</v>
      </c>
    </row>
    <row r="5815">
      <c r="A5815" s="135">
        <v>5814.0</v>
      </c>
      <c r="B5815" s="135" t="s">
        <v>4091</v>
      </c>
      <c r="C5815" s="135" t="s">
        <v>108</v>
      </c>
      <c r="K5815" s="135">
        <v>100.0</v>
      </c>
      <c r="N5815" s="143">
        <v>43845.0</v>
      </c>
    </row>
    <row r="5816">
      <c r="A5816" s="135">
        <v>5815.0</v>
      </c>
      <c r="B5816" s="135" t="s">
        <v>2012</v>
      </c>
      <c r="C5816" s="135" t="s">
        <v>108</v>
      </c>
      <c r="K5816" s="135">
        <v>30.0</v>
      </c>
      <c r="N5816" s="143">
        <v>46089.0</v>
      </c>
    </row>
    <row r="5817">
      <c r="A5817" s="135">
        <v>5816.0</v>
      </c>
      <c r="B5817" s="135" t="s">
        <v>18595</v>
      </c>
      <c r="C5817" s="135" t="s">
        <v>108</v>
      </c>
      <c r="K5817" s="135">
        <v>10.0</v>
      </c>
      <c r="N5817" s="143">
        <v>45401.0</v>
      </c>
    </row>
    <row r="5818">
      <c r="A5818" s="135">
        <v>5817.0</v>
      </c>
      <c r="B5818" s="135" t="s">
        <v>18597</v>
      </c>
      <c r="C5818" s="135" t="s">
        <v>108</v>
      </c>
      <c r="N5818" s="143">
        <v>44529.0</v>
      </c>
    </row>
    <row r="5819">
      <c r="A5819" s="135">
        <v>5818.0</v>
      </c>
      <c r="B5819" s="135" t="s">
        <v>18599</v>
      </c>
      <c r="C5819" s="135" t="s">
        <v>108</v>
      </c>
      <c r="K5819" s="135">
        <v>80.0</v>
      </c>
      <c r="N5819" s="143">
        <v>45045.0</v>
      </c>
    </row>
    <row r="5820">
      <c r="A5820" s="135">
        <v>5819.0</v>
      </c>
      <c r="B5820" s="135" t="s">
        <v>18601</v>
      </c>
      <c r="C5820" s="135" t="s">
        <v>108</v>
      </c>
      <c r="K5820" s="135">
        <v>20.0</v>
      </c>
      <c r="N5820" s="143">
        <v>45710.0</v>
      </c>
    </row>
    <row r="5821">
      <c r="A5821" s="135">
        <v>5820.0</v>
      </c>
      <c r="B5821" s="135" t="s">
        <v>18603</v>
      </c>
      <c r="C5821" s="135" t="s">
        <v>108</v>
      </c>
      <c r="K5821" s="135">
        <v>150.0</v>
      </c>
      <c r="N5821" s="143">
        <v>43849.0</v>
      </c>
    </row>
    <row r="5822">
      <c r="A5822" s="135">
        <v>5821.0</v>
      </c>
      <c r="B5822" s="135" t="s">
        <v>18606</v>
      </c>
      <c r="C5822" s="135" t="s">
        <v>108</v>
      </c>
      <c r="N5822" s="143">
        <v>45026.0</v>
      </c>
    </row>
    <row r="5823">
      <c r="A5823" s="135">
        <v>5822.0</v>
      </c>
      <c r="B5823" s="135" t="s">
        <v>18608</v>
      </c>
      <c r="C5823" s="135" t="s">
        <v>108</v>
      </c>
      <c r="N5823" s="143">
        <v>44872.0</v>
      </c>
    </row>
    <row r="5824">
      <c r="A5824" s="135">
        <v>5823.0</v>
      </c>
      <c r="B5824" s="135" t="s">
        <v>18610</v>
      </c>
      <c r="C5824" s="135" t="s">
        <v>108</v>
      </c>
      <c r="K5824" s="135">
        <v>200.0</v>
      </c>
      <c r="N5824" s="143">
        <v>44549.0</v>
      </c>
      <c r="Q5824" s="135" t="s">
        <v>18611</v>
      </c>
      <c r="R5824" s="135">
        <v>1.0</v>
      </c>
    </row>
    <row r="5825">
      <c r="A5825" s="135">
        <v>5824.0</v>
      </c>
      <c r="B5825" s="135" t="s">
        <v>18613</v>
      </c>
      <c r="C5825" s="135" t="s">
        <v>108</v>
      </c>
      <c r="K5825" s="135">
        <v>150.0</v>
      </c>
      <c r="N5825" s="143">
        <v>44181.0</v>
      </c>
    </row>
    <row r="5826">
      <c r="A5826" s="135">
        <v>5825.0</v>
      </c>
      <c r="B5826" s="135" t="s">
        <v>18614</v>
      </c>
      <c r="C5826" s="135" t="s">
        <v>108</v>
      </c>
      <c r="K5826" s="135">
        <v>10.0</v>
      </c>
      <c r="N5826" s="143">
        <v>46017.0</v>
      </c>
    </row>
    <row r="5827">
      <c r="A5827" s="135">
        <v>5826.0</v>
      </c>
      <c r="B5827" s="135" t="s">
        <v>18616</v>
      </c>
      <c r="C5827" s="135" t="s">
        <v>108</v>
      </c>
      <c r="K5827" s="135">
        <v>300.0</v>
      </c>
      <c r="N5827" s="143">
        <v>43850.0</v>
      </c>
    </row>
    <row r="5828">
      <c r="A5828" s="135">
        <v>5827.0</v>
      </c>
      <c r="B5828" s="135" t="s">
        <v>18619</v>
      </c>
      <c r="C5828" s="135" t="s">
        <v>108</v>
      </c>
      <c r="K5828" s="135">
        <v>200.0</v>
      </c>
      <c r="N5828" s="143">
        <v>44640.0</v>
      </c>
    </row>
    <row r="5829">
      <c r="A5829" s="135">
        <v>5828.0</v>
      </c>
      <c r="B5829" s="135" t="s">
        <v>18621</v>
      </c>
      <c r="C5829" s="135" t="s">
        <v>108</v>
      </c>
      <c r="N5829" s="143">
        <v>45390.0</v>
      </c>
    </row>
    <row r="5830">
      <c r="A5830" s="135">
        <v>5829.0</v>
      </c>
      <c r="B5830" s="135" t="s">
        <v>18623</v>
      </c>
      <c r="C5830" s="135" t="s">
        <v>108</v>
      </c>
      <c r="K5830" s="135">
        <v>50.0</v>
      </c>
      <c r="N5830" s="143">
        <v>46067.0</v>
      </c>
    </row>
    <row r="5831">
      <c r="A5831" s="135">
        <v>5830.0</v>
      </c>
      <c r="B5831" s="135" t="s">
        <v>18624</v>
      </c>
      <c r="C5831" s="135" t="s">
        <v>108</v>
      </c>
      <c r="K5831" s="135">
        <v>10.0</v>
      </c>
      <c r="N5831" s="143">
        <v>45690.0</v>
      </c>
    </row>
    <row r="5832">
      <c r="A5832" s="135">
        <v>5831.0</v>
      </c>
      <c r="B5832" s="135" t="s">
        <v>18626</v>
      </c>
      <c r="C5832" s="135" t="s">
        <v>108</v>
      </c>
      <c r="N5832" s="143">
        <v>44796.0</v>
      </c>
    </row>
    <row r="5833">
      <c r="A5833" s="135">
        <v>5832.0</v>
      </c>
      <c r="B5833" s="135" t="s">
        <v>18628</v>
      </c>
      <c r="C5833" s="135" t="s">
        <v>108</v>
      </c>
      <c r="K5833" s="135">
        <v>150.0</v>
      </c>
      <c r="N5833" s="143">
        <v>44663.0</v>
      </c>
    </row>
    <row r="5834">
      <c r="A5834" s="135">
        <v>5833.0</v>
      </c>
      <c r="B5834" s="135" t="s">
        <v>18631</v>
      </c>
      <c r="C5834" s="135" t="s">
        <v>108</v>
      </c>
      <c r="N5834" s="143">
        <v>46100.0</v>
      </c>
    </row>
    <row r="5835">
      <c r="A5835" s="135">
        <v>5834.0</v>
      </c>
      <c r="B5835" s="135" t="s">
        <v>18633</v>
      </c>
      <c r="C5835" s="135" t="s">
        <v>108</v>
      </c>
      <c r="N5835" s="143">
        <v>43859.0</v>
      </c>
    </row>
    <row r="5836">
      <c r="A5836" s="135">
        <v>5835.0</v>
      </c>
      <c r="B5836" s="135" t="s">
        <v>18634</v>
      </c>
      <c r="C5836" s="135" t="s">
        <v>108</v>
      </c>
      <c r="K5836" s="135">
        <v>20.0</v>
      </c>
      <c r="N5836" s="143">
        <v>45568.0</v>
      </c>
    </row>
    <row r="5837">
      <c r="A5837" s="135">
        <v>5836.0</v>
      </c>
      <c r="B5837" s="135" t="s">
        <v>18636</v>
      </c>
      <c r="C5837" s="135" t="s">
        <v>108</v>
      </c>
      <c r="K5837" s="135">
        <v>250.0</v>
      </c>
      <c r="N5837" s="143">
        <v>44583.0</v>
      </c>
    </row>
    <row r="5838">
      <c r="A5838" s="135">
        <v>5837.0</v>
      </c>
      <c r="B5838" s="135" t="s">
        <v>18638</v>
      </c>
      <c r="C5838" s="135" t="s">
        <v>108</v>
      </c>
      <c r="K5838" s="135">
        <v>10.0</v>
      </c>
      <c r="N5838" s="143">
        <v>45847.0</v>
      </c>
    </row>
    <row r="5839">
      <c r="A5839" s="135">
        <v>5838.0</v>
      </c>
      <c r="B5839" s="135" t="s">
        <v>18640</v>
      </c>
      <c r="C5839" s="135" t="s">
        <v>108</v>
      </c>
      <c r="N5839" s="143">
        <v>43853.0</v>
      </c>
    </row>
    <row r="5840">
      <c r="A5840" s="135">
        <v>5839.0</v>
      </c>
      <c r="B5840" s="135" t="s">
        <v>18642</v>
      </c>
      <c r="C5840" s="135" t="s">
        <v>108</v>
      </c>
      <c r="N5840" s="143">
        <v>44839.0</v>
      </c>
    </row>
    <row r="5841">
      <c r="A5841" s="135">
        <v>5840.0</v>
      </c>
      <c r="B5841" s="135" t="s">
        <v>18645</v>
      </c>
      <c r="C5841" s="135" t="s">
        <v>108</v>
      </c>
      <c r="N5841" s="143">
        <v>45593.0</v>
      </c>
    </row>
    <row r="5842">
      <c r="A5842" s="135">
        <v>5841.0</v>
      </c>
      <c r="B5842" s="135" t="s">
        <v>18646</v>
      </c>
      <c r="C5842" s="135" t="s">
        <v>108</v>
      </c>
      <c r="N5842" s="143">
        <v>44814.0</v>
      </c>
    </row>
    <row r="5843">
      <c r="A5843" s="135">
        <v>5842.0</v>
      </c>
      <c r="B5843" s="135" t="s">
        <v>18648</v>
      </c>
      <c r="C5843" s="135" t="s">
        <v>108</v>
      </c>
      <c r="N5843" s="143">
        <v>44990.0</v>
      </c>
    </row>
    <row r="5844">
      <c r="A5844" s="135">
        <v>5843.0</v>
      </c>
      <c r="B5844" s="135" t="s">
        <v>18650</v>
      </c>
      <c r="C5844" s="135" t="s">
        <v>108</v>
      </c>
      <c r="N5844" s="143">
        <v>44905.0</v>
      </c>
    </row>
    <row r="5845">
      <c r="A5845" s="135">
        <v>5844.0</v>
      </c>
      <c r="B5845" s="135" t="s">
        <v>18652</v>
      </c>
      <c r="C5845" s="135" t="s">
        <v>108</v>
      </c>
      <c r="K5845" s="135">
        <v>40.0</v>
      </c>
      <c r="N5845" s="143">
        <v>45755.0</v>
      </c>
    </row>
    <row r="5846">
      <c r="A5846" s="135">
        <v>5845.0</v>
      </c>
      <c r="B5846" s="135" t="s">
        <v>18653</v>
      </c>
      <c r="C5846" s="135" t="s">
        <v>108</v>
      </c>
      <c r="K5846" s="135">
        <v>70.0</v>
      </c>
      <c r="N5846" s="143">
        <v>43840.0</v>
      </c>
    </row>
    <row r="5847">
      <c r="A5847" s="135">
        <v>5846.0</v>
      </c>
      <c r="B5847" s="135" t="s">
        <v>18656</v>
      </c>
      <c r="C5847" s="135" t="s">
        <v>108</v>
      </c>
      <c r="K5847" s="135">
        <v>10.0</v>
      </c>
      <c r="N5847" s="143">
        <v>45844.0</v>
      </c>
    </row>
    <row r="5848">
      <c r="A5848" s="135">
        <v>5847.0</v>
      </c>
      <c r="B5848" s="135" t="s">
        <v>18658</v>
      </c>
      <c r="C5848" s="135" t="s">
        <v>108</v>
      </c>
      <c r="N5848" s="143">
        <v>46117.0</v>
      </c>
    </row>
    <row r="5849">
      <c r="A5849" s="135">
        <v>5848.0</v>
      </c>
      <c r="B5849" s="135" t="s">
        <v>18660</v>
      </c>
      <c r="C5849" s="135" t="s">
        <v>108</v>
      </c>
      <c r="K5849" s="135">
        <v>300.0</v>
      </c>
      <c r="N5849" s="143">
        <v>44934.0</v>
      </c>
    </row>
    <row r="5850">
      <c r="A5850" s="135">
        <v>5849.0</v>
      </c>
      <c r="B5850" s="135" t="s">
        <v>18662</v>
      </c>
      <c r="C5850" s="135" t="s">
        <v>108</v>
      </c>
      <c r="K5850" s="135">
        <v>250.0</v>
      </c>
      <c r="N5850" s="143">
        <v>43872.0</v>
      </c>
    </row>
    <row r="5851">
      <c r="A5851" s="135">
        <v>5850.0</v>
      </c>
      <c r="B5851" s="135" t="s">
        <v>18664</v>
      </c>
      <c r="C5851" s="135" t="s">
        <v>108</v>
      </c>
      <c r="N5851" s="143">
        <v>43998.0</v>
      </c>
    </row>
    <row r="5852">
      <c r="A5852" s="135">
        <v>5851.0</v>
      </c>
      <c r="B5852" s="135" t="s">
        <v>18667</v>
      </c>
      <c r="C5852" s="135" t="s">
        <v>108</v>
      </c>
      <c r="K5852" s="135">
        <v>60.0</v>
      </c>
      <c r="N5852" s="143">
        <v>45938.0</v>
      </c>
    </row>
    <row r="5853">
      <c r="A5853" s="135">
        <v>5852.0</v>
      </c>
      <c r="B5853" s="135" t="s">
        <v>4098</v>
      </c>
      <c r="C5853" s="135" t="s">
        <v>108</v>
      </c>
      <c r="K5853" s="135">
        <v>150.0</v>
      </c>
      <c r="N5853" s="143">
        <v>44803.0</v>
      </c>
    </row>
    <row r="5854">
      <c r="A5854" s="135">
        <v>5853.0</v>
      </c>
      <c r="B5854" s="135" t="s">
        <v>18669</v>
      </c>
      <c r="C5854" s="135" t="s">
        <v>108</v>
      </c>
      <c r="K5854" s="135">
        <v>100.0</v>
      </c>
      <c r="N5854" s="143">
        <v>44160.0</v>
      </c>
    </row>
    <row r="5855">
      <c r="A5855" s="135">
        <v>5854.0</v>
      </c>
      <c r="B5855" s="135" t="s">
        <v>18671</v>
      </c>
      <c r="C5855" s="135" t="s">
        <v>108</v>
      </c>
      <c r="K5855" s="135">
        <v>10.0</v>
      </c>
      <c r="N5855" s="143">
        <v>46020.0</v>
      </c>
    </row>
    <row r="5856">
      <c r="A5856" s="135">
        <v>5855.0</v>
      </c>
      <c r="B5856" s="135" t="s">
        <v>18673</v>
      </c>
      <c r="C5856" s="135" t="s">
        <v>108</v>
      </c>
      <c r="K5856" s="135">
        <v>10.0</v>
      </c>
      <c r="N5856" s="143">
        <v>46067.0</v>
      </c>
    </row>
    <row r="5857">
      <c r="A5857" s="135">
        <v>5856.0</v>
      </c>
      <c r="B5857" s="135" t="s">
        <v>18676</v>
      </c>
      <c r="C5857" s="135" t="s">
        <v>108</v>
      </c>
      <c r="N5857" s="143">
        <v>44679.0</v>
      </c>
    </row>
    <row r="5858">
      <c r="A5858" s="135">
        <v>5857.0</v>
      </c>
      <c r="B5858" s="135" t="s">
        <v>18677</v>
      </c>
      <c r="C5858" s="135" t="s">
        <v>108</v>
      </c>
      <c r="K5858" s="135">
        <v>70.0</v>
      </c>
      <c r="N5858" s="143">
        <v>44930.0</v>
      </c>
    </row>
    <row r="5859">
      <c r="A5859" s="135">
        <v>5858.0</v>
      </c>
      <c r="B5859" s="135" t="s">
        <v>18679</v>
      </c>
      <c r="C5859" s="135" t="s">
        <v>108</v>
      </c>
      <c r="N5859" s="143">
        <v>45605.0</v>
      </c>
    </row>
    <row r="5860">
      <c r="A5860" s="135">
        <v>5859.0</v>
      </c>
      <c r="B5860" s="135" t="s">
        <v>18681</v>
      </c>
      <c r="C5860" s="135" t="s">
        <v>108</v>
      </c>
      <c r="N5860" s="143">
        <v>45074.0</v>
      </c>
    </row>
    <row r="5861">
      <c r="A5861" s="135">
        <v>5860.0</v>
      </c>
      <c r="B5861" s="135" t="s">
        <v>18683</v>
      </c>
      <c r="C5861" s="135" t="s">
        <v>108</v>
      </c>
      <c r="K5861" s="135">
        <v>70.0</v>
      </c>
      <c r="N5861" s="143">
        <v>44580.0</v>
      </c>
    </row>
    <row r="5862">
      <c r="A5862" s="135">
        <v>5861.0</v>
      </c>
      <c r="B5862" s="135" t="s">
        <v>18685</v>
      </c>
      <c r="C5862" s="135" t="s">
        <v>108</v>
      </c>
      <c r="K5862" s="135">
        <v>10.0</v>
      </c>
      <c r="N5862" s="143">
        <v>45847.0</v>
      </c>
    </row>
    <row r="5863">
      <c r="A5863" s="135">
        <v>5862.0</v>
      </c>
      <c r="B5863" s="135" t="s">
        <v>18688</v>
      </c>
      <c r="C5863" s="135" t="s">
        <v>108</v>
      </c>
      <c r="K5863" s="135">
        <v>150.0</v>
      </c>
      <c r="N5863" s="143">
        <v>43849.0</v>
      </c>
    </row>
    <row r="5864">
      <c r="A5864" s="135">
        <v>5863.0</v>
      </c>
      <c r="B5864" s="135" t="s">
        <v>18689</v>
      </c>
      <c r="C5864" s="135" t="s">
        <v>108</v>
      </c>
      <c r="K5864" s="135">
        <v>10.0</v>
      </c>
      <c r="N5864" s="143">
        <v>46012.0</v>
      </c>
    </row>
    <row r="5865">
      <c r="A5865" s="135">
        <v>5864.0</v>
      </c>
      <c r="B5865" s="135" t="s">
        <v>18692</v>
      </c>
      <c r="C5865" s="135" t="s">
        <v>108</v>
      </c>
      <c r="K5865" s="135">
        <v>80.0</v>
      </c>
      <c r="N5865" s="143">
        <v>44926.0</v>
      </c>
    </row>
    <row r="5866">
      <c r="A5866" s="135">
        <v>5865.0</v>
      </c>
      <c r="B5866" s="135" t="s">
        <v>18694</v>
      </c>
      <c r="C5866" s="135" t="s">
        <v>108</v>
      </c>
      <c r="K5866" s="135">
        <v>250.0</v>
      </c>
      <c r="N5866" s="143">
        <v>43870.0</v>
      </c>
      <c r="Q5866" s="135" t="s">
        <v>18696</v>
      </c>
      <c r="R5866" s="135">
        <v>3.0</v>
      </c>
    </row>
    <row r="5867">
      <c r="A5867" s="135">
        <v>5866.0</v>
      </c>
      <c r="B5867" s="135" t="s">
        <v>18698</v>
      </c>
      <c r="C5867" s="135" t="s">
        <v>108</v>
      </c>
      <c r="K5867" s="135">
        <v>10.0</v>
      </c>
      <c r="N5867" s="143">
        <v>45846.0</v>
      </c>
    </row>
    <row r="5868">
      <c r="A5868" s="135">
        <v>5867.0</v>
      </c>
      <c r="B5868" s="135" t="s">
        <v>18700</v>
      </c>
      <c r="C5868" s="135" t="s">
        <v>108</v>
      </c>
      <c r="K5868" s="135">
        <v>200.0</v>
      </c>
      <c r="N5868" s="143">
        <v>44740.0</v>
      </c>
    </row>
    <row r="5869">
      <c r="A5869" s="135">
        <v>5868.0</v>
      </c>
      <c r="B5869" s="135" t="s">
        <v>18702</v>
      </c>
      <c r="C5869" s="135" t="s">
        <v>108</v>
      </c>
      <c r="N5869" s="143">
        <v>44475.0</v>
      </c>
    </row>
    <row r="5870">
      <c r="A5870" s="135">
        <v>5869.0</v>
      </c>
      <c r="B5870" s="135" t="s">
        <v>18704</v>
      </c>
      <c r="C5870" s="135" t="s">
        <v>108</v>
      </c>
      <c r="K5870" s="135">
        <v>150.0</v>
      </c>
      <c r="N5870" s="143">
        <v>44277.0</v>
      </c>
    </row>
    <row r="5871">
      <c r="A5871" s="135">
        <v>5870.0</v>
      </c>
      <c r="B5871" s="135" t="s">
        <v>18706</v>
      </c>
      <c r="C5871" s="135" t="s">
        <v>108</v>
      </c>
      <c r="K5871" s="135">
        <v>100.0</v>
      </c>
      <c r="N5871" s="143">
        <v>44241.0</v>
      </c>
    </row>
    <row r="5872">
      <c r="A5872" s="135">
        <v>5871.0</v>
      </c>
      <c r="B5872" s="135" t="s">
        <v>18708</v>
      </c>
      <c r="C5872" s="135" t="s">
        <v>108</v>
      </c>
      <c r="K5872" s="135">
        <v>10.0</v>
      </c>
      <c r="N5872" s="143">
        <v>45719.0</v>
      </c>
    </row>
    <row r="5873">
      <c r="A5873" s="135">
        <v>5872.0</v>
      </c>
      <c r="B5873" s="135" t="s">
        <v>18710</v>
      </c>
      <c r="C5873" s="135" t="s">
        <v>108</v>
      </c>
      <c r="K5873" s="135">
        <v>40.0</v>
      </c>
      <c r="N5873" s="143">
        <v>44340.0</v>
      </c>
    </row>
    <row r="5874">
      <c r="A5874" s="135">
        <v>5873.0</v>
      </c>
      <c r="B5874" s="135" t="s">
        <v>18713</v>
      </c>
      <c r="C5874" s="135" t="s">
        <v>108</v>
      </c>
      <c r="K5874" s="135">
        <v>20.0</v>
      </c>
      <c r="N5874" s="143">
        <v>46064.0</v>
      </c>
    </row>
    <row r="5875">
      <c r="A5875" s="135">
        <v>5874.0</v>
      </c>
      <c r="B5875" s="135" t="s">
        <v>18715</v>
      </c>
      <c r="C5875" s="135" t="s">
        <v>108</v>
      </c>
      <c r="N5875" s="143">
        <v>43845.0</v>
      </c>
    </row>
    <row r="5876">
      <c r="A5876" s="135">
        <v>5875.0</v>
      </c>
      <c r="B5876" s="135" t="s">
        <v>18716</v>
      </c>
      <c r="C5876" s="135" t="s">
        <v>108</v>
      </c>
      <c r="N5876" s="143">
        <v>44997.0</v>
      </c>
    </row>
    <row r="5877">
      <c r="A5877" s="135">
        <v>5876.0</v>
      </c>
      <c r="B5877" s="135" t="s">
        <v>18718</v>
      </c>
      <c r="C5877" s="135" t="s">
        <v>108</v>
      </c>
      <c r="K5877" s="135">
        <v>30.0</v>
      </c>
      <c r="N5877" s="143">
        <v>45105.0</v>
      </c>
    </row>
    <row r="5878">
      <c r="A5878" s="135">
        <v>5877.0</v>
      </c>
      <c r="B5878" s="135" t="s">
        <v>18720</v>
      </c>
      <c r="C5878" s="135" t="s">
        <v>108</v>
      </c>
      <c r="K5878" s="135">
        <v>10.0</v>
      </c>
      <c r="N5878" s="143">
        <v>46008.0</v>
      </c>
    </row>
    <row r="5879">
      <c r="A5879" s="135">
        <v>5878.0</v>
      </c>
      <c r="B5879" s="135" t="s">
        <v>18723</v>
      </c>
      <c r="C5879" s="135" t="s">
        <v>108</v>
      </c>
      <c r="N5879" s="143">
        <v>43837.0</v>
      </c>
    </row>
    <row r="5880">
      <c r="A5880" s="135">
        <v>5879.0</v>
      </c>
      <c r="B5880" s="135" t="s">
        <v>18724</v>
      </c>
      <c r="C5880" s="135" t="s">
        <v>108</v>
      </c>
      <c r="K5880" s="135">
        <v>150.0</v>
      </c>
      <c r="N5880" s="143">
        <v>44187.0</v>
      </c>
    </row>
    <row r="5881">
      <c r="A5881" s="135">
        <v>5880.0</v>
      </c>
      <c r="B5881" s="135" t="s">
        <v>18726</v>
      </c>
      <c r="C5881" s="135" t="s">
        <v>108</v>
      </c>
      <c r="N5881" s="143">
        <v>45448.0</v>
      </c>
    </row>
    <row r="5882">
      <c r="A5882" s="135">
        <v>5881.0</v>
      </c>
      <c r="B5882" s="135" t="s">
        <v>18728</v>
      </c>
      <c r="C5882" s="135" t="s">
        <v>108</v>
      </c>
      <c r="K5882" s="135">
        <v>50.0</v>
      </c>
      <c r="N5882" s="143">
        <v>44905.0</v>
      </c>
    </row>
    <row r="5883">
      <c r="A5883" s="135">
        <v>5882.0</v>
      </c>
      <c r="B5883" s="135" t="s">
        <v>18730</v>
      </c>
      <c r="C5883" s="135" t="s">
        <v>108</v>
      </c>
      <c r="K5883" s="135">
        <v>10.0</v>
      </c>
      <c r="N5883" s="143">
        <v>46015.0</v>
      </c>
    </row>
    <row r="5884">
      <c r="A5884" s="135">
        <v>5883.0</v>
      </c>
      <c r="B5884" s="135" t="s">
        <v>18732</v>
      </c>
      <c r="C5884" s="135" t="s">
        <v>108</v>
      </c>
      <c r="N5884" s="143">
        <v>43594.0</v>
      </c>
    </row>
    <row r="5885">
      <c r="A5885" s="135">
        <v>5884.0</v>
      </c>
      <c r="B5885" s="135" t="s">
        <v>18734</v>
      </c>
      <c r="C5885" s="135" t="s">
        <v>108</v>
      </c>
      <c r="N5885" s="143">
        <v>43844.0</v>
      </c>
    </row>
    <row r="5886">
      <c r="A5886" s="135">
        <v>5885.0</v>
      </c>
      <c r="B5886" s="135" t="s">
        <v>18736</v>
      </c>
      <c r="C5886" s="135" t="s">
        <v>108</v>
      </c>
      <c r="K5886" s="135">
        <v>30.0</v>
      </c>
      <c r="N5886" s="143">
        <v>45678.0</v>
      </c>
    </row>
    <row r="5887">
      <c r="A5887" s="135">
        <v>5886.0</v>
      </c>
      <c r="B5887" s="135" t="s">
        <v>18738</v>
      </c>
      <c r="C5887" s="135" t="s">
        <v>108</v>
      </c>
      <c r="K5887" s="135">
        <v>30.0</v>
      </c>
      <c r="N5887" s="143">
        <v>45653.0</v>
      </c>
    </row>
    <row r="5888">
      <c r="A5888" s="135">
        <v>5887.0</v>
      </c>
      <c r="B5888" s="135" t="s">
        <v>18740</v>
      </c>
      <c r="C5888" s="135" t="s">
        <v>108</v>
      </c>
      <c r="K5888" s="135">
        <v>200.0</v>
      </c>
      <c r="N5888" s="143">
        <v>43837.0</v>
      </c>
      <c r="O5888" s="135" t="s">
        <v>1846</v>
      </c>
      <c r="P5888" s="135" t="s">
        <v>1767</v>
      </c>
      <c r="S5888" s="135" t="s">
        <v>1176</v>
      </c>
    </row>
    <row r="5889">
      <c r="A5889" s="135">
        <v>5888.0</v>
      </c>
      <c r="B5889" s="135" t="s">
        <v>18743</v>
      </c>
      <c r="C5889" s="135" t="s">
        <v>108</v>
      </c>
      <c r="K5889" s="135">
        <v>350.0</v>
      </c>
      <c r="N5889" s="143">
        <v>44115.0</v>
      </c>
    </row>
    <row r="5890">
      <c r="A5890" s="135">
        <v>5889.0</v>
      </c>
      <c r="B5890" s="135" t="s">
        <v>18745</v>
      </c>
      <c r="C5890" s="135" t="s">
        <v>108</v>
      </c>
      <c r="N5890" s="143">
        <v>43910.0</v>
      </c>
    </row>
    <row r="5891">
      <c r="A5891" s="135">
        <v>5890.0</v>
      </c>
      <c r="B5891" s="135" t="s">
        <v>18747</v>
      </c>
      <c r="C5891" s="135" t="s">
        <v>108</v>
      </c>
      <c r="K5891" s="135">
        <v>30.0</v>
      </c>
      <c r="N5891" s="143">
        <v>43848.0</v>
      </c>
      <c r="Q5891" s="135" t="s">
        <v>18748</v>
      </c>
      <c r="R5891" s="135">
        <v>1.0</v>
      </c>
    </row>
    <row r="5892">
      <c r="A5892" s="135">
        <v>5891.0</v>
      </c>
      <c r="B5892" s="135" t="s">
        <v>18750</v>
      </c>
      <c r="C5892" s="135" t="s">
        <v>108</v>
      </c>
      <c r="N5892" s="143">
        <v>44797.0</v>
      </c>
    </row>
    <row r="5893">
      <c r="A5893" s="135">
        <v>5892.0</v>
      </c>
      <c r="B5893" s="135" t="s">
        <v>18752</v>
      </c>
      <c r="C5893" s="135" t="s">
        <v>108</v>
      </c>
      <c r="K5893" s="135">
        <v>20.0</v>
      </c>
      <c r="N5893" s="143">
        <v>46014.0</v>
      </c>
    </row>
    <row r="5894">
      <c r="A5894" s="135">
        <v>5893.0</v>
      </c>
      <c r="B5894" s="135" t="s">
        <v>18755</v>
      </c>
      <c r="C5894" s="135" t="s">
        <v>108</v>
      </c>
      <c r="N5894" s="143">
        <v>45144.0</v>
      </c>
    </row>
    <row r="5895">
      <c r="A5895" s="135">
        <v>5894.0</v>
      </c>
      <c r="B5895" s="135" t="s">
        <v>18757</v>
      </c>
      <c r="C5895" s="135" t="s">
        <v>108</v>
      </c>
      <c r="N5895" s="143">
        <v>45612.0</v>
      </c>
    </row>
    <row r="5896">
      <c r="A5896" s="135">
        <v>5895.0</v>
      </c>
      <c r="B5896" s="135" t="s">
        <v>18758</v>
      </c>
      <c r="C5896" s="135" t="s">
        <v>108</v>
      </c>
      <c r="K5896" s="135">
        <v>90.0</v>
      </c>
      <c r="N5896" s="143">
        <v>45073.0</v>
      </c>
    </row>
    <row r="5897">
      <c r="A5897" s="135">
        <v>5896.0</v>
      </c>
      <c r="B5897" s="135" t="s">
        <v>18762</v>
      </c>
      <c r="C5897" s="135" t="s">
        <v>108</v>
      </c>
      <c r="N5897" s="143">
        <v>44024.0</v>
      </c>
    </row>
    <row r="5898">
      <c r="A5898" s="135">
        <v>5897.0</v>
      </c>
      <c r="B5898" s="135" t="s">
        <v>18765</v>
      </c>
      <c r="C5898" s="135" t="s">
        <v>108</v>
      </c>
      <c r="K5898" s="135">
        <v>150.0</v>
      </c>
      <c r="N5898" s="143">
        <v>46050.0</v>
      </c>
    </row>
    <row r="5899">
      <c r="A5899" s="135">
        <v>5898.0</v>
      </c>
      <c r="B5899" s="135" t="s">
        <v>18767</v>
      </c>
      <c r="C5899" s="135" t="s">
        <v>108</v>
      </c>
      <c r="K5899" s="135">
        <v>40.0</v>
      </c>
      <c r="N5899" s="143">
        <v>46057.0</v>
      </c>
    </row>
    <row r="5900">
      <c r="A5900" s="135">
        <v>5899.0</v>
      </c>
      <c r="B5900" s="135" t="s">
        <v>18769</v>
      </c>
      <c r="C5900" s="135" t="s">
        <v>108</v>
      </c>
      <c r="K5900" s="135">
        <v>30.0</v>
      </c>
      <c r="N5900" s="143">
        <v>46057.0</v>
      </c>
    </row>
    <row r="5901">
      <c r="A5901" s="135">
        <v>5900.0</v>
      </c>
      <c r="B5901" s="135" t="s">
        <v>18771</v>
      </c>
      <c r="C5901" s="135" t="s">
        <v>108</v>
      </c>
      <c r="K5901" s="135">
        <v>90.0</v>
      </c>
      <c r="N5901" s="143">
        <v>44201.0</v>
      </c>
      <c r="Q5901" s="135" t="s">
        <v>18773</v>
      </c>
      <c r="R5901" s="135">
        <v>2.0</v>
      </c>
    </row>
    <row r="5902">
      <c r="A5902" s="135">
        <v>5901.0</v>
      </c>
      <c r="B5902" s="135" t="s">
        <v>18775</v>
      </c>
      <c r="C5902" s="135" t="s">
        <v>108</v>
      </c>
      <c r="N5902" s="143">
        <v>45317.0</v>
      </c>
    </row>
    <row r="5903">
      <c r="A5903" s="135">
        <v>5902.0</v>
      </c>
      <c r="B5903" s="135" t="s">
        <v>18777</v>
      </c>
      <c r="C5903" s="135" t="s">
        <v>108</v>
      </c>
      <c r="N5903" s="143">
        <v>45123.0</v>
      </c>
    </row>
    <row r="5904">
      <c r="A5904" s="135">
        <v>5903.0</v>
      </c>
      <c r="B5904" s="135" t="s">
        <v>18779</v>
      </c>
      <c r="C5904" s="135" t="s">
        <v>108</v>
      </c>
      <c r="N5904" s="143">
        <v>43989.0</v>
      </c>
    </row>
    <row r="5905">
      <c r="A5905" s="135">
        <v>5904.0</v>
      </c>
      <c r="B5905" s="135" t="s">
        <v>18780</v>
      </c>
      <c r="C5905" s="135" t="s">
        <v>108</v>
      </c>
      <c r="K5905" s="135">
        <v>50.0</v>
      </c>
      <c r="N5905" s="143">
        <v>43842.0</v>
      </c>
    </row>
    <row r="5906">
      <c r="A5906" s="135">
        <v>5905.0</v>
      </c>
      <c r="B5906" s="135" t="s">
        <v>18783</v>
      </c>
      <c r="C5906" s="135" t="s">
        <v>108</v>
      </c>
      <c r="K5906" s="135">
        <v>10.0</v>
      </c>
      <c r="N5906" s="143">
        <v>46016.0</v>
      </c>
    </row>
    <row r="5907">
      <c r="A5907" s="135">
        <v>5906.0</v>
      </c>
      <c r="B5907" s="135" t="s">
        <v>18785</v>
      </c>
      <c r="C5907" s="135" t="s">
        <v>108</v>
      </c>
      <c r="N5907" s="143">
        <v>43840.0</v>
      </c>
      <c r="Q5907" s="135" t="s">
        <v>18786</v>
      </c>
      <c r="R5907" s="135">
        <v>1.0</v>
      </c>
    </row>
    <row r="5908">
      <c r="A5908" s="135">
        <v>5907.0</v>
      </c>
      <c r="B5908" s="135" t="s">
        <v>18788</v>
      </c>
      <c r="C5908" s="135" t="s">
        <v>108</v>
      </c>
      <c r="N5908" s="143">
        <v>46088.0</v>
      </c>
      <c r="Q5908" s="135" t="s">
        <v>18789</v>
      </c>
    </row>
    <row r="5909">
      <c r="A5909" s="135">
        <v>5908.0</v>
      </c>
      <c r="B5909" s="135" t="s">
        <v>18791</v>
      </c>
      <c r="C5909" s="135" t="s">
        <v>108</v>
      </c>
      <c r="K5909" s="135">
        <v>30.0</v>
      </c>
      <c r="N5909" s="143">
        <v>44694.0</v>
      </c>
    </row>
    <row r="5910">
      <c r="A5910" s="135">
        <v>5909.0</v>
      </c>
      <c r="B5910" s="135" t="s">
        <v>18793</v>
      </c>
      <c r="C5910" s="135" t="s">
        <v>108</v>
      </c>
      <c r="K5910" s="135">
        <v>10.0</v>
      </c>
      <c r="N5910" s="143">
        <v>44848.0</v>
      </c>
    </row>
    <row r="5911">
      <c r="A5911" s="135">
        <v>5910.0</v>
      </c>
      <c r="B5911" s="135" t="s">
        <v>18795</v>
      </c>
      <c r="C5911" s="135" t="s">
        <v>108</v>
      </c>
      <c r="K5911" s="135">
        <v>100.0</v>
      </c>
      <c r="N5911" s="143">
        <v>44310.0</v>
      </c>
    </row>
    <row r="5912">
      <c r="A5912" s="135">
        <v>5911.0</v>
      </c>
      <c r="B5912" s="135" t="s">
        <v>18797</v>
      </c>
      <c r="C5912" s="135" t="s">
        <v>108</v>
      </c>
      <c r="K5912" s="135">
        <v>10.0</v>
      </c>
      <c r="N5912" s="143">
        <v>46082.0</v>
      </c>
    </row>
    <row r="5913">
      <c r="A5913" s="135">
        <v>5912.0</v>
      </c>
      <c r="B5913" s="135" t="s">
        <v>18799</v>
      </c>
      <c r="C5913" s="135" t="s">
        <v>108</v>
      </c>
      <c r="K5913" s="135">
        <v>20.0</v>
      </c>
      <c r="N5913" s="143">
        <v>45839.0</v>
      </c>
    </row>
    <row r="5914">
      <c r="A5914" s="135">
        <v>5913.0</v>
      </c>
      <c r="B5914" s="135" t="s">
        <v>18801</v>
      </c>
      <c r="C5914" s="135" t="s">
        <v>108</v>
      </c>
      <c r="N5914" s="143">
        <v>45760.0</v>
      </c>
    </row>
    <row r="5915">
      <c r="A5915" s="135">
        <v>5914.0</v>
      </c>
      <c r="B5915" s="135" t="s">
        <v>18803</v>
      </c>
      <c r="C5915" s="135" t="s">
        <v>108</v>
      </c>
      <c r="N5915" s="143">
        <v>43837.0</v>
      </c>
    </row>
    <row r="5916">
      <c r="A5916" s="135">
        <v>5915.0</v>
      </c>
      <c r="B5916" s="135" t="s">
        <v>18805</v>
      </c>
      <c r="C5916" s="135" t="s">
        <v>108</v>
      </c>
      <c r="K5916" s="135">
        <v>10.0</v>
      </c>
      <c r="N5916" s="143">
        <v>46064.0</v>
      </c>
    </row>
    <row r="5917">
      <c r="A5917" s="135">
        <v>5916.0</v>
      </c>
      <c r="B5917" s="135" t="s">
        <v>18807</v>
      </c>
      <c r="C5917" s="135" t="s">
        <v>108</v>
      </c>
      <c r="N5917" s="143">
        <v>46054.0</v>
      </c>
    </row>
    <row r="5918">
      <c r="A5918" s="135">
        <v>5917.0</v>
      </c>
      <c r="B5918" s="135" t="s">
        <v>18809</v>
      </c>
      <c r="C5918" s="135" t="s">
        <v>108</v>
      </c>
      <c r="K5918" s="135">
        <v>60.0</v>
      </c>
      <c r="N5918" s="143">
        <v>44987.0</v>
      </c>
    </row>
    <row r="5919">
      <c r="A5919" s="135">
        <v>5918.0</v>
      </c>
      <c r="B5919" s="135" t="s">
        <v>18811</v>
      </c>
      <c r="C5919" s="135" t="s">
        <v>108</v>
      </c>
      <c r="N5919" s="143">
        <v>44131.0</v>
      </c>
    </row>
    <row r="5920">
      <c r="A5920" s="135">
        <v>5919.0</v>
      </c>
      <c r="B5920" s="135" t="s">
        <v>18812</v>
      </c>
      <c r="C5920" s="135" t="s">
        <v>108</v>
      </c>
      <c r="N5920" s="143">
        <v>45373.0</v>
      </c>
    </row>
    <row r="5921">
      <c r="A5921" s="135">
        <v>5920.0</v>
      </c>
      <c r="B5921" s="135" t="s">
        <v>18814</v>
      </c>
      <c r="C5921" s="135" t="s">
        <v>108</v>
      </c>
      <c r="K5921" s="135">
        <v>70.0</v>
      </c>
      <c r="N5921" s="143">
        <v>43873.0</v>
      </c>
    </row>
    <row r="5922">
      <c r="A5922" s="135">
        <v>5921.0</v>
      </c>
      <c r="B5922" s="135" t="s">
        <v>18817</v>
      </c>
      <c r="C5922" s="135" t="s">
        <v>108</v>
      </c>
      <c r="K5922" s="135">
        <v>20.0</v>
      </c>
      <c r="N5922" s="143">
        <v>46032.0</v>
      </c>
    </row>
    <row r="5923">
      <c r="A5923" s="135">
        <v>5922.0</v>
      </c>
      <c r="B5923" s="135" t="s">
        <v>18819</v>
      </c>
      <c r="C5923" s="135" t="s">
        <v>108</v>
      </c>
      <c r="N5923" s="143">
        <v>43840.0</v>
      </c>
    </row>
    <row r="5924">
      <c r="A5924" s="135">
        <v>5923.0</v>
      </c>
      <c r="B5924" s="135" t="s">
        <v>18820</v>
      </c>
      <c r="C5924" s="135" t="s">
        <v>108</v>
      </c>
      <c r="N5924" s="143">
        <v>45772.0</v>
      </c>
    </row>
    <row r="5925">
      <c r="A5925" s="135">
        <v>5924.0</v>
      </c>
      <c r="B5925" s="135" t="s">
        <v>18822</v>
      </c>
      <c r="C5925" s="135" t="s">
        <v>108</v>
      </c>
      <c r="K5925" s="135">
        <v>350.0</v>
      </c>
      <c r="N5925" s="143">
        <v>44746.0</v>
      </c>
    </row>
    <row r="5926">
      <c r="A5926" s="135">
        <v>5925.0</v>
      </c>
      <c r="B5926" s="135" t="s">
        <v>18824</v>
      </c>
      <c r="C5926" s="135" t="s">
        <v>108</v>
      </c>
      <c r="K5926" s="135">
        <v>250.0</v>
      </c>
      <c r="N5926" s="143">
        <v>43843.0</v>
      </c>
    </row>
    <row r="5927">
      <c r="A5927" s="135">
        <v>5926.0</v>
      </c>
      <c r="B5927" s="135" t="s">
        <v>18826</v>
      </c>
      <c r="C5927" s="135" t="s">
        <v>108</v>
      </c>
      <c r="K5927" s="135">
        <v>60.0</v>
      </c>
      <c r="N5927" s="143">
        <v>44198.0</v>
      </c>
      <c r="Q5927" s="135" t="s">
        <v>18827</v>
      </c>
    </row>
    <row r="5928">
      <c r="A5928" s="135">
        <v>5927.0</v>
      </c>
      <c r="B5928" s="135" t="s">
        <v>18830</v>
      </c>
      <c r="C5928" s="135" t="s">
        <v>108</v>
      </c>
      <c r="K5928" s="135">
        <v>60.0</v>
      </c>
      <c r="N5928" s="143">
        <v>43880.0</v>
      </c>
    </row>
    <row r="5929">
      <c r="A5929" s="135">
        <v>5928.0</v>
      </c>
      <c r="B5929" s="135" t="s">
        <v>18831</v>
      </c>
      <c r="C5929" s="135" t="s">
        <v>108</v>
      </c>
      <c r="K5929" s="135">
        <v>10.0</v>
      </c>
      <c r="N5929" s="143">
        <v>46013.0</v>
      </c>
    </row>
    <row r="5930">
      <c r="A5930" s="135">
        <v>5929.0</v>
      </c>
      <c r="B5930" s="135" t="s">
        <v>18833</v>
      </c>
      <c r="C5930" s="135" t="s">
        <v>108</v>
      </c>
      <c r="K5930" s="135">
        <v>20.0</v>
      </c>
      <c r="N5930" s="143">
        <v>45725.0</v>
      </c>
    </row>
    <row r="5931">
      <c r="A5931" s="135">
        <v>5930.0</v>
      </c>
      <c r="B5931" s="135" t="s">
        <v>18835</v>
      </c>
      <c r="C5931" s="135" t="s">
        <v>108</v>
      </c>
      <c r="K5931" s="135">
        <v>150.0</v>
      </c>
      <c r="N5931" s="143">
        <v>45589.0</v>
      </c>
    </row>
    <row r="5932">
      <c r="A5932" s="135">
        <v>5931.0</v>
      </c>
      <c r="B5932" s="135" t="s">
        <v>18837</v>
      </c>
      <c r="C5932" s="135" t="s">
        <v>108</v>
      </c>
      <c r="K5932" s="135">
        <v>30.0</v>
      </c>
      <c r="N5932" s="143">
        <v>46009.0</v>
      </c>
    </row>
    <row r="5933">
      <c r="A5933" s="135">
        <v>5932.0</v>
      </c>
      <c r="B5933" s="135" t="s">
        <v>18840</v>
      </c>
      <c r="C5933" s="135" t="s">
        <v>108</v>
      </c>
      <c r="K5933" s="135">
        <v>10.0</v>
      </c>
      <c r="N5933" s="143">
        <v>45846.0</v>
      </c>
    </row>
    <row r="5934">
      <c r="A5934" s="135">
        <v>5933.0</v>
      </c>
      <c r="B5934" s="135" t="s">
        <v>18842</v>
      </c>
      <c r="C5934" s="135" t="s">
        <v>108</v>
      </c>
      <c r="K5934" s="135">
        <v>10.0</v>
      </c>
      <c r="N5934" s="143">
        <v>46029.0</v>
      </c>
    </row>
    <row r="5935">
      <c r="A5935" s="135">
        <v>5934.0</v>
      </c>
      <c r="B5935" s="135" t="s">
        <v>18844</v>
      </c>
      <c r="C5935" s="135" t="s">
        <v>108</v>
      </c>
      <c r="N5935" s="143">
        <v>44365.0</v>
      </c>
    </row>
    <row r="5936">
      <c r="A5936" s="135">
        <v>5935.0</v>
      </c>
      <c r="B5936" s="135" t="s">
        <v>18846</v>
      </c>
      <c r="C5936" s="135" t="s">
        <v>108</v>
      </c>
      <c r="K5936" s="135">
        <v>30.0</v>
      </c>
      <c r="N5936" s="143">
        <v>43849.0</v>
      </c>
    </row>
    <row r="5937">
      <c r="A5937" s="135">
        <v>5936.0</v>
      </c>
      <c r="B5937" s="135" t="s">
        <v>18847</v>
      </c>
      <c r="C5937" s="135" t="s">
        <v>108</v>
      </c>
      <c r="N5937" s="143">
        <v>45367.0</v>
      </c>
    </row>
    <row r="5938">
      <c r="A5938" s="135">
        <v>5937.0</v>
      </c>
      <c r="B5938" s="135" t="s">
        <v>18849</v>
      </c>
      <c r="C5938" s="135" t="s">
        <v>108</v>
      </c>
      <c r="K5938" s="135">
        <v>10.0</v>
      </c>
      <c r="N5938" s="143">
        <v>45247.0</v>
      </c>
    </row>
    <row r="5939">
      <c r="A5939" s="135">
        <v>5938.0</v>
      </c>
      <c r="B5939" s="135" t="s">
        <v>18851</v>
      </c>
      <c r="C5939" s="135" t="s">
        <v>108</v>
      </c>
      <c r="K5939" s="135">
        <v>10.0</v>
      </c>
      <c r="N5939" s="143">
        <v>46012.0</v>
      </c>
    </row>
    <row r="5940">
      <c r="A5940" s="135">
        <v>5939.0</v>
      </c>
      <c r="B5940" s="135" t="s">
        <v>18854</v>
      </c>
      <c r="C5940" s="135" t="s">
        <v>108</v>
      </c>
      <c r="K5940" s="135">
        <v>20.0</v>
      </c>
      <c r="N5940" s="143">
        <v>45753.0</v>
      </c>
    </row>
    <row r="5941">
      <c r="A5941" s="135">
        <v>5940.0</v>
      </c>
      <c r="B5941" s="135" t="s">
        <v>18856</v>
      </c>
      <c r="C5941" s="135" t="s">
        <v>108</v>
      </c>
      <c r="K5941" s="135">
        <v>10.0</v>
      </c>
      <c r="N5941" s="143">
        <v>45847.0</v>
      </c>
    </row>
    <row r="5942">
      <c r="A5942" s="135">
        <v>5941.0</v>
      </c>
      <c r="B5942" s="135" t="s">
        <v>18861</v>
      </c>
      <c r="C5942" s="135" t="s">
        <v>108</v>
      </c>
      <c r="K5942" s="135">
        <v>200.0</v>
      </c>
      <c r="N5942" s="143">
        <v>43907.0</v>
      </c>
    </row>
    <row r="5943">
      <c r="A5943" s="135">
        <v>5942.0</v>
      </c>
      <c r="B5943" s="135" t="s">
        <v>18862</v>
      </c>
      <c r="C5943" s="135" t="s">
        <v>108</v>
      </c>
      <c r="K5943" s="135">
        <v>30.0</v>
      </c>
      <c r="N5943" s="143">
        <v>43881.0</v>
      </c>
    </row>
    <row r="5944">
      <c r="A5944" s="135">
        <v>5943.0</v>
      </c>
      <c r="B5944" s="135" t="s">
        <v>18865</v>
      </c>
      <c r="C5944" s="135" t="s">
        <v>108</v>
      </c>
      <c r="N5944" s="143">
        <v>45151.0</v>
      </c>
    </row>
    <row r="5945">
      <c r="A5945" s="135">
        <v>5944.0</v>
      </c>
      <c r="B5945" s="135" t="s">
        <v>18867</v>
      </c>
      <c r="C5945" s="135" t="s">
        <v>108</v>
      </c>
      <c r="K5945" s="135">
        <v>50.0</v>
      </c>
      <c r="N5945" s="143">
        <v>44678.0</v>
      </c>
    </row>
    <row r="5946">
      <c r="A5946" s="135">
        <v>5945.0</v>
      </c>
      <c r="B5946" s="135" t="s">
        <v>18869</v>
      </c>
      <c r="C5946" s="135" t="s">
        <v>108</v>
      </c>
      <c r="K5946" s="135">
        <v>30.0</v>
      </c>
      <c r="N5946" s="143">
        <v>45725.0</v>
      </c>
    </row>
    <row r="5947">
      <c r="A5947" s="135">
        <v>5946.0</v>
      </c>
      <c r="B5947" s="135" t="s">
        <v>18870</v>
      </c>
      <c r="C5947" s="135" t="s">
        <v>108</v>
      </c>
      <c r="N5947" s="143">
        <v>45135.0</v>
      </c>
    </row>
    <row r="5948">
      <c r="A5948" s="135">
        <v>5947.0</v>
      </c>
      <c r="B5948" s="135" t="s">
        <v>18872</v>
      </c>
      <c r="C5948" s="135" t="s">
        <v>108</v>
      </c>
      <c r="K5948" s="135">
        <v>20.0</v>
      </c>
      <c r="N5948" s="143">
        <v>46008.0</v>
      </c>
    </row>
    <row r="5949">
      <c r="A5949" s="135">
        <v>5948.0</v>
      </c>
      <c r="B5949" s="135" t="s">
        <v>18875</v>
      </c>
      <c r="C5949" s="135" t="s">
        <v>108</v>
      </c>
      <c r="K5949" s="135">
        <v>30.0</v>
      </c>
      <c r="N5949" s="143">
        <v>45846.0</v>
      </c>
    </row>
    <row r="5950">
      <c r="A5950" s="135">
        <v>5949.0</v>
      </c>
      <c r="B5950" s="135" t="s">
        <v>18877</v>
      </c>
      <c r="C5950" s="135" t="s">
        <v>108</v>
      </c>
      <c r="N5950" s="143">
        <v>45818.0</v>
      </c>
    </row>
    <row r="5951">
      <c r="A5951" s="135">
        <v>5950.0</v>
      </c>
      <c r="B5951" s="135" t="s">
        <v>18879</v>
      </c>
      <c r="C5951" s="135" t="s">
        <v>108</v>
      </c>
      <c r="K5951" s="135">
        <v>10.0</v>
      </c>
      <c r="N5951" s="143">
        <v>46055.0</v>
      </c>
    </row>
    <row r="5952">
      <c r="A5952" s="135">
        <v>5951.0</v>
      </c>
      <c r="B5952" s="135" t="s">
        <v>18881</v>
      </c>
      <c r="C5952" s="135" t="s">
        <v>108</v>
      </c>
      <c r="K5952" s="135">
        <v>10.0</v>
      </c>
      <c r="N5952" s="143">
        <v>45749.0</v>
      </c>
    </row>
    <row r="5953">
      <c r="A5953" s="135">
        <v>5952.0</v>
      </c>
      <c r="B5953" s="135" t="s">
        <v>18883</v>
      </c>
      <c r="C5953" s="135" t="s">
        <v>108</v>
      </c>
      <c r="K5953" s="135">
        <v>150.0</v>
      </c>
      <c r="N5953" s="143">
        <v>43840.0</v>
      </c>
    </row>
    <row r="5954">
      <c r="A5954" s="135">
        <v>5953.0</v>
      </c>
      <c r="B5954" s="135" t="s">
        <v>18886</v>
      </c>
      <c r="C5954" s="135" t="s">
        <v>108</v>
      </c>
      <c r="K5954" s="135">
        <v>10.0</v>
      </c>
      <c r="N5954" s="143">
        <v>46014.0</v>
      </c>
    </row>
    <row r="5955">
      <c r="A5955" s="135">
        <v>5954.0</v>
      </c>
      <c r="B5955" s="135" t="s">
        <v>18888</v>
      </c>
      <c r="C5955" s="135" t="s">
        <v>108</v>
      </c>
      <c r="K5955" s="135">
        <v>90.0</v>
      </c>
      <c r="N5955" s="143">
        <v>44759.0</v>
      </c>
    </row>
    <row r="5956">
      <c r="A5956" s="135">
        <v>5955.0</v>
      </c>
      <c r="B5956" s="135" t="s">
        <v>18890</v>
      </c>
      <c r="C5956" s="135" t="s">
        <v>108</v>
      </c>
      <c r="K5956" s="135">
        <v>70.0</v>
      </c>
      <c r="N5956" s="143">
        <v>44902.0</v>
      </c>
    </row>
    <row r="5957">
      <c r="A5957" s="135">
        <v>5956.0</v>
      </c>
      <c r="B5957" s="135" t="s">
        <v>18892</v>
      </c>
      <c r="C5957" s="135" t="s">
        <v>108</v>
      </c>
      <c r="K5957" s="135">
        <v>20.0</v>
      </c>
      <c r="N5957" s="143">
        <v>45846.0</v>
      </c>
    </row>
    <row r="5958">
      <c r="A5958" s="135">
        <v>5957.0</v>
      </c>
      <c r="B5958" s="135" t="s">
        <v>18893</v>
      </c>
      <c r="C5958" s="135" t="s">
        <v>108</v>
      </c>
      <c r="N5958" s="143">
        <v>43844.0</v>
      </c>
    </row>
    <row r="5959">
      <c r="A5959" s="135">
        <v>5958.0</v>
      </c>
      <c r="B5959" s="135" t="s">
        <v>18895</v>
      </c>
      <c r="C5959" s="135" t="s">
        <v>108</v>
      </c>
      <c r="K5959" s="135">
        <v>200.0</v>
      </c>
      <c r="N5959" s="143">
        <v>43848.0</v>
      </c>
    </row>
    <row r="5960">
      <c r="A5960" s="135">
        <v>5959.0</v>
      </c>
      <c r="B5960" s="135" t="s">
        <v>4100</v>
      </c>
      <c r="C5960" s="135" t="s">
        <v>108</v>
      </c>
      <c r="K5960" s="135">
        <v>100.0</v>
      </c>
      <c r="N5960" s="143">
        <v>43837.0</v>
      </c>
    </row>
    <row r="5961">
      <c r="A5961" s="135">
        <v>5960.0</v>
      </c>
      <c r="B5961" s="135" t="s">
        <v>18899</v>
      </c>
      <c r="C5961" s="135" t="s">
        <v>108</v>
      </c>
      <c r="K5961" s="135">
        <v>10.0</v>
      </c>
      <c r="N5961" s="143">
        <v>45324.0</v>
      </c>
    </row>
    <row r="5962">
      <c r="A5962" s="135">
        <v>5961.0</v>
      </c>
      <c r="B5962" s="135" t="s">
        <v>18901</v>
      </c>
      <c r="C5962" s="135" t="s">
        <v>108</v>
      </c>
      <c r="N5962" s="143">
        <v>45137.0</v>
      </c>
    </row>
    <row r="5963">
      <c r="A5963" s="135">
        <v>5962.0</v>
      </c>
      <c r="B5963" s="135" t="s">
        <v>18903</v>
      </c>
      <c r="C5963" s="135" t="s">
        <v>108</v>
      </c>
      <c r="K5963" s="135">
        <v>20.0</v>
      </c>
      <c r="N5963" s="143">
        <v>46015.0</v>
      </c>
    </row>
    <row r="5964">
      <c r="A5964" s="135">
        <v>5963.0</v>
      </c>
      <c r="B5964" s="135" t="s">
        <v>18904</v>
      </c>
      <c r="C5964" s="135" t="s">
        <v>108</v>
      </c>
      <c r="K5964" s="135">
        <v>100.0</v>
      </c>
      <c r="N5964" s="143">
        <v>45824.0</v>
      </c>
    </row>
    <row r="5965">
      <c r="A5965" s="135">
        <v>5964.0</v>
      </c>
      <c r="B5965" s="135" t="s">
        <v>18907</v>
      </c>
      <c r="C5965" s="135" t="s">
        <v>108</v>
      </c>
      <c r="K5965" s="135">
        <v>150.0</v>
      </c>
      <c r="N5965" s="143">
        <v>44729.0</v>
      </c>
    </row>
    <row r="5966">
      <c r="A5966" s="135">
        <v>5965.0</v>
      </c>
      <c r="B5966" s="135" t="s">
        <v>18909</v>
      </c>
      <c r="C5966" s="135" t="s">
        <v>108</v>
      </c>
      <c r="K5966" s="135">
        <v>20.0</v>
      </c>
      <c r="N5966" s="143">
        <v>45846.0</v>
      </c>
    </row>
    <row r="5967">
      <c r="A5967" s="135">
        <v>5966.0</v>
      </c>
      <c r="B5967" s="135" t="s">
        <v>18911</v>
      </c>
      <c r="C5967" s="135" t="s">
        <v>108</v>
      </c>
      <c r="K5967" s="135">
        <v>80.0</v>
      </c>
      <c r="N5967" s="143">
        <v>45937.0</v>
      </c>
    </row>
    <row r="5968">
      <c r="A5968" s="135">
        <v>5967.0</v>
      </c>
      <c r="B5968" s="135" t="s">
        <v>18913</v>
      </c>
      <c r="C5968" s="135" t="s">
        <v>108</v>
      </c>
      <c r="N5968" s="143">
        <v>45578.0</v>
      </c>
      <c r="Q5968" s="135" t="s">
        <v>18914</v>
      </c>
      <c r="R5968" s="135">
        <v>1.0</v>
      </c>
    </row>
    <row r="5969">
      <c r="A5969" s="135">
        <v>5968.0</v>
      </c>
      <c r="B5969" s="135" t="s">
        <v>18916</v>
      </c>
      <c r="C5969" s="135" t="s">
        <v>108</v>
      </c>
      <c r="N5969" s="143">
        <v>43855.0</v>
      </c>
    </row>
    <row r="5970">
      <c r="A5970" s="135">
        <v>5969.0</v>
      </c>
      <c r="B5970" s="135" t="s">
        <v>18918</v>
      </c>
      <c r="C5970" s="135" t="s">
        <v>108</v>
      </c>
      <c r="K5970" s="135">
        <v>20.0</v>
      </c>
      <c r="N5970" s="143">
        <v>45698.0</v>
      </c>
    </row>
    <row r="5971">
      <c r="A5971" s="135">
        <v>5970.0</v>
      </c>
      <c r="B5971" s="135" t="s">
        <v>18920</v>
      </c>
      <c r="C5971" s="135" t="s">
        <v>108</v>
      </c>
      <c r="K5971" s="135">
        <v>100.0</v>
      </c>
      <c r="N5971" s="143">
        <v>45076.0</v>
      </c>
    </row>
    <row r="5972">
      <c r="A5972" s="135">
        <v>5971.0</v>
      </c>
      <c r="B5972" s="135" t="s">
        <v>18922</v>
      </c>
      <c r="C5972" s="135" t="s">
        <v>108</v>
      </c>
      <c r="K5972" s="135">
        <v>20.0</v>
      </c>
      <c r="N5972" s="143">
        <v>45352.0</v>
      </c>
    </row>
    <row r="5973">
      <c r="A5973" s="135">
        <v>5972.0</v>
      </c>
      <c r="B5973" s="135" t="s">
        <v>18924</v>
      </c>
      <c r="C5973" s="135" t="s">
        <v>108</v>
      </c>
      <c r="K5973" s="135">
        <v>10.0</v>
      </c>
      <c r="N5973" s="143">
        <v>45839.0</v>
      </c>
    </row>
    <row r="5974">
      <c r="A5974" s="135">
        <v>5973.0</v>
      </c>
      <c r="B5974" s="135" t="s">
        <v>18926</v>
      </c>
      <c r="C5974" s="135" t="s">
        <v>108</v>
      </c>
      <c r="N5974" s="143">
        <v>45973.0</v>
      </c>
    </row>
    <row r="5975">
      <c r="A5975" s="135">
        <v>5974.0</v>
      </c>
      <c r="B5975" s="135" t="s">
        <v>18929</v>
      </c>
      <c r="C5975" s="135" t="s">
        <v>108</v>
      </c>
      <c r="N5975" s="143">
        <v>45007.0</v>
      </c>
    </row>
    <row r="5976">
      <c r="A5976" s="135">
        <v>5975.0</v>
      </c>
      <c r="B5976" s="135" t="s">
        <v>18931</v>
      </c>
      <c r="C5976" s="135" t="s">
        <v>108</v>
      </c>
      <c r="K5976" s="135">
        <v>150.0</v>
      </c>
      <c r="N5976" s="143">
        <v>44926.0</v>
      </c>
    </row>
    <row r="5977">
      <c r="A5977" s="135">
        <v>5976.0</v>
      </c>
      <c r="B5977" s="135" t="s">
        <v>18933</v>
      </c>
      <c r="C5977" s="135" t="s">
        <v>108</v>
      </c>
      <c r="K5977" s="135">
        <v>60.0</v>
      </c>
      <c r="N5977" s="143">
        <v>43914.0</v>
      </c>
    </row>
    <row r="5978">
      <c r="A5978" s="135">
        <v>5977.0</v>
      </c>
      <c r="B5978" s="135" t="s">
        <v>18934</v>
      </c>
      <c r="C5978" s="135" t="s">
        <v>108</v>
      </c>
      <c r="K5978" s="135">
        <v>200.0</v>
      </c>
      <c r="N5978" s="143">
        <v>43845.0</v>
      </c>
    </row>
    <row r="5979">
      <c r="A5979" s="135">
        <v>5978.0</v>
      </c>
      <c r="B5979" s="135" t="s">
        <v>18936</v>
      </c>
      <c r="C5979" s="135" t="s">
        <v>108</v>
      </c>
      <c r="K5979" s="135">
        <v>10.0</v>
      </c>
      <c r="N5979" s="143">
        <v>45321.0</v>
      </c>
    </row>
    <row r="5980">
      <c r="A5980" s="135">
        <v>5979.0</v>
      </c>
      <c r="B5980" s="135" t="s">
        <v>18939</v>
      </c>
      <c r="C5980" s="135" t="s">
        <v>108</v>
      </c>
      <c r="K5980" s="135">
        <v>30.0</v>
      </c>
      <c r="N5980" s="143">
        <v>46072.0</v>
      </c>
      <c r="Q5980" s="135" t="s">
        <v>11713</v>
      </c>
    </row>
    <row r="5981">
      <c r="A5981" s="135">
        <v>5980.0</v>
      </c>
      <c r="B5981" s="135" t="s">
        <v>18941</v>
      </c>
      <c r="C5981" s="135" t="s">
        <v>108</v>
      </c>
      <c r="K5981" s="135">
        <v>10.0</v>
      </c>
      <c r="N5981" s="143">
        <v>45006.0</v>
      </c>
    </row>
    <row r="5982">
      <c r="A5982" s="135">
        <v>5981.0</v>
      </c>
      <c r="B5982" s="135" t="s">
        <v>18943</v>
      </c>
      <c r="C5982" s="135" t="s">
        <v>108</v>
      </c>
      <c r="K5982" s="135">
        <v>200.0</v>
      </c>
      <c r="N5982" s="143">
        <v>43843.0</v>
      </c>
    </row>
    <row r="5983">
      <c r="A5983" s="135">
        <v>5982.0</v>
      </c>
      <c r="B5983" s="135" t="s">
        <v>18944</v>
      </c>
      <c r="C5983" s="135" t="s">
        <v>108</v>
      </c>
      <c r="K5983" s="135">
        <v>10.0</v>
      </c>
      <c r="N5983" s="143">
        <v>46019.0</v>
      </c>
    </row>
    <row r="5984">
      <c r="A5984" s="135">
        <v>5983.0</v>
      </c>
      <c r="B5984" s="135" t="s">
        <v>18946</v>
      </c>
      <c r="C5984" s="135" t="s">
        <v>108</v>
      </c>
      <c r="N5984" s="143">
        <v>45636.0</v>
      </c>
    </row>
    <row r="5985">
      <c r="A5985" s="135">
        <v>5984.0</v>
      </c>
      <c r="B5985" s="135" t="s">
        <v>18949</v>
      </c>
      <c r="C5985" s="135" t="s">
        <v>108</v>
      </c>
      <c r="K5985" s="135">
        <v>10.0</v>
      </c>
      <c r="N5985" s="143">
        <v>46018.0</v>
      </c>
    </row>
    <row r="5986">
      <c r="A5986" s="135">
        <v>5985.0</v>
      </c>
      <c r="B5986" s="135" t="s">
        <v>18951</v>
      </c>
      <c r="C5986" s="135" t="s">
        <v>108</v>
      </c>
      <c r="K5986" s="135">
        <v>10.0</v>
      </c>
      <c r="N5986" s="143">
        <v>46055.0</v>
      </c>
      <c r="Q5986" s="135" t="s">
        <v>18953</v>
      </c>
      <c r="R5986" s="135">
        <v>1.0</v>
      </c>
    </row>
    <row r="5987">
      <c r="A5987" s="135">
        <v>5986.0</v>
      </c>
      <c r="B5987" s="135" t="s">
        <v>18955</v>
      </c>
      <c r="C5987" s="135" t="s">
        <v>108</v>
      </c>
      <c r="N5987" s="143">
        <v>44089.0</v>
      </c>
      <c r="Q5987" s="135" t="s">
        <v>9494</v>
      </c>
      <c r="R5987" s="135">
        <v>1.0</v>
      </c>
    </row>
    <row r="5988">
      <c r="A5988" s="135">
        <v>5987.0</v>
      </c>
      <c r="B5988" s="135" t="s">
        <v>18958</v>
      </c>
      <c r="C5988" s="135" t="s">
        <v>108</v>
      </c>
      <c r="K5988" s="135">
        <v>20.0</v>
      </c>
      <c r="N5988" s="143">
        <v>45726.0</v>
      </c>
    </row>
    <row r="5989">
      <c r="A5989" s="135">
        <v>5988.0</v>
      </c>
      <c r="B5989" s="135" t="s">
        <v>18960</v>
      </c>
      <c r="C5989" s="135" t="s">
        <v>108</v>
      </c>
      <c r="K5989" s="135">
        <v>30.0</v>
      </c>
      <c r="N5989" s="143">
        <v>43948.0</v>
      </c>
    </row>
    <row r="5990">
      <c r="A5990" s="135">
        <v>5989.0</v>
      </c>
      <c r="B5990" s="135" t="s">
        <v>18962</v>
      </c>
      <c r="C5990" s="135" t="s">
        <v>108</v>
      </c>
      <c r="K5990" s="135">
        <v>80.0</v>
      </c>
      <c r="N5990" s="143">
        <v>44008.0</v>
      </c>
    </row>
    <row r="5991">
      <c r="A5991" s="135">
        <v>5990.0</v>
      </c>
      <c r="B5991" s="135" t="s">
        <v>18964</v>
      </c>
      <c r="C5991" s="135" t="s">
        <v>108</v>
      </c>
      <c r="N5991" s="143">
        <v>45325.0</v>
      </c>
      <c r="Q5991" s="135" t="s">
        <v>18965</v>
      </c>
      <c r="R5991" s="135">
        <v>1.0</v>
      </c>
    </row>
    <row r="5992">
      <c r="A5992" s="135">
        <v>5991.0</v>
      </c>
      <c r="B5992" s="135" t="s">
        <v>18967</v>
      </c>
      <c r="C5992" s="135" t="s">
        <v>108</v>
      </c>
      <c r="K5992" s="135">
        <v>10.0</v>
      </c>
      <c r="N5992" s="143">
        <v>46041.0</v>
      </c>
    </row>
    <row r="5993">
      <c r="A5993" s="135">
        <v>5992.0</v>
      </c>
      <c r="B5993" s="135" t="s">
        <v>18970</v>
      </c>
      <c r="C5993" s="135" t="s">
        <v>108</v>
      </c>
      <c r="K5993" s="135">
        <v>60.0</v>
      </c>
      <c r="N5993" s="143">
        <v>44553.0</v>
      </c>
    </row>
    <row r="5994">
      <c r="A5994" s="135">
        <v>5993.0</v>
      </c>
      <c r="B5994" s="135" t="s">
        <v>18972</v>
      </c>
      <c r="C5994" s="135" t="s">
        <v>108</v>
      </c>
      <c r="N5994" s="143">
        <v>46119.0</v>
      </c>
    </row>
    <row r="5995">
      <c r="A5995" s="135">
        <v>5994.0</v>
      </c>
      <c r="B5995" s="135" t="s">
        <v>4104</v>
      </c>
      <c r="C5995" s="135" t="s">
        <v>108</v>
      </c>
      <c r="K5995" s="135">
        <v>20.0</v>
      </c>
      <c r="N5995" s="143">
        <v>44475.0</v>
      </c>
    </row>
    <row r="5996">
      <c r="A5996" s="135">
        <v>5995.0</v>
      </c>
      <c r="B5996" s="135" t="s">
        <v>18975</v>
      </c>
      <c r="C5996" s="135" t="s">
        <v>108</v>
      </c>
      <c r="K5996" s="135">
        <v>250.0</v>
      </c>
      <c r="N5996" s="143">
        <v>45720.0</v>
      </c>
      <c r="Q5996" s="135" t="s">
        <v>18978</v>
      </c>
    </row>
    <row r="5997">
      <c r="A5997" s="135">
        <v>5996.0</v>
      </c>
      <c r="B5997" s="135" t="s">
        <v>18979</v>
      </c>
      <c r="C5997" s="135" t="s">
        <v>108</v>
      </c>
      <c r="K5997" s="135">
        <v>80.0</v>
      </c>
      <c r="N5997" s="143">
        <v>46043.0</v>
      </c>
    </row>
    <row r="5998">
      <c r="A5998" s="135">
        <v>5997.0</v>
      </c>
      <c r="B5998" s="135" t="s">
        <v>18981</v>
      </c>
      <c r="C5998" s="135" t="s">
        <v>108</v>
      </c>
      <c r="K5998" s="135">
        <v>100.0</v>
      </c>
      <c r="N5998" s="143">
        <v>44942.0</v>
      </c>
      <c r="Q5998" s="135" t="s">
        <v>18983</v>
      </c>
      <c r="R5998" s="135">
        <v>5.0</v>
      </c>
    </row>
    <row r="5999">
      <c r="A5999" s="135">
        <v>5998.0</v>
      </c>
      <c r="B5999" s="135" t="s">
        <v>18985</v>
      </c>
      <c r="C5999" s="135" t="s">
        <v>108</v>
      </c>
      <c r="K5999" s="135">
        <v>20.0</v>
      </c>
      <c r="N5999" s="143">
        <v>46018.0</v>
      </c>
    </row>
    <row r="6000">
      <c r="A6000" s="135">
        <v>5999.0</v>
      </c>
      <c r="B6000" s="135" t="s">
        <v>18987</v>
      </c>
      <c r="C6000" s="135" t="s">
        <v>108</v>
      </c>
      <c r="K6000" s="135">
        <v>10.0</v>
      </c>
      <c r="N6000" s="143">
        <v>46017.0</v>
      </c>
      <c r="Q6000" s="135" t="s">
        <v>18989</v>
      </c>
      <c r="R6000" s="135">
        <v>1.0</v>
      </c>
    </row>
    <row r="6001">
      <c r="A6001" s="135">
        <v>6000.0</v>
      </c>
      <c r="B6001" s="135" t="s">
        <v>18991</v>
      </c>
      <c r="C6001" s="135" t="s">
        <v>108</v>
      </c>
      <c r="K6001" s="135">
        <v>200.0</v>
      </c>
      <c r="N6001" s="143">
        <v>44097.0</v>
      </c>
    </row>
    <row r="6002">
      <c r="A6002" s="135">
        <v>6001.0</v>
      </c>
      <c r="B6002" s="135" t="s">
        <v>18993</v>
      </c>
      <c r="C6002" s="135" t="s">
        <v>108</v>
      </c>
      <c r="N6002" s="143">
        <v>45168.0</v>
      </c>
    </row>
    <row r="6003">
      <c r="A6003" s="135">
        <v>6002.0</v>
      </c>
      <c r="B6003" s="135" t="s">
        <v>18995</v>
      </c>
      <c r="C6003" s="135" t="s">
        <v>108</v>
      </c>
      <c r="N6003" s="143">
        <v>44870.0</v>
      </c>
    </row>
    <row r="6004">
      <c r="A6004" s="135">
        <v>6003.0</v>
      </c>
      <c r="B6004" s="135" t="s">
        <v>18996</v>
      </c>
      <c r="C6004" s="135" t="s">
        <v>108</v>
      </c>
      <c r="N6004" s="143">
        <v>43937.0</v>
      </c>
    </row>
    <row r="6005">
      <c r="A6005" s="135">
        <v>6004.0</v>
      </c>
      <c r="B6005" s="135" t="s">
        <v>18998</v>
      </c>
      <c r="C6005" s="135" t="s">
        <v>108</v>
      </c>
      <c r="K6005" s="135">
        <v>150.0</v>
      </c>
      <c r="N6005" s="143">
        <v>44585.0</v>
      </c>
    </row>
    <row r="6006">
      <c r="A6006" s="135">
        <v>6005.0</v>
      </c>
      <c r="B6006" s="135" t="s">
        <v>19000</v>
      </c>
      <c r="C6006" s="135" t="s">
        <v>108</v>
      </c>
      <c r="N6006" s="143">
        <v>46052.0</v>
      </c>
    </row>
    <row r="6007">
      <c r="A6007" s="135">
        <v>6006.0</v>
      </c>
      <c r="B6007" s="135" t="s">
        <v>19002</v>
      </c>
      <c r="C6007" s="135" t="s">
        <v>108</v>
      </c>
      <c r="K6007" s="135">
        <v>10.0</v>
      </c>
      <c r="N6007" s="143">
        <v>46079.0</v>
      </c>
    </row>
    <row r="6008">
      <c r="A6008" s="135">
        <v>6007.0</v>
      </c>
      <c r="B6008" s="135" t="s">
        <v>19004</v>
      </c>
      <c r="C6008" s="135" t="s">
        <v>108</v>
      </c>
      <c r="K6008" s="135">
        <v>100.0</v>
      </c>
      <c r="N6008" s="143">
        <v>44063.0</v>
      </c>
      <c r="Q6008" s="135" t="s">
        <v>19006</v>
      </c>
    </row>
    <row r="6009">
      <c r="A6009" s="135">
        <v>6008.0</v>
      </c>
      <c r="B6009" s="135" t="s">
        <v>19007</v>
      </c>
      <c r="C6009" s="135" t="s">
        <v>108</v>
      </c>
      <c r="K6009" s="135">
        <v>70.0</v>
      </c>
      <c r="N6009" s="143">
        <v>44854.0</v>
      </c>
    </row>
    <row r="6010">
      <c r="A6010" s="135">
        <v>6009.0</v>
      </c>
      <c r="B6010" s="135" t="s">
        <v>19009</v>
      </c>
      <c r="C6010" s="135" t="s">
        <v>108</v>
      </c>
      <c r="K6010" s="135">
        <v>80.0</v>
      </c>
      <c r="N6010" s="143">
        <v>45775.0</v>
      </c>
    </row>
    <row r="6011">
      <c r="A6011" s="135">
        <v>6010.0</v>
      </c>
      <c r="B6011" s="135" t="s">
        <v>19012</v>
      </c>
      <c r="C6011" s="135" t="s">
        <v>108</v>
      </c>
      <c r="N6011" s="143">
        <v>44845.0</v>
      </c>
    </row>
    <row r="6012">
      <c r="A6012" s="135">
        <v>6011.0</v>
      </c>
      <c r="B6012" s="135" t="s">
        <v>19014</v>
      </c>
      <c r="C6012" s="135" t="s">
        <v>108</v>
      </c>
      <c r="N6012" s="143">
        <v>42317.0</v>
      </c>
    </row>
    <row r="6013">
      <c r="A6013" s="135">
        <v>6012.0</v>
      </c>
      <c r="B6013" s="135" t="s">
        <v>19016</v>
      </c>
      <c r="C6013" s="135" t="s">
        <v>108</v>
      </c>
      <c r="N6013" s="143">
        <v>45503.0</v>
      </c>
    </row>
    <row r="6014">
      <c r="A6014" s="135">
        <v>6013.0</v>
      </c>
      <c r="B6014" s="135" t="s">
        <v>19017</v>
      </c>
      <c r="C6014" s="135" t="s">
        <v>108</v>
      </c>
      <c r="K6014" s="135">
        <v>70.0</v>
      </c>
      <c r="N6014" s="143">
        <v>44908.0</v>
      </c>
    </row>
    <row r="6015">
      <c r="A6015" s="135">
        <v>6014.0</v>
      </c>
      <c r="B6015" s="135" t="s">
        <v>19021</v>
      </c>
      <c r="C6015" s="135" t="s">
        <v>108</v>
      </c>
      <c r="K6015" s="135">
        <v>150.0</v>
      </c>
      <c r="N6015" s="143">
        <v>43841.0</v>
      </c>
    </row>
    <row r="6016">
      <c r="A6016" s="135">
        <v>6015.0</v>
      </c>
      <c r="B6016" s="135" t="s">
        <v>19022</v>
      </c>
      <c r="C6016" s="135" t="s">
        <v>108</v>
      </c>
      <c r="K6016" s="135">
        <v>10.0</v>
      </c>
      <c r="N6016" s="143">
        <v>46015.0</v>
      </c>
    </row>
    <row r="6017">
      <c r="A6017" s="135">
        <v>6016.0</v>
      </c>
      <c r="B6017" s="135" t="s">
        <v>19024</v>
      </c>
      <c r="C6017" s="135" t="s">
        <v>108</v>
      </c>
      <c r="K6017" s="135">
        <v>10.0</v>
      </c>
      <c r="N6017" s="143">
        <v>46066.0</v>
      </c>
    </row>
    <row r="6018">
      <c r="A6018" s="135">
        <v>6017.0</v>
      </c>
      <c r="B6018" s="135" t="s">
        <v>19026</v>
      </c>
      <c r="C6018" s="135" t="s">
        <v>108</v>
      </c>
      <c r="K6018" s="135">
        <v>30.0</v>
      </c>
      <c r="N6018" s="143">
        <v>45454.0</v>
      </c>
    </row>
    <row r="6019">
      <c r="A6019" s="135">
        <v>6018.0</v>
      </c>
      <c r="B6019" s="135" t="s">
        <v>19028</v>
      </c>
      <c r="C6019" s="135" t="s">
        <v>108</v>
      </c>
      <c r="N6019" s="143">
        <v>43889.0</v>
      </c>
    </row>
    <row r="6020">
      <c r="A6020" s="135">
        <v>6019.0</v>
      </c>
      <c r="B6020" s="135" t="s">
        <v>19029</v>
      </c>
      <c r="C6020" s="135" t="s">
        <v>108</v>
      </c>
      <c r="N6020" s="143">
        <v>44885.0</v>
      </c>
    </row>
    <row r="6021">
      <c r="A6021" s="135">
        <v>6020.0</v>
      </c>
      <c r="B6021" s="135" t="s">
        <v>19032</v>
      </c>
      <c r="C6021" s="135" t="s">
        <v>108</v>
      </c>
      <c r="K6021" s="135">
        <v>150.0</v>
      </c>
      <c r="N6021" s="143">
        <v>45823.0</v>
      </c>
    </row>
    <row r="6022">
      <c r="A6022" s="135">
        <v>6021.0</v>
      </c>
      <c r="B6022" s="135" t="s">
        <v>4107</v>
      </c>
      <c r="C6022" s="135" t="s">
        <v>108</v>
      </c>
      <c r="N6022" s="143">
        <v>44986.0</v>
      </c>
    </row>
    <row r="6023">
      <c r="A6023" s="135">
        <v>6022.0</v>
      </c>
      <c r="B6023" s="135" t="s">
        <v>19035</v>
      </c>
      <c r="C6023" s="135" t="s">
        <v>108</v>
      </c>
      <c r="K6023" s="135">
        <v>60.0</v>
      </c>
      <c r="N6023" s="143">
        <v>45835.0</v>
      </c>
    </row>
    <row r="6024">
      <c r="A6024" s="135">
        <v>6023.0</v>
      </c>
      <c r="B6024" s="135" t="s">
        <v>19036</v>
      </c>
      <c r="C6024" s="135" t="s">
        <v>108</v>
      </c>
      <c r="K6024" s="135">
        <v>300.0</v>
      </c>
      <c r="N6024" s="143">
        <v>45719.0</v>
      </c>
    </row>
    <row r="6025">
      <c r="A6025" s="135">
        <v>6024.0</v>
      </c>
      <c r="B6025" s="135" t="s">
        <v>19038</v>
      </c>
      <c r="C6025" s="135" t="s">
        <v>108</v>
      </c>
      <c r="K6025" s="135">
        <v>70.0</v>
      </c>
      <c r="N6025" s="143">
        <v>43843.0</v>
      </c>
    </row>
    <row r="6026">
      <c r="A6026" s="135">
        <v>6025.0</v>
      </c>
      <c r="B6026" s="135" t="s">
        <v>19040</v>
      </c>
      <c r="C6026" s="135" t="s">
        <v>108</v>
      </c>
      <c r="K6026" s="135">
        <v>80.0</v>
      </c>
      <c r="N6026" s="143">
        <v>45348.0</v>
      </c>
    </row>
    <row r="6027">
      <c r="A6027" s="135">
        <v>6026.0</v>
      </c>
      <c r="B6027" s="135" t="s">
        <v>19043</v>
      </c>
      <c r="C6027" s="135" t="s">
        <v>108</v>
      </c>
      <c r="K6027" s="135">
        <v>150.0</v>
      </c>
      <c r="N6027" s="143">
        <v>44065.0</v>
      </c>
    </row>
    <row r="6028">
      <c r="A6028" s="135">
        <v>6027.0</v>
      </c>
      <c r="B6028" s="135" t="s">
        <v>19045</v>
      </c>
      <c r="C6028" s="135" t="s">
        <v>108</v>
      </c>
      <c r="N6028" s="143">
        <v>44615.0</v>
      </c>
    </row>
    <row r="6029">
      <c r="A6029" s="135">
        <v>6028.0</v>
      </c>
      <c r="B6029" s="135" t="s">
        <v>19047</v>
      </c>
      <c r="C6029" s="135" t="s">
        <v>108</v>
      </c>
      <c r="K6029" s="135">
        <v>30.0</v>
      </c>
      <c r="N6029" s="143">
        <v>43857.0</v>
      </c>
    </row>
    <row r="6030">
      <c r="A6030" s="135">
        <v>6029.0</v>
      </c>
      <c r="B6030" s="135" t="s">
        <v>19048</v>
      </c>
      <c r="C6030" s="135" t="s">
        <v>108</v>
      </c>
      <c r="K6030" s="135">
        <v>250.0</v>
      </c>
      <c r="N6030" s="143">
        <v>43997.0</v>
      </c>
    </row>
    <row r="6031">
      <c r="A6031" s="135">
        <v>6030.0</v>
      </c>
      <c r="B6031" s="135" t="s">
        <v>19051</v>
      </c>
      <c r="C6031" s="135" t="s">
        <v>108</v>
      </c>
      <c r="K6031" s="135">
        <v>100.0</v>
      </c>
      <c r="N6031" s="143">
        <v>45452.0</v>
      </c>
    </row>
    <row r="6032">
      <c r="A6032" s="135">
        <v>6031.0</v>
      </c>
      <c r="B6032" s="135" t="s">
        <v>2301</v>
      </c>
      <c r="C6032" s="135" t="s">
        <v>108</v>
      </c>
      <c r="K6032" s="135">
        <v>30.0</v>
      </c>
      <c r="N6032" s="143">
        <v>45847.0</v>
      </c>
    </row>
    <row r="6033">
      <c r="A6033" s="135">
        <v>6032.0</v>
      </c>
      <c r="B6033" s="135" t="s">
        <v>19056</v>
      </c>
      <c r="C6033" s="135" t="s">
        <v>108</v>
      </c>
      <c r="N6033" s="143">
        <v>45300.0</v>
      </c>
    </row>
    <row r="6034">
      <c r="A6034" s="135">
        <v>6033.0</v>
      </c>
      <c r="B6034" s="135" t="s">
        <v>19057</v>
      </c>
      <c r="C6034" s="135" t="s">
        <v>108</v>
      </c>
      <c r="N6034" s="143">
        <v>45156.0</v>
      </c>
    </row>
    <row r="6035">
      <c r="A6035" s="135">
        <v>6034.0</v>
      </c>
      <c r="B6035" s="135" t="s">
        <v>19059</v>
      </c>
      <c r="C6035" s="135" t="s">
        <v>108</v>
      </c>
      <c r="N6035" s="143">
        <v>45271.0</v>
      </c>
    </row>
    <row r="6036">
      <c r="A6036" s="135">
        <v>6035.0</v>
      </c>
      <c r="B6036" s="135" t="s">
        <v>19061</v>
      </c>
      <c r="C6036" s="135" t="s">
        <v>108</v>
      </c>
      <c r="K6036" s="135">
        <v>40.0</v>
      </c>
      <c r="N6036" s="143">
        <v>44800.0</v>
      </c>
    </row>
    <row r="6037">
      <c r="A6037" s="135">
        <v>6036.0</v>
      </c>
      <c r="B6037" s="135" t="s">
        <v>19064</v>
      </c>
      <c r="C6037" s="135" t="s">
        <v>108</v>
      </c>
      <c r="K6037" s="135">
        <v>10.0</v>
      </c>
      <c r="N6037" s="143">
        <v>45847.0</v>
      </c>
    </row>
    <row r="6038">
      <c r="A6038" s="135">
        <v>6037.0</v>
      </c>
      <c r="B6038" s="135" t="s">
        <v>19066</v>
      </c>
      <c r="C6038" s="135" t="s">
        <v>108</v>
      </c>
      <c r="K6038" s="135">
        <v>10.0</v>
      </c>
      <c r="N6038" s="143">
        <v>45677.0</v>
      </c>
    </row>
    <row r="6039">
      <c r="A6039" s="135">
        <v>6038.0</v>
      </c>
      <c r="B6039" s="135" t="s">
        <v>19069</v>
      </c>
      <c r="C6039" s="135" t="s">
        <v>108</v>
      </c>
      <c r="N6039" s="143">
        <v>44990.0</v>
      </c>
    </row>
    <row r="6040">
      <c r="A6040" s="135">
        <v>6039.0</v>
      </c>
      <c r="B6040" s="135" t="s">
        <v>19070</v>
      </c>
      <c r="C6040" s="135" t="s">
        <v>108</v>
      </c>
      <c r="K6040" s="135">
        <v>10.0</v>
      </c>
      <c r="N6040" s="143">
        <v>46017.0</v>
      </c>
    </row>
    <row r="6041">
      <c r="A6041" s="135">
        <v>6040.0</v>
      </c>
      <c r="B6041" s="135" t="s">
        <v>19072</v>
      </c>
      <c r="C6041" s="135" t="s">
        <v>108</v>
      </c>
      <c r="K6041" s="135">
        <v>30.0</v>
      </c>
      <c r="N6041" s="143">
        <v>43868.0</v>
      </c>
    </row>
    <row r="6042">
      <c r="A6042" s="135">
        <v>6041.0</v>
      </c>
      <c r="B6042" s="135" t="s">
        <v>19074</v>
      </c>
      <c r="C6042" s="135" t="s">
        <v>108</v>
      </c>
      <c r="K6042" s="135">
        <v>150.0</v>
      </c>
      <c r="N6042" s="143">
        <v>43845.0</v>
      </c>
    </row>
    <row r="6043">
      <c r="A6043" s="135">
        <v>6042.0</v>
      </c>
      <c r="B6043" s="135" t="s">
        <v>19076</v>
      </c>
      <c r="C6043" s="135" t="s">
        <v>108</v>
      </c>
      <c r="K6043" s="135">
        <v>10.0</v>
      </c>
      <c r="N6043" s="143">
        <v>45182.0</v>
      </c>
    </row>
    <row r="6044">
      <c r="A6044" s="135">
        <v>6043.0</v>
      </c>
      <c r="B6044" s="135" t="s">
        <v>19078</v>
      </c>
      <c r="C6044" s="135" t="s">
        <v>108</v>
      </c>
      <c r="N6044" s="143">
        <v>43839.0</v>
      </c>
    </row>
    <row r="6045">
      <c r="A6045" s="135">
        <v>6044.0</v>
      </c>
      <c r="B6045" s="135" t="s">
        <v>19081</v>
      </c>
      <c r="C6045" s="135" t="s">
        <v>108</v>
      </c>
      <c r="N6045" s="143">
        <v>44118.0</v>
      </c>
    </row>
    <row r="6046">
      <c r="A6046" s="135">
        <v>6045.0</v>
      </c>
      <c r="B6046" s="135" t="s">
        <v>19083</v>
      </c>
      <c r="C6046" s="135" t="s">
        <v>108</v>
      </c>
      <c r="K6046" s="135">
        <v>90.0</v>
      </c>
      <c r="N6046" s="143">
        <v>45203.0</v>
      </c>
    </row>
    <row r="6047">
      <c r="A6047" s="135">
        <v>6046.0</v>
      </c>
      <c r="B6047" s="135" t="s">
        <v>19084</v>
      </c>
      <c r="C6047" s="135" t="s">
        <v>108</v>
      </c>
      <c r="N6047" s="143">
        <v>46081.0</v>
      </c>
    </row>
    <row r="6048">
      <c r="A6048" s="135">
        <v>6047.0</v>
      </c>
      <c r="B6048" s="135" t="s">
        <v>19086</v>
      </c>
      <c r="C6048" s="135" t="s">
        <v>108</v>
      </c>
      <c r="N6048" s="143">
        <v>44256.0</v>
      </c>
    </row>
    <row r="6049">
      <c r="A6049" s="135">
        <v>6048.0</v>
      </c>
      <c r="B6049" s="135" t="s">
        <v>19087</v>
      </c>
      <c r="C6049" s="135" t="s">
        <v>108</v>
      </c>
      <c r="N6049" s="143">
        <v>45760.0</v>
      </c>
    </row>
    <row r="6050">
      <c r="A6050" s="135">
        <v>6049.0</v>
      </c>
      <c r="B6050" s="135" t="s">
        <v>19089</v>
      </c>
      <c r="C6050" s="135" t="s">
        <v>108</v>
      </c>
      <c r="N6050" s="143">
        <v>44200.0</v>
      </c>
    </row>
    <row r="6051">
      <c r="A6051" s="135">
        <v>6050.0</v>
      </c>
      <c r="B6051" s="135" t="s">
        <v>19091</v>
      </c>
      <c r="C6051" s="135" t="s">
        <v>108</v>
      </c>
      <c r="K6051" s="135">
        <v>100.0</v>
      </c>
      <c r="N6051" s="143">
        <v>43841.0</v>
      </c>
    </row>
    <row r="6052">
      <c r="A6052" s="135">
        <v>6051.0</v>
      </c>
      <c r="B6052" s="135" t="s">
        <v>19094</v>
      </c>
      <c r="C6052" s="135" t="s">
        <v>108</v>
      </c>
      <c r="K6052" s="135">
        <v>10.0</v>
      </c>
      <c r="N6052" s="143">
        <v>44755.0</v>
      </c>
    </row>
    <row r="6053">
      <c r="A6053" s="135">
        <v>6052.0</v>
      </c>
      <c r="B6053" s="135" t="s">
        <v>19095</v>
      </c>
      <c r="C6053" s="135" t="s">
        <v>108</v>
      </c>
      <c r="K6053" s="135">
        <v>90.0</v>
      </c>
      <c r="N6053" s="143">
        <v>44485.0</v>
      </c>
    </row>
    <row r="6054">
      <c r="A6054" s="135">
        <v>6053.0</v>
      </c>
      <c r="B6054" s="135" t="s">
        <v>19097</v>
      </c>
      <c r="C6054" s="135" t="s">
        <v>108</v>
      </c>
      <c r="K6054" s="135">
        <v>10.0</v>
      </c>
      <c r="N6054" s="143">
        <v>44843.0</v>
      </c>
    </row>
    <row r="6055">
      <c r="A6055" s="135">
        <v>6054.0</v>
      </c>
      <c r="B6055" s="135" t="s">
        <v>19099</v>
      </c>
      <c r="C6055" s="135" t="s">
        <v>108</v>
      </c>
      <c r="K6055" s="135">
        <v>100.0</v>
      </c>
      <c r="N6055" s="143">
        <v>44667.0</v>
      </c>
    </row>
    <row r="6056">
      <c r="A6056" s="135">
        <v>6055.0</v>
      </c>
      <c r="B6056" s="135" t="s">
        <v>19101</v>
      </c>
      <c r="C6056" s="135" t="s">
        <v>108</v>
      </c>
      <c r="N6056" s="143">
        <v>43845.0</v>
      </c>
    </row>
    <row r="6057">
      <c r="A6057" s="135">
        <v>6056.0</v>
      </c>
      <c r="B6057" s="135" t="s">
        <v>19104</v>
      </c>
      <c r="C6057" s="135" t="s">
        <v>108</v>
      </c>
      <c r="K6057" s="135">
        <v>80.0</v>
      </c>
      <c r="N6057" s="143">
        <v>43864.0</v>
      </c>
    </row>
    <row r="6058">
      <c r="A6058" s="135">
        <v>6057.0</v>
      </c>
      <c r="B6058" s="135" t="s">
        <v>19106</v>
      </c>
      <c r="C6058" s="135" t="s">
        <v>108</v>
      </c>
      <c r="K6058" s="135">
        <v>10.0</v>
      </c>
      <c r="N6058" s="143">
        <v>45839.0</v>
      </c>
    </row>
    <row r="6059">
      <c r="A6059" s="135">
        <v>6058.0</v>
      </c>
      <c r="B6059" s="135" t="s">
        <v>19108</v>
      </c>
      <c r="C6059" s="135" t="s">
        <v>108</v>
      </c>
      <c r="N6059" s="143">
        <v>46021.0</v>
      </c>
    </row>
    <row r="6060">
      <c r="A6060" s="135">
        <v>6059.0</v>
      </c>
      <c r="B6060" s="135" t="s">
        <v>19109</v>
      </c>
      <c r="C6060" s="135" t="s">
        <v>108</v>
      </c>
      <c r="K6060" s="135">
        <v>40.0</v>
      </c>
      <c r="N6060" s="143">
        <v>45720.0</v>
      </c>
      <c r="Q6060" s="135" t="s">
        <v>19111</v>
      </c>
      <c r="R6060" s="135">
        <v>1.0</v>
      </c>
    </row>
    <row r="6061">
      <c r="A6061" s="135">
        <v>6060.0</v>
      </c>
      <c r="B6061" s="135" t="s">
        <v>19113</v>
      </c>
      <c r="C6061" s="135" t="s">
        <v>108</v>
      </c>
      <c r="N6061" s="143">
        <v>44409.0</v>
      </c>
    </row>
    <row r="6062">
      <c r="A6062" s="135">
        <v>6061.0</v>
      </c>
      <c r="B6062" s="135" t="s">
        <v>19115</v>
      </c>
      <c r="C6062" s="135" t="s">
        <v>108</v>
      </c>
      <c r="K6062" s="135">
        <v>100.0</v>
      </c>
      <c r="N6062" s="143">
        <v>44925.0</v>
      </c>
    </row>
    <row r="6063">
      <c r="A6063" s="135">
        <v>6062.0</v>
      </c>
      <c r="B6063" s="135" t="s">
        <v>19117</v>
      </c>
      <c r="C6063" s="135" t="s">
        <v>108</v>
      </c>
      <c r="K6063" s="135">
        <v>20.0</v>
      </c>
      <c r="N6063" s="143">
        <v>44385.0</v>
      </c>
    </row>
    <row r="6064">
      <c r="A6064" s="135">
        <v>6063.0</v>
      </c>
      <c r="B6064" s="135" t="s">
        <v>4112</v>
      </c>
      <c r="C6064" s="135" t="s">
        <v>108</v>
      </c>
      <c r="K6064" s="135">
        <v>30.0</v>
      </c>
      <c r="N6064" s="143">
        <v>45808.0</v>
      </c>
    </row>
    <row r="6065">
      <c r="A6065" s="135">
        <v>6064.0</v>
      </c>
      <c r="B6065" s="135" t="s">
        <v>19120</v>
      </c>
      <c r="C6065" s="135" t="s">
        <v>108</v>
      </c>
      <c r="N6065" s="143">
        <v>44175.0</v>
      </c>
    </row>
    <row r="6066">
      <c r="A6066" s="135">
        <v>6065.0</v>
      </c>
      <c r="B6066" s="135" t="s">
        <v>19122</v>
      </c>
      <c r="C6066" s="135" t="s">
        <v>108</v>
      </c>
      <c r="N6066" s="143">
        <v>43893.0</v>
      </c>
    </row>
    <row r="6067">
      <c r="A6067" s="135">
        <v>6066.0</v>
      </c>
      <c r="B6067" s="135" t="s">
        <v>19124</v>
      </c>
      <c r="C6067" s="135" t="s">
        <v>108</v>
      </c>
      <c r="K6067" s="135">
        <v>10.0</v>
      </c>
      <c r="N6067" s="143">
        <v>44904.0</v>
      </c>
    </row>
    <row r="6068">
      <c r="A6068" s="135">
        <v>6067.0</v>
      </c>
      <c r="B6068" s="135" t="s">
        <v>19127</v>
      </c>
      <c r="C6068" s="135" t="s">
        <v>108</v>
      </c>
      <c r="K6068" s="135">
        <v>10.0</v>
      </c>
      <c r="N6068" s="143">
        <v>46014.0</v>
      </c>
      <c r="Q6068" s="135" t="s">
        <v>19128</v>
      </c>
      <c r="R6068" s="135">
        <v>1.0</v>
      </c>
    </row>
    <row r="6069">
      <c r="A6069" s="135">
        <v>6068.0</v>
      </c>
      <c r="B6069" s="135" t="s">
        <v>19130</v>
      </c>
      <c r="C6069" s="135" t="s">
        <v>108</v>
      </c>
      <c r="K6069" s="135">
        <v>250.0</v>
      </c>
      <c r="N6069" s="143">
        <v>43842.0</v>
      </c>
    </row>
    <row r="6070">
      <c r="A6070" s="135">
        <v>6069.0</v>
      </c>
      <c r="B6070" s="135" t="s">
        <v>19132</v>
      </c>
      <c r="C6070" s="135" t="s">
        <v>108</v>
      </c>
      <c r="K6070" s="135">
        <v>100.0</v>
      </c>
      <c r="N6070" s="143">
        <v>45998.0</v>
      </c>
    </row>
    <row r="6071">
      <c r="A6071" s="135">
        <v>6070.0</v>
      </c>
      <c r="B6071" s="135" t="s">
        <v>19134</v>
      </c>
      <c r="C6071" s="135" t="s">
        <v>108</v>
      </c>
      <c r="K6071" s="135">
        <v>100.0</v>
      </c>
      <c r="N6071" s="143">
        <v>43842.0</v>
      </c>
    </row>
    <row r="6072">
      <c r="A6072" s="135">
        <v>6071.0</v>
      </c>
      <c r="B6072" s="135" t="s">
        <v>19136</v>
      </c>
      <c r="C6072" s="135" t="s">
        <v>108</v>
      </c>
      <c r="K6072" s="135">
        <v>10.0</v>
      </c>
      <c r="N6072" s="143">
        <v>46015.0</v>
      </c>
    </row>
    <row r="6073">
      <c r="A6073" s="135">
        <v>6072.0</v>
      </c>
      <c r="B6073" s="135" t="s">
        <v>19139</v>
      </c>
      <c r="C6073" s="135" t="s">
        <v>108</v>
      </c>
      <c r="N6073" s="143">
        <v>44887.0</v>
      </c>
    </row>
    <row r="6074">
      <c r="A6074" s="135">
        <v>6073.0</v>
      </c>
      <c r="B6074" s="135" t="s">
        <v>19141</v>
      </c>
      <c r="C6074" s="135" t="s">
        <v>108</v>
      </c>
      <c r="K6074" s="135">
        <v>30.0</v>
      </c>
      <c r="N6074" s="143">
        <v>44757.0</v>
      </c>
    </row>
    <row r="6075">
      <c r="A6075" s="135">
        <v>6074.0</v>
      </c>
      <c r="B6075" s="135" t="s">
        <v>19142</v>
      </c>
      <c r="C6075" s="135" t="s">
        <v>108</v>
      </c>
      <c r="K6075" s="135">
        <v>10.0</v>
      </c>
      <c r="N6075" s="143">
        <v>46059.0</v>
      </c>
    </row>
    <row r="6076">
      <c r="A6076" s="135">
        <v>6075.0</v>
      </c>
      <c r="B6076" s="135" t="s">
        <v>19144</v>
      </c>
      <c r="C6076" s="135" t="s">
        <v>108</v>
      </c>
      <c r="N6076" s="143">
        <v>43842.0</v>
      </c>
    </row>
    <row r="6077">
      <c r="A6077" s="135">
        <v>6076.0</v>
      </c>
      <c r="B6077" s="135" t="s">
        <v>19146</v>
      </c>
      <c r="C6077" s="135" t="s">
        <v>108</v>
      </c>
      <c r="K6077" s="135">
        <v>10.0</v>
      </c>
      <c r="N6077" s="143">
        <v>45642.0</v>
      </c>
    </row>
    <row r="6078">
      <c r="A6078" s="135">
        <v>6077.0</v>
      </c>
      <c r="B6078" s="135" t="s">
        <v>19149</v>
      </c>
      <c r="C6078" s="135" t="s">
        <v>108</v>
      </c>
      <c r="K6078" s="135">
        <v>10.0</v>
      </c>
      <c r="N6078" s="143">
        <v>46063.0</v>
      </c>
    </row>
    <row r="6079">
      <c r="A6079" s="135">
        <v>6078.0</v>
      </c>
      <c r="B6079" s="135" t="s">
        <v>19151</v>
      </c>
      <c r="C6079" s="135" t="s">
        <v>108</v>
      </c>
      <c r="K6079" s="135">
        <v>10.0</v>
      </c>
      <c r="N6079" s="143">
        <v>45559.0</v>
      </c>
    </row>
    <row r="6080">
      <c r="A6080" s="135">
        <v>6079.0</v>
      </c>
      <c r="B6080" s="135" t="s">
        <v>19152</v>
      </c>
      <c r="C6080" s="135" t="s">
        <v>108</v>
      </c>
      <c r="K6080" s="135">
        <v>20.0</v>
      </c>
      <c r="N6080" s="143">
        <v>46078.0</v>
      </c>
      <c r="Q6080" s="135" t="s">
        <v>9602</v>
      </c>
      <c r="R6080" s="135">
        <v>2.0</v>
      </c>
    </row>
    <row r="6081">
      <c r="A6081" s="135">
        <v>6080.0</v>
      </c>
      <c r="B6081" s="135" t="s">
        <v>4115</v>
      </c>
      <c r="C6081" s="135" t="s">
        <v>108</v>
      </c>
      <c r="K6081" s="135">
        <v>150.0</v>
      </c>
      <c r="N6081" s="143">
        <v>44790.0</v>
      </c>
      <c r="Q6081" s="135" t="s">
        <v>4118</v>
      </c>
    </row>
    <row r="6082">
      <c r="A6082" s="135">
        <v>6081.0</v>
      </c>
      <c r="B6082" s="135" t="s">
        <v>19154</v>
      </c>
      <c r="C6082" s="135" t="s">
        <v>108</v>
      </c>
      <c r="K6082" s="135">
        <v>20.0</v>
      </c>
      <c r="N6082" s="143">
        <v>45852.0</v>
      </c>
    </row>
    <row r="6083">
      <c r="A6083" s="135">
        <v>6082.0</v>
      </c>
      <c r="B6083" s="135" t="s">
        <v>19157</v>
      </c>
      <c r="C6083" s="135" t="s">
        <v>108</v>
      </c>
      <c r="K6083" s="135">
        <v>250.0</v>
      </c>
      <c r="N6083" s="143">
        <v>44326.0</v>
      </c>
    </row>
    <row r="6084">
      <c r="A6084" s="135">
        <v>6083.0</v>
      </c>
      <c r="B6084" s="135" t="s">
        <v>19159</v>
      </c>
      <c r="C6084" s="135" t="s">
        <v>108</v>
      </c>
      <c r="K6084" s="135">
        <v>20.0</v>
      </c>
      <c r="N6084" s="143">
        <v>46078.0</v>
      </c>
    </row>
    <row r="6085">
      <c r="A6085" s="135">
        <v>6084.0</v>
      </c>
      <c r="B6085" s="135" t="s">
        <v>19161</v>
      </c>
      <c r="C6085" s="135" t="s">
        <v>108</v>
      </c>
      <c r="K6085" s="135">
        <v>10.0</v>
      </c>
      <c r="N6085" s="143">
        <v>44861.0</v>
      </c>
    </row>
    <row r="6086">
      <c r="A6086" s="135">
        <v>6085.0</v>
      </c>
      <c r="B6086" s="135" t="s">
        <v>19163</v>
      </c>
      <c r="C6086" s="135" t="s">
        <v>108</v>
      </c>
      <c r="K6086" s="135">
        <v>10.0</v>
      </c>
      <c r="N6086" s="143">
        <v>46101.0</v>
      </c>
    </row>
    <row r="6087">
      <c r="A6087" s="135">
        <v>6086.0</v>
      </c>
      <c r="B6087" s="135" t="s">
        <v>19165</v>
      </c>
      <c r="C6087" s="135" t="s">
        <v>108</v>
      </c>
      <c r="K6087" s="135">
        <v>10.0</v>
      </c>
      <c r="N6087" s="143">
        <v>46117.0</v>
      </c>
      <c r="Q6087" s="135" t="s">
        <v>19166</v>
      </c>
    </row>
    <row r="6088">
      <c r="A6088" s="135">
        <v>6087.0</v>
      </c>
      <c r="B6088" s="135" t="s">
        <v>19169</v>
      </c>
      <c r="C6088" s="135" t="s">
        <v>108</v>
      </c>
      <c r="K6088" s="135">
        <v>10.0</v>
      </c>
      <c r="N6088" s="143">
        <v>46017.0</v>
      </c>
    </row>
    <row r="6089">
      <c r="A6089" s="135">
        <v>6088.0</v>
      </c>
      <c r="B6089" s="135" t="s">
        <v>19170</v>
      </c>
      <c r="C6089" s="135" t="s">
        <v>108</v>
      </c>
      <c r="N6089" s="143">
        <v>44096.0</v>
      </c>
    </row>
    <row r="6090">
      <c r="A6090" s="135">
        <v>6089.0</v>
      </c>
      <c r="B6090" s="135" t="s">
        <v>19172</v>
      </c>
      <c r="C6090" s="135" t="s">
        <v>108</v>
      </c>
      <c r="K6090" s="135">
        <v>10.0</v>
      </c>
      <c r="N6090" s="143">
        <v>45186.0</v>
      </c>
    </row>
    <row r="6091">
      <c r="A6091" s="135">
        <v>6090.0</v>
      </c>
      <c r="B6091" s="135" t="s">
        <v>19174</v>
      </c>
      <c r="C6091" s="135" t="s">
        <v>108</v>
      </c>
      <c r="N6091" s="143">
        <v>43993.0</v>
      </c>
    </row>
    <row r="6092">
      <c r="A6092" s="135">
        <v>6091.0</v>
      </c>
      <c r="B6092" s="135" t="s">
        <v>19176</v>
      </c>
      <c r="C6092" s="135" t="s">
        <v>108</v>
      </c>
      <c r="K6092" s="135">
        <v>100.0</v>
      </c>
      <c r="N6092" s="143">
        <v>45174.0</v>
      </c>
    </row>
    <row r="6093">
      <c r="A6093" s="135">
        <v>6092.0</v>
      </c>
      <c r="B6093" s="135" t="s">
        <v>19178</v>
      </c>
      <c r="C6093" s="135" t="s">
        <v>108</v>
      </c>
      <c r="K6093" s="135">
        <v>10.0</v>
      </c>
      <c r="N6093" s="143">
        <v>46012.0</v>
      </c>
    </row>
    <row r="6094">
      <c r="A6094" s="135">
        <v>6093.0</v>
      </c>
      <c r="B6094" s="135" t="s">
        <v>19180</v>
      </c>
      <c r="C6094" s="135" t="s">
        <v>108</v>
      </c>
      <c r="N6094" s="143">
        <v>42864.0</v>
      </c>
    </row>
    <row r="6095">
      <c r="A6095" s="135">
        <v>6094.0</v>
      </c>
      <c r="B6095" s="135" t="s">
        <v>19182</v>
      </c>
      <c r="C6095" s="135" t="s">
        <v>108</v>
      </c>
      <c r="K6095" s="135">
        <v>90.0</v>
      </c>
      <c r="N6095" s="143">
        <v>46042.0</v>
      </c>
    </row>
    <row r="6096">
      <c r="A6096" s="135">
        <v>6095.0</v>
      </c>
      <c r="B6096" s="135" t="s">
        <v>19184</v>
      </c>
      <c r="C6096" s="135" t="s">
        <v>108</v>
      </c>
      <c r="N6096" s="143">
        <v>44674.0</v>
      </c>
    </row>
    <row r="6097">
      <c r="A6097" s="135">
        <v>6096.0</v>
      </c>
      <c r="B6097" s="135" t="s">
        <v>19186</v>
      </c>
      <c r="C6097" s="135" t="s">
        <v>108</v>
      </c>
      <c r="K6097" s="135">
        <v>20.0</v>
      </c>
      <c r="N6097" s="143">
        <v>45847.0</v>
      </c>
    </row>
    <row r="6098">
      <c r="A6098" s="135">
        <v>6097.0</v>
      </c>
      <c r="B6098" s="135" t="s">
        <v>19188</v>
      </c>
      <c r="C6098" s="135" t="s">
        <v>108</v>
      </c>
      <c r="K6098" s="135">
        <v>20.0</v>
      </c>
      <c r="N6098" s="143">
        <v>43846.0</v>
      </c>
    </row>
    <row r="6099">
      <c r="A6099" s="135">
        <v>6098.0</v>
      </c>
      <c r="B6099" s="135" t="s">
        <v>19190</v>
      </c>
      <c r="C6099" s="135" t="s">
        <v>108</v>
      </c>
      <c r="K6099" s="135">
        <v>20.0</v>
      </c>
      <c r="N6099" s="143">
        <v>46109.0</v>
      </c>
      <c r="Q6099" s="135" t="s">
        <v>19191</v>
      </c>
    </row>
    <row r="6100">
      <c r="A6100" s="135">
        <v>6099.0</v>
      </c>
      <c r="B6100" s="135" t="s">
        <v>19194</v>
      </c>
      <c r="C6100" s="135" t="s">
        <v>108</v>
      </c>
      <c r="N6100" s="143">
        <v>44799.0</v>
      </c>
    </row>
    <row r="6101">
      <c r="A6101" s="135">
        <v>6100.0</v>
      </c>
      <c r="B6101" s="135" t="s">
        <v>19195</v>
      </c>
      <c r="C6101" s="135" t="s">
        <v>108</v>
      </c>
      <c r="N6101" s="143">
        <v>44170.0</v>
      </c>
    </row>
    <row r="6102">
      <c r="A6102" s="135">
        <v>6101.0</v>
      </c>
      <c r="B6102" s="135" t="s">
        <v>19197</v>
      </c>
      <c r="C6102" s="135" t="s">
        <v>108</v>
      </c>
      <c r="K6102" s="135">
        <v>40.0</v>
      </c>
      <c r="N6102" s="143">
        <v>45492.0</v>
      </c>
    </row>
    <row r="6103">
      <c r="A6103" s="135">
        <v>6102.0</v>
      </c>
      <c r="B6103" s="135" t="s">
        <v>19199</v>
      </c>
      <c r="C6103" s="135" t="s">
        <v>108</v>
      </c>
      <c r="K6103" s="135">
        <v>90.0</v>
      </c>
      <c r="N6103" s="143">
        <v>46025.0</v>
      </c>
    </row>
    <row r="6104">
      <c r="A6104" s="135">
        <v>6103.0</v>
      </c>
      <c r="B6104" s="135" t="s">
        <v>19201</v>
      </c>
      <c r="C6104" s="135" t="s">
        <v>108</v>
      </c>
      <c r="K6104" s="135">
        <v>30.0</v>
      </c>
      <c r="N6104" s="143">
        <v>46083.0</v>
      </c>
    </row>
    <row r="6105">
      <c r="A6105" s="135">
        <v>6104.0</v>
      </c>
      <c r="B6105" s="135" t="s">
        <v>19203</v>
      </c>
      <c r="C6105" s="135" t="s">
        <v>108</v>
      </c>
      <c r="N6105" s="143">
        <v>43849.0</v>
      </c>
    </row>
    <row r="6106">
      <c r="A6106" s="135">
        <v>6105.0</v>
      </c>
      <c r="B6106" s="135" t="s">
        <v>19205</v>
      </c>
      <c r="C6106" s="135" t="s">
        <v>108</v>
      </c>
      <c r="N6106" s="143">
        <v>46079.0</v>
      </c>
    </row>
    <row r="6107">
      <c r="A6107" s="135">
        <v>6106.0</v>
      </c>
      <c r="B6107" s="135" t="s">
        <v>19207</v>
      </c>
      <c r="C6107" s="135" t="s">
        <v>108</v>
      </c>
      <c r="K6107" s="135">
        <v>250.0</v>
      </c>
      <c r="N6107" s="143">
        <v>43976.0</v>
      </c>
    </row>
    <row r="6108">
      <c r="A6108" s="135">
        <v>6107.0</v>
      </c>
      <c r="B6108" s="135" t="s">
        <v>19209</v>
      </c>
      <c r="C6108" s="135" t="s">
        <v>108</v>
      </c>
      <c r="N6108" s="143">
        <v>44284.0</v>
      </c>
    </row>
    <row r="6109">
      <c r="A6109" s="135">
        <v>6108.0</v>
      </c>
      <c r="B6109" s="135" t="s">
        <v>19211</v>
      </c>
      <c r="C6109" s="135" t="s">
        <v>108</v>
      </c>
      <c r="K6109" s="135">
        <v>20.0</v>
      </c>
      <c r="N6109" s="143">
        <v>45715.0</v>
      </c>
    </row>
    <row r="6110">
      <c r="A6110" s="135">
        <v>6109.0</v>
      </c>
      <c r="B6110" s="135" t="s">
        <v>19213</v>
      </c>
      <c r="C6110" s="135" t="s">
        <v>108</v>
      </c>
      <c r="N6110" s="143">
        <v>43846.0</v>
      </c>
    </row>
    <row r="6111">
      <c r="A6111" s="135">
        <v>6110.0</v>
      </c>
      <c r="B6111" s="135" t="s">
        <v>19214</v>
      </c>
      <c r="C6111" s="135" t="s">
        <v>108</v>
      </c>
      <c r="K6111" s="135">
        <v>10.0</v>
      </c>
      <c r="N6111" s="143">
        <v>46065.0</v>
      </c>
    </row>
    <row r="6112">
      <c r="A6112" s="135">
        <v>6111.0</v>
      </c>
      <c r="B6112" s="135" t="s">
        <v>19217</v>
      </c>
      <c r="C6112" s="135" t="s">
        <v>108</v>
      </c>
      <c r="K6112" s="135">
        <v>150.0</v>
      </c>
      <c r="N6112" s="143">
        <v>45824.0</v>
      </c>
      <c r="Q6112" s="135" t="s">
        <v>19219</v>
      </c>
      <c r="R6112" s="135">
        <v>1.0</v>
      </c>
    </row>
    <row r="6113">
      <c r="A6113" s="135">
        <v>6112.0</v>
      </c>
      <c r="B6113" s="135" t="s">
        <v>19220</v>
      </c>
      <c r="C6113" s="135" t="s">
        <v>108</v>
      </c>
      <c r="N6113" s="143">
        <v>45032.0</v>
      </c>
    </row>
    <row r="6114">
      <c r="A6114" s="135">
        <v>6113.0</v>
      </c>
      <c r="B6114" s="135" t="s">
        <v>19222</v>
      </c>
      <c r="C6114" s="135" t="s">
        <v>108</v>
      </c>
      <c r="N6114" s="143">
        <v>45950.0</v>
      </c>
    </row>
    <row r="6115">
      <c r="A6115" s="135">
        <v>6114.0</v>
      </c>
      <c r="B6115" s="135" t="s">
        <v>19224</v>
      </c>
      <c r="C6115" s="135" t="s">
        <v>108</v>
      </c>
      <c r="K6115" s="135">
        <v>150.0</v>
      </c>
      <c r="N6115" s="143">
        <v>44266.0</v>
      </c>
      <c r="Q6115" s="135" t="s">
        <v>19225</v>
      </c>
    </row>
    <row r="6116">
      <c r="A6116" s="135">
        <v>6115.0</v>
      </c>
      <c r="B6116" s="135" t="s">
        <v>19226</v>
      </c>
      <c r="C6116" s="135" t="s">
        <v>108</v>
      </c>
      <c r="K6116" s="135">
        <v>30.0</v>
      </c>
      <c r="N6116" s="143">
        <v>44198.0</v>
      </c>
    </row>
    <row r="6117">
      <c r="A6117" s="135">
        <v>6116.0</v>
      </c>
      <c r="B6117" s="135" t="s">
        <v>19228</v>
      </c>
      <c r="C6117" s="135" t="s">
        <v>108</v>
      </c>
      <c r="K6117" s="135">
        <v>10.0</v>
      </c>
      <c r="N6117" s="143">
        <v>46072.0</v>
      </c>
    </row>
    <row r="6118">
      <c r="A6118" s="135">
        <v>6117.0</v>
      </c>
      <c r="B6118" s="135" t="s">
        <v>19230</v>
      </c>
      <c r="C6118" s="135" t="s">
        <v>108</v>
      </c>
      <c r="N6118" s="143">
        <v>44342.0</v>
      </c>
    </row>
    <row r="6119">
      <c r="A6119" s="135">
        <v>6118.0</v>
      </c>
      <c r="B6119" s="135" t="s">
        <v>19232</v>
      </c>
      <c r="C6119" s="135" t="s">
        <v>108</v>
      </c>
      <c r="K6119" s="135">
        <v>300.0</v>
      </c>
      <c r="N6119" s="143">
        <v>43987.0</v>
      </c>
    </row>
    <row r="6120">
      <c r="A6120" s="135">
        <v>6119.0</v>
      </c>
      <c r="B6120" s="135" t="s">
        <v>19234</v>
      </c>
      <c r="C6120" s="135" t="s">
        <v>108</v>
      </c>
      <c r="K6120" s="135">
        <v>90.0</v>
      </c>
      <c r="N6120" s="143">
        <v>46005.0</v>
      </c>
    </row>
    <row r="6121">
      <c r="A6121" s="135">
        <v>6120.0</v>
      </c>
      <c r="B6121" s="135" t="s">
        <v>19235</v>
      </c>
      <c r="C6121" s="135" t="s">
        <v>108</v>
      </c>
      <c r="K6121" s="135">
        <v>10.0</v>
      </c>
      <c r="N6121" s="143">
        <v>46011.0</v>
      </c>
    </row>
    <row r="6122">
      <c r="A6122" s="135">
        <v>6121.0</v>
      </c>
      <c r="B6122" s="135" t="s">
        <v>19237</v>
      </c>
      <c r="C6122" s="135" t="s">
        <v>108</v>
      </c>
      <c r="N6122" s="143">
        <v>43841.0</v>
      </c>
    </row>
    <row r="6123">
      <c r="A6123" s="135">
        <v>6122.0</v>
      </c>
      <c r="B6123" s="135" t="s">
        <v>19239</v>
      </c>
      <c r="C6123" s="135" t="s">
        <v>108</v>
      </c>
      <c r="K6123" s="135">
        <v>100.0</v>
      </c>
      <c r="N6123" s="143">
        <v>44527.0</v>
      </c>
    </row>
    <row r="6124">
      <c r="A6124" s="135">
        <v>6123.0</v>
      </c>
      <c r="B6124" s="135" t="s">
        <v>19242</v>
      </c>
      <c r="C6124" s="135" t="s">
        <v>108</v>
      </c>
      <c r="N6124" s="143">
        <v>43843.0</v>
      </c>
    </row>
    <row r="6125">
      <c r="A6125" s="135">
        <v>6124.0</v>
      </c>
      <c r="B6125" s="135" t="s">
        <v>19243</v>
      </c>
      <c r="C6125" s="135" t="s">
        <v>108</v>
      </c>
      <c r="N6125" s="143">
        <v>44866.0</v>
      </c>
    </row>
    <row r="6126">
      <c r="A6126" s="135">
        <v>6125.0</v>
      </c>
      <c r="B6126" s="135" t="s">
        <v>19245</v>
      </c>
      <c r="C6126" s="135" t="s">
        <v>108</v>
      </c>
      <c r="K6126" s="135">
        <v>90.0</v>
      </c>
      <c r="N6126" s="143">
        <v>44936.0</v>
      </c>
    </row>
    <row r="6127">
      <c r="A6127" s="135">
        <v>6126.0</v>
      </c>
      <c r="B6127" s="135" t="s">
        <v>19247</v>
      </c>
      <c r="C6127" s="135" t="s">
        <v>108</v>
      </c>
      <c r="K6127" s="135">
        <v>80.0</v>
      </c>
      <c r="N6127" s="143">
        <v>44655.0</v>
      </c>
    </row>
    <row r="6128">
      <c r="A6128" s="135">
        <v>6127.0</v>
      </c>
      <c r="B6128" s="135" t="s">
        <v>19248</v>
      </c>
      <c r="C6128" s="135" t="s">
        <v>108</v>
      </c>
      <c r="K6128" s="135">
        <v>20.0</v>
      </c>
      <c r="N6128" s="143">
        <v>45845.0</v>
      </c>
    </row>
    <row r="6129">
      <c r="A6129" s="135">
        <v>6128.0</v>
      </c>
      <c r="B6129" s="135" t="s">
        <v>19250</v>
      </c>
      <c r="C6129" s="135" t="s">
        <v>108</v>
      </c>
      <c r="K6129" s="135">
        <v>10.0</v>
      </c>
      <c r="N6129" s="143">
        <v>46019.0</v>
      </c>
    </row>
    <row r="6130">
      <c r="A6130" s="135">
        <v>6129.0</v>
      </c>
      <c r="B6130" s="135" t="s">
        <v>19253</v>
      </c>
      <c r="C6130" s="135" t="s">
        <v>108</v>
      </c>
      <c r="K6130" s="135">
        <v>10.0</v>
      </c>
      <c r="N6130" s="143">
        <v>44674.0</v>
      </c>
    </row>
    <row r="6131">
      <c r="A6131" s="135">
        <v>6130.0</v>
      </c>
      <c r="B6131" s="135" t="s">
        <v>19255</v>
      </c>
      <c r="C6131" s="135" t="s">
        <v>108</v>
      </c>
      <c r="N6131" s="143">
        <v>43787.0</v>
      </c>
    </row>
    <row r="6132">
      <c r="A6132" s="135">
        <v>6131.0</v>
      </c>
      <c r="B6132" s="135" t="s">
        <v>19257</v>
      </c>
      <c r="C6132" s="135" t="s">
        <v>108</v>
      </c>
      <c r="K6132" s="135">
        <v>40.0</v>
      </c>
      <c r="N6132" s="143">
        <v>45576.0</v>
      </c>
    </row>
    <row r="6133">
      <c r="A6133" s="135">
        <v>6132.0</v>
      </c>
      <c r="B6133" s="135" t="s">
        <v>19259</v>
      </c>
      <c r="C6133" s="135" t="s">
        <v>108</v>
      </c>
      <c r="K6133" s="135">
        <v>10.0</v>
      </c>
      <c r="N6133" s="143">
        <v>46019.0</v>
      </c>
    </row>
    <row r="6134">
      <c r="A6134" s="135">
        <v>6133.0</v>
      </c>
      <c r="B6134" s="135" t="s">
        <v>19260</v>
      </c>
      <c r="C6134" s="135" t="s">
        <v>108</v>
      </c>
      <c r="N6134" s="143">
        <v>45101.0</v>
      </c>
    </row>
    <row r="6135">
      <c r="A6135" s="135">
        <v>6134.0</v>
      </c>
      <c r="B6135" s="135" t="s">
        <v>19262</v>
      </c>
      <c r="C6135" s="135" t="s">
        <v>108</v>
      </c>
      <c r="K6135" s="135">
        <v>150.0</v>
      </c>
      <c r="N6135" s="143">
        <v>44567.0</v>
      </c>
    </row>
    <row r="6136">
      <c r="A6136" s="135">
        <v>6135.0</v>
      </c>
      <c r="B6136" s="135" t="s">
        <v>19265</v>
      </c>
      <c r="C6136" s="135" t="s">
        <v>108</v>
      </c>
      <c r="K6136" s="135">
        <v>10.0</v>
      </c>
      <c r="N6136" s="143">
        <v>46055.0</v>
      </c>
    </row>
    <row r="6137">
      <c r="A6137" s="135">
        <v>6136.0</v>
      </c>
      <c r="B6137" s="135" t="s">
        <v>19267</v>
      </c>
      <c r="C6137" s="135" t="s">
        <v>108</v>
      </c>
      <c r="K6137" s="135">
        <v>100.0</v>
      </c>
      <c r="N6137" s="143">
        <v>43919.0</v>
      </c>
    </row>
    <row r="6138">
      <c r="A6138" s="135">
        <v>6137.0</v>
      </c>
      <c r="B6138" s="135" t="s">
        <v>19269</v>
      </c>
      <c r="C6138" s="135" t="s">
        <v>108</v>
      </c>
      <c r="K6138" s="135">
        <v>80.0</v>
      </c>
      <c r="N6138" s="143">
        <v>45055.0</v>
      </c>
    </row>
    <row r="6139">
      <c r="A6139" s="135">
        <v>6138.0</v>
      </c>
      <c r="B6139" s="135" t="s">
        <v>19271</v>
      </c>
      <c r="C6139" s="135" t="s">
        <v>108</v>
      </c>
      <c r="K6139" s="135">
        <v>150.0</v>
      </c>
      <c r="N6139" s="143">
        <v>45828.0</v>
      </c>
    </row>
    <row r="6140">
      <c r="A6140" s="135">
        <v>6139.0</v>
      </c>
      <c r="B6140" s="135" t="s">
        <v>19273</v>
      </c>
      <c r="C6140" s="135" t="s">
        <v>108</v>
      </c>
      <c r="N6140" s="143">
        <v>45524.0</v>
      </c>
    </row>
    <row r="6141">
      <c r="A6141" s="135">
        <v>6140.0</v>
      </c>
      <c r="B6141" s="135" t="s">
        <v>19274</v>
      </c>
      <c r="C6141" s="135" t="s">
        <v>108</v>
      </c>
      <c r="K6141" s="135">
        <v>200.0</v>
      </c>
      <c r="N6141" s="143">
        <v>44941.0</v>
      </c>
    </row>
    <row r="6142">
      <c r="A6142" s="135">
        <v>6141.0</v>
      </c>
      <c r="B6142" s="135" t="s">
        <v>19277</v>
      </c>
      <c r="C6142" s="135" t="s">
        <v>108</v>
      </c>
      <c r="K6142" s="135">
        <v>30.0</v>
      </c>
      <c r="N6142" s="143">
        <v>43897.0</v>
      </c>
    </row>
    <row r="6143">
      <c r="A6143" s="135">
        <v>6142.0</v>
      </c>
      <c r="B6143" s="135" t="s">
        <v>4121</v>
      </c>
      <c r="C6143" s="135" t="s">
        <v>108</v>
      </c>
      <c r="K6143" s="135">
        <v>70.0</v>
      </c>
      <c r="N6143" s="143">
        <v>42850.0</v>
      </c>
    </row>
    <row r="6144">
      <c r="A6144" s="135">
        <v>6143.0</v>
      </c>
      <c r="B6144" s="135" t="s">
        <v>19280</v>
      </c>
      <c r="C6144" s="135" t="s">
        <v>108</v>
      </c>
      <c r="K6144" s="135">
        <v>80.0</v>
      </c>
      <c r="N6144" s="143">
        <v>43846.0</v>
      </c>
    </row>
    <row r="6145">
      <c r="A6145" s="135">
        <v>6144.0</v>
      </c>
      <c r="B6145" s="135" t="s">
        <v>19282</v>
      </c>
      <c r="C6145" s="135" t="s">
        <v>108</v>
      </c>
      <c r="K6145" s="135">
        <v>100.0</v>
      </c>
      <c r="N6145" s="143">
        <v>44079.0</v>
      </c>
    </row>
    <row r="6146">
      <c r="A6146" s="135">
        <v>6145.0</v>
      </c>
      <c r="B6146" s="135" t="s">
        <v>19284</v>
      </c>
      <c r="C6146" s="135" t="s">
        <v>108</v>
      </c>
      <c r="N6146" s="143">
        <v>44713.0</v>
      </c>
    </row>
    <row r="6147">
      <c r="A6147" s="135">
        <v>6146.0</v>
      </c>
      <c r="B6147" s="135" t="s">
        <v>19286</v>
      </c>
      <c r="C6147" s="135" t="s">
        <v>108</v>
      </c>
      <c r="K6147" s="135">
        <v>30.0</v>
      </c>
      <c r="N6147" s="143">
        <v>46057.0</v>
      </c>
    </row>
    <row r="6148">
      <c r="A6148" s="135">
        <v>6147.0</v>
      </c>
      <c r="B6148" s="135" t="s">
        <v>19288</v>
      </c>
      <c r="C6148" s="135" t="s">
        <v>108</v>
      </c>
      <c r="K6148" s="135">
        <v>20.0</v>
      </c>
      <c r="N6148" s="143">
        <v>45846.0</v>
      </c>
    </row>
    <row r="6149">
      <c r="A6149" s="135">
        <v>6148.0</v>
      </c>
      <c r="B6149" s="135" t="s">
        <v>19290</v>
      </c>
      <c r="C6149" s="135" t="s">
        <v>108</v>
      </c>
      <c r="K6149" s="135">
        <v>100.0</v>
      </c>
      <c r="N6149" s="143">
        <v>43983.0</v>
      </c>
    </row>
    <row r="6150">
      <c r="A6150" s="135">
        <v>6149.0</v>
      </c>
      <c r="B6150" s="135" t="s">
        <v>19291</v>
      </c>
      <c r="C6150" s="135" t="s">
        <v>108</v>
      </c>
      <c r="K6150" s="135">
        <v>250.0</v>
      </c>
      <c r="N6150" s="143">
        <v>45786.0</v>
      </c>
    </row>
    <row r="6151">
      <c r="A6151" s="135">
        <v>6150.0</v>
      </c>
      <c r="B6151" s="135" t="s">
        <v>19293</v>
      </c>
      <c r="C6151" s="135" t="s">
        <v>108</v>
      </c>
      <c r="K6151" s="135">
        <v>10.0</v>
      </c>
      <c r="N6151" s="143">
        <v>46019.0</v>
      </c>
      <c r="Q6151" s="135" t="s">
        <v>19295</v>
      </c>
      <c r="R6151" s="135">
        <v>1.0</v>
      </c>
    </row>
    <row r="6152">
      <c r="A6152" s="135">
        <v>6151.0</v>
      </c>
      <c r="B6152" s="135" t="s">
        <v>19296</v>
      </c>
      <c r="C6152" s="135" t="s">
        <v>108</v>
      </c>
      <c r="K6152" s="135">
        <v>10.0</v>
      </c>
      <c r="N6152" s="143">
        <v>45847.0</v>
      </c>
    </row>
    <row r="6153">
      <c r="A6153" s="135">
        <v>6152.0</v>
      </c>
      <c r="B6153" s="135" t="s">
        <v>19299</v>
      </c>
      <c r="C6153" s="135" t="s">
        <v>108</v>
      </c>
      <c r="N6153" s="143">
        <v>44386.0</v>
      </c>
    </row>
    <row r="6154">
      <c r="A6154" s="135">
        <v>6153.0</v>
      </c>
      <c r="B6154" s="135" t="s">
        <v>19300</v>
      </c>
      <c r="C6154" s="135" t="s">
        <v>108</v>
      </c>
      <c r="K6154" s="135">
        <v>100.0</v>
      </c>
      <c r="N6154" s="143">
        <v>43870.0</v>
      </c>
    </row>
    <row r="6155">
      <c r="A6155" s="135">
        <v>6154.0</v>
      </c>
      <c r="B6155" s="135" t="s">
        <v>19303</v>
      </c>
      <c r="C6155" s="135" t="s">
        <v>108</v>
      </c>
      <c r="K6155" s="135">
        <v>80.0</v>
      </c>
      <c r="N6155" s="143">
        <v>45038.0</v>
      </c>
    </row>
    <row r="6156">
      <c r="A6156" s="135">
        <v>6155.0</v>
      </c>
      <c r="B6156" s="135" t="s">
        <v>19305</v>
      </c>
      <c r="C6156" s="135" t="s">
        <v>108</v>
      </c>
      <c r="N6156" s="143">
        <v>44492.0</v>
      </c>
    </row>
    <row r="6157">
      <c r="A6157" s="135">
        <v>6156.0</v>
      </c>
      <c r="B6157" s="135" t="s">
        <v>19307</v>
      </c>
      <c r="C6157" s="135" t="s">
        <v>108</v>
      </c>
      <c r="N6157" s="143">
        <v>44608.0</v>
      </c>
    </row>
    <row r="6158">
      <c r="A6158" s="135">
        <v>6157.0</v>
      </c>
      <c r="B6158" s="135" t="s">
        <v>19310</v>
      </c>
      <c r="C6158" s="135" t="s">
        <v>108</v>
      </c>
      <c r="K6158" s="135">
        <v>70.0</v>
      </c>
      <c r="N6158" s="143">
        <v>44567.0</v>
      </c>
    </row>
    <row r="6159">
      <c r="A6159" s="135">
        <v>6158.0</v>
      </c>
      <c r="B6159" s="135" t="s">
        <v>19311</v>
      </c>
      <c r="C6159" s="135" t="s">
        <v>108</v>
      </c>
      <c r="K6159" s="135">
        <v>30.0</v>
      </c>
      <c r="N6159" s="143">
        <v>45204.0</v>
      </c>
    </row>
    <row r="6160">
      <c r="A6160" s="135">
        <v>6159.0</v>
      </c>
      <c r="B6160" s="135" t="s">
        <v>19313</v>
      </c>
      <c r="C6160" s="135" t="s">
        <v>108</v>
      </c>
      <c r="K6160" s="135">
        <v>50.0</v>
      </c>
      <c r="N6160" s="143">
        <v>45514.0</v>
      </c>
    </row>
    <row r="6161">
      <c r="A6161" s="135">
        <v>6160.0</v>
      </c>
      <c r="B6161" s="135" t="s">
        <v>19315</v>
      </c>
      <c r="C6161" s="135" t="s">
        <v>108</v>
      </c>
      <c r="K6161" s="135">
        <v>20.0</v>
      </c>
      <c r="N6161" s="143">
        <v>46058.0</v>
      </c>
    </row>
    <row r="6162">
      <c r="A6162" s="135">
        <v>6161.0</v>
      </c>
      <c r="B6162" s="135" t="s">
        <v>19317</v>
      </c>
      <c r="C6162" s="135" t="s">
        <v>108</v>
      </c>
      <c r="K6162" s="135">
        <v>40.0</v>
      </c>
      <c r="N6162" s="143">
        <v>43886.0</v>
      </c>
    </row>
    <row r="6163">
      <c r="A6163" s="135">
        <v>6162.0</v>
      </c>
      <c r="B6163" s="135" t="s">
        <v>19319</v>
      </c>
      <c r="C6163" s="135" t="s">
        <v>108</v>
      </c>
      <c r="D6163" s="135">
        <v>0.0</v>
      </c>
      <c r="H6163" s="135" t="s">
        <v>19322</v>
      </c>
      <c r="I6163" s="142">
        <v>46095.476805555554</v>
      </c>
      <c r="N6163" s="143">
        <v>45510.0</v>
      </c>
    </row>
    <row r="6164">
      <c r="A6164" s="135">
        <v>6163.0</v>
      </c>
      <c r="B6164" s="135" t="s">
        <v>19323</v>
      </c>
      <c r="C6164" s="135" t="s">
        <v>108</v>
      </c>
      <c r="K6164" s="135">
        <v>200.0</v>
      </c>
      <c r="N6164" s="143">
        <v>43840.0</v>
      </c>
    </row>
    <row r="6165">
      <c r="A6165" s="135">
        <v>6164.0</v>
      </c>
      <c r="B6165" s="135" t="s">
        <v>19325</v>
      </c>
      <c r="C6165" s="135" t="s">
        <v>108</v>
      </c>
      <c r="K6165" s="135">
        <v>10.0</v>
      </c>
      <c r="N6165" s="143">
        <v>45729.0</v>
      </c>
      <c r="Q6165" s="135" t="s">
        <v>19327</v>
      </c>
      <c r="R6165" s="135">
        <v>1.0</v>
      </c>
    </row>
    <row r="6166">
      <c r="A6166" s="135">
        <v>6165.0</v>
      </c>
      <c r="B6166" s="135" t="s">
        <v>19328</v>
      </c>
      <c r="C6166" s="135" t="s">
        <v>108</v>
      </c>
      <c r="K6166" s="135">
        <v>30.0</v>
      </c>
      <c r="N6166" s="143">
        <v>45455.0</v>
      </c>
    </row>
    <row r="6167">
      <c r="A6167" s="135">
        <v>6166.0</v>
      </c>
      <c r="B6167" s="135" t="s">
        <v>19330</v>
      </c>
      <c r="C6167" s="135" t="s">
        <v>108</v>
      </c>
      <c r="N6167" s="143">
        <v>43845.0</v>
      </c>
    </row>
    <row r="6168">
      <c r="A6168" s="135">
        <v>6167.0</v>
      </c>
      <c r="B6168" s="135" t="s">
        <v>19333</v>
      </c>
      <c r="C6168" s="135" t="s">
        <v>108</v>
      </c>
      <c r="K6168" s="135">
        <v>10.0</v>
      </c>
      <c r="N6168" s="143">
        <v>45681.0</v>
      </c>
    </row>
    <row r="6169">
      <c r="A6169" s="135">
        <v>6168.0</v>
      </c>
      <c r="B6169" s="135" t="s">
        <v>19334</v>
      </c>
      <c r="C6169" s="135" t="s">
        <v>108</v>
      </c>
      <c r="N6169" s="143">
        <v>45697.0</v>
      </c>
    </row>
    <row r="6170">
      <c r="A6170" s="135">
        <v>6169.0</v>
      </c>
      <c r="B6170" s="135" t="s">
        <v>19335</v>
      </c>
      <c r="C6170" s="135" t="s">
        <v>108</v>
      </c>
      <c r="K6170" s="135">
        <v>100.0</v>
      </c>
      <c r="N6170" s="143">
        <v>44977.0</v>
      </c>
    </row>
    <row r="6171">
      <c r="A6171" s="135">
        <v>6170.0</v>
      </c>
      <c r="B6171" s="135" t="s">
        <v>19337</v>
      </c>
      <c r="C6171" s="135" t="s">
        <v>108</v>
      </c>
      <c r="K6171" s="135">
        <v>60.0</v>
      </c>
      <c r="N6171" s="143">
        <v>44260.0</v>
      </c>
    </row>
    <row r="6172">
      <c r="A6172" s="135">
        <v>6171.0</v>
      </c>
      <c r="B6172" s="135" t="s">
        <v>19338</v>
      </c>
      <c r="C6172" s="135" t="s">
        <v>108</v>
      </c>
      <c r="K6172" s="135">
        <v>10.0</v>
      </c>
      <c r="N6172" s="143">
        <v>46091.0</v>
      </c>
    </row>
    <row r="6173">
      <c r="A6173" s="135">
        <v>6172.0</v>
      </c>
      <c r="B6173" s="135" t="s">
        <v>19340</v>
      </c>
      <c r="C6173" s="135" t="s">
        <v>108</v>
      </c>
      <c r="K6173" s="135">
        <v>20.0</v>
      </c>
      <c r="N6173" s="143">
        <v>46070.0</v>
      </c>
    </row>
    <row r="6174">
      <c r="A6174" s="135">
        <v>6173.0</v>
      </c>
      <c r="B6174" s="135" t="s">
        <v>19343</v>
      </c>
      <c r="C6174" s="135" t="s">
        <v>108</v>
      </c>
      <c r="K6174" s="135">
        <v>10.0</v>
      </c>
      <c r="N6174" s="143">
        <v>45838.0</v>
      </c>
    </row>
    <row r="6175">
      <c r="A6175" s="135">
        <v>6174.0</v>
      </c>
      <c r="B6175" s="135" t="s">
        <v>19345</v>
      </c>
      <c r="C6175" s="135" t="s">
        <v>108</v>
      </c>
      <c r="K6175" s="135">
        <v>10.0</v>
      </c>
      <c r="N6175" s="143">
        <v>46010.0</v>
      </c>
    </row>
    <row r="6176">
      <c r="A6176" s="135">
        <v>6175.0</v>
      </c>
      <c r="B6176" s="135" t="s">
        <v>19346</v>
      </c>
      <c r="C6176" s="135" t="s">
        <v>108</v>
      </c>
      <c r="N6176" s="143">
        <v>45503.0</v>
      </c>
    </row>
    <row r="6177">
      <c r="A6177" s="135">
        <v>6176.0</v>
      </c>
      <c r="B6177" s="135" t="s">
        <v>19348</v>
      </c>
      <c r="C6177" s="135" t="s">
        <v>108</v>
      </c>
      <c r="K6177" s="135">
        <v>10.0</v>
      </c>
      <c r="N6177" s="143">
        <v>45449.0</v>
      </c>
    </row>
    <row r="6178">
      <c r="A6178" s="135">
        <v>6177.0</v>
      </c>
      <c r="B6178" s="135" t="s">
        <v>19350</v>
      </c>
      <c r="C6178" s="135" t="s">
        <v>108</v>
      </c>
      <c r="K6178" s="135">
        <v>150.0</v>
      </c>
      <c r="N6178" s="143">
        <v>44172.0</v>
      </c>
      <c r="Q6178" s="135" t="s">
        <v>19352</v>
      </c>
    </row>
    <row r="6179">
      <c r="A6179" s="135">
        <v>6178.0</v>
      </c>
      <c r="B6179" s="135" t="s">
        <v>19354</v>
      </c>
      <c r="C6179" s="135" t="s">
        <v>108</v>
      </c>
      <c r="K6179" s="135">
        <v>90.0</v>
      </c>
      <c r="N6179" s="143">
        <v>44972.0</v>
      </c>
    </row>
    <row r="6180">
      <c r="A6180" s="135">
        <v>6179.0</v>
      </c>
      <c r="B6180" s="135" t="s">
        <v>19355</v>
      </c>
      <c r="C6180" s="135" t="s">
        <v>108</v>
      </c>
      <c r="N6180" s="143">
        <v>46081.0</v>
      </c>
    </row>
    <row r="6181">
      <c r="A6181" s="135">
        <v>6180.0</v>
      </c>
      <c r="B6181" s="135" t="s">
        <v>19357</v>
      </c>
      <c r="C6181" s="135" t="s">
        <v>108</v>
      </c>
      <c r="K6181" s="135">
        <v>100.0</v>
      </c>
      <c r="N6181" s="143">
        <v>45741.0</v>
      </c>
    </row>
    <row r="6182">
      <c r="A6182" s="135">
        <v>6181.0</v>
      </c>
      <c r="B6182" s="135" t="s">
        <v>19359</v>
      </c>
      <c r="C6182" s="135" t="s">
        <v>108</v>
      </c>
      <c r="K6182" s="135">
        <v>20.0</v>
      </c>
      <c r="N6182" s="143">
        <v>43895.0</v>
      </c>
    </row>
    <row r="6183">
      <c r="A6183" s="135">
        <v>6182.0</v>
      </c>
      <c r="B6183" s="135" t="s">
        <v>19360</v>
      </c>
      <c r="C6183" s="135" t="s">
        <v>108</v>
      </c>
      <c r="K6183" s="135">
        <v>40.0</v>
      </c>
      <c r="N6183" s="143">
        <v>45928.0</v>
      </c>
    </row>
    <row r="6184">
      <c r="A6184" s="135">
        <v>6183.0</v>
      </c>
      <c r="B6184" s="135" t="s">
        <v>19363</v>
      </c>
      <c r="C6184" s="135" t="s">
        <v>108</v>
      </c>
      <c r="K6184" s="135">
        <v>20.0</v>
      </c>
      <c r="N6184" s="143">
        <v>45847.0</v>
      </c>
    </row>
    <row r="6185">
      <c r="A6185" s="135">
        <v>6184.0</v>
      </c>
      <c r="B6185" s="135" t="s">
        <v>19365</v>
      </c>
      <c r="C6185" s="135" t="s">
        <v>108</v>
      </c>
      <c r="N6185" s="143">
        <v>45489.0</v>
      </c>
    </row>
    <row r="6186">
      <c r="A6186" s="135">
        <v>6185.0</v>
      </c>
      <c r="B6186" s="135" t="s">
        <v>19366</v>
      </c>
      <c r="C6186" s="135" t="s">
        <v>108</v>
      </c>
      <c r="K6186" s="135">
        <v>150.0</v>
      </c>
      <c r="N6186" s="143">
        <v>43851.0</v>
      </c>
    </row>
    <row r="6187">
      <c r="A6187" s="135">
        <v>6186.0</v>
      </c>
      <c r="B6187" s="135" t="s">
        <v>19368</v>
      </c>
      <c r="C6187" s="135" t="s">
        <v>108</v>
      </c>
      <c r="N6187" s="143">
        <v>45325.0</v>
      </c>
    </row>
    <row r="6188">
      <c r="A6188" s="135">
        <v>6187.0</v>
      </c>
      <c r="B6188" s="135" t="s">
        <v>19370</v>
      </c>
      <c r="C6188" s="135" t="s">
        <v>108</v>
      </c>
      <c r="K6188" s="135">
        <v>10.0</v>
      </c>
      <c r="N6188" s="143">
        <v>45647.0</v>
      </c>
    </row>
    <row r="6189">
      <c r="A6189" s="135">
        <v>6188.0</v>
      </c>
      <c r="B6189" s="135" t="s">
        <v>19371</v>
      </c>
      <c r="C6189" s="135" t="s">
        <v>108</v>
      </c>
      <c r="K6189" s="135">
        <v>10.0</v>
      </c>
      <c r="N6189" s="143">
        <v>46019.0</v>
      </c>
    </row>
    <row r="6190">
      <c r="A6190" s="135">
        <v>6189.0</v>
      </c>
      <c r="B6190" s="135" t="s">
        <v>19373</v>
      </c>
      <c r="C6190" s="135" t="s">
        <v>108</v>
      </c>
      <c r="N6190" s="143">
        <v>44282.0</v>
      </c>
    </row>
    <row r="6191">
      <c r="A6191" s="135">
        <v>6190.0</v>
      </c>
      <c r="B6191" s="135" t="s">
        <v>19376</v>
      </c>
      <c r="C6191" s="135" t="s">
        <v>108</v>
      </c>
      <c r="K6191" s="135">
        <v>10.0</v>
      </c>
      <c r="N6191" s="143">
        <v>45160.0</v>
      </c>
    </row>
    <row r="6192">
      <c r="A6192" s="135">
        <v>6191.0</v>
      </c>
      <c r="B6192" s="135" t="s">
        <v>19377</v>
      </c>
      <c r="C6192" s="135" t="s">
        <v>108</v>
      </c>
      <c r="N6192" s="143">
        <v>44971.0</v>
      </c>
    </row>
    <row r="6193">
      <c r="A6193" s="135">
        <v>6192.0</v>
      </c>
      <c r="B6193" s="135" t="s">
        <v>19378</v>
      </c>
      <c r="C6193" s="135" t="s">
        <v>108</v>
      </c>
      <c r="K6193" s="135">
        <v>50.0</v>
      </c>
      <c r="N6193" s="143">
        <v>43849.0</v>
      </c>
    </row>
    <row r="6194">
      <c r="A6194" s="135">
        <v>6193.0</v>
      </c>
      <c r="B6194" s="135" t="s">
        <v>19380</v>
      </c>
      <c r="C6194" s="135" t="s">
        <v>108</v>
      </c>
      <c r="K6194" s="135">
        <v>250.0</v>
      </c>
      <c r="N6194" s="143">
        <v>43872.0</v>
      </c>
    </row>
    <row r="6195">
      <c r="A6195" s="135">
        <v>6194.0</v>
      </c>
      <c r="B6195" s="135" t="s">
        <v>19382</v>
      </c>
      <c r="C6195" s="135" t="s">
        <v>108</v>
      </c>
      <c r="K6195" s="135">
        <v>20.0</v>
      </c>
      <c r="N6195" s="143">
        <v>46014.0</v>
      </c>
    </row>
    <row r="6196">
      <c r="A6196" s="135">
        <v>6195.0</v>
      </c>
      <c r="B6196" s="135" t="s">
        <v>4123</v>
      </c>
      <c r="C6196" s="135" t="s">
        <v>108</v>
      </c>
      <c r="K6196" s="135">
        <v>250.0</v>
      </c>
      <c r="N6196" s="143">
        <v>43845.0</v>
      </c>
    </row>
    <row r="6197">
      <c r="A6197" s="135">
        <v>6196.0</v>
      </c>
      <c r="B6197" s="135" t="s">
        <v>19384</v>
      </c>
      <c r="C6197" s="135" t="s">
        <v>108</v>
      </c>
      <c r="K6197" s="135">
        <v>100.0</v>
      </c>
      <c r="N6197" s="143">
        <v>45827.0</v>
      </c>
    </row>
    <row r="6198">
      <c r="A6198" s="135">
        <v>6197.0</v>
      </c>
      <c r="B6198" s="135" t="s">
        <v>19386</v>
      </c>
      <c r="C6198" s="135" t="s">
        <v>108</v>
      </c>
      <c r="N6198" s="143">
        <v>44358.0</v>
      </c>
    </row>
    <row r="6199">
      <c r="A6199" s="135">
        <v>6198.0</v>
      </c>
      <c r="B6199" s="135" t="s">
        <v>19388</v>
      </c>
      <c r="C6199" s="135" t="s">
        <v>108</v>
      </c>
      <c r="K6199" s="135">
        <v>30.0</v>
      </c>
      <c r="N6199" s="143">
        <v>46051.0</v>
      </c>
    </row>
    <row r="6200">
      <c r="A6200" s="135">
        <v>6199.0</v>
      </c>
      <c r="B6200" s="135" t="s">
        <v>19389</v>
      </c>
      <c r="C6200" s="135" t="s">
        <v>108</v>
      </c>
      <c r="N6200" s="143">
        <v>45963.0</v>
      </c>
      <c r="Q6200" s="135" t="s">
        <v>19391</v>
      </c>
      <c r="R6200" s="135">
        <v>1.0</v>
      </c>
    </row>
    <row r="6201">
      <c r="A6201" s="135">
        <v>6200.0</v>
      </c>
      <c r="B6201" s="135" t="s">
        <v>19392</v>
      </c>
      <c r="C6201" s="135" t="s">
        <v>108</v>
      </c>
      <c r="K6201" s="135">
        <v>10.0</v>
      </c>
      <c r="N6201" s="143">
        <v>46019.0</v>
      </c>
    </row>
    <row r="6202">
      <c r="A6202" s="135">
        <v>6201.0</v>
      </c>
      <c r="B6202" s="135" t="s">
        <v>19395</v>
      </c>
      <c r="C6202" s="135" t="s">
        <v>108</v>
      </c>
      <c r="N6202" s="143">
        <v>43847.0</v>
      </c>
    </row>
    <row r="6203">
      <c r="A6203" s="135">
        <v>6202.0</v>
      </c>
      <c r="B6203" s="135" t="s">
        <v>19396</v>
      </c>
      <c r="C6203" s="135" t="s">
        <v>108</v>
      </c>
      <c r="K6203" s="135">
        <v>150.0</v>
      </c>
      <c r="N6203" s="143">
        <v>44709.0</v>
      </c>
    </row>
    <row r="6204">
      <c r="A6204" s="135">
        <v>6203.0</v>
      </c>
      <c r="B6204" s="135" t="s">
        <v>19398</v>
      </c>
      <c r="C6204" s="135" t="s">
        <v>108</v>
      </c>
      <c r="K6204" s="135">
        <v>100.0</v>
      </c>
      <c r="N6204" s="143">
        <v>43840.0</v>
      </c>
    </row>
    <row r="6205">
      <c r="A6205" s="135">
        <v>6204.0</v>
      </c>
      <c r="B6205" s="135" t="s">
        <v>19400</v>
      </c>
      <c r="C6205" s="135" t="s">
        <v>108</v>
      </c>
      <c r="N6205" s="143">
        <v>45639.0</v>
      </c>
    </row>
    <row r="6206">
      <c r="A6206" s="135">
        <v>6205.0</v>
      </c>
      <c r="B6206" s="135" t="s">
        <v>19401</v>
      </c>
      <c r="C6206" s="135" t="s">
        <v>108</v>
      </c>
      <c r="K6206" s="135">
        <v>10.0</v>
      </c>
      <c r="N6206" s="143">
        <v>46021.0</v>
      </c>
    </row>
    <row r="6207">
      <c r="A6207" s="135">
        <v>6206.0</v>
      </c>
      <c r="B6207" s="135" t="s">
        <v>19404</v>
      </c>
      <c r="C6207" s="135" t="s">
        <v>108</v>
      </c>
      <c r="K6207" s="135">
        <v>30.0</v>
      </c>
      <c r="N6207" s="143">
        <v>45300.0</v>
      </c>
    </row>
    <row r="6208">
      <c r="A6208" s="135">
        <v>6207.0</v>
      </c>
      <c r="B6208" s="135" t="s">
        <v>4125</v>
      </c>
      <c r="C6208" s="135" t="s">
        <v>108</v>
      </c>
      <c r="K6208" s="135">
        <v>30.0</v>
      </c>
      <c r="N6208" s="143">
        <v>45112.0</v>
      </c>
    </row>
    <row r="6209">
      <c r="A6209" s="135">
        <v>6208.0</v>
      </c>
      <c r="B6209" s="135" t="s">
        <v>19407</v>
      </c>
      <c r="C6209" s="135" t="s">
        <v>108</v>
      </c>
      <c r="N6209" s="143">
        <v>45767.0</v>
      </c>
    </row>
    <row r="6210">
      <c r="A6210" s="135">
        <v>6209.0</v>
      </c>
      <c r="B6210" s="135" t="s">
        <v>19409</v>
      </c>
      <c r="C6210" s="135" t="s">
        <v>108</v>
      </c>
      <c r="N6210" s="143">
        <v>45112.0</v>
      </c>
    </row>
    <row r="6211">
      <c r="A6211" s="135">
        <v>6210.0</v>
      </c>
      <c r="B6211" s="135" t="s">
        <v>19410</v>
      </c>
      <c r="C6211" s="135" t="s">
        <v>108</v>
      </c>
      <c r="K6211" s="135">
        <v>40.0</v>
      </c>
      <c r="N6211" s="143">
        <v>43847.0</v>
      </c>
    </row>
    <row r="6212">
      <c r="A6212" s="135">
        <v>6211.0</v>
      </c>
      <c r="B6212" s="135" t="s">
        <v>19411</v>
      </c>
      <c r="C6212" s="135" t="s">
        <v>108</v>
      </c>
      <c r="N6212" s="143">
        <v>45598.0</v>
      </c>
      <c r="Q6212" s="135" t="s">
        <v>19414</v>
      </c>
    </row>
    <row r="6213">
      <c r="A6213" s="135">
        <v>6212.0</v>
      </c>
      <c r="B6213" s="135" t="s">
        <v>19415</v>
      </c>
      <c r="C6213" s="135" t="s">
        <v>108</v>
      </c>
      <c r="K6213" s="135">
        <v>20.0</v>
      </c>
      <c r="N6213" s="143">
        <v>46019.0</v>
      </c>
    </row>
    <row r="6214">
      <c r="A6214" s="135">
        <v>6213.0</v>
      </c>
      <c r="B6214" s="135" t="s">
        <v>19417</v>
      </c>
      <c r="C6214" s="135" t="s">
        <v>108</v>
      </c>
      <c r="K6214" s="135">
        <v>30.0</v>
      </c>
      <c r="N6214" s="143">
        <v>45101.0</v>
      </c>
    </row>
    <row r="6215">
      <c r="A6215" s="135">
        <v>6214.0</v>
      </c>
      <c r="B6215" s="135" t="s">
        <v>19419</v>
      </c>
      <c r="C6215" s="135" t="s">
        <v>108</v>
      </c>
      <c r="K6215" s="135">
        <v>300.0</v>
      </c>
      <c r="N6215" s="143">
        <v>43859.0</v>
      </c>
    </row>
    <row r="6216">
      <c r="A6216" s="135">
        <v>6215.0</v>
      </c>
      <c r="B6216" s="135" t="s">
        <v>19420</v>
      </c>
      <c r="C6216" s="135" t="s">
        <v>108</v>
      </c>
      <c r="K6216" s="135">
        <v>60.0</v>
      </c>
      <c r="N6216" s="143">
        <v>45785.0</v>
      </c>
    </row>
    <row r="6217">
      <c r="A6217" s="135">
        <v>6216.0</v>
      </c>
      <c r="B6217" s="135" t="s">
        <v>19422</v>
      </c>
      <c r="C6217" s="135" t="s">
        <v>108</v>
      </c>
      <c r="K6217" s="135">
        <v>50.0</v>
      </c>
      <c r="N6217" s="143">
        <v>46093.0</v>
      </c>
    </row>
    <row r="6218">
      <c r="A6218" s="135">
        <v>6217.0</v>
      </c>
      <c r="B6218" s="135" t="s">
        <v>19424</v>
      </c>
      <c r="C6218" s="135" t="s">
        <v>108</v>
      </c>
      <c r="N6218" s="143">
        <v>44975.0</v>
      </c>
    </row>
    <row r="6219">
      <c r="A6219" s="135">
        <v>6218.0</v>
      </c>
      <c r="B6219" s="135" t="s">
        <v>19426</v>
      </c>
      <c r="C6219" s="135" t="s">
        <v>108</v>
      </c>
      <c r="N6219" s="143">
        <v>44818.0</v>
      </c>
    </row>
    <row r="6220">
      <c r="A6220" s="135">
        <v>6219.0</v>
      </c>
      <c r="B6220" s="135" t="s">
        <v>19428</v>
      </c>
      <c r="C6220" s="135" t="s">
        <v>108</v>
      </c>
      <c r="K6220" s="135">
        <v>200.0</v>
      </c>
      <c r="N6220" s="143">
        <v>43853.0</v>
      </c>
      <c r="Q6220" s="135" t="s">
        <v>19430</v>
      </c>
    </row>
    <row r="6221">
      <c r="A6221" s="135">
        <v>6220.0</v>
      </c>
      <c r="B6221" s="135" t="s">
        <v>19431</v>
      </c>
      <c r="C6221" s="135" t="s">
        <v>108</v>
      </c>
      <c r="K6221" s="135">
        <v>20.0</v>
      </c>
      <c r="N6221" s="143">
        <v>46058.0</v>
      </c>
    </row>
    <row r="6222">
      <c r="A6222" s="135">
        <v>6221.0</v>
      </c>
      <c r="B6222" s="135" t="s">
        <v>19433</v>
      </c>
      <c r="C6222" s="135" t="s">
        <v>108</v>
      </c>
      <c r="K6222" s="135">
        <v>10.0</v>
      </c>
      <c r="N6222" s="143">
        <v>45758.0</v>
      </c>
    </row>
    <row r="6223">
      <c r="A6223" s="135">
        <v>6222.0</v>
      </c>
      <c r="B6223" s="135" t="s">
        <v>19435</v>
      </c>
      <c r="C6223" s="135" t="s">
        <v>108</v>
      </c>
      <c r="K6223" s="135">
        <v>60.0</v>
      </c>
      <c r="N6223" s="143">
        <v>43997.0</v>
      </c>
    </row>
    <row r="6224">
      <c r="A6224" s="135">
        <v>6223.0</v>
      </c>
      <c r="B6224" s="135" t="s">
        <v>19437</v>
      </c>
      <c r="C6224" s="135" t="s">
        <v>108</v>
      </c>
      <c r="K6224" s="135">
        <v>200.0</v>
      </c>
      <c r="N6224" s="143">
        <v>43875.0</v>
      </c>
    </row>
    <row r="6225">
      <c r="A6225" s="135">
        <v>6224.0</v>
      </c>
      <c r="B6225" s="135" t="s">
        <v>19439</v>
      </c>
      <c r="C6225" s="135" t="s">
        <v>108</v>
      </c>
      <c r="K6225" s="135">
        <v>10.0</v>
      </c>
      <c r="N6225" s="143">
        <v>43987.0</v>
      </c>
    </row>
    <row r="6226">
      <c r="A6226" s="135">
        <v>6225.0</v>
      </c>
      <c r="B6226" s="135" t="s">
        <v>19441</v>
      </c>
      <c r="C6226" s="135" t="s">
        <v>108</v>
      </c>
      <c r="K6226" s="135">
        <v>10.0</v>
      </c>
      <c r="N6226" s="143">
        <v>46013.0</v>
      </c>
    </row>
    <row r="6227">
      <c r="A6227" s="135">
        <v>6226.0</v>
      </c>
      <c r="B6227" s="135" t="s">
        <v>19443</v>
      </c>
      <c r="C6227" s="135" t="s">
        <v>108</v>
      </c>
      <c r="K6227" s="135">
        <v>10.0</v>
      </c>
      <c r="N6227" s="143">
        <v>46055.0</v>
      </c>
      <c r="Q6227" s="135" t="s">
        <v>19444</v>
      </c>
    </row>
    <row r="6228">
      <c r="A6228" s="135">
        <v>6227.0</v>
      </c>
      <c r="B6228" s="135" t="s">
        <v>19446</v>
      </c>
      <c r="C6228" s="135" t="s">
        <v>108</v>
      </c>
      <c r="N6228" s="143">
        <v>45917.0</v>
      </c>
      <c r="Q6228" s="135" t="s">
        <v>19447</v>
      </c>
      <c r="R6228" s="135">
        <v>1.0</v>
      </c>
    </row>
    <row r="6229">
      <c r="A6229" s="135">
        <v>6228.0</v>
      </c>
      <c r="B6229" s="135" t="s">
        <v>19449</v>
      </c>
      <c r="C6229" s="135" t="s">
        <v>108</v>
      </c>
      <c r="K6229" s="135">
        <v>10.0</v>
      </c>
      <c r="N6229" s="143">
        <v>46057.0</v>
      </c>
      <c r="Q6229" s="135" t="s">
        <v>19451</v>
      </c>
    </row>
    <row r="6230">
      <c r="A6230" s="135">
        <v>6229.0</v>
      </c>
      <c r="B6230" s="135" t="s">
        <v>19453</v>
      </c>
      <c r="C6230" s="135" t="s">
        <v>108</v>
      </c>
      <c r="N6230" s="143">
        <v>44365.0</v>
      </c>
    </row>
    <row r="6231">
      <c r="A6231" s="135">
        <v>6230.0</v>
      </c>
      <c r="B6231" s="135" t="s">
        <v>19454</v>
      </c>
      <c r="C6231" s="135" t="s">
        <v>108</v>
      </c>
      <c r="K6231" s="135">
        <v>20.0</v>
      </c>
      <c r="N6231" s="143">
        <v>45697.0</v>
      </c>
    </row>
    <row r="6232">
      <c r="A6232" s="135">
        <v>6231.0</v>
      </c>
      <c r="B6232" s="135" t="s">
        <v>19456</v>
      </c>
      <c r="C6232" s="135" t="s">
        <v>108</v>
      </c>
      <c r="K6232" s="135">
        <v>40.0</v>
      </c>
      <c r="N6232" s="143">
        <v>44795.0</v>
      </c>
    </row>
    <row r="6233">
      <c r="A6233" s="135">
        <v>6232.0</v>
      </c>
      <c r="B6233" s="135" t="s">
        <v>19458</v>
      </c>
      <c r="C6233" s="135" t="s">
        <v>108</v>
      </c>
      <c r="K6233" s="135">
        <v>200.0</v>
      </c>
      <c r="N6233" s="143">
        <v>45122.0</v>
      </c>
    </row>
    <row r="6234">
      <c r="A6234" s="135">
        <v>6233.0</v>
      </c>
      <c r="B6234" s="135" t="s">
        <v>19460</v>
      </c>
      <c r="C6234" s="135" t="s">
        <v>108</v>
      </c>
      <c r="N6234" s="143">
        <v>46080.0</v>
      </c>
    </row>
    <row r="6235">
      <c r="A6235" s="135">
        <v>6234.0</v>
      </c>
      <c r="B6235" s="135" t="s">
        <v>19462</v>
      </c>
      <c r="C6235" s="135" t="s">
        <v>108</v>
      </c>
      <c r="K6235" s="135">
        <v>60.0</v>
      </c>
      <c r="N6235" s="143">
        <v>45723.0</v>
      </c>
    </row>
    <row r="6236">
      <c r="A6236" s="135">
        <v>6235.0</v>
      </c>
      <c r="B6236" s="135" t="s">
        <v>19464</v>
      </c>
      <c r="C6236" s="135" t="s">
        <v>108</v>
      </c>
      <c r="K6236" s="135">
        <v>10.0</v>
      </c>
      <c r="N6236" s="143">
        <v>45485.0</v>
      </c>
    </row>
    <row r="6237">
      <c r="A6237" s="135">
        <v>6236.0</v>
      </c>
      <c r="B6237" s="135" t="s">
        <v>19466</v>
      </c>
      <c r="C6237" s="135" t="s">
        <v>108</v>
      </c>
      <c r="K6237" s="135">
        <v>20.0</v>
      </c>
      <c r="N6237" s="143">
        <v>45754.0</v>
      </c>
    </row>
    <row r="6238">
      <c r="A6238" s="135">
        <v>6237.0</v>
      </c>
      <c r="B6238" s="135" t="s">
        <v>19468</v>
      </c>
      <c r="C6238" s="135" t="s">
        <v>108</v>
      </c>
      <c r="K6238" s="135">
        <v>150.0</v>
      </c>
      <c r="N6238" s="143">
        <v>43893.0</v>
      </c>
    </row>
    <row r="6239">
      <c r="A6239" s="135">
        <v>6238.0</v>
      </c>
      <c r="B6239" s="135" t="s">
        <v>19469</v>
      </c>
      <c r="C6239" s="135" t="s">
        <v>108</v>
      </c>
      <c r="N6239" s="143">
        <v>44236.0</v>
      </c>
    </row>
    <row r="6240">
      <c r="A6240" s="135">
        <v>6239.0</v>
      </c>
      <c r="B6240" s="135" t="s">
        <v>19471</v>
      </c>
      <c r="C6240" s="135" t="s">
        <v>108</v>
      </c>
      <c r="K6240" s="135">
        <v>70.0</v>
      </c>
      <c r="N6240" s="143">
        <v>44562.0</v>
      </c>
    </row>
    <row r="6241">
      <c r="A6241" s="135">
        <v>6240.0</v>
      </c>
      <c r="B6241" s="135" t="s">
        <v>19472</v>
      </c>
      <c r="C6241" s="135" t="s">
        <v>108</v>
      </c>
      <c r="N6241" s="143">
        <v>45921.0</v>
      </c>
    </row>
    <row r="6242">
      <c r="A6242" s="135">
        <v>6241.0</v>
      </c>
      <c r="B6242" s="135" t="s">
        <v>19475</v>
      </c>
      <c r="C6242" s="135" t="s">
        <v>108</v>
      </c>
      <c r="K6242" s="135">
        <v>90.0</v>
      </c>
      <c r="N6242" s="143">
        <v>44902.0</v>
      </c>
    </row>
    <row r="6243">
      <c r="A6243" s="135">
        <v>6242.0</v>
      </c>
      <c r="B6243" s="135" t="s">
        <v>19477</v>
      </c>
      <c r="C6243" s="135" t="s">
        <v>108</v>
      </c>
      <c r="N6243" s="143">
        <v>44400.0</v>
      </c>
    </row>
    <row r="6244">
      <c r="A6244" s="135">
        <v>6243.0</v>
      </c>
      <c r="B6244" s="135" t="s">
        <v>19478</v>
      </c>
      <c r="C6244" s="135" t="s">
        <v>108</v>
      </c>
      <c r="N6244" s="143">
        <v>45379.0</v>
      </c>
    </row>
    <row r="6245">
      <c r="A6245" s="135">
        <v>6244.0</v>
      </c>
      <c r="B6245" s="135" t="s">
        <v>19480</v>
      </c>
      <c r="C6245" s="135" t="s">
        <v>108</v>
      </c>
      <c r="K6245" s="135">
        <v>80.0</v>
      </c>
      <c r="N6245" s="143">
        <v>43849.0</v>
      </c>
    </row>
    <row r="6246">
      <c r="A6246" s="135">
        <v>6245.0</v>
      </c>
      <c r="B6246" s="135" t="s">
        <v>4128</v>
      </c>
      <c r="C6246" s="135" t="s">
        <v>108</v>
      </c>
      <c r="K6246" s="135">
        <v>20.0</v>
      </c>
      <c r="N6246" s="143">
        <v>45860.0</v>
      </c>
    </row>
    <row r="6247">
      <c r="A6247" s="135">
        <v>6246.0</v>
      </c>
      <c r="B6247" s="135" t="s">
        <v>19482</v>
      </c>
      <c r="C6247" s="135" t="s">
        <v>108</v>
      </c>
      <c r="K6247" s="135">
        <v>30.0</v>
      </c>
      <c r="N6247" s="143">
        <v>45846.0</v>
      </c>
    </row>
    <row r="6248">
      <c r="A6248" s="135">
        <v>6247.0</v>
      </c>
      <c r="B6248" s="135" t="s">
        <v>19485</v>
      </c>
      <c r="C6248" s="135" t="s">
        <v>108</v>
      </c>
      <c r="K6248" s="135">
        <v>70.0</v>
      </c>
      <c r="N6248" s="143">
        <v>43840.0</v>
      </c>
    </row>
    <row r="6249">
      <c r="A6249" s="135">
        <v>6248.0</v>
      </c>
      <c r="B6249" s="135" t="s">
        <v>19487</v>
      </c>
      <c r="C6249" s="135" t="s">
        <v>108</v>
      </c>
      <c r="K6249" s="135">
        <v>100.0</v>
      </c>
      <c r="N6249" s="143">
        <v>44538.0</v>
      </c>
    </row>
    <row r="6250">
      <c r="A6250" s="135">
        <v>6249.0</v>
      </c>
      <c r="B6250" s="135" t="s">
        <v>19489</v>
      </c>
      <c r="C6250" s="135" t="s">
        <v>108</v>
      </c>
      <c r="N6250" s="143">
        <v>44316.0</v>
      </c>
    </row>
    <row r="6251">
      <c r="A6251" s="135">
        <v>6250.0</v>
      </c>
      <c r="B6251" s="135" t="s">
        <v>19490</v>
      </c>
      <c r="C6251" s="135" t="s">
        <v>108</v>
      </c>
      <c r="N6251" s="143">
        <v>45641.0</v>
      </c>
    </row>
    <row r="6252">
      <c r="A6252" s="135">
        <v>6251.0</v>
      </c>
      <c r="B6252" s="135" t="s">
        <v>19492</v>
      </c>
      <c r="C6252" s="135" t="s">
        <v>108</v>
      </c>
      <c r="K6252" s="135">
        <v>350.0</v>
      </c>
      <c r="N6252" s="143">
        <v>44161.0</v>
      </c>
    </row>
    <row r="6253">
      <c r="A6253" s="135">
        <v>6252.0</v>
      </c>
      <c r="B6253" s="135" t="s">
        <v>19494</v>
      </c>
      <c r="C6253" s="135" t="s">
        <v>108</v>
      </c>
      <c r="K6253" s="135">
        <v>50.0</v>
      </c>
      <c r="N6253" s="143">
        <v>44778.0</v>
      </c>
    </row>
    <row r="6254">
      <c r="A6254" s="135">
        <v>6253.0</v>
      </c>
      <c r="B6254" s="135" t="s">
        <v>19496</v>
      </c>
      <c r="C6254" s="135" t="s">
        <v>108</v>
      </c>
      <c r="K6254" s="135">
        <v>10.0</v>
      </c>
      <c r="N6254" s="143">
        <v>46017.0</v>
      </c>
    </row>
    <row r="6255">
      <c r="A6255" s="135">
        <v>6254.0</v>
      </c>
      <c r="B6255" s="135" t="s">
        <v>19497</v>
      </c>
      <c r="C6255" s="135" t="s">
        <v>108</v>
      </c>
      <c r="N6255" s="143">
        <v>45139.0</v>
      </c>
      <c r="Q6255" s="135" t="s">
        <v>2227</v>
      </c>
    </row>
    <row r="6256">
      <c r="A6256" s="135">
        <v>6255.0</v>
      </c>
      <c r="B6256" s="135" t="s">
        <v>19501</v>
      </c>
      <c r="C6256" s="135" t="s">
        <v>108</v>
      </c>
      <c r="K6256" s="135">
        <v>50.0</v>
      </c>
      <c r="N6256" s="143">
        <v>44663.0</v>
      </c>
    </row>
    <row r="6257">
      <c r="A6257" s="135">
        <v>6256.0</v>
      </c>
      <c r="B6257" s="135" t="s">
        <v>19503</v>
      </c>
      <c r="C6257" s="135" t="s">
        <v>108</v>
      </c>
      <c r="N6257" s="143">
        <v>45413.0</v>
      </c>
    </row>
    <row r="6258">
      <c r="A6258" s="135">
        <v>6257.0</v>
      </c>
      <c r="B6258" s="135" t="s">
        <v>19504</v>
      </c>
      <c r="C6258" s="135" t="s">
        <v>108</v>
      </c>
      <c r="K6258" s="135">
        <v>10.0</v>
      </c>
      <c r="N6258" s="143">
        <v>46017.0</v>
      </c>
    </row>
    <row r="6259">
      <c r="A6259" s="135">
        <v>6258.0</v>
      </c>
      <c r="B6259" s="135" t="s">
        <v>19507</v>
      </c>
      <c r="C6259" s="135" t="s">
        <v>108</v>
      </c>
      <c r="K6259" s="135">
        <v>10.0</v>
      </c>
      <c r="N6259" s="143">
        <v>46090.0</v>
      </c>
    </row>
    <row r="6260">
      <c r="A6260" s="135">
        <v>6259.0</v>
      </c>
      <c r="B6260" s="135" t="s">
        <v>19509</v>
      </c>
      <c r="C6260" s="135" t="s">
        <v>108</v>
      </c>
      <c r="K6260" s="135">
        <v>100.0</v>
      </c>
      <c r="N6260" s="143">
        <v>43392.0</v>
      </c>
    </row>
    <row r="6261">
      <c r="A6261" s="135">
        <v>6260.0</v>
      </c>
      <c r="B6261" s="135" t="s">
        <v>19510</v>
      </c>
      <c r="C6261" s="135" t="s">
        <v>108</v>
      </c>
      <c r="K6261" s="135">
        <v>10.0</v>
      </c>
      <c r="N6261" s="143">
        <v>46017.0</v>
      </c>
    </row>
    <row r="6262">
      <c r="A6262" s="135">
        <v>6261.0</v>
      </c>
      <c r="B6262" s="135" t="s">
        <v>19516</v>
      </c>
      <c r="C6262" s="135" t="s">
        <v>108</v>
      </c>
      <c r="K6262" s="135">
        <v>30.0</v>
      </c>
      <c r="N6262" s="143">
        <v>43846.0</v>
      </c>
      <c r="Q6262" s="135" t="s">
        <v>19517</v>
      </c>
      <c r="R6262" s="135">
        <v>2.0</v>
      </c>
    </row>
    <row r="6263">
      <c r="A6263" s="135">
        <v>6262.0</v>
      </c>
      <c r="B6263" s="135" t="s">
        <v>19519</v>
      </c>
      <c r="C6263" s="135" t="s">
        <v>108</v>
      </c>
      <c r="K6263" s="135">
        <v>200.0</v>
      </c>
      <c r="N6263" s="143">
        <v>44857.0</v>
      </c>
    </row>
    <row r="6264">
      <c r="A6264" s="135">
        <v>6263.0</v>
      </c>
      <c r="B6264" s="135" t="s">
        <v>19521</v>
      </c>
      <c r="C6264" s="135" t="s">
        <v>108</v>
      </c>
      <c r="K6264" s="135">
        <v>250.0</v>
      </c>
      <c r="N6264" s="143">
        <v>46055.0</v>
      </c>
    </row>
    <row r="6265">
      <c r="A6265" s="135">
        <v>6264.0</v>
      </c>
      <c r="B6265" s="135" t="s">
        <v>19523</v>
      </c>
      <c r="C6265" s="135" t="s">
        <v>108</v>
      </c>
      <c r="K6265" s="135">
        <v>80.0</v>
      </c>
      <c r="N6265" s="143">
        <v>43842.0</v>
      </c>
    </row>
    <row r="6266">
      <c r="A6266" s="135">
        <v>6265.0</v>
      </c>
      <c r="B6266" s="135" t="s">
        <v>19525</v>
      </c>
      <c r="C6266" s="135" t="s">
        <v>108</v>
      </c>
      <c r="K6266" s="135">
        <v>20.0</v>
      </c>
      <c r="N6266" s="143">
        <v>46059.0</v>
      </c>
    </row>
    <row r="6267">
      <c r="A6267" s="135">
        <v>6266.0</v>
      </c>
      <c r="B6267" s="135" t="s">
        <v>19527</v>
      </c>
      <c r="C6267" s="135" t="s">
        <v>108</v>
      </c>
      <c r="N6267" s="143">
        <v>45158.0</v>
      </c>
    </row>
    <row r="6268">
      <c r="A6268" s="135">
        <v>6267.0</v>
      </c>
      <c r="B6268" s="135" t="s">
        <v>19529</v>
      </c>
      <c r="C6268" s="135" t="s">
        <v>108</v>
      </c>
      <c r="K6268" s="135">
        <v>20.0</v>
      </c>
      <c r="N6268" s="143">
        <v>45847.0</v>
      </c>
    </row>
    <row r="6269">
      <c r="A6269" s="135">
        <v>6268.0</v>
      </c>
      <c r="B6269" s="135" t="s">
        <v>19531</v>
      </c>
      <c r="C6269" s="135" t="s">
        <v>108</v>
      </c>
      <c r="K6269" s="135">
        <v>10.0</v>
      </c>
      <c r="N6269" s="143">
        <v>46018.0</v>
      </c>
    </row>
    <row r="6270">
      <c r="A6270" s="135">
        <v>6269.0</v>
      </c>
      <c r="B6270" s="135" t="s">
        <v>19533</v>
      </c>
      <c r="C6270" s="135" t="s">
        <v>108</v>
      </c>
      <c r="K6270" s="135">
        <v>10.0</v>
      </c>
      <c r="N6270" s="143">
        <v>46090.0</v>
      </c>
    </row>
    <row r="6271">
      <c r="A6271" s="135">
        <v>6270.0</v>
      </c>
      <c r="B6271" s="135" t="s">
        <v>19535</v>
      </c>
      <c r="C6271" s="135" t="s">
        <v>108</v>
      </c>
      <c r="K6271" s="135">
        <v>10.0</v>
      </c>
      <c r="N6271" s="143">
        <v>46020.0</v>
      </c>
    </row>
    <row r="6272">
      <c r="A6272" s="135">
        <v>6271.0</v>
      </c>
      <c r="B6272" s="135" t="s">
        <v>19537</v>
      </c>
      <c r="C6272" s="135" t="s">
        <v>108</v>
      </c>
      <c r="K6272" s="135">
        <v>10.0</v>
      </c>
      <c r="N6272" s="143">
        <v>46018.0</v>
      </c>
    </row>
    <row r="6273">
      <c r="A6273" s="135">
        <v>6272.0</v>
      </c>
      <c r="B6273" s="135" t="s">
        <v>19538</v>
      </c>
      <c r="C6273" s="135" t="s">
        <v>108</v>
      </c>
      <c r="K6273" s="135">
        <v>10.0</v>
      </c>
      <c r="N6273" s="143">
        <v>45462.0</v>
      </c>
    </row>
    <row r="6274">
      <c r="A6274" s="135">
        <v>6273.0</v>
      </c>
      <c r="B6274" s="135" t="s">
        <v>19542</v>
      </c>
      <c r="C6274" s="135" t="s">
        <v>108</v>
      </c>
      <c r="K6274" s="135">
        <v>10.0</v>
      </c>
      <c r="N6274" s="143">
        <v>46015.0</v>
      </c>
    </row>
    <row r="6275">
      <c r="A6275" s="135">
        <v>6274.0</v>
      </c>
      <c r="B6275" s="135" t="s">
        <v>19544</v>
      </c>
      <c r="C6275" s="135" t="s">
        <v>108</v>
      </c>
      <c r="K6275" s="135">
        <v>10.0</v>
      </c>
      <c r="N6275" s="143">
        <v>46019.0</v>
      </c>
    </row>
    <row r="6276">
      <c r="A6276" s="135">
        <v>6275.0</v>
      </c>
      <c r="B6276" s="135" t="s">
        <v>19545</v>
      </c>
      <c r="C6276" s="135" t="s">
        <v>108</v>
      </c>
      <c r="K6276" s="135">
        <v>150.0</v>
      </c>
      <c r="N6276" s="143">
        <v>43843.0</v>
      </c>
    </row>
    <row r="6277">
      <c r="A6277" s="135">
        <v>6276.0</v>
      </c>
      <c r="B6277" s="135" t="s">
        <v>19547</v>
      </c>
      <c r="C6277" s="135" t="s">
        <v>108</v>
      </c>
      <c r="N6277" s="143">
        <v>45758.0</v>
      </c>
    </row>
    <row r="6278">
      <c r="A6278" s="135">
        <v>6277.0</v>
      </c>
      <c r="B6278" s="135" t="s">
        <v>19549</v>
      </c>
      <c r="C6278" s="135" t="s">
        <v>108</v>
      </c>
      <c r="K6278" s="135">
        <v>150.0</v>
      </c>
      <c r="N6278" s="143">
        <v>43923.0</v>
      </c>
    </row>
    <row r="6279">
      <c r="A6279" s="135">
        <v>6278.0</v>
      </c>
      <c r="B6279" s="135" t="s">
        <v>19552</v>
      </c>
      <c r="C6279" s="135" t="s">
        <v>108</v>
      </c>
      <c r="K6279" s="135">
        <v>50.0</v>
      </c>
      <c r="N6279" s="143">
        <v>44010.0</v>
      </c>
      <c r="Q6279" s="135" t="s">
        <v>19553</v>
      </c>
    </row>
    <row r="6280">
      <c r="A6280" s="135">
        <v>6279.0</v>
      </c>
      <c r="B6280" s="135" t="s">
        <v>19555</v>
      </c>
      <c r="C6280" s="135" t="s">
        <v>108</v>
      </c>
      <c r="K6280" s="135">
        <v>150.0</v>
      </c>
      <c r="N6280" s="143">
        <v>43841.0</v>
      </c>
    </row>
    <row r="6281">
      <c r="A6281" s="135">
        <v>6280.0</v>
      </c>
      <c r="B6281" s="135" t="s">
        <v>19556</v>
      </c>
      <c r="C6281" s="135" t="s">
        <v>108</v>
      </c>
      <c r="K6281" s="135">
        <v>60.0</v>
      </c>
      <c r="N6281" s="143">
        <v>44679.0</v>
      </c>
    </row>
    <row r="6282">
      <c r="A6282" s="135">
        <v>6281.0</v>
      </c>
      <c r="B6282" s="135" t="s">
        <v>19557</v>
      </c>
      <c r="C6282" s="135" t="s">
        <v>108</v>
      </c>
      <c r="N6282" s="143">
        <v>45852.0</v>
      </c>
    </row>
    <row r="6283">
      <c r="A6283" s="135">
        <v>6282.0</v>
      </c>
      <c r="B6283" s="135" t="s">
        <v>19559</v>
      </c>
      <c r="C6283" s="135" t="s">
        <v>108</v>
      </c>
      <c r="K6283" s="135">
        <v>200.0</v>
      </c>
      <c r="N6283" s="143">
        <v>43858.0</v>
      </c>
    </row>
    <row r="6284">
      <c r="A6284" s="135">
        <v>6283.0</v>
      </c>
      <c r="B6284" s="135" t="s">
        <v>19562</v>
      </c>
      <c r="C6284" s="135" t="s">
        <v>108</v>
      </c>
      <c r="N6284" s="143">
        <v>44225.0</v>
      </c>
    </row>
    <row r="6285">
      <c r="A6285" s="135">
        <v>6284.0</v>
      </c>
      <c r="B6285" s="135" t="s">
        <v>19563</v>
      </c>
      <c r="C6285" s="135" t="s">
        <v>108</v>
      </c>
      <c r="K6285" s="135">
        <v>20.0</v>
      </c>
      <c r="N6285" s="143">
        <v>44790.0</v>
      </c>
    </row>
    <row r="6286">
      <c r="A6286" s="135">
        <v>6285.0</v>
      </c>
      <c r="B6286" s="135" t="s">
        <v>19565</v>
      </c>
      <c r="C6286" s="135" t="s">
        <v>108</v>
      </c>
      <c r="N6286" s="143">
        <v>45265.0</v>
      </c>
    </row>
    <row r="6287">
      <c r="A6287" s="135">
        <v>6286.0</v>
      </c>
      <c r="B6287" s="135" t="s">
        <v>19567</v>
      </c>
      <c r="C6287" s="135" t="s">
        <v>108</v>
      </c>
      <c r="K6287" s="135">
        <v>70.0</v>
      </c>
      <c r="N6287" s="143">
        <v>44643.0</v>
      </c>
    </row>
    <row r="6288">
      <c r="A6288" s="135">
        <v>6287.0</v>
      </c>
      <c r="B6288" s="135" t="s">
        <v>19569</v>
      </c>
      <c r="C6288" s="135" t="s">
        <v>108</v>
      </c>
      <c r="K6288" s="135">
        <v>20.0</v>
      </c>
      <c r="N6288" s="143">
        <v>46066.0</v>
      </c>
    </row>
    <row r="6289">
      <c r="A6289" s="135">
        <v>6288.0</v>
      </c>
      <c r="B6289" s="135" t="s">
        <v>19570</v>
      </c>
      <c r="C6289" s="135" t="s">
        <v>108</v>
      </c>
      <c r="N6289" s="143">
        <v>43905.0</v>
      </c>
      <c r="Q6289" s="135" t="s">
        <v>2227</v>
      </c>
    </row>
    <row r="6290">
      <c r="A6290" s="135">
        <v>6289.0</v>
      </c>
      <c r="B6290" s="135" t="s">
        <v>19573</v>
      </c>
      <c r="C6290" s="135" t="s">
        <v>108</v>
      </c>
      <c r="K6290" s="135">
        <v>100.0</v>
      </c>
      <c r="N6290" s="143">
        <v>45827.0</v>
      </c>
    </row>
    <row r="6291">
      <c r="A6291" s="135">
        <v>6290.0</v>
      </c>
      <c r="B6291" s="135" t="s">
        <v>19575</v>
      </c>
      <c r="C6291" s="135" t="s">
        <v>108</v>
      </c>
      <c r="K6291" s="135">
        <v>20.0</v>
      </c>
      <c r="N6291" s="143">
        <v>46080.0</v>
      </c>
    </row>
    <row r="6292">
      <c r="A6292" s="135">
        <v>6291.0</v>
      </c>
      <c r="B6292" s="135" t="s">
        <v>19577</v>
      </c>
      <c r="C6292" s="135" t="s">
        <v>108</v>
      </c>
      <c r="N6292" s="143">
        <v>43841.0</v>
      </c>
    </row>
    <row r="6293">
      <c r="A6293" s="135">
        <v>6292.0</v>
      </c>
      <c r="B6293" s="135" t="s">
        <v>19578</v>
      </c>
      <c r="C6293" s="135" t="s">
        <v>108</v>
      </c>
      <c r="N6293" s="143">
        <v>45634.0</v>
      </c>
    </row>
    <row r="6294">
      <c r="A6294" s="135">
        <v>6293.0</v>
      </c>
      <c r="B6294" s="135" t="s">
        <v>19580</v>
      </c>
      <c r="C6294" s="135" t="s">
        <v>108</v>
      </c>
      <c r="K6294" s="135">
        <v>30.0</v>
      </c>
      <c r="N6294" s="143">
        <v>43978.0</v>
      </c>
    </row>
    <row r="6295">
      <c r="A6295" s="135">
        <v>6294.0</v>
      </c>
      <c r="B6295" s="135" t="s">
        <v>19582</v>
      </c>
      <c r="C6295" s="135" t="s">
        <v>108</v>
      </c>
      <c r="N6295" s="143">
        <v>45950.0</v>
      </c>
    </row>
    <row r="6296">
      <c r="A6296" s="135">
        <v>6295.0</v>
      </c>
      <c r="B6296" s="135" t="s">
        <v>19584</v>
      </c>
      <c r="C6296" s="135" t="s">
        <v>108</v>
      </c>
      <c r="K6296" s="135">
        <v>40.0</v>
      </c>
      <c r="N6296" s="143">
        <v>43851.0</v>
      </c>
      <c r="Q6296" s="135" t="s">
        <v>19586</v>
      </c>
    </row>
    <row r="6297">
      <c r="A6297" s="135">
        <v>6296.0</v>
      </c>
      <c r="B6297" s="135" t="s">
        <v>19587</v>
      </c>
      <c r="C6297" s="135" t="s">
        <v>108</v>
      </c>
      <c r="K6297" s="135">
        <v>300.0</v>
      </c>
      <c r="N6297" s="143">
        <v>44078.0</v>
      </c>
    </row>
    <row r="6298">
      <c r="A6298" s="135">
        <v>6297.0</v>
      </c>
      <c r="B6298" s="135" t="s">
        <v>19589</v>
      </c>
      <c r="C6298" s="135" t="s">
        <v>108</v>
      </c>
      <c r="N6298" s="143">
        <v>45898.0</v>
      </c>
    </row>
    <row r="6299">
      <c r="A6299" s="135">
        <v>6298.0</v>
      </c>
      <c r="B6299" s="135" t="s">
        <v>19590</v>
      </c>
      <c r="C6299" s="135" t="s">
        <v>108</v>
      </c>
      <c r="K6299" s="135">
        <v>50.0</v>
      </c>
      <c r="N6299" s="143">
        <v>44480.0</v>
      </c>
    </row>
    <row r="6300">
      <c r="A6300" s="135">
        <v>6299.0</v>
      </c>
      <c r="B6300" s="135" t="s">
        <v>19592</v>
      </c>
      <c r="C6300" s="135" t="s">
        <v>108</v>
      </c>
      <c r="K6300" s="135">
        <v>30.0</v>
      </c>
      <c r="N6300" s="143">
        <v>43868.0</v>
      </c>
    </row>
    <row r="6301">
      <c r="A6301" s="135">
        <v>6300.0</v>
      </c>
      <c r="B6301" s="135" t="s">
        <v>19595</v>
      </c>
      <c r="C6301" s="135" t="s">
        <v>108</v>
      </c>
      <c r="D6301" s="135">
        <v>38.0</v>
      </c>
      <c r="H6301" s="135" t="s">
        <v>12406</v>
      </c>
      <c r="I6301" s="142">
        <v>46176.84391203704</v>
      </c>
      <c r="J6301" s="135" t="s">
        <v>2667</v>
      </c>
      <c r="K6301" s="135">
        <v>10.0</v>
      </c>
      <c r="L6301" s="135">
        <v>0.0</v>
      </c>
      <c r="M6301" s="135">
        <v>150.0</v>
      </c>
      <c r="N6301" s="143">
        <v>45201.0</v>
      </c>
      <c r="O6301" s="135" t="s">
        <v>2670</v>
      </c>
      <c r="P6301" s="135" t="s">
        <v>1767</v>
      </c>
      <c r="Q6301" s="135" t="s">
        <v>19597</v>
      </c>
      <c r="S6301" s="135" t="s">
        <v>1871</v>
      </c>
    </row>
    <row r="6302">
      <c r="A6302" s="135">
        <v>6301.0</v>
      </c>
      <c r="B6302" s="135" t="s">
        <v>19599</v>
      </c>
      <c r="C6302" s="135" t="s">
        <v>108</v>
      </c>
      <c r="K6302" s="135">
        <v>150.0</v>
      </c>
      <c r="N6302" s="143">
        <v>43842.0</v>
      </c>
    </row>
    <row r="6303">
      <c r="A6303" s="135">
        <v>6302.0</v>
      </c>
      <c r="B6303" s="135" t="s">
        <v>19600</v>
      </c>
      <c r="C6303" s="135" t="s">
        <v>108</v>
      </c>
      <c r="K6303" s="135">
        <v>40.0</v>
      </c>
      <c r="N6303" s="143">
        <v>45788.0</v>
      </c>
      <c r="Q6303" s="135" t="s">
        <v>19602</v>
      </c>
    </row>
    <row r="6304">
      <c r="A6304" s="135">
        <v>6303.0</v>
      </c>
      <c r="B6304" s="135" t="s">
        <v>19604</v>
      </c>
      <c r="C6304" s="135" t="s">
        <v>108</v>
      </c>
      <c r="K6304" s="135">
        <v>200.0</v>
      </c>
      <c r="N6304" s="143">
        <v>44258.0</v>
      </c>
    </row>
    <row r="6305">
      <c r="A6305" s="135">
        <v>6304.0</v>
      </c>
      <c r="B6305" s="135" t="s">
        <v>19606</v>
      </c>
      <c r="C6305" s="135" t="s">
        <v>108</v>
      </c>
      <c r="K6305" s="135">
        <v>80.0</v>
      </c>
      <c r="N6305" s="143">
        <v>44902.0</v>
      </c>
    </row>
    <row r="6306">
      <c r="A6306" s="135">
        <v>6305.0</v>
      </c>
      <c r="B6306" s="135" t="s">
        <v>19607</v>
      </c>
      <c r="C6306" s="135" t="s">
        <v>108</v>
      </c>
      <c r="K6306" s="135">
        <v>30.0</v>
      </c>
      <c r="N6306" s="143">
        <v>45591.0</v>
      </c>
    </row>
    <row r="6307">
      <c r="A6307" s="135">
        <v>6306.0</v>
      </c>
      <c r="B6307" s="135" t="s">
        <v>19609</v>
      </c>
      <c r="C6307" s="135" t="s">
        <v>108</v>
      </c>
      <c r="K6307" s="135">
        <v>10.0</v>
      </c>
      <c r="N6307" s="143">
        <v>46055.0</v>
      </c>
    </row>
    <row r="6308">
      <c r="A6308" s="135">
        <v>6307.0</v>
      </c>
      <c r="B6308" s="135" t="s">
        <v>19611</v>
      </c>
      <c r="C6308" s="135" t="s">
        <v>108</v>
      </c>
      <c r="K6308" s="135">
        <v>60.0</v>
      </c>
      <c r="N6308" s="143">
        <v>45041.0</v>
      </c>
      <c r="Q6308" s="135" t="s">
        <v>19613</v>
      </c>
    </row>
    <row r="6309">
      <c r="A6309" s="135">
        <v>6308.0</v>
      </c>
      <c r="B6309" s="135" t="s">
        <v>19615</v>
      </c>
      <c r="C6309" s="135" t="s">
        <v>108</v>
      </c>
      <c r="K6309" s="135">
        <v>10.0</v>
      </c>
      <c r="N6309" s="143">
        <v>46007.0</v>
      </c>
    </row>
    <row r="6310">
      <c r="A6310" s="135">
        <v>6309.0</v>
      </c>
      <c r="B6310" s="135" t="s">
        <v>19617</v>
      </c>
      <c r="C6310" s="135" t="s">
        <v>108</v>
      </c>
      <c r="K6310" s="135">
        <v>80.0</v>
      </c>
      <c r="N6310" s="143">
        <v>43964.0</v>
      </c>
    </row>
    <row r="6311">
      <c r="A6311" s="135">
        <v>6310.0</v>
      </c>
      <c r="B6311" s="135" t="s">
        <v>19619</v>
      </c>
      <c r="C6311" s="135" t="s">
        <v>108</v>
      </c>
      <c r="N6311" s="143">
        <v>45667.0</v>
      </c>
    </row>
    <row r="6312">
      <c r="A6312" s="135">
        <v>6311.0</v>
      </c>
      <c r="B6312" s="135" t="s">
        <v>19620</v>
      </c>
      <c r="C6312" s="135" t="s">
        <v>108</v>
      </c>
      <c r="K6312" s="135">
        <v>150.0</v>
      </c>
      <c r="N6312" s="143">
        <v>43844.0</v>
      </c>
      <c r="Q6312" s="135" t="s">
        <v>19622</v>
      </c>
      <c r="R6312" s="135">
        <v>1.0</v>
      </c>
    </row>
    <row r="6313">
      <c r="A6313" s="135">
        <v>6312.0</v>
      </c>
      <c r="B6313" s="135" t="s">
        <v>19624</v>
      </c>
      <c r="C6313" s="135" t="s">
        <v>108</v>
      </c>
      <c r="N6313" s="143">
        <v>45246.0</v>
      </c>
    </row>
    <row r="6314">
      <c r="A6314" s="135">
        <v>6313.0</v>
      </c>
      <c r="B6314" s="135" t="s">
        <v>19626</v>
      </c>
      <c r="C6314" s="135" t="s">
        <v>108</v>
      </c>
      <c r="K6314" s="135">
        <v>100.0</v>
      </c>
      <c r="N6314" s="143">
        <v>44605.0</v>
      </c>
    </row>
    <row r="6315">
      <c r="A6315" s="135">
        <v>6314.0</v>
      </c>
      <c r="B6315" s="135" t="s">
        <v>19628</v>
      </c>
      <c r="C6315" s="135" t="s">
        <v>108</v>
      </c>
      <c r="K6315" s="135">
        <v>10.0</v>
      </c>
      <c r="N6315" s="143">
        <v>43934.0</v>
      </c>
      <c r="Q6315" s="135" t="s">
        <v>19629</v>
      </c>
    </row>
    <row r="6316">
      <c r="A6316" s="135">
        <v>6315.0</v>
      </c>
      <c r="B6316" s="135" t="s">
        <v>19631</v>
      </c>
      <c r="C6316" s="135" t="s">
        <v>108</v>
      </c>
      <c r="K6316" s="135">
        <v>20.0</v>
      </c>
      <c r="N6316" s="143">
        <v>44816.0</v>
      </c>
    </row>
    <row r="6317">
      <c r="A6317" s="135">
        <v>6316.0</v>
      </c>
      <c r="B6317" s="135" t="s">
        <v>19633</v>
      </c>
      <c r="C6317" s="135" t="s">
        <v>108</v>
      </c>
      <c r="K6317" s="135">
        <v>350.0</v>
      </c>
      <c r="N6317" s="143">
        <v>45611.0</v>
      </c>
    </row>
    <row r="6318">
      <c r="A6318" s="135">
        <v>6317.0</v>
      </c>
      <c r="B6318" s="135" t="s">
        <v>19635</v>
      </c>
      <c r="C6318" s="135" t="s">
        <v>108</v>
      </c>
      <c r="K6318" s="135">
        <v>100.0</v>
      </c>
      <c r="N6318" s="143">
        <v>43949.0</v>
      </c>
    </row>
    <row r="6319">
      <c r="A6319" s="135">
        <v>6318.0</v>
      </c>
      <c r="B6319" s="135" t="s">
        <v>19638</v>
      </c>
      <c r="C6319" s="135" t="s">
        <v>108</v>
      </c>
      <c r="K6319" s="135">
        <v>150.0</v>
      </c>
      <c r="N6319" s="143">
        <v>44768.0</v>
      </c>
    </row>
    <row r="6320">
      <c r="A6320" s="135">
        <v>6319.0</v>
      </c>
      <c r="B6320" s="135" t="s">
        <v>19639</v>
      </c>
      <c r="C6320" s="135" t="s">
        <v>108</v>
      </c>
      <c r="K6320" s="135">
        <v>100.0</v>
      </c>
      <c r="N6320" s="143">
        <v>44299.0</v>
      </c>
      <c r="Q6320" s="135" t="s">
        <v>19641</v>
      </c>
    </row>
    <row r="6321">
      <c r="A6321" s="135">
        <v>6320.0</v>
      </c>
      <c r="B6321" s="135" t="s">
        <v>19642</v>
      </c>
      <c r="C6321" s="135" t="s">
        <v>108</v>
      </c>
      <c r="N6321" s="143">
        <v>44848.0</v>
      </c>
      <c r="Q6321" s="135" t="s">
        <v>9494</v>
      </c>
      <c r="R6321" s="135">
        <v>1.0</v>
      </c>
    </row>
    <row r="6322">
      <c r="A6322" s="135">
        <v>6321.0</v>
      </c>
      <c r="B6322" s="135" t="s">
        <v>19644</v>
      </c>
      <c r="C6322" s="135" t="s">
        <v>108</v>
      </c>
      <c r="K6322" s="135">
        <v>50.0</v>
      </c>
      <c r="N6322" s="143">
        <v>44903.0</v>
      </c>
    </row>
    <row r="6323">
      <c r="A6323" s="135">
        <v>6322.0</v>
      </c>
      <c r="B6323" s="135" t="s">
        <v>19647</v>
      </c>
      <c r="C6323" s="135" t="s">
        <v>108</v>
      </c>
      <c r="K6323" s="135">
        <v>40.0</v>
      </c>
      <c r="N6323" s="143">
        <v>46059.0</v>
      </c>
    </row>
    <row r="6324">
      <c r="A6324" s="135">
        <v>6323.0</v>
      </c>
      <c r="B6324" s="135" t="s">
        <v>19649</v>
      </c>
      <c r="C6324" s="135" t="s">
        <v>108</v>
      </c>
      <c r="N6324" s="143">
        <v>45731.0</v>
      </c>
    </row>
    <row r="6325">
      <c r="A6325" s="135">
        <v>6324.0</v>
      </c>
      <c r="B6325" s="135" t="s">
        <v>19651</v>
      </c>
      <c r="C6325" s="135" t="s">
        <v>108</v>
      </c>
      <c r="K6325" s="135">
        <v>20.0</v>
      </c>
      <c r="N6325" s="143">
        <v>46087.0</v>
      </c>
    </row>
    <row r="6326">
      <c r="A6326" s="135">
        <v>6325.0</v>
      </c>
      <c r="B6326" s="135" t="s">
        <v>19653</v>
      </c>
      <c r="C6326" s="135" t="s">
        <v>108</v>
      </c>
      <c r="N6326" s="143">
        <v>45581.0</v>
      </c>
      <c r="Q6326" s="135" t="s">
        <v>19654</v>
      </c>
    </row>
    <row r="6327">
      <c r="A6327" s="135">
        <v>6326.0</v>
      </c>
      <c r="B6327" s="135" t="s">
        <v>19655</v>
      </c>
      <c r="C6327" s="135" t="s">
        <v>108</v>
      </c>
      <c r="N6327" s="143">
        <v>44228.0</v>
      </c>
    </row>
    <row r="6328">
      <c r="A6328" s="135">
        <v>6327.0</v>
      </c>
      <c r="B6328" s="135" t="s">
        <v>19657</v>
      </c>
      <c r="C6328" s="135" t="s">
        <v>108</v>
      </c>
      <c r="K6328" s="135">
        <v>200.0</v>
      </c>
      <c r="N6328" s="143">
        <v>44892.0</v>
      </c>
      <c r="Q6328" s="135" t="s">
        <v>19659</v>
      </c>
      <c r="R6328" s="135">
        <v>2.0</v>
      </c>
    </row>
    <row r="6329">
      <c r="A6329" s="135">
        <v>6328.0</v>
      </c>
      <c r="B6329" s="135" t="s">
        <v>19661</v>
      </c>
      <c r="C6329" s="135" t="s">
        <v>108</v>
      </c>
      <c r="K6329" s="135">
        <v>30.0</v>
      </c>
      <c r="N6329" s="143">
        <v>45140.0</v>
      </c>
    </row>
    <row r="6330">
      <c r="A6330" s="135">
        <v>6329.0</v>
      </c>
      <c r="B6330" s="135" t="s">
        <v>4132</v>
      </c>
      <c r="C6330" s="135" t="s">
        <v>108</v>
      </c>
      <c r="K6330" s="135">
        <v>70.0</v>
      </c>
      <c r="N6330" s="143">
        <v>44907.0</v>
      </c>
    </row>
    <row r="6331">
      <c r="A6331" s="135">
        <v>6330.0</v>
      </c>
      <c r="B6331" s="135" t="s">
        <v>19664</v>
      </c>
      <c r="C6331" s="135" t="s">
        <v>108</v>
      </c>
      <c r="K6331" s="135">
        <v>10.0</v>
      </c>
      <c r="N6331" s="143">
        <v>45452.0</v>
      </c>
    </row>
    <row r="6332">
      <c r="A6332" s="135">
        <v>6331.0</v>
      </c>
      <c r="B6332" s="135" t="s">
        <v>19666</v>
      </c>
      <c r="C6332" s="135" t="s">
        <v>108</v>
      </c>
      <c r="K6332" s="135">
        <v>20.0</v>
      </c>
      <c r="N6332" s="143">
        <v>46067.0</v>
      </c>
    </row>
    <row r="6333">
      <c r="A6333" s="135">
        <v>6332.0</v>
      </c>
      <c r="B6333" s="135" t="s">
        <v>19668</v>
      </c>
      <c r="C6333" s="135" t="s">
        <v>108</v>
      </c>
      <c r="K6333" s="135">
        <v>90.0</v>
      </c>
      <c r="N6333" s="143">
        <v>44644.0</v>
      </c>
    </row>
    <row r="6334">
      <c r="A6334" s="135">
        <v>6333.0</v>
      </c>
      <c r="B6334" s="135" t="s">
        <v>19670</v>
      </c>
      <c r="C6334" s="135" t="s">
        <v>108</v>
      </c>
      <c r="K6334" s="135">
        <v>10.0</v>
      </c>
      <c r="N6334" s="143">
        <v>46079.0</v>
      </c>
    </row>
    <row r="6335">
      <c r="A6335" s="135">
        <v>6334.0</v>
      </c>
      <c r="B6335" s="135" t="s">
        <v>19672</v>
      </c>
      <c r="C6335" s="135" t="s">
        <v>108</v>
      </c>
      <c r="K6335" s="135">
        <v>20.0</v>
      </c>
      <c r="N6335" s="143">
        <v>45835.0</v>
      </c>
    </row>
    <row r="6336">
      <c r="A6336" s="135">
        <v>6335.0</v>
      </c>
      <c r="B6336" s="135" t="s">
        <v>19673</v>
      </c>
      <c r="C6336" s="135" t="s">
        <v>108</v>
      </c>
      <c r="N6336" s="143">
        <v>43847.0</v>
      </c>
    </row>
    <row r="6337">
      <c r="A6337" s="135">
        <v>6336.0</v>
      </c>
      <c r="B6337" s="135" t="s">
        <v>19674</v>
      </c>
      <c r="C6337" s="135" t="s">
        <v>108</v>
      </c>
      <c r="K6337" s="135">
        <v>10.0</v>
      </c>
      <c r="N6337" s="143">
        <v>45264.0</v>
      </c>
    </row>
    <row r="6338">
      <c r="A6338" s="135">
        <v>6337.0</v>
      </c>
      <c r="B6338" s="135" t="s">
        <v>19676</v>
      </c>
      <c r="C6338" s="135" t="s">
        <v>108</v>
      </c>
      <c r="K6338" s="135">
        <v>50.0</v>
      </c>
      <c r="N6338" s="143">
        <v>44012.0</v>
      </c>
    </row>
    <row r="6339">
      <c r="A6339" s="135">
        <v>6338.0</v>
      </c>
      <c r="B6339" s="135" t="s">
        <v>19677</v>
      </c>
      <c r="C6339" s="135" t="s">
        <v>108</v>
      </c>
      <c r="K6339" s="135">
        <v>30.0</v>
      </c>
      <c r="N6339" s="143">
        <v>46002.0</v>
      </c>
    </row>
    <row r="6340">
      <c r="A6340" s="135">
        <v>6339.0</v>
      </c>
      <c r="B6340" s="135" t="s">
        <v>19680</v>
      </c>
      <c r="C6340" s="135" t="s">
        <v>108</v>
      </c>
      <c r="K6340" s="135">
        <v>10.0</v>
      </c>
      <c r="N6340" s="143">
        <v>46009.0</v>
      </c>
    </row>
    <row r="6341">
      <c r="A6341" s="135">
        <v>6340.0</v>
      </c>
      <c r="B6341" s="135" t="s">
        <v>19681</v>
      </c>
      <c r="C6341" s="135" t="s">
        <v>108</v>
      </c>
      <c r="K6341" s="135">
        <v>100.0</v>
      </c>
      <c r="N6341" s="143">
        <v>44048.0</v>
      </c>
    </row>
    <row r="6342">
      <c r="A6342" s="135">
        <v>6341.0</v>
      </c>
      <c r="B6342" s="135" t="s">
        <v>19683</v>
      </c>
      <c r="C6342" s="135" t="s">
        <v>108</v>
      </c>
      <c r="K6342" s="135">
        <v>20.0</v>
      </c>
      <c r="N6342" s="143">
        <v>45847.0</v>
      </c>
    </row>
    <row r="6343">
      <c r="A6343" s="135">
        <v>6342.0</v>
      </c>
      <c r="B6343" s="135" t="s">
        <v>19684</v>
      </c>
      <c r="C6343" s="135" t="s">
        <v>108</v>
      </c>
      <c r="K6343" s="135">
        <v>80.0</v>
      </c>
      <c r="N6343" s="143">
        <v>45042.0</v>
      </c>
    </row>
    <row r="6344">
      <c r="A6344" s="135">
        <v>6343.0</v>
      </c>
      <c r="B6344" s="135" t="s">
        <v>19686</v>
      </c>
      <c r="C6344" s="135" t="s">
        <v>108</v>
      </c>
      <c r="K6344" s="135">
        <v>60.0</v>
      </c>
      <c r="N6344" s="143">
        <v>45497.0</v>
      </c>
    </row>
    <row r="6345">
      <c r="A6345" s="135">
        <v>6344.0</v>
      </c>
      <c r="B6345" s="135" t="s">
        <v>19689</v>
      </c>
      <c r="C6345" s="135" t="s">
        <v>108</v>
      </c>
      <c r="K6345" s="135">
        <v>10.0</v>
      </c>
      <c r="N6345" s="143">
        <v>46008.0</v>
      </c>
    </row>
    <row r="6346">
      <c r="A6346" s="135">
        <v>6345.0</v>
      </c>
      <c r="B6346" s="135" t="s">
        <v>19690</v>
      </c>
      <c r="C6346" s="135" t="s">
        <v>108</v>
      </c>
      <c r="N6346" s="143">
        <v>44880.0</v>
      </c>
    </row>
    <row r="6347">
      <c r="A6347" s="135">
        <v>6346.0</v>
      </c>
      <c r="B6347" s="135" t="s">
        <v>19692</v>
      </c>
      <c r="C6347" s="135" t="s">
        <v>108</v>
      </c>
      <c r="K6347" s="135">
        <v>100.0</v>
      </c>
      <c r="N6347" s="143">
        <v>43869.0</v>
      </c>
    </row>
    <row r="6348">
      <c r="A6348" s="135">
        <v>6347.0</v>
      </c>
      <c r="B6348" s="135" t="s">
        <v>19694</v>
      </c>
      <c r="C6348" s="135" t="s">
        <v>108</v>
      </c>
      <c r="N6348" s="143">
        <v>43937.0</v>
      </c>
    </row>
    <row r="6349">
      <c r="A6349" s="135">
        <v>6348.0</v>
      </c>
      <c r="B6349" s="135" t="s">
        <v>19695</v>
      </c>
      <c r="C6349" s="135" t="s">
        <v>108</v>
      </c>
      <c r="K6349" s="135">
        <v>10.0</v>
      </c>
      <c r="N6349" s="143">
        <v>46012.0</v>
      </c>
    </row>
    <row r="6350">
      <c r="A6350" s="135">
        <v>6349.0</v>
      </c>
      <c r="B6350" s="135" t="s">
        <v>19697</v>
      </c>
      <c r="C6350" s="135" t="s">
        <v>108</v>
      </c>
      <c r="N6350" s="143">
        <v>45765.0</v>
      </c>
    </row>
    <row r="6351">
      <c r="A6351" s="135">
        <v>6350.0</v>
      </c>
      <c r="B6351" s="135" t="s">
        <v>19700</v>
      </c>
      <c r="C6351" s="135" t="s">
        <v>108</v>
      </c>
      <c r="K6351" s="135">
        <v>150.0</v>
      </c>
      <c r="N6351" s="143">
        <v>43844.0</v>
      </c>
    </row>
    <row r="6352">
      <c r="A6352" s="135">
        <v>6351.0</v>
      </c>
      <c r="B6352" s="135" t="s">
        <v>19701</v>
      </c>
      <c r="C6352" s="135" t="s">
        <v>108</v>
      </c>
      <c r="N6352" s="143">
        <v>44240.0</v>
      </c>
    </row>
    <row r="6353">
      <c r="A6353" s="135">
        <v>6352.0</v>
      </c>
      <c r="B6353" s="135" t="s">
        <v>19703</v>
      </c>
      <c r="C6353" s="135" t="s">
        <v>108</v>
      </c>
      <c r="K6353" s="135">
        <v>10.0</v>
      </c>
      <c r="N6353" s="143">
        <v>45961.0</v>
      </c>
    </row>
    <row r="6354">
      <c r="A6354" s="135">
        <v>6353.0</v>
      </c>
      <c r="B6354" s="135" t="s">
        <v>19705</v>
      </c>
      <c r="C6354" s="135" t="s">
        <v>108</v>
      </c>
      <c r="N6354" s="143">
        <v>45345.0</v>
      </c>
    </row>
    <row r="6355">
      <c r="A6355" s="135">
        <v>6354.0</v>
      </c>
      <c r="B6355" s="135" t="s">
        <v>19707</v>
      </c>
      <c r="C6355" s="135" t="s">
        <v>108</v>
      </c>
      <c r="N6355" s="143">
        <v>45333.0</v>
      </c>
    </row>
    <row r="6356">
      <c r="A6356" s="135">
        <v>6355.0</v>
      </c>
      <c r="B6356" s="135" t="s">
        <v>19708</v>
      </c>
      <c r="C6356" s="135" t="s">
        <v>108</v>
      </c>
      <c r="K6356" s="135">
        <v>40.0</v>
      </c>
      <c r="N6356" s="143">
        <v>45872.0</v>
      </c>
    </row>
    <row r="6357">
      <c r="A6357" s="135">
        <v>6356.0</v>
      </c>
      <c r="B6357" s="135" t="s">
        <v>19711</v>
      </c>
      <c r="C6357" s="135" t="s">
        <v>108</v>
      </c>
      <c r="K6357" s="135">
        <v>100.0</v>
      </c>
      <c r="N6357" s="143">
        <v>43877.0</v>
      </c>
      <c r="Q6357" s="135" t="s">
        <v>19713</v>
      </c>
      <c r="R6357" s="135">
        <v>1.0</v>
      </c>
    </row>
    <row r="6358">
      <c r="A6358" s="135">
        <v>6357.0</v>
      </c>
      <c r="B6358" s="135" t="s">
        <v>19714</v>
      </c>
      <c r="C6358" s="135" t="s">
        <v>108</v>
      </c>
      <c r="N6358" s="143">
        <v>45543.0</v>
      </c>
    </row>
    <row r="6359">
      <c r="A6359" s="135">
        <v>6358.0</v>
      </c>
      <c r="B6359" s="135" t="s">
        <v>19716</v>
      </c>
      <c r="C6359" s="135" t="s">
        <v>108</v>
      </c>
      <c r="N6359" s="143">
        <v>46031.0</v>
      </c>
    </row>
    <row r="6360">
      <c r="A6360" s="135">
        <v>6359.0</v>
      </c>
      <c r="B6360" s="135" t="s">
        <v>19718</v>
      </c>
      <c r="C6360" s="135" t="s">
        <v>108</v>
      </c>
      <c r="N6360" s="143">
        <v>43958.0</v>
      </c>
    </row>
    <row r="6361">
      <c r="A6361" s="135">
        <v>6360.0</v>
      </c>
      <c r="B6361" s="135" t="s">
        <v>19720</v>
      </c>
      <c r="C6361" s="135" t="s">
        <v>108</v>
      </c>
      <c r="K6361" s="135">
        <v>50.0</v>
      </c>
      <c r="N6361" s="143">
        <v>43856.0</v>
      </c>
      <c r="Q6361" s="135" t="s">
        <v>19722</v>
      </c>
    </row>
    <row r="6362">
      <c r="A6362" s="135">
        <v>6361.0</v>
      </c>
      <c r="B6362" s="135" t="s">
        <v>19724</v>
      </c>
      <c r="C6362" s="135" t="s">
        <v>108</v>
      </c>
      <c r="K6362" s="135">
        <v>100.0</v>
      </c>
      <c r="N6362" s="143">
        <v>45129.0</v>
      </c>
    </row>
    <row r="6363">
      <c r="A6363" s="135">
        <v>6362.0</v>
      </c>
      <c r="B6363" s="135" t="s">
        <v>19726</v>
      </c>
      <c r="C6363" s="135" t="s">
        <v>108</v>
      </c>
      <c r="N6363" s="143">
        <v>46083.0</v>
      </c>
    </row>
    <row r="6364">
      <c r="A6364" s="135">
        <v>6363.0</v>
      </c>
      <c r="B6364" s="135" t="s">
        <v>19728</v>
      </c>
      <c r="C6364" s="135" t="s">
        <v>108</v>
      </c>
      <c r="K6364" s="135">
        <v>30.0</v>
      </c>
      <c r="N6364" s="143">
        <v>43910.0</v>
      </c>
    </row>
    <row r="6365">
      <c r="A6365" s="135">
        <v>6364.0</v>
      </c>
      <c r="B6365" s="135" t="s">
        <v>19730</v>
      </c>
      <c r="C6365" s="135" t="s">
        <v>108</v>
      </c>
      <c r="N6365" s="143">
        <v>44857.0</v>
      </c>
    </row>
    <row r="6366">
      <c r="A6366" s="135">
        <v>6365.0</v>
      </c>
      <c r="B6366" s="135" t="s">
        <v>19732</v>
      </c>
      <c r="C6366" s="135" t="s">
        <v>108</v>
      </c>
      <c r="K6366" s="135">
        <v>80.0</v>
      </c>
      <c r="N6366" s="143">
        <v>43874.0</v>
      </c>
    </row>
    <row r="6367">
      <c r="A6367" s="135">
        <v>6366.0</v>
      </c>
      <c r="B6367" s="135" t="s">
        <v>19735</v>
      </c>
      <c r="C6367" s="135" t="s">
        <v>108</v>
      </c>
      <c r="K6367" s="135">
        <v>150.0</v>
      </c>
      <c r="N6367" s="143">
        <v>43854.0</v>
      </c>
    </row>
    <row r="6368">
      <c r="A6368" s="135">
        <v>6367.0</v>
      </c>
      <c r="B6368" s="135" t="s">
        <v>19737</v>
      </c>
      <c r="C6368" s="135" t="s">
        <v>108</v>
      </c>
      <c r="N6368" s="143">
        <v>45782.0</v>
      </c>
    </row>
    <row r="6369">
      <c r="A6369" s="135">
        <v>6368.0</v>
      </c>
      <c r="B6369" s="135" t="s">
        <v>19738</v>
      </c>
      <c r="C6369" s="135" t="s">
        <v>108</v>
      </c>
      <c r="K6369" s="135">
        <v>150.0</v>
      </c>
      <c r="N6369" s="143">
        <v>43845.0</v>
      </c>
    </row>
    <row r="6370">
      <c r="A6370" s="135">
        <v>6369.0</v>
      </c>
      <c r="B6370" s="135" t="s">
        <v>19740</v>
      </c>
      <c r="C6370" s="135" t="s">
        <v>108</v>
      </c>
      <c r="K6370" s="135">
        <v>10.0</v>
      </c>
      <c r="N6370" s="143">
        <v>45847.0</v>
      </c>
    </row>
    <row r="6371">
      <c r="A6371" s="135">
        <v>6370.0</v>
      </c>
      <c r="B6371" s="135" t="s">
        <v>19743</v>
      </c>
      <c r="C6371" s="135" t="s">
        <v>108</v>
      </c>
      <c r="N6371" s="143">
        <v>44107.0</v>
      </c>
    </row>
    <row r="6372">
      <c r="A6372" s="135">
        <v>6371.0</v>
      </c>
      <c r="B6372" s="135" t="s">
        <v>19745</v>
      </c>
      <c r="C6372" s="135" t="s">
        <v>108</v>
      </c>
      <c r="K6372" s="135">
        <v>300.0</v>
      </c>
      <c r="N6372" s="143">
        <v>44889.0</v>
      </c>
    </row>
    <row r="6373">
      <c r="A6373" s="135">
        <v>6372.0</v>
      </c>
      <c r="B6373" s="135" t="s">
        <v>19746</v>
      </c>
      <c r="C6373" s="135" t="s">
        <v>108</v>
      </c>
      <c r="K6373" s="135">
        <v>90.0</v>
      </c>
      <c r="N6373" s="143">
        <v>43989.0</v>
      </c>
    </row>
    <row r="6374">
      <c r="A6374" s="135">
        <v>6373.0</v>
      </c>
      <c r="B6374" s="135" t="s">
        <v>19748</v>
      </c>
      <c r="C6374" s="135" t="s">
        <v>108</v>
      </c>
      <c r="N6374" s="143">
        <v>45913.0</v>
      </c>
    </row>
    <row r="6375">
      <c r="A6375" s="135">
        <v>6374.0</v>
      </c>
      <c r="B6375" s="135" t="s">
        <v>19750</v>
      </c>
      <c r="C6375" s="135" t="s">
        <v>108</v>
      </c>
      <c r="K6375" s="135">
        <v>10.0</v>
      </c>
      <c r="N6375" s="143">
        <v>43914.0</v>
      </c>
      <c r="Q6375" s="135" t="s">
        <v>19753</v>
      </c>
    </row>
    <row r="6376">
      <c r="A6376" s="135">
        <v>6375.0</v>
      </c>
      <c r="B6376" s="135" t="s">
        <v>19754</v>
      </c>
      <c r="C6376" s="135" t="s">
        <v>108</v>
      </c>
      <c r="N6376" s="143">
        <v>45293.0</v>
      </c>
    </row>
    <row r="6377">
      <c r="A6377" s="135">
        <v>6376.0</v>
      </c>
      <c r="B6377" s="135" t="s">
        <v>19756</v>
      </c>
      <c r="C6377" s="135" t="s">
        <v>108</v>
      </c>
      <c r="K6377" s="135">
        <v>60.0</v>
      </c>
      <c r="N6377" s="143">
        <v>45071.0</v>
      </c>
    </row>
    <row r="6378">
      <c r="A6378" s="135">
        <v>6377.0</v>
      </c>
      <c r="B6378" s="135" t="s">
        <v>19758</v>
      </c>
      <c r="C6378" s="135" t="s">
        <v>108</v>
      </c>
      <c r="N6378" s="143">
        <v>44872.0</v>
      </c>
    </row>
    <row r="6379">
      <c r="A6379" s="135">
        <v>6378.0</v>
      </c>
      <c r="B6379" s="135" t="s">
        <v>19760</v>
      </c>
      <c r="C6379" s="135" t="s">
        <v>108</v>
      </c>
      <c r="N6379" s="143">
        <v>44978.0</v>
      </c>
    </row>
    <row r="6380">
      <c r="A6380" s="135">
        <v>6379.0</v>
      </c>
      <c r="B6380" s="135" t="s">
        <v>19763</v>
      </c>
      <c r="C6380" s="135" t="s">
        <v>108</v>
      </c>
      <c r="K6380" s="135">
        <v>30.0</v>
      </c>
      <c r="N6380" s="143">
        <v>43847.0</v>
      </c>
    </row>
    <row r="6381">
      <c r="A6381" s="135">
        <v>6380.0</v>
      </c>
      <c r="B6381" s="135" t="s">
        <v>19765</v>
      </c>
      <c r="C6381" s="135" t="s">
        <v>108</v>
      </c>
      <c r="K6381" s="135">
        <v>40.0</v>
      </c>
      <c r="N6381" s="143">
        <v>45052.0</v>
      </c>
    </row>
    <row r="6382">
      <c r="A6382" s="135">
        <v>6381.0</v>
      </c>
      <c r="B6382" s="135" t="s">
        <v>19767</v>
      </c>
      <c r="C6382" s="135" t="s">
        <v>108</v>
      </c>
      <c r="K6382" s="135">
        <v>90.0</v>
      </c>
      <c r="N6382" s="143">
        <v>44933.0</v>
      </c>
    </row>
    <row r="6383">
      <c r="A6383" s="135">
        <v>6382.0</v>
      </c>
      <c r="B6383" s="135" t="s">
        <v>19769</v>
      </c>
      <c r="C6383" s="135" t="s">
        <v>108</v>
      </c>
      <c r="K6383" s="135">
        <v>100.0</v>
      </c>
      <c r="N6383" s="143">
        <v>43868.0</v>
      </c>
    </row>
    <row r="6384">
      <c r="A6384" s="135">
        <v>6383.0</v>
      </c>
      <c r="B6384" s="135" t="s">
        <v>19772</v>
      </c>
      <c r="C6384" s="135" t="s">
        <v>108</v>
      </c>
      <c r="K6384" s="135">
        <v>10.0</v>
      </c>
      <c r="N6384" s="143">
        <v>45636.0</v>
      </c>
    </row>
    <row r="6385">
      <c r="A6385" s="135">
        <v>6384.0</v>
      </c>
      <c r="B6385" s="135" t="s">
        <v>19774</v>
      </c>
      <c r="C6385" s="135" t="s">
        <v>108</v>
      </c>
      <c r="K6385" s="135">
        <v>150.0</v>
      </c>
      <c r="N6385" s="143">
        <v>43846.0</v>
      </c>
    </row>
    <row r="6386">
      <c r="A6386" s="135">
        <v>6385.0</v>
      </c>
      <c r="B6386" s="135" t="s">
        <v>19776</v>
      </c>
      <c r="C6386" s="135" t="s">
        <v>108</v>
      </c>
      <c r="K6386" s="135">
        <v>50.0</v>
      </c>
      <c r="N6386" s="143">
        <v>45814.0</v>
      </c>
    </row>
    <row r="6387">
      <c r="A6387" s="135">
        <v>6386.0</v>
      </c>
      <c r="B6387" s="135" t="s">
        <v>19778</v>
      </c>
      <c r="C6387" s="135" t="s">
        <v>108</v>
      </c>
      <c r="K6387" s="135">
        <v>10.0</v>
      </c>
      <c r="N6387" s="143">
        <v>44871.0</v>
      </c>
    </row>
    <row r="6388">
      <c r="A6388" s="135">
        <v>6387.0</v>
      </c>
      <c r="B6388" s="135" t="s">
        <v>19781</v>
      </c>
      <c r="C6388" s="135" t="s">
        <v>108</v>
      </c>
      <c r="N6388" s="143">
        <v>45648.0</v>
      </c>
      <c r="Q6388" s="135" t="s">
        <v>19783</v>
      </c>
      <c r="R6388" s="135">
        <v>1.0</v>
      </c>
    </row>
    <row r="6389">
      <c r="A6389" s="135">
        <v>6388.0</v>
      </c>
      <c r="B6389" s="135" t="s">
        <v>19784</v>
      </c>
      <c r="C6389" s="135" t="s">
        <v>108</v>
      </c>
      <c r="K6389" s="135">
        <v>100.0</v>
      </c>
      <c r="N6389" s="143">
        <v>44503.0</v>
      </c>
    </row>
    <row r="6390">
      <c r="A6390" s="135">
        <v>6389.0</v>
      </c>
      <c r="B6390" s="135" t="s">
        <v>19787</v>
      </c>
      <c r="C6390" s="135" t="s">
        <v>108</v>
      </c>
      <c r="K6390" s="135">
        <v>20.0</v>
      </c>
      <c r="N6390" s="143">
        <v>45847.0</v>
      </c>
    </row>
    <row r="6391">
      <c r="A6391" s="135">
        <v>6390.0</v>
      </c>
      <c r="B6391" s="135" t="s">
        <v>19789</v>
      </c>
      <c r="C6391" s="135" t="s">
        <v>108</v>
      </c>
      <c r="K6391" s="135">
        <v>10.0</v>
      </c>
      <c r="N6391" s="143">
        <v>46016.0</v>
      </c>
    </row>
    <row r="6392">
      <c r="A6392" s="135">
        <v>6391.0</v>
      </c>
      <c r="B6392" s="135" t="s">
        <v>19791</v>
      </c>
      <c r="C6392" s="135" t="s">
        <v>108</v>
      </c>
      <c r="K6392" s="135">
        <v>10.0</v>
      </c>
      <c r="N6392" s="143">
        <v>46026.0</v>
      </c>
    </row>
    <row r="6393">
      <c r="A6393" s="135">
        <v>6392.0</v>
      </c>
      <c r="B6393" s="135" t="s">
        <v>19793</v>
      </c>
      <c r="C6393" s="135" t="s">
        <v>108</v>
      </c>
      <c r="K6393" s="135">
        <v>30.0</v>
      </c>
      <c r="N6393" s="143">
        <v>43862.0</v>
      </c>
    </row>
    <row r="6394">
      <c r="A6394" s="135">
        <v>6393.0</v>
      </c>
      <c r="B6394" s="135" t="s">
        <v>19795</v>
      </c>
      <c r="C6394" s="135" t="s">
        <v>108</v>
      </c>
      <c r="K6394" s="135">
        <v>10.0</v>
      </c>
      <c r="N6394" s="143">
        <v>46010.0</v>
      </c>
    </row>
    <row r="6395">
      <c r="A6395" s="135">
        <v>6394.0</v>
      </c>
      <c r="B6395" s="135" t="s">
        <v>19798</v>
      </c>
      <c r="C6395" s="135" t="s">
        <v>108</v>
      </c>
      <c r="K6395" s="135">
        <v>50.0</v>
      </c>
      <c r="N6395" s="143">
        <v>43973.0</v>
      </c>
    </row>
    <row r="6396">
      <c r="A6396" s="135">
        <v>6395.0</v>
      </c>
      <c r="B6396" s="135" t="s">
        <v>19800</v>
      </c>
      <c r="C6396" s="135" t="s">
        <v>108</v>
      </c>
      <c r="K6396" s="135">
        <v>10.0</v>
      </c>
      <c r="N6396" s="143">
        <v>46009.0</v>
      </c>
    </row>
    <row r="6397">
      <c r="A6397" s="135">
        <v>6396.0</v>
      </c>
      <c r="B6397" s="135" t="s">
        <v>19802</v>
      </c>
      <c r="C6397" s="135" t="s">
        <v>108</v>
      </c>
      <c r="K6397" s="135">
        <v>10.0</v>
      </c>
      <c r="N6397" s="143">
        <v>46073.0</v>
      </c>
    </row>
    <row r="6398">
      <c r="A6398" s="135">
        <v>6397.0</v>
      </c>
      <c r="B6398" s="135" t="s">
        <v>19804</v>
      </c>
      <c r="C6398" s="135" t="s">
        <v>108</v>
      </c>
      <c r="K6398" s="135">
        <v>150.0</v>
      </c>
      <c r="N6398" s="143">
        <v>43854.0</v>
      </c>
    </row>
    <row r="6399">
      <c r="A6399" s="135">
        <v>6398.0</v>
      </c>
      <c r="B6399" s="135" t="s">
        <v>19807</v>
      </c>
      <c r="C6399" s="135" t="s">
        <v>108</v>
      </c>
      <c r="K6399" s="135">
        <v>90.0</v>
      </c>
      <c r="N6399" s="143">
        <v>44248.0</v>
      </c>
    </row>
    <row r="6400">
      <c r="A6400" s="135">
        <v>6399.0</v>
      </c>
      <c r="B6400" s="135" t="s">
        <v>19811</v>
      </c>
      <c r="C6400" s="135" t="s">
        <v>108</v>
      </c>
      <c r="K6400" s="135">
        <v>20.0</v>
      </c>
      <c r="N6400" s="143">
        <v>45849.0</v>
      </c>
    </row>
    <row r="6401">
      <c r="A6401" s="135">
        <v>6400.0</v>
      </c>
      <c r="B6401" s="135" t="s">
        <v>19813</v>
      </c>
      <c r="C6401" s="135" t="s">
        <v>108</v>
      </c>
      <c r="N6401" s="143">
        <v>45030.0</v>
      </c>
    </row>
    <row r="6402">
      <c r="A6402" s="135">
        <v>6401.0</v>
      </c>
      <c r="B6402" s="135" t="s">
        <v>19815</v>
      </c>
      <c r="C6402" s="135" t="s">
        <v>108</v>
      </c>
      <c r="K6402" s="135">
        <v>80.0</v>
      </c>
      <c r="N6402" s="143">
        <v>44944.0</v>
      </c>
      <c r="Q6402" s="135" t="s">
        <v>19817</v>
      </c>
    </row>
    <row r="6403">
      <c r="A6403" s="135">
        <v>6402.0</v>
      </c>
      <c r="B6403" s="135" t="s">
        <v>19819</v>
      </c>
      <c r="C6403" s="135" t="s">
        <v>108</v>
      </c>
      <c r="K6403" s="135">
        <v>10.0</v>
      </c>
      <c r="N6403" s="143">
        <v>45839.0</v>
      </c>
    </row>
    <row r="6404">
      <c r="A6404" s="135">
        <v>6403.0</v>
      </c>
      <c r="B6404" s="135" t="s">
        <v>19821</v>
      </c>
      <c r="C6404" s="135" t="s">
        <v>108</v>
      </c>
      <c r="K6404" s="135">
        <v>100.0</v>
      </c>
      <c r="N6404" s="143">
        <v>45245.0</v>
      </c>
      <c r="Q6404" s="135" t="s">
        <v>19822</v>
      </c>
      <c r="R6404" s="135">
        <v>1.0</v>
      </c>
    </row>
    <row r="6405">
      <c r="A6405" s="135">
        <v>6404.0</v>
      </c>
      <c r="B6405" s="135" t="s">
        <v>19824</v>
      </c>
      <c r="C6405" s="135" t="s">
        <v>108</v>
      </c>
      <c r="K6405" s="135">
        <v>20.0</v>
      </c>
      <c r="N6405" s="143">
        <v>46059.0</v>
      </c>
    </row>
    <row r="6406">
      <c r="A6406" s="135">
        <v>6405.0</v>
      </c>
      <c r="B6406" s="135" t="s">
        <v>4135</v>
      </c>
      <c r="C6406" s="135" t="s">
        <v>108</v>
      </c>
      <c r="N6406" s="143">
        <v>44686.0</v>
      </c>
    </row>
    <row r="6407">
      <c r="A6407" s="135">
        <v>6406.0</v>
      </c>
      <c r="B6407" s="135" t="s">
        <v>19826</v>
      </c>
      <c r="C6407" s="135" t="s">
        <v>108</v>
      </c>
      <c r="K6407" s="135">
        <v>60.0</v>
      </c>
      <c r="N6407" s="143">
        <v>44173.0</v>
      </c>
    </row>
    <row r="6408">
      <c r="A6408" s="135">
        <v>6407.0</v>
      </c>
      <c r="B6408" s="135" t="s">
        <v>19829</v>
      </c>
      <c r="C6408" s="135" t="s">
        <v>108</v>
      </c>
      <c r="K6408" s="135">
        <v>10.0</v>
      </c>
      <c r="N6408" s="143">
        <v>43839.0</v>
      </c>
    </row>
    <row r="6409">
      <c r="A6409" s="135">
        <v>6408.0</v>
      </c>
      <c r="B6409" s="135" t="s">
        <v>19831</v>
      </c>
      <c r="C6409" s="135" t="s">
        <v>108</v>
      </c>
      <c r="K6409" s="135">
        <v>10.0</v>
      </c>
      <c r="N6409" s="143">
        <v>46032.0</v>
      </c>
    </row>
    <row r="6410">
      <c r="A6410" s="135">
        <v>6409.0</v>
      </c>
      <c r="B6410" s="135" t="s">
        <v>19833</v>
      </c>
      <c r="C6410" s="135" t="s">
        <v>108</v>
      </c>
      <c r="K6410" s="135">
        <v>10.0</v>
      </c>
      <c r="N6410" s="143">
        <v>45846.0</v>
      </c>
    </row>
    <row r="6411">
      <c r="A6411" s="135">
        <v>6410.0</v>
      </c>
      <c r="B6411" s="135" t="s">
        <v>19835</v>
      </c>
      <c r="C6411" s="135" t="s">
        <v>108</v>
      </c>
      <c r="K6411" s="135">
        <v>100.0</v>
      </c>
      <c r="N6411" s="143">
        <v>45041.0</v>
      </c>
    </row>
    <row r="6412">
      <c r="A6412" s="135">
        <v>6411.0</v>
      </c>
      <c r="B6412" s="135" t="s">
        <v>19838</v>
      </c>
      <c r="C6412" s="135" t="s">
        <v>108</v>
      </c>
      <c r="K6412" s="135">
        <v>10.0</v>
      </c>
      <c r="N6412" s="143">
        <v>45719.0</v>
      </c>
    </row>
    <row r="6413">
      <c r="A6413" s="135">
        <v>6412.0</v>
      </c>
      <c r="B6413" s="135" t="s">
        <v>19840</v>
      </c>
      <c r="C6413" s="135" t="s">
        <v>108</v>
      </c>
      <c r="K6413" s="135">
        <v>200.0</v>
      </c>
      <c r="N6413" s="143">
        <v>44052.0</v>
      </c>
    </row>
    <row r="6414">
      <c r="A6414" s="135">
        <v>6413.0</v>
      </c>
      <c r="B6414" s="135" t="s">
        <v>19842</v>
      </c>
      <c r="C6414" s="135" t="s">
        <v>108</v>
      </c>
      <c r="N6414" s="143">
        <v>45918.0</v>
      </c>
    </row>
    <row r="6415">
      <c r="A6415" s="135">
        <v>6414.0</v>
      </c>
      <c r="B6415" s="135" t="s">
        <v>19844</v>
      </c>
      <c r="C6415" s="135" t="s">
        <v>108</v>
      </c>
      <c r="K6415" s="135">
        <v>20.0</v>
      </c>
      <c r="N6415" s="143">
        <v>46059.0</v>
      </c>
    </row>
    <row r="6416">
      <c r="A6416" s="135">
        <v>6415.0</v>
      </c>
      <c r="B6416" s="135" t="s">
        <v>19846</v>
      </c>
      <c r="C6416" s="135" t="s">
        <v>108</v>
      </c>
      <c r="K6416" s="135">
        <v>20.0</v>
      </c>
      <c r="N6416" s="143">
        <v>44956.0</v>
      </c>
    </row>
    <row r="6417">
      <c r="A6417" s="135">
        <v>6416.0</v>
      </c>
      <c r="B6417" s="135" t="s">
        <v>19848</v>
      </c>
      <c r="C6417" s="135" t="s">
        <v>108</v>
      </c>
      <c r="K6417" s="135">
        <v>60.0</v>
      </c>
      <c r="N6417" s="143">
        <v>44846.0</v>
      </c>
    </row>
    <row r="6418">
      <c r="A6418" s="135">
        <v>6417.0</v>
      </c>
      <c r="B6418" s="135" t="s">
        <v>19851</v>
      </c>
      <c r="C6418" s="135" t="s">
        <v>108</v>
      </c>
      <c r="K6418" s="135">
        <v>10.0</v>
      </c>
      <c r="N6418" s="143">
        <v>44588.0</v>
      </c>
    </row>
    <row r="6419">
      <c r="A6419" s="135">
        <v>6418.0</v>
      </c>
      <c r="B6419" s="135" t="s">
        <v>19853</v>
      </c>
      <c r="C6419" s="135" t="s">
        <v>108</v>
      </c>
      <c r="N6419" s="143">
        <v>46118.0</v>
      </c>
    </row>
    <row r="6420">
      <c r="A6420" s="135">
        <v>6419.0</v>
      </c>
      <c r="B6420" s="135" t="s">
        <v>19854</v>
      </c>
      <c r="C6420" s="135" t="s">
        <v>108</v>
      </c>
      <c r="N6420" s="143">
        <v>45529.0</v>
      </c>
    </row>
    <row r="6421">
      <c r="A6421" s="135">
        <v>6420.0</v>
      </c>
      <c r="B6421" s="135" t="s">
        <v>19856</v>
      </c>
      <c r="C6421" s="135" t="s">
        <v>108</v>
      </c>
      <c r="K6421" s="135">
        <v>10.0</v>
      </c>
      <c r="N6421" s="143">
        <v>46028.0</v>
      </c>
    </row>
    <row r="6422">
      <c r="A6422" s="135">
        <v>6421.0</v>
      </c>
      <c r="B6422" s="135" t="s">
        <v>19857</v>
      </c>
      <c r="C6422" s="135" t="s">
        <v>108</v>
      </c>
      <c r="K6422" s="135">
        <v>10.0</v>
      </c>
      <c r="N6422" s="143">
        <v>45847.0</v>
      </c>
    </row>
    <row r="6423">
      <c r="A6423" s="135">
        <v>6422.0</v>
      </c>
      <c r="B6423" s="135" t="s">
        <v>19860</v>
      </c>
      <c r="C6423" s="135" t="s">
        <v>108</v>
      </c>
      <c r="K6423" s="135">
        <v>50.0</v>
      </c>
      <c r="N6423" s="143">
        <v>45729.0</v>
      </c>
    </row>
    <row r="6424">
      <c r="A6424" s="135">
        <v>6423.0</v>
      </c>
      <c r="B6424" s="135" t="s">
        <v>19862</v>
      </c>
      <c r="C6424" s="135" t="s">
        <v>108</v>
      </c>
      <c r="N6424" s="143">
        <v>45259.0</v>
      </c>
    </row>
    <row r="6425">
      <c r="A6425" s="135">
        <v>6424.0</v>
      </c>
      <c r="B6425" s="135" t="s">
        <v>19863</v>
      </c>
      <c r="C6425" s="135" t="s">
        <v>108</v>
      </c>
      <c r="K6425" s="135">
        <v>10.0</v>
      </c>
      <c r="N6425" s="143">
        <v>45987.0</v>
      </c>
    </row>
    <row r="6426">
      <c r="A6426" s="135">
        <v>6425.0</v>
      </c>
      <c r="B6426" s="135" t="s">
        <v>19865</v>
      </c>
      <c r="C6426" s="135" t="s">
        <v>108</v>
      </c>
      <c r="N6426" s="143">
        <v>45606.0</v>
      </c>
    </row>
    <row r="6427">
      <c r="A6427" s="135">
        <v>6426.0</v>
      </c>
      <c r="B6427" s="135" t="s">
        <v>19867</v>
      </c>
      <c r="C6427" s="135" t="s">
        <v>108</v>
      </c>
      <c r="N6427" s="143">
        <v>44611.0</v>
      </c>
    </row>
    <row r="6428">
      <c r="A6428" s="135">
        <v>6427.0</v>
      </c>
      <c r="B6428" s="135" t="s">
        <v>19869</v>
      </c>
      <c r="C6428" s="135" t="s">
        <v>108</v>
      </c>
      <c r="K6428" s="135">
        <v>10.0</v>
      </c>
      <c r="N6428" s="143">
        <v>45420.0</v>
      </c>
    </row>
    <row r="6429">
      <c r="A6429" s="135">
        <v>6428.0</v>
      </c>
      <c r="B6429" s="135" t="s">
        <v>19871</v>
      </c>
      <c r="C6429" s="135" t="s">
        <v>108</v>
      </c>
      <c r="K6429" s="135">
        <v>100.0</v>
      </c>
      <c r="N6429" s="143">
        <v>44675.0</v>
      </c>
    </row>
    <row r="6430">
      <c r="A6430" s="135">
        <v>6429.0</v>
      </c>
      <c r="B6430" s="135" t="s">
        <v>19873</v>
      </c>
      <c r="C6430" s="135" t="s">
        <v>108</v>
      </c>
      <c r="K6430" s="135">
        <v>80.0</v>
      </c>
      <c r="N6430" s="143">
        <v>45901.0</v>
      </c>
    </row>
    <row r="6431">
      <c r="A6431" s="135">
        <v>6430.0</v>
      </c>
      <c r="B6431" s="135" t="s">
        <v>19875</v>
      </c>
      <c r="C6431" s="135" t="s">
        <v>108</v>
      </c>
      <c r="N6431" s="143">
        <v>44078.0</v>
      </c>
    </row>
    <row r="6432">
      <c r="A6432" s="135">
        <v>6431.0</v>
      </c>
      <c r="B6432" s="135" t="s">
        <v>19876</v>
      </c>
      <c r="C6432" s="135" t="s">
        <v>108</v>
      </c>
      <c r="K6432" s="135">
        <v>10.0</v>
      </c>
      <c r="N6432" s="143">
        <v>46117.0</v>
      </c>
    </row>
    <row r="6433">
      <c r="A6433" s="135">
        <v>6432.0</v>
      </c>
      <c r="B6433" s="135" t="s">
        <v>19878</v>
      </c>
      <c r="C6433" s="135" t="s">
        <v>108</v>
      </c>
      <c r="N6433" s="143">
        <v>43854.0</v>
      </c>
      <c r="Q6433" s="135" t="s">
        <v>9494</v>
      </c>
      <c r="R6433" s="135">
        <v>1.0</v>
      </c>
    </row>
    <row r="6434">
      <c r="A6434" s="135">
        <v>6433.0</v>
      </c>
      <c r="B6434" s="135" t="s">
        <v>19881</v>
      </c>
      <c r="C6434" s="135" t="s">
        <v>108</v>
      </c>
      <c r="K6434" s="135">
        <v>10.0</v>
      </c>
      <c r="N6434" s="143">
        <v>46026.0</v>
      </c>
    </row>
    <row r="6435">
      <c r="A6435" s="135">
        <v>6434.0</v>
      </c>
      <c r="B6435" s="135" t="s">
        <v>19883</v>
      </c>
      <c r="C6435" s="135" t="s">
        <v>108</v>
      </c>
      <c r="K6435" s="135">
        <v>100.0</v>
      </c>
      <c r="N6435" s="143">
        <v>43836.0</v>
      </c>
    </row>
    <row r="6436">
      <c r="A6436" s="135">
        <v>6435.0</v>
      </c>
      <c r="B6436" s="135" t="s">
        <v>19885</v>
      </c>
      <c r="C6436" s="135" t="s">
        <v>108</v>
      </c>
      <c r="N6436" s="143">
        <v>44269.0</v>
      </c>
    </row>
    <row r="6437">
      <c r="A6437" s="135">
        <v>6436.0</v>
      </c>
      <c r="B6437" s="135" t="s">
        <v>19887</v>
      </c>
      <c r="C6437" s="135" t="s">
        <v>108</v>
      </c>
      <c r="K6437" s="135">
        <v>40.0</v>
      </c>
      <c r="N6437" s="143">
        <v>45928.0</v>
      </c>
    </row>
    <row r="6438">
      <c r="A6438" s="135">
        <v>6437.0</v>
      </c>
      <c r="B6438" s="135" t="s">
        <v>19890</v>
      </c>
      <c r="C6438" s="135" t="s">
        <v>108</v>
      </c>
      <c r="N6438" s="143">
        <v>45568.0</v>
      </c>
    </row>
    <row r="6439">
      <c r="A6439" s="135">
        <v>6438.0</v>
      </c>
      <c r="B6439" s="135" t="s">
        <v>19891</v>
      </c>
      <c r="C6439" s="135" t="s">
        <v>108</v>
      </c>
      <c r="N6439" s="143">
        <v>45502.0</v>
      </c>
    </row>
    <row r="6440">
      <c r="A6440" s="135">
        <v>6439.0</v>
      </c>
      <c r="B6440" s="135" t="s">
        <v>19893</v>
      </c>
      <c r="C6440" s="135" t="s">
        <v>108</v>
      </c>
      <c r="K6440" s="135">
        <v>60.0</v>
      </c>
      <c r="N6440" s="143">
        <v>43842.0</v>
      </c>
    </row>
    <row r="6441">
      <c r="A6441" s="135">
        <v>6440.0</v>
      </c>
      <c r="B6441" s="135" t="s">
        <v>19895</v>
      </c>
      <c r="C6441" s="135" t="s">
        <v>108</v>
      </c>
      <c r="N6441" s="143">
        <v>43891.0</v>
      </c>
    </row>
    <row r="6442">
      <c r="A6442" s="135">
        <v>6441.0</v>
      </c>
      <c r="B6442" s="135" t="s">
        <v>19896</v>
      </c>
      <c r="C6442" s="135" t="s">
        <v>108</v>
      </c>
      <c r="K6442" s="135">
        <v>10.0</v>
      </c>
      <c r="N6442" s="143">
        <v>46020.0</v>
      </c>
    </row>
    <row r="6443">
      <c r="A6443" s="135">
        <v>6442.0</v>
      </c>
      <c r="B6443" s="135" t="s">
        <v>19898</v>
      </c>
      <c r="C6443" s="135" t="s">
        <v>108</v>
      </c>
      <c r="K6443" s="135">
        <v>150.0</v>
      </c>
      <c r="N6443" s="143">
        <v>44432.0</v>
      </c>
    </row>
    <row r="6444">
      <c r="A6444" s="135">
        <v>6443.0</v>
      </c>
      <c r="B6444" s="135" t="s">
        <v>19901</v>
      </c>
      <c r="C6444" s="135" t="s">
        <v>108</v>
      </c>
      <c r="K6444" s="135">
        <v>10.0</v>
      </c>
      <c r="N6444" s="143">
        <v>46056.0</v>
      </c>
    </row>
    <row r="6445">
      <c r="A6445" s="135">
        <v>6444.0</v>
      </c>
      <c r="B6445" s="135" t="s">
        <v>19903</v>
      </c>
      <c r="C6445" s="135" t="s">
        <v>108</v>
      </c>
      <c r="K6445" s="135">
        <v>60.0</v>
      </c>
      <c r="N6445" s="143">
        <v>46062.0</v>
      </c>
    </row>
    <row r="6446">
      <c r="A6446" s="135">
        <v>6445.0</v>
      </c>
      <c r="B6446" s="135" t="s">
        <v>19904</v>
      </c>
      <c r="C6446" s="135" t="s">
        <v>108</v>
      </c>
      <c r="N6446" s="143">
        <v>44594.0</v>
      </c>
    </row>
    <row r="6447">
      <c r="A6447" s="135">
        <v>6446.0</v>
      </c>
      <c r="B6447" s="135" t="s">
        <v>19906</v>
      </c>
      <c r="C6447" s="135" t="s">
        <v>108</v>
      </c>
      <c r="N6447" s="143">
        <v>45972.0</v>
      </c>
    </row>
    <row r="6448">
      <c r="A6448" s="135">
        <v>6447.0</v>
      </c>
      <c r="B6448" s="135" t="s">
        <v>19908</v>
      </c>
      <c r="C6448" s="135" t="s">
        <v>108</v>
      </c>
      <c r="N6448" s="143">
        <v>46083.0</v>
      </c>
    </row>
    <row r="6449">
      <c r="A6449" s="135">
        <v>6448.0</v>
      </c>
      <c r="B6449" s="135" t="s">
        <v>19911</v>
      </c>
      <c r="C6449" s="135" t="s">
        <v>108</v>
      </c>
      <c r="K6449" s="135">
        <v>100.0</v>
      </c>
      <c r="N6449" s="143">
        <v>43845.0</v>
      </c>
    </row>
    <row r="6450">
      <c r="A6450" s="135">
        <v>6449.0</v>
      </c>
      <c r="B6450" s="135" t="s">
        <v>19912</v>
      </c>
      <c r="C6450" s="135" t="s">
        <v>108</v>
      </c>
      <c r="K6450" s="135">
        <v>10.0</v>
      </c>
      <c r="N6450" s="143">
        <v>46087.0</v>
      </c>
    </row>
    <row r="6451">
      <c r="A6451" s="135">
        <v>6450.0</v>
      </c>
      <c r="B6451" s="135" t="s">
        <v>19913</v>
      </c>
      <c r="C6451" s="135" t="s">
        <v>108</v>
      </c>
      <c r="N6451" s="143">
        <v>45759.0</v>
      </c>
      <c r="Q6451" s="135" t="s">
        <v>19915</v>
      </c>
      <c r="R6451" s="135">
        <v>1.0</v>
      </c>
    </row>
    <row r="6452">
      <c r="A6452" s="135">
        <v>6451.0</v>
      </c>
      <c r="B6452" s="135" t="s">
        <v>19916</v>
      </c>
      <c r="C6452" s="135" t="s">
        <v>108</v>
      </c>
      <c r="N6452" s="143">
        <v>43840.0</v>
      </c>
    </row>
    <row r="6453">
      <c r="A6453" s="135">
        <v>6452.0</v>
      </c>
      <c r="B6453" s="135" t="s">
        <v>19918</v>
      </c>
      <c r="C6453" s="135" t="s">
        <v>108</v>
      </c>
      <c r="K6453" s="135">
        <v>20.0</v>
      </c>
      <c r="N6453" s="143">
        <v>45774.0</v>
      </c>
    </row>
    <row r="6454">
      <c r="A6454" s="135">
        <v>6453.0</v>
      </c>
      <c r="B6454" s="135" t="s">
        <v>19920</v>
      </c>
      <c r="C6454" s="135" t="s">
        <v>108</v>
      </c>
      <c r="K6454" s="135">
        <v>20.0</v>
      </c>
      <c r="N6454" s="143">
        <v>46063.0</v>
      </c>
    </row>
    <row r="6455">
      <c r="A6455" s="135">
        <v>6454.0</v>
      </c>
      <c r="B6455" s="135" t="s">
        <v>19922</v>
      </c>
      <c r="C6455" s="135" t="s">
        <v>108</v>
      </c>
      <c r="N6455" s="143">
        <v>45133.0</v>
      </c>
    </row>
    <row r="6456">
      <c r="A6456" s="135">
        <v>6455.0</v>
      </c>
      <c r="B6456" s="135" t="s">
        <v>19924</v>
      </c>
      <c r="C6456" s="135" t="s">
        <v>108</v>
      </c>
      <c r="K6456" s="135">
        <v>20.0</v>
      </c>
      <c r="N6456" s="143">
        <v>46075.0</v>
      </c>
      <c r="Q6456" s="135" t="s">
        <v>8404</v>
      </c>
    </row>
    <row r="6457">
      <c r="A6457" s="135">
        <v>6456.0</v>
      </c>
      <c r="B6457" s="135" t="s">
        <v>19925</v>
      </c>
      <c r="C6457" s="135" t="s">
        <v>108</v>
      </c>
      <c r="K6457" s="135">
        <v>10.0</v>
      </c>
      <c r="N6457" s="143">
        <v>46012.0</v>
      </c>
    </row>
    <row r="6458">
      <c r="A6458" s="135">
        <v>6457.0</v>
      </c>
      <c r="B6458" s="135" t="s">
        <v>19927</v>
      </c>
      <c r="C6458" s="135" t="s">
        <v>108</v>
      </c>
      <c r="N6458" s="143">
        <v>44090.0</v>
      </c>
    </row>
    <row r="6459">
      <c r="A6459" s="135">
        <v>6458.0</v>
      </c>
      <c r="B6459" s="135" t="s">
        <v>19929</v>
      </c>
      <c r="C6459" s="135" t="s">
        <v>108</v>
      </c>
      <c r="K6459" s="135">
        <v>150.0</v>
      </c>
      <c r="N6459" s="143">
        <v>43864.0</v>
      </c>
    </row>
    <row r="6460">
      <c r="A6460" s="135">
        <v>6459.0</v>
      </c>
      <c r="B6460" s="135" t="s">
        <v>19932</v>
      </c>
      <c r="C6460" s="135" t="s">
        <v>108</v>
      </c>
      <c r="K6460" s="135">
        <v>10.0</v>
      </c>
      <c r="N6460" s="143">
        <v>46018.0</v>
      </c>
    </row>
    <row r="6461">
      <c r="A6461" s="135">
        <v>6460.0</v>
      </c>
      <c r="B6461" s="135" t="s">
        <v>19934</v>
      </c>
      <c r="C6461" s="135" t="s">
        <v>108</v>
      </c>
      <c r="K6461" s="135">
        <v>10.0</v>
      </c>
      <c r="N6461" s="143">
        <v>46078.0</v>
      </c>
    </row>
    <row r="6462">
      <c r="A6462" s="135">
        <v>6461.0</v>
      </c>
      <c r="B6462" s="135" t="s">
        <v>19935</v>
      </c>
      <c r="C6462" s="135" t="s">
        <v>108</v>
      </c>
      <c r="N6462" s="143">
        <v>45751.0</v>
      </c>
    </row>
    <row r="6463">
      <c r="A6463" s="135">
        <v>6462.0</v>
      </c>
      <c r="B6463" s="135" t="s">
        <v>19937</v>
      </c>
      <c r="C6463" s="135" t="s">
        <v>108</v>
      </c>
      <c r="K6463" s="135">
        <v>10.0</v>
      </c>
      <c r="N6463" s="143">
        <v>46078.0</v>
      </c>
    </row>
    <row r="6464">
      <c r="A6464" s="135">
        <v>6463.0</v>
      </c>
      <c r="B6464" s="135" t="s">
        <v>19939</v>
      </c>
      <c r="C6464" s="135" t="s">
        <v>108</v>
      </c>
      <c r="K6464" s="135">
        <v>150.0</v>
      </c>
      <c r="N6464" s="143">
        <v>43913.0</v>
      </c>
    </row>
    <row r="6465">
      <c r="A6465" s="135">
        <v>6464.0</v>
      </c>
      <c r="B6465" s="135" t="s">
        <v>19942</v>
      </c>
      <c r="C6465" s="135" t="s">
        <v>108</v>
      </c>
      <c r="K6465" s="135">
        <v>40.0</v>
      </c>
      <c r="N6465" s="143">
        <v>44835.0</v>
      </c>
    </row>
    <row r="6466">
      <c r="A6466" s="135">
        <v>6465.0</v>
      </c>
      <c r="B6466" s="135" t="s">
        <v>19944</v>
      </c>
      <c r="C6466" s="135" t="s">
        <v>108</v>
      </c>
      <c r="K6466" s="135">
        <v>20.0</v>
      </c>
      <c r="N6466" s="143">
        <v>46067.0</v>
      </c>
    </row>
    <row r="6467">
      <c r="A6467" s="135">
        <v>6466.0</v>
      </c>
      <c r="B6467" s="135" t="s">
        <v>19945</v>
      </c>
      <c r="C6467" s="135" t="s">
        <v>108</v>
      </c>
      <c r="K6467" s="135">
        <v>40.0</v>
      </c>
      <c r="N6467" s="143">
        <v>45590.0</v>
      </c>
    </row>
    <row r="6468">
      <c r="A6468" s="135">
        <v>6467.0</v>
      </c>
      <c r="B6468" s="135" t="s">
        <v>19947</v>
      </c>
      <c r="C6468" s="135" t="s">
        <v>108</v>
      </c>
      <c r="K6468" s="135">
        <v>30.0</v>
      </c>
      <c r="N6468" s="143">
        <v>45524.0</v>
      </c>
    </row>
    <row r="6469">
      <c r="A6469" s="135">
        <v>6468.0</v>
      </c>
      <c r="B6469" s="135" t="s">
        <v>19949</v>
      </c>
      <c r="C6469" s="135" t="s">
        <v>108</v>
      </c>
      <c r="N6469" s="143">
        <v>45329.0</v>
      </c>
    </row>
    <row r="6470">
      <c r="A6470" s="135">
        <v>6469.0</v>
      </c>
      <c r="B6470" s="135" t="s">
        <v>19950</v>
      </c>
      <c r="C6470" s="135" t="s">
        <v>108</v>
      </c>
      <c r="K6470" s="135">
        <v>10.0</v>
      </c>
      <c r="N6470" s="143">
        <v>46067.0</v>
      </c>
    </row>
    <row r="6471">
      <c r="A6471" s="135">
        <v>6470.0</v>
      </c>
      <c r="B6471" s="135" t="s">
        <v>19953</v>
      </c>
      <c r="C6471" s="135" t="s">
        <v>108</v>
      </c>
      <c r="K6471" s="135">
        <v>100.0</v>
      </c>
      <c r="N6471" s="143">
        <v>43862.0</v>
      </c>
    </row>
    <row r="6472">
      <c r="A6472" s="135">
        <v>6471.0</v>
      </c>
      <c r="B6472" s="135" t="s">
        <v>19955</v>
      </c>
      <c r="C6472" s="135" t="s">
        <v>108</v>
      </c>
      <c r="K6472" s="135">
        <v>10.0</v>
      </c>
      <c r="N6472" s="143">
        <v>46015.0</v>
      </c>
    </row>
    <row r="6473">
      <c r="A6473" s="135">
        <v>6472.0</v>
      </c>
      <c r="B6473" s="135" t="s">
        <v>19957</v>
      </c>
      <c r="C6473" s="135" t="s">
        <v>108</v>
      </c>
      <c r="N6473" s="143">
        <v>46096.0</v>
      </c>
    </row>
    <row r="6474">
      <c r="A6474" s="135">
        <v>6473.0</v>
      </c>
      <c r="B6474" s="135" t="s">
        <v>19958</v>
      </c>
      <c r="C6474" s="135" t="s">
        <v>108</v>
      </c>
      <c r="K6474" s="135">
        <v>10.0</v>
      </c>
      <c r="N6474" s="143">
        <v>46087.0</v>
      </c>
    </row>
    <row r="6475">
      <c r="A6475" s="135">
        <v>6474.0</v>
      </c>
      <c r="B6475" s="135" t="s">
        <v>19960</v>
      </c>
      <c r="C6475" s="135" t="s">
        <v>108</v>
      </c>
      <c r="K6475" s="135">
        <v>200.0</v>
      </c>
      <c r="N6475" s="143">
        <v>44877.0</v>
      </c>
    </row>
    <row r="6476">
      <c r="A6476" s="135">
        <v>6475.0</v>
      </c>
      <c r="B6476" s="135" t="s">
        <v>19962</v>
      </c>
      <c r="C6476" s="135" t="s">
        <v>108</v>
      </c>
      <c r="K6476" s="135">
        <v>10.0</v>
      </c>
      <c r="N6476" s="143">
        <v>46018.0</v>
      </c>
    </row>
    <row r="6477">
      <c r="A6477" s="135">
        <v>6476.0</v>
      </c>
      <c r="B6477" s="135" t="s">
        <v>19964</v>
      </c>
      <c r="C6477" s="135" t="s">
        <v>108</v>
      </c>
      <c r="K6477" s="135">
        <v>20.0</v>
      </c>
      <c r="N6477" s="143">
        <v>46069.0</v>
      </c>
    </row>
    <row r="6478">
      <c r="A6478" s="135">
        <v>6477.0</v>
      </c>
      <c r="B6478" s="135" t="s">
        <v>19966</v>
      </c>
      <c r="C6478" s="135" t="s">
        <v>108</v>
      </c>
      <c r="N6478" s="143">
        <v>44502.0</v>
      </c>
    </row>
    <row r="6479">
      <c r="A6479" s="135">
        <v>6478.0</v>
      </c>
      <c r="B6479" s="135" t="s">
        <v>19968</v>
      </c>
      <c r="C6479" s="135" t="s">
        <v>108</v>
      </c>
      <c r="K6479" s="135">
        <v>10.0</v>
      </c>
      <c r="N6479" s="143">
        <v>44931.0</v>
      </c>
    </row>
    <row r="6480">
      <c r="A6480" s="135">
        <v>6479.0</v>
      </c>
      <c r="B6480" s="135" t="s">
        <v>19970</v>
      </c>
      <c r="C6480" s="135" t="s">
        <v>108</v>
      </c>
      <c r="K6480" s="135">
        <v>10.0</v>
      </c>
      <c r="N6480" s="143">
        <v>45847.0</v>
      </c>
    </row>
    <row r="6481">
      <c r="A6481" s="135">
        <v>6480.0</v>
      </c>
      <c r="B6481" s="135" t="s">
        <v>19971</v>
      </c>
      <c r="C6481" s="135" t="s">
        <v>108</v>
      </c>
      <c r="K6481" s="135">
        <v>50.0</v>
      </c>
      <c r="N6481" s="143">
        <v>45582.0</v>
      </c>
      <c r="Q6481" s="135" t="s">
        <v>19973</v>
      </c>
    </row>
    <row r="6482">
      <c r="A6482" s="135">
        <v>6481.0</v>
      </c>
      <c r="B6482" s="135" t="s">
        <v>19974</v>
      </c>
      <c r="C6482" s="135" t="s">
        <v>108</v>
      </c>
      <c r="K6482" s="135">
        <v>10.0</v>
      </c>
      <c r="N6482" s="143">
        <v>46062.0</v>
      </c>
    </row>
    <row r="6483">
      <c r="A6483" s="135">
        <v>6482.0</v>
      </c>
      <c r="B6483" s="135" t="s">
        <v>19977</v>
      </c>
      <c r="C6483" s="135" t="s">
        <v>108</v>
      </c>
      <c r="K6483" s="135">
        <v>20.0</v>
      </c>
      <c r="N6483" s="143">
        <v>46059.0</v>
      </c>
      <c r="Q6483" s="135" t="s">
        <v>8079</v>
      </c>
      <c r="R6483" s="135">
        <v>1.0</v>
      </c>
    </row>
    <row r="6484">
      <c r="A6484" s="135">
        <v>6483.0</v>
      </c>
      <c r="B6484" s="135" t="s">
        <v>4138</v>
      </c>
      <c r="C6484" s="135" t="s">
        <v>108</v>
      </c>
      <c r="K6484" s="135">
        <v>200.0</v>
      </c>
      <c r="N6484" s="143">
        <v>45733.0</v>
      </c>
    </row>
    <row r="6485">
      <c r="A6485" s="135">
        <v>6484.0</v>
      </c>
      <c r="B6485" s="135" t="s">
        <v>19980</v>
      </c>
      <c r="C6485" s="135" t="s">
        <v>108</v>
      </c>
      <c r="K6485" s="135">
        <v>20.0</v>
      </c>
      <c r="N6485" s="143">
        <v>46057.0</v>
      </c>
    </row>
    <row r="6486">
      <c r="A6486" s="135">
        <v>6485.0</v>
      </c>
      <c r="B6486" s="135" t="s">
        <v>19982</v>
      </c>
      <c r="C6486" s="135" t="s">
        <v>108</v>
      </c>
      <c r="K6486" s="135">
        <v>40.0</v>
      </c>
      <c r="N6486" s="143">
        <v>44331.0</v>
      </c>
    </row>
    <row r="6487">
      <c r="A6487" s="135">
        <v>6486.0</v>
      </c>
      <c r="B6487" s="135" t="s">
        <v>19984</v>
      </c>
      <c r="C6487" s="135" t="s">
        <v>108</v>
      </c>
      <c r="K6487" s="135">
        <v>150.0</v>
      </c>
      <c r="N6487" s="143">
        <v>44551.0</v>
      </c>
    </row>
    <row r="6488">
      <c r="A6488" s="135">
        <v>6487.0</v>
      </c>
      <c r="B6488" s="135" t="s">
        <v>19987</v>
      </c>
      <c r="C6488" s="135" t="s">
        <v>108</v>
      </c>
      <c r="K6488" s="135">
        <v>20.0</v>
      </c>
      <c r="N6488" s="143">
        <v>46067.0</v>
      </c>
    </row>
    <row r="6489">
      <c r="A6489" s="135">
        <v>6488.0</v>
      </c>
      <c r="B6489" s="135" t="s">
        <v>19989</v>
      </c>
      <c r="C6489" s="135" t="s">
        <v>108</v>
      </c>
      <c r="K6489" s="135">
        <v>50.0</v>
      </c>
      <c r="N6489" s="143">
        <v>43899.0</v>
      </c>
    </row>
    <row r="6490">
      <c r="A6490" s="135">
        <v>6489.0</v>
      </c>
      <c r="B6490" s="135" t="s">
        <v>19990</v>
      </c>
      <c r="C6490" s="135" t="s">
        <v>108</v>
      </c>
      <c r="N6490" s="143">
        <v>43848.0</v>
      </c>
    </row>
    <row r="6491">
      <c r="A6491" s="135">
        <v>6490.0</v>
      </c>
      <c r="B6491" s="135" t="s">
        <v>19992</v>
      </c>
      <c r="C6491" s="135" t="s">
        <v>108</v>
      </c>
      <c r="N6491" s="143">
        <v>45091.0</v>
      </c>
    </row>
    <row r="6492">
      <c r="A6492" s="135">
        <v>6491.0</v>
      </c>
      <c r="B6492" s="135" t="s">
        <v>19998</v>
      </c>
      <c r="C6492" s="135" t="s">
        <v>108</v>
      </c>
      <c r="K6492" s="135">
        <v>30.0</v>
      </c>
      <c r="N6492" s="143">
        <v>45424.0</v>
      </c>
    </row>
    <row r="6493">
      <c r="A6493" s="135">
        <v>6492.0</v>
      </c>
      <c r="B6493" s="135" t="s">
        <v>20000</v>
      </c>
      <c r="C6493" s="135" t="s">
        <v>108</v>
      </c>
      <c r="K6493" s="135">
        <v>70.0</v>
      </c>
      <c r="N6493" s="143">
        <v>45860.0</v>
      </c>
    </row>
    <row r="6494">
      <c r="A6494" s="135">
        <v>6493.0</v>
      </c>
      <c r="B6494" s="135" t="s">
        <v>20003</v>
      </c>
      <c r="C6494" s="135" t="s">
        <v>108</v>
      </c>
      <c r="K6494" s="135">
        <v>50.0</v>
      </c>
      <c r="N6494" s="143">
        <v>43895.0</v>
      </c>
    </row>
    <row r="6495">
      <c r="A6495" s="135">
        <v>6494.0</v>
      </c>
      <c r="B6495" s="135" t="s">
        <v>20004</v>
      </c>
      <c r="C6495" s="135" t="s">
        <v>108</v>
      </c>
      <c r="K6495" s="135">
        <v>250.0</v>
      </c>
      <c r="N6495" s="143">
        <v>43841.0</v>
      </c>
    </row>
    <row r="6496">
      <c r="A6496" s="135">
        <v>6495.0</v>
      </c>
      <c r="B6496" s="135" t="s">
        <v>20006</v>
      </c>
      <c r="C6496" s="135" t="s">
        <v>108</v>
      </c>
      <c r="K6496" s="135">
        <v>200.0</v>
      </c>
      <c r="N6496" s="143">
        <v>45255.0</v>
      </c>
    </row>
    <row r="6497">
      <c r="A6497" s="135">
        <v>6496.0</v>
      </c>
      <c r="B6497" s="135" t="s">
        <v>20008</v>
      </c>
      <c r="C6497" s="135" t="s">
        <v>108</v>
      </c>
      <c r="K6497" s="135">
        <v>200.0</v>
      </c>
      <c r="N6497" s="143">
        <v>43839.0</v>
      </c>
    </row>
    <row r="6498">
      <c r="A6498" s="135">
        <v>6497.0</v>
      </c>
      <c r="B6498" s="135" t="s">
        <v>20010</v>
      </c>
      <c r="C6498" s="135" t="s">
        <v>108</v>
      </c>
      <c r="K6498" s="135">
        <v>200.0</v>
      </c>
      <c r="N6498" s="143">
        <v>44776.0</v>
      </c>
    </row>
    <row r="6499">
      <c r="A6499" s="135">
        <v>6498.0</v>
      </c>
      <c r="B6499" s="135" t="s">
        <v>20012</v>
      </c>
      <c r="C6499" s="135" t="s">
        <v>108</v>
      </c>
      <c r="K6499" s="135">
        <v>20.0</v>
      </c>
      <c r="N6499" s="143">
        <v>46012.0</v>
      </c>
    </row>
    <row r="6500">
      <c r="A6500" s="135">
        <v>6499.0</v>
      </c>
      <c r="B6500" s="135" t="s">
        <v>20015</v>
      </c>
      <c r="C6500" s="135" t="s">
        <v>108</v>
      </c>
      <c r="K6500" s="135">
        <v>90.0</v>
      </c>
      <c r="N6500" s="143">
        <v>44223.0</v>
      </c>
    </row>
    <row r="6501">
      <c r="A6501" s="135">
        <v>6500.0</v>
      </c>
      <c r="B6501" s="135" t="s">
        <v>20017</v>
      </c>
      <c r="C6501" s="135" t="s">
        <v>108</v>
      </c>
      <c r="N6501" s="143">
        <v>44553.0</v>
      </c>
    </row>
    <row r="6502">
      <c r="A6502" s="135">
        <v>6501.0</v>
      </c>
      <c r="B6502" s="135" t="s">
        <v>20019</v>
      </c>
      <c r="C6502" s="135" t="s">
        <v>108</v>
      </c>
      <c r="K6502" s="135">
        <v>40.0</v>
      </c>
      <c r="N6502" s="143">
        <v>44222.0</v>
      </c>
    </row>
    <row r="6503">
      <c r="A6503" s="135">
        <v>6502.0</v>
      </c>
      <c r="B6503" s="135" t="s">
        <v>20020</v>
      </c>
      <c r="C6503" s="135" t="s">
        <v>108</v>
      </c>
      <c r="K6503" s="135">
        <v>90.0</v>
      </c>
      <c r="N6503" s="143">
        <v>45824.0</v>
      </c>
    </row>
    <row r="6504">
      <c r="A6504" s="135">
        <v>6503.0</v>
      </c>
      <c r="B6504" s="135" t="s">
        <v>20022</v>
      </c>
      <c r="C6504" s="135" t="s">
        <v>108</v>
      </c>
      <c r="K6504" s="135">
        <v>100.0</v>
      </c>
      <c r="N6504" s="143">
        <v>43861.0</v>
      </c>
    </row>
    <row r="6505">
      <c r="A6505" s="135">
        <v>6504.0</v>
      </c>
      <c r="B6505" s="135" t="s">
        <v>20024</v>
      </c>
      <c r="C6505" s="135" t="s">
        <v>108</v>
      </c>
      <c r="K6505" s="135">
        <v>10.0</v>
      </c>
      <c r="N6505" s="143">
        <v>44846.0</v>
      </c>
    </row>
    <row r="6506">
      <c r="A6506" s="135">
        <v>6505.0</v>
      </c>
      <c r="B6506" s="135" t="s">
        <v>20026</v>
      </c>
      <c r="C6506" s="135" t="s">
        <v>108</v>
      </c>
      <c r="K6506" s="135">
        <v>150.0</v>
      </c>
      <c r="N6506" s="143">
        <v>45824.0</v>
      </c>
    </row>
    <row r="6507">
      <c r="A6507" s="135">
        <v>6506.0</v>
      </c>
      <c r="B6507" s="135" t="s">
        <v>20028</v>
      </c>
      <c r="C6507" s="135" t="s">
        <v>108</v>
      </c>
      <c r="K6507" s="135">
        <v>20.0</v>
      </c>
      <c r="N6507" s="143">
        <v>45763.0</v>
      </c>
    </row>
    <row r="6508">
      <c r="A6508" s="135">
        <v>6507.0</v>
      </c>
      <c r="B6508" s="135" t="s">
        <v>20031</v>
      </c>
      <c r="C6508" s="135" t="s">
        <v>108</v>
      </c>
      <c r="K6508" s="135">
        <v>250.0</v>
      </c>
      <c r="N6508" s="143">
        <v>46099.0</v>
      </c>
      <c r="Q6508" s="135" t="s">
        <v>20033</v>
      </c>
    </row>
    <row r="6509">
      <c r="A6509" s="135">
        <v>6508.0</v>
      </c>
      <c r="B6509" s="135" t="s">
        <v>20034</v>
      </c>
      <c r="C6509" s="135" t="s">
        <v>108</v>
      </c>
      <c r="K6509" s="135">
        <v>30.0</v>
      </c>
      <c r="N6509" s="143">
        <v>45741.0</v>
      </c>
    </row>
    <row r="6510">
      <c r="A6510" s="135">
        <v>6509.0</v>
      </c>
      <c r="B6510" s="135" t="s">
        <v>20036</v>
      </c>
      <c r="C6510" s="135" t="s">
        <v>108</v>
      </c>
      <c r="N6510" s="143">
        <v>44146.0</v>
      </c>
    </row>
    <row r="6511">
      <c r="A6511" s="135">
        <v>6510.0</v>
      </c>
      <c r="B6511" s="135" t="s">
        <v>20038</v>
      </c>
      <c r="C6511" s="135" t="s">
        <v>108</v>
      </c>
      <c r="K6511" s="135">
        <v>100.0</v>
      </c>
      <c r="N6511" s="143">
        <v>44397.0</v>
      </c>
    </row>
    <row r="6512">
      <c r="A6512" s="135">
        <v>6511.0</v>
      </c>
      <c r="B6512" s="135" t="s">
        <v>20040</v>
      </c>
      <c r="C6512" s="135" t="s">
        <v>108</v>
      </c>
      <c r="K6512" s="135">
        <v>300.0</v>
      </c>
      <c r="N6512" s="143">
        <v>45791.0</v>
      </c>
    </row>
    <row r="6513">
      <c r="A6513" s="135">
        <v>6512.0</v>
      </c>
      <c r="B6513" s="135" t="s">
        <v>20041</v>
      </c>
      <c r="C6513" s="135" t="s">
        <v>108</v>
      </c>
      <c r="K6513" s="135">
        <v>60.0</v>
      </c>
      <c r="N6513" s="143">
        <v>44592.0</v>
      </c>
    </row>
    <row r="6514">
      <c r="A6514" s="135">
        <v>6513.0</v>
      </c>
      <c r="B6514" s="135" t="s">
        <v>20044</v>
      </c>
      <c r="C6514" s="135" t="s">
        <v>108</v>
      </c>
      <c r="K6514" s="135">
        <v>20.0</v>
      </c>
      <c r="N6514" s="143">
        <v>45343.0</v>
      </c>
    </row>
    <row r="6515">
      <c r="A6515" s="135">
        <v>6514.0</v>
      </c>
      <c r="B6515" s="135" t="s">
        <v>20046</v>
      </c>
      <c r="C6515" s="135" t="s">
        <v>108</v>
      </c>
      <c r="K6515" s="135">
        <v>200.0</v>
      </c>
      <c r="N6515" s="143">
        <v>44523.0</v>
      </c>
    </row>
    <row r="6516">
      <c r="A6516" s="135">
        <v>6515.0</v>
      </c>
      <c r="B6516" s="135" t="s">
        <v>20048</v>
      </c>
      <c r="C6516" s="135" t="s">
        <v>108</v>
      </c>
      <c r="K6516" s="135">
        <v>100.0</v>
      </c>
      <c r="N6516" s="143">
        <v>45207.0</v>
      </c>
      <c r="Q6516" s="135" t="s">
        <v>20049</v>
      </c>
    </row>
    <row r="6517">
      <c r="A6517" s="135">
        <v>6516.0</v>
      </c>
      <c r="B6517" s="135" t="s">
        <v>4140</v>
      </c>
      <c r="C6517" s="135" t="s">
        <v>108</v>
      </c>
      <c r="K6517" s="135">
        <v>80.0</v>
      </c>
      <c r="N6517" s="143">
        <v>44940.0</v>
      </c>
    </row>
    <row r="6518">
      <c r="A6518" s="135">
        <v>6517.0</v>
      </c>
      <c r="B6518" s="135" t="s">
        <v>20051</v>
      </c>
      <c r="C6518" s="135" t="s">
        <v>108</v>
      </c>
      <c r="N6518" s="143">
        <v>43973.0</v>
      </c>
    </row>
    <row r="6519">
      <c r="A6519" s="135">
        <v>6518.0</v>
      </c>
      <c r="B6519" s="135" t="s">
        <v>20054</v>
      </c>
      <c r="C6519" s="135" t="s">
        <v>108</v>
      </c>
      <c r="K6519" s="135">
        <v>100.0</v>
      </c>
      <c r="N6519" s="143">
        <v>44707.0</v>
      </c>
    </row>
    <row r="6520">
      <c r="A6520" s="135">
        <v>6519.0</v>
      </c>
      <c r="B6520" s="135" t="s">
        <v>20056</v>
      </c>
      <c r="C6520" s="135" t="s">
        <v>108</v>
      </c>
      <c r="K6520" s="135">
        <v>10.0</v>
      </c>
      <c r="N6520" s="143">
        <v>46018.0</v>
      </c>
    </row>
    <row r="6521">
      <c r="A6521" s="135">
        <v>6520.0</v>
      </c>
      <c r="B6521" s="135" t="s">
        <v>20058</v>
      </c>
      <c r="C6521" s="135" t="s">
        <v>108</v>
      </c>
      <c r="K6521" s="135">
        <v>20.0</v>
      </c>
      <c r="N6521" s="143">
        <v>46064.0</v>
      </c>
      <c r="Q6521" s="135" t="s">
        <v>8404</v>
      </c>
    </row>
    <row r="6522">
      <c r="A6522" s="135">
        <v>6521.0</v>
      </c>
      <c r="B6522" s="135" t="s">
        <v>20060</v>
      </c>
      <c r="C6522" s="135" t="s">
        <v>108</v>
      </c>
      <c r="K6522" s="135">
        <v>20.0</v>
      </c>
      <c r="N6522" s="143">
        <v>44986.0</v>
      </c>
    </row>
    <row r="6523">
      <c r="A6523" s="135">
        <v>6522.0</v>
      </c>
      <c r="B6523" s="135" t="s">
        <v>20062</v>
      </c>
      <c r="C6523" s="135" t="s">
        <v>108</v>
      </c>
      <c r="K6523" s="135">
        <v>10.0</v>
      </c>
      <c r="N6523" s="143">
        <v>46008.0</v>
      </c>
    </row>
    <row r="6524">
      <c r="A6524" s="135">
        <v>6523.0</v>
      </c>
      <c r="B6524" s="135" t="s">
        <v>20065</v>
      </c>
      <c r="C6524" s="135" t="s">
        <v>108</v>
      </c>
      <c r="K6524" s="135">
        <v>150.0</v>
      </c>
      <c r="N6524" s="143">
        <v>44175.0</v>
      </c>
    </row>
    <row r="6525">
      <c r="A6525" s="135">
        <v>6524.0</v>
      </c>
      <c r="B6525" s="135" t="s">
        <v>20067</v>
      </c>
      <c r="C6525" s="135" t="s">
        <v>108</v>
      </c>
      <c r="K6525" s="135">
        <v>20.0</v>
      </c>
      <c r="N6525" s="143">
        <v>43927.0</v>
      </c>
      <c r="Q6525" s="135" t="s">
        <v>20068</v>
      </c>
      <c r="R6525" s="135">
        <v>2.0</v>
      </c>
    </row>
    <row r="6526">
      <c r="A6526" s="135">
        <v>6525.0</v>
      </c>
      <c r="B6526" s="135" t="s">
        <v>20070</v>
      </c>
      <c r="C6526" s="135" t="s">
        <v>108</v>
      </c>
      <c r="N6526" s="143">
        <v>46079.0</v>
      </c>
    </row>
    <row r="6527">
      <c r="A6527" s="135">
        <v>6526.0</v>
      </c>
      <c r="B6527" s="135" t="s">
        <v>20072</v>
      </c>
      <c r="C6527" s="135" t="s">
        <v>108</v>
      </c>
      <c r="N6527" s="143">
        <v>45620.0</v>
      </c>
    </row>
    <row r="6528">
      <c r="A6528" s="135">
        <v>6527.0</v>
      </c>
      <c r="B6528" s="135" t="s">
        <v>20074</v>
      </c>
      <c r="C6528" s="135" t="s">
        <v>108</v>
      </c>
      <c r="K6528" s="135">
        <v>150.0</v>
      </c>
      <c r="N6528" s="143">
        <v>45823.0</v>
      </c>
    </row>
    <row r="6529">
      <c r="A6529" s="135">
        <v>6528.0</v>
      </c>
      <c r="B6529" s="135" t="s">
        <v>20076</v>
      </c>
      <c r="C6529" s="135" t="s">
        <v>108</v>
      </c>
      <c r="N6529" s="143">
        <v>45277.0</v>
      </c>
    </row>
    <row r="6530">
      <c r="A6530" s="135">
        <v>6529.0</v>
      </c>
      <c r="B6530" s="135" t="s">
        <v>20078</v>
      </c>
      <c r="C6530" s="135" t="s">
        <v>108</v>
      </c>
      <c r="K6530" s="135">
        <v>10.0</v>
      </c>
      <c r="N6530" s="143">
        <v>44144.0</v>
      </c>
    </row>
    <row r="6531">
      <c r="A6531" s="135">
        <v>6530.0</v>
      </c>
      <c r="B6531" s="135" t="s">
        <v>20080</v>
      </c>
      <c r="C6531" s="135" t="s">
        <v>108</v>
      </c>
      <c r="K6531" s="135">
        <v>150.0</v>
      </c>
      <c r="N6531" s="143">
        <v>44147.0</v>
      </c>
    </row>
    <row r="6532">
      <c r="A6532" s="135">
        <v>6531.0</v>
      </c>
      <c r="B6532" s="135" t="s">
        <v>20082</v>
      </c>
      <c r="C6532" s="135" t="s">
        <v>108</v>
      </c>
      <c r="K6532" s="135">
        <v>200.0</v>
      </c>
      <c r="N6532" s="143">
        <v>43883.0</v>
      </c>
    </row>
  </sheetData>
  <autoFilter ref="$A$1:$Z$6532"/>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8.63"/>
  </cols>
  <sheetData>
    <row r="1">
      <c r="A1" s="135" t="s">
        <v>1741</v>
      </c>
      <c r="B1" s="135" t="s">
        <v>1742</v>
      </c>
      <c r="C1" s="135" t="s">
        <v>1743</v>
      </c>
      <c r="D1" s="135" t="s">
        <v>1744</v>
      </c>
      <c r="E1" s="135" t="s">
        <v>20</v>
      </c>
      <c r="F1" s="135" t="s">
        <v>1745</v>
      </c>
      <c r="G1" s="135" t="s">
        <v>1746</v>
      </c>
      <c r="H1" s="135" t="s">
        <v>1747</v>
      </c>
      <c r="I1" s="135" t="s">
        <v>1748</v>
      </c>
      <c r="J1" s="135" t="s">
        <v>1749</v>
      </c>
      <c r="K1" s="135" t="s">
        <v>1751</v>
      </c>
      <c r="L1" s="135" t="s">
        <v>22</v>
      </c>
      <c r="M1" s="135" t="s">
        <v>1752</v>
      </c>
      <c r="N1" s="135" t="s">
        <v>1753</v>
      </c>
      <c r="O1" s="135" t="s">
        <v>1754</v>
      </c>
      <c r="P1" s="135" t="s">
        <v>1755</v>
      </c>
      <c r="Q1" s="135" t="s">
        <v>1756</v>
      </c>
      <c r="R1" s="135" t="s">
        <v>1757</v>
      </c>
      <c r="S1" s="135" t="s">
        <v>1758</v>
      </c>
    </row>
    <row r="2">
      <c r="A2" s="135">
        <v>1.0</v>
      </c>
      <c r="B2" s="135" t="s">
        <v>112</v>
      </c>
      <c r="C2" s="135" t="s">
        <v>108</v>
      </c>
      <c r="D2" s="135">
        <v>39.0</v>
      </c>
      <c r="E2" s="135">
        <v>14000.0</v>
      </c>
      <c r="F2" s="135">
        <v>0.5</v>
      </c>
      <c r="G2" s="135">
        <v>1.05</v>
      </c>
      <c r="H2" s="135" t="s">
        <v>112</v>
      </c>
      <c r="I2" s="142">
        <v>46185.696875</v>
      </c>
      <c r="J2" s="135" t="s">
        <v>2086</v>
      </c>
      <c r="K2" s="135">
        <v>151000.0</v>
      </c>
      <c r="L2" s="135">
        <v>4100.0</v>
      </c>
      <c r="M2" s="135">
        <v>4800.0</v>
      </c>
      <c r="N2" s="143">
        <v>42252.0</v>
      </c>
      <c r="O2" s="135" t="s">
        <v>1765</v>
      </c>
      <c r="P2" s="135" t="s">
        <v>1767</v>
      </c>
      <c r="Q2" s="135" t="s">
        <v>2088</v>
      </c>
      <c r="R2" s="135" t="s">
        <v>2089</v>
      </c>
      <c r="S2" s="135" t="s">
        <v>1176</v>
      </c>
    </row>
    <row r="3">
      <c r="A3" s="135">
        <v>2.0</v>
      </c>
      <c r="B3" s="135" t="s">
        <v>313</v>
      </c>
      <c r="C3" s="135" t="s">
        <v>108</v>
      </c>
      <c r="D3" s="135">
        <v>73.0</v>
      </c>
      <c r="E3" s="135">
        <v>13000.0</v>
      </c>
      <c r="F3" s="135">
        <v>0.8</v>
      </c>
      <c r="G3" s="135">
        <v>1.57</v>
      </c>
      <c r="H3" s="135" t="s">
        <v>313</v>
      </c>
      <c r="I3" s="142">
        <v>46190.36833333333</v>
      </c>
      <c r="J3" s="135" t="s">
        <v>2095</v>
      </c>
      <c r="K3" s="135">
        <v>255000.0</v>
      </c>
      <c r="L3" s="135">
        <v>31000.0</v>
      </c>
      <c r="M3" s="135">
        <v>37000.0</v>
      </c>
      <c r="N3" s="143">
        <v>42251.0</v>
      </c>
      <c r="O3" s="135" t="s">
        <v>1765</v>
      </c>
      <c r="P3" s="135" t="s">
        <v>1767</v>
      </c>
      <c r="Q3" s="135" t="s">
        <v>2097</v>
      </c>
      <c r="R3" s="135" t="s">
        <v>2098</v>
      </c>
      <c r="S3" s="135" t="s">
        <v>1770</v>
      </c>
    </row>
    <row r="4">
      <c r="A4" s="135">
        <v>3.0</v>
      </c>
      <c r="B4" s="135" t="s">
        <v>1760</v>
      </c>
      <c r="C4" s="135" t="s">
        <v>108</v>
      </c>
      <c r="D4" s="135">
        <v>16.0</v>
      </c>
      <c r="E4" s="135">
        <v>7600.0</v>
      </c>
      <c r="F4" s="135">
        <v>5.0</v>
      </c>
      <c r="G4" s="135">
        <v>1.03</v>
      </c>
      <c r="H4" s="135" t="s">
        <v>1760</v>
      </c>
      <c r="I4" s="142">
        <v>46180.050046296295</v>
      </c>
      <c r="J4" s="135" t="s">
        <v>1762</v>
      </c>
      <c r="K4" s="135">
        <v>152000.0</v>
      </c>
      <c r="L4" s="135">
        <v>11000.0</v>
      </c>
      <c r="M4" s="135">
        <v>15000.0</v>
      </c>
      <c r="N4" s="143">
        <v>42254.0</v>
      </c>
      <c r="O4" s="135" t="s">
        <v>1765</v>
      </c>
      <c r="P4" s="135" t="s">
        <v>1767</v>
      </c>
      <c r="Q4" s="135" t="s">
        <v>2103</v>
      </c>
      <c r="R4" s="135" t="s">
        <v>2104</v>
      </c>
      <c r="S4" s="135" t="s">
        <v>1176</v>
      </c>
    </row>
    <row r="5">
      <c r="A5" s="135">
        <v>4.0</v>
      </c>
      <c r="B5" s="135" t="s">
        <v>2107</v>
      </c>
      <c r="C5" s="135" t="s">
        <v>108</v>
      </c>
      <c r="D5" s="135">
        <v>35.0</v>
      </c>
      <c r="E5" s="135">
        <v>5900.0</v>
      </c>
      <c r="F5" s="135">
        <v>1.7</v>
      </c>
      <c r="G5" s="135">
        <v>0.96</v>
      </c>
      <c r="H5" s="135" t="s">
        <v>112</v>
      </c>
      <c r="I5" s="142">
        <v>46187.48546296296</v>
      </c>
      <c r="J5" s="135" t="s">
        <v>2109</v>
      </c>
      <c r="K5" s="135">
        <v>90000.0</v>
      </c>
      <c r="L5" s="135">
        <v>30000.0</v>
      </c>
      <c r="M5" s="135">
        <v>46000.0</v>
      </c>
      <c r="N5" s="143">
        <v>42251.0</v>
      </c>
      <c r="O5" s="135" t="s">
        <v>1765</v>
      </c>
      <c r="P5" s="135" t="s">
        <v>1767</v>
      </c>
      <c r="Q5" s="135" t="s">
        <v>2116</v>
      </c>
      <c r="R5" s="135" t="s">
        <v>2117</v>
      </c>
      <c r="S5" s="135" t="s">
        <v>1770</v>
      </c>
    </row>
    <row r="6">
      <c r="A6" s="135">
        <v>5.0</v>
      </c>
      <c r="B6" s="135" t="s">
        <v>2118</v>
      </c>
      <c r="C6" s="135" t="s">
        <v>108</v>
      </c>
      <c r="D6" s="135">
        <v>53.0</v>
      </c>
      <c r="E6" s="135">
        <v>4900.0</v>
      </c>
      <c r="F6" s="135">
        <v>0.45</v>
      </c>
      <c r="G6" s="135">
        <v>1.18</v>
      </c>
      <c r="H6" s="135" t="s">
        <v>2118</v>
      </c>
      <c r="I6" s="142">
        <v>46188.02508101852</v>
      </c>
      <c r="J6" s="135" t="s">
        <v>1762</v>
      </c>
      <c r="K6" s="135">
        <v>120000.0</v>
      </c>
      <c r="L6" s="135">
        <v>6300.0</v>
      </c>
      <c r="M6" s="135">
        <v>6600.0</v>
      </c>
      <c r="N6" s="143">
        <v>42258.0</v>
      </c>
      <c r="O6" s="135" t="s">
        <v>1765</v>
      </c>
      <c r="P6" s="135" t="s">
        <v>1767</v>
      </c>
      <c r="Q6" s="135" t="s">
        <v>2124</v>
      </c>
      <c r="R6" s="135" t="s">
        <v>2126</v>
      </c>
      <c r="S6" s="135" t="s">
        <v>1770</v>
      </c>
    </row>
    <row r="7">
      <c r="A7" s="135">
        <v>6.0</v>
      </c>
      <c r="B7" s="135" t="s">
        <v>2128</v>
      </c>
      <c r="C7" s="135" t="s">
        <v>108</v>
      </c>
      <c r="D7" s="135">
        <v>66.0</v>
      </c>
      <c r="E7" s="135">
        <v>3500.0</v>
      </c>
      <c r="F7" s="135">
        <v>3.5</v>
      </c>
      <c r="G7" s="135">
        <v>1.24</v>
      </c>
      <c r="H7" s="135" t="s">
        <v>313</v>
      </c>
      <c r="I7" s="142">
        <v>46186.742638888885</v>
      </c>
      <c r="J7" s="135" t="s">
        <v>2134</v>
      </c>
      <c r="K7" s="135">
        <v>72000.0</v>
      </c>
      <c r="L7" s="135">
        <v>30000.0</v>
      </c>
      <c r="M7" s="135">
        <v>36000.0</v>
      </c>
      <c r="N7" s="143">
        <v>42255.0</v>
      </c>
      <c r="O7" s="135" t="s">
        <v>1765</v>
      </c>
      <c r="P7" s="135" t="s">
        <v>1767</v>
      </c>
      <c r="Q7" s="135" t="s">
        <v>2137</v>
      </c>
      <c r="R7" s="135" t="s">
        <v>2138</v>
      </c>
      <c r="S7" s="135" t="s">
        <v>1770</v>
      </c>
    </row>
    <row r="8">
      <c r="A8" s="135">
        <v>7.0</v>
      </c>
      <c r="B8" s="135" t="s">
        <v>1981</v>
      </c>
      <c r="C8" s="135" t="s">
        <v>108</v>
      </c>
      <c r="D8" s="135">
        <v>53.0</v>
      </c>
      <c r="E8" s="135">
        <v>3300.0</v>
      </c>
      <c r="F8" s="135">
        <v>3.0</v>
      </c>
      <c r="G8" s="135">
        <v>2.41</v>
      </c>
      <c r="H8" s="135" t="s">
        <v>112</v>
      </c>
      <c r="I8" s="142">
        <v>46187.33576388889</v>
      </c>
      <c r="J8" s="135" t="s">
        <v>2142</v>
      </c>
      <c r="K8" s="135">
        <v>7400.0</v>
      </c>
      <c r="L8" s="135">
        <v>30000.0</v>
      </c>
      <c r="M8" s="135">
        <v>46000.0</v>
      </c>
      <c r="N8" s="143">
        <v>42306.0</v>
      </c>
      <c r="O8" s="135" t="s">
        <v>2143</v>
      </c>
      <c r="P8" s="135" t="s">
        <v>1767</v>
      </c>
      <c r="Q8" s="135" t="s">
        <v>2145</v>
      </c>
      <c r="R8" s="135" t="s">
        <v>2146</v>
      </c>
      <c r="S8" s="135" t="s">
        <v>2006</v>
      </c>
    </row>
    <row r="9">
      <c r="A9" s="135">
        <v>8.0</v>
      </c>
      <c r="B9" s="135" t="s">
        <v>198</v>
      </c>
      <c r="C9" s="135" t="s">
        <v>108</v>
      </c>
      <c r="D9" s="135">
        <v>63.0</v>
      </c>
      <c r="E9" s="135">
        <v>3100.0</v>
      </c>
      <c r="F9" s="135">
        <v>5.0</v>
      </c>
      <c r="G9" s="135">
        <v>1.49</v>
      </c>
      <c r="H9" s="135" t="s">
        <v>198</v>
      </c>
      <c r="I9" s="142">
        <v>46189.014016203706</v>
      </c>
      <c r="J9" s="135" t="s">
        <v>2150</v>
      </c>
      <c r="K9" s="135">
        <v>8400.0</v>
      </c>
      <c r="L9" s="135">
        <v>11000.0</v>
      </c>
      <c r="M9" s="135">
        <v>16000.0</v>
      </c>
      <c r="N9" s="143">
        <v>42248.0</v>
      </c>
      <c r="O9" s="135" t="s">
        <v>1846</v>
      </c>
      <c r="P9" s="135" t="s">
        <v>1767</v>
      </c>
      <c r="Q9" s="135" t="s">
        <v>2154</v>
      </c>
      <c r="R9" s="135" t="s">
        <v>2155</v>
      </c>
      <c r="S9" s="135" t="s">
        <v>1176</v>
      </c>
    </row>
    <row r="10">
      <c r="A10" s="135">
        <v>9.0</v>
      </c>
      <c r="B10" s="135" t="s">
        <v>2156</v>
      </c>
      <c r="C10" s="135" t="s">
        <v>108</v>
      </c>
      <c r="D10" s="135">
        <v>78.0</v>
      </c>
      <c r="E10" s="135">
        <v>2900.0</v>
      </c>
      <c r="F10" s="135">
        <v>3.0</v>
      </c>
      <c r="G10" s="135">
        <v>0.55</v>
      </c>
      <c r="H10" s="135" t="s">
        <v>2158</v>
      </c>
      <c r="I10" s="142">
        <v>46188.50247685185</v>
      </c>
      <c r="J10" s="135" t="s">
        <v>2159</v>
      </c>
      <c r="K10" s="135">
        <v>62000.0</v>
      </c>
      <c r="L10" s="135">
        <v>41000.0</v>
      </c>
      <c r="M10" s="135">
        <v>755000.0</v>
      </c>
      <c r="N10" s="143">
        <v>42248.0</v>
      </c>
      <c r="O10" s="135" t="s">
        <v>1903</v>
      </c>
      <c r="P10" s="135" t="s">
        <v>1767</v>
      </c>
      <c r="Q10" s="135" t="s">
        <v>2162</v>
      </c>
      <c r="R10" s="135" t="s">
        <v>2163</v>
      </c>
      <c r="S10" s="135" t="s">
        <v>1770</v>
      </c>
    </row>
    <row r="11">
      <c r="A11" s="135">
        <v>10.0</v>
      </c>
      <c r="B11" s="135" t="s">
        <v>137</v>
      </c>
      <c r="C11" s="135" t="s">
        <v>108</v>
      </c>
      <c r="D11" s="135">
        <v>67.0</v>
      </c>
      <c r="E11" s="135">
        <v>2600.0</v>
      </c>
      <c r="F11" s="135">
        <v>1.6</v>
      </c>
      <c r="G11" s="135">
        <v>2.58</v>
      </c>
      <c r="H11" s="135" t="s">
        <v>313</v>
      </c>
      <c r="I11" s="142">
        <v>46188.26478009259</v>
      </c>
      <c r="J11" s="135" t="s">
        <v>1920</v>
      </c>
      <c r="K11" s="135">
        <v>4900.0</v>
      </c>
      <c r="L11" s="135">
        <v>31000.0</v>
      </c>
      <c r="M11" s="135">
        <v>37000.0</v>
      </c>
      <c r="N11" s="143">
        <v>42248.0</v>
      </c>
      <c r="O11" s="135" t="s">
        <v>1846</v>
      </c>
      <c r="P11" s="135" t="s">
        <v>1767</v>
      </c>
      <c r="Q11" s="135" t="s">
        <v>2169</v>
      </c>
      <c r="R11" s="135" t="s">
        <v>2170</v>
      </c>
      <c r="S11" s="135" t="s">
        <v>1770</v>
      </c>
    </row>
    <row r="12">
      <c r="A12" s="135">
        <v>11.0</v>
      </c>
      <c r="B12" s="135" t="s">
        <v>2171</v>
      </c>
      <c r="C12" s="135" t="s">
        <v>108</v>
      </c>
      <c r="D12" s="135">
        <v>41.0</v>
      </c>
      <c r="E12" s="135">
        <v>2200.0</v>
      </c>
      <c r="F12" s="135">
        <v>5.0</v>
      </c>
      <c r="G12" s="135">
        <v>0.89</v>
      </c>
      <c r="H12" s="135" t="s">
        <v>112</v>
      </c>
      <c r="I12" s="142">
        <v>46176.11241898148</v>
      </c>
      <c r="J12" s="135" t="s">
        <v>2175</v>
      </c>
      <c r="K12" s="135">
        <v>40000.0</v>
      </c>
      <c r="L12" s="135">
        <v>30000.0</v>
      </c>
      <c r="M12" s="135">
        <v>46000.0</v>
      </c>
      <c r="N12" s="143">
        <v>42265.0</v>
      </c>
      <c r="O12" s="135" t="s">
        <v>1765</v>
      </c>
      <c r="P12" s="135" t="s">
        <v>1767</v>
      </c>
      <c r="Q12" s="135" t="s">
        <v>2179</v>
      </c>
      <c r="R12" s="135" t="s">
        <v>2180</v>
      </c>
      <c r="S12" s="135" t="s">
        <v>1176</v>
      </c>
    </row>
    <row r="13">
      <c r="A13" s="135">
        <v>12.0</v>
      </c>
      <c r="B13" s="135" t="s">
        <v>2181</v>
      </c>
      <c r="C13" s="135" t="s">
        <v>108</v>
      </c>
      <c r="D13" s="135">
        <v>68.0</v>
      </c>
      <c r="E13" s="135">
        <v>2100.0</v>
      </c>
      <c r="F13" s="135">
        <v>0.35</v>
      </c>
      <c r="G13" s="135">
        <v>1.86</v>
      </c>
      <c r="H13" s="135" t="s">
        <v>313</v>
      </c>
      <c r="I13" s="142">
        <v>46184.53423611111</v>
      </c>
      <c r="J13" s="135" t="s">
        <v>2185</v>
      </c>
      <c r="K13" s="135">
        <v>25000.0</v>
      </c>
      <c r="L13" s="135">
        <v>29000.0</v>
      </c>
      <c r="M13" s="135">
        <v>34000.0</v>
      </c>
      <c r="N13" s="143">
        <v>42263.0</v>
      </c>
      <c r="O13" s="135" t="s">
        <v>1765</v>
      </c>
      <c r="P13" s="135" t="s">
        <v>1767</v>
      </c>
      <c r="Q13" s="135" t="s">
        <v>2187</v>
      </c>
      <c r="R13" s="135" t="s">
        <v>2190</v>
      </c>
      <c r="S13" s="135" t="s">
        <v>1770</v>
      </c>
    </row>
    <row r="14">
      <c r="A14" s="135">
        <v>13.0</v>
      </c>
      <c r="B14" s="135" t="s">
        <v>2193</v>
      </c>
      <c r="C14" s="135" t="s">
        <v>108</v>
      </c>
      <c r="D14" s="135">
        <v>55.0</v>
      </c>
      <c r="E14" s="135">
        <v>2000.0</v>
      </c>
      <c r="F14" s="135">
        <v>8.0</v>
      </c>
      <c r="G14" s="135">
        <v>0.86</v>
      </c>
      <c r="H14" s="135" t="s">
        <v>198</v>
      </c>
      <c r="I14" s="142">
        <v>46186.75145833333</v>
      </c>
      <c r="J14" s="135" t="s">
        <v>1920</v>
      </c>
      <c r="K14" s="135">
        <v>5800.0</v>
      </c>
      <c r="L14" s="135">
        <v>11000.0</v>
      </c>
      <c r="M14" s="135">
        <v>16000.0</v>
      </c>
      <c r="N14" s="143">
        <v>42248.0</v>
      </c>
      <c r="O14" s="135" t="s">
        <v>1846</v>
      </c>
      <c r="P14" s="135" t="s">
        <v>1767</v>
      </c>
      <c r="Q14" s="135" t="s">
        <v>2198</v>
      </c>
      <c r="R14" s="135" t="s">
        <v>2201</v>
      </c>
      <c r="S14" s="135" t="s">
        <v>1176</v>
      </c>
    </row>
    <row r="15">
      <c r="A15" s="135">
        <v>14.0</v>
      </c>
      <c r="B15" s="135" t="s">
        <v>1803</v>
      </c>
      <c r="C15" s="135" t="s">
        <v>108</v>
      </c>
      <c r="D15" s="135">
        <v>43.0</v>
      </c>
      <c r="E15" s="135">
        <v>2000.0</v>
      </c>
      <c r="F15" s="135">
        <v>0.3</v>
      </c>
      <c r="H15" s="135" t="s">
        <v>1803</v>
      </c>
      <c r="I15" s="142">
        <v>46188.649722222224</v>
      </c>
      <c r="J15" s="135" t="s">
        <v>2205</v>
      </c>
      <c r="K15" s="135">
        <v>6200.0</v>
      </c>
      <c r="L15" s="135">
        <v>1300.0</v>
      </c>
      <c r="M15" s="135">
        <v>1400.0</v>
      </c>
      <c r="N15" s="143">
        <v>42392.0</v>
      </c>
      <c r="O15" s="135" t="s">
        <v>1903</v>
      </c>
      <c r="P15" s="135" t="s">
        <v>1767</v>
      </c>
      <c r="Q15" s="135" t="s">
        <v>2209</v>
      </c>
      <c r="R15" s="135" t="s">
        <v>2210</v>
      </c>
      <c r="S15" s="135" t="s">
        <v>1788</v>
      </c>
    </row>
    <row r="16">
      <c r="A16" s="135">
        <v>15.0</v>
      </c>
      <c r="B16" s="135" t="s">
        <v>2211</v>
      </c>
      <c r="C16" s="135" t="s">
        <v>108</v>
      </c>
      <c r="D16" s="135">
        <v>62.0</v>
      </c>
      <c r="E16" s="135">
        <v>2000.0</v>
      </c>
      <c r="F16" s="135">
        <v>2.5</v>
      </c>
      <c r="H16" s="135" t="s">
        <v>112</v>
      </c>
      <c r="I16" s="142">
        <v>46184.23111111111</v>
      </c>
      <c r="J16" s="135" t="s">
        <v>2215</v>
      </c>
      <c r="K16" s="135">
        <v>15000.0</v>
      </c>
      <c r="L16" s="135">
        <v>29000.0</v>
      </c>
      <c r="M16" s="135">
        <v>45000.0</v>
      </c>
      <c r="N16" s="143">
        <v>42323.0</v>
      </c>
      <c r="O16" s="135" t="s">
        <v>1765</v>
      </c>
      <c r="P16" s="135" t="s">
        <v>1767</v>
      </c>
      <c r="Q16" s="135" t="s">
        <v>2219</v>
      </c>
      <c r="R16" s="135" t="s">
        <v>2220</v>
      </c>
      <c r="S16" s="135" t="s">
        <v>1770</v>
      </c>
    </row>
    <row r="17">
      <c r="A17" s="135">
        <v>16.0</v>
      </c>
      <c r="B17" s="135" t="s">
        <v>2221</v>
      </c>
      <c r="C17" s="135" t="s">
        <v>108</v>
      </c>
      <c r="D17" s="135">
        <v>67.0</v>
      </c>
      <c r="E17" s="135">
        <v>1900.0</v>
      </c>
      <c r="F17" s="135">
        <v>3.0</v>
      </c>
      <c r="G17" s="135">
        <v>1.24</v>
      </c>
      <c r="H17" s="135" t="s">
        <v>313</v>
      </c>
      <c r="I17" s="142">
        <v>46185.79056712963</v>
      </c>
      <c r="J17" s="135" t="s">
        <v>2225</v>
      </c>
      <c r="K17" s="135">
        <v>3900.0</v>
      </c>
      <c r="L17" s="135">
        <v>6100.0</v>
      </c>
      <c r="M17" s="135">
        <v>7400.0</v>
      </c>
      <c r="N17" s="143">
        <v>42290.0</v>
      </c>
      <c r="O17" s="135" t="s">
        <v>1846</v>
      </c>
      <c r="P17" s="135" t="s">
        <v>1767</v>
      </c>
      <c r="Q17" s="135" t="s">
        <v>2230</v>
      </c>
      <c r="R17" s="135" t="s">
        <v>2231</v>
      </c>
      <c r="S17" s="135" t="s">
        <v>1770</v>
      </c>
    </row>
    <row r="18">
      <c r="A18" s="135">
        <v>17.0</v>
      </c>
      <c r="B18" s="135" t="s">
        <v>2232</v>
      </c>
      <c r="C18" s="135" t="s">
        <v>108</v>
      </c>
      <c r="D18" s="135">
        <v>71.0</v>
      </c>
      <c r="E18" s="135">
        <v>1800.0</v>
      </c>
      <c r="F18" s="135">
        <v>3.5</v>
      </c>
      <c r="G18" s="135">
        <v>1.0</v>
      </c>
      <c r="H18" s="135" t="s">
        <v>2232</v>
      </c>
      <c r="I18" s="142">
        <v>46180.65144675926</v>
      </c>
      <c r="J18" s="135" t="s">
        <v>2236</v>
      </c>
      <c r="K18" s="135">
        <v>13000.0</v>
      </c>
      <c r="L18" s="135">
        <v>1100.0</v>
      </c>
      <c r="M18" s="135">
        <v>1400.0</v>
      </c>
      <c r="N18" s="143">
        <v>42248.0</v>
      </c>
      <c r="O18" s="135" t="s">
        <v>1765</v>
      </c>
      <c r="P18" s="135" t="s">
        <v>1767</v>
      </c>
      <c r="Q18" s="135" t="s">
        <v>2238</v>
      </c>
      <c r="R18" s="135" t="s">
        <v>2240</v>
      </c>
      <c r="S18" s="135" t="s">
        <v>1788</v>
      </c>
    </row>
    <row r="19">
      <c r="A19" s="135">
        <v>18.0</v>
      </c>
      <c r="B19" s="135" t="s">
        <v>2243</v>
      </c>
      <c r="C19" s="135" t="s">
        <v>108</v>
      </c>
      <c r="D19" s="135">
        <v>53.0</v>
      </c>
      <c r="E19" s="135">
        <v>1800.0</v>
      </c>
      <c r="F19" s="135">
        <v>5.0</v>
      </c>
      <c r="G19" s="135">
        <v>1.06</v>
      </c>
      <c r="H19" s="135" t="s">
        <v>112</v>
      </c>
      <c r="I19" s="142">
        <v>46175.991273148145</v>
      </c>
      <c r="J19" s="135" t="s">
        <v>2247</v>
      </c>
      <c r="K19" s="135">
        <v>4400.0</v>
      </c>
      <c r="L19" s="135">
        <v>30000.0</v>
      </c>
      <c r="M19" s="135">
        <v>46000.0</v>
      </c>
      <c r="N19" s="143">
        <v>42251.0</v>
      </c>
      <c r="O19" s="135" t="s">
        <v>1846</v>
      </c>
      <c r="P19" s="135" t="s">
        <v>1767</v>
      </c>
      <c r="Q19" s="135" t="s">
        <v>2249</v>
      </c>
      <c r="R19" s="135" t="s">
        <v>2251</v>
      </c>
      <c r="S19" s="135" t="s">
        <v>1176</v>
      </c>
    </row>
    <row r="20">
      <c r="A20" s="135">
        <v>19.0</v>
      </c>
      <c r="B20" s="135" t="s">
        <v>2254</v>
      </c>
      <c r="C20" s="135" t="s">
        <v>108</v>
      </c>
      <c r="D20" s="135">
        <v>47.0</v>
      </c>
      <c r="E20" s="135">
        <v>1700.0</v>
      </c>
      <c r="F20" s="135">
        <v>2.5</v>
      </c>
      <c r="G20" s="135">
        <v>0.7</v>
      </c>
      <c r="H20" s="135" t="s">
        <v>112</v>
      </c>
      <c r="I20" s="142">
        <v>46189.3540162037</v>
      </c>
      <c r="J20" s="135" t="s">
        <v>2257</v>
      </c>
      <c r="K20" s="135">
        <v>4900.0</v>
      </c>
      <c r="L20" s="135">
        <v>29000.0</v>
      </c>
      <c r="M20" s="135">
        <v>46000.0</v>
      </c>
      <c r="N20" s="143">
        <v>42255.0</v>
      </c>
      <c r="O20" s="135" t="s">
        <v>1846</v>
      </c>
      <c r="P20" s="135" t="s">
        <v>1767</v>
      </c>
      <c r="Q20" s="135" t="s">
        <v>2258</v>
      </c>
      <c r="R20" s="135" t="s">
        <v>2259</v>
      </c>
      <c r="S20" s="135" t="s">
        <v>1176</v>
      </c>
    </row>
    <row r="21">
      <c r="A21" s="135">
        <v>20.0</v>
      </c>
      <c r="B21" s="135" t="s">
        <v>107</v>
      </c>
      <c r="C21" s="135" t="s">
        <v>108</v>
      </c>
      <c r="D21" s="135">
        <v>10.0</v>
      </c>
      <c r="E21" s="135">
        <v>1700.0</v>
      </c>
      <c r="H21" s="135" t="s">
        <v>112</v>
      </c>
      <c r="I21" s="142">
        <v>46182.6259375</v>
      </c>
      <c r="J21" s="135" t="s">
        <v>1843</v>
      </c>
      <c r="K21" s="135">
        <v>1700.0</v>
      </c>
      <c r="L21" s="135">
        <v>29000.0</v>
      </c>
      <c r="M21" s="135">
        <v>45000.0</v>
      </c>
      <c r="N21" s="143">
        <v>45944.0</v>
      </c>
      <c r="O21" s="135" t="s">
        <v>1846</v>
      </c>
      <c r="P21" s="135" t="s">
        <v>1767</v>
      </c>
      <c r="Q21" s="135" t="s">
        <v>1848</v>
      </c>
      <c r="R21" s="135" t="s">
        <v>1849</v>
      </c>
      <c r="S21" s="135" t="s">
        <v>1176</v>
      </c>
    </row>
    <row r="22">
      <c r="A22" s="135">
        <v>21.0</v>
      </c>
      <c r="B22" s="135" t="s">
        <v>1938</v>
      </c>
      <c r="C22" s="135" t="s">
        <v>108</v>
      </c>
      <c r="D22" s="135">
        <v>64.0</v>
      </c>
      <c r="E22" s="135">
        <v>1700.0</v>
      </c>
      <c r="F22" s="135">
        <v>0.5</v>
      </c>
      <c r="H22" s="135" t="s">
        <v>107</v>
      </c>
      <c r="I22" s="142">
        <v>46185.05966435185</v>
      </c>
      <c r="J22" s="135" t="s">
        <v>2260</v>
      </c>
      <c r="K22" s="135">
        <v>17000.0</v>
      </c>
      <c r="L22" s="135">
        <v>1400.0</v>
      </c>
      <c r="M22" s="135">
        <v>6400.0</v>
      </c>
      <c r="N22" s="143">
        <v>42314.0</v>
      </c>
      <c r="O22" s="135" t="s">
        <v>1765</v>
      </c>
      <c r="P22" s="135" t="s">
        <v>1767</v>
      </c>
      <c r="Q22" s="135" t="s">
        <v>2265</v>
      </c>
      <c r="R22" s="135" t="s">
        <v>2267</v>
      </c>
      <c r="S22" s="135" t="s">
        <v>1176</v>
      </c>
    </row>
    <row r="23">
      <c r="A23" s="135">
        <v>22.0</v>
      </c>
      <c r="B23" s="135" t="s">
        <v>2268</v>
      </c>
      <c r="C23" s="135" t="s">
        <v>108</v>
      </c>
      <c r="D23" s="135">
        <v>11.0</v>
      </c>
      <c r="E23" s="135">
        <v>1700.0</v>
      </c>
      <c r="F23" s="135">
        <v>7.0</v>
      </c>
      <c r="H23" s="135" t="s">
        <v>2269</v>
      </c>
      <c r="I23" s="142">
        <v>46176.05685185185</v>
      </c>
      <c r="J23" s="135" t="s">
        <v>1762</v>
      </c>
      <c r="K23" s="135">
        <v>16000.0</v>
      </c>
      <c r="L23" s="135">
        <v>100.0</v>
      </c>
      <c r="M23" s="135">
        <v>35000.0</v>
      </c>
      <c r="N23" s="143">
        <v>42710.0</v>
      </c>
      <c r="O23" s="135" t="s">
        <v>1765</v>
      </c>
      <c r="P23" s="135" t="s">
        <v>1767</v>
      </c>
      <c r="Q23" s="135" t="s">
        <v>2273</v>
      </c>
      <c r="R23" s="135" t="s">
        <v>2276</v>
      </c>
      <c r="S23" s="135" t="s">
        <v>1176</v>
      </c>
    </row>
    <row r="24">
      <c r="A24" s="135">
        <v>23.0</v>
      </c>
      <c r="B24" s="135" t="s">
        <v>2277</v>
      </c>
      <c r="C24" s="135" t="s">
        <v>108</v>
      </c>
      <c r="D24" s="135">
        <v>13.0</v>
      </c>
      <c r="E24" s="135">
        <v>1600.0</v>
      </c>
      <c r="F24" s="135">
        <v>0.3</v>
      </c>
      <c r="H24" s="135" t="s">
        <v>112</v>
      </c>
      <c r="I24" s="142">
        <v>46188.73322916667</v>
      </c>
      <c r="J24" s="135" t="s">
        <v>2281</v>
      </c>
      <c r="K24" s="135">
        <v>14000.0</v>
      </c>
      <c r="L24" s="135">
        <v>29000.0</v>
      </c>
      <c r="M24" s="135">
        <v>46000.0</v>
      </c>
      <c r="N24" s="143">
        <v>42831.0</v>
      </c>
      <c r="O24" s="135" t="s">
        <v>1765</v>
      </c>
      <c r="P24" s="135" t="s">
        <v>1767</v>
      </c>
      <c r="Q24" s="135" t="s">
        <v>2284</v>
      </c>
      <c r="R24" s="135" t="s">
        <v>2286</v>
      </c>
      <c r="S24" s="135" t="s">
        <v>1176</v>
      </c>
    </row>
    <row r="25">
      <c r="A25" s="135">
        <v>24.0</v>
      </c>
      <c r="B25" s="135" t="s">
        <v>2287</v>
      </c>
      <c r="C25" s="135" t="s">
        <v>108</v>
      </c>
      <c r="D25" s="135">
        <v>45.0</v>
      </c>
      <c r="E25" s="135">
        <v>1600.0</v>
      </c>
      <c r="F25" s="135">
        <v>7.0</v>
      </c>
      <c r="G25" s="135">
        <v>1.73</v>
      </c>
      <c r="H25" s="135" t="s">
        <v>198</v>
      </c>
      <c r="I25" s="142">
        <v>46188.074166666665</v>
      </c>
      <c r="J25" s="135" t="s">
        <v>2291</v>
      </c>
      <c r="K25" s="135">
        <v>5400.0</v>
      </c>
      <c r="L25" s="135">
        <v>11000.0</v>
      </c>
      <c r="M25" s="135">
        <v>16000.0</v>
      </c>
      <c r="N25" s="143">
        <v>42253.0</v>
      </c>
      <c r="O25" s="135" t="s">
        <v>1846</v>
      </c>
      <c r="P25" s="135" t="s">
        <v>1767</v>
      </c>
      <c r="Q25" s="135" t="s">
        <v>2295</v>
      </c>
      <c r="R25" s="135" t="s">
        <v>2297</v>
      </c>
      <c r="S25" s="135" t="s">
        <v>1176</v>
      </c>
    </row>
    <row r="26">
      <c r="A26" s="135">
        <v>25.0</v>
      </c>
      <c r="B26" s="135" t="s">
        <v>2299</v>
      </c>
      <c r="C26" s="135" t="s">
        <v>108</v>
      </c>
      <c r="D26" s="135">
        <v>7.0</v>
      </c>
      <c r="E26" s="135">
        <v>1600.0</v>
      </c>
      <c r="H26" s="135" t="s">
        <v>198</v>
      </c>
      <c r="I26" s="142">
        <v>46183.1003125</v>
      </c>
      <c r="J26" s="135" t="s">
        <v>2303</v>
      </c>
      <c r="K26" s="135">
        <v>1600.0</v>
      </c>
      <c r="L26" s="135">
        <v>10000.0</v>
      </c>
      <c r="M26" s="135">
        <v>15000.0</v>
      </c>
      <c r="N26" s="143">
        <v>45944.0</v>
      </c>
      <c r="Q26" s="135" t="s">
        <v>2306</v>
      </c>
    </row>
    <row r="27">
      <c r="A27" s="135">
        <v>26.0</v>
      </c>
      <c r="B27" s="135" t="s">
        <v>266</v>
      </c>
      <c r="C27" s="135" t="s">
        <v>108</v>
      </c>
      <c r="D27" s="135">
        <v>28.0</v>
      </c>
      <c r="E27" s="135">
        <v>1500.0</v>
      </c>
      <c r="F27" s="135">
        <v>4.5</v>
      </c>
      <c r="H27" s="135" t="s">
        <v>266</v>
      </c>
      <c r="I27" s="142">
        <v>46175.823796296296</v>
      </c>
      <c r="J27" s="135" t="s">
        <v>2310</v>
      </c>
      <c r="K27" s="135">
        <v>8800.0</v>
      </c>
      <c r="L27" s="135">
        <v>8200.0</v>
      </c>
      <c r="M27" s="135">
        <v>13000.0</v>
      </c>
      <c r="N27" s="143">
        <v>42398.0</v>
      </c>
      <c r="O27" s="135" t="s">
        <v>1765</v>
      </c>
      <c r="P27" s="135" t="s">
        <v>1767</v>
      </c>
      <c r="Q27" s="135" t="s">
        <v>2314</v>
      </c>
      <c r="R27" s="135" t="s">
        <v>2317</v>
      </c>
      <c r="S27" s="135" t="s">
        <v>1176</v>
      </c>
    </row>
    <row r="28">
      <c r="A28" s="135">
        <v>27.0</v>
      </c>
      <c r="B28" s="135" t="s">
        <v>2319</v>
      </c>
      <c r="C28" s="135" t="s">
        <v>108</v>
      </c>
      <c r="D28" s="135">
        <v>47.0</v>
      </c>
      <c r="E28" s="135">
        <v>1500.0</v>
      </c>
      <c r="F28" s="135">
        <v>0.8</v>
      </c>
      <c r="G28" s="135">
        <v>1.78</v>
      </c>
      <c r="H28" s="135" t="s">
        <v>313</v>
      </c>
      <c r="I28" s="142">
        <v>46185.35234953704</v>
      </c>
      <c r="J28" s="135" t="s">
        <v>2323</v>
      </c>
      <c r="K28" s="135">
        <v>17000.0</v>
      </c>
      <c r="L28" s="135">
        <v>29000.0</v>
      </c>
      <c r="M28" s="135">
        <v>35000.0</v>
      </c>
      <c r="N28" s="143">
        <v>42251.0</v>
      </c>
      <c r="O28" s="135" t="s">
        <v>1765</v>
      </c>
      <c r="P28" s="135" t="s">
        <v>1767</v>
      </c>
      <c r="Q28" s="135" t="s">
        <v>2327</v>
      </c>
      <c r="R28" s="135" t="s">
        <v>2329</v>
      </c>
      <c r="S28" s="135" t="s">
        <v>1770</v>
      </c>
    </row>
    <row r="29">
      <c r="A29" s="135">
        <v>28.0</v>
      </c>
      <c r="B29" s="135" t="s">
        <v>212</v>
      </c>
      <c r="C29" s="135" t="s">
        <v>108</v>
      </c>
      <c r="D29" s="135">
        <v>34.0</v>
      </c>
      <c r="E29" s="135">
        <v>1500.0</v>
      </c>
      <c r="F29" s="135">
        <v>5.0</v>
      </c>
      <c r="G29" s="135">
        <v>0.86</v>
      </c>
      <c r="H29" s="135" t="s">
        <v>212</v>
      </c>
      <c r="I29" s="142">
        <v>46179.013391203705</v>
      </c>
      <c r="J29" s="135" t="s">
        <v>2335</v>
      </c>
      <c r="K29" s="135">
        <v>8900.0</v>
      </c>
      <c r="L29" s="135">
        <v>800.0</v>
      </c>
      <c r="M29" s="135">
        <v>4800.0</v>
      </c>
      <c r="N29" s="143">
        <v>42248.0</v>
      </c>
      <c r="O29" s="135" t="s">
        <v>1903</v>
      </c>
      <c r="P29" s="135" t="s">
        <v>1767</v>
      </c>
      <c r="Q29" s="135" t="s">
        <v>2343</v>
      </c>
      <c r="R29" s="135" t="s">
        <v>2344</v>
      </c>
      <c r="S29" s="135" t="s">
        <v>1788</v>
      </c>
    </row>
    <row r="30">
      <c r="A30" s="135">
        <v>29.0</v>
      </c>
      <c r="B30" s="135" t="s">
        <v>2349</v>
      </c>
      <c r="C30" s="135" t="s">
        <v>108</v>
      </c>
      <c r="D30" s="135">
        <v>55.0</v>
      </c>
      <c r="E30" s="135">
        <v>1400.0</v>
      </c>
      <c r="F30" s="135">
        <v>3.0</v>
      </c>
      <c r="G30" s="135">
        <v>1.14</v>
      </c>
      <c r="H30" s="135" t="s">
        <v>2355</v>
      </c>
      <c r="I30" s="142">
        <v>46186.9103125</v>
      </c>
      <c r="J30" s="135" t="s">
        <v>2357</v>
      </c>
      <c r="K30" s="135">
        <v>12000.0</v>
      </c>
      <c r="L30" s="135">
        <v>5200.0</v>
      </c>
      <c r="M30" s="135">
        <v>6000.0</v>
      </c>
      <c r="N30" s="143">
        <v>42255.0</v>
      </c>
      <c r="O30" s="135" t="s">
        <v>1765</v>
      </c>
      <c r="P30" s="135" t="s">
        <v>1767</v>
      </c>
      <c r="Q30" s="135" t="s">
        <v>2364</v>
      </c>
      <c r="R30" s="135" t="s">
        <v>2366</v>
      </c>
      <c r="S30" s="135" t="s">
        <v>1770</v>
      </c>
    </row>
    <row r="31">
      <c r="A31" s="135">
        <v>30.0</v>
      </c>
      <c r="B31" s="135" t="s">
        <v>2369</v>
      </c>
      <c r="C31" s="135" t="s">
        <v>108</v>
      </c>
      <c r="D31" s="135">
        <v>9.0</v>
      </c>
      <c r="E31" s="135">
        <v>1400.0</v>
      </c>
      <c r="F31" s="135">
        <v>10.0</v>
      </c>
      <c r="H31" s="135" t="s">
        <v>2369</v>
      </c>
      <c r="I31" s="142">
        <v>46178.837175925924</v>
      </c>
      <c r="J31" s="135" t="s">
        <v>2372</v>
      </c>
      <c r="K31" s="135">
        <v>4500.0</v>
      </c>
      <c r="L31" s="135">
        <v>700.0</v>
      </c>
      <c r="M31" s="135">
        <v>700.0</v>
      </c>
      <c r="N31" s="143">
        <v>42342.0</v>
      </c>
      <c r="O31" s="135" t="s">
        <v>1765</v>
      </c>
      <c r="P31" s="135" t="s">
        <v>1767</v>
      </c>
      <c r="Q31" s="135" t="s">
        <v>2377</v>
      </c>
      <c r="R31" s="135" t="s">
        <v>2379</v>
      </c>
      <c r="S31" s="135" t="s">
        <v>1770</v>
      </c>
    </row>
    <row r="32">
      <c r="A32" s="135">
        <v>31.0</v>
      </c>
      <c r="B32" s="135" t="s">
        <v>2380</v>
      </c>
      <c r="C32" s="135" t="s">
        <v>108</v>
      </c>
      <c r="D32" s="135">
        <v>28.0</v>
      </c>
      <c r="E32" s="135">
        <v>1300.0</v>
      </c>
      <c r="F32" s="135">
        <v>0.6</v>
      </c>
      <c r="G32" s="135">
        <v>0.83</v>
      </c>
      <c r="H32" s="135" t="s">
        <v>2118</v>
      </c>
      <c r="I32" s="142">
        <v>46185.76689814815</v>
      </c>
      <c r="J32" s="135" t="s">
        <v>2385</v>
      </c>
      <c r="K32" s="135">
        <v>13000.0</v>
      </c>
      <c r="L32" s="135">
        <v>6000.0</v>
      </c>
      <c r="M32" s="135">
        <v>6400.0</v>
      </c>
      <c r="N32" s="143">
        <v>42248.0</v>
      </c>
      <c r="O32" s="135" t="s">
        <v>1765</v>
      </c>
      <c r="P32" s="135" t="s">
        <v>1767</v>
      </c>
      <c r="Q32" s="135" t="s">
        <v>2387</v>
      </c>
      <c r="R32" s="135" t="s">
        <v>2388</v>
      </c>
      <c r="S32" s="135" t="s">
        <v>1770</v>
      </c>
    </row>
    <row r="33">
      <c r="A33" s="135">
        <v>32.0</v>
      </c>
      <c r="B33" s="135" t="s">
        <v>2391</v>
      </c>
      <c r="C33" s="135" t="s">
        <v>108</v>
      </c>
      <c r="D33" s="135">
        <v>37.0</v>
      </c>
      <c r="E33" s="135">
        <v>1300.0</v>
      </c>
      <c r="F33" s="135">
        <v>0.3</v>
      </c>
      <c r="H33" s="135" t="s">
        <v>112</v>
      </c>
      <c r="I33" s="142">
        <v>46185.29858796296</v>
      </c>
      <c r="J33" s="135" t="s">
        <v>2396</v>
      </c>
      <c r="K33" s="135">
        <v>14000.0</v>
      </c>
      <c r="L33" s="135">
        <v>29000.0</v>
      </c>
      <c r="M33" s="135">
        <v>45000.0</v>
      </c>
      <c r="N33" s="143">
        <v>42829.0</v>
      </c>
      <c r="O33" s="135" t="s">
        <v>1765</v>
      </c>
      <c r="P33" s="135" t="s">
        <v>1767</v>
      </c>
      <c r="Q33" s="135" t="s">
        <v>2398</v>
      </c>
      <c r="R33" s="135" t="s">
        <v>2400</v>
      </c>
      <c r="S33" s="135" t="s">
        <v>1770</v>
      </c>
    </row>
    <row r="34">
      <c r="A34" s="135">
        <v>33.0</v>
      </c>
      <c r="B34" s="135" t="s">
        <v>2401</v>
      </c>
      <c r="C34" s="135" t="s">
        <v>108</v>
      </c>
      <c r="D34" s="135">
        <v>47.0</v>
      </c>
      <c r="E34" s="135">
        <v>1300.0</v>
      </c>
      <c r="F34" s="135">
        <v>10.0</v>
      </c>
      <c r="G34" s="135">
        <v>1.12</v>
      </c>
      <c r="H34" s="135" t="s">
        <v>112</v>
      </c>
      <c r="I34" s="142">
        <v>46176.00278935185</v>
      </c>
      <c r="J34" s="135" t="s">
        <v>1762</v>
      </c>
      <c r="K34" s="135">
        <v>15000.0</v>
      </c>
      <c r="L34" s="135">
        <v>30000.0</v>
      </c>
      <c r="M34" s="135">
        <v>46000.0</v>
      </c>
      <c r="N34" s="143">
        <v>42251.0</v>
      </c>
      <c r="O34" s="135" t="s">
        <v>2143</v>
      </c>
      <c r="P34" s="135" t="s">
        <v>1767</v>
      </c>
      <c r="Q34" s="135" t="s">
        <v>2409</v>
      </c>
      <c r="R34" s="135" t="s">
        <v>2410</v>
      </c>
      <c r="S34" s="135" t="s">
        <v>2006</v>
      </c>
    </row>
    <row r="35">
      <c r="A35" s="135">
        <v>34.0</v>
      </c>
      <c r="B35" s="135" t="s">
        <v>134</v>
      </c>
      <c r="C35" s="135" t="s">
        <v>108</v>
      </c>
      <c r="D35" s="135">
        <v>40.0</v>
      </c>
      <c r="E35" s="135">
        <v>1200.0</v>
      </c>
      <c r="F35" s="135">
        <v>3.0</v>
      </c>
      <c r="H35" s="135" t="s">
        <v>137</v>
      </c>
      <c r="I35" s="142">
        <v>46182.090474537035</v>
      </c>
      <c r="J35" s="135" t="s">
        <v>2215</v>
      </c>
      <c r="K35" s="135">
        <v>20000.0</v>
      </c>
      <c r="L35" s="135">
        <v>7700.0</v>
      </c>
      <c r="M35" s="135">
        <v>10000.0</v>
      </c>
      <c r="N35" s="143">
        <v>42370.0</v>
      </c>
      <c r="O35" s="135" t="s">
        <v>1765</v>
      </c>
      <c r="P35" s="135" t="s">
        <v>1767</v>
      </c>
      <c r="Q35" s="135" t="s">
        <v>2420</v>
      </c>
      <c r="R35" s="135" t="s">
        <v>2421</v>
      </c>
      <c r="S35" s="135" t="s">
        <v>1770</v>
      </c>
    </row>
    <row r="36">
      <c r="A36" s="135">
        <v>35.0</v>
      </c>
      <c r="B36" s="135" t="s">
        <v>152</v>
      </c>
      <c r="C36" s="135" t="s">
        <v>108</v>
      </c>
      <c r="D36" s="135">
        <v>42.0</v>
      </c>
      <c r="E36" s="135">
        <v>1200.0</v>
      </c>
      <c r="H36" s="135" t="s">
        <v>112</v>
      </c>
      <c r="I36" s="142">
        <v>46180.23783564815</v>
      </c>
      <c r="J36" s="135" t="s">
        <v>2426</v>
      </c>
      <c r="K36" s="135">
        <v>1200.0</v>
      </c>
      <c r="L36" s="135">
        <v>9200.0</v>
      </c>
      <c r="M36" s="135">
        <v>32000.0</v>
      </c>
      <c r="N36" s="143">
        <v>43901.0</v>
      </c>
      <c r="Q36" s="135" t="s">
        <v>2430</v>
      </c>
    </row>
    <row r="37">
      <c r="A37" s="135">
        <v>36.0</v>
      </c>
      <c r="B37" s="135" t="s">
        <v>2433</v>
      </c>
      <c r="C37" s="135" t="s">
        <v>108</v>
      </c>
      <c r="D37" s="135">
        <v>26.0</v>
      </c>
      <c r="E37" s="135">
        <v>1200.0</v>
      </c>
      <c r="F37" s="135">
        <v>0.5</v>
      </c>
      <c r="H37" s="135" t="s">
        <v>2107</v>
      </c>
      <c r="I37" s="142">
        <v>46181.45045138889</v>
      </c>
      <c r="J37" s="135" t="s">
        <v>2438</v>
      </c>
      <c r="K37" s="135">
        <v>17000.0</v>
      </c>
      <c r="L37" s="135">
        <v>2900.0</v>
      </c>
      <c r="M37" s="135">
        <v>5900.0</v>
      </c>
      <c r="N37" s="143">
        <v>42949.0</v>
      </c>
      <c r="O37" s="135" t="s">
        <v>2143</v>
      </c>
      <c r="P37" s="135" t="s">
        <v>1767</v>
      </c>
      <c r="Q37" s="135" t="s">
        <v>2441</v>
      </c>
      <c r="R37" s="135" t="s">
        <v>2443</v>
      </c>
      <c r="S37" s="135" t="s">
        <v>1176</v>
      </c>
    </row>
    <row r="38">
      <c r="A38" s="135">
        <v>37.0</v>
      </c>
      <c r="B38" s="135" t="s">
        <v>2444</v>
      </c>
      <c r="C38" s="135" t="s">
        <v>108</v>
      </c>
      <c r="D38" s="135">
        <v>7.0</v>
      </c>
      <c r="E38" s="135">
        <v>1200.0</v>
      </c>
      <c r="F38" s="135">
        <v>8.0</v>
      </c>
      <c r="H38" s="135" t="s">
        <v>1803</v>
      </c>
      <c r="I38" s="142">
        <v>46183.859131944446</v>
      </c>
      <c r="J38" s="135" t="s">
        <v>2448</v>
      </c>
      <c r="K38" s="135">
        <v>4200.0</v>
      </c>
      <c r="L38" s="135">
        <v>1300.0</v>
      </c>
      <c r="M38" s="135">
        <v>1400.0</v>
      </c>
      <c r="N38" s="143">
        <v>43320.0</v>
      </c>
      <c r="O38" s="135" t="s">
        <v>1765</v>
      </c>
      <c r="P38" s="135" t="s">
        <v>1767</v>
      </c>
      <c r="Q38" s="135" t="s">
        <v>2454</v>
      </c>
      <c r="R38" s="135" t="s">
        <v>2456</v>
      </c>
      <c r="S38" s="135" t="s">
        <v>1788</v>
      </c>
    </row>
    <row r="39">
      <c r="A39" s="135">
        <v>38.0</v>
      </c>
      <c r="B39" s="135" t="s">
        <v>2458</v>
      </c>
      <c r="C39" s="135" t="s">
        <v>108</v>
      </c>
      <c r="D39" s="135">
        <v>24.0</v>
      </c>
      <c r="E39" s="135">
        <v>1200.0</v>
      </c>
      <c r="F39" s="135">
        <v>0.9</v>
      </c>
      <c r="H39" s="135" t="s">
        <v>1760</v>
      </c>
      <c r="I39" s="142">
        <v>46175.528819444444</v>
      </c>
      <c r="J39" s="135" t="s">
        <v>2461</v>
      </c>
      <c r="K39" s="135">
        <v>8100.0</v>
      </c>
      <c r="L39" s="135">
        <v>12000.0</v>
      </c>
      <c r="M39" s="135">
        <v>15000.0</v>
      </c>
      <c r="N39" s="143">
        <v>42452.0</v>
      </c>
      <c r="O39" s="135" t="s">
        <v>1765</v>
      </c>
      <c r="P39" s="135" t="s">
        <v>1767</v>
      </c>
      <c r="Q39" s="135" t="s">
        <v>2465</v>
      </c>
      <c r="R39" s="135" t="s">
        <v>2468</v>
      </c>
      <c r="S39" s="135" t="s">
        <v>1176</v>
      </c>
    </row>
    <row r="40">
      <c r="A40" s="135">
        <v>39.0</v>
      </c>
      <c r="B40" s="135" t="s">
        <v>1759</v>
      </c>
      <c r="C40" s="135" t="s">
        <v>108</v>
      </c>
      <c r="D40" s="135">
        <v>5.0</v>
      </c>
      <c r="E40" s="135">
        <v>1200.0</v>
      </c>
      <c r="F40" s="135">
        <v>8.0</v>
      </c>
      <c r="H40" s="135" t="s">
        <v>1760</v>
      </c>
      <c r="I40" s="142">
        <v>46174.93407407407</v>
      </c>
      <c r="J40" s="135" t="s">
        <v>1762</v>
      </c>
      <c r="K40" s="135">
        <v>17000.0</v>
      </c>
      <c r="L40" s="135">
        <v>14000.0</v>
      </c>
      <c r="M40" s="135">
        <v>17000.0</v>
      </c>
      <c r="N40" s="143">
        <v>42291.0</v>
      </c>
      <c r="O40" s="135" t="s">
        <v>1765</v>
      </c>
      <c r="P40" s="135" t="s">
        <v>1767</v>
      </c>
      <c r="Q40" s="135" t="s">
        <v>1768</v>
      </c>
      <c r="R40" s="135" t="s">
        <v>1769</v>
      </c>
      <c r="S40" s="135" t="s">
        <v>1770</v>
      </c>
    </row>
    <row r="41">
      <c r="A41" s="135">
        <v>40.0</v>
      </c>
      <c r="B41" s="135" t="s">
        <v>2478</v>
      </c>
      <c r="C41" s="135" t="s">
        <v>108</v>
      </c>
      <c r="D41" s="135">
        <v>54.0</v>
      </c>
      <c r="E41" s="135">
        <v>1100.0</v>
      </c>
      <c r="F41" s="135">
        <v>2.5</v>
      </c>
      <c r="H41" s="135" t="s">
        <v>2482</v>
      </c>
      <c r="I41" s="142">
        <v>46189.66203703704</v>
      </c>
      <c r="J41" s="135" t="s">
        <v>2483</v>
      </c>
      <c r="K41" s="135">
        <v>6100.0</v>
      </c>
      <c r="L41" s="135">
        <v>300.0</v>
      </c>
      <c r="M41" s="135">
        <v>500.0</v>
      </c>
      <c r="N41" s="143">
        <v>42287.0</v>
      </c>
      <c r="O41" s="135" t="s">
        <v>1765</v>
      </c>
      <c r="P41" s="135" t="s">
        <v>1767</v>
      </c>
      <c r="Q41" s="135" t="s">
        <v>2486</v>
      </c>
      <c r="R41" s="135" t="s">
        <v>2488</v>
      </c>
      <c r="S41" s="135" t="s">
        <v>1770</v>
      </c>
    </row>
    <row r="42">
      <c r="A42" s="135">
        <v>41.0</v>
      </c>
      <c r="B42" s="135" t="s">
        <v>2489</v>
      </c>
      <c r="C42" s="135" t="s">
        <v>108</v>
      </c>
      <c r="D42" s="135">
        <v>47.0</v>
      </c>
      <c r="E42" s="135">
        <v>1100.0</v>
      </c>
      <c r="F42" s="135">
        <v>1.6</v>
      </c>
      <c r="G42" s="135">
        <v>0.85</v>
      </c>
      <c r="H42" s="135" t="s">
        <v>2492</v>
      </c>
      <c r="I42" s="142">
        <v>46185.84454861111</v>
      </c>
      <c r="J42" s="135" t="s">
        <v>2494</v>
      </c>
      <c r="K42" s="135">
        <v>3000.0</v>
      </c>
      <c r="L42" s="135">
        <v>3600.0</v>
      </c>
      <c r="M42" s="135">
        <v>11000.0</v>
      </c>
      <c r="N42" s="143">
        <v>42249.0</v>
      </c>
      <c r="O42" s="135" t="s">
        <v>1846</v>
      </c>
      <c r="P42" s="135" t="s">
        <v>1767</v>
      </c>
      <c r="Q42" s="135" t="s">
        <v>2497</v>
      </c>
      <c r="R42" s="135" t="s">
        <v>2499</v>
      </c>
      <c r="S42" s="135" t="s">
        <v>1176</v>
      </c>
    </row>
    <row r="43">
      <c r="A43" s="135">
        <v>42.0</v>
      </c>
      <c r="B43" s="135" t="s">
        <v>2500</v>
      </c>
      <c r="C43" s="135" t="s">
        <v>108</v>
      </c>
      <c r="D43" s="135">
        <v>62.0</v>
      </c>
      <c r="E43" s="135">
        <v>1100.0</v>
      </c>
      <c r="F43" s="135">
        <v>6.0</v>
      </c>
      <c r="G43" s="135">
        <v>0.8</v>
      </c>
      <c r="H43" s="135" t="s">
        <v>2492</v>
      </c>
      <c r="I43" s="142">
        <v>46177.25601851852</v>
      </c>
      <c r="J43" s="135" t="s">
        <v>1915</v>
      </c>
      <c r="K43" s="135">
        <v>4200.0</v>
      </c>
      <c r="L43" s="135">
        <v>3600.0</v>
      </c>
      <c r="M43" s="135">
        <v>10000.0</v>
      </c>
      <c r="N43" s="143">
        <v>42250.0</v>
      </c>
      <c r="O43" s="135" t="s">
        <v>1846</v>
      </c>
      <c r="P43" s="135" t="s">
        <v>1767</v>
      </c>
      <c r="Q43" s="135" t="s">
        <v>2510</v>
      </c>
      <c r="R43" s="135" t="s">
        <v>2511</v>
      </c>
      <c r="S43" s="135" t="s">
        <v>1770</v>
      </c>
    </row>
    <row r="44">
      <c r="A44" s="135">
        <v>43.0</v>
      </c>
      <c r="B44" s="135" t="s">
        <v>1771</v>
      </c>
      <c r="C44" s="135" t="s">
        <v>108</v>
      </c>
      <c r="D44" s="135">
        <v>5.0</v>
      </c>
      <c r="E44" s="135">
        <v>1100.0</v>
      </c>
      <c r="F44" s="135">
        <v>1.7</v>
      </c>
      <c r="H44" s="135" t="s">
        <v>1760</v>
      </c>
      <c r="I44" s="142">
        <v>46184.09265046296</v>
      </c>
      <c r="J44" s="135" t="s">
        <v>1773</v>
      </c>
      <c r="K44" s="135">
        <v>13000.0</v>
      </c>
      <c r="L44" s="135">
        <v>14000.0</v>
      </c>
      <c r="M44" s="135">
        <v>17000.0</v>
      </c>
      <c r="N44" s="143">
        <v>42255.0</v>
      </c>
      <c r="O44" s="135" t="s">
        <v>1765</v>
      </c>
      <c r="P44" s="135" t="s">
        <v>1767</v>
      </c>
      <c r="Q44" s="135" t="s">
        <v>1774</v>
      </c>
      <c r="R44" s="135" t="s">
        <v>1775</v>
      </c>
      <c r="S44" s="135" t="s">
        <v>1770</v>
      </c>
    </row>
    <row r="45">
      <c r="A45" s="135">
        <v>44.0</v>
      </c>
      <c r="B45" s="135" t="s">
        <v>2518</v>
      </c>
      <c r="C45" s="135" t="s">
        <v>108</v>
      </c>
      <c r="D45" s="135">
        <v>45.0</v>
      </c>
      <c r="E45" s="135">
        <v>1100.0</v>
      </c>
      <c r="F45" s="135">
        <v>0.3</v>
      </c>
      <c r="H45" s="135" t="s">
        <v>1760</v>
      </c>
      <c r="I45" s="142">
        <v>46181.05819444444</v>
      </c>
      <c r="J45" s="135" t="s">
        <v>2521</v>
      </c>
      <c r="K45" s="135">
        <v>9900.0</v>
      </c>
      <c r="L45" s="135">
        <v>11000.0</v>
      </c>
      <c r="M45" s="135">
        <v>15000.0</v>
      </c>
      <c r="N45" s="143">
        <v>43839.0</v>
      </c>
      <c r="O45" s="135" t="s">
        <v>1765</v>
      </c>
      <c r="P45" s="135" t="s">
        <v>1767</v>
      </c>
      <c r="Q45" s="135" t="s">
        <v>2523</v>
      </c>
      <c r="R45" s="135" t="s">
        <v>2525</v>
      </c>
      <c r="S45" s="135" t="s">
        <v>1176</v>
      </c>
    </row>
    <row r="46">
      <c r="A46" s="135">
        <v>45.0</v>
      </c>
      <c r="B46" s="135" t="s">
        <v>2528</v>
      </c>
      <c r="C46" s="135" t="s">
        <v>108</v>
      </c>
      <c r="D46" s="135">
        <v>53.0</v>
      </c>
      <c r="E46" s="135">
        <v>1000.0</v>
      </c>
      <c r="F46" s="135">
        <v>2.5</v>
      </c>
      <c r="H46" s="135" t="s">
        <v>112</v>
      </c>
      <c r="I46" s="142">
        <v>46185.144421296296</v>
      </c>
      <c r="J46" s="135" t="s">
        <v>1949</v>
      </c>
      <c r="K46" s="135">
        <v>2800.0</v>
      </c>
      <c r="L46" s="135">
        <v>29000.0</v>
      </c>
      <c r="M46" s="135">
        <v>45000.0</v>
      </c>
      <c r="N46" s="143">
        <v>42756.0</v>
      </c>
      <c r="O46" s="135" t="s">
        <v>1765</v>
      </c>
      <c r="P46" s="135" t="s">
        <v>1767</v>
      </c>
      <c r="Q46" s="135" t="s">
        <v>2533</v>
      </c>
      <c r="R46" s="135" t="s">
        <v>2534</v>
      </c>
      <c r="S46" s="135" t="s">
        <v>1176</v>
      </c>
    </row>
    <row r="47">
      <c r="A47" s="135">
        <v>46.0</v>
      </c>
      <c r="B47" s="135" t="s">
        <v>2536</v>
      </c>
      <c r="C47" s="135" t="s">
        <v>108</v>
      </c>
      <c r="D47" s="135">
        <v>5.0</v>
      </c>
      <c r="E47" s="135">
        <v>1000.0</v>
      </c>
      <c r="F47" s="135">
        <v>1.0</v>
      </c>
      <c r="H47" s="135" t="s">
        <v>2538</v>
      </c>
      <c r="I47" s="142">
        <v>46175.181655092594</v>
      </c>
      <c r="J47" s="135" t="s">
        <v>1908</v>
      </c>
      <c r="K47" s="135">
        <v>6200.0</v>
      </c>
      <c r="L47" s="135">
        <v>1900.0</v>
      </c>
      <c r="M47" s="135">
        <v>2100.0</v>
      </c>
      <c r="N47" s="143">
        <v>43839.0</v>
      </c>
      <c r="O47" s="135" t="s">
        <v>1765</v>
      </c>
      <c r="P47" s="135" t="s">
        <v>1767</v>
      </c>
      <c r="Q47" s="135" t="s">
        <v>2543</v>
      </c>
      <c r="R47" s="135" t="s">
        <v>2544</v>
      </c>
      <c r="S47" s="135" t="s">
        <v>2545</v>
      </c>
    </row>
    <row r="48">
      <c r="A48" s="135">
        <v>47.0</v>
      </c>
      <c r="B48" s="135" t="s">
        <v>2547</v>
      </c>
      <c r="C48" s="135" t="s">
        <v>108</v>
      </c>
      <c r="D48" s="135">
        <v>68.0</v>
      </c>
      <c r="E48" s="135">
        <v>1000.0</v>
      </c>
      <c r="F48" s="135">
        <v>4.5</v>
      </c>
      <c r="H48" s="135" t="s">
        <v>2547</v>
      </c>
      <c r="I48" s="142">
        <v>46178.23011574074</v>
      </c>
      <c r="J48" s="135" t="s">
        <v>1920</v>
      </c>
      <c r="K48" s="135">
        <v>1800.0</v>
      </c>
      <c r="L48" s="135">
        <v>3600.0</v>
      </c>
      <c r="M48" s="135">
        <v>3900.0</v>
      </c>
      <c r="N48" s="143">
        <v>42435.0</v>
      </c>
      <c r="O48" s="135" t="s">
        <v>1846</v>
      </c>
      <c r="P48" s="135" t="s">
        <v>1767</v>
      </c>
      <c r="Q48" s="135" t="s">
        <v>2552</v>
      </c>
      <c r="R48" s="135" t="s">
        <v>2553</v>
      </c>
      <c r="S48" s="135" t="s">
        <v>1770</v>
      </c>
    </row>
    <row r="49">
      <c r="A49" s="135">
        <v>48.0</v>
      </c>
      <c r="B49" s="135" t="s">
        <v>2557</v>
      </c>
      <c r="C49" s="135" t="s">
        <v>108</v>
      </c>
      <c r="D49" s="135">
        <v>65.0</v>
      </c>
      <c r="E49" s="135">
        <v>1000.0</v>
      </c>
      <c r="F49" s="135">
        <v>2.0</v>
      </c>
      <c r="G49" s="135">
        <v>2.14</v>
      </c>
      <c r="H49" s="135" t="s">
        <v>313</v>
      </c>
      <c r="I49" s="142">
        <v>46176.136875</v>
      </c>
      <c r="J49" s="135" t="s">
        <v>2562</v>
      </c>
      <c r="K49" s="135">
        <v>2000.0</v>
      </c>
      <c r="L49" s="135">
        <v>30000.0</v>
      </c>
      <c r="M49" s="135">
        <v>35000.0</v>
      </c>
      <c r="N49" s="143">
        <v>42304.0</v>
      </c>
      <c r="O49" s="135" t="s">
        <v>1846</v>
      </c>
      <c r="P49" s="135" t="s">
        <v>1767</v>
      </c>
      <c r="Q49" s="135" t="s">
        <v>2565</v>
      </c>
      <c r="R49" s="135" t="s">
        <v>2567</v>
      </c>
      <c r="S49" s="135" t="s">
        <v>1770</v>
      </c>
    </row>
    <row r="50">
      <c r="A50" s="135">
        <v>49.0</v>
      </c>
      <c r="B50" s="135" t="s">
        <v>2569</v>
      </c>
      <c r="C50" s="135" t="s">
        <v>108</v>
      </c>
      <c r="D50" s="135">
        <v>62.0</v>
      </c>
      <c r="E50" s="135">
        <v>1000.0</v>
      </c>
      <c r="F50" s="135">
        <v>1.9</v>
      </c>
      <c r="G50" s="135">
        <v>0.84</v>
      </c>
      <c r="H50" s="135" t="s">
        <v>1989</v>
      </c>
      <c r="I50" s="142">
        <v>46182.112291666665</v>
      </c>
      <c r="J50" s="135" t="s">
        <v>1782</v>
      </c>
      <c r="K50" s="135">
        <v>7600.0</v>
      </c>
      <c r="L50" s="135">
        <v>1000.0</v>
      </c>
      <c r="M50" s="135">
        <v>1000.0</v>
      </c>
      <c r="N50" s="143">
        <v>42292.0</v>
      </c>
      <c r="O50" s="135" t="s">
        <v>1765</v>
      </c>
      <c r="P50" s="135" t="s">
        <v>1767</v>
      </c>
      <c r="Q50" s="135" t="s">
        <v>2573</v>
      </c>
      <c r="R50" s="135" t="s">
        <v>2574</v>
      </c>
      <c r="S50" s="135" t="s">
        <v>1770</v>
      </c>
    </row>
    <row r="51">
      <c r="A51" s="135">
        <v>50.0</v>
      </c>
      <c r="B51" s="135" t="s">
        <v>2576</v>
      </c>
      <c r="C51" s="135" t="s">
        <v>108</v>
      </c>
      <c r="D51" s="135">
        <v>17.0</v>
      </c>
      <c r="E51" s="135">
        <v>900.0</v>
      </c>
      <c r="F51" s="135">
        <v>4.5</v>
      </c>
      <c r="G51" s="135">
        <v>0.46</v>
      </c>
      <c r="H51" s="135" t="s">
        <v>266</v>
      </c>
      <c r="I51" s="142">
        <v>46179.391921296294</v>
      </c>
      <c r="J51" s="135" t="s">
        <v>2579</v>
      </c>
      <c r="K51" s="135">
        <v>9800.0</v>
      </c>
      <c r="L51" s="135">
        <v>8100.0</v>
      </c>
      <c r="M51" s="135">
        <v>13000.0</v>
      </c>
      <c r="N51" s="143">
        <v>42264.0</v>
      </c>
      <c r="O51" s="135" t="s">
        <v>1765</v>
      </c>
      <c r="P51" s="135" t="s">
        <v>1767</v>
      </c>
      <c r="Q51" s="135" t="s">
        <v>2581</v>
      </c>
      <c r="R51" s="135" t="s">
        <v>2582</v>
      </c>
      <c r="S51" s="135" t="s">
        <v>1176</v>
      </c>
    </row>
    <row r="52">
      <c r="A52" s="135">
        <v>51.0</v>
      </c>
      <c r="B52" s="135" t="s">
        <v>2584</v>
      </c>
      <c r="C52" s="135" t="s">
        <v>108</v>
      </c>
      <c r="D52" s="135">
        <v>58.0</v>
      </c>
      <c r="E52" s="135">
        <v>900.0</v>
      </c>
      <c r="F52" s="135">
        <v>2.5</v>
      </c>
      <c r="H52" s="135" t="s">
        <v>112</v>
      </c>
      <c r="I52" s="142">
        <v>46178.112233796295</v>
      </c>
      <c r="J52" s="135" t="s">
        <v>1834</v>
      </c>
      <c r="K52" s="135">
        <v>3300.0</v>
      </c>
      <c r="L52" s="135">
        <v>30000.0</v>
      </c>
      <c r="M52" s="135">
        <v>46000.0</v>
      </c>
      <c r="N52" s="143">
        <v>42334.0</v>
      </c>
      <c r="O52" s="135" t="s">
        <v>1765</v>
      </c>
      <c r="P52" s="135" t="s">
        <v>1767</v>
      </c>
      <c r="Q52" s="135" t="s">
        <v>2590</v>
      </c>
      <c r="R52" s="135" t="s">
        <v>2591</v>
      </c>
      <c r="S52" s="135" t="s">
        <v>1176</v>
      </c>
    </row>
    <row r="53">
      <c r="A53" s="135">
        <v>52.0</v>
      </c>
      <c r="B53" s="135" t="s">
        <v>2593</v>
      </c>
      <c r="C53" s="135" t="s">
        <v>108</v>
      </c>
      <c r="D53" s="135">
        <v>28.0</v>
      </c>
      <c r="E53" s="135">
        <v>900.0</v>
      </c>
      <c r="F53" s="135">
        <v>0.45</v>
      </c>
      <c r="H53" s="135" t="s">
        <v>2593</v>
      </c>
      <c r="I53" s="142">
        <v>46182.43225694444</v>
      </c>
      <c r="J53" s="135" t="s">
        <v>2225</v>
      </c>
      <c r="K53" s="135">
        <v>2500.0</v>
      </c>
      <c r="L53" s="135">
        <v>200.0</v>
      </c>
      <c r="M53" s="135">
        <v>200.0</v>
      </c>
      <c r="N53" s="143">
        <v>43840.0</v>
      </c>
      <c r="O53" s="135" t="s">
        <v>1765</v>
      </c>
      <c r="P53" s="135" t="s">
        <v>1767</v>
      </c>
      <c r="Q53" s="135" t="s">
        <v>2600</v>
      </c>
      <c r="R53" s="135" t="s">
        <v>2601</v>
      </c>
      <c r="S53" s="135" t="s">
        <v>2602</v>
      </c>
    </row>
    <row r="54">
      <c r="A54" s="135">
        <v>53.0</v>
      </c>
      <c r="B54" s="135" t="s">
        <v>2604</v>
      </c>
      <c r="C54" s="135" t="s">
        <v>108</v>
      </c>
      <c r="D54" s="135">
        <v>5.0</v>
      </c>
      <c r="E54" s="135">
        <v>900.0</v>
      </c>
      <c r="F54" s="135">
        <v>0.6</v>
      </c>
      <c r="H54" s="135" t="s">
        <v>198</v>
      </c>
      <c r="I54" s="142">
        <v>46180.03387731482</v>
      </c>
      <c r="J54" s="135" t="s">
        <v>1795</v>
      </c>
      <c r="K54" s="135">
        <v>10000.0</v>
      </c>
      <c r="L54" s="135">
        <v>10000.0</v>
      </c>
      <c r="M54" s="135">
        <v>16000.0</v>
      </c>
      <c r="N54" s="143">
        <v>42271.0</v>
      </c>
      <c r="O54" s="135" t="s">
        <v>1765</v>
      </c>
      <c r="P54" s="135" t="s">
        <v>1767</v>
      </c>
      <c r="Q54" s="135" t="s">
        <v>2612</v>
      </c>
      <c r="R54" s="135" t="s">
        <v>2615</v>
      </c>
      <c r="S54" s="135" t="s">
        <v>1176</v>
      </c>
    </row>
    <row r="55">
      <c r="A55" s="135">
        <v>54.0</v>
      </c>
      <c r="B55" s="135" t="s">
        <v>2617</v>
      </c>
      <c r="C55" s="135" t="s">
        <v>108</v>
      </c>
      <c r="D55" s="135">
        <v>68.0</v>
      </c>
      <c r="E55" s="135">
        <v>900.0</v>
      </c>
      <c r="F55" s="135">
        <v>0.8</v>
      </c>
      <c r="G55" s="135">
        <v>1.81</v>
      </c>
      <c r="H55" s="135" t="s">
        <v>313</v>
      </c>
      <c r="I55" s="142">
        <v>46186.57753472222</v>
      </c>
      <c r="J55" s="135" t="s">
        <v>2623</v>
      </c>
      <c r="K55" s="135">
        <v>12000.0</v>
      </c>
      <c r="L55" s="135">
        <v>7100.0</v>
      </c>
      <c r="M55" s="135">
        <v>7900.0</v>
      </c>
      <c r="N55" s="143">
        <v>42256.0</v>
      </c>
      <c r="O55" s="135" t="s">
        <v>1765</v>
      </c>
      <c r="P55" s="135" t="s">
        <v>1767</v>
      </c>
      <c r="Q55" s="135" t="s">
        <v>2628</v>
      </c>
      <c r="R55" s="135" t="s">
        <v>2629</v>
      </c>
      <c r="S55" s="135" t="s">
        <v>1770</v>
      </c>
    </row>
    <row r="56">
      <c r="A56" s="135">
        <v>55.0</v>
      </c>
      <c r="B56" s="135" t="s">
        <v>2631</v>
      </c>
      <c r="C56" s="135" t="s">
        <v>108</v>
      </c>
      <c r="D56" s="135">
        <v>71.0</v>
      </c>
      <c r="E56" s="135">
        <v>900.0</v>
      </c>
      <c r="F56" s="135">
        <v>7.0</v>
      </c>
      <c r="H56" s="135" t="s">
        <v>198</v>
      </c>
      <c r="I56" s="142">
        <v>46185.636087962965</v>
      </c>
      <c r="J56" s="135" t="s">
        <v>1859</v>
      </c>
      <c r="K56" s="135">
        <v>2800.0</v>
      </c>
      <c r="L56" s="135">
        <v>11000.0</v>
      </c>
      <c r="M56" s="135">
        <v>16000.0</v>
      </c>
      <c r="N56" s="143">
        <v>42782.0</v>
      </c>
      <c r="O56" s="135" t="s">
        <v>1846</v>
      </c>
      <c r="P56" s="135" t="s">
        <v>1767</v>
      </c>
      <c r="Q56" s="135" t="s">
        <v>2641</v>
      </c>
      <c r="R56" s="135" t="s">
        <v>2643</v>
      </c>
      <c r="S56" s="135" t="s">
        <v>1176</v>
      </c>
    </row>
    <row r="57">
      <c r="A57" s="135">
        <v>56.0</v>
      </c>
      <c r="B57" s="135" t="s">
        <v>2644</v>
      </c>
      <c r="C57" s="135" t="s">
        <v>108</v>
      </c>
      <c r="D57" s="135">
        <v>58.0</v>
      </c>
      <c r="E57" s="135">
        <v>900.0</v>
      </c>
      <c r="F57" s="135">
        <v>0.7</v>
      </c>
      <c r="H57" s="135" t="s">
        <v>313</v>
      </c>
      <c r="I57" s="142">
        <v>46176.77520833333</v>
      </c>
      <c r="J57" s="135" t="s">
        <v>1795</v>
      </c>
      <c r="K57" s="135">
        <v>4300.0</v>
      </c>
      <c r="L57" s="135">
        <v>7600.0</v>
      </c>
      <c r="M57" s="135">
        <v>8000.0</v>
      </c>
      <c r="N57" s="143">
        <v>42795.0</v>
      </c>
      <c r="O57" s="135" t="s">
        <v>1765</v>
      </c>
      <c r="P57" s="135" t="s">
        <v>1767</v>
      </c>
      <c r="Q57" s="135" t="s">
        <v>2658</v>
      </c>
      <c r="R57" s="135" t="s">
        <v>2660</v>
      </c>
      <c r="S57" s="135" t="s">
        <v>1770</v>
      </c>
    </row>
    <row r="58">
      <c r="A58" s="135">
        <v>57.0</v>
      </c>
      <c r="B58" s="135" t="s">
        <v>2664</v>
      </c>
      <c r="C58" s="135" t="s">
        <v>108</v>
      </c>
      <c r="D58" s="135">
        <v>54.0</v>
      </c>
      <c r="E58" s="135">
        <v>900.0</v>
      </c>
      <c r="F58" s="135">
        <v>0.4</v>
      </c>
      <c r="H58" s="135" t="s">
        <v>2118</v>
      </c>
      <c r="I58" s="142">
        <v>46175.82234953704</v>
      </c>
      <c r="J58" s="135" t="s">
        <v>2669</v>
      </c>
      <c r="K58" s="135">
        <v>9300.0</v>
      </c>
      <c r="L58" s="135">
        <v>4000.0</v>
      </c>
      <c r="M58" s="135">
        <v>4500.0</v>
      </c>
      <c r="N58" s="143">
        <v>43163.0</v>
      </c>
      <c r="O58" s="135" t="s">
        <v>1765</v>
      </c>
      <c r="P58" s="135" t="s">
        <v>1767</v>
      </c>
      <c r="Q58" s="135" t="s">
        <v>2673</v>
      </c>
      <c r="R58" s="135" t="s">
        <v>2675</v>
      </c>
      <c r="S58" s="135" t="s">
        <v>1770</v>
      </c>
    </row>
    <row r="59">
      <c r="A59" s="135">
        <v>58.0</v>
      </c>
      <c r="B59" s="135" t="s">
        <v>2677</v>
      </c>
      <c r="C59" s="135" t="s">
        <v>108</v>
      </c>
      <c r="D59" s="135">
        <v>5.0</v>
      </c>
      <c r="E59" s="135">
        <v>900.0</v>
      </c>
      <c r="F59" s="135">
        <v>0.45</v>
      </c>
      <c r="H59" s="135" t="s">
        <v>2681</v>
      </c>
      <c r="I59" s="142">
        <v>46187.755474537036</v>
      </c>
      <c r="J59" s="135" t="s">
        <v>2682</v>
      </c>
      <c r="K59" s="135">
        <v>10000.0</v>
      </c>
      <c r="L59" s="135">
        <v>2300.0</v>
      </c>
      <c r="M59" s="135">
        <v>3300.0</v>
      </c>
      <c r="N59" s="143">
        <v>42287.0</v>
      </c>
      <c r="O59" s="135" t="s">
        <v>1765</v>
      </c>
      <c r="P59" s="135" t="s">
        <v>1767</v>
      </c>
      <c r="Q59" s="135" t="s">
        <v>2687</v>
      </c>
      <c r="R59" s="135" t="s">
        <v>2688</v>
      </c>
      <c r="S59" s="135" t="s">
        <v>1176</v>
      </c>
    </row>
    <row r="60">
      <c r="A60" s="135">
        <v>59.0</v>
      </c>
      <c r="B60" s="135" t="s">
        <v>2690</v>
      </c>
      <c r="C60" s="135" t="s">
        <v>108</v>
      </c>
      <c r="D60" s="135">
        <v>61.0</v>
      </c>
      <c r="E60" s="135">
        <v>900.0</v>
      </c>
      <c r="F60" s="135">
        <v>2.5</v>
      </c>
      <c r="H60" s="135" t="s">
        <v>112</v>
      </c>
      <c r="I60" s="142">
        <v>46175.6040162037</v>
      </c>
      <c r="J60" s="135" t="s">
        <v>2694</v>
      </c>
      <c r="K60" s="135">
        <v>8700.0</v>
      </c>
      <c r="L60" s="135">
        <v>30000.0</v>
      </c>
      <c r="M60" s="135">
        <v>46000.0</v>
      </c>
      <c r="N60" s="143">
        <v>43049.0</v>
      </c>
      <c r="O60" s="135" t="s">
        <v>1765</v>
      </c>
      <c r="P60" s="135" t="s">
        <v>1767</v>
      </c>
      <c r="Q60" s="135" t="s">
        <v>2699</v>
      </c>
      <c r="R60" s="135" t="s">
        <v>2700</v>
      </c>
      <c r="S60" s="135" t="s">
        <v>1770</v>
      </c>
    </row>
    <row r="61">
      <c r="A61" s="135">
        <v>60.0</v>
      </c>
      <c r="B61" s="135" t="s">
        <v>2701</v>
      </c>
      <c r="C61" s="135" t="s">
        <v>108</v>
      </c>
      <c r="D61" s="135">
        <v>12.0</v>
      </c>
      <c r="E61" s="135">
        <v>800.0</v>
      </c>
      <c r="F61" s="135">
        <v>0.6</v>
      </c>
      <c r="H61" s="135" t="s">
        <v>2701</v>
      </c>
      <c r="I61" s="142">
        <v>46177.454780092594</v>
      </c>
      <c r="J61" s="135" t="s">
        <v>2704</v>
      </c>
      <c r="K61" s="135">
        <v>5000.0</v>
      </c>
      <c r="L61" s="135">
        <v>1200.0</v>
      </c>
      <c r="M61" s="135">
        <v>1400.0</v>
      </c>
      <c r="N61" s="143">
        <v>42338.0</v>
      </c>
      <c r="O61" s="135" t="s">
        <v>1765</v>
      </c>
      <c r="P61" s="135" t="s">
        <v>1767</v>
      </c>
      <c r="Q61" s="135" t="s">
        <v>2712</v>
      </c>
      <c r="R61" s="135" t="s">
        <v>2713</v>
      </c>
      <c r="S61" s="135" t="s">
        <v>1176</v>
      </c>
    </row>
    <row r="62">
      <c r="A62" s="135">
        <v>61.0</v>
      </c>
      <c r="B62" s="135" t="s">
        <v>2715</v>
      </c>
      <c r="C62" s="135" t="s">
        <v>108</v>
      </c>
      <c r="D62" s="135">
        <v>5.0</v>
      </c>
      <c r="E62" s="135">
        <v>800.0</v>
      </c>
      <c r="F62" s="135">
        <v>9.0</v>
      </c>
      <c r="H62" s="135" t="s">
        <v>2719</v>
      </c>
      <c r="I62" s="142">
        <v>46181.78476851852</v>
      </c>
      <c r="J62" s="135" t="s">
        <v>1859</v>
      </c>
      <c r="K62" s="135">
        <v>2200.0</v>
      </c>
      <c r="L62" s="135">
        <v>10.0</v>
      </c>
      <c r="M62" s="135">
        <v>200.0</v>
      </c>
      <c r="N62" s="143">
        <v>43588.0</v>
      </c>
      <c r="O62" s="135" t="s">
        <v>1846</v>
      </c>
      <c r="P62" s="135" t="s">
        <v>1767</v>
      </c>
      <c r="Q62" s="135" t="s">
        <v>2725</v>
      </c>
      <c r="R62" s="135" t="s">
        <v>2727</v>
      </c>
      <c r="S62" s="135" t="s">
        <v>1176</v>
      </c>
    </row>
    <row r="63">
      <c r="A63" s="135">
        <v>62.0</v>
      </c>
      <c r="B63" s="135" t="s">
        <v>2730</v>
      </c>
      <c r="C63" s="135" t="s">
        <v>108</v>
      </c>
      <c r="D63" s="135">
        <v>58.0</v>
      </c>
      <c r="E63" s="135">
        <v>800.0</v>
      </c>
      <c r="F63" s="135">
        <v>7.0</v>
      </c>
      <c r="H63" s="135" t="s">
        <v>112</v>
      </c>
      <c r="I63" s="142">
        <v>46184.5915625</v>
      </c>
      <c r="J63" s="135" t="s">
        <v>1782</v>
      </c>
      <c r="K63" s="135">
        <v>2100.0</v>
      </c>
      <c r="L63" s="135">
        <v>29000.0</v>
      </c>
      <c r="M63" s="135">
        <v>45000.0</v>
      </c>
      <c r="N63" s="143">
        <v>43840.0</v>
      </c>
      <c r="O63" s="135" t="s">
        <v>1846</v>
      </c>
      <c r="P63" s="135" t="s">
        <v>1767</v>
      </c>
      <c r="Q63" s="135" t="s">
        <v>2737</v>
      </c>
      <c r="R63" s="135" t="s">
        <v>2738</v>
      </c>
      <c r="S63" s="135" t="s">
        <v>1176</v>
      </c>
    </row>
    <row r="64">
      <c r="A64" s="135">
        <v>63.0</v>
      </c>
      <c r="B64" s="135" t="s">
        <v>2740</v>
      </c>
      <c r="C64" s="135" t="s">
        <v>108</v>
      </c>
      <c r="D64" s="135">
        <v>56.0</v>
      </c>
      <c r="E64" s="135">
        <v>800.0</v>
      </c>
      <c r="F64" s="135">
        <v>2.5</v>
      </c>
      <c r="H64" s="135" t="s">
        <v>1760</v>
      </c>
      <c r="I64" s="142">
        <v>46174.9959375</v>
      </c>
      <c r="J64" s="135" t="s">
        <v>2335</v>
      </c>
      <c r="K64" s="135">
        <v>17000.0</v>
      </c>
      <c r="L64" s="135">
        <v>12000.0</v>
      </c>
      <c r="M64" s="135">
        <v>15000.0</v>
      </c>
      <c r="N64" s="143">
        <v>42261.0</v>
      </c>
      <c r="O64" s="135" t="s">
        <v>1765</v>
      </c>
      <c r="P64" s="135" t="s">
        <v>1767</v>
      </c>
      <c r="Q64" s="135" t="s">
        <v>2744</v>
      </c>
      <c r="R64" s="135" t="s">
        <v>2745</v>
      </c>
      <c r="S64" s="135" t="s">
        <v>1176</v>
      </c>
    </row>
    <row r="65">
      <c r="A65" s="135">
        <v>64.0</v>
      </c>
      <c r="B65" s="135" t="s">
        <v>2747</v>
      </c>
      <c r="C65" s="135" t="s">
        <v>108</v>
      </c>
      <c r="D65" s="135">
        <v>62.0</v>
      </c>
      <c r="E65" s="135">
        <v>800.0</v>
      </c>
      <c r="F65" s="135">
        <v>1.7</v>
      </c>
      <c r="H65" s="135" t="s">
        <v>2118</v>
      </c>
      <c r="I65" s="142">
        <v>46188.363854166666</v>
      </c>
      <c r="J65" s="135" t="s">
        <v>2751</v>
      </c>
      <c r="K65" s="135">
        <v>1600.0</v>
      </c>
      <c r="L65" s="135">
        <v>4600.0</v>
      </c>
      <c r="M65" s="135">
        <v>5200.0</v>
      </c>
      <c r="N65" s="143">
        <v>43046.0</v>
      </c>
      <c r="O65" s="135" t="s">
        <v>1846</v>
      </c>
      <c r="P65" s="135" t="s">
        <v>1767</v>
      </c>
      <c r="Q65" s="135" t="s">
        <v>2754</v>
      </c>
      <c r="R65" s="135" t="s">
        <v>2755</v>
      </c>
      <c r="S65" s="135" t="s">
        <v>1770</v>
      </c>
    </row>
    <row r="66">
      <c r="A66" s="135">
        <v>65.0</v>
      </c>
      <c r="B66" s="135" t="s">
        <v>2757</v>
      </c>
      <c r="C66" s="135" t="s">
        <v>108</v>
      </c>
      <c r="D66" s="135">
        <v>69.0</v>
      </c>
      <c r="E66" s="135">
        <v>800.0</v>
      </c>
      <c r="F66" s="135">
        <v>0.6</v>
      </c>
      <c r="H66" s="135" t="s">
        <v>2757</v>
      </c>
      <c r="I66" s="142">
        <v>46180.93209490741</v>
      </c>
      <c r="J66" s="135" t="s">
        <v>2142</v>
      </c>
      <c r="K66" s="135">
        <v>4300.0</v>
      </c>
      <c r="L66" s="135">
        <v>1100.0</v>
      </c>
      <c r="M66" s="135">
        <v>2300.0</v>
      </c>
      <c r="N66" s="143">
        <v>43840.0</v>
      </c>
      <c r="O66" s="135" t="s">
        <v>1765</v>
      </c>
      <c r="P66" s="135" t="s">
        <v>1767</v>
      </c>
      <c r="Q66" s="135" t="s">
        <v>2763</v>
      </c>
      <c r="R66" s="135" t="s">
        <v>2764</v>
      </c>
      <c r="S66" s="135" t="s">
        <v>1770</v>
      </c>
    </row>
    <row r="67">
      <c r="A67" s="135">
        <v>66.0</v>
      </c>
      <c r="B67" s="135" t="s">
        <v>2766</v>
      </c>
      <c r="C67" s="135" t="s">
        <v>108</v>
      </c>
      <c r="D67" s="135">
        <v>7.0</v>
      </c>
      <c r="E67" s="135">
        <v>800.0</v>
      </c>
      <c r="F67" s="135">
        <v>3.5</v>
      </c>
      <c r="H67" s="135" t="s">
        <v>1760</v>
      </c>
      <c r="I67" s="142">
        <v>46188.981516203705</v>
      </c>
      <c r="J67" s="135" t="s">
        <v>2086</v>
      </c>
      <c r="K67" s="135">
        <v>1000.0</v>
      </c>
      <c r="L67" s="135">
        <v>7700.0</v>
      </c>
      <c r="M67" s="135">
        <v>9000.0</v>
      </c>
      <c r="N67" s="143">
        <v>44590.0</v>
      </c>
      <c r="O67" s="135" t="s">
        <v>1846</v>
      </c>
      <c r="P67" s="135" t="s">
        <v>1767</v>
      </c>
      <c r="Q67" s="135" t="s">
        <v>2772</v>
      </c>
      <c r="S67" s="135" t="s">
        <v>1176</v>
      </c>
    </row>
    <row r="68">
      <c r="A68" s="135">
        <v>67.0</v>
      </c>
      <c r="B68" s="135" t="s">
        <v>2775</v>
      </c>
      <c r="C68" s="135" t="s">
        <v>108</v>
      </c>
      <c r="D68" s="135">
        <v>54.0</v>
      </c>
      <c r="E68" s="135">
        <v>800.0</v>
      </c>
      <c r="F68" s="135">
        <v>5.0</v>
      </c>
      <c r="H68" s="135" t="s">
        <v>112</v>
      </c>
      <c r="I68" s="142">
        <v>46180.70564814815</v>
      </c>
      <c r="J68" s="135" t="s">
        <v>1915</v>
      </c>
      <c r="K68" s="135">
        <v>2200.0</v>
      </c>
      <c r="L68" s="135">
        <v>29000.0</v>
      </c>
      <c r="M68" s="135">
        <v>44000.0</v>
      </c>
      <c r="N68" s="143">
        <v>42458.0</v>
      </c>
      <c r="O68" s="135" t="s">
        <v>1846</v>
      </c>
      <c r="P68" s="135" t="s">
        <v>1767</v>
      </c>
      <c r="Q68" s="135" t="s">
        <v>2779</v>
      </c>
      <c r="R68" s="135" t="s">
        <v>2781</v>
      </c>
      <c r="S68" s="135" t="s">
        <v>1176</v>
      </c>
    </row>
    <row r="69">
      <c r="A69" s="135">
        <v>68.0</v>
      </c>
      <c r="B69" s="135" t="s">
        <v>2782</v>
      </c>
      <c r="C69" s="135" t="s">
        <v>108</v>
      </c>
      <c r="D69" s="135">
        <v>67.0</v>
      </c>
      <c r="E69" s="135">
        <v>800.0</v>
      </c>
      <c r="F69" s="135">
        <v>0.3</v>
      </c>
      <c r="H69" s="135" t="s">
        <v>313</v>
      </c>
      <c r="I69" s="142">
        <v>46179.45212962963</v>
      </c>
      <c r="J69" s="135" t="s">
        <v>2787</v>
      </c>
      <c r="K69" s="135">
        <v>5000.0</v>
      </c>
      <c r="L69" s="135">
        <v>27000.0</v>
      </c>
      <c r="M69" s="135">
        <v>33000.0</v>
      </c>
      <c r="N69" s="143">
        <v>42746.0</v>
      </c>
      <c r="O69" s="135" t="s">
        <v>1765</v>
      </c>
      <c r="P69" s="135" t="s">
        <v>1767</v>
      </c>
      <c r="Q69" s="135" t="s">
        <v>2790</v>
      </c>
      <c r="R69" s="135" t="s">
        <v>2792</v>
      </c>
      <c r="S69" s="135" t="s">
        <v>1176</v>
      </c>
    </row>
    <row r="70">
      <c r="A70" s="135">
        <v>69.0</v>
      </c>
      <c r="B70" s="135" t="s">
        <v>2793</v>
      </c>
      <c r="C70" s="135" t="s">
        <v>108</v>
      </c>
      <c r="D70" s="135">
        <v>71.0</v>
      </c>
      <c r="E70" s="135">
        <v>800.0</v>
      </c>
      <c r="F70" s="135">
        <v>1.6</v>
      </c>
      <c r="H70" s="135" t="s">
        <v>313</v>
      </c>
      <c r="I70" s="142">
        <v>46178.74045138889</v>
      </c>
      <c r="J70" s="135" t="s">
        <v>2794</v>
      </c>
      <c r="K70" s="135">
        <v>1600.0</v>
      </c>
      <c r="L70" s="135">
        <v>27000.0</v>
      </c>
      <c r="M70" s="135">
        <v>33000.0</v>
      </c>
      <c r="N70" s="143">
        <v>42743.0</v>
      </c>
      <c r="O70" s="135" t="s">
        <v>1846</v>
      </c>
      <c r="P70" s="135" t="s">
        <v>1767</v>
      </c>
      <c r="Q70" s="135" t="s">
        <v>2797</v>
      </c>
      <c r="R70" s="135" t="s">
        <v>2798</v>
      </c>
      <c r="S70" s="135" t="s">
        <v>1770</v>
      </c>
    </row>
    <row r="71">
      <c r="A71" s="135">
        <v>70.0</v>
      </c>
      <c r="B71" s="135" t="s">
        <v>2800</v>
      </c>
      <c r="C71" s="135" t="s">
        <v>108</v>
      </c>
      <c r="D71" s="135">
        <v>59.0</v>
      </c>
      <c r="E71" s="135">
        <v>800.0</v>
      </c>
      <c r="F71" s="135">
        <v>7.0</v>
      </c>
      <c r="G71" s="135">
        <v>0.98</v>
      </c>
      <c r="H71" s="135" t="s">
        <v>198</v>
      </c>
      <c r="I71" s="142">
        <v>46177.95738425926</v>
      </c>
      <c r="J71" s="135" t="s">
        <v>2225</v>
      </c>
      <c r="K71" s="135">
        <v>2900.0</v>
      </c>
      <c r="L71" s="135">
        <v>9800.0</v>
      </c>
      <c r="M71" s="135">
        <v>15000.0</v>
      </c>
      <c r="N71" s="143">
        <v>42323.0</v>
      </c>
      <c r="O71" s="135" t="s">
        <v>1846</v>
      </c>
      <c r="P71" s="135" t="s">
        <v>1767</v>
      </c>
      <c r="Q71" s="135" t="s">
        <v>2805</v>
      </c>
      <c r="R71" s="135" t="s">
        <v>2806</v>
      </c>
      <c r="S71" s="135" t="s">
        <v>1176</v>
      </c>
    </row>
    <row r="72">
      <c r="A72" s="135">
        <v>71.0</v>
      </c>
      <c r="B72" s="135" t="s">
        <v>2809</v>
      </c>
      <c r="C72" s="135" t="s">
        <v>108</v>
      </c>
      <c r="D72" s="135">
        <v>69.0</v>
      </c>
      <c r="E72" s="135">
        <v>800.0</v>
      </c>
      <c r="F72" s="135">
        <v>0.5</v>
      </c>
      <c r="H72" s="135" t="s">
        <v>2809</v>
      </c>
      <c r="I72" s="142">
        <v>46188.36534722222</v>
      </c>
      <c r="J72" s="135" t="s">
        <v>2215</v>
      </c>
      <c r="K72" s="135">
        <v>5000.0</v>
      </c>
      <c r="L72" s="135">
        <v>300.0</v>
      </c>
      <c r="M72" s="135">
        <v>300.0</v>
      </c>
      <c r="N72" s="143">
        <v>42635.0</v>
      </c>
      <c r="O72" s="135" t="s">
        <v>1765</v>
      </c>
      <c r="P72" s="135" t="s">
        <v>1767</v>
      </c>
      <c r="Q72" s="135" t="s">
        <v>2814</v>
      </c>
      <c r="R72" s="135" t="s">
        <v>2815</v>
      </c>
      <c r="S72" s="135" t="s">
        <v>1176</v>
      </c>
    </row>
    <row r="73">
      <c r="A73" s="135">
        <v>72.0</v>
      </c>
      <c r="B73" s="135" t="s">
        <v>2817</v>
      </c>
      <c r="C73" s="135" t="s">
        <v>108</v>
      </c>
      <c r="D73" s="135">
        <v>50.0</v>
      </c>
      <c r="E73" s="135">
        <v>800.0</v>
      </c>
      <c r="F73" s="135">
        <v>0.45</v>
      </c>
      <c r="H73" s="135" t="s">
        <v>2118</v>
      </c>
      <c r="I73" s="142">
        <v>46174.92460648148</v>
      </c>
      <c r="J73" s="135" t="s">
        <v>2822</v>
      </c>
      <c r="K73" s="135">
        <v>13000.0</v>
      </c>
      <c r="L73" s="135">
        <v>3800.0</v>
      </c>
      <c r="M73" s="135">
        <v>4300.0</v>
      </c>
      <c r="N73" s="143">
        <v>42515.0</v>
      </c>
      <c r="O73" s="135" t="s">
        <v>1765</v>
      </c>
      <c r="P73" s="135" t="s">
        <v>1767</v>
      </c>
      <c r="Q73" s="135" t="s">
        <v>2825</v>
      </c>
      <c r="R73" s="135" t="s">
        <v>2826</v>
      </c>
      <c r="S73" s="135" t="s">
        <v>1770</v>
      </c>
    </row>
    <row r="74">
      <c r="A74" s="135">
        <v>73.0</v>
      </c>
      <c r="B74" s="135" t="s">
        <v>2827</v>
      </c>
      <c r="C74" s="135" t="s">
        <v>108</v>
      </c>
      <c r="D74" s="135">
        <v>52.0</v>
      </c>
      <c r="E74" s="135">
        <v>800.0</v>
      </c>
      <c r="F74" s="135">
        <v>5.0</v>
      </c>
      <c r="H74" s="135" t="s">
        <v>1760</v>
      </c>
      <c r="I74" s="142">
        <v>46181.76070601852</v>
      </c>
      <c r="J74" s="135" t="s">
        <v>1865</v>
      </c>
      <c r="K74" s="135">
        <v>2300.0</v>
      </c>
      <c r="L74" s="135">
        <v>3800.0</v>
      </c>
      <c r="M74" s="135">
        <v>5800.0</v>
      </c>
      <c r="N74" s="143">
        <v>42514.0</v>
      </c>
      <c r="O74" s="135" t="s">
        <v>1765</v>
      </c>
      <c r="P74" s="135" t="s">
        <v>1767</v>
      </c>
      <c r="Q74" s="135" t="s">
        <v>2833</v>
      </c>
      <c r="R74" s="135" t="s">
        <v>2834</v>
      </c>
      <c r="S74" s="135" t="s">
        <v>1176</v>
      </c>
    </row>
    <row r="75">
      <c r="A75" s="135">
        <v>74.0</v>
      </c>
      <c r="B75" s="135" t="s">
        <v>365</v>
      </c>
      <c r="C75" s="135" t="s">
        <v>108</v>
      </c>
      <c r="D75" s="135">
        <v>0.0</v>
      </c>
      <c r="E75" s="135">
        <v>800.0</v>
      </c>
      <c r="F75" s="135">
        <v>0.08</v>
      </c>
      <c r="H75" s="135" t="s">
        <v>367</v>
      </c>
      <c r="I75" s="142">
        <v>46185.12097222222</v>
      </c>
      <c r="J75" s="135" t="s">
        <v>2839</v>
      </c>
      <c r="K75" s="135">
        <v>3700.0</v>
      </c>
      <c r="L75" s="135">
        <v>20.0</v>
      </c>
      <c r="M75" s="135">
        <v>20.0</v>
      </c>
      <c r="N75" s="143">
        <v>42751.0</v>
      </c>
      <c r="O75" s="135" t="s">
        <v>1765</v>
      </c>
      <c r="P75" s="135" t="s">
        <v>1767</v>
      </c>
      <c r="Q75" s="135" t="s">
        <v>2841</v>
      </c>
      <c r="R75" s="135" t="s">
        <v>2843</v>
      </c>
      <c r="S75" s="135" t="s">
        <v>1770</v>
      </c>
    </row>
    <row r="76">
      <c r="A76" s="135">
        <v>75.0</v>
      </c>
      <c r="B76" s="135" t="s">
        <v>2845</v>
      </c>
      <c r="C76" s="135" t="s">
        <v>108</v>
      </c>
      <c r="D76" s="135">
        <v>61.0</v>
      </c>
      <c r="E76" s="135">
        <v>700.0</v>
      </c>
      <c r="F76" s="135">
        <v>0.45</v>
      </c>
      <c r="H76" s="135" t="s">
        <v>2181</v>
      </c>
      <c r="I76" s="142">
        <v>46186.525</v>
      </c>
      <c r="J76" s="135" t="s">
        <v>2849</v>
      </c>
      <c r="K76" s="135">
        <v>12000.0</v>
      </c>
      <c r="L76" s="135">
        <v>2100.0</v>
      </c>
      <c r="M76" s="135">
        <v>2100.0</v>
      </c>
      <c r="N76" s="143">
        <v>42269.0</v>
      </c>
      <c r="O76" s="135" t="s">
        <v>1765</v>
      </c>
      <c r="P76" s="135" t="s">
        <v>1767</v>
      </c>
      <c r="Q76" s="135" t="s">
        <v>2852</v>
      </c>
      <c r="R76" s="135" t="s">
        <v>2853</v>
      </c>
      <c r="S76" s="135" t="s">
        <v>1770</v>
      </c>
    </row>
    <row r="77">
      <c r="A77" s="135">
        <v>76.0</v>
      </c>
      <c r="B77" s="135" t="s">
        <v>2854</v>
      </c>
      <c r="C77" s="135" t="s">
        <v>108</v>
      </c>
      <c r="D77" s="135">
        <v>10.0</v>
      </c>
      <c r="E77" s="135">
        <v>700.0</v>
      </c>
      <c r="F77" s="135">
        <v>1.7</v>
      </c>
      <c r="H77" s="135" t="s">
        <v>1760</v>
      </c>
      <c r="I77" s="142">
        <v>46176.37414351852</v>
      </c>
      <c r="J77" s="135" t="s">
        <v>2859</v>
      </c>
      <c r="K77" s="135">
        <v>5300.0</v>
      </c>
      <c r="L77" s="135">
        <v>4100.0</v>
      </c>
      <c r="M77" s="135">
        <v>6000.0</v>
      </c>
      <c r="N77" s="143">
        <v>42318.0</v>
      </c>
      <c r="O77" s="135" t="s">
        <v>1765</v>
      </c>
      <c r="P77" s="135" t="s">
        <v>1767</v>
      </c>
      <c r="Q77" s="135" t="s">
        <v>2862</v>
      </c>
      <c r="R77" s="135" t="s">
        <v>2863</v>
      </c>
      <c r="S77" s="135" t="s">
        <v>1770</v>
      </c>
    </row>
    <row r="78">
      <c r="A78" s="135">
        <v>77.0</v>
      </c>
      <c r="B78" s="135" t="s">
        <v>2865</v>
      </c>
      <c r="C78" s="135" t="s">
        <v>108</v>
      </c>
      <c r="D78" s="135">
        <v>57.0</v>
      </c>
      <c r="E78" s="135">
        <v>700.0</v>
      </c>
      <c r="F78" s="135">
        <v>0.5</v>
      </c>
      <c r="H78" s="135" t="s">
        <v>1981</v>
      </c>
      <c r="I78" s="142">
        <v>46178.137777777774</v>
      </c>
      <c r="J78" s="135" t="s">
        <v>1762</v>
      </c>
      <c r="K78" s="135">
        <v>5100.0</v>
      </c>
      <c r="L78" s="135">
        <v>14000.0</v>
      </c>
      <c r="M78" s="135">
        <v>36000.0</v>
      </c>
      <c r="N78" s="143">
        <v>42638.0</v>
      </c>
      <c r="O78" s="135" t="s">
        <v>1765</v>
      </c>
      <c r="P78" s="135" t="s">
        <v>1767</v>
      </c>
      <c r="Q78" s="135" t="s">
        <v>2875</v>
      </c>
      <c r="R78" s="135" t="s">
        <v>2878</v>
      </c>
      <c r="S78" s="135" t="s">
        <v>1770</v>
      </c>
    </row>
    <row r="79">
      <c r="A79" s="135">
        <v>78.0</v>
      </c>
      <c r="B79" s="135" t="s">
        <v>2879</v>
      </c>
      <c r="C79" s="135" t="s">
        <v>108</v>
      </c>
      <c r="D79" s="135">
        <v>46.0</v>
      </c>
      <c r="E79" s="135">
        <v>700.0</v>
      </c>
      <c r="F79" s="135">
        <v>7.0</v>
      </c>
      <c r="G79" s="135">
        <v>1.66</v>
      </c>
      <c r="H79" s="135" t="s">
        <v>112</v>
      </c>
      <c r="I79" s="142">
        <v>46188.07732638889</v>
      </c>
      <c r="J79" s="135" t="s">
        <v>1795</v>
      </c>
      <c r="K79" s="135">
        <v>2500.0</v>
      </c>
      <c r="L79" s="135">
        <v>30000.0</v>
      </c>
      <c r="M79" s="135">
        <v>46000.0</v>
      </c>
      <c r="N79" s="143">
        <v>42287.0</v>
      </c>
      <c r="O79" s="135" t="s">
        <v>1846</v>
      </c>
      <c r="P79" s="135" t="s">
        <v>1767</v>
      </c>
      <c r="Q79" s="135" t="s">
        <v>2882</v>
      </c>
      <c r="R79" s="135" t="s">
        <v>2883</v>
      </c>
      <c r="S79" s="135" t="s">
        <v>1176</v>
      </c>
    </row>
    <row r="80">
      <c r="A80" s="135">
        <v>79.0</v>
      </c>
      <c r="B80" s="135" t="s">
        <v>2884</v>
      </c>
      <c r="C80" s="135" t="s">
        <v>108</v>
      </c>
      <c r="D80" s="135">
        <v>19.0</v>
      </c>
      <c r="E80" s="135">
        <v>700.0</v>
      </c>
      <c r="H80" s="135" t="s">
        <v>1760</v>
      </c>
      <c r="I80" s="142">
        <v>46176.798171296294</v>
      </c>
      <c r="J80" s="135" t="s">
        <v>2682</v>
      </c>
      <c r="K80" s="135">
        <v>3000.0</v>
      </c>
      <c r="L80" s="135">
        <v>14000.0</v>
      </c>
      <c r="M80" s="135">
        <v>17000.0</v>
      </c>
      <c r="N80" s="143">
        <v>43840.0</v>
      </c>
      <c r="O80" s="135" t="s">
        <v>1846</v>
      </c>
      <c r="P80" s="135" t="s">
        <v>1767</v>
      </c>
      <c r="Q80" s="135" t="s">
        <v>2890</v>
      </c>
      <c r="R80" s="135">
        <v>2803.0</v>
      </c>
      <c r="S80" s="135" t="s">
        <v>1871</v>
      </c>
    </row>
    <row r="81">
      <c r="A81" s="135">
        <v>80.0</v>
      </c>
      <c r="B81" s="135" t="s">
        <v>2894</v>
      </c>
      <c r="C81" s="135" t="s">
        <v>108</v>
      </c>
      <c r="D81" s="135">
        <v>71.0</v>
      </c>
      <c r="E81" s="135">
        <v>700.0</v>
      </c>
      <c r="F81" s="135">
        <v>6.0</v>
      </c>
      <c r="H81" s="135" t="s">
        <v>313</v>
      </c>
      <c r="I81" s="142">
        <v>46172.01037037037</v>
      </c>
      <c r="J81" s="135" t="s">
        <v>2897</v>
      </c>
      <c r="K81" s="135">
        <v>6100.0</v>
      </c>
      <c r="L81" s="135">
        <v>29000.0</v>
      </c>
      <c r="M81" s="135">
        <v>34000.0</v>
      </c>
      <c r="N81" s="143">
        <v>42271.0</v>
      </c>
      <c r="O81" s="135" t="s">
        <v>1765</v>
      </c>
      <c r="P81" s="135" t="s">
        <v>1767</v>
      </c>
      <c r="Q81" s="135" t="s">
        <v>2903</v>
      </c>
      <c r="R81" s="135" t="s">
        <v>2904</v>
      </c>
      <c r="S81" s="135" t="s">
        <v>1770</v>
      </c>
    </row>
    <row r="82">
      <c r="A82" s="135">
        <v>81.0</v>
      </c>
      <c r="B82" s="135" t="s">
        <v>2906</v>
      </c>
      <c r="C82" s="135" t="s">
        <v>108</v>
      </c>
      <c r="D82" s="135">
        <v>56.0</v>
      </c>
      <c r="E82" s="135">
        <v>700.0</v>
      </c>
      <c r="F82" s="135">
        <v>4.5</v>
      </c>
      <c r="G82" s="135">
        <v>0.5</v>
      </c>
      <c r="H82" s="135" t="s">
        <v>2909</v>
      </c>
      <c r="I82" s="142">
        <v>46186.57230324074</v>
      </c>
      <c r="J82" s="135" t="s">
        <v>2310</v>
      </c>
      <c r="K82" s="135">
        <v>5500.0</v>
      </c>
      <c r="L82" s="135">
        <v>3700.0</v>
      </c>
      <c r="M82" s="135">
        <v>5100.0</v>
      </c>
      <c r="N82" s="143">
        <v>42260.0</v>
      </c>
      <c r="O82" s="135" t="s">
        <v>1765</v>
      </c>
      <c r="P82" s="135" t="s">
        <v>1767</v>
      </c>
      <c r="Q82" s="135" t="s">
        <v>2912</v>
      </c>
      <c r="R82" s="135" t="s">
        <v>2914</v>
      </c>
      <c r="S82" s="135" t="s">
        <v>1788</v>
      </c>
    </row>
    <row r="83">
      <c r="A83" s="135">
        <v>82.0</v>
      </c>
      <c r="B83" s="135" t="s">
        <v>2915</v>
      </c>
      <c r="C83" s="135" t="s">
        <v>108</v>
      </c>
      <c r="D83" s="135">
        <v>26.0</v>
      </c>
      <c r="E83" s="135">
        <v>700.0</v>
      </c>
      <c r="F83" s="135">
        <v>10.0</v>
      </c>
      <c r="H83" s="135" t="s">
        <v>2915</v>
      </c>
      <c r="I83" s="142">
        <v>46189.973125</v>
      </c>
      <c r="J83" s="135" t="s">
        <v>2918</v>
      </c>
      <c r="K83" s="135">
        <v>12000.0</v>
      </c>
      <c r="L83" s="135">
        <v>1200.0</v>
      </c>
      <c r="M83" s="135">
        <v>1400.0</v>
      </c>
      <c r="N83" s="143">
        <v>42326.0</v>
      </c>
      <c r="O83" s="135" t="s">
        <v>1765</v>
      </c>
      <c r="P83" s="135" t="s">
        <v>1767</v>
      </c>
      <c r="Q83" s="135" t="s">
        <v>2922</v>
      </c>
      <c r="R83" s="135" t="s">
        <v>2924</v>
      </c>
      <c r="S83" s="135" t="s">
        <v>1176</v>
      </c>
    </row>
    <row r="84">
      <c r="A84" s="135">
        <v>83.0</v>
      </c>
      <c r="B84" s="135" t="s">
        <v>2925</v>
      </c>
      <c r="C84" s="135" t="s">
        <v>108</v>
      </c>
      <c r="D84" s="135">
        <v>71.0</v>
      </c>
      <c r="E84" s="135">
        <v>700.0</v>
      </c>
      <c r="F84" s="135">
        <v>2.5</v>
      </c>
      <c r="H84" s="135" t="s">
        <v>2929</v>
      </c>
      <c r="I84" s="142">
        <v>46190.49517361111</v>
      </c>
      <c r="J84" s="135" t="s">
        <v>2562</v>
      </c>
      <c r="K84" s="135">
        <v>1200.0</v>
      </c>
      <c r="L84" s="135">
        <v>7000.0</v>
      </c>
      <c r="M84" s="135">
        <v>7600.0</v>
      </c>
      <c r="N84" s="143">
        <v>42289.0</v>
      </c>
      <c r="O84" s="135" t="s">
        <v>2932</v>
      </c>
      <c r="P84" s="135" t="s">
        <v>1767</v>
      </c>
      <c r="Q84" s="135" t="s">
        <v>2933</v>
      </c>
      <c r="R84" s="135" t="s">
        <v>2935</v>
      </c>
      <c r="S84" s="135" t="s">
        <v>1770</v>
      </c>
    </row>
    <row r="85">
      <c r="A85" s="135">
        <v>84.0</v>
      </c>
      <c r="B85" s="135" t="s">
        <v>2938</v>
      </c>
      <c r="C85" s="135" t="s">
        <v>108</v>
      </c>
      <c r="D85" s="135">
        <v>25.0</v>
      </c>
      <c r="E85" s="135">
        <v>700.0</v>
      </c>
      <c r="F85" s="135">
        <v>1.7</v>
      </c>
      <c r="H85" s="135" t="s">
        <v>112</v>
      </c>
      <c r="I85" s="142">
        <v>46179.20894675926</v>
      </c>
      <c r="J85" s="135" t="s">
        <v>2941</v>
      </c>
      <c r="K85" s="135">
        <v>11000.0</v>
      </c>
      <c r="L85" s="135">
        <v>3500.0</v>
      </c>
      <c r="M85" s="135">
        <v>15000.0</v>
      </c>
      <c r="N85" s="143">
        <v>42324.0</v>
      </c>
      <c r="O85" s="135" t="s">
        <v>1765</v>
      </c>
      <c r="P85" s="135" t="s">
        <v>1767</v>
      </c>
      <c r="Q85" s="135" t="s">
        <v>2944</v>
      </c>
      <c r="R85" s="135" t="s">
        <v>2945</v>
      </c>
      <c r="S85" s="135" t="s">
        <v>1176</v>
      </c>
    </row>
    <row r="86">
      <c r="A86" s="135">
        <v>85.0</v>
      </c>
      <c r="B86" s="135" t="s">
        <v>2948</v>
      </c>
      <c r="C86" s="135" t="s">
        <v>108</v>
      </c>
      <c r="D86" s="135">
        <v>33.0</v>
      </c>
      <c r="E86" s="135">
        <v>700.0</v>
      </c>
      <c r="F86" s="135">
        <v>7.0</v>
      </c>
      <c r="H86" s="135" t="s">
        <v>2948</v>
      </c>
      <c r="I86" s="142">
        <v>46184.32256944444</v>
      </c>
      <c r="J86" s="135" t="s">
        <v>2952</v>
      </c>
      <c r="K86" s="135">
        <v>1100.0</v>
      </c>
      <c r="L86" s="135">
        <v>800.0</v>
      </c>
      <c r="M86" s="135">
        <v>1000.0</v>
      </c>
      <c r="N86" s="143">
        <v>43843.0</v>
      </c>
      <c r="O86" s="135" t="s">
        <v>1846</v>
      </c>
      <c r="P86" s="135" t="s">
        <v>1767</v>
      </c>
      <c r="Q86" s="135" t="s">
        <v>2955</v>
      </c>
      <c r="R86" s="135" t="s">
        <v>2957</v>
      </c>
      <c r="S86" s="135" t="s">
        <v>1788</v>
      </c>
    </row>
    <row r="87">
      <c r="A87" s="135">
        <v>86.0</v>
      </c>
      <c r="B87" s="135" t="s">
        <v>2960</v>
      </c>
      <c r="C87" s="135" t="s">
        <v>108</v>
      </c>
      <c r="D87" s="135">
        <v>71.0</v>
      </c>
      <c r="E87" s="135">
        <v>700.0</v>
      </c>
      <c r="F87" s="135">
        <v>1.6</v>
      </c>
      <c r="H87" s="135" t="s">
        <v>313</v>
      </c>
      <c r="I87" s="142">
        <v>46179.26709490741</v>
      </c>
      <c r="J87" s="135" t="s">
        <v>2962</v>
      </c>
      <c r="K87" s="135">
        <v>1500.0</v>
      </c>
      <c r="L87" s="135">
        <v>27000.0</v>
      </c>
      <c r="M87" s="135">
        <v>33000.0</v>
      </c>
      <c r="N87" s="143">
        <v>42248.0</v>
      </c>
      <c r="O87" s="135" t="s">
        <v>1846</v>
      </c>
      <c r="P87" s="135" t="s">
        <v>1767</v>
      </c>
      <c r="Q87" s="135" t="s">
        <v>2967</v>
      </c>
      <c r="R87" s="135" t="s">
        <v>2969</v>
      </c>
      <c r="S87" s="135" t="s">
        <v>1770</v>
      </c>
    </row>
    <row r="88">
      <c r="A88" s="135">
        <v>87.0</v>
      </c>
      <c r="B88" s="135" t="s">
        <v>2971</v>
      </c>
      <c r="C88" s="135" t="s">
        <v>108</v>
      </c>
      <c r="D88" s="135">
        <v>58.0</v>
      </c>
      <c r="E88" s="135">
        <v>700.0</v>
      </c>
      <c r="F88" s="135">
        <v>7.0</v>
      </c>
      <c r="H88" s="135" t="s">
        <v>198</v>
      </c>
      <c r="I88" s="142">
        <v>46179.49016203704</v>
      </c>
      <c r="J88" s="135" t="s">
        <v>1834</v>
      </c>
      <c r="K88" s="135">
        <v>2500.0</v>
      </c>
      <c r="L88" s="135">
        <v>10000.0</v>
      </c>
      <c r="M88" s="135">
        <v>16000.0</v>
      </c>
      <c r="N88" s="143">
        <v>42335.0</v>
      </c>
      <c r="O88" s="135" t="s">
        <v>1846</v>
      </c>
      <c r="P88" s="135" t="s">
        <v>1767</v>
      </c>
      <c r="Q88" s="135" t="s">
        <v>2975</v>
      </c>
      <c r="R88" s="135" t="s">
        <v>2977</v>
      </c>
      <c r="S88" s="135" t="s">
        <v>1176</v>
      </c>
    </row>
    <row r="89">
      <c r="A89" s="135">
        <v>88.0</v>
      </c>
      <c r="B89" s="135" t="s">
        <v>2979</v>
      </c>
      <c r="C89" s="135" t="s">
        <v>108</v>
      </c>
      <c r="D89" s="135">
        <v>64.0</v>
      </c>
      <c r="E89" s="135">
        <v>700.0</v>
      </c>
      <c r="F89" s="135">
        <v>8.0</v>
      </c>
      <c r="H89" s="135" t="s">
        <v>198</v>
      </c>
      <c r="I89" s="142">
        <v>46179.86368055556</v>
      </c>
      <c r="J89" s="135" t="s">
        <v>1920</v>
      </c>
      <c r="K89" s="135">
        <v>2900.0</v>
      </c>
      <c r="L89" s="135">
        <v>2800.0</v>
      </c>
      <c r="M89" s="135">
        <v>4300.0</v>
      </c>
      <c r="N89" s="143">
        <v>42667.0</v>
      </c>
      <c r="O89" s="135" t="s">
        <v>1846</v>
      </c>
      <c r="P89" s="135" t="s">
        <v>1767</v>
      </c>
      <c r="Q89" s="135" t="s">
        <v>2986</v>
      </c>
      <c r="R89" s="135" t="s">
        <v>2987</v>
      </c>
      <c r="S89" s="135" t="s">
        <v>1176</v>
      </c>
    </row>
    <row r="90">
      <c r="A90" s="135">
        <v>89.0</v>
      </c>
      <c r="B90" s="135" t="s">
        <v>2990</v>
      </c>
      <c r="C90" s="135" t="s">
        <v>108</v>
      </c>
      <c r="D90" s="135">
        <v>39.0</v>
      </c>
      <c r="E90" s="135">
        <v>700.0</v>
      </c>
      <c r="F90" s="135">
        <v>2.5</v>
      </c>
      <c r="H90" s="135" t="s">
        <v>112</v>
      </c>
      <c r="I90" s="142">
        <v>46188.278136574074</v>
      </c>
      <c r="J90" s="135" t="s">
        <v>2215</v>
      </c>
      <c r="K90" s="135">
        <v>4200.0</v>
      </c>
      <c r="L90" s="135">
        <v>30000.0</v>
      </c>
      <c r="M90" s="135">
        <v>46000.0</v>
      </c>
      <c r="N90" s="143">
        <v>42299.0</v>
      </c>
      <c r="O90" s="135" t="s">
        <v>1765</v>
      </c>
      <c r="P90" s="135" t="s">
        <v>1767</v>
      </c>
      <c r="Q90" s="135" t="s">
        <v>2994</v>
      </c>
      <c r="R90" s="135" t="s">
        <v>2996</v>
      </c>
      <c r="S90" s="135" t="s">
        <v>1770</v>
      </c>
    </row>
    <row r="91">
      <c r="A91" s="135">
        <v>90.0</v>
      </c>
      <c r="B91" s="135" t="s">
        <v>2999</v>
      </c>
      <c r="C91" s="135" t="s">
        <v>108</v>
      </c>
      <c r="D91" s="135">
        <v>57.0</v>
      </c>
      <c r="E91" s="135">
        <v>700.0</v>
      </c>
      <c r="F91" s="135">
        <v>4.0</v>
      </c>
      <c r="H91" s="135" t="s">
        <v>2999</v>
      </c>
      <c r="I91" s="142">
        <v>46174.95868055556</v>
      </c>
      <c r="J91" s="135" t="s">
        <v>1834</v>
      </c>
      <c r="K91" s="135">
        <v>1000.0</v>
      </c>
      <c r="L91" s="135">
        <v>200.0</v>
      </c>
      <c r="M91" s="135">
        <v>250.0</v>
      </c>
      <c r="N91" s="143">
        <v>42573.0</v>
      </c>
      <c r="O91" s="135" t="s">
        <v>1846</v>
      </c>
      <c r="P91" s="135" t="s">
        <v>1767</v>
      </c>
      <c r="Q91" s="135" t="s">
        <v>3005</v>
      </c>
      <c r="R91" s="135" t="s">
        <v>3007</v>
      </c>
      <c r="S91" s="135" t="s">
        <v>1788</v>
      </c>
    </row>
    <row r="92">
      <c r="A92" s="135">
        <v>91.0</v>
      </c>
      <c r="B92" s="135" t="s">
        <v>3009</v>
      </c>
      <c r="C92" s="135" t="s">
        <v>108</v>
      </c>
      <c r="D92" s="135">
        <v>71.0</v>
      </c>
      <c r="E92" s="135">
        <v>700.0</v>
      </c>
      <c r="F92" s="135">
        <v>0.6</v>
      </c>
      <c r="H92" s="135" t="s">
        <v>1850</v>
      </c>
      <c r="I92" s="142">
        <v>46179.54484953704</v>
      </c>
      <c r="J92" s="135" t="s">
        <v>3015</v>
      </c>
      <c r="K92" s="135">
        <v>5900.0</v>
      </c>
      <c r="L92" s="135">
        <v>8100.0</v>
      </c>
      <c r="M92" s="135">
        <v>9200.0</v>
      </c>
      <c r="N92" s="143">
        <v>43013.0</v>
      </c>
      <c r="O92" s="135" t="s">
        <v>1765</v>
      </c>
      <c r="P92" s="135" t="s">
        <v>1767</v>
      </c>
      <c r="Q92" s="135" t="s">
        <v>3018</v>
      </c>
      <c r="R92" s="135" t="s">
        <v>3020</v>
      </c>
      <c r="S92" s="135" t="s">
        <v>1817</v>
      </c>
    </row>
    <row r="93">
      <c r="A93" s="135">
        <v>92.0</v>
      </c>
      <c r="B93" s="135" t="s">
        <v>3021</v>
      </c>
      <c r="C93" s="135" t="s">
        <v>108</v>
      </c>
      <c r="D93" s="135">
        <v>0.0</v>
      </c>
      <c r="E93" s="135">
        <v>700.0</v>
      </c>
      <c r="F93" s="135">
        <v>17.0</v>
      </c>
      <c r="H93" s="135" t="s">
        <v>3025</v>
      </c>
      <c r="I93" s="142">
        <v>46189.21094907408</v>
      </c>
      <c r="J93" s="135" t="s">
        <v>3027</v>
      </c>
      <c r="K93" s="135">
        <v>2700.0</v>
      </c>
      <c r="L93" s="135">
        <v>1500.0</v>
      </c>
      <c r="M93" s="135">
        <v>1700.0</v>
      </c>
      <c r="N93" s="143">
        <v>43841.0</v>
      </c>
      <c r="O93" s="135" t="s">
        <v>1765</v>
      </c>
      <c r="P93" s="135" t="s">
        <v>1767</v>
      </c>
      <c r="Q93" s="135" t="s">
        <v>3030</v>
      </c>
      <c r="R93" s="135" t="s">
        <v>3032</v>
      </c>
      <c r="S93" s="135" t="s">
        <v>1770</v>
      </c>
    </row>
    <row r="94">
      <c r="A94" s="135">
        <v>93.0</v>
      </c>
      <c r="B94" s="135" t="s">
        <v>3034</v>
      </c>
      <c r="C94" s="135" t="s">
        <v>108</v>
      </c>
      <c r="D94" s="135">
        <v>14.0</v>
      </c>
      <c r="E94" s="135">
        <v>700.0</v>
      </c>
      <c r="F94" s="135">
        <v>8.0</v>
      </c>
      <c r="H94" s="135" t="s">
        <v>266</v>
      </c>
      <c r="I94" s="142">
        <v>46174.91956018518</v>
      </c>
      <c r="J94" s="135" t="s">
        <v>3038</v>
      </c>
      <c r="K94" s="135">
        <v>7600.0</v>
      </c>
      <c r="L94" s="135">
        <v>8200.0</v>
      </c>
      <c r="M94" s="135">
        <v>13000.0</v>
      </c>
      <c r="N94" s="143">
        <v>42305.0</v>
      </c>
      <c r="O94" s="135" t="s">
        <v>1765</v>
      </c>
      <c r="P94" s="135" t="s">
        <v>1767</v>
      </c>
      <c r="Q94" s="135" t="s">
        <v>3042</v>
      </c>
      <c r="R94" s="135" t="s">
        <v>3044</v>
      </c>
      <c r="S94" s="135" t="s">
        <v>1176</v>
      </c>
    </row>
    <row r="95">
      <c r="A95" s="135">
        <v>94.0</v>
      </c>
      <c r="B95" s="135" t="s">
        <v>3048</v>
      </c>
      <c r="C95" s="135" t="s">
        <v>108</v>
      </c>
      <c r="D95" s="135">
        <v>31.0</v>
      </c>
      <c r="E95" s="135">
        <v>700.0</v>
      </c>
      <c r="F95" s="135">
        <v>8.0</v>
      </c>
      <c r="H95" s="135" t="s">
        <v>3051</v>
      </c>
      <c r="I95" s="142">
        <v>46176.92055555555</v>
      </c>
      <c r="J95" s="135" t="s">
        <v>1859</v>
      </c>
      <c r="K95" s="135">
        <v>2700.0</v>
      </c>
      <c r="L95" s="135">
        <v>900.0</v>
      </c>
      <c r="M95" s="135">
        <v>2200.0</v>
      </c>
      <c r="N95" s="143">
        <v>42341.0</v>
      </c>
      <c r="O95" s="135" t="s">
        <v>1846</v>
      </c>
      <c r="P95" s="135" t="s">
        <v>1767</v>
      </c>
      <c r="Q95" s="135" t="s">
        <v>3056</v>
      </c>
      <c r="R95" s="135" t="s">
        <v>3057</v>
      </c>
      <c r="S95" s="135" t="s">
        <v>1176</v>
      </c>
    </row>
    <row r="96">
      <c r="A96" s="135">
        <v>95.0</v>
      </c>
      <c r="B96" s="135" t="s">
        <v>1857</v>
      </c>
      <c r="C96" s="135" t="s">
        <v>108</v>
      </c>
      <c r="D96" s="135">
        <v>42.0</v>
      </c>
      <c r="E96" s="135">
        <v>600.0</v>
      </c>
      <c r="F96" s="135">
        <v>9.0</v>
      </c>
      <c r="H96" s="135" t="s">
        <v>198</v>
      </c>
      <c r="I96" s="142">
        <v>46178.43068287037</v>
      </c>
      <c r="J96" s="135" t="s">
        <v>1859</v>
      </c>
      <c r="K96" s="135">
        <v>2300.0</v>
      </c>
      <c r="L96" s="135">
        <v>9800.0</v>
      </c>
      <c r="M96" s="135">
        <v>15000.0</v>
      </c>
      <c r="N96" s="143">
        <v>42387.0</v>
      </c>
      <c r="O96" s="135" t="s">
        <v>1846</v>
      </c>
      <c r="P96" s="135" t="s">
        <v>1767</v>
      </c>
      <c r="Q96" s="135" t="s">
        <v>1861</v>
      </c>
      <c r="R96" s="135" t="s">
        <v>1862</v>
      </c>
      <c r="S96" s="135" t="s">
        <v>1176</v>
      </c>
    </row>
    <row r="97">
      <c r="A97" s="135">
        <v>96.0</v>
      </c>
      <c r="B97" s="135" t="s">
        <v>3068</v>
      </c>
      <c r="C97" s="135" t="s">
        <v>108</v>
      </c>
      <c r="D97" s="135">
        <v>5.0</v>
      </c>
      <c r="E97" s="135">
        <v>600.0</v>
      </c>
      <c r="F97" s="135">
        <v>1.3</v>
      </c>
      <c r="H97" s="135" t="s">
        <v>3068</v>
      </c>
      <c r="I97" s="142">
        <v>46177.212430555555</v>
      </c>
      <c r="J97" s="135" t="s">
        <v>3071</v>
      </c>
      <c r="K97" s="135">
        <v>3500.0</v>
      </c>
      <c r="L97" s="135">
        <v>1000.0</v>
      </c>
      <c r="M97" s="135">
        <v>1200.0</v>
      </c>
      <c r="N97" s="143">
        <v>42599.0</v>
      </c>
      <c r="O97" s="135" t="s">
        <v>1765</v>
      </c>
      <c r="P97" s="135" t="s">
        <v>1767</v>
      </c>
      <c r="Q97" s="135" t="s">
        <v>3076</v>
      </c>
      <c r="R97" s="135" t="s">
        <v>3077</v>
      </c>
      <c r="S97" s="135" t="s">
        <v>1770</v>
      </c>
    </row>
    <row r="98">
      <c r="A98" s="135">
        <v>97.0</v>
      </c>
      <c r="B98" s="135" t="s">
        <v>3082</v>
      </c>
      <c r="C98" s="135" t="s">
        <v>108</v>
      </c>
      <c r="D98" s="135">
        <v>54.0</v>
      </c>
      <c r="E98" s="135">
        <v>600.0</v>
      </c>
      <c r="F98" s="135">
        <v>2.5</v>
      </c>
      <c r="H98" s="135" t="s">
        <v>112</v>
      </c>
      <c r="I98" s="142">
        <v>46175.218252314815</v>
      </c>
      <c r="J98" s="135" t="s">
        <v>3087</v>
      </c>
      <c r="K98" s="135">
        <v>2200.0</v>
      </c>
      <c r="L98" s="135">
        <v>9600.0</v>
      </c>
      <c r="M98" s="135">
        <v>32000.0</v>
      </c>
      <c r="N98" s="143">
        <v>42287.0</v>
      </c>
      <c r="O98" s="135" t="s">
        <v>1765</v>
      </c>
      <c r="P98" s="135" t="s">
        <v>1767</v>
      </c>
      <c r="Q98" s="135" t="s">
        <v>3091</v>
      </c>
      <c r="R98" s="135" t="s">
        <v>3094</v>
      </c>
      <c r="S98" s="135" t="s">
        <v>1770</v>
      </c>
    </row>
    <row r="99">
      <c r="A99" s="135">
        <v>98.0</v>
      </c>
      <c r="B99" s="135" t="s">
        <v>3097</v>
      </c>
      <c r="C99" s="135" t="s">
        <v>108</v>
      </c>
      <c r="D99" s="135">
        <v>68.0</v>
      </c>
      <c r="E99" s="135">
        <v>600.0</v>
      </c>
      <c r="F99" s="135">
        <v>1.6</v>
      </c>
      <c r="G99" s="135">
        <v>2.33</v>
      </c>
      <c r="H99" s="135" t="s">
        <v>313</v>
      </c>
      <c r="I99" s="142">
        <v>46189.210810185185</v>
      </c>
      <c r="J99" s="135" t="s">
        <v>3100</v>
      </c>
      <c r="K99" s="135">
        <v>1100.0</v>
      </c>
      <c r="L99" s="135">
        <v>31000.0</v>
      </c>
      <c r="M99" s="135">
        <v>37000.0</v>
      </c>
      <c r="N99" s="143">
        <v>42248.0</v>
      </c>
      <c r="O99" s="135" t="s">
        <v>1846</v>
      </c>
      <c r="P99" s="135" t="s">
        <v>1767</v>
      </c>
      <c r="Q99" s="135" t="s">
        <v>3104</v>
      </c>
      <c r="R99" s="135" t="s">
        <v>3108</v>
      </c>
      <c r="S99" s="135" t="s">
        <v>1770</v>
      </c>
    </row>
    <row r="100">
      <c r="A100" s="135">
        <v>99.0</v>
      </c>
      <c r="B100" s="135" t="s">
        <v>3111</v>
      </c>
      <c r="C100" s="135" t="s">
        <v>108</v>
      </c>
      <c r="D100" s="135">
        <v>29.0</v>
      </c>
      <c r="E100" s="135">
        <v>600.0</v>
      </c>
      <c r="F100" s="135">
        <v>13.0</v>
      </c>
      <c r="H100" s="135" t="s">
        <v>3112</v>
      </c>
      <c r="I100" s="142">
        <v>46189.833136574074</v>
      </c>
      <c r="J100" s="135" t="s">
        <v>1762</v>
      </c>
      <c r="K100" s="135">
        <v>4500.0</v>
      </c>
      <c r="L100" s="135">
        <v>600.0</v>
      </c>
      <c r="M100" s="135">
        <v>700.0</v>
      </c>
      <c r="N100" s="143">
        <v>43840.0</v>
      </c>
      <c r="O100" s="135" t="s">
        <v>1765</v>
      </c>
      <c r="P100" s="135" t="s">
        <v>1767</v>
      </c>
      <c r="Q100" s="135" t="s">
        <v>3119</v>
      </c>
      <c r="R100" s="135" t="s">
        <v>3120</v>
      </c>
      <c r="S100" s="135" t="s">
        <v>1176</v>
      </c>
    </row>
    <row r="101">
      <c r="A101" s="135">
        <v>100.0</v>
      </c>
      <c r="B101" s="135" t="s">
        <v>3124</v>
      </c>
      <c r="C101" s="135" t="s">
        <v>108</v>
      </c>
      <c r="D101" s="135">
        <v>64.0</v>
      </c>
      <c r="E101" s="135">
        <v>600.0</v>
      </c>
      <c r="F101" s="135">
        <v>2.5</v>
      </c>
      <c r="H101" s="135" t="s">
        <v>313</v>
      </c>
      <c r="I101" s="142">
        <v>46177.416597222225</v>
      </c>
      <c r="J101" s="135" t="s">
        <v>2822</v>
      </c>
      <c r="K101" s="135">
        <v>1300.0</v>
      </c>
      <c r="L101" s="135">
        <v>29000.0</v>
      </c>
      <c r="M101" s="135">
        <v>35000.0</v>
      </c>
      <c r="N101" s="143">
        <v>42720.0</v>
      </c>
      <c r="O101" s="135" t="s">
        <v>1846</v>
      </c>
      <c r="P101" s="135" t="s">
        <v>1767</v>
      </c>
      <c r="Q101" s="135" t="s">
        <v>3130</v>
      </c>
      <c r="R101" s="135" t="s">
        <v>3132</v>
      </c>
      <c r="S101" s="135" t="s">
        <v>1770</v>
      </c>
    </row>
    <row r="102">
      <c r="A102" s="135">
        <v>101.0</v>
      </c>
      <c r="B102" s="135" t="s">
        <v>3133</v>
      </c>
      <c r="C102" s="135" t="s">
        <v>108</v>
      </c>
      <c r="D102" s="135">
        <v>55.0</v>
      </c>
      <c r="E102" s="135">
        <v>600.0</v>
      </c>
      <c r="F102" s="135">
        <v>0.9</v>
      </c>
      <c r="H102" s="135" t="s">
        <v>2158</v>
      </c>
      <c r="I102" s="142">
        <v>46186.15704861111</v>
      </c>
      <c r="J102" s="135" t="s">
        <v>2682</v>
      </c>
      <c r="K102" s="135">
        <v>3100.0</v>
      </c>
      <c r="L102" s="135">
        <v>42000.0</v>
      </c>
      <c r="M102" s="135">
        <v>759000.0</v>
      </c>
      <c r="N102" s="143">
        <v>43839.0</v>
      </c>
      <c r="O102" s="135" t="s">
        <v>1903</v>
      </c>
      <c r="P102" s="135" t="s">
        <v>1767</v>
      </c>
      <c r="Q102" s="135" t="s">
        <v>3140</v>
      </c>
      <c r="R102" s="135" t="s">
        <v>3141</v>
      </c>
      <c r="S102" s="135" t="s">
        <v>1770</v>
      </c>
    </row>
    <row r="103">
      <c r="A103" s="135">
        <v>102.0</v>
      </c>
      <c r="B103" s="135" t="s">
        <v>3144</v>
      </c>
      <c r="C103" s="135" t="s">
        <v>108</v>
      </c>
      <c r="D103" s="135">
        <v>71.0</v>
      </c>
      <c r="E103" s="135">
        <v>600.0</v>
      </c>
      <c r="F103" s="135">
        <v>1.9</v>
      </c>
      <c r="G103" s="135">
        <v>1.39</v>
      </c>
      <c r="H103" s="135" t="s">
        <v>1850</v>
      </c>
      <c r="I103" s="142">
        <v>46176.12652777778</v>
      </c>
      <c r="J103" s="135" t="s">
        <v>2579</v>
      </c>
      <c r="K103" s="135">
        <v>5300.0</v>
      </c>
      <c r="L103" s="135">
        <v>2100.0</v>
      </c>
      <c r="M103" s="135">
        <v>2100.0</v>
      </c>
      <c r="N103" s="143">
        <v>42250.0</v>
      </c>
      <c r="O103" s="135" t="s">
        <v>1765</v>
      </c>
      <c r="P103" s="135" t="s">
        <v>1767</v>
      </c>
      <c r="Q103" s="135" t="s">
        <v>3154</v>
      </c>
      <c r="R103" s="135" t="s">
        <v>3157</v>
      </c>
      <c r="S103" s="135" t="s">
        <v>1817</v>
      </c>
    </row>
    <row r="104">
      <c r="A104" s="135">
        <v>103.0</v>
      </c>
      <c r="B104" s="135" t="s">
        <v>3160</v>
      </c>
      <c r="C104" s="135" t="s">
        <v>108</v>
      </c>
      <c r="D104" s="135">
        <v>6.0</v>
      </c>
      <c r="E104" s="135">
        <v>600.0</v>
      </c>
      <c r="F104" s="135">
        <v>4.5</v>
      </c>
      <c r="H104" s="135" t="s">
        <v>266</v>
      </c>
      <c r="I104" s="142">
        <v>46180.32871527778</v>
      </c>
      <c r="J104" s="135" t="s">
        <v>1908</v>
      </c>
      <c r="K104" s="135">
        <v>3900.0</v>
      </c>
      <c r="L104" s="135">
        <v>8200.0</v>
      </c>
      <c r="M104" s="135">
        <v>13000.0</v>
      </c>
      <c r="N104" s="143">
        <v>42356.0</v>
      </c>
      <c r="O104" s="135" t="s">
        <v>1765</v>
      </c>
      <c r="P104" s="135" t="s">
        <v>1767</v>
      </c>
      <c r="Q104" s="135" t="s">
        <v>3165</v>
      </c>
      <c r="R104" s="135" t="s">
        <v>3167</v>
      </c>
      <c r="S104" s="135" t="s">
        <v>1176</v>
      </c>
    </row>
    <row r="105">
      <c r="A105" s="135">
        <v>104.0</v>
      </c>
      <c r="B105" s="135" t="s">
        <v>3169</v>
      </c>
      <c r="C105" s="135" t="s">
        <v>108</v>
      </c>
      <c r="D105" s="135">
        <v>55.0</v>
      </c>
      <c r="E105" s="135">
        <v>600.0</v>
      </c>
      <c r="F105" s="135">
        <v>7.0</v>
      </c>
      <c r="H105" s="135" t="s">
        <v>1760</v>
      </c>
      <c r="I105" s="142">
        <v>46187.73738425926</v>
      </c>
      <c r="J105" s="135" t="s">
        <v>3173</v>
      </c>
      <c r="K105" s="135">
        <v>7000.0</v>
      </c>
      <c r="L105" s="135">
        <v>10000.0</v>
      </c>
      <c r="M105" s="135">
        <v>15000.0</v>
      </c>
      <c r="N105" s="143">
        <v>42249.0</v>
      </c>
      <c r="O105" s="135" t="s">
        <v>1765</v>
      </c>
      <c r="P105" s="135" t="s">
        <v>1767</v>
      </c>
      <c r="Q105" s="135" t="s">
        <v>3175</v>
      </c>
      <c r="R105" s="135" t="s">
        <v>3176</v>
      </c>
      <c r="S105" s="135" t="s">
        <v>1176</v>
      </c>
    </row>
    <row r="106">
      <c r="A106" s="135">
        <v>105.0</v>
      </c>
      <c r="B106" s="135" t="s">
        <v>3112</v>
      </c>
      <c r="C106" s="135" t="s">
        <v>108</v>
      </c>
      <c r="D106" s="135">
        <v>28.0</v>
      </c>
      <c r="E106" s="135">
        <v>600.0</v>
      </c>
      <c r="F106" s="135">
        <v>12.0</v>
      </c>
      <c r="H106" s="135" t="s">
        <v>3111</v>
      </c>
      <c r="I106" s="142">
        <v>46180.68221064815</v>
      </c>
      <c r="J106" s="135" t="s">
        <v>2385</v>
      </c>
      <c r="K106" s="135">
        <v>5500.0</v>
      </c>
      <c r="L106" s="135">
        <v>350.0</v>
      </c>
      <c r="M106" s="135">
        <v>500.0</v>
      </c>
      <c r="N106" s="143">
        <v>42391.0</v>
      </c>
      <c r="O106" s="135" t="s">
        <v>1765</v>
      </c>
      <c r="P106" s="135" t="s">
        <v>1767</v>
      </c>
      <c r="Q106" s="135" t="s">
        <v>3184</v>
      </c>
      <c r="R106" s="135" t="s">
        <v>3187</v>
      </c>
      <c r="S106" s="135" t="s">
        <v>1176</v>
      </c>
    </row>
    <row r="107">
      <c r="A107" s="135">
        <v>106.0</v>
      </c>
      <c r="B107" s="135" t="s">
        <v>3188</v>
      </c>
      <c r="C107" s="135" t="s">
        <v>108</v>
      </c>
      <c r="D107" s="135">
        <v>68.0</v>
      </c>
      <c r="E107" s="135">
        <v>600.0</v>
      </c>
      <c r="F107" s="135">
        <v>0.7</v>
      </c>
      <c r="H107" s="135" t="s">
        <v>3191</v>
      </c>
      <c r="I107" s="142">
        <v>46189.92581018519</v>
      </c>
      <c r="J107" s="135" t="s">
        <v>3193</v>
      </c>
      <c r="K107" s="135">
        <v>7200.0</v>
      </c>
      <c r="L107" s="135">
        <v>2000.0</v>
      </c>
      <c r="M107" s="135">
        <v>4900.0</v>
      </c>
      <c r="N107" s="143">
        <v>43837.0</v>
      </c>
      <c r="O107" s="135" t="s">
        <v>1765</v>
      </c>
      <c r="P107" s="135" t="s">
        <v>1767</v>
      </c>
      <c r="Q107" s="135" t="s">
        <v>3196</v>
      </c>
      <c r="R107" s="135" t="s">
        <v>3197</v>
      </c>
      <c r="S107" s="135" t="s">
        <v>1176</v>
      </c>
    </row>
    <row r="108">
      <c r="A108" s="135">
        <v>107.0</v>
      </c>
      <c r="B108" s="135" t="s">
        <v>3200</v>
      </c>
      <c r="C108" s="135" t="s">
        <v>108</v>
      </c>
      <c r="D108" s="135">
        <v>31.0</v>
      </c>
      <c r="E108" s="135">
        <v>600.0</v>
      </c>
      <c r="F108" s="135">
        <v>0.5</v>
      </c>
      <c r="H108" s="135" t="s">
        <v>3203</v>
      </c>
      <c r="I108" s="142">
        <v>46189.96895833333</v>
      </c>
      <c r="J108" s="135" t="s">
        <v>3204</v>
      </c>
      <c r="K108" s="135">
        <v>2200.0</v>
      </c>
      <c r="L108" s="135">
        <v>4700.0</v>
      </c>
      <c r="M108" s="135">
        <v>5800.0</v>
      </c>
      <c r="N108" s="143">
        <v>43839.0</v>
      </c>
      <c r="O108" s="135" t="s">
        <v>1765</v>
      </c>
      <c r="P108" s="135" t="s">
        <v>1767</v>
      </c>
      <c r="Q108" s="135" t="s">
        <v>3208</v>
      </c>
      <c r="R108" s="135" t="s">
        <v>3209</v>
      </c>
      <c r="S108" s="135" t="s">
        <v>1904</v>
      </c>
    </row>
    <row r="109">
      <c r="A109" s="135">
        <v>108.0</v>
      </c>
      <c r="B109" s="135" t="s">
        <v>3212</v>
      </c>
      <c r="C109" s="135" t="s">
        <v>108</v>
      </c>
      <c r="D109" s="135">
        <v>59.0</v>
      </c>
      <c r="E109" s="135">
        <v>600.0</v>
      </c>
      <c r="F109" s="135">
        <v>2.5</v>
      </c>
      <c r="H109" s="135" t="s">
        <v>112</v>
      </c>
      <c r="I109" s="142">
        <v>46186.84576388889</v>
      </c>
      <c r="J109" s="135" t="s">
        <v>1920</v>
      </c>
      <c r="K109" s="135">
        <v>2400.0</v>
      </c>
      <c r="L109" s="135">
        <v>30000.0</v>
      </c>
      <c r="M109" s="135">
        <v>46000.0</v>
      </c>
      <c r="N109" s="143">
        <v>42359.0</v>
      </c>
      <c r="O109" s="135" t="s">
        <v>1846</v>
      </c>
      <c r="P109" s="135" t="s">
        <v>1767</v>
      </c>
      <c r="Q109" s="135" t="s">
        <v>3216</v>
      </c>
      <c r="R109" s="135" t="s">
        <v>3218</v>
      </c>
      <c r="S109" s="135" t="s">
        <v>1176</v>
      </c>
    </row>
    <row r="110">
      <c r="A110" s="135">
        <v>109.0</v>
      </c>
      <c r="B110" s="135" t="s">
        <v>1879</v>
      </c>
      <c r="C110" s="135" t="s">
        <v>108</v>
      </c>
      <c r="D110" s="135">
        <v>54.0</v>
      </c>
      <c r="E110" s="135">
        <v>600.0</v>
      </c>
      <c r="F110" s="135">
        <v>4.0</v>
      </c>
      <c r="H110" s="135" t="s">
        <v>1879</v>
      </c>
      <c r="I110" s="142">
        <v>46179.20196759259</v>
      </c>
      <c r="J110" s="135" t="s">
        <v>1915</v>
      </c>
      <c r="K110" s="135">
        <v>1600.0</v>
      </c>
      <c r="L110" s="135">
        <v>1000.0</v>
      </c>
      <c r="M110" s="135">
        <v>1100.0</v>
      </c>
      <c r="N110" s="143">
        <v>42536.0</v>
      </c>
      <c r="O110" s="135" t="s">
        <v>1765</v>
      </c>
      <c r="P110" s="135" t="s">
        <v>1767</v>
      </c>
      <c r="Q110" s="135" t="s">
        <v>3232</v>
      </c>
      <c r="R110" s="135" t="s">
        <v>3234</v>
      </c>
      <c r="S110" s="135" t="s">
        <v>1788</v>
      </c>
    </row>
    <row r="111">
      <c r="A111" s="135">
        <v>110.0</v>
      </c>
      <c r="B111" s="135" t="s">
        <v>3235</v>
      </c>
      <c r="C111" s="135" t="s">
        <v>108</v>
      </c>
      <c r="D111" s="135">
        <v>70.0</v>
      </c>
      <c r="E111" s="135">
        <v>600.0</v>
      </c>
      <c r="F111" s="135">
        <v>3.5</v>
      </c>
      <c r="H111" s="135" t="s">
        <v>313</v>
      </c>
      <c r="I111" s="142">
        <v>46174.83679398148</v>
      </c>
      <c r="J111" s="135" t="s">
        <v>3239</v>
      </c>
      <c r="K111" s="135">
        <v>3900.0</v>
      </c>
      <c r="L111" s="135">
        <v>29000.0</v>
      </c>
      <c r="M111" s="135">
        <v>34000.0</v>
      </c>
      <c r="N111" s="143">
        <v>42465.0</v>
      </c>
      <c r="O111" s="135" t="s">
        <v>1903</v>
      </c>
      <c r="P111" s="135" t="s">
        <v>1767</v>
      </c>
      <c r="Q111" s="135" t="s">
        <v>3248</v>
      </c>
      <c r="R111" s="135" t="s">
        <v>3249</v>
      </c>
      <c r="S111" s="135" t="s">
        <v>1817</v>
      </c>
    </row>
    <row r="112">
      <c r="A112" s="135">
        <v>111.0</v>
      </c>
      <c r="B112" s="135" t="s">
        <v>3252</v>
      </c>
      <c r="C112" s="135" t="s">
        <v>108</v>
      </c>
      <c r="D112" s="135">
        <v>26.0</v>
      </c>
      <c r="E112" s="135">
        <v>600.0</v>
      </c>
      <c r="F112" s="135">
        <v>3.5</v>
      </c>
      <c r="H112" s="135" t="s">
        <v>198</v>
      </c>
      <c r="I112" s="142">
        <v>46183.928506944445</v>
      </c>
      <c r="J112" s="135" t="s">
        <v>3257</v>
      </c>
      <c r="K112" s="135">
        <v>3600.0</v>
      </c>
      <c r="L112" s="135">
        <v>11000.0</v>
      </c>
      <c r="M112" s="135">
        <v>15000.0</v>
      </c>
      <c r="N112" s="143">
        <v>43840.0</v>
      </c>
      <c r="O112" s="135" t="s">
        <v>1765</v>
      </c>
      <c r="P112" s="135" t="s">
        <v>1767</v>
      </c>
      <c r="Q112" s="135" t="s">
        <v>3261</v>
      </c>
      <c r="R112" s="135" t="s">
        <v>3262</v>
      </c>
      <c r="S112" s="135" t="s">
        <v>1176</v>
      </c>
    </row>
    <row r="113">
      <c r="A113" s="135">
        <v>112.0</v>
      </c>
      <c r="B113" s="135" t="s">
        <v>3265</v>
      </c>
      <c r="C113" s="135" t="s">
        <v>108</v>
      </c>
      <c r="D113" s="135">
        <v>14.0</v>
      </c>
      <c r="E113" s="135">
        <v>600.0</v>
      </c>
      <c r="F113" s="135">
        <v>5.0</v>
      </c>
      <c r="H113" s="135" t="s">
        <v>3265</v>
      </c>
      <c r="I113" s="142">
        <v>46184.67967592592</v>
      </c>
      <c r="J113" s="135" t="s">
        <v>2751</v>
      </c>
      <c r="K113" s="135">
        <v>3200.0</v>
      </c>
      <c r="L113" s="135">
        <v>250.0</v>
      </c>
      <c r="M113" s="135">
        <v>350.0</v>
      </c>
      <c r="N113" s="143">
        <v>43838.0</v>
      </c>
      <c r="O113" s="135" t="s">
        <v>1765</v>
      </c>
      <c r="P113" s="135" t="s">
        <v>1767</v>
      </c>
      <c r="Q113" s="135" t="s">
        <v>3275</v>
      </c>
      <c r="R113" s="135" t="s">
        <v>3277</v>
      </c>
      <c r="S113" s="135" t="s">
        <v>1828</v>
      </c>
    </row>
    <row r="114">
      <c r="A114" s="135">
        <v>113.0</v>
      </c>
      <c r="B114" s="135" t="s">
        <v>3278</v>
      </c>
      <c r="C114" s="135" t="s">
        <v>108</v>
      </c>
      <c r="D114" s="135">
        <v>68.0</v>
      </c>
      <c r="E114" s="135">
        <v>600.0</v>
      </c>
      <c r="F114" s="135">
        <v>2.5</v>
      </c>
      <c r="H114" s="135" t="s">
        <v>3283</v>
      </c>
      <c r="I114" s="142">
        <v>46189.73180555556</v>
      </c>
      <c r="J114" s="135" t="s">
        <v>1920</v>
      </c>
      <c r="K114" s="135">
        <v>4300.0</v>
      </c>
      <c r="L114" s="135">
        <v>250.0</v>
      </c>
      <c r="M114" s="135">
        <v>250.0</v>
      </c>
      <c r="N114" s="143">
        <v>42310.0</v>
      </c>
      <c r="O114" s="135" t="s">
        <v>1765</v>
      </c>
      <c r="P114" s="135" t="s">
        <v>1767</v>
      </c>
      <c r="Q114" s="135" t="s">
        <v>3286</v>
      </c>
      <c r="R114" s="135" t="s">
        <v>3288</v>
      </c>
      <c r="S114" s="135" t="s">
        <v>1832</v>
      </c>
    </row>
    <row r="115">
      <c r="A115" s="135">
        <v>114.0</v>
      </c>
      <c r="B115" s="135" t="s">
        <v>3289</v>
      </c>
      <c r="C115" s="135" t="s">
        <v>108</v>
      </c>
      <c r="D115" s="135">
        <v>68.0</v>
      </c>
      <c r="E115" s="135">
        <v>600.0</v>
      </c>
      <c r="F115" s="135">
        <v>1.6</v>
      </c>
      <c r="H115" s="135" t="s">
        <v>313</v>
      </c>
      <c r="I115" s="142">
        <v>46186.027233796296</v>
      </c>
      <c r="J115" s="135" t="s">
        <v>1782</v>
      </c>
      <c r="K115" s="135">
        <v>1200.0</v>
      </c>
      <c r="L115" s="135">
        <v>29000.0</v>
      </c>
      <c r="M115" s="135">
        <v>35000.0</v>
      </c>
      <c r="N115" s="143">
        <v>42533.0</v>
      </c>
      <c r="O115" s="135" t="s">
        <v>1846</v>
      </c>
      <c r="P115" s="135" t="s">
        <v>1767</v>
      </c>
      <c r="Q115" s="135" t="s">
        <v>3294</v>
      </c>
      <c r="R115" s="135" t="s">
        <v>3297</v>
      </c>
      <c r="S115" s="135" t="s">
        <v>1770</v>
      </c>
    </row>
    <row r="116">
      <c r="A116" s="135">
        <v>115.0</v>
      </c>
      <c r="B116" s="135" t="s">
        <v>3298</v>
      </c>
      <c r="C116" s="135" t="s">
        <v>108</v>
      </c>
      <c r="D116" s="135">
        <v>2.0</v>
      </c>
      <c r="E116" s="135">
        <v>600.0</v>
      </c>
      <c r="F116" s="135">
        <v>10.0</v>
      </c>
      <c r="H116" s="135" t="s">
        <v>3298</v>
      </c>
      <c r="I116" s="142">
        <v>46177.27490740741</v>
      </c>
      <c r="J116" s="135" t="s">
        <v>2751</v>
      </c>
      <c r="K116" s="135">
        <v>1700.0</v>
      </c>
      <c r="L116" s="135">
        <v>150.0</v>
      </c>
      <c r="M116" s="135">
        <v>150.0</v>
      </c>
      <c r="N116" s="143">
        <v>43840.0</v>
      </c>
      <c r="O116" s="135" t="s">
        <v>1765</v>
      </c>
      <c r="P116" s="135" t="s">
        <v>1767</v>
      </c>
      <c r="Q116" s="135" t="s">
        <v>3304</v>
      </c>
      <c r="R116" s="135" t="s">
        <v>3306</v>
      </c>
      <c r="S116" s="135" t="s">
        <v>1788</v>
      </c>
    </row>
    <row r="117">
      <c r="A117" s="135">
        <v>116.0</v>
      </c>
      <c r="B117" s="135" t="s">
        <v>3308</v>
      </c>
      <c r="C117" s="135" t="s">
        <v>108</v>
      </c>
      <c r="D117" s="135">
        <v>68.0</v>
      </c>
      <c r="E117" s="135">
        <v>600.0</v>
      </c>
      <c r="F117" s="135">
        <v>4.5</v>
      </c>
      <c r="G117" s="135">
        <v>0.63</v>
      </c>
      <c r="H117" s="135" t="s">
        <v>2909</v>
      </c>
      <c r="I117" s="142">
        <v>46189.46319444444</v>
      </c>
      <c r="J117" s="135" t="s">
        <v>2134</v>
      </c>
      <c r="K117" s="135">
        <v>3200.0</v>
      </c>
      <c r="L117" s="135">
        <v>3600.0</v>
      </c>
      <c r="M117" s="135">
        <v>5100.0</v>
      </c>
      <c r="N117" s="143">
        <v>42249.0</v>
      </c>
      <c r="O117" s="135" t="s">
        <v>1765</v>
      </c>
      <c r="P117" s="135" t="s">
        <v>1767</v>
      </c>
      <c r="Q117" s="135" t="s">
        <v>3318</v>
      </c>
      <c r="R117" s="135" t="s">
        <v>3319</v>
      </c>
      <c r="S117" s="135" t="s">
        <v>1788</v>
      </c>
    </row>
    <row r="118">
      <c r="A118" s="135">
        <v>117.0</v>
      </c>
      <c r="B118" s="135" t="s">
        <v>2719</v>
      </c>
      <c r="C118" s="135" t="s">
        <v>108</v>
      </c>
      <c r="D118" s="135">
        <v>17.0</v>
      </c>
      <c r="E118" s="135">
        <v>600.0</v>
      </c>
      <c r="F118" s="135">
        <v>7.0</v>
      </c>
      <c r="H118" s="135" t="s">
        <v>2268</v>
      </c>
      <c r="I118" s="142">
        <v>46175.93625</v>
      </c>
      <c r="J118" s="135" t="s">
        <v>3324</v>
      </c>
      <c r="K118" s="135">
        <v>3700.0</v>
      </c>
      <c r="L118" s="135">
        <v>700.0</v>
      </c>
      <c r="M118" s="135">
        <v>1000.0</v>
      </c>
      <c r="N118" s="143">
        <v>42488.0</v>
      </c>
      <c r="O118" s="135" t="s">
        <v>3328</v>
      </c>
      <c r="P118" s="135" t="s">
        <v>1767</v>
      </c>
      <c r="Q118" s="135" t="s">
        <v>3329</v>
      </c>
      <c r="R118" s="135" t="s">
        <v>3331</v>
      </c>
      <c r="S118" s="135" t="s">
        <v>1176</v>
      </c>
    </row>
    <row r="119">
      <c r="A119" s="135">
        <v>118.0</v>
      </c>
      <c r="B119" s="135" t="s">
        <v>3333</v>
      </c>
      <c r="C119" s="135" t="s">
        <v>108</v>
      </c>
      <c r="D119" s="135">
        <v>1.0</v>
      </c>
      <c r="E119" s="135">
        <v>600.0</v>
      </c>
      <c r="F119" s="135">
        <v>3.0</v>
      </c>
      <c r="H119" s="135" t="s">
        <v>3068</v>
      </c>
      <c r="I119" s="142">
        <v>46174.91409722222</v>
      </c>
      <c r="J119" s="135" t="s">
        <v>3071</v>
      </c>
      <c r="K119" s="135">
        <v>3000.0</v>
      </c>
      <c r="L119" s="135">
        <v>900.0</v>
      </c>
      <c r="M119" s="135">
        <v>1000.0</v>
      </c>
      <c r="N119" s="143">
        <v>43381.0</v>
      </c>
      <c r="O119" s="135" t="s">
        <v>1765</v>
      </c>
      <c r="P119" s="135" t="s">
        <v>1767</v>
      </c>
      <c r="Q119" s="135" t="s">
        <v>3338</v>
      </c>
      <c r="R119" s="135" t="s">
        <v>3340</v>
      </c>
      <c r="S119" s="135" t="s">
        <v>1770</v>
      </c>
    </row>
    <row r="120">
      <c r="A120" s="135">
        <v>119.0</v>
      </c>
      <c r="B120" s="135" t="s">
        <v>3341</v>
      </c>
      <c r="C120" s="135" t="s">
        <v>108</v>
      </c>
      <c r="D120" s="135">
        <v>12.0</v>
      </c>
      <c r="E120" s="135">
        <v>600.0</v>
      </c>
      <c r="F120" s="135">
        <v>0.25</v>
      </c>
      <c r="G120" s="135">
        <v>0.47</v>
      </c>
      <c r="H120" s="135" t="s">
        <v>3344</v>
      </c>
      <c r="I120" s="142">
        <v>46182.627118055556</v>
      </c>
      <c r="J120" s="135" t="s">
        <v>3345</v>
      </c>
      <c r="K120" s="135">
        <v>2600.0</v>
      </c>
      <c r="L120" s="135">
        <v>500.0</v>
      </c>
      <c r="M120" s="135">
        <v>500.0</v>
      </c>
      <c r="N120" s="143">
        <v>42250.0</v>
      </c>
      <c r="O120" s="135" t="s">
        <v>3349</v>
      </c>
      <c r="P120" s="135" t="s">
        <v>1767</v>
      </c>
      <c r="Q120" s="135" t="s">
        <v>3350</v>
      </c>
      <c r="R120" s="135" t="s">
        <v>3352</v>
      </c>
      <c r="S120" s="135" t="s">
        <v>3353</v>
      </c>
    </row>
    <row r="121">
      <c r="A121" s="135">
        <v>120.0</v>
      </c>
      <c r="B121" s="135" t="s">
        <v>3354</v>
      </c>
      <c r="C121" s="135" t="s">
        <v>108</v>
      </c>
      <c r="D121" s="135">
        <v>14.0</v>
      </c>
      <c r="E121" s="135">
        <v>600.0</v>
      </c>
      <c r="F121" s="135">
        <v>5.0</v>
      </c>
      <c r="H121" s="135" t="s">
        <v>3356</v>
      </c>
      <c r="I121" s="142">
        <v>46185.83443287037</v>
      </c>
      <c r="J121" s="135" t="s">
        <v>2579</v>
      </c>
      <c r="K121" s="135">
        <v>6500.0</v>
      </c>
      <c r="L121" s="135">
        <v>50.0</v>
      </c>
      <c r="M121" s="135">
        <v>60.0</v>
      </c>
      <c r="N121" s="143">
        <v>42406.0</v>
      </c>
      <c r="O121" s="135" t="s">
        <v>1765</v>
      </c>
      <c r="P121" s="135" t="s">
        <v>1767</v>
      </c>
      <c r="Q121" s="135" t="s">
        <v>3363</v>
      </c>
      <c r="R121" s="135" t="s">
        <v>3364</v>
      </c>
      <c r="S121" s="135" t="s">
        <v>1770</v>
      </c>
    </row>
    <row r="122">
      <c r="A122" s="135">
        <v>121.0</v>
      </c>
      <c r="B122" s="135" t="s">
        <v>1776</v>
      </c>
      <c r="C122" s="135" t="s">
        <v>108</v>
      </c>
      <c r="D122" s="135">
        <v>17.0</v>
      </c>
      <c r="E122" s="135">
        <v>600.0</v>
      </c>
      <c r="F122" s="135">
        <v>0.45</v>
      </c>
      <c r="H122" s="135" t="s">
        <v>1760</v>
      </c>
      <c r="I122" s="142">
        <v>46186.40726851852</v>
      </c>
      <c r="J122" s="135" t="s">
        <v>1777</v>
      </c>
      <c r="K122" s="135">
        <v>11000.0</v>
      </c>
      <c r="L122" s="135">
        <v>14000.0</v>
      </c>
      <c r="M122" s="135">
        <v>17000.0</v>
      </c>
      <c r="N122" s="143">
        <v>42248.0</v>
      </c>
      <c r="O122" s="135" t="s">
        <v>1765</v>
      </c>
      <c r="P122" s="135" t="s">
        <v>1767</v>
      </c>
      <c r="Q122" s="135" t="s">
        <v>1779</v>
      </c>
      <c r="R122" s="135" t="s">
        <v>1780</v>
      </c>
      <c r="S122" s="135" t="s">
        <v>1176</v>
      </c>
    </row>
    <row r="123">
      <c r="A123" s="135">
        <v>122.0</v>
      </c>
      <c r="B123" s="135" t="s">
        <v>3373</v>
      </c>
      <c r="C123" s="135" t="s">
        <v>108</v>
      </c>
      <c r="D123" s="135">
        <v>54.0</v>
      </c>
      <c r="E123" s="135">
        <v>600.0</v>
      </c>
      <c r="F123" s="135">
        <v>0.35</v>
      </c>
      <c r="H123" s="135" t="s">
        <v>2757</v>
      </c>
      <c r="I123" s="142">
        <v>46184.01875</v>
      </c>
      <c r="J123" s="135" t="s">
        <v>1920</v>
      </c>
      <c r="K123" s="135">
        <v>3500.0</v>
      </c>
      <c r="L123" s="135">
        <v>1000.0</v>
      </c>
      <c r="M123" s="135">
        <v>2200.0</v>
      </c>
      <c r="N123" s="143">
        <v>42604.0</v>
      </c>
      <c r="O123" s="135" t="s">
        <v>1765</v>
      </c>
      <c r="P123" s="135" t="s">
        <v>1767</v>
      </c>
      <c r="Q123" s="135" t="s">
        <v>3377</v>
      </c>
      <c r="R123" s="135" t="s">
        <v>3378</v>
      </c>
      <c r="S123" s="135" t="s">
        <v>1176</v>
      </c>
    </row>
    <row r="124">
      <c r="A124" s="135">
        <v>123.0</v>
      </c>
      <c r="B124" s="135" t="s">
        <v>3379</v>
      </c>
      <c r="C124" s="135" t="s">
        <v>108</v>
      </c>
      <c r="D124" s="135">
        <v>15.0</v>
      </c>
      <c r="E124" s="135">
        <v>600.0</v>
      </c>
      <c r="F124" s="135">
        <v>0.5</v>
      </c>
      <c r="H124" s="135" t="s">
        <v>1760</v>
      </c>
      <c r="I124" s="142">
        <v>46190.17818287037</v>
      </c>
      <c r="J124" s="135" t="s">
        <v>2461</v>
      </c>
      <c r="K124" s="135">
        <v>12000.0</v>
      </c>
      <c r="L124" s="135">
        <v>11000.0</v>
      </c>
      <c r="M124" s="135">
        <v>16000.0</v>
      </c>
      <c r="N124" s="143">
        <v>42389.0</v>
      </c>
      <c r="O124" s="135" t="s">
        <v>1765</v>
      </c>
      <c r="P124" s="135" t="s">
        <v>1767</v>
      </c>
      <c r="Q124" s="135" t="s">
        <v>3385</v>
      </c>
      <c r="R124" s="135" t="s">
        <v>3386</v>
      </c>
      <c r="S124" s="135" t="s">
        <v>1176</v>
      </c>
    </row>
    <row r="125">
      <c r="A125" s="135">
        <v>124.0</v>
      </c>
      <c r="B125" s="135" t="s">
        <v>3387</v>
      </c>
      <c r="C125" s="135" t="s">
        <v>108</v>
      </c>
      <c r="D125" s="135">
        <v>4.0</v>
      </c>
      <c r="E125" s="135">
        <v>600.0</v>
      </c>
      <c r="F125" s="135">
        <v>7.0</v>
      </c>
      <c r="H125" s="135" t="s">
        <v>2250</v>
      </c>
      <c r="I125" s="142">
        <v>46175.73899305556</v>
      </c>
      <c r="J125" s="135" t="s">
        <v>1782</v>
      </c>
      <c r="K125" s="135">
        <v>5700.0</v>
      </c>
      <c r="L125" s="135">
        <v>2400.0</v>
      </c>
      <c r="M125" s="135">
        <v>21000.0</v>
      </c>
      <c r="N125" s="143">
        <v>43486.0</v>
      </c>
      <c r="O125" s="135" t="s">
        <v>1765</v>
      </c>
      <c r="P125" s="135" t="s">
        <v>1767</v>
      </c>
      <c r="Q125" s="135" t="s">
        <v>3392</v>
      </c>
      <c r="R125" s="135" t="s">
        <v>3393</v>
      </c>
      <c r="S125" s="135" t="s">
        <v>1176</v>
      </c>
    </row>
    <row r="126">
      <c r="A126" s="135">
        <v>125.0</v>
      </c>
      <c r="B126" s="135" t="s">
        <v>3396</v>
      </c>
      <c r="C126" s="135" t="s">
        <v>108</v>
      </c>
      <c r="D126" s="135">
        <v>2.0</v>
      </c>
      <c r="E126" s="135">
        <v>600.0</v>
      </c>
      <c r="F126" s="135">
        <v>4.5</v>
      </c>
      <c r="H126" s="135" t="s">
        <v>3399</v>
      </c>
      <c r="I126" s="142">
        <v>46189.917592592596</v>
      </c>
      <c r="J126" s="135" t="s">
        <v>1834</v>
      </c>
      <c r="K126" s="135">
        <v>1300.0</v>
      </c>
      <c r="L126" s="135">
        <v>400.0</v>
      </c>
      <c r="M126" s="135">
        <v>500.0</v>
      </c>
      <c r="N126" s="143">
        <v>42893.0</v>
      </c>
      <c r="O126" s="135" t="s">
        <v>1846</v>
      </c>
      <c r="P126" s="135" t="s">
        <v>1767</v>
      </c>
      <c r="Q126" s="135" t="s">
        <v>3405</v>
      </c>
      <c r="R126" s="135" t="s">
        <v>3406</v>
      </c>
      <c r="S126" s="135" t="s">
        <v>1176</v>
      </c>
    </row>
    <row r="127">
      <c r="A127" s="135">
        <v>126.0</v>
      </c>
      <c r="B127" s="135" t="s">
        <v>3408</v>
      </c>
      <c r="C127" s="135" t="s">
        <v>108</v>
      </c>
      <c r="D127" s="135">
        <v>2.0</v>
      </c>
      <c r="E127" s="135">
        <v>500.0</v>
      </c>
      <c r="F127" s="135">
        <v>8.0</v>
      </c>
      <c r="G127" s="135">
        <v>0.61</v>
      </c>
      <c r="H127" s="135" t="s">
        <v>3408</v>
      </c>
      <c r="I127" s="142">
        <v>46187.33994212963</v>
      </c>
      <c r="J127" s="135" t="s">
        <v>1915</v>
      </c>
      <c r="K127" s="135">
        <v>2000.0</v>
      </c>
      <c r="L127" s="135">
        <v>90.0</v>
      </c>
      <c r="M127" s="135">
        <v>90.0</v>
      </c>
      <c r="N127" s="143">
        <v>42365.0</v>
      </c>
      <c r="O127" s="135" t="s">
        <v>1846</v>
      </c>
      <c r="P127" s="135" t="s">
        <v>1767</v>
      </c>
      <c r="Q127" s="135" t="s">
        <v>3414</v>
      </c>
      <c r="R127" s="135" t="s">
        <v>3418</v>
      </c>
      <c r="S127" s="135" t="s">
        <v>1176</v>
      </c>
    </row>
    <row r="128">
      <c r="A128" s="135">
        <v>127.0</v>
      </c>
      <c r="B128" s="135" t="s">
        <v>3419</v>
      </c>
      <c r="C128" s="135" t="s">
        <v>108</v>
      </c>
      <c r="D128" s="135">
        <v>4.0</v>
      </c>
      <c r="E128" s="135">
        <v>500.0</v>
      </c>
      <c r="H128" s="135" t="s">
        <v>1981</v>
      </c>
      <c r="I128" s="142">
        <v>46174.79460648148</v>
      </c>
      <c r="J128" s="135" t="s">
        <v>3027</v>
      </c>
      <c r="K128" s="135">
        <v>3500.0</v>
      </c>
      <c r="L128" s="135">
        <v>4600.0</v>
      </c>
      <c r="M128" s="135">
        <v>5100.0</v>
      </c>
      <c r="N128" s="143">
        <v>43839.0</v>
      </c>
      <c r="O128" s="135" t="s">
        <v>1765</v>
      </c>
      <c r="P128" s="135" t="s">
        <v>1767</v>
      </c>
      <c r="Q128" s="135" t="s">
        <v>3423</v>
      </c>
      <c r="R128" s="135" t="s">
        <v>3425</v>
      </c>
      <c r="S128" s="135" t="s">
        <v>1176</v>
      </c>
    </row>
    <row r="129">
      <c r="A129" s="135">
        <v>128.0</v>
      </c>
      <c r="B129" s="135" t="s">
        <v>3427</v>
      </c>
      <c r="C129" s="135" t="s">
        <v>108</v>
      </c>
      <c r="D129" s="135">
        <v>65.0</v>
      </c>
      <c r="E129" s="135">
        <v>500.0</v>
      </c>
      <c r="F129" s="135">
        <v>4.5</v>
      </c>
      <c r="H129" s="135" t="s">
        <v>198</v>
      </c>
      <c r="I129" s="142">
        <v>46165.89047453704</v>
      </c>
      <c r="J129" s="135" t="s">
        <v>1920</v>
      </c>
      <c r="K129" s="135">
        <v>2000.0</v>
      </c>
      <c r="L129" s="135">
        <v>9700.0</v>
      </c>
      <c r="M129" s="135">
        <v>14000.0</v>
      </c>
      <c r="N129" s="143">
        <v>42339.0</v>
      </c>
      <c r="O129" s="135" t="s">
        <v>1846</v>
      </c>
      <c r="P129" s="135" t="s">
        <v>1767</v>
      </c>
      <c r="Q129" s="135" t="s">
        <v>3432</v>
      </c>
      <c r="R129" s="135" t="s">
        <v>3433</v>
      </c>
      <c r="S129" s="135" t="s">
        <v>1176</v>
      </c>
    </row>
    <row r="130">
      <c r="A130" s="135">
        <v>129.0</v>
      </c>
      <c r="B130" s="135" t="s">
        <v>3435</v>
      </c>
      <c r="C130" s="135" t="s">
        <v>108</v>
      </c>
      <c r="D130" s="135">
        <v>33.0</v>
      </c>
      <c r="E130" s="135">
        <v>500.0</v>
      </c>
      <c r="F130" s="135">
        <v>1.9</v>
      </c>
      <c r="H130" s="135" t="s">
        <v>3435</v>
      </c>
      <c r="I130" s="142">
        <v>46176.72577546296</v>
      </c>
      <c r="J130" s="135" t="s">
        <v>2372</v>
      </c>
      <c r="K130" s="135">
        <v>1300.0</v>
      </c>
      <c r="L130" s="135">
        <v>90.0</v>
      </c>
      <c r="M130" s="135">
        <v>100.0</v>
      </c>
      <c r="N130" s="143">
        <v>42388.0</v>
      </c>
      <c r="O130" s="135" t="s">
        <v>1903</v>
      </c>
      <c r="P130" s="135" t="s">
        <v>1767</v>
      </c>
      <c r="Q130" s="135" t="s">
        <v>3439</v>
      </c>
      <c r="R130" s="135" t="s">
        <v>3441</v>
      </c>
      <c r="S130" s="135" t="s">
        <v>1770</v>
      </c>
    </row>
    <row r="131">
      <c r="A131" s="135">
        <v>130.0</v>
      </c>
      <c r="B131" s="135" t="s">
        <v>3443</v>
      </c>
      <c r="C131" s="135" t="s">
        <v>108</v>
      </c>
      <c r="D131" s="135">
        <v>47.0</v>
      </c>
      <c r="E131" s="135">
        <v>500.0</v>
      </c>
      <c r="F131" s="135">
        <v>0.35</v>
      </c>
      <c r="G131" s="135">
        <v>0.7</v>
      </c>
      <c r="H131" s="135" t="s">
        <v>2730</v>
      </c>
      <c r="I131" s="142">
        <v>46187.00435185185</v>
      </c>
      <c r="J131" s="135" t="s">
        <v>2579</v>
      </c>
      <c r="K131" s="135">
        <v>7200.0</v>
      </c>
      <c r="L131" s="135">
        <v>600.0</v>
      </c>
      <c r="M131" s="135">
        <v>700.0</v>
      </c>
      <c r="N131" s="143">
        <v>42350.0</v>
      </c>
      <c r="O131" s="135" t="s">
        <v>1903</v>
      </c>
      <c r="P131" s="135" t="s">
        <v>1767</v>
      </c>
      <c r="Q131" s="135" t="s">
        <v>3452</v>
      </c>
      <c r="R131" s="135" t="s">
        <v>3454</v>
      </c>
      <c r="S131" s="135" t="s">
        <v>1770</v>
      </c>
    </row>
    <row r="132">
      <c r="A132" s="135">
        <v>131.0</v>
      </c>
      <c r="B132" s="135" t="s">
        <v>3457</v>
      </c>
      <c r="C132" s="135" t="s">
        <v>108</v>
      </c>
      <c r="D132" s="135">
        <v>17.0</v>
      </c>
      <c r="E132" s="135">
        <v>500.0</v>
      </c>
      <c r="F132" s="135">
        <v>2.0</v>
      </c>
      <c r="H132" s="135" t="s">
        <v>1760</v>
      </c>
      <c r="I132" s="142">
        <v>46190.53457175926</v>
      </c>
      <c r="J132" s="135" t="s">
        <v>3460</v>
      </c>
      <c r="K132" s="135">
        <v>7900.0</v>
      </c>
      <c r="L132" s="135">
        <v>11000.0</v>
      </c>
      <c r="M132" s="135">
        <v>16000.0</v>
      </c>
      <c r="N132" s="143">
        <v>43370.0</v>
      </c>
      <c r="O132" s="135" t="s">
        <v>1765</v>
      </c>
      <c r="P132" s="135" t="s">
        <v>1767</v>
      </c>
      <c r="Q132" s="135" t="s">
        <v>3464</v>
      </c>
      <c r="R132" s="135" t="s">
        <v>3466</v>
      </c>
      <c r="S132" s="135" t="s">
        <v>1176</v>
      </c>
    </row>
    <row r="133">
      <c r="A133" s="135">
        <v>132.0</v>
      </c>
      <c r="B133" s="135" t="s">
        <v>3468</v>
      </c>
      <c r="C133" s="135" t="s">
        <v>108</v>
      </c>
      <c r="D133" s="135">
        <v>57.0</v>
      </c>
      <c r="E133" s="135">
        <v>500.0</v>
      </c>
      <c r="F133" s="135">
        <v>4.0</v>
      </c>
      <c r="G133" s="135">
        <v>1.16</v>
      </c>
      <c r="H133" s="135" t="s">
        <v>2909</v>
      </c>
      <c r="I133" s="142">
        <v>46185.2640625</v>
      </c>
      <c r="J133" s="135" t="s">
        <v>1782</v>
      </c>
      <c r="K133" s="135">
        <v>4300.0</v>
      </c>
      <c r="L133" s="135">
        <v>3600.0</v>
      </c>
      <c r="M133" s="135">
        <v>5100.0</v>
      </c>
      <c r="N133" s="143">
        <v>42250.0</v>
      </c>
      <c r="O133" s="135" t="s">
        <v>1765</v>
      </c>
      <c r="P133" s="135" t="s">
        <v>1767</v>
      </c>
      <c r="Q133" s="135" t="s">
        <v>3477</v>
      </c>
      <c r="R133" s="135" t="s">
        <v>3479</v>
      </c>
      <c r="S133" s="135" t="s">
        <v>1788</v>
      </c>
    </row>
    <row r="134">
      <c r="A134" s="135">
        <v>133.0</v>
      </c>
      <c r="B134" s="135" t="s">
        <v>3481</v>
      </c>
      <c r="C134" s="135" t="s">
        <v>108</v>
      </c>
      <c r="D134" s="135">
        <v>56.0</v>
      </c>
      <c r="E134" s="135">
        <v>500.0</v>
      </c>
      <c r="F134" s="135">
        <v>12.0</v>
      </c>
      <c r="H134" s="135" t="s">
        <v>198</v>
      </c>
      <c r="I134" s="142">
        <v>46174.78978009259</v>
      </c>
      <c r="J134" s="135" t="s">
        <v>2225</v>
      </c>
      <c r="K134" s="135">
        <v>2200.0</v>
      </c>
      <c r="L134" s="135">
        <v>10000.0</v>
      </c>
      <c r="M134" s="135">
        <v>15000.0</v>
      </c>
      <c r="N134" s="143">
        <v>42790.0</v>
      </c>
      <c r="O134" s="135" t="s">
        <v>1846</v>
      </c>
      <c r="P134" s="135" t="s">
        <v>1767</v>
      </c>
      <c r="Q134" s="135" t="s">
        <v>3488</v>
      </c>
      <c r="R134" s="135" t="s">
        <v>3490</v>
      </c>
      <c r="S134" s="135" t="s">
        <v>1176</v>
      </c>
    </row>
    <row r="135">
      <c r="A135" s="135">
        <v>134.0</v>
      </c>
      <c r="B135" s="135" t="s">
        <v>3493</v>
      </c>
      <c r="C135" s="135" t="s">
        <v>108</v>
      </c>
      <c r="D135" s="135">
        <v>56.0</v>
      </c>
      <c r="E135" s="135">
        <v>500.0</v>
      </c>
      <c r="F135" s="135">
        <v>8.0</v>
      </c>
      <c r="H135" s="135" t="s">
        <v>112</v>
      </c>
      <c r="I135" s="142">
        <v>46189.149560185186</v>
      </c>
      <c r="J135" s="135" t="s">
        <v>1859</v>
      </c>
      <c r="K135" s="135">
        <v>1900.0</v>
      </c>
      <c r="L135" s="135">
        <v>29000.0</v>
      </c>
      <c r="M135" s="135">
        <v>46000.0</v>
      </c>
      <c r="N135" s="143">
        <v>43841.0</v>
      </c>
      <c r="O135" s="135" t="s">
        <v>1846</v>
      </c>
      <c r="P135" s="135" t="s">
        <v>1767</v>
      </c>
      <c r="Q135" s="135" t="s">
        <v>3499</v>
      </c>
      <c r="R135" s="135" t="s">
        <v>3500</v>
      </c>
      <c r="S135" s="135" t="s">
        <v>1770</v>
      </c>
    </row>
    <row r="136">
      <c r="A136" s="135">
        <v>135.0</v>
      </c>
      <c r="B136" s="135" t="s">
        <v>3503</v>
      </c>
      <c r="C136" s="135" t="s">
        <v>108</v>
      </c>
      <c r="D136" s="135">
        <v>11.0</v>
      </c>
      <c r="E136" s="135">
        <v>500.0</v>
      </c>
      <c r="F136" s="135">
        <v>1.9</v>
      </c>
      <c r="G136" s="135">
        <v>0.91</v>
      </c>
      <c r="H136" s="135" t="s">
        <v>2557</v>
      </c>
      <c r="I136" s="142">
        <v>46184.94053240741</v>
      </c>
      <c r="J136" s="135" t="s">
        <v>2787</v>
      </c>
      <c r="K136" s="135">
        <v>5100.0</v>
      </c>
      <c r="L136" s="135">
        <v>2900.0</v>
      </c>
      <c r="M136" s="135">
        <v>3200.0</v>
      </c>
      <c r="N136" s="143">
        <v>42283.0</v>
      </c>
      <c r="O136" s="135" t="s">
        <v>1765</v>
      </c>
      <c r="P136" s="135" t="s">
        <v>1767</v>
      </c>
      <c r="Q136" s="135" t="s">
        <v>3513</v>
      </c>
      <c r="R136" s="135" t="s">
        <v>3515</v>
      </c>
      <c r="S136" s="135" t="s">
        <v>1770</v>
      </c>
    </row>
    <row r="137">
      <c r="A137" s="135">
        <v>136.0</v>
      </c>
      <c r="B137" s="135" t="s">
        <v>3518</v>
      </c>
      <c r="C137" s="135" t="s">
        <v>108</v>
      </c>
      <c r="D137" s="135">
        <v>45.0</v>
      </c>
      <c r="E137" s="135">
        <v>500.0</v>
      </c>
      <c r="F137" s="135">
        <v>5.0</v>
      </c>
      <c r="H137" s="135" t="s">
        <v>1760</v>
      </c>
      <c r="I137" s="142">
        <v>46186.01212962963</v>
      </c>
      <c r="J137" s="135" t="s">
        <v>3523</v>
      </c>
      <c r="K137" s="135">
        <v>10000.0</v>
      </c>
      <c r="L137" s="135">
        <v>12000.0</v>
      </c>
      <c r="M137" s="135">
        <v>16000.0</v>
      </c>
      <c r="N137" s="143">
        <v>42524.0</v>
      </c>
      <c r="O137" s="135" t="s">
        <v>3328</v>
      </c>
      <c r="P137" s="135" t="s">
        <v>1767</v>
      </c>
      <c r="Q137" s="135" t="s">
        <v>3526</v>
      </c>
      <c r="R137" s="135" t="s">
        <v>3529</v>
      </c>
      <c r="S137" s="135" t="s">
        <v>1176</v>
      </c>
    </row>
    <row r="138">
      <c r="A138" s="135">
        <v>137.0</v>
      </c>
      <c r="B138" s="135" t="s">
        <v>3530</v>
      </c>
      <c r="C138" s="135" t="s">
        <v>108</v>
      </c>
      <c r="D138" s="135">
        <v>62.0</v>
      </c>
      <c r="E138" s="135">
        <v>500.0</v>
      </c>
      <c r="F138" s="135">
        <v>2.5</v>
      </c>
      <c r="H138" s="135" t="s">
        <v>112</v>
      </c>
      <c r="I138" s="142">
        <v>46179.04310185185</v>
      </c>
      <c r="J138" s="135" t="s">
        <v>3534</v>
      </c>
      <c r="K138" s="135">
        <v>2000.0</v>
      </c>
      <c r="L138" s="135">
        <v>29000.0</v>
      </c>
      <c r="M138" s="135">
        <v>45000.0</v>
      </c>
      <c r="N138" s="143">
        <v>42464.0</v>
      </c>
      <c r="O138" s="135" t="s">
        <v>1846</v>
      </c>
      <c r="P138" s="135" t="s">
        <v>1767</v>
      </c>
      <c r="Q138" s="135" t="s">
        <v>3537</v>
      </c>
      <c r="R138" s="135" t="s">
        <v>3538</v>
      </c>
      <c r="S138" s="135" t="s">
        <v>1176</v>
      </c>
    </row>
    <row r="139">
      <c r="A139" s="135">
        <v>138.0</v>
      </c>
      <c r="B139" s="135" t="s">
        <v>1781</v>
      </c>
      <c r="C139" s="135" t="s">
        <v>108</v>
      </c>
      <c r="D139" s="135">
        <v>14.0</v>
      </c>
      <c r="E139" s="135">
        <v>500.0</v>
      </c>
      <c r="F139" s="135">
        <v>8.0</v>
      </c>
      <c r="G139" s="135">
        <v>0.67</v>
      </c>
      <c r="H139" s="135" t="s">
        <v>1760</v>
      </c>
      <c r="I139" s="142">
        <v>46187.03497685185</v>
      </c>
      <c r="J139" s="135" t="s">
        <v>1782</v>
      </c>
      <c r="K139" s="135">
        <v>8100.0</v>
      </c>
      <c r="L139" s="135">
        <v>13000.0</v>
      </c>
      <c r="M139" s="135">
        <v>16000.0</v>
      </c>
      <c r="N139" s="143">
        <v>42262.0</v>
      </c>
      <c r="O139" s="135" t="s">
        <v>1765</v>
      </c>
      <c r="P139" s="135" t="s">
        <v>1767</v>
      </c>
      <c r="Q139" s="135" t="s">
        <v>1783</v>
      </c>
      <c r="R139" s="135" t="s">
        <v>1784</v>
      </c>
      <c r="S139" s="135" t="s">
        <v>1176</v>
      </c>
    </row>
    <row r="140">
      <c r="A140" s="135">
        <v>139.0</v>
      </c>
      <c r="B140" s="135" t="s">
        <v>2250</v>
      </c>
      <c r="C140" s="135" t="s">
        <v>108</v>
      </c>
      <c r="D140" s="135">
        <v>60.0</v>
      </c>
      <c r="E140" s="135">
        <v>500.0</v>
      </c>
      <c r="F140" s="135">
        <v>8.0</v>
      </c>
      <c r="H140" s="135" t="s">
        <v>198</v>
      </c>
      <c r="I140" s="142">
        <v>46172.064351851855</v>
      </c>
      <c r="J140" s="135" t="s">
        <v>1859</v>
      </c>
      <c r="K140" s="135">
        <v>2500.0</v>
      </c>
      <c r="L140" s="135">
        <v>2400.0</v>
      </c>
      <c r="M140" s="135">
        <v>21000.0</v>
      </c>
      <c r="N140" s="143">
        <v>42416.0</v>
      </c>
      <c r="O140" s="135" t="s">
        <v>1846</v>
      </c>
      <c r="P140" s="135" t="s">
        <v>1767</v>
      </c>
      <c r="Q140" s="135" t="s">
        <v>3556</v>
      </c>
      <c r="R140" s="135" t="s">
        <v>3558</v>
      </c>
      <c r="S140" s="135" t="s">
        <v>1176</v>
      </c>
    </row>
    <row r="141">
      <c r="A141" s="135">
        <v>140.0</v>
      </c>
      <c r="B141" s="135" t="s">
        <v>3560</v>
      </c>
      <c r="C141" s="135" t="s">
        <v>108</v>
      </c>
      <c r="D141" s="135">
        <v>62.0</v>
      </c>
      <c r="E141" s="135">
        <v>500.0</v>
      </c>
      <c r="F141" s="135">
        <v>1.2</v>
      </c>
      <c r="H141" s="135" t="s">
        <v>313</v>
      </c>
      <c r="I141" s="142">
        <v>46176.316655092596</v>
      </c>
      <c r="J141" s="135" t="s">
        <v>2236</v>
      </c>
      <c r="K141" s="135">
        <v>7700.0</v>
      </c>
      <c r="L141" s="135">
        <v>30000.0</v>
      </c>
      <c r="M141" s="135">
        <v>35000.0</v>
      </c>
      <c r="N141" s="143">
        <v>42928.0</v>
      </c>
      <c r="O141" s="135" t="s">
        <v>1765</v>
      </c>
      <c r="P141" s="135" t="s">
        <v>1767</v>
      </c>
      <c r="Q141" s="135" t="s">
        <v>3564</v>
      </c>
      <c r="R141" s="135" t="s">
        <v>3565</v>
      </c>
      <c r="S141" s="135" t="s">
        <v>1770</v>
      </c>
    </row>
    <row r="142">
      <c r="A142" s="135">
        <v>141.0</v>
      </c>
      <c r="B142" s="135" t="s">
        <v>3568</v>
      </c>
      <c r="C142" s="135" t="s">
        <v>108</v>
      </c>
      <c r="D142" s="135">
        <v>70.0</v>
      </c>
      <c r="E142" s="135">
        <v>500.0</v>
      </c>
      <c r="F142" s="135">
        <v>0.7</v>
      </c>
      <c r="H142" s="135" t="s">
        <v>2181</v>
      </c>
      <c r="I142" s="142">
        <v>46181.13491898148</v>
      </c>
      <c r="J142" s="135" t="s">
        <v>2682</v>
      </c>
      <c r="K142" s="135">
        <v>5000.0</v>
      </c>
      <c r="L142" s="135">
        <v>2300.0</v>
      </c>
      <c r="M142" s="135">
        <v>2300.0</v>
      </c>
      <c r="N142" s="143">
        <v>42353.0</v>
      </c>
      <c r="O142" s="135" t="s">
        <v>1765</v>
      </c>
      <c r="P142" s="135" t="s">
        <v>1767</v>
      </c>
      <c r="Q142" s="135" t="s">
        <v>3571</v>
      </c>
      <c r="R142" s="135" t="s">
        <v>3572</v>
      </c>
      <c r="S142" s="135" t="s">
        <v>1770</v>
      </c>
    </row>
    <row r="143">
      <c r="A143" s="135">
        <v>142.0</v>
      </c>
      <c r="B143" s="135" t="s">
        <v>3574</v>
      </c>
      <c r="C143" s="135" t="s">
        <v>108</v>
      </c>
      <c r="D143" s="135">
        <v>36.0</v>
      </c>
      <c r="E143" s="135">
        <v>500.0</v>
      </c>
      <c r="F143" s="135">
        <v>3.0</v>
      </c>
      <c r="H143" s="135" t="s">
        <v>112</v>
      </c>
      <c r="I143" s="142">
        <v>46180.306875</v>
      </c>
      <c r="J143" s="135" t="s">
        <v>1795</v>
      </c>
      <c r="K143" s="135">
        <v>1800.0</v>
      </c>
      <c r="L143" s="135">
        <v>29000.0</v>
      </c>
      <c r="M143" s="135">
        <v>44000.0</v>
      </c>
      <c r="N143" s="143">
        <v>42872.0</v>
      </c>
      <c r="O143" s="135" t="s">
        <v>1846</v>
      </c>
      <c r="P143" s="135" t="s">
        <v>1767</v>
      </c>
      <c r="Q143" s="135" t="s">
        <v>3576</v>
      </c>
      <c r="R143" s="135" t="s">
        <v>3577</v>
      </c>
      <c r="S143" s="135" t="s">
        <v>2006</v>
      </c>
    </row>
    <row r="144">
      <c r="A144" s="135">
        <v>143.0</v>
      </c>
      <c r="B144" s="135" t="s">
        <v>3578</v>
      </c>
      <c r="C144" s="135" t="s">
        <v>108</v>
      </c>
      <c r="D144" s="135">
        <v>16.0</v>
      </c>
      <c r="E144" s="135">
        <v>500.0</v>
      </c>
      <c r="F144" s="135">
        <v>1.4</v>
      </c>
      <c r="H144" s="135" t="s">
        <v>266</v>
      </c>
      <c r="I144" s="142">
        <v>46188.98359953704</v>
      </c>
      <c r="J144" s="135" t="s">
        <v>2372</v>
      </c>
      <c r="K144" s="135">
        <v>3200.0</v>
      </c>
      <c r="L144" s="135">
        <v>8200.0</v>
      </c>
      <c r="M144" s="135">
        <v>13000.0</v>
      </c>
      <c r="N144" s="143">
        <v>42396.0</v>
      </c>
      <c r="O144" s="135" t="s">
        <v>1765</v>
      </c>
      <c r="P144" s="135" t="s">
        <v>1767</v>
      </c>
      <c r="Q144" s="135" t="s">
        <v>3581</v>
      </c>
      <c r="R144" s="135" t="s">
        <v>3583</v>
      </c>
      <c r="S144" s="135" t="s">
        <v>1176</v>
      </c>
    </row>
    <row r="145">
      <c r="A145" s="135">
        <v>144.0</v>
      </c>
      <c r="B145" s="135" t="s">
        <v>3584</v>
      </c>
      <c r="C145" s="135" t="s">
        <v>108</v>
      </c>
      <c r="D145" s="135">
        <v>11.0</v>
      </c>
      <c r="E145" s="135">
        <v>500.0</v>
      </c>
      <c r="F145" s="135">
        <v>0.5</v>
      </c>
      <c r="H145" s="135" t="s">
        <v>2701</v>
      </c>
      <c r="I145" s="142">
        <v>46185.27842592593</v>
      </c>
      <c r="J145" s="135" t="s">
        <v>1782</v>
      </c>
      <c r="K145" s="135">
        <v>5700.0</v>
      </c>
      <c r="L145" s="135">
        <v>1600.0</v>
      </c>
      <c r="M145" s="135">
        <v>1800.0</v>
      </c>
      <c r="N145" s="143">
        <v>42985.0</v>
      </c>
      <c r="O145" s="135" t="s">
        <v>1765</v>
      </c>
      <c r="P145" s="135" t="s">
        <v>1767</v>
      </c>
      <c r="Q145" s="135" t="s">
        <v>3587</v>
      </c>
      <c r="R145" s="135" t="s">
        <v>3588</v>
      </c>
      <c r="S145" s="135" t="s">
        <v>1176</v>
      </c>
    </row>
    <row r="146">
      <c r="A146" s="135">
        <v>145.0</v>
      </c>
      <c r="B146" s="135" t="s">
        <v>210</v>
      </c>
      <c r="C146" s="135" t="s">
        <v>108</v>
      </c>
      <c r="D146" s="135">
        <v>5.0</v>
      </c>
      <c r="E146" s="135">
        <v>500.0</v>
      </c>
      <c r="H146" s="135" t="s">
        <v>212</v>
      </c>
      <c r="I146" s="142">
        <v>46185.29174768519</v>
      </c>
      <c r="J146" s="135" t="s">
        <v>1786</v>
      </c>
      <c r="K146" s="135">
        <v>700.0</v>
      </c>
      <c r="L146" s="135">
        <v>70.0</v>
      </c>
      <c r="M146" s="135">
        <v>80.0</v>
      </c>
      <c r="N146" s="143">
        <v>43860.0</v>
      </c>
      <c r="O146" s="135" t="s">
        <v>1765</v>
      </c>
      <c r="P146" s="135" t="s">
        <v>1767</v>
      </c>
      <c r="Q146" s="135" t="s">
        <v>1787</v>
      </c>
      <c r="S146" s="135" t="s">
        <v>1788</v>
      </c>
    </row>
    <row r="147">
      <c r="A147" s="135">
        <v>146.0</v>
      </c>
      <c r="B147" s="135" t="s">
        <v>3592</v>
      </c>
      <c r="C147" s="135" t="s">
        <v>108</v>
      </c>
      <c r="D147" s="135">
        <v>3.0</v>
      </c>
      <c r="E147" s="135">
        <v>500.0</v>
      </c>
      <c r="F147" s="135">
        <v>7.0</v>
      </c>
      <c r="H147" s="135" t="s">
        <v>3592</v>
      </c>
      <c r="I147" s="142">
        <v>46186.32850694445</v>
      </c>
      <c r="J147" s="135" t="s">
        <v>1908</v>
      </c>
      <c r="K147" s="135">
        <v>2100.0</v>
      </c>
      <c r="L147" s="135">
        <v>250.0</v>
      </c>
      <c r="M147" s="135">
        <v>700.0</v>
      </c>
      <c r="N147" s="143">
        <v>42293.0</v>
      </c>
      <c r="O147" s="135" t="s">
        <v>1846</v>
      </c>
      <c r="P147" s="135" t="s">
        <v>1767</v>
      </c>
      <c r="Q147" s="135" t="s">
        <v>3595</v>
      </c>
      <c r="R147" s="135" t="s">
        <v>3596</v>
      </c>
      <c r="S147" s="135" t="s">
        <v>1770</v>
      </c>
    </row>
    <row r="148">
      <c r="A148" s="135">
        <v>147.0</v>
      </c>
      <c r="B148" s="135" t="s">
        <v>3597</v>
      </c>
      <c r="C148" s="135" t="s">
        <v>108</v>
      </c>
      <c r="D148" s="135">
        <v>68.0</v>
      </c>
      <c r="E148" s="135">
        <v>500.0</v>
      </c>
      <c r="F148" s="135">
        <v>3.0</v>
      </c>
      <c r="H148" s="135" t="s">
        <v>313</v>
      </c>
      <c r="I148" s="142">
        <v>46177.32121527778</v>
      </c>
      <c r="J148" s="135" t="s">
        <v>1859</v>
      </c>
      <c r="K148" s="135">
        <v>900.0</v>
      </c>
      <c r="L148" s="135">
        <v>29000.0</v>
      </c>
      <c r="M148" s="135">
        <v>35000.0</v>
      </c>
      <c r="N148" s="143">
        <v>42299.0</v>
      </c>
      <c r="O148" s="135" t="s">
        <v>1846</v>
      </c>
      <c r="P148" s="135" t="s">
        <v>1767</v>
      </c>
      <c r="Q148" s="135" t="s">
        <v>3604</v>
      </c>
      <c r="R148" s="135" t="s">
        <v>3606</v>
      </c>
      <c r="S148" s="135" t="s">
        <v>3609</v>
      </c>
    </row>
    <row r="149">
      <c r="A149" s="135">
        <v>148.0</v>
      </c>
      <c r="B149" s="135" t="s">
        <v>3611</v>
      </c>
      <c r="C149" s="135" t="s">
        <v>108</v>
      </c>
      <c r="D149" s="135">
        <v>46.0</v>
      </c>
      <c r="E149" s="135">
        <v>500.0</v>
      </c>
      <c r="F149" s="135">
        <v>3.5</v>
      </c>
      <c r="H149" s="135" t="s">
        <v>3613</v>
      </c>
      <c r="I149" s="142">
        <v>46175.32498842593</v>
      </c>
      <c r="J149" s="135" t="s">
        <v>3615</v>
      </c>
      <c r="K149" s="135">
        <v>3100.0</v>
      </c>
      <c r="L149" s="135">
        <v>4100.0</v>
      </c>
      <c r="M149" s="135">
        <v>5000.0</v>
      </c>
      <c r="N149" s="143">
        <v>43397.0</v>
      </c>
      <c r="O149" s="135" t="s">
        <v>1765</v>
      </c>
      <c r="P149" s="135" t="s">
        <v>1767</v>
      </c>
      <c r="Q149" s="135" t="s">
        <v>3619</v>
      </c>
      <c r="R149" s="135" t="s">
        <v>3621</v>
      </c>
      <c r="S149" s="135" t="s">
        <v>1904</v>
      </c>
    </row>
    <row r="150">
      <c r="A150" s="135">
        <v>149.0</v>
      </c>
      <c r="B150" s="135" t="s">
        <v>3622</v>
      </c>
      <c r="C150" s="135" t="s">
        <v>108</v>
      </c>
      <c r="D150" s="135">
        <v>63.0</v>
      </c>
      <c r="E150" s="135">
        <v>500.0</v>
      </c>
      <c r="F150" s="135">
        <v>3.0</v>
      </c>
      <c r="H150" s="135" t="s">
        <v>313</v>
      </c>
      <c r="I150" s="142">
        <v>46180.23527777778</v>
      </c>
      <c r="J150" s="135" t="s">
        <v>3624</v>
      </c>
      <c r="K150" s="135">
        <v>1000.0</v>
      </c>
      <c r="L150" s="135">
        <v>28000.0</v>
      </c>
      <c r="M150" s="135">
        <v>33000.0</v>
      </c>
      <c r="N150" s="143">
        <v>42399.0</v>
      </c>
      <c r="O150" s="135" t="s">
        <v>1846</v>
      </c>
      <c r="P150" s="135" t="s">
        <v>1767</v>
      </c>
      <c r="Q150" s="135" t="s">
        <v>3627</v>
      </c>
      <c r="R150" s="135" t="s">
        <v>3628</v>
      </c>
      <c r="S150" s="135" t="s">
        <v>1871</v>
      </c>
    </row>
    <row r="151">
      <c r="A151" s="135">
        <v>150.0</v>
      </c>
      <c r="B151" s="135" t="s">
        <v>3399</v>
      </c>
      <c r="C151" s="135" t="s">
        <v>108</v>
      </c>
      <c r="D151" s="135">
        <v>1.0</v>
      </c>
      <c r="E151" s="135">
        <v>500.0</v>
      </c>
      <c r="F151" s="135">
        <v>6.0</v>
      </c>
      <c r="H151" s="135" t="s">
        <v>3396</v>
      </c>
      <c r="I151" s="142">
        <v>46179.25576388889</v>
      </c>
      <c r="J151" s="135" t="s">
        <v>1834</v>
      </c>
      <c r="K151" s="135">
        <v>800.0</v>
      </c>
      <c r="L151" s="135">
        <v>150.0</v>
      </c>
      <c r="M151" s="135">
        <v>250.0</v>
      </c>
      <c r="N151" s="143">
        <v>43840.0</v>
      </c>
      <c r="O151" s="135" t="s">
        <v>1846</v>
      </c>
      <c r="P151" s="135" t="s">
        <v>1767</v>
      </c>
      <c r="Q151" s="135" t="s">
        <v>3632</v>
      </c>
      <c r="R151" s="135" t="s">
        <v>3633</v>
      </c>
      <c r="S151" s="135" t="s">
        <v>1176</v>
      </c>
    </row>
    <row r="152">
      <c r="A152" s="135">
        <v>151.0</v>
      </c>
      <c r="B152" s="135" t="s">
        <v>1882</v>
      </c>
      <c r="C152" s="135" t="s">
        <v>108</v>
      </c>
      <c r="D152" s="135">
        <v>43.0</v>
      </c>
      <c r="E152" s="135">
        <v>500.0</v>
      </c>
      <c r="F152" s="135">
        <v>7.0</v>
      </c>
      <c r="G152" s="135">
        <v>1.15</v>
      </c>
      <c r="H152" s="135" t="s">
        <v>112</v>
      </c>
      <c r="I152" s="142">
        <v>46177.440254629626</v>
      </c>
      <c r="J152" s="135" t="s">
        <v>1884</v>
      </c>
      <c r="K152" s="135">
        <v>2200.0</v>
      </c>
      <c r="L152" s="135">
        <v>30000.0</v>
      </c>
      <c r="M152" s="135">
        <v>45000.0</v>
      </c>
      <c r="N152" s="143">
        <v>42251.0</v>
      </c>
      <c r="O152" s="135" t="s">
        <v>1846</v>
      </c>
      <c r="P152" s="135" t="s">
        <v>1767</v>
      </c>
      <c r="Q152" s="135" t="s">
        <v>1888</v>
      </c>
      <c r="R152" s="135" t="s">
        <v>1891</v>
      </c>
      <c r="S152" s="135" t="s">
        <v>1770</v>
      </c>
    </row>
    <row r="153">
      <c r="A153" s="135">
        <v>152.0</v>
      </c>
      <c r="B153" s="135" t="s">
        <v>3638</v>
      </c>
      <c r="C153" s="135" t="s">
        <v>108</v>
      </c>
      <c r="D153" s="135">
        <v>74.0</v>
      </c>
      <c r="E153" s="135">
        <v>500.0</v>
      </c>
      <c r="F153" s="135">
        <v>4.5</v>
      </c>
      <c r="H153" s="135" t="s">
        <v>2929</v>
      </c>
      <c r="I153" s="142">
        <v>46190.45302083333</v>
      </c>
      <c r="J153" s="135" t="s">
        <v>3641</v>
      </c>
      <c r="K153" s="135">
        <v>4300.0</v>
      </c>
      <c r="L153" s="135">
        <v>7000.0</v>
      </c>
      <c r="M153" s="135">
        <v>7600.0</v>
      </c>
      <c r="N153" s="143">
        <v>43039.0</v>
      </c>
      <c r="O153" s="135" t="s">
        <v>1765</v>
      </c>
      <c r="P153" s="135" t="s">
        <v>1767</v>
      </c>
      <c r="Q153" s="135" t="s">
        <v>3643</v>
      </c>
      <c r="R153" s="135" t="s">
        <v>3644</v>
      </c>
      <c r="S153" s="135" t="s">
        <v>1770</v>
      </c>
    </row>
    <row r="154">
      <c r="A154" s="135">
        <v>153.0</v>
      </c>
      <c r="B154" s="135" t="s">
        <v>3646</v>
      </c>
      <c r="C154" s="135" t="s">
        <v>108</v>
      </c>
      <c r="D154" s="135">
        <v>15.0</v>
      </c>
      <c r="E154" s="135">
        <v>500.0</v>
      </c>
      <c r="F154" s="135">
        <v>3.0</v>
      </c>
      <c r="H154" s="135" t="s">
        <v>313</v>
      </c>
      <c r="I154" s="142">
        <v>46184.30315972222</v>
      </c>
      <c r="J154" s="135" t="s">
        <v>2142</v>
      </c>
      <c r="K154" s="135">
        <v>7300.0</v>
      </c>
      <c r="L154" s="135">
        <v>8100.0</v>
      </c>
      <c r="M154" s="135">
        <v>11000.0</v>
      </c>
      <c r="N154" s="143">
        <v>42444.0</v>
      </c>
      <c r="O154" s="135" t="s">
        <v>1765</v>
      </c>
      <c r="P154" s="135" t="s">
        <v>1767</v>
      </c>
      <c r="Q154" s="135" t="s">
        <v>3648</v>
      </c>
      <c r="R154" s="135" t="s">
        <v>3650</v>
      </c>
      <c r="S154" s="135" t="s">
        <v>1770</v>
      </c>
    </row>
    <row r="155">
      <c r="A155" s="135">
        <v>154.0</v>
      </c>
      <c r="B155" s="135" t="s">
        <v>3651</v>
      </c>
      <c r="C155" s="135" t="s">
        <v>108</v>
      </c>
      <c r="D155" s="135">
        <v>42.0</v>
      </c>
      <c r="E155" s="135">
        <v>500.0</v>
      </c>
      <c r="H155" s="135" t="s">
        <v>1760</v>
      </c>
      <c r="I155" s="142">
        <v>46159.71450231481</v>
      </c>
      <c r="J155" s="135" t="s">
        <v>3654</v>
      </c>
      <c r="K155" s="135">
        <v>800.0</v>
      </c>
      <c r="L155" s="135">
        <v>27000.0</v>
      </c>
      <c r="M155" s="135">
        <v>43000.0</v>
      </c>
      <c r="N155" s="143">
        <v>43840.0</v>
      </c>
      <c r="O155" s="135" t="s">
        <v>1765</v>
      </c>
      <c r="P155" s="135" t="s">
        <v>1767</v>
      </c>
      <c r="Q155" s="135" t="s">
        <v>3657</v>
      </c>
      <c r="S155" s="135" t="s">
        <v>1176</v>
      </c>
    </row>
    <row r="156">
      <c r="A156" s="135">
        <v>155.0</v>
      </c>
      <c r="B156" s="135" t="s">
        <v>2909</v>
      </c>
      <c r="C156" s="135" t="s">
        <v>108</v>
      </c>
      <c r="D156" s="135">
        <v>58.0</v>
      </c>
      <c r="E156" s="135">
        <v>500.0</v>
      </c>
      <c r="F156" s="135">
        <v>2.5</v>
      </c>
      <c r="G156" s="135">
        <v>3.16</v>
      </c>
      <c r="H156" s="135" t="s">
        <v>2909</v>
      </c>
      <c r="I156" s="142">
        <v>46177.64181712963</v>
      </c>
      <c r="J156" s="135" t="s">
        <v>3624</v>
      </c>
      <c r="K156" s="135">
        <v>1100.0</v>
      </c>
      <c r="L156" s="135">
        <v>3500.0</v>
      </c>
      <c r="M156" s="135">
        <v>4600.0</v>
      </c>
      <c r="N156" s="143">
        <v>42249.0</v>
      </c>
      <c r="O156" s="135" t="s">
        <v>1846</v>
      </c>
      <c r="P156" s="135" t="s">
        <v>1767</v>
      </c>
      <c r="Q156" s="135" t="s">
        <v>3664</v>
      </c>
      <c r="R156" s="135" t="s">
        <v>3665</v>
      </c>
      <c r="S156" s="135" t="s">
        <v>1788</v>
      </c>
    </row>
    <row r="157">
      <c r="A157" s="135">
        <v>156.0</v>
      </c>
      <c r="B157" s="135" t="s">
        <v>3666</v>
      </c>
      <c r="C157" s="135" t="s">
        <v>108</v>
      </c>
      <c r="D157" s="135">
        <v>3.0</v>
      </c>
      <c r="E157" s="135">
        <v>500.0</v>
      </c>
      <c r="F157" s="135">
        <v>1.0</v>
      </c>
      <c r="H157" s="135" t="s">
        <v>3666</v>
      </c>
      <c r="I157" s="142">
        <v>46176.32289351852</v>
      </c>
      <c r="J157" s="135" t="s">
        <v>2372</v>
      </c>
      <c r="K157" s="135">
        <v>4300.0</v>
      </c>
      <c r="L157" s="135">
        <v>900.0</v>
      </c>
      <c r="M157" s="135">
        <v>1700.0</v>
      </c>
      <c r="N157" s="143">
        <v>42587.0</v>
      </c>
      <c r="O157" s="135" t="s">
        <v>1765</v>
      </c>
      <c r="P157" s="135" t="s">
        <v>1767</v>
      </c>
      <c r="Q157" s="135" t="s">
        <v>3673</v>
      </c>
      <c r="R157" s="135" t="s">
        <v>3674</v>
      </c>
      <c r="S157" s="135" t="s">
        <v>3675</v>
      </c>
    </row>
    <row r="158">
      <c r="A158" s="135">
        <v>157.0</v>
      </c>
      <c r="B158" s="135" t="s">
        <v>3677</v>
      </c>
      <c r="C158" s="135" t="s">
        <v>108</v>
      </c>
      <c r="D158" s="135">
        <v>69.0</v>
      </c>
      <c r="E158" s="135">
        <v>500.0</v>
      </c>
      <c r="F158" s="135">
        <v>0.6</v>
      </c>
      <c r="H158" s="135" t="s">
        <v>3679</v>
      </c>
      <c r="I158" s="142">
        <v>46171.752430555556</v>
      </c>
      <c r="J158" s="135" t="s">
        <v>1782</v>
      </c>
      <c r="K158" s="135">
        <v>4400.0</v>
      </c>
      <c r="L158" s="135">
        <v>100.0</v>
      </c>
      <c r="M158" s="135">
        <v>100.0</v>
      </c>
      <c r="N158" s="143">
        <v>42927.0</v>
      </c>
      <c r="O158" s="135" t="s">
        <v>1765</v>
      </c>
      <c r="P158" s="135" t="s">
        <v>1767</v>
      </c>
      <c r="Q158" s="135" t="s">
        <v>3684</v>
      </c>
      <c r="R158" s="135" t="s">
        <v>3685</v>
      </c>
      <c r="S158" s="135" t="s">
        <v>1770</v>
      </c>
    </row>
    <row r="159">
      <c r="A159" s="135">
        <v>158.0</v>
      </c>
      <c r="B159" s="135" t="s">
        <v>3687</v>
      </c>
      <c r="C159" s="135" t="s">
        <v>108</v>
      </c>
      <c r="D159" s="135">
        <v>7.0</v>
      </c>
      <c r="E159" s="135">
        <v>500.0</v>
      </c>
      <c r="F159" s="135">
        <v>5.0</v>
      </c>
      <c r="H159" s="135" t="s">
        <v>1981</v>
      </c>
      <c r="I159" s="142">
        <v>46183.19578703704</v>
      </c>
      <c r="J159" s="135" t="s">
        <v>3690</v>
      </c>
      <c r="K159" s="135">
        <v>5800.0</v>
      </c>
      <c r="L159" s="135">
        <v>8600.0</v>
      </c>
      <c r="M159" s="135">
        <v>31000.0</v>
      </c>
      <c r="N159" s="143">
        <v>42289.0</v>
      </c>
      <c r="O159" s="135" t="s">
        <v>1765</v>
      </c>
      <c r="P159" s="135" t="s">
        <v>1767</v>
      </c>
      <c r="Q159" s="135" t="s">
        <v>3695</v>
      </c>
      <c r="R159" s="135" t="s">
        <v>3697</v>
      </c>
      <c r="S159" s="135" t="s">
        <v>1176</v>
      </c>
    </row>
    <row r="160">
      <c r="A160" s="135">
        <v>159.0</v>
      </c>
      <c r="B160" s="135" t="s">
        <v>3698</v>
      </c>
      <c r="C160" s="135" t="s">
        <v>108</v>
      </c>
      <c r="D160" s="135">
        <v>17.0</v>
      </c>
      <c r="E160" s="135">
        <v>500.0</v>
      </c>
      <c r="F160" s="135">
        <v>1.9</v>
      </c>
      <c r="H160" s="135" t="s">
        <v>2557</v>
      </c>
      <c r="I160" s="142">
        <v>46174.92427083333</v>
      </c>
      <c r="J160" s="135" t="s">
        <v>3702</v>
      </c>
      <c r="K160" s="135">
        <v>3700.0</v>
      </c>
      <c r="L160" s="135">
        <v>2700.0</v>
      </c>
      <c r="M160" s="135">
        <v>3000.0</v>
      </c>
      <c r="N160" s="143">
        <v>42303.0</v>
      </c>
      <c r="O160" s="135" t="s">
        <v>1765</v>
      </c>
      <c r="P160" s="135" t="s">
        <v>1767</v>
      </c>
      <c r="Q160" s="135" t="s">
        <v>3706</v>
      </c>
      <c r="R160" s="135" t="s">
        <v>3707</v>
      </c>
      <c r="S160" s="135" t="s">
        <v>1770</v>
      </c>
    </row>
    <row r="161">
      <c r="A161" s="135">
        <v>160.0</v>
      </c>
      <c r="B161" s="135" t="s">
        <v>3709</v>
      </c>
      <c r="C161" s="135" t="s">
        <v>108</v>
      </c>
      <c r="D161" s="135">
        <v>52.0</v>
      </c>
      <c r="E161" s="135">
        <v>450.0</v>
      </c>
      <c r="F161" s="135">
        <v>5.0</v>
      </c>
      <c r="H161" s="135" t="s">
        <v>112</v>
      </c>
      <c r="I161" s="142">
        <v>46177.8409375</v>
      </c>
      <c r="J161" s="135" t="s">
        <v>2241</v>
      </c>
      <c r="K161" s="135">
        <v>2000.0</v>
      </c>
      <c r="L161" s="135">
        <v>30000.0</v>
      </c>
      <c r="M161" s="135">
        <v>46000.0</v>
      </c>
      <c r="N161" s="143">
        <v>42440.0</v>
      </c>
      <c r="O161" s="135" t="s">
        <v>2143</v>
      </c>
      <c r="P161" s="135" t="s">
        <v>1767</v>
      </c>
      <c r="Q161" s="135" t="s">
        <v>3713</v>
      </c>
      <c r="R161" s="135" t="s">
        <v>3715</v>
      </c>
      <c r="S161" s="135" t="s">
        <v>1871</v>
      </c>
    </row>
    <row r="162">
      <c r="A162" s="135">
        <v>161.0</v>
      </c>
      <c r="B162" s="135" t="s">
        <v>3718</v>
      </c>
      <c r="C162" s="135" t="s">
        <v>108</v>
      </c>
      <c r="D162" s="135">
        <v>4.0</v>
      </c>
      <c r="E162" s="135">
        <v>450.0</v>
      </c>
      <c r="F162" s="135">
        <v>0.7</v>
      </c>
      <c r="H162" s="135" t="s">
        <v>198</v>
      </c>
      <c r="I162" s="142">
        <v>46177.60591435185</v>
      </c>
      <c r="J162" s="135" t="s">
        <v>1773</v>
      </c>
      <c r="K162" s="135">
        <v>6400.0</v>
      </c>
      <c r="L162" s="135">
        <v>9800.0</v>
      </c>
      <c r="M162" s="135">
        <v>15000.0</v>
      </c>
      <c r="N162" s="143">
        <v>42865.0</v>
      </c>
      <c r="O162" s="135" t="s">
        <v>1765</v>
      </c>
      <c r="P162" s="135" t="s">
        <v>1767</v>
      </c>
      <c r="Q162" s="135" t="s">
        <v>3722</v>
      </c>
      <c r="R162" s="135" t="s">
        <v>3723</v>
      </c>
      <c r="S162" s="135" t="s">
        <v>1176</v>
      </c>
    </row>
    <row r="163">
      <c r="A163" s="135">
        <v>162.0</v>
      </c>
      <c r="B163" s="135" t="s">
        <v>3725</v>
      </c>
      <c r="C163" s="135" t="s">
        <v>108</v>
      </c>
      <c r="D163" s="135">
        <v>59.0</v>
      </c>
      <c r="E163" s="135">
        <v>450.0</v>
      </c>
      <c r="F163" s="135">
        <v>5.0</v>
      </c>
      <c r="H163" s="135" t="s">
        <v>3203</v>
      </c>
      <c r="I163" s="142">
        <v>46172.28905092592</v>
      </c>
      <c r="J163" s="135" t="s">
        <v>3690</v>
      </c>
      <c r="K163" s="135">
        <v>1700.0</v>
      </c>
      <c r="L163" s="135">
        <v>4500.0</v>
      </c>
      <c r="M163" s="135">
        <v>5300.0</v>
      </c>
      <c r="N163" s="143">
        <v>43944.0</v>
      </c>
      <c r="O163" s="135" t="s">
        <v>1765</v>
      </c>
      <c r="P163" s="135" t="s">
        <v>1767</v>
      </c>
      <c r="Q163" s="135" t="s">
        <v>3728</v>
      </c>
      <c r="R163" s="135" t="s">
        <v>3730</v>
      </c>
      <c r="S163" s="135" t="s">
        <v>1904</v>
      </c>
    </row>
    <row r="164">
      <c r="A164" s="135">
        <v>163.0</v>
      </c>
      <c r="B164" s="135" t="s">
        <v>3732</v>
      </c>
      <c r="C164" s="135" t="s">
        <v>108</v>
      </c>
      <c r="D164" s="135">
        <v>2.0</v>
      </c>
      <c r="E164" s="135">
        <v>450.0</v>
      </c>
      <c r="H164" s="135" t="s">
        <v>3733</v>
      </c>
      <c r="I164" s="142">
        <v>46187.76740740741</v>
      </c>
      <c r="J164" s="135" t="s">
        <v>1834</v>
      </c>
      <c r="K164" s="135">
        <v>1500.0</v>
      </c>
      <c r="L164" s="135">
        <v>200.0</v>
      </c>
      <c r="M164" s="135">
        <v>900.0</v>
      </c>
      <c r="N164" s="143">
        <v>43132.0</v>
      </c>
      <c r="O164" s="135" t="s">
        <v>1846</v>
      </c>
      <c r="P164" s="135" t="s">
        <v>1767</v>
      </c>
      <c r="Q164" s="135" t="s">
        <v>3735</v>
      </c>
      <c r="R164" s="135" t="s">
        <v>3736</v>
      </c>
      <c r="S164" s="135" t="s">
        <v>1176</v>
      </c>
    </row>
    <row r="165">
      <c r="A165" s="135">
        <v>164.0</v>
      </c>
      <c r="B165" s="135" t="s">
        <v>3737</v>
      </c>
      <c r="C165" s="135" t="s">
        <v>108</v>
      </c>
      <c r="D165" s="135">
        <v>68.0</v>
      </c>
      <c r="E165" s="135">
        <v>450.0</v>
      </c>
      <c r="F165" s="135">
        <v>2.5</v>
      </c>
      <c r="G165" s="135">
        <v>0.31</v>
      </c>
      <c r="H165" s="135" t="s">
        <v>3738</v>
      </c>
      <c r="I165" s="142">
        <v>46177.378020833334</v>
      </c>
      <c r="J165" s="135" t="s">
        <v>3740</v>
      </c>
      <c r="K165" s="135">
        <v>5200.0</v>
      </c>
      <c r="L165" s="135">
        <v>600.0</v>
      </c>
      <c r="M165" s="135">
        <v>700.0</v>
      </c>
      <c r="N165" s="143">
        <v>42280.0</v>
      </c>
      <c r="O165" s="135" t="s">
        <v>1765</v>
      </c>
      <c r="P165" s="135" t="s">
        <v>1767</v>
      </c>
      <c r="Q165" s="135" t="s">
        <v>3743</v>
      </c>
      <c r="R165" s="135" t="s">
        <v>3745</v>
      </c>
      <c r="S165" s="135" t="s">
        <v>1788</v>
      </c>
    </row>
    <row r="166">
      <c r="A166" s="135">
        <v>165.0</v>
      </c>
      <c r="B166" s="135" t="s">
        <v>3746</v>
      </c>
      <c r="C166" s="135" t="s">
        <v>108</v>
      </c>
      <c r="D166" s="135">
        <v>16.0</v>
      </c>
      <c r="E166" s="135">
        <v>450.0</v>
      </c>
      <c r="F166" s="135">
        <v>3.0</v>
      </c>
      <c r="H166" s="135" t="s">
        <v>3747</v>
      </c>
      <c r="I166" s="142">
        <v>46178.58008101852</v>
      </c>
      <c r="J166" s="135" t="s">
        <v>3749</v>
      </c>
      <c r="K166" s="135">
        <v>4500.0</v>
      </c>
      <c r="L166" s="135">
        <v>150.0</v>
      </c>
      <c r="M166" s="135">
        <v>44000.0</v>
      </c>
      <c r="N166" s="143">
        <v>42541.0</v>
      </c>
      <c r="O166" s="135" t="s">
        <v>1765</v>
      </c>
      <c r="P166" s="135" t="s">
        <v>1767</v>
      </c>
      <c r="Q166" s="135" t="s">
        <v>3753</v>
      </c>
      <c r="R166" s="135" t="s">
        <v>3754</v>
      </c>
      <c r="S166" s="135" t="s">
        <v>1770</v>
      </c>
    </row>
    <row r="167">
      <c r="A167" s="135">
        <v>166.0</v>
      </c>
      <c r="B167" s="135" t="s">
        <v>3757</v>
      </c>
      <c r="C167" s="135" t="s">
        <v>108</v>
      </c>
      <c r="D167" s="135">
        <v>44.0</v>
      </c>
      <c r="E167" s="135">
        <v>450.0</v>
      </c>
      <c r="F167" s="135">
        <v>0.5</v>
      </c>
      <c r="H167" s="135" t="s">
        <v>3203</v>
      </c>
      <c r="I167" s="142">
        <v>46167.802094907405</v>
      </c>
      <c r="J167" s="135" t="s">
        <v>1834</v>
      </c>
      <c r="K167" s="135">
        <v>2100.0</v>
      </c>
      <c r="L167" s="135">
        <v>4600.0</v>
      </c>
      <c r="M167" s="135">
        <v>5400.0</v>
      </c>
      <c r="N167" s="143">
        <v>43839.0</v>
      </c>
      <c r="O167" s="135" t="s">
        <v>1765</v>
      </c>
      <c r="P167" s="135" t="s">
        <v>1767</v>
      </c>
      <c r="Q167" s="135" t="s">
        <v>3762</v>
      </c>
      <c r="R167" s="135" t="s">
        <v>3764</v>
      </c>
      <c r="S167" s="135" t="s">
        <v>1176</v>
      </c>
    </row>
    <row r="168">
      <c r="A168" s="135">
        <v>167.0</v>
      </c>
      <c r="B168" s="135" t="s">
        <v>3766</v>
      </c>
      <c r="C168" s="135" t="s">
        <v>108</v>
      </c>
      <c r="D168" s="135">
        <v>4.0</v>
      </c>
      <c r="E168" s="135">
        <v>450.0</v>
      </c>
      <c r="H168" s="135" t="s">
        <v>3068</v>
      </c>
      <c r="I168" s="142">
        <v>46176.73049768519</v>
      </c>
      <c r="J168" s="135" t="s">
        <v>3038</v>
      </c>
      <c r="K168" s="135">
        <v>2300.0</v>
      </c>
      <c r="L168" s="135">
        <v>1000.0</v>
      </c>
      <c r="M168" s="135">
        <v>1200.0</v>
      </c>
      <c r="N168" s="143">
        <v>43845.0</v>
      </c>
      <c r="O168" s="135" t="s">
        <v>1765</v>
      </c>
      <c r="P168" s="135" t="s">
        <v>1767</v>
      </c>
      <c r="Q168" s="135" t="s">
        <v>3772</v>
      </c>
      <c r="R168" s="135" t="s">
        <v>3773</v>
      </c>
      <c r="S168" s="135" t="s">
        <v>1770</v>
      </c>
    </row>
    <row r="169">
      <c r="A169" s="135">
        <v>168.0</v>
      </c>
      <c r="B169" s="135" t="s">
        <v>3774</v>
      </c>
      <c r="C169" s="135" t="s">
        <v>108</v>
      </c>
      <c r="D169" s="135">
        <v>72.0</v>
      </c>
      <c r="E169" s="135">
        <v>450.0</v>
      </c>
      <c r="F169" s="135">
        <v>2.0</v>
      </c>
      <c r="H169" s="135" t="s">
        <v>313</v>
      </c>
      <c r="I169" s="142">
        <v>46180.48372685185</v>
      </c>
      <c r="J169" s="135" t="s">
        <v>3534</v>
      </c>
      <c r="K169" s="135">
        <v>1000.0</v>
      </c>
      <c r="L169" s="135">
        <v>28000.0</v>
      </c>
      <c r="M169" s="135">
        <v>33000.0</v>
      </c>
      <c r="N169" s="143">
        <v>42840.0</v>
      </c>
      <c r="O169" s="135" t="s">
        <v>1765</v>
      </c>
      <c r="P169" s="135" t="s">
        <v>1767</v>
      </c>
      <c r="Q169" s="135" t="s">
        <v>3780</v>
      </c>
      <c r="R169" s="135" t="s">
        <v>3782</v>
      </c>
      <c r="S169" s="135" t="s">
        <v>1770</v>
      </c>
    </row>
    <row r="170">
      <c r="A170" s="135">
        <v>169.0</v>
      </c>
      <c r="B170" s="135" t="s">
        <v>3783</v>
      </c>
      <c r="C170" s="135" t="s">
        <v>108</v>
      </c>
      <c r="D170" s="135">
        <v>45.0</v>
      </c>
      <c r="E170" s="135">
        <v>450.0</v>
      </c>
      <c r="F170" s="135">
        <v>2.0</v>
      </c>
      <c r="H170" s="135" t="s">
        <v>1760</v>
      </c>
      <c r="I170" s="142">
        <v>46164.30258101852</v>
      </c>
      <c r="J170" s="135" t="s">
        <v>3786</v>
      </c>
      <c r="K170" s="135">
        <v>3400.0</v>
      </c>
      <c r="L170" s="135">
        <v>11000.0</v>
      </c>
      <c r="M170" s="135">
        <v>14000.0</v>
      </c>
      <c r="N170" s="143">
        <v>42342.0</v>
      </c>
      <c r="O170" s="135" t="s">
        <v>1765</v>
      </c>
      <c r="P170" s="135" t="s">
        <v>1767</v>
      </c>
      <c r="Q170" s="135" t="s">
        <v>3789</v>
      </c>
      <c r="R170" s="135" t="s">
        <v>3790</v>
      </c>
      <c r="S170" s="135" t="s">
        <v>1176</v>
      </c>
    </row>
    <row r="171">
      <c r="A171" s="135">
        <v>170.0</v>
      </c>
      <c r="B171" s="135" t="s">
        <v>3793</v>
      </c>
      <c r="C171" s="135" t="s">
        <v>108</v>
      </c>
      <c r="D171" s="135">
        <v>91.0</v>
      </c>
      <c r="E171" s="135">
        <v>450.0</v>
      </c>
      <c r="F171" s="135">
        <v>5.0</v>
      </c>
      <c r="G171" s="135">
        <v>1.49</v>
      </c>
      <c r="H171" s="135" t="s">
        <v>2158</v>
      </c>
      <c r="I171" s="142">
        <v>46170.28696759259</v>
      </c>
      <c r="J171" s="135" t="s">
        <v>3798</v>
      </c>
      <c r="K171" s="135">
        <v>4300.0</v>
      </c>
      <c r="L171" s="135">
        <v>49000.0</v>
      </c>
      <c r="M171" s="135">
        <v>802000.0</v>
      </c>
      <c r="N171" s="143">
        <v>42271.0</v>
      </c>
      <c r="O171" s="135" t="s">
        <v>1903</v>
      </c>
      <c r="P171" s="135" t="s">
        <v>1767</v>
      </c>
      <c r="Q171" s="135" t="s">
        <v>3805</v>
      </c>
      <c r="R171" s="135" t="s">
        <v>3806</v>
      </c>
      <c r="S171" s="135" t="s">
        <v>1770</v>
      </c>
    </row>
    <row r="172">
      <c r="A172" s="135">
        <v>171.0</v>
      </c>
      <c r="B172" s="135" t="s">
        <v>3808</v>
      </c>
      <c r="C172" s="135" t="s">
        <v>108</v>
      </c>
      <c r="D172" s="135">
        <v>72.0</v>
      </c>
      <c r="E172" s="135">
        <v>450.0</v>
      </c>
      <c r="F172" s="135">
        <v>1.7</v>
      </c>
      <c r="H172" s="135" t="s">
        <v>252</v>
      </c>
      <c r="I172" s="142">
        <v>46190.575324074074</v>
      </c>
      <c r="J172" s="135" t="s">
        <v>3816</v>
      </c>
      <c r="K172" s="135">
        <v>700.0</v>
      </c>
      <c r="L172" s="135">
        <v>3600.0</v>
      </c>
      <c r="M172" s="135">
        <v>4100.0</v>
      </c>
      <c r="N172" s="143">
        <v>42403.0</v>
      </c>
      <c r="O172" s="135" t="s">
        <v>1846</v>
      </c>
      <c r="P172" s="135" t="s">
        <v>1767</v>
      </c>
      <c r="Q172" s="135" t="s">
        <v>3819</v>
      </c>
      <c r="R172" s="135" t="s">
        <v>3821</v>
      </c>
      <c r="S172" s="135" t="s">
        <v>1770</v>
      </c>
    </row>
    <row r="173">
      <c r="A173" s="135">
        <v>172.0</v>
      </c>
      <c r="B173" s="135" t="s">
        <v>3822</v>
      </c>
      <c r="C173" s="135" t="s">
        <v>108</v>
      </c>
      <c r="D173" s="135">
        <v>18.0</v>
      </c>
      <c r="E173" s="135">
        <v>450.0</v>
      </c>
      <c r="F173" s="135">
        <v>5.0</v>
      </c>
      <c r="H173" s="135" t="s">
        <v>1760</v>
      </c>
      <c r="I173" s="142">
        <v>46188.082337962966</v>
      </c>
      <c r="J173" s="135" t="s">
        <v>1908</v>
      </c>
      <c r="K173" s="135">
        <v>2000.0</v>
      </c>
      <c r="L173" s="135">
        <v>7500.0</v>
      </c>
      <c r="M173" s="135">
        <v>8900.0</v>
      </c>
      <c r="N173" s="143">
        <v>43840.0</v>
      </c>
      <c r="O173" s="135" t="s">
        <v>1846</v>
      </c>
      <c r="P173" s="135" t="s">
        <v>1767</v>
      </c>
      <c r="Q173" s="135" t="s">
        <v>3826</v>
      </c>
      <c r="R173" s="135" t="s">
        <v>3827</v>
      </c>
      <c r="S173" s="135" t="s">
        <v>1176</v>
      </c>
    </row>
    <row r="174">
      <c r="A174" s="135">
        <v>173.0</v>
      </c>
      <c r="B174" s="135" t="s">
        <v>3829</v>
      </c>
      <c r="C174" s="135" t="s">
        <v>108</v>
      </c>
      <c r="D174" s="135">
        <v>39.0</v>
      </c>
      <c r="E174" s="135">
        <v>450.0</v>
      </c>
      <c r="F174" s="135">
        <v>5.0</v>
      </c>
      <c r="H174" s="135" t="s">
        <v>112</v>
      </c>
      <c r="I174" s="142">
        <v>46174.78107638889</v>
      </c>
      <c r="J174" s="135" t="s">
        <v>1949</v>
      </c>
      <c r="K174" s="135">
        <v>1900.0</v>
      </c>
      <c r="L174" s="135">
        <v>90.0</v>
      </c>
      <c r="M174" s="135">
        <v>150.0</v>
      </c>
      <c r="N174" s="143">
        <v>43090.0</v>
      </c>
      <c r="O174" s="135" t="s">
        <v>1765</v>
      </c>
      <c r="P174" s="135" t="s">
        <v>1767</v>
      </c>
      <c r="Q174" s="135" t="s">
        <v>3834</v>
      </c>
      <c r="R174" s="135" t="s">
        <v>3837</v>
      </c>
      <c r="S174" s="135" t="s">
        <v>1176</v>
      </c>
    </row>
    <row r="175">
      <c r="A175" s="135">
        <v>174.0</v>
      </c>
      <c r="B175" s="135" t="s">
        <v>3838</v>
      </c>
      <c r="C175" s="135" t="s">
        <v>108</v>
      </c>
      <c r="D175" s="135">
        <v>39.0</v>
      </c>
      <c r="E175" s="135">
        <v>450.0</v>
      </c>
      <c r="F175" s="135">
        <v>3.0</v>
      </c>
      <c r="H175" s="135" t="s">
        <v>313</v>
      </c>
      <c r="I175" s="142">
        <v>46181.95513888889</v>
      </c>
      <c r="J175" s="135" t="s">
        <v>2241</v>
      </c>
      <c r="K175" s="135">
        <v>6400.0</v>
      </c>
      <c r="L175" s="135">
        <v>4500.0</v>
      </c>
      <c r="M175" s="135">
        <v>4800.0</v>
      </c>
      <c r="N175" s="143">
        <v>42248.0</v>
      </c>
      <c r="O175" s="135" t="s">
        <v>1765</v>
      </c>
      <c r="P175" s="135" t="s">
        <v>1767</v>
      </c>
      <c r="Q175" s="135" t="s">
        <v>3843</v>
      </c>
      <c r="R175" s="135" t="s">
        <v>3845</v>
      </c>
      <c r="S175" s="135" t="s">
        <v>1770</v>
      </c>
    </row>
    <row r="176">
      <c r="A176" s="135">
        <v>175.0</v>
      </c>
      <c r="B176" s="135" t="s">
        <v>3846</v>
      </c>
      <c r="C176" s="135" t="s">
        <v>108</v>
      </c>
      <c r="D176" s="135">
        <v>31.0</v>
      </c>
      <c r="E176" s="135">
        <v>450.0</v>
      </c>
      <c r="F176" s="135">
        <v>15.0</v>
      </c>
      <c r="H176" s="135" t="s">
        <v>3846</v>
      </c>
      <c r="I176" s="142">
        <v>46177.11755787037</v>
      </c>
      <c r="J176" s="135" t="s">
        <v>2241</v>
      </c>
      <c r="K176" s="135">
        <v>1000.0</v>
      </c>
      <c r="L176" s="135">
        <v>300.0</v>
      </c>
      <c r="M176" s="135">
        <v>3500.0</v>
      </c>
      <c r="N176" s="143">
        <v>42260.0</v>
      </c>
      <c r="O176" s="135" t="s">
        <v>1846</v>
      </c>
      <c r="P176" s="135" t="s">
        <v>1767</v>
      </c>
      <c r="Q176" s="135" t="s">
        <v>3849</v>
      </c>
      <c r="R176" s="135" t="s">
        <v>3851</v>
      </c>
      <c r="S176" s="135" t="s">
        <v>1176</v>
      </c>
    </row>
    <row r="177">
      <c r="A177" s="135">
        <v>176.0</v>
      </c>
      <c r="B177" s="135" t="s">
        <v>3856</v>
      </c>
      <c r="C177" s="135" t="s">
        <v>108</v>
      </c>
      <c r="D177" s="135">
        <v>71.0</v>
      </c>
      <c r="E177" s="135">
        <v>450.0</v>
      </c>
      <c r="F177" s="135">
        <v>2.0</v>
      </c>
      <c r="H177" s="135" t="s">
        <v>2557</v>
      </c>
      <c r="I177" s="142">
        <v>46176.74744212963</v>
      </c>
      <c r="J177" s="135" t="s">
        <v>2521</v>
      </c>
      <c r="K177" s="135">
        <v>800.0</v>
      </c>
      <c r="L177" s="135">
        <v>2700.0</v>
      </c>
      <c r="M177" s="135">
        <v>3100.0</v>
      </c>
      <c r="N177" s="143">
        <v>42263.0</v>
      </c>
      <c r="O177" s="135" t="s">
        <v>1846</v>
      </c>
      <c r="P177" s="135" t="s">
        <v>1767</v>
      </c>
      <c r="Q177" s="135" t="s">
        <v>3861</v>
      </c>
      <c r="R177" s="135" t="s">
        <v>3862</v>
      </c>
      <c r="S177" s="135" t="s">
        <v>1770</v>
      </c>
    </row>
    <row r="178">
      <c r="A178" s="135">
        <v>177.0</v>
      </c>
      <c r="B178" s="135" t="s">
        <v>3863</v>
      </c>
      <c r="C178" s="135" t="s">
        <v>108</v>
      </c>
      <c r="D178" s="135">
        <v>4.0</v>
      </c>
      <c r="E178" s="135">
        <v>450.0</v>
      </c>
      <c r="F178" s="135">
        <v>3.0</v>
      </c>
      <c r="H178" s="135" t="s">
        <v>3867</v>
      </c>
      <c r="I178" s="142">
        <v>46185.529340277775</v>
      </c>
      <c r="J178" s="135" t="s">
        <v>3868</v>
      </c>
      <c r="K178" s="135">
        <v>3000.0</v>
      </c>
      <c r="L178" s="135">
        <v>600.0</v>
      </c>
      <c r="M178" s="135">
        <v>900.0</v>
      </c>
      <c r="N178" s="143">
        <v>43839.0</v>
      </c>
      <c r="O178" s="135" t="s">
        <v>1765</v>
      </c>
      <c r="P178" s="135" t="s">
        <v>1767</v>
      </c>
      <c r="Q178" s="135" t="s">
        <v>3873</v>
      </c>
      <c r="R178" s="135" t="s">
        <v>3874</v>
      </c>
      <c r="S178" s="135" t="s">
        <v>1871</v>
      </c>
    </row>
    <row r="179">
      <c r="A179" s="135">
        <v>178.0</v>
      </c>
      <c r="B179" s="135" t="s">
        <v>3877</v>
      </c>
      <c r="C179" s="135" t="s">
        <v>108</v>
      </c>
      <c r="D179" s="135">
        <v>35.0</v>
      </c>
      <c r="E179" s="135">
        <v>450.0</v>
      </c>
      <c r="F179" s="135">
        <v>0.3</v>
      </c>
      <c r="H179" s="135" t="s">
        <v>112</v>
      </c>
      <c r="I179" s="142">
        <v>46187.693877314814</v>
      </c>
      <c r="J179" s="135" t="s">
        <v>1782</v>
      </c>
      <c r="K179" s="135">
        <v>7000.0</v>
      </c>
      <c r="L179" s="135">
        <v>30000.0</v>
      </c>
      <c r="M179" s="135">
        <v>46000.0</v>
      </c>
      <c r="N179" s="143">
        <v>43829.0</v>
      </c>
      <c r="O179" s="135" t="s">
        <v>1765</v>
      </c>
      <c r="P179" s="135" t="s">
        <v>1767</v>
      </c>
      <c r="Q179" s="135" t="s">
        <v>3884</v>
      </c>
      <c r="R179" s="135" t="s">
        <v>3885</v>
      </c>
      <c r="S179" s="135" t="s">
        <v>1176</v>
      </c>
    </row>
    <row r="180">
      <c r="A180" s="135">
        <v>179.0</v>
      </c>
      <c r="B180" s="135" t="s">
        <v>3888</v>
      </c>
      <c r="C180" s="135" t="s">
        <v>108</v>
      </c>
      <c r="D180" s="135">
        <v>65.0</v>
      </c>
      <c r="E180" s="135">
        <v>450.0</v>
      </c>
      <c r="F180" s="135">
        <v>1.6</v>
      </c>
      <c r="H180" s="135" t="s">
        <v>313</v>
      </c>
      <c r="I180" s="142">
        <v>46180.42351851852</v>
      </c>
      <c r="J180" s="135" t="s">
        <v>1859</v>
      </c>
      <c r="K180" s="135">
        <v>1000.0</v>
      </c>
      <c r="L180" s="135">
        <v>28000.0</v>
      </c>
      <c r="M180" s="135">
        <v>33000.0</v>
      </c>
      <c r="N180" s="143">
        <v>42318.0</v>
      </c>
      <c r="O180" s="135" t="s">
        <v>1846</v>
      </c>
      <c r="P180" s="135" t="s">
        <v>1767</v>
      </c>
      <c r="Q180" s="135" t="s">
        <v>3894</v>
      </c>
      <c r="R180" s="135" t="s">
        <v>3896</v>
      </c>
      <c r="S180" s="135" t="s">
        <v>1770</v>
      </c>
    </row>
    <row r="181">
      <c r="A181" s="135">
        <v>180.0</v>
      </c>
      <c r="B181" s="135" t="s">
        <v>3898</v>
      </c>
      <c r="C181" s="135" t="s">
        <v>108</v>
      </c>
      <c r="D181" s="135">
        <v>40.0</v>
      </c>
      <c r="E181" s="135">
        <v>450.0</v>
      </c>
      <c r="F181" s="135">
        <v>2.5</v>
      </c>
      <c r="H181" s="135" t="s">
        <v>198</v>
      </c>
      <c r="I181" s="142">
        <v>46162.31081018518</v>
      </c>
      <c r="J181" s="135" t="s">
        <v>2100</v>
      </c>
      <c r="K181" s="135">
        <v>1900.0</v>
      </c>
      <c r="L181" s="135">
        <v>9400.0</v>
      </c>
      <c r="M181" s="135">
        <v>13000.0</v>
      </c>
      <c r="N181" s="143">
        <v>42527.0</v>
      </c>
      <c r="O181" s="135" t="s">
        <v>1846</v>
      </c>
      <c r="P181" s="135" t="s">
        <v>1767</v>
      </c>
      <c r="Q181" s="135" t="s">
        <v>3903</v>
      </c>
      <c r="R181" s="135" t="s">
        <v>3904</v>
      </c>
      <c r="S181" s="135" t="s">
        <v>1770</v>
      </c>
    </row>
    <row r="182">
      <c r="A182" s="135">
        <v>181.0</v>
      </c>
      <c r="B182" s="135" t="s">
        <v>3906</v>
      </c>
      <c r="C182" s="135" t="s">
        <v>108</v>
      </c>
      <c r="D182" s="135">
        <v>8.0</v>
      </c>
      <c r="E182" s="135">
        <v>450.0</v>
      </c>
      <c r="F182" s="135">
        <v>9.0</v>
      </c>
      <c r="H182" s="135" t="s">
        <v>2915</v>
      </c>
      <c r="I182" s="142">
        <v>46183.86755787037</v>
      </c>
      <c r="J182" s="135" t="s">
        <v>2751</v>
      </c>
      <c r="K182" s="135">
        <v>1300.0</v>
      </c>
      <c r="L182" s="135">
        <v>1100.0</v>
      </c>
      <c r="M182" s="135">
        <v>1300.0</v>
      </c>
      <c r="N182" s="143">
        <v>42274.0</v>
      </c>
      <c r="O182" s="135" t="s">
        <v>1846</v>
      </c>
      <c r="P182" s="135" t="s">
        <v>1767</v>
      </c>
      <c r="Q182" s="135" t="s">
        <v>3911</v>
      </c>
      <c r="R182" s="135" t="s">
        <v>3913</v>
      </c>
      <c r="S182" s="135" t="s">
        <v>1770</v>
      </c>
    </row>
    <row r="183">
      <c r="A183" s="135">
        <v>182.0</v>
      </c>
      <c r="B183" s="135" t="s">
        <v>3914</v>
      </c>
      <c r="C183" s="135" t="s">
        <v>108</v>
      </c>
      <c r="D183" s="135">
        <v>52.0</v>
      </c>
      <c r="E183" s="135">
        <v>450.0</v>
      </c>
      <c r="F183" s="135">
        <v>2.5</v>
      </c>
      <c r="H183" s="135" t="s">
        <v>1981</v>
      </c>
      <c r="I183" s="142">
        <v>46160.27377314815</v>
      </c>
      <c r="J183" s="135" t="s">
        <v>1859</v>
      </c>
      <c r="K183" s="135">
        <v>1900.0</v>
      </c>
      <c r="L183" s="135">
        <v>7700.0</v>
      </c>
      <c r="M183" s="135">
        <v>29000.0</v>
      </c>
      <c r="N183" s="143">
        <v>42766.0</v>
      </c>
      <c r="O183" s="135" t="s">
        <v>1846</v>
      </c>
      <c r="P183" s="135" t="s">
        <v>1767</v>
      </c>
      <c r="Q183" s="135" t="s">
        <v>3919</v>
      </c>
      <c r="R183" s="135" t="s">
        <v>3920</v>
      </c>
      <c r="S183" s="135" t="s">
        <v>1176</v>
      </c>
    </row>
    <row r="184">
      <c r="A184" s="135">
        <v>183.0</v>
      </c>
      <c r="B184" s="135" t="s">
        <v>3923</v>
      </c>
      <c r="C184" s="135" t="s">
        <v>108</v>
      </c>
      <c r="D184" s="135">
        <v>69.0</v>
      </c>
      <c r="E184" s="135">
        <v>450.0</v>
      </c>
      <c r="F184" s="135">
        <v>7.0</v>
      </c>
      <c r="H184" s="135" t="s">
        <v>198</v>
      </c>
      <c r="I184" s="142">
        <v>46174.88045138889</v>
      </c>
      <c r="J184" s="135" t="s">
        <v>3534</v>
      </c>
      <c r="K184" s="135">
        <v>2200.0</v>
      </c>
      <c r="L184" s="135">
        <v>10000.0</v>
      </c>
      <c r="M184" s="135">
        <v>15000.0</v>
      </c>
      <c r="N184" s="143">
        <v>42535.0</v>
      </c>
      <c r="O184" s="135" t="s">
        <v>1846</v>
      </c>
      <c r="P184" s="135" t="s">
        <v>1767</v>
      </c>
      <c r="Q184" s="135" t="s">
        <v>3928</v>
      </c>
      <c r="R184" s="135" t="s">
        <v>3929</v>
      </c>
      <c r="S184" s="135" t="s">
        <v>1770</v>
      </c>
    </row>
    <row r="185">
      <c r="A185" s="135">
        <v>184.0</v>
      </c>
      <c r="B185" s="135" t="s">
        <v>3931</v>
      </c>
      <c r="C185" s="135" t="s">
        <v>108</v>
      </c>
      <c r="D185" s="135">
        <v>5.0</v>
      </c>
      <c r="E185" s="135">
        <v>450.0</v>
      </c>
      <c r="F185" s="135">
        <v>1.2</v>
      </c>
      <c r="H185" s="135" t="s">
        <v>3613</v>
      </c>
      <c r="I185" s="142">
        <v>46178.06454861111</v>
      </c>
      <c r="J185" s="135" t="s">
        <v>1834</v>
      </c>
      <c r="K185" s="135">
        <v>2800.0</v>
      </c>
      <c r="L185" s="135">
        <v>4100.0</v>
      </c>
      <c r="M185" s="135">
        <v>5000.0</v>
      </c>
      <c r="N185" s="143">
        <v>43840.0</v>
      </c>
      <c r="O185" s="135" t="s">
        <v>1765</v>
      </c>
      <c r="P185" s="135" t="s">
        <v>1767</v>
      </c>
      <c r="Q185" s="135" t="s">
        <v>3934</v>
      </c>
      <c r="R185" s="135" t="s">
        <v>3935</v>
      </c>
      <c r="S185" s="135" t="s">
        <v>1904</v>
      </c>
    </row>
    <row r="186">
      <c r="A186" s="135">
        <v>185.0</v>
      </c>
      <c r="B186" s="135" t="s">
        <v>3938</v>
      </c>
      <c r="C186" s="135" t="s">
        <v>108</v>
      </c>
      <c r="D186" s="135">
        <v>46.0</v>
      </c>
      <c r="E186" s="135">
        <v>400.0</v>
      </c>
      <c r="F186" s="135">
        <v>0.4</v>
      </c>
      <c r="H186" s="135" t="s">
        <v>112</v>
      </c>
      <c r="I186" s="142">
        <v>46169.46826388889</v>
      </c>
      <c r="K186" s="135">
        <v>2900.0</v>
      </c>
      <c r="L186" s="135">
        <v>29000.0</v>
      </c>
      <c r="M186" s="135">
        <v>45000.0</v>
      </c>
      <c r="N186" s="143">
        <v>43839.0</v>
      </c>
      <c r="O186" s="135" t="s">
        <v>1765</v>
      </c>
      <c r="P186" s="135" t="s">
        <v>1767</v>
      </c>
      <c r="Q186" s="135" t="s">
        <v>3940</v>
      </c>
      <c r="R186" s="135" t="s">
        <v>3943</v>
      </c>
      <c r="S186" s="135" t="s">
        <v>1176</v>
      </c>
    </row>
    <row r="187">
      <c r="A187" s="135">
        <v>186.0</v>
      </c>
      <c r="B187" s="135" t="s">
        <v>3944</v>
      </c>
      <c r="C187" s="135" t="s">
        <v>108</v>
      </c>
      <c r="D187" s="135">
        <v>27.0</v>
      </c>
      <c r="E187" s="135">
        <v>400.0</v>
      </c>
      <c r="F187" s="135">
        <v>3.5</v>
      </c>
      <c r="H187" s="135" t="s">
        <v>2909</v>
      </c>
      <c r="I187" s="142">
        <v>46189.41238425926</v>
      </c>
      <c r="J187" s="135" t="s">
        <v>2396</v>
      </c>
      <c r="K187" s="135">
        <v>1300.0</v>
      </c>
      <c r="L187" s="135">
        <v>900.0</v>
      </c>
      <c r="M187" s="135">
        <v>1200.0</v>
      </c>
      <c r="N187" s="143">
        <v>42524.0</v>
      </c>
      <c r="O187" s="135" t="s">
        <v>1903</v>
      </c>
      <c r="P187" s="135" t="s">
        <v>1767</v>
      </c>
      <c r="Q187" s="135" t="s">
        <v>3950</v>
      </c>
      <c r="R187" s="135" t="s">
        <v>3951</v>
      </c>
      <c r="S187" s="135" t="s">
        <v>1788</v>
      </c>
    </row>
    <row r="188">
      <c r="A188" s="135">
        <v>187.0</v>
      </c>
      <c r="B188" s="135" t="s">
        <v>3953</v>
      </c>
      <c r="C188" s="135" t="s">
        <v>108</v>
      </c>
      <c r="D188" s="135">
        <v>42.0</v>
      </c>
      <c r="E188" s="135">
        <v>400.0</v>
      </c>
      <c r="F188" s="135">
        <v>2.5</v>
      </c>
      <c r="H188" s="135" t="s">
        <v>2118</v>
      </c>
      <c r="I188" s="142">
        <v>46171.32162037037</v>
      </c>
      <c r="J188" s="135" t="s">
        <v>1908</v>
      </c>
      <c r="K188" s="135">
        <v>900.0</v>
      </c>
      <c r="L188" s="135">
        <v>3800.0</v>
      </c>
      <c r="M188" s="135">
        <v>4200.0</v>
      </c>
      <c r="N188" s="143">
        <v>43328.0</v>
      </c>
      <c r="O188" s="135" t="s">
        <v>1846</v>
      </c>
      <c r="P188" s="135" t="s">
        <v>1767</v>
      </c>
      <c r="Q188" s="135" t="s">
        <v>3958</v>
      </c>
      <c r="R188" s="135" t="s">
        <v>3960</v>
      </c>
      <c r="S188" s="135" t="s">
        <v>1770</v>
      </c>
    </row>
    <row r="189">
      <c r="A189" s="135">
        <v>188.0</v>
      </c>
      <c r="B189" s="135" t="s">
        <v>3962</v>
      </c>
      <c r="C189" s="135" t="s">
        <v>108</v>
      </c>
      <c r="D189" s="135">
        <v>9.0</v>
      </c>
      <c r="E189" s="135">
        <v>400.0</v>
      </c>
      <c r="F189" s="135">
        <v>0.45</v>
      </c>
      <c r="H189" s="135" t="s">
        <v>313</v>
      </c>
      <c r="I189" s="142">
        <v>46182.61578703704</v>
      </c>
      <c r="J189" s="135" t="s">
        <v>3966</v>
      </c>
      <c r="K189" s="135">
        <v>4000.0</v>
      </c>
      <c r="L189" s="135">
        <v>6200.0</v>
      </c>
      <c r="M189" s="135">
        <v>6200.0</v>
      </c>
      <c r="N189" s="143">
        <v>42299.0</v>
      </c>
      <c r="O189" s="135" t="s">
        <v>1903</v>
      </c>
      <c r="P189" s="135" t="s">
        <v>1767</v>
      </c>
      <c r="Q189" s="135" t="s">
        <v>3971</v>
      </c>
      <c r="R189" s="135" t="s">
        <v>3973</v>
      </c>
      <c r="S189" s="135" t="s">
        <v>1770</v>
      </c>
    </row>
    <row r="190">
      <c r="A190" s="135">
        <v>189.0</v>
      </c>
      <c r="B190" s="135" t="s">
        <v>3975</v>
      </c>
      <c r="C190" s="135" t="s">
        <v>108</v>
      </c>
      <c r="D190" s="135">
        <v>4.0</v>
      </c>
      <c r="E190" s="135">
        <v>400.0</v>
      </c>
      <c r="F190" s="135">
        <v>10.0</v>
      </c>
      <c r="H190" s="135" t="s">
        <v>1879</v>
      </c>
      <c r="I190" s="142">
        <v>46179.154861111114</v>
      </c>
      <c r="J190" s="135" t="s">
        <v>1915</v>
      </c>
      <c r="K190" s="135">
        <v>900.0</v>
      </c>
      <c r="L190" s="135">
        <v>1000.0</v>
      </c>
      <c r="M190" s="135">
        <v>1100.0</v>
      </c>
      <c r="N190" s="143">
        <v>43277.0</v>
      </c>
      <c r="O190" s="135" t="s">
        <v>1765</v>
      </c>
      <c r="P190" s="135" t="s">
        <v>1767</v>
      </c>
      <c r="Q190" s="135" t="s">
        <v>3982</v>
      </c>
      <c r="R190" s="135" t="s">
        <v>3983</v>
      </c>
      <c r="S190" s="135" t="s">
        <v>1788</v>
      </c>
    </row>
    <row r="191">
      <c r="A191" s="135">
        <v>190.0</v>
      </c>
      <c r="B191" s="135" t="s">
        <v>3985</v>
      </c>
      <c r="C191" s="135" t="s">
        <v>108</v>
      </c>
      <c r="D191" s="135">
        <v>38.0</v>
      </c>
      <c r="E191" s="135">
        <v>400.0</v>
      </c>
      <c r="F191" s="135">
        <v>1.8</v>
      </c>
      <c r="G191" s="135">
        <v>1.29</v>
      </c>
      <c r="H191" s="135" t="s">
        <v>3985</v>
      </c>
      <c r="I191" s="142">
        <v>46184.56490740741</v>
      </c>
      <c r="J191" s="135" t="s">
        <v>2323</v>
      </c>
      <c r="K191" s="135">
        <v>1000.0</v>
      </c>
      <c r="L191" s="135">
        <v>400.0</v>
      </c>
      <c r="M191" s="135">
        <v>500.0</v>
      </c>
      <c r="N191" s="143">
        <v>42251.0</v>
      </c>
      <c r="O191" s="135" t="s">
        <v>1846</v>
      </c>
      <c r="P191" s="135" t="s">
        <v>1767</v>
      </c>
      <c r="Q191" s="135" t="s">
        <v>3991</v>
      </c>
      <c r="R191" s="135" t="s">
        <v>3992</v>
      </c>
      <c r="S191" s="135" t="s">
        <v>1770</v>
      </c>
    </row>
    <row r="192">
      <c r="A192" s="135">
        <v>191.0</v>
      </c>
      <c r="B192" s="135" t="s">
        <v>3994</v>
      </c>
      <c r="C192" s="135" t="s">
        <v>108</v>
      </c>
      <c r="D192" s="135">
        <v>59.0</v>
      </c>
      <c r="E192" s="135">
        <v>400.0</v>
      </c>
      <c r="H192" s="135" t="s">
        <v>112</v>
      </c>
      <c r="I192" s="142">
        <v>46163.57922453704</v>
      </c>
      <c r="J192" s="135" t="s">
        <v>3996</v>
      </c>
      <c r="K192" s="135">
        <v>400.0</v>
      </c>
      <c r="L192" s="135">
        <v>30000.0</v>
      </c>
      <c r="M192" s="135">
        <v>45000.0</v>
      </c>
      <c r="N192" s="143">
        <v>45943.0</v>
      </c>
      <c r="O192" s="135" t="s">
        <v>1846</v>
      </c>
      <c r="P192" s="135" t="s">
        <v>1767</v>
      </c>
      <c r="Q192" s="135" t="s">
        <v>4000</v>
      </c>
      <c r="R192" s="135" t="s">
        <v>4001</v>
      </c>
      <c r="S192" s="135" t="s">
        <v>2006</v>
      </c>
    </row>
    <row r="193">
      <c r="A193" s="135">
        <v>192.0</v>
      </c>
      <c r="B193" s="135" t="s">
        <v>4003</v>
      </c>
      <c r="C193" s="135" t="s">
        <v>108</v>
      </c>
      <c r="D193" s="135">
        <v>42.0</v>
      </c>
      <c r="E193" s="135">
        <v>400.0</v>
      </c>
      <c r="F193" s="135">
        <v>0.35</v>
      </c>
      <c r="H193" s="135" t="s">
        <v>4008</v>
      </c>
      <c r="I193" s="142">
        <v>46183.56055555555</v>
      </c>
      <c r="J193" s="135" t="s">
        <v>2241</v>
      </c>
      <c r="K193" s="135">
        <v>3700.0</v>
      </c>
      <c r="L193" s="135">
        <v>900.0</v>
      </c>
      <c r="M193" s="135">
        <v>1100.0</v>
      </c>
      <c r="N193" s="143">
        <v>42262.0</v>
      </c>
      <c r="O193" s="135" t="s">
        <v>1765</v>
      </c>
      <c r="P193" s="135" t="s">
        <v>1767</v>
      </c>
      <c r="Q193" s="135" t="s">
        <v>4012</v>
      </c>
      <c r="R193" s="135" t="s">
        <v>4014</v>
      </c>
      <c r="S193" s="135" t="s">
        <v>1770</v>
      </c>
    </row>
    <row r="194">
      <c r="A194" s="135">
        <v>193.0</v>
      </c>
      <c r="B194" s="135" t="s">
        <v>1913</v>
      </c>
      <c r="C194" s="135" t="s">
        <v>108</v>
      </c>
      <c r="D194" s="135">
        <v>45.0</v>
      </c>
      <c r="E194" s="135">
        <v>400.0</v>
      </c>
      <c r="F194" s="135">
        <v>7.0</v>
      </c>
      <c r="H194" s="135" t="s">
        <v>112</v>
      </c>
      <c r="I194" s="142">
        <v>46186.53333333333</v>
      </c>
      <c r="J194" s="135" t="s">
        <v>1915</v>
      </c>
      <c r="K194" s="135">
        <v>1900.0</v>
      </c>
      <c r="L194" s="135">
        <v>29000.0</v>
      </c>
      <c r="M194" s="135">
        <v>46000.0</v>
      </c>
      <c r="N194" s="143">
        <v>42871.0</v>
      </c>
      <c r="O194" s="135" t="s">
        <v>1846</v>
      </c>
      <c r="P194" s="135" t="s">
        <v>1767</v>
      </c>
      <c r="Q194" s="135" t="s">
        <v>1917</v>
      </c>
      <c r="R194" s="135" t="s">
        <v>1918</v>
      </c>
      <c r="S194" s="135" t="s">
        <v>1176</v>
      </c>
    </row>
    <row r="195">
      <c r="A195" s="135">
        <v>194.0</v>
      </c>
      <c r="B195" s="135" t="s">
        <v>4024</v>
      </c>
      <c r="C195" s="135" t="s">
        <v>108</v>
      </c>
      <c r="D195" s="135">
        <v>62.0</v>
      </c>
      <c r="E195" s="135">
        <v>400.0</v>
      </c>
      <c r="F195" s="135">
        <v>1.5</v>
      </c>
      <c r="G195" s="135">
        <v>2.37</v>
      </c>
      <c r="H195" s="135" t="s">
        <v>4027</v>
      </c>
      <c r="I195" s="142">
        <v>46188.43077546296</v>
      </c>
      <c r="J195" s="135" t="s">
        <v>2225</v>
      </c>
      <c r="K195" s="135">
        <v>600.0</v>
      </c>
      <c r="L195" s="135">
        <v>3400.0</v>
      </c>
      <c r="M195" s="135">
        <v>4600.0</v>
      </c>
      <c r="N195" s="143">
        <v>42263.0</v>
      </c>
      <c r="O195" s="135" t="s">
        <v>2932</v>
      </c>
      <c r="P195" s="135" t="s">
        <v>1767</v>
      </c>
      <c r="Q195" s="135" t="s">
        <v>4033</v>
      </c>
      <c r="R195" s="135" t="s">
        <v>4035</v>
      </c>
      <c r="S195" s="135" t="s">
        <v>1817</v>
      </c>
    </row>
    <row r="196">
      <c r="A196" s="135">
        <v>195.0</v>
      </c>
      <c r="B196" s="135" t="s">
        <v>4038</v>
      </c>
      <c r="C196" s="135" t="s">
        <v>108</v>
      </c>
      <c r="D196" s="135">
        <v>20.0</v>
      </c>
      <c r="E196" s="135">
        <v>400.0</v>
      </c>
      <c r="F196" s="135">
        <v>0.6</v>
      </c>
      <c r="H196" s="135" t="s">
        <v>1760</v>
      </c>
      <c r="I196" s="142">
        <v>46165.1734375</v>
      </c>
      <c r="J196" s="135" t="s">
        <v>1863</v>
      </c>
      <c r="K196" s="135">
        <v>3300.0</v>
      </c>
      <c r="L196" s="135">
        <v>11000.0</v>
      </c>
      <c r="M196" s="135">
        <v>14000.0</v>
      </c>
      <c r="N196" s="143">
        <v>42586.0</v>
      </c>
      <c r="O196" s="135" t="s">
        <v>1765</v>
      </c>
      <c r="P196" s="135" t="s">
        <v>1767</v>
      </c>
      <c r="Q196" s="135" t="s">
        <v>4048</v>
      </c>
      <c r="R196" s="135" t="s">
        <v>4049</v>
      </c>
      <c r="S196" s="135" t="s">
        <v>1176</v>
      </c>
    </row>
    <row r="197">
      <c r="A197" s="135">
        <v>196.0</v>
      </c>
      <c r="B197" s="135" t="s">
        <v>4052</v>
      </c>
      <c r="C197" s="135" t="s">
        <v>108</v>
      </c>
      <c r="D197" s="135">
        <v>50.0</v>
      </c>
      <c r="E197" s="135">
        <v>400.0</v>
      </c>
      <c r="F197" s="135">
        <v>6.0</v>
      </c>
      <c r="H197" s="135" t="s">
        <v>1810</v>
      </c>
      <c r="I197" s="142">
        <v>46181.984826388885</v>
      </c>
      <c r="J197" s="135" t="s">
        <v>1859</v>
      </c>
      <c r="K197" s="135">
        <v>1600.0</v>
      </c>
      <c r="L197" s="135">
        <v>3000.0</v>
      </c>
      <c r="M197" s="135">
        <v>4900.0</v>
      </c>
      <c r="N197" s="143">
        <v>42949.0</v>
      </c>
      <c r="O197" s="135" t="s">
        <v>1846</v>
      </c>
      <c r="P197" s="135" t="s">
        <v>1767</v>
      </c>
      <c r="Q197" s="135" t="s">
        <v>4059</v>
      </c>
      <c r="R197" s="135" t="s">
        <v>4060</v>
      </c>
      <c r="S197" s="135" t="s">
        <v>1176</v>
      </c>
    </row>
    <row r="198">
      <c r="A198" s="135">
        <v>197.0</v>
      </c>
      <c r="B198" s="135" t="s">
        <v>4062</v>
      </c>
      <c r="C198" s="135" t="s">
        <v>108</v>
      </c>
      <c r="D198" s="135">
        <v>52.0</v>
      </c>
      <c r="E198" s="135">
        <v>400.0</v>
      </c>
      <c r="F198" s="135">
        <v>0.3</v>
      </c>
      <c r="H198" s="135" t="s">
        <v>2118</v>
      </c>
      <c r="I198" s="142">
        <v>46190.58738425926</v>
      </c>
      <c r="J198" s="135" t="s">
        <v>2291</v>
      </c>
      <c r="K198" s="135">
        <v>3500.0</v>
      </c>
      <c r="L198" s="135">
        <v>4900.0</v>
      </c>
      <c r="M198" s="135">
        <v>5500.0</v>
      </c>
      <c r="N198" s="143">
        <v>42485.0</v>
      </c>
      <c r="O198" s="135" t="s">
        <v>1765</v>
      </c>
      <c r="P198" s="135" t="s">
        <v>1767</v>
      </c>
      <c r="Q198" s="135" t="s">
        <v>4068</v>
      </c>
      <c r="R198" s="135" t="s">
        <v>4070</v>
      </c>
      <c r="S198" s="135" t="s">
        <v>1770</v>
      </c>
    </row>
    <row r="199">
      <c r="A199" s="135">
        <v>198.0</v>
      </c>
      <c r="B199" s="135" t="s">
        <v>4074</v>
      </c>
      <c r="C199" s="135" t="s">
        <v>108</v>
      </c>
      <c r="D199" s="135">
        <v>13.0</v>
      </c>
      <c r="E199" s="135">
        <v>400.0</v>
      </c>
      <c r="F199" s="135">
        <v>5.0</v>
      </c>
      <c r="H199" s="135" t="s">
        <v>198</v>
      </c>
      <c r="I199" s="142">
        <v>46183.771886574075</v>
      </c>
      <c r="J199" s="135" t="s">
        <v>4078</v>
      </c>
      <c r="K199" s="135">
        <v>1100.0</v>
      </c>
      <c r="L199" s="135">
        <v>11000.0</v>
      </c>
      <c r="M199" s="135">
        <v>15000.0</v>
      </c>
      <c r="N199" s="143">
        <v>42742.0</v>
      </c>
      <c r="O199" s="135" t="s">
        <v>1846</v>
      </c>
      <c r="P199" s="135" t="s">
        <v>1767</v>
      </c>
      <c r="Q199" s="135" t="s">
        <v>4081</v>
      </c>
      <c r="R199" s="135" t="s">
        <v>4083</v>
      </c>
      <c r="S199" s="135" t="s">
        <v>1176</v>
      </c>
    </row>
    <row r="200">
      <c r="A200" s="135">
        <v>199.0</v>
      </c>
      <c r="B200" s="135" t="s">
        <v>4086</v>
      </c>
      <c r="C200" s="135" t="s">
        <v>108</v>
      </c>
      <c r="D200" s="135">
        <v>26.0</v>
      </c>
      <c r="E200" s="135">
        <v>400.0</v>
      </c>
      <c r="F200" s="135">
        <v>12.0</v>
      </c>
      <c r="H200" s="135" t="s">
        <v>1760</v>
      </c>
      <c r="I200" s="142">
        <v>46161.117939814816</v>
      </c>
      <c r="J200" s="135" t="s">
        <v>4089</v>
      </c>
      <c r="K200" s="135">
        <v>4500.0</v>
      </c>
      <c r="L200" s="135">
        <v>27000.0</v>
      </c>
      <c r="M200" s="135">
        <v>43000.0</v>
      </c>
      <c r="N200" s="143">
        <v>42396.0</v>
      </c>
      <c r="O200" s="135" t="s">
        <v>1765</v>
      </c>
      <c r="P200" s="135" t="s">
        <v>1767</v>
      </c>
      <c r="Q200" s="135" t="s">
        <v>4092</v>
      </c>
      <c r="R200" s="135" t="s">
        <v>4094</v>
      </c>
      <c r="S200" s="135" t="s">
        <v>1176</v>
      </c>
    </row>
    <row r="201">
      <c r="A201" s="135">
        <v>200.0</v>
      </c>
      <c r="B201" s="135" t="s">
        <v>4096</v>
      </c>
      <c r="C201" s="135" t="s">
        <v>108</v>
      </c>
      <c r="D201" s="135">
        <v>55.0</v>
      </c>
      <c r="E201" s="135">
        <v>400.0</v>
      </c>
      <c r="F201" s="135">
        <v>0.8</v>
      </c>
      <c r="H201" s="135" t="s">
        <v>112</v>
      </c>
      <c r="I201" s="142">
        <v>46164.538148148145</v>
      </c>
      <c r="J201" s="135" t="s">
        <v>2291</v>
      </c>
      <c r="K201" s="135">
        <v>4600.0</v>
      </c>
      <c r="L201" s="135">
        <v>30000.0</v>
      </c>
      <c r="M201" s="135">
        <v>45000.0</v>
      </c>
      <c r="N201" s="143">
        <v>43837.0</v>
      </c>
      <c r="O201" s="135" t="s">
        <v>1765</v>
      </c>
      <c r="P201" s="135" t="s">
        <v>1767</v>
      </c>
      <c r="Q201" s="135" t="s">
        <v>4102</v>
      </c>
      <c r="R201" s="135" t="s">
        <v>4103</v>
      </c>
      <c r="S201" s="135" t="s">
        <v>1770</v>
      </c>
    </row>
    <row r="202">
      <c r="A202" s="135">
        <v>201.0</v>
      </c>
      <c r="B202" s="135" t="s">
        <v>4106</v>
      </c>
      <c r="C202" s="135" t="s">
        <v>108</v>
      </c>
      <c r="D202" s="135">
        <v>3.0</v>
      </c>
      <c r="E202" s="135">
        <v>400.0</v>
      </c>
      <c r="F202" s="135">
        <v>1.7</v>
      </c>
      <c r="H202" s="135" t="s">
        <v>2681</v>
      </c>
      <c r="I202" s="142">
        <v>46163.14641203704</v>
      </c>
      <c r="J202" s="135" t="s">
        <v>1863</v>
      </c>
      <c r="K202" s="135">
        <v>7400.0</v>
      </c>
      <c r="L202" s="135">
        <v>2300.0</v>
      </c>
      <c r="M202" s="135">
        <v>2900.0</v>
      </c>
      <c r="N202" s="143">
        <v>43306.0</v>
      </c>
      <c r="O202" s="135" t="s">
        <v>1765</v>
      </c>
      <c r="P202" s="135" t="s">
        <v>1767</v>
      </c>
      <c r="Q202" s="135" t="s">
        <v>4109</v>
      </c>
      <c r="R202" s="135" t="s">
        <v>4110</v>
      </c>
      <c r="S202" s="135" t="s">
        <v>1176</v>
      </c>
    </row>
    <row r="203">
      <c r="A203" s="135">
        <v>202.0</v>
      </c>
      <c r="B203" s="135" t="s">
        <v>2140</v>
      </c>
      <c r="C203" s="135" t="s">
        <v>108</v>
      </c>
      <c r="D203" s="135">
        <v>23.0</v>
      </c>
      <c r="E203" s="135">
        <v>400.0</v>
      </c>
      <c r="F203" s="135">
        <v>0.25</v>
      </c>
      <c r="H203" s="135" t="s">
        <v>2140</v>
      </c>
      <c r="I203" s="142">
        <v>46187.49901620371</v>
      </c>
      <c r="J203" s="135" t="s">
        <v>4114</v>
      </c>
      <c r="K203" s="135">
        <v>3300.0</v>
      </c>
      <c r="L203" s="135">
        <v>450.0</v>
      </c>
      <c r="M203" s="135">
        <v>4600.0</v>
      </c>
      <c r="N203" s="143">
        <v>42522.0</v>
      </c>
      <c r="O203" s="135" t="s">
        <v>1765</v>
      </c>
      <c r="P203" s="135" t="s">
        <v>1767</v>
      </c>
      <c r="Q203" s="135" t="s">
        <v>4119</v>
      </c>
      <c r="R203" s="135" t="s">
        <v>4120</v>
      </c>
      <c r="S203" s="135" t="s">
        <v>1770</v>
      </c>
    </row>
    <row r="204">
      <c r="A204" s="135">
        <v>203.0</v>
      </c>
      <c r="B204" s="135" t="s">
        <v>196</v>
      </c>
      <c r="C204" s="135" t="s">
        <v>108</v>
      </c>
      <c r="D204" s="135">
        <v>54.0</v>
      </c>
      <c r="E204" s="135">
        <v>400.0</v>
      </c>
      <c r="F204" s="135">
        <v>9.0</v>
      </c>
      <c r="H204" s="135" t="s">
        <v>198</v>
      </c>
      <c r="I204" s="142">
        <v>46181.479733796295</v>
      </c>
      <c r="J204" s="135" t="s">
        <v>1920</v>
      </c>
      <c r="K204" s="135">
        <v>1900.0</v>
      </c>
      <c r="L204" s="135">
        <v>10000.0</v>
      </c>
      <c r="M204" s="135">
        <v>16000.0</v>
      </c>
      <c r="N204" s="143">
        <v>42863.0</v>
      </c>
      <c r="O204" s="135" t="s">
        <v>1846</v>
      </c>
      <c r="P204" s="135" t="s">
        <v>1767</v>
      </c>
      <c r="Q204" s="135" t="s">
        <v>1922</v>
      </c>
      <c r="R204" s="135" t="s">
        <v>1924</v>
      </c>
      <c r="S204" s="135" t="s">
        <v>1176</v>
      </c>
    </row>
    <row r="205">
      <c r="A205" s="135">
        <v>204.0</v>
      </c>
      <c r="B205" s="135" t="s">
        <v>4134</v>
      </c>
      <c r="C205" s="135" t="s">
        <v>108</v>
      </c>
      <c r="D205" s="135">
        <v>6.0</v>
      </c>
      <c r="E205" s="135">
        <v>400.0</v>
      </c>
      <c r="F205" s="135">
        <v>9.0</v>
      </c>
      <c r="H205" s="135" t="s">
        <v>1810</v>
      </c>
      <c r="I205" s="142">
        <v>46169.1794212963</v>
      </c>
      <c r="J205" s="135" t="s">
        <v>1831</v>
      </c>
      <c r="K205" s="135">
        <v>2800.0</v>
      </c>
      <c r="L205" s="135">
        <v>8800.0</v>
      </c>
      <c r="M205" s="135">
        <v>13000.0</v>
      </c>
      <c r="N205" s="143">
        <v>43839.0</v>
      </c>
      <c r="O205" s="135" t="s">
        <v>1765</v>
      </c>
      <c r="P205" s="135" t="s">
        <v>1767</v>
      </c>
      <c r="Q205" s="135" t="s">
        <v>4142</v>
      </c>
      <c r="R205" s="135" t="s">
        <v>4143</v>
      </c>
      <c r="S205" s="135" t="s">
        <v>1176</v>
      </c>
    </row>
    <row r="206">
      <c r="A206" s="135">
        <v>205.0</v>
      </c>
      <c r="B206" s="135" t="s">
        <v>4145</v>
      </c>
      <c r="C206" s="135" t="s">
        <v>108</v>
      </c>
      <c r="D206" s="135">
        <v>14.0</v>
      </c>
      <c r="E206" s="135">
        <v>400.0</v>
      </c>
      <c r="F206" s="135">
        <v>2.0</v>
      </c>
      <c r="H206" s="135" t="s">
        <v>112</v>
      </c>
      <c r="I206" s="142">
        <v>46188.712916666664</v>
      </c>
      <c r="J206" s="135" t="s">
        <v>1795</v>
      </c>
      <c r="K206" s="135">
        <v>5300.0</v>
      </c>
      <c r="L206" s="135">
        <v>29000.0</v>
      </c>
      <c r="M206" s="135">
        <v>46000.0</v>
      </c>
      <c r="N206" s="143">
        <v>43626.0</v>
      </c>
      <c r="O206" s="135" t="s">
        <v>1765</v>
      </c>
      <c r="P206" s="135" t="s">
        <v>1767</v>
      </c>
      <c r="Q206" s="135" t="s">
        <v>4147</v>
      </c>
      <c r="R206" s="135" t="s">
        <v>4148</v>
      </c>
      <c r="S206" s="135" t="s">
        <v>1176</v>
      </c>
    </row>
    <row r="207">
      <c r="A207" s="135">
        <v>206.0</v>
      </c>
      <c r="B207" s="135" t="s">
        <v>4150</v>
      </c>
      <c r="C207" s="135" t="s">
        <v>108</v>
      </c>
      <c r="D207" s="135">
        <v>9.0</v>
      </c>
      <c r="E207" s="135">
        <v>400.0</v>
      </c>
      <c r="F207" s="135">
        <v>0.9</v>
      </c>
      <c r="H207" s="135" t="s">
        <v>1760</v>
      </c>
      <c r="I207" s="142">
        <v>46177.601018518515</v>
      </c>
      <c r="J207" s="135" t="s">
        <v>4154</v>
      </c>
      <c r="K207" s="135">
        <v>3300.0</v>
      </c>
      <c r="L207" s="135">
        <v>11000.0</v>
      </c>
      <c r="M207" s="135">
        <v>15000.0</v>
      </c>
      <c r="N207" s="143">
        <v>42451.0</v>
      </c>
      <c r="O207" s="135" t="s">
        <v>1765</v>
      </c>
      <c r="P207" s="135" t="s">
        <v>1767</v>
      </c>
      <c r="Q207" s="135" t="s">
        <v>4156</v>
      </c>
      <c r="R207" s="135" t="s">
        <v>4157</v>
      </c>
      <c r="S207" s="135" t="s">
        <v>1176</v>
      </c>
    </row>
    <row r="208">
      <c r="A208" s="135">
        <v>207.0</v>
      </c>
      <c r="B208" s="135" t="s">
        <v>4159</v>
      </c>
      <c r="C208" s="135" t="s">
        <v>108</v>
      </c>
      <c r="D208" s="135">
        <v>41.0</v>
      </c>
      <c r="E208" s="135">
        <v>400.0</v>
      </c>
      <c r="F208" s="135">
        <v>5.0</v>
      </c>
      <c r="H208" s="135" t="s">
        <v>4159</v>
      </c>
      <c r="I208" s="142">
        <v>46178.23232638889</v>
      </c>
      <c r="J208" s="135" t="s">
        <v>4160</v>
      </c>
      <c r="K208" s="135">
        <v>500.0</v>
      </c>
      <c r="L208" s="135">
        <v>150.0</v>
      </c>
      <c r="M208" s="135">
        <v>150.0</v>
      </c>
      <c r="N208" s="143">
        <v>42781.0</v>
      </c>
      <c r="O208" s="135" t="s">
        <v>1846</v>
      </c>
      <c r="P208" s="135" t="s">
        <v>1767</v>
      </c>
      <c r="Q208" s="135" t="s">
        <v>4162</v>
      </c>
      <c r="R208" s="135" t="s">
        <v>4164</v>
      </c>
      <c r="S208" s="135" t="s">
        <v>1788</v>
      </c>
    </row>
    <row r="209">
      <c r="A209" s="135">
        <v>208.0</v>
      </c>
      <c r="B209" s="135" t="s">
        <v>4165</v>
      </c>
      <c r="C209" s="135" t="s">
        <v>108</v>
      </c>
      <c r="D209" s="135">
        <v>59.0</v>
      </c>
      <c r="E209" s="135">
        <v>400.0</v>
      </c>
      <c r="F209" s="135">
        <v>2.5</v>
      </c>
      <c r="H209" s="135" t="s">
        <v>2909</v>
      </c>
      <c r="I209" s="142">
        <v>46188.597037037034</v>
      </c>
      <c r="J209" s="135" t="s">
        <v>4168</v>
      </c>
      <c r="K209" s="135">
        <v>800.0</v>
      </c>
      <c r="L209" s="135">
        <v>3600.0</v>
      </c>
      <c r="M209" s="135">
        <v>5100.0</v>
      </c>
      <c r="N209" s="143">
        <v>42276.0</v>
      </c>
      <c r="O209" s="135" t="s">
        <v>2932</v>
      </c>
      <c r="P209" s="135" t="s">
        <v>1767</v>
      </c>
      <c r="Q209" s="135" t="s">
        <v>4172</v>
      </c>
      <c r="R209" s="135" t="s">
        <v>4173</v>
      </c>
      <c r="S209" s="135" t="s">
        <v>1788</v>
      </c>
    </row>
    <row r="210">
      <c r="A210" s="135">
        <v>209.0</v>
      </c>
      <c r="B210" s="135" t="s">
        <v>4176</v>
      </c>
      <c r="C210" s="135" t="s">
        <v>108</v>
      </c>
      <c r="D210" s="135">
        <v>38.0</v>
      </c>
      <c r="E210" s="135">
        <v>400.0</v>
      </c>
      <c r="F210" s="135">
        <v>1.9</v>
      </c>
      <c r="H210" s="135" t="s">
        <v>198</v>
      </c>
      <c r="I210" s="142">
        <v>46188.176458333335</v>
      </c>
      <c r="J210" s="135" t="s">
        <v>1834</v>
      </c>
      <c r="K210" s="135">
        <v>1600.0</v>
      </c>
      <c r="L210" s="135">
        <v>11000.0</v>
      </c>
      <c r="M210" s="135">
        <v>16000.0</v>
      </c>
      <c r="N210" s="143">
        <v>42276.0</v>
      </c>
      <c r="O210" s="135" t="s">
        <v>1846</v>
      </c>
      <c r="P210" s="135" t="s">
        <v>1767</v>
      </c>
      <c r="Q210" s="135" t="s">
        <v>4179</v>
      </c>
      <c r="R210" s="135" t="s">
        <v>4180</v>
      </c>
      <c r="S210" s="135" t="s">
        <v>1176</v>
      </c>
    </row>
    <row r="211">
      <c r="A211" s="135">
        <v>210.0</v>
      </c>
      <c r="B211" s="135" t="s">
        <v>4182</v>
      </c>
      <c r="C211" s="135" t="s">
        <v>108</v>
      </c>
      <c r="D211" s="135">
        <v>49.0</v>
      </c>
      <c r="E211" s="135">
        <v>400.0</v>
      </c>
      <c r="F211" s="135">
        <v>1.8</v>
      </c>
      <c r="H211" s="135" t="s">
        <v>198</v>
      </c>
      <c r="I211" s="142">
        <v>46177.264328703706</v>
      </c>
      <c r="J211" s="135" t="s">
        <v>1859</v>
      </c>
      <c r="K211" s="135">
        <v>1300.0</v>
      </c>
      <c r="L211" s="135">
        <v>9800.0</v>
      </c>
      <c r="M211" s="135">
        <v>15000.0</v>
      </c>
      <c r="N211" s="143">
        <v>42253.0</v>
      </c>
      <c r="O211" s="135" t="s">
        <v>1846</v>
      </c>
      <c r="P211" s="135" t="s">
        <v>1767</v>
      </c>
      <c r="Q211" s="135" t="s">
        <v>4186</v>
      </c>
      <c r="R211" s="135" t="s">
        <v>4187</v>
      </c>
      <c r="S211" s="135" t="s">
        <v>1770</v>
      </c>
    </row>
    <row r="212">
      <c r="A212" s="135">
        <v>211.0</v>
      </c>
      <c r="B212" s="135" t="s">
        <v>4189</v>
      </c>
      <c r="C212" s="135" t="s">
        <v>108</v>
      </c>
      <c r="D212" s="135">
        <v>10.0</v>
      </c>
      <c r="E212" s="135">
        <v>400.0</v>
      </c>
      <c r="F212" s="135">
        <v>3.0</v>
      </c>
      <c r="H212" s="135" t="s">
        <v>2221</v>
      </c>
      <c r="I212" s="142">
        <v>46158.34653935185</v>
      </c>
      <c r="J212" s="135" t="s">
        <v>2241</v>
      </c>
      <c r="K212" s="135">
        <v>5400.0</v>
      </c>
      <c r="L212" s="135">
        <v>5400.0</v>
      </c>
      <c r="M212" s="135">
        <v>8500.0</v>
      </c>
      <c r="N212" s="143">
        <v>42291.0</v>
      </c>
      <c r="O212" s="135" t="s">
        <v>1765</v>
      </c>
      <c r="P212" s="135" t="s">
        <v>1767</v>
      </c>
      <c r="Q212" s="135" t="s">
        <v>4192</v>
      </c>
      <c r="R212" s="135" t="s">
        <v>4194</v>
      </c>
      <c r="S212" s="135" t="s">
        <v>1770</v>
      </c>
    </row>
    <row r="213">
      <c r="A213" s="135">
        <v>212.0</v>
      </c>
      <c r="B213" s="135" t="s">
        <v>4195</v>
      </c>
      <c r="C213" s="135" t="s">
        <v>108</v>
      </c>
      <c r="D213" s="135">
        <v>50.0</v>
      </c>
      <c r="E213" s="135">
        <v>400.0</v>
      </c>
      <c r="F213" s="135">
        <v>1.2</v>
      </c>
      <c r="G213" s="135">
        <v>1.62</v>
      </c>
      <c r="H213" s="135" t="s">
        <v>313</v>
      </c>
      <c r="I213" s="142">
        <v>46181.759664351855</v>
      </c>
      <c r="J213" s="135" t="s">
        <v>4197</v>
      </c>
      <c r="K213" s="135">
        <v>7900.0</v>
      </c>
      <c r="L213" s="135">
        <v>27000.0</v>
      </c>
      <c r="M213" s="135">
        <v>32000.0</v>
      </c>
      <c r="N213" s="143">
        <v>42382.0</v>
      </c>
      <c r="O213" s="135" t="s">
        <v>1765</v>
      </c>
      <c r="P213" s="135" t="s">
        <v>1767</v>
      </c>
      <c r="Q213" s="135" t="s">
        <v>4200</v>
      </c>
      <c r="R213" s="135" t="s">
        <v>4202</v>
      </c>
      <c r="S213" s="135" t="s">
        <v>1770</v>
      </c>
    </row>
    <row r="214">
      <c r="A214" s="135">
        <v>213.0</v>
      </c>
      <c r="B214" s="135" t="s">
        <v>4203</v>
      </c>
      <c r="C214" s="135" t="s">
        <v>108</v>
      </c>
      <c r="D214" s="135">
        <v>67.0</v>
      </c>
      <c r="E214" s="135">
        <v>400.0</v>
      </c>
      <c r="F214" s="135">
        <v>0.6</v>
      </c>
      <c r="H214" s="135" t="s">
        <v>137</v>
      </c>
      <c r="I214" s="142">
        <v>46166.29686342592</v>
      </c>
      <c r="J214" s="135" t="s">
        <v>4205</v>
      </c>
      <c r="K214" s="135">
        <v>3600.0</v>
      </c>
      <c r="L214" s="135">
        <v>4500.0</v>
      </c>
      <c r="M214" s="135">
        <v>5000.0</v>
      </c>
      <c r="N214" s="143">
        <v>43844.0</v>
      </c>
      <c r="O214" s="135" t="s">
        <v>1765</v>
      </c>
      <c r="P214" s="135" t="s">
        <v>1767</v>
      </c>
      <c r="Q214" s="135" t="s">
        <v>4206</v>
      </c>
      <c r="R214" s="135" t="s">
        <v>4207</v>
      </c>
      <c r="S214" s="135" t="s">
        <v>1770</v>
      </c>
    </row>
    <row r="215">
      <c r="A215" s="135">
        <v>214.0</v>
      </c>
      <c r="B215" s="135" t="s">
        <v>4209</v>
      </c>
      <c r="C215" s="135" t="s">
        <v>108</v>
      </c>
      <c r="D215" s="135">
        <v>3.0</v>
      </c>
      <c r="E215" s="135">
        <v>400.0</v>
      </c>
      <c r="F215" s="135">
        <v>0.8</v>
      </c>
      <c r="G215" s="135">
        <v>0.6</v>
      </c>
      <c r="H215" s="135" t="s">
        <v>4211</v>
      </c>
      <c r="I215" s="142">
        <v>46165.12679398148</v>
      </c>
      <c r="J215" s="135" t="s">
        <v>4205</v>
      </c>
      <c r="K215" s="135">
        <v>4700.0</v>
      </c>
      <c r="L215" s="135">
        <v>300.0</v>
      </c>
      <c r="M215" s="135">
        <v>500.0</v>
      </c>
      <c r="N215" s="143">
        <v>42270.0</v>
      </c>
      <c r="O215" s="135" t="s">
        <v>1765</v>
      </c>
      <c r="P215" s="135" t="s">
        <v>1767</v>
      </c>
      <c r="Q215" s="135" t="s">
        <v>4213</v>
      </c>
      <c r="R215" s="135" t="s">
        <v>4214</v>
      </c>
      <c r="S215" s="135" t="s">
        <v>1176</v>
      </c>
    </row>
    <row r="216">
      <c r="A216" s="135">
        <v>215.0</v>
      </c>
      <c r="B216" s="135" t="s">
        <v>1808</v>
      </c>
      <c r="C216" s="135" t="s">
        <v>108</v>
      </c>
      <c r="D216" s="135">
        <v>2.0</v>
      </c>
      <c r="E216" s="135">
        <v>400.0</v>
      </c>
      <c r="F216" s="135">
        <v>3.0</v>
      </c>
      <c r="H216" s="135" t="s">
        <v>134</v>
      </c>
      <c r="I216" s="142">
        <v>46166.02646990741</v>
      </c>
      <c r="J216" s="135" t="s">
        <v>4219</v>
      </c>
      <c r="K216" s="135">
        <v>4500.0</v>
      </c>
      <c r="L216" s="135">
        <v>1400.0</v>
      </c>
      <c r="M216" s="135">
        <v>2400.0</v>
      </c>
      <c r="N216" s="143">
        <v>42393.0</v>
      </c>
      <c r="O216" s="135" t="s">
        <v>1765</v>
      </c>
      <c r="P216" s="135" t="s">
        <v>1767</v>
      </c>
      <c r="Q216" s="135" t="s">
        <v>4222</v>
      </c>
      <c r="R216" s="135" t="s">
        <v>4223</v>
      </c>
      <c r="S216" s="135" t="s">
        <v>1770</v>
      </c>
    </row>
    <row r="217">
      <c r="A217" s="135">
        <v>216.0</v>
      </c>
      <c r="B217" s="135" t="s">
        <v>4225</v>
      </c>
      <c r="C217" s="135" t="s">
        <v>108</v>
      </c>
      <c r="D217" s="135">
        <v>29.0</v>
      </c>
      <c r="E217" s="135">
        <v>400.0</v>
      </c>
      <c r="F217" s="135">
        <v>0.35</v>
      </c>
      <c r="H217" s="135" t="s">
        <v>2719</v>
      </c>
      <c r="I217" s="142">
        <v>46169.58609953704</v>
      </c>
      <c r="J217" s="135" t="s">
        <v>4228</v>
      </c>
      <c r="K217" s="135">
        <v>4800.0</v>
      </c>
      <c r="L217" s="135">
        <v>1100.0</v>
      </c>
      <c r="M217" s="135">
        <v>1100.0</v>
      </c>
      <c r="N217" s="143">
        <v>43839.0</v>
      </c>
      <c r="O217" s="135" t="s">
        <v>1765</v>
      </c>
      <c r="P217" s="135" t="s">
        <v>1767</v>
      </c>
      <c r="Q217" s="135" t="s">
        <v>4230</v>
      </c>
      <c r="R217" s="135" t="s">
        <v>4231</v>
      </c>
      <c r="S217" s="135" t="s">
        <v>1176</v>
      </c>
    </row>
    <row r="218">
      <c r="A218" s="135">
        <v>217.0</v>
      </c>
      <c r="B218" s="135" t="s">
        <v>4233</v>
      </c>
      <c r="C218" s="135" t="s">
        <v>108</v>
      </c>
      <c r="D218" s="135">
        <v>26.0</v>
      </c>
      <c r="E218" s="135">
        <v>400.0</v>
      </c>
      <c r="F218" s="135">
        <v>0.4</v>
      </c>
      <c r="H218" s="135" t="s">
        <v>266</v>
      </c>
      <c r="I218" s="142">
        <v>46176.30106481481</v>
      </c>
      <c r="J218" s="135" t="s">
        <v>4236</v>
      </c>
      <c r="K218" s="135">
        <v>3500.0</v>
      </c>
      <c r="L218" s="135">
        <v>8200.0</v>
      </c>
      <c r="M218" s="135">
        <v>13000.0</v>
      </c>
      <c r="N218" s="143">
        <v>42934.0</v>
      </c>
      <c r="O218" s="135" t="s">
        <v>1765</v>
      </c>
      <c r="P218" s="135" t="s">
        <v>1767</v>
      </c>
      <c r="Q218" s="135" t="s">
        <v>4237</v>
      </c>
      <c r="R218" s="135" t="s">
        <v>4239</v>
      </c>
      <c r="S218" s="135" t="s">
        <v>1176</v>
      </c>
    </row>
    <row r="219">
      <c r="A219" s="135">
        <v>218.0</v>
      </c>
      <c r="B219" s="135" t="s">
        <v>1789</v>
      </c>
      <c r="C219" s="135" t="s">
        <v>108</v>
      </c>
      <c r="D219" s="135">
        <v>5.0</v>
      </c>
      <c r="E219" s="135">
        <v>400.0</v>
      </c>
      <c r="F219" s="135">
        <v>1.7</v>
      </c>
      <c r="H219" s="135" t="s">
        <v>1771</v>
      </c>
      <c r="I219" s="142">
        <v>46168.47945601852</v>
      </c>
      <c r="J219" s="135" t="s">
        <v>1790</v>
      </c>
      <c r="K219" s="135">
        <v>4300.0</v>
      </c>
      <c r="L219" s="135">
        <v>2000.0</v>
      </c>
      <c r="M219" s="135">
        <v>2100.0</v>
      </c>
      <c r="N219" s="143">
        <v>43104.0</v>
      </c>
      <c r="O219" s="135" t="s">
        <v>1765</v>
      </c>
      <c r="P219" s="135" t="s">
        <v>1767</v>
      </c>
      <c r="Q219" s="135" t="s">
        <v>1792</v>
      </c>
      <c r="R219" s="135" t="s">
        <v>1793</v>
      </c>
      <c r="S219" s="135" t="s">
        <v>1176</v>
      </c>
    </row>
    <row r="220">
      <c r="A220" s="135">
        <v>219.0</v>
      </c>
      <c r="B220" s="135" t="s">
        <v>4245</v>
      </c>
      <c r="C220" s="135" t="s">
        <v>108</v>
      </c>
      <c r="D220" s="135">
        <v>55.0</v>
      </c>
      <c r="E220" s="135">
        <v>400.0</v>
      </c>
      <c r="F220" s="135">
        <v>7.0</v>
      </c>
      <c r="H220" s="135" t="s">
        <v>198</v>
      </c>
      <c r="I220" s="142">
        <v>46181.36924768519</v>
      </c>
      <c r="J220" s="135" t="s">
        <v>1859</v>
      </c>
      <c r="K220" s="135">
        <v>1800.0</v>
      </c>
      <c r="L220" s="135">
        <v>10000.0</v>
      </c>
      <c r="M220" s="135">
        <v>16000.0</v>
      </c>
      <c r="N220" s="143">
        <v>42250.0</v>
      </c>
      <c r="O220" s="135" t="s">
        <v>1846</v>
      </c>
      <c r="P220" s="135" t="s">
        <v>1767</v>
      </c>
      <c r="Q220" s="135" t="s">
        <v>4249</v>
      </c>
      <c r="R220" s="135" t="s">
        <v>4251</v>
      </c>
      <c r="S220" s="135" t="s">
        <v>1176</v>
      </c>
    </row>
    <row r="221">
      <c r="A221" s="135">
        <v>220.0</v>
      </c>
      <c r="B221" s="135" t="s">
        <v>4252</v>
      </c>
      <c r="C221" s="135" t="s">
        <v>108</v>
      </c>
      <c r="D221" s="135">
        <v>14.0</v>
      </c>
      <c r="E221" s="135">
        <v>400.0</v>
      </c>
      <c r="F221" s="135">
        <v>0.6</v>
      </c>
      <c r="H221" s="135" t="s">
        <v>112</v>
      </c>
      <c r="I221" s="142">
        <v>46165.775925925926</v>
      </c>
      <c r="J221" s="135" t="s">
        <v>1859</v>
      </c>
      <c r="K221" s="135">
        <v>4300.0</v>
      </c>
      <c r="L221" s="135">
        <v>30000.0</v>
      </c>
      <c r="M221" s="135">
        <v>45000.0</v>
      </c>
      <c r="N221" s="143">
        <v>42349.0</v>
      </c>
      <c r="O221" s="135" t="s">
        <v>1765</v>
      </c>
      <c r="P221" s="135" t="s">
        <v>1767</v>
      </c>
      <c r="Q221" s="135" t="s">
        <v>4257</v>
      </c>
      <c r="R221" s="135" t="s">
        <v>4258</v>
      </c>
      <c r="S221" s="135" t="s">
        <v>1176</v>
      </c>
    </row>
    <row r="222">
      <c r="A222" s="135">
        <v>221.0</v>
      </c>
      <c r="B222" s="135" t="s">
        <v>4260</v>
      </c>
      <c r="C222" s="135" t="s">
        <v>108</v>
      </c>
      <c r="D222" s="135">
        <v>7.0</v>
      </c>
      <c r="E222" s="135">
        <v>400.0</v>
      </c>
      <c r="F222" s="135">
        <v>0.4</v>
      </c>
      <c r="H222" s="135" t="s">
        <v>4263</v>
      </c>
      <c r="I222" s="142">
        <v>46177.88631944444</v>
      </c>
      <c r="J222" s="135" t="s">
        <v>1949</v>
      </c>
      <c r="K222" s="135">
        <v>2500.0</v>
      </c>
      <c r="L222" s="135">
        <v>1300.0</v>
      </c>
      <c r="M222" s="135">
        <v>1500.0</v>
      </c>
      <c r="N222" s="143">
        <v>42746.0</v>
      </c>
      <c r="O222" s="135" t="s">
        <v>1765</v>
      </c>
      <c r="P222" s="135" t="s">
        <v>1767</v>
      </c>
      <c r="Q222" s="135" t="s">
        <v>4266</v>
      </c>
      <c r="R222" s="135" t="s">
        <v>4267</v>
      </c>
      <c r="S222" s="135" t="s">
        <v>1770</v>
      </c>
    </row>
    <row r="223">
      <c r="A223" s="135">
        <v>222.0</v>
      </c>
      <c r="B223" s="135" t="s">
        <v>4269</v>
      </c>
      <c r="C223" s="135" t="s">
        <v>108</v>
      </c>
      <c r="D223" s="135">
        <v>22.0</v>
      </c>
      <c r="E223" s="135">
        <v>350.0</v>
      </c>
      <c r="F223" s="135">
        <v>1.0</v>
      </c>
      <c r="H223" s="135" t="s">
        <v>3169</v>
      </c>
      <c r="I223" s="142">
        <v>46180.204305555555</v>
      </c>
      <c r="J223" s="135" t="s">
        <v>1795</v>
      </c>
      <c r="K223" s="135">
        <v>3000.0</v>
      </c>
      <c r="L223" s="135">
        <v>1400.0</v>
      </c>
      <c r="M223" s="135">
        <v>1400.0</v>
      </c>
      <c r="N223" s="143">
        <v>43839.0</v>
      </c>
      <c r="O223" s="135" t="s">
        <v>1765</v>
      </c>
      <c r="P223" s="135" t="s">
        <v>1767</v>
      </c>
      <c r="Q223" s="135" t="s">
        <v>4274</v>
      </c>
      <c r="R223" s="135" t="s">
        <v>4276</v>
      </c>
      <c r="S223" s="135" t="s">
        <v>1770</v>
      </c>
    </row>
    <row r="224">
      <c r="A224" s="135">
        <v>223.0</v>
      </c>
      <c r="B224" s="135" t="s">
        <v>4278</v>
      </c>
      <c r="C224" s="135" t="s">
        <v>108</v>
      </c>
      <c r="D224" s="135">
        <v>54.0</v>
      </c>
      <c r="E224" s="135">
        <v>350.0</v>
      </c>
      <c r="F224" s="135">
        <v>0.9</v>
      </c>
      <c r="H224" s="135" t="s">
        <v>2929</v>
      </c>
      <c r="I224" s="142">
        <v>46188.01899305556</v>
      </c>
      <c r="J224" s="135" t="s">
        <v>1859</v>
      </c>
      <c r="K224" s="135">
        <v>5400.0</v>
      </c>
      <c r="L224" s="135">
        <v>6900.0</v>
      </c>
      <c r="M224" s="135">
        <v>7500.0</v>
      </c>
      <c r="N224" s="143">
        <v>43839.0</v>
      </c>
      <c r="O224" s="135" t="s">
        <v>1903</v>
      </c>
      <c r="P224" s="135" t="s">
        <v>1767</v>
      </c>
      <c r="Q224" s="135" t="s">
        <v>4281</v>
      </c>
      <c r="R224" s="135" t="s">
        <v>4282</v>
      </c>
      <c r="S224" s="135" t="s">
        <v>1770</v>
      </c>
    </row>
    <row r="225">
      <c r="A225" s="135">
        <v>224.0</v>
      </c>
      <c r="B225" s="135" t="s">
        <v>4283</v>
      </c>
      <c r="C225" s="135" t="s">
        <v>108</v>
      </c>
      <c r="D225" s="135">
        <v>54.0</v>
      </c>
      <c r="E225" s="135">
        <v>350.0</v>
      </c>
      <c r="F225" s="135">
        <v>2.0</v>
      </c>
      <c r="H225" s="135" t="s">
        <v>313</v>
      </c>
      <c r="I225" s="142">
        <v>46153.52096064815</v>
      </c>
      <c r="J225" s="135" t="s">
        <v>4287</v>
      </c>
      <c r="K225" s="135">
        <v>600.0</v>
      </c>
      <c r="L225" s="135">
        <v>28000.0</v>
      </c>
      <c r="M225" s="135">
        <v>33000.0</v>
      </c>
      <c r="N225" s="143">
        <v>43162.0</v>
      </c>
      <c r="O225" s="135" t="s">
        <v>1846</v>
      </c>
      <c r="P225" s="135" t="s">
        <v>1767</v>
      </c>
      <c r="Q225" s="135" t="s">
        <v>4290</v>
      </c>
      <c r="R225" s="135" t="s">
        <v>4291</v>
      </c>
      <c r="S225" s="135" t="s">
        <v>1770</v>
      </c>
    </row>
    <row r="226">
      <c r="A226" s="135">
        <v>225.0</v>
      </c>
      <c r="B226" s="135" t="s">
        <v>4293</v>
      </c>
      <c r="C226" s="135" t="s">
        <v>108</v>
      </c>
      <c r="D226" s="135">
        <v>7.0</v>
      </c>
      <c r="E226" s="135">
        <v>350.0</v>
      </c>
      <c r="F226" s="135">
        <v>0.15</v>
      </c>
      <c r="G226" s="135">
        <v>0.2</v>
      </c>
      <c r="H226" s="135" t="s">
        <v>2948</v>
      </c>
      <c r="I226" s="142">
        <v>46182.235300925924</v>
      </c>
      <c r="J226" s="135" t="s">
        <v>4298</v>
      </c>
      <c r="K226" s="135">
        <v>11000.0</v>
      </c>
      <c r="L226" s="135">
        <v>800.0</v>
      </c>
      <c r="M226" s="135">
        <v>1000.0</v>
      </c>
      <c r="N226" s="143">
        <v>42249.0</v>
      </c>
      <c r="O226" s="135" t="s">
        <v>3349</v>
      </c>
      <c r="Q226" s="135" t="s">
        <v>4301</v>
      </c>
      <c r="R226" s="135" t="s">
        <v>4302</v>
      </c>
      <c r="S226" s="135" t="s">
        <v>4304</v>
      </c>
    </row>
    <row r="227">
      <c r="A227" s="135">
        <v>226.0</v>
      </c>
      <c r="B227" s="135" t="s">
        <v>4305</v>
      </c>
      <c r="C227" s="135" t="s">
        <v>108</v>
      </c>
      <c r="D227" s="135">
        <v>68.0</v>
      </c>
      <c r="E227" s="135">
        <v>350.0</v>
      </c>
      <c r="F227" s="135">
        <v>1.6</v>
      </c>
      <c r="H227" s="135" t="s">
        <v>313</v>
      </c>
      <c r="I227" s="142">
        <v>46170.36361111111</v>
      </c>
      <c r="J227" s="135" t="s">
        <v>2562</v>
      </c>
      <c r="K227" s="135">
        <v>600.0</v>
      </c>
      <c r="L227" s="135">
        <v>27000.0</v>
      </c>
      <c r="M227" s="135">
        <v>31000.0</v>
      </c>
      <c r="N227" s="143">
        <v>43073.0</v>
      </c>
      <c r="O227" s="135" t="s">
        <v>1846</v>
      </c>
      <c r="P227" s="135" t="s">
        <v>1767</v>
      </c>
      <c r="Q227" s="135" t="s">
        <v>4309</v>
      </c>
      <c r="R227" s="135" t="s">
        <v>4311</v>
      </c>
      <c r="S227" s="135" t="s">
        <v>1770</v>
      </c>
    </row>
    <row r="228">
      <c r="A228" s="135">
        <v>227.0</v>
      </c>
      <c r="B228" s="135" t="s">
        <v>4312</v>
      </c>
      <c r="C228" s="135" t="s">
        <v>108</v>
      </c>
      <c r="D228" s="135">
        <v>46.0</v>
      </c>
      <c r="E228" s="135">
        <v>350.0</v>
      </c>
      <c r="F228" s="135">
        <v>2.5</v>
      </c>
      <c r="H228" s="135" t="s">
        <v>2118</v>
      </c>
      <c r="I228" s="142">
        <v>46166.385879629626</v>
      </c>
      <c r="J228" s="135" t="s">
        <v>4314</v>
      </c>
      <c r="K228" s="135">
        <v>700.0</v>
      </c>
      <c r="L228" s="135">
        <v>3800.0</v>
      </c>
      <c r="M228" s="135">
        <v>4200.0</v>
      </c>
      <c r="N228" s="143">
        <v>43797.0</v>
      </c>
      <c r="O228" s="135" t="s">
        <v>1846</v>
      </c>
      <c r="P228" s="135" t="s">
        <v>1767</v>
      </c>
      <c r="Q228" s="135" t="s">
        <v>4315</v>
      </c>
      <c r="R228" s="135" t="s">
        <v>4316</v>
      </c>
      <c r="S228" s="135" t="s">
        <v>1770</v>
      </c>
    </row>
    <row r="229">
      <c r="A229" s="135">
        <v>228.0</v>
      </c>
      <c r="B229" s="135" t="s">
        <v>4318</v>
      </c>
      <c r="C229" s="135" t="s">
        <v>108</v>
      </c>
      <c r="D229" s="135">
        <v>3.0</v>
      </c>
      <c r="E229" s="135">
        <v>350.0</v>
      </c>
      <c r="F229" s="135">
        <v>8.0</v>
      </c>
      <c r="H229" s="135" t="s">
        <v>4318</v>
      </c>
      <c r="I229" s="142">
        <v>46181.875763888886</v>
      </c>
      <c r="J229" s="135" t="s">
        <v>1949</v>
      </c>
      <c r="K229" s="135">
        <v>1600.0</v>
      </c>
      <c r="L229" s="135">
        <v>350.0</v>
      </c>
      <c r="M229" s="135">
        <v>1100.0</v>
      </c>
      <c r="N229" s="143">
        <v>43773.0</v>
      </c>
      <c r="O229" s="135" t="s">
        <v>1846</v>
      </c>
      <c r="P229" s="135" t="s">
        <v>1767</v>
      </c>
      <c r="Q229" s="135" t="s">
        <v>4323</v>
      </c>
      <c r="R229" s="135" t="s">
        <v>4325</v>
      </c>
      <c r="S229" s="135" t="s">
        <v>1176</v>
      </c>
    </row>
    <row r="230">
      <c r="A230" s="135">
        <v>229.0</v>
      </c>
      <c r="B230" s="135" t="s">
        <v>4326</v>
      </c>
      <c r="C230" s="135" t="s">
        <v>108</v>
      </c>
      <c r="D230" s="135">
        <v>35.0</v>
      </c>
      <c r="E230" s="135">
        <v>350.0</v>
      </c>
      <c r="F230" s="135">
        <v>9.0</v>
      </c>
      <c r="H230" s="135" t="s">
        <v>198</v>
      </c>
      <c r="I230" s="142">
        <v>46171.97484953704</v>
      </c>
      <c r="J230" s="135" t="s">
        <v>1949</v>
      </c>
      <c r="K230" s="135">
        <v>1900.0</v>
      </c>
      <c r="L230" s="135">
        <v>2400.0</v>
      </c>
      <c r="M230" s="135">
        <v>21000.0</v>
      </c>
      <c r="N230" s="143">
        <v>42323.0</v>
      </c>
      <c r="O230" s="135" t="s">
        <v>1846</v>
      </c>
      <c r="P230" s="135" t="s">
        <v>1767</v>
      </c>
      <c r="Q230" s="135" t="s">
        <v>4330</v>
      </c>
      <c r="R230" s="135" t="s">
        <v>4331</v>
      </c>
      <c r="S230" s="135" t="s">
        <v>1176</v>
      </c>
    </row>
    <row r="231">
      <c r="A231" s="135">
        <v>230.0</v>
      </c>
      <c r="B231" s="135" t="s">
        <v>4332</v>
      </c>
      <c r="C231" s="135" t="s">
        <v>108</v>
      </c>
      <c r="D231" s="135">
        <v>43.0</v>
      </c>
      <c r="E231" s="135">
        <v>350.0</v>
      </c>
      <c r="F231" s="135">
        <v>10.0</v>
      </c>
      <c r="H231" s="135" t="s">
        <v>1760</v>
      </c>
      <c r="I231" s="142">
        <v>46171.75819444445</v>
      </c>
      <c r="J231" s="135" t="s">
        <v>4335</v>
      </c>
      <c r="K231" s="135">
        <v>3300.0</v>
      </c>
      <c r="L231" s="135">
        <v>14000.0</v>
      </c>
      <c r="M231" s="135">
        <v>17000.0</v>
      </c>
      <c r="N231" s="143">
        <v>43705.0</v>
      </c>
      <c r="O231" s="135" t="s">
        <v>1765</v>
      </c>
      <c r="P231" s="135" t="s">
        <v>1767</v>
      </c>
      <c r="Q231" s="135" t="s">
        <v>4338</v>
      </c>
      <c r="R231" s="135" t="s">
        <v>4340</v>
      </c>
      <c r="S231" s="135" t="s">
        <v>1176</v>
      </c>
    </row>
    <row r="232">
      <c r="A232" s="135">
        <v>231.0</v>
      </c>
      <c r="B232" s="135" t="s">
        <v>4342</v>
      </c>
      <c r="C232" s="135" t="s">
        <v>108</v>
      </c>
      <c r="D232" s="135">
        <v>7.0</v>
      </c>
      <c r="E232" s="135">
        <v>350.0</v>
      </c>
      <c r="F232" s="135">
        <v>1.7</v>
      </c>
      <c r="H232" s="135" t="s">
        <v>1981</v>
      </c>
      <c r="I232" s="142">
        <v>46172.21212962963</v>
      </c>
      <c r="J232" s="135" t="s">
        <v>1834</v>
      </c>
      <c r="K232" s="135">
        <v>6600.0</v>
      </c>
      <c r="L232" s="135">
        <v>9000.0</v>
      </c>
      <c r="M232" s="135">
        <v>31000.0</v>
      </c>
      <c r="N232" s="143">
        <v>42673.0</v>
      </c>
      <c r="O232" s="135" t="s">
        <v>1765</v>
      </c>
      <c r="P232" s="135" t="s">
        <v>1767</v>
      </c>
      <c r="Q232" s="135" t="s">
        <v>4348</v>
      </c>
      <c r="R232" s="135" t="s">
        <v>4349</v>
      </c>
      <c r="S232" s="135" t="s">
        <v>1770</v>
      </c>
    </row>
    <row r="233">
      <c r="A233" s="135">
        <v>232.0</v>
      </c>
      <c r="B233" s="135" t="s">
        <v>4351</v>
      </c>
      <c r="C233" s="135" t="s">
        <v>108</v>
      </c>
      <c r="D233" s="135">
        <v>3.0</v>
      </c>
      <c r="E233" s="135">
        <v>350.0</v>
      </c>
      <c r="F233" s="135">
        <v>0.6</v>
      </c>
      <c r="H233" s="135" t="s">
        <v>198</v>
      </c>
      <c r="I233" s="142">
        <v>46181.472233796296</v>
      </c>
      <c r="J233" s="135" t="s">
        <v>1908</v>
      </c>
      <c r="K233" s="135">
        <v>2300.0</v>
      </c>
      <c r="L233" s="135">
        <v>10000.0</v>
      </c>
      <c r="M233" s="135">
        <v>16000.0</v>
      </c>
      <c r="N233" s="143">
        <v>42851.0</v>
      </c>
      <c r="O233" s="135" t="s">
        <v>1765</v>
      </c>
      <c r="P233" s="135" t="s">
        <v>1767</v>
      </c>
      <c r="Q233" s="135" t="s">
        <v>4355</v>
      </c>
      <c r="R233" s="135" t="s">
        <v>4357</v>
      </c>
      <c r="S233" s="135" t="s">
        <v>1176</v>
      </c>
    </row>
    <row r="234">
      <c r="A234" s="135">
        <v>233.0</v>
      </c>
      <c r="B234" s="135" t="s">
        <v>4358</v>
      </c>
      <c r="C234" s="135" t="s">
        <v>108</v>
      </c>
      <c r="D234" s="135">
        <v>62.0</v>
      </c>
      <c r="E234" s="135">
        <v>350.0</v>
      </c>
      <c r="F234" s="135">
        <v>2.0</v>
      </c>
      <c r="G234" s="135">
        <v>1.66</v>
      </c>
      <c r="H234" s="135" t="s">
        <v>4360</v>
      </c>
      <c r="I234" s="142">
        <v>46162.20116898148</v>
      </c>
      <c r="J234" s="135" t="s">
        <v>1859</v>
      </c>
      <c r="K234" s="135">
        <v>700.0</v>
      </c>
      <c r="L234" s="135">
        <v>2400.0</v>
      </c>
      <c r="M234" s="135">
        <v>2600.0</v>
      </c>
      <c r="N234" s="143">
        <v>42257.0</v>
      </c>
      <c r="O234" s="135" t="s">
        <v>2932</v>
      </c>
      <c r="P234" s="135" t="s">
        <v>1767</v>
      </c>
      <c r="Q234" s="135" t="s">
        <v>4367</v>
      </c>
      <c r="R234" s="135" t="s">
        <v>4368</v>
      </c>
      <c r="S234" s="135" t="s">
        <v>1770</v>
      </c>
    </row>
    <row r="235">
      <c r="A235" s="135">
        <v>234.0</v>
      </c>
      <c r="B235" s="135" t="s">
        <v>4370</v>
      </c>
      <c r="C235" s="135" t="s">
        <v>108</v>
      </c>
      <c r="D235" s="135">
        <v>59.0</v>
      </c>
      <c r="E235" s="135">
        <v>350.0</v>
      </c>
      <c r="F235" s="135">
        <v>0.9</v>
      </c>
      <c r="H235" s="135" t="s">
        <v>112</v>
      </c>
      <c r="I235" s="142">
        <v>46165.74454861111</v>
      </c>
      <c r="J235" s="135" t="s">
        <v>1865</v>
      </c>
      <c r="K235" s="135">
        <v>1500.0</v>
      </c>
      <c r="L235" s="135">
        <v>30000.0</v>
      </c>
      <c r="M235" s="135">
        <v>45000.0</v>
      </c>
      <c r="N235" s="143">
        <v>43258.0</v>
      </c>
      <c r="O235" s="135" t="s">
        <v>1846</v>
      </c>
      <c r="P235" s="135" t="s">
        <v>1767</v>
      </c>
      <c r="Q235" s="135" t="s">
        <v>4376</v>
      </c>
      <c r="R235" s="135" t="s">
        <v>4377</v>
      </c>
      <c r="S235" s="135" t="s">
        <v>1176</v>
      </c>
    </row>
    <row r="236">
      <c r="A236" s="135">
        <v>235.0</v>
      </c>
      <c r="B236" s="135" t="s">
        <v>4379</v>
      </c>
      <c r="C236" s="135" t="s">
        <v>108</v>
      </c>
      <c r="D236" s="135">
        <v>65.0</v>
      </c>
      <c r="E236" s="135">
        <v>350.0</v>
      </c>
      <c r="F236" s="135">
        <v>1.6</v>
      </c>
      <c r="H236" s="135" t="s">
        <v>313</v>
      </c>
      <c r="I236" s="142">
        <v>46169.409525462965</v>
      </c>
      <c r="J236" s="135" t="s">
        <v>1920</v>
      </c>
      <c r="K236" s="135">
        <v>800.0</v>
      </c>
      <c r="L236" s="135">
        <v>27000.0</v>
      </c>
      <c r="M236" s="135">
        <v>31000.0</v>
      </c>
      <c r="N236" s="143">
        <v>42308.0</v>
      </c>
      <c r="O236" s="135" t="s">
        <v>1846</v>
      </c>
      <c r="P236" s="135" t="s">
        <v>1767</v>
      </c>
      <c r="Q236" s="135" t="s">
        <v>4388</v>
      </c>
      <c r="R236" s="135" t="s">
        <v>4389</v>
      </c>
      <c r="S236" s="135" t="s">
        <v>1770</v>
      </c>
    </row>
    <row r="237">
      <c r="A237" s="135">
        <v>236.0</v>
      </c>
      <c r="B237" s="135" t="s">
        <v>4392</v>
      </c>
      <c r="C237" s="135" t="s">
        <v>108</v>
      </c>
      <c r="D237" s="135">
        <v>50.0</v>
      </c>
      <c r="E237" s="135">
        <v>350.0</v>
      </c>
      <c r="F237" s="135">
        <v>2.0</v>
      </c>
      <c r="H237" s="135" t="s">
        <v>198</v>
      </c>
      <c r="I237" s="142">
        <v>46182.41226851852</v>
      </c>
      <c r="J237" s="135" t="s">
        <v>1859</v>
      </c>
      <c r="K237" s="135">
        <v>1600.0</v>
      </c>
      <c r="L237" s="135">
        <v>10000.0</v>
      </c>
      <c r="M237" s="135">
        <v>15000.0</v>
      </c>
      <c r="N237" s="143">
        <v>42815.0</v>
      </c>
      <c r="O237" s="135" t="s">
        <v>1846</v>
      </c>
      <c r="P237" s="135" t="s">
        <v>1767</v>
      </c>
      <c r="Q237" s="135" t="s">
        <v>4398</v>
      </c>
      <c r="R237" s="135" t="s">
        <v>4400</v>
      </c>
      <c r="S237" s="135" t="s">
        <v>1176</v>
      </c>
    </row>
    <row r="238">
      <c r="A238" s="135">
        <v>237.0</v>
      </c>
      <c r="B238" s="135" t="s">
        <v>4403</v>
      </c>
      <c r="C238" s="135" t="s">
        <v>108</v>
      </c>
      <c r="D238" s="135">
        <v>64.0</v>
      </c>
      <c r="E238" s="135">
        <v>350.0</v>
      </c>
      <c r="F238" s="135">
        <v>2.5</v>
      </c>
      <c r="H238" s="135" t="s">
        <v>313</v>
      </c>
      <c r="I238" s="142">
        <v>46167.60273148148</v>
      </c>
      <c r="J238" s="135" t="s">
        <v>1865</v>
      </c>
      <c r="K238" s="135">
        <v>700.0</v>
      </c>
      <c r="L238" s="135">
        <v>26000.0</v>
      </c>
      <c r="M238" s="135">
        <v>31000.0</v>
      </c>
      <c r="N238" s="143">
        <v>42524.0</v>
      </c>
      <c r="O238" s="135" t="s">
        <v>1846</v>
      </c>
      <c r="P238" s="135" t="s">
        <v>1767</v>
      </c>
      <c r="Q238" s="135" t="s">
        <v>4410</v>
      </c>
      <c r="R238" s="135" t="s">
        <v>4413</v>
      </c>
      <c r="S238" s="135" t="s">
        <v>1770</v>
      </c>
    </row>
    <row r="239">
      <c r="A239" s="135">
        <v>238.0</v>
      </c>
      <c r="B239" s="135" t="s">
        <v>4415</v>
      </c>
      <c r="C239" s="135" t="s">
        <v>108</v>
      </c>
      <c r="D239" s="135">
        <v>48.0</v>
      </c>
      <c r="E239" s="135">
        <v>350.0</v>
      </c>
      <c r="F239" s="135">
        <v>15.0</v>
      </c>
      <c r="H239" s="135" t="s">
        <v>198</v>
      </c>
      <c r="I239" s="142">
        <v>46176.05094907407</v>
      </c>
      <c r="J239" s="135" t="s">
        <v>1915</v>
      </c>
      <c r="K239" s="135">
        <v>800.0</v>
      </c>
      <c r="L239" s="135">
        <v>10000.0</v>
      </c>
      <c r="M239" s="135">
        <v>15000.0</v>
      </c>
      <c r="N239" s="143">
        <v>42271.0</v>
      </c>
      <c r="O239" s="135" t="s">
        <v>1846</v>
      </c>
      <c r="P239" s="135" t="s">
        <v>1767</v>
      </c>
      <c r="Q239" s="135" t="s">
        <v>4420</v>
      </c>
      <c r="R239" s="135" t="s">
        <v>4421</v>
      </c>
      <c r="S239" s="135" t="s">
        <v>1176</v>
      </c>
    </row>
    <row r="240">
      <c r="A240" s="135">
        <v>239.0</v>
      </c>
      <c r="B240" s="135" t="s">
        <v>4423</v>
      </c>
      <c r="C240" s="135" t="s">
        <v>108</v>
      </c>
      <c r="D240" s="135">
        <v>72.0</v>
      </c>
      <c r="E240" s="135">
        <v>350.0</v>
      </c>
      <c r="F240" s="135">
        <v>1.7</v>
      </c>
      <c r="H240" s="135" t="s">
        <v>112</v>
      </c>
      <c r="I240" s="142">
        <v>46168.12538194445</v>
      </c>
      <c r="J240" s="135" t="s">
        <v>3519</v>
      </c>
      <c r="K240" s="135">
        <v>4100.0</v>
      </c>
      <c r="L240" s="135">
        <v>29000.0</v>
      </c>
      <c r="M240" s="135">
        <v>45000.0</v>
      </c>
      <c r="N240" s="143">
        <v>42402.0</v>
      </c>
      <c r="O240" s="135" t="s">
        <v>1765</v>
      </c>
      <c r="P240" s="135" t="s">
        <v>1767</v>
      </c>
      <c r="Q240" s="135" t="s">
        <v>4429</v>
      </c>
      <c r="R240" s="135" t="s">
        <v>4432</v>
      </c>
      <c r="S240" s="135" t="s">
        <v>1770</v>
      </c>
    </row>
    <row r="241">
      <c r="A241" s="135">
        <v>240.0</v>
      </c>
      <c r="B241" s="135" t="s">
        <v>4433</v>
      </c>
      <c r="C241" s="135" t="s">
        <v>108</v>
      </c>
      <c r="D241" s="135">
        <v>70.0</v>
      </c>
      <c r="E241" s="135">
        <v>350.0</v>
      </c>
      <c r="F241" s="135">
        <v>3.0</v>
      </c>
      <c r="H241" s="135" t="s">
        <v>4360</v>
      </c>
      <c r="I241" s="142">
        <v>46165.84049768518</v>
      </c>
      <c r="J241" s="135" t="s">
        <v>1920</v>
      </c>
      <c r="K241" s="135">
        <v>600.0</v>
      </c>
      <c r="L241" s="135">
        <v>24000.0</v>
      </c>
      <c r="M241" s="135">
        <v>29000.0</v>
      </c>
      <c r="N241" s="143">
        <v>42346.0</v>
      </c>
      <c r="O241" s="135" t="s">
        <v>1846</v>
      </c>
      <c r="P241" s="135" t="s">
        <v>1767</v>
      </c>
      <c r="Q241" s="135" t="s">
        <v>4438</v>
      </c>
      <c r="R241" s="135" t="s">
        <v>4439</v>
      </c>
      <c r="S241" s="135" t="s">
        <v>1770</v>
      </c>
    </row>
    <row r="242">
      <c r="A242" s="135">
        <v>241.0</v>
      </c>
      <c r="B242" s="135" t="s">
        <v>4441</v>
      </c>
      <c r="C242" s="135" t="s">
        <v>108</v>
      </c>
      <c r="D242" s="135">
        <v>5.0</v>
      </c>
      <c r="E242" s="135">
        <v>350.0</v>
      </c>
      <c r="F242" s="135">
        <v>0.7</v>
      </c>
      <c r="H242" s="135" t="s">
        <v>2701</v>
      </c>
      <c r="I242" s="142">
        <v>46176.207291666666</v>
      </c>
      <c r="J242" s="135" t="s">
        <v>3100</v>
      </c>
      <c r="K242" s="135">
        <v>2800.0</v>
      </c>
      <c r="L242" s="135">
        <v>1100.0</v>
      </c>
      <c r="M242" s="135">
        <v>1200.0</v>
      </c>
      <c r="N242" s="143">
        <v>42248.0</v>
      </c>
      <c r="O242" s="135" t="s">
        <v>1765</v>
      </c>
      <c r="P242" s="135" t="s">
        <v>1767</v>
      </c>
      <c r="Q242" s="135" t="s">
        <v>4448</v>
      </c>
      <c r="R242" s="135" t="s">
        <v>4449</v>
      </c>
      <c r="S242" s="135" t="s">
        <v>1176</v>
      </c>
    </row>
    <row r="243">
      <c r="A243" s="135">
        <v>242.0</v>
      </c>
      <c r="B243" s="135" t="s">
        <v>4453</v>
      </c>
      <c r="C243" s="135" t="s">
        <v>108</v>
      </c>
      <c r="D243" s="135">
        <v>48.0</v>
      </c>
      <c r="E243" s="135">
        <v>350.0</v>
      </c>
      <c r="F243" s="135">
        <v>12.0</v>
      </c>
      <c r="H243" s="135" t="s">
        <v>112</v>
      </c>
      <c r="I243" s="142">
        <v>46171.3308912037</v>
      </c>
      <c r="J243" s="135" t="s">
        <v>4456</v>
      </c>
      <c r="K243" s="135">
        <v>1600.0</v>
      </c>
      <c r="L243" s="135">
        <v>29000.0</v>
      </c>
      <c r="M243" s="135">
        <v>45000.0</v>
      </c>
      <c r="N243" s="143">
        <v>43840.0</v>
      </c>
      <c r="O243" s="135" t="s">
        <v>1846</v>
      </c>
      <c r="P243" s="135" t="s">
        <v>1767</v>
      </c>
      <c r="Q243" s="135" t="s">
        <v>4459</v>
      </c>
      <c r="R243" s="135" t="s">
        <v>4461</v>
      </c>
      <c r="S243" s="135" t="s">
        <v>1770</v>
      </c>
    </row>
    <row r="244">
      <c r="A244" s="135">
        <v>243.0</v>
      </c>
      <c r="B244" s="135" t="s">
        <v>4463</v>
      </c>
      <c r="C244" s="135" t="s">
        <v>108</v>
      </c>
      <c r="D244" s="135">
        <v>62.0</v>
      </c>
      <c r="E244" s="135">
        <v>350.0</v>
      </c>
      <c r="F244" s="135">
        <v>8.0</v>
      </c>
      <c r="H244" s="135" t="s">
        <v>198</v>
      </c>
      <c r="I244" s="142">
        <v>46165.146898148145</v>
      </c>
      <c r="J244" s="135" t="s">
        <v>1859</v>
      </c>
      <c r="K244" s="135">
        <v>1900.0</v>
      </c>
      <c r="L244" s="135">
        <v>9600.0</v>
      </c>
      <c r="M244" s="135">
        <v>14000.0</v>
      </c>
      <c r="N244" s="143">
        <v>43002.0</v>
      </c>
      <c r="O244" s="135" t="s">
        <v>1846</v>
      </c>
      <c r="P244" s="135" t="s">
        <v>1767</v>
      </c>
      <c r="Q244" s="135" t="s">
        <v>4466</v>
      </c>
      <c r="R244" s="135" t="s">
        <v>4468</v>
      </c>
      <c r="S244" s="135" t="s">
        <v>1176</v>
      </c>
    </row>
    <row r="245">
      <c r="A245" s="135">
        <v>244.0</v>
      </c>
      <c r="B245" s="135" t="s">
        <v>4469</v>
      </c>
      <c r="C245" s="135" t="s">
        <v>108</v>
      </c>
      <c r="D245" s="135">
        <v>9.0</v>
      </c>
      <c r="E245" s="135">
        <v>350.0</v>
      </c>
      <c r="F245" s="135">
        <v>0.3</v>
      </c>
      <c r="H245" s="135" t="s">
        <v>1760</v>
      </c>
      <c r="I245" s="142">
        <v>46159.759097222224</v>
      </c>
      <c r="J245" s="135" t="s">
        <v>1816</v>
      </c>
      <c r="K245" s="135">
        <v>5300.0</v>
      </c>
      <c r="L245" s="135">
        <v>27000.0</v>
      </c>
      <c r="M245" s="135">
        <v>43000.0</v>
      </c>
      <c r="N245" s="143">
        <v>43840.0</v>
      </c>
      <c r="O245" s="135" t="s">
        <v>3328</v>
      </c>
      <c r="P245" s="135" t="s">
        <v>1767</v>
      </c>
      <c r="Q245" s="135" t="s">
        <v>4474</v>
      </c>
      <c r="R245" s="135" t="s">
        <v>4475</v>
      </c>
      <c r="S245" s="135" t="s">
        <v>1770</v>
      </c>
    </row>
    <row r="246">
      <c r="A246" s="135">
        <v>245.0</v>
      </c>
      <c r="B246" s="135" t="s">
        <v>4476</v>
      </c>
      <c r="C246" s="135" t="s">
        <v>108</v>
      </c>
      <c r="D246" s="135">
        <v>12.0</v>
      </c>
      <c r="E246" s="135">
        <v>350.0</v>
      </c>
      <c r="F246" s="135">
        <v>1.4</v>
      </c>
      <c r="H246" s="135" t="s">
        <v>4479</v>
      </c>
      <c r="I246" s="142">
        <v>46157.597974537035</v>
      </c>
      <c r="J246" s="135" t="s">
        <v>3816</v>
      </c>
      <c r="K246" s="135">
        <v>2900.0</v>
      </c>
      <c r="L246" s="135">
        <v>3200.0</v>
      </c>
      <c r="M246" s="135">
        <v>4700.0</v>
      </c>
      <c r="N246" s="143">
        <v>42533.0</v>
      </c>
      <c r="O246" s="135" t="s">
        <v>4483</v>
      </c>
      <c r="P246" s="135" t="s">
        <v>1767</v>
      </c>
      <c r="Q246" s="135" t="s">
        <v>4485</v>
      </c>
      <c r="R246" s="135" t="s">
        <v>4486</v>
      </c>
      <c r="S246" s="135" t="s">
        <v>1770</v>
      </c>
    </row>
    <row r="247">
      <c r="A247" s="135">
        <v>246.0</v>
      </c>
      <c r="B247" s="135" t="s">
        <v>4488</v>
      </c>
      <c r="C247" s="135" t="s">
        <v>108</v>
      </c>
      <c r="D247" s="135">
        <v>52.0</v>
      </c>
      <c r="E247" s="135">
        <v>350.0</v>
      </c>
      <c r="F247" s="135">
        <v>14.0</v>
      </c>
      <c r="H247" s="135" t="s">
        <v>112</v>
      </c>
      <c r="I247" s="142">
        <v>46161.72618055555</v>
      </c>
      <c r="J247" s="135" t="s">
        <v>1928</v>
      </c>
      <c r="K247" s="135">
        <v>500.0</v>
      </c>
      <c r="L247" s="135">
        <v>30000.0</v>
      </c>
      <c r="M247" s="135">
        <v>45000.0</v>
      </c>
      <c r="N247" s="143">
        <v>43840.0</v>
      </c>
      <c r="O247" s="135" t="s">
        <v>1846</v>
      </c>
      <c r="P247" s="135" t="s">
        <v>1767</v>
      </c>
      <c r="Q247" s="135" t="s">
        <v>4493</v>
      </c>
      <c r="R247" s="135" t="s">
        <v>4495</v>
      </c>
      <c r="S247" s="135" t="s">
        <v>1176</v>
      </c>
    </row>
    <row r="248">
      <c r="A248" s="135">
        <v>247.0</v>
      </c>
      <c r="B248" s="135" t="s">
        <v>4497</v>
      </c>
      <c r="C248" s="135" t="s">
        <v>108</v>
      </c>
      <c r="D248" s="135">
        <v>68.0</v>
      </c>
      <c r="E248" s="135">
        <v>350.0</v>
      </c>
      <c r="F248" s="135">
        <v>60.0</v>
      </c>
      <c r="H248" s="135" t="s">
        <v>198</v>
      </c>
      <c r="I248" s="142">
        <v>46187.14959490741</v>
      </c>
      <c r="J248" s="135" t="s">
        <v>1834</v>
      </c>
      <c r="K248" s="135">
        <v>1200.0</v>
      </c>
      <c r="L248" s="135">
        <v>11000.0</v>
      </c>
      <c r="M248" s="135">
        <v>16000.0</v>
      </c>
      <c r="N248" s="143">
        <v>42619.0</v>
      </c>
      <c r="O248" s="135" t="s">
        <v>1846</v>
      </c>
      <c r="P248" s="135" t="s">
        <v>1767</v>
      </c>
      <c r="Q248" s="135" t="s">
        <v>4500</v>
      </c>
      <c r="R248" s="135" t="s">
        <v>4502</v>
      </c>
      <c r="S248" s="135" t="s">
        <v>1176</v>
      </c>
    </row>
    <row r="249">
      <c r="A249" s="135">
        <v>248.0</v>
      </c>
      <c r="B249" s="135" t="s">
        <v>4504</v>
      </c>
      <c r="C249" s="135" t="s">
        <v>108</v>
      </c>
      <c r="D249" s="135">
        <v>42.0</v>
      </c>
      <c r="E249" s="135">
        <v>350.0</v>
      </c>
      <c r="F249" s="135">
        <v>7.0</v>
      </c>
      <c r="H249" s="135" t="s">
        <v>112</v>
      </c>
      <c r="I249" s="142">
        <v>46188.02658564815</v>
      </c>
      <c r="J249" s="135" t="s">
        <v>4508</v>
      </c>
      <c r="K249" s="135">
        <v>1400.0</v>
      </c>
      <c r="L249" s="135">
        <v>30000.0</v>
      </c>
      <c r="M249" s="135">
        <v>46000.0</v>
      </c>
      <c r="N249" s="143">
        <v>43841.0</v>
      </c>
      <c r="O249" s="135" t="s">
        <v>1846</v>
      </c>
      <c r="P249" s="135" t="s">
        <v>1767</v>
      </c>
      <c r="Q249" s="135" t="s">
        <v>4512</v>
      </c>
      <c r="R249" s="135" t="s">
        <v>4513</v>
      </c>
      <c r="S249" s="135" t="s">
        <v>1176</v>
      </c>
    </row>
    <row r="250">
      <c r="A250" s="135">
        <v>249.0</v>
      </c>
      <c r="B250" s="135" t="s">
        <v>4514</v>
      </c>
      <c r="C250" s="135" t="s">
        <v>108</v>
      </c>
      <c r="D250" s="135">
        <v>24.0</v>
      </c>
      <c r="E250" s="135">
        <v>350.0</v>
      </c>
      <c r="F250" s="135">
        <v>0.5</v>
      </c>
      <c r="H250" s="135" t="s">
        <v>1760</v>
      </c>
      <c r="I250" s="142">
        <v>46177.66037037037</v>
      </c>
      <c r="J250" s="135" t="s">
        <v>2241</v>
      </c>
      <c r="K250" s="135">
        <v>3700.0</v>
      </c>
      <c r="L250" s="135">
        <v>11000.0</v>
      </c>
      <c r="M250" s="135">
        <v>15000.0</v>
      </c>
      <c r="N250" s="143">
        <v>43839.0</v>
      </c>
      <c r="O250" s="135" t="s">
        <v>1765</v>
      </c>
      <c r="P250" s="135" t="s">
        <v>1767</v>
      </c>
      <c r="Q250" s="135" t="s">
        <v>4520</v>
      </c>
      <c r="R250" s="135" t="s">
        <v>4521</v>
      </c>
      <c r="S250" s="135" t="s">
        <v>1176</v>
      </c>
    </row>
    <row r="251">
      <c r="A251" s="135">
        <v>250.0</v>
      </c>
      <c r="B251" s="135" t="s">
        <v>4523</v>
      </c>
      <c r="C251" s="135" t="s">
        <v>108</v>
      </c>
      <c r="D251" s="135">
        <v>13.0</v>
      </c>
      <c r="E251" s="135">
        <v>350.0</v>
      </c>
      <c r="F251" s="135">
        <v>1.7</v>
      </c>
      <c r="H251" s="135" t="s">
        <v>4525</v>
      </c>
      <c r="I251" s="142">
        <v>46172.133680555555</v>
      </c>
      <c r="J251" s="135" t="s">
        <v>1795</v>
      </c>
      <c r="K251" s="135">
        <v>5400.0</v>
      </c>
      <c r="L251" s="135">
        <v>150.0</v>
      </c>
      <c r="M251" s="135">
        <v>200.0</v>
      </c>
      <c r="N251" s="143">
        <v>42324.0</v>
      </c>
      <c r="O251" s="135" t="s">
        <v>1765</v>
      </c>
      <c r="P251" s="135" t="s">
        <v>1767</v>
      </c>
      <c r="Q251" s="135" t="s">
        <v>4529</v>
      </c>
      <c r="R251" s="135" t="s">
        <v>4530</v>
      </c>
      <c r="S251" s="135" t="s">
        <v>1176</v>
      </c>
    </row>
    <row r="252">
      <c r="A252" s="135">
        <v>251.0</v>
      </c>
      <c r="B252" s="135" t="s">
        <v>4531</v>
      </c>
      <c r="C252" s="135" t="s">
        <v>108</v>
      </c>
      <c r="D252" s="135">
        <v>64.0</v>
      </c>
      <c r="E252" s="135">
        <v>350.0</v>
      </c>
      <c r="H252" s="135" t="s">
        <v>313</v>
      </c>
      <c r="I252" s="142">
        <v>46176.28958333333</v>
      </c>
      <c r="J252" s="135" t="s">
        <v>1908</v>
      </c>
      <c r="K252" s="135">
        <v>600.0</v>
      </c>
      <c r="L252" s="135">
        <v>30000.0</v>
      </c>
      <c r="M252" s="135">
        <v>35000.0</v>
      </c>
      <c r="N252" s="143">
        <v>42377.0</v>
      </c>
      <c r="O252" s="135" t="s">
        <v>1846</v>
      </c>
      <c r="P252" s="135" t="s">
        <v>1767</v>
      </c>
      <c r="Q252" s="135" t="s">
        <v>4535</v>
      </c>
      <c r="R252" s="135" t="s">
        <v>4536</v>
      </c>
      <c r="S252" s="135" t="s">
        <v>1770</v>
      </c>
    </row>
    <row r="253">
      <c r="A253" s="135">
        <v>252.0</v>
      </c>
      <c r="B253" s="135" t="s">
        <v>4538</v>
      </c>
      <c r="C253" s="135" t="s">
        <v>108</v>
      </c>
      <c r="D253" s="135">
        <v>2.0</v>
      </c>
      <c r="E253" s="135">
        <v>350.0</v>
      </c>
      <c r="F253" s="135">
        <v>0.4</v>
      </c>
      <c r="H253" s="135" t="s">
        <v>2681</v>
      </c>
      <c r="I253" s="142">
        <v>46162.76707175926</v>
      </c>
      <c r="J253" s="135" t="s">
        <v>4540</v>
      </c>
      <c r="K253" s="135">
        <v>2900.0</v>
      </c>
      <c r="L253" s="135">
        <v>2300.0</v>
      </c>
      <c r="M253" s="135">
        <v>2900.0</v>
      </c>
      <c r="N253" s="143">
        <v>42747.0</v>
      </c>
      <c r="O253" s="135" t="s">
        <v>1765</v>
      </c>
      <c r="P253" s="135" t="s">
        <v>1767</v>
      </c>
      <c r="Q253" s="135" t="s">
        <v>4543</v>
      </c>
      <c r="R253" s="135" t="s">
        <v>4544</v>
      </c>
      <c r="S253" s="135" t="s">
        <v>1176</v>
      </c>
    </row>
    <row r="254">
      <c r="A254" s="135">
        <v>253.0</v>
      </c>
      <c r="B254" s="135" t="s">
        <v>4545</v>
      </c>
      <c r="C254" s="135" t="s">
        <v>108</v>
      </c>
      <c r="D254" s="135">
        <v>19.0</v>
      </c>
      <c r="E254" s="135">
        <v>350.0</v>
      </c>
      <c r="F254" s="135">
        <v>1.2</v>
      </c>
      <c r="H254" s="135" t="s">
        <v>4548</v>
      </c>
      <c r="I254" s="142">
        <v>46164.35016203704</v>
      </c>
      <c r="J254" s="135" t="s">
        <v>4549</v>
      </c>
      <c r="K254" s="135">
        <v>2200.0</v>
      </c>
      <c r="L254" s="135">
        <v>4100.0</v>
      </c>
      <c r="M254" s="135">
        <v>4900.0</v>
      </c>
      <c r="N254" s="143">
        <v>42976.0</v>
      </c>
      <c r="O254" s="135" t="s">
        <v>1765</v>
      </c>
      <c r="P254" s="135" t="s">
        <v>1767</v>
      </c>
      <c r="Q254" s="135" t="s">
        <v>4552</v>
      </c>
      <c r="R254" s="135" t="s">
        <v>4553</v>
      </c>
      <c r="S254" s="135" t="s">
        <v>1904</v>
      </c>
    </row>
    <row r="255">
      <c r="A255" s="135">
        <v>254.0</v>
      </c>
      <c r="B255" s="135" t="s">
        <v>4556</v>
      </c>
      <c r="C255" s="135" t="s">
        <v>108</v>
      </c>
      <c r="D255" s="135">
        <v>38.0</v>
      </c>
      <c r="E255" s="135">
        <v>350.0</v>
      </c>
      <c r="F255" s="135">
        <v>5.0</v>
      </c>
      <c r="H255" s="135" t="s">
        <v>1760</v>
      </c>
      <c r="I255" s="142">
        <v>46160.73452546296</v>
      </c>
      <c r="J255" s="135" t="s">
        <v>1834</v>
      </c>
      <c r="K255" s="135">
        <v>2400.0</v>
      </c>
      <c r="L255" s="135">
        <v>27000.0</v>
      </c>
      <c r="M255" s="135">
        <v>43000.0</v>
      </c>
      <c r="N255" s="143">
        <v>42397.0</v>
      </c>
      <c r="O255" s="135" t="s">
        <v>1765</v>
      </c>
      <c r="P255" s="135" t="s">
        <v>1767</v>
      </c>
      <c r="Q255" s="135" t="s">
        <v>4559</v>
      </c>
      <c r="R255" s="135" t="s">
        <v>4560</v>
      </c>
      <c r="S255" s="135" t="s">
        <v>1770</v>
      </c>
    </row>
    <row r="256">
      <c r="A256" s="135">
        <v>255.0</v>
      </c>
      <c r="B256" s="135" t="s">
        <v>4561</v>
      </c>
      <c r="C256" s="135" t="s">
        <v>108</v>
      </c>
      <c r="D256" s="135">
        <v>38.0</v>
      </c>
      <c r="E256" s="135">
        <v>350.0</v>
      </c>
      <c r="F256" s="135">
        <v>0.8</v>
      </c>
      <c r="G256" s="135">
        <v>0.62</v>
      </c>
      <c r="H256" s="135" t="s">
        <v>4564</v>
      </c>
      <c r="I256" s="142">
        <v>46169.07990740741</v>
      </c>
      <c r="J256" s="135" t="s">
        <v>4566</v>
      </c>
      <c r="K256" s="135">
        <v>5900.0</v>
      </c>
      <c r="L256" s="135">
        <v>3300.0</v>
      </c>
      <c r="M256" s="135">
        <v>59000.0</v>
      </c>
      <c r="N256" s="143">
        <v>42249.0</v>
      </c>
      <c r="O256" s="135" t="s">
        <v>1903</v>
      </c>
      <c r="P256" s="135" t="s">
        <v>1767</v>
      </c>
      <c r="Q256" s="135" t="s">
        <v>4568</v>
      </c>
      <c r="R256" s="135" t="s">
        <v>4570</v>
      </c>
      <c r="S256" s="135" t="s">
        <v>1770</v>
      </c>
    </row>
    <row r="257">
      <c r="A257" s="135">
        <v>256.0</v>
      </c>
      <c r="B257" s="135" t="s">
        <v>4571</v>
      </c>
      <c r="C257" s="135" t="s">
        <v>108</v>
      </c>
      <c r="D257" s="135">
        <v>59.0</v>
      </c>
      <c r="E257" s="135">
        <v>350.0</v>
      </c>
      <c r="F257" s="135">
        <v>7.0</v>
      </c>
      <c r="H257" s="135" t="s">
        <v>112</v>
      </c>
      <c r="I257" s="142">
        <v>46176.98131944444</v>
      </c>
      <c r="J257" s="135" t="s">
        <v>1920</v>
      </c>
      <c r="K257" s="135">
        <v>1900.0</v>
      </c>
      <c r="L257" s="135">
        <v>5500.0</v>
      </c>
      <c r="M257" s="135">
        <v>17000.0</v>
      </c>
      <c r="N257" s="143">
        <v>43118.0</v>
      </c>
      <c r="O257" s="135" t="s">
        <v>1846</v>
      </c>
      <c r="P257" s="135" t="s">
        <v>1767</v>
      </c>
      <c r="Q257" s="135" t="s">
        <v>4574</v>
      </c>
      <c r="R257" s="135" t="s">
        <v>4575</v>
      </c>
      <c r="S257" s="135" t="s">
        <v>1176</v>
      </c>
    </row>
    <row r="258">
      <c r="A258" s="135">
        <v>257.0</v>
      </c>
      <c r="B258" s="135" t="s">
        <v>4576</v>
      </c>
      <c r="C258" s="135" t="s">
        <v>108</v>
      </c>
      <c r="D258" s="135">
        <v>12.0</v>
      </c>
      <c r="E258" s="135">
        <v>350.0</v>
      </c>
      <c r="F258" s="135">
        <v>5.0</v>
      </c>
      <c r="H258" s="135" t="s">
        <v>1760</v>
      </c>
      <c r="I258" s="142">
        <v>46178.41138888889</v>
      </c>
      <c r="J258" s="135" t="s">
        <v>1915</v>
      </c>
      <c r="K258" s="135">
        <v>4800.0</v>
      </c>
      <c r="L258" s="135">
        <v>11000.0</v>
      </c>
      <c r="M258" s="135">
        <v>15000.0</v>
      </c>
      <c r="N258" s="143">
        <v>42929.0</v>
      </c>
      <c r="O258" s="135" t="s">
        <v>1765</v>
      </c>
      <c r="P258" s="135" t="s">
        <v>1767</v>
      </c>
      <c r="Q258" s="135" t="s">
        <v>4578</v>
      </c>
      <c r="R258" s="135" t="s">
        <v>4579</v>
      </c>
      <c r="S258" s="135" t="s">
        <v>1176</v>
      </c>
    </row>
    <row r="259">
      <c r="A259" s="135">
        <v>258.0</v>
      </c>
      <c r="B259" s="135" t="s">
        <v>4580</v>
      </c>
      <c r="C259" s="135" t="s">
        <v>108</v>
      </c>
      <c r="D259" s="135">
        <v>81.0</v>
      </c>
      <c r="E259" s="135">
        <v>350.0</v>
      </c>
      <c r="F259" s="135">
        <v>0.9</v>
      </c>
      <c r="H259" s="135" t="s">
        <v>1760</v>
      </c>
      <c r="I259" s="142">
        <v>46160.68111111111</v>
      </c>
      <c r="J259" s="135" t="s">
        <v>1816</v>
      </c>
      <c r="K259" s="135">
        <v>3500.0</v>
      </c>
      <c r="L259" s="135">
        <v>27000.0</v>
      </c>
      <c r="M259" s="135">
        <v>43000.0</v>
      </c>
      <c r="N259" s="143">
        <v>42831.0</v>
      </c>
      <c r="O259" s="135" t="s">
        <v>1765</v>
      </c>
      <c r="P259" s="135" t="s">
        <v>1767</v>
      </c>
      <c r="Q259" s="135" t="s">
        <v>4584</v>
      </c>
      <c r="R259" s="135" t="s">
        <v>4586</v>
      </c>
      <c r="S259" s="135" t="s">
        <v>1770</v>
      </c>
    </row>
    <row r="260">
      <c r="A260" s="135">
        <v>259.0</v>
      </c>
      <c r="B260" s="135" t="s">
        <v>4587</v>
      </c>
      <c r="C260" s="135" t="s">
        <v>108</v>
      </c>
      <c r="D260" s="135">
        <v>59.0</v>
      </c>
      <c r="E260" s="135">
        <v>350.0</v>
      </c>
      <c r="F260" s="135">
        <v>2.5</v>
      </c>
      <c r="H260" s="135" t="s">
        <v>2118</v>
      </c>
      <c r="I260" s="142">
        <v>46181.161886574075</v>
      </c>
      <c r="J260" s="135" t="s">
        <v>3100</v>
      </c>
      <c r="K260" s="135">
        <v>700.0</v>
      </c>
      <c r="L260" s="135">
        <v>4200.0</v>
      </c>
      <c r="M260" s="135">
        <v>4700.0</v>
      </c>
      <c r="N260" s="143">
        <v>43114.0</v>
      </c>
      <c r="O260" s="135" t="s">
        <v>1846</v>
      </c>
      <c r="P260" s="135" t="s">
        <v>1767</v>
      </c>
      <c r="Q260" s="135" t="s">
        <v>4590</v>
      </c>
      <c r="R260" s="135" t="s">
        <v>4591</v>
      </c>
      <c r="S260" s="135" t="s">
        <v>3609</v>
      </c>
    </row>
    <row r="261">
      <c r="A261" s="135">
        <v>260.0</v>
      </c>
      <c r="B261" s="135" t="s">
        <v>4593</v>
      </c>
      <c r="C261" s="135" t="s">
        <v>108</v>
      </c>
      <c r="D261" s="135">
        <v>62.0</v>
      </c>
      <c r="E261" s="135">
        <v>350.0</v>
      </c>
      <c r="F261" s="135">
        <v>5.0</v>
      </c>
      <c r="H261" s="135" t="s">
        <v>1760</v>
      </c>
      <c r="I261" s="142">
        <v>46161.43510416667</v>
      </c>
      <c r="K261" s="135">
        <v>4100.0</v>
      </c>
      <c r="L261" s="135">
        <v>27000.0</v>
      </c>
      <c r="M261" s="135">
        <v>43000.0</v>
      </c>
      <c r="N261" s="143">
        <v>43839.0</v>
      </c>
      <c r="O261" s="135" t="s">
        <v>1765</v>
      </c>
      <c r="P261" s="135" t="s">
        <v>1767</v>
      </c>
      <c r="Q261" s="135" t="s">
        <v>4597</v>
      </c>
      <c r="R261" s="135" t="s">
        <v>4599</v>
      </c>
      <c r="S261" s="135" t="s">
        <v>1176</v>
      </c>
    </row>
    <row r="262">
      <c r="A262" s="135">
        <v>261.0</v>
      </c>
      <c r="B262" s="135" t="s">
        <v>4600</v>
      </c>
      <c r="C262" s="135" t="s">
        <v>108</v>
      </c>
      <c r="D262" s="135">
        <v>49.0</v>
      </c>
      <c r="E262" s="135">
        <v>350.0</v>
      </c>
      <c r="F262" s="135">
        <v>2.5</v>
      </c>
      <c r="G262" s="135">
        <v>2.11</v>
      </c>
      <c r="H262" s="135" t="s">
        <v>2909</v>
      </c>
      <c r="I262" s="142">
        <v>46184.871782407405</v>
      </c>
      <c r="J262" s="135" t="s">
        <v>1859</v>
      </c>
      <c r="K262" s="135">
        <v>700.0</v>
      </c>
      <c r="L262" s="135">
        <v>3600.0</v>
      </c>
      <c r="M262" s="135">
        <v>5100.0</v>
      </c>
      <c r="N262" s="143">
        <v>42291.0</v>
      </c>
      <c r="O262" s="135" t="s">
        <v>1846</v>
      </c>
      <c r="P262" s="135" t="s">
        <v>1767</v>
      </c>
      <c r="Q262" s="135" t="s">
        <v>4604</v>
      </c>
      <c r="R262" s="135" t="s">
        <v>4605</v>
      </c>
      <c r="S262" s="135" t="s">
        <v>1788</v>
      </c>
    </row>
    <row r="263">
      <c r="A263" s="135">
        <v>262.0</v>
      </c>
      <c r="B263" s="135" t="s">
        <v>4608</v>
      </c>
      <c r="C263" s="135" t="s">
        <v>108</v>
      </c>
      <c r="D263" s="135">
        <v>42.0</v>
      </c>
      <c r="E263" s="135">
        <v>350.0</v>
      </c>
      <c r="F263" s="135">
        <v>3.0</v>
      </c>
      <c r="H263" s="135" t="s">
        <v>4610</v>
      </c>
      <c r="I263" s="142">
        <v>46182.34966435185</v>
      </c>
      <c r="J263" s="135" t="s">
        <v>1908</v>
      </c>
      <c r="K263" s="135">
        <v>7300.0</v>
      </c>
      <c r="L263" s="135">
        <v>2000.0</v>
      </c>
      <c r="M263" s="135">
        <v>25000.0</v>
      </c>
      <c r="N263" s="143">
        <v>42444.0</v>
      </c>
      <c r="O263" s="135" t="s">
        <v>1765</v>
      </c>
      <c r="P263" s="135" t="s">
        <v>1767</v>
      </c>
      <c r="Q263" s="135" t="s">
        <v>4613</v>
      </c>
      <c r="R263" s="135" t="s">
        <v>4614</v>
      </c>
      <c r="S263" s="135" t="s">
        <v>1770</v>
      </c>
    </row>
    <row r="264">
      <c r="A264" s="135">
        <v>263.0</v>
      </c>
      <c r="B264" s="135" t="s">
        <v>4615</v>
      </c>
      <c r="C264" s="135" t="s">
        <v>108</v>
      </c>
      <c r="D264" s="135">
        <v>2.0</v>
      </c>
      <c r="E264" s="135">
        <v>350.0</v>
      </c>
      <c r="F264" s="135">
        <v>3.5</v>
      </c>
      <c r="H264" s="135" t="s">
        <v>4615</v>
      </c>
      <c r="I264" s="142">
        <v>46177.79346064815</v>
      </c>
      <c r="J264" s="135" t="s">
        <v>2247</v>
      </c>
      <c r="K264" s="135">
        <v>3900.0</v>
      </c>
      <c r="L264" s="135">
        <v>200.0</v>
      </c>
      <c r="M264" s="135">
        <v>300.0</v>
      </c>
      <c r="N264" s="143">
        <v>42415.0</v>
      </c>
      <c r="O264" s="135" t="s">
        <v>1765</v>
      </c>
      <c r="P264" s="135" t="s">
        <v>1767</v>
      </c>
      <c r="Q264" s="135" t="s">
        <v>4619</v>
      </c>
      <c r="R264" s="135" t="s">
        <v>4620</v>
      </c>
      <c r="S264" s="135" t="s">
        <v>1176</v>
      </c>
    </row>
    <row r="265">
      <c r="A265" s="135">
        <v>264.0</v>
      </c>
      <c r="B265" s="135" t="s">
        <v>4622</v>
      </c>
      <c r="C265" s="135" t="s">
        <v>108</v>
      </c>
      <c r="D265" s="135">
        <v>70.0</v>
      </c>
      <c r="E265" s="135">
        <v>350.0</v>
      </c>
      <c r="F265" s="135">
        <v>11.0</v>
      </c>
      <c r="H265" s="135" t="s">
        <v>198</v>
      </c>
      <c r="I265" s="142">
        <v>46154.50565972222</v>
      </c>
      <c r="J265" s="135" t="s">
        <v>1834</v>
      </c>
      <c r="K265" s="135">
        <v>1800.0</v>
      </c>
      <c r="L265" s="135">
        <v>11000.0</v>
      </c>
      <c r="M265" s="135">
        <v>30000.0</v>
      </c>
      <c r="N265" s="143">
        <v>42420.0</v>
      </c>
      <c r="O265" s="135" t="s">
        <v>1846</v>
      </c>
      <c r="P265" s="135" t="s">
        <v>1767</v>
      </c>
      <c r="Q265" s="135" t="s">
        <v>4627</v>
      </c>
      <c r="R265" s="135" t="s">
        <v>4629</v>
      </c>
      <c r="S265" s="135" t="s">
        <v>1770</v>
      </c>
    </row>
    <row r="266">
      <c r="A266" s="135">
        <v>265.0</v>
      </c>
      <c r="B266" s="135" t="s">
        <v>4630</v>
      </c>
      <c r="C266" s="135" t="s">
        <v>108</v>
      </c>
      <c r="D266" s="135">
        <v>12.0</v>
      </c>
      <c r="E266" s="135">
        <v>350.0</v>
      </c>
      <c r="F266" s="135">
        <v>0.8</v>
      </c>
      <c r="H266" s="135" t="s">
        <v>2681</v>
      </c>
      <c r="I266" s="142">
        <v>46189.30349537037</v>
      </c>
      <c r="J266" s="135" t="s">
        <v>1865</v>
      </c>
      <c r="K266" s="135">
        <v>3000.0</v>
      </c>
      <c r="L266" s="135">
        <v>2300.0</v>
      </c>
      <c r="M266" s="135">
        <v>3300.0</v>
      </c>
      <c r="N266" s="143">
        <v>42709.0</v>
      </c>
      <c r="O266" s="135" t="s">
        <v>1765</v>
      </c>
      <c r="P266" s="135" t="s">
        <v>1767</v>
      </c>
      <c r="Q266" s="135" t="s">
        <v>4634</v>
      </c>
      <c r="R266" s="135" t="s">
        <v>4635</v>
      </c>
      <c r="S266" s="135" t="s">
        <v>1176</v>
      </c>
    </row>
    <row r="267">
      <c r="A267" s="135">
        <v>266.0</v>
      </c>
      <c r="B267" s="135" t="s">
        <v>4636</v>
      </c>
      <c r="C267" s="135" t="s">
        <v>108</v>
      </c>
      <c r="D267" s="135">
        <v>46.0</v>
      </c>
      <c r="E267" s="135">
        <v>350.0</v>
      </c>
      <c r="F267" s="135">
        <v>1.4</v>
      </c>
      <c r="H267" s="135" t="s">
        <v>4008</v>
      </c>
      <c r="I267" s="142">
        <v>46181.79216435185</v>
      </c>
      <c r="J267" s="135" t="s">
        <v>1834</v>
      </c>
      <c r="K267" s="135">
        <v>3100.0</v>
      </c>
      <c r="L267" s="135">
        <v>800.0</v>
      </c>
      <c r="M267" s="135">
        <v>900.0</v>
      </c>
      <c r="N267" s="143">
        <v>42747.0</v>
      </c>
      <c r="O267" s="135" t="s">
        <v>1765</v>
      </c>
      <c r="P267" s="135" t="s">
        <v>1767</v>
      </c>
      <c r="Q267" s="135" t="s">
        <v>4641</v>
      </c>
      <c r="R267" s="135" t="s">
        <v>4642</v>
      </c>
      <c r="S267" s="135" t="s">
        <v>1770</v>
      </c>
    </row>
    <row r="268">
      <c r="A268" s="135">
        <v>267.0</v>
      </c>
      <c r="B268" s="135" t="s">
        <v>4644</v>
      </c>
      <c r="C268" s="135" t="s">
        <v>108</v>
      </c>
      <c r="D268" s="135">
        <v>39.0</v>
      </c>
      <c r="E268" s="135">
        <v>350.0</v>
      </c>
      <c r="F268" s="135">
        <v>1.7</v>
      </c>
      <c r="H268" s="135" t="s">
        <v>112</v>
      </c>
      <c r="I268" s="142">
        <v>46183.79589120371</v>
      </c>
      <c r="J268" s="135" t="s">
        <v>4646</v>
      </c>
      <c r="K268" s="135">
        <v>4900.0</v>
      </c>
      <c r="L268" s="135">
        <v>29000.0</v>
      </c>
      <c r="M268" s="135">
        <v>45000.0</v>
      </c>
      <c r="N268" s="143">
        <v>42577.0</v>
      </c>
      <c r="O268" s="135" t="s">
        <v>1765</v>
      </c>
      <c r="P268" s="135" t="s">
        <v>1767</v>
      </c>
      <c r="Q268" s="135" t="s">
        <v>4648</v>
      </c>
      <c r="R268" s="135" t="s">
        <v>4650</v>
      </c>
      <c r="S268" s="135" t="s">
        <v>1176</v>
      </c>
    </row>
    <row r="269">
      <c r="A269" s="135">
        <v>268.0</v>
      </c>
      <c r="B269" s="135" t="s">
        <v>4651</v>
      </c>
      <c r="C269" s="135" t="s">
        <v>108</v>
      </c>
      <c r="D269" s="135">
        <v>37.0</v>
      </c>
      <c r="E269" s="135">
        <v>350.0</v>
      </c>
      <c r="F269" s="135">
        <v>0.45</v>
      </c>
      <c r="H269" s="135" t="s">
        <v>1803</v>
      </c>
      <c r="I269" s="142">
        <v>46189.58621527778</v>
      </c>
      <c r="J269" s="135" t="s">
        <v>4168</v>
      </c>
      <c r="K269" s="135">
        <v>1200.0</v>
      </c>
      <c r="L269" s="135">
        <v>1300.0</v>
      </c>
      <c r="M269" s="135">
        <v>1400.0</v>
      </c>
      <c r="N269" s="143">
        <v>43840.0</v>
      </c>
      <c r="O269" s="135" t="s">
        <v>1903</v>
      </c>
      <c r="P269" s="135" t="s">
        <v>1767</v>
      </c>
      <c r="Q269" s="135" t="s">
        <v>4656</v>
      </c>
      <c r="R269" s="135" t="s">
        <v>4657</v>
      </c>
      <c r="S269" s="135" t="s">
        <v>1788</v>
      </c>
    </row>
    <row r="270">
      <c r="A270" s="135">
        <v>269.0</v>
      </c>
      <c r="B270" s="135" t="s">
        <v>4660</v>
      </c>
      <c r="C270" s="135" t="s">
        <v>108</v>
      </c>
      <c r="D270" s="135">
        <v>47.0</v>
      </c>
      <c r="E270" s="135">
        <v>350.0</v>
      </c>
      <c r="F270" s="135">
        <v>0.7</v>
      </c>
      <c r="G270" s="135">
        <v>0.93</v>
      </c>
      <c r="H270" s="135" t="s">
        <v>313</v>
      </c>
      <c r="I270" s="142">
        <v>46161.572743055556</v>
      </c>
      <c r="J270" s="135" t="s">
        <v>1859</v>
      </c>
      <c r="K270" s="135">
        <v>5100.0</v>
      </c>
      <c r="L270" s="135">
        <v>21000.0</v>
      </c>
      <c r="M270" s="135">
        <v>25000.0</v>
      </c>
      <c r="N270" s="143">
        <v>42290.0</v>
      </c>
      <c r="O270" s="135" t="s">
        <v>1903</v>
      </c>
      <c r="P270" s="135" t="s">
        <v>1767</v>
      </c>
      <c r="Q270" s="135" t="s">
        <v>4668</v>
      </c>
      <c r="R270" s="135" t="s">
        <v>4670</v>
      </c>
      <c r="S270" s="135" t="s">
        <v>1817</v>
      </c>
    </row>
    <row r="271">
      <c r="A271" s="135">
        <v>270.0</v>
      </c>
      <c r="B271" s="135" t="s">
        <v>4672</v>
      </c>
      <c r="C271" s="135" t="s">
        <v>108</v>
      </c>
      <c r="D271" s="135">
        <v>8.0</v>
      </c>
      <c r="E271" s="135">
        <v>350.0</v>
      </c>
      <c r="F271" s="135">
        <v>0.15</v>
      </c>
      <c r="H271" s="135" t="s">
        <v>4676</v>
      </c>
      <c r="I271" s="142">
        <v>46167.56469907407</v>
      </c>
      <c r="J271" s="135" t="s">
        <v>1831</v>
      </c>
      <c r="K271" s="135">
        <v>3000.0</v>
      </c>
      <c r="L271" s="135">
        <v>800.0</v>
      </c>
      <c r="M271" s="135">
        <v>29000.0</v>
      </c>
      <c r="N271" s="143">
        <v>43669.0</v>
      </c>
      <c r="O271" s="135" t="s">
        <v>1765</v>
      </c>
      <c r="P271" s="135" t="s">
        <v>1767</v>
      </c>
      <c r="Q271" s="135" t="s">
        <v>4678</v>
      </c>
      <c r="R271" s="135" t="s">
        <v>4679</v>
      </c>
      <c r="S271" s="135" t="s">
        <v>1176</v>
      </c>
    </row>
    <row r="272">
      <c r="A272" s="135">
        <v>271.0</v>
      </c>
      <c r="B272" s="135" t="s">
        <v>4681</v>
      </c>
      <c r="C272" s="135" t="s">
        <v>108</v>
      </c>
      <c r="D272" s="135">
        <v>72.0</v>
      </c>
      <c r="E272" s="135">
        <v>350.0</v>
      </c>
      <c r="F272" s="135">
        <v>0.25</v>
      </c>
      <c r="H272" s="135" t="s">
        <v>313</v>
      </c>
      <c r="I272" s="142">
        <v>46159.05739583333</v>
      </c>
      <c r="J272" s="135" t="s">
        <v>1863</v>
      </c>
      <c r="K272" s="135">
        <v>2900.0</v>
      </c>
      <c r="L272" s="135">
        <v>20000.0</v>
      </c>
      <c r="M272" s="135">
        <v>25000.0</v>
      </c>
      <c r="N272" s="143">
        <v>43837.0</v>
      </c>
      <c r="O272" s="135" t="s">
        <v>1765</v>
      </c>
      <c r="P272" s="135" t="s">
        <v>1767</v>
      </c>
      <c r="Q272" s="135" t="s">
        <v>4685</v>
      </c>
      <c r="R272" s="135" t="s">
        <v>4686</v>
      </c>
      <c r="S272" s="135" t="s">
        <v>1770</v>
      </c>
    </row>
    <row r="273">
      <c r="A273" s="135">
        <v>272.0</v>
      </c>
      <c r="B273" s="135" t="s">
        <v>4687</v>
      </c>
      <c r="C273" s="135" t="s">
        <v>108</v>
      </c>
      <c r="D273" s="135">
        <v>1.0</v>
      </c>
      <c r="E273" s="135">
        <v>350.0</v>
      </c>
      <c r="F273" s="135">
        <v>0.3</v>
      </c>
      <c r="H273" s="135" t="s">
        <v>2681</v>
      </c>
      <c r="I273" s="142">
        <v>46185.89577546297</v>
      </c>
      <c r="J273" s="135" t="s">
        <v>4228</v>
      </c>
      <c r="K273" s="135">
        <v>3000.0</v>
      </c>
      <c r="L273" s="135">
        <v>2300.0</v>
      </c>
      <c r="M273" s="135">
        <v>3300.0</v>
      </c>
      <c r="N273" s="143">
        <v>42317.0</v>
      </c>
      <c r="O273" s="135" t="s">
        <v>1765</v>
      </c>
      <c r="P273" s="135" t="s">
        <v>1767</v>
      </c>
      <c r="Q273" s="135" t="s">
        <v>4691</v>
      </c>
      <c r="R273" s="135" t="s">
        <v>4692</v>
      </c>
      <c r="S273" s="135" t="s">
        <v>1176</v>
      </c>
    </row>
    <row r="274">
      <c r="A274" s="135">
        <v>273.0</v>
      </c>
      <c r="B274" s="135" t="s">
        <v>4694</v>
      </c>
      <c r="C274" s="135" t="s">
        <v>108</v>
      </c>
      <c r="D274" s="135">
        <v>1.0</v>
      </c>
      <c r="E274" s="135">
        <v>350.0</v>
      </c>
      <c r="F274" s="135">
        <v>0.35</v>
      </c>
      <c r="H274" s="135" t="s">
        <v>4694</v>
      </c>
      <c r="I274" s="142">
        <v>46189.955358796295</v>
      </c>
      <c r="J274" s="135" t="s">
        <v>1795</v>
      </c>
      <c r="K274" s="135">
        <v>1100.0</v>
      </c>
      <c r="L274" s="135">
        <v>200.0</v>
      </c>
      <c r="M274" s="135">
        <v>200.0</v>
      </c>
      <c r="N274" s="143">
        <v>42455.0</v>
      </c>
      <c r="O274" s="135" t="s">
        <v>1765</v>
      </c>
      <c r="P274" s="135" t="s">
        <v>1767</v>
      </c>
      <c r="Q274" s="135" t="s">
        <v>4699</v>
      </c>
      <c r="R274" s="135" t="s">
        <v>4700</v>
      </c>
      <c r="S274" s="135" t="s">
        <v>1820</v>
      </c>
    </row>
    <row r="275">
      <c r="A275" s="135">
        <v>274.0</v>
      </c>
      <c r="B275" s="135" t="s">
        <v>4703</v>
      </c>
      <c r="C275" s="135" t="s">
        <v>108</v>
      </c>
      <c r="D275" s="135">
        <v>20.0</v>
      </c>
      <c r="E275" s="135">
        <v>350.0</v>
      </c>
      <c r="F275" s="135">
        <v>12.0</v>
      </c>
      <c r="H275" s="135" t="s">
        <v>112</v>
      </c>
      <c r="I275" s="142">
        <v>46169.90122685185</v>
      </c>
      <c r="J275" s="135" t="s">
        <v>3519</v>
      </c>
      <c r="K275" s="135">
        <v>5300.0</v>
      </c>
      <c r="L275" s="135">
        <v>29000.0</v>
      </c>
      <c r="M275" s="135">
        <v>45000.0</v>
      </c>
      <c r="N275" s="143">
        <v>42487.0</v>
      </c>
      <c r="O275" s="135" t="s">
        <v>1765</v>
      </c>
      <c r="P275" s="135" t="s">
        <v>1767</v>
      </c>
      <c r="Q275" s="135" t="s">
        <v>4708</v>
      </c>
      <c r="R275" s="135" t="s">
        <v>4709</v>
      </c>
      <c r="S275" s="135" t="s">
        <v>1176</v>
      </c>
    </row>
    <row r="276">
      <c r="A276" s="135">
        <v>275.0</v>
      </c>
      <c r="B276" s="135" t="s">
        <v>4711</v>
      </c>
      <c r="C276" s="135" t="s">
        <v>108</v>
      </c>
      <c r="D276" s="135">
        <v>55.0</v>
      </c>
      <c r="E276" s="135">
        <v>350.0</v>
      </c>
      <c r="F276" s="135">
        <v>16.0</v>
      </c>
      <c r="H276" s="135" t="s">
        <v>198</v>
      </c>
      <c r="I276" s="142">
        <v>46178.108564814815</v>
      </c>
      <c r="J276" s="135" t="s">
        <v>1859</v>
      </c>
      <c r="K276" s="135">
        <v>1800.0</v>
      </c>
      <c r="L276" s="135">
        <v>9800.0</v>
      </c>
      <c r="M276" s="135">
        <v>15000.0</v>
      </c>
      <c r="N276" s="143">
        <v>43840.0</v>
      </c>
      <c r="O276" s="135" t="s">
        <v>1846</v>
      </c>
      <c r="P276" s="135" t="s">
        <v>1767</v>
      </c>
      <c r="Q276" s="135" t="s">
        <v>4717</v>
      </c>
      <c r="R276" s="135" t="s">
        <v>4718</v>
      </c>
      <c r="S276" s="135" t="s">
        <v>2006</v>
      </c>
    </row>
    <row r="277">
      <c r="A277" s="135">
        <v>276.0</v>
      </c>
      <c r="B277" s="135" t="s">
        <v>4720</v>
      </c>
      <c r="C277" s="135" t="s">
        <v>108</v>
      </c>
      <c r="D277" s="135">
        <v>53.0</v>
      </c>
      <c r="E277" s="135">
        <v>350.0</v>
      </c>
      <c r="F277" s="135">
        <v>2.5</v>
      </c>
      <c r="H277" s="135" t="s">
        <v>112</v>
      </c>
      <c r="I277" s="142">
        <v>46164.1953125</v>
      </c>
      <c r="J277" s="135" t="s">
        <v>4725</v>
      </c>
      <c r="K277" s="135">
        <v>1900.0</v>
      </c>
      <c r="L277" s="135">
        <v>30000.0</v>
      </c>
      <c r="M277" s="135">
        <v>45000.0</v>
      </c>
      <c r="N277" s="143">
        <v>43840.0</v>
      </c>
      <c r="O277" s="135" t="s">
        <v>1903</v>
      </c>
      <c r="P277" s="135" t="s">
        <v>1767</v>
      </c>
      <c r="Q277" s="135" t="s">
        <v>4729</v>
      </c>
      <c r="R277" s="135" t="s">
        <v>4730</v>
      </c>
      <c r="S277" s="135" t="s">
        <v>1770</v>
      </c>
    </row>
    <row r="278">
      <c r="A278" s="135">
        <v>277.0</v>
      </c>
      <c r="B278" s="135" t="s">
        <v>4732</v>
      </c>
      <c r="C278" s="135" t="s">
        <v>108</v>
      </c>
      <c r="D278" s="135">
        <v>28.0</v>
      </c>
      <c r="E278" s="135">
        <v>350.0</v>
      </c>
      <c r="F278" s="135">
        <v>1.7</v>
      </c>
      <c r="H278" s="135" t="s">
        <v>4736</v>
      </c>
      <c r="I278" s="142">
        <v>46177.240115740744</v>
      </c>
      <c r="J278" s="135" t="s">
        <v>4737</v>
      </c>
      <c r="K278" s="135">
        <v>3800.0</v>
      </c>
      <c r="L278" s="135">
        <v>1800.0</v>
      </c>
      <c r="M278" s="135">
        <v>1900.0</v>
      </c>
      <c r="N278" s="143">
        <v>42337.0</v>
      </c>
      <c r="O278" s="135" t="s">
        <v>1765</v>
      </c>
      <c r="P278" s="135" t="s">
        <v>1767</v>
      </c>
      <c r="Q278" s="135" t="s">
        <v>4743</v>
      </c>
      <c r="R278" s="135" t="s">
        <v>4744</v>
      </c>
      <c r="S278" s="135" t="s">
        <v>1176</v>
      </c>
    </row>
    <row r="279">
      <c r="A279" s="135">
        <v>278.0</v>
      </c>
      <c r="B279" s="135" t="s">
        <v>4747</v>
      </c>
      <c r="C279" s="135" t="s">
        <v>108</v>
      </c>
      <c r="D279" s="135">
        <v>6.0</v>
      </c>
      <c r="E279" s="135">
        <v>350.0</v>
      </c>
      <c r="H279" s="135" t="s">
        <v>1760</v>
      </c>
      <c r="I279" s="142">
        <v>46189.73181712963</v>
      </c>
      <c r="J279" s="135" t="s">
        <v>1859</v>
      </c>
      <c r="K279" s="135">
        <v>1600.0</v>
      </c>
      <c r="L279" s="135">
        <v>7900.0</v>
      </c>
      <c r="M279" s="135">
        <v>9300.0</v>
      </c>
      <c r="N279" s="143">
        <v>43031.0</v>
      </c>
      <c r="O279" s="135" t="s">
        <v>1846</v>
      </c>
      <c r="P279" s="135" t="s">
        <v>1767</v>
      </c>
      <c r="Q279" s="135" t="s">
        <v>4754</v>
      </c>
      <c r="R279" s="135" t="s">
        <v>4755</v>
      </c>
      <c r="S279" s="135" t="s">
        <v>1176</v>
      </c>
    </row>
    <row r="280">
      <c r="A280" s="135">
        <v>279.0</v>
      </c>
      <c r="B280" s="135" t="s">
        <v>4761</v>
      </c>
      <c r="C280" s="135" t="s">
        <v>108</v>
      </c>
      <c r="D280" s="135">
        <v>23.0</v>
      </c>
      <c r="E280" s="135">
        <v>350.0</v>
      </c>
      <c r="F280" s="135">
        <v>8.0</v>
      </c>
      <c r="H280" s="135" t="s">
        <v>4761</v>
      </c>
      <c r="I280" s="142">
        <v>46155.30625</v>
      </c>
      <c r="J280" s="135" t="s">
        <v>4766</v>
      </c>
      <c r="K280" s="135">
        <v>3100.0</v>
      </c>
      <c r="L280" s="135">
        <v>300.0</v>
      </c>
      <c r="M280" s="135">
        <v>600.0</v>
      </c>
      <c r="N280" s="143">
        <v>43672.0</v>
      </c>
      <c r="O280" s="135" t="s">
        <v>1765</v>
      </c>
      <c r="P280" s="135" t="s">
        <v>1767</v>
      </c>
      <c r="Q280" s="135" t="s">
        <v>4770</v>
      </c>
      <c r="R280" s="135" t="s">
        <v>4771</v>
      </c>
      <c r="S280" s="135" t="s">
        <v>1176</v>
      </c>
    </row>
    <row r="281">
      <c r="A281" s="135">
        <v>280.0</v>
      </c>
      <c r="B281" s="135" t="s">
        <v>4773</v>
      </c>
      <c r="C281" s="135" t="s">
        <v>108</v>
      </c>
      <c r="D281" s="135">
        <v>3.0</v>
      </c>
      <c r="E281" s="135">
        <v>350.0</v>
      </c>
      <c r="F281" s="135">
        <v>10.0</v>
      </c>
      <c r="H281" s="135" t="s">
        <v>4773</v>
      </c>
      <c r="I281" s="142">
        <v>46179.78931712963</v>
      </c>
      <c r="J281" s="135" t="s">
        <v>4776</v>
      </c>
      <c r="K281" s="135">
        <v>1600.0</v>
      </c>
      <c r="L281" s="135">
        <v>0.0</v>
      </c>
      <c r="M281" s="135">
        <v>10.0</v>
      </c>
      <c r="N281" s="143">
        <v>43842.0</v>
      </c>
      <c r="O281" s="135" t="s">
        <v>1846</v>
      </c>
      <c r="P281" s="135" t="s">
        <v>1767</v>
      </c>
      <c r="Q281" s="135" t="s">
        <v>4780</v>
      </c>
      <c r="R281" s="135" t="s">
        <v>4781</v>
      </c>
      <c r="S281" s="135" t="s">
        <v>1176</v>
      </c>
    </row>
    <row r="282">
      <c r="A282" s="135">
        <v>281.0</v>
      </c>
      <c r="B282" s="135" t="s">
        <v>4784</v>
      </c>
      <c r="C282" s="135" t="s">
        <v>108</v>
      </c>
      <c r="D282" s="135">
        <v>4.0</v>
      </c>
      <c r="E282" s="135">
        <v>350.0</v>
      </c>
      <c r="F282" s="135">
        <v>11.0</v>
      </c>
      <c r="H282" s="135" t="s">
        <v>107</v>
      </c>
      <c r="I282" s="142">
        <v>46158.042916666665</v>
      </c>
      <c r="J282" s="135" t="s">
        <v>1834</v>
      </c>
      <c r="K282" s="135">
        <v>4700.0</v>
      </c>
      <c r="L282" s="135">
        <v>14000.0</v>
      </c>
      <c r="M282" s="135">
        <v>18000.0</v>
      </c>
      <c r="N282" s="143">
        <v>42660.0</v>
      </c>
      <c r="O282" s="135" t="s">
        <v>1765</v>
      </c>
      <c r="P282" s="135" t="s">
        <v>1767</v>
      </c>
      <c r="Q282" s="135" t="s">
        <v>4790</v>
      </c>
      <c r="R282" s="135" t="s">
        <v>4791</v>
      </c>
      <c r="S282" s="135" t="s">
        <v>1176</v>
      </c>
    </row>
    <row r="283">
      <c r="A283" s="135">
        <v>282.0</v>
      </c>
      <c r="B283" s="135" t="s">
        <v>4793</v>
      </c>
      <c r="C283" s="135" t="s">
        <v>108</v>
      </c>
      <c r="D283" s="135">
        <v>63.0</v>
      </c>
      <c r="E283" s="135">
        <v>350.0</v>
      </c>
      <c r="F283" s="135">
        <v>1.2</v>
      </c>
      <c r="H283" s="135" t="s">
        <v>4360</v>
      </c>
      <c r="I283" s="142">
        <v>46166.19818287037</v>
      </c>
      <c r="J283" s="135" t="s">
        <v>1816</v>
      </c>
      <c r="K283" s="135">
        <v>5100.0</v>
      </c>
      <c r="L283" s="135">
        <v>24000.0</v>
      </c>
      <c r="M283" s="135">
        <v>29000.0</v>
      </c>
      <c r="N283" s="143">
        <v>42415.0</v>
      </c>
      <c r="O283" s="135" t="s">
        <v>1765</v>
      </c>
      <c r="P283" s="135" t="s">
        <v>1767</v>
      </c>
      <c r="Q283" s="135" t="s">
        <v>4801</v>
      </c>
      <c r="R283" s="135" t="s">
        <v>4803</v>
      </c>
      <c r="S283" s="135" t="s">
        <v>1770</v>
      </c>
    </row>
    <row r="284">
      <c r="A284" s="135">
        <v>283.0</v>
      </c>
      <c r="B284" s="135" t="s">
        <v>4805</v>
      </c>
      <c r="C284" s="135" t="s">
        <v>108</v>
      </c>
      <c r="D284" s="135">
        <v>5.0</v>
      </c>
      <c r="E284" s="135">
        <v>350.0</v>
      </c>
      <c r="F284" s="135">
        <v>0.6</v>
      </c>
      <c r="H284" s="135" t="s">
        <v>4810</v>
      </c>
      <c r="I284" s="142">
        <v>46163.611030092594</v>
      </c>
      <c r="J284" s="135" t="s">
        <v>1928</v>
      </c>
      <c r="K284" s="135">
        <v>5400.0</v>
      </c>
      <c r="L284" s="135">
        <v>150.0</v>
      </c>
      <c r="M284" s="135">
        <v>150.0</v>
      </c>
      <c r="N284" s="143">
        <v>42296.0</v>
      </c>
      <c r="O284" s="135" t="s">
        <v>1765</v>
      </c>
      <c r="P284" s="135" t="s">
        <v>1767</v>
      </c>
      <c r="Q284" s="135" t="s">
        <v>4817</v>
      </c>
      <c r="R284" s="135" t="s">
        <v>4818</v>
      </c>
      <c r="S284" s="135" t="s">
        <v>1176</v>
      </c>
    </row>
    <row r="285">
      <c r="A285" s="135">
        <v>284.0</v>
      </c>
      <c r="B285" s="135" t="s">
        <v>4824</v>
      </c>
      <c r="C285" s="135" t="s">
        <v>108</v>
      </c>
      <c r="D285" s="135">
        <v>25.0</v>
      </c>
      <c r="E285" s="135">
        <v>300.0</v>
      </c>
      <c r="F285" s="135">
        <v>0.35</v>
      </c>
      <c r="H285" s="135" t="s">
        <v>112</v>
      </c>
      <c r="I285" s="142">
        <v>46164.53568287037</v>
      </c>
      <c r="J285" s="135" t="s">
        <v>3519</v>
      </c>
      <c r="K285" s="135">
        <v>2300.0</v>
      </c>
      <c r="L285" s="135">
        <v>16000.0</v>
      </c>
      <c r="M285" s="135">
        <v>20000.0</v>
      </c>
      <c r="N285" s="143">
        <v>43843.0</v>
      </c>
      <c r="O285" s="135" t="s">
        <v>1765</v>
      </c>
      <c r="P285" s="135" t="s">
        <v>1767</v>
      </c>
      <c r="Q285" s="135" t="s">
        <v>4830</v>
      </c>
      <c r="R285" s="135" t="s">
        <v>4831</v>
      </c>
      <c r="S285" s="135" t="s">
        <v>1176</v>
      </c>
    </row>
    <row r="286">
      <c r="A286" s="135">
        <v>285.0</v>
      </c>
      <c r="B286" s="135" t="s">
        <v>4833</v>
      </c>
      <c r="C286" s="135" t="s">
        <v>108</v>
      </c>
      <c r="D286" s="135">
        <v>63.0</v>
      </c>
      <c r="E286" s="135">
        <v>300.0</v>
      </c>
      <c r="F286" s="135">
        <v>8.0</v>
      </c>
      <c r="H286" s="135" t="s">
        <v>198</v>
      </c>
      <c r="I286" s="142">
        <v>46161.846400462964</v>
      </c>
      <c r="J286" s="135" t="s">
        <v>2962</v>
      </c>
      <c r="K286" s="135">
        <v>1900.0</v>
      </c>
      <c r="L286" s="135">
        <v>9400.0</v>
      </c>
      <c r="M286" s="135">
        <v>13000.0</v>
      </c>
      <c r="N286" s="143">
        <v>42421.0</v>
      </c>
      <c r="O286" s="135" t="s">
        <v>1846</v>
      </c>
      <c r="P286" s="135" t="s">
        <v>1767</v>
      </c>
      <c r="Q286" s="135" t="s">
        <v>4842</v>
      </c>
      <c r="R286" s="135" t="s">
        <v>4843</v>
      </c>
      <c r="S286" s="135" t="s">
        <v>1176</v>
      </c>
    </row>
    <row r="287">
      <c r="A287" s="135">
        <v>286.0</v>
      </c>
      <c r="B287" s="135" t="s">
        <v>1989</v>
      </c>
      <c r="C287" s="135" t="s">
        <v>108</v>
      </c>
      <c r="D287" s="135">
        <v>14.0</v>
      </c>
      <c r="E287" s="135">
        <v>300.0</v>
      </c>
      <c r="F287" s="135">
        <v>0.4</v>
      </c>
      <c r="G287" s="135">
        <v>1.01</v>
      </c>
      <c r="H287" s="135" t="s">
        <v>1989</v>
      </c>
      <c r="I287" s="142">
        <v>46190.34476851852</v>
      </c>
      <c r="J287" s="135" t="s">
        <v>2362</v>
      </c>
      <c r="K287" s="135">
        <v>700.0</v>
      </c>
      <c r="L287" s="135">
        <v>1600.0</v>
      </c>
      <c r="M287" s="135">
        <v>1600.0</v>
      </c>
      <c r="N287" s="143">
        <v>42249.0</v>
      </c>
      <c r="O287" s="135" t="s">
        <v>3349</v>
      </c>
      <c r="P287" s="135" t="s">
        <v>1767</v>
      </c>
      <c r="Q287" s="135" t="s">
        <v>4854</v>
      </c>
      <c r="R287" s="135" t="s">
        <v>4855</v>
      </c>
      <c r="S287" s="135" t="s">
        <v>1176</v>
      </c>
    </row>
    <row r="288">
      <c r="A288" s="135">
        <v>287.0</v>
      </c>
      <c r="B288" s="135" t="s">
        <v>4861</v>
      </c>
      <c r="C288" s="135" t="s">
        <v>108</v>
      </c>
      <c r="D288" s="135">
        <v>3.0</v>
      </c>
      <c r="E288" s="135">
        <v>300.0</v>
      </c>
      <c r="F288" s="135">
        <v>1.7</v>
      </c>
      <c r="G288" s="135">
        <v>1.04</v>
      </c>
      <c r="H288" s="135" t="s">
        <v>4861</v>
      </c>
      <c r="I288" s="142">
        <v>46170.12</v>
      </c>
      <c r="J288" s="135" t="s">
        <v>1816</v>
      </c>
      <c r="K288" s="135">
        <v>2900.0</v>
      </c>
      <c r="L288" s="135">
        <v>900.0</v>
      </c>
      <c r="M288" s="135">
        <v>7400.0</v>
      </c>
      <c r="N288" s="143">
        <v>42249.0</v>
      </c>
      <c r="O288" s="135" t="s">
        <v>1903</v>
      </c>
      <c r="P288" s="135" t="s">
        <v>1767</v>
      </c>
      <c r="Q288" s="135" t="s">
        <v>4868</v>
      </c>
      <c r="R288" s="135" t="s">
        <v>4870</v>
      </c>
      <c r="S288" s="135" t="s">
        <v>1770</v>
      </c>
    </row>
    <row r="289">
      <c r="A289" s="135">
        <v>288.0</v>
      </c>
      <c r="B289" s="135" t="s">
        <v>4873</v>
      </c>
      <c r="C289" s="135" t="s">
        <v>108</v>
      </c>
      <c r="D289" s="135">
        <v>60.0</v>
      </c>
      <c r="E289" s="135">
        <v>300.0</v>
      </c>
      <c r="F289" s="135">
        <v>2.5</v>
      </c>
      <c r="H289" s="135" t="s">
        <v>2181</v>
      </c>
      <c r="I289" s="142">
        <v>46160.85046296296</v>
      </c>
      <c r="J289" s="135" t="s">
        <v>2253</v>
      </c>
      <c r="K289" s="135">
        <v>2900.0</v>
      </c>
      <c r="L289" s="135">
        <v>2700.0</v>
      </c>
      <c r="M289" s="135">
        <v>2700.0</v>
      </c>
      <c r="N289" s="143">
        <v>42715.0</v>
      </c>
      <c r="O289" s="135" t="s">
        <v>1765</v>
      </c>
      <c r="P289" s="135" t="s">
        <v>1767</v>
      </c>
      <c r="Q289" s="135" t="s">
        <v>4882</v>
      </c>
      <c r="R289" s="135" t="s">
        <v>4884</v>
      </c>
      <c r="S289" s="135" t="s">
        <v>1770</v>
      </c>
    </row>
    <row r="290">
      <c r="A290" s="135">
        <v>289.0</v>
      </c>
      <c r="B290" s="135" t="s">
        <v>4887</v>
      </c>
      <c r="C290" s="135" t="s">
        <v>108</v>
      </c>
      <c r="D290" s="135">
        <v>68.0</v>
      </c>
      <c r="E290" s="135">
        <v>300.0</v>
      </c>
      <c r="F290" s="135">
        <v>0.9</v>
      </c>
      <c r="H290" s="135" t="s">
        <v>313</v>
      </c>
      <c r="I290" s="142">
        <v>46170.55773148148</v>
      </c>
      <c r="J290" s="135" t="s">
        <v>4889</v>
      </c>
      <c r="K290" s="135">
        <v>4200.0</v>
      </c>
      <c r="L290" s="135">
        <v>5900.0</v>
      </c>
      <c r="M290" s="135">
        <v>6000.0</v>
      </c>
      <c r="N290" s="143">
        <v>43839.0</v>
      </c>
      <c r="O290" s="135" t="s">
        <v>1765</v>
      </c>
      <c r="P290" s="135" t="s">
        <v>1767</v>
      </c>
      <c r="Q290" s="135" t="s">
        <v>4895</v>
      </c>
      <c r="R290" s="135" t="s">
        <v>4896</v>
      </c>
      <c r="S290" s="135" t="s">
        <v>1770</v>
      </c>
    </row>
    <row r="291">
      <c r="A291" s="135">
        <v>290.0</v>
      </c>
      <c r="B291" s="135" t="s">
        <v>1948</v>
      </c>
      <c r="C291" s="135" t="s">
        <v>108</v>
      </c>
      <c r="D291" s="135">
        <v>45.0</v>
      </c>
      <c r="E291" s="135">
        <v>300.0</v>
      </c>
      <c r="F291" s="135">
        <v>9.0</v>
      </c>
      <c r="H291" s="135" t="s">
        <v>198</v>
      </c>
      <c r="I291" s="142">
        <v>46175.748125</v>
      </c>
      <c r="J291" s="135" t="s">
        <v>1949</v>
      </c>
      <c r="K291" s="135">
        <v>1500.0</v>
      </c>
      <c r="L291" s="135">
        <v>10000.0</v>
      </c>
      <c r="M291" s="135">
        <v>15000.0</v>
      </c>
      <c r="N291" s="143">
        <v>42768.0</v>
      </c>
      <c r="O291" s="135" t="s">
        <v>1846</v>
      </c>
      <c r="P291" s="135" t="s">
        <v>1767</v>
      </c>
      <c r="Q291" s="135" t="s">
        <v>1951</v>
      </c>
      <c r="R291" s="135" t="s">
        <v>1952</v>
      </c>
      <c r="S291" s="135" t="s">
        <v>1176</v>
      </c>
    </row>
    <row r="292">
      <c r="A292" s="135">
        <v>291.0</v>
      </c>
      <c r="B292" s="135" t="s">
        <v>4907</v>
      </c>
      <c r="C292" s="135" t="s">
        <v>108</v>
      </c>
      <c r="D292" s="135">
        <v>50.0</v>
      </c>
      <c r="E292" s="135">
        <v>300.0</v>
      </c>
      <c r="F292" s="135">
        <v>7.0</v>
      </c>
      <c r="G292" s="135">
        <v>0.76</v>
      </c>
      <c r="H292" s="135" t="s">
        <v>112</v>
      </c>
      <c r="I292" s="142">
        <v>46162.84936342593</v>
      </c>
      <c r="J292" s="135" t="s">
        <v>1863</v>
      </c>
      <c r="K292" s="135">
        <v>1600.0</v>
      </c>
      <c r="L292" s="135">
        <v>30000.0</v>
      </c>
      <c r="M292" s="135">
        <v>45000.0</v>
      </c>
      <c r="N292" s="143">
        <v>42352.0</v>
      </c>
      <c r="O292" s="135" t="s">
        <v>1846</v>
      </c>
      <c r="P292" s="135" t="s">
        <v>1767</v>
      </c>
      <c r="Q292" s="135" t="s">
        <v>4919</v>
      </c>
      <c r="R292" s="135" t="s">
        <v>4921</v>
      </c>
      <c r="S292" s="135" t="s">
        <v>1176</v>
      </c>
    </row>
    <row r="293">
      <c r="A293" s="135">
        <v>292.0</v>
      </c>
      <c r="B293" s="135" t="s">
        <v>4923</v>
      </c>
      <c r="C293" s="135" t="s">
        <v>108</v>
      </c>
      <c r="D293" s="135">
        <v>0.0</v>
      </c>
      <c r="E293" s="135">
        <v>300.0</v>
      </c>
      <c r="F293" s="135">
        <v>5.0</v>
      </c>
      <c r="H293" s="135" t="s">
        <v>4925</v>
      </c>
      <c r="I293" s="142">
        <v>46160.847766203704</v>
      </c>
      <c r="J293" s="135" t="s">
        <v>1895</v>
      </c>
      <c r="K293" s="135">
        <v>2300.0</v>
      </c>
      <c r="L293" s="135">
        <v>600.0</v>
      </c>
      <c r="M293" s="135">
        <v>6200.0</v>
      </c>
      <c r="N293" s="143">
        <v>42784.0</v>
      </c>
      <c r="O293" s="135" t="s">
        <v>1765</v>
      </c>
      <c r="P293" s="135" t="s">
        <v>1767</v>
      </c>
      <c r="Q293" s="135" t="s">
        <v>4930</v>
      </c>
      <c r="R293" s="135" t="s">
        <v>4933</v>
      </c>
      <c r="S293" s="135" t="s">
        <v>1176</v>
      </c>
    </row>
    <row r="294">
      <c r="A294" s="135">
        <v>293.0</v>
      </c>
      <c r="B294" s="135" t="s">
        <v>4935</v>
      </c>
      <c r="C294" s="135" t="s">
        <v>108</v>
      </c>
      <c r="D294" s="135">
        <v>38.0</v>
      </c>
      <c r="E294" s="135">
        <v>300.0</v>
      </c>
      <c r="F294" s="135">
        <v>1.3</v>
      </c>
      <c r="H294" s="135" t="s">
        <v>3068</v>
      </c>
      <c r="I294" s="142">
        <v>46179.21739583334</v>
      </c>
      <c r="J294" s="135" t="s">
        <v>2247</v>
      </c>
      <c r="K294" s="135">
        <v>800.0</v>
      </c>
      <c r="L294" s="135">
        <v>1200.0</v>
      </c>
      <c r="M294" s="135">
        <v>1300.0</v>
      </c>
      <c r="N294" s="143">
        <v>43840.0</v>
      </c>
      <c r="O294" s="135" t="s">
        <v>1765</v>
      </c>
      <c r="P294" s="135" t="s">
        <v>1767</v>
      </c>
      <c r="Q294" s="135" t="s">
        <v>4944</v>
      </c>
      <c r="R294" s="135" t="s">
        <v>4946</v>
      </c>
      <c r="S294" s="135" t="s">
        <v>1176</v>
      </c>
    </row>
    <row r="295">
      <c r="A295" s="135">
        <v>294.0</v>
      </c>
      <c r="B295" s="135" t="s">
        <v>4949</v>
      </c>
      <c r="C295" s="135" t="s">
        <v>108</v>
      </c>
      <c r="D295" s="135">
        <v>56.0</v>
      </c>
      <c r="E295" s="135">
        <v>300.0</v>
      </c>
      <c r="F295" s="135">
        <v>2.5</v>
      </c>
      <c r="H295" s="135" t="s">
        <v>112</v>
      </c>
      <c r="I295" s="142">
        <v>46176.852534722224</v>
      </c>
      <c r="J295" s="135" t="s">
        <v>1949</v>
      </c>
      <c r="K295" s="135">
        <v>500.0</v>
      </c>
      <c r="L295" s="135">
        <v>30000.0</v>
      </c>
      <c r="M295" s="135">
        <v>45000.0</v>
      </c>
      <c r="N295" s="143">
        <v>43840.0</v>
      </c>
      <c r="O295" s="135" t="s">
        <v>1846</v>
      </c>
      <c r="P295" s="135" t="s">
        <v>1767</v>
      </c>
      <c r="Q295" s="135" t="s">
        <v>4955</v>
      </c>
      <c r="R295" s="135" t="s">
        <v>4956</v>
      </c>
      <c r="S295" s="135" t="s">
        <v>1176</v>
      </c>
    </row>
    <row r="296">
      <c r="A296" s="135">
        <v>295.0</v>
      </c>
      <c r="B296" s="135" t="s">
        <v>4959</v>
      </c>
      <c r="C296" s="135" t="s">
        <v>108</v>
      </c>
      <c r="D296" s="135">
        <v>68.0</v>
      </c>
      <c r="E296" s="135">
        <v>300.0</v>
      </c>
      <c r="H296" s="135" t="s">
        <v>2140</v>
      </c>
      <c r="I296" s="142">
        <v>46178.15398148148</v>
      </c>
      <c r="J296" s="135" t="s">
        <v>4965</v>
      </c>
      <c r="K296" s="135">
        <v>2900.0</v>
      </c>
      <c r="L296" s="135">
        <v>150.0</v>
      </c>
      <c r="M296" s="135">
        <v>95000.0</v>
      </c>
      <c r="N296" s="143">
        <v>43837.0</v>
      </c>
      <c r="O296" s="135" t="s">
        <v>1765</v>
      </c>
      <c r="P296" s="135" t="s">
        <v>1767</v>
      </c>
      <c r="Q296" s="135" t="s">
        <v>4968</v>
      </c>
      <c r="R296" s="135" t="s">
        <v>4969</v>
      </c>
      <c r="S296" s="135" t="s">
        <v>1176</v>
      </c>
    </row>
    <row r="297">
      <c r="A297" s="135">
        <v>296.0</v>
      </c>
      <c r="B297" s="135" t="s">
        <v>4971</v>
      </c>
      <c r="C297" s="135" t="s">
        <v>108</v>
      </c>
      <c r="D297" s="135">
        <v>26.0</v>
      </c>
      <c r="E297" s="135">
        <v>300.0</v>
      </c>
      <c r="F297" s="135">
        <v>2.5</v>
      </c>
      <c r="H297" s="135" t="s">
        <v>4971</v>
      </c>
      <c r="I297" s="142">
        <v>46185.038460648146</v>
      </c>
      <c r="J297" s="135" t="s">
        <v>1795</v>
      </c>
      <c r="K297" s="135">
        <v>1500.0</v>
      </c>
      <c r="L297" s="135">
        <v>150.0</v>
      </c>
      <c r="M297" s="135">
        <v>3600.0</v>
      </c>
      <c r="N297" s="143">
        <v>42258.0</v>
      </c>
      <c r="O297" s="135" t="s">
        <v>1765</v>
      </c>
      <c r="P297" s="135" t="s">
        <v>1767</v>
      </c>
      <c r="Q297" s="135" t="s">
        <v>4980</v>
      </c>
      <c r="R297" s="135" t="s">
        <v>4981</v>
      </c>
      <c r="S297" s="135" t="s">
        <v>1871</v>
      </c>
    </row>
    <row r="298">
      <c r="A298" s="135">
        <v>297.0</v>
      </c>
      <c r="B298" s="135" t="s">
        <v>4984</v>
      </c>
      <c r="C298" s="135" t="s">
        <v>108</v>
      </c>
      <c r="D298" s="135">
        <v>61.0</v>
      </c>
      <c r="E298" s="135">
        <v>300.0</v>
      </c>
      <c r="F298" s="135">
        <v>0.9</v>
      </c>
      <c r="H298" s="135" t="s">
        <v>313</v>
      </c>
      <c r="I298" s="142">
        <v>46176.391701388886</v>
      </c>
      <c r="J298" s="135" t="s">
        <v>3239</v>
      </c>
      <c r="K298" s="135">
        <v>3600.0</v>
      </c>
      <c r="L298" s="135">
        <v>30000.0</v>
      </c>
      <c r="M298" s="135">
        <v>35000.0</v>
      </c>
      <c r="N298" s="143">
        <v>43839.0</v>
      </c>
      <c r="O298" s="135" t="s">
        <v>1765</v>
      </c>
      <c r="P298" s="135" t="s">
        <v>1767</v>
      </c>
      <c r="Q298" s="135" t="s">
        <v>4993</v>
      </c>
      <c r="R298" s="135" t="s">
        <v>4994</v>
      </c>
      <c r="S298" s="135" t="s">
        <v>1770</v>
      </c>
    </row>
    <row r="299">
      <c r="A299" s="135">
        <v>298.0</v>
      </c>
      <c r="B299" s="135" t="s">
        <v>4996</v>
      </c>
      <c r="C299" s="135" t="s">
        <v>108</v>
      </c>
      <c r="D299" s="135">
        <v>43.0</v>
      </c>
      <c r="E299" s="135">
        <v>300.0</v>
      </c>
      <c r="F299" s="135">
        <v>0.35</v>
      </c>
      <c r="H299" s="135" t="s">
        <v>112</v>
      </c>
      <c r="I299" s="142">
        <v>46170.270462962966</v>
      </c>
      <c r="J299" s="135" t="s">
        <v>1928</v>
      </c>
      <c r="K299" s="135">
        <v>2700.0</v>
      </c>
      <c r="L299" s="135">
        <v>29000.0</v>
      </c>
      <c r="M299" s="135">
        <v>45000.0</v>
      </c>
      <c r="N299" s="143">
        <v>43839.0</v>
      </c>
      <c r="O299" s="135" t="s">
        <v>1765</v>
      </c>
      <c r="P299" s="135" t="s">
        <v>1767</v>
      </c>
      <c r="Q299" s="135" t="s">
        <v>5008</v>
      </c>
      <c r="R299" s="135" t="s">
        <v>5009</v>
      </c>
      <c r="S299" s="135" t="s">
        <v>1770</v>
      </c>
    </row>
    <row r="300">
      <c r="A300" s="135">
        <v>299.0</v>
      </c>
      <c r="B300" s="135" t="s">
        <v>5011</v>
      </c>
      <c r="C300" s="135" t="s">
        <v>108</v>
      </c>
      <c r="D300" s="135">
        <v>2.0</v>
      </c>
      <c r="E300" s="135">
        <v>300.0</v>
      </c>
      <c r="F300" s="135">
        <v>3.5</v>
      </c>
      <c r="H300" s="135" t="s">
        <v>5011</v>
      </c>
      <c r="I300" s="142">
        <v>46171.672106481485</v>
      </c>
      <c r="J300" s="135" t="s">
        <v>5014</v>
      </c>
      <c r="K300" s="135">
        <v>3300.0</v>
      </c>
      <c r="L300" s="135">
        <v>40.0</v>
      </c>
      <c r="M300" s="135">
        <v>600.0</v>
      </c>
      <c r="N300" s="143">
        <v>42796.0</v>
      </c>
      <c r="O300" s="135" t="s">
        <v>1903</v>
      </c>
      <c r="P300" s="135" t="s">
        <v>1767</v>
      </c>
      <c r="Q300" s="135" t="s">
        <v>5018</v>
      </c>
      <c r="R300" s="135" t="s">
        <v>5020</v>
      </c>
      <c r="S300" s="135" t="s">
        <v>1770</v>
      </c>
    </row>
    <row r="301">
      <c r="A301" s="135">
        <v>300.0</v>
      </c>
      <c r="B301" s="135" t="s">
        <v>5022</v>
      </c>
      <c r="C301" s="135" t="s">
        <v>108</v>
      </c>
      <c r="D301" s="135">
        <v>21.0</v>
      </c>
      <c r="E301" s="135">
        <v>300.0</v>
      </c>
      <c r="F301" s="135">
        <v>5.0</v>
      </c>
      <c r="H301" s="135" t="s">
        <v>112</v>
      </c>
      <c r="I301" s="142">
        <v>46177.20533564815</v>
      </c>
      <c r="J301" s="135" t="s">
        <v>1762</v>
      </c>
      <c r="K301" s="135">
        <v>2300.0</v>
      </c>
      <c r="L301" s="135">
        <v>3200.0</v>
      </c>
      <c r="M301" s="135">
        <v>15000.0</v>
      </c>
      <c r="N301" s="143">
        <v>42375.0</v>
      </c>
      <c r="O301" s="135" t="s">
        <v>1846</v>
      </c>
      <c r="P301" s="135" t="s">
        <v>1767</v>
      </c>
      <c r="Q301" s="135" t="s">
        <v>5031</v>
      </c>
      <c r="R301" s="135" t="s">
        <v>5034</v>
      </c>
      <c r="S301" s="135" t="s">
        <v>1871</v>
      </c>
    </row>
    <row r="302">
      <c r="A302" s="135">
        <v>301.0</v>
      </c>
      <c r="B302" s="135" t="s">
        <v>5037</v>
      </c>
      <c r="C302" s="135" t="s">
        <v>108</v>
      </c>
      <c r="D302" s="135">
        <v>48.0</v>
      </c>
      <c r="E302" s="135">
        <v>300.0</v>
      </c>
      <c r="F302" s="135">
        <v>2.5</v>
      </c>
      <c r="G302" s="135">
        <v>1.81</v>
      </c>
      <c r="H302" s="135" t="s">
        <v>2909</v>
      </c>
      <c r="I302" s="142">
        <v>46182.607407407406</v>
      </c>
      <c r="J302" s="135" t="s">
        <v>2291</v>
      </c>
      <c r="K302" s="135">
        <v>600.0</v>
      </c>
      <c r="L302" s="135">
        <v>3600.0</v>
      </c>
      <c r="M302" s="135">
        <v>5000.0</v>
      </c>
      <c r="N302" s="143">
        <v>42248.0</v>
      </c>
      <c r="O302" s="135" t="s">
        <v>1846</v>
      </c>
      <c r="P302" s="135" t="s">
        <v>1767</v>
      </c>
      <c r="Q302" s="135" t="s">
        <v>5044</v>
      </c>
      <c r="R302" s="135" t="s">
        <v>5045</v>
      </c>
      <c r="S302" s="135" t="s">
        <v>1788</v>
      </c>
    </row>
    <row r="303">
      <c r="A303" s="135">
        <v>302.0</v>
      </c>
      <c r="B303" s="135" t="s">
        <v>5048</v>
      </c>
      <c r="C303" s="135" t="s">
        <v>108</v>
      </c>
      <c r="D303" s="135">
        <v>62.0</v>
      </c>
      <c r="E303" s="135">
        <v>300.0</v>
      </c>
      <c r="F303" s="135">
        <v>1.6</v>
      </c>
      <c r="H303" s="135" t="s">
        <v>313</v>
      </c>
      <c r="I303" s="142">
        <v>46176.84130787037</v>
      </c>
      <c r="J303" s="135" t="s">
        <v>1834</v>
      </c>
      <c r="K303" s="135">
        <v>600.0</v>
      </c>
      <c r="L303" s="135">
        <v>29000.0</v>
      </c>
      <c r="M303" s="135">
        <v>35000.0</v>
      </c>
      <c r="N303" s="143">
        <v>42485.0</v>
      </c>
      <c r="O303" s="135" t="s">
        <v>1846</v>
      </c>
      <c r="P303" s="135" t="s">
        <v>1767</v>
      </c>
      <c r="Q303" s="135" t="s">
        <v>5055</v>
      </c>
      <c r="R303" s="135" t="s">
        <v>5057</v>
      </c>
      <c r="S303" s="135" t="s">
        <v>1770</v>
      </c>
    </row>
    <row r="304">
      <c r="A304" s="135">
        <v>303.0</v>
      </c>
      <c r="B304" s="135" t="s">
        <v>5059</v>
      </c>
      <c r="C304" s="135" t="s">
        <v>108</v>
      </c>
      <c r="D304" s="135">
        <v>0.0</v>
      </c>
      <c r="E304" s="135">
        <v>300.0</v>
      </c>
      <c r="F304" s="135">
        <v>12.0</v>
      </c>
      <c r="H304" s="135" t="s">
        <v>1760</v>
      </c>
      <c r="I304" s="142">
        <v>46185.61204861111</v>
      </c>
      <c r="J304" s="135" t="s">
        <v>3966</v>
      </c>
      <c r="K304" s="135">
        <v>1900.0</v>
      </c>
      <c r="L304" s="135">
        <v>12000.0</v>
      </c>
      <c r="M304" s="135">
        <v>16000.0</v>
      </c>
      <c r="N304" s="143">
        <v>42318.0</v>
      </c>
      <c r="O304" s="135" t="s">
        <v>1765</v>
      </c>
      <c r="P304" s="135" t="s">
        <v>1767</v>
      </c>
      <c r="Q304" s="135" t="s">
        <v>5064</v>
      </c>
      <c r="R304" s="135" t="s">
        <v>5066</v>
      </c>
      <c r="S304" s="135" t="s">
        <v>1770</v>
      </c>
    </row>
    <row r="305">
      <c r="A305" s="135">
        <v>304.0</v>
      </c>
      <c r="B305" s="135" t="s">
        <v>5068</v>
      </c>
      <c r="C305" s="135" t="s">
        <v>108</v>
      </c>
      <c r="D305" s="135">
        <v>67.0</v>
      </c>
      <c r="E305" s="135">
        <v>300.0</v>
      </c>
      <c r="F305" s="135">
        <v>2.5</v>
      </c>
      <c r="H305" s="135" t="s">
        <v>2909</v>
      </c>
      <c r="I305" s="142">
        <v>46171.2668287037</v>
      </c>
      <c r="J305" s="135" t="s">
        <v>3100</v>
      </c>
      <c r="K305" s="135">
        <v>4200.0</v>
      </c>
      <c r="L305" s="135">
        <v>3200.0</v>
      </c>
      <c r="M305" s="135">
        <v>4300.0</v>
      </c>
      <c r="N305" s="143">
        <v>42312.0</v>
      </c>
      <c r="O305" s="135" t="s">
        <v>1765</v>
      </c>
      <c r="P305" s="135" t="s">
        <v>1767</v>
      </c>
      <c r="Q305" s="135" t="s">
        <v>5076</v>
      </c>
      <c r="R305" s="135" t="s">
        <v>5077</v>
      </c>
      <c r="S305" s="135" t="s">
        <v>1788</v>
      </c>
    </row>
    <row r="306">
      <c r="A306" s="135">
        <v>305.0</v>
      </c>
      <c r="B306" s="135" t="s">
        <v>5080</v>
      </c>
      <c r="C306" s="135" t="s">
        <v>108</v>
      </c>
      <c r="D306" s="135">
        <v>54.0</v>
      </c>
      <c r="E306" s="135">
        <v>300.0</v>
      </c>
      <c r="F306" s="135">
        <v>0.6</v>
      </c>
      <c r="H306" s="135" t="s">
        <v>3962</v>
      </c>
      <c r="I306" s="142">
        <v>46166.17271990741</v>
      </c>
      <c r="J306" s="135" t="s">
        <v>1816</v>
      </c>
      <c r="K306" s="135">
        <v>2700.0</v>
      </c>
      <c r="L306" s="135">
        <v>600.0</v>
      </c>
      <c r="M306" s="135">
        <v>600.0</v>
      </c>
      <c r="N306" s="143">
        <v>42377.0</v>
      </c>
      <c r="O306" s="135" t="s">
        <v>1765</v>
      </c>
      <c r="P306" s="135" t="s">
        <v>1767</v>
      </c>
      <c r="Q306" s="135" t="s">
        <v>5087</v>
      </c>
      <c r="R306" s="135" t="s">
        <v>5088</v>
      </c>
      <c r="S306" s="135" t="s">
        <v>1770</v>
      </c>
    </row>
    <row r="307">
      <c r="A307" s="135">
        <v>306.0</v>
      </c>
      <c r="B307" s="135" t="s">
        <v>5090</v>
      </c>
      <c r="C307" s="135" t="s">
        <v>108</v>
      </c>
      <c r="D307" s="135">
        <v>15.0</v>
      </c>
      <c r="E307" s="135">
        <v>300.0</v>
      </c>
      <c r="F307" s="135">
        <v>5.0</v>
      </c>
      <c r="H307" s="135" t="s">
        <v>1981</v>
      </c>
      <c r="I307" s="142">
        <v>46157.65032407407</v>
      </c>
      <c r="J307" s="135" t="s">
        <v>1928</v>
      </c>
      <c r="K307" s="135">
        <v>1500.0</v>
      </c>
      <c r="L307" s="135">
        <v>25000.0</v>
      </c>
      <c r="M307" s="135">
        <v>40000.0</v>
      </c>
      <c r="N307" s="143">
        <v>42593.0</v>
      </c>
      <c r="O307" s="135" t="s">
        <v>1846</v>
      </c>
      <c r="P307" s="135" t="s">
        <v>1767</v>
      </c>
      <c r="Q307" s="135" t="s">
        <v>5095</v>
      </c>
      <c r="R307" s="135" t="s">
        <v>5097</v>
      </c>
      <c r="S307" s="135" t="s">
        <v>1176</v>
      </c>
    </row>
    <row r="308">
      <c r="A308" s="135">
        <v>307.0</v>
      </c>
      <c r="B308" s="135" t="s">
        <v>5099</v>
      </c>
      <c r="C308" s="135" t="s">
        <v>108</v>
      </c>
      <c r="D308" s="135">
        <v>8.0</v>
      </c>
      <c r="E308" s="135">
        <v>300.0</v>
      </c>
      <c r="H308" s="135" t="s">
        <v>1981</v>
      </c>
      <c r="I308" s="142">
        <v>46169.27024305556</v>
      </c>
      <c r="J308" s="135" t="s">
        <v>5101</v>
      </c>
      <c r="K308" s="135">
        <v>2500.0</v>
      </c>
      <c r="L308" s="135">
        <v>3800.0</v>
      </c>
      <c r="M308" s="135">
        <v>4300.0</v>
      </c>
      <c r="N308" s="143">
        <v>43586.0</v>
      </c>
      <c r="O308" s="135" t="s">
        <v>1765</v>
      </c>
      <c r="P308" s="135" t="s">
        <v>1767</v>
      </c>
      <c r="Q308" s="135" t="s">
        <v>5106</v>
      </c>
      <c r="R308" s="135" t="s">
        <v>5107</v>
      </c>
      <c r="S308" s="135" t="s">
        <v>1176</v>
      </c>
    </row>
    <row r="309">
      <c r="A309" s="135">
        <v>308.0</v>
      </c>
      <c r="B309" s="135" t="s">
        <v>5109</v>
      </c>
      <c r="C309" s="135" t="s">
        <v>108</v>
      </c>
      <c r="D309" s="135">
        <v>61.0</v>
      </c>
      <c r="E309" s="135">
        <v>300.0</v>
      </c>
      <c r="F309" s="135">
        <v>8.0</v>
      </c>
      <c r="H309" s="135" t="s">
        <v>198</v>
      </c>
      <c r="I309" s="142">
        <v>46174.38769675926</v>
      </c>
      <c r="J309" s="135" t="s">
        <v>1859</v>
      </c>
      <c r="K309" s="135">
        <v>800.0</v>
      </c>
      <c r="L309" s="135">
        <v>13000.0</v>
      </c>
      <c r="M309" s="135">
        <v>36000.0</v>
      </c>
      <c r="N309" s="143">
        <v>43841.0</v>
      </c>
      <c r="O309" s="135" t="s">
        <v>1846</v>
      </c>
      <c r="P309" s="135" t="s">
        <v>1767</v>
      </c>
      <c r="Q309" s="135" t="s">
        <v>5117</v>
      </c>
      <c r="R309" s="135" t="s">
        <v>5118</v>
      </c>
      <c r="S309" s="135" t="s">
        <v>1176</v>
      </c>
    </row>
    <row r="310">
      <c r="A310" s="135">
        <v>309.0</v>
      </c>
      <c r="B310" s="135" t="s">
        <v>5120</v>
      </c>
      <c r="C310" s="135" t="s">
        <v>108</v>
      </c>
      <c r="D310" s="135">
        <v>4.0</v>
      </c>
      <c r="E310" s="135">
        <v>300.0</v>
      </c>
      <c r="F310" s="135">
        <v>1.3</v>
      </c>
      <c r="H310" s="135" t="s">
        <v>5120</v>
      </c>
      <c r="I310" s="142">
        <v>46175.729837962965</v>
      </c>
      <c r="J310" s="135" t="s">
        <v>1949</v>
      </c>
      <c r="K310" s="135">
        <v>350.0</v>
      </c>
      <c r="L310" s="135">
        <v>40.0</v>
      </c>
      <c r="M310" s="135">
        <v>50.0</v>
      </c>
      <c r="N310" s="143">
        <v>43249.0</v>
      </c>
      <c r="O310" s="135" t="s">
        <v>1846</v>
      </c>
      <c r="P310" s="135" t="s">
        <v>1767</v>
      </c>
      <c r="Q310" s="135" t="s">
        <v>5127</v>
      </c>
      <c r="R310" s="135" t="s">
        <v>5128</v>
      </c>
      <c r="S310" s="135" t="s">
        <v>5129</v>
      </c>
    </row>
    <row r="311">
      <c r="A311" s="135">
        <v>310.0</v>
      </c>
      <c r="B311" s="135" t="s">
        <v>5131</v>
      </c>
      <c r="C311" s="135" t="s">
        <v>108</v>
      </c>
      <c r="D311" s="135">
        <v>63.0</v>
      </c>
      <c r="E311" s="135">
        <v>300.0</v>
      </c>
      <c r="F311" s="135">
        <v>2.5</v>
      </c>
      <c r="H311" s="135" t="s">
        <v>1938</v>
      </c>
      <c r="I311" s="142">
        <v>46189.31033564815</v>
      </c>
      <c r="J311" s="135" t="s">
        <v>1908</v>
      </c>
      <c r="K311" s="135">
        <v>3100.0</v>
      </c>
      <c r="L311" s="135">
        <v>1600.0</v>
      </c>
      <c r="M311" s="135">
        <v>6300.0</v>
      </c>
      <c r="N311" s="143">
        <v>42727.0</v>
      </c>
      <c r="O311" s="135" t="s">
        <v>1765</v>
      </c>
      <c r="P311" s="135" t="s">
        <v>1767</v>
      </c>
      <c r="Q311" s="135" t="s">
        <v>5139</v>
      </c>
      <c r="R311" s="135" t="s">
        <v>5140</v>
      </c>
      <c r="S311" s="135" t="s">
        <v>1770</v>
      </c>
    </row>
    <row r="312">
      <c r="A312" s="135">
        <v>311.0</v>
      </c>
      <c r="B312" s="135" t="s">
        <v>4925</v>
      </c>
      <c r="C312" s="135" t="s">
        <v>108</v>
      </c>
      <c r="D312" s="135">
        <v>2.0</v>
      </c>
      <c r="E312" s="135">
        <v>300.0</v>
      </c>
      <c r="F312" s="135">
        <v>7.0</v>
      </c>
      <c r="H312" s="135" t="s">
        <v>4810</v>
      </c>
      <c r="I312" s="142">
        <v>46183.12956018518</v>
      </c>
      <c r="J312" s="135" t="s">
        <v>4236</v>
      </c>
      <c r="K312" s="135">
        <v>3500.0</v>
      </c>
      <c r="L312" s="135">
        <v>2900.0</v>
      </c>
      <c r="M312" s="135">
        <v>5400.0</v>
      </c>
      <c r="N312" s="143">
        <v>42590.0</v>
      </c>
      <c r="O312" s="135" t="s">
        <v>1765</v>
      </c>
      <c r="P312" s="135" t="s">
        <v>1767</v>
      </c>
      <c r="Q312" s="135" t="s">
        <v>5150</v>
      </c>
      <c r="R312" s="135" t="s">
        <v>5151</v>
      </c>
      <c r="S312" s="135" t="s">
        <v>1871</v>
      </c>
    </row>
    <row r="313">
      <c r="A313" s="135">
        <v>312.0</v>
      </c>
      <c r="B313" s="135" t="s">
        <v>5153</v>
      </c>
      <c r="C313" s="135" t="s">
        <v>108</v>
      </c>
      <c r="D313" s="135">
        <v>12.0</v>
      </c>
      <c r="E313" s="135">
        <v>300.0</v>
      </c>
      <c r="F313" s="135">
        <v>6.0</v>
      </c>
      <c r="H313" s="135" t="s">
        <v>2915</v>
      </c>
      <c r="I313" s="142">
        <v>46181.94105324074</v>
      </c>
      <c r="J313" s="135" t="s">
        <v>5158</v>
      </c>
      <c r="K313" s="135">
        <v>1200.0</v>
      </c>
      <c r="L313" s="135">
        <v>1100.0</v>
      </c>
      <c r="M313" s="135">
        <v>1300.0</v>
      </c>
      <c r="N313" s="143">
        <v>42276.0</v>
      </c>
      <c r="O313" s="135" t="s">
        <v>1846</v>
      </c>
      <c r="P313" s="135" t="s">
        <v>1767</v>
      </c>
      <c r="Q313" s="135" t="s">
        <v>5161</v>
      </c>
      <c r="R313" s="135" t="s">
        <v>5162</v>
      </c>
      <c r="S313" s="135" t="s">
        <v>1770</v>
      </c>
    </row>
    <row r="314">
      <c r="A314" s="135">
        <v>313.0</v>
      </c>
      <c r="B314" s="135" t="s">
        <v>5164</v>
      </c>
      <c r="C314" s="135" t="s">
        <v>108</v>
      </c>
      <c r="D314" s="135">
        <v>45.0</v>
      </c>
      <c r="E314" s="135">
        <v>300.0</v>
      </c>
      <c r="F314" s="135">
        <v>2.0</v>
      </c>
      <c r="H314" s="135" t="s">
        <v>198</v>
      </c>
      <c r="I314" s="142">
        <v>46185.071805555555</v>
      </c>
      <c r="J314" s="135" t="s">
        <v>1859</v>
      </c>
      <c r="K314" s="135">
        <v>1500.0</v>
      </c>
      <c r="L314" s="135">
        <v>11000.0</v>
      </c>
      <c r="M314" s="135">
        <v>16000.0</v>
      </c>
      <c r="N314" s="143">
        <v>42424.0</v>
      </c>
      <c r="O314" s="135" t="s">
        <v>1846</v>
      </c>
      <c r="P314" s="135" t="s">
        <v>1767</v>
      </c>
      <c r="Q314" s="135" t="s">
        <v>5171</v>
      </c>
      <c r="R314" s="135" t="s">
        <v>5172</v>
      </c>
      <c r="S314" s="135" t="s">
        <v>1176</v>
      </c>
    </row>
    <row r="315">
      <c r="A315" s="135">
        <v>314.0</v>
      </c>
      <c r="B315" s="135" t="s">
        <v>5174</v>
      </c>
      <c r="C315" s="135" t="s">
        <v>108</v>
      </c>
      <c r="D315" s="135">
        <v>51.0</v>
      </c>
      <c r="E315" s="135">
        <v>300.0</v>
      </c>
      <c r="F315" s="135">
        <v>0.35</v>
      </c>
      <c r="H315" s="135" t="s">
        <v>112</v>
      </c>
      <c r="I315" s="142">
        <v>46171.83353009259</v>
      </c>
      <c r="J315" s="135" t="s">
        <v>5179</v>
      </c>
      <c r="K315" s="135">
        <v>4000.0</v>
      </c>
      <c r="L315" s="135">
        <v>29000.0</v>
      </c>
      <c r="M315" s="135">
        <v>45000.0</v>
      </c>
      <c r="N315" s="143">
        <v>43160.0</v>
      </c>
      <c r="O315" s="135" t="s">
        <v>1765</v>
      </c>
      <c r="P315" s="135" t="s">
        <v>1767</v>
      </c>
      <c r="Q315" s="135" t="s">
        <v>5180</v>
      </c>
      <c r="R315" s="135" t="s">
        <v>5183</v>
      </c>
      <c r="S315" s="135" t="s">
        <v>1770</v>
      </c>
    </row>
    <row r="316">
      <c r="A316" s="135">
        <v>315.0</v>
      </c>
      <c r="B316" s="135" t="s">
        <v>5184</v>
      </c>
      <c r="C316" s="135" t="s">
        <v>108</v>
      </c>
      <c r="D316" s="135">
        <v>11.0</v>
      </c>
      <c r="E316" s="135">
        <v>300.0</v>
      </c>
      <c r="F316" s="135">
        <v>5.0</v>
      </c>
      <c r="G316" s="135">
        <v>0.67</v>
      </c>
      <c r="H316" s="135" t="s">
        <v>5184</v>
      </c>
      <c r="I316" s="142">
        <v>46177.119305555556</v>
      </c>
      <c r="J316" s="135" t="s">
        <v>1795</v>
      </c>
      <c r="K316" s="135">
        <v>3400.0</v>
      </c>
      <c r="L316" s="135">
        <v>70.0</v>
      </c>
      <c r="M316" s="135">
        <v>350.0</v>
      </c>
      <c r="N316" s="143">
        <v>42276.0</v>
      </c>
      <c r="O316" s="135" t="s">
        <v>1903</v>
      </c>
      <c r="P316" s="135" t="s">
        <v>1767</v>
      </c>
      <c r="Q316" s="135" t="s">
        <v>5190</v>
      </c>
      <c r="R316" s="135" t="s">
        <v>5191</v>
      </c>
      <c r="S316" s="135" t="s">
        <v>5193</v>
      </c>
    </row>
    <row r="317">
      <c r="A317" s="135">
        <v>316.0</v>
      </c>
      <c r="B317" s="135" t="s">
        <v>5194</v>
      </c>
      <c r="C317" s="135" t="s">
        <v>108</v>
      </c>
      <c r="D317" s="135">
        <v>12.0</v>
      </c>
      <c r="E317" s="135">
        <v>300.0</v>
      </c>
      <c r="F317" s="135">
        <v>5.0</v>
      </c>
      <c r="H317" s="135" t="s">
        <v>1760</v>
      </c>
      <c r="I317" s="142">
        <v>46186.95141203704</v>
      </c>
      <c r="J317" s="135" t="s">
        <v>1795</v>
      </c>
      <c r="K317" s="135">
        <v>6400.0</v>
      </c>
      <c r="L317" s="135">
        <v>12000.0</v>
      </c>
      <c r="M317" s="135">
        <v>16000.0</v>
      </c>
      <c r="N317" s="143">
        <v>43487.0</v>
      </c>
      <c r="O317" s="135" t="s">
        <v>1765</v>
      </c>
      <c r="P317" s="135" t="s">
        <v>1767</v>
      </c>
      <c r="Q317" s="135" t="s">
        <v>5199</v>
      </c>
      <c r="R317" s="135" t="s">
        <v>5200</v>
      </c>
      <c r="S317" s="135" t="s">
        <v>1176</v>
      </c>
    </row>
    <row r="318">
      <c r="A318" s="135">
        <v>317.0</v>
      </c>
      <c r="B318" s="135" t="s">
        <v>5204</v>
      </c>
      <c r="C318" s="135" t="s">
        <v>108</v>
      </c>
      <c r="D318" s="135">
        <v>42.0</v>
      </c>
      <c r="E318" s="135">
        <v>300.0</v>
      </c>
      <c r="F318" s="135">
        <v>6.0</v>
      </c>
      <c r="H318" s="135" t="s">
        <v>112</v>
      </c>
      <c r="I318" s="142">
        <v>46163.45888888889</v>
      </c>
      <c r="J318" s="135" t="s">
        <v>5207</v>
      </c>
      <c r="K318" s="135">
        <v>1600.0</v>
      </c>
      <c r="L318" s="135">
        <v>30000.0</v>
      </c>
      <c r="M318" s="135">
        <v>45000.0</v>
      </c>
      <c r="N318" s="143">
        <v>42428.0</v>
      </c>
      <c r="O318" s="135" t="s">
        <v>1846</v>
      </c>
      <c r="P318" s="135" t="s">
        <v>1767</v>
      </c>
      <c r="Q318" s="135" t="s">
        <v>5210</v>
      </c>
      <c r="R318" s="135" t="s">
        <v>5212</v>
      </c>
      <c r="S318" s="135" t="s">
        <v>1770</v>
      </c>
    </row>
    <row r="319">
      <c r="A319" s="135">
        <v>318.0</v>
      </c>
      <c r="B319" s="135" t="s">
        <v>5214</v>
      </c>
      <c r="C319" s="135" t="s">
        <v>108</v>
      </c>
      <c r="D319" s="135">
        <v>18.0</v>
      </c>
      <c r="E319" s="135">
        <v>300.0</v>
      </c>
      <c r="F319" s="135">
        <v>0.7</v>
      </c>
      <c r="H319" s="135" t="s">
        <v>266</v>
      </c>
      <c r="I319" s="142">
        <v>46184.88302083333</v>
      </c>
      <c r="J319" s="135" t="s">
        <v>1834</v>
      </c>
      <c r="K319" s="135">
        <v>2900.0</v>
      </c>
      <c r="L319" s="135">
        <v>8200.0</v>
      </c>
      <c r="M319" s="135">
        <v>13000.0</v>
      </c>
      <c r="N319" s="143">
        <v>42883.0</v>
      </c>
      <c r="O319" s="135" t="s">
        <v>1765</v>
      </c>
      <c r="P319" s="135" t="s">
        <v>1767</v>
      </c>
      <c r="Q319" s="135" t="s">
        <v>5221</v>
      </c>
      <c r="R319" s="135" t="s">
        <v>5222</v>
      </c>
      <c r="S319" s="135" t="s">
        <v>1176</v>
      </c>
    </row>
    <row r="320">
      <c r="A320" s="135">
        <v>319.0</v>
      </c>
      <c r="B320" s="135" t="s">
        <v>5224</v>
      </c>
      <c r="C320" s="135" t="s">
        <v>108</v>
      </c>
      <c r="D320" s="135">
        <v>18.0</v>
      </c>
      <c r="E320" s="135">
        <v>300.0</v>
      </c>
      <c r="F320" s="135">
        <v>0.6</v>
      </c>
      <c r="H320" s="135" t="s">
        <v>112</v>
      </c>
      <c r="I320" s="142">
        <v>46185.90966435185</v>
      </c>
      <c r="J320" s="135" t="s">
        <v>3239</v>
      </c>
      <c r="K320" s="135">
        <v>4400.0</v>
      </c>
      <c r="L320" s="135">
        <v>29000.0</v>
      </c>
      <c r="M320" s="135">
        <v>46000.0</v>
      </c>
      <c r="N320" s="143">
        <v>43840.0</v>
      </c>
      <c r="O320" s="135" t="s">
        <v>1765</v>
      </c>
      <c r="P320" s="135" t="s">
        <v>1767</v>
      </c>
      <c r="Q320" s="135" t="s">
        <v>5231</v>
      </c>
      <c r="R320" s="135" t="s">
        <v>5232</v>
      </c>
      <c r="S320" s="135" t="s">
        <v>1770</v>
      </c>
    </row>
    <row r="321">
      <c r="A321" s="135">
        <v>320.0</v>
      </c>
      <c r="B321" s="135" t="s">
        <v>5233</v>
      </c>
      <c r="C321" s="135" t="s">
        <v>108</v>
      </c>
      <c r="D321" s="135">
        <v>4.0</v>
      </c>
      <c r="E321" s="135">
        <v>300.0</v>
      </c>
      <c r="F321" s="135">
        <v>8.0</v>
      </c>
      <c r="H321" s="135" t="s">
        <v>5233</v>
      </c>
      <c r="I321" s="142">
        <v>46168.65907407407</v>
      </c>
      <c r="J321" s="135" t="s">
        <v>5238</v>
      </c>
      <c r="K321" s="135">
        <v>2600.0</v>
      </c>
      <c r="L321" s="135">
        <v>10.0</v>
      </c>
      <c r="M321" s="135">
        <v>150.0</v>
      </c>
      <c r="N321" s="143">
        <v>43839.0</v>
      </c>
      <c r="O321" s="135" t="s">
        <v>1765</v>
      </c>
      <c r="P321" s="135" t="s">
        <v>1767</v>
      </c>
      <c r="Q321" s="135" t="s">
        <v>5241</v>
      </c>
      <c r="R321" s="135" t="s">
        <v>5243</v>
      </c>
      <c r="S321" s="135" t="s">
        <v>1176</v>
      </c>
    </row>
    <row r="322">
      <c r="A322" s="135">
        <v>321.0</v>
      </c>
      <c r="B322" s="135" t="s">
        <v>5244</v>
      </c>
      <c r="C322" s="135" t="s">
        <v>108</v>
      </c>
      <c r="D322" s="135">
        <v>39.0</v>
      </c>
      <c r="E322" s="135">
        <v>300.0</v>
      </c>
      <c r="F322" s="135">
        <v>0.8</v>
      </c>
      <c r="H322" s="135" t="s">
        <v>112</v>
      </c>
      <c r="I322" s="142">
        <v>46187.29869212963</v>
      </c>
      <c r="J322" s="135" t="s">
        <v>1762</v>
      </c>
      <c r="K322" s="135">
        <v>2600.0</v>
      </c>
      <c r="L322" s="135">
        <v>30000.0</v>
      </c>
      <c r="M322" s="135">
        <v>46000.0</v>
      </c>
      <c r="N322" s="143">
        <v>43839.0</v>
      </c>
      <c r="O322" s="135" t="s">
        <v>1765</v>
      </c>
      <c r="P322" s="135" t="s">
        <v>1767</v>
      </c>
      <c r="Q322" s="135" t="s">
        <v>5253</v>
      </c>
      <c r="R322" s="135" t="s">
        <v>5254</v>
      </c>
      <c r="S322" s="135" t="s">
        <v>1770</v>
      </c>
    </row>
    <row r="323">
      <c r="A323" s="135">
        <v>322.0</v>
      </c>
      <c r="B323" s="135" t="s">
        <v>5255</v>
      </c>
      <c r="C323" s="135" t="s">
        <v>108</v>
      </c>
      <c r="D323" s="135">
        <v>1.0</v>
      </c>
      <c r="E323" s="135">
        <v>300.0</v>
      </c>
      <c r="F323" s="135">
        <v>0.35</v>
      </c>
      <c r="H323" s="135" t="s">
        <v>5259</v>
      </c>
      <c r="I323" s="142">
        <v>46176.72692129629</v>
      </c>
      <c r="J323" s="135" t="s">
        <v>3690</v>
      </c>
      <c r="K323" s="135">
        <v>2500.0</v>
      </c>
      <c r="L323" s="135">
        <v>1500.0</v>
      </c>
      <c r="M323" s="135">
        <v>1600.0</v>
      </c>
      <c r="N323" s="143">
        <v>43255.0</v>
      </c>
      <c r="O323" s="135" t="s">
        <v>1765</v>
      </c>
      <c r="P323" s="135" t="s">
        <v>1767</v>
      </c>
      <c r="Q323" s="135" t="s">
        <v>5264</v>
      </c>
      <c r="R323" s="135" t="s">
        <v>5265</v>
      </c>
      <c r="S323" s="135" t="s">
        <v>5266</v>
      </c>
    </row>
    <row r="324">
      <c r="A324" s="135">
        <v>323.0</v>
      </c>
      <c r="B324" s="135" t="s">
        <v>5268</v>
      </c>
      <c r="C324" s="135" t="s">
        <v>108</v>
      </c>
      <c r="D324" s="135">
        <v>60.0</v>
      </c>
      <c r="E324" s="135">
        <v>300.0</v>
      </c>
      <c r="F324" s="135">
        <v>2.5</v>
      </c>
      <c r="H324" s="135" t="s">
        <v>313</v>
      </c>
      <c r="I324" s="142">
        <v>46182.10847222222</v>
      </c>
      <c r="J324" s="135" t="s">
        <v>1834</v>
      </c>
      <c r="K324" s="135">
        <v>700.0</v>
      </c>
      <c r="L324" s="135">
        <v>7000.0</v>
      </c>
      <c r="M324" s="135">
        <v>10000.0</v>
      </c>
      <c r="N324" s="143">
        <v>43670.0</v>
      </c>
      <c r="O324" s="135" t="s">
        <v>1846</v>
      </c>
      <c r="P324" s="135" t="s">
        <v>1767</v>
      </c>
      <c r="Q324" s="135" t="s">
        <v>5275</v>
      </c>
      <c r="R324" s="135" t="s">
        <v>5276</v>
      </c>
      <c r="S324" s="135" t="s">
        <v>1770</v>
      </c>
    </row>
    <row r="325">
      <c r="A325" s="135">
        <v>324.0</v>
      </c>
      <c r="B325" s="135" t="s">
        <v>5278</v>
      </c>
      <c r="C325" s="135" t="s">
        <v>108</v>
      </c>
      <c r="D325" s="135">
        <v>59.0</v>
      </c>
      <c r="E325" s="135">
        <v>300.0</v>
      </c>
      <c r="F325" s="135">
        <v>0.45</v>
      </c>
      <c r="H325" s="135" t="s">
        <v>5281</v>
      </c>
      <c r="I325" s="142">
        <v>46159.80490740741</v>
      </c>
      <c r="J325" s="135" t="s">
        <v>1863</v>
      </c>
      <c r="K325" s="135">
        <v>2000.0</v>
      </c>
      <c r="L325" s="135">
        <v>2200.0</v>
      </c>
      <c r="M325" s="135">
        <v>2700.0</v>
      </c>
      <c r="N325" s="143">
        <v>42334.0</v>
      </c>
      <c r="O325" s="135" t="s">
        <v>1765</v>
      </c>
      <c r="P325" s="135" t="s">
        <v>1767</v>
      </c>
      <c r="Q325" s="135" t="s">
        <v>5285</v>
      </c>
      <c r="R325" s="135" t="s">
        <v>5286</v>
      </c>
      <c r="S325" s="135" t="s">
        <v>1788</v>
      </c>
    </row>
    <row r="326">
      <c r="A326" s="135">
        <v>325.0</v>
      </c>
      <c r="B326" s="135" t="s">
        <v>5288</v>
      </c>
      <c r="C326" s="135" t="s">
        <v>108</v>
      </c>
      <c r="D326" s="135">
        <v>48.0</v>
      </c>
      <c r="E326" s="135">
        <v>300.0</v>
      </c>
      <c r="F326" s="135">
        <v>2.5</v>
      </c>
      <c r="H326" s="135" t="s">
        <v>112</v>
      </c>
      <c r="I326" s="142">
        <v>46166.16452546296</v>
      </c>
      <c r="J326" s="135" t="s">
        <v>4160</v>
      </c>
      <c r="K326" s="135">
        <v>1400.0</v>
      </c>
      <c r="L326" s="135">
        <v>30000.0</v>
      </c>
      <c r="M326" s="135">
        <v>46000.0</v>
      </c>
      <c r="N326" s="143">
        <v>43628.0</v>
      </c>
      <c r="O326" s="135" t="s">
        <v>1846</v>
      </c>
      <c r="P326" s="135" t="s">
        <v>1767</v>
      </c>
      <c r="Q326" s="135" t="s">
        <v>5298</v>
      </c>
      <c r="R326" s="135" t="s">
        <v>5300</v>
      </c>
      <c r="S326" s="135" t="s">
        <v>1176</v>
      </c>
    </row>
    <row r="327">
      <c r="A327" s="135">
        <v>326.0</v>
      </c>
      <c r="B327" s="135" t="s">
        <v>5302</v>
      </c>
      <c r="C327" s="135" t="s">
        <v>108</v>
      </c>
      <c r="D327" s="135">
        <v>4.0</v>
      </c>
      <c r="E327" s="135">
        <v>300.0</v>
      </c>
      <c r="F327" s="135">
        <v>11.0</v>
      </c>
      <c r="H327" s="135" t="s">
        <v>2701</v>
      </c>
      <c r="I327" s="142">
        <v>46177.65719907408</v>
      </c>
      <c r="J327" s="135" t="s">
        <v>2682</v>
      </c>
      <c r="K327" s="135">
        <v>5100.0</v>
      </c>
      <c r="L327" s="135">
        <v>1300.0</v>
      </c>
      <c r="M327" s="135">
        <v>1500.0</v>
      </c>
      <c r="N327" s="143">
        <v>42499.0</v>
      </c>
      <c r="O327" s="135" t="s">
        <v>1765</v>
      </c>
      <c r="P327" s="135" t="s">
        <v>1767</v>
      </c>
      <c r="Q327" s="135" t="s">
        <v>5312</v>
      </c>
      <c r="R327" s="135" t="s">
        <v>5313</v>
      </c>
      <c r="S327" s="135" t="s">
        <v>1176</v>
      </c>
    </row>
    <row r="328">
      <c r="A328" s="135">
        <v>327.0</v>
      </c>
      <c r="B328" s="135" t="s">
        <v>5316</v>
      </c>
      <c r="C328" s="135" t="s">
        <v>108</v>
      </c>
      <c r="D328" s="135">
        <v>42.0</v>
      </c>
      <c r="E328" s="135">
        <v>300.0</v>
      </c>
      <c r="F328" s="135">
        <v>0.8</v>
      </c>
      <c r="H328" s="135" t="s">
        <v>5319</v>
      </c>
      <c r="I328" s="142">
        <v>46180.57701388889</v>
      </c>
      <c r="J328" s="135" t="s">
        <v>4089</v>
      </c>
      <c r="K328" s="135">
        <v>3200.0</v>
      </c>
      <c r="L328" s="135">
        <v>200.0</v>
      </c>
      <c r="M328" s="135">
        <v>22000.0</v>
      </c>
      <c r="N328" s="143">
        <v>42614.0</v>
      </c>
      <c r="O328" s="135" t="s">
        <v>1765</v>
      </c>
      <c r="P328" s="135" t="s">
        <v>1767</v>
      </c>
      <c r="Q328" s="135" t="s">
        <v>5322</v>
      </c>
      <c r="R328" s="135" t="s">
        <v>5323</v>
      </c>
      <c r="S328" s="135" t="s">
        <v>1770</v>
      </c>
    </row>
    <row r="329">
      <c r="A329" s="135">
        <v>328.0</v>
      </c>
      <c r="B329" s="135" t="s">
        <v>5326</v>
      </c>
      <c r="C329" s="135" t="s">
        <v>108</v>
      </c>
      <c r="D329" s="135">
        <v>24.0</v>
      </c>
      <c r="E329" s="135">
        <v>300.0</v>
      </c>
      <c r="F329" s="135">
        <v>7.0</v>
      </c>
      <c r="H329" s="135" t="s">
        <v>112</v>
      </c>
      <c r="I329" s="142">
        <v>46177.08217592593</v>
      </c>
      <c r="J329" s="135" t="s">
        <v>1908</v>
      </c>
      <c r="K329" s="135">
        <v>1700.0</v>
      </c>
      <c r="L329" s="135">
        <v>9400.0</v>
      </c>
      <c r="M329" s="135">
        <v>32000.0</v>
      </c>
      <c r="N329" s="143">
        <v>42517.0</v>
      </c>
      <c r="O329" s="135" t="s">
        <v>1846</v>
      </c>
      <c r="P329" s="135" t="s">
        <v>1767</v>
      </c>
      <c r="Q329" s="135" t="s">
        <v>5333</v>
      </c>
      <c r="R329" s="135" t="s">
        <v>5336</v>
      </c>
      <c r="S329" s="135" t="s">
        <v>1176</v>
      </c>
    </row>
    <row r="330">
      <c r="A330" s="135">
        <v>329.0</v>
      </c>
      <c r="B330" s="135" t="s">
        <v>5339</v>
      </c>
      <c r="C330" s="135" t="s">
        <v>108</v>
      </c>
      <c r="D330" s="135">
        <v>62.0</v>
      </c>
      <c r="E330" s="135">
        <v>300.0</v>
      </c>
      <c r="F330" s="135">
        <v>13.0</v>
      </c>
      <c r="H330" s="135" t="s">
        <v>112</v>
      </c>
      <c r="I330" s="142">
        <v>46168.69430555555</v>
      </c>
      <c r="J330" s="135" t="s">
        <v>1920</v>
      </c>
      <c r="K330" s="135">
        <v>1600.0</v>
      </c>
      <c r="L330" s="135">
        <v>29000.0</v>
      </c>
      <c r="M330" s="135">
        <v>45000.0</v>
      </c>
      <c r="N330" s="143">
        <v>43840.0</v>
      </c>
      <c r="O330" s="135" t="s">
        <v>1846</v>
      </c>
      <c r="P330" s="135" t="s">
        <v>1767</v>
      </c>
      <c r="Q330" s="135" t="s">
        <v>5345</v>
      </c>
      <c r="S330" s="135" t="s">
        <v>1770</v>
      </c>
    </row>
    <row r="331">
      <c r="A331" s="135">
        <v>330.0</v>
      </c>
      <c r="B331" s="135" t="s">
        <v>5347</v>
      </c>
      <c r="C331" s="135" t="s">
        <v>108</v>
      </c>
      <c r="D331" s="135">
        <v>62.0</v>
      </c>
      <c r="E331" s="135">
        <v>300.0</v>
      </c>
      <c r="F331" s="135">
        <v>0.45</v>
      </c>
      <c r="G331" s="135">
        <v>1.56</v>
      </c>
      <c r="H331" s="135" t="s">
        <v>137</v>
      </c>
      <c r="I331" s="142">
        <v>46170.24587962963</v>
      </c>
      <c r="J331" s="135" t="s">
        <v>4160</v>
      </c>
      <c r="K331" s="135">
        <v>500.0</v>
      </c>
      <c r="L331" s="135">
        <v>7900.0</v>
      </c>
      <c r="M331" s="135">
        <v>10000.0</v>
      </c>
      <c r="N331" s="143">
        <v>42564.0</v>
      </c>
      <c r="O331" s="135" t="s">
        <v>1846</v>
      </c>
      <c r="P331" s="135" t="s">
        <v>1767</v>
      </c>
      <c r="Q331" s="135" t="s">
        <v>5353</v>
      </c>
      <c r="R331" s="135" t="s">
        <v>5354</v>
      </c>
      <c r="S331" s="135" t="s">
        <v>1770</v>
      </c>
    </row>
    <row r="332">
      <c r="A332" s="135">
        <v>331.0</v>
      </c>
      <c r="B332" s="135" t="s">
        <v>5356</v>
      </c>
      <c r="C332" s="135" t="s">
        <v>108</v>
      </c>
      <c r="D332" s="135">
        <v>13.0</v>
      </c>
      <c r="E332" s="135">
        <v>300.0</v>
      </c>
      <c r="F332" s="135">
        <v>1.7</v>
      </c>
      <c r="H332" s="135" t="s">
        <v>4525</v>
      </c>
      <c r="I332" s="142">
        <v>46172.223495370374</v>
      </c>
      <c r="J332" s="135" t="s">
        <v>2247</v>
      </c>
      <c r="K332" s="135">
        <v>4200.0</v>
      </c>
      <c r="L332" s="135">
        <v>150.0</v>
      </c>
      <c r="M332" s="135">
        <v>200.0</v>
      </c>
      <c r="N332" s="143">
        <v>42342.0</v>
      </c>
      <c r="O332" s="135" t="s">
        <v>1765</v>
      </c>
      <c r="P332" s="135" t="s">
        <v>1767</v>
      </c>
      <c r="Q332" s="135" t="s">
        <v>5360</v>
      </c>
      <c r="R332" s="135" t="s">
        <v>5361</v>
      </c>
      <c r="S332" s="135" t="s">
        <v>1770</v>
      </c>
    </row>
    <row r="333">
      <c r="A333" s="135">
        <v>332.0</v>
      </c>
      <c r="B333" s="135" t="s">
        <v>5363</v>
      </c>
      <c r="C333" s="135" t="s">
        <v>108</v>
      </c>
      <c r="D333" s="135">
        <v>52.0</v>
      </c>
      <c r="E333" s="135">
        <v>300.0</v>
      </c>
      <c r="F333" s="135">
        <v>2.5</v>
      </c>
      <c r="G333" s="135">
        <v>0.74</v>
      </c>
      <c r="H333" s="135" t="s">
        <v>2909</v>
      </c>
      <c r="I333" s="142">
        <v>46171.52762731481</v>
      </c>
      <c r="J333" s="135" t="s">
        <v>5367</v>
      </c>
      <c r="K333" s="135">
        <v>3300.0</v>
      </c>
      <c r="L333" s="135">
        <v>3200.0</v>
      </c>
      <c r="M333" s="135">
        <v>4300.0</v>
      </c>
      <c r="N333" s="143">
        <v>42273.0</v>
      </c>
      <c r="O333" s="135" t="s">
        <v>1765</v>
      </c>
      <c r="P333" s="135" t="s">
        <v>1767</v>
      </c>
      <c r="Q333" s="135" t="s">
        <v>5371</v>
      </c>
      <c r="R333" s="135" t="s">
        <v>5372</v>
      </c>
      <c r="S333" s="135" t="s">
        <v>1788</v>
      </c>
    </row>
    <row r="334">
      <c r="A334" s="135">
        <v>333.0</v>
      </c>
      <c r="B334" s="135" t="s">
        <v>5373</v>
      </c>
      <c r="C334" s="135" t="s">
        <v>108</v>
      </c>
      <c r="D334" s="135">
        <v>68.0</v>
      </c>
      <c r="E334" s="135">
        <v>300.0</v>
      </c>
      <c r="F334" s="135">
        <v>0.4</v>
      </c>
      <c r="H334" s="135" t="s">
        <v>313</v>
      </c>
      <c r="I334" s="142">
        <v>46179.89140046296</v>
      </c>
      <c r="K334" s="135">
        <v>2500.0</v>
      </c>
      <c r="L334" s="135">
        <v>28000.0</v>
      </c>
      <c r="M334" s="135">
        <v>33000.0</v>
      </c>
      <c r="N334" s="143">
        <v>43839.0</v>
      </c>
      <c r="O334" s="135" t="s">
        <v>1903</v>
      </c>
      <c r="P334" s="135" t="s">
        <v>1767</v>
      </c>
      <c r="Q334" s="135" t="s">
        <v>5377</v>
      </c>
      <c r="R334" s="135" t="s">
        <v>5378</v>
      </c>
      <c r="S334" s="135" t="s">
        <v>1770</v>
      </c>
    </row>
    <row r="335">
      <c r="A335" s="135">
        <v>334.0</v>
      </c>
      <c r="B335" s="135" t="s">
        <v>5380</v>
      </c>
      <c r="C335" s="135" t="s">
        <v>108</v>
      </c>
      <c r="D335" s="135">
        <v>59.0</v>
      </c>
      <c r="E335" s="135">
        <v>300.0</v>
      </c>
      <c r="F335" s="135">
        <v>1.6</v>
      </c>
      <c r="H335" s="135" t="s">
        <v>313</v>
      </c>
      <c r="I335" s="142">
        <v>46169.88962962963</v>
      </c>
      <c r="J335" s="135" t="s">
        <v>4314</v>
      </c>
      <c r="K335" s="135">
        <v>700.0</v>
      </c>
      <c r="L335" s="135">
        <v>27000.0</v>
      </c>
      <c r="M335" s="135">
        <v>31000.0</v>
      </c>
      <c r="N335" s="143">
        <v>42537.0</v>
      </c>
      <c r="O335" s="135" t="s">
        <v>1846</v>
      </c>
      <c r="P335" s="135" t="s">
        <v>1767</v>
      </c>
      <c r="Q335" s="135" t="s">
        <v>5385</v>
      </c>
      <c r="R335" s="135" t="s">
        <v>5387</v>
      </c>
      <c r="S335" s="135" t="s">
        <v>1770</v>
      </c>
    </row>
    <row r="336">
      <c r="A336" s="135">
        <v>335.0</v>
      </c>
      <c r="B336" s="135" t="s">
        <v>5389</v>
      </c>
      <c r="C336" s="135" t="s">
        <v>108</v>
      </c>
      <c r="D336" s="135">
        <v>64.0</v>
      </c>
      <c r="E336" s="135">
        <v>300.0</v>
      </c>
      <c r="F336" s="135">
        <v>1.6</v>
      </c>
      <c r="H336" s="135" t="s">
        <v>313</v>
      </c>
      <c r="I336" s="142">
        <v>46185.32625</v>
      </c>
      <c r="J336" s="135" t="s">
        <v>1859</v>
      </c>
      <c r="K336" s="135">
        <v>700.0</v>
      </c>
      <c r="L336" s="135">
        <v>29000.0</v>
      </c>
      <c r="M336" s="135">
        <v>35000.0</v>
      </c>
      <c r="N336" s="143">
        <v>42863.0</v>
      </c>
      <c r="O336" s="135" t="s">
        <v>1846</v>
      </c>
      <c r="P336" s="135" t="s">
        <v>1767</v>
      </c>
      <c r="Q336" s="135" t="s">
        <v>5393</v>
      </c>
      <c r="R336" s="135" t="s">
        <v>5394</v>
      </c>
      <c r="S336" s="135" t="s">
        <v>1770</v>
      </c>
    </row>
    <row r="337">
      <c r="A337" s="135">
        <v>336.0</v>
      </c>
      <c r="B337" s="135" t="s">
        <v>5399</v>
      </c>
      <c r="C337" s="135" t="s">
        <v>108</v>
      </c>
      <c r="D337" s="135">
        <v>31.0</v>
      </c>
      <c r="E337" s="135">
        <v>300.0</v>
      </c>
      <c r="F337" s="135">
        <v>8.0</v>
      </c>
      <c r="H337" s="135" t="s">
        <v>3051</v>
      </c>
      <c r="I337" s="142">
        <v>46176.123136574075</v>
      </c>
      <c r="J337" s="135" t="s">
        <v>1834</v>
      </c>
      <c r="K337" s="135">
        <v>1700.0</v>
      </c>
      <c r="L337" s="135">
        <v>900.0</v>
      </c>
      <c r="M337" s="135">
        <v>2200.0</v>
      </c>
      <c r="N337" s="143">
        <v>43419.0</v>
      </c>
      <c r="O337" s="135" t="s">
        <v>1846</v>
      </c>
      <c r="P337" s="135" t="s">
        <v>1767</v>
      </c>
      <c r="Q337" s="135" t="s">
        <v>5404</v>
      </c>
      <c r="R337" s="135" t="s">
        <v>5406</v>
      </c>
      <c r="S337" s="135" t="s">
        <v>1176</v>
      </c>
    </row>
    <row r="338">
      <c r="A338" s="135">
        <v>337.0</v>
      </c>
      <c r="B338" s="135" t="s">
        <v>4525</v>
      </c>
      <c r="C338" s="135" t="s">
        <v>108</v>
      </c>
      <c r="D338" s="135">
        <v>58.0</v>
      </c>
      <c r="E338" s="135">
        <v>300.0</v>
      </c>
      <c r="F338" s="135">
        <v>2.0</v>
      </c>
      <c r="H338" s="135" t="s">
        <v>1760</v>
      </c>
      <c r="I338" s="142">
        <v>46179.57340277778</v>
      </c>
      <c r="J338" s="135" t="s">
        <v>5411</v>
      </c>
      <c r="K338" s="135">
        <v>5300.0</v>
      </c>
      <c r="L338" s="135">
        <v>12000.0</v>
      </c>
      <c r="M338" s="135">
        <v>15000.0</v>
      </c>
      <c r="N338" s="143">
        <v>42934.0</v>
      </c>
      <c r="O338" s="135" t="s">
        <v>1765</v>
      </c>
      <c r="P338" s="135" t="s">
        <v>1767</v>
      </c>
      <c r="Q338" s="135" t="s">
        <v>5413</v>
      </c>
      <c r="R338" s="135" t="s">
        <v>5415</v>
      </c>
      <c r="S338" s="135" t="s">
        <v>1176</v>
      </c>
    </row>
    <row r="339">
      <c r="A339" s="135">
        <v>338.0</v>
      </c>
      <c r="B339" s="135" t="s">
        <v>5417</v>
      </c>
      <c r="C339" s="135" t="s">
        <v>108</v>
      </c>
      <c r="D339" s="135">
        <v>53.0</v>
      </c>
      <c r="E339" s="135">
        <v>300.0</v>
      </c>
      <c r="H339" s="135" t="s">
        <v>137</v>
      </c>
      <c r="I339" s="142">
        <v>46171.99657407407</v>
      </c>
      <c r="J339" s="135" t="s">
        <v>1859</v>
      </c>
      <c r="K339" s="135">
        <v>500.0</v>
      </c>
      <c r="L339" s="135">
        <v>7800.0</v>
      </c>
      <c r="M339" s="135">
        <v>10000.0</v>
      </c>
      <c r="N339" s="143">
        <v>42799.0</v>
      </c>
      <c r="O339" s="135" t="s">
        <v>1846</v>
      </c>
      <c r="P339" s="135" t="s">
        <v>1767</v>
      </c>
      <c r="Q339" s="135" t="s">
        <v>5424</v>
      </c>
      <c r="S339" s="135" t="s">
        <v>1770</v>
      </c>
    </row>
    <row r="340">
      <c r="A340" s="135">
        <v>339.0</v>
      </c>
      <c r="B340" s="135" t="s">
        <v>5426</v>
      </c>
      <c r="C340" s="135" t="s">
        <v>108</v>
      </c>
      <c r="D340" s="135">
        <v>30.0</v>
      </c>
      <c r="E340" s="135">
        <v>300.0</v>
      </c>
      <c r="F340" s="135">
        <v>4.0</v>
      </c>
      <c r="H340" s="135" t="s">
        <v>1803</v>
      </c>
      <c r="I340" s="142">
        <v>46160.82803240741</v>
      </c>
      <c r="J340" s="135" t="s">
        <v>1863</v>
      </c>
      <c r="K340" s="135">
        <v>600.0</v>
      </c>
      <c r="L340" s="135">
        <v>500.0</v>
      </c>
      <c r="M340" s="135">
        <v>700.0</v>
      </c>
      <c r="N340" s="143">
        <v>43848.0</v>
      </c>
      <c r="O340" s="135" t="s">
        <v>1903</v>
      </c>
      <c r="P340" s="135" t="s">
        <v>1767</v>
      </c>
      <c r="Q340" s="135" t="s">
        <v>5430</v>
      </c>
      <c r="R340" s="135" t="s">
        <v>5432</v>
      </c>
      <c r="S340" s="135" t="s">
        <v>1788</v>
      </c>
    </row>
    <row r="341">
      <c r="A341" s="135">
        <v>340.0</v>
      </c>
      <c r="B341" s="135" t="s">
        <v>5433</v>
      </c>
      <c r="C341" s="135" t="s">
        <v>108</v>
      </c>
      <c r="D341" s="135">
        <v>58.0</v>
      </c>
      <c r="E341" s="135">
        <v>300.0</v>
      </c>
      <c r="F341" s="135">
        <v>7.0</v>
      </c>
      <c r="H341" s="135" t="s">
        <v>198</v>
      </c>
      <c r="I341" s="142">
        <v>46164.89978009259</v>
      </c>
      <c r="J341" s="135" t="s">
        <v>4168</v>
      </c>
      <c r="K341" s="135">
        <v>1700.0</v>
      </c>
      <c r="L341" s="135">
        <v>9600.0</v>
      </c>
      <c r="M341" s="135">
        <v>14000.0</v>
      </c>
      <c r="N341" s="143">
        <v>43046.0</v>
      </c>
      <c r="O341" s="135" t="s">
        <v>1846</v>
      </c>
      <c r="P341" s="135" t="s">
        <v>1767</v>
      </c>
      <c r="Q341" s="135" t="s">
        <v>5440</v>
      </c>
      <c r="R341" s="135" t="s">
        <v>5442</v>
      </c>
      <c r="S341" s="135" t="s">
        <v>1176</v>
      </c>
    </row>
    <row r="342">
      <c r="A342" s="135">
        <v>341.0</v>
      </c>
      <c r="B342" s="135" t="s">
        <v>5444</v>
      </c>
      <c r="C342" s="135" t="s">
        <v>108</v>
      </c>
      <c r="D342" s="135">
        <v>29.0</v>
      </c>
      <c r="E342" s="135">
        <v>300.0</v>
      </c>
      <c r="F342" s="135">
        <v>7.0</v>
      </c>
      <c r="H342" s="135" t="s">
        <v>2681</v>
      </c>
      <c r="I342" s="142">
        <v>46162.40282407407</v>
      </c>
      <c r="J342" s="135" t="s">
        <v>1928</v>
      </c>
      <c r="K342" s="135">
        <v>1100.0</v>
      </c>
      <c r="L342" s="135">
        <v>2100.0</v>
      </c>
      <c r="M342" s="135">
        <v>2700.0</v>
      </c>
      <c r="N342" s="143">
        <v>43203.0</v>
      </c>
      <c r="O342" s="135" t="s">
        <v>1765</v>
      </c>
      <c r="P342" s="135" t="s">
        <v>1767</v>
      </c>
      <c r="Q342" s="135" t="s">
        <v>5447</v>
      </c>
      <c r="R342" s="135" t="s">
        <v>5448</v>
      </c>
      <c r="S342" s="135" t="s">
        <v>3675</v>
      </c>
    </row>
    <row r="343">
      <c r="A343" s="135">
        <v>342.0</v>
      </c>
      <c r="B343" s="135" t="s">
        <v>5451</v>
      </c>
      <c r="C343" s="135" t="s">
        <v>108</v>
      </c>
      <c r="D343" s="135">
        <v>7.0</v>
      </c>
      <c r="E343" s="135">
        <v>300.0</v>
      </c>
      <c r="H343" s="135" t="s">
        <v>2681</v>
      </c>
      <c r="I343" s="142">
        <v>46188.441712962966</v>
      </c>
      <c r="J343" s="135" t="s">
        <v>1795</v>
      </c>
      <c r="K343" s="135">
        <v>3200.0</v>
      </c>
      <c r="L343" s="135">
        <v>2300.0</v>
      </c>
      <c r="M343" s="135">
        <v>3300.0</v>
      </c>
      <c r="N343" s="143">
        <v>43839.0</v>
      </c>
      <c r="O343" s="135" t="s">
        <v>1765</v>
      </c>
      <c r="P343" s="135" t="s">
        <v>1767</v>
      </c>
      <c r="Q343" s="135" t="s">
        <v>5455</v>
      </c>
      <c r="R343" s="135" t="s">
        <v>5456</v>
      </c>
      <c r="S343" s="135" t="s">
        <v>1176</v>
      </c>
    </row>
    <row r="344">
      <c r="A344" s="135">
        <v>343.0</v>
      </c>
      <c r="B344" s="135" t="s">
        <v>5457</v>
      </c>
      <c r="C344" s="135" t="s">
        <v>108</v>
      </c>
      <c r="D344" s="135">
        <v>36.0</v>
      </c>
      <c r="E344" s="135">
        <v>300.0</v>
      </c>
      <c r="F344" s="135">
        <v>0.5</v>
      </c>
      <c r="H344" s="135" t="s">
        <v>5459</v>
      </c>
      <c r="I344" s="142">
        <v>46166.0946412037</v>
      </c>
      <c r="J344" s="135" t="s">
        <v>3868</v>
      </c>
      <c r="K344" s="135">
        <v>2600.0</v>
      </c>
      <c r="L344" s="135">
        <v>250.0</v>
      </c>
      <c r="M344" s="135">
        <v>800.0</v>
      </c>
      <c r="N344" s="143">
        <v>43621.0</v>
      </c>
      <c r="O344" s="135" t="s">
        <v>1765</v>
      </c>
      <c r="P344" s="135" t="s">
        <v>1767</v>
      </c>
      <c r="Q344" s="135" t="s">
        <v>5462</v>
      </c>
      <c r="R344" s="135" t="s">
        <v>5464</v>
      </c>
      <c r="S344" s="135" t="s">
        <v>1770</v>
      </c>
    </row>
    <row r="345">
      <c r="A345" s="135">
        <v>344.0</v>
      </c>
      <c r="B345" s="135" t="s">
        <v>5466</v>
      </c>
      <c r="C345" s="135" t="s">
        <v>108</v>
      </c>
      <c r="D345" s="135">
        <v>46.0</v>
      </c>
      <c r="E345" s="135">
        <v>300.0</v>
      </c>
      <c r="F345" s="135">
        <v>1.2</v>
      </c>
      <c r="H345" s="135" t="s">
        <v>4548</v>
      </c>
      <c r="I345" s="142">
        <v>46166.069756944446</v>
      </c>
      <c r="J345" s="135" t="s">
        <v>1762</v>
      </c>
      <c r="K345" s="135">
        <v>3000.0</v>
      </c>
      <c r="L345" s="135">
        <v>4100.0</v>
      </c>
      <c r="M345" s="135">
        <v>4900.0</v>
      </c>
      <c r="N345" s="143">
        <v>42454.0</v>
      </c>
      <c r="O345" s="135" t="s">
        <v>1765</v>
      </c>
      <c r="P345" s="135" t="s">
        <v>1767</v>
      </c>
      <c r="Q345" s="135" t="s">
        <v>5471</v>
      </c>
      <c r="R345" s="135" t="s">
        <v>5473</v>
      </c>
      <c r="S345" s="135" t="s">
        <v>1904</v>
      </c>
    </row>
    <row r="346">
      <c r="A346" s="135">
        <v>345.0</v>
      </c>
      <c r="B346" s="135" t="s">
        <v>5475</v>
      </c>
      <c r="C346" s="135" t="s">
        <v>108</v>
      </c>
      <c r="D346" s="135">
        <v>54.0</v>
      </c>
      <c r="E346" s="135">
        <v>300.0</v>
      </c>
      <c r="F346" s="135">
        <v>13.0</v>
      </c>
      <c r="H346" s="135" t="s">
        <v>198</v>
      </c>
      <c r="I346" s="142">
        <v>46168.187627314815</v>
      </c>
      <c r="J346" s="135" t="s">
        <v>5478</v>
      </c>
      <c r="K346" s="135">
        <v>1600.0</v>
      </c>
      <c r="L346" s="135">
        <v>9900.0</v>
      </c>
      <c r="M346" s="135">
        <v>15000.0</v>
      </c>
      <c r="N346" s="143">
        <v>42251.0</v>
      </c>
      <c r="O346" s="135" t="s">
        <v>1846</v>
      </c>
      <c r="P346" s="135" t="s">
        <v>1767</v>
      </c>
      <c r="Q346" s="135" t="s">
        <v>5481</v>
      </c>
      <c r="R346" s="135" t="s">
        <v>5482</v>
      </c>
      <c r="S346" s="135" t="s">
        <v>1176</v>
      </c>
    </row>
    <row r="347">
      <c r="A347" s="135">
        <v>346.0</v>
      </c>
      <c r="B347" s="135" t="s">
        <v>5484</v>
      </c>
      <c r="C347" s="135" t="s">
        <v>108</v>
      </c>
      <c r="D347" s="135">
        <v>75.0</v>
      </c>
      <c r="E347" s="135">
        <v>300.0</v>
      </c>
      <c r="F347" s="135">
        <v>1.3</v>
      </c>
      <c r="H347" s="135" t="s">
        <v>5486</v>
      </c>
      <c r="I347" s="142">
        <v>46174.89988425926</v>
      </c>
      <c r="J347" s="135" t="s">
        <v>1949</v>
      </c>
      <c r="K347" s="135">
        <v>450.0</v>
      </c>
      <c r="L347" s="135">
        <v>600.0</v>
      </c>
      <c r="M347" s="135">
        <v>700.0</v>
      </c>
      <c r="N347" s="143">
        <v>42569.0</v>
      </c>
      <c r="O347" s="135" t="s">
        <v>1846</v>
      </c>
      <c r="P347" s="135" t="s">
        <v>1767</v>
      </c>
      <c r="Q347" s="135" t="s">
        <v>5490</v>
      </c>
      <c r="R347" s="135" t="s">
        <v>5491</v>
      </c>
      <c r="S347" s="135" t="s">
        <v>1817</v>
      </c>
    </row>
    <row r="348">
      <c r="A348" s="135">
        <v>347.0</v>
      </c>
      <c r="B348" s="135" t="s">
        <v>5494</v>
      </c>
      <c r="C348" s="135" t="s">
        <v>108</v>
      </c>
      <c r="D348" s="135">
        <v>54.0</v>
      </c>
      <c r="E348" s="135">
        <v>250.0</v>
      </c>
      <c r="F348" s="135">
        <v>5.0</v>
      </c>
      <c r="H348" s="135" t="s">
        <v>112</v>
      </c>
      <c r="I348" s="142">
        <v>46178.39146990741</v>
      </c>
      <c r="J348" s="135" t="s">
        <v>5497</v>
      </c>
      <c r="K348" s="135">
        <v>1300.0</v>
      </c>
      <c r="L348" s="135">
        <v>30000.0</v>
      </c>
      <c r="M348" s="135">
        <v>46000.0</v>
      </c>
      <c r="N348" s="143">
        <v>42826.0</v>
      </c>
      <c r="O348" s="135" t="s">
        <v>1846</v>
      </c>
      <c r="P348" s="135" t="s">
        <v>1767</v>
      </c>
      <c r="Q348" s="135" t="s">
        <v>5500</v>
      </c>
      <c r="R348" s="135" t="s">
        <v>5501</v>
      </c>
      <c r="S348" s="135" t="s">
        <v>1176</v>
      </c>
    </row>
    <row r="349">
      <c r="A349" s="135">
        <v>348.0</v>
      </c>
      <c r="B349" s="135" t="s">
        <v>5503</v>
      </c>
      <c r="C349" s="135" t="s">
        <v>108</v>
      </c>
      <c r="D349" s="135">
        <v>11.0</v>
      </c>
      <c r="E349" s="135">
        <v>250.0</v>
      </c>
      <c r="F349" s="135">
        <v>6.0</v>
      </c>
      <c r="H349" s="135" t="s">
        <v>3733</v>
      </c>
      <c r="I349" s="142">
        <v>46184.662303240744</v>
      </c>
      <c r="J349" s="135" t="s">
        <v>1834</v>
      </c>
      <c r="K349" s="135">
        <v>1300.0</v>
      </c>
      <c r="L349" s="135">
        <v>500.0</v>
      </c>
      <c r="M349" s="135">
        <v>600.0</v>
      </c>
      <c r="N349" s="143">
        <v>43840.0</v>
      </c>
      <c r="O349" s="135" t="s">
        <v>1846</v>
      </c>
      <c r="P349" s="135" t="s">
        <v>1767</v>
      </c>
      <c r="Q349" s="135" t="s">
        <v>5508</v>
      </c>
      <c r="R349" s="135" t="s">
        <v>5510</v>
      </c>
      <c r="S349" s="135" t="s">
        <v>1176</v>
      </c>
    </row>
    <row r="350">
      <c r="A350" s="135">
        <v>349.0</v>
      </c>
      <c r="B350" s="135" t="s">
        <v>5511</v>
      </c>
      <c r="C350" s="135" t="s">
        <v>108</v>
      </c>
      <c r="D350" s="135">
        <v>17.0</v>
      </c>
      <c r="E350" s="135">
        <v>250.0</v>
      </c>
      <c r="F350" s="135">
        <v>4.0</v>
      </c>
      <c r="H350" s="135" t="s">
        <v>5511</v>
      </c>
      <c r="I350" s="142">
        <v>46188.926886574074</v>
      </c>
      <c r="J350" s="135" t="s">
        <v>1859</v>
      </c>
      <c r="K350" s="135">
        <v>1500.0</v>
      </c>
      <c r="L350" s="135">
        <v>60.0</v>
      </c>
      <c r="M350" s="135">
        <v>60.0</v>
      </c>
      <c r="N350" s="143">
        <v>42727.0</v>
      </c>
      <c r="O350" s="135" t="s">
        <v>3328</v>
      </c>
      <c r="P350" s="135" t="s">
        <v>1767</v>
      </c>
      <c r="Q350" s="135" t="s">
        <v>5515</v>
      </c>
      <c r="R350" s="135" t="s">
        <v>5517</v>
      </c>
      <c r="S350" s="135" t="s">
        <v>1176</v>
      </c>
    </row>
    <row r="351">
      <c r="A351" s="135">
        <v>350.0</v>
      </c>
      <c r="B351" s="135" t="s">
        <v>5518</v>
      </c>
      <c r="C351" s="135" t="s">
        <v>108</v>
      </c>
      <c r="D351" s="135">
        <v>61.0</v>
      </c>
      <c r="E351" s="135">
        <v>250.0</v>
      </c>
      <c r="F351" s="135">
        <v>3.0</v>
      </c>
      <c r="H351" s="135" t="s">
        <v>313</v>
      </c>
      <c r="I351" s="142">
        <v>46178.51913194444</v>
      </c>
      <c r="J351" s="135" t="s">
        <v>2438</v>
      </c>
      <c r="K351" s="135">
        <v>400.0</v>
      </c>
      <c r="L351" s="135">
        <v>27000.0</v>
      </c>
      <c r="M351" s="135">
        <v>33000.0</v>
      </c>
      <c r="N351" s="143">
        <v>42263.0</v>
      </c>
      <c r="O351" s="135" t="s">
        <v>2932</v>
      </c>
      <c r="P351" s="135" t="s">
        <v>1767</v>
      </c>
      <c r="Q351" s="135" t="s">
        <v>5523</v>
      </c>
      <c r="R351" s="135" t="s">
        <v>5525</v>
      </c>
      <c r="S351" s="135" t="s">
        <v>1770</v>
      </c>
    </row>
    <row r="352">
      <c r="A352" s="135">
        <v>351.0</v>
      </c>
      <c r="B352" s="135" t="s">
        <v>5527</v>
      </c>
      <c r="C352" s="135" t="s">
        <v>108</v>
      </c>
      <c r="D352" s="135">
        <v>72.0</v>
      </c>
      <c r="E352" s="135">
        <v>250.0</v>
      </c>
      <c r="H352" s="135" t="s">
        <v>5529</v>
      </c>
      <c r="I352" s="142">
        <v>46185.233194444445</v>
      </c>
      <c r="J352" s="135" t="s">
        <v>1859</v>
      </c>
      <c r="K352" s="135">
        <v>350.0</v>
      </c>
      <c r="L352" s="135">
        <v>1700.0</v>
      </c>
      <c r="M352" s="135">
        <v>2200.0</v>
      </c>
      <c r="N352" s="143">
        <v>43842.0</v>
      </c>
      <c r="O352" s="135" t="s">
        <v>1846</v>
      </c>
      <c r="P352" s="135" t="s">
        <v>1767</v>
      </c>
      <c r="Q352" s="135" t="s">
        <v>5534</v>
      </c>
      <c r="R352" s="135" t="s">
        <v>5536</v>
      </c>
      <c r="S352" s="135" t="s">
        <v>1770</v>
      </c>
    </row>
    <row r="353">
      <c r="A353" s="135">
        <v>352.0</v>
      </c>
      <c r="B353" s="135" t="s">
        <v>5537</v>
      </c>
      <c r="C353" s="135" t="s">
        <v>108</v>
      </c>
      <c r="D353" s="135">
        <v>41.0</v>
      </c>
      <c r="E353" s="135">
        <v>250.0</v>
      </c>
      <c r="H353" s="135" t="s">
        <v>198</v>
      </c>
      <c r="I353" s="142">
        <v>46182.22552083333</v>
      </c>
      <c r="J353" s="135" t="s">
        <v>1859</v>
      </c>
      <c r="K353" s="135">
        <v>350.0</v>
      </c>
      <c r="L353" s="135">
        <v>10000.0</v>
      </c>
      <c r="M353" s="135">
        <v>15000.0</v>
      </c>
      <c r="N353" s="143">
        <v>43841.0</v>
      </c>
      <c r="O353" s="135" t="s">
        <v>1846</v>
      </c>
      <c r="P353" s="135" t="s">
        <v>1767</v>
      </c>
      <c r="Q353" s="135" t="s">
        <v>5542</v>
      </c>
      <c r="R353" s="135" t="s">
        <v>5544</v>
      </c>
      <c r="S353" s="135" t="s">
        <v>1176</v>
      </c>
    </row>
    <row r="354">
      <c r="A354" s="135">
        <v>353.0</v>
      </c>
      <c r="B354" s="135" t="s">
        <v>1978</v>
      </c>
      <c r="C354" s="135" t="s">
        <v>108</v>
      </c>
      <c r="D354" s="135">
        <v>11.0</v>
      </c>
      <c r="E354" s="135">
        <v>250.0</v>
      </c>
      <c r="F354" s="135">
        <v>7.0</v>
      </c>
      <c r="H354" s="135" t="s">
        <v>1981</v>
      </c>
      <c r="I354" s="142">
        <v>46158.73583333333</v>
      </c>
      <c r="J354" s="135" t="s">
        <v>1895</v>
      </c>
      <c r="K354" s="135">
        <v>1600.0</v>
      </c>
      <c r="L354" s="135">
        <v>7500.0</v>
      </c>
      <c r="M354" s="135">
        <v>29000.0</v>
      </c>
      <c r="N354" s="143">
        <v>42374.0</v>
      </c>
      <c r="O354" s="135" t="s">
        <v>1846</v>
      </c>
      <c r="P354" s="135" t="s">
        <v>1767</v>
      </c>
      <c r="Q354" s="135" t="s">
        <v>1983</v>
      </c>
      <c r="R354" s="135" t="s">
        <v>1984</v>
      </c>
      <c r="S354" s="135" t="s">
        <v>1770</v>
      </c>
    </row>
    <row r="355">
      <c r="A355" s="135">
        <v>354.0</v>
      </c>
      <c r="B355" s="135" t="s">
        <v>5554</v>
      </c>
      <c r="C355" s="135" t="s">
        <v>108</v>
      </c>
      <c r="D355" s="135">
        <v>53.0</v>
      </c>
      <c r="E355" s="135">
        <v>250.0</v>
      </c>
      <c r="F355" s="135">
        <v>0.5</v>
      </c>
      <c r="H355" s="135" t="s">
        <v>137</v>
      </c>
      <c r="I355" s="142">
        <v>46161.842094907406</v>
      </c>
      <c r="J355" s="135" t="s">
        <v>2253</v>
      </c>
      <c r="K355" s="135">
        <v>2400.0</v>
      </c>
      <c r="L355" s="135">
        <v>4200.0</v>
      </c>
      <c r="M355" s="135">
        <v>4600.0</v>
      </c>
      <c r="N355" s="143">
        <v>43499.0</v>
      </c>
      <c r="O355" s="135" t="s">
        <v>1765</v>
      </c>
      <c r="P355" s="135" t="s">
        <v>1767</v>
      </c>
      <c r="Q355" s="135" t="s">
        <v>5558</v>
      </c>
      <c r="R355" s="135" t="s">
        <v>5559</v>
      </c>
      <c r="S355" s="135" t="s">
        <v>1904</v>
      </c>
    </row>
    <row r="356">
      <c r="A356" s="135">
        <v>355.0</v>
      </c>
      <c r="B356" s="135" t="s">
        <v>5560</v>
      </c>
      <c r="C356" s="135" t="s">
        <v>108</v>
      </c>
      <c r="D356" s="135">
        <v>68.0</v>
      </c>
      <c r="E356" s="135">
        <v>250.0</v>
      </c>
      <c r="F356" s="135">
        <v>2.5</v>
      </c>
      <c r="H356" s="135" t="s">
        <v>5561</v>
      </c>
      <c r="I356" s="142">
        <v>46163.5853125</v>
      </c>
      <c r="J356" s="135" t="s">
        <v>4168</v>
      </c>
      <c r="K356" s="135">
        <v>1100.0</v>
      </c>
      <c r="L356" s="135">
        <v>300.0</v>
      </c>
      <c r="M356" s="135">
        <v>300.0</v>
      </c>
      <c r="N356" s="143">
        <v>42250.0</v>
      </c>
      <c r="O356" s="135" t="s">
        <v>1765</v>
      </c>
      <c r="P356" s="135" t="s">
        <v>1767</v>
      </c>
      <c r="Q356" s="135" t="s">
        <v>5563</v>
      </c>
      <c r="R356" s="135" t="s">
        <v>5565</v>
      </c>
      <c r="S356" s="135" t="s">
        <v>1817</v>
      </c>
    </row>
    <row r="357">
      <c r="A357" s="135">
        <v>356.0</v>
      </c>
      <c r="B357" s="135" t="s">
        <v>5566</v>
      </c>
      <c r="C357" s="135" t="s">
        <v>108</v>
      </c>
      <c r="D357" s="135">
        <v>7.0</v>
      </c>
      <c r="E357" s="135">
        <v>250.0</v>
      </c>
      <c r="F357" s="135">
        <v>3.5</v>
      </c>
      <c r="H357" s="135" t="s">
        <v>5566</v>
      </c>
      <c r="I357" s="142">
        <v>46176.75515046297</v>
      </c>
      <c r="J357" s="135" t="s">
        <v>1795</v>
      </c>
      <c r="K357" s="135">
        <v>2100.0</v>
      </c>
      <c r="L357" s="135">
        <v>30.0</v>
      </c>
      <c r="M357" s="135">
        <v>30.0</v>
      </c>
      <c r="N357" s="143">
        <v>43841.0</v>
      </c>
      <c r="O357" s="135" t="s">
        <v>1765</v>
      </c>
      <c r="P357" s="135" t="s">
        <v>1767</v>
      </c>
      <c r="Q357" s="135" t="s">
        <v>5571</v>
      </c>
      <c r="R357" s="135" t="s">
        <v>5572</v>
      </c>
      <c r="S357" s="135" t="s">
        <v>1176</v>
      </c>
    </row>
    <row r="358">
      <c r="A358" s="135">
        <v>357.0</v>
      </c>
      <c r="B358" s="135" t="s">
        <v>5575</v>
      </c>
      <c r="C358" s="135" t="s">
        <v>108</v>
      </c>
      <c r="D358" s="135">
        <v>62.0</v>
      </c>
      <c r="E358" s="135">
        <v>250.0</v>
      </c>
      <c r="F358" s="135">
        <v>1.6</v>
      </c>
      <c r="H358" s="135" t="s">
        <v>198</v>
      </c>
      <c r="I358" s="142">
        <v>46165.554976851854</v>
      </c>
      <c r="J358" s="135" t="s">
        <v>1859</v>
      </c>
      <c r="K358" s="135">
        <v>1300.0</v>
      </c>
      <c r="L358" s="135">
        <v>14000.0</v>
      </c>
      <c r="M358" s="135">
        <v>35000.0</v>
      </c>
      <c r="N358" s="143">
        <v>42979.0</v>
      </c>
      <c r="O358" s="135" t="s">
        <v>1846</v>
      </c>
      <c r="P358" s="135" t="s">
        <v>1767</v>
      </c>
      <c r="Q358" s="135" t="s">
        <v>5578</v>
      </c>
      <c r="R358" s="135" t="s">
        <v>5580</v>
      </c>
      <c r="S358" s="135" t="s">
        <v>1176</v>
      </c>
    </row>
    <row r="359">
      <c r="A359" s="135">
        <v>358.0</v>
      </c>
      <c r="B359" s="135" t="s">
        <v>5583</v>
      </c>
      <c r="C359" s="135" t="s">
        <v>108</v>
      </c>
      <c r="D359" s="135">
        <v>36.0</v>
      </c>
      <c r="E359" s="135">
        <v>250.0</v>
      </c>
      <c r="F359" s="135">
        <v>1.8</v>
      </c>
      <c r="H359" s="135" t="s">
        <v>5586</v>
      </c>
      <c r="I359" s="142">
        <v>46163.913194444445</v>
      </c>
      <c r="J359" s="135" t="s">
        <v>1831</v>
      </c>
      <c r="K359" s="135">
        <v>1200.0</v>
      </c>
      <c r="L359" s="135">
        <v>600.0</v>
      </c>
      <c r="M359" s="135">
        <v>800.0</v>
      </c>
      <c r="N359" s="143">
        <v>42499.0</v>
      </c>
      <c r="O359" s="135" t="s">
        <v>1903</v>
      </c>
      <c r="P359" s="135" t="s">
        <v>1767</v>
      </c>
      <c r="Q359" s="135" t="s">
        <v>5589</v>
      </c>
      <c r="R359" s="135" t="s">
        <v>5590</v>
      </c>
      <c r="S359" s="135" t="s">
        <v>1176</v>
      </c>
    </row>
    <row r="360">
      <c r="A360" s="135">
        <v>359.0</v>
      </c>
      <c r="B360" s="135" t="s">
        <v>5594</v>
      </c>
      <c r="C360" s="135" t="s">
        <v>108</v>
      </c>
      <c r="D360" s="135">
        <v>53.0</v>
      </c>
      <c r="E360" s="135">
        <v>250.0</v>
      </c>
      <c r="F360" s="135">
        <v>0.35</v>
      </c>
      <c r="H360" s="135" t="s">
        <v>2118</v>
      </c>
      <c r="I360" s="142">
        <v>46174.74579861111</v>
      </c>
      <c r="J360" s="135" t="s">
        <v>5595</v>
      </c>
      <c r="K360" s="135">
        <v>3000.0</v>
      </c>
      <c r="L360" s="135">
        <v>5600.0</v>
      </c>
      <c r="M360" s="135">
        <v>5900.0</v>
      </c>
      <c r="N360" s="143">
        <v>42500.0</v>
      </c>
      <c r="O360" s="135" t="s">
        <v>1765</v>
      </c>
      <c r="P360" s="135" t="s">
        <v>1767</v>
      </c>
      <c r="Q360" s="135" t="s">
        <v>5598</v>
      </c>
      <c r="R360" s="135" t="s">
        <v>5599</v>
      </c>
      <c r="S360" s="135" t="s">
        <v>1871</v>
      </c>
    </row>
    <row r="361">
      <c r="A361" s="135">
        <v>360.0</v>
      </c>
      <c r="B361" s="135" t="s">
        <v>5601</v>
      </c>
      <c r="C361" s="135" t="s">
        <v>108</v>
      </c>
      <c r="D361" s="135">
        <v>2.0</v>
      </c>
      <c r="E361" s="135">
        <v>250.0</v>
      </c>
      <c r="F361" s="135">
        <v>3.5</v>
      </c>
      <c r="H361" s="135" t="s">
        <v>2681</v>
      </c>
      <c r="I361" s="142">
        <v>46175.72840277778</v>
      </c>
      <c r="J361" s="135" t="s">
        <v>4236</v>
      </c>
      <c r="K361" s="135">
        <v>2800.0</v>
      </c>
      <c r="L361" s="135">
        <v>2300.0</v>
      </c>
      <c r="M361" s="135">
        <v>3100.0</v>
      </c>
      <c r="N361" s="143">
        <v>43839.0</v>
      </c>
      <c r="O361" s="135" t="s">
        <v>1765</v>
      </c>
      <c r="P361" s="135" t="s">
        <v>1767</v>
      </c>
      <c r="Q361" s="135" t="s">
        <v>5606</v>
      </c>
      <c r="R361" s="135" t="s">
        <v>5607</v>
      </c>
      <c r="S361" s="135" t="s">
        <v>5608</v>
      </c>
    </row>
    <row r="362">
      <c r="A362" s="135">
        <v>361.0</v>
      </c>
      <c r="B362" s="135" t="s">
        <v>5609</v>
      </c>
      <c r="C362" s="135" t="s">
        <v>108</v>
      </c>
      <c r="D362" s="135">
        <v>46.0</v>
      </c>
      <c r="E362" s="135">
        <v>250.0</v>
      </c>
      <c r="F362" s="135">
        <v>12.0</v>
      </c>
      <c r="H362" s="135" t="s">
        <v>112</v>
      </c>
      <c r="I362" s="142">
        <v>46170.09373842592</v>
      </c>
      <c r="J362" s="135" t="s">
        <v>1816</v>
      </c>
      <c r="K362" s="135">
        <v>1300.0</v>
      </c>
      <c r="L362" s="135">
        <v>29000.0</v>
      </c>
      <c r="M362" s="135">
        <v>45000.0</v>
      </c>
      <c r="N362" s="143">
        <v>43840.0</v>
      </c>
      <c r="O362" s="135" t="s">
        <v>1765</v>
      </c>
      <c r="P362" s="135" t="s">
        <v>1767</v>
      </c>
      <c r="Q362" s="135" t="s">
        <v>5613</v>
      </c>
      <c r="R362" s="135" t="s">
        <v>5614</v>
      </c>
      <c r="S362" s="135" t="s">
        <v>1770</v>
      </c>
    </row>
    <row r="363">
      <c r="A363" s="135">
        <v>362.0</v>
      </c>
      <c r="B363" s="135" t="s">
        <v>5617</v>
      </c>
      <c r="C363" s="135" t="s">
        <v>108</v>
      </c>
      <c r="D363" s="135">
        <v>55.0</v>
      </c>
      <c r="E363" s="135">
        <v>250.0</v>
      </c>
      <c r="F363" s="135">
        <v>0.9</v>
      </c>
      <c r="H363" s="135" t="s">
        <v>112</v>
      </c>
      <c r="I363" s="142">
        <v>46178.37908564815</v>
      </c>
      <c r="J363" s="135" t="s">
        <v>5619</v>
      </c>
      <c r="K363" s="135">
        <v>5700.0</v>
      </c>
      <c r="L363" s="135">
        <v>30000.0</v>
      </c>
      <c r="M363" s="135">
        <v>46000.0</v>
      </c>
      <c r="N363" s="143">
        <v>42248.0</v>
      </c>
      <c r="O363" s="135" t="s">
        <v>1903</v>
      </c>
      <c r="P363" s="135" t="s">
        <v>1767</v>
      </c>
      <c r="Q363" s="135" t="s">
        <v>5621</v>
      </c>
      <c r="R363" s="135" t="s">
        <v>5624</v>
      </c>
      <c r="S363" s="135" t="s">
        <v>1770</v>
      </c>
    </row>
    <row r="364">
      <c r="A364" s="135">
        <v>363.0</v>
      </c>
      <c r="B364" s="135" t="s">
        <v>5626</v>
      </c>
      <c r="C364" s="135" t="s">
        <v>108</v>
      </c>
      <c r="D364" s="135">
        <v>58.0</v>
      </c>
      <c r="E364" s="135">
        <v>250.0</v>
      </c>
      <c r="F364" s="135">
        <v>6.0</v>
      </c>
      <c r="H364" s="135" t="s">
        <v>112</v>
      </c>
      <c r="I364" s="142">
        <v>46186.75226851852</v>
      </c>
      <c r="J364" s="135" t="s">
        <v>5629</v>
      </c>
      <c r="K364" s="135">
        <v>1400.0</v>
      </c>
      <c r="L364" s="135">
        <v>30000.0</v>
      </c>
      <c r="M364" s="135">
        <v>46000.0</v>
      </c>
      <c r="N364" s="143">
        <v>42339.0</v>
      </c>
      <c r="O364" s="135" t="s">
        <v>1846</v>
      </c>
      <c r="P364" s="135" t="s">
        <v>1767</v>
      </c>
      <c r="Q364" s="135" t="s">
        <v>5631</v>
      </c>
      <c r="R364" s="135" t="s">
        <v>5633</v>
      </c>
      <c r="S364" s="135" t="s">
        <v>1770</v>
      </c>
    </row>
    <row r="365">
      <c r="A365" s="135">
        <v>364.0</v>
      </c>
      <c r="B365" s="135" t="s">
        <v>5634</v>
      </c>
      <c r="C365" s="135" t="s">
        <v>108</v>
      </c>
      <c r="D365" s="135">
        <v>10.0</v>
      </c>
      <c r="E365" s="135">
        <v>250.0</v>
      </c>
      <c r="F365" s="135">
        <v>0.5</v>
      </c>
      <c r="H365" s="135" t="s">
        <v>1981</v>
      </c>
      <c r="I365" s="142">
        <v>46157.17449074074</v>
      </c>
      <c r="J365" s="135" t="s">
        <v>1859</v>
      </c>
      <c r="K365" s="135">
        <v>2600.0</v>
      </c>
      <c r="L365" s="135">
        <v>25000.0</v>
      </c>
      <c r="M365" s="135">
        <v>40000.0</v>
      </c>
      <c r="N365" s="143">
        <v>43837.0</v>
      </c>
      <c r="O365" s="135" t="s">
        <v>1765</v>
      </c>
      <c r="P365" s="135" t="s">
        <v>1767</v>
      </c>
      <c r="Q365" s="135" t="s">
        <v>5640</v>
      </c>
      <c r="R365" s="135" t="s">
        <v>5641</v>
      </c>
      <c r="S365" s="135" t="s">
        <v>1176</v>
      </c>
    </row>
    <row r="366">
      <c r="A366" s="135">
        <v>365.0</v>
      </c>
      <c r="B366" s="135" t="s">
        <v>1794</v>
      </c>
      <c r="C366" s="135" t="s">
        <v>108</v>
      </c>
      <c r="D366" s="135">
        <v>12.0</v>
      </c>
      <c r="E366" s="135">
        <v>250.0</v>
      </c>
      <c r="F366" s="135">
        <v>0.45</v>
      </c>
      <c r="H366" s="135" t="s">
        <v>1760</v>
      </c>
      <c r="I366" s="142">
        <v>46179.20346064815</v>
      </c>
      <c r="J366" s="135" t="s">
        <v>1795</v>
      </c>
      <c r="K366" s="135">
        <v>3700.0</v>
      </c>
      <c r="L366" s="135">
        <v>14000.0</v>
      </c>
      <c r="M366" s="135">
        <v>17000.0</v>
      </c>
      <c r="N366" s="143">
        <v>43226.0</v>
      </c>
      <c r="O366" s="135" t="s">
        <v>1765</v>
      </c>
      <c r="P366" s="135" t="s">
        <v>1767</v>
      </c>
      <c r="Q366" s="135" t="s">
        <v>1797</v>
      </c>
      <c r="R366" s="135" t="s">
        <v>1798</v>
      </c>
      <c r="S366" s="135" t="s">
        <v>1176</v>
      </c>
    </row>
    <row r="367">
      <c r="A367" s="135">
        <v>366.0</v>
      </c>
      <c r="B367" s="135" t="s">
        <v>1992</v>
      </c>
      <c r="C367" s="135" t="s">
        <v>108</v>
      </c>
      <c r="D367" s="135">
        <v>56.0</v>
      </c>
      <c r="E367" s="135">
        <v>250.0</v>
      </c>
      <c r="F367" s="135">
        <v>8.0</v>
      </c>
      <c r="H367" s="135" t="s">
        <v>198</v>
      </c>
      <c r="I367" s="142">
        <v>46161.33681712963</v>
      </c>
      <c r="J367" s="135" t="s">
        <v>1859</v>
      </c>
      <c r="K367" s="135">
        <v>1400.0</v>
      </c>
      <c r="L367" s="135">
        <v>9400.0</v>
      </c>
      <c r="M367" s="135">
        <v>13000.0</v>
      </c>
      <c r="N367" s="143">
        <v>42777.0</v>
      </c>
      <c r="O367" s="135" t="s">
        <v>1846</v>
      </c>
      <c r="P367" s="135" t="s">
        <v>1767</v>
      </c>
      <c r="Q367" s="135" t="s">
        <v>1997</v>
      </c>
      <c r="R367" s="135" t="s">
        <v>1998</v>
      </c>
      <c r="S367" s="135" t="s">
        <v>1176</v>
      </c>
    </row>
    <row r="368">
      <c r="A368" s="135">
        <v>367.0</v>
      </c>
      <c r="B368" s="135" t="s">
        <v>5653</v>
      </c>
      <c r="C368" s="135" t="s">
        <v>108</v>
      </c>
      <c r="D368" s="135">
        <v>4.0</v>
      </c>
      <c r="E368" s="135">
        <v>250.0</v>
      </c>
      <c r="F368" s="135">
        <v>3.0</v>
      </c>
      <c r="H368" s="135" t="s">
        <v>2118</v>
      </c>
      <c r="I368" s="142">
        <v>46168.14009259259</v>
      </c>
      <c r="J368" s="135" t="s">
        <v>5655</v>
      </c>
      <c r="K368" s="135">
        <v>3200.0</v>
      </c>
      <c r="L368" s="135">
        <v>4900.0</v>
      </c>
      <c r="M368" s="135">
        <v>5200.0</v>
      </c>
      <c r="N368" s="143">
        <v>43840.0</v>
      </c>
      <c r="O368" s="135" t="s">
        <v>1765</v>
      </c>
      <c r="P368" s="135" t="s">
        <v>1767</v>
      </c>
      <c r="Q368" s="135" t="s">
        <v>5659</v>
      </c>
      <c r="R368" s="135" t="s">
        <v>5660</v>
      </c>
      <c r="S368" s="135" t="s">
        <v>1770</v>
      </c>
    </row>
    <row r="369">
      <c r="A369" s="135">
        <v>368.0</v>
      </c>
      <c r="B369" s="135" t="s">
        <v>5662</v>
      </c>
      <c r="C369" s="135" t="s">
        <v>108</v>
      </c>
      <c r="D369" s="135">
        <v>0.0</v>
      </c>
      <c r="E369" s="135">
        <v>250.0</v>
      </c>
      <c r="F369" s="135">
        <v>0.7</v>
      </c>
      <c r="H369" s="135" t="s">
        <v>5662</v>
      </c>
      <c r="I369" s="142">
        <v>46175.668645833335</v>
      </c>
      <c r="J369" s="135" t="s">
        <v>3193</v>
      </c>
      <c r="K369" s="135">
        <v>3100.0</v>
      </c>
      <c r="L369" s="135">
        <v>100.0</v>
      </c>
      <c r="M369" s="135">
        <v>350.0</v>
      </c>
      <c r="N369" s="143">
        <v>42297.0</v>
      </c>
      <c r="O369" s="135" t="s">
        <v>2670</v>
      </c>
      <c r="P369" s="135" t="s">
        <v>1767</v>
      </c>
      <c r="Q369" s="135" t="s">
        <v>5667</v>
      </c>
      <c r="R369" s="135" t="s">
        <v>5668</v>
      </c>
      <c r="S369" s="135" t="s">
        <v>1176</v>
      </c>
    </row>
    <row r="370">
      <c r="A370" s="135">
        <v>369.0</v>
      </c>
      <c r="B370" s="135" t="s">
        <v>5671</v>
      </c>
      <c r="C370" s="135" t="s">
        <v>108</v>
      </c>
      <c r="D370" s="135">
        <v>7.0</v>
      </c>
      <c r="E370" s="135">
        <v>250.0</v>
      </c>
      <c r="F370" s="135">
        <v>0.4</v>
      </c>
      <c r="H370" s="135" t="s">
        <v>5676</v>
      </c>
      <c r="I370" s="142">
        <v>46188.47405092593</v>
      </c>
      <c r="J370" s="135" t="s">
        <v>2241</v>
      </c>
      <c r="K370" s="135">
        <v>1200.0</v>
      </c>
      <c r="L370" s="135">
        <v>10.0</v>
      </c>
      <c r="M370" s="135">
        <v>10.0</v>
      </c>
      <c r="N370" s="143">
        <v>42510.0</v>
      </c>
      <c r="O370" s="135" t="s">
        <v>1765</v>
      </c>
      <c r="P370" s="135" t="s">
        <v>1767</v>
      </c>
      <c r="Q370" s="135" t="s">
        <v>5680</v>
      </c>
      <c r="R370" s="135" t="s">
        <v>5681</v>
      </c>
      <c r="S370" s="135" t="s">
        <v>1770</v>
      </c>
    </row>
    <row r="371">
      <c r="A371" s="135">
        <v>370.0</v>
      </c>
      <c r="B371" s="135" t="s">
        <v>5683</v>
      </c>
      <c r="C371" s="135" t="s">
        <v>108</v>
      </c>
      <c r="D371" s="135">
        <v>65.0</v>
      </c>
      <c r="E371" s="135">
        <v>250.0</v>
      </c>
      <c r="F371" s="135">
        <v>0.9</v>
      </c>
      <c r="H371" s="135" t="s">
        <v>313</v>
      </c>
      <c r="I371" s="142">
        <v>46186.04858796296</v>
      </c>
      <c r="J371" s="135" t="s">
        <v>1834</v>
      </c>
      <c r="K371" s="135">
        <v>3100.0</v>
      </c>
      <c r="L371" s="135">
        <v>29000.0</v>
      </c>
      <c r="M371" s="135">
        <v>35000.0</v>
      </c>
      <c r="N371" s="143">
        <v>43843.0</v>
      </c>
      <c r="O371" s="135" t="s">
        <v>1765</v>
      </c>
      <c r="P371" s="135" t="s">
        <v>1767</v>
      </c>
      <c r="Q371" s="135" t="s">
        <v>5689</v>
      </c>
      <c r="R371" s="135" t="s">
        <v>5690</v>
      </c>
      <c r="S371" s="135" t="s">
        <v>1770</v>
      </c>
    </row>
    <row r="372">
      <c r="A372" s="135">
        <v>371.0</v>
      </c>
      <c r="B372" s="135" t="s">
        <v>5694</v>
      </c>
      <c r="C372" s="135" t="s">
        <v>108</v>
      </c>
      <c r="D372" s="135">
        <v>40.0</v>
      </c>
      <c r="E372" s="135">
        <v>250.0</v>
      </c>
      <c r="F372" s="135">
        <v>0.9</v>
      </c>
      <c r="H372" s="135" t="s">
        <v>2757</v>
      </c>
      <c r="I372" s="142">
        <v>46189.35503472222</v>
      </c>
      <c r="J372" s="135" t="s">
        <v>2241</v>
      </c>
      <c r="K372" s="135">
        <v>2900.0</v>
      </c>
      <c r="L372" s="135">
        <v>1100.0</v>
      </c>
      <c r="M372" s="135">
        <v>2400.0</v>
      </c>
      <c r="N372" s="143">
        <v>43839.0</v>
      </c>
      <c r="O372" s="135" t="s">
        <v>1765</v>
      </c>
      <c r="P372" s="135" t="s">
        <v>1767</v>
      </c>
      <c r="Q372" s="135" t="s">
        <v>5699</v>
      </c>
      <c r="R372" s="135" t="s">
        <v>5700</v>
      </c>
      <c r="S372" s="135" t="s">
        <v>1770</v>
      </c>
    </row>
    <row r="373">
      <c r="A373" s="135">
        <v>372.0</v>
      </c>
      <c r="B373" s="135" t="s">
        <v>5702</v>
      </c>
      <c r="C373" s="135" t="s">
        <v>108</v>
      </c>
      <c r="D373" s="135">
        <v>0.0</v>
      </c>
      <c r="E373" s="135">
        <v>250.0</v>
      </c>
      <c r="F373" s="135">
        <v>0.6</v>
      </c>
      <c r="H373" s="135" t="s">
        <v>4600</v>
      </c>
      <c r="I373" s="142">
        <v>46155.69384259259</v>
      </c>
      <c r="J373" s="135" t="s">
        <v>2362</v>
      </c>
      <c r="K373" s="135">
        <v>400.0</v>
      </c>
      <c r="L373" s="135">
        <v>2200.0</v>
      </c>
      <c r="M373" s="135">
        <v>3000.0</v>
      </c>
      <c r="N373" s="143">
        <v>42788.0</v>
      </c>
      <c r="O373" s="135" t="s">
        <v>3349</v>
      </c>
      <c r="P373" s="135" t="s">
        <v>1767</v>
      </c>
      <c r="Q373" s="135" t="s">
        <v>5708</v>
      </c>
      <c r="R373" s="135" t="s">
        <v>5709</v>
      </c>
      <c r="S373" s="135" t="s">
        <v>1788</v>
      </c>
    </row>
    <row r="374">
      <c r="A374" s="135">
        <v>373.0</v>
      </c>
      <c r="B374" s="135" t="s">
        <v>5712</v>
      </c>
      <c r="C374" s="135" t="s">
        <v>108</v>
      </c>
      <c r="D374" s="135">
        <v>5.0</v>
      </c>
      <c r="E374" s="135">
        <v>250.0</v>
      </c>
      <c r="F374" s="135">
        <v>0.4</v>
      </c>
      <c r="H374" s="135" t="s">
        <v>1810</v>
      </c>
      <c r="I374" s="142">
        <v>46160.6472337963</v>
      </c>
      <c r="J374" s="135" t="s">
        <v>4540</v>
      </c>
      <c r="K374" s="135">
        <v>1700.0</v>
      </c>
      <c r="L374" s="135">
        <v>8700.0</v>
      </c>
      <c r="M374" s="135">
        <v>12000.0</v>
      </c>
      <c r="N374" s="143">
        <v>43841.0</v>
      </c>
      <c r="O374" s="135" t="s">
        <v>1765</v>
      </c>
      <c r="P374" s="135" t="s">
        <v>1767</v>
      </c>
      <c r="Q374" s="135" t="s">
        <v>5720</v>
      </c>
      <c r="R374" s="135" t="s">
        <v>5721</v>
      </c>
      <c r="S374" s="135" t="s">
        <v>1176</v>
      </c>
    </row>
    <row r="375">
      <c r="A375" s="135">
        <v>374.0</v>
      </c>
      <c r="B375" s="135" t="s">
        <v>5723</v>
      </c>
      <c r="C375" s="135" t="s">
        <v>108</v>
      </c>
      <c r="D375" s="135">
        <v>11.0</v>
      </c>
      <c r="E375" s="135">
        <v>250.0</v>
      </c>
      <c r="F375" s="135">
        <v>4.5</v>
      </c>
      <c r="H375" s="135" t="s">
        <v>4676</v>
      </c>
      <c r="I375" s="142">
        <v>46159.972962962966</v>
      </c>
      <c r="J375" s="135" t="s">
        <v>1863</v>
      </c>
      <c r="K375" s="135">
        <v>4400.0</v>
      </c>
      <c r="L375" s="135">
        <v>350.0</v>
      </c>
      <c r="M375" s="135">
        <v>26000.0</v>
      </c>
      <c r="N375" s="143">
        <v>43838.0</v>
      </c>
      <c r="O375" s="135" t="s">
        <v>1765</v>
      </c>
      <c r="P375" s="135" t="s">
        <v>1767</v>
      </c>
      <c r="Q375" s="135" t="s">
        <v>5727</v>
      </c>
      <c r="R375" s="135" t="s">
        <v>5729</v>
      </c>
      <c r="S375" s="135" t="s">
        <v>1176</v>
      </c>
    </row>
    <row r="376">
      <c r="A376" s="135">
        <v>375.0</v>
      </c>
      <c r="B376" s="135" t="s">
        <v>5731</v>
      </c>
      <c r="C376" s="135" t="s">
        <v>108</v>
      </c>
      <c r="D376" s="135">
        <v>47.0</v>
      </c>
      <c r="E376" s="135">
        <v>250.0</v>
      </c>
      <c r="F376" s="135">
        <v>4.0</v>
      </c>
      <c r="H376" s="135" t="s">
        <v>5731</v>
      </c>
      <c r="I376" s="142">
        <v>46165.242476851854</v>
      </c>
      <c r="J376" s="135" t="s">
        <v>1920</v>
      </c>
      <c r="K376" s="135">
        <v>500.0</v>
      </c>
      <c r="L376" s="135">
        <v>90.0</v>
      </c>
      <c r="M376" s="135">
        <v>90.0</v>
      </c>
      <c r="N376" s="143">
        <v>42286.0</v>
      </c>
      <c r="O376" s="135" t="s">
        <v>1765</v>
      </c>
      <c r="P376" s="135" t="s">
        <v>1767</v>
      </c>
      <c r="Q376" s="135" t="s">
        <v>5739</v>
      </c>
      <c r="R376" s="135" t="s">
        <v>5740</v>
      </c>
      <c r="S376" s="135" t="s">
        <v>1770</v>
      </c>
    </row>
    <row r="377">
      <c r="A377" s="135">
        <v>376.0</v>
      </c>
      <c r="B377" s="135" t="s">
        <v>5741</v>
      </c>
      <c r="C377" s="135" t="s">
        <v>108</v>
      </c>
      <c r="D377" s="135">
        <v>50.0</v>
      </c>
      <c r="E377" s="135">
        <v>250.0</v>
      </c>
      <c r="F377" s="135">
        <v>2.0</v>
      </c>
      <c r="H377" s="135" t="s">
        <v>2118</v>
      </c>
      <c r="I377" s="142">
        <v>46169.28642361111</v>
      </c>
      <c r="J377" s="135" t="s">
        <v>1834</v>
      </c>
      <c r="K377" s="135">
        <v>600.0</v>
      </c>
      <c r="L377" s="135">
        <v>3800.0</v>
      </c>
      <c r="M377" s="135">
        <v>4200.0</v>
      </c>
      <c r="N377" s="143">
        <v>43846.0</v>
      </c>
      <c r="O377" s="135" t="s">
        <v>1846</v>
      </c>
      <c r="P377" s="135" t="s">
        <v>1767</v>
      </c>
      <c r="Q377" s="135" t="s">
        <v>5749</v>
      </c>
      <c r="R377" s="135" t="s">
        <v>5750</v>
      </c>
      <c r="S377" s="135" t="s">
        <v>1770</v>
      </c>
    </row>
    <row r="378">
      <c r="A378" s="135">
        <v>377.0</v>
      </c>
      <c r="B378" s="135" t="s">
        <v>5754</v>
      </c>
      <c r="C378" s="135" t="s">
        <v>108</v>
      </c>
      <c r="D378" s="135">
        <v>37.0</v>
      </c>
      <c r="E378" s="135">
        <v>250.0</v>
      </c>
      <c r="F378" s="135">
        <v>10.0</v>
      </c>
      <c r="H378" s="135" t="s">
        <v>112</v>
      </c>
      <c r="I378" s="142">
        <v>46169.913611111115</v>
      </c>
      <c r="J378" s="135" t="s">
        <v>5757</v>
      </c>
      <c r="K378" s="135">
        <v>2400.0</v>
      </c>
      <c r="L378" s="135">
        <v>29000.0</v>
      </c>
      <c r="M378" s="135">
        <v>45000.0</v>
      </c>
      <c r="N378" s="143">
        <v>43839.0</v>
      </c>
      <c r="O378" s="135" t="s">
        <v>1765</v>
      </c>
      <c r="P378" s="135" t="s">
        <v>1767</v>
      </c>
      <c r="Q378" s="135" t="s">
        <v>5760</v>
      </c>
      <c r="R378" s="135" t="s">
        <v>5762</v>
      </c>
      <c r="S378" s="135" t="s">
        <v>1176</v>
      </c>
    </row>
    <row r="379">
      <c r="A379" s="135">
        <v>378.0</v>
      </c>
      <c r="B379" s="135" t="s">
        <v>2002</v>
      </c>
      <c r="C379" s="135" t="s">
        <v>108</v>
      </c>
      <c r="D379" s="135">
        <v>42.0</v>
      </c>
      <c r="E379" s="135">
        <v>250.0</v>
      </c>
      <c r="F379" s="135">
        <v>7.0</v>
      </c>
      <c r="H379" s="135" t="s">
        <v>1981</v>
      </c>
      <c r="I379" s="142">
        <v>46171.98150462963</v>
      </c>
      <c r="J379" s="135" t="s">
        <v>2003</v>
      </c>
      <c r="K379" s="135">
        <v>1400.0</v>
      </c>
      <c r="L379" s="135">
        <v>9000.0</v>
      </c>
      <c r="M379" s="135">
        <v>31000.0</v>
      </c>
      <c r="N379" s="143">
        <v>42634.0</v>
      </c>
      <c r="O379" s="135" t="s">
        <v>1846</v>
      </c>
      <c r="P379" s="135" t="s">
        <v>1767</v>
      </c>
      <c r="Q379" s="135" t="s">
        <v>2004</v>
      </c>
      <c r="R379" s="135" t="s">
        <v>2005</v>
      </c>
      <c r="S379" s="135" t="s">
        <v>2006</v>
      </c>
    </row>
    <row r="380">
      <c r="A380" s="135">
        <v>379.0</v>
      </c>
      <c r="B380" s="135" t="s">
        <v>5770</v>
      </c>
      <c r="C380" s="135" t="s">
        <v>108</v>
      </c>
      <c r="D380" s="135">
        <v>51.0</v>
      </c>
      <c r="E380" s="135">
        <v>250.0</v>
      </c>
      <c r="F380" s="135">
        <v>2.0</v>
      </c>
      <c r="H380" s="135" t="s">
        <v>1760</v>
      </c>
      <c r="I380" s="142">
        <v>46164.87260416667</v>
      </c>
      <c r="J380" s="135" t="s">
        <v>1863</v>
      </c>
      <c r="K380" s="135">
        <v>1900.0</v>
      </c>
      <c r="L380" s="135">
        <v>11000.0</v>
      </c>
      <c r="M380" s="135">
        <v>14000.0</v>
      </c>
      <c r="N380" s="143">
        <v>43115.0</v>
      </c>
      <c r="O380" s="135" t="s">
        <v>1765</v>
      </c>
      <c r="P380" s="135" t="s">
        <v>1767</v>
      </c>
      <c r="Q380" s="135" t="s">
        <v>5774</v>
      </c>
      <c r="R380" s="135" t="s">
        <v>5775</v>
      </c>
      <c r="S380" s="135" t="s">
        <v>1176</v>
      </c>
    </row>
    <row r="381">
      <c r="A381" s="135">
        <v>380.0</v>
      </c>
      <c r="B381" s="135" t="s">
        <v>2012</v>
      </c>
      <c r="C381" s="135" t="s">
        <v>108</v>
      </c>
      <c r="D381" s="135">
        <v>8.0</v>
      </c>
      <c r="E381" s="135">
        <v>250.0</v>
      </c>
      <c r="F381" s="135">
        <v>0.6</v>
      </c>
      <c r="H381" s="135" t="s">
        <v>1760</v>
      </c>
      <c r="I381" s="142">
        <v>46168.44237268518</v>
      </c>
      <c r="J381" s="135" t="s">
        <v>1865</v>
      </c>
      <c r="K381" s="135">
        <v>3400.0</v>
      </c>
      <c r="L381" s="135">
        <v>14000.0</v>
      </c>
      <c r="M381" s="135">
        <v>17000.0</v>
      </c>
      <c r="N381" s="143">
        <v>43229.0</v>
      </c>
      <c r="O381" s="135" t="s">
        <v>1765</v>
      </c>
      <c r="P381" s="135" t="s">
        <v>1767</v>
      </c>
      <c r="Q381" s="135" t="s">
        <v>2016</v>
      </c>
      <c r="R381" s="135" t="s">
        <v>2017</v>
      </c>
      <c r="S381" s="135" t="s">
        <v>1176</v>
      </c>
    </row>
    <row r="382">
      <c r="A382" s="135">
        <v>381.0</v>
      </c>
      <c r="B382" s="135" t="s">
        <v>5784</v>
      </c>
      <c r="C382" s="135" t="s">
        <v>108</v>
      </c>
      <c r="D382" s="135">
        <v>45.0</v>
      </c>
      <c r="E382" s="135">
        <v>250.0</v>
      </c>
      <c r="F382" s="135">
        <v>0.45</v>
      </c>
      <c r="H382" s="135" t="s">
        <v>112</v>
      </c>
      <c r="I382" s="142">
        <v>46187.38103009259</v>
      </c>
      <c r="J382" s="135" t="s">
        <v>5497</v>
      </c>
      <c r="K382" s="135">
        <v>2600.0</v>
      </c>
      <c r="L382" s="135">
        <v>30000.0</v>
      </c>
      <c r="M382" s="135">
        <v>46000.0</v>
      </c>
      <c r="N382" s="143">
        <v>43839.0</v>
      </c>
      <c r="O382" s="135" t="s">
        <v>1765</v>
      </c>
      <c r="P382" s="135" t="s">
        <v>1767</v>
      </c>
      <c r="Q382" s="135" t="s">
        <v>5789</v>
      </c>
      <c r="R382" s="135" t="s">
        <v>5790</v>
      </c>
      <c r="S382" s="135" t="s">
        <v>1176</v>
      </c>
    </row>
    <row r="383">
      <c r="A383" s="135">
        <v>382.0</v>
      </c>
      <c r="B383" s="135" t="s">
        <v>5792</v>
      </c>
      <c r="C383" s="135" t="s">
        <v>108</v>
      </c>
      <c r="D383" s="135">
        <v>40.0</v>
      </c>
      <c r="E383" s="135">
        <v>250.0</v>
      </c>
      <c r="F383" s="135">
        <v>7.0</v>
      </c>
      <c r="H383" s="135" t="s">
        <v>313</v>
      </c>
      <c r="I383" s="142">
        <v>46171.39670138889</v>
      </c>
      <c r="J383" s="135" t="s">
        <v>5796</v>
      </c>
      <c r="K383" s="135">
        <v>400.0</v>
      </c>
      <c r="L383" s="135">
        <v>29000.0</v>
      </c>
      <c r="M383" s="135">
        <v>34000.0</v>
      </c>
      <c r="N383" s="143">
        <v>42402.0</v>
      </c>
      <c r="O383" s="135" t="s">
        <v>1846</v>
      </c>
      <c r="P383" s="135" t="s">
        <v>1767</v>
      </c>
      <c r="Q383" s="135" t="s">
        <v>5801</v>
      </c>
      <c r="R383" s="135" t="s">
        <v>5803</v>
      </c>
      <c r="S383" s="135" t="s">
        <v>1770</v>
      </c>
    </row>
    <row r="384">
      <c r="A384" s="135">
        <v>383.0</v>
      </c>
      <c r="B384" s="135" t="s">
        <v>4211</v>
      </c>
      <c r="C384" s="135" t="s">
        <v>108</v>
      </c>
      <c r="D384" s="135">
        <v>6.0</v>
      </c>
      <c r="E384" s="135">
        <v>250.0</v>
      </c>
      <c r="H384" s="135" t="s">
        <v>198</v>
      </c>
      <c r="I384" s="142">
        <v>46176.30299768518</v>
      </c>
      <c r="J384" s="135" t="s">
        <v>1949</v>
      </c>
      <c r="K384" s="135">
        <v>1400.0</v>
      </c>
      <c r="L384" s="135">
        <v>10000.0</v>
      </c>
      <c r="M384" s="135">
        <v>15000.0</v>
      </c>
      <c r="N384" s="143">
        <v>43841.0</v>
      </c>
      <c r="O384" s="135" t="s">
        <v>1846</v>
      </c>
      <c r="P384" s="135" t="s">
        <v>1767</v>
      </c>
      <c r="Q384" s="135" t="s">
        <v>5811</v>
      </c>
      <c r="R384" s="135" t="s">
        <v>5813</v>
      </c>
      <c r="S384" s="135" t="s">
        <v>1176</v>
      </c>
    </row>
    <row r="385">
      <c r="A385" s="135">
        <v>384.0</v>
      </c>
      <c r="B385" s="135" t="s">
        <v>3051</v>
      </c>
      <c r="C385" s="135" t="s">
        <v>108</v>
      </c>
      <c r="D385" s="135">
        <v>68.0</v>
      </c>
      <c r="E385" s="135">
        <v>250.0</v>
      </c>
      <c r="F385" s="135">
        <v>7.0</v>
      </c>
      <c r="H385" s="135" t="s">
        <v>3048</v>
      </c>
      <c r="I385" s="142">
        <v>46161.878657407404</v>
      </c>
      <c r="J385" s="135" t="s">
        <v>1859</v>
      </c>
      <c r="K385" s="135">
        <v>1000.0</v>
      </c>
      <c r="L385" s="135">
        <v>1000.0</v>
      </c>
      <c r="M385" s="135">
        <v>1900.0</v>
      </c>
      <c r="N385" s="143">
        <v>42467.0</v>
      </c>
      <c r="O385" s="135" t="s">
        <v>1846</v>
      </c>
      <c r="P385" s="135" t="s">
        <v>1767</v>
      </c>
      <c r="Q385" s="135" t="s">
        <v>5819</v>
      </c>
      <c r="R385" s="135" t="s">
        <v>5820</v>
      </c>
      <c r="S385" s="135" t="s">
        <v>1176</v>
      </c>
    </row>
    <row r="386">
      <c r="A386" s="135">
        <v>385.0</v>
      </c>
      <c r="B386" s="135" t="s">
        <v>5822</v>
      </c>
      <c r="C386" s="135" t="s">
        <v>108</v>
      </c>
      <c r="D386" s="135">
        <v>59.0</v>
      </c>
      <c r="E386" s="135">
        <v>250.0</v>
      </c>
      <c r="F386" s="135">
        <v>4.0</v>
      </c>
      <c r="H386" s="135" t="s">
        <v>5822</v>
      </c>
      <c r="I386" s="142">
        <v>46180.186064814814</v>
      </c>
      <c r="J386" s="135" t="s">
        <v>1859</v>
      </c>
      <c r="K386" s="135">
        <v>600.0</v>
      </c>
      <c r="L386" s="135">
        <v>450.0</v>
      </c>
      <c r="M386" s="135">
        <v>600.0</v>
      </c>
      <c r="N386" s="143">
        <v>42250.0</v>
      </c>
      <c r="O386" s="135" t="s">
        <v>2932</v>
      </c>
      <c r="P386" s="135" t="s">
        <v>1767</v>
      </c>
      <c r="Q386" s="135" t="s">
        <v>5829</v>
      </c>
      <c r="R386" s="135" t="s">
        <v>5831</v>
      </c>
      <c r="S386" s="135" t="s">
        <v>1788</v>
      </c>
    </row>
    <row r="387">
      <c r="A387" s="135">
        <v>386.0</v>
      </c>
      <c r="B387" s="135" t="s">
        <v>5833</v>
      </c>
      <c r="C387" s="135" t="s">
        <v>108</v>
      </c>
      <c r="D387" s="135">
        <v>16.0</v>
      </c>
      <c r="E387" s="135">
        <v>250.0</v>
      </c>
      <c r="F387" s="135">
        <v>0.6</v>
      </c>
      <c r="H387" s="135" t="s">
        <v>5833</v>
      </c>
      <c r="I387" s="142">
        <v>46187.51314814815</v>
      </c>
      <c r="J387" s="135" t="s">
        <v>5836</v>
      </c>
      <c r="K387" s="135">
        <v>1900.0</v>
      </c>
      <c r="L387" s="135">
        <v>300.0</v>
      </c>
      <c r="M387" s="135">
        <v>300.0</v>
      </c>
      <c r="N387" s="143">
        <v>43840.0</v>
      </c>
      <c r="O387" s="135" t="s">
        <v>1765</v>
      </c>
      <c r="P387" s="135" t="s">
        <v>1767</v>
      </c>
      <c r="Q387" s="135" t="s">
        <v>5839</v>
      </c>
      <c r="R387" s="135" t="s">
        <v>5840</v>
      </c>
      <c r="S387" s="135" t="s">
        <v>1770</v>
      </c>
    </row>
    <row r="388">
      <c r="A388" s="135">
        <v>387.0</v>
      </c>
      <c r="B388" s="135" t="s">
        <v>5843</v>
      </c>
      <c r="C388" s="135" t="s">
        <v>108</v>
      </c>
      <c r="D388" s="135">
        <v>57.0</v>
      </c>
      <c r="E388" s="135">
        <v>250.0</v>
      </c>
      <c r="F388" s="135">
        <v>4.0</v>
      </c>
      <c r="H388" s="135" t="s">
        <v>5822</v>
      </c>
      <c r="I388" s="142">
        <v>46155.19075231482</v>
      </c>
      <c r="J388" s="135" t="s">
        <v>1859</v>
      </c>
      <c r="K388" s="135">
        <v>500.0</v>
      </c>
      <c r="L388" s="135">
        <v>300.0</v>
      </c>
      <c r="M388" s="135">
        <v>350.0</v>
      </c>
      <c r="N388" s="143">
        <v>42579.0</v>
      </c>
      <c r="O388" s="135" t="s">
        <v>1765</v>
      </c>
      <c r="P388" s="135" t="s">
        <v>1767</v>
      </c>
      <c r="Q388" s="135" t="s">
        <v>5854</v>
      </c>
      <c r="R388" s="135" t="s">
        <v>5856</v>
      </c>
      <c r="S388" s="135" t="s">
        <v>5859</v>
      </c>
    </row>
    <row r="389">
      <c r="A389" s="135">
        <v>388.0</v>
      </c>
      <c r="B389" s="135" t="s">
        <v>5862</v>
      </c>
      <c r="C389" s="135" t="s">
        <v>108</v>
      </c>
      <c r="D389" s="135">
        <v>18.0</v>
      </c>
      <c r="E389" s="135">
        <v>250.0</v>
      </c>
      <c r="F389" s="135">
        <v>20.0</v>
      </c>
      <c r="H389" s="135" t="s">
        <v>3112</v>
      </c>
      <c r="I389" s="142">
        <v>46161.08489583333</v>
      </c>
      <c r="J389" s="135" t="s">
        <v>1863</v>
      </c>
      <c r="K389" s="135">
        <v>1500.0</v>
      </c>
      <c r="L389" s="135">
        <v>150.0</v>
      </c>
      <c r="M389" s="135">
        <v>150.0</v>
      </c>
      <c r="N389" s="143">
        <v>43841.0</v>
      </c>
      <c r="O389" s="135" t="s">
        <v>3328</v>
      </c>
      <c r="P389" s="135" t="s">
        <v>1767</v>
      </c>
      <c r="Q389" s="135" t="s">
        <v>5869</v>
      </c>
      <c r="R389" s="135" t="s">
        <v>5870</v>
      </c>
      <c r="S389" s="135" t="s">
        <v>1176</v>
      </c>
    </row>
    <row r="390">
      <c r="A390" s="135">
        <v>389.0</v>
      </c>
      <c r="B390" s="135" t="s">
        <v>5872</v>
      </c>
      <c r="C390" s="135" t="s">
        <v>108</v>
      </c>
      <c r="D390" s="135">
        <v>0.0</v>
      </c>
      <c r="E390" s="135">
        <v>250.0</v>
      </c>
      <c r="F390" s="135">
        <v>2.5</v>
      </c>
      <c r="H390" s="135" t="s">
        <v>5874</v>
      </c>
      <c r="I390" s="142">
        <v>46189.269525462965</v>
      </c>
      <c r="J390" s="135" t="s">
        <v>1795</v>
      </c>
      <c r="K390" s="135">
        <v>450.0</v>
      </c>
      <c r="L390" s="135">
        <v>250.0</v>
      </c>
      <c r="M390" s="135">
        <v>300.0</v>
      </c>
      <c r="N390" s="143">
        <v>42253.0</v>
      </c>
      <c r="O390" s="135" t="s">
        <v>1846</v>
      </c>
      <c r="P390" s="135" t="s">
        <v>1767</v>
      </c>
      <c r="Q390" s="135" t="s">
        <v>5877</v>
      </c>
      <c r="R390" s="135" t="s">
        <v>5878</v>
      </c>
      <c r="S390" s="135" t="s">
        <v>1770</v>
      </c>
    </row>
    <row r="391">
      <c r="A391" s="135">
        <v>390.0</v>
      </c>
      <c r="B391" s="135" t="s">
        <v>5881</v>
      </c>
      <c r="C391" s="135" t="s">
        <v>108</v>
      </c>
      <c r="D391" s="135">
        <v>12.0</v>
      </c>
      <c r="E391" s="135">
        <v>250.0</v>
      </c>
      <c r="F391" s="135">
        <v>2.0</v>
      </c>
      <c r="H391" s="135" t="s">
        <v>2557</v>
      </c>
      <c r="I391" s="142">
        <v>46176.35254629629</v>
      </c>
      <c r="J391" s="135" t="s">
        <v>5884</v>
      </c>
      <c r="K391" s="135">
        <v>2800.0</v>
      </c>
      <c r="L391" s="135">
        <v>2700.0</v>
      </c>
      <c r="M391" s="135">
        <v>3000.0</v>
      </c>
      <c r="N391" s="143">
        <v>42460.0</v>
      </c>
      <c r="O391" s="135" t="s">
        <v>1765</v>
      </c>
      <c r="P391" s="135" t="s">
        <v>1767</v>
      </c>
      <c r="Q391" s="135" t="s">
        <v>5888</v>
      </c>
      <c r="R391" s="135" t="s">
        <v>5889</v>
      </c>
      <c r="S391" s="135" t="s">
        <v>1770</v>
      </c>
    </row>
    <row r="392">
      <c r="A392" s="135">
        <v>391.0</v>
      </c>
      <c r="B392" s="135" t="s">
        <v>2030</v>
      </c>
      <c r="C392" s="135" t="s">
        <v>108</v>
      </c>
      <c r="D392" s="135">
        <v>40.0</v>
      </c>
      <c r="E392" s="135">
        <v>250.0</v>
      </c>
      <c r="F392" s="135">
        <v>6.0</v>
      </c>
      <c r="H392" s="135" t="s">
        <v>198</v>
      </c>
      <c r="I392" s="142">
        <v>46161.129328703704</v>
      </c>
      <c r="J392" s="135" t="s">
        <v>1834</v>
      </c>
      <c r="K392" s="135">
        <v>1300.0</v>
      </c>
      <c r="L392" s="135">
        <v>9400.0</v>
      </c>
      <c r="M392" s="135">
        <v>13000.0</v>
      </c>
      <c r="N392" s="143">
        <v>43693.0</v>
      </c>
      <c r="O392" s="135" t="s">
        <v>1846</v>
      </c>
      <c r="P392" s="135" t="s">
        <v>1767</v>
      </c>
      <c r="Q392" s="135" t="s">
        <v>2033</v>
      </c>
      <c r="R392" s="135" t="s">
        <v>2034</v>
      </c>
      <c r="S392" s="135" t="s">
        <v>1176</v>
      </c>
    </row>
    <row r="393">
      <c r="A393" s="135">
        <v>392.0</v>
      </c>
      <c r="B393" s="135" t="s">
        <v>5899</v>
      </c>
      <c r="C393" s="135" t="s">
        <v>108</v>
      </c>
      <c r="D393" s="135">
        <v>53.0</v>
      </c>
      <c r="E393" s="135">
        <v>250.0</v>
      </c>
      <c r="F393" s="135">
        <v>25.0</v>
      </c>
      <c r="H393" s="135" t="s">
        <v>1760</v>
      </c>
      <c r="I393" s="142">
        <v>46160.031481481485</v>
      </c>
      <c r="J393" s="135" t="s">
        <v>1834</v>
      </c>
      <c r="K393" s="135">
        <v>1400.0</v>
      </c>
      <c r="L393" s="135">
        <v>27000.0</v>
      </c>
      <c r="M393" s="135">
        <v>43000.0</v>
      </c>
      <c r="N393" s="143">
        <v>43841.0</v>
      </c>
      <c r="O393" s="135" t="s">
        <v>1846</v>
      </c>
      <c r="P393" s="135" t="s">
        <v>1767</v>
      </c>
      <c r="Q393" s="135" t="s">
        <v>5906</v>
      </c>
      <c r="R393" s="135" t="s">
        <v>5907</v>
      </c>
      <c r="S393" s="135" t="s">
        <v>1176</v>
      </c>
    </row>
    <row r="394">
      <c r="A394" s="135">
        <v>393.0</v>
      </c>
      <c r="B394" s="135" t="s">
        <v>5911</v>
      </c>
      <c r="C394" s="135" t="s">
        <v>108</v>
      </c>
      <c r="D394" s="135">
        <v>88.0</v>
      </c>
      <c r="E394" s="135">
        <v>250.0</v>
      </c>
      <c r="F394" s="135">
        <v>0.9</v>
      </c>
      <c r="H394" s="135" t="s">
        <v>1760</v>
      </c>
      <c r="I394" s="142">
        <v>46176.74186342592</v>
      </c>
      <c r="J394" s="135" t="s">
        <v>1915</v>
      </c>
      <c r="K394" s="135">
        <v>2400.0</v>
      </c>
      <c r="L394" s="135">
        <v>12000.0</v>
      </c>
      <c r="M394" s="135">
        <v>15000.0</v>
      </c>
      <c r="N394" s="143">
        <v>43592.0</v>
      </c>
      <c r="O394" s="135" t="s">
        <v>1765</v>
      </c>
      <c r="P394" s="135" t="s">
        <v>1767</v>
      </c>
      <c r="Q394" s="135" t="s">
        <v>5918</v>
      </c>
      <c r="R394" s="135" t="s">
        <v>5919</v>
      </c>
      <c r="S394" s="135" t="s">
        <v>1770</v>
      </c>
    </row>
    <row r="395">
      <c r="A395" s="135">
        <v>394.0</v>
      </c>
      <c r="B395" s="135" t="s">
        <v>5922</v>
      </c>
      <c r="C395" s="135" t="s">
        <v>108</v>
      </c>
      <c r="D395" s="135">
        <v>67.0</v>
      </c>
      <c r="E395" s="135">
        <v>250.0</v>
      </c>
      <c r="F395" s="135">
        <v>7.0</v>
      </c>
      <c r="H395" s="135" t="s">
        <v>2355</v>
      </c>
      <c r="I395" s="142">
        <v>46186.08850694444</v>
      </c>
      <c r="J395" s="135" t="s">
        <v>1859</v>
      </c>
      <c r="K395" s="135">
        <v>2300.0</v>
      </c>
      <c r="L395" s="135">
        <v>5200.0</v>
      </c>
      <c r="M395" s="135">
        <v>5900.0</v>
      </c>
      <c r="N395" s="143">
        <v>43839.0</v>
      </c>
      <c r="O395" s="135" t="s">
        <v>1765</v>
      </c>
      <c r="P395" s="135" t="s">
        <v>1767</v>
      </c>
      <c r="Q395" s="135" t="s">
        <v>5929</v>
      </c>
      <c r="R395" s="135" t="s">
        <v>5932</v>
      </c>
      <c r="S395" s="135" t="s">
        <v>1817</v>
      </c>
    </row>
    <row r="396">
      <c r="A396" s="135">
        <v>395.0</v>
      </c>
      <c r="B396" s="135" t="s">
        <v>5935</v>
      </c>
      <c r="C396" s="135" t="s">
        <v>108</v>
      </c>
      <c r="D396" s="135">
        <v>3.0</v>
      </c>
      <c r="E396" s="135">
        <v>250.0</v>
      </c>
      <c r="F396" s="135">
        <v>1.7</v>
      </c>
      <c r="G396" s="135">
        <v>1.09</v>
      </c>
      <c r="H396" s="135" t="s">
        <v>391</v>
      </c>
      <c r="I396" s="142">
        <v>46185.54666666667</v>
      </c>
      <c r="J396" s="135" t="s">
        <v>5629</v>
      </c>
      <c r="K396" s="135">
        <v>2100.0</v>
      </c>
      <c r="L396" s="135">
        <v>600.0</v>
      </c>
      <c r="M396" s="135">
        <v>700.0</v>
      </c>
      <c r="N396" s="143">
        <v>42282.0</v>
      </c>
      <c r="O396" s="135" t="s">
        <v>1765</v>
      </c>
      <c r="P396" s="135" t="s">
        <v>1767</v>
      </c>
      <c r="Q396" s="135" t="s">
        <v>5943</v>
      </c>
      <c r="R396" s="135" t="s">
        <v>5944</v>
      </c>
      <c r="S396" s="135" t="s">
        <v>1770</v>
      </c>
    </row>
    <row r="397">
      <c r="A397" s="135">
        <v>396.0</v>
      </c>
      <c r="B397" s="135" t="s">
        <v>2036</v>
      </c>
      <c r="C397" s="135" t="s">
        <v>108</v>
      </c>
      <c r="D397" s="135">
        <v>52.0</v>
      </c>
      <c r="E397" s="135">
        <v>250.0</v>
      </c>
      <c r="F397" s="135">
        <v>7.0</v>
      </c>
      <c r="H397" s="135" t="s">
        <v>112</v>
      </c>
      <c r="I397" s="142">
        <v>46176.25413194444</v>
      </c>
      <c r="J397" s="135" t="s">
        <v>2038</v>
      </c>
      <c r="K397" s="135">
        <v>1400.0</v>
      </c>
      <c r="L397" s="135">
        <v>30000.0</v>
      </c>
      <c r="M397" s="135">
        <v>46000.0</v>
      </c>
      <c r="N397" s="143">
        <v>42851.0</v>
      </c>
      <c r="O397" s="135" t="s">
        <v>1846</v>
      </c>
      <c r="P397" s="135" t="s">
        <v>1767</v>
      </c>
      <c r="Q397" s="135" t="s">
        <v>2040</v>
      </c>
      <c r="R397" s="135" t="s">
        <v>2043</v>
      </c>
      <c r="S397" s="135" t="s">
        <v>1176</v>
      </c>
    </row>
    <row r="398">
      <c r="A398" s="135">
        <v>397.0</v>
      </c>
      <c r="B398" s="135" t="s">
        <v>5950</v>
      </c>
      <c r="C398" s="135" t="s">
        <v>108</v>
      </c>
      <c r="D398" s="135">
        <v>37.0</v>
      </c>
      <c r="E398" s="135">
        <v>250.0</v>
      </c>
      <c r="F398" s="135">
        <v>7.0</v>
      </c>
      <c r="H398" s="135" t="s">
        <v>2118</v>
      </c>
      <c r="I398" s="142">
        <v>46181.97511574074</v>
      </c>
      <c r="J398" s="135" t="s">
        <v>2142</v>
      </c>
      <c r="K398" s="135">
        <v>600.0</v>
      </c>
      <c r="L398" s="135">
        <v>4300.0</v>
      </c>
      <c r="M398" s="135">
        <v>4700.0</v>
      </c>
      <c r="N398" s="143">
        <v>43840.0</v>
      </c>
      <c r="O398" s="135" t="s">
        <v>1846</v>
      </c>
      <c r="P398" s="135" t="s">
        <v>1767</v>
      </c>
      <c r="Q398" s="135" t="s">
        <v>5957</v>
      </c>
      <c r="R398" s="135" t="s">
        <v>5959</v>
      </c>
      <c r="S398" s="135" t="s">
        <v>2006</v>
      </c>
    </row>
    <row r="399">
      <c r="A399" s="135">
        <v>398.0</v>
      </c>
      <c r="B399" s="135" t="s">
        <v>5961</v>
      </c>
      <c r="C399" s="135" t="s">
        <v>108</v>
      </c>
      <c r="D399" s="135">
        <v>69.0</v>
      </c>
      <c r="E399" s="135">
        <v>250.0</v>
      </c>
      <c r="F399" s="135">
        <v>0.6</v>
      </c>
      <c r="H399" s="135" t="s">
        <v>313</v>
      </c>
      <c r="I399" s="142">
        <v>46171.87726851852</v>
      </c>
      <c r="J399" s="135" t="s">
        <v>1834</v>
      </c>
      <c r="K399" s="135">
        <v>1700.0</v>
      </c>
      <c r="L399" s="135">
        <v>29000.0</v>
      </c>
      <c r="M399" s="135">
        <v>34000.0</v>
      </c>
      <c r="N399" s="143">
        <v>43847.0</v>
      </c>
      <c r="O399" s="135" t="s">
        <v>1765</v>
      </c>
      <c r="P399" s="135" t="s">
        <v>1767</v>
      </c>
      <c r="Q399" s="135" t="s">
        <v>5970</v>
      </c>
      <c r="R399" s="135" t="s">
        <v>5972</v>
      </c>
      <c r="S399" s="135" t="s">
        <v>1770</v>
      </c>
    </row>
    <row r="400">
      <c r="A400" s="135">
        <v>399.0</v>
      </c>
      <c r="B400" s="135" t="s">
        <v>5975</v>
      </c>
      <c r="C400" s="135" t="s">
        <v>108</v>
      </c>
      <c r="D400" s="135">
        <v>18.0</v>
      </c>
      <c r="E400" s="135">
        <v>250.0</v>
      </c>
      <c r="F400" s="135">
        <v>4.5</v>
      </c>
      <c r="H400" s="135" t="s">
        <v>1810</v>
      </c>
      <c r="I400" s="142">
        <v>46159.10943287037</v>
      </c>
      <c r="J400" s="135" t="s">
        <v>3868</v>
      </c>
      <c r="K400" s="135">
        <v>3800.0</v>
      </c>
      <c r="L400" s="135">
        <v>8700.0</v>
      </c>
      <c r="M400" s="135">
        <v>12000.0</v>
      </c>
      <c r="N400" s="143">
        <v>43840.0</v>
      </c>
      <c r="O400" s="135" t="s">
        <v>1765</v>
      </c>
      <c r="P400" s="135" t="s">
        <v>1767</v>
      </c>
      <c r="Q400" s="135" t="s">
        <v>5980</v>
      </c>
      <c r="R400" s="135" t="s">
        <v>5982</v>
      </c>
      <c r="S400" s="135" t="s">
        <v>1176</v>
      </c>
    </row>
    <row r="401">
      <c r="A401" s="135">
        <v>400.0</v>
      </c>
      <c r="B401" s="135" t="s">
        <v>5984</v>
      </c>
      <c r="C401" s="135" t="s">
        <v>108</v>
      </c>
      <c r="D401" s="135">
        <v>5.0</v>
      </c>
      <c r="E401" s="135">
        <v>250.0</v>
      </c>
      <c r="F401" s="135">
        <v>6.0</v>
      </c>
      <c r="H401" s="135" t="s">
        <v>2444</v>
      </c>
      <c r="I401" s="142">
        <v>46169.83555555555</v>
      </c>
      <c r="J401" s="135" t="s">
        <v>5988</v>
      </c>
      <c r="K401" s="135">
        <v>500.0</v>
      </c>
      <c r="L401" s="135">
        <v>600.0</v>
      </c>
      <c r="M401" s="135">
        <v>600.0</v>
      </c>
      <c r="N401" s="143">
        <v>42293.0</v>
      </c>
      <c r="O401" s="135" t="s">
        <v>1765</v>
      </c>
      <c r="P401" s="135" t="s">
        <v>1767</v>
      </c>
      <c r="Q401" s="135" t="s">
        <v>5991</v>
      </c>
      <c r="R401" s="135" t="s">
        <v>5993</v>
      </c>
      <c r="S401" s="135" t="s">
        <v>1788</v>
      </c>
    </row>
    <row r="402">
      <c r="A402" s="135">
        <v>401.0</v>
      </c>
      <c r="B402" s="135" t="s">
        <v>5994</v>
      </c>
      <c r="C402" s="135" t="s">
        <v>108</v>
      </c>
      <c r="D402" s="135">
        <v>23.0</v>
      </c>
      <c r="E402" s="135">
        <v>250.0</v>
      </c>
      <c r="F402" s="135">
        <v>2.0</v>
      </c>
      <c r="H402" s="135" t="s">
        <v>5998</v>
      </c>
      <c r="I402" s="142">
        <v>46171.54039351852</v>
      </c>
      <c r="J402" s="135" t="s">
        <v>1908</v>
      </c>
      <c r="K402" s="135">
        <v>2900.0</v>
      </c>
      <c r="L402" s="135">
        <v>150.0</v>
      </c>
      <c r="M402" s="135">
        <v>2200.0</v>
      </c>
      <c r="N402" s="143">
        <v>43430.0</v>
      </c>
      <c r="O402" s="135" t="s">
        <v>1903</v>
      </c>
      <c r="P402" s="135" t="s">
        <v>1767</v>
      </c>
      <c r="Q402" s="135" t="s">
        <v>6000</v>
      </c>
      <c r="R402" s="135" t="s">
        <v>6002</v>
      </c>
      <c r="S402" s="135" t="s">
        <v>1770</v>
      </c>
    </row>
    <row r="403">
      <c r="A403" s="135">
        <v>402.0</v>
      </c>
      <c r="B403" s="135" t="s">
        <v>6004</v>
      </c>
      <c r="C403" s="135" t="s">
        <v>108</v>
      </c>
      <c r="D403" s="135">
        <v>47.0</v>
      </c>
      <c r="E403" s="135">
        <v>250.0</v>
      </c>
      <c r="F403" s="135">
        <v>0.4</v>
      </c>
      <c r="H403" s="135" t="s">
        <v>198</v>
      </c>
      <c r="I403" s="142">
        <v>46164.904270833336</v>
      </c>
      <c r="J403" s="135" t="s">
        <v>1859</v>
      </c>
      <c r="K403" s="135">
        <v>1500.0</v>
      </c>
      <c r="L403" s="135">
        <v>9600.0</v>
      </c>
      <c r="M403" s="135">
        <v>14000.0</v>
      </c>
      <c r="N403" s="143">
        <v>43032.0</v>
      </c>
      <c r="O403" s="135" t="s">
        <v>1846</v>
      </c>
      <c r="P403" s="135" t="s">
        <v>1767</v>
      </c>
      <c r="Q403" s="135" t="s">
        <v>6010</v>
      </c>
      <c r="R403" s="135" t="s">
        <v>6011</v>
      </c>
      <c r="S403" s="135" t="s">
        <v>1176</v>
      </c>
    </row>
    <row r="404">
      <c r="A404" s="135">
        <v>403.0</v>
      </c>
      <c r="B404" s="135" t="s">
        <v>6014</v>
      </c>
      <c r="C404" s="135" t="s">
        <v>108</v>
      </c>
      <c r="D404" s="135">
        <v>43.0</v>
      </c>
      <c r="E404" s="135">
        <v>250.0</v>
      </c>
      <c r="F404" s="135">
        <v>1.6</v>
      </c>
      <c r="H404" s="135" t="s">
        <v>1760</v>
      </c>
      <c r="I404" s="142">
        <v>46160.116956018515</v>
      </c>
      <c r="J404" s="135" t="s">
        <v>1863</v>
      </c>
      <c r="K404" s="135">
        <v>3500.0</v>
      </c>
      <c r="L404" s="135">
        <v>11000.0</v>
      </c>
      <c r="M404" s="135">
        <v>14000.0</v>
      </c>
      <c r="N404" s="143">
        <v>43840.0</v>
      </c>
      <c r="O404" s="135" t="s">
        <v>1765</v>
      </c>
      <c r="P404" s="135" t="s">
        <v>1767</v>
      </c>
      <c r="Q404" s="135" t="s">
        <v>6021</v>
      </c>
      <c r="R404" s="135" t="s">
        <v>6022</v>
      </c>
      <c r="S404" s="135" t="s">
        <v>1176</v>
      </c>
    </row>
    <row r="405">
      <c r="A405" s="135">
        <v>404.0</v>
      </c>
      <c r="B405" s="135" t="s">
        <v>6026</v>
      </c>
      <c r="C405" s="135" t="s">
        <v>108</v>
      </c>
      <c r="D405" s="135">
        <v>61.0</v>
      </c>
      <c r="E405" s="135">
        <v>250.0</v>
      </c>
      <c r="F405" s="135">
        <v>4.0</v>
      </c>
      <c r="H405" s="135" t="s">
        <v>2118</v>
      </c>
      <c r="I405" s="142">
        <v>46165.68436342593</v>
      </c>
      <c r="J405" s="135" t="s">
        <v>2291</v>
      </c>
      <c r="K405" s="135">
        <v>1400.0</v>
      </c>
      <c r="L405" s="135">
        <v>3500.0</v>
      </c>
      <c r="M405" s="135">
        <v>3800.0</v>
      </c>
      <c r="N405" s="143">
        <v>43861.0</v>
      </c>
      <c r="O405" s="135" t="s">
        <v>1765</v>
      </c>
      <c r="P405" s="135" t="s">
        <v>1767</v>
      </c>
      <c r="Q405" s="135" t="s">
        <v>6030</v>
      </c>
      <c r="R405" s="135" t="s">
        <v>6032</v>
      </c>
      <c r="S405" s="135" t="s">
        <v>1770</v>
      </c>
    </row>
    <row r="406">
      <c r="A406" s="135">
        <v>405.0</v>
      </c>
      <c r="B406" s="135" t="s">
        <v>6033</v>
      </c>
      <c r="C406" s="135" t="s">
        <v>108</v>
      </c>
      <c r="D406" s="135">
        <v>55.0</v>
      </c>
      <c r="E406" s="135">
        <v>250.0</v>
      </c>
      <c r="F406" s="135">
        <v>0.35</v>
      </c>
      <c r="H406" s="135" t="s">
        <v>112</v>
      </c>
      <c r="I406" s="142">
        <v>46166.165138888886</v>
      </c>
      <c r="J406" s="135" t="s">
        <v>1928</v>
      </c>
      <c r="K406" s="135">
        <v>1700.0</v>
      </c>
      <c r="L406" s="135">
        <v>30000.0</v>
      </c>
      <c r="M406" s="135">
        <v>46000.0</v>
      </c>
      <c r="N406" s="143">
        <v>43843.0</v>
      </c>
      <c r="O406" s="135" t="s">
        <v>1765</v>
      </c>
      <c r="P406" s="135" t="s">
        <v>1767</v>
      </c>
      <c r="Q406" s="135" t="s">
        <v>6039</v>
      </c>
      <c r="S406" s="135" t="s">
        <v>1770</v>
      </c>
    </row>
    <row r="407">
      <c r="A407" s="135">
        <v>406.0</v>
      </c>
      <c r="B407" s="135" t="s">
        <v>6042</v>
      </c>
      <c r="C407" s="135" t="s">
        <v>108</v>
      </c>
      <c r="D407" s="135">
        <v>39.0</v>
      </c>
      <c r="E407" s="135">
        <v>250.0</v>
      </c>
      <c r="F407" s="135">
        <v>3.5</v>
      </c>
      <c r="H407" s="135" t="s">
        <v>6042</v>
      </c>
      <c r="I407" s="142">
        <v>46187.00409722222</v>
      </c>
      <c r="J407" s="135" t="s">
        <v>1795</v>
      </c>
      <c r="K407" s="135">
        <v>2700.0</v>
      </c>
      <c r="L407" s="135">
        <v>30.0</v>
      </c>
      <c r="M407" s="135">
        <v>40.0</v>
      </c>
      <c r="N407" s="143">
        <v>43612.0</v>
      </c>
      <c r="O407" s="135" t="s">
        <v>1903</v>
      </c>
      <c r="P407" s="135" t="s">
        <v>1767</v>
      </c>
      <c r="Q407" s="135" t="s">
        <v>6049</v>
      </c>
      <c r="R407" s="135" t="s">
        <v>6050</v>
      </c>
      <c r="S407" s="135" t="s">
        <v>1904</v>
      </c>
    </row>
    <row r="408">
      <c r="A408" s="135">
        <v>407.0</v>
      </c>
      <c r="B408" s="135" t="s">
        <v>6053</v>
      </c>
      <c r="C408" s="135" t="s">
        <v>108</v>
      </c>
      <c r="D408" s="135">
        <v>70.0</v>
      </c>
      <c r="E408" s="135">
        <v>250.0</v>
      </c>
      <c r="F408" s="135">
        <v>0.45</v>
      </c>
      <c r="H408" s="135" t="s">
        <v>137</v>
      </c>
      <c r="I408" s="142">
        <v>46188.24685185185</v>
      </c>
      <c r="J408" s="135" t="s">
        <v>1834</v>
      </c>
      <c r="K408" s="135">
        <v>450.0</v>
      </c>
      <c r="L408" s="135">
        <v>9700.0</v>
      </c>
      <c r="M408" s="135">
        <v>13000.0</v>
      </c>
      <c r="N408" s="143">
        <v>42807.0</v>
      </c>
      <c r="O408" s="135" t="s">
        <v>1846</v>
      </c>
      <c r="P408" s="135" t="s">
        <v>1767</v>
      </c>
      <c r="Q408" s="135" t="s">
        <v>6061</v>
      </c>
      <c r="R408" s="135" t="s">
        <v>6062</v>
      </c>
      <c r="S408" s="135" t="s">
        <v>1770</v>
      </c>
    </row>
    <row r="409">
      <c r="A409" s="135">
        <v>408.0</v>
      </c>
      <c r="B409" s="135" t="s">
        <v>6063</v>
      </c>
      <c r="C409" s="135" t="s">
        <v>108</v>
      </c>
      <c r="D409" s="135">
        <v>7.0</v>
      </c>
      <c r="E409" s="135">
        <v>250.0</v>
      </c>
      <c r="F409" s="135">
        <v>1.8</v>
      </c>
      <c r="H409" s="135" t="s">
        <v>2557</v>
      </c>
      <c r="I409" s="142">
        <v>46175.533738425926</v>
      </c>
      <c r="J409" s="135" t="s">
        <v>2592</v>
      </c>
      <c r="K409" s="135">
        <v>2500.0</v>
      </c>
      <c r="L409" s="135">
        <v>2700.0</v>
      </c>
      <c r="M409" s="135">
        <v>3000.0</v>
      </c>
      <c r="N409" s="143">
        <v>42757.0</v>
      </c>
      <c r="O409" s="135" t="s">
        <v>1765</v>
      </c>
      <c r="P409" s="135" t="s">
        <v>1767</v>
      </c>
      <c r="Q409" s="135" t="s">
        <v>6066</v>
      </c>
      <c r="R409" s="135" t="s">
        <v>6068</v>
      </c>
      <c r="S409" s="135" t="s">
        <v>1770</v>
      </c>
    </row>
    <row r="410">
      <c r="A410" s="135">
        <v>409.0</v>
      </c>
      <c r="B410" s="135" t="s">
        <v>6070</v>
      </c>
      <c r="C410" s="135" t="s">
        <v>108</v>
      </c>
      <c r="D410" s="135">
        <v>2.0</v>
      </c>
      <c r="E410" s="135">
        <v>250.0</v>
      </c>
      <c r="H410" s="135" t="s">
        <v>6071</v>
      </c>
      <c r="I410" s="142">
        <v>46179.56655092593</v>
      </c>
      <c r="J410" s="135" t="s">
        <v>1908</v>
      </c>
      <c r="K410" s="135">
        <v>3600.0</v>
      </c>
      <c r="L410" s="135">
        <v>30.0</v>
      </c>
      <c r="M410" s="135">
        <v>50.0</v>
      </c>
      <c r="N410" s="143">
        <v>42887.0</v>
      </c>
      <c r="O410" s="135" t="s">
        <v>1846</v>
      </c>
      <c r="P410" s="135" t="s">
        <v>1767</v>
      </c>
      <c r="Q410" s="135" t="s">
        <v>6077</v>
      </c>
      <c r="R410" s="135" t="s">
        <v>6078</v>
      </c>
      <c r="S410" s="135" t="s">
        <v>1176</v>
      </c>
    </row>
    <row r="411">
      <c r="A411" s="135">
        <v>410.0</v>
      </c>
      <c r="B411" s="135" t="s">
        <v>6079</v>
      </c>
      <c r="C411" s="135" t="s">
        <v>108</v>
      </c>
      <c r="D411" s="135">
        <v>53.0</v>
      </c>
      <c r="E411" s="135">
        <v>250.0</v>
      </c>
      <c r="F411" s="135">
        <v>0.4</v>
      </c>
      <c r="H411" s="135" t="s">
        <v>6079</v>
      </c>
      <c r="I411" s="142">
        <v>46185.96560185185</v>
      </c>
      <c r="J411" s="135" t="s">
        <v>2682</v>
      </c>
      <c r="K411" s="135">
        <v>5600.0</v>
      </c>
      <c r="L411" s="135">
        <v>100.0</v>
      </c>
      <c r="M411" s="135">
        <v>2200.0</v>
      </c>
      <c r="N411" s="143">
        <v>42288.0</v>
      </c>
      <c r="O411" s="135" t="s">
        <v>1765</v>
      </c>
      <c r="P411" s="135" t="s">
        <v>1767</v>
      </c>
      <c r="Q411" s="135" t="s">
        <v>6084</v>
      </c>
      <c r="R411" s="135" t="s">
        <v>6086</v>
      </c>
      <c r="S411" s="135" t="s">
        <v>1176</v>
      </c>
    </row>
    <row r="412">
      <c r="A412" s="135">
        <v>411.0</v>
      </c>
      <c r="B412" s="135" t="s">
        <v>6088</v>
      </c>
      <c r="C412" s="135" t="s">
        <v>108</v>
      </c>
      <c r="D412" s="135">
        <v>57.0</v>
      </c>
      <c r="E412" s="135">
        <v>250.0</v>
      </c>
      <c r="F412" s="135">
        <v>0.35</v>
      </c>
      <c r="H412" s="135" t="s">
        <v>1760</v>
      </c>
      <c r="I412" s="142">
        <v>46168.66525462963</v>
      </c>
      <c r="J412" s="135" t="s">
        <v>6091</v>
      </c>
      <c r="K412" s="135">
        <v>2600.0</v>
      </c>
      <c r="L412" s="135">
        <v>14000.0</v>
      </c>
      <c r="M412" s="135">
        <v>17000.0</v>
      </c>
      <c r="N412" s="143">
        <v>42400.0</v>
      </c>
      <c r="O412" s="135" t="s">
        <v>1765</v>
      </c>
      <c r="P412" s="135" t="s">
        <v>1767</v>
      </c>
      <c r="Q412" s="135" t="s">
        <v>6093</v>
      </c>
      <c r="R412" s="135" t="s">
        <v>6094</v>
      </c>
      <c r="S412" s="135" t="s">
        <v>1770</v>
      </c>
    </row>
    <row r="413">
      <c r="A413" s="135">
        <v>412.0</v>
      </c>
      <c r="B413" s="135" t="s">
        <v>6096</v>
      </c>
      <c r="C413" s="135" t="s">
        <v>108</v>
      </c>
      <c r="D413" s="135">
        <v>23.0</v>
      </c>
      <c r="E413" s="135">
        <v>250.0</v>
      </c>
      <c r="F413" s="135">
        <v>20.0</v>
      </c>
      <c r="H413" s="135" t="s">
        <v>6097</v>
      </c>
      <c r="I413" s="142">
        <v>46160.32366898148</v>
      </c>
      <c r="J413" s="135" t="s">
        <v>1834</v>
      </c>
      <c r="K413" s="135">
        <v>2200.0</v>
      </c>
      <c r="L413" s="135">
        <v>2300.0</v>
      </c>
      <c r="M413" s="135">
        <v>4800.0</v>
      </c>
      <c r="N413" s="143">
        <v>43841.0</v>
      </c>
      <c r="O413" s="135" t="s">
        <v>1765</v>
      </c>
      <c r="P413" s="135" t="s">
        <v>1767</v>
      </c>
      <c r="Q413" s="135" t="s">
        <v>6106</v>
      </c>
      <c r="R413" s="135" t="s">
        <v>6107</v>
      </c>
      <c r="S413" s="135" t="s">
        <v>1770</v>
      </c>
    </row>
    <row r="414">
      <c r="A414" s="135">
        <v>413.0</v>
      </c>
      <c r="B414" s="135" t="s">
        <v>6108</v>
      </c>
      <c r="C414" s="135" t="s">
        <v>108</v>
      </c>
      <c r="D414" s="135">
        <v>54.0</v>
      </c>
      <c r="E414" s="135">
        <v>250.0</v>
      </c>
      <c r="F414" s="135">
        <v>4.5</v>
      </c>
      <c r="H414" s="135" t="s">
        <v>4360</v>
      </c>
      <c r="I414" s="142">
        <v>46187.75111111111</v>
      </c>
      <c r="J414" s="135" t="s">
        <v>6109</v>
      </c>
      <c r="K414" s="135">
        <v>500.0</v>
      </c>
      <c r="L414" s="135">
        <v>6200.0</v>
      </c>
      <c r="M414" s="135">
        <v>9100.0</v>
      </c>
      <c r="N414" s="143">
        <v>42410.0</v>
      </c>
      <c r="O414" s="135" t="s">
        <v>1846</v>
      </c>
      <c r="P414" s="135" t="s">
        <v>1767</v>
      </c>
      <c r="Q414" s="135" t="s">
        <v>6111</v>
      </c>
      <c r="R414" s="135" t="s">
        <v>6113</v>
      </c>
      <c r="S414" s="135" t="s">
        <v>1770</v>
      </c>
    </row>
    <row r="415">
      <c r="A415" s="135">
        <v>414.0</v>
      </c>
      <c r="B415" s="135" t="s">
        <v>6115</v>
      </c>
      <c r="C415" s="135" t="s">
        <v>108</v>
      </c>
      <c r="D415" s="135">
        <v>9.0</v>
      </c>
      <c r="E415" s="135">
        <v>250.0</v>
      </c>
      <c r="F415" s="135">
        <v>4.5</v>
      </c>
      <c r="H415" s="135" t="s">
        <v>2681</v>
      </c>
      <c r="I415" s="142">
        <v>46182.07386574074</v>
      </c>
      <c r="J415" s="135" t="s">
        <v>2241</v>
      </c>
      <c r="K415" s="135">
        <v>2500.0</v>
      </c>
      <c r="L415" s="135">
        <v>2300.0</v>
      </c>
      <c r="M415" s="135">
        <v>3200.0</v>
      </c>
      <c r="N415" s="143">
        <v>42738.0</v>
      </c>
      <c r="O415" s="135" t="s">
        <v>1765</v>
      </c>
      <c r="P415" s="135" t="s">
        <v>1767</v>
      </c>
      <c r="Q415" s="135" t="s">
        <v>6118</v>
      </c>
      <c r="R415" s="135" t="s">
        <v>6120</v>
      </c>
      <c r="S415" s="135" t="s">
        <v>1176</v>
      </c>
    </row>
    <row r="416">
      <c r="A416" s="135">
        <v>415.0</v>
      </c>
      <c r="B416" s="135" t="s">
        <v>6122</v>
      </c>
      <c r="C416" s="135" t="s">
        <v>108</v>
      </c>
      <c r="D416" s="135">
        <v>31.0</v>
      </c>
      <c r="E416" s="135">
        <v>250.0</v>
      </c>
      <c r="F416" s="135">
        <v>0.35</v>
      </c>
      <c r="H416" s="135" t="s">
        <v>1760</v>
      </c>
      <c r="I416" s="142">
        <v>46177.234768518516</v>
      </c>
      <c r="J416" s="135" t="s">
        <v>2682</v>
      </c>
      <c r="K416" s="135">
        <v>2300.0</v>
      </c>
      <c r="L416" s="135">
        <v>12000.0</v>
      </c>
      <c r="M416" s="135">
        <v>15000.0</v>
      </c>
      <c r="N416" s="143">
        <v>42776.0</v>
      </c>
      <c r="O416" s="135" t="s">
        <v>1765</v>
      </c>
      <c r="P416" s="135" t="s">
        <v>1767</v>
      </c>
      <c r="Q416" s="135" t="s">
        <v>6125</v>
      </c>
      <c r="R416" s="135" t="s">
        <v>6127</v>
      </c>
      <c r="S416" s="135" t="s">
        <v>1176</v>
      </c>
    </row>
    <row r="417">
      <c r="A417" s="135">
        <v>416.0</v>
      </c>
      <c r="B417" s="135" t="s">
        <v>2071</v>
      </c>
      <c r="C417" s="135" t="s">
        <v>108</v>
      </c>
      <c r="D417" s="135">
        <v>0.0</v>
      </c>
      <c r="E417" s="135">
        <v>250.0</v>
      </c>
      <c r="F417" s="135">
        <v>0.4</v>
      </c>
      <c r="H417" s="135" t="s">
        <v>2071</v>
      </c>
      <c r="I417" s="142">
        <v>46176.625185185185</v>
      </c>
      <c r="J417" s="135" t="s">
        <v>2074</v>
      </c>
      <c r="K417" s="135">
        <v>3500.0</v>
      </c>
      <c r="L417" s="135">
        <v>150.0</v>
      </c>
      <c r="M417" s="135">
        <v>150.0</v>
      </c>
      <c r="N417" s="143">
        <v>42348.0</v>
      </c>
      <c r="O417" s="135" t="s">
        <v>1846</v>
      </c>
      <c r="P417" s="135" t="s">
        <v>1767</v>
      </c>
      <c r="Q417" s="135" t="s">
        <v>2075</v>
      </c>
      <c r="R417" s="135" t="s">
        <v>2076</v>
      </c>
      <c r="S417" s="135" t="s">
        <v>1871</v>
      </c>
    </row>
    <row r="418">
      <c r="A418" s="135">
        <v>417.0</v>
      </c>
      <c r="B418" s="135" t="s">
        <v>6135</v>
      </c>
      <c r="C418" s="135" t="s">
        <v>108</v>
      </c>
      <c r="D418" s="135">
        <v>26.0</v>
      </c>
      <c r="E418" s="135">
        <v>250.0</v>
      </c>
      <c r="F418" s="135">
        <v>3.0</v>
      </c>
      <c r="H418" s="135" t="s">
        <v>3746</v>
      </c>
      <c r="I418" s="142">
        <v>46180.569444444445</v>
      </c>
      <c r="J418" s="135" t="s">
        <v>6138</v>
      </c>
      <c r="K418" s="135">
        <v>3400.0</v>
      </c>
      <c r="L418" s="135">
        <v>350.0</v>
      </c>
      <c r="M418" s="135">
        <v>39000.0</v>
      </c>
      <c r="N418" s="143">
        <v>42344.0</v>
      </c>
      <c r="O418" s="135" t="s">
        <v>1765</v>
      </c>
      <c r="P418" s="135" t="s">
        <v>1767</v>
      </c>
      <c r="Q418" s="135" t="s">
        <v>6141</v>
      </c>
      <c r="R418" s="135" t="s">
        <v>6142</v>
      </c>
      <c r="S418" s="135" t="s">
        <v>1770</v>
      </c>
    </row>
    <row r="419">
      <c r="A419" s="135">
        <v>418.0</v>
      </c>
      <c r="B419" s="135" t="s">
        <v>6145</v>
      </c>
      <c r="C419" s="135" t="s">
        <v>108</v>
      </c>
      <c r="D419" s="135">
        <v>67.0</v>
      </c>
      <c r="E419" s="135">
        <v>250.0</v>
      </c>
      <c r="F419" s="135">
        <v>2.0</v>
      </c>
      <c r="H419" s="135" t="s">
        <v>313</v>
      </c>
      <c r="I419" s="142">
        <v>46189.69572916667</v>
      </c>
      <c r="J419" s="135" t="s">
        <v>2562</v>
      </c>
      <c r="K419" s="135">
        <v>600.0</v>
      </c>
      <c r="L419" s="135">
        <v>31000.0</v>
      </c>
      <c r="M419" s="135">
        <v>37000.0</v>
      </c>
      <c r="N419" s="143">
        <v>42860.0</v>
      </c>
      <c r="O419" s="135" t="s">
        <v>1846</v>
      </c>
      <c r="P419" s="135" t="s">
        <v>1767</v>
      </c>
      <c r="Q419" s="135" t="s">
        <v>6151</v>
      </c>
      <c r="R419" s="135" t="s">
        <v>6152</v>
      </c>
      <c r="S419" s="135" t="s">
        <v>1770</v>
      </c>
    </row>
    <row r="420">
      <c r="A420" s="135">
        <v>419.0</v>
      </c>
      <c r="B420" s="135" t="s">
        <v>6155</v>
      </c>
      <c r="C420" s="135" t="s">
        <v>108</v>
      </c>
      <c r="D420" s="135">
        <v>51.0</v>
      </c>
      <c r="E420" s="135">
        <v>250.0</v>
      </c>
      <c r="H420" s="135" t="s">
        <v>2118</v>
      </c>
      <c r="I420" s="142">
        <v>46182.95559027778</v>
      </c>
      <c r="J420" s="135" t="s">
        <v>3100</v>
      </c>
      <c r="K420" s="135">
        <v>350.0</v>
      </c>
      <c r="L420" s="135">
        <v>4400.0</v>
      </c>
      <c r="M420" s="135">
        <v>4900.0</v>
      </c>
      <c r="N420" s="143">
        <v>42977.0</v>
      </c>
      <c r="O420" s="135" t="s">
        <v>1846</v>
      </c>
      <c r="P420" s="135" t="s">
        <v>1767</v>
      </c>
      <c r="Q420" s="135" t="s">
        <v>6160</v>
      </c>
      <c r="S420" s="135" t="s">
        <v>1770</v>
      </c>
    </row>
    <row r="421">
      <c r="A421" s="135">
        <v>420.0</v>
      </c>
      <c r="B421" s="135" t="s">
        <v>6162</v>
      </c>
      <c r="C421" s="135" t="s">
        <v>108</v>
      </c>
      <c r="D421" s="135">
        <v>42.0</v>
      </c>
      <c r="E421" s="135">
        <v>250.0</v>
      </c>
      <c r="F421" s="135">
        <v>0.8</v>
      </c>
      <c r="H421" s="135" t="s">
        <v>112</v>
      </c>
      <c r="I421" s="142">
        <v>46167.444861111115</v>
      </c>
      <c r="J421" s="135" t="s">
        <v>1762</v>
      </c>
      <c r="K421" s="135">
        <v>3200.0</v>
      </c>
      <c r="L421" s="135">
        <v>30000.0</v>
      </c>
      <c r="M421" s="135">
        <v>45000.0</v>
      </c>
      <c r="N421" s="143">
        <v>43628.0</v>
      </c>
      <c r="O421" s="135" t="s">
        <v>1765</v>
      </c>
      <c r="P421" s="135" t="s">
        <v>1767</v>
      </c>
      <c r="Q421" s="135" t="s">
        <v>6166</v>
      </c>
      <c r="R421" s="135" t="s">
        <v>6168</v>
      </c>
      <c r="S421" s="135" t="s">
        <v>1770</v>
      </c>
    </row>
    <row r="422">
      <c r="A422" s="135">
        <v>421.0</v>
      </c>
      <c r="B422" s="135" t="s">
        <v>6170</v>
      </c>
      <c r="C422" s="135" t="s">
        <v>108</v>
      </c>
      <c r="D422" s="135">
        <v>55.0</v>
      </c>
      <c r="E422" s="135">
        <v>250.0</v>
      </c>
      <c r="F422" s="135">
        <v>8.0</v>
      </c>
      <c r="H422" s="135" t="s">
        <v>198</v>
      </c>
      <c r="I422" s="142">
        <v>46178.828356481485</v>
      </c>
      <c r="J422" s="135" t="s">
        <v>1949</v>
      </c>
      <c r="K422" s="135">
        <v>500.0</v>
      </c>
      <c r="L422" s="135">
        <v>10000.0</v>
      </c>
      <c r="M422" s="135">
        <v>16000.0</v>
      </c>
      <c r="N422" s="143">
        <v>43841.0</v>
      </c>
      <c r="O422" s="135" t="s">
        <v>1846</v>
      </c>
      <c r="P422" s="135" t="s">
        <v>1767</v>
      </c>
      <c r="Q422" s="135" t="s">
        <v>6172</v>
      </c>
      <c r="R422" s="135" t="s">
        <v>6173</v>
      </c>
      <c r="S422" s="135" t="s">
        <v>1176</v>
      </c>
    </row>
    <row r="423">
      <c r="A423" s="135">
        <v>422.0</v>
      </c>
      <c r="B423" s="135" t="s">
        <v>6176</v>
      </c>
      <c r="C423" s="135" t="s">
        <v>108</v>
      </c>
      <c r="D423" s="135">
        <v>54.0</v>
      </c>
      <c r="E423" s="135">
        <v>250.0</v>
      </c>
      <c r="F423" s="135">
        <v>0.7</v>
      </c>
      <c r="H423" s="135" t="s">
        <v>1981</v>
      </c>
      <c r="I423" s="142">
        <v>46159.043391203704</v>
      </c>
      <c r="J423" s="135" t="s">
        <v>1928</v>
      </c>
      <c r="K423" s="135">
        <v>3100.0</v>
      </c>
      <c r="L423" s="135">
        <v>25000.0</v>
      </c>
      <c r="M423" s="135">
        <v>41000.0</v>
      </c>
      <c r="N423" s="143">
        <v>43839.0</v>
      </c>
      <c r="O423" s="135" t="s">
        <v>1765</v>
      </c>
      <c r="P423" s="135" t="s">
        <v>1767</v>
      </c>
      <c r="Q423" s="135" t="s">
        <v>6180</v>
      </c>
      <c r="R423" s="135" t="s">
        <v>6181</v>
      </c>
      <c r="S423" s="135" t="s">
        <v>1176</v>
      </c>
    </row>
    <row r="424">
      <c r="A424" s="135">
        <v>423.0</v>
      </c>
      <c r="B424" s="135" t="s">
        <v>6184</v>
      </c>
      <c r="C424" s="135" t="s">
        <v>108</v>
      </c>
      <c r="D424" s="135">
        <v>42.0</v>
      </c>
      <c r="E424" s="135">
        <v>250.0</v>
      </c>
      <c r="F424" s="135">
        <v>8.0</v>
      </c>
      <c r="H424" s="135" t="s">
        <v>1981</v>
      </c>
      <c r="I424" s="142">
        <v>46185.67332175926</v>
      </c>
      <c r="J424" s="135" t="s">
        <v>5497</v>
      </c>
      <c r="K424" s="135">
        <v>1500.0</v>
      </c>
      <c r="L424" s="135">
        <v>8700.0</v>
      </c>
      <c r="M424" s="135">
        <v>31000.0</v>
      </c>
      <c r="N424" s="143">
        <v>42264.0</v>
      </c>
      <c r="O424" s="135" t="s">
        <v>1846</v>
      </c>
      <c r="P424" s="135" t="s">
        <v>1767</v>
      </c>
      <c r="Q424" s="135" t="s">
        <v>6187</v>
      </c>
      <c r="R424" s="135" t="s">
        <v>6188</v>
      </c>
      <c r="S424" s="135" t="s">
        <v>1770</v>
      </c>
    </row>
    <row r="425">
      <c r="A425" s="135">
        <v>424.0</v>
      </c>
      <c r="B425" s="135" t="s">
        <v>6190</v>
      </c>
      <c r="C425" s="135" t="s">
        <v>108</v>
      </c>
      <c r="D425" s="135">
        <v>11.0</v>
      </c>
      <c r="E425" s="135">
        <v>250.0</v>
      </c>
      <c r="F425" s="135">
        <v>0.9</v>
      </c>
      <c r="H425" s="135" t="s">
        <v>6193</v>
      </c>
      <c r="I425" s="142">
        <v>46168.505578703705</v>
      </c>
      <c r="J425" s="135" t="s">
        <v>6197</v>
      </c>
      <c r="K425" s="135">
        <v>2500.0</v>
      </c>
      <c r="L425" s="135">
        <v>50.0</v>
      </c>
      <c r="M425" s="135">
        <v>1100.0</v>
      </c>
      <c r="N425" s="143">
        <v>42430.0</v>
      </c>
      <c r="O425" s="135" t="s">
        <v>1765</v>
      </c>
      <c r="P425" s="135" t="s">
        <v>1767</v>
      </c>
      <c r="Q425" s="135" t="s">
        <v>6200</v>
      </c>
      <c r="R425" s="135" t="s">
        <v>6201</v>
      </c>
      <c r="S425" s="135" t="s">
        <v>1820</v>
      </c>
    </row>
    <row r="426">
      <c r="A426" s="135">
        <v>425.0</v>
      </c>
      <c r="B426" s="135" t="s">
        <v>6203</v>
      </c>
      <c r="C426" s="135" t="s">
        <v>108</v>
      </c>
      <c r="D426" s="135">
        <v>14.0</v>
      </c>
      <c r="E426" s="135">
        <v>250.0</v>
      </c>
      <c r="F426" s="135">
        <v>1.7</v>
      </c>
      <c r="H426" s="135" t="s">
        <v>1760</v>
      </c>
      <c r="I426" s="142">
        <v>46160.47184027778</v>
      </c>
      <c r="J426" s="135" t="s">
        <v>6207</v>
      </c>
      <c r="K426" s="135">
        <v>2900.0</v>
      </c>
      <c r="L426" s="135">
        <v>27000.0</v>
      </c>
      <c r="M426" s="135">
        <v>43000.0</v>
      </c>
      <c r="N426" s="143">
        <v>43840.0</v>
      </c>
      <c r="O426" s="135" t="s">
        <v>1765</v>
      </c>
      <c r="P426" s="135" t="s">
        <v>1767</v>
      </c>
      <c r="Q426" s="135" t="s">
        <v>6209</v>
      </c>
      <c r="R426" s="135" t="s">
        <v>6210</v>
      </c>
      <c r="S426" s="135" t="s">
        <v>1176</v>
      </c>
    </row>
    <row r="427">
      <c r="A427" s="135">
        <v>426.0</v>
      </c>
      <c r="B427" s="135" t="s">
        <v>6212</v>
      </c>
      <c r="C427" s="135" t="s">
        <v>108</v>
      </c>
      <c r="D427" s="135">
        <v>73.0</v>
      </c>
      <c r="E427" s="135">
        <v>250.0</v>
      </c>
      <c r="F427" s="135">
        <v>2.5</v>
      </c>
      <c r="H427" s="135" t="s">
        <v>1850</v>
      </c>
      <c r="I427" s="142">
        <v>46179.850173611114</v>
      </c>
      <c r="J427" s="135" t="s">
        <v>5860</v>
      </c>
      <c r="K427" s="135">
        <v>1500.0</v>
      </c>
      <c r="L427" s="135">
        <v>2100.0</v>
      </c>
      <c r="M427" s="135">
        <v>2200.0</v>
      </c>
      <c r="N427" s="143">
        <v>42473.0</v>
      </c>
      <c r="O427" s="135" t="s">
        <v>1765</v>
      </c>
      <c r="P427" s="135" t="s">
        <v>1767</v>
      </c>
      <c r="Q427" s="135" t="s">
        <v>6218</v>
      </c>
      <c r="R427" s="135" t="s">
        <v>6219</v>
      </c>
      <c r="S427" s="135" t="s">
        <v>1770</v>
      </c>
    </row>
    <row r="428">
      <c r="A428" s="135">
        <v>427.0</v>
      </c>
      <c r="B428" s="135" t="s">
        <v>6220</v>
      </c>
      <c r="C428" s="135" t="s">
        <v>108</v>
      </c>
      <c r="D428" s="135">
        <v>1.0</v>
      </c>
      <c r="E428" s="135">
        <v>250.0</v>
      </c>
      <c r="F428" s="135">
        <v>0.6</v>
      </c>
      <c r="H428" s="135" t="s">
        <v>198</v>
      </c>
      <c r="I428" s="142">
        <v>46168.01516203704</v>
      </c>
      <c r="J428" s="135" t="s">
        <v>2362</v>
      </c>
      <c r="K428" s="135">
        <v>350.0</v>
      </c>
      <c r="L428" s="135">
        <v>13000.0</v>
      </c>
      <c r="M428" s="135">
        <v>35000.0</v>
      </c>
      <c r="N428" s="143">
        <v>43202.0</v>
      </c>
      <c r="O428" s="135" t="s">
        <v>3349</v>
      </c>
      <c r="Q428" s="135" t="s">
        <v>6224</v>
      </c>
      <c r="R428" s="135" t="s">
        <v>6225</v>
      </c>
      <c r="S428" s="135" t="s">
        <v>1820</v>
      </c>
    </row>
    <row r="429">
      <c r="A429" s="135">
        <v>428.0</v>
      </c>
      <c r="B429" s="135" t="s">
        <v>6228</v>
      </c>
      <c r="C429" s="135" t="s">
        <v>108</v>
      </c>
      <c r="D429" s="135">
        <v>38.0</v>
      </c>
      <c r="E429" s="135">
        <v>250.0</v>
      </c>
      <c r="F429" s="135">
        <v>0.8</v>
      </c>
      <c r="H429" s="135" t="s">
        <v>6229</v>
      </c>
      <c r="I429" s="142">
        <v>46171.376597222225</v>
      </c>
      <c r="J429" s="135" t="s">
        <v>1863</v>
      </c>
      <c r="K429" s="135">
        <v>2700.0</v>
      </c>
      <c r="L429" s="135">
        <v>400.0</v>
      </c>
      <c r="M429" s="135">
        <v>60000.0</v>
      </c>
      <c r="N429" s="143">
        <v>42578.0</v>
      </c>
      <c r="O429" s="135" t="s">
        <v>1765</v>
      </c>
      <c r="P429" s="135" t="s">
        <v>1767</v>
      </c>
      <c r="Q429" s="135" t="s">
        <v>6233</v>
      </c>
      <c r="R429" s="135" t="s">
        <v>6235</v>
      </c>
      <c r="S429" s="135" t="s">
        <v>1176</v>
      </c>
    </row>
    <row r="430">
      <c r="A430" s="135">
        <v>429.0</v>
      </c>
      <c r="B430" s="135" t="s">
        <v>6236</v>
      </c>
      <c r="C430" s="135" t="s">
        <v>108</v>
      </c>
      <c r="D430" s="135">
        <v>20.0</v>
      </c>
      <c r="E430" s="135">
        <v>250.0</v>
      </c>
      <c r="F430" s="135">
        <v>6.0</v>
      </c>
      <c r="H430" s="135" t="s">
        <v>112</v>
      </c>
      <c r="I430" s="142">
        <v>46174.78039351852</v>
      </c>
      <c r="J430" s="135" t="s">
        <v>2859</v>
      </c>
      <c r="K430" s="135">
        <v>800.0</v>
      </c>
      <c r="L430" s="135">
        <v>29000.0</v>
      </c>
      <c r="M430" s="135">
        <v>46000.0</v>
      </c>
      <c r="N430" s="143">
        <v>42294.0</v>
      </c>
      <c r="O430" s="135" t="s">
        <v>1846</v>
      </c>
      <c r="P430" s="135" t="s">
        <v>1767</v>
      </c>
      <c r="Q430" s="135" t="s">
        <v>6240</v>
      </c>
      <c r="R430" s="135" t="s">
        <v>6241</v>
      </c>
      <c r="S430" s="135" t="s">
        <v>1770</v>
      </c>
    </row>
    <row r="431">
      <c r="A431" s="135">
        <v>430.0</v>
      </c>
      <c r="B431" s="135" t="s">
        <v>6242</v>
      </c>
      <c r="C431" s="135" t="s">
        <v>108</v>
      </c>
      <c r="D431" s="135">
        <v>12.0</v>
      </c>
      <c r="E431" s="135">
        <v>250.0</v>
      </c>
      <c r="H431" s="135" t="s">
        <v>1981</v>
      </c>
      <c r="I431" s="142">
        <v>46185.898460648146</v>
      </c>
      <c r="J431" s="135" t="s">
        <v>1795</v>
      </c>
      <c r="K431" s="135">
        <v>350.0</v>
      </c>
      <c r="L431" s="135">
        <v>8700.0</v>
      </c>
      <c r="M431" s="135">
        <v>31000.0</v>
      </c>
      <c r="N431" s="143">
        <v>43840.0</v>
      </c>
      <c r="O431" s="135" t="s">
        <v>1846</v>
      </c>
      <c r="P431" s="135" t="s">
        <v>1767</v>
      </c>
      <c r="Q431" s="135" t="s">
        <v>6249</v>
      </c>
      <c r="S431" s="135" t="s">
        <v>1176</v>
      </c>
    </row>
    <row r="432">
      <c r="A432" s="135">
        <v>431.0</v>
      </c>
      <c r="B432" s="135" t="s">
        <v>6251</v>
      </c>
      <c r="C432" s="135" t="s">
        <v>108</v>
      </c>
      <c r="D432" s="135">
        <v>52.0</v>
      </c>
      <c r="E432" s="135">
        <v>200.0</v>
      </c>
      <c r="F432" s="135">
        <v>5.0</v>
      </c>
      <c r="H432" s="135" t="s">
        <v>198</v>
      </c>
      <c r="I432" s="142">
        <v>46157.4134837963</v>
      </c>
      <c r="J432" s="135" t="s">
        <v>1920</v>
      </c>
      <c r="K432" s="135">
        <v>1300.0</v>
      </c>
      <c r="L432" s="135">
        <v>9400.0</v>
      </c>
      <c r="M432" s="135">
        <v>13000.0</v>
      </c>
      <c r="N432" s="143">
        <v>43413.0</v>
      </c>
      <c r="O432" s="135" t="s">
        <v>1846</v>
      </c>
      <c r="P432" s="135" t="s">
        <v>1767</v>
      </c>
      <c r="Q432" s="135" t="s">
        <v>6254</v>
      </c>
      <c r="R432" s="135" t="s">
        <v>6256</v>
      </c>
      <c r="S432" s="135" t="s">
        <v>1176</v>
      </c>
    </row>
    <row r="433">
      <c r="A433" s="135">
        <v>432.0</v>
      </c>
      <c r="B433" s="135" t="s">
        <v>6257</v>
      </c>
      <c r="C433" s="135" t="s">
        <v>108</v>
      </c>
      <c r="D433" s="135">
        <v>16.0</v>
      </c>
      <c r="E433" s="135">
        <v>200.0</v>
      </c>
      <c r="F433" s="135">
        <v>0.5</v>
      </c>
      <c r="H433" s="135" t="s">
        <v>2268</v>
      </c>
      <c r="I433" s="142">
        <v>46181.325150462966</v>
      </c>
      <c r="J433" s="135" t="s">
        <v>1795</v>
      </c>
      <c r="K433" s="135">
        <v>1400.0</v>
      </c>
      <c r="L433" s="135">
        <v>5700.0</v>
      </c>
      <c r="M433" s="135">
        <v>6400.0</v>
      </c>
      <c r="N433" s="143">
        <v>43841.0</v>
      </c>
      <c r="O433" s="135" t="s">
        <v>1765</v>
      </c>
      <c r="P433" s="135" t="s">
        <v>1767</v>
      </c>
      <c r="Q433" s="135" t="s">
        <v>6261</v>
      </c>
      <c r="R433" s="135" t="s">
        <v>6262</v>
      </c>
      <c r="S433" s="135" t="s">
        <v>1176</v>
      </c>
    </row>
    <row r="434">
      <c r="A434" s="135">
        <v>433.0</v>
      </c>
      <c r="B434" s="135" t="s">
        <v>6264</v>
      </c>
      <c r="C434" s="135" t="s">
        <v>108</v>
      </c>
      <c r="D434" s="135">
        <v>52.0</v>
      </c>
      <c r="E434" s="135">
        <v>200.0</v>
      </c>
      <c r="F434" s="135">
        <v>1.2</v>
      </c>
      <c r="G434" s="135">
        <v>2.38</v>
      </c>
      <c r="H434" s="135" t="s">
        <v>2929</v>
      </c>
      <c r="I434" s="142">
        <v>46183.65520833333</v>
      </c>
      <c r="J434" s="135" t="s">
        <v>1859</v>
      </c>
      <c r="K434" s="135">
        <v>400.0</v>
      </c>
      <c r="L434" s="135">
        <v>6600.0</v>
      </c>
      <c r="M434" s="135">
        <v>7100.0</v>
      </c>
      <c r="N434" s="143">
        <v>42250.0</v>
      </c>
      <c r="O434" s="135" t="s">
        <v>2932</v>
      </c>
      <c r="P434" s="135" t="s">
        <v>1767</v>
      </c>
      <c r="Q434" s="135" t="s">
        <v>6270</v>
      </c>
      <c r="R434" s="135" t="s">
        <v>6271</v>
      </c>
      <c r="S434" s="135" t="s">
        <v>1176</v>
      </c>
    </row>
    <row r="435">
      <c r="A435" s="135">
        <v>434.0</v>
      </c>
      <c r="B435" s="135" t="s">
        <v>6275</v>
      </c>
      <c r="C435" s="135" t="s">
        <v>108</v>
      </c>
      <c r="D435" s="135">
        <v>25.0</v>
      </c>
      <c r="E435" s="135">
        <v>200.0</v>
      </c>
      <c r="F435" s="135">
        <v>15.0</v>
      </c>
      <c r="H435" s="135" t="s">
        <v>198</v>
      </c>
      <c r="I435" s="142">
        <v>46158.59226851852</v>
      </c>
      <c r="J435" s="135" t="s">
        <v>1928</v>
      </c>
      <c r="K435" s="135">
        <v>1100.0</v>
      </c>
      <c r="L435" s="135">
        <v>11000.0</v>
      </c>
      <c r="M435" s="135">
        <v>31000.0</v>
      </c>
      <c r="N435" s="143">
        <v>43431.0</v>
      </c>
      <c r="O435" s="135" t="s">
        <v>1846</v>
      </c>
      <c r="P435" s="135" t="s">
        <v>1767</v>
      </c>
      <c r="Q435" s="135" t="s">
        <v>6281</v>
      </c>
      <c r="R435" s="135" t="s">
        <v>6282</v>
      </c>
      <c r="S435" s="135" t="s">
        <v>1770</v>
      </c>
    </row>
    <row r="436">
      <c r="A436" s="135">
        <v>435.0</v>
      </c>
      <c r="B436" s="135" t="s">
        <v>6284</v>
      </c>
      <c r="C436" s="135" t="s">
        <v>108</v>
      </c>
      <c r="D436" s="135">
        <v>70.0</v>
      </c>
      <c r="E436" s="135">
        <v>200.0</v>
      </c>
      <c r="H436" s="135" t="s">
        <v>313</v>
      </c>
      <c r="I436" s="142">
        <v>46159.8637962963</v>
      </c>
      <c r="J436" s="135" t="s">
        <v>2849</v>
      </c>
      <c r="K436" s="135">
        <v>350.0</v>
      </c>
      <c r="L436" s="135">
        <v>21000.0</v>
      </c>
      <c r="M436" s="135">
        <v>25000.0</v>
      </c>
      <c r="N436" s="143">
        <v>43863.0</v>
      </c>
      <c r="O436" s="135" t="s">
        <v>1765</v>
      </c>
      <c r="P436" s="135" t="s">
        <v>1767</v>
      </c>
      <c r="S436" s="135" t="s">
        <v>1770</v>
      </c>
    </row>
    <row r="437">
      <c r="A437" s="135">
        <v>436.0</v>
      </c>
      <c r="B437" s="135" t="s">
        <v>6291</v>
      </c>
      <c r="C437" s="135" t="s">
        <v>108</v>
      </c>
      <c r="D437" s="135">
        <v>16.0</v>
      </c>
      <c r="E437" s="135">
        <v>200.0</v>
      </c>
      <c r="F437" s="135">
        <v>0.25</v>
      </c>
      <c r="H437" s="135" t="s">
        <v>198</v>
      </c>
      <c r="I437" s="142">
        <v>46162.45269675926</v>
      </c>
      <c r="J437" s="135" t="s">
        <v>4889</v>
      </c>
      <c r="K437" s="135">
        <v>1800.0</v>
      </c>
      <c r="L437" s="135">
        <v>13000.0</v>
      </c>
      <c r="M437" s="135">
        <v>33000.0</v>
      </c>
      <c r="N437" s="143">
        <v>43062.0</v>
      </c>
      <c r="O437" s="135" t="s">
        <v>1765</v>
      </c>
      <c r="P437" s="135" t="s">
        <v>1767</v>
      </c>
      <c r="Q437" s="135" t="s">
        <v>6298</v>
      </c>
      <c r="R437" s="135" t="s">
        <v>6300</v>
      </c>
      <c r="S437" s="135" t="s">
        <v>1176</v>
      </c>
    </row>
    <row r="438">
      <c r="A438" s="135">
        <v>437.0</v>
      </c>
      <c r="B438" s="135" t="s">
        <v>6302</v>
      </c>
      <c r="C438" s="135" t="s">
        <v>108</v>
      </c>
      <c r="D438" s="135">
        <v>57.0</v>
      </c>
      <c r="E438" s="135">
        <v>200.0</v>
      </c>
      <c r="H438" s="135" t="s">
        <v>198</v>
      </c>
      <c r="I438" s="142">
        <v>46189.01627314815</v>
      </c>
      <c r="J438" s="135" t="s">
        <v>1949</v>
      </c>
      <c r="K438" s="135">
        <v>800.0</v>
      </c>
      <c r="L438" s="135">
        <v>11000.0</v>
      </c>
      <c r="M438" s="135">
        <v>16000.0</v>
      </c>
      <c r="N438" s="143">
        <v>43841.0</v>
      </c>
      <c r="O438" s="135" t="s">
        <v>1846</v>
      </c>
      <c r="P438" s="135" t="s">
        <v>1767</v>
      </c>
      <c r="S438" s="135" t="s">
        <v>1176</v>
      </c>
    </row>
    <row r="439">
      <c r="A439" s="135">
        <v>438.0</v>
      </c>
      <c r="B439" s="135" t="s">
        <v>6310</v>
      </c>
      <c r="C439" s="135" t="s">
        <v>108</v>
      </c>
      <c r="D439" s="135">
        <v>59.0</v>
      </c>
      <c r="E439" s="135">
        <v>200.0</v>
      </c>
      <c r="F439" s="135">
        <v>1.2</v>
      </c>
      <c r="H439" s="135" t="s">
        <v>6312</v>
      </c>
      <c r="I439" s="142">
        <v>46174.24901620371</v>
      </c>
      <c r="J439" s="135" t="s">
        <v>4236</v>
      </c>
      <c r="K439" s="135">
        <v>2000.0</v>
      </c>
      <c r="L439" s="135">
        <v>20000.0</v>
      </c>
      <c r="M439" s="135">
        <v>23000.0</v>
      </c>
      <c r="N439" s="143">
        <v>42372.0</v>
      </c>
      <c r="O439" s="135" t="s">
        <v>1903</v>
      </c>
      <c r="P439" s="135" t="s">
        <v>1767</v>
      </c>
      <c r="Q439" s="135" t="s">
        <v>6318</v>
      </c>
      <c r="R439" s="135" t="s">
        <v>6319</v>
      </c>
      <c r="S439" s="135" t="s">
        <v>1817</v>
      </c>
    </row>
    <row r="440">
      <c r="A440" s="135">
        <v>439.0</v>
      </c>
      <c r="B440" s="135" t="s">
        <v>6321</v>
      </c>
      <c r="C440" s="135" t="s">
        <v>108</v>
      </c>
      <c r="D440" s="135">
        <v>1.0</v>
      </c>
      <c r="E440" s="135">
        <v>200.0</v>
      </c>
      <c r="F440" s="135">
        <v>2.0</v>
      </c>
      <c r="H440" s="135" t="s">
        <v>6323</v>
      </c>
      <c r="I440" s="142">
        <v>46186.53818287037</v>
      </c>
      <c r="J440" s="135" t="s">
        <v>6324</v>
      </c>
      <c r="K440" s="135">
        <v>800.0</v>
      </c>
      <c r="L440" s="135">
        <v>450.0</v>
      </c>
      <c r="M440" s="135">
        <v>450.0</v>
      </c>
      <c r="N440" s="143">
        <v>43503.0</v>
      </c>
      <c r="O440" s="135" t="s">
        <v>1765</v>
      </c>
      <c r="P440" s="135" t="s">
        <v>1767</v>
      </c>
      <c r="S440" s="135" t="s">
        <v>1176</v>
      </c>
    </row>
    <row r="441">
      <c r="A441" s="135">
        <v>440.0</v>
      </c>
      <c r="B441" s="135" t="s">
        <v>6326</v>
      </c>
      <c r="C441" s="135" t="s">
        <v>108</v>
      </c>
      <c r="D441" s="135">
        <v>5.0</v>
      </c>
      <c r="E441" s="135">
        <v>200.0</v>
      </c>
      <c r="F441" s="135">
        <v>1.2</v>
      </c>
      <c r="H441" s="135" t="s">
        <v>6328</v>
      </c>
      <c r="I441" s="142">
        <v>46165.77746527778</v>
      </c>
      <c r="J441" s="135" t="s">
        <v>6091</v>
      </c>
      <c r="K441" s="135">
        <v>1300.0</v>
      </c>
      <c r="L441" s="135">
        <v>3300.0</v>
      </c>
      <c r="M441" s="135">
        <v>3700.0</v>
      </c>
      <c r="N441" s="143">
        <v>42328.0</v>
      </c>
      <c r="O441" s="135" t="s">
        <v>1765</v>
      </c>
      <c r="P441" s="135" t="s">
        <v>1767</v>
      </c>
      <c r="S441" s="135" t="s">
        <v>1770</v>
      </c>
    </row>
    <row r="442">
      <c r="A442" s="135">
        <v>441.0</v>
      </c>
      <c r="B442" s="135" t="s">
        <v>6333</v>
      </c>
      <c r="C442" s="135" t="s">
        <v>108</v>
      </c>
      <c r="D442" s="135">
        <v>62.0</v>
      </c>
      <c r="E442" s="135">
        <v>200.0</v>
      </c>
      <c r="H442" s="135" t="s">
        <v>198</v>
      </c>
      <c r="I442" s="142">
        <v>46181.31414351852</v>
      </c>
      <c r="J442" s="135" t="s">
        <v>1859</v>
      </c>
      <c r="K442" s="135">
        <v>1300.0</v>
      </c>
      <c r="L442" s="135">
        <v>10000.0</v>
      </c>
      <c r="M442" s="135">
        <v>16000.0</v>
      </c>
      <c r="N442" s="143">
        <v>43840.0</v>
      </c>
      <c r="O442" s="135" t="s">
        <v>1846</v>
      </c>
      <c r="P442" s="135" t="s">
        <v>1767</v>
      </c>
      <c r="Q442" s="135" t="s">
        <v>6339</v>
      </c>
      <c r="R442" s="135" t="s">
        <v>6341</v>
      </c>
      <c r="S442" s="135" t="s">
        <v>1770</v>
      </c>
    </row>
    <row r="443">
      <c r="A443" s="135">
        <v>442.0</v>
      </c>
      <c r="B443" s="135" t="s">
        <v>6343</v>
      </c>
      <c r="C443" s="135" t="s">
        <v>108</v>
      </c>
      <c r="D443" s="135">
        <v>27.0</v>
      </c>
      <c r="E443" s="135">
        <v>200.0</v>
      </c>
      <c r="F443" s="135">
        <v>0.7</v>
      </c>
      <c r="H443" s="135" t="s">
        <v>6346</v>
      </c>
      <c r="I443" s="142">
        <v>46189.97929398148</v>
      </c>
      <c r="J443" s="135" t="s">
        <v>1795</v>
      </c>
      <c r="K443" s="135">
        <v>3700.0</v>
      </c>
      <c r="L443" s="135">
        <v>350.0</v>
      </c>
      <c r="M443" s="135">
        <v>400.0</v>
      </c>
      <c r="N443" s="143">
        <v>42249.0</v>
      </c>
      <c r="O443" s="135" t="s">
        <v>1765</v>
      </c>
      <c r="P443" s="135" t="s">
        <v>1767</v>
      </c>
      <c r="Q443" s="135" t="s">
        <v>6351</v>
      </c>
      <c r="R443" s="135" t="s">
        <v>6352</v>
      </c>
      <c r="S443" s="135" t="s">
        <v>1176</v>
      </c>
    </row>
    <row r="444">
      <c r="A444" s="135">
        <v>443.0</v>
      </c>
      <c r="B444" s="135" t="s">
        <v>6354</v>
      </c>
      <c r="C444" s="135" t="s">
        <v>108</v>
      </c>
      <c r="D444" s="135">
        <v>23.0</v>
      </c>
      <c r="E444" s="135">
        <v>200.0</v>
      </c>
      <c r="F444" s="135">
        <v>0.1</v>
      </c>
      <c r="G444" s="135">
        <v>0.39</v>
      </c>
      <c r="H444" s="135" t="s">
        <v>6359</v>
      </c>
      <c r="I444" s="142">
        <v>46162.767800925925</v>
      </c>
      <c r="J444" s="135" t="s">
        <v>3868</v>
      </c>
      <c r="K444" s="135">
        <v>1600.0</v>
      </c>
      <c r="L444" s="135">
        <v>1200.0</v>
      </c>
      <c r="M444" s="135">
        <v>1300.0</v>
      </c>
      <c r="N444" s="143">
        <v>42297.0</v>
      </c>
      <c r="O444" s="135" t="s">
        <v>1903</v>
      </c>
      <c r="P444" s="135" t="s">
        <v>1767</v>
      </c>
      <c r="S444" s="135" t="s">
        <v>1788</v>
      </c>
    </row>
    <row r="445">
      <c r="A445" s="135">
        <v>444.0</v>
      </c>
      <c r="B445" s="135" t="s">
        <v>6364</v>
      </c>
      <c r="C445" s="135" t="s">
        <v>108</v>
      </c>
      <c r="D445" s="135">
        <v>2.0</v>
      </c>
      <c r="E445" s="135">
        <v>200.0</v>
      </c>
      <c r="F445" s="135">
        <v>4.5</v>
      </c>
      <c r="H445" s="135" t="s">
        <v>6369</v>
      </c>
      <c r="I445" s="142">
        <v>46187.83767361111</v>
      </c>
      <c r="J445" s="135" t="s">
        <v>6370</v>
      </c>
      <c r="K445" s="135">
        <v>2600.0</v>
      </c>
      <c r="L445" s="135">
        <v>1100.0</v>
      </c>
      <c r="M445" s="135">
        <v>16000.0</v>
      </c>
      <c r="N445" s="143">
        <v>43550.0</v>
      </c>
      <c r="O445" s="135" t="s">
        <v>1903</v>
      </c>
      <c r="P445" s="135" t="s">
        <v>1767</v>
      </c>
      <c r="S445" s="135" t="s">
        <v>1770</v>
      </c>
    </row>
    <row r="446">
      <c r="A446" s="135">
        <v>445.0</v>
      </c>
      <c r="B446" s="135" t="s">
        <v>6374</v>
      </c>
      <c r="C446" s="135" t="s">
        <v>108</v>
      </c>
      <c r="D446" s="135">
        <v>3.0</v>
      </c>
      <c r="E446" s="135">
        <v>200.0</v>
      </c>
      <c r="F446" s="135">
        <v>4.5</v>
      </c>
      <c r="H446" s="135" t="s">
        <v>6376</v>
      </c>
      <c r="I446" s="142">
        <v>46159.53931712963</v>
      </c>
      <c r="J446" s="135" t="s">
        <v>4205</v>
      </c>
      <c r="K446" s="135">
        <v>1800.0</v>
      </c>
      <c r="L446" s="135">
        <v>500.0</v>
      </c>
      <c r="M446" s="135">
        <v>600.0</v>
      </c>
      <c r="N446" s="143">
        <v>43840.0</v>
      </c>
      <c r="O446" s="135" t="s">
        <v>1765</v>
      </c>
      <c r="P446" s="135" t="s">
        <v>1767</v>
      </c>
      <c r="Q446" s="135" t="s">
        <v>6381</v>
      </c>
      <c r="R446" s="135" t="s">
        <v>6383</v>
      </c>
      <c r="S446" s="135" t="s">
        <v>1770</v>
      </c>
    </row>
    <row r="447">
      <c r="A447" s="135">
        <v>446.0</v>
      </c>
      <c r="B447" s="135" t="s">
        <v>6385</v>
      </c>
      <c r="C447" s="135" t="s">
        <v>108</v>
      </c>
      <c r="D447" s="135">
        <v>37.0</v>
      </c>
      <c r="E447" s="135">
        <v>200.0</v>
      </c>
      <c r="F447" s="135">
        <v>0.8</v>
      </c>
      <c r="H447" s="135" t="s">
        <v>112</v>
      </c>
      <c r="I447" s="142">
        <v>46175.27700231481</v>
      </c>
      <c r="J447" s="135" t="s">
        <v>2438</v>
      </c>
      <c r="K447" s="135">
        <v>2900.0</v>
      </c>
      <c r="L447" s="135">
        <v>29000.0</v>
      </c>
      <c r="M447" s="135">
        <v>46000.0</v>
      </c>
      <c r="N447" s="143">
        <v>43837.0</v>
      </c>
      <c r="O447" s="135" t="s">
        <v>1765</v>
      </c>
      <c r="P447" s="135" t="s">
        <v>1767</v>
      </c>
      <c r="Q447" s="135" t="s">
        <v>6390</v>
      </c>
      <c r="R447" s="135" t="s">
        <v>6391</v>
      </c>
      <c r="S447" s="135" t="s">
        <v>1770</v>
      </c>
    </row>
    <row r="448">
      <c r="A448" s="135">
        <v>447.0</v>
      </c>
      <c r="B448" s="135" t="s">
        <v>6394</v>
      </c>
      <c r="C448" s="135" t="s">
        <v>108</v>
      </c>
      <c r="D448" s="135">
        <v>56.0</v>
      </c>
      <c r="E448" s="135">
        <v>200.0</v>
      </c>
      <c r="F448" s="135">
        <v>6.0</v>
      </c>
      <c r="H448" s="135" t="s">
        <v>313</v>
      </c>
      <c r="I448" s="142">
        <v>46182.59509259259</v>
      </c>
      <c r="J448" s="135" t="s">
        <v>3460</v>
      </c>
      <c r="K448" s="135">
        <v>1200.0</v>
      </c>
      <c r="L448" s="135">
        <v>27000.0</v>
      </c>
      <c r="M448" s="135">
        <v>32000.0</v>
      </c>
      <c r="N448" s="143">
        <v>42531.0</v>
      </c>
      <c r="O448" s="135" t="s">
        <v>1765</v>
      </c>
      <c r="P448" s="135" t="s">
        <v>1767</v>
      </c>
      <c r="Q448" s="135" t="s">
        <v>6399</v>
      </c>
      <c r="R448" s="135" t="s">
        <v>6400</v>
      </c>
      <c r="S448" s="135" t="s">
        <v>1770</v>
      </c>
    </row>
    <row r="449">
      <c r="A449" s="135">
        <v>448.0</v>
      </c>
      <c r="B449" s="135" t="s">
        <v>6402</v>
      </c>
      <c r="C449" s="135" t="s">
        <v>108</v>
      </c>
      <c r="D449" s="135">
        <v>53.0</v>
      </c>
      <c r="E449" s="135">
        <v>200.0</v>
      </c>
      <c r="F449" s="135">
        <v>0.7</v>
      </c>
      <c r="H449" s="135" t="s">
        <v>112</v>
      </c>
      <c r="I449" s="142">
        <v>46162.719618055555</v>
      </c>
      <c r="J449" s="135" t="s">
        <v>1831</v>
      </c>
      <c r="K449" s="135">
        <v>1700.0</v>
      </c>
      <c r="L449" s="135">
        <v>6000.0</v>
      </c>
      <c r="M449" s="135">
        <v>17000.0</v>
      </c>
      <c r="N449" s="143">
        <v>43023.0</v>
      </c>
      <c r="O449" s="135" t="s">
        <v>1765</v>
      </c>
      <c r="P449" s="135" t="s">
        <v>1767</v>
      </c>
      <c r="Q449" s="135" t="s">
        <v>6407</v>
      </c>
      <c r="R449" s="135" t="s">
        <v>6410</v>
      </c>
      <c r="S449" s="135" t="s">
        <v>1770</v>
      </c>
    </row>
    <row r="450">
      <c r="A450" s="135">
        <v>449.0</v>
      </c>
      <c r="B450" s="135" t="s">
        <v>6411</v>
      </c>
      <c r="C450" s="135" t="s">
        <v>108</v>
      </c>
      <c r="D450" s="135">
        <v>10.0</v>
      </c>
      <c r="E450" s="135">
        <v>200.0</v>
      </c>
      <c r="F450" s="135">
        <v>2.5</v>
      </c>
      <c r="H450" s="135" t="s">
        <v>6411</v>
      </c>
      <c r="I450" s="142">
        <v>46186.573483796295</v>
      </c>
      <c r="J450" s="135" t="s">
        <v>4154</v>
      </c>
      <c r="K450" s="135">
        <v>1300.0</v>
      </c>
      <c r="L450" s="135">
        <v>450.0</v>
      </c>
      <c r="M450" s="135">
        <v>600.0</v>
      </c>
      <c r="N450" s="143">
        <v>42285.0</v>
      </c>
      <c r="O450" s="135" t="s">
        <v>1765</v>
      </c>
      <c r="P450" s="135" t="s">
        <v>1767</v>
      </c>
      <c r="Q450" s="135" t="s">
        <v>6415</v>
      </c>
      <c r="R450" s="135" t="s">
        <v>6417</v>
      </c>
      <c r="S450" s="135" t="s">
        <v>1788</v>
      </c>
    </row>
    <row r="451">
      <c r="A451" s="135">
        <v>450.0</v>
      </c>
      <c r="B451" s="135" t="s">
        <v>6418</v>
      </c>
      <c r="C451" s="135" t="s">
        <v>108</v>
      </c>
      <c r="D451" s="135">
        <v>64.0</v>
      </c>
      <c r="E451" s="135">
        <v>200.0</v>
      </c>
      <c r="F451" s="135">
        <v>3.0</v>
      </c>
      <c r="H451" s="135" t="s">
        <v>3746</v>
      </c>
      <c r="I451" s="142">
        <v>46185.82983796296</v>
      </c>
      <c r="J451" s="135" t="s">
        <v>1915</v>
      </c>
      <c r="K451" s="135">
        <v>1700.0</v>
      </c>
      <c r="L451" s="135">
        <v>500.0</v>
      </c>
      <c r="M451" s="135">
        <v>44000.0</v>
      </c>
      <c r="N451" s="143">
        <v>43003.0</v>
      </c>
      <c r="O451" s="135" t="s">
        <v>1765</v>
      </c>
      <c r="P451" s="135" t="s">
        <v>1767</v>
      </c>
      <c r="Q451" s="135" t="s">
        <v>6421</v>
      </c>
      <c r="R451" s="135" t="s">
        <v>6422</v>
      </c>
      <c r="S451" s="135" t="s">
        <v>1770</v>
      </c>
    </row>
    <row r="452">
      <c r="A452" s="135">
        <v>451.0</v>
      </c>
      <c r="B452" s="135" t="s">
        <v>6424</v>
      </c>
      <c r="C452" s="135" t="s">
        <v>108</v>
      </c>
      <c r="D452" s="135">
        <v>50.0</v>
      </c>
      <c r="E452" s="135">
        <v>200.0</v>
      </c>
      <c r="F452" s="135">
        <v>1.3</v>
      </c>
      <c r="H452" s="135" t="s">
        <v>2118</v>
      </c>
      <c r="I452" s="142">
        <v>46169.48798611111</v>
      </c>
      <c r="J452" s="135" t="s">
        <v>5655</v>
      </c>
      <c r="K452" s="135">
        <v>2400.0</v>
      </c>
      <c r="L452" s="135">
        <v>3800.0</v>
      </c>
      <c r="M452" s="135">
        <v>4200.0</v>
      </c>
      <c r="N452" s="143">
        <v>43839.0</v>
      </c>
      <c r="O452" s="135" t="s">
        <v>1765</v>
      </c>
      <c r="P452" s="135" t="s">
        <v>1767</v>
      </c>
      <c r="Q452" s="135" t="s">
        <v>6426</v>
      </c>
      <c r="R452" s="135" t="s">
        <v>6427</v>
      </c>
      <c r="S452" s="135" t="s">
        <v>1770</v>
      </c>
    </row>
    <row r="453">
      <c r="A453" s="135">
        <v>452.0</v>
      </c>
      <c r="B453" s="135" t="s">
        <v>6428</v>
      </c>
      <c r="C453" s="135" t="s">
        <v>108</v>
      </c>
      <c r="D453" s="135">
        <v>66.0</v>
      </c>
      <c r="E453" s="135">
        <v>200.0</v>
      </c>
      <c r="F453" s="135">
        <v>2.5</v>
      </c>
      <c r="H453" s="135" t="s">
        <v>6429</v>
      </c>
      <c r="I453" s="142">
        <v>46174.73158564815</v>
      </c>
      <c r="J453" s="135" t="s">
        <v>1920</v>
      </c>
      <c r="K453" s="135">
        <v>400.0</v>
      </c>
      <c r="L453" s="135">
        <v>1800.0</v>
      </c>
      <c r="M453" s="135">
        <v>2200.0</v>
      </c>
      <c r="N453" s="143">
        <v>42844.0</v>
      </c>
      <c r="O453" s="135" t="s">
        <v>1846</v>
      </c>
      <c r="P453" s="135" t="s">
        <v>1767</v>
      </c>
      <c r="Q453" s="135" t="s">
        <v>6433</v>
      </c>
      <c r="R453" s="135" t="s">
        <v>6434</v>
      </c>
      <c r="S453" s="135" t="s">
        <v>1770</v>
      </c>
    </row>
    <row r="454">
      <c r="A454" s="135">
        <v>453.0</v>
      </c>
      <c r="B454" s="135" t="s">
        <v>6437</v>
      </c>
      <c r="C454" s="135" t="s">
        <v>108</v>
      </c>
      <c r="D454" s="135">
        <v>45.0</v>
      </c>
      <c r="E454" s="135">
        <v>200.0</v>
      </c>
      <c r="F454" s="135">
        <v>2.5</v>
      </c>
      <c r="H454" s="135" t="s">
        <v>198</v>
      </c>
      <c r="I454" s="142">
        <v>46162.40111111111</v>
      </c>
      <c r="J454" s="135" t="s">
        <v>6440</v>
      </c>
      <c r="K454" s="135">
        <v>200.0</v>
      </c>
      <c r="L454" s="135">
        <v>13000.0</v>
      </c>
      <c r="M454" s="135">
        <v>33000.0</v>
      </c>
      <c r="N454" s="143">
        <v>43999.0</v>
      </c>
      <c r="O454" s="135" t="s">
        <v>1846</v>
      </c>
      <c r="P454" s="135" t="s">
        <v>1767</v>
      </c>
      <c r="Q454" s="135" t="s">
        <v>6443</v>
      </c>
      <c r="R454" s="135" t="s">
        <v>6445</v>
      </c>
      <c r="S454" s="135" t="s">
        <v>1176</v>
      </c>
    </row>
    <row r="455">
      <c r="A455" s="135">
        <v>454.0</v>
      </c>
      <c r="B455" s="135" t="s">
        <v>6447</v>
      </c>
      <c r="C455" s="135" t="s">
        <v>108</v>
      </c>
      <c r="D455" s="135">
        <v>38.0</v>
      </c>
      <c r="E455" s="135">
        <v>200.0</v>
      </c>
      <c r="F455" s="135">
        <v>3.5</v>
      </c>
      <c r="H455" s="135" t="s">
        <v>313</v>
      </c>
      <c r="I455" s="142">
        <v>46178.69981481481</v>
      </c>
      <c r="J455" s="135" t="s">
        <v>3100</v>
      </c>
      <c r="K455" s="135">
        <v>1100.0</v>
      </c>
      <c r="L455" s="135">
        <v>27000.0</v>
      </c>
      <c r="M455" s="135">
        <v>33000.0</v>
      </c>
      <c r="N455" s="143">
        <v>43847.0</v>
      </c>
      <c r="O455" s="135" t="s">
        <v>1765</v>
      </c>
      <c r="P455" s="135" t="s">
        <v>1767</v>
      </c>
      <c r="S455" s="135" t="s">
        <v>1770</v>
      </c>
    </row>
    <row r="456">
      <c r="A456" s="135">
        <v>455.0</v>
      </c>
      <c r="B456" s="135" t="s">
        <v>6452</v>
      </c>
      <c r="C456" s="135" t="s">
        <v>108</v>
      </c>
      <c r="D456" s="135">
        <v>20.0</v>
      </c>
      <c r="E456" s="135">
        <v>200.0</v>
      </c>
      <c r="H456" s="135" t="s">
        <v>198</v>
      </c>
      <c r="I456" s="142">
        <v>46190.417337962965</v>
      </c>
      <c r="J456" s="135" t="s">
        <v>2362</v>
      </c>
      <c r="K456" s="135">
        <v>1700.0</v>
      </c>
      <c r="L456" s="135">
        <v>11000.0</v>
      </c>
      <c r="M456" s="135">
        <v>16000.0</v>
      </c>
      <c r="N456" s="143">
        <v>43837.0</v>
      </c>
      <c r="O456" s="135" t="s">
        <v>1765</v>
      </c>
      <c r="P456" s="135" t="s">
        <v>1767</v>
      </c>
      <c r="S456" s="135" t="s">
        <v>1176</v>
      </c>
    </row>
    <row r="457">
      <c r="A457" s="135">
        <v>456.0</v>
      </c>
      <c r="B457" s="135" t="s">
        <v>6457</v>
      </c>
      <c r="C457" s="135" t="s">
        <v>108</v>
      </c>
      <c r="D457" s="135">
        <v>63.0</v>
      </c>
      <c r="E457" s="135">
        <v>200.0</v>
      </c>
      <c r="F457" s="135">
        <v>0.45</v>
      </c>
      <c r="H457" s="135" t="s">
        <v>6459</v>
      </c>
      <c r="I457" s="142">
        <v>46184.09175925926</v>
      </c>
      <c r="J457" s="135" t="s">
        <v>4154</v>
      </c>
      <c r="K457" s="135">
        <v>2200.0</v>
      </c>
      <c r="L457" s="135">
        <v>450.0</v>
      </c>
      <c r="M457" s="135">
        <v>450.0</v>
      </c>
      <c r="N457" s="143">
        <v>42334.0</v>
      </c>
      <c r="O457" s="135" t="s">
        <v>1903</v>
      </c>
      <c r="P457" s="135" t="s">
        <v>1767</v>
      </c>
      <c r="Q457" s="135" t="s">
        <v>6465</v>
      </c>
      <c r="R457" s="135" t="s">
        <v>6466</v>
      </c>
      <c r="S457" s="135" t="s">
        <v>1770</v>
      </c>
    </row>
    <row r="458">
      <c r="A458" s="135">
        <v>457.0</v>
      </c>
      <c r="B458" s="135" t="s">
        <v>6467</v>
      </c>
      <c r="C458" s="135" t="s">
        <v>108</v>
      </c>
      <c r="D458" s="135">
        <v>14.0</v>
      </c>
      <c r="E458" s="135">
        <v>200.0</v>
      </c>
      <c r="H458" s="135" t="s">
        <v>112</v>
      </c>
      <c r="I458" s="142">
        <v>46163.82902777778</v>
      </c>
      <c r="J458" s="135" t="s">
        <v>6470</v>
      </c>
      <c r="K458" s="135">
        <v>1500.0</v>
      </c>
      <c r="L458" s="135">
        <v>17000.0</v>
      </c>
      <c r="M458" s="135">
        <v>20000.0</v>
      </c>
      <c r="N458" s="143">
        <v>43840.0</v>
      </c>
      <c r="O458" s="135" t="s">
        <v>1765</v>
      </c>
      <c r="P458" s="135" t="s">
        <v>1767</v>
      </c>
      <c r="S458" s="135" t="s">
        <v>1770</v>
      </c>
    </row>
    <row r="459">
      <c r="A459" s="135">
        <v>458.0</v>
      </c>
      <c r="B459" s="135" t="s">
        <v>6474</v>
      </c>
      <c r="C459" s="135" t="s">
        <v>108</v>
      </c>
      <c r="D459" s="135">
        <v>60.0</v>
      </c>
      <c r="E459" s="135">
        <v>200.0</v>
      </c>
      <c r="F459" s="135">
        <v>0.35</v>
      </c>
      <c r="H459" s="135" t="s">
        <v>1760</v>
      </c>
      <c r="I459" s="142">
        <v>46174.77883101852</v>
      </c>
      <c r="J459" s="135" t="s">
        <v>6479</v>
      </c>
      <c r="K459" s="135">
        <v>1600.0</v>
      </c>
      <c r="L459" s="135">
        <v>14000.0</v>
      </c>
      <c r="M459" s="135">
        <v>17000.0</v>
      </c>
      <c r="N459" s="143">
        <v>43840.0</v>
      </c>
      <c r="O459" s="135" t="s">
        <v>1765</v>
      </c>
      <c r="P459" s="135" t="s">
        <v>1767</v>
      </c>
      <c r="Q459" s="135" t="s">
        <v>6484</v>
      </c>
      <c r="R459" s="135" t="s">
        <v>6486</v>
      </c>
      <c r="S459" s="135" t="s">
        <v>1770</v>
      </c>
    </row>
    <row r="460">
      <c r="A460" s="135">
        <v>459.0</v>
      </c>
      <c r="B460" s="135" t="s">
        <v>6489</v>
      </c>
      <c r="C460" s="135" t="s">
        <v>108</v>
      </c>
      <c r="D460" s="135">
        <v>75.0</v>
      </c>
      <c r="E460" s="135">
        <v>200.0</v>
      </c>
      <c r="H460" s="135" t="s">
        <v>313</v>
      </c>
      <c r="I460" s="142">
        <v>46182.22148148148</v>
      </c>
      <c r="J460" s="135" t="s">
        <v>1834</v>
      </c>
      <c r="K460" s="135">
        <v>800.0</v>
      </c>
      <c r="L460" s="135">
        <v>27000.0</v>
      </c>
      <c r="M460" s="135">
        <v>32000.0</v>
      </c>
      <c r="N460" s="143">
        <v>43840.0</v>
      </c>
      <c r="O460" s="135" t="s">
        <v>1765</v>
      </c>
      <c r="P460" s="135" t="s">
        <v>1767</v>
      </c>
      <c r="S460" s="135" t="s">
        <v>1770</v>
      </c>
    </row>
    <row r="461">
      <c r="A461" s="135">
        <v>460.0</v>
      </c>
      <c r="B461" s="135" t="s">
        <v>6496</v>
      </c>
      <c r="C461" s="135" t="s">
        <v>108</v>
      </c>
      <c r="D461" s="135">
        <v>3.0</v>
      </c>
      <c r="E461" s="135">
        <v>200.0</v>
      </c>
      <c r="F461" s="135">
        <v>0.8</v>
      </c>
      <c r="H461" s="135" t="s">
        <v>1938</v>
      </c>
      <c r="I461" s="142">
        <v>46169.67140046296</v>
      </c>
      <c r="J461" s="135" t="s">
        <v>6503</v>
      </c>
      <c r="K461" s="135">
        <v>2800.0</v>
      </c>
      <c r="L461" s="135">
        <v>2900.0</v>
      </c>
      <c r="M461" s="135">
        <v>5000.0</v>
      </c>
      <c r="N461" s="143">
        <v>42401.0</v>
      </c>
      <c r="O461" s="135" t="s">
        <v>1765</v>
      </c>
      <c r="P461" s="135" t="s">
        <v>1767</v>
      </c>
      <c r="Q461" s="135" t="s">
        <v>6505</v>
      </c>
      <c r="R461" s="135" t="s">
        <v>6507</v>
      </c>
      <c r="S461" s="135" t="s">
        <v>1176</v>
      </c>
    </row>
    <row r="462">
      <c r="A462" s="135">
        <v>461.0</v>
      </c>
      <c r="B462" s="135" t="s">
        <v>6508</v>
      </c>
      <c r="C462" s="135" t="s">
        <v>108</v>
      </c>
      <c r="D462" s="135">
        <v>2.0</v>
      </c>
      <c r="E462" s="135">
        <v>200.0</v>
      </c>
      <c r="F462" s="135">
        <v>4.0</v>
      </c>
      <c r="H462" s="135" t="s">
        <v>3265</v>
      </c>
      <c r="I462" s="142">
        <v>46182.573796296296</v>
      </c>
      <c r="J462" s="135" t="s">
        <v>2100</v>
      </c>
      <c r="K462" s="135">
        <v>1100.0</v>
      </c>
      <c r="L462" s="135">
        <v>250.0</v>
      </c>
      <c r="M462" s="135">
        <v>350.0</v>
      </c>
      <c r="N462" s="143">
        <v>43641.0</v>
      </c>
      <c r="O462" s="135" t="s">
        <v>1765</v>
      </c>
      <c r="P462" s="135" t="s">
        <v>1767</v>
      </c>
      <c r="Q462" s="135" t="s">
        <v>6513</v>
      </c>
      <c r="R462" s="135" t="s">
        <v>6516</v>
      </c>
      <c r="S462" s="135" t="s">
        <v>1828</v>
      </c>
    </row>
    <row r="463">
      <c r="A463" s="135">
        <v>462.0</v>
      </c>
      <c r="B463" s="135" t="s">
        <v>6519</v>
      </c>
      <c r="C463" s="135" t="s">
        <v>108</v>
      </c>
      <c r="D463" s="135">
        <v>61.0</v>
      </c>
      <c r="E463" s="135">
        <v>200.0</v>
      </c>
      <c r="F463" s="135">
        <v>0.5</v>
      </c>
      <c r="H463" s="135" t="s">
        <v>112</v>
      </c>
      <c r="I463" s="142">
        <v>46171.32119212963</v>
      </c>
      <c r="J463" s="135" t="s">
        <v>1834</v>
      </c>
      <c r="K463" s="135">
        <v>2200.0</v>
      </c>
      <c r="L463" s="135">
        <v>29000.0</v>
      </c>
      <c r="M463" s="135">
        <v>45000.0</v>
      </c>
      <c r="N463" s="143">
        <v>42807.0</v>
      </c>
      <c r="O463" s="135" t="s">
        <v>1765</v>
      </c>
      <c r="P463" s="135" t="s">
        <v>1767</v>
      </c>
      <c r="Q463" s="135" t="s">
        <v>6526</v>
      </c>
      <c r="R463" s="135" t="s">
        <v>6528</v>
      </c>
      <c r="S463" s="135" t="s">
        <v>1770</v>
      </c>
    </row>
    <row r="464">
      <c r="A464" s="135">
        <v>463.0</v>
      </c>
      <c r="B464" s="135" t="s">
        <v>6529</v>
      </c>
      <c r="C464" s="135" t="s">
        <v>108</v>
      </c>
      <c r="D464" s="135">
        <v>61.0</v>
      </c>
      <c r="E464" s="135">
        <v>200.0</v>
      </c>
      <c r="F464" s="135">
        <v>2.5</v>
      </c>
      <c r="H464" s="135" t="s">
        <v>112</v>
      </c>
      <c r="I464" s="142">
        <v>46188.9816087963</v>
      </c>
      <c r="J464" s="135" t="s">
        <v>5655</v>
      </c>
      <c r="K464" s="135">
        <v>450.0</v>
      </c>
      <c r="L464" s="135">
        <v>29000.0</v>
      </c>
      <c r="M464" s="135">
        <v>46000.0</v>
      </c>
      <c r="N464" s="143">
        <v>43621.0</v>
      </c>
      <c r="O464" s="135" t="s">
        <v>1765</v>
      </c>
      <c r="P464" s="135" t="s">
        <v>1767</v>
      </c>
      <c r="Q464" s="135" t="s">
        <v>6534</v>
      </c>
      <c r="R464" s="135" t="s">
        <v>6535</v>
      </c>
      <c r="S464" s="135" t="s">
        <v>1176</v>
      </c>
    </row>
    <row r="465">
      <c r="A465" s="135">
        <v>464.0</v>
      </c>
      <c r="B465" s="135" t="s">
        <v>6540</v>
      </c>
      <c r="C465" s="135" t="s">
        <v>108</v>
      </c>
      <c r="D465" s="135">
        <v>60.0</v>
      </c>
      <c r="E465" s="135">
        <v>200.0</v>
      </c>
      <c r="F465" s="135">
        <v>7.0</v>
      </c>
      <c r="H465" s="135" t="s">
        <v>1760</v>
      </c>
      <c r="I465" s="142">
        <v>46176.86578703704</v>
      </c>
      <c r="J465" s="135" t="s">
        <v>1908</v>
      </c>
      <c r="K465" s="135">
        <v>800.0</v>
      </c>
      <c r="L465" s="135">
        <v>14000.0</v>
      </c>
      <c r="M465" s="135">
        <v>17000.0</v>
      </c>
      <c r="N465" s="143">
        <v>43840.0</v>
      </c>
      <c r="O465" s="135" t="s">
        <v>1846</v>
      </c>
      <c r="P465" s="135" t="s">
        <v>1767</v>
      </c>
      <c r="Q465" s="135" t="s">
        <v>6546</v>
      </c>
      <c r="R465" s="135">
        <v>222.0</v>
      </c>
      <c r="S465" s="135" t="s">
        <v>1871</v>
      </c>
    </row>
    <row r="466">
      <c r="A466" s="135">
        <v>465.0</v>
      </c>
      <c r="B466" s="135" t="s">
        <v>2096</v>
      </c>
      <c r="C466" s="135" t="s">
        <v>108</v>
      </c>
      <c r="D466" s="135">
        <v>13.0</v>
      </c>
      <c r="E466" s="135">
        <v>200.0</v>
      </c>
      <c r="F466" s="135">
        <v>0.5</v>
      </c>
      <c r="H466" s="135" t="s">
        <v>112</v>
      </c>
      <c r="I466" s="142">
        <v>46189.77633101852</v>
      </c>
      <c r="J466" s="135" t="s">
        <v>2100</v>
      </c>
      <c r="K466" s="135">
        <v>2700.0</v>
      </c>
      <c r="L466" s="135">
        <v>29000.0</v>
      </c>
      <c r="M466" s="135">
        <v>46000.0</v>
      </c>
      <c r="N466" s="143">
        <v>43839.0</v>
      </c>
      <c r="O466" s="135" t="s">
        <v>1765</v>
      </c>
      <c r="P466" s="135" t="s">
        <v>1767</v>
      </c>
      <c r="Q466" s="135" t="s">
        <v>2102</v>
      </c>
      <c r="R466" s="135" t="s">
        <v>2105</v>
      </c>
      <c r="S466" s="135" t="s">
        <v>1770</v>
      </c>
    </row>
    <row r="467">
      <c r="A467" s="135">
        <v>466.0</v>
      </c>
      <c r="B467" s="135" t="s">
        <v>6552</v>
      </c>
      <c r="C467" s="135" t="s">
        <v>108</v>
      </c>
      <c r="D467" s="135">
        <v>31.0</v>
      </c>
      <c r="E467" s="135">
        <v>200.0</v>
      </c>
      <c r="F467" s="135">
        <v>5.0</v>
      </c>
      <c r="H467" s="135" t="s">
        <v>198</v>
      </c>
      <c r="I467" s="142">
        <v>46187.66033564815</v>
      </c>
      <c r="J467" s="135" t="s">
        <v>1834</v>
      </c>
      <c r="K467" s="135">
        <v>1400.0</v>
      </c>
      <c r="L467" s="135">
        <v>11000.0</v>
      </c>
      <c r="M467" s="135">
        <v>16000.0</v>
      </c>
      <c r="N467" s="143">
        <v>42340.0</v>
      </c>
      <c r="O467" s="135" t="s">
        <v>1846</v>
      </c>
      <c r="P467" s="135" t="s">
        <v>1767</v>
      </c>
      <c r="Q467" s="135" t="s">
        <v>6557</v>
      </c>
      <c r="R467" s="135" t="s">
        <v>6559</v>
      </c>
      <c r="S467" s="135" t="s">
        <v>1176</v>
      </c>
    </row>
    <row r="468">
      <c r="A468" s="135">
        <v>467.0</v>
      </c>
      <c r="B468" s="135" t="s">
        <v>6561</v>
      </c>
      <c r="C468" s="135" t="s">
        <v>108</v>
      </c>
      <c r="D468" s="135">
        <v>17.0</v>
      </c>
      <c r="E468" s="135">
        <v>200.0</v>
      </c>
      <c r="F468" s="135">
        <v>1.3</v>
      </c>
      <c r="H468" s="135" t="s">
        <v>3068</v>
      </c>
      <c r="I468" s="142">
        <v>46169.670636574076</v>
      </c>
      <c r="J468" s="135" t="s">
        <v>6440</v>
      </c>
      <c r="K468" s="135">
        <v>700.0</v>
      </c>
      <c r="L468" s="135">
        <v>800.0</v>
      </c>
      <c r="M468" s="135">
        <v>900.0</v>
      </c>
      <c r="N468" s="143">
        <v>43782.0</v>
      </c>
      <c r="O468" s="135" t="s">
        <v>1765</v>
      </c>
      <c r="P468" s="135" t="s">
        <v>1767</v>
      </c>
      <c r="Q468" s="135" t="s">
        <v>6565</v>
      </c>
      <c r="R468" s="135" t="s">
        <v>6567</v>
      </c>
      <c r="S468" s="135" t="s">
        <v>1770</v>
      </c>
    </row>
    <row r="469">
      <c r="A469" s="135">
        <v>468.0</v>
      </c>
      <c r="B469" s="135" t="s">
        <v>6570</v>
      </c>
      <c r="C469" s="135" t="s">
        <v>108</v>
      </c>
      <c r="D469" s="135">
        <v>16.0</v>
      </c>
      <c r="E469" s="135">
        <v>200.0</v>
      </c>
      <c r="F469" s="135">
        <v>0.6</v>
      </c>
      <c r="H469" s="135" t="s">
        <v>1810</v>
      </c>
      <c r="I469" s="142">
        <v>46161.12960648148</v>
      </c>
      <c r="J469" s="135" t="s">
        <v>1831</v>
      </c>
      <c r="K469" s="135">
        <v>1600.0</v>
      </c>
      <c r="L469" s="135">
        <v>100.0</v>
      </c>
      <c r="M469" s="135">
        <v>100.0</v>
      </c>
      <c r="N469" s="143">
        <v>43840.0</v>
      </c>
      <c r="O469" s="135" t="s">
        <v>1765</v>
      </c>
      <c r="P469" s="135" t="s">
        <v>1767</v>
      </c>
      <c r="Q469" s="135" t="s">
        <v>6574</v>
      </c>
      <c r="R469" s="135" t="s">
        <v>6575</v>
      </c>
      <c r="S469" s="135" t="s">
        <v>1176</v>
      </c>
    </row>
    <row r="470">
      <c r="A470" s="135">
        <v>469.0</v>
      </c>
      <c r="B470" s="135" t="s">
        <v>2108</v>
      </c>
      <c r="C470" s="135" t="s">
        <v>108</v>
      </c>
      <c r="D470" s="135">
        <v>9.0</v>
      </c>
      <c r="E470" s="135">
        <v>200.0</v>
      </c>
      <c r="F470" s="135">
        <v>8.0</v>
      </c>
      <c r="H470" s="135" t="s">
        <v>1981</v>
      </c>
      <c r="I470" s="142">
        <v>46158.213541666664</v>
      </c>
      <c r="J470" s="135" t="s">
        <v>2115</v>
      </c>
      <c r="K470" s="135">
        <v>1100.0</v>
      </c>
      <c r="L470" s="135">
        <v>7200.0</v>
      </c>
      <c r="M470" s="135">
        <v>29000.0</v>
      </c>
      <c r="N470" s="143">
        <v>43261.0</v>
      </c>
      <c r="O470" s="135" t="s">
        <v>1846</v>
      </c>
      <c r="P470" s="135" t="s">
        <v>1767</v>
      </c>
      <c r="Q470" s="135" t="s">
        <v>2120</v>
      </c>
      <c r="R470" s="135" t="s">
        <v>2122</v>
      </c>
      <c r="S470" s="135" t="s">
        <v>1770</v>
      </c>
    </row>
    <row r="471">
      <c r="A471" s="135">
        <v>470.0</v>
      </c>
      <c r="B471" s="135" t="s">
        <v>6582</v>
      </c>
      <c r="C471" s="135" t="s">
        <v>108</v>
      </c>
      <c r="D471" s="135">
        <v>42.0</v>
      </c>
      <c r="E471" s="135">
        <v>200.0</v>
      </c>
      <c r="F471" s="135">
        <v>6.0</v>
      </c>
      <c r="H471" s="135" t="s">
        <v>1810</v>
      </c>
      <c r="I471" s="142">
        <v>46159.750243055554</v>
      </c>
      <c r="J471" s="135" t="s">
        <v>1865</v>
      </c>
      <c r="K471" s="135">
        <v>1200.0</v>
      </c>
      <c r="L471" s="135">
        <v>8700.0</v>
      </c>
      <c r="M471" s="135">
        <v>12000.0</v>
      </c>
      <c r="N471" s="143">
        <v>43431.0</v>
      </c>
      <c r="O471" s="135" t="s">
        <v>1846</v>
      </c>
      <c r="P471" s="135" t="s">
        <v>1767</v>
      </c>
      <c r="Q471" s="135" t="s">
        <v>6587</v>
      </c>
      <c r="R471" s="135" t="s">
        <v>6588</v>
      </c>
      <c r="S471" s="135" t="s">
        <v>1176</v>
      </c>
    </row>
    <row r="472">
      <c r="A472" s="135">
        <v>471.0</v>
      </c>
      <c r="B472" s="135" t="s">
        <v>6590</v>
      </c>
      <c r="C472" s="135" t="s">
        <v>108</v>
      </c>
      <c r="D472" s="135">
        <v>39.0</v>
      </c>
      <c r="E472" s="135">
        <v>200.0</v>
      </c>
      <c r="H472" s="135" t="s">
        <v>2118</v>
      </c>
      <c r="I472" s="142">
        <v>46178.66090277778</v>
      </c>
      <c r="J472" s="135" t="s">
        <v>1949</v>
      </c>
      <c r="K472" s="135">
        <v>350.0</v>
      </c>
      <c r="L472" s="135">
        <v>4000.0</v>
      </c>
      <c r="M472" s="135">
        <v>4500.0</v>
      </c>
      <c r="N472" s="143">
        <v>42280.0</v>
      </c>
      <c r="O472" s="135" t="s">
        <v>1846</v>
      </c>
      <c r="P472" s="135" t="s">
        <v>1767</v>
      </c>
      <c r="Q472" s="135" t="s">
        <v>6596</v>
      </c>
      <c r="R472" s="135" t="s">
        <v>6597</v>
      </c>
      <c r="S472" s="135" t="s">
        <v>1770</v>
      </c>
    </row>
    <row r="473">
      <c r="A473" s="135">
        <v>472.0</v>
      </c>
      <c r="B473" s="135" t="s">
        <v>6599</v>
      </c>
      <c r="C473" s="135" t="s">
        <v>108</v>
      </c>
      <c r="D473" s="135">
        <v>0.0</v>
      </c>
      <c r="E473" s="135">
        <v>200.0</v>
      </c>
      <c r="H473" s="135" t="s">
        <v>6604</v>
      </c>
      <c r="I473" s="142">
        <v>46178.2968287037</v>
      </c>
      <c r="J473" s="135" t="s">
        <v>4154</v>
      </c>
      <c r="K473" s="135">
        <v>350.0</v>
      </c>
      <c r="L473" s="135">
        <v>60.0</v>
      </c>
      <c r="M473" s="135">
        <v>60.0</v>
      </c>
      <c r="N473" s="143">
        <v>43856.0</v>
      </c>
      <c r="O473" s="135" t="s">
        <v>4483</v>
      </c>
      <c r="P473" s="135" t="s">
        <v>1767</v>
      </c>
      <c r="Q473" s="135" t="s">
        <v>6611</v>
      </c>
      <c r="R473" s="135">
        <v>136.0</v>
      </c>
      <c r="S473" s="135" t="s">
        <v>1176</v>
      </c>
    </row>
    <row r="474">
      <c r="A474" s="135">
        <v>473.0</v>
      </c>
      <c r="B474" s="135" t="s">
        <v>6613</v>
      </c>
      <c r="C474" s="135" t="s">
        <v>108</v>
      </c>
      <c r="D474" s="135">
        <v>47.0</v>
      </c>
      <c r="E474" s="135">
        <v>200.0</v>
      </c>
      <c r="F474" s="135">
        <v>2.5</v>
      </c>
      <c r="H474" s="135" t="s">
        <v>112</v>
      </c>
      <c r="I474" s="142">
        <v>46185.27690972222</v>
      </c>
      <c r="J474" s="135" t="s">
        <v>5497</v>
      </c>
      <c r="K474" s="135">
        <v>700.0</v>
      </c>
      <c r="L474" s="135">
        <v>29000.0</v>
      </c>
      <c r="M474" s="135">
        <v>45000.0</v>
      </c>
      <c r="N474" s="143">
        <v>42324.0</v>
      </c>
      <c r="O474" s="135" t="s">
        <v>1846</v>
      </c>
      <c r="P474" s="135" t="s">
        <v>1767</v>
      </c>
      <c r="Q474" s="135" t="s">
        <v>6622</v>
      </c>
      <c r="R474" s="135" t="s">
        <v>6623</v>
      </c>
      <c r="S474" s="135" t="s">
        <v>1176</v>
      </c>
    </row>
    <row r="475">
      <c r="A475" s="135">
        <v>474.0</v>
      </c>
      <c r="B475" s="135" t="s">
        <v>6625</v>
      </c>
      <c r="C475" s="135" t="s">
        <v>108</v>
      </c>
      <c r="D475" s="135">
        <v>47.0</v>
      </c>
      <c r="E475" s="135">
        <v>200.0</v>
      </c>
      <c r="F475" s="135">
        <v>5.0</v>
      </c>
      <c r="H475" s="135" t="s">
        <v>198</v>
      </c>
      <c r="I475" s="142">
        <v>46184.72119212963</v>
      </c>
      <c r="J475" s="135" t="s">
        <v>1859</v>
      </c>
      <c r="K475" s="135">
        <v>600.0</v>
      </c>
      <c r="L475" s="135">
        <v>11000.0</v>
      </c>
      <c r="M475" s="135">
        <v>15000.0</v>
      </c>
      <c r="N475" s="143">
        <v>44141.0</v>
      </c>
      <c r="O475" s="135" t="s">
        <v>1846</v>
      </c>
      <c r="P475" s="135" t="s">
        <v>1767</v>
      </c>
      <c r="Q475" s="135" t="s">
        <v>6632</v>
      </c>
      <c r="R475" s="135" t="s">
        <v>6634</v>
      </c>
      <c r="S475" s="135" t="s">
        <v>1176</v>
      </c>
    </row>
    <row r="476">
      <c r="A476" s="135">
        <v>475.0</v>
      </c>
      <c r="B476" s="135" t="s">
        <v>6636</v>
      </c>
      <c r="C476" s="135" t="s">
        <v>108</v>
      </c>
      <c r="D476" s="135">
        <v>44.0</v>
      </c>
      <c r="E476" s="135">
        <v>200.0</v>
      </c>
      <c r="F476" s="135">
        <v>1.7</v>
      </c>
      <c r="H476" s="135" t="s">
        <v>107</v>
      </c>
      <c r="I476" s="142">
        <v>46157.238333333335</v>
      </c>
      <c r="J476" s="135" t="s">
        <v>2291</v>
      </c>
      <c r="K476" s="135">
        <v>1600.0</v>
      </c>
      <c r="L476" s="135">
        <v>14000.0</v>
      </c>
      <c r="M476" s="135">
        <v>18000.0</v>
      </c>
      <c r="N476" s="143">
        <v>43840.0</v>
      </c>
      <c r="O476" s="135" t="s">
        <v>1765</v>
      </c>
      <c r="P476" s="135" t="s">
        <v>1767</v>
      </c>
      <c r="Q476" s="135" t="s">
        <v>6642</v>
      </c>
      <c r="R476" s="135" t="s">
        <v>6643</v>
      </c>
      <c r="S476" s="135" t="s">
        <v>1176</v>
      </c>
    </row>
    <row r="477">
      <c r="A477" s="135">
        <v>476.0</v>
      </c>
      <c r="B477" s="135" t="s">
        <v>6644</v>
      </c>
      <c r="C477" s="135" t="s">
        <v>108</v>
      </c>
      <c r="D477" s="135">
        <v>6.0</v>
      </c>
      <c r="E477" s="135">
        <v>200.0</v>
      </c>
      <c r="F477" s="135">
        <v>0.25</v>
      </c>
      <c r="H477" s="135" t="s">
        <v>6190</v>
      </c>
      <c r="I477" s="142">
        <v>46174.97170138889</v>
      </c>
      <c r="J477" s="135" t="s">
        <v>5497</v>
      </c>
      <c r="K477" s="135">
        <v>5900.0</v>
      </c>
      <c r="L477" s="135">
        <v>80.0</v>
      </c>
      <c r="M477" s="135">
        <v>2200.0</v>
      </c>
      <c r="N477" s="143">
        <v>43839.0</v>
      </c>
      <c r="O477" s="135" t="s">
        <v>1765</v>
      </c>
      <c r="P477" s="135" t="s">
        <v>1767</v>
      </c>
      <c r="Q477" s="135" t="s">
        <v>6647</v>
      </c>
      <c r="R477" s="135" t="s">
        <v>6648</v>
      </c>
      <c r="S477" s="135" t="s">
        <v>1820</v>
      </c>
    </row>
    <row r="478">
      <c r="A478" s="135">
        <v>477.0</v>
      </c>
      <c r="B478" s="135" t="s">
        <v>6651</v>
      </c>
      <c r="C478" s="135" t="s">
        <v>108</v>
      </c>
      <c r="D478" s="135">
        <v>61.0</v>
      </c>
      <c r="E478" s="135">
        <v>200.0</v>
      </c>
      <c r="F478" s="135">
        <v>0.6</v>
      </c>
      <c r="H478" s="135" t="s">
        <v>313</v>
      </c>
      <c r="I478" s="142">
        <v>46181.48747685185</v>
      </c>
      <c r="J478" s="135" t="s">
        <v>3460</v>
      </c>
      <c r="K478" s="135">
        <v>2100.0</v>
      </c>
      <c r="L478" s="135">
        <v>27000.0</v>
      </c>
      <c r="M478" s="135">
        <v>32000.0</v>
      </c>
      <c r="N478" s="143">
        <v>42395.0</v>
      </c>
      <c r="O478" s="135" t="s">
        <v>1903</v>
      </c>
      <c r="P478" s="135" t="s">
        <v>1767</v>
      </c>
      <c r="Q478" s="135" t="s">
        <v>6657</v>
      </c>
      <c r="R478" s="135" t="s">
        <v>6658</v>
      </c>
      <c r="S478" s="135" t="s">
        <v>1770</v>
      </c>
    </row>
    <row r="479">
      <c r="A479" s="135">
        <v>478.0</v>
      </c>
      <c r="B479" s="135" t="s">
        <v>6661</v>
      </c>
      <c r="C479" s="135" t="s">
        <v>108</v>
      </c>
      <c r="D479" s="135">
        <v>69.0</v>
      </c>
      <c r="E479" s="135">
        <v>200.0</v>
      </c>
      <c r="F479" s="135">
        <v>2.5</v>
      </c>
      <c r="H479" s="135" t="s">
        <v>1933</v>
      </c>
      <c r="I479" s="142">
        <v>46181.21640046296</v>
      </c>
      <c r="J479" s="135" t="s">
        <v>1908</v>
      </c>
      <c r="K479" s="135">
        <v>700.0</v>
      </c>
      <c r="L479" s="135">
        <v>500.0</v>
      </c>
      <c r="M479" s="135">
        <v>500.0</v>
      </c>
      <c r="N479" s="143">
        <v>43178.0</v>
      </c>
      <c r="O479" s="135" t="s">
        <v>1765</v>
      </c>
      <c r="P479" s="135" t="s">
        <v>1767</v>
      </c>
      <c r="Q479" s="135" t="s">
        <v>6665</v>
      </c>
      <c r="R479" s="135" t="s">
        <v>6667</v>
      </c>
      <c r="S479" s="135" t="s">
        <v>1817</v>
      </c>
    </row>
    <row r="480">
      <c r="A480" s="135">
        <v>479.0</v>
      </c>
      <c r="B480" s="135" t="s">
        <v>6669</v>
      </c>
      <c r="C480" s="135" t="s">
        <v>108</v>
      </c>
      <c r="D480" s="135">
        <v>61.0</v>
      </c>
      <c r="E480" s="135">
        <v>200.0</v>
      </c>
      <c r="F480" s="135">
        <v>13.0</v>
      </c>
      <c r="H480" s="135" t="s">
        <v>198</v>
      </c>
      <c r="I480" s="142">
        <v>46172.0547337963</v>
      </c>
      <c r="J480" s="135" t="s">
        <v>1859</v>
      </c>
      <c r="K480" s="135">
        <v>1400.0</v>
      </c>
      <c r="L480" s="135">
        <v>10000.0</v>
      </c>
      <c r="M480" s="135">
        <v>15000.0</v>
      </c>
      <c r="N480" s="143">
        <v>43842.0</v>
      </c>
      <c r="O480" s="135" t="s">
        <v>1846</v>
      </c>
      <c r="P480" s="135" t="s">
        <v>1767</v>
      </c>
      <c r="Q480" s="135" t="s">
        <v>6674</v>
      </c>
      <c r="R480" s="135" t="s">
        <v>6675</v>
      </c>
      <c r="S480" s="135" t="s">
        <v>1770</v>
      </c>
    </row>
    <row r="481">
      <c r="A481" s="135">
        <v>480.0</v>
      </c>
      <c r="B481" s="135" t="s">
        <v>6677</v>
      </c>
      <c r="C481" s="135" t="s">
        <v>108</v>
      </c>
      <c r="D481" s="135">
        <v>62.0</v>
      </c>
      <c r="E481" s="135">
        <v>200.0</v>
      </c>
      <c r="F481" s="135">
        <v>2.5</v>
      </c>
      <c r="H481" s="135" t="s">
        <v>1850</v>
      </c>
      <c r="I481" s="142">
        <v>46162.96184027778</v>
      </c>
      <c r="J481" s="135" t="s">
        <v>6679</v>
      </c>
      <c r="K481" s="135">
        <v>800.0</v>
      </c>
      <c r="L481" s="135">
        <v>9400.0</v>
      </c>
      <c r="M481" s="135">
        <v>10000.0</v>
      </c>
      <c r="N481" s="143">
        <v>42615.0</v>
      </c>
      <c r="O481" s="135" t="s">
        <v>1765</v>
      </c>
      <c r="P481" s="135" t="s">
        <v>1767</v>
      </c>
      <c r="S481" s="135" t="s">
        <v>1817</v>
      </c>
    </row>
    <row r="482">
      <c r="A482" s="135">
        <v>481.0</v>
      </c>
      <c r="B482" s="135" t="s">
        <v>6682</v>
      </c>
      <c r="C482" s="135" t="s">
        <v>108</v>
      </c>
      <c r="D482" s="135">
        <v>51.0</v>
      </c>
      <c r="E482" s="135">
        <v>200.0</v>
      </c>
      <c r="F482" s="135">
        <v>2.5</v>
      </c>
      <c r="H482" s="135" t="s">
        <v>6684</v>
      </c>
      <c r="I482" s="142">
        <v>46182.06216435185</v>
      </c>
      <c r="J482" s="135" t="s">
        <v>1859</v>
      </c>
      <c r="K482" s="135">
        <v>350.0</v>
      </c>
      <c r="L482" s="135">
        <v>300.0</v>
      </c>
      <c r="M482" s="135">
        <v>350.0</v>
      </c>
      <c r="N482" s="143">
        <v>42255.0</v>
      </c>
      <c r="O482" s="135" t="s">
        <v>1846</v>
      </c>
      <c r="P482" s="135" t="s">
        <v>1767</v>
      </c>
      <c r="Q482" s="135" t="s">
        <v>6688</v>
      </c>
      <c r="R482" s="135" t="s">
        <v>6689</v>
      </c>
      <c r="S482" s="135" t="s">
        <v>1770</v>
      </c>
    </row>
    <row r="483">
      <c r="A483" s="135">
        <v>482.0</v>
      </c>
      <c r="B483" s="135" t="s">
        <v>6691</v>
      </c>
      <c r="C483" s="135" t="s">
        <v>108</v>
      </c>
      <c r="D483" s="135">
        <v>38.0</v>
      </c>
      <c r="E483" s="135">
        <v>200.0</v>
      </c>
      <c r="F483" s="135">
        <v>1.2</v>
      </c>
      <c r="H483" s="135" t="s">
        <v>6694</v>
      </c>
      <c r="I483" s="142">
        <v>46176.82157407407</v>
      </c>
      <c r="J483" s="135" t="s">
        <v>1834</v>
      </c>
      <c r="K483" s="135">
        <v>1400.0</v>
      </c>
      <c r="L483" s="135">
        <v>1800.0</v>
      </c>
      <c r="M483" s="135">
        <v>2300.0</v>
      </c>
      <c r="N483" s="143">
        <v>43842.0</v>
      </c>
      <c r="O483" s="135" t="s">
        <v>1765</v>
      </c>
      <c r="P483" s="135" t="s">
        <v>1767</v>
      </c>
      <c r="Q483" s="135" t="s">
        <v>6699</v>
      </c>
      <c r="R483" s="135" t="s">
        <v>6700</v>
      </c>
      <c r="S483" s="135" t="s">
        <v>1904</v>
      </c>
    </row>
    <row r="484">
      <c r="A484" s="135">
        <v>483.0</v>
      </c>
      <c r="B484" s="135" t="s">
        <v>6702</v>
      </c>
      <c r="C484" s="135" t="s">
        <v>108</v>
      </c>
      <c r="D484" s="135">
        <v>40.0</v>
      </c>
      <c r="E484" s="135">
        <v>200.0</v>
      </c>
      <c r="H484" s="135" t="s">
        <v>2268</v>
      </c>
      <c r="I484" s="142">
        <v>46181.439467592594</v>
      </c>
      <c r="J484" s="135" t="s">
        <v>1908</v>
      </c>
      <c r="K484" s="135">
        <v>1400.0</v>
      </c>
      <c r="L484" s="135">
        <v>5700.0</v>
      </c>
      <c r="M484" s="135">
        <v>6400.0</v>
      </c>
      <c r="N484" s="143">
        <v>43841.0</v>
      </c>
      <c r="O484" s="135" t="s">
        <v>1846</v>
      </c>
      <c r="P484" s="135" t="s">
        <v>1767</v>
      </c>
      <c r="Q484" s="135" t="s">
        <v>6707</v>
      </c>
      <c r="R484" s="135" t="s">
        <v>6708</v>
      </c>
      <c r="S484" s="135" t="s">
        <v>1871</v>
      </c>
    </row>
    <row r="485">
      <c r="A485" s="135">
        <v>484.0</v>
      </c>
      <c r="B485" s="135" t="s">
        <v>391</v>
      </c>
      <c r="C485" s="135" t="s">
        <v>108</v>
      </c>
      <c r="D485" s="135">
        <v>39.0</v>
      </c>
      <c r="E485" s="135">
        <v>200.0</v>
      </c>
      <c r="F485" s="135">
        <v>1.2</v>
      </c>
      <c r="H485" s="135" t="s">
        <v>393</v>
      </c>
      <c r="I485" s="142">
        <v>46157.704618055555</v>
      </c>
      <c r="J485" s="135" t="s">
        <v>2164</v>
      </c>
      <c r="K485" s="135">
        <v>250.0</v>
      </c>
      <c r="L485" s="135">
        <v>500.0</v>
      </c>
      <c r="M485" s="135">
        <v>700.0</v>
      </c>
      <c r="N485" s="143">
        <v>42764.0</v>
      </c>
      <c r="O485" s="135" t="s">
        <v>1846</v>
      </c>
      <c r="P485" s="135" t="s">
        <v>1767</v>
      </c>
      <c r="S485" s="135" t="s">
        <v>1817</v>
      </c>
    </row>
    <row r="486">
      <c r="A486" s="135">
        <v>485.0</v>
      </c>
      <c r="B486" s="135" t="s">
        <v>6714</v>
      </c>
      <c r="C486" s="135" t="s">
        <v>108</v>
      </c>
      <c r="D486" s="135">
        <v>63.0</v>
      </c>
      <c r="E486" s="135">
        <v>200.0</v>
      </c>
      <c r="F486" s="135">
        <v>0.35</v>
      </c>
      <c r="H486" s="135" t="s">
        <v>6717</v>
      </c>
      <c r="I486" s="142">
        <v>46176.27915509259</v>
      </c>
      <c r="J486" s="135" t="s">
        <v>2253</v>
      </c>
      <c r="K486" s="135">
        <v>1800.0</v>
      </c>
      <c r="L486" s="135">
        <v>1500.0</v>
      </c>
      <c r="M486" s="135">
        <v>1600.0</v>
      </c>
      <c r="N486" s="143">
        <v>43837.0</v>
      </c>
      <c r="O486" s="135" t="s">
        <v>1765</v>
      </c>
      <c r="P486" s="135" t="s">
        <v>1767</v>
      </c>
      <c r="Q486" s="135" t="s">
        <v>6721</v>
      </c>
      <c r="R486" s="135" t="s">
        <v>6722</v>
      </c>
      <c r="S486" s="135" t="s">
        <v>1770</v>
      </c>
    </row>
    <row r="487">
      <c r="A487" s="135">
        <v>486.0</v>
      </c>
      <c r="B487" s="135" t="s">
        <v>6724</v>
      </c>
      <c r="C487" s="135" t="s">
        <v>108</v>
      </c>
      <c r="D487" s="135">
        <v>43.0</v>
      </c>
      <c r="E487" s="135">
        <v>200.0</v>
      </c>
      <c r="F487" s="135">
        <v>5.0</v>
      </c>
      <c r="H487" s="135" t="s">
        <v>112</v>
      </c>
      <c r="I487" s="142">
        <v>46178.01766203704</v>
      </c>
      <c r="J487" s="135" t="s">
        <v>6324</v>
      </c>
      <c r="K487" s="135">
        <v>1300.0</v>
      </c>
      <c r="L487" s="135">
        <v>30000.0</v>
      </c>
      <c r="M487" s="135">
        <v>46000.0</v>
      </c>
      <c r="N487" s="143">
        <v>43840.0</v>
      </c>
      <c r="O487" s="135" t="s">
        <v>1765</v>
      </c>
      <c r="P487" s="135" t="s">
        <v>1767</v>
      </c>
      <c r="Q487" s="135" t="s">
        <v>6729</v>
      </c>
      <c r="R487" s="135" t="s">
        <v>6730</v>
      </c>
      <c r="S487" s="135" t="s">
        <v>1176</v>
      </c>
    </row>
    <row r="488">
      <c r="A488" s="135">
        <v>487.0</v>
      </c>
      <c r="B488" s="135" t="s">
        <v>6731</v>
      </c>
      <c r="C488" s="135" t="s">
        <v>108</v>
      </c>
      <c r="D488" s="135">
        <v>53.0</v>
      </c>
      <c r="E488" s="135">
        <v>200.0</v>
      </c>
      <c r="F488" s="135">
        <v>0.5</v>
      </c>
      <c r="H488" s="135" t="s">
        <v>1981</v>
      </c>
      <c r="I488" s="142">
        <v>46157.182800925926</v>
      </c>
      <c r="J488" s="135" t="s">
        <v>2962</v>
      </c>
      <c r="K488" s="135">
        <v>2500.0</v>
      </c>
      <c r="L488" s="135">
        <v>25000.0</v>
      </c>
      <c r="M488" s="135">
        <v>40000.0</v>
      </c>
      <c r="N488" s="143">
        <v>43479.0</v>
      </c>
      <c r="O488" s="135" t="s">
        <v>1765</v>
      </c>
      <c r="P488" s="135" t="s">
        <v>1767</v>
      </c>
      <c r="Q488" s="135" t="s">
        <v>6735</v>
      </c>
      <c r="R488" s="135" t="s">
        <v>6736</v>
      </c>
      <c r="S488" s="135" t="s">
        <v>1770</v>
      </c>
    </row>
    <row r="489">
      <c r="A489" s="135">
        <v>488.0</v>
      </c>
      <c r="B489" s="135" t="s">
        <v>6738</v>
      </c>
      <c r="C489" s="135" t="s">
        <v>108</v>
      </c>
      <c r="D489" s="135">
        <v>67.0</v>
      </c>
      <c r="E489" s="135">
        <v>200.0</v>
      </c>
      <c r="F489" s="135">
        <v>1.6</v>
      </c>
      <c r="H489" s="135" t="s">
        <v>6312</v>
      </c>
      <c r="I489" s="142">
        <v>46187.68547453704</v>
      </c>
      <c r="J489" s="135" t="s">
        <v>1859</v>
      </c>
      <c r="K489" s="135">
        <v>250.0</v>
      </c>
      <c r="L489" s="135">
        <v>20000.0</v>
      </c>
      <c r="M489" s="135">
        <v>22000.0</v>
      </c>
      <c r="N489" s="143">
        <v>42662.0</v>
      </c>
      <c r="O489" s="135" t="s">
        <v>1846</v>
      </c>
      <c r="P489" s="135" t="s">
        <v>1767</v>
      </c>
      <c r="S489" s="135" t="s">
        <v>1817</v>
      </c>
    </row>
    <row r="490">
      <c r="A490" s="135">
        <v>489.0</v>
      </c>
      <c r="B490" s="135" t="s">
        <v>6743</v>
      </c>
      <c r="C490" s="135" t="s">
        <v>108</v>
      </c>
      <c r="D490" s="135">
        <v>6.0</v>
      </c>
      <c r="E490" s="135">
        <v>200.0</v>
      </c>
      <c r="H490" s="135" t="s">
        <v>6744</v>
      </c>
      <c r="I490" s="142">
        <v>46184.015497685185</v>
      </c>
      <c r="J490" s="135" t="s">
        <v>1915</v>
      </c>
      <c r="K490" s="135">
        <v>1700.0</v>
      </c>
      <c r="L490" s="135">
        <v>1500.0</v>
      </c>
      <c r="M490" s="135">
        <v>20000.0</v>
      </c>
      <c r="N490" s="143">
        <v>43840.0</v>
      </c>
      <c r="O490" s="135" t="s">
        <v>1765</v>
      </c>
      <c r="P490" s="135" t="s">
        <v>1767</v>
      </c>
      <c r="S490" s="135" t="s">
        <v>1176</v>
      </c>
    </row>
    <row r="491">
      <c r="A491" s="135">
        <v>490.0</v>
      </c>
      <c r="B491" s="135" t="s">
        <v>6746</v>
      </c>
      <c r="C491" s="135" t="s">
        <v>108</v>
      </c>
      <c r="D491" s="135">
        <v>12.0</v>
      </c>
      <c r="E491" s="135">
        <v>200.0</v>
      </c>
      <c r="F491" s="135">
        <v>7.0</v>
      </c>
      <c r="H491" s="135" t="s">
        <v>1760</v>
      </c>
      <c r="I491" s="142">
        <v>46186.38885416667</v>
      </c>
      <c r="J491" s="135" t="s">
        <v>4335</v>
      </c>
      <c r="K491" s="135">
        <v>1600.0</v>
      </c>
      <c r="L491" s="135">
        <v>12000.0</v>
      </c>
      <c r="M491" s="135">
        <v>16000.0</v>
      </c>
      <c r="N491" s="143">
        <v>43838.0</v>
      </c>
      <c r="O491" s="135" t="s">
        <v>1765</v>
      </c>
      <c r="P491" s="135" t="s">
        <v>1767</v>
      </c>
      <c r="S491" s="135" t="s">
        <v>1176</v>
      </c>
    </row>
    <row r="492">
      <c r="A492" s="135">
        <v>491.0</v>
      </c>
      <c r="B492" s="135" t="s">
        <v>6751</v>
      </c>
      <c r="C492" s="135" t="s">
        <v>108</v>
      </c>
      <c r="D492" s="135">
        <v>24.0</v>
      </c>
      <c r="E492" s="135">
        <v>200.0</v>
      </c>
      <c r="F492" s="135">
        <v>0.45</v>
      </c>
      <c r="H492" s="135" t="s">
        <v>2999</v>
      </c>
      <c r="I492" s="142">
        <v>46158.810162037036</v>
      </c>
      <c r="J492" s="135" t="s">
        <v>1920</v>
      </c>
      <c r="K492" s="135">
        <v>600.0</v>
      </c>
      <c r="L492" s="135">
        <v>1400.0</v>
      </c>
      <c r="M492" s="135">
        <v>1600.0</v>
      </c>
      <c r="N492" s="143">
        <v>42931.0</v>
      </c>
      <c r="O492" s="135" t="s">
        <v>1903</v>
      </c>
      <c r="P492" s="135" t="s">
        <v>1767</v>
      </c>
      <c r="Q492" s="135" t="s">
        <v>6754</v>
      </c>
      <c r="R492" s="135" t="s">
        <v>6755</v>
      </c>
      <c r="S492" s="135" t="s">
        <v>1788</v>
      </c>
    </row>
    <row r="493">
      <c r="A493" s="135">
        <v>492.0</v>
      </c>
      <c r="B493" s="135" t="s">
        <v>6757</v>
      </c>
      <c r="C493" s="135" t="s">
        <v>108</v>
      </c>
      <c r="D493" s="135">
        <v>31.0</v>
      </c>
      <c r="E493" s="135">
        <v>200.0</v>
      </c>
      <c r="H493" s="135" t="s">
        <v>1981</v>
      </c>
      <c r="I493" s="142">
        <v>46188.42130787037</v>
      </c>
      <c r="J493" s="135" t="s">
        <v>1859</v>
      </c>
      <c r="K493" s="135">
        <v>1300.0</v>
      </c>
      <c r="L493" s="135">
        <v>13000.0</v>
      </c>
      <c r="M493" s="135">
        <v>35000.0</v>
      </c>
      <c r="N493" s="143">
        <v>43840.0</v>
      </c>
      <c r="O493" s="135" t="s">
        <v>1846</v>
      </c>
      <c r="P493" s="135" t="s">
        <v>1767</v>
      </c>
      <c r="Q493" s="135" t="s">
        <v>6760</v>
      </c>
      <c r="R493" s="135" t="s">
        <v>6761</v>
      </c>
      <c r="S493" s="135" t="s">
        <v>1176</v>
      </c>
    </row>
    <row r="494">
      <c r="A494" s="135">
        <v>493.0</v>
      </c>
      <c r="B494" s="135" t="s">
        <v>6764</v>
      </c>
      <c r="C494" s="135" t="s">
        <v>108</v>
      </c>
      <c r="D494" s="135">
        <v>30.0</v>
      </c>
      <c r="E494" s="135">
        <v>200.0</v>
      </c>
      <c r="F494" s="135">
        <v>0.3</v>
      </c>
      <c r="H494" s="135" t="s">
        <v>6765</v>
      </c>
      <c r="I494" s="142">
        <v>46161.49269675926</v>
      </c>
      <c r="J494" s="135" t="s">
        <v>2446</v>
      </c>
      <c r="K494" s="135">
        <v>2300.0</v>
      </c>
      <c r="L494" s="135">
        <v>14000.0</v>
      </c>
      <c r="M494" s="135">
        <v>150000.0</v>
      </c>
      <c r="N494" s="143">
        <v>43839.0</v>
      </c>
      <c r="O494" s="135" t="s">
        <v>1765</v>
      </c>
      <c r="P494" s="135" t="s">
        <v>1767</v>
      </c>
      <c r="Q494" s="135" t="s">
        <v>6772</v>
      </c>
      <c r="R494" s="135" t="s">
        <v>6774</v>
      </c>
      <c r="S494" s="135" t="s">
        <v>1770</v>
      </c>
    </row>
    <row r="495">
      <c r="A495" s="135">
        <v>494.0</v>
      </c>
      <c r="B495" s="135" t="s">
        <v>6775</v>
      </c>
      <c r="C495" s="135" t="s">
        <v>108</v>
      </c>
      <c r="D495" s="135">
        <v>4.0</v>
      </c>
      <c r="E495" s="135">
        <v>200.0</v>
      </c>
      <c r="F495" s="135">
        <v>8.0</v>
      </c>
      <c r="H495" s="135" t="s">
        <v>6779</v>
      </c>
      <c r="I495" s="142">
        <v>46184.03444444444</v>
      </c>
      <c r="J495" s="135" t="s">
        <v>1908</v>
      </c>
      <c r="K495" s="135">
        <v>1700.0</v>
      </c>
      <c r="L495" s="135">
        <v>200.0</v>
      </c>
      <c r="M495" s="135">
        <v>7400.0</v>
      </c>
      <c r="N495" s="143">
        <v>43277.0</v>
      </c>
      <c r="O495" s="135" t="s">
        <v>1765</v>
      </c>
      <c r="P495" s="135" t="s">
        <v>1767</v>
      </c>
      <c r="S495" s="135" t="s">
        <v>1871</v>
      </c>
    </row>
    <row r="496">
      <c r="A496" s="135">
        <v>495.0</v>
      </c>
      <c r="B496" s="135" t="s">
        <v>2269</v>
      </c>
      <c r="C496" s="135" t="s">
        <v>108</v>
      </c>
      <c r="D496" s="135">
        <v>26.0</v>
      </c>
      <c r="E496" s="135">
        <v>200.0</v>
      </c>
      <c r="H496" s="135" t="s">
        <v>6229</v>
      </c>
      <c r="I496" s="142">
        <v>46165.22486111111</v>
      </c>
      <c r="J496" s="135" t="s">
        <v>6783</v>
      </c>
      <c r="K496" s="135">
        <v>2000.0</v>
      </c>
      <c r="L496" s="135">
        <v>300.0</v>
      </c>
      <c r="M496" s="135">
        <v>65000.0</v>
      </c>
      <c r="N496" s="143">
        <v>43839.0</v>
      </c>
      <c r="O496" s="135" t="s">
        <v>1903</v>
      </c>
      <c r="P496" s="135" t="s">
        <v>1767</v>
      </c>
      <c r="Q496" s="135" t="s">
        <v>6787</v>
      </c>
      <c r="R496" s="135" t="s">
        <v>6788</v>
      </c>
      <c r="S496" s="135" t="s">
        <v>1770</v>
      </c>
    </row>
    <row r="497">
      <c r="A497" s="135">
        <v>496.0</v>
      </c>
      <c r="B497" s="135" t="s">
        <v>6790</v>
      </c>
      <c r="C497" s="135" t="s">
        <v>108</v>
      </c>
      <c r="D497" s="135">
        <v>14.0</v>
      </c>
      <c r="E497" s="135">
        <v>200.0</v>
      </c>
      <c r="F497" s="135">
        <v>6.0</v>
      </c>
      <c r="H497" s="135" t="s">
        <v>107</v>
      </c>
      <c r="I497" s="142">
        <v>46157.783217592594</v>
      </c>
      <c r="J497" s="135" t="s">
        <v>1834</v>
      </c>
      <c r="K497" s="135">
        <v>2700.0</v>
      </c>
      <c r="L497" s="135">
        <v>14000.0</v>
      </c>
      <c r="M497" s="135">
        <v>18000.0</v>
      </c>
      <c r="N497" s="143">
        <v>43840.0</v>
      </c>
      <c r="O497" s="135" t="s">
        <v>1765</v>
      </c>
      <c r="P497" s="135" t="s">
        <v>1767</v>
      </c>
      <c r="Q497" s="135" t="s">
        <v>6792</v>
      </c>
      <c r="R497" s="135" t="s">
        <v>6794</v>
      </c>
      <c r="S497" s="135" t="s">
        <v>1176</v>
      </c>
    </row>
    <row r="498">
      <c r="A498" s="135">
        <v>497.0</v>
      </c>
      <c r="B498" s="135" t="s">
        <v>6796</v>
      </c>
      <c r="C498" s="135" t="s">
        <v>108</v>
      </c>
      <c r="D498" s="135">
        <v>46.0</v>
      </c>
      <c r="E498" s="135">
        <v>200.0</v>
      </c>
      <c r="F498" s="135">
        <v>1.7</v>
      </c>
      <c r="H498" s="135" t="s">
        <v>6797</v>
      </c>
      <c r="I498" s="142">
        <v>46172.36167824074</v>
      </c>
      <c r="J498" s="135" t="s">
        <v>1859</v>
      </c>
      <c r="K498" s="135">
        <v>3100.0</v>
      </c>
      <c r="L498" s="135">
        <v>10.0</v>
      </c>
      <c r="M498" s="135">
        <v>21000.0</v>
      </c>
      <c r="N498" s="143">
        <v>43839.0</v>
      </c>
      <c r="O498" s="135" t="s">
        <v>1765</v>
      </c>
      <c r="P498" s="135" t="s">
        <v>1767</v>
      </c>
      <c r="Q498" s="135" t="s">
        <v>6801</v>
      </c>
      <c r="R498" s="135" t="s">
        <v>6802</v>
      </c>
      <c r="S498" s="135" t="s">
        <v>1176</v>
      </c>
    </row>
    <row r="499">
      <c r="A499" s="135">
        <v>498.0</v>
      </c>
      <c r="B499" s="135" t="s">
        <v>6804</v>
      </c>
      <c r="C499" s="135" t="s">
        <v>108</v>
      </c>
      <c r="D499" s="135">
        <v>19.0</v>
      </c>
      <c r="E499" s="135">
        <v>200.0</v>
      </c>
      <c r="F499" s="135">
        <v>11.0</v>
      </c>
      <c r="H499" s="135" t="s">
        <v>6228</v>
      </c>
      <c r="I499" s="142">
        <v>46188.767430555556</v>
      </c>
      <c r="J499" s="135" t="s">
        <v>1915</v>
      </c>
      <c r="K499" s="135">
        <v>1500.0</v>
      </c>
      <c r="L499" s="135">
        <v>900.0</v>
      </c>
      <c r="M499" s="135">
        <v>67000.0</v>
      </c>
      <c r="N499" s="143">
        <v>43836.0</v>
      </c>
      <c r="O499" s="135" t="s">
        <v>1765</v>
      </c>
      <c r="P499" s="135" t="s">
        <v>1767</v>
      </c>
      <c r="Q499" s="135" t="s">
        <v>6808</v>
      </c>
      <c r="R499" s="135" t="s">
        <v>6809</v>
      </c>
      <c r="S499" s="135" t="s">
        <v>1176</v>
      </c>
    </row>
    <row r="500">
      <c r="A500" s="135">
        <v>499.0</v>
      </c>
      <c r="B500" s="135" t="s">
        <v>6810</v>
      </c>
      <c r="C500" s="135" t="s">
        <v>108</v>
      </c>
      <c r="D500" s="135">
        <v>52.0</v>
      </c>
      <c r="E500" s="135">
        <v>200.0</v>
      </c>
      <c r="F500" s="135">
        <v>10.0</v>
      </c>
      <c r="H500" s="135" t="s">
        <v>112</v>
      </c>
      <c r="I500" s="142">
        <v>46190.5890625</v>
      </c>
      <c r="J500" s="135" t="s">
        <v>2100</v>
      </c>
      <c r="K500" s="135">
        <v>1400.0</v>
      </c>
      <c r="L500" s="135">
        <v>29000.0</v>
      </c>
      <c r="M500" s="135">
        <v>46000.0</v>
      </c>
      <c r="N500" s="143">
        <v>43473.0</v>
      </c>
      <c r="O500" s="135" t="s">
        <v>1765</v>
      </c>
      <c r="P500" s="135" t="s">
        <v>1767</v>
      </c>
      <c r="S500" s="135" t="s">
        <v>1770</v>
      </c>
    </row>
    <row r="501">
      <c r="A501" s="135">
        <v>500.0</v>
      </c>
      <c r="B501" s="135" t="s">
        <v>6815</v>
      </c>
      <c r="C501" s="135" t="s">
        <v>108</v>
      </c>
      <c r="D501" s="135">
        <v>64.0</v>
      </c>
      <c r="E501" s="135">
        <v>200.0</v>
      </c>
      <c r="F501" s="135">
        <v>1.2</v>
      </c>
      <c r="H501" s="135" t="s">
        <v>6817</v>
      </c>
      <c r="I501" s="142">
        <v>46182.2803587963</v>
      </c>
      <c r="J501" s="135" t="s">
        <v>2291</v>
      </c>
      <c r="K501" s="135">
        <v>450.0</v>
      </c>
      <c r="L501" s="135">
        <v>350.0</v>
      </c>
      <c r="M501" s="135">
        <v>350.0</v>
      </c>
      <c r="N501" s="143">
        <v>42982.0</v>
      </c>
      <c r="O501" s="135" t="s">
        <v>1765</v>
      </c>
      <c r="P501" s="135" t="s">
        <v>1767</v>
      </c>
      <c r="S501" s="135" t="s">
        <v>6819</v>
      </c>
    </row>
    <row r="502">
      <c r="A502" s="135">
        <v>501.0</v>
      </c>
      <c r="B502" s="135" t="s">
        <v>6820</v>
      </c>
      <c r="C502" s="135" t="s">
        <v>108</v>
      </c>
      <c r="D502" s="135">
        <v>74.0</v>
      </c>
      <c r="E502" s="135">
        <v>200.0</v>
      </c>
      <c r="F502" s="135">
        <v>1.0</v>
      </c>
      <c r="H502" s="135" t="s">
        <v>6823</v>
      </c>
      <c r="I502" s="142">
        <v>46188.06741898148</v>
      </c>
      <c r="J502" s="135" t="s">
        <v>1834</v>
      </c>
      <c r="K502" s="135">
        <v>450.0</v>
      </c>
      <c r="L502" s="135">
        <v>90.0</v>
      </c>
      <c r="M502" s="135">
        <v>150.0</v>
      </c>
      <c r="N502" s="143">
        <v>43747.0</v>
      </c>
      <c r="O502" s="135" t="s">
        <v>1765</v>
      </c>
      <c r="P502" s="135" t="s">
        <v>1767</v>
      </c>
      <c r="S502" s="135" t="s">
        <v>6827</v>
      </c>
    </row>
    <row r="503">
      <c r="A503" s="135">
        <v>502.0</v>
      </c>
      <c r="B503" s="135" t="s">
        <v>6828</v>
      </c>
      <c r="C503" s="135" t="s">
        <v>108</v>
      </c>
      <c r="D503" s="135">
        <v>39.0</v>
      </c>
      <c r="E503" s="135">
        <v>200.0</v>
      </c>
      <c r="F503" s="135">
        <v>11.0</v>
      </c>
      <c r="H503" s="135" t="s">
        <v>198</v>
      </c>
      <c r="I503" s="142">
        <v>46180.429375</v>
      </c>
      <c r="J503" s="135" t="s">
        <v>1920</v>
      </c>
      <c r="K503" s="135">
        <v>2400.0</v>
      </c>
      <c r="L503" s="135">
        <v>14000.0</v>
      </c>
      <c r="M503" s="135">
        <v>36000.0</v>
      </c>
      <c r="N503" s="143">
        <v>42857.0</v>
      </c>
      <c r="O503" s="135" t="s">
        <v>1765</v>
      </c>
      <c r="P503" s="135" t="s">
        <v>1767</v>
      </c>
      <c r="Q503" s="135" t="s">
        <v>6833</v>
      </c>
      <c r="R503" s="135" t="s">
        <v>6834</v>
      </c>
      <c r="S503" s="135" t="s">
        <v>1176</v>
      </c>
    </row>
    <row r="504">
      <c r="A504" s="135">
        <v>503.0</v>
      </c>
      <c r="B504" s="135" t="s">
        <v>6837</v>
      </c>
      <c r="C504" s="135" t="s">
        <v>108</v>
      </c>
      <c r="D504" s="135">
        <v>67.0</v>
      </c>
      <c r="E504" s="135">
        <v>200.0</v>
      </c>
      <c r="F504" s="135">
        <v>3.5</v>
      </c>
      <c r="H504" s="135" t="s">
        <v>2929</v>
      </c>
      <c r="I504" s="142">
        <v>46183.02523148148</v>
      </c>
      <c r="J504" s="135" t="s">
        <v>1834</v>
      </c>
      <c r="K504" s="135">
        <v>1100.0</v>
      </c>
      <c r="L504" s="135">
        <v>6500.0</v>
      </c>
      <c r="M504" s="135">
        <v>7100.0</v>
      </c>
      <c r="N504" s="143">
        <v>43840.0</v>
      </c>
      <c r="O504" s="135" t="s">
        <v>1846</v>
      </c>
      <c r="P504" s="135" t="s">
        <v>1767</v>
      </c>
      <c r="Q504" s="135" t="s">
        <v>6842</v>
      </c>
      <c r="R504" s="135" t="s">
        <v>6843</v>
      </c>
      <c r="S504" s="135" t="s">
        <v>3609</v>
      </c>
    </row>
    <row r="505">
      <c r="A505" s="135">
        <v>504.0</v>
      </c>
      <c r="B505" s="135" t="s">
        <v>6845</v>
      </c>
      <c r="C505" s="135" t="s">
        <v>108</v>
      </c>
      <c r="D505" s="135">
        <v>40.0</v>
      </c>
      <c r="E505" s="135">
        <v>200.0</v>
      </c>
      <c r="F505" s="135">
        <v>4.0</v>
      </c>
      <c r="H505" s="135" t="s">
        <v>198</v>
      </c>
      <c r="I505" s="142">
        <v>46161.61347222222</v>
      </c>
      <c r="J505" s="135" t="s">
        <v>1920</v>
      </c>
      <c r="K505" s="135">
        <v>1200.0</v>
      </c>
      <c r="L505" s="135">
        <v>9400.0</v>
      </c>
      <c r="M505" s="135">
        <v>13000.0</v>
      </c>
      <c r="N505" s="143">
        <v>43262.0</v>
      </c>
      <c r="O505" s="135" t="s">
        <v>1846</v>
      </c>
      <c r="P505" s="135" t="s">
        <v>1767</v>
      </c>
      <c r="Q505" s="135" t="s">
        <v>6848</v>
      </c>
      <c r="R505" s="135" t="s">
        <v>6849</v>
      </c>
      <c r="S505" s="135" t="s">
        <v>1176</v>
      </c>
    </row>
    <row r="506">
      <c r="A506" s="135">
        <v>505.0</v>
      </c>
      <c r="B506" s="135" t="s">
        <v>6851</v>
      </c>
      <c r="C506" s="135" t="s">
        <v>108</v>
      </c>
      <c r="D506" s="135">
        <v>54.0</v>
      </c>
      <c r="E506" s="135">
        <v>200.0</v>
      </c>
      <c r="F506" s="135">
        <v>2.5</v>
      </c>
      <c r="G506" s="135">
        <v>1.85</v>
      </c>
      <c r="H506" s="135" t="s">
        <v>2909</v>
      </c>
      <c r="I506" s="142">
        <v>46169.96975694445</v>
      </c>
      <c r="J506" s="135" t="s">
        <v>1859</v>
      </c>
      <c r="K506" s="135">
        <v>450.0</v>
      </c>
      <c r="L506" s="135">
        <v>3100.0</v>
      </c>
      <c r="M506" s="135">
        <v>4000.0</v>
      </c>
      <c r="N506" s="143">
        <v>42280.0</v>
      </c>
      <c r="O506" s="135" t="s">
        <v>1846</v>
      </c>
      <c r="P506" s="135" t="s">
        <v>1767</v>
      </c>
      <c r="Q506" s="135" t="s">
        <v>6858</v>
      </c>
      <c r="R506" s="135" t="s">
        <v>6859</v>
      </c>
      <c r="S506" s="135" t="s">
        <v>1788</v>
      </c>
    </row>
    <row r="507">
      <c r="A507" s="135">
        <v>506.0</v>
      </c>
      <c r="B507" s="135" t="s">
        <v>2182</v>
      </c>
      <c r="C507" s="135" t="s">
        <v>108</v>
      </c>
      <c r="D507" s="135">
        <v>21.0</v>
      </c>
      <c r="E507" s="135">
        <v>200.0</v>
      </c>
      <c r="F507" s="135">
        <v>7.0</v>
      </c>
      <c r="H507" s="135" t="s">
        <v>107</v>
      </c>
      <c r="I507" s="142">
        <v>46185.31196759259</v>
      </c>
      <c r="J507" s="135" t="s">
        <v>2003</v>
      </c>
      <c r="K507" s="135">
        <v>800.0</v>
      </c>
      <c r="L507" s="135">
        <v>600.0</v>
      </c>
      <c r="M507" s="135">
        <v>1400.0</v>
      </c>
      <c r="N507" s="143">
        <v>42476.0</v>
      </c>
      <c r="O507" s="135" t="s">
        <v>1846</v>
      </c>
      <c r="P507" s="135" t="s">
        <v>1767</v>
      </c>
      <c r="Q507" s="135" t="s">
        <v>2188</v>
      </c>
      <c r="R507" s="135" t="s">
        <v>2189</v>
      </c>
      <c r="S507" s="135" t="s">
        <v>1176</v>
      </c>
    </row>
    <row r="508">
      <c r="A508" s="135">
        <v>507.0</v>
      </c>
      <c r="B508" s="135" t="s">
        <v>2194</v>
      </c>
      <c r="C508" s="135" t="s">
        <v>108</v>
      </c>
      <c r="D508" s="135">
        <v>9.0</v>
      </c>
      <c r="E508" s="135">
        <v>200.0</v>
      </c>
      <c r="F508" s="135">
        <v>7.0</v>
      </c>
      <c r="H508" s="135" t="s">
        <v>107</v>
      </c>
      <c r="I508" s="142">
        <v>46159.23210648148</v>
      </c>
      <c r="J508" s="135" t="s">
        <v>1863</v>
      </c>
      <c r="K508" s="135">
        <v>1400.0</v>
      </c>
      <c r="L508" s="135">
        <v>14000.0</v>
      </c>
      <c r="M508" s="135">
        <v>18000.0</v>
      </c>
      <c r="N508" s="143">
        <v>42397.0</v>
      </c>
      <c r="O508" s="135" t="s">
        <v>1765</v>
      </c>
      <c r="P508" s="135" t="s">
        <v>1767</v>
      </c>
      <c r="Q508" s="135" t="s">
        <v>2200</v>
      </c>
      <c r="R508" s="135" t="s">
        <v>2202</v>
      </c>
      <c r="S508" s="135" t="s">
        <v>1176</v>
      </c>
    </row>
    <row r="509">
      <c r="A509" s="135">
        <v>508.0</v>
      </c>
      <c r="B509" s="135" t="s">
        <v>6870</v>
      </c>
      <c r="C509" s="135" t="s">
        <v>108</v>
      </c>
      <c r="D509" s="135">
        <v>48.0</v>
      </c>
      <c r="E509" s="135">
        <v>200.0</v>
      </c>
      <c r="F509" s="135">
        <v>16.0</v>
      </c>
      <c r="H509" s="135" t="s">
        <v>198</v>
      </c>
      <c r="I509" s="142">
        <v>46168.62462962963</v>
      </c>
      <c r="J509" s="135" t="s">
        <v>1859</v>
      </c>
      <c r="K509" s="135">
        <v>1300.0</v>
      </c>
      <c r="L509" s="135">
        <v>9900.0</v>
      </c>
      <c r="M509" s="135">
        <v>15000.0</v>
      </c>
      <c r="N509" s="143">
        <v>43840.0</v>
      </c>
      <c r="O509" s="135" t="s">
        <v>1846</v>
      </c>
      <c r="P509" s="135" t="s">
        <v>1767</v>
      </c>
      <c r="Q509" s="135" t="s">
        <v>6876</v>
      </c>
      <c r="R509" s="135" t="s">
        <v>6877</v>
      </c>
      <c r="S509" s="135" t="s">
        <v>1176</v>
      </c>
    </row>
    <row r="510">
      <c r="A510" s="135">
        <v>509.0</v>
      </c>
      <c r="B510" s="135" t="s">
        <v>6878</v>
      </c>
      <c r="C510" s="135" t="s">
        <v>108</v>
      </c>
      <c r="D510" s="135">
        <v>62.0</v>
      </c>
      <c r="E510" s="135">
        <v>200.0</v>
      </c>
      <c r="H510" s="135" t="s">
        <v>2909</v>
      </c>
      <c r="I510" s="142">
        <v>46189.60381944444</v>
      </c>
      <c r="J510" s="135" t="s">
        <v>1859</v>
      </c>
      <c r="K510" s="135">
        <v>350.0</v>
      </c>
      <c r="L510" s="135">
        <v>3600.0</v>
      </c>
      <c r="M510" s="135">
        <v>5100.0</v>
      </c>
      <c r="N510" s="143">
        <v>42484.0</v>
      </c>
      <c r="O510" s="135" t="s">
        <v>1846</v>
      </c>
      <c r="P510" s="135" t="s">
        <v>1767</v>
      </c>
      <c r="S510" s="135" t="s">
        <v>1788</v>
      </c>
    </row>
    <row r="511">
      <c r="A511" s="135">
        <v>510.0</v>
      </c>
      <c r="B511" s="135" t="s">
        <v>6883</v>
      </c>
      <c r="C511" s="135" t="s">
        <v>108</v>
      </c>
      <c r="D511" s="135">
        <v>2.0</v>
      </c>
      <c r="E511" s="135">
        <v>200.0</v>
      </c>
      <c r="H511" s="135" t="s">
        <v>1981</v>
      </c>
      <c r="I511" s="142">
        <v>46177.57846064815</v>
      </c>
      <c r="J511" s="135" t="s">
        <v>6887</v>
      </c>
      <c r="K511" s="135">
        <v>2600.0</v>
      </c>
      <c r="L511" s="135">
        <v>14000.0</v>
      </c>
      <c r="M511" s="135">
        <v>36000.0</v>
      </c>
      <c r="N511" s="143">
        <v>43305.0</v>
      </c>
      <c r="O511" s="135" t="s">
        <v>3328</v>
      </c>
      <c r="P511" s="135" t="s">
        <v>1767</v>
      </c>
      <c r="Q511" s="135" t="s">
        <v>6889</v>
      </c>
      <c r="R511" s="135" t="s">
        <v>6890</v>
      </c>
      <c r="S511" s="135" t="s">
        <v>1176</v>
      </c>
    </row>
    <row r="512">
      <c r="A512" s="135">
        <v>511.0</v>
      </c>
      <c r="B512" s="135" t="s">
        <v>6891</v>
      </c>
      <c r="C512" s="135" t="s">
        <v>108</v>
      </c>
      <c r="D512" s="135">
        <v>10.0</v>
      </c>
      <c r="E512" s="135">
        <v>200.0</v>
      </c>
      <c r="F512" s="135">
        <v>5.0</v>
      </c>
      <c r="H512" s="135" t="s">
        <v>1760</v>
      </c>
      <c r="I512" s="142">
        <v>46159.06935185185</v>
      </c>
      <c r="J512" s="135" t="s">
        <v>3868</v>
      </c>
      <c r="K512" s="135">
        <v>4600.0</v>
      </c>
      <c r="L512" s="135">
        <v>9900.0</v>
      </c>
      <c r="M512" s="135">
        <v>12000.0</v>
      </c>
      <c r="N512" s="143">
        <v>43841.0</v>
      </c>
      <c r="O512" s="135" t="s">
        <v>3328</v>
      </c>
      <c r="P512" s="135" t="s">
        <v>1767</v>
      </c>
      <c r="Q512" s="135" t="s">
        <v>6895</v>
      </c>
      <c r="R512" s="135" t="s">
        <v>6896</v>
      </c>
      <c r="S512" s="135" t="s">
        <v>1176</v>
      </c>
    </row>
    <row r="513">
      <c r="A513" s="135">
        <v>512.0</v>
      </c>
      <c r="B513" s="135" t="s">
        <v>6898</v>
      </c>
      <c r="C513" s="135" t="s">
        <v>108</v>
      </c>
      <c r="D513" s="135">
        <v>31.0</v>
      </c>
      <c r="E513" s="135">
        <v>200.0</v>
      </c>
      <c r="H513" s="135" t="s">
        <v>1760</v>
      </c>
      <c r="I513" s="142">
        <v>46183.147627314815</v>
      </c>
      <c r="J513" s="135" t="s">
        <v>1795</v>
      </c>
      <c r="K513" s="135">
        <v>250.0</v>
      </c>
      <c r="L513" s="135">
        <v>11000.0</v>
      </c>
      <c r="M513" s="135">
        <v>15000.0</v>
      </c>
      <c r="N513" s="143">
        <v>43840.0</v>
      </c>
      <c r="O513" s="135" t="s">
        <v>1846</v>
      </c>
      <c r="P513" s="135" t="s">
        <v>1767</v>
      </c>
      <c r="S513" s="135" t="s">
        <v>1176</v>
      </c>
    </row>
    <row r="514">
      <c r="A514" s="135">
        <v>513.0</v>
      </c>
      <c r="B514" s="135" t="s">
        <v>6903</v>
      </c>
      <c r="C514" s="135" t="s">
        <v>108</v>
      </c>
      <c r="D514" s="135">
        <v>37.0</v>
      </c>
      <c r="E514" s="135">
        <v>200.0</v>
      </c>
      <c r="F514" s="135">
        <v>10.0</v>
      </c>
      <c r="H514" s="135" t="s">
        <v>6903</v>
      </c>
      <c r="I514" s="142">
        <v>46165.381631944445</v>
      </c>
      <c r="J514" s="135" t="s">
        <v>2339</v>
      </c>
      <c r="K514" s="135">
        <v>900.0</v>
      </c>
      <c r="L514" s="135">
        <v>10.0</v>
      </c>
      <c r="M514" s="135">
        <v>250.0</v>
      </c>
      <c r="N514" s="143">
        <v>43841.0</v>
      </c>
      <c r="O514" s="135" t="s">
        <v>1765</v>
      </c>
      <c r="P514" s="135" t="s">
        <v>1767</v>
      </c>
      <c r="S514" s="135" t="s">
        <v>1770</v>
      </c>
    </row>
    <row r="515">
      <c r="A515" s="135">
        <v>514.0</v>
      </c>
      <c r="B515" s="135" t="s">
        <v>6907</v>
      </c>
      <c r="C515" s="135" t="s">
        <v>108</v>
      </c>
      <c r="D515" s="135">
        <v>72.0</v>
      </c>
      <c r="E515" s="135">
        <v>200.0</v>
      </c>
      <c r="H515" s="135" t="s">
        <v>2158</v>
      </c>
      <c r="I515" s="142">
        <v>46190.22634259259</v>
      </c>
      <c r="J515" s="135" t="s">
        <v>1795</v>
      </c>
      <c r="K515" s="135">
        <v>3100.0</v>
      </c>
      <c r="L515" s="135">
        <v>11000.0</v>
      </c>
      <c r="M515" s="135">
        <v>129000.0</v>
      </c>
      <c r="N515" s="143">
        <v>43840.0</v>
      </c>
      <c r="O515" s="135" t="s">
        <v>1903</v>
      </c>
      <c r="P515" s="135" t="s">
        <v>1767</v>
      </c>
      <c r="S515" s="135" t="s">
        <v>1770</v>
      </c>
    </row>
    <row r="516">
      <c r="A516" s="135">
        <v>515.0</v>
      </c>
      <c r="B516" s="135" t="s">
        <v>325</v>
      </c>
      <c r="C516" s="135" t="s">
        <v>108</v>
      </c>
      <c r="D516" s="135">
        <v>5.0</v>
      </c>
      <c r="E516" s="135">
        <v>200.0</v>
      </c>
      <c r="F516" s="135">
        <v>1.3</v>
      </c>
      <c r="H516" s="135" t="s">
        <v>327</v>
      </c>
      <c r="I516" s="142">
        <v>46162.59296296296</v>
      </c>
      <c r="J516" s="135" t="s">
        <v>1816</v>
      </c>
      <c r="K516" s="135">
        <v>1200.0</v>
      </c>
      <c r="L516" s="135">
        <v>100.0</v>
      </c>
      <c r="M516" s="135">
        <v>3600.0</v>
      </c>
      <c r="N516" s="143">
        <v>42961.0</v>
      </c>
      <c r="O516" s="135" t="s">
        <v>1765</v>
      </c>
      <c r="P516" s="135" t="s">
        <v>1767</v>
      </c>
      <c r="S516" s="135" t="s">
        <v>1817</v>
      </c>
    </row>
    <row r="517">
      <c r="A517" s="135">
        <v>516.0</v>
      </c>
      <c r="B517" s="135" t="s">
        <v>6917</v>
      </c>
      <c r="C517" s="135" t="s">
        <v>108</v>
      </c>
      <c r="D517" s="135">
        <v>17.0</v>
      </c>
      <c r="E517" s="135">
        <v>200.0</v>
      </c>
      <c r="F517" s="135">
        <v>6.0</v>
      </c>
      <c r="H517" s="135" t="s">
        <v>6917</v>
      </c>
      <c r="I517" s="142">
        <v>46169.47671296296</v>
      </c>
      <c r="J517" s="135" t="s">
        <v>2100</v>
      </c>
      <c r="K517" s="135">
        <v>1700.0</v>
      </c>
      <c r="L517" s="135">
        <v>40.0</v>
      </c>
      <c r="M517" s="135">
        <v>1000.0</v>
      </c>
      <c r="N517" s="143">
        <v>43840.0</v>
      </c>
      <c r="O517" s="135" t="s">
        <v>1765</v>
      </c>
      <c r="P517" s="135" t="s">
        <v>1767</v>
      </c>
      <c r="Q517" s="135" t="s">
        <v>6921</v>
      </c>
      <c r="R517" s="135" t="s">
        <v>6922</v>
      </c>
      <c r="S517" s="135" t="s">
        <v>1176</v>
      </c>
    </row>
    <row r="518">
      <c r="A518" s="135">
        <v>517.0</v>
      </c>
      <c r="B518" s="135" t="s">
        <v>6924</v>
      </c>
      <c r="C518" s="135" t="s">
        <v>108</v>
      </c>
      <c r="D518" s="135">
        <v>14.0</v>
      </c>
      <c r="E518" s="135">
        <v>200.0</v>
      </c>
      <c r="F518" s="135">
        <v>5.0</v>
      </c>
      <c r="H518" s="135" t="s">
        <v>112</v>
      </c>
      <c r="I518" s="142">
        <v>46160.01773148148</v>
      </c>
      <c r="J518" s="135" t="s">
        <v>1863</v>
      </c>
      <c r="K518" s="135">
        <v>1300.0</v>
      </c>
      <c r="L518" s="135">
        <v>8300.0</v>
      </c>
      <c r="M518" s="135">
        <v>11000.0</v>
      </c>
      <c r="N518" s="143">
        <v>43847.0</v>
      </c>
      <c r="O518" s="135" t="s">
        <v>1765</v>
      </c>
      <c r="P518" s="135" t="s">
        <v>1767</v>
      </c>
      <c r="S518" s="135" t="s">
        <v>1176</v>
      </c>
    </row>
    <row r="519">
      <c r="A519" s="135">
        <v>518.0</v>
      </c>
      <c r="B519" s="135" t="s">
        <v>6929</v>
      </c>
      <c r="C519" s="135" t="s">
        <v>108</v>
      </c>
      <c r="D519" s="135">
        <v>35.0</v>
      </c>
      <c r="E519" s="135">
        <v>200.0</v>
      </c>
      <c r="H519" s="135" t="s">
        <v>198</v>
      </c>
      <c r="I519" s="142">
        <v>46165.97284722222</v>
      </c>
      <c r="J519" s="135" t="s">
        <v>2100</v>
      </c>
      <c r="K519" s="135">
        <v>1000.0</v>
      </c>
      <c r="L519" s="135">
        <v>9700.0</v>
      </c>
      <c r="M519" s="135">
        <v>14000.0</v>
      </c>
      <c r="N519" s="143">
        <v>43840.0</v>
      </c>
      <c r="O519" s="135" t="s">
        <v>1846</v>
      </c>
      <c r="P519" s="135" t="s">
        <v>1767</v>
      </c>
      <c r="Q519" s="135" t="s">
        <v>6936</v>
      </c>
      <c r="S519" s="135" t="s">
        <v>1176</v>
      </c>
    </row>
    <row r="520">
      <c r="A520" s="135">
        <v>519.0</v>
      </c>
      <c r="B520" s="135" t="s">
        <v>6937</v>
      </c>
      <c r="C520" s="135" t="s">
        <v>108</v>
      </c>
      <c r="D520" s="135">
        <v>6.0</v>
      </c>
      <c r="E520" s="135">
        <v>200.0</v>
      </c>
      <c r="H520" s="135" t="s">
        <v>198</v>
      </c>
      <c r="I520" s="142">
        <v>46183.7640625</v>
      </c>
      <c r="J520" s="135" t="s">
        <v>6939</v>
      </c>
      <c r="K520" s="135">
        <v>450.0</v>
      </c>
      <c r="L520" s="135">
        <v>11000.0</v>
      </c>
      <c r="M520" s="135">
        <v>15000.0</v>
      </c>
      <c r="N520" s="143">
        <v>42867.0</v>
      </c>
      <c r="O520" s="135" t="s">
        <v>1846</v>
      </c>
      <c r="P520" s="135" t="s">
        <v>1767</v>
      </c>
      <c r="S520" s="135" t="s">
        <v>1176</v>
      </c>
    </row>
    <row r="521">
      <c r="A521" s="135">
        <v>520.0</v>
      </c>
      <c r="B521" s="135" t="s">
        <v>6942</v>
      </c>
      <c r="C521" s="135" t="s">
        <v>108</v>
      </c>
      <c r="D521" s="135">
        <v>56.0</v>
      </c>
      <c r="E521" s="135">
        <v>200.0</v>
      </c>
      <c r="H521" s="135" t="s">
        <v>2118</v>
      </c>
      <c r="I521" s="142">
        <v>46157.80181712963</v>
      </c>
      <c r="J521" s="135" t="s">
        <v>1928</v>
      </c>
      <c r="K521" s="135">
        <v>350.0</v>
      </c>
      <c r="L521" s="135">
        <v>5800.0</v>
      </c>
      <c r="M521" s="135">
        <v>6100.0</v>
      </c>
      <c r="N521" s="143">
        <v>43842.0</v>
      </c>
      <c r="O521" s="135" t="s">
        <v>1846</v>
      </c>
      <c r="P521" s="135" t="s">
        <v>1767</v>
      </c>
      <c r="Q521" s="135" t="s">
        <v>6945</v>
      </c>
      <c r="R521" s="135" t="s">
        <v>6946</v>
      </c>
      <c r="S521" s="135" t="s">
        <v>1770</v>
      </c>
    </row>
    <row r="522">
      <c r="A522" s="135">
        <v>521.0</v>
      </c>
      <c r="B522" s="135" t="s">
        <v>6947</v>
      </c>
      <c r="C522" s="135" t="s">
        <v>108</v>
      </c>
      <c r="D522" s="135">
        <v>55.0</v>
      </c>
      <c r="E522" s="135">
        <v>200.0</v>
      </c>
      <c r="F522" s="135">
        <v>2.0</v>
      </c>
      <c r="H522" s="135" t="s">
        <v>6950</v>
      </c>
      <c r="I522" s="142">
        <v>46164.96780092592</v>
      </c>
      <c r="J522" s="135" t="s">
        <v>3100</v>
      </c>
      <c r="K522" s="135">
        <v>1000.0</v>
      </c>
      <c r="L522" s="135">
        <v>1100.0</v>
      </c>
      <c r="M522" s="135">
        <v>1400.0</v>
      </c>
      <c r="N522" s="143">
        <v>42513.0</v>
      </c>
      <c r="O522" s="135" t="s">
        <v>1765</v>
      </c>
      <c r="P522" s="135" t="s">
        <v>1767</v>
      </c>
      <c r="Q522" s="135" t="s">
        <v>6952</v>
      </c>
      <c r="R522" s="135" t="s">
        <v>6953</v>
      </c>
      <c r="S522" s="135" t="s">
        <v>1176</v>
      </c>
    </row>
    <row r="523">
      <c r="A523" s="135">
        <v>522.0</v>
      </c>
      <c r="B523" s="135" t="s">
        <v>6955</v>
      </c>
      <c r="C523" s="135" t="s">
        <v>108</v>
      </c>
      <c r="D523" s="135">
        <v>6.0</v>
      </c>
      <c r="E523" s="135">
        <v>200.0</v>
      </c>
      <c r="F523" s="135">
        <v>8.0</v>
      </c>
      <c r="H523" s="135" t="s">
        <v>2915</v>
      </c>
      <c r="I523" s="142">
        <v>46158.48396990741</v>
      </c>
      <c r="J523" s="135" t="s">
        <v>1863</v>
      </c>
      <c r="K523" s="135">
        <v>300.0</v>
      </c>
      <c r="L523" s="135">
        <v>1600.0</v>
      </c>
      <c r="M523" s="135">
        <v>1900.0</v>
      </c>
      <c r="N523" s="143">
        <v>43840.0</v>
      </c>
      <c r="O523" s="135" t="s">
        <v>1846</v>
      </c>
      <c r="P523" s="135" t="s">
        <v>1767</v>
      </c>
      <c r="Q523" s="135" t="s">
        <v>6958</v>
      </c>
      <c r="R523" s="135" t="s">
        <v>6959</v>
      </c>
      <c r="S523" s="135" t="s">
        <v>1770</v>
      </c>
    </row>
    <row r="524">
      <c r="A524" s="135">
        <v>523.0</v>
      </c>
      <c r="B524" s="135" t="s">
        <v>6961</v>
      </c>
      <c r="C524" s="135" t="s">
        <v>108</v>
      </c>
      <c r="D524" s="135">
        <v>22.0</v>
      </c>
      <c r="E524" s="135">
        <v>200.0</v>
      </c>
      <c r="H524" s="135" t="s">
        <v>3068</v>
      </c>
      <c r="I524" s="142">
        <v>46168.52212962963</v>
      </c>
      <c r="J524" s="135" t="s">
        <v>6963</v>
      </c>
      <c r="K524" s="135">
        <v>1800.0</v>
      </c>
      <c r="L524" s="135">
        <v>800.0</v>
      </c>
      <c r="M524" s="135">
        <v>900.0</v>
      </c>
      <c r="N524" s="143">
        <v>43840.0</v>
      </c>
      <c r="O524" s="135" t="s">
        <v>1765</v>
      </c>
      <c r="P524" s="135" t="s">
        <v>1767</v>
      </c>
      <c r="Q524" s="135" t="s">
        <v>6965</v>
      </c>
      <c r="R524" s="135" t="s">
        <v>6968</v>
      </c>
      <c r="S524" s="135" t="s">
        <v>1828</v>
      </c>
    </row>
    <row r="525">
      <c r="A525" s="135">
        <v>524.0</v>
      </c>
      <c r="B525" s="135" t="s">
        <v>6971</v>
      </c>
      <c r="C525" s="135" t="s">
        <v>108</v>
      </c>
      <c r="D525" s="135">
        <v>63.0</v>
      </c>
      <c r="E525" s="135">
        <v>200.0</v>
      </c>
      <c r="F525" s="135">
        <v>7.0</v>
      </c>
      <c r="H525" s="135" t="s">
        <v>112</v>
      </c>
      <c r="I525" s="142">
        <v>46189.80465277778</v>
      </c>
      <c r="J525" s="135" t="s">
        <v>1949</v>
      </c>
      <c r="K525" s="135">
        <v>1300.0</v>
      </c>
      <c r="L525" s="135">
        <v>29000.0</v>
      </c>
      <c r="M525" s="135">
        <v>46000.0</v>
      </c>
      <c r="N525" s="143">
        <v>42272.0</v>
      </c>
      <c r="O525" s="135" t="s">
        <v>1765</v>
      </c>
      <c r="P525" s="135" t="s">
        <v>1767</v>
      </c>
      <c r="Q525" s="135" t="s">
        <v>6974</v>
      </c>
      <c r="R525" s="135" t="s">
        <v>6975</v>
      </c>
      <c r="S525" s="135" t="s">
        <v>1176</v>
      </c>
    </row>
    <row r="526">
      <c r="A526" s="135">
        <v>525.0</v>
      </c>
      <c r="B526" s="135" t="s">
        <v>6979</v>
      </c>
      <c r="C526" s="135" t="s">
        <v>108</v>
      </c>
      <c r="D526" s="135">
        <v>58.0</v>
      </c>
      <c r="E526" s="135">
        <v>200.0</v>
      </c>
      <c r="F526" s="135">
        <v>7.0</v>
      </c>
      <c r="H526" s="135" t="s">
        <v>198</v>
      </c>
      <c r="I526" s="142">
        <v>46169.03765046296</v>
      </c>
      <c r="J526" s="135" t="s">
        <v>4160</v>
      </c>
      <c r="K526" s="135">
        <v>1600.0</v>
      </c>
      <c r="L526" s="135">
        <v>9900.0</v>
      </c>
      <c r="M526" s="135">
        <v>15000.0</v>
      </c>
      <c r="N526" s="143">
        <v>43114.0</v>
      </c>
      <c r="O526" s="135" t="s">
        <v>1846</v>
      </c>
      <c r="P526" s="135" t="s">
        <v>1767</v>
      </c>
      <c r="Q526" s="135" t="s">
        <v>6981</v>
      </c>
      <c r="R526" s="135" t="s">
        <v>6982</v>
      </c>
      <c r="S526" s="135" t="s">
        <v>1176</v>
      </c>
    </row>
    <row r="527">
      <c r="A527" s="135">
        <v>526.0</v>
      </c>
      <c r="B527" s="135" t="s">
        <v>6984</v>
      </c>
      <c r="C527" s="135" t="s">
        <v>108</v>
      </c>
      <c r="D527" s="135">
        <v>48.0</v>
      </c>
      <c r="E527" s="135">
        <v>200.0</v>
      </c>
      <c r="F527" s="135">
        <v>19.0</v>
      </c>
      <c r="H527" s="135" t="s">
        <v>1760</v>
      </c>
      <c r="I527" s="142">
        <v>46184.670324074075</v>
      </c>
      <c r="J527" s="135" t="s">
        <v>1834</v>
      </c>
      <c r="K527" s="135">
        <v>2700.0</v>
      </c>
      <c r="L527" s="135">
        <v>12000.0</v>
      </c>
      <c r="M527" s="135">
        <v>16000.0</v>
      </c>
      <c r="N527" s="143">
        <v>43115.0</v>
      </c>
      <c r="O527" s="135" t="s">
        <v>1765</v>
      </c>
      <c r="P527" s="135" t="s">
        <v>1767</v>
      </c>
      <c r="Q527" s="135" t="s">
        <v>6987</v>
      </c>
      <c r="R527" s="135" t="s">
        <v>6988</v>
      </c>
      <c r="S527" s="135" t="s">
        <v>1770</v>
      </c>
    </row>
    <row r="528">
      <c r="A528" s="135">
        <v>527.0</v>
      </c>
      <c r="B528" s="135" t="s">
        <v>3283</v>
      </c>
      <c r="C528" s="135" t="s">
        <v>108</v>
      </c>
      <c r="D528" s="135">
        <v>61.0</v>
      </c>
      <c r="E528" s="135">
        <v>200.0</v>
      </c>
      <c r="F528" s="135">
        <v>2.5</v>
      </c>
      <c r="H528" s="135" t="s">
        <v>3283</v>
      </c>
      <c r="I528" s="142">
        <v>46168.24650462963</v>
      </c>
      <c r="J528" s="135" t="s">
        <v>6991</v>
      </c>
      <c r="K528" s="135">
        <v>1000.0</v>
      </c>
      <c r="L528" s="135">
        <v>100.0</v>
      </c>
      <c r="M528" s="135">
        <v>150.0</v>
      </c>
      <c r="N528" s="143">
        <v>42903.0</v>
      </c>
      <c r="O528" s="135" t="s">
        <v>1765</v>
      </c>
      <c r="P528" s="135" t="s">
        <v>1767</v>
      </c>
      <c r="Q528" s="135" t="s">
        <v>6995</v>
      </c>
      <c r="R528" s="135" t="s">
        <v>6996</v>
      </c>
      <c r="S528" s="135" t="s">
        <v>1832</v>
      </c>
    </row>
    <row r="529">
      <c r="A529" s="135">
        <v>528.0</v>
      </c>
      <c r="B529" s="135" t="s">
        <v>6997</v>
      </c>
      <c r="C529" s="135" t="s">
        <v>108</v>
      </c>
      <c r="D529" s="135">
        <v>66.0</v>
      </c>
      <c r="E529" s="135">
        <v>200.0</v>
      </c>
      <c r="F529" s="135">
        <v>5.0</v>
      </c>
      <c r="H529" s="135" t="s">
        <v>7000</v>
      </c>
      <c r="I529" s="142">
        <v>46176.92680555556</v>
      </c>
      <c r="J529" s="135" t="s">
        <v>1834</v>
      </c>
      <c r="K529" s="135">
        <v>1600.0</v>
      </c>
      <c r="L529" s="135">
        <v>600.0</v>
      </c>
      <c r="M529" s="135">
        <v>600.0</v>
      </c>
      <c r="N529" s="143">
        <v>43837.0</v>
      </c>
      <c r="O529" s="135" t="s">
        <v>1765</v>
      </c>
      <c r="P529" s="135" t="s">
        <v>1767</v>
      </c>
      <c r="Q529" s="135" t="s">
        <v>7002</v>
      </c>
      <c r="R529" s="135" t="s">
        <v>7004</v>
      </c>
      <c r="S529" s="135" t="s">
        <v>1770</v>
      </c>
    </row>
    <row r="530">
      <c r="A530" s="135">
        <v>529.0</v>
      </c>
      <c r="B530" s="135" t="s">
        <v>7005</v>
      </c>
      <c r="C530" s="135" t="s">
        <v>108</v>
      </c>
      <c r="D530" s="135">
        <v>73.0</v>
      </c>
      <c r="E530" s="135">
        <v>200.0</v>
      </c>
      <c r="H530" s="135" t="s">
        <v>2929</v>
      </c>
      <c r="I530" s="142">
        <v>46177.78613425926</v>
      </c>
      <c r="J530" s="135" t="s">
        <v>2241</v>
      </c>
      <c r="K530" s="135">
        <v>600.0</v>
      </c>
      <c r="L530" s="135">
        <v>6200.0</v>
      </c>
      <c r="M530" s="135">
        <v>6700.0</v>
      </c>
      <c r="N530" s="143">
        <v>43843.0</v>
      </c>
      <c r="O530" s="135" t="s">
        <v>1765</v>
      </c>
      <c r="P530" s="135" t="s">
        <v>1767</v>
      </c>
      <c r="Q530" s="135" t="s">
        <v>7008</v>
      </c>
      <c r="R530" s="135" t="s">
        <v>7009</v>
      </c>
      <c r="S530" s="135" t="s">
        <v>1770</v>
      </c>
    </row>
    <row r="531">
      <c r="A531" s="135">
        <v>530.0</v>
      </c>
      <c r="B531" s="135" t="s">
        <v>2237</v>
      </c>
      <c r="C531" s="135" t="s">
        <v>108</v>
      </c>
      <c r="D531" s="135">
        <v>48.0</v>
      </c>
      <c r="E531" s="135">
        <v>200.0</v>
      </c>
      <c r="F531" s="135">
        <v>9.0</v>
      </c>
      <c r="H531" s="135" t="s">
        <v>198</v>
      </c>
      <c r="I531" s="142">
        <v>46190.46697916667</v>
      </c>
      <c r="J531" s="135" t="s">
        <v>2241</v>
      </c>
      <c r="K531" s="135">
        <v>1300.0</v>
      </c>
      <c r="L531" s="135">
        <v>11000.0</v>
      </c>
      <c r="M531" s="135">
        <v>16000.0</v>
      </c>
      <c r="N531" s="143">
        <v>43316.0</v>
      </c>
      <c r="O531" s="135" t="s">
        <v>1846</v>
      </c>
      <c r="P531" s="135" t="s">
        <v>1767</v>
      </c>
      <c r="Q531" s="135" t="s">
        <v>2244</v>
      </c>
      <c r="R531" s="135" t="s">
        <v>2246</v>
      </c>
      <c r="S531" s="135" t="s">
        <v>1176</v>
      </c>
    </row>
    <row r="532">
      <c r="A532" s="135">
        <v>531.0</v>
      </c>
      <c r="B532" s="135" t="s">
        <v>7017</v>
      </c>
      <c r="C532" s="135" t="s">
        <v>108</v>
      </c>
      <c r="D532" s="135">
        <v>39.0</v>
      </c>
      <c r="E532" s="135">
        <v>200.0</v>
      </c>
      <c r="F532" s="135">
        <v>0.35</v>
      </c>
      <c r="H532" s="135" t="s">
        <v>2118</v>
      </c>
      <c r="I532" s="142">
        <v>46179.57450231481</v>
      </c>
      <c r="J532" s="135" t="s">
        <v>1762</v>
      </c>
      <c r="K532" s="135">
        <v>1300.0</v>
      </c>
      <c r="L532" s="135">
        <v>6000.0</v>
      </c>
      <c r="M532" s="135">
        <v>6300.0</v>
      </c>
      <c r="N532" s="143">
        <v>43838.0</v>
      </c>
      <c r="O532" s="135" t="s">
        <v>1765</v>
      </c>
      <c r="P532" s="135" t="s">
        <v>1767</v>
      </c>
      <c r="Q532" s="135" t="s">
        <v>7025</v>
      </c>
      <c r="R532" s="135" t="s">
        <v>7027</v>
      </c>
      <c r="S532" s="135" t="s">
        <v>1770</v>
      </c>
    </row>
    <row r="533">
      <c r="A533" s="135">
        <v>532.0</v>
      </c>
      <c r="B533" s="135" t="s">
        <v>7028</v>
      </c>
      <c r="C533" s="135" t="s">
        <v>108</v>
      </c>
      <c r="D533" s="135">
        <v>19.0</v>
      </c>
      <c r="E533" s="135">
        <v>200.0</v>
      </c>
      <c r="F533" s="135">
        <v>1.7</v>
      </c>
      <c r="H533" s="135" t="s">
        <v>112</v>
      </c>
      <c r="I533" s="142">
        <v>46182.34752314815</v>
      </c>
      <c r="J533" s="135" t="s">
        <v>7029</v>
      </c>
      <c r="K533" s="135">
        <v>2800.0</v>
      </c>
      <c r="L533" s="135">
        <v>29000.0</v>
      </c>
      <c r="M533" s="135">
        <v>45000.0</v>
      </c>
      <c r="N533" s="143">
        <v>43840.0</v>
      </c>
      <c r="O533" s="135" t="s">
        <v>1765</v>
      </c>
      <c r="P533" s="135" t="s">
        <v>1767</v>
      </c>
      <c r="Q533" s="135" t="s">
        <v>7031</v>
      </c>
      <c r="R533" s="135" t="s">
        <v>7032</v>
      </c>
      <c r="S533" s="135" t="s">
        <v>1176</v>
      </c>
    </row>
    <row r="534">
      <c r="A534" s="135">
        <v>533.0</v>
      </c>
      <c r="B534" s="135" t="s">
        <v>7033</v>
      </c>
      <c r="C534" s="135" t="s">
        <v>108</v>
      </c>
      <c r="D534" s="135">
        <v>46.0</v>
      </c>
      <c r="E534" s="135">
        <v>200.0</v>
      </c>
      <c r="F534" s="135">
        <v>0.35</v>
      </c>
      <c r="H534" s="135" t="s">
        <v>112</v>
      </c>
      <c r="I534" s="142">
        <v>46177.480266203704</v>
      </c>
      <c r="J534" s="135" t="s">
        <v>1795</v>
      </c>
      <c r="K534" s="135">
        <v>1700.0</v>
      </c>
      <c r="L534" s="135">
        <v>30000.0</v>
      </c>
      <c r="M534" s="135">
        <v>45000.0</v>
      </c>
      <c r="N534" s="143">
        <v>43841.0</v>
      </c>
      <c r="O534" s="135" t="s">
        <v>1765</v>
      </c>
      <c r="P534" s="135" t="s">
        <v>1767</v>
      </c>
      <c r="Q534" s="135" t="s">
        <v>7039</v>
      </c>
      <c r="R534" s="135" t="s">
        <v>7040</v>
      </c>
      <c r="S534" s="135" t="s">
        <v>1770</v>
      </c>
    </row>
    <row r="535">
      <c r="A535" s="135">
        <v>534.0</v>
      </c>
      <c r="B535" s="135" t="s">
        <v>7044</v>
      </c>
      <c r="C535" s="135" t="s">
        <v>108</v>
      </c>
      <c r="D535" s="135">
        <v>3.0</v>
      </c>
      <c r="E535" s="135">
        <v>200.0</v>
      </c>
      <c r="F535" s="135">
        <v>1.7</v>
      </c>
      <c r="H535" s="135" t="s">
        <v>4810</v>
      </c>
      <c r="I535" s="142">
        <v>46179.99631944444</v>
      </c>
      <c r="J535" s="135" t="s">
        <v>3100</v>
      </c>
      <c r="K535" s="135">
        <v>3800.0</v>
      </c>
      <c r="L535" s="135">
        <v>2800.0</v>
      </c>
      <c r="M535" s="135">
        <v>5300.0</v>
      </c>
      <c r="N535" s="143">
        <v>43021.0</v>
      </c>
      <c r="O535" s="135" t="s">
        <v>1765</v>
      </c>
      <c r="P535" s="135" t="s">
        <v>1767</v>
      </c>
      <c r="Q535" s="135" t="s">
        <v>7047</v>
      </c>
      <c r="R535" s="135" t="s">
        <v>7048</v>
      </c>
      <c r="S535" s="135" t="s">
        <v>1176</v>
      </c>
    </row>
    <row r="536">
      <c r="A536" s="135">
        <v>535.0</v>
      </c>
      <c r="B536" s="135" t="s">
        <v>7050</v>
      </c>
      <c r="C536" s="135" t="s">
        <v>108</v>
      </c>
      <c r="D536" s="135">
        <v>16.0</v>
      </c>
      <c r="E536" s="135">
        <v>200.0</v>
      </c>
      <c r="F536" s="135">
        <v>5.0</v>
      </c>
      <c r="H536" s="135" t="s">
        <v>1760</v>
      </c>
      <c r="I536" s="142">
        <v>46183.670636574076</v>
      </c>
      <c r="J536" s="135" t="s">
        <v>1915</v>
      </c>
      <c r="K536" s="135">
        <v>400.0</v>
      </c>
      <c r="L536" s="135">
        <v>11000.0</v>
      </c>
      <c r="M536" s="135">
        <v>15000.0</v>
      </c>
      <c r="N536" s="143">
        <v>43300.0</v>
      </c>
      <c r="O536" s="135" t="s">
        <v>1846</v>
      </c>
      <c r="P536" s="135" t="s">
        <v>1767</v>
      </c>
      <c r="Q536" s="135" t="s">
        <v>7055</v>
      </c>
      <c r="R536" s="135" t="s">
        <v>7056</v>
      </c>
      <c r="S536" s="135" t="s">
        <v>1176</v>
      </c>
    </row>
    <row r="537">
      <c r="A537" s="135">
        <v>536.0</v>
      </c>
      <c r="B537" s="135" t="s">
        <v>7058</v>
      </c>
      <c r="C537" s="135" t="s">
        <v>108</v>
      </c>
      <c r="D537" s="135">
        <v>69.0</v>
      </c>
      <c r="E537" s="135">
        <v>200.0</v>
      </c>
      <c r="F537" s="135">
        <v>2.5</v>
      </c>
      <c r="H537" s="135" t="s">
        <v>4360</v>
      </c>
      <c r="I537" s="142">
        <v>46189.55726851852</v>
      </c>
      <c r="J537" s="135" t="s">
        <v>7062</v>
      </c>
      <c r="K537" s="135">
        <v>400.0</v>
      </c>
      <c r="L537" s="135">
        <v>6200.0</v>
      </c>
      <c r="M537" s="135">
        <v>9100.0</v>
      </c>
      <c r="N537" s="143">
        <v>43857.0</v>
      </c>
      <c r="O537" s="135" t="s">
        <v>1846</v>
      </c>
      <c r="P537" s="135" t="s">
        <v>1767</v>
      </c>
      <c r="Q537" s="135" t="s">
        <v>7063</v>
      </c>
      <c r="R537" s="135" t="s">
        <v>7065</v>
      </c>
      <c r="S537" s="135" t="s">
        <v>1770</v>
      </c>
    </row>
    <row r="538">
      <c r="A538" s="135">
        <v>537.0</v>
      </c>
      <c r="B538" s="135" t="s">
        <v>7066</v>
      </c>
      <c r="C538" s="135" t="s">
        <v>108</v>
      </c>
      <c r="D538" s="135">
        <v>0.0</v>
      </c>
      <c r="E538" s="135">
        <v>200.0</v>
      </c>
      <c r="H538" s="135" t="s">
        <v>7068</v>
      </c>
      <c r="I538" s="142">
        <v>46187.546111111114</v>
      </c>
      <c r="J538" s="135" t="s">
        <v>2100</v>
      </c>
      <c r="K538" s="135">
        <v>1100.0</v>
      </c>
      <c r="L538" s="135">
        <v>400.0</v>
      </c>
      <c r="M538" s="135">
        <v>400.0</v>
      </c>
      <c r="N538" s="143">
        <v>43845.0</v>
      </c>
      <c r="O538" s="135" t="s">
        <v>1765</v>
      </c>
      <c r="P538" s="135" t="s">
        <v>1767</v>
      </c>
      <c r="S538" s="135" t="s">
        <v>1176</v>
      </c>
    </row>
    <row r="539">
      <c r="A539" s="135">
        <v>538.0</v>
      </c>
      <c r="B539" s="135" t="s">
        <v>7070</v>
      </c>
      <c r="C539" s="135" t="s">
        <v>108</v>
      </c>
      <c r="D539" s="135">
        <v>3.0</v>
      </c>
      <c r="E539" s="135">
        <v>200.0</v>
      </c>
      <c r="F539" s="135">
        <v>7.0</v>
      </c>
      <c r="H539" s="135" t="s">
        <v>198</v>
      </c>
      <c r="I539" s="142">
        <v>46183.76201388889</v>
      </c>
      <c r="J539" s="135" t="s">
        <v>1795</v>
      </c>
      <c r="K539" s="135">
        <v>300.0</v>
      </c>
      <c r="L539" s="135">
        <v>11000.0</v>
      </c>
      <c r="M539" s="135">
        <v>15000.0</v>
      </c>
      <c r="N539" s="143">
        <v>43999.0</v>
      </c>
      <c r="O539" s="135" t="s">
        <v>2143</v>
      </c>
      <c r="P539" s="135" t="s">
        <v>1767</v>
      </c>
      <c r="S539" s="135" t="s">
        <v>1871</v>
      </c>
    </row>
    <row r="540">
      <c r="A540" s="135">
        <v>539.0</v>
      </c>
      <c r="B540" s="135" t="s">
        <v>7075</v>
      </c>
      <c r="C540" s="135" t="s">
        <v>108</v>
      </c>
      <c r="D540" s="135">
        <v>42.0</v>
      </c>
      <c r="E540" s="135">
        <v>200.0</v>
      </c>
      <c r="F540" s="135">
        <v>0.9</v>
      </c>
      <c r="H540" s="135" t="s">
        <v>2158</v>
      </c>
      <c r="I540" s="142">
        <v>46181.03671296296</v>
      </c>
      <c r="J540" s="135" t="s">
        <v>2682</v>
      </c>
      <c r="K540" s="135">
        <v>1700.0</v>
      </c>
      <c r="L540" s="135">
        <v>10000.0</v>
      </c>
      <c r="M540" s="135">
        <v>127000.0</v>
      </c>
      <c r="N540" s="143">
        <v>43840.0</v>
      </c>
      <c r="O540" s="135" t="s">
        <v>1765</v>
      </c>
      <c r="P540" s="135" t="s">
        <v>1767</v>
      </c>
      <c r="Q540" s="135" t="s">
        <v>7078</v>
      </c>
      <c r="R540" s="135" t="s">
        <v>7080</v>
      </c>
      <c r="S540" s="135" t="s">
        <v>1176</v>
      </c>
    </row>
    <row r="541">
      <c r="A541" s="135">
        <v>540.0</v>
      </c>
      <c r="B541" s="135" t="s">
        <v>7082</v>
      </c>
      <c r="C541" s="135" t="s">
        <v>108</v>
      </c>
      <c r="D541" s="135">
        <v>93.0</v>
      </c>
      <c r="E541" s="135">
        <v>200.0</v>
      </c>
      <c r="H541" s="135" t="s">
        <v>3188</v>
      </c>
      <c r="I541" s="142">
        <v>46181.355416666665</v>
      </c>
      <c r="J541" s="135" t="s">
        <v>2100</v>
      </c>
      <c r="K541" s="135">
        <v>3200.0</v>
      </c>
      <c r="L541" s="135">
        <v>800.0</v>
      </c>
      <c r="M541" s="135">
        <v>31000.0</v>
      </c>
      <c r="N541" s="143">
        <v>42330.0</v>
      </c>
      <c r="O541" s="135" t="s">
        <v>1765</v>
      </c>
      <c r="P541" s="135" t="s">
        <v>1767</v>
      </c>
      <c r="Q541" s="135" t="s">
        <v>7084</v>
      </c>
      <c r="R541" s="135" t="s">
        <v>7085</v>
      </c>
      <c r="S541" s="135" t="s">
        <v>1871</v>
      </c>
    </row>
    <row r="542">
      <c r="A542" s="135">
        <v>541.0</v>
      </c>
      <c r="B542" s="135" t="s">
        <v>7087</v>
      </c>
      <c r="C542" s="135" t="s">
        <v>108</v>
      </c>
      <c r="D542" s="135">
        <v>66.0</v>
      </c>
      <c r="E542" s="135">
        <v>200.0</v>
      </c>
      <c r="F542" s="135">
        <v>4.0</v>
      </c>
      <c r="H542" s="135" t="s">
        <v>7089</v>
      </c>
      <c r="I542" s="142">
        <v>46184.13199074074</v>
      </c>
      <c r="J542" s="135" t="s">
        <v>2142</v>
      </c>
      <c r="K542" s="135">
        <v>600.0</v>
      </c>
      <c r="L542" s="135">
        <v>200.0</v>
      </c>
      <c r="M542" s="135">
        <v>250.0</v>
      </c>
      <c r="N542" s="143">
        <v>42891.0</v>
      </c>
      <c r="O542" s="135" t="s">
        <v>1765</v>
      </c>
      <c r="P542" s="135" t="s">
        <v>1767</v>
      </c>
      <c r="S542" s="135" t="s">
        <v>5859</v>
      </c>
    </row>
    <row r="543">
      <c r="A543" s="135">
        <v>542.0</v>
      </c>
      <c r="B543" s="135" t="s">
        <v>7092</v>
      </c>
      <c r="C543" s="135" t="s">
        <v>108</v>
      </c>
      <c r="D543" s="135">
        <v>65.0</v>
      </c>
      <c r="E543" s="135">
        <v>200.0</v>
      </c>
      <c r="F543" s="135">
        <v>0.2</v>
      </c>
      <c r="H543" s="135" t="s">
        <v>112</v>
      </c>
      <c r="I543" s="142">
        <v>46170.20646990741</v>
      </c>
      <c r="J543" s="135" t="s">
        <v>6440</v>
      </c>
      <c r="K543" s="135">
        <v>1900.0</v>
      </c>
      <c r="L543" s="135">
        <v>29000.0</v>
      </c>
      <c r="M543" s="135">
        <v>45000.0</v>
      </c>
      <c r="N543" s="143">
        <v>43841.0</v>
      </c>
      <c r="O543" s="135" t="s">
        <v>1765</v>
      </c>
      <c r="P543" s="135" t="s">
        <v>1767</v>
      </c>
      <c r="Q543" s="135" t="s">
        <v>7093</v>
      </c>
      <c r="R543" s="135" t="s">
        <v>7094</v>
      </c>
      <c r="S543" s="135" t="s">
        <v>1770</v>
      </c>
    </row>
    <row r="544">
      <c r="A544" s="135">
        <v>543.0</v>
      </c>
      <c r="B544" s="135" t="s">
        <v>7096</v>
      </c>
      <c r="C544" s="135" t="s">
        <v>108</v>
      </c>
      <c r="D544" s="135">
        <v>26.0</v>
      </c>
      <c r="E544" s="135">
        <v>200.0</v>
      </c>
      <c r="F544" s="135">
        <v>10.0</v>
      </c>
      <c r="H544" s="135" t="s">
        <v>112</v>
      </c>
      <c r="I544" s="142">
        <v>46182.851481481484</v>
      </c>
      <c r="J544" s="135" t="s">
        <v>7098</v>
      </c>
      <c r="K544" s="135">
        <v>2000.0</v>
      </c>
      <c r="L544" s="135">
        <v>29000.0</v>
      </c>
      <c r="M544" s="135">
        <v>45000.0</v>
      </c>
      <c r="N544" s="143">
        <v>43385.0</v>
      </c>
      <c r="O544" s="135" t="s">
        <v>1903</v>
      </c>
      <c r="P544" s="135" t="s">
        <v>1767</v>
      </c>
      <c r="Q544" s="135" t="s">
        <v>7099</v>
      </c>
      <c r="R544" s="135" t="s">
        <v>7100</v>
      </c>
      <c r="S544" s="135" t="s">
        <v>1770</v>
      </c>
    </row>
    <row r="545">
      <c r="A545" s="135">
        <v>544.0</v>
      </c>
      <c r="B545" s="135" t="s">
        <v>7101</v>
      </c>
      <c r="C545" s="135" t="s">
        <v>108</v>
      </c>
      <c r="D545" s="135">
        <v>66.0</v>
      </c>
      <c r="E545" s="135">
        <v>200.0</v>
      </c>
      <c r="F545" s="135">
        <v>1.3</v>
      </c>
      <c r="H545" s="135" t="s">
        <v>313</v>
      </c>
      <c r="I545" s="142">
        <v>46178.25534722222</v>
      </c>
      <c r="J545" s="135" t="s">
        <v>2918</v>
      </c>
      <c r="K545" s="135">
        <v>900.0</v>
      </c>
      <c r="L545" s="135">
        <v>27000.0</v>
      </c>
      <c r="M545" s="135">
        <v>33000.0</v>
      </c>
      <c r="N545" s="143">
        <v>42751.0</v>
      </c>
      <c r="O545" s="135" t="s">
        <v>1765</v>
      </c>
      <c r="P545" s="135" t="s">
        <v>1767</v>
      </c>
      <c r="Q545" s="135" t="s">
        <v>7107</v>
      </c>
      <c r="R545" s="135" t="s">
        <v>7108</v>
      </c>
      <c r="S545" s="135" t="s">
        <v>1770</v>
      </c>
    </row>
    <row r="546">
      <c r="A546" s="135">
        <v>545.0</v>
      </c>
      <c r="B546" s="135" t="s">
        <v>7110</v>
      </c>
      <c r="C546" s="135" t="s">
        <v>108</v>
      </c>
      <c r="D546" s="135">
        <v>22.0</v>
      </c>
      <c r="E546" s="135">
        <v>200.0</v>
      </c>
      <c r="F546" s="135">
        <v>0.35</v>
      </c>
      <c r="H546" s="135" t="s">
        <v>112</v>
      </c>
      <c r="I546" s="142">
        <v>46190.486122685186</v>
      </c>
      <c r="J546" s="135" t="s">
        <v>2225</v>
      </c>
      <c r="K546" s="135">
        <v>1500.0</v>
      </c>
      <c r="L546" s="135">
        <v>29000.0</v>
      </c>
      <c r="M546" s="135">
        <v>46000.0</v>
      </c>
      <c r="N546" s="143">
        <v>43147.0</v>
      </c>
      <c r="O546" s="135" t="s">
        <v>1765</v>
      </c>
      <c r="P546" s="135" t="s">
        <v>1767</v>
      </c>
      <c r="Q546" s="135" t="s">
        <v>7114</v>
      </c>
      <c r="R546" s="135" t="s">
        <v>7116</v>
      </c>
      <c r="S546" s="135" t="s">
        <v>1770</v>
      </c>
    </row>
    <row r="547">
      <c r="A547" s="135">
        <v>546.0</v>
      </c>
      <c r="B547" s="135" t="s">
        <v>7118</v>
      </c>
      <c r="C547" s="135" t="s">
        <v>108</v>
      </c>
      <c r="D547" s="135">
        <v>37.0</v>
      </c>
      <c r="E547" s="135">
        <v>200.0</v>
      </c>
      <c r="F547" s="135">
        <v>0.7</v>
      </c>
      <c r="H547" s="135" t="s">
        <v>112</v>
      </c>
      <c r="I547" s="142">
        <v>46170.664456018516</v>
      </c>
      <c r="J547" s="135" t="s">
        <v>1816</v>
      </c>
      <c r="K547" s="135">
        <v>1700.0</v>
      </c>
      <c r="L547" s="135">
        <v>29000.0</v>
      </c>
      <c r="M547" s="135">
        <v>45000.0</v>
      </c>
      <c r="N547" s="143">
        <v>43837.0</v>
      </c>
      <c r="O547" s="135" t="s">
        <v>1765</v>
      </c>
      <c r="P547" s="135" t="s">
        <v>1767</v>
      </c>
      <c r="Q547" s="135" t="s">
        <v>7121</v>
      </c>
      <c r="R547" s="135" t="s">
        <v>7122</v>
      </c>
      <c r="S547" s="135" t="s">
        <v>1770</v>
      </c>
    </row>
    <row r="548">
      <c r="A548" s="135">
        <v>547.0</v>
      </c>
      <c r="B548" s="135" t="s">
        <v>7125</v>
      </c>
      <c r="C548" s="135" t="s">
        <v>108</v>
      </c>
      <c r="D548" s="135">
        <v>59.0</v>
      </c>
      <c r="E548" s="135">
        <v>200.0</v>
      </c>
      <c r="H548" s="135" t="s">
        <v>198</v>
      </c>
      <c r="I548" s="142">
        <v>46172.40599537037</v>
      </c>
      <c r="J548" s="135" t="s">
        <v>4776</v>
      </c>
      <c r="K548" s="135">
        <v>1300.0</v>
      </c>
      <c r="L548" s="135">
        <v>10000.0</v>
      </c>
      <c r="M548" s="135">
        <v>15000.0</v>
      </c>
      <c r="N548" s="143">
        <v>43840.0</v>
      </c>
      <c r="O548" s="135" t="s">
        <v>1846</v>
      </c>
      <c r="P548" s="135" t="s">
        <v>1767</v>
      </c>
      <c r="Q548" s="135" t="s">
        <v>7129</v>
      </c>
      <c r="R548" s="135" t="s">
        <v>7130</v>
      </c>
      <c r="S548" s="135" t="s">
        <v>1176</v>
      </c>
    </row>
    <row r="549">
      <c r="A549" s="135">
        <v>548.0</v>
      </c>
      <c r="B549" s="135" t="s">
        <v>2248</v>
      </c>
      <c r="C549" s="135" t="s">
        <v>108</v>
      </c>
      <c r="D549" s="135">
        <v>18.0</v>
      </c>
      <c r="E549" s="135">
        <v>200.0</v>
      </c>
      <c r="F549" s="135">
        <v>9.0</v>
      </c>
      <c r="H549" s="135" t="s">
        <v>2250</v>
      </c>
      <c r="I549" s="142">
        <v>46178.99229166667</v>
      </c>
      <c r="J549" s="135" t="s">
        <v>2253</v>
      </c>
      <c r="K549" s="135">
        <v>1500.0</v>
      </c>
      <c r="L549" s="135">
        <v>2300.0</v>
      </c>
      <c r="M549" s="135">
        <v>21000.0</v>
      </c>
      <c r="N549" s="143">
        <v>42791.0</v>
      </c>
      <c r="O549" s="135" t="s">
        <v>1846</v>
      </c>
      <c r="P549" s="135" t="s">
        <v>1767</v>
      </c>
      <c r="Q549" s="135" t="s">
        <v>2256</v>
      </c>
      <c r="R549" s="135" t="s">
        <v>2261</v>
      </c>
      <c r="S549" s="135" t="s">
        <v>1176</v>
      </c>
    </row>
    <row r="550">
      <c r="A550" s="135">
        <v>549.0</v>
      </c>
      <c r="B550" s="135" t="s">
        <v>7134</v>
      </c>
      <c r="C550" s="135" t="s">
        <v>108</v>
      </c>
      <c r="D550" s="135">
        <v>78.0</v>
      </c>
      <c r="E550" s="135">
        <v>200.0</v>
      </c>
      <c r="F550" s="135">
        <v>1.3</v>
      </c>
      <c r="H550" s="135" t="s">
        <v>1850</v>
      </c>
      <c r="I550" s="142">
        <v>46187.624236111114</v>
      </c>
      <c r="J550" s="135" t="s">
        <v>1795</v>
      </c>
      <c r="K550" s="135">
        <v>600.0</v>
      </c>
      <c r="L550" s="135">
        <v>8600.0</v>
      </c>
      <c r="M550" s="135">
        <v>9700.0</v>
      </c>
      <c r="N550" s="143">
        <v>43842.0</v>
      </c>
      <c r="O550" s="135" t="s">
        <v>1765</v>
      </c>
      <c r="P550" s="135" t="s">
        <v>1767</v>
      </c>
      <c r="Q550" s="135" t="s">
        <v>7139</v>
      </c>
      <c r="S550" s="135" t="s">
        <v>1832</v>
      </c>
    </row>
    <row r="551">
      <c r="A551" s="135">
        <v>550.0</v>
      </c>
      <c r="B551" s="135" t="s">
        <v>7140</v>
      </c>
      <c r="C551" s="135" t="s">
        <v>108</v>
      </c>
      <c r="D551" s="135">
        <v>2.0</v>
      </c>
      <c r="E551" s="135">
        <v>200.0</v>
      </c>
      <c r="F551" s="135">
        <v>1.8</v>
      </c>
      <c r="H551" s="135" t="s">
        <v>107</v>
      </c>
      <c r="I551" s="142">
        <v>46160.3181712963</v>
      </c>
      <c r="J551" s="135" t="s">
        <v>4236</v>
      </c>
      <c r="K551" s="135">
        <v>2300.0</v>
      </c>
      <c r="L551" s="135">
        <v>14000.0</v>
      </c>
      <c r="M551" s="135">
        <v>18000.0</v>
      </c>
      <c r="N551" s="143">
        <v>42793.0</v>
      </c>
      <c r="O551" s="135" t="s">
        <v>1765</v>
      </c>
      <c r="P551" s="135" t="s">
        <v>1767</v>
      </c>
      <c r="Q551" s="135" t="s">
        <v>7142</v>
      </c>
      <c r="R551" s="135" t="s">
        <v>7143</v>
      </c>
      <c r="S551" s="135" t="s">
        <v>1176</v>
      </c>
    </row>
    <row r="552">
      <c r="A552" s="135">
        <v>551.0</v>
      </c>
      <c r="B552" s="135" t="s">
        <v>7146</v>
      </c>
      <c r="C552" s="135" t="s">
        <v>108</v>
      </c>
      <c r="D552" s="135">
        <v>49.0</v>
      </c>
      <c r="E552" s="135">
        <v>200.0</v>
      </c>
      <c r="F552" s="135">
        <v>2.5</v>
      </c>
      <c r="H552" s="135" t="s">
        <v>2118</v>
      </c>
      <c r="I552" s="142">
        <v>46184.58876157407</v>
      </c>
      <c r="J552" s="135" t="s">
        <v>4228</v>
      </c>
      <c r="K552" s="135">
        <v>2300.0</v>
      </c>
      <c r="L552" s="135">
        <v>5900.0</v>
      </c>
      <c r="M552" s="135">
        <v>6200.0</v>
      </c>
      <c r="N552" s="143">
        <v>42809.0</v>
      </c>
      <c r="O552" s="135" t="s">
        <v>1765</v>
      </c>
      <c r="P552" s="135" t="s">
        <v>1767</v>
      </c>
      <c r="S552" s="135" t="s">
        <v>1832</v>
      </c>
    </row>
    <row r="553">
      <c r="A553" s="135">
        <v>552.0</v>
      </c>
      <c r="B553" s="135" t="s">
        <v>7148</v>
      </c>
      <c r="C553" s="135" t="s">
        <v>108</v>
      </c>
      <c r="D553" s="135">
        <v>44.0</v>
      </c>
      <c r="E553" s="135">
        <v>200.0</v>
      </c>
      <c r="F553" s="135">
        <v>1.1</v>
      </c>
      <c r="H553" s="135" t="s">
        <v>7148</v>
      </c>
      <c r="I553" s="142">
        <v>46178.99868055555</v>
      </c>
      <c r="J553" s="135" t="s">
        <v>1859</v>
      </c>
      <c r="K553" s="135">
        <v>350.0</v>
      </c>
      <c r="L553" s="135">
        <v>150.0</v>
      </c>
      <c r="M553" s="135">
        <v>150.0</v>
      </c>
      <c r="N553" s="143">
        <v>42779.0</v>
      </c>
      <c r="O553" s="135" t="s">
        <v>1765</v>
      </c>
      <c r="P553" s="135" t="s">
        <v>1767</v>
      </c>
      <c r="S553" s="135" t="s">
        <v>1904</v>
      </c>
    </row>
    <row r="554">
      <c r="A554" s="135">
        <v>553.0</v>
      </c>
      <c r="B554" s="135" t="s">
        <v>7152</v>
      </c>
      <c r="C554" s="135" t="s">
        <v>108</v>
      </c>
      <c r="D554" s="135">
        <v>40.0</v>
      </c>
      <c r="E554" s="135">
        <v>200.0</v>
      </c>
      <c r="F554" s="135">
        <v>0.45</v>
      </c>
      <c r="H554" s="135" t="s">
        <v>112</v>
      </c>
      <c r="I554" s="142">
        <v>46169.52819444444</v>
      </c>
      <c r="J554" s="135" t="s">
        <v>3786</v>
      </c>
      <c r="K554" s="135">
        <v>1600.0</v>
      </c>
      <c r="L554" s="135">
        <v>29000.0</v>
      </c>
      <c r="M554" s="135">
        <v>45000.0</v>
      </c>
      <c r="N554" s="143">
        <v>43849.0</v>
      </c>
      <c r="O554" s="135" t="s">
        <v>1765</v>
      </c>
      <c r="P554" s="135" t="s">
        <v>1767</v>
      </c>
      <c r="Q554" s="135" t="s">
        <v>7155</v>
      </c>
      <c r="R554" s="135" t="s">
        <v>7156</v>
      </c>
      <c r="S554" s="135" t="s">
        <v>1770</v>
      </c>
    </row>
    <row r="555">
      <c r="A555" s="135">
        <v>554.0</v>
      </c>
      <c r="B555" s="135" t="s">
        <v>7157</v>
      </c>
      <c r="C555" s="135" t="s">
        <v>108</v>
      </c>
      <c r="D555" s="135">
        <v>11.0</v>
      </c>
      <c r="E555" s="135">
        <v>200.0</v>
      </c>
      <c r="F555" s="135">
        <v>8.0</v>
      </c>
      <c r="H555" s="135" t="s">
        <v>3733</v>
      </c>
      <c r="I555" s="142">
        <v>46186.64912037037</v>
      </c>
      <c r="J555" s="135" t="s">
        <v>1908</v>
      </c>
      <c r="K555" s="135">
        <v>1300.0</v>
      </c>
      <c r="L555" s="135">
        <v>500.0</v>
      </c>
      <c r="M555" s="135">
        <v>700.0</v>
      </c>
      <c r="N555" s="143">
        <v>42365.0</v>
      </c>
      <c r="O555" s="135" t="s">
        <v>1846</v>
      </c>
      <c r="P555" s="135" t="s">
        <v>1767</v>
      </c>
      <c r="Q555" s="135" t="s">
        <v>7162</v>
      </c>
      <c r="R555" s="135" t="s">
        <v>7164</v>
      </c>
      <c r="S555" s="135" t="s">
        <v>1176</v>
      </c>
    </row>
    <row r="556">
      <c r="A556" s="135">
        <v>555.0</v>
      </c>
      <c r="B556" s="135" t="s">
        <v>7166</v>
      </c>
      <c r="C556" s="135" t="s">
        <v>108</v>
      </c>
      <c r="D556" s="135">
        <v>50.0</v>
      </c>
      <c r="E556" s="135">
        <v>200.0</v>
      </c>
      <c r="F556" s="135">
        <v>2.0</v>
      </c>
      <c r="H556" s="135" t="s">
        <v>1933</v>
      </c>
      <c r="I556" s="142">
        <v>46185.69943287037</v>
      </c>
      <c r="J556" s="135" t="s">
        <v>7168</v>
      </c>
      <c r="K556" s="135">
        <v>2300.0</v>
      </c>
      <c r="L556" s="135">
        <v>8400.0</v>
      </c>
      <c r="M556" s="135">
        <v>80000.0</v>
      </c>
      <c r="N556" s="143">
        <v>42282.0</v>
      </c>
      <c r="O556" s="135" t="s">
        <v>1903</v>
      </c>
      <c r="P556" s="135" t="s">
        <v>1767</v>
      </c>
      <c r="Q556" s="135" t="s">
        <v>7170</v>
      </c>
      <c r="R556" s="135" t="s">
        <v>7171</v>
      </c>
      <c r="S556" s="135" t="s">
        <v>1770</v>
      </c>
    </row>
    <row r="557">
      <c r="A557" s="135">
        <v>556.0</v>
      </c>
      <c r="B557" s="135" t="s">
        <v>7173</v>
      </c>
      <c r="C557" s="135" t="s">
        <v>108</v>
      </c>
      <c r="D557" s="135">
        <v>14.0</v>
      </c>
      <c r="E557" s="135">
        <v>200.0</v>
      </c>
      <c r="H557" s="135" t="s">
        <v>7173</v>
      </c>
      <c r="I557" s="142">
        <v>46184.20880787037</v>
      </c>
      <c r="J557" s="135" t="s">
        <v>4078</v>
      </c>
      <c r="K557" s="135">
        <v>400.0</v>
      </c>
      <c r="L557" s="135">
        <v>10.0</v>
      </c>
      <c r="M557" s="135">
        <v>10.0</v>
      </c>
      <c r="N557" s="143">
        <v>43840.0</v>
      </c>
      <c r="O557" s="135" t="s">
        <v>1765</v>
      </c>
      <c r="P557" s="135" t="s">
        <v>1767</v>
      </c>
      <c r="S557" s="135" t="s">
        <v>1770</v>
      </c>
    </row>
    <row r="558">
      <c r="A558" s="135">
        <v>557.0</v>
      </c>
      <c r="B558" s="135" t="s">
        <v>7177</v>
      </c>
      <c r="C558" s="135" t="s">
        <v>108</v>
      </c>
      <c r="D558" s="135">
        <v>72.0</v>
      </c>
      <c r="E558" s="135">
        <v>200.0</v>
      </c>
      <c r="F558" s="135">
        <v>1.7</v>
      </c>
      <c r="H558" s="135" t="s">
        <v>7178</v>
      </c>
      <c r="I558" s="142">
        <v>46187.78212962963</v>
      </c>
      <c r="J558" s="135" t="s">
        <v>1920</v>
      </c>
      <c r="K558" s="135">
        <v>2100.0</v>
      </c>
      <c r="L558" s="135">
        <v>1800.0</v>
      </c>
      <c r="M558" s="135">
        <v>1800.0</v>
      </c>
      <c r="N558" s="143">
        <v>42507.0</v>
      </c>
      <c r="O558" s="135" t="s">
        <v>1903</v>
      </c>
      <c r="P558" s="135" t="s">
        <v>1767</v>
      </c>
      <c r="Q558" s="135" t="s">
        <v>7180</v>
      </c>
      <c r="R558" s="135" t="s">
        <v>7182</v>
      </c>
      <c r="S558" s="135" t="s">
        <v>1817</v>
      </c>
    </row>
    <row r="559">
      <c r="A559" s="135">
        <v>558.0</v>
      </c>
      <c r="B559" s="135" t="s">
        <v>7184</v>
      </c>
      <c r="C559" s="135" t="s">
        <v>108</v>
      </c>
      <c r="D559" s="135">
        <v>72.0</v>
      </c>
      <c r="E559" s="135">
        <v>200.0</v>
      </c>
      <c r="F559" s="135">
        <v>1.9</v>
      </c>
      <c r="H559" s="135" t="s">
        <v>7184</v>
      </c>
      <c r="I559" s="142">
        <v>46157.727627314816</v>
      </c>
      <c r="J559" s="135" t="s">
        <v>2253</v>
      </c>
      <c r="K559" s="135">
        <v>300.0</v>
      </c>
      <c r="L559" s="135">
        <v>80.0</v>
      </c>
      <c r="M559" s="135">
        <v>100.0</v>
      </c>
      <c r="N559" s="143">
        <v>42407.0</v>
      </c>
      <c r="O559" s="135" t="s">
        <v>2932</v>
      </c>
      <c r="P559" s="135" t="s">
        <v>1767</v>
      </c>
      <c r="Q559" s="135" t="s">
        <v>7189</v>
      </c>
      <c r="R559" s="135" t="s">
        <v>7191</v>
      </c>
      <c r="S559" s="135" t="s">
        <v>1770</v>
      </c>
    </row>
    <row r="560">
      <c r="A560" s="135">
        <v>559.0</v>
      </c>
      <c r="B560" s="135" t="s">
        <v>354</v>
      </c>
      <c r="C560" s="135" t="s">
        <v>108</v>
      </c>
      <c r="D560" s="135">
        <v>9.0</v>
      </c>
      <c r="E560" s="135">
        <v>200.0</v>
      </c>
      <c r="H560" s="135" t="s">
        <v>5356</v>
      </c>
      <c r="I560" s="142">
        <v>46163.098912037036</v>
      </c>
      <c r="J560" s="135" t="s">
        <v>1928</v>
      </c>
      <c r="K560" s="135">
        <v>1600.0</v>
      </c>
      <c r="L560" s="135">
        <v>80.0</v>
      </c>
      <c r="M560" s="135">
        <v>5400.0</v>
      </c>
      <c r="N560" s="143">
        <v>43840.0</v>
      </c>
      <c r="O560" s="135" t="s">
        <v>1765</v>
      </c>
      <c r="P560" s="135" t="s">
        <v>1767</v>
      </c>
      <c r="S560" s="135" t="s">
        <v>1176</v>
      </c>
    </row>
    <row r="561">
      <c r="A561" s="135">
        <v>560.0</v>
      </c>
      <c r="B561" s="135" t="s">
        <v>7195</v>
      </c>
      <c r="C561" s="135" t="s">
        <v>108</v>
      </c>
      <c r="D561" s="135">
        <v>70.0</v>
      </c>
      <c r="E561" s="135">
        <v>200.0</v>
      </c>
      <c r="F561" s="135">
        <v>0.6</v>
      </c>
      <c r="H561" s="135" t="s">
        <v>7197</v>
      </c>
      <c r="I561" s="142">
        <v>46187.47309027778</v>
      </c>
      <c r="J561" s="135" t="s">
        <v>3100</v>
      </c>
      <c r="K561" s="135">
        <v>2400.0</v>
      </c>
      <c r="L561" s="135">
        <v>1100.0</v>
      </c>
      <c r="M561" s="135">
        <v>1100.0</v>
      </c>
      <c r="N561" s="143">
        <v>43010.0</v>
      </c>
      <c r="O561" s="135" t="s">
        <v>1765</v>
      </c>
      <c r="P561" s="135" t="s">
        <v>1767</v>
      </c>
      <c r="Q561" s="135" t="s">
        <v>7201</v>
      </c>
      <c r="R561" s="135" t="s">
        <v>7203</v>
      </c>
      <c r="S561" s="135" t="s">
        <v>1770</v>
      </c>
    </row>
    <row r="562">
      <c r="A562" s="135">
        <v>561.0</v>
      </c>
      <c r="B562" s="135" t="s">
        <v>7205</v>
      </c>
      <c r="C562" s="135" t="s">
        <v>108</v>
      </c>
      <c r="D562" s="135">
        <v>24.0</v>
      </c>
      <c r="E562" s="135">
        <v>200.0</v>
      </c>
      <c r="F562" s="135">
        <v>1.2</v>
      </c>
      <c r="H562" s="135" t="s">
        <v>3613</v>
      </c>
      <c r="I562" s="142">
        <v>46183.54414351852</v>
      </c>
      <c r="J562" s="135" t="s">
        <v>2592</v>
      </c>
      <c r="K562" s="135">
        <v>1400.0</v>
      </c>
      <c r="L562" s="135">
        <v>4200.0</v>
      </c>
      <c r="M562" s="135">
        <v>5200.0</v>
      </c>
      <c r="N562" s="143">
        <v>43878.0</v>
      </c>
      <c r="O562" s="135" t="s">
        <v>1765</v>
      </c>
      <c r="P562" s="135" t="s">
        <v>1767</v>
      </c>
      <c r="Q562" s="135" t="s">
        <v>7209</v>
      </c>
      <c r="R562" s="135" t="s">
        <v>7210</v>
      </c>
      <c r="S562" s="135" t="s">
        <v>1904</v>
      </c>
    </row>
    <row r="563">
      <c r="A563" s="135">
        <v>562.0</v>
      </c>
      <c r="B563" s="135" t="s">
        <v>7212</v>
      </c>
      <c r="C563" s="135" t="s">
        <v>108</v>
      </c>
      <c r="D563" s="135">
        <v>73.0</v>
      </c>
      <c r="E563" s="135">
        <v>200.0</v>
      </c>
      <c r="F563" s="135">
        <v>3.5</v>
      </c>
      <c r="H563" s="135" t="s">
        <v>2929</v>
      </c>
      <c r="I563" s="142">
        <v>46183.631215277775</v>
      </c>
      <c r="J563" s="135" t="s">
        <v>1834</v>
      </c>
      <c r="K563" s="135">
        <v>900.0</v>
      </c>
      <c r="L563" s="135">
        <v>6600.0</v>
      </c>
      <c r="M563" s="135">
        <v>7100.0</v>
      </c>
      <c r="N563" s="143">
        <v>43844.0</v>
      </c>
      <c r="O563" s="135" t="s">
        <v>1765</v>
      </c>
      <c r="P563" s="135" t="s">
        <v>1767</v>
      </c>
      <c r="S563" s="135" t="s">
        <v>7217</v>
      </c>
    </row>
    <row r="564">
      <c r="A564" s="135">
        <v>563.0</v>
      </c>
      <c r="B564" s="135" t="s">
        <v>7220</v>
      </c>
      <c r="C564" s="135" t="s">
        <v>108</v>
      </c>
      <c r="D564" s="135">
        <v>45.0</v>
      </c>
      <c r="E564" s="135">
        <v>200.0</v>
      </c>
      <c r="F564" s="135">
        <v>3.0</v>
      </c>
      <c r="H564" s="135" t="s">
        <v>2909</v>
      </c>
      <c r="I564" s="142">
        <v>46163.29927083333</v>
      </c>
      <c r="J564" s="135" t="s">
        <v>1834</v>
      </c>
      <c r="K564" s="135">
        <v>200.0</v>
      </c>
      <c r="L564" s="135">
        <v>2800.0</v>
      </c>
      <c r="M564" s="135">
        <v>3600.0</v>
      </c>
      <c r="N564" s="143">
        <v>42274.0</v>
      </c>
      <c r="O564" s="135" t="s">
        <v>1846</v>
      </c>
      <c r="P564" s="135" t="s">
        <v>1767</v>
      </c>
      <c r="S564" s="135" t="s">
        <v>1788</v>
      </c>
    </row>
    <row r="565">
      <c r="A565" s="135">
        <v>564.0</v>
      </c>
      <c r="B565" s="135" t="s">
        <v>7225</v>
      </c>
      <c r="C565" s="135" t="s">
        <v>108</v>
      </c>
      <c r="D565" s="135">
        <v>12.0</v>
      </c>
      <c r="E565" s="135">
        <v>200.0</v>
      </c>
      <c r="F565" s="135">
        <v>11.0</v>
      </c>
      <c r="H565" s="135" t="s">
        <v>313</v>
      </c>
      <c r="I565" s="142">
        <v>46180.09516203704</v>
      </c>
      <c r="J565" s="135" t="s">
        <v>4737</v>
      </c>
      <c r="K565" s="135">
        <v>1000.0</v>
      </c>
      <c r="L565" s="135">
        <v>8000.0</v>
      </c>
      <c r="M565" s="135">
        <v>8400.0</v>
      </c>
      <c r="N565" s="143">
        <v>43838.0</v>
      </c>
      <c r="O565" s="135" t="s">
        <v>1765</v>
      </c>
      <c r="P565" s="135" t="s">
        <v>1767</v>
      </c>
      <c r="Q565" s="135" t="s">
        <v>7233</v>
      </c>
      <c r="R565" s="135">
        <v>151.0</v>
      </c>
      <c r="S565" s="135" t="s">
        <v>1770</v>
      </c>
    </row>
    <row r="566">
      <c r="A566" s="135">
        <v>565.0</v>
      </c>
      <c r="B566" s="135" t="s">
        <v>7235</v>
      </c>
      <c r="C566" s="135" t="s">
        <v>108</v>
      </c>
      <c r="D566" s="135">
        <v>8.0</v>
      </c>
      <c r="E566" s="135">
        <v>200.0</v>
      </c>
      <c r="F566" s="135">
        <v>5.0</v>
      </c>
      <c r="H566" s="135" t="s">
        <v>1760</v>
      </c>
      <c r="I566" s="142">
        <v>46160.7915162037</v>
      </c>
      <c r="J566" s="135" t="s">
        <v>3868</v>
      </c>
      <c r="K566" s="135">
        <v>3200.0</v>
      </c>
      <c r="L566" s="135">
        <v>27000.0</v>
      </c>
      <c r="M566" s="135">
        <v>43000.0</v>
      </c>
      <c r="N566" s="143">
        <v>43839.0</v>
      </c>
      <c r="O566" s="135" t="s">
        <v>1765</v>
      </c>
      <c r="P566" s="135" t="s">
        <v>1767</v>
      </c>
      <c r="Q566" s="135" t="s">
        <v>7238</v>
      </c>
      <c r="R566" s="135" t="s">
        <v>7239</v>
      </c>
      <c r="S566" s="135" t="s">
        <v>1176</v>
      </c>
    </row>
    <row r="567">
      <c r="A567" s="135">
        <v>566.0</v>
      </c>
      <c r="B567" s="135" t="s">
        <v>7240</v>
      </c>
      <c r="C567" s="135" t="s">
        <v>108</v>
      </c>
      <c r="D567" s="135">
        <v>59.0</v>
      </c>
      <c r="E567" s="135">
        <v>200.0</v>
      </c>
      <c r="H567" s="135" t="s">
        <v>313</v>
      </c>
      <c r="I567" s="142">
        <v>46169.51725694445</v>
      </c>
      <c r="J567" s="135" t="s">
        <v>1859</v>
      </c>
      <c r="K567" s="135">
        <v>350.0</v>
      </c>
      <c r="L567" s="135">
        <v>27000.0</v>
      </c>
      <c r="M567" s="135">
        <v>31000.0</v>
      </c>
      <c r="N567" s="143">
        <v>42938.0</v>
      </c>
      <c r="O567" s="135" t="s">
        <v>1846</v>
      </c>
      <c r="P567" s="135" t="s">
        <v>1767</v>
      </c>
      <c r="Q567" s="135" t="s">
        <v>7243</v>
      </c>
      <c r="R567" s="135" t="s">
        <v>7244</v>
      </c>
      <c r="S567" s="135" t="s">
        <v>1770</v>
      </c>
    </row>
    <row r="568">
      <c r="A568" s="135">
        <v>567.0</v>
      </c>
      <c r="B568" s="135" t="s">
        <v>7247</v>
      </c>
      <c r="C568" s="135" t="s">
        <v>108</v>
      </c>
      <c r="D568" s="135">
        <v>30.0</v>
      </c>
      <c r="E568" s="135">
        <v>200.0</v>
      </c>
      <c r="F568" s="135">
        <v>3.0</v>
      </c>
      <c r="H568" s="135" t="s">
        <v>2999</v>
      </c>
      <c r="I568" s="142">
        <v>46164.618125</v>
      </c>
      <c r="J568" s="135" t="s">
        <v>2225</v>
      </c>
      <c r="K568" s="135">
        <v>400.0</v>
      </c>
      <c r="L568" s="135">
        <v>100.0</v>
      </c>
      <c r="M568" s="135">
        <v>100.0</v>
      </c>
      <c r="N568" s="143">
        <v>43391.0</v>
      </c>
      <c r="O568" s="135" t="s">
        <v>1846</v>
      </c>
      <c r="P568" s="135" t="s">
        <v>1767</v>
      </c>
      <c r="Q568" s="135" t="s">
        <v>7252</v>
      </c>
      <c r="R568" s="135" t="s">
        <v>7254</v>
      </c>
      <c r="S568" s="135" t="s">
        <v>1788</v>
      </c>
    </row>
    <row r="569">
      <c r="A569" s="135">
        <v>568.0</v>
      </c>
      <c r="B569" s="135" t="s">
        <v>7256</v>
      </c>
      <c r="C569" s="135" t="s">
        <v>108</v>
      </c>
      <c r="D569" s="135">
        <v>10.0</v>
      </c>
      <c r="E569" s="135">
        <v>200.0</v>
      </c>
      <c r="F569" s="135">
        <v>0.6</v>
      </c>
      <c r="H569" s="135" t="s">
        <v>1810</v>
      </c>
      <c r="I569" s="142">
        <v>46155.7700462963</v>
      </c>
      <c r="J569" s="135" t="s">
        <v>1831</v>
      </c>
      <c r="K569" s="135">
        <v>2500.0</v>
      </c>
      <c r="L569" s="135">
        <v>8700.0</v>
      </c>
      <c r="M569" s="135">
        <v>12000.0</v>
      </c>
      <c r="N569" s="143">
        <v>43839.0</v>
      </c>
      <c r="O569" s="135" t="s">
        <v>1765</v>
      </c>
      <c r="P569" s="135" t="s">
        <v>1767</v>
      </c>
      <c r="Q569" s="135" t="s">
        <v>7260</v>
      </c>
      <c r="R569" s="135" t="s">
        <v>7261</v>
      </c>
      <c r="S569" s="135" t="s">
        <v>1176</v>
      </c>
    </row>
    <row r="570">
      <c r="A570" s="135">
        <v>569.0</v>
      </c>
      <c r="B570" s="135" t="s">
        <v>7265</v>
      </c>
      <c r="C570" s="135" t="s">
        <v>108</v>
      </c>
      <c r="D570" s="135">
        <v>19.0</v>
      </c>
      <c r="E570" s="135">
        <v>200.0</v>
      </c>
      <c r="H570" s="135" t="s">
        <v>1759</v>
      </c>
      <c r="I570" s="142">
        <v>46165.45457175926</v>
      </c>
      <c r="J570" s="135" t="s">
        <v>5101</v>
      </c>
      <c r="K570" s="135">
        <v>800.0</v>
      </c>
      <c r="L570" s="135">
        <v>1600.0</v>
      </c>
      <c r="M570" s="135">
        <v>1600.0</v>
      </c>
      <c r="N570" s="143">
        <v>42483.0</v>
      </c>
      <c r="O570" s="135" t="s">
        <v>1765</v>
      </c>
      <c r="P570" s="135" t="s">
        <v>1767</v>
      </c>
      <c r="S570" s="135" t="s">
        <v>1770</v>
      </c>
    </row>
    <row r="571">
      <c r="A571" s="135">
        <v>570.0</v>
      </c>
      <c r="B571" s="135" t="s">
        <v>7268</v>
      </c>
      <c r="C571" s="135" t="s">
        <v>108</v>
      </c>
      <c r="D571" s="135">
        <v>6.0</v>
      </c>
      <c r="E571" s="135">
        <v>200.0</v>
      </c>
      <c r="F571" s="135">
        <v>2.5</v>
      </c>
      <c r="H571" s="135" t="s">
        <v>2909</v>
      </c>
      <c r="I571" s="142">
        <v>46180.7231712963</v>
      </c>
      <c r="J571" s="135" t="s">
        <v>2142</v>
      </c>
      <c r="K571" s="135">
        <v>300.0</v>
      </c>
      <c r="L571" s="135">
        <v>1500.0</v>
      </c>
      <c r="M571" s="135">
        <v>2300.0</v>
      </c>
      <c r="N571" s="143">
        <v>42285.0</v>
      </c>
      <c r="O571" s="135" t="s">
        <v>1846</v>
      </c>
      <c r="P571" s="135" t="s">
        <v>1767</v>
      </c>
      <c r="Q571" s="135" t="s">
        <v>7273</v>
      </c>
      <c r="R571" s="135" t="s">
        <v>7274</v>
      </c>
      <c r="S571" s="135" t="s">
        <v>1788</v>
      </c>
    </row>
    <row r="572">
      <c r="A572" s="135">
        <v>571.0</v>
      </c>
      <c r="B572" s="135" t="s">
        <v>7275</v>
      </c>
      <c r="C572" s="135" t="s">
        <v>108</v>
      </c>
      <c r="D572" s="135">
        <v>13.0</v>
      </c>
      <c r="E572" s="135">
        <v>200.0</v>
      </c>
      <c r="F572" s="135">
        <v>0.5</v>
      </c>
      <c r="H572" s="135" t="s">
        <v>7275</v>
      </c>
      <c r="I572" s="142">
        <v>46169.137708333335</v>
      </c>
      <c r="J572" s="135" t="s">
        <v>7277</v>
      </c>
      <c r="K572" s="135">
        <v>1300.0</v>
      </c>
      <c r="L572" s="135">
        <v>60.0</v>
      </c>
      <c r="M572" s="135">
        <v>60.0</v>
      </c>
      <c r="N572" s="143">
        <v>43840.0</v>
      </c>
      <c r="O572" s="135" t="s">
        <v>1765</v>
      </c>
      <c r="P572" s="135" t="s">
        <v>1767</v>
      </c>
      <c r="Q572" s="135" t="s">
        <v>7279</v>
      </c>
      <c r="R572" s="135" t="s">
        <v>7280</v>
      </c>
      <c r="S572" s="135" t="s">
        <v>1770</v>
      </c>
    </row>
    <row r="573">
      <c r="A573" s="135">
        <v>572.0</v>
      </c>
      <c r="B573" s="135" t="s">
        <v>7281</v>
      </c>
      <c r="C573" s="135" t="s">
        <v>108</v>
      </c>
      <c r="D573" s="135">
        <v>63.0</v>
      </c>
      <c r="E573" s="135">
        <v>200.0</v>
      </c>
      <c r="H573" s="135" t="s">
        <v>313</v>
      </c>
      <c r="I573" s="142">
        <v>46168.18005787037</v>
      </c>
      <c r="J573" s="135" t="s">
        <v>4314</v>
      </c>
      <c r="K573" s="135">
        <v>200.0</v>
      </c>
      <c r="L573" s="135">
        <v>27000.0</v>
      </c>
      <c r="M573" s="135">
        <v>31000.0</v>
      </c>
      <c r="N573" s="143">
        <v>43848.0</v>
      </c>
      <c r="O573" s="135" t="s">
        <v>1846</v>
      </c>
      <c r="P573" s="135" t="s">
        <v>1767</v>
      </c>
      <c r="S573" s="135" t="s">
        <v>1770</v>
      </c>
    </row>
    <row r="574">
      <c r="A574" s="135">
        <v>573.0</v>
      </c>
      <c r="B574" s="135" t="s">
        <v>7286</v>
      </c>
      <c r="C574" s="135" t="s">
        <v>108</v>
      </c>
      <c r="D574" s="135">
        <v>11.0</v>
      </c>
      <c r="E574" s="135">
        <v>200.0</v>
      </c>
      <c r="F574" s="135">
        <v>8.0</v>
      </c>
      <c r="H574" s="135" t="s">
        <v>1760</v>
      </c>
      <c r="I574" s="142">
        <v>46158.885</v>
      </c>
      <c r="J574" s="135" t="s">
        <v>2100</v>
      </c>
      <c r="K574" s="135">
        <v>1900.0</v>
      </c>
      <c r="L574" s="135">
        <v>9900.0</v>
      </c>
      <c r="M574" s="135">
        <v>12000.0</v>
      </c>
      <c r="N574" s="143">
        <v>43123.0</v>
      </c>
      <c r="O574" s="135" t="s">
        <v>1765</v>
      </c>
      <c r="P574" s="135" t="s">
        <v>1767</v>
      </c>
      <c r="Q574" s="135" t="s">
        <v>7289</v>
      </c>
      <c r="R574" s="135" t="s">
        <v>7290</v>
      </c>
      <c r="S574" s="135" t="s">
        <v>1176</v>
      </c>
    </row>
    <row r="575">
      <c r="A575" s="135">
        <v>574.0</v>
      </c>
      <c r="B575" s="135" t="s">
        <v>7293</v>
      </c>
      <c r="C575" s="135" t="s">
        <v>108</v>
      </c>
      <c r="D575" s="135">
        <v>22.0</v>
      </c>
      <c r="E575" s="135">
        <v>200.0</v>
      </c>
      <c r="F575" s="135">
        <v>11.0</v>
      </c>
      <c r="H575" s="135" t="s">
        <v>112</v>
      </c>
      <c r="I575" s="142">
        <v>46184.277037037034</v>
      </c>
      <c r="J575" s="135" t="s">
        <v>1823</v>
      </c>
      <c r="K575" s="135">
        <v>700.0</v>
      </c>
      <c r="L575" s="135">
        <v>29000.0</v>
      </c>
      <c r="M575" s="135">
        <v>45000.0</v>
      </c>
      <c r="N575" s="143">
        <v>43919.0</v>
      </c>
      <c r="O575" s="135" t="s">
        <v>1846</v>
      </c>
      <c r="P575" s="135" t="s">
        <v>1767</v>
      </c>
      <c r="S575" s="135" t="s">
        <v>1770</v>
      </c>
    </row>
    <row r="576">
      <c r="A576" s="135">
        <v>575.0</v>
      </c>
      <c r="B576" s="135" t="s">
        <v>7297</v>
      </c>
      <c r="C576" s="135" t="s">
        <v>108</v>
      </c>
      <c r="D576" s="135">
        <v>40.0</v>
      </c>
      <c r="E576" s="135">
        <v>200.0</v>
      </c>
      <c r="F576" s="135">
        <v>0.35</v>
      </c>
      <c r="H576" s="135" t="s">
        <v>1760</v>
      </c>
      <c r="I576" s="142">
        <v>46178.35128472222</v>
      </c>
      <c r="J576" s="135" t="s">
        <v>4089</v>
      </c>
      <c r="K576" s="135">
        <v>1600.0</v>
      </c>
      <c r="L576" s="135">
        <v>14000.0</v>
      </c>
      <c r="M576" s="135">
        <v>17000.0</v>
      </c>
      <c r="N576" s="143">
        <v>43842.0</v>
      </c>
      <c r="O576" s="135" t="s">
        <v>1765</v>
      </c>
      <c r="P576" s="135" t="s">
        <v>1767</v>
      </c>
      <c r="Q576" s="135" t="s">
        <v>7301</v>
      </c>
      <c r="R576" s="135" t="s">
        <v>7303</v>
      </c>
      <c r="S576" s="135" t="s">
        <v>1770</v>
      </c>
    </row>
    <row r="577">
      <c r="A577" s="135">
        <v>576.0</v>
      </c>
      <c r="B577" s="135" t="s">
        <v>7304</v>
      </c>
      <c r="C577" s="135" t="s">
        <v>108</v>
      </c>
      <c r="D577" s="135">
        <v>12.0</v>
      </c>
      <c r="E577" s="135">
        <v>200.0</v>
      </c>
      <c r="F577" s="135">
        <v>5.0</v>
      </c>
      <c r="H577" s="135" t="s">
        <v>1760</v>
      </c>
      <c r="I577" s="142">
        <v>46185.84840277778</v>
      </c>
      <c r="J577" s="135" t="s">
        <v>1795</v>
      </c>
      <c r="K577" s="135">
        <v>3000.0</v>
      </c>
      <c r="L577" s="135">
        <v>12000.0</v>
      </c>
      <c r="M577" s="135">
        <v>16000.0</v>
      </c>
      <c r="N577" s="143">
        <v>42448.0</v>
      </c>
      <c r="O577" s="135" t="s">
        <v>1765</v>
      </c>
      <c r="P577" s="135" t="s">
        <v>1767</v>
      </c>
      <c r="Q577" s="135" t="s">
        <v>7312</v>
      </c>
      <c r="R577" s="135" t="s">
        <v>7313</v>
      </c>
      <c r="S577" s="135" t="s">
        <v>1770</v>
      </c>
    </row>
    <row r="578">
      <c r="A578" s="135">
        <v>577.0</v>
      </c>
      <c r="B578" s="135" t="s">
        <v>7315</v>
      </c>
      <c r="C578" s="135" t="s">
        <v>108</v>
      </c>
      <c r="D578" s="135">
        <v>45.0</v>
      </c>
      <c r="E578" s="135">
        <v>200.0</v>
      </c>
      <c r="F578" s="135">
        <v>3.5</v>
      </c>
      <c r="H578" s="135" t="s">
        <v>1810</v>
      </c>
      <c r="I578" s="142">
        <v>46179.16486111111</v>
      </c>
      <c r="J578" s="135" t="s">
        <v>1949</v>
      </c>
      <c r="K578" s="135">
        <v>700.0</v>
      </c>
      <c r="L578" s="135">
        <v>2700.0</v>
      </c>
      <c r="M578" s="135">
        <v>4500.0</v>
      </c>
      <c r="N578" s="143">
        <v>43431.0</v>
      </c>
      <c r="O578" s="135" t="s">
        <v>1765</v>
      </c>
      <c r="P578" s="135" t="s">
        <v>1767</v>
      </c>
      <c r="Q578" s="135" t="s">
        <v>7319</v>
      </c>
      <c r="R578" s="135" t="s">
        <v>7320</v>
      </c>
      <c r="S578" s="135" t="s">
        <v>1176</v>
      </c>
    </row>
    <row r="579">
      <c r="A579" s="135">
        <v>578.0</v>
      </c>
      <c r="B579" s="135" t="s">
        <v>7321</v>
      </c>
      <c r="C579" s="135" t="s">
        <v>108</v>
      </c>
      <c r="D579" s="135">
        <v>15.0</v>
      </c>
      <c r="E579" s="135">
        <v>200.0</v>
      </c>
      <c r="F579" s="135">
        <v>3.0</v>
      </c>
      <c r="H579" s="135" t="s">
        <v>134</v>
      </c>
      <c r="I579" s="142">
        <v>46172.13010416667</v>
      </c>
      <c r="J579" s="135" t="s">
        <v>4298</v>
      </c>
      <c r="K579" s="135">
        <v>300.0</v>
      </c>
      <c r="L579" s="135">
        <v>1300.0</v>
      </c>
      <c r="M579" s="135">
        <v>2400.0</v>
      </c>
      <c r="N579" s="143">
        <v>43849.0</v>
      </c>
      <c r="O579" s="135" t="s">
        <v>1765</v>
      </c>
      <c r="P579" s="135" t="s">
        <v>1767</v>
      </c>
      <c r="S579" s="135" t="s">
        <v>1770</v>
      </c>
    </row>
    <row r="580">
      <c r="A580" s="135">
        <v>579.0</v>
      </c>
      <c r="B580" s="135" t="s">
        <v>7326</v>
      </c>
      <c r="C580" s="135" t="s">
        <v>108</v>
      </c>
      <c r="D580" s="135">
        <v>55.0</v>
      </c>
      <c r="E580" s="135">
        <v>200.0</v>
      </c>
      <c r="F580" s="135">
        <v>1.5</v>
      </c>
      <c r="H580" s="135" t="s">
        <v>313</v>
      </c>
      <c r="I580" s="142">
        <v>46160.93350694444</v>
      </c>
      <c r="J580" s="135" t="s">
        <v>3100</v>
      </c>
      <c r="K580" s="135">
        <v>1400.0</v>
      </c>
      <c r="L580" s="135">
        <v>3800.0</v>
      </c>
      <c r="M580" s="135">
        <v>3800.0</v>
      </c>
      <c r="N580" s="143">
        <v>42646.0</v>
      </c>
      <c r="O580" s="135" t="s">
        <v>1765</v>
      </c>
      <c r="P580" s="135" t="s">
        <v>1767</v>
      </c>
      <c r="Q580" s="135" t="s">
        <v>7331</v>
      </c>
      <c r="R580" s="135" t="s">
        <v>7332</v>
      </c>
      <c r="S580" s="135" t="s">
        <v>1817</v>
      </c>
    </row>
    <row r="581">
      <c r="A581" s="135">
        <v>580.0</v>
      </c>
      <c r="B581" s="135" t="s">
        <v>7334</v>
      </c>
      <c r="C581" s="135" t="s">
        <v>108</v>
      </c>
      <c r="D581" s="135">
        <v>62.0</v>
      </c>
      <c r="E581" s="135">
        <v>200.0</v>
      </c>
      <c r="F581" s="135">
        <v>2.5</v>
      </c>
      <c r="G581" s="135">
        <v>1.34</v>
      </c>
      <c r="H581" s="135" t="s">
        <v>2909</v>
      </c>
      <c r="I581" s="142">
        <v>46176.8471875</v>
      </c>
      <c r="J581" s="135" t="s">
        <v>1834</v>
      </c>
      <c r="K581" s="135">
        <v>450.0</v>
      </c>
      <c r="L581" s="135">
        <v>3500.0</v>
      </c>
      <c r="M581" s="135">
        <v>4600.0</v>
      </c>
      <c r="N581" s="143">
        <v>42345.0</v>
      </c>
      <c r="O581" s="135" t="s">
        <v>1846</v>
      </c>
      <c r="P581" s="135" t="s">
        <v>1767</v>
      </c>
      <c r="Q581" s="135" t="s">
        <v>7337</v>
      </c>
      <c r="R581" s="135" t="s">
        <v>7338</v>
      </c>
      <c r="S581" s="135" t="s">
        <v>1788</v>
      </c>
    </row>
    <row r="582">
      <c r="A582" s="135">
        <v>581.0</v>
      </c>
      <c r="B582" s="135" t="s">
        <v>7340</v>
      </c>
      <c r="C582" s="135" t="s">
        <v>108</v>
      </c>
      <c r="D582" s="135">
        <v>19.0</v>
      </c>
      <c r="E582" s="135">
        <v>200.0</v>
      </c>
      <c r="F582" s="135">
        <v>1.3</v>
      </c>
      <c r="G582" s="135">
        <v>1.2</v>
      </c>
      <c r="H582" s="135" t="s">
        <v>7340</v>
      </c>
      <c r="I582" s="142">
        <v>46169.33662037037</v>
      </c>
      <c r="J582" s="135" t="s">
        <v>1834</v>
      </c>
      <c r="K582" s="135">
        <v>1000.0</v>
      </c>
      <c r="L582" s="135">
        <v>500.0</v>
      </c>
      <c r="M582" s="135">
        <v>500.0</v>
      </c>
      <c r="N582" s="143">
        <v>42252.0</v>
      </c>
      <c r="O582" s="135" t="s">
        <v>1765</v>
      </c>
      <c r="P582" s="135" t="s">
        <v>1767</v>
      </c>
      <c r="S582" s="135" t="s">
        <v>1770</v>
      </c>
    </row>
    <row r="583">
      <c r="A583" s="135">
        <v>582.0</v>
      </c>
      <c r="B583" s="135" t="s">
        <v>2263</v>
      </c>
      <c r="C583" s="135" t="s">
        <v>108</v>
      </c>
      <c r="D583" s="135">
        <v>39.0</v>
      </c>
      <c r="E583" s="135">
        <v>200.0</v>
      </c>
      <c r="F583" s="135">
        <v>6.0</v>
      </c>
      <c r="H583" s="135" t="s">
        <v>198</v>
      </c>
      <c r="I583" s="142">
        <v>46160.41431712963</v>
      </c>
      <c r="J583" s="135" t="s">
        <v>1859</v>
      </c>
      <c r="K583" s="135">
        <v>600.0</v>
      </c>
      <c r="L583" s="135">
        <v>9300.0</v>
      </c>
      <c r="M583" s="135">
        <v>13000.0</v>
      </c>
      <c r="N583" s="143">
        <v>43840.0</v>
      </c>
      <c r="O583" s="135" t="s">
        <v>1846</v>
      </c>
      <c r="P583" s="135" t="s">
        <v>1767</v>
      </c>
      <c r="Q583" s="135" t="s">
        <v>2271</v>
      </c>
      <c r="R583" s="135" t="s">
        <v>2272</v>
      </c>
      <c r="S583" s="135" t="s">
        <v>2006</v>
      </c>
    </row>
    <row r="584">
      <c r="A584" s="135">
        <v>583.0</v>
      </c>
      <c r="B584" s="135" t="s">
        <v>7347</v>
      </c>
      <c r="C584" s="135" t="s">
        <v>108</v>
      </c>
      <c r="D584" s="135">
        <v>13.0</v>
      </c>
      <c r="E584" s="135">
        <v>200.0</v>
      </c>
      <c r="F584" s="135">
        <v>10.0</v>
      </c>
      <c r="H584" s="135" t="s">
        <v>1771</v>
      </c>
      <c r="I584" s="142">
        <v>46177.28030092592</v>
      </c>
      <c r="J584" s="135" t="s">
        <v>1949</v>
      </c>
      <c r="K584" s="135">
        <v>2600.0</v>
      </c>
      <c r="L584" s="135">
        <v>1300.0</v>
      </c>
      <c r="M584" s="135">
        <v>2700.0</v>
      </c>
      <c r="N584" s="143">
        <v>43839.0</v>
      </c>
      <c r="O584" s="135" t="s">
        <v>1765</v>
      </c>
      <c r="P584" s="135" t="s">
        <v>1767</v>
      </c>
      <c r="Q584" s="135" t="s">
        <v>7351</v>
      </c>
      <c r="R584" s="135" t="s">
        <v>7352</v>
      </c>
      <c r="S584" s="135" t="s">
        <v>1176</v>
      </c>
    </row>
    <row r="585">
      <c r="A585" s="135">
        <v>584.0</v>
      </c>
      <c r="B585" s="135" t="s">
        <v>7354</v>
      </c>
      <c r="C585" s="135" t="s">
        <v>108</v>
      </c>
      <c r="D585" s="135">
        <v>3.0</v>
      </c>
      <c r="E585" s="135">
        <v>200.0</v>
      </c>
      <c r="F585" s="135">
        <v>1.7</v>
      </c>
      <c r="H585" s="135" t="s">
        <v>2681</v>
      </c>
      <c r="I585" s="142">
        <v>46175.82163194445</v>
      </c>
      <c r="J585" s="135" t="s">
        <v>7358</v>
      </c>
      <c r="K585" s="135">
        <v>4500.0</v>
      </c>
      <c r="L585" s="135">
        <v>2300.0</v>
      </c>
      <c r="M585" s="135">
        <v>3100.0</v>
      </c>
      <c r="N585" s="143">
        <v>42573.0</v>
      </c>
      <c r="O585" s="135" t="s">
        <v>1765</v>
      </c>
      <c r="P585" s="135" t="s">
        <v>1767</v>
      </c>
      <c r="Q585" s="135" t="s">
        <v>7360</v>
      </c>
      <c r="R585" s="135" t="s">
        <v>7361</v>
      </c>
      <c r="S585" s="135" t="s">
        <v>1176</v>
      </c>
    </row>
    <row r="586">
      <c r="A586" s="135">
        <v>585.0</v>
      </c>
      <c r="B586" s="135" t="s">
        <v>7362</v>
      </c>
      <c r="C586" s="135" t="s">
        <v>108</v>
      </c>
      <c r="D586" s="135">
        <v>74.0</v>
      </c>
      <c r="E586" s="135">
        <v>200.0</v>
      </c>
      <c r="F586" s="135">
        <v>1.7</v>
      </c>
      <c r="H586" s="135" t="s">
        <v>112</v>
      </c>
      <c r="I586" s="142">
        <v>46161.914930555555</v>
      </c>
      <c r="J586" s="135" t="s">
        <v>3798</v>
      </c>
      <c r="K586" s="135">
        <v>2300.0</v>
      </c>
      <c r="L586" s="135">
        <v>30000.0</v>
      </c>
      <c r="M586" s="135">
        <v>45000.0</v>
      </c>
      <c r="N586" s="143">
        <v>42636.0</v>
      </c>
      <c r="O586" s="135" t="s">
        <v>1903</v>
      </c>
      <c r="P586" s="135" t="s">
        <v>1767</v>
      </c>
      <c r="Q586" s="135" t="s">
        <v>7367</v>
      </c>
      <c r="R586" s="135" t="s">
        <v>7369</v>
      </c>
      <c r="S586" s="135" t="s">
        <v>1770</v>
      </c>
    </row>
    <row r="587">
      <c r="A587" s="135">
        <v>586.0</v>
      </c>
      <c r="B587" s="135" t="s">
        <v>7370</v>
      </c>
      <c r="C587" s="135" t="s">
        <v>108</v>
      </c>
      <c r="D587" s="135">
        <v>70.0</v>
      </c>
      <c r="E587" s="135">
        <v>200.0</v>
      </c>
      <c r="F587" s="135">
        <v>4.5</v>
      </c>
      <c r="H587" s="135" t="s">
        <v>313</v>
      </c>
      <c r="I587" s="142">
        <v>46188.02494212963</v>
      </c>
      <c r="J587" s="135" t="s">
        <v>7372</v>
      </c>
      <c r="K587" s="135">
        <v>1800.0</v>
      </c>
      <c r="L587" s="135">
        <v>6400.0</v>
      </c>
      <c r="M587" s="135">
        <v>7000.0</v>
      </c>
      <c r="N587" s="143">
        <v>43840.0</v>
      </c>
      <c r="O587" s="135" t="s">
        <v>1765</v>
      </c>
      <c r="P587" s="135" t="s">
        <v>1767</v>
      </c>
      <c r="Q587" s="135" t="s">
        <v>7373</v>
      </c>
      <c r="R587" s="135" t="s">
        <v>7375</v>
      </c>
      <c r="S587" s="135" t="s">
        <v>1832</v>
      </c>
    </row>
    <row r="588">
      <c r="A588" s="135">
        <v>587.0</v>
      </c>
      <c r="B588" s="135" t="s">
        <v>7376</v>
      </c>
      <c r="C588" s="135" t="s">
        <v>108</v>
      </c>
      <c r="D588" s="135">
        <v>7.0</v>
      </c>
      <c r="E588" s="135">
        <v>200.0</v>
      </c>
      <c r="F588" s="135">
        <v>8.0</v>
      </c>
      <c r="H588" s="135" t="s">
        <v>7378</v>
      </c>
      <c r="I588" s="142">
        <v>46180.689259259256</v>
      </c>
      <c r="J588" s="135" t="s">
        <v>1915</v>
      </c>
      <c r="K588" s="135">
        <v>3400.0</v>
      </c>
      <c r="L588" s="135">
        <v>700.0</v>
      </c>
      <c r="M588" s="135">
        <v>1500.0</v>
      </c>
      <c r="N588" s="143">
        <v>43839.0</v>
      </c>
      <c r="O588" s="135" t="s">
        <v>1765</v>
      </c>
      <c r="P588" s="135" t="s">
        <v>1767</v>
      </c>
      <c r="Q588" s="135" t="s">
        <v>7380</v>
      </c>
      <c r="R588" s="135" t="s">
        <v>7381</v>
      </c>
      <c r="S588" s="135" t="s">
        <v>1770</v>
      </c>
    </row>
    <row r="589">
      <c r="A589" s="135">
        <v>588.0</v>
      </c>
      <c r="B589" s="135" t="s">
        <v>7383</v>
      </c>
      <c r="C589" s="135" t="s">
        <v>108</v>
      </c>
      <c r="D589" s="135">
        <v>70.0</v>
      </c>
      <c r="E589" s="135">
        <v>200.0</v>
      </c>
      <c r="F589" s="135">
        <v>4.0</v>
      </c>
      <c r="H589" s="135" t="s">
        <v>5281</v>
      </c>
      <c r="I589" s="142">
        <v>46188.05935185185</v>
      </c>
      <c r="J589" s="135" t="s">
        <v>1834</v>
      </c>
      <c r="K589" s="135">
        <v>1800.0</v>
      </c>
      <c r="L589" s="135">
        <v>2600.0</v>
      </c>
      <c r="M589" s="135">
        <v>3200.0</v>
      </c>
      <c r="N589" s="143">
        <v>42475.0</v>
      </c>
      <c r="O589" s="135" t="s">
        <v>1765</v>
      </c>
      <c r="P589" s="135" t="s">
        <v>1767</v>
      </c>
      <c r="Q589" s="135" t="s">
        <v>7388</v>
      </c>
      <c r="R589" s="135" t="s">
        <v>7389</v>
      </c>
      <c r="S589" s="135" t="s">
        <v>1788</v>
      </c>
    </row>
    <row r="590">
      <c r="A590" s="135">
        <v>589.0</v>
      </c>
      <c r="B590" s="135" t="s">
        <v>7390</v>
      </c>
      <c r="C590" s="135" t="s">
        <v>108</v>
      </c>
      <c r="D590" s="135">
        <v>4.0</v>
      </c>
      <c r="E590" s="135">
        <v>200.0</v>
      </c>
      <c r="H590" s="135" t="s">
        <v>266</v>
      </c>
      <c r="I590" s="142">
        <v>46176.20344907408</v>
      </c>
      <c r="J590" s="135" t="s">
        <v>4314</v>
      </c>
      <c r="K590" s="135">
        <v>1600.0</v>
      </c>
      <c r="L590" s="135">
        <v>8200.0</v>
      </c>
      <c r="M590" s="135">
        <v>13000.0</v>
      </c>
      <c r="N590" s="143">
        <v>43845.0</v>
      </c>
      <c r="O590" s="135" t="s">
        <v>1765</v>
      </c>
      <c r="P590" s="135" t="s">
        <v>1767</v>
      </c>
      <c r="S590" s="135" t="s">
        <v>1176</v>
      </c>
    </row>
    <row r="591">
      <c r="A591" s="135">
        <v>590.0</v>
      </c>
      <c r="B591" s="135" t="s">
        <v>7395</v>
      </c>
      <c r="C591" s="135" t="s">
        <v>108</v>
      </c>
      <c r="D591" s="135">
        <v>69.0</v>
      </c>
      <c r="E591" s="135">
        <v>200.0</v>
      </c>
      <c r="F591" s="135">
        <v>1.6</v>
      </c>
      <c r="H591" s="135" t="s">
        <v>2355</v>
      </c>
      <c r="I591" s="142">
        <v>46187.63025462963</v>
      </c>
      <c r="J591" s="135" t="s">
        <v>1920</v>
      </c>
      <c r="K591" s="135">
        <v>450.0</v>
      </c>
      <c r="L591" s="135">
        <v>5200.0</v>
      </c>
      <c r="M591" s="135">
        <v>6000.0</v>
      </c>
      <c r="N591" s="143">
        <v>43840.0</v>
      </c>
      <c r="O591" s="135" t="s">
        <v>1765</v>
      </c>
      <c r="P591" s="135" t="s">
        <v>1767</v>
      </c>
      <c r="S591" s="135" t="s">
        <v>1817</v>
      </c>
    </row>
    <row r="592">
      <c r="A592" s="135">
        <v>591.0</v>
      </c>
      <c r="B592" s="135" t="s">
        <v>7399</v>
      </c>
      <c r="C592" s="135" t="s">
        <v>108</v>
      </c>
      <c r="D592" s="135">
        <v>54.0</v>
      </c>
      <c r="E592" s="135">
        <v>200.0</v>
      </c>
      <c r="F592" s="135">
        <v>2.5</v>
      </c>
      <c r="H592" s="135" t="s">
        <v>5278</v>
      </c>
      <c r="I592" s="142">
        <v>46158.125185185185</v>
      </c>
      <c r="J592" s="135" t="s">
        <v>1865</v>
      </c>
      <c r="K592" s="135">
        <v>2000.0</v>
      </c>
      <c r="L592" s="135">
        <v>100.0</v>
      </c>
      <c r="M592" s="135">
        <v>250.0</v>
      </c>
      <c r="N592" s="143">
        <v>42342.0</v>
      </c>
      <c r="O592" s="135" t="s">
        <v>1765</v>
      </c>
      <c r="P592" s="135" t="s">
        <v>1767</v>
      </c>
      <c r="Q592" s="135" t="s">
        <v>7401</v>
      </c>
      <c r="R592" s="135" t="s">
        <v>7402</v>
      </c>
      <c r="S592" s="135" t="s">
        <v>1788</v>
      </c>
    </row>
    <row r="593">
      <c r="A593" s="135">
        <v>592.0</v>
      </c>
      <c r="B593" s="135" t="s">
        <v>7403</v>
      </c>
      <c r="C593" s="135" t="s">
        <v>108</v>
      </c>
      <c r="D593" s="135">
        <v>7.0</v>
      </c>
      <c r="E593" s="135">
        <v>200.0</v>
      </c>
      <c r="F593" s="135">
        <v>0.9</v>
      </c>
      <c r="H593" s="135" t="s">
        <v>1760</v>
      </c>
      <c r="I593" s="142">
        <v>46189.52789351852</v>
      </c>
      <c r="J593" s="135" t="s">
        <v>1795</v>
      </c>
      <c r="K593" s="135">
        <v>2500.0</v>
      </c>
      <c r="L593" s="135">
        <v>11000.0</v>
      </c>
      <c r="M593" s="135">
        <v>16000.0</v>
      </c>
      <c r="N593" s="143">
        <v>43840.0</v>
      </c>
      <c r="O593" s="135" t="s">
        <v>1765</v>
      </c>
      <c r="P593" s="135" t="s">
        <v>1767</v>
      </c>
      <c r="Q593" s="135" t="s">
        <v>7404</v>
      </c>
      <c r="R593" s="135" t="s">
        <v>7405</v>
      </c>
      <c r="S593" s="135" t="s">
        <v>1176</v>
      </c>
    </row>
    <row r="594">
      <c r="A594" s="135">
        <v>593.0</v>
      </c>
      <c r="B594" s="135" t="s">
        <v>7406</v>
      </c>
      <c r="C594" s="135" t="s">
        <v>108</v>
      </c>
      <c r="D594" s="135">
        <v>40.0</v>
      </c>
      <c r="E594" s="135">
        <v>150.0</v>
      </c>
      <c r="F594" s="135">
        <v>1.8</v>
      </c>
      <c r="H594" s="135" t="s">
        <v>3985</v>
      </c>
      <c r="I594" s="142">
        <v>46180.98365740741</v>
      </c>
      <c r="J594" s="135" t="s">
        <v>4912</v>
      </c>
      <c r="K594" s="135">
        <v>400.0</v>
      </c>
      <c r="L594" s="135">
        <v>450.0</v>
      </c>
      <c r="M594" s="135">
        <v>500.0</v>
      </c>
      <c r="N594" s="143">
        <v>42406.0</v>
      </c>
      <c r="O594" s="135" t="s">
        <v>1765</v>
      </c>
      <c r="P594" s="135" t="s">
        <v>1767</v>
      </c>
      <c r="Q594" s="135" t="s">
        <v>7411</v>
      </c>
      <c r="R594" s="135" t="s">
        <v>7412</v>
      </c>
      <c r="S594" s="135" t="s">
        <v>1770</v>
      </c>
    </row>
    <row r="595">
      <c r="A595" s="135">
        <v>594.0</v>
      </c>
      <c r="B595" s="135" t="s">
        <v>2290</v>
      </c>
      <c r="C595" s="135" t="s">
        <v>108</v>
      </c>
      <c r="D595" s="135">
        <v>7.0</v>
      </c>
      <c r="E595" s="135">
        <v>150.0</v>
      </c>
      <c r="F595" s="135">
        <v>6.0</v>
      </c>
      <c r="H595" s="135" t="s">
        <v>2292</v>
      </c>
      <c r="I595" s="142">
        <v>46160.10797453704</v>
      </c>
      <c r="J595" s="135" t="s">
        <v>1837</v>
      </c>
      <c r="K595" s="135">
        <v>1100.0</v>
      </c>
      <c r="L595" s="135">
        <v>600.0</v>
      </c>
      <c r="M595" s="135">
        <v>9500.0</v>
      </c>
      <c r="N595" s="143">
        <v>42878.0</v>
      </c>
      <c r="O595" s="135" t="s">
        <v>1765</v>
      </c>
      <c r="P595" s="135" t="s">
        <v>1767</v>
      </c>
      <c r="Q595" s="135" t="s">
        <v>2298</v>
      </c>
      <c r="R595" s="135" t="s">
        <v>2300</v>
      </c>
      <c r="S595" s="135" t="s">
        <v>1176</v>
      </c>
    </row>
    <row r="596">
      <c r="A596" s="135">
        <v>595.0</v>
      </c>
      <c r="B596" s="135" t="s">
        <v>7424</v>
      </c>
      <c r="C596" s="135" t="s">
        <v>108</v>
      </c>
      <c r="D596" s="135">
        <v>9.0</v>
      </c>
      <c r="E596" s="135">
        <v>150.0</v>
      </c>
      <c r="F596" s="135">
        <v>7.0</v>
      </c>
      <c r="H596" s="135" t="s">
        <v>7427</v>
      </c>
      <c r="I596" s="142">
        <v>46155.697546296295</v>
      </c>
      <c r="J596" s="135" t="s">
        <v>7429</v>
      </c>
      <c r="K596" s="135">
        <v>1000.0</v>
      </c>
      <c r="L596" s="135">
        <v>10.0</v>
      </c>
      <c r="M596" s="135">
        <v>10.0</v>
      </c>
      <c r="N596" s="143">
        <v>43960.0</v>
      </c>
      <c r="O596" s="135" t="s">
        <v>1846</v>
      </c>
      <c r="P596" s="135" t="s">
        <v>1767</v>
      </c>
      <c r="S596" s="135" t="s">
        <v>1176</v>
      </c>
    </row>
    <row r="597">
      <c r="A597" s="135">
        <v>596.0</v>
      </c>
      <c r="B597" s="135" t="s">
        <v>7432</v>
      </c>
      <c r="C597" s="135" t="s">
        <v>108</v>
      </c>
      <c r="D597" s="135">
        <v>53.0</v>
      </c>
      <c r="E597" s="135">
        <v>150.0</v>
      </c>
      <c r="H597" s="135" t="s">
        <v>1760</v>
      </c>
      <c r="I597" s="142">
        <v>46181.28664351852</v>
      </c>
      <c r="J597" s="135" t="s">
        <v>1834</v>
      </c>
      <c r="K597" s="135">
        <v>200.0</v>
      </c>
      <c r="L597" s="135">
        <v>4300.0</v>
      </c>
      <c r="M597" s="135">
        <v>6200.0</v>
      </c>
      <c r="N597" s="143">
        <v>42249.0</v>
      </c>
      <c r="O597" s="135" t="s">
        <v>1846</v>
      </c>
      <c r="P597" s="135" t="s">
        <v>1767</v>
      </c>
      <c r="S597" s="135" t="s">
        <v>1176</v>
      </c>
    </row>
    <row r="598">
      <c r="A598" s="135">
        <v>597.0</v>
      </c>
      <c r="B598" s="135" t="s">
        <v>7437</v>
      </c>
      <c r="C598" s="135" t="s">
        <v>108</v>
      </c>
      <c r="D598" s="135">
        <v>40.0</v>
      </c>
      <c r="E598" s="135">
        <v>150.0</v>
      </c>
      <c r="H598" s="135" t="s">
        <v>1760</v>
      </c>
      <c r="I598" s="142">
        <v>46178.13521990741</v>
      </c>
      <c r="J598" s="135" t="s">
        <v>2667</v>
      </c>
      <c r="K598" s="135">
        <v>1000.0</v>
      </c>
      <c r="L598" s="135">
        <v>14000.0</v>
      </c>
      <c r="M598" s="135">
        <v>17000.0</v>
      </c>
      <c r="N598" s="143">
        <v>42784.0</v>
      </c>
      <c r="O598" s="135" t="s">
        <v>1765</v>
      </c>
      <c r="P598" s="135" t="s">
        <v>1767</v>
      </c>
      <c r="S598" s="135" t="s">
        <v>1770</v>
      </c>
    </row>
    <row r="599">
      <c r="A599" s="135">
        <v>598.0</v>
      </c>
      <c r="B599" s="135" t="s">
        <v>7443</v>
      </c>
      <c r="C599" s="135" t="s">
        <v>108</v>
      </c>
      <c r="D599" s="135">
        <v>52.0</v>
      </c>
      <c r="E599" s="135">
        <v>150.0</v>
      </c>
      <c r="F599" s="135">
        <v>2.0</v>
      </c>
      <c r="H599" s="135" t="s">
        <v>198</v>
      </c>
      <c r="I599" s="142">
        <v>46158.37469907408</v>
      </c>
      <c r="J599" s="135" t="s">
        <v>1859</v>
      </c>
      <c r="K599" s="135">
        <v>1100.0</v>
      </c>
      <c r="L599" s="135">
        <v>9400.0</v>
      </c>
      <c r="M599" s="135">
        <v>13000.0</v>
      </c>
      <c r="N599" s="143">
        <v>42391.0</v>
      </c>
      <c r="O599" s="135" t="s">
        <v>1846</v>
      </c>
      <c r="P599" s="135" t="s">
        <v>1767</v>
      </c>
      <c r="Q599" s="135" t="s">
        <v>7448</v>
      </c>
      <c r="R599" s="135" t="s">
        <v>7449</v>
      </c>
      <c r="S599" s="135" t="s">
        <v>1176</v>
      </c>
    </row>
    <row r="600">
      <c r="A600" s="135">
        <v>599.0</v>
      </c>
      <c r="B600" s="135" t="s">
        <v>7451</v>
      </c>
      <c r="C600" s="135" t="s">
        <v>108</v>
      </c>
      <c r="D600" s="135">
        <v>46.0</v>
      </c>
      <c r="E600" s="135">
        <v>150.0</v>
      </c>
      <c r="F600" s="135">
        <v>0.35</v>
      </c>
      <c r="H600" s="135" t="s">
        <v>1981</v>
      </c>
      <c r="I600" s="142">
        <v>46157.75597222222</v>
      </c>
      <c r="J600" s="135" t="s">
        <v>1834</v>
      </c>
      <c r="K600" s="135">
        <v>2300.0</v>
      </c>
      <c r="L600" s="135">
        <v>25000.0</v>
      </c>
      <c r="M600" s="135">
        <v>40000.0</v>
      </c>
      <c r="N600" s="143">
        <v>43841.0</v>
      </c>
      <c r="O600" s="135" t="s">
        <v>1765</v>
      </c>
      <c r="P600" s="135" t="s">
        <v>1767</v>
      </c>
      <c r="Q600" s="135" t="s">
        <v>7455</v>
      </c>
      <c r="R600" s="135" t="s">
        <v>7457</v>
      </c>
      <c r="S600" s="135" t="s">
        <v>1176</v>
      </c>
    </row>
    <row r="601">
      <c r="A601" s="135">
        <v>600.0</v>
      </c>
      <c r="B601" s="135" t="s">
        <v>7458</v>
      </c>
      <c r="C601" s="135" t="s">
        <v>108</v>
      </c>
      <c r="D601" s="135">
        <v>3.0</v>
      </c>
      <c r="E601" s="135">
        <v>150.0</v>
      </c>
      <c r="F601" s="135">
        <v>1.6</v>
      </c>
      <c r="H601" s="135" t="s">
        <v>6328</v>
      </c>
      <c r="I601" s="142">
        <v>46164.92811342593</v>
      </c>
      <c r="J601" s="135" t="s">
        <v>6939</v>
      </c>
      <c r="K601" s="135">
        <v>200.0</v>
      </c>
      <c r="L601" s="135">
        <v>3300.0</v>
      </c>
      <c r="M601" s="135">
        <v>3700.0</v>
      </c>
      <c r="N601" s="143">
        <v>42325.0</v>
      </c>
      <c r="O601" s="135" t="s">
        <v>1846</v>
      </c>
      <c r="P601" s="135" t="s">
        <v>1767</v>
      </c>
      <c r="S601" s="135" t="s">
        <v>1770</v>
      </c>
    </row>
    <row r="602">
      <c r="A602" s="135">
        <v>601.0</v>
      </c>
      <c r="B602" s="135" t="s">
        <v>7470</v>
      </c>
      <c r="C602" s="135" t="s">
        <v>108</v>
      </c>
      <c r="D602" s="135">
        <v>3.0</v>
      </c>
      <c r="E602" s="135">
        <v>150.0</v>
      </c>
      <c r="F602" s="135">
        <v>1.7</v>
      </c>
      <c r="H602" s="135" t="s">
        <v>2681</v>
      </c>
      <c r="I602" s="142">
        <v>46162.621157407404</v>
      </c>
      <c r="J602" s="135" t="s">
        <v>4766</v>
      </c>
      <c r="K602" s="135">
        <v>2100.0</v>
      </c>
      <c r="L602" s="135">
        <v>2100.0</v>
      </c>
      <c r="M602" s="135">
        <v>2700.0</v>
      </c>
      <c r="N602" s="143">
        <v>43836.0</v>
      </c>
      <c r="O602" s="135" t="s">
        <v>1765</v>
      </c>
      <c r="P602" s="135" t="s">
        <v>1767</v>
      </c>
      <c r="Q602" s="135" t="s">
        <v>7475</v>
      </c>
      <c r="R602" s="135" t="s">
        <v>7477</v>
      </c>
      <c r="S602" s="135" t="s">
        <v>1176</v>
      </c>
    </row>
    <row r="603">
      <c r="A603" s="135">
        <v>602.0</v>
      </c>
      <c r="B603" s="135" t="s">
        <v>6229</v>
      </c>
      <c r="C603" s="135" t="s">
        <v>108</v>
      </c>
      <c r="D603" s="135">
        <v>12.0</v>
      </c>
      <c r="E603" s="135">
        <v>150.0</v>
      </c>
      <c r="H603" s="135" t="s">
        <v>112</v>
      </c>
      <c r="I603" s="142">
        <v>46155.45685185185</v>
      </c>
      <c r="J603" s="135" t="s">
        <v>1827</v>
      </c>
      <c r="K603" s="135">
        <v>1600.0</v>
      </c>
      <c r="L603" s="135">
        <v>500.0</v>
      </c>
      <c r="M603" s="135">
        <v>67000.0</v>
      </c>
      <c r="N603" s="143">
        <v>43837.0</v>
      </c>
      <c r="O603" s="135" t="s">
        <v>1903</v>
      </c>
      <c r="P603" s="135" t="s">
        <v>1767</v>
      </c>
      <c r="Q603" s="135" t="s">
        <v>7482</v>
      </c>
      <c r="R603" s="135" t="s">
        <v>7484</v>
      </c>
      <c r="S603" s="135" t="s">
        <v>1770</v>
      </c>
    </row>
    <row r="604">
      <c r="A604" s="135">
        <v>603.0</v>
      </c>
      <c r="B604" s="135" t="s">
        <v>7487</v>
      </c>
      <c r="C604" s="135" t="s">
        <v>108</v>
      </c>
      <c r="D604" s="135">
        <v>4.0</v>
      </c>
      <c r="E604" s="135">
        <v>150.0</v>
      </c>
      <c r="H604" s="135" t="s">
        <v>7487</v>
      </c>
      <c r="I604" s="142">
        <v>46187.961643518516</v>
      </c>
      <c r="J604" s="135" t="s">
        <v>4912</v>
      </c>
      <c r="K604" s="135">
        <v>1800.0</v>
      </c>
      <c r="L604" s="135">
        <v>60.0</v>
      </c>
      <c r="M604" s="135">
        <v>250.0</v>
      </c>
      <c r="N604" s="143">
        <v>43840.0</v>
      </c>
      <c r="O604" s="135" t="s">
        <v>1765</v>
      </c>
      <c r="P604" s="135" t="s">
        <v>1767</v>
      </c>
      <c r="Q604" s="135" t="s">
        <v>7491</v>
      </c>
      <c r="R604" s="135" t="s">
        <v>7492</v>
      </c>
      <c r="S604" s="135" t="s">
        <v>1770</v>
      </c>
    </row>
    <row r="605">
      <c r="A605" s="135">
        <v>604.0</v>
      </c>
      <c r="B605" s="135" t="s">
        <v>2311</v>
      </c>
      <c r="C605" s="135" t="s">
        <v>108</v>
      </c>
      <c r="D605" s="135">
        <v>7.0</v>
      </c>
      <c r="E605" s="135">
        <v>150.0</v>
      </c>
      <c r="F605" s="135">
        <v>8.0</v>
      </c>
      <c r="H605" s="135" t="s">
        <v>107</v>
      </c>
      <c r="I605" s="142">
        <v>46155.9441087963</v>
      </c>
      <c r="J605" s="135" t="s">
        <v>2316</v>
      </c>
      <c r="K605" s="135">
        <v>1600.0</v>
      </c>
      <c r="L605" s="135">
        <v>14000.0</v>
      </c>
      <c r="M605" s="135">
        <v>18000.0</v>
      </c>
      <c r="N605" s="143">
        <v>43841.0</v>
      </c>
      <c r="O605" s="135" t="s">
        <v>1765</v>
      </c>
      <c r="P605" s="135" t="s">
        <v>1767</v>
      </c>
      <c r="Q605" s="135" t="s">
        <v>2320</v>
      </c>
      <c r="R605" s="135" t="s">
        <v>2321</v>
      </c>
      <c r="S605" s="135" t="s">
        <v>1770</v>
      </c>
    </row>
    <row r="606">
      <c r="A606" s="135">
        <v>605.0</v>
      </c>
      <c r="B606" s="135" t="s">
        <v>7501</v>
      </c>
      <c r="C606" s="135" t="s">
        <v>108</v>
      </c>
      <c r="D606" s="135">
        <v>52.0</v>
      </c>
      <c r="E606" s="135">
        <v>150.0</v>
      </c>
      <c r="F606" s="135">
        <v>2.5</v>
      </c>
      <c r="H606" s="135" t="s">
        <v>112</v>
      </c>
      <c r="I606" s="142">
        <v>46178.859814814816</v>
      </c>
      <c r="J606" s="135" t="s">
        <v>7504</v>
      </c>
      <c r="K606" s="135">
        <v>250.0</v>
      </c>
      <c r="L606" s="135">
        <v>29000.0</v>
      </c>
      <c r="M606" s="135">
        <v>45000.0</v>
      </c>
      <c r="N606" s="143">
        <v>43881.0</v>
      </c>
      <c r="O606" s="135" t="s">
        <v>1846</v>
      </c>
      <c r="P606" s="135" t="s">
        <v>1767</v>
      </c>
      <c r="Q606" s="135" t="s">
        <v>7507</v>
      </c>
      <c r="R606" s="135" t="s">
        <v>7508</v>
      </c>
      <c r="S606" s="135" t="s">
        <v>1176</v>
      </c>
    </row>
    <row r="607">
      <c r="A607" s="135">
        <v>606.0</v>
      </c>
      <c r="B607" s="135" t="s">
        <v>7511</v>
      </c>
      <c r="C607" s="135" t="s">
        <v>108</v>
      </c>
      <c r="D607" s="135">
        <v>5.0</v>
      </c>
      <c r="E607" s="135">
        <v>150.0</v>
      </c>
      <c r="F607" s="135">
        <v>6.0</v>
      </c>
      <c r="H607" s="135" t="s">
        <v>2681</v>
      </c>
      <c r="I607" s="142">
        <v>46188.624074074076</v>
      </c>
      <c r="J607" s="135" t="s">
        <v>1834</v>
      </c>
      <c r="K607" s="135">
        <v>1900.0</v>
      </c>
      <c r="L607" s="135">
        <v>2300.0</v>
      </c>
      <c r="M607" s="135">
        <v>3300.0</v>
      </c>
      <c r="N607" s="143">
        <v>42909.0</v>
      </c>
      <c r="O607" s="135" t="s">
        <v>1765</v>
      </c>
      <c r="P607" s="135" t="s">
        <v>1767</v>
      </c>
      <c r="S607" s="135" t="s">
        <v>1176</v>
      </c>
    </row>
    <row r="608">
      <c r="A608" s="135">
        <v>607.0</v>
      </c>
      <c r="B608" s="135" t="s">
        <v>7519</v>
      </c>
      <c r="C608" s="135" t="s">
        <v>108</v>
      </c>
      <c r="D608" s="135">
        <v>20.0</v>
      </c>
      <c r="E608" s="135">
        <v>150.0</v>
      </c>
      <c r="F608" s="135">
        <v>0.3</v>
      </c>
      <c r="H608" s="135" t="s">
        <v>266</v>
      </c>
      <c r="I608" s="142">
        <v>46180.01238425926</v>
      </c>
      <c r="J608" s="135" t="s">
        <v>7523</v>
      </c>
      <c r="K608" s="135">
        <v>1500.0</v>
      </c>
      <c r="L608" s="135">
        <v>8200.0</v>
      </c>
      <c r="M608" s="135">
        <v>13000.0</v>
      </c>
      <c r="N608" s="143">
        <v>43841.0</v>
      </c>
      <c r="O608" s="135" t="s">
        <v>1765</v>
      </c>
      <c r="P608" s="135" t="s">
        <v>1767</v>
      </c>
      <c r="Q608" s="135" t="s">
        <v>7526</v>
      </c>
      <c r="R608" s="135" t="s">
        <v>7527</v>
      </c>
      <c r="S608" s="135" t="s">
        <v>1176</v>
      </c>
    </row>
    <row r="609">
      <c r="A609" s="135">
        <v>608.0</v>
      </c>
      <c r="B609" s="135" t="s">
        <v>7529</v>
      </c>
      <c r="C609" s="135" t="s">
        <v>108</v>
      </c>
      <c r="D609" s="135">
        <v>43.0</v>
      </c>
      <c r="E609" s="135">
        <v>150.0</v>
      </c>
      <c r="F609" s="135">
        <v>3.5</v>
      </c>
      <c r="H609" s="135" t="s">
        <v>7531</v>
      </c>
      <c r="I609" s="142">
        <v>46169.058587962965</v>
      </c>
      <c r="J609" s="135" t="s">
        <v>2100</v>
      </c>
      <c r="K609" s="135">
        <v>3200.0</v>
      </c>
      <c r="L609" s="135">
        <v>200.0</v>
      </c>
      <c r="M609" s="135">
        <v>3400.0</v>
      </c>
      <c r="N609" s="143">
        <v>42806.0</v>
      </c>
      <c r="O609" s="135" t="s">
        <v>1903</v>
      </c>
      <c r="P609" s="135" t="s">
        <v>1767</v>
      </c>
      <c r="Q609" s="135" t="s">
        <v>7535</v>
      </c>
      <c r="R609" s="135" t="s">
        <v>7537</v>
      </c>
      <c r="S609" s="135" t="s">
        <v>1770</v>
      </c>
    </row>
    <row r="610">
      <c r="A610" s="135">
        <v>609.0</v>
      </c>
      <c r="B610" s="135" t="s">
        <v>7539</v>
      </c>
      <c r="C610" s="135" t="s">
        <v>108</v>
      </c>
      <c r="D610" s="135">
        <v>42.0</v>
      </c>
      <c r="E610" s="135">
        <v>150.0</v>
      </c>
      <c r="F610" s="135">
        <v>2.0</v>
      </c>
      <c r="H610" s="135" t="s">
        <v>1981</v>
      </c>
      <c r="I610" s="142">
        <v>46170.383726851855</v>
      </c>
      <c r="J610" s="135" t="s">
        <v>4168</v>
      </c>
      <c r="K610" s="135">
        <v>1600.0</v>
      </c>
      <c r="L610" s="135">
        <v>3800.0</v>
      </c>
      <c r="M610" s="135">
        <v>4300.0</v>
      </c>
      <c r="N610" s="143">
        <v>43839.0</v>
      </c>
      <c r="O610" s="135" t="s">
        <v>1765</v>
      </c>
      <c r="P610" s="135" t="s">
        <v>1767</v>
      </c>
      <c r="Q610" s="135" t="s">
        <v>7545</v>
      </c>
      <c r="R610" s="135" t="s">
        <v>7547</v>
      </c>
      <c r="S610" s="135" t="s">
        <v>7548</v>
      </c>
    </row>
    <row r="611">
      <c r="A611" s="135">
        <v>610.0</v>
      </c>
      <c r="B611" s="135" t="s">
        <v>7549</v>
      </c>
      <c r="C611" s="135" t="s">
        <v>108</v>
      </c>
      <c r="D611" s="135">
        <v>31.0</v>
      </c>
      <c r="E611" s="135">
        <v>150.0</v>
      </c>
      <c r="F611" s="135">
        <v>1.2</v>
      </c>
      <c r="H611" s="135" t="s">
        <v>3203</v>
      </c>
      <c r="I611" s="142">
        <v>46168.86420138889</v>
      </c>
      <c r="J611" s="135" t="s">
        <v>1762</v>
      </c>
      <c r="K611" s="135">
        <v>2000.0</v>
      </c>
      <c r="L611" s="135">
        <v>4600.0</v>
      </c>
      <c r="M611" s="135">
        <v>5400.0</v>
      </c>
      <c r="N611" s="143">
        <v>43839.0</v>
      </c>
      <c r="O611" s="135" t="s">
        <v>1765</v>
      </c>
      <c r="P611" s="135" t="s">
        <v>1767</v>
      </c>
      <c r="Q611" s="135" t="s">
        <v>7555</v>
      </c>
      <c r="R611" s="135" t="s">
        <v>7556</v>
      </c>
      <c r="S611" s="135" t="s">
        <v>1820</v>
      </c>
    </row>
    <row r="612">
      <c r="A612" s="135">
        <v>611.0</v>
      </c>
      <c r="B612" s="135" t="s">
        <v>7558</v>
      </c>
      <c r="C612" s="135" t="s">
        <v>108</v>
      </c>
      <c r="D612" s="135">
        <v>46.0</v>
      </c>
      <c r="E612" s="135">
        <v>150.0</v>
      </c>
      <c r="F612" s="135">
        <v>0.35</v>
      </c>
      <c r="H612" s="135" t="s">
        <v>3613</v>
      </c>
      <c r="I612" s="142">
        <v>46185.12619212963</v>
      </c>
      <c r="J612" s="135" t="s">
        <v>2682</v>
      </c>
      <c r="K612" s="135">
        <v>2400.0</v>
      </c>
      <c r="L612" s="135">
        <v>4200.0</v>
      </c>
      <c r="M612" s="135">
        <v>5200.0</v>
      </c>
      <c r="N612" s="143">
        <v>43840.0</v>
      </c>
      <c r="O612" s="135" t="s">
        <v>1765</v>
      </c>
      <c r="P612" s="135" t="s">
        <v>1767</v>
      </c>
      <c r="Q612" s="135" t="s">
        <v>7563</v>
      </c>
      <c r="R612" s="135" t="s">
        <v>7565</v>
      </c>
      <c r="S612" s="135" t="s">
        <v>1871</v>
      </c>
    </row>
    <row r="613">
      <c r="A613" s="135">
        <v>612.0</v>
      </c>
      <c r="B613" s="135" t="s">
        <v>7567</v>
      </c>
      <c r="C613" s="135" t="s">
        <v>108</v>
      </c>
      <c r="D613" s="135">
        <v>12.0</v>
      </c>
      <c r="E613" s="135">
        <v>150.0</v>
      </c>
      <c r="H613" s="135" t="s">
        <v>7570</v>
      </c>
      <c r="I613" s="142">
        <v>46165.92601851852</v>
      </c>
      <c r="J613" s="135" t="s">
        <v>1863</v>
      </c>
      <c r="K613" s="135">
        <v>2000.0</v>
      </c>
      <c r="L613" s="135">
        <v>1900.0</v>
      </c>
      <c r="M613" s="135">
        <v>39000.0</v>
      </c>
      <c r="N613" s="143">
        <v>42400.0</v>
      </c>
      <c r="O613" s="135" t="s">
        <v>1765</v>
      </c>
      <c r="P613" s="135" t="s">
        <v>1767</v>
      </c>
      <c r="S613" s="135" t="s">
        <v>1904</v>
      </c>
    </row>
    <row r="614">
      <c r="A614" s="135">
        <v>613.0</v>
      </c>
      <c r="B614" s="135" t="s">
        <v>7575</v>
      </c>
      <c r="C614" s="135" t="s">
        <v>108</v>
      </c>
      <c r="D614" s="135">
        <v>25.0</v>
      </c>
      <c r="E614" s="135">
        <v>150.0</v>
      </c>
      <c r="H614" s="135" t="s">
        <v>3111</v>
      </c>
      <c r="I614" s="142">
        <v>46176.87579861111</v>
      </c>
      <c r="J614" s="135" t="s">
        <v>1949</v>
      </c>
      <c r="K614" s="135">
        <v>1300.0</v>
      </c>
      <c r="L614" s="135">
        <v>350.0</v>
      </c>
      <c r="M614" s="135">
        <v>500.0</v>
      </c>
      <c r="N614" s="143">
        <v>43841.0</v>
      </c>
      <c r="O614" s="135" t="s">
        <v>1765</v>
      </c>
      <c r="P614" s="135" t="s">
        <v>1767</v>
      </c>
      <c r="Q614" s="135" t="s">
        <v>7581</v>
      </c>
      <c r="R614" s="135" t="s">
        <v>7583</v>
      </c>
      <c r="S614" s="135" t="s">
        <v>1176</v>
      </c>
    </row>
    <row r="615">
      <c r="A615" s="135">
        <v>614.0</v>
      </c>
      <c r="B615" s="135" t="s">
        <v>7586</v>
      </c>
      <c r="C615" s="135" t="s">
        <v>108</v>
      </c>
      <c r="D615" s="135">
        <v>10.0</v>
      </c>
      <c r="E615" s="135">
        <v>150.0</v>
      </c>
      <c r="F615" s="135">
        <v>1.1</v>
      </c>
      <c r="H615" s="135" t="s">
        <v>1933</v>
      </c>
      <c r="I615" s="142">
        <v>46178.32313657407</v>
      </c>
      <c r="J615" s="135" t="s">
        <v>7591</v>
      </c>
      <c r="K615" s="135">
        <v>800.0</v>
      </c>
      <c r="L615" s="135">
        <v>9000.0</v>
      </c>
      <c r="M615" s="135">
        <v>85000.0</v>
      </c>
      <c r="N615" s="143">
        <v>42578.0</v>
      </c>
      <c r="O615" s="135" t="s">
        <v>1765</v>
      </c>
      <c r="P615" s="135" t="s">
        <v>1767</v>
      </c>
      <c r="Q615" s="135" t="s">
        <v>7596</v>
      </c>
      <c r="S615" s="135" t="s">
        <v>1176</v>
      </c>
    </row>
    <row r="616">
      <c r="A616" s="135">
        <v>615.0</v>
      </c>
      <c r="B616" s="135" t="s">
        <v>7598</v>
      </c>
      <c r="C616" s="135" t="s">
        <v>108</v>
      </c>
      <c r="D616" s="135">
        <v>58.0</v>
      </c>
      <c r="E616" s="135">
        <v>150.0</v>
      </c>
      <c r="H616" s="135" t="s">
        <v>198</v>
      </c>
      <c r="I616" s="142">
        <v>46161.25104166667</v>
      </c>
      <c r="J616" s="135" t="s">
        <v>1834</v>
      </c>
      <c r="K616" s="135">
        <v>1100.0</v>
      </c>
      <c r="L616" s="135">
        <v>9400.0</v>
      </c>
      <c r="M616" s="135">
        <v>13000.0</v>
      </c>
      <c r="N616" s="143">
        <v>42511.0</v>
      </c>
      <c r="O616" s="135" t="s">
        <v>1846</v>
      </c>
      <c r="P616" s="135" t="s">
        <v>1767</v>
      </c>
      <c r="Q616" s="135" t="s">
        <v>7602</v>
      </c>
      <c r="R616" s="135" t="s">
        <v>7603</v>
      </c>
      <c r="S616" s="135" t="s">
        <v>1176</v>
      </c>
    </row>
    <row r="617">
      <c r="A617" s="135">
        <v>616.0</v>
      </c>
      <c r="B617" s="135" t="s">
        <v>7605</v>
      </c>
      <c r="C617" s="135" t="s">
        <v>108</v>
      </c>
      <c r="D617" s="135">
        <v>87.0</v>
      </c>
      <c r="E617" s="135">
        <v>150.0</v>
      </c>
      <c r="F617" s="135">
        <v>0.9</v>
      </c>
      <c r="H617" s="135" t="s">
        <v>1760</v>
      </c>
      <c r="I617" s="142">
        <v>46155.39885416667</v>
      </c>
      <c r="J617" s="135" t="s">
        <v>1863</v>
      </c>
      <c r="K617" s="135">
        <v>5200.0</v>
      </c>
      <c r="L617" s="135">
        <v>10000.0</v>
      </c>
      <c r="M617" s="135">
        <v>13000.0</v>
      </c>
      <c r="N617" s="143">
        <v>42363.0</v>
      </c>
      <c r="O617" s="135" t="s">
        <v>1765</v>
      </c>
      <c r="P617" s="135" t="s">
        <v>1767</v>
      </c>
      <c r="Q617" s="135" t="s">
        <v>7609</v>
      </c>
      <c r="R617" s="135" t="s">
        <v>7610</v>
      </c>
      <c r="S617" s="135" t="s">
        <v>1176</v>
      </c>
    </row>
    <row r="618">
      <c r="A618" s="135">
        <v>617.0</v>
      </c>
      <c r="B618" s="135" t="s">
        <v>7612</v>
      </c>
      <c r="C618" s="135" t="s">
        <v>108</v>
      </c>
      <c r="D618" s="135">
        <v>56.0</v>
      </c>
      <c r="E618" s="135">
        <v>150.0</v>
      </c>
      <c r="F618" s="135">
        <v>0.5</v>
      </c>
      <c r="H618" s="135" t="s">
        <v>2118</v>
      </c>
      <c r="I618" s="142">
        <v>46157.525405092594</v>
      </c>
      <c r="J618" s="135" t="s">
        <v>2303</v>
      </c>
      <c r="K618" s="135">
        <v>1700.0</v>
      </c>
      <c r="L618" s="135">
        <v>5400.0</v>
      </c>
      <c r="M618" s="135">
        <v>5700.0</v>
      </c>
      <c r="N618" s="143">
        <v>43493.0</v>
      </c>
      <c r="O618" s="135" t="s">
        <v>1765</v>
      </c>
      <c r="P618" s="135" t="s">
        <v>1767</v>
      </c>
      <c r="Q618" s="135" t="s">
        <v>7618</v>
      </c>
      <c r="R618" s="135" t="s">
        <v>7619</v>
      </c>
      <c r="S618" s="135" t="s">
        <v>1770</v>
      </c>
    </row>
    <row r="619">
      <c r="A619" s="135">
        <v>618.0</v>
      </c>
      <c r="B619" s="135" t="s">
        <v>7621</v>
      </c>
      <c r="C619" s="135" t="s">
        <v>108</v>
      </c>
      <c r="D619" s="135">
        <v>1.0</v>
      </c>
      <c r="E619" s="135">
        <v>150.0</v>
      </c>
      <c r="H619" s="135" t="s">
        <v>7623</v>
      </c>
      <c r="I619" s="142">
        <v>46183.95162037037</v>
      </c>
      <c r="J619" s="135" t="s">
        <v>1834</v>
      </c>
      <c r="K619" s="135">
        <v>1600.0</v>
      </c>
      <c r="L619" s="135">
        <v>20.0</v>
      </c>
      <c r="M619" s="135">
        <v>70.0</v>
      </c>
      <c r="N619" s="143">
        <v>43840.0</v>
      </c>
      <c r="O619" s="135" t="s">
        <v>1846</v>
      </c>
      <c r="P619" s="135" t="s">
        <v>1767</v>
      </c>
      <c r="S619" s="135" t="s">
        <v>1176</v>
      </c>
    </row>
    <row r="620">
      <c r="A620" s="135">
        <v>619.0</v>
      </c>
      <c r="B620" s="135" t="s">
        <v>7627</v>
      </c>
      <c r="C620" s="135" t="s">
        <v>108</v>
      </c>
      <c r="D620" s="135">
        <v>17.0</v>
      </c>
      <c r="E620" s="135">
        <v>150.0</v>
      </c>
      <c r="F620" s="135">
        <v>0.7</v>
      </c>
      <c r="H620" s="135" t="s">
        <v>2701</v>
      </c>
      <c r="I620" s="142">
        <v>46182.17599537037</v>
      </c>
      <c r="J620" s="135" t="s">
        <v>3100</v>
      </c>
      <c r="K620" s="135">
        <v>1300.0</v>
      </c>
      <c r="L620" s="135">
        <v>1600.0</v>
      </c>
      <c r="M620" s="135">
        <v>1800.0</v>
      </c>
      <c r="N620" s="143">
        <v>43052.0</v>
      </c>
      <c r="O620" s="135" t="s">
        <v>1765</v>
      </c>
      <c r="P620" s="135" t="s">
        <v>1767</v>
      </c>
      <c r="Q620" s="135" t="s">
        <v>7632</v>
      </c>
      <c r="R620" s="135" t="s">
        <v>7634</v>
      </c>
      <c r="S620" s="135" t="s">
        <v>1176</v>
      </c>
    </row>
    <row r="621">
      <c r="A621" s="135">
        <v>620.0</v>
      </c>
      <c r="B621" s="135" t="s">
        <v>7637</v>
      </c>
      <c r="C621" s="135" t="s">
        <v>108</v>
      </c>
      <c r="D621" s="135">
        <v>18.0</v>
      </c>
      <c r="E621" s="135">
        <v>150.0</v>
      </c>
      <c r="F621" s="135">
        <v>2.5</v>
      </c>
      <c r="H621" s="135" t="s">
        <v>4360</v>
      </c>
      <c r="I621" s="142">
        <v>46189.53791666667</v>
      </c>
      <c r="J621" s="135" t="s">
        <v>4168</v>
      </c>
      <c r="K621" s="135">
        <v>300.0</v>
      </c>
      <c r="L621" s="135">
        <v>6200.0</v>
      </c>
      <c r="M621" s="135">
        <v>9100.0</v>
      </c>
      <c r="N621" s="143">
        <v>43188.0</v>
      </c>
      <c r="O621" s="135" t="s">
        <v>1846</v>
      </c>
      <c r="P621" s="135" t="s">
        <v>1767</v>
      </c>
      <c r="Q621" s="135" t="s">
        <v>7641</v>
      </c>
      <c r="R621" s="135" t="s">
        <v>7643</v>
      </c>
      <c r="S621" s="135" t="s">
        <v>1770</v>
      </c>
    </row>
    <row r="622">
      <c r="A622" s="135">
        <v>621.0</v>
      </c>
      <c r="B622" s="135" t="s">
        <v>7645</v>
      </c>
      <c r="C622" s="135" t="s">
        <v>108</v>
      </c>
      <c r="D622" s="135">
        <v>86.0</v>
      </c>
      <c r="E622" s="135">
        <v>150.0</v>
      </c>
      <c r="F622" s="135">
        <v>0.45</v>
      </c>
      <c r="H622" s="135" t="s">
        <v>1981</v>
      </c>
      <c r="I622" s="142">
        <v>46157.14313657407</v>
      </c>
      <c r="J622" s="135" t="s">
        <v>1928</v>
      </c>
      <c r="K622" s="135">
        <v>2100.0</v>
      </c>
      <c r="L622" s="135">
        <v>25000.0</v>
      </c>
      <c r="M622" s="135">
        <v>40000.0</v>
      </c>
      <c r="N622" s="143">
        <v>43306.0</v>
      </c>
      <c r="O622" s="135" t="s">
        <v>3328</v>
      </c>
      <c r="P622" s="135" t="s">
        <v>1767</v>
      </c>
      <c r="Q622" s="135" t="s">
        <v>7653</v>
      </c>
      <c r="R622" s="135" t="s">
        <v>7654</v>
      </c>
      <c r="S622" s="135" t="s">
        <v>1176</v>
      </c>
    </row>
    <row r="623">
      <c r="A623" s="135">
        <v>622.0</v>
      </c>
      <c r="B623" s="135" t="s">
        <v>7657</v>
      </c>
      <c r="C623" s="135" t="s">
        <v>108</v>
      </c>
      <c r="D623" s="135">
        <v>63.0</v>
      </c>
      <c r="E623" s="135">
        <v>150.0</v>
      </c>
      <c r="F623" s="135">
        <v>4.0</v>
      </c>
      <c r="H623" s="135" t="s">
        <v>2929</v>
      </c>
      <c r="I623" s="142">
        <v>46162.838159722225</v>
      </c>
      <c r="J623" s="135" t="s">
        <v>1834</v>
      </c>
      <c r="K623" s="135">
        <v>1200.0</v>
      </c>
      <c r="L623" s="135">
        <v>3900.0</v>
      </c>
      <c r="M623" s="135">
        <v>4400.0</v>
      </c>
      <c r="N623" s="143">
        <v>43844.0</v>
      </c>
      <c r="O623" s="135" t="s">
        <v>1765</v>
      </c>
      <c r="P623" s="135" t="s">
        <v>1767</v>
      </c>
      <c r="Q623" s="135" t="s">
        <v>7661</v>
      </c>
      <c r="R623" s="135" t="s">
        <v>7662</v>
      </c>
      <c r="S623" s="135" t="s">
        <v>1176</v>
      </c>
    </row>
    <row r="624">
      <c r="A624" s="135">
        <v>623.0</v>
      </c>
      <c r="B624" s="135" t="s">
        <v>7663</v>
      </c>
      <c r="C624" s="135" t="s">
        <v>108</v>
      </c>
      <c r="D624" s="135">
        <v>5.0</v>
      </c>
      <c r="E624" s="135">
        <v>150.0</v>
      </c>
      <c r="F624" s="135">
        <v>1.3</v>
      </c>
      <c r="H624" s="135" t="s">
        <v>3503</v>
      </c>
      <c r="I624" s="142">
        <v>46188.219872685186</v>
      </c>
      <c r="J624" s="135" t="s">
        <v>4154</v>
      </c>
      <c r="K624" s="135">
        <v>600.0</v>
      </c>
      <c r="L624" s="135">
        <v>500.0</v>
      </c>
      <c r="M624" s="135">
        <v>7500.0</v>
      </c>
      <c r="N624" s="143">
        <v>42274.0</v>
      </c>
      <c r="O624" s="135" t="s">
        <v>1765</v>
      </c>
      <c r="P624" s="135" t="s">
        <v>1767</v>
      </c>
      <c r="S624" s="135" t="s">
        <v>6819</v>
      </c>
    </row>
    <row r="625">
      <c r="A625" s="135">
        <v>624.0</v>
      </c>
      <c r="B625" s="135" t="s">
        <v>7669</v>
      </c>
      <c r="C625" s="135" t="s">
        <v>108</v>
      </c>
      <c r="D625" s="135">
        <v>67.0</v>
      </c>
      <c r="E625" s="135">
        <v>150.0</v>
      </c>
      <c r="H625" s="135" t="s">
        <v>137</v>
      </c>
      <c r="I625" s="142">
        <v>46157.60381944444</v>
      </c>
      <c r="J625" s="135" t="s">
        <v>1834</v>
      </c>
      <c r="K625" s="135">
        <v>600.0</v>
      </c>
      <c r="L625" s="135">
        <v>4400.0</v>
      </c>
      <c r="M625" s="135">
        <v>4800.0</v>
      </c>
      <c r="N625" s="143">
        <v>43854.0</v>
      </c>
      <c r="O625" s="135" t="s">
        <v>1765</v>
      </c>
      <c r="P625" s="135" t="s">
        <v>1767</v>
      </c>
      <c r="Q625" s="135" t="s">
        <v>7674</v>
      </c>
      <c r="R625" s="135" t="s">
        <v>7676</v>
      </c>
      <c r="S625" s="135" t="s">
        <v>1770</v>
      </c>
    </row>
    <row r="626">
      <c r="A626" s="135">
        <v>625.0</v>
      </c>
      <c r="B626" s="135" t="s">
        <v>7679</v>
      </c>
      <c r="C626" s="135" t="s">
        <v>108</v>
      </c>
      <c r="D626" s="135">
        <v>2.0</v>
      </c>
      <c r="E626" s="135">
        <v>150.0</v>
      </c>
      <c r="F626" s="135">
        <v>1.2</v>
      </c>
      <c r="H626" s="135" t="s">
        <v>6328</v>
      </c>
      <c r="I626" s="142">
        <v>46160.752974537034</v>
      </c>
      <c r="J626" s="135" t="s">
        <v>2592</v>
      </c>
      <c r="K626" s="135">
        <v>900.0</v>
      </c>
      <c r="L626" s="135">
        <v>3000.0</v>
      </c>
      <c r="M626" s="135">
        <v>3400.0</v>
      </c>
      <c r="N626" s="143">
        <v>42607.0</v>
      </c>
      <c r="O626" s="135" t="s">
        <v>1765</v>
      </c>
      <c r="P626" s="135" t="s">
        <v>1767</v>
      </c>
      <c r="Q626" s="135" t="s">
        <v>7684</v>
      </c>
      <c r="R626" s="135">
        <v>138.0</v>
      </c>
      <c r="S626" s="135" t="s">
        <v>1770</v>
      </c>
    </row>
    <row r="627">
      <c r="A627" s="135">
        <v>626.0</v>
      </c>
      <c r="B627" s="135" t="s">
        <v>7686</v>
      </c>
      <c r="C627" s="135" t="s">
        <v>108</v>
      </c>
      <c r="D627" s="135">
        <v>67.0</v>
      </c>
      <c r="E627" s="135">
        <v>150.0</v>
      </c>
      <c r="F627" s="135">
        <v>4.5</v>
      </c>
      <c r="H627" s="135" t="s">
        <v>2118</v>
      </c>
      <c r="I627" s="142">
        <v>46190.36724537037</v>
      </c>
      <c r="J627" s="135" t="s">
        <v>1834</v>
      </c>
      <c r="K627" s="135">
        <v>1100.0</v>
      </c>
      <c r="L627" s="135">
        <v>6800.0</v>
      </c>
      <c r="M627" s="135">
        <v>7200.0</v>
      </c>
      <c r="N627" s="143">
        <v>43841.0</v>
      </c>
      <c r="O627" s="135" t="s">
        <v>1765</v>
      </c>
      <c r="P627" s="135" t="s">
        <v>1767</v>
      </c>
      <c r="Q627" s="135" t="s">
        <v>7689</v>
      </c>
      <c r="S627" s="135" t="s">
        <v>1770</v>
      </c>
    </row>
    <row r="628">
      <c r="A628" s="135">
        <v>627.0</v>
      </c>
      <c r="B628" s="135" t="s">
        <v>7693</v>
      </c>
      <c r="C628" s="135" t="s">
        <v>108</v>
      </c>
      <c r="D628" s="135">
        <v>22.0</v>
      </c>
      <c r="E628" s="135">
        <v>150.0</v>
      </c>
      <c r="F628" s="135">
        <v>2.5</v>
      </c>
      <c r="H628" s="135" t="s">
        <v>112</v>
      </c>
      <c r="I628" s="142">
        <v>46186.50127314815</v>
      </c>
      <c r="J628" s="135" t="s">
        <v>1834</v>
      </c>
      <c r="K628" s="135">
        <v>1000.0</v>
      </c>
      <c r="L628" s="135">
        <v>29000.0</v>
      </c>
      <c r="M628" s="135">
        <v>46000.0</v>
      </c>
      <c r="N628" s="143">
        <v>43842.0</v>
      </c>
      <c r="O628" s="135" t="s">
        <v>1903</v>
      </c>
      <c r="P628" s="135" t="s">
        <v>1767</v>
      </c>
      <c r="Q628" s="135" t="s">
        <v>7697</v>
      </c>
      <c r="R628" s="135" t="s">
        <v>7698</v>
      </c>
      <c r="S628" s="135" t="s">
        <v>1770</v>
      </c>
    </row>
    <row r="629">
      <c r="A629" s="135">
        <v>628.0</v>
      </c>
      <c r="B629" s="135" t="s">
        <v>7700</v>
      </c>
      <c r="C629" s="135" t="s">
        <v>108</v>
      </c>
      <c r="D629" s="135">
        <v>54.0</v>
      </c>
      <c r="E629" s="135">
        <v>150.0</v>
      </c>
      <c r="F629" s="135">
        <v>12.0</v>
      </c>
      <c r="H629" s="135" t="s">
        <v>198</v>
      </c>
      <c r="I629" s="142">
        <v>46180.900821759256</v>
      </c>
      <c r="J629" s="135" t="s">
        <v>2438</v>
      </c>
      <c r="K629" s="135">
        <v>1400.0</v>
      </c>
      <c r="L629" s="135">
        <v>10000.0</v>
      </c>
      <c r="M629" s="135">
        <v>16000.0</v>
      </c>
      <c r="N629" s="143">
        <v>43134.0</v>
      </c>
      <c r="O629" s="135" t="s">
        <v>1846</v>
      </c>
      <c r="P629" s="135" t="s">
        <v>1767</v>
      </c>
      <c r="Q629" s="135" t="s">
        <v>7706</v>
      </c>
      <c r="R629" s="135" t="s">
        <v>7707</v>
      </c>
      <c r="S629" s="135" t="s">
        <v>1176</v>
      </c>
    </row>
    <row r="630">
      <c r="A630" s="135">
        <v>629.0</v>
      </c>
      <c r="B630" s="135" t="s">
        <v>7709</v>
      </c>
      <c r="C630" s="135" t="s">
        <v>108</v>
      </c>
      <c r="D630" s="135">
        <v>1.0</v>
      </c>
      <c r="E630" s="135">
        <v>150.0</v>
      </c>
      <c r="F630" s="135">
        <v>8.0</v>
      </c>
      <c r="H630" s="135" t="s">
        <v>7710</v>
      </c>
      <c r="I630" s="142">
        <v>46155.82891203704</v>
      </c>
      <c r="J630" s="135" t="s">
        <v>7712</v>
      </c>
      <c r="K630" s="135">
        <v>700.0</v>
      </c>
      <c r="L630" s="135">
        <v>1000.0</v>
      </c>
      <c r="M630" s="135">
        <v>1000.0</v>
      </c>
      <c r="N630" s="143">
        <v>42297.0</v>
      </c>
      <c r="O630" s="135" t="s">
        <v>1846</v>
      </c>
      <c r="P630" s="135" t="s">
        <v>1767</v>
      </c>
      <c r="Q630" s="135" t="s">
        <v>7714</v>
      </c>
      <c r="R630" s="135" t="s">
        <v>7715</v>
      </c>
      <c r="S630" s="135" t="s">
        <v>5266</v>
      </c>
    </row>
    <row r="631">
      <c r="A631" s="135">
        <v>630.0</v>
      </c>
      <c r="B631" s="135" t="s">
        <v>7718</v>
      </c>
      <c r="C631" s="135" t="s">
        <v>108</v>
      </c>
      <c r="D631" s="135">
        <v>3.0</v>
      </c>
      <c r="E631" s="135">
        <v>150.0</v>
      </c>
      <c r="F631" s="135">
        <v>5.0</v>
      </c>
      <c r="H631" s="135" t="s">
        <v>2604</v>
      </c>
      <c r="I631" s="142">
        <v>46157.303819444445</v>
      </c>
      <c r="J631" s="135" t="s">
        <v>4205</v>
      </c>
      <c r="K631" s="135">
        <v>800.0</v>
      </c>
      <c r="L631" s="135">
        <v>2200.0</v>
      </c>
      <c r="M631" s="135">
        <v>4400.0</v>
      </c>
      <c r="N631" s="143">
        <v>43841.0</v>
      </c>
      <c r="O631" s="135" t="s">
        <v>1765</v>
      </c>
      <c r="P631" s="135" t="s">
        <v>1767</v>
      </c>
      <c r="Q631" s="135" t="s">
        <v>7723</v>
      </c>
      <c r="S631" s="135" t="s">
        <v>1770</v>
      </c>
    </row>
    <row r="632">
      <c r="A632" s="135">
        <v>631.0</v>
      </c>
      <c r="B632" s="135" t="s">
        <v>7725</v>
      </c>
      <c r="C632" s="135" t="s">
        <v>108</v>
      </c>
      <c r="D632" s="135">
        <v>39.0</v>
      </c>
      <c r="E632" s="135">
        <v>150.0</v>
      </c>
      <c r="F632" s="135">
        <v>0.6</v>
      </c>
      <c r="H632" s="135" t="s">
        <v>1981</v>
      </c>
      <c r="I632" s="142">
        <v>46159.30594907407</v>
      </c>
      <c r="J632" s="135" t="s">
        <v>1834</v>
      </c>
      <c r="K632" s="135">
        <v>1800.0</v>
      </c>
      <c r="L632" s="135">
        <v>25000.0</v>
      </c>
      <c r="M632" s="135">
        <v>41000.0</v>
      </c>
      <c r="N632" s="143">
        <v>43840.0</v>
      </c>
      <c r="O632" s="135" t="s">
        <v>1765</v>
      </c>
      <c r="P632" s="135" t="s">
        <v>1767</v>
      </c>
      <c r="Q632" s="135" t="s">
        <v>7730</v>
      </c>
      <c r="R632" s="135" t="s">
        <v>7731</v>
      </c>
      <c r="S632" s="135" t="s">
        <v>1770</v>
      </c>
    </row>
    <row r="633">
      <c r="A633" s="135">
        <v>632.0</v>
      </c>
      <c r="B633" s="135" t="s">
        <v>7733</v>
      </c>
      <c r="C633" s="135" t="s">
        <v>108</v>
      </c>
      <c r="D633" s="135">
        <v>41.0</v>
      </c>
      <c r="E633" s="135">
        <v>150.0</v>
      </c>
      <c r="F633" s="135">
        <v>0.25</v>
      </c>
      <c r="H633" s="135" t="s">
        <v>1981</v>
      </c>
      <c r="I633" s="142">
        <v>46158.279328703706</v>
      </c>
      <c r="J633" s="135" t="s">
        <v>2100</v>
      </c>
      <c r="K633" s="135">
        <v>1200.0</v>
      </c>
      <c r="L633" s="135">
        <v>25000.0</v>
      </c>
      <c r="M633" s="135">
        <v>40000.0</v>
      </c>
      <c r="N633" s="143">
        <v>43840.0</v>
      </c>
      <c r="O633" s="135" t="s">
        <v>1765</v>
      </c>
      <c r="P633" s="135" t="s">
        <v>1767</v>
      </c>
      <c r="Q633" s="135" t="s">
        <v>7739</v>
      </c>
      <c r="R633" s="135" t="s">
        <v>7742</v>
      </c>
      <c r="S633" s="135" t="s">
        <v>1770</v>
      </c>
    </row>
    <row r="634">
      <c r="A634" s="135">
        <v>633.0</v>
      </c>
      <c r="B634" s="135" t="s">
        <v>7744</v>
      </c>
      <c r="C634" s="135" t="s">
        <v>108</v>
      </c>
      <c r="D634" s="135">
        <v>8.0</v>
      </c>
      <c r="E634" s="135">
        <v>150.0</v>
      </c>
      <c r="H634" s="135" t="s">
        <v>1879</v>
      </c>
      <c r="I634" s="142">
        <v>46181.929456018515</v>
      </c>
      <c r="J634" s="135" t="s">
        <v>3658</v>
      </c>
      <c r="K634" s="135">
        <v>150.0</v>
      </c>
      <c r="L634" s="135">
        <v>1000.0</v>
      </c>
      <c r="M634" s="135">
        <v>1100.0</v>
      </c>
      <c r="N634" s="143">
        <v>43864.0</v>
      </c>
      <c r="O634" s="135" t="s">
        <v>1903</v>
      </c>
      <c r="P634" s="135" t="s">
        <v>1767</v>
      </c>
      <c r="S634" s="135" t="s">
        <v>1788</v>
      </c>
    </row>
    <row r="635">
      <c r="A635" s="135">
        <v>634.0</v>
      </c>
      <c r="B635" s="135" t="s">
        <v>7749</v>
      </c>
      <c r="C635" s="135" t="s">
        <v>108</v>
      </c>
      <c r="D635" s="135">
        <v>37.0</v>
      </c>
      <c r="E635" s="135">
        <v>150.0</v>
      </c>
      <c r="F635" s="135">
        <v>7.0</v>
      </c>
      <c r="H635" s="135" t="s">
        <v>4548</v>
      </c>
      <c r="I635" s="142">
        <v>46163.25738425926</v>
      </c>
      <c r="J635" s="135" t="s">
        <v>2592</v>
      </c>
      <c r="K635" s="135">
        <v>400.0</v>
      </c>
      <c r="L635" s="135">
        <v>4200.0</v>
      </c>
      <c r="M635" s="135">
        <v>5000.0</v>
      </c>
      <c r="N635" s="143">
        <v>43840.0</v>
      </c>
      <c r="O635" s="135" t="s">
        <v>1765</v>
      </c>
      <c r="P635" s="135" t="s">
        <v>1767</v>
      </c>
      <c r="S635" s="135" t="s">
        <v>1904</v>
      </c>
    </row>
    <row r="636">
      <c r="A636" s="135">
        <v>635.0</v>
      </c>
      <c r="B636" s="135" t="s">
        <v>7753</v>
      </c>
      <c r="C636" s="135" t="s">
        <v>108</v>
      </c>
      <c r="D636" s="135">
        <v>70.0</v>
      </c>
      <c r="E636" s="135">
        <v>150.0</v>
      </c>
      <c r="F636" s="135">
        <v>2.0</v>
      </c>
      <c r="H636" s="135" t="s">
        <v>313</v>
      </c>
      <c r="I636" s="142">
        <v>46170.840995370374</v>
      </c>
      <c r="J636" s="135" t="s">
        <v>4314</v>
      </c>
      <c r="K636" s="135">
        <v>250.0</v>
      </c>
      <c r="L636" s="135">
        <v>29000.0</v>
      </c>
      <c r="M636" s="135">
        <v>34000.0</v>
      </c>
      <c r="N636" s="143">
        <v>42464.0</v>
      </c>
      <c r="O636" s="135" t="s">
        <v>1846</v>
      </c>
      <c r="P636" s="135" t="s">
        <v>1767</v>
      </c>
      <c r="Q636" s="135" t="s">
        <v>7757</v>
      </c>
      <c r="R636" s="135" t="s">
        <v>7758</v>
      </c>
      <c r="S636" s="135" t="s">
        <v>1770</v>
      </c>
    </row>
    <row r="637">
      <c r="A637" s="135">
        <v>636.0</v>
      </c>
      <c r="B637" s="135" t="s">
        <v>7761</v>
      </c>
      <c r="C637" s="135" t="s">
        <v>108</v>
      </c>
      <c r="D637" s="135">
        <v>60.0</v>
      </c>
      <c r="E637" s="135">
        <v>150.0</v>
      </c>
      <c r="F637" s="135">
        <v>1.7</v>
      </c>
      <c r="H637" s="135" t="s">
        <v>3801</v>
      </c>
      <c r="I637" s="142">
        <v>46168.18550925926</v>
      </c>
      <c r="J637" s="135" t="s">
        <v>7764</v>
      </c>
      <c r="K637" s="135">
        <v>200.0</v>
      </c>
      <c r="L637" s="135">
        <v>4500.0</v>
      </c>
      <c r="M637" s="135">
        <v>4700.0</v>
      </c>
      <c r="N637" s="143">
        <v>42256.0</v>
      </c>
      <c r="O637" s="135" t="s">
        <v>2932</v>
      </c>
      <c r="P637" s="135" t="s">
        <v>1767</v>
      </c>
      <c r="Q637" s="135" t="s">
        <v>7767</v>
      </c>
      <c r="R637" s="135">
        <v>177.0</v>
      </c>
      <c r="S637" s="135" t="s">
        <v>1770</v>
      </c>
    </row>
    <row r="638">
      <c r="A638" s="135">
        <v>637.0</v>
      </c>
      <c r="B638" s="135" t="s">
        <v>7770</v>
      </c>
      <c r="C638" s="135" t="s">
        <v>108</v>
      </c>
      <c r="D638" s="135">
        <v>33.0</v>
      </c>
      <c r="E638" s="135">
        <v>150.0</v>
      </c>
      <c r="F638" s="135">
        <v>3.5</v>
      </c>
      <c r="H638" s="135" t="s">
        <v>2181</v>
      </c>
      <c r="I638" s="142">
        <v>46186.21923611111</v>
      </c>
      <c r="J638" s="135" t="s">
        <v>4154</v>
      </c>
      <c r="K638" s="135">
        <v>1000.0</v>
      </c>
      <c r="L638" s="135">
        <v>2100.0</v>
      </c>
      <c r="M638" s="135">
        <v>2100.0</v>
      </c>
      <c r="N638" s="143">
        <v>43179.0</v>
      </c>
      <c r="O638" s="135" t="s">
        <v>1765</v>
      </c>
      <c r="P638" s="135" t="s">
        <v>1767</v>
      </c>
      <c r="S638" s="135" t="s">
        <v>1770</v>
      </c>
    </row>
    <row r="639">
      <c r="A639" s="135">
        <v>638.0</v>
      </c>
      <c r="B639" s="135" t="s">
        <v>7778</v>
      </c>
      <c r="C639" s="135" t="s">
        <v>108</v>
      </c>
      <c r="D639" s="135">
        <v>48.0</v>
      </c>
      <c r="E639" s="135">
        <v>150.0</v>
      </c>
      <c r="H639" s="135" t="s">
        <v>3518</v>
      </c>
      <c r="I639" s="142">
        <v>46182.22425925926</v>
      </c>
      <c r="J639" s="135" t="s">
        <v>5411</v>
      </c>
      <c r="K639" s="135">
        <v>2100.0</v>
      </c>
      <c r="L639" s="135">
        <v>300.0</v>
      </c>
      <c r="M639" s="135">
        <v>32000.0</v>
      </c>
      <c r="N639" s="143">
        <v>43840.0</v>
      </c>
      <c r="O639" s="135" t="s">
        <v>1765</v>
      </c>
      <c r="P639" s="135" t="s">
        <v>1767</v>
      </c>
      <c r="Q639" s="135" t="s">
        <v>7783</v>
      </c>
      <c r="R639" s="135" t="s">
        <v>7784</v>
      </c>
      <c r="S639" s="135" t="s">
        <v>1770</v>
      </c>
    </row>
    <row r="640">
      <c r="A640" s="135">
        <v>639.0</v>
      </c>
      <c r="B640" s="135" t="s">
        <v>7785</v>
      </c>
      <c r="C640" s="135" t="s">
        <v>108</v>
      </c>
      <c r="D640" s="135">
        <v>7.0</v>
      </c>
      <c r="E640" s="135">
        <v>150.0</v>
      </c>
      <c r="H640" s="135" t="s">
        <v>4360</v>
      </c>
      <c r="I640" s="142">
        <v>46166.132002314815</v>
      </c>
      <c r="J640" s="135" t="s">
        <v>7787</v>
      </c>
      <c r="K640" s="135">
        <v>600.0</v>
      </c>
      <c r="L640" s="135">
        <v>3300.0</v>
      </c>
      <c r="M640" s="135">
        <v>3600.0</v>
      </c>
      <c r="N640" s="143">
        <v>43841.0</v>
      </c>
      <c r="O640" s="135" t="s">
        <v>1765</v>
      </c>
      <c r="P640" s="135" t="s">
        <v>1767</v>
      </c>
      <c r="S640" s="135" t="s">
        <v>1770</v>
      </c>
    </row>
    <row r="641">
      <c r="A641" s="135">
        <v>640.0</v>
      </c>
      <c r="B641" s="135" t="s">
        <v>7790</v>
      </c>
      <c r="C641" s="135" t="s">
        <v>108</v>
      </c>
      <c r="D641" s="135">
        <v>10.0</v>
      </c>
      <c r="E641" s="135">
        <v>150.0</v>
      </c>
      <c r="H641" s="135" t="s">
        <v>1981</v>
      </c>
      <c r="I641" s="142">
        <v>46167.42377314815</v>
      </c>
      <c r="J641" s="135" t="s">
        <v>1762</v>
      </c>
      <c r="K641" s="135">
        <v>800.0</v>
      </c>
      <c r="L641" s="135">
        <v>3800.0</v>
      </c>
      <c r="M641" s="135">
        <v>4300.0</v>
      </c>
      <c r="N641" s="143">
        <v>43841.0</v>
      </c>
      <c r="O641" s="135" t="s">
        <v>1765</v>
      </c>
      <c r="P641" s="135" t="s">
        <v>1767</v>
      </c>
      <c r="S641" s="135" t="s">
        <v>1176</v>
      </c>
    </row>
    <row r="642">
      <c r="A642" s="135">
        <v>641.0</v>
      </c>
      <c r="B642" s="135" t="s">
        <v>7792</v>
      </c>
      <c r="C642" s="135" t="s">
        <v>108</v>
      </c>
      <c r="D642" s="135">
        <v>6.0</v>
      </c>
      <c r="E642" s="135">
        <v>150.0</v>
      </c>
      <c r="F642" s="135">
        <v>4.5</v>
      </c>
      <c r="H642" s="135" t="s">
        <v>266</v>
      </c>
      <c r="I642" s="142">
        <v>46178.80063657407</v>
      </c>
      <c r="J642" s="135" t="s">
        <v>7200</v>
      </c>
      <c r="K642" s="135">
        <v>900.0</v>
      </c>
      <c r="L642" s="135">
        <v>8100.0</v>
      </c>
      <c r="M642" s="135">
        <v>13000.0</v>
      </c>
      <c r="N642" s="143">
        <v>43064.0</v>
      </c>
      <c r="O642" s="135" t="s">
        <v>1765</v>
      </c>
      <c r="P642" s="135" t="s">
        <v>1767</v>
      </c>
      <c r="Q642" s="135" t="s">
        <v>7798</v>
      </c>
      <c r="R642" s="135" t="s">
        <v>7799</v>
      </c>
      <c r="S642" s="135" t="s">
        <v>2648</v>
      </c>
    </row>
    <row r="643">
      <c r="A643" s="135">
        <v>642.0</v>
      </c>
      <c r="B643" s="135" t="s">
        <v>7800</v>
      </c>
      <c r="C643" s="135" t="s">
        <v>108</v>
      </c>
      <c r="D643" s="135">
        <v>16.0</v>
      </c>
      <c r="E643" s="135">
        <v>150.0</v>
      </c>
      <c r="H643" s="135" t="s">
        <v>1981</v>
      </c>
      <c r="I643" s="142">
        <v>46165.522465277776</v>
      </c>
      <c r="J643" s="135" t="s">
        <v>2303</v>
      </c>
      <c r="K643" s="135">
        <v>1100.0</v>
      </c>
      <c r="L643" s="135">
        <v>3600.0</v>
      </c>
      <c r="M643" s="135">
        <v>4100.0</v>
      </c>
      <c r="N643" s="143">
        <v>43837.0</v>
      </c>
      <c r="O643" s="135" t="s">
        <v>1765</v>
      </c>
      <c r="P643" s="135" t="s">
        <v>1767</v>
      </c>
      <c r="S643" s="135" t="s">
        <v>1176</v>
      </c>
    </row>
    <row r="644">
      <c r="A644" s="135">
        <v>643.0</v>
      </c>
      <c r="B644" s="135" t="s">
        <v>2375</v>
      </c>
      <c r="C644" s="135" t="s">
        <v>108</v>
      </c>
      <c r="D644" s="135">
        <v>1.0</v>
      </c>
      <c r="E644" s="135">
        <v>150.0</v>
      </c>
      <c r="H644" s="135" t="s">
        <v>2373</v>
      </c>
      <c r="I644" s="142">
        <v>46182.57701388889</v>
      </c>
      <c r="J644" s="135" t="s">
        <v>4335</v>
      </c>
      <c r="K644" s="135">
        <v>1200.0</v>
      </c>
      <c r="L644" s="135">
        <v>90.0</v>
      </c>
      <c r="M644" s="135">
        <v>300.0</v>
      </c>
      <c r="N644" s="143">
        <v>42747.0</v>
      </c>
      <c r="O644" s="135" t="s">
        <v>1765</v>
      </c>
      <c r="P644" s="135" t="s">
        <v>1767</v>
      </c>
      <c r="S644" s="135" t="s">
        <v>1176</v>
      </c>
    </row>
    <row r="645">
      <c r="A645" s="135">
        <v>644.0</v>
      </c>
      <c r="B645" s="135" t="s">
        <v>7811</v>
      </c>
      <c r="C645" s="135" t="s">
        <v>108</v>
      </c>
      <c r="D645" s="135">
        <v>58.0</v>
      </c>
      <c r="E645" s="135">
        <v>150.0</v>
      </c>
      <c r="F645" s="135">
        <v>0.6</v>
      </c>
      <c r="H645" s="135" t="s">
        <v>6312</v>
      </c>
      <c r="I645" s="142">
        <v>46159.409525462965</v>
      </c>
      <c r="J645" s="135" t="s">
        <v>7813</v>
      </c>
      <c r="K645" s="135">
        <v>600.0</v>
      </c>
      <c r="L645" s="135">
        <v>19000.0</v>
      </c>
      <c r="M645" s="135">
        <v>21000.0</v>
      </c>
      <c r="N645" s="143">
        <v>42847.0</v>
      </c>
      <c r="O645" s="135" t="s">
        <v>1765</v>
      </c>
      <c r="P645" s="135" t="s">
        <v>1767</v>
      </c>
      <c r="Q645" s="135" t="s">
        <v>7816</v>
      </c>
      <c r="R645" s="135" t="s">
        <v>7817</v>
      </c>
      <c r="S645" s="135" t="s">
        <v>1817</v>
      </c>
    </row>
    <row r="646">
      <c r="A646" s="135">
        <v>645.0</v>
      </c>
      <c r="B646" s="135" t="s">
        <v>7818</v>
      </c>
      <c r="C646" s="135" t="s">
        <v>108</v>
      </c>
      <c r="D646" s="135">
        <v>13.0</v>
      </c>
      <c r="E646" s="135">
        <v>150.0</v>
      </c>
      <c r="F646" s="135">
        <v>5.0</v>
      </c>
      <c r="H646" s="135" t="s">
        <v>4676</v>
      </c>
      <c r="I646" s="142">
        <v>46163.785844907405</v>
      </c>
      <c r="J646" s="135" t="s">
        <v>2100</v>
      </c>
      <c r="K646" s="135">
        <v>2600.0</v>
      </c>
      <c r="L646" s="135">
        <v>700.0</v>
      </c>
      <c r="M646" s="135">
        <v>28000.0</v>
      </c>
      <c r="N646" s="143">
        <v>43840.0</v>
      </c>
      <c r="O646" s="135" t="s">
        <v>1765</v>
      </c>
      <c r="P646" s="135" t="s">
        <v>1767</v>
      </c>
      <c r="Q646" s="135" t="s">
        <v>7821</v>
      </c>
      <c r="R646" s="135" t="s">
        <v>7822</v>
      </c>
      <c r="S646" s="135" t="s">
        <v>1176</v>
      </c>
    </row>
    <row r="647">
      <c r="A647" s="135">
        <v>646.0</v>
      </c>
      <c r="B647" s="135" t="s">
        <v>2373</v>
      </c>
      <c r="C647" s="135" t="s">
        <v>108</v>
      </c>
      <c r="D647" s="135">
        <v>0.0</v>
      </c>
      <c r="E647" s="135">
        <v>150.0</v>
      </c>
      <c r="F647" s="135">
        <v>0.4</v>
      </c>
      <c r="H647" s="135" t="s">
        <v>2375</v>
      </c>
      <c r="I647" s="142">
        <v>46168.65142361111</v>
      </c>
      <c r="J647" s="135" t="s">
        <v>2378</v>
      </c>
      <c r="K647" s="135">
        <v>1700.0</v>
      </c>
      <c r="L647" s="135">
        <v>50.0</v>
      </c>
      <c r="M647" s="135">
        <v>350.0</v>
      </c>
      <c r="N647" s="143">
        <v>42360.0</v>
      </c>
      <c r="O647" s="135" t="s">
        <v>1765</v>
      </c>
      <c r="P647" s="135" t="s">
        <v>1767</v>
      </c>
      <c r="Q647" s="135" t="s">
        <v>2382</v>
      </c>
      <c r="R647" s="135" t="s">
        <v>2383</v>
      </c>
      <c r="S647" s="135" t="s">
        <v>1176</v>
      </c>
    </row>
    <row r="648">
      <c r="A648" s="135">
        <v>647.0</v>
      </c>
      <c r="B648" s="135" t="s">
        <v>7830</v>
      </c>
      <c r="C648" s="135" t="s">
        <v>108</v>
      </c>
      <c r="D648" s="135">
        <v>44.0</v>
      </c>
      <c r="E648" s="135">
        <v>150.0</v>
      </c>
      <c r="H648" s="135" t="s">
        <v>112</v>
      </c>
      <c r="I648" s="142">
        <v>46182.75341435185</v>
      </c>
      <c r="J648" s="135" t="s">
        <v>2247</v>
      </c>
      <c r="K648" s="135">
        <v>1000.0</v>
      </c>
      <c r="L648" s="135">
        <v>29000.0</v>
      </c>
      <c r="M648" s="135">
        <v>45000.0</v>
      </c>
      <c r="N648" s="143">
        <v>43677.0</v>
      </c>
      <c r="O648" s="135" t="s">
        <v>1765</v>
      </c>
      <c r="P648" s="135" t="s">
        <v>1767</v>
      </c>
      <c r="S648" s="135" t="s">
        <v>1770</v>
      </c>
    </row>
    <row r="649">
      <c r="A649" s="135">
        <v>648.0</v>
      </c>
      <c r="B649" s="135" t="s">
        <v>7835</v>
      </c>
      <c r="C649" s="135" t="s">
        <v>108</v>
      </c>
      <c r="D649" s="135">
        <v>57.0</v>
      </c>
      <c r="E649" s="135">
        <v>150.0</v>
      </c>
      <c r="H649" s="135" t="s">
        <v>112</v>
      </c>
      <c r="I649" s="142">
        <v>46163.532222222224</v>
      </c>
      <c r="J649" s="135" t="s">
        <v>4168</v>
      </c>
      <c r="K649" s="135">
        <v>200.0</v>
      </c>
      <c r="L649" s="135">
        <v>30000.0</v>
      </c>
      <c r="M649" s="135">
        <v>45000.0</v>
      </c>
      <c r="N649" s="143">
        <v>43356.0</v>
      </c>
      <c r="O649" s="135" t="s">
        <v>1846</v>
      </c>
      <c r="P649" s="135" t="s">
        <v>1767</v>
      </c>
      <c r="Q649" s="135" t="s">
        <v>7839</v>
      </c>
      <c r="R649" s="135" t="s">
        <v>7841</v>
      </c>
      <c r="S649" s="135" t="s">
        <v>1176</v>
      </c>
    </row>
    <row r="650">
      <c r="A650" s="135">
        <v>649.0</v>
      </c>
      <c r="B650" s="135" t="s">
        <v>7847</v>
      </c>
      <c r="C650" s="135" t="s">
        <v>108</v>
      </c>
      <c r="D650" s="135">
        <v>55.0</v>
      </c>
      <c r="E650" s="135">
        <v>150.0</v>
      </c>
      <c r="H650" s="135" t="s">
        <v>107</v>
      </c>
      <c r="I650" s="142">
        <v>46160.79394675926</v>
      </c>
      <c r="J650" s="135" t="s">
        <v>4089</v>
      </c>
      <c r="K650" s="135">
        <v>700.0</v>
      </c>
      <c r="L650" s="135">
        <v>15000.0</v>
      </c>
      <c r="M650" s="135">
        <v>18000.0</v>
      </c>
      <c r="N650" s="143">
        <v>43841.0</v>
      </c>
      <c r="O650" s="135" t="s">
        <v>1765</v>
      </c>
      <c r="P650" s="135" t="s">
        <v>1767</v>
      </c>
      <c r="S650" s="135" t="s">
        <v>1770</v>
      </c>
    </row>
    <row r="651">
      <c r="A651" s="135">
        <v>650.0</v>
      </c>
      <c r="B651" s="135" t="s">
        <v>7858</v>
      </c>
      <c r="C651" s="135" t="s">
        <v>108</v>
      </c>
      <c r="D651" s="135">
        <v>56.0</v>
      </c>
      <c r="E651" s="135">
        <v>150.0</v>
      </c>
      <c r="H651" s="135" t="s">
        <v>2701</v>
      </c>
      <c r="I651" s="142">
        <v>46178.34208333334</v>
      </c>
      <c r="J651" s="135" t="s">
        <v>2100</v>
      </c>
      <c r="K651" s="135">
        <v>2000.0</v>
      </c>
      <c r="L651" s="135">
        <v>1300.0</v>
      </c>
      <c r="M651" s="135">
        <v>1500.0</v>
      </c>
      <c r="N651" s="143">
        <v>43841.0</v>
      </c>
      <c r="O651" s="135" t="s">
        <v>1765</v>
      </c>
      <c r="P651" s="135" t="s">
        <v>1767</v>
      </c>
      <c r="Q651" s="135" t="s">
        <v>7864</v>
      </c>
      <c r="R651" s="135" t="s">
        <v>7874</v>
      </c>
      <c r="S651" s="135" t="s">
        <v>1770</v>
      </c>
    </row>
    <row r="652">
      <c r="A652" s="135">
        <v>651.0</v>
      </c>
      <c r="B652" s="135" t="s">
        <v>7875</v>
      </c>
      <c r="C652" s="135" t="s">
        <v>108</v>
      </c>
      <c r="D652" s="135">
        <v>58.0</v>
      </c>
      <c r="E652" s="135">
        <v>150.0</v>
      </c>
      <c r="H652" s="135" t="s">
        <v>1879</v>
      </c>
      <c r="I652" s="142">
        <v>46187.45800925926</v>
      </c>
      <c r="J652" s="135" t="s">
        <v>7879</v>
      </c>
      <c r="K652" s="135">
        <v>300.0</v>
      </c>
      <c r="L652" s="135">
        <v>1000.0</v>
      </c>
      <c r="M652" s="135">
        <v>1100.0</v>
      </c>
      <c r="N652" s="143">
        <v>42444.0</v>
      </c>
      <c r="O652" s="135" t="s">
        <v>1903</v>
      </c>
      <c r="P652" s="135" t="s">
        <v>1767</v>
      </c>
      <c r="S652" s="135" t="s">
        <v>1788</v>
      </c>
    </row>
    <row r="653">
      <c r="A653" s="135">
        <v>652.0</v>
      </c>
      <c r="B653" s="135" t="s">
        <v>7884</v>
      </c>
      <c r="C653" s="135" t="s">
        <v>108</v>
      </c>
      <c r="D653" s="135">
        <v>67.0</v>
      </c>
      <c r="E653" s="135">
        <v>150.0</v>
      </c>
      <c r="F653" s="135">
        <v>2.5</v>
      </c>
      <c r="H653" s="135" t="s">
        <v>5822</v>
      </c>
      <c r="I653" s="142">
        <v>46169.46697916667</v>
      </c>
      <c r="J653" s="135" t="s">
        <v>7887</v>
      </c>
      <c r="K653" s="135">
        <v>450.0</v>
      </c>
      <c r="L653" s="135">
        <v>350.0</v>
      </c>
      <c r="M653" s="135">
        <v>450.0</v>
      </c>
      <c r="N653" s="143">
        <v>42580.0</v>
      </c>
      <c r="O653" s="135" t="s">
        <v>2932</v>
      </c>
      <c r="P653" s="135" t="s">
        <v>1767</v>
      </c>
      <c r="Q653" s="135" t="s">
        <v>7892</v>
      </c>
      <c r="R653" s="135" t="s">
        <v>7893</v>
      </c>
      <c r="S653" s="135" t="s">
        <v>1788</v>
      </c>
    </row>
    <row r="654">
      <c r="A654" s="135">
        <v>653.0</v>
      </c>
      <c r="B654" s="135" t="s">
        <v>7895</v>
      </c>
      <c r="C654" s="135" t="s">
        <v>108</v>
      </c>
      <c r="D654" s="135">
        <v>62.0</v>
      </c>
      <c r="E654" s="135">
        <v>150.0</v>
      </c>
      <c r="H654" s="135" t="s">
        <v>7895</v>
      </c>
      <c r="I654" s="142">
        <v>46156.010196759256</v>
      </c>
      <c r="J654" s="135" t="s">
        <v>1859</v>
      </c>
      <c r="K654" s="135">
        <v>300.0</v>
      </c>
      <c r="L654" s="135">
        <v>80.0</v>
      </c>
      <c r="M654" s="135">
        <v>100.0</v>
      </c>
      <c r="N654" s="143">
        <v>43840.0</v>
      </c>
      <c r="O654" s="135" t="s">
        <v>1846</v>
      </c>
      <c r="P654" s="135" t="s">
        <v>1767</v>
      </c>
      <c r="S654" s="135" t="s">
        <v>1176</v>
      </c>
    </row>
    <row r="655">
      <c r="A655" s="135">
        <v>654.0</v>
      </c>
      <c r="B655" s="135" t="s">
        <v>7902</v>
      </c>
      <c r="C655" s="135" t="s">
        <v>108</v>
      </c>
      <c r="D655" s="135">
        <v>41.0</v>
      </c>
      <c r="E655" s="135">
        <v>150.0</v>
      </c>
      <c r="F655" s="135">
        <v>8.0</v>
      </c>
      <c r="H655" s="135" t="s">
        <v>198</v>
      </c>
      <c r="I655" s="142">
        <v>46181.56427083333</v>
      </c>
      <c r="J655" s="135" t="s">
        <v>2849</v>
      </c>
      <c r="K655" s="135">
        <v>1100.0</v>
      </c>
      <c r="L655" s="135">
        <v>10000.0</v>
      </c>
      <c r="M655" s="135">
        <v>16000.0</v>
      </c>
      <c r="N655" s="143">
        <v>42780.0</v>
      </c>
      <c r="O655" s="135" t="s">
        <v>1846</v>
      </c>
      <c r="P655" s="135" t="s">
        <v>1767</v>
      </c>
      <c r="Q655" s="135" t="s">
        <v>7908</v>
      </c>
      <c r="R655" s="135" t="s">
        <v>7909</v>
      </c>
      <c r="S655" s="135" t="s">
        <v>1770</v>
      </c>
    </row>
    <row r="656">
      <c r="A656" s="135">
        <v>655.0</v>
      </c>
      <c r="B656" s="135" t="s">
        <v>7911</v>
      </c>
      <c r="C656" s="135" t="s">
        <v>108</v>
      </c>
      <c r="D656" s="135">
        <v>50.0</v>
      </c>
      <c r="E656" s="135">
        <v>150.0</v>
      </c>
      <c r="F656" s="135">
        <v>1.3</v>
      </c>
      <c r="H656" s="135" t="s">
        <v>4027</v>
      </c>
      <c r="I656" s="142">
        <v>46167.40782407407</v>
      </c>
      <c r="J656" s="135" t="s">
        <v>2253</v>
      </c>
      <c r="K656" s="135">
        <v>200.0</v>
      </c>
      <c r="L656" s="135">
        <v>1600.0</v>
      </c>
      <c r="M656" s="135">
        <v>1600.0</v>
      </c>
      <c r="N656" s="143">
        <v>42619.0</v>
      </c>
      <c r="O656" s="135" t="s">
        <v>2932</v>
      </c>
      <c r="P656" s="135" t="s">
        <v>1767</v>
      </c>
      <c r="Q656" s="135" t="s">
        <v>7916</v>
      </c>
      <c r="S656" s="135" t="s">
        <v>1817</v>
      </c>
    </row>
    <row r="657">
      <c r="A657" s="135">
        <v>656.0</v>
      </c>
      <c r="B657" s="135" t="s">
        <v>7917</v>
      </c>
      <c r="C657" s="135" t="s">
        <v>108</v>
      </c>
      <c r="D657" s="135">
        <v>62.0</v>
      </c>
      <c r="E657" s="135">
        <v>150.0</v>
      </c>
      <c r="F657" s="135">
        <v>0.9</v>
      </c>
      <c r="H657" s="135" t="s">
        <v>2929</v>
      </c>
      <c r="I657" s="142">
        <v>46165.65673611111</v>
      </c>
      <c r="J657" s="135" t="s">
        <v>2849</v>
      </c>
      <c r="K657" s="135">
        <v>2500.0</v>
      </c>
      <c r="L657" s="135">
        <v>3900.0</v>
      </c>
      <c r="M657" s="135">
        <v>4400.0</v>
      </c>
      <c r="N657" s="143">
        <v>43839.0</v>
      </c>
      <c r="O657" s="135" t="s">
        <v>1765</v>
      </c>
      <c r="P657" s="135" t="s">
        <v>1767</v>
      </c>
      <c r="Q657" s="135" t="s">
        <v>7926</v>
      </c>
      <c r="R657" s="135" t="s">
        <v>7928</v>
      </c>
      <c r="S657" s="135" t="s">
        <v>1770</v>
      </c>
    </row>
    <row r="658">
      <c r="A658" s="135">
        <v>657.0</v>
      </c>
      <c r="B658" s="135" t="s">
        <v>7930</v>
      </c>
      <c r="C658" s="135" t="s">
        <v>108</v>
      </c>
      <c r="D658" s="135">
        <v>66.0</v>
      </c>
      <c r="E658" s="135">
        <v>150.0</v>
      </c>
      <c r="F658" s="135">
        <v>3.5</v>
      </c>
      <c r="H658" s="135" t="s">
        <v>7932</v>
      </c>
      <c r="I658" s="142">
        <v>46172.06201388889</v>
      </c>
      <c r="J658" s="135" t="s">
        <v>2241</v>
      </c>
      <c r="K658" s="135">
        <v>700.0</v>
      </c>
      <c r="L658" s="135">
        <v>4000.0</v>
      </c>
      <c r="M658" s="135">
        <v>5000.0</v>
      </c>
      <c r="N658" s="143">
        <v>42844.0</v>
      </c>
      <c r="O658" s="135" t="s">
        <v>1903</v>
      </c>
      <c r="P658" s="135" t="s">
        <v>1767</v>
      </c>
      <c r="Q658" s="135" t="s">
        <v>7936</v>
      </c>
      <c r="R658" s="135" t="s">
        <v>7938</v>
      </c>
      <c r="S658" s="135" t="s">
        <v>1176</v>
      </c>
    </row>
    <row r="659">
      <c r="A659" s="135">
        <v>658.0</v>
      </c>
      <c r="B659" s="135" t="s">
        <v>7939</v>
      </c>
      <c r="C659" s="135" t="s">
        <v>108</v>
      </c>
      <c r="D659" s="135">
        <v>73.0</v>
      </c>
      <c r="E659" s="135">
        <v>150.0</v>
      </c>
      <c r="F659" s="135">
        <v>5.0</v>
      </c>
      <c r="H659" s="135" t="s">
        <v>7939</v>
      </c>
      <c r="I659" s="142">
        <v>46170.045277777775</v>
      </c>
      <c r="J659" s="135" t="s">
        <v>1834</v>
      </c>
      <c r="K659" s="135">
        <v>1100.0</v>
      </c>
      <c r="L659" s="135">
        <v>150.0</v>
      </c>
      <c r="M659" s="135">
        <v>150.0</v>
      </c>
      <c r="N659" s="143">
        <v>43841.0</v>
      </c>
      <c r="O659" s="135" t="s">
        <v>1765</v>
      </c>
      <c r="P659" s="135" t="s">
        <v>1767</v>
      </c>
      <c r="Q659" s="135" t="s">
        <v>7945</v>
      </c>
      <c r="R659" s="135" t="s">
        <v>7946</v>
      </c>
      <c r="S659" s="135" t="s">
        <v>1817</v>
      </c>
    </row>
    <row r="660">
      <c r="A660" s="135">
        <v>659.0</v>
      </c>
      <c r="B660" s="135" t="s">
        <v>7949</v>
      </c>
      <c r="C660" s="135" t="s">
        <v>108</v>
      </c>
      <c r="D660" s="135">
        <v>66.0</v>
      </c>
      <c r="E660" s="135">
        <v>150.0</v>
      </c>
      <c r="F660" s="135">
        <v>1.2</v>
      </c>
      <c r="H660" s="135" t="s">
        <v>1933</v>
      </c>
      <c r="I660" s="142">
        <v>46189.462905092594</v>
      </c>
      <c r="J660" s="135" t="s">
        <v>1859</v>
      </c>
      <c r="K660" s="135">
        <v>350.0</v>
      </c>
      <c r="L660" s="135">
        <v>10000.0</v>
      </c>
      <c r="M660" s="135">
        <v>13000.0</v>
      </c>
      <c r="N660" s="143">
        <v>42843.0</v>
      </c>
      <c r="O660" s="135" t="s">
        <v>1846</v>
      </c>
      <c r="P660" s="135" t="s">
        <v>1767</v>
      </c>
      <c r="Q660" s="135" t="s">
        <v>7956</v>
      </c>
      <c r="R660" s="135" t="s">
        <v>7957</v>
      </c>
      <c r="S660" s="135" t="s">
        <v>1176</v>
      </c>
    </row>
    <row r="661">
      <c r="A661" s="135">
        <v>660.0</v>
      </c>
      <c r="B661" s="135" t="s">
        <v>7960</v>
      </c>
      <c r="C661" s="135" t="s">
        <v>108</v>
      </c>
      <c r="D661" s="135">
        <v>4.0</v>
      </c>
      <c r="E661" s="135">
        <v>150.0</v>
      </c>
      <c r="F661" s="135">
        <v>16.0</v>
      </c>
      <c r="H661" s="135" t="s">
        <v>2337</v>
      </c>
      <c r="I661" s="142">
        <v>46167.60335648148</v>
      </c>
      <c r="J661" s="135" t="s">
        <v>1920</v>
      </c>
      <c r="K661" s="135">
        <v>1000.0</v>
      </c>
      <c r="L661" s="135">
        <v>300.0</v>
      </c>
      <c r="M661" s="135">
        <v>500.0</v>
      </c>
      <c r="N661" s="143">
        <v>43852.0</v>
      </c>
      <c r="O661" s="135" t="s">
        <v>1846</v>
      </c>
      <c r="P661" s="135" t="s">
        <v>1767</v>
      </c>
      <c r="Q661" s="135" t="s">
        <v>7965</v>
      </c>
      <c r="R661" s="135" t="s">
        <v>7966</v>
      </c>
      <c r="S661" s="135" t="s">
        <v>1176</v>
      </c>
    </row>
    <row r="662">
      <c r="A662" s="135">
        <v>661.0</v>
      </c>
      <c r="B662" s="135" t="s">
        <v>7969</v>
      </c>
      <c r="C662" s="135" t="s">
        <v>108</v>
      </c>
      <c r="D662" s="135">
        <v>0.0</v>
      </c>
      <c r="E662" s="135">
        <v>150.0</v>
      </c>
      <c r="F662" s="135">
        <v>1.7</v>
      </c>
      <c r="H662" s="135" t="s">
        <v>7969</v>
      </c>
      <c r="I662" s="142">
        <v>46187.11342592593</v>
      </c>
      <c r="J662" s="135" t="s">
        <v>1795</v>
      </c>
      <c r="K662" s="135">
        <v>1900.0</v>
      </c>
      <c r="L662" s="135">
        <v>20.0</v>
      </c>
      <c r="M662" s="135">
        <v>30.0</v>
      </c>
      <c r="N662" s="143">
        <v>42330.0</v>
      </c>
      <c r="O662" s="135" t="s">
        <v>1903</v>
      </c>
      <c r="P662" s="135" t="s">
        <v>1767</v>
      </c>
      <c r="S662" s="135" t="s">
        <v>1770</v>
      </c>
    </row>
    <row r="663">
      <c r="A663" s="135">
        <v>662.0</v>
      </c>
      <c r="B663" s="135" t="s">
        <v>2395</v>
      </c>
      <c r="C663" s="135" t="s">
        <v>108</v>
      </c>
      <c r="D663" s="135">
        <v>7.0</v>
      </c>
      <c r="E663" s="135">
        <v>150.0</v>
      </c>
      <c r="F663" s="135">
        <v>2.5</v>
      </c>
      <c r="H663" s="135" t="s">
        <v>107</v>
      </c>
      <c r="I663" s="142">
        <v>46155.9896875</v>
      </c>
      <c r="J663" s="135" t="s">
        <v>2303</v>
      </c>
      <c r="K663" s="135">
        <v>1600.0</v>
      </c>
      <c r="L663" s="135">
        <v>14000.0</v>
      </c>
      <c r="M663" s="135">
        <v>18000.0</v>
      </c>
      <c r="N663" s="143">
        <v>43836.0</v>
      </c>
      <c r="O663" s="135" t="s">
        <v>1765</v>
      </c>
      <c r="P663" s="135" t="s">
        <v>1767</v>
      </c>
      <c r="S663" s="135" t="s">
        <v>1770</v>
      </c>
    </row>
    <row r="664">
      <c r="A664" s="135">
        <v>663.0</v>
      </c>
      <c r="B664" s="135" t="s">
        <v>7983</v>
      </c>
      <c r="C664" s="135" t="s">
        <v>108</v>
      </c>
      <c r="D664" s="135">
        <v>67.0</v>
      </c>
      <c r="E664" s="135">
        <v>150.0</v>
      </c>
      <c r="F664" s="135">
        <v>1.7</v>
      </c>
      <c r="H664" s="135" t="s">
        <v>112</v>
      </c>
      <c r="I664" s="142">
        <v>46155.87299768518</v>
      </c>
      <c r="J664" s="135" t="s">
        <v>2217</v>
      </c>
      <c r="K664" s="135">
        <v>2700.0</v>
      </c>
      <c r="L664" s="135">
        <v>12000.0</v>
      </c>
      <c r="M664" s="135">
        <v>21000.0</v>
      </c>
      <c r="N664" s="143">
        <v>42636.0</v>
      </c>
      <c r="O664" s="135" t="s">
        <v>1765</v>
      </c>
      <c r="P664" s="135" t="s">
        <v>1767</v>
      </c>
      <c r="Q664" s="135" t="s">
        <v>7987</v>
      </c>
      <c r="R664" s="135" t="s">
        <v>7989</v>
      </c>
      <c r="S664" s="135" t="s">
        <v>1176</v>
      </c>
    </row>
    <row r="665">
      <c r="A665" s="135">
        <v>664.0</v>
      </c>
      <c r="B665" s="135" t="s">
        <v>7991</v>
      </c>
      <c r="C665" s="135" t="s">
        <v>108</v>
      </c>
      <c r="D665" s="135">
        <v>0.0</v>
      </c>
      <c r="E665" s="135">
        <v>150.0</v>
      </c>
      <c r="F665" s="135">
        <v>5.0</v>
      </c>
      <c r="H665" s="135" t="s">
        <v>2337</v>
      </c>
      <c r="I665" s="142">
        <v>46160.23185185185</v>
      </c>
      <c r="J665" s="135" t="s">
        <v>1895</v>
      </c>
      <c r="K665" s="135">
        <v>2100.0</v>
      </c>
      <c r="L665" s="135">
        <v>1400.0</v>
      </c>
      <c r="M665" s="135">
        <v>1500.0</v>
      </c>
      <c r="N665" s="143">
        <v>43842.0</v>
      </c>
      <c r="O665" s="135" t="s">
        <v>1765</v>
      </c>
      <c r="P665" s="135" t="s">
        <v>1767</v>
      </c>
      <c r="Q665" s="135" t="s">
        <v>7998</v>
      </c>
      <c r="R665" s="135" t="s">
        <v>8000</v>
      </c>
      <c r="S665" s="135" t="s">
        <v>1176</v>
      </c>
    </row>
    <row r="666">
      <c r="A666" s="135">
        <v>665.0</v>
      </c>
      <c r="B666" s="135" t="s">
        <v>8003</v>
      </c>
      <c r="C666" s="135" t="s">
        <v>108</v>
      </c>
      <c r="D666" s="135">
        <v>64.0</v>
      </c>
      <c r="E666" s="135">
        <v>150.0</v>
      </c>
      <c r="F666" s="135">
        <v>3.0</v>
      </c>
      <c r="H666" s="135" t="s">
        <v>2929</v>
      </c>
      <c r="I666" s="142">
        <v>46184.238900462966</v>
      </c>
      <c r="J666" s="135" t="s">
        <v>1859</v>
      </c>
      <c r="K666" s="135">
        <v>250.0</v>
      </c>
      <c r="L666" s="135">
        <v>6600.0</v>
      </c>
      <c r="M666" s="135">
        <v>7100.0</v>
      </c>
      <c r="N666" s="143">
        <v>42908.0</v>
      </c>
      <c r="O666" s="135" t="s">
        <v>1846</v>
      </c>
      <c r="P666" s="135" t="s">
        <v>1767</v>
      </c>
      <c r="S666" s="135" t="s">
        <v>1770</v>
      </c>
    </row>
    <row r="667">
      <c r="A667" s="135">
        <v>666.0</v>
      </c>
      <c r="B667" s="135" t="s">
        <v>8011</v>
      </c>
      <c r="C667" s="135" t="s">
        <v>108</v>
      </c>
      <c r="D667" s="135">
        <v>59.0</v>
      </c>
      <c r="E667" s="135">
        <v>150.0</v>
      </c>
      <c r="H667" s="135" t="s">
        <v>112</v>
      </c>
      <c r="I667" s="142">
        <v>46184.2365162037</v>
      </c>
      <c r="J667" s="135" t="s">
        <v>2100</v>
      </c>
      <c r="K667" s="135">
        <v>2400.0</v>
      </c>
      <c r="L667" s="135">
        <v>29000.0</v>
      </c>
      <c r="M667" s="135">
        <v>45000.0</v>
      </c>
      <c r="N667" s="143">
        <v>42469.0</v>
      </c>
      <c r="O667" s="135" t="s">
        <v>1765</v>
      </c>
      <c r="P667" s="135" t="s">
        <v>8015</v>
      </c>
      <c r="S667" s="135" t="s">
        <v>1176</v>
      </c>
    </row>
    <row r="668">
      <c r="A668" s="135">
        <v>667.0</v>
      </c>
      <c r="B668" s="135" t="s">
        <v>8018</v>
      </c>
      <c r="C668" s="135" t="s">
        <v>108</v>
      </c>
      <c r="D668" s="135">
        <v>53.0</v>
      </c>
      <c r="E668" s="135">
        <v>150.0</v>
      </c>
      <c r="F668" s="135">
        <v>2.5</v>
      </c>
      <c r="G668" s="135">
        <v>2.67</v>
      </c>
      <c r="H668" s="135" t="s">
        <v>2909</v>
      </c>
      <c r="I668" s="142">
        <v>46165.73787037037</v>
      </c>
      <c r="J668" s="135" t="s">
        <v>1859</v>
      </c>
      <c r="K668" s="135">
        <v>400.0</v>
      </c>
      <c r="L668" s="135">
        <v>2900.0</v>
      </c>
      <c r="M668" s="135">
        <v>3700.0</v>
      </c>
      <c r="N668" s="143">
        <v>42251.0</v>
      </c>
      <c r="O668" s="135" t="s">
        <v>1846</v>
      </c>
      <c r="P668" s="135" t="s">
        <v>1767</v>
      </c>
      <c r="Q668" s="135" t="s">
        <v>8023</v>
      </c>
      <c r="R668" s="135" t="s">
        <v>8025</v>
      </c>
      <c r="S668" s="135" t="s">
        <v>1788</v>
      </c>
    </row>
    <row r="669">
      <c r="A669" s="135">
        <v>668.0</v>
      </c>
      <c r="B669" s="135" t="s">
        <v>8028</v>
      </c>
      <c r="C669" s="135" t="s">
        <v>108</v>
      </c>
      <c r="D669" s="135">
        <v>47.0</v>
      </c>
      <c r="E669" s="135">
        <v>150.0</v>
      </c>
      <c r="F669" s="135">
        <v>1.9</v>
      </c>
      <c r="H669" s="135" t="s">
        <v>2909</v>
      </c>
      <c r="I669" s="142">
        <v>46175.576273148145</v>
      </c>
      <c r="J669" s="135" t="s">
        <v>8030</v>
      </c>
      <c r="K669" s="135">
        <v>200.0</v>
      </c>
      <c r="L669" s="135">
        <v>1500.0</v>
      </c>
      <c r="M669" s="135">
        <v>2200.0</v>
      </c>
      <c r="N669" s="143">
        <v>42277.0</v>
      </c>
      <c r="O669" s="135" t="s">
        <v>2932</v>
      </c>
      <c r="P669" s="135" t="s">
        <v>1767</v>
      </c>
      <c r="S669" s="135" t="s">
        <v>1788</v>
      </c>
    </row>
    <row r="670">
      <c r="A670" s="135">
        <v>669.0</v>
      </c>
      <c r="B670" s="135" t="s">
        <v>8033</v>
      </c>
      <c r="C670" s="135" t="s">
        <v>108</v>
      </c>
      <c r="D670" s="135">
        <v>45.0</v>
      </c>
      <c r="E670" s="135">
        <v>150.0</v>
      </c>
      <c r="F670" s="135">
        <v>0.04</v>
      </c>
      <c r="H670" s="135" t="s">
        <v>2478</v>
      </c>
      <c r="I670" s="142">
        <v>46175.33461805555</v>
      </c>
      <c r="J670" s="135" t="s">
        <v>1834</v>
      </c>
      <c r="K670" s="135">
        <v>800.0</v>
      </c>
      <c r="L670" s="135">
        <v>1000.0</v>
      </c>
      <c r="M670" s="135">
        <v>1200.0</v>
      </c>
      <c r="N670" s="143">
        <v>43840.0</v>
      </c>
      <c r="O670" s="135" t="s">
        <v>1846</v>
      </c>
      <c r="P670" s="135" t="s">
        <v>1767</v>
      </c>
      <c r="Q670" s="135" t="s">
        <v>8037</v>
      </c>
      <c r="R670" s="135" t="s">
        <v>8039</v>
      </c>
      <c r="S670" s="135" t="s">
        <v>1871</v>
      </c>
    </row>
    <row r="671">
      <c r="A671" s="135">
        <v>670.0</v>
      </c>
      <c r="B671" s="135" t="s">
        <v>2418</v>
      </c>
      <c r="C671" s="135" t="s">
        <v>108</v>
      </c>
      <c r="D671" s="135">
        <v>43.0</v>
      </c>
      <c r="E671" s="135">
        <v>150.0</v>
      </c>
      <c r="H671" s="135" t="s">
        <v>112</v>
      </c>
      <c r="I671" s="142">
        <v>46180.722407407404</v>
      </c>
      <c r="J671" s="135" t="s">
        <v>2100</v>
      </c>
      <c r="K671" s="135">
        <v>1700.0</v>
      </c>
      <c r="L671" s="135">
        <v>29000.0</v>
      </c>
      <c r="M671" s="135">
        <v>44000.0</v>
      </c>
      <c r="N671" s="143">
        <v>43839.0</v>
      </c>
      <c r="O671" s="135" t="s">
        <v>1765</v>
      </c>
      <c r="P671" s="135" t="s">
        <v>1767</v>
      </c>
      <c r="Q671" s="135" t="s">
        <v>2425</v>
      </c>
      <c r="R671" s="135" t="s">
        <v>2427</v>
      </c>
      <c r="S671" s="135" t="s">
        <v>1770</v>
      </c>
    </row>
    <row r="672">
      <c r="A672" s="135">
        <v>671.0</v>
      </c>
      <c r="B672" s="135" t="s">
        <v>2429</v>
      </c>
      <c r="C672" s="135" t="s">
        <v>108</v>
      </c>
      <c r="D672" s="135">
        <v>67.0</v>
      </c>
      <c r="E672" s="135">
        <v>150.0</v>
      </c>
      <c r="F672" s="135">
        <v>7.0</v>
      </c>
      <c r="H672" s="135" t="s">
        <v>112</v>
      </c>
      <c r="I672" s="142">
        <v>46188.330462962964</v>
      </c>
      <c r="J672" s="135" t="s">
        <v>2435</v>
      </c>
      <c r="K672" s="135">
        <v>1000.0</v>
      </c>
      <c r="L672" s="135">
        <v>30000.0</v>
      </c>
      <c r="M672" s="135">
        <v>46000.0</v>
      </c>
      <c r="N672" s="143">
        <v>43852.0</v>
      </c>
      <c r="O672" s="135" t="s">
        <v>1846</v>
      </c>
      <c r="P672" s="135" t="s">
        <v>1767</v>
      </c>
      <c r="Q672" s="135" t="s">
        <v>2439</v>
      </c>
      <c r="R672" s="135" t="s">
        <v>2440</v>
      </c>
      <c r="S672" s="135" t="s">
        <v>1176</v>
      </c>
    </row>
    <row r="673">
      <c r="A673" s="135">
        <v>672.0</v>
      </c>
      <c r="B673" s="135" t="s">
        <v>8053</v>
      </c>
      <c r="C673" s="135" t="s">
        <v>108</v>
      </c>
      <c r="D673" s="135">
        <v>6.0</v>
      </c>
      <c r="E673" s="135">
        <v>150.0</v>
      </c>
      <c r="H673" s="135" t="s">
        <v>1810</v>
      </c>
      <c r="I673" s="142">
        <v>46157.30614583333</v>
      </c>
      <c r="J673" s="135" t="s">
        <v>6440</v>
      </c>
      <c r="K673" s="135">
        <v>700.0</v>
      </c>
      <c r="L673" s="135">
        <v>8900.0</v>
      </c>
      <c r="M673" s="135">
        <v>14000.0</v>
      </c>
      <c r="N673" s="143">
        <v>43841.0</v>
      </c>
      <c r="O673" s="135" t="s">
        <v>1765</v>
      </c>
      <c r="P673" s="135" t="s">
        <v>1767</v>
      </c>
      <c r="Q673" s="135" t="s">
        <v>8062</v>
      </c>
      <c r="R673" s="135" t="s">
        <v>8063</v>
      </c>
      <c r="S673" s="135" t="s">
        <v>1176</v>
      </c>
    </row>
    <row r="674">
      <c r="A674" s="135">
        <v>673.0</v>
      </c>
      <c r="B674" s="135" t="s">
        <v>8065</v>
      </c>
      <c r="C674" s="135" t="s">
        <v>108</v>
      </c>
      <c r="D674" s="135">
        <v>58.0</v>
      </c>
      <c r="E674" s="135">
        <v>150.0</v>
      </c>
      <c r="F674" s="135">
        <v>2.5</v>
      </c>
      <c r="H674" s="135" t="s">
        <v>1850</v>
      </c>
      <c r="I674" s="142">
        <v>46169.87498842592</v>
      </c>
      <c r="J674" s="135" t="s">
        <v>1859</v>
      </c>
      <c r="K674" s="135">
        <v>1100.0</v>
      </c>
      <c r="L674" s="135">
        <v>8600.0</v>
      </c>
      <c r="M674" s="135">
        <v>9600.0</v>
      </c>
      <c r="N674" s="143">
        <v>43840.0</v>
      </c>
      <c r="O674" s="135" t="s">
        <v>1765</v>
      </c>
      <c r="P674" s="135" t="s">
        <v>1767</v>
      </c>
      <c r="S674" s="135" t="s">
        <v>1817</v>
      </c>
    </row>
    <row r="675">
      <c r="A675" s="135">
        <v>674.0</v>
      </c>
      <c r="B675" s="135" t="s">
        <v>2442</v>
      </c>
      <c r="C675" s="135" t="s">
        <v>108</v>
      </c>
      <c r="D675" s="135">
        <v>9.0</v>
      </c>
      <c r="E675" s="135">
        <v>150.0</v>
      </c>
      <c r="F675" s="135">
        <v>1.7</v>
      </c>
      <c r="H675" s="135" t="s">
        <v>107</v>
      </c>
      <c r="I675" s="142">
        <v>46159.91189814815</v>
      </c>
      <c r="J675" s="135" t="s">
        <v>2446</v>
      </c>
      <c r="K675" s="135">
        <v>2000.0</v>
      </c>
      <c r="L675" s="135">
        <v>14000.0</v>
      </c>
      <c r="M675" s="135">
        <v>18000.0</v>
      </c>
      <c r="N675" s="143">
        <v>42737.0</v>
      </c>
      <c r="O675" s="135" t="s">
        <v>1765</v>
      </c>
      <c r="P675" s="135" t="s">
        <v>1767</v>
      </c>
      <c r="Q675" s="135" t="s">
        <v>2450</v>
      </c>
      <c r="R675" s="135" t="s">
        <v>2452</v>
      </c>
      <c r="S675" s="135" t="s">
        <v>1770</v>
      </c>
    </row>
    <row r="676">
      <c r="A676" s="135">
        <v>675.0</v>
      </c>
      <c r="B676" s="135" t="s">
        <v>8078</v>
      </c>
      <c r="C676" s="135" t="s">
        <v>108</v>
      </c>
      <c r="D676" s="135">
        <v>91.0</v>
      </c>
      <c r="E676" s="135">
        <v>150.0</v>
      </c>
      <c r="H676" s="135" t="s">
        <v>2158</v>
      </c>
      <c r="I676" s="142">
        <v>46181.93989583333</v>
      </c>
      <c r="J676" s="135" t="s">
        <v>5619</v>
      </c>
      <c r="K676" s="135">
        <v>1200.0</v>
      </c>
      <c r="L676" s="135">
        <v>44000.0</v>
      </c>
      <c r="M676" s="135">
        <v>758000.0</v>
      </c>
      <c r="N676" s="143">
        <v>43840.0</v>
      </c>
      <c r="O676" s="135" t="s">
        <v>1903</v>
      </c>
      <c r="P676" s="135" t="s">
        <v>1767</v>
      </c>
      <c r="S676" s="135" t="s">
        <v>1871</v>
      </c>
    </row>
    <row r="677">
      <c r="A677" s="135">
        <v>676.0</v>
      </c>
      <c r="B677" s="135" t="s">
        <v>8086</v>
      </c>
      <c r="C677" s="135" t="s">
        <v>108</v>
      </c>
      <c r="D677" s="135">
        <v>37.0</v>
      </c>
      <c r="E677" s="135">
        <v>150.0</v>
      </c>
      <c r="F677" s="135">
        <v>2.5</v>
      </c>
      <c r="H677" s="135" t="s">
        <v>4360</v>
      </c>
      <c r="I677" s="142">
        <v>46166.045798611114</v>
      </c>
      <c r="J677" s="135" t="s">
        <v>2100</v>
      </c>
      <c r="K677" s="135">
        <v>400.0</v>
      </c>
      <c r="L677" s="135">
        <v>24000.0</v>
      </c>
      <c r="M677" s="135">
        <v>29000.0</v>
      </c>
      <c r="N677" s="143">
        <v>42718.0</v>
      </c>
      <c r="O677" s="135" t="s">
        <v>1846</v>
      </c>
      <c r="P677" s="135" t="s">
        <v>1767</v>
      </c>
      <c r="Q677" s="135" t="s">
        <v>8093</v>
      </c>
      <c r="R677" s="135" t="s">
        <v>8095</v>
      </c>
      <c r="S677" s="135" t="s">
        <v>1770</v>
      </c>
    </row>
    <row r="678">
      <c r="A678" s="135">
        <v>677.0</v>
      </c>
      <c r="B678" s="135" t="s">
        <v>8096</v>
      </c>
      <c r="C678" s="135" t="s">
        <v>108</v>
      </c>
      <c r="D678" s="135">
        <v>42.0</v>
      </c>
      <c r="E678" s="135">
        <v>150.0</v>
      </c>
      <c r="F678" s="135">
        <v>2.0</v>
      </c>
      <c r="H678" s="135" t="s">
        <v>2909</v>
      </c>
      <c r="I678" s="142">
        <v>46182.27496527778</v>
      </c>
      <c r="J678" s="135" t="s">
        <v>1834</v>
      </c>
      <c r="K678" s="135">
        <v>200.0</v>
      </c>
      <c r="L678" s="135">
        <v>1500.0</v>
      </c>
      <c r="M678" s="135">
        <v>2300.0</v>
      </c>
      <c r="N678" s="143">
        <v>44136.0</v>
      </c>
      <c r="O678" s="135" t="s">
        <v>1846</v>
      </c>
      <c r="P678" s="135" t="s">
        <v>1767</v>
      </c>
      <c r="S678" s="135" t="s">
        <v>1788</v>
      </c>
    </row>
    <row r="679">
      <c r="A679" s="135">
        <v>678.0</v>
      </c>
      <c r="B679" s="135" t="s">
        <v>8106</v>
      </c>
      <c r="C679" s="135" t="s">
        <v>108</v>
      </c>
      <c r="D679" s="135">
        <v>9.0</v>
      </c>
      <c r="E679" s="135">
        <v>150.0</v>
      </c>
      <c r="H679" s="135" t="s">
        <v>4761</v>
      </c>
      <c r="I679" s="142">
        <v>46155.25408564815</v>
      </c>
      <c r="J679" s="135" t="s">
        <v>2100</v>
      </c>
      <c r="K679" s="135">
        <v>1500.0</v>
      </c>
      <c r="L679" s="135">
        <v>300.0</v>
      </c>
      <c r="M679" s="135">
        <v>600.0</v>
      </c>
      <c r="N679" s="143">
        <v>43840.0</v>
      </c>
      <c r="O679" s="135" t="s">
        <v>1765</v>
      </c>
      <c r="P679" s="135" t="s">
        <v>1767</v>
      </c>
      <c r="Q679" s="135" t="s">
        <v>8113</v>
      </c>
      <c r="R679" s="135" t="s">
        <v>8115</v>
      </c>
      <c r="S679" s="135" t="s">
        <v>1176</v>
      </c>
    </row>
    <row r="680">
      <c r="A680" s="135">
        <v>679.0</v>
      </c>
      <c r="B680" s="135" t="s">
        <v>8117</v>
      </c>
      <c r="C680" s="135" t="s">
        <v>108</v>
      </c>
      <c r="D680" s="135">
        <v>53.0</v>
      </c>
      <c r="E680" s="135">
        <v>150.0</v>
      </c>
      <c r="F680" s="135">
        <v>5.0</v>
      </c>
      <c r="H680" s="135" t="s">
        <v>1760</v>
      </c>
      <c r="I680" s="142">
        <v>46160.89108796296</v>
      </c>
      <c r="J680" s="135" t="s">
        <v>1834</v>
      </c>
      <c r="K680" s="135">
        <v>4000.0</v>
      </c>
      <c r="L680" s="135">
        <v>11000.0</v>
      </c>
      <c r="M680" s="135">
        <v>13000.0</v>
      </c>
      <c r="N680" s="143">
        <v>43839.0</v>
      </c>
      <c r="O680" s="135" t="s">
        <v>1765</v>
      </c>
      <c r="P680" s="135" t="s">
        <v>1767</v>
      </c>
      <c r="Q680" s="135" t="s">
        <v>8123</v>
      </c>
      <c r="R680" s="135" t="s">
        <v>8124</v>
      </c>
      <c r="S680" s="135" t="s">
        <v>1176</v>
      </c>
    </row>
    <row r="681">
      <c r="A681" s="135">
        <v>680.0</v>
      </c>
      <c r="B681" s="135" t="s">
        <v>8126</v>
      </c>
      <c r="C681" s="135" t="s">
        <v>108</v>
      </c>
      <c r="D681" s="135">
        <v>61.0</v>
      </c>
      <c r="E681" s="135">
        <v>150.0</v>
      </c>
      <c r="F681" s="135">
        <v>1.2</v>
      </c>
      <c r="H681" s="135" t="s">
        <v>2929</v>
      </c>
      <c r="I681" s="142">
        <v>46177.18918981482</v>
      </c>
      <c r="J681" s="135" t="s">
        <v>1859</v>
      </c>
      <c r="K681" s="135">
        <v>250.0</v>
      </c>
      <c r="L681" s="135">
        <v>6200.0</v>
      </c>
      <c r="M681" s="135">
        <v>6700.0</v>
      </c>
      <c r="N681" s="143">
        <v>43035.0</v>
      </c>
      <c r="O681" s="135" t="s">
        <v>1846</v>
      </c>
      <c r="P681" s="135" t="s">
        <v>1767</v>
      </c>
      <c r="Q681" s="135" t="s">
        <v>8132</v>
      </c>
      <c r="R681" s="135" t="s">
        <v>8134</v>
      </c>
      <c r="S681" s="135" t="s">
        <v>1770</v>
      </c>
    </row>
    <row r="682">
      <c r="A682" s="135">
        <v>681.0</v>
      </c>
      <c r="B682" s="135" t="s">
        <v>8135</v>
      </c>
      <c r="C682" s="135" t="s">
        <v>108</v>
      </c>
      <c r="D682" s="135">
        <v>32.0</v>
      </c>
      <c r="E682" s="135">
        <v>150.0</v>
      </c>
      <c r="F682" s="135">
        <v>0.6</v>
      </c>
      <c r="H682" s="135" t="s">
        <v>112</v>
      </c>
      <c r="I682" s="142">
        <v>46175.65996527778</v>
      </c>
      <c r="J682" s="135" t="s">
        <v>2241</v>
      </c>
      <c r="K682" s="135">
        <v>2100.0</v>
      </c>
      <c r="L682" s="135">
        <v>30000.0</v>
      </c>
      <c r="M682" s="135">
        <v>46000.0</v>
      </c>
      <c r="N682" s="143">
        <v>43837.0</v>
      </c>
      <c r="O682" s="135" t="s">
        <v>1765</v>
      </c>
      <c r="P682" s="135" t="s">
        <v>1767</v>
      </c>
      <c r="Q682" s="135" t="s">
        <v>8142</v>
      </c>
      <c r="R682" s="135" t="s">
        <v>8144</v>
      </c>
      <c r="S682" s="135" t="s">
        <v>1176</v>
      </c>
    </row>
    <row r="683">
      <c r="A683" s="135">
        <v>682.0</v>
      </c>
      <c r="B683" s="135" t="s">
        <v>8146</v>
      </c>
      <c r="C683" s="135" t="s">
        <v>108</v>
      </c>
      <c r="D683" s="135">
        <v>50.0</v>
      </c>
      <c r="E683" s="135">
        <v>150.0</v>
      </c>
      <c r="F683" s="135">
        <v>1.9</v>
      </c>
      <c r="H683" s="135" t="s">
        <v>8150</v>
      </c>
      <c r="I683" s="142">
        <v>46178.40888888889</v>
      </c>
      <c r="J683" s="135" t="s">
        <v>2962</v>
      </c>
      <c r="K683" s="135">
        <v>200.0</v>
      </c>
      <c r="L683" s="135">
        <v>3600.0</v>
      </c>
      <c r="M683" s="135">
        <v>5600.0</v>
      </c>
      <c r="N683" s="143">
        <v>42627.0</v>
      </c>
      <c r="O683" s="135" t="s">
        <v>1846</v>
      </c>
      <c r="P683" s="135" t="s">
        <v>1767</v>
      </c>
      <c r="S683" s="135" t="s">
        <v>1770</v>
      </c>
    </row>
    <row r="684">
      <c r="A684" s="135">
        <v>683.0</v>
      </c>
      <c r="B684" s="135" t="s">
        <v>8155</v>
      </c>
      <c r="C684" s="135" t="s">
        <v>108</v>
      </c>
      <c r="D684" s="135">
        <v>18.0</v>
      </c>
      <c r="E684" s="135">
        <v>150.0</v>
      </c>
      <c r="F684" s="135">
        <v>10.0</v>
      </c>
      <c r="H684" s="135" t="s">
        <v>1760</v>
      </c>
      <c r="I684" s="142">
        <v>46177.57818287037</v>
      </c>
      <c r="J684" s="135" t="s">
        <v>3100</v>
      </c>
      <c r="K684" s="135">
        <v>1500.0</v>
      </c>
      <c r="L684" s="135">
        <v>14000.0</v>
      </c>
      <c r="M684" s="135">
        <v>17000.0</v>
      </c>
      <c r="N684" s="143">
        <v>43431.0</v>
      </c>
      <c r="O684" s="135" t="s">
        <v>1765</v>
      </c>
      <c r="P684" s="135" t="s">
        <v>1767</v>
      </c>
      <c r="S684" s="135" t="s">
        <v>1176</v>
      </c>
    </row>
    <row r="685">
      <c r="A685" s="135">
        <v>684.0</v>
      </c>
      <c r="B685" s="135" t="s">
        <v>8163</v>
      </c>
      <c r="C685" s="135" t="s">
        <v>108</v>
      </c>
      <c r="D685" s="135">
        <v>28.0</v>
      </c>
      <c r="E685" s="135">
        <v>150.0</v>
      </c>
      <c r="F685" s="135">
        <v>2.0</v>
      </c>
      <c r="G685" s="135">
        <v>1.0</v>
      </c>
      <c r="H685" s="135" t="s">
        <v>8167</v>
      </c>
      <c r="I685" s="142">
        <v>46186.78418981482</v>
      </c>
      <c r="J685" s="135" t="s">
        <v>6939</v>
      </c>
      <c r="K685" s="135">
        <v>300.0</v>
      </c>
      <c r="L685" s="135">
        <v>40.0</v>
      </c>
      <c r="M685" s="135">
        <v>60.0</v>
      </c>
      <c r="N685" s="143">
        <v>42271.0</v>
      </c>
      <c r="O685" s="135" t="s">
        <v>1765</v>
      </c>
      <c r="P685" s="135" t="s">
        <v>1767</v>
      </c>
      <c r="Q685" s="135" t="s">
        <v>8172</v>
      </c>
      <c r="R685" s="135" t="s">
        <v>8173</v>
      </c>
      <c r="S685" s="135" t="s">
        <v>6819</v>
      </c>
    </row>
    <row r="686">
      <c r="A686" s="135">
        <v>685.0</v>
      </c>
      <c r="B686" s="135" t="s">
        <v>8175</v>
      </c>
      <c r="C686" s="135" t="s">
        <v>108</v>
      </c>
      <c r="D686" s="135">
        <v>3.0</v>
      </c>
      <c r="E686" s="135">
        <v>150.0</v>
      </c>
      <c r="F686" s="135">
        <v>0.5</v>
      </c>
      <c r="H686" s="135" t="s">
        <v>3718</v>
      </c>
      <c r="I686" s="142">
        <v>46180.062372685185</v>
      </c>
      <c r="J686" s="135" t="s">
        <v>2303</v>
      </c>
      <c r="K686" s="135">
        <v>1500.0</v>
      </c>
      <c r="L686" s="135">
        <v>700.0</v>
      </c>
      <c r="M686" s="135">
        <v>900.0</v>
      </c>
      <c r="N686" s="143">
        <v>42977.0</v>
      </c>
      <c r="O686" s="135" t="s">
        <v>1765</v>
      </c>
      <c r="P686" s="135" t="s">
        <v>1767</v>
      </c>
      <c r="Q686" s="135" t="s">
        <v>8183</v>
      </c>
      <c r="R686" s="135" t="s">
        <v>8185</v>
      </c>
      <c r="S686" s="135" t="s">
        <v>1176</v>
      </c>
    </row>
    <row r="687">
      <c r="A687" s="135">
        <v>686.0</v>
      </c>
      <c r="B687" s="135" t="s">
        <v>8186</v>
      </c>
      <c r="C687" s="135" t="s">
        <v>108</v>
      </c>
      <c r="D687" s="135">
        <v>5.0</v>
      </c>
      <c r="E687" s="135">
        <v>150.0</v>
      </c>
      <c r="F687" s="135">
        <v>5.0</v>
      </c>
      <c r="H687" s="135" t="s">
        <v>198</v>
      </c>
      <c r="I687" s="142">
        <v>46179.87716435185</v>
      </c>
      <c r="J687" s="135" t="s">
        <v>3534</v>
      </c>
      <c r="K687" s="135">
        <v>800.0</v>
      </c>
      <c r="L687" s="135">
        <v>10000.0</v>
      </c>
      <c r="M687" s="135">
        <v>16000.0</v>
      </c>
      <c r="N687" s="143">
        <v>43842.0</v>
      </c>
      <c r="O687" s="135" t="s">
        <v>1765</v>
      </c>
      <c r="P687" s="135" t="s">
        <v>1767</v>
      </c>
      <c r="S687" s="135" t="s">
        <v>1176</v>
      </c>
    </row>
    <row r="688">
      <c r="A688" s="135">
        <v>687.0</v>
      </c>
      <c r="B688" s="135" t="s">
        <v>8192</v>
      </c>
      <c r="C688" s="135" t="s">
        <v>108</v>
      </c>
      <c r="D688" s="135">
        <v>15.0</v>
      </c>
      <c r="E688" s="135">
        <v>150.0</v>
      </c>
      <c r="H688" s="135" t="s">
        <v>1810</v>
      </c>
      <c r="I688" s="142">
        <v>46168.150613425925</v>
      </c>
      <c r="J688" s="135" t="s">
        <v>8195</v>
      </c>
      <c r="K688" s="135">
        <v>700.0</v>
      </c>
      <c r="L688" s="135">
        <v>8800.0</v>
      </c>
      <c r="M688" s="135">
        <v>13000.0</v>
      </c>
      <c r="N688" s="143">
        <v>43861.0</v>
      </c>
      <c r="O688" s="135" t="s">
        <v>1765</v>
      </c>
      <c r="P688" s="135" t="s">
        <v>1767</v>
      </c>
      <c r="Q688" s="135" t="s">
        <v>8200</v>
      </c>
      <c r="R688" s="135" t="s">
        <v>8201</v>
      </c>
      <c r="S688" s="135" t="s">
        <v>1176</v>
      </c>
    </row>
    <row r="689">
      <c r="A689" s="135">
        <v>688.0</v>
      </c>
      <c r="B689" s="135" t="s">
        <v>8203</v>
      </c>
      <c r="C689" s="135" t="s">
        <v>108</v>
      </c>
      <c r="D689" s="135">
        <v>62.0</v>
      </c>
      <c r="E689" s="135">
        <v>150.0</v>
      </c>
      <c r="F689" s="135">
        <v>4.5</v>
      </c>
      <c r="H689" s="135" t="s">
        <v>2547</v>
      </c>
      <c r="I689" s="142">
        <v>46160.21759259259</v>
      </c>
      <c r="J689" s="135" t="s">
        <v>1859</v>
      </c>
      <c r="K689" s="135">
        <v>450.0</v>
      </c>
      <c r="L689" s="135">
        <v>1100.0</v>
      </c>
      <c r="M689" s="135">
        <v>1400.0</v>
      </c>
      <c r="N689" s="143">
        <v>42839.0</v>
      </c>
      <c r="O689" s="135" t="s">
        <v>1846</v>
      </c>
      <c r="P689" s="135" t="s">
        <v>1767</v>
      </c>
      <c r="Q689" s="135" t="s">
        <v>8211</v>
      </c>
      <c r="R689" s="135" t="s">
        <v>8212</v>
      </c>
      <c r="S689" s="135" t="s">
        <v>1770</v>
      </c>
    </row>
    <row r="690">
      <c r="A690" s="135">
        <v>689.0</v>
      </c>
      <c r="B690" s="135" t="s">
        <v>8213</v>
      </c>
      <c r="C690" s="135" t="s">
        <v>108</v>
      </c>
      <c r="D690" s="135">
        <v>4.0</v>
      </c>
      <c r="E690" s="135">
        <v>150.0</v>
      </c>
      <c r="H690" s="135" t="s">
        <v>8215</v>
      </c>
      <c r="I690" s="142">
        <v>46170.748564814814</v>
      </c>
      <c r="J690" s="135" t="s">
        <v>2303</v>
      </c>
      <c r="K690" s="135">
        <v>1600.0</v>
      </c>
      <c r="L690" s="135">
        <v>2500.0</v>
      </c>
      <c r="M690" s="135">
        <v>5000.0</v>
      </c>
      <c r="N690" s="143">
        <v>42821.0</v>
      </c>
      <c r="O690" s="135" t="s">
        <v>1765</v>
      </c>
      <c r="P690" s="135" t="s">
        <v>1767</v>
      </c>
      <c r="Q690" s="135" t="s">
        <v>8220</v>
      </c>
      <c r="R690" s="135" t="s">
        <v>8222</v>
      </c>
      <c r="S690" s="135" t="s">
        <v>1176</v>
      </c>
    </row>
    <row r="691">
      <c r="A691" s="135">
        <v>690.0</v>
      </c>
      <c r="B691" s="135" t="s">
        <v>8223</v>
      </c>
      <c r="C691" s="135" t="s">
        <v>108</v>
      </c>
      <c r="D691" s="135">
        <v>16.0</v>
      </c>
      <c r="E691" s="135">
        <v>150.0</v>
      </c>
      <c r="F691" s="135">
        <v>6.0</v>
      </c>
      <c r="H691" s="135" t="s">
        <v>8227</v>
      </c>
      <c r="I691" s="142">
        <v>46188.34371527778</v>
      </c>
      <c r="J691" s="135" t="s">
        <v>1908</v>
      </c>
      <c r="K691" s="135">
        <v>1200.0</v>
      </c>
      <c r="L691" s="135">
        <v>450.0</v>
      </c>
      <c r="M691" s="135">
        <v>600.0</v>
      </c>
      <c r="N691" s="143">
        <v>42250.0</v>
      </c>
      <c r="O691" s="135" t="s">
        <v>1846</v>
      </c>
      <c r="P691" s="135" t="s">
        <v>1767</v>
      </c>
      <c r="Q691" s="135" t="s">
        <v>8233</v>
      </c>
      <c r="R691" s="135" t="s">
        <v>8235</v>
      </c>
      <c r="S691" s="135" t="s">
        <v>1176</v>
      </c>
    </row>
    <row r="692">
      <c r="A692" s="135">
        <v>691.0</v>
      </c>
      <c r="B692" s="135" t="s">
        <v>8237</v>
      </c>
      <c r="C692" s="135" t="s">
        <v>108</v>
      </c>
      <c r="D692" s="135">
        <v>17.0</v>
      </c>
      <c r="E692" s="135">
        <v>150.0</v>
      </c>
      <c r="F692" s="135">
        <v>6.0</v>
      </c>
      <c r="H692" s="135" t="s">
        <v>2681</v>
      </c>
      <c r="I692" s="142">
        <v>46159.948275462964</v>
      </c>
      <c r="J692" s="135" t="s">
        <v>2100</v>
      </c>
      <c r="K692" s="135">
        <v>2200.0</v>
      </c>
      <c r="L692" s="135">
        <v>2200.0</v>
      </c>
      <c r="M692" s="135">
        <v>2700.0</v>
      </c>
      <c r="N692" s="143">
        <v>43708.0</v>
      </c>
      <c r="O692" s="135" t="s">
        <v>1765</v>
      </c>
      <c r="P692" s="135" t="s">
        <v>1767</v>
      </c>
      <c r="S692" s="135" t="s">
        <v>1176</v>
      </c>
    </row>
    <row r="693">
      <c r="A693" s="135">
        <v>692.0</v>
      </c>
      <c r="B693" s="135" t="s">
        <v>8244</v>
      </c>
      <c r="C693" s="135" t="s">
        <v>108</v>
      </c>
      <c r="D693" s="135">
        <v>59.0</v>
      </c>
      <c r="E693" s="135">
        <v>150.0</v>
      </c>
      <c r="F693" s="135">
        <v>0.35</v>
      </c>
      <c r="H693" s="135" t="s">
        <v>313</v>
      </c>
      <c r="I693" s="142">
        <v>46169.69186342593</v>
      </c>
      <c r="J693" s="135" t="s">
        <v>1859</v>
      </c>
      <c r="K693" s="135">
        <v>900.0</v>
      </c>
      <c r="L693" s="135">
        <v>27000.0</v>
      </c>
      <c r="M693" s="135">
        <v>31000.0</v>
      </c>
      <c r="N693" s="143">
        <v>43361.0</v>
      </c>
      <c r="O693" s="135" t="s">
        <v>1765</v>
      </c>
      <c r="P693" s="135" t="s">
        <v>1767</v>
      </c>
      <c r="Q693" s="135" t="s">
        <v>8250</v>
      </c>
      <c r="R693" s="135" t="s">
        <v>8252</v>
      </c>
      <c r="S693" s="135" t="s">
        <v>1770</v>
      </c>
    </row>
    <row r="694">
      <c r="A694" s="135">
        <v>693.0</v>
      </c>
      <c r="B694" s="135" t="s">
        <v>8254</v>
      </c>
      <c r="C694" s="135" t="s">
        <v>108</v>
      </c>
      <c r="D694" s="135">
        <v>15.0</v>
      </c>
      <c r="E694" s="135">
        <v>150.0</v>
      </c>
      <c r="F694" s="135">
        <v>0.45</v>
      </c>
      <c r="H694" s="135" t="s">
        <v>1760</v>
      </c>
      <c r="I694" s="142">
        <v>46168.15924768519</v>
      </c>
      <c r="J694" s="135" t="s">
        <v>2100</v>
      </c>
      <c r="K694" s="135">
        <v>1400.0</v>
      </c>
      <c r="L694" s="135">
        <v>11000.0</v>
      </c>
      <c r="M694" s="135">
        <v>14000.0</v>
      </c>
      <c r="N694" s="143">
        <v>43839.0</v>
      </c>
      <c r="O694" s="135" t="s">
        <v>1765</v>
      </c>
      <c r="P694" s="135" t="s">
        <v>1767</v>
      </c>
      <c r="Q694" s="135" t="s">
        <v>8260</v>
      </c>
      <c r="R694" s="135" t="s">
        <v>8261</v>
      </c>
      <c r="S694" s="135" t="s">
        <v>1176</v>
      </c>
    </row>
    <row r="695">
      <c r="A695" s="135">
        <v>694.0</v>
      </c>
      <c r="B695" s="135" t="s">
        <v>8263</v>
      </c>
      <c r="C695" s="135" t="s">
        <v>108</v>
      </c>
      <c r="D695" s="135">
        <v>58.0</v>
      </c>
      <c r="E695" s="135">
        <v>150.0</v>
      </c>
      <c r="F695" s="135">
        <v>1.7</v>
      </c>
      <c r="G695" s="135">
        <v>1.33</v>
      </c>
      <c r="H695" s="135" t="s">
        <v>6328</v>
      </c>
      <c r="I695" s="142">
        <v>46155.81395833333</v>
      </c>
      <c r="J695" s="135" t="s">
        <v>6939</v>
      </c>
      <c r="K695" s="135">
        <v>200.0</v>
      </c>
      <c r="L695" s="135">
        <v>2900.0</v>
      </c>
      <c r="M695" s="135">
        <v>3200.0</v>
      </c>
      <c r="N695" s="143">
        <v>42269.0</v>
      </c>
      <c r="O695" s="135" t="s">
        <v>1846</v>
      </c>
      <c r="P695" s="135" t="s">
        <v>1767</v>
      </c>
      <c r="Q695" s="135" t="s">
        <v>8270</v>
      </c>
      <c r="R695" s="135" t="s">
        <v>8271</v>
      </c>
      <c r="S695" s="135" t="s">
        <v>1770</v>
      </c>
    </row>
    <row r="696">
      <c r="A696" s="135">
        <v>695.0</v>
      </c>
      <c r="B696" s="135" t="s">
        <v>8274</v>
      </c>
      <c r="C696" s="135" t="s">
        <v>108</v>
      </c>
      <c r="D696" s="135">
        <v>4.0</v>
      </c>
      <c r="E696" s="135">
        <v>150.0</v>
      </c>
      <c r="H696" s="135" t="s">
        <v>2701</v>
      </c>
      <c r="I696" s="142">
        <v>46170.27914351852</v>
      </c>
      <c r="J696" s="135" t="s">
        <v>2100</v>
      </c>
      <c r="K696" s="135">
        <v>800.0</v>
      </c>
      <c r="L696" s="135">
        <v>900.0</v>
      </c>
      <c r="M696" s="135">
        <v>900.0</v>
      </c>
      <c r="N696" s="143">
        <v>43841.0</v>
      </c>
      <c r="O696" s="135" t="s">
        <v>1765</v>
      </c>
      <c r="P696" s="135" t="s">
        <v>1767</v>
      </c>
      <c r="S696" s="135" t="s">
        <v>1176</v>
      </c>
    </row>
    <row r="697">
      <c r="A697" s="135">
        <v>696.0</v>
      </c>
      <c r="B697" s="135" t="s">
        <v>2469</v>
      </c>
      <c r="C697" s="135" t="s">
        <v>108</v>
      </c>
      <c r="D697" s="135">
        <v>7.0</v>
      </c>
      <c r="E697" s="135">
        <v>150.0</v>
      </c>
      <c r="H697" s="135" t="s">
        <v>1771</v>
      </c>
      <c r="I697" s="142">
        <v>46167.97079861111</v>
      </c>
      <c r="J697" s="135" t="s">
        <v>1782</v>
      </c>
      <c r="K697" s="135">
        <v>2800.0</v>
      </c>
      <c r="L697" s="135">
        <v>2000.0</v>
      </c>
      <c r="M697" s="135">
        <v>2100.0</v>
      </c>
      <c r="N697" s="143">
        <v>43840.0</v>
      </c>
      <c r="O697" s="135" t="s">
        <v>1846</v>
      </c>
      <c r="P697" s="135" t="s">
        <v>1767</v>
      </c>
      <c r="S697" s="135" t="s">
        <v>1176</v>
      </c>
    </row>
    <row r="698">
      <c r="A698" s="135">
        <v>697.0</v>
      </c>
      <c r="B698" s="135" t="s">
        <v>8291</v>
      </c>
      <c r="C698" s="135" t="s">
        <v>108</v>
      </c>
      <c r="D698" s="135">
        <v>13.0</v>
      </c>
      <c r="E698" s="135">
        <v>150.0</v>
      </c>
      <c r="F698" s="135">
        <v>15.0</v>
      </c>
      <c r="H698" s="135" t="s">
        <v>3846</v>
      </c>
      <c r="I698" s="142">
        <v>46189.843993055554</v>
      </c>
      <c r="J698" s="135" t="s">
        <v>2100</v>
      </c>
      <c r="K698" s="135">
        <v>400.0</v>
      </c>
      <c r="L698" s="135">
        <v>400.0</v>
      </c>
      <c r="M698" s="135">
        <v>4500.0</v>
      </c>
      <c r="N698" s="143">
        <v>42956.0</v>
      </c>
      <c r="O698" s="135" t="s">
        <v>1846</v>
      </c>
      <c r="P698" s="135" t="s">
        <v>1767</v>
      </c>
      <c r="Q698" s="135" t="s">
        <v>8299</v>
      </c>
      <c r="R698" s="135" t="s">
        <v>8300</v>
      </c>
      <c r="S698" s="135" t="s">
        <v>1176</v>
      </c>
    </row>
    <row r="699">
      <c r="A699" s="135">
        <v>698.0</v>
      </c>
      <c r="B699" s="135" t="s">
        <v>8302</v>
      </c>
      <c r="C699" s="135" t="s">
        <v>108</v>
      </c>
      <c r="D699" s="135">
        <v>23.0</v>
      </c>
      <c r="E699" s="135">
        <v>150.0</v>
      </c>
      <c r="F699" s="135">
        <v>1.7</v>
      </c>
      <c r="H699" s="135" t="s">
        <v>1933</v>
      </c>
      <c r="I699" s="142">
        <v>46189.742731481485</v>
      </c>
      <c r="J699" s="135" t="s">
        <v>2253</v>
      </c>
      <c r="K699" s="135">
        <v>600.0</v>
      </c>
      <c r="L699" s="135">
        <v>8100.0</v>
      </c>
      <c r="M699" s="135">
        <v>79000.0</v>
      </c>
      <c r="N699" s="143">
        <v>42822.0</v>
      </c>
      <c r="O699" s="135" t="s">
        <v>1765</v>
      </c>
      <c r="P699" s="135" t="s">
        <v>1767</v>
      </c>
      <c r="Q699" s="135" t="s">
        <v>8309</v>
      </c>
      <c r="R699" s="135" t="s">
        <v>8311</v>
      </c>
      <c r="S699" s="135" t="s">
        <v>1176</v>
      </c>
    </row>
    <row r="700">
      <c r="A700" s="135">
        <v>699.0</v>
      </c>
      <c r="B700" s="135" t="s">
        <v>8314</v>
      </c>
      <c r="C700" s="135" t="s">
        <v>108</v>
      </c>
      <c r="D700" s="135">
        <v>9.0</v>
      </c>
      <c r="E700" s="135">
        <v>150.0</v>
      </c>
      <c r="H700" s="135" t="s">
        <v>1760</v>
      </c>
      <c r="I700" s="142">
        <v>46172.361759259256</v>
      </c>
      <c r="J700" s="135" t="s">
        <v>8317</v>
      </c>
      <c r="K700" s="135">
        <v>800.0</v>
      </c>
      <c r="L700" s="135">
        <v>11000.0</v>
      </c>
      <c r="M700" s="135">
        <v>15000.0</v>
      </c>
      <c r="N700" s="143">
        <v>43851.0</v>
      </c>
      <c r="O700" s="135" t="s">
        <v>1765</v>
      </c>
      <c r="P700" s="135" t="s">
        <v>1767</v>
      </c>
      <c r="S700" s="135" t="s">
        <v>1770</v>
      </c>
    </row>
    <row r="701">
      <c r="A701" s="135">
        <v>700.0</v>
      </c>
      <c r="B701" s="135" t="s">
        <v>8322</v>
      </c>
      <c r="C701" s="135" t="s">
        <v>108</v>
      </c>
      <c r="D701" s="135">
        <v>36.0</v>
      </c>
      <c r="E701" s="135">
        <v>150.0</v>
      </c>
      <c r="F701" s="135">
        <v>3.5</v>
      </c>
      <c r="H701" s="135" t="s">
        <v>313</v>
      </c>
      <c r="I701" s="142">
        <v>46157.09210648148</v>
      </c>
      <c r="J701" s="135" t="s">
        <v>1863</v>
      </c>
      <c r="K701" s="135">
        <v>1100.0</v>
      </c>
      <c r="L701" s="135">
        <v>12000.0</v>
      </c>
      <c r="M701" s="135">
        <v>13000.0</v>
      </c>
      <c r="N701" s="143">
        <v>43837.0</v>
      </c>
      <c r="O701" s="135" t="s">
        <v>1765</v>
      </c>
      <c r="P701" s="135" t="s">
        <v>1767</v>
      </c>
      <c r="Q701" s="135" t="s">
        <v>8330</v>
      </c>
      <c r="R701" s="135" t="s">
        <v>8332</v>
      </c>
      <c r="S701" s="135" t="s">
        <v>1770</v>
      </c>
    </row>
    <row r="702">
      <c r="A702" s="135">
        <v>701.0</v>
      </c>
      <c r="B702" s="135" t="s">
        <v>8334</v>
      </c>
      <c r="C702" s="135" t="s">
        <v>108</v>
      </c>
      <c r="D702" s="135">
        <v>6.0</v>
      </c>
      <c r="E702" s="135">
        <v>150.0</v>
      </c>
      <c r="F702" s="135">
        <v>5.0</v>
      </c>
      <c r="H702" s="135" t="s">
        <v>2604</v>
      </c>
      <c r="I702" s="142">
        <v>46162.90994212963</v>
      </c>
      <c r="J702" s="135" t="s">
        <v>6324</v>
      </c>
      <c r="K702" s="135">
        <v>1300.0</v>
      </c>
      <c r="L702" s="135">
        <v>2100.0</v>
      </c>
      <c r="M702" s="135">
        <v>4100.0</v>
      </c>
      <c r="N702" s="143">
        <v>42819.0</v>
      </c>
      <c r="O702" s="135" t="s">
        <v>1765</v>
      </c>
      <c r="P702" s="135" t="s">
        <v>1767</v>
      </c>
      <c r="S702" s="135" t="s">
        <v>1770</v>
      </c>
    </row>
    <row r="703">
      <c r="A703" s="135">
        <v>702.0</v>
      </c>
      <c r="B703" s="135" t="s">
        <v>8343</v>
      </c>
      <c r="C703" s="135" t="s">
        <v>108</v>
      </c>
      <c r="D703" s="135">
        <v>26.0</v>
      </c>
      <c r="E703" s="135">
        <v>150.0</v>
      </c>
      <c r="F703" s="135">
        <v>0.7</v>
      </c>
      <c r="H703" s="135" t="s">
        <v>4736</v>
      </c>
      <c r="I703" s="142">
        <v>46157.06994212963</v>
      </c>
      <c r="J703" s="135" t="s">
        <v>1795</v>
      </c>
      <c r="K703" s="135">
        <v>1300.0</v>
      </c>
      <c r="L703" s="135">
        <v>2300.0</v>
      </c>
      <c r="M703" s="135">
        <v>2400.0</v>
      </c>
      <c r="N703" s="143">
        <v>43840.0</v>
      </c>
      <c r="O703" s="135" t="s">
        <v>1765</v>
      </c>
      <c r="P703" s="135" t="s">
        <v>1767</v>
      </c>
      <c r="Q703" s="135" t="s">
        <v>8350</v>
      </c>
      <c r="R703" s="135" t="s">
        <v>8351</v>
      </c>
      <c r="S703" s="135" t="s">
        <v>1176</v>
      </c>
    </row>
    <row r="704">
      <c r="A704" s="135">
        <v>703.0</v>
      </c>
      <c r="B704" s="135" t="s">
        <v>8354</v>
      </c>
      <c r="C704" s="135" t="s">
        <v>108</v>
      </c>
      <c r="D704" s="135">
        <v>11.0</v>
      </c>
      <c r="E704" s="135">
        <v>150.0</v>
      </c>
      <c r="H704" s="135" t="s">
        <v>2622</v>
      </c>
      <c r="I704" s="142">
        <v>46178.39405092593</v>
      </c>
      <c r="J704" s="135" t="s">
        <v>4089</v>
      </c>
      <c r="K704" s="135">
        <v>2000.0</v>
      </c>
      <c r="L704" s="135">
        <v>2400.0</v>
      </c>
      <c r="M704" s="135">
        <v>2800.0</v>
      </c>
      <c r="N704" s="143">
        <v>43840.0</v>
      </c>
      <c r="O704" s="135" t="s">
        <v>1765</v>
      </c>
      <c r="P704" s="135" t="s">
        <v>1767</v>
      </c>
      <c r="Q704" s="135" t="s">
        <v>8357</v>
      </c>
      <c r="R704" s="135" t="s">
        <v>8358</v>
      </c>
      <c r="S704" s="135" t="s">
        <v>1176</v>
      </c>
    </row>
    <row r="705">
      <c r="A705" s="135">
        <v>704.0</v>
      </c>
      <c r="B705" s="135" t="s">
        <v>8362</v>
      </c>
      <c r="C705" s="135" t="s">
        <v>108</v>
      </c>
      <c r="D705" s="135">
        <v>67.0</v>
      </c>
      <c r="E705" s="135">
        <v>150.0</v>
      </c>
      <c r="F705" s="135">
        <v>2.5</v>
      </c>
      <c r="H705" s="135" t="s">
        <v>5281</v>
      </c>
      <c r="I705" s="142">
        <v>46176.847592592596</v>
      </c>
      <c r="J705" s="135" t="s">
        <v>1859</v>
      </c>
      <c r="K705" s="135">
        <v>250.0</v>
      </c>
      <c r="L705" s="135">
        <v>2500.0</v>
      </c>
      <c r="M705" s="135">
        <v>3100.0</v>
      </c>
      <c r="N705" s="143">
        <v>42758.0</v>
      </c>
      <c r="O705" s="135" t="s">
        <v>1846</v>
      </c>
      <c r="P705" s="135" t="s">
        <v>1767</v>
      </c>
      <c r="S705" s="135" t="s">
        <v>1788</v>
      </c>
    </row>
    <row r="706">
      <c r="A706" s="135">
        <v>705.0</v>
      </c>
      <c r="B706" s="135" t="s">
        <v>8368</v>
      </c>
      <c r="C706" s="135" t="s">
        <v>108</v>
      </c>
      <c r="D706" s="135">
        <v>55.0</v>
      </c>
      <c r="E706" s="135">
        <v>150.0</v>
      </c>
      <c r="H706" s="135" t="s">
        <v>112</v>
      </c>
      <c r="I706" s="142">
        <v>46176.84364583333</v>
      </c>
      <c r="J706" s="135" t="s">
        <v>1859</v>
      </c>
      <c r="K706" s="135">
        <v>1500.0</v>
      </c>
      <c r="L706" s="135">
        <v>30000.0</v>
      </c>
      <c r="M706" s="135">
        <v>45000.0</v>
      </c>
      <c r="N706" s="143">
        <v>43842.0</v>
      </c>
      <c r="O706" s="135" t="s">
        <v>1765</v>
      </c>
      <c r="P706" s="135" t="s">
        <v>1767</v>
      </c>
      <c r="Q706" s="135" t="s">
        <v>8374</v>
      </c>
      <c r="R706" s="135" t="s">
        <v>8375</v>
      </c>
      <c r="S706" s="135" t="s">
        <v>1770</v>
      </c>
    </row>
    <row r="707">
      <c r="A707" s="135">
        <v>706.0</v>
      </c>
      <c r="B707" s="135" t="s">
        <v>8377</v>
      </c>
      <c r="C707" s="135" t="s">
        <v>108</v>
      </c>
      <c r="D707" s="135">
        <v>26.0</v>
      </c>
      <c r="E707" s="135">
        <v>150.0</v>
      </c>
      <c r="F707" s="135">
        <v>1.6</v>
      </c>
      <c r="H707" s="135" t="s">
        <v>6328</v>
      </c>
      <c r="I707" s="142">
        <v>46162.78916666667</v>
      </c>
      <c r="J707" s="135" t="s">
        <v>8380</v>
      </c>
      <c r="K707" s="135">
        <v>150.0</v>
      </c>
      <c r="L707" s="135">
        <v>3100.0</v>
      </c>
      <c r="M707" s="135">
        <v>3400.0</v>
      </c>
      <c r="N707" s="143">
        <v>42430.0</v>
      </c>
      <c r="O707" s="135" t="s">
        <v>1846</v>
      </c>
      <c r="P707" s="135" t="s">
        <v>1767</v>
      </c>
      <c r="S707" s="135" t="s">
        <v>1770</v>
      </c>
    </row>
    <row r="708">
      <c r="A708" s="135">
        <v>707.0</v>
      </c>
      <c r="B708" s="135" t="s">
        <v>8386</v>
      </c>
      <c r="C708" s="135" t="s">
        <v>108</v>
      </c>
      <c r="D708" s="135">
        <v>21.0</v>
      </c>
      <c r="E708" s="135">
        <v>150.0</v>
      </c>
      <c r="H708" s="135" t="s">
        <v>198</v>
      </c>
      <c r="I708" s="142">
        <v>46182.46740740741</v>
      </c>
      <c r="J708" s="135" t="s">
        <v>1859</v>
      </c>
      <c r="K708" s="135">
        <v>450.0</v>
      </c>
      <c r="L708" s="135">
        <v>10000.0</v>
      </c>
      <c r="M708" s="135">
        <v>15000.0</v>
      </c>
      <c r="N708" s="143">
        <v>43840.0</v>
      </c>
      <c r="O708" s="135" t="s">
        <v>1846</v>
      </c>
      <c r="P708" s="135" t="s">
        <v>1767</v>
      </c>
      <c r="Q708" s="135" t="s">
        <v>8390</v>
      </c>
      <c r="R708" s="135" t="s">
        <v>8392</v>
      </c>
      <c r="S708" s="135" t="s">
        <v>1871</v>
      </c>
    </row>
    <row r="709">
      <c r="A709" s="135">
        <v>708.0</v>
      </c>
      <c r="B709" s="135" t="s">
        <v>8393</v>
      </c>
      <c r="C709" s="135" t="s">
        <v>108</v>
      </c>
      <c r="D709" s="135">
        <v>57.0</v>
      </c>
      <c r="E709" s="135">
        <v>150.0</v>
      </c>
      <c r="F709" s="135">
        <v>3.0</v>
      </c>
      <c r="H709" s="135" t="s">
        <v>8395</v>
      </c>
      <c r="I709" s="142">
        <v>46183.21178240741</v>
      </c>
      <c r="J709" s="135" t="s">
        <v>7372</v>
      </c>
      <c r="K709" s="135">
        <v>400.0</v>
      </c>
      <c r="L709" s="135">
        <v>450.0</v>
      </c>
      <c r="M709" s="135">
        <v>3800.0</v>
      </c>
      <c r="N709" s="143">
        <v>43785.0</v>
      </c>
      <c r="O709" s="135" t="s">
        <v>1903</v>
      </c>
      <c r="P709" s="135" t="s">
        <v>1767</v>
      </c>
      <c r="S709" s="135" t="s">
        <v>1788</v>
      </c>
    </row>
    <row r="710">
      <c r="A710" s="135">
        <v>709.0</v>
      </c>
      <c r="B710" s="135" t="s">
        <v>8400</v>
      </c>
      <c r="C710" s="135" t="s">
        <v>108</v>
      </c>
      <c r="D710" s="135">
        <v>63.0</v>
      </c>
      <c r="E710" s="135">
        <v>150.0</v>
      </c>
      <c r="F710" s="135">
        <v>4.0</v>
      </c>
      <c r="H710" s="135" t="s">
        <v>313</v>
      </c>
      <c r="I710" s="142">
        <v>46183.84569444445</v>
      </c>
      <c r="J710" s="135" t="s">
        <v>1834</v>
      </c>
      <c r="K710" s="135">
        <v>1100.0</v>
      </c>
      <c r="L710" s="135">
        <v>6000.0</v>
      </c>
      <c r="M710" s="135">
        <v>7200.0</v>
      </c>
      <c r="N710" s="143">
        <v>43284.0</v>
      </c>
      <c r="O710" s="135" t="s">
        <v>1765</v>
      </c>
      <c r="P710" s="135" t="s">
        <v>1767</v>
      </c>
      <c r="S710" s="135" t="s">
        <v>1770</v>
      </c>
    </row>
    <row r="711">
      <c r="A711" s="135">
        <v>710.0</v>
      </c>
      <c r="B711" s="135" t="s">
        <v>8407</v>
      </c>
      <c r="C711" s="135" t="s">
        <v>108</v>
      </c>
      <c r="D711" s="135">
        <v>36.0</v>
      </c>
      <c r="E711" s="135">
        <v>150.0</v>
      </c>
      <c r="F711" s="135">
        <v>5.0</v>
      </c>
      <c r="H711" s="135" t="s">
        <v>2140</v>
      </c>
      <c r="I711" s="142">
        <v>46184.663148148145</v>
      </c>
      <c r="J711" s="135" t="s">
        <v>1908</v>
      </c>
      <c r="K711" s="135">
        <v>1100.0</v>
      </c>
      <c r="L711" s="135">
        <v>450.0</v>
      </c>
      <c r="M711" s="135">
        <v>4500.0</v>
      </c>
      <c r="N711" s="143">
        <v>43842.0</v>
      </c>
      <c r="O711" s="135" t="s">
        <v>1846</v>
      </c>
      <c r="P711" s="135" t="s">
        <v>1767</v>
      </c>
      <c r="S711" s="135" t="s">
        <v>1176</v>
      </c>
    </row>
    <row r="712">
      <c r="A712" s="135">
        <v>711.0</v>
      </c>
      <c r="B712" s="135" t="s">
        <v>8412</v>
      </c>
      <c r="C712" s="135" t="s">
        <v>108</v>
      </c>
      <c r="D712" s="135">
        <v>12.0</v>
      </c>
      <c r="E712" s="135">
        <v>150.0</v>
      </c>
      <c r="H712" s="135" t="s">
        <v>266</v>
      </c>
      <c r="I712" s="142">
        <v>46177.6934837963</v>
      </c>
      <c r="J712" s="135" t="s">
        <v>3690</v>
      </c>
      <c r="K712" s="135">
        <v>600.0</v>
      </c>
      <c r="L712" s="135">
        <v>8100.0</v>
      </c>
      <c r="M712" s="135">
        <v>13000.0</v>
      </c>
      <c r="N712" s="143">
        <v>43840.0</v>
      </c>
      <c r="O712" s="135" t="s">
        <v>1765</v>
      </c>
      <c r="P712" s="135" t="s">
        <v>1767</v>
      </c>
      <c r="S712" s="135" t="s">
        <v>1176</v>
      </c>
    </row>
    <row r="713">
      <c r="A713" s="135">
        <v>712.0</v>
      </c>
      <c r="B713" s="135" t="s">
        <v>8420</v>
      </c>
      <c r="C713" s="135" t="s">
        <v>108</v>
      </c>
      <c r="D713" s="135">
        <v>9.0</v>
      </c>
      <c r="E713" s="135">
        <v>150.0</v>
      </c>
      <c r="H713" s="135" t="s">
        <v>2915</v>
      </c>
      <c r="I713" s="142">
        <v>46183.905173611114</v>
      </c>
      <c r="J713" s="135" t="s">
        <v>2100</v>
      </c>
      <c r="K713" s="135">
        <v>1600.0</v>
      </c>
      <c r="L713" s="135">
        <v>1100.0</v>
      </c>
      <c r="M713" s="135">
        <v>1300.0</v>
      </c>
      <c r="N713" s="143">
        <v>43840.0</v>
      </c>
      <c r="O713" s="135" t="s">
        <v>1765</v>
      </c>
      <c r="P713" s="135" t="s">
        <v>1767</v>
      </c>
      <c r="Q713" s="135" t="s">
        <v>8426</v>
      </c>
      <c r="R713" s="135" t="s">
        <v>8427</v>
      </c>
      <c r="S713" s="135" t="s">
        <v>1176</v>
      </c>
    </row>
    <row r="714">
      <c r="A714" s="135">
        <v>713.0</v>
      </c>
      <c r="B714" s="135" t="s">
        <v>8430</v>
      </c>
      <c r="C714" s="135" t="s">
        <v>108</v>
      </c>
      <c r="D714" s="135">
        <v>67.0</v>
      </c>
      <c r="E714" s="135">
        <v>150.0</v>
      </c>
      <c r="F714" s="135">
        <v>3.0</v>
      </c>
      <c r="H714" s="135" t="s">
        <v>8432</v>
      </c>
      <c r="I714" s="142">
        <v>46162.998125</v>
      </c>
      <c r="J714" s="135" t="s">
        <v>7062</v>
      </c>
      <c r="K714" s="135">
        <v>1800.0</v>
      </c>
      <c r="L714" s="135">
        <v>1000.0</v>
      </c>
      <c r="M714" s="135">
        <v>1100.0</v>
      </c>
      <c r="N714" s="143">
        <v>43840.0</v>
      </c>
      <c r="O714" s="135" t="s">
        <v>1765</v>
      </c>
      <c r="P714" s="135" t="s">
        <v>1767</v>
      </c>
      <c r="S714" s="135" t="s">
        <v>1770</v>
      </c>
    </row>
    <row r="715">
      <c r="A715" s="135">
        <v>714.0</v>
      </c>
      <c r="B715" s="135" t="s">
        <v>2485</v>
      </c>
      <c r="C715" s="135" t="s">
        <v>108</v>
      </c>
      <c r="D715" s="135">
        <v>52.0</v>
      </c>
      <c r="E715" s="135">
        <v>150.0</v>
      </c>
      <c r="H715" s="135" t="s">
        <v>112</v>
      </c>
      <c r="I715" s="142">
        <v>46184.07148148148</v>
      </c>
      <c r="J715" s="135" t="s">
        <v>2491</v>
      </c>
      <c r="K715" s="135">
        <v>1200.0</v>
      </c>
      <c r="L715" s="135">
        <v>29000.0</v>
      </c>
      <c r="M715" s="135">
        <v>45000.0</v>
      </c>
      <c r="N715" s="143">
        <v>43840.0</v>
      </c>
      <c r="O715" s="135" t="s">
        <v>1765</v>
      </c>
      <c r="P715" s="135" t="s">
        <v>1767</v>
      </c>
      <c r="S715" s="135" t="s">
        <v>1770</v>
      </c>
    </row>
    <row r="716">
      <c r="A716" s="135">
        <v>715.0</v>
      </c>
      <c r="B716" s="135" t="s">
        <v>8450</v>
      </c>
      <c r="C716" s="135" t="s">
        <v>108</v>
      </c>
      <c r="D716" s="135">
        <v>32.0</v>
      </c>
      <c r="E716" s="135">
        <v>150.0</v>
      </c>
      <c r="F716" s="135">
        <v>1.7</v>
      </c>
      <c r="H716" s="135" t="s">
        <v>8452</v>
      </c>
      <c r="I716" s="142">
        <v>46171.111875</v>
      </c>
      <c r="J716" s="135" t="s">
        <v>1834</v>
      </c>
      <c r="K716" s="135">
        <v>900.0</v>
      </c>
      <c r="L716" s="135">
        <v>400.0</v>
      </c>
      <c r="M716" s="135">
        <v>400.0</v>
      </c>
      <c r="N716" s="143">
        <v>43234.0</v>
      </c>
      <c r="O716" s="135" t="s">
        <v>1846</v>
      </c>
      <c r="P716" s="135" t="s">
        <v>1767</v>
      </c>
      <c r="Q716" s="135" t="s">
        <v>8457</v>
      </c>
      <c r="R716" s="135" t="s">
        <v>8458</v>
      </c>
      <c r="S716" s="135" t="s">
        <v>1770</v>
      </c>
    </row>
    <row r="717">
      <c r="A717" s="135">
        <v>716.0</v>
      </c>
      <c r="B717" s="135" t="s">
        <v>8460</v>
      </c>
      <c r="C717" s="135" t="s">
        <v>108</v>
      </c>
      <c r="D717" s="135">
        <v>59.0</v>
      </c>
      <c r="E717" s="135">
        <v>150.0</v>
      </c>
      <c r="F717" s="135">
        <v>3.5</v>
      </c>
      <c r="H717" s="135" t="s">
        <v>313</v>
      </c>
      <c r="I717" s="142">
        <v>46174.412141203706</v>
      </c>
      <c r="J717" s="135" t="s">
        <v>1834</v>
      </c>
      <c r="K717" s="135">
        <v>250.0</v>
      </c>
      <c r="L717" s="135">
        <v>29000.0</v>
      </c>
      <c r="M717" s="135">
        <v>34000.0</v>
      </c>
      <c r="N717" s="143">
        <v>43326.0</v>
      </c>
      <c r="O717" s="135" t="s">
        <v>1846</v>
      </c>
      <c r="P717" s="135" t="s">
        <v>1767</v>
      </c>
      <c r="Q717" s="135" t="s">
        <v>8468</v>
      </c>
      <c r="R717" s="135" t="s">
        <v>8470</v>
      </c>
      <c r="S717" s="135" t="s">
        <v>1770</v>
      </c>
    </row>
    <row r="718">
      <c r="A718" s="135">
        <v>717.0</v>
      </c>
      <c r="B718" s="135" t="s">
        <v>8472</v>
      </c>
      <c r="C718" s="135" t="s">
        <v>108</v>
      </c>
      <c r="D718" s="135">
        <v>6.0</v>
      </c>
      <c r="E718" s="135">
        <v>150.0</v>
      </c>
      <c r="F718" s="135">
        <v>1.1</v>
      </c>
      <c r="H718" s="135" t="s">
        <v>6328</v>
      </c>
      <c r="I718" s="142">
        <v>46161.67763888889</v>
      </c>
      <c r="J718" s="135" t="s">
        <v>2303</v>
      </c>
      <c r="K718" s="135">
        <v>200.0</v>
      </c>
      <c r="L718" s="135">
        <v>3000.0</v>
      </c>
      <c r="M718" s="135">
        <v>3400.0</v>
      </c>
      <c r="N718" s="143">
        <v>42450.0</v>
      </c>
      <c r="O718" s="135" t="s">
        <v>2932</v>
      </c>
      <c r="P718" s="135" t="s">
        <v>1767</v>
      </c>
      <c r="S718" s="135" t="s">
        <v>1770</v>
      </c>
    </row>
    <row r="719">
      <c r="A719" s="135">
        <v>718.0</v>
      </c>
      <c r="B719" s="135" t="s">
        <v>8478</v>
      </c>
      <c r="C719" s="135" t="s">
        <v>108</v>
      </c>
      <c r="D719" s="135">
        <v>41.0</v>
      </c>
      <c r="E719" s="135">
        <v>150.0</v>
      </c>
      <c r="F719" s="135">
        <v>6.0</v>
      </c>
      <c r="H719" s="135" t="s">
        <v>198</v>
      </c>
      <c r="I719" s="142">
        <v>46181.13259259259</v>
      </c>
      <c r="J719" s="135" t="s">
        <v>2339</v>
      </c>
      <c r="K719" s="135">
        <v>900.0</v>
      </c>
      <c r="L719" s="135">
        <v>14000.0</v>
      </c>
      <c r="M719" s="135">
        <v>36000.0</v>
      </c>
      <c r="N719" s="143">
        <v>42260.0</v>
      </c>
      <c r="O719" s="135" t="s">
        <v>1846</v>
      </c>
      <c r="P719" s="135" t="s">
        <v>1767</v>
      </c>
      <c r="S719" s="135" t="s">
        <v>1871</v>
      </c>
    </row>
    <row r="720">
      <c r="A720" s="135">
        <v>719.0</v>
      </c>
      <c r="B720" s="135" t="s">
        <v>8491</v>
      </c>
      <c r="C720" s="135" t="s">
        <v>108</v>
      </c>
      <c r="D720" s="135">
        <v>64.0</v>
      </c>
      <c r="E720" s="135">
        <v>150.0</v>
      </c>
      <c r="F720" s="135">
        <v>0.45</v>
      </c>
      <c r="H720" s="135" t="s">
        <v>313</v>
      </c>
      <c r="I720" s="142">
        <v>46176.16900462963</v>
      </c>
      <c r="J720" s="135" t="s">
        <v>1859</v>
      </c>
      <c r="K720" s="135">
        <v>250.0</v>
      </c>
      <c r="L720" s="135">
        <v>30000.0</v>
      </c>
      <c r="M720" s="135">
        <v>35000.0</v>
      </c>
      <c r="N720" s="143">
        <v>42758.0</v>
      </c>
      <c r="O720" s="135" t="s">
        <v>1846</v>
      </c>
      <c r="P720" s="135" t="s">
        <v>1767</v>
      </c>
      <c r="Q720" s="135" t="s">
        <v>8499</v>
      </c>
      <c r="R720" s="135" t="s">
        <v>8500</v>
      </c>
      <c r="S720" s="135" t="s">
        <v>1770</v>
      </c>
    </row>
    <row r="721">
      <c r="A721" s="135">
        <v>720.0</v>
      </c>
      <c r="B721" s="135" t="s">
        <v>8503</v>
      </c>
      <c r="C721" s="135" t="s">
        <v>108</v>
      </c>
      <c r="D721" s="135">
        <v>74.0</v>
      </c>
      <c r="E721" s="135">
        <v>150.0</v>
      </c>
      <c r="F721" s="135">
        <v>0.05</v>
      </c>
      <c r="H721" s="135" t="s">
        <v>313</v>
      </c>
      <c r="I721" s="142">
        <v>46158.060844907406</v>
      </c>
      <c r="J721" s="135" t="s">
        <v>1834</v>
      </c>
      <c r="K721" s="135">
        <v>5100.0</v>
      </c>
      <c r="L721" s="135">
        <v>20000.0</v>
      </c>
      <c r="M721" s="135">
        <v>25000.0</v>
      </c>
      <c r="N721" s="143">
        <v>43836.0</v>
      </c>
      <c r="O721" s="135" t="s">
        <v>1765</v>
      </c>
      <c r="P721" s="135" t="s">
        <v>8015</v>
      </c>
      <c r="S721" s="135" t="s">
        <v>1770</v>
      </c>
    </row>
    <row r="722">
      <c r="A722" s="135">
        <v>721.0</v>
      </c>
      <c r="B722" s="135" t="s">
        <v>8515</v>
      </c>
      <c r="C722" s="135" t="s">
        <v>108</v>
      </c>
      <c r="D722" s="135">
        <v>2.0</v>
      </c>
      <c r="E722" s="135">
        <v>150.0</v>
      </c>
      <c r="F722" s="135">
        <v>0.6</v>
      </c>
      <c r="H722" s="135" t="s">
        <v>4479</v>
      </c>
      <c r="I722" s="142">
        <v>46157.88421296296</v>
      </c>
      <c r="K722" s="135">
        <v>1800.0</v>
      </c>
      <c r="L722" s="135">
        <v>3100.0</v>
      </c>
      <c r="M722" s="135">
        <v>4700.0</v>
      </c>
      <c r="N722" s="143">
        <v>43839.0</v>
      </c>
      <c r="O722" s="135" t="s">
        <v>1765</v>
      </c>
      <c r="P722" s="135" t="s">
        <v>1767</v>
      </c>
      <c r="Q722" s="135" t="s">
        <v>8521</v>
      </c>
      <c r="R722" s="135" t="s">
        <v>8522</v>
      </c>
      <c r="S722" s="135" t="s">
        <v>1176</v>
      </c>
    </row>
    <row r="723">
      <c r="A723" s="135">
        <v>722.0</v>
      </c>
      <c r="B723" s="135" t="s">
        <v>8524</v>
      </c>
      <c r="C723" s="135" t="s">
        <v>108</v>
      </c>
      <c r="D723" s="135">
        <v>60.0</v>
      </c>
      <c r="E723" s="135">
        <v>150.0</v>
      </c>
      <c r="F723" s="135">
        <v>2.5</v>
      </c>
      <c r="H723" s="135" t="s">
        <v>5281</v>
      </c>
      <c r="I723" s="142">
        <v>46155.86047453704</v>
      </c>
      <c r="J723" s="135" t="s">
        <v>1834</v>
      </c>
      <c r="K723" s="135">
        <v>300.0</v>
      </c>
      <c r="L723" s="135">
        <v>2100.0</v>
      </c>
      <c r="M723" s="135">
        <v>2500.0</v>
      </c>
      <c r="N723" s="143">
        <v>42781.0</v>
      </c>
      <c r="O723" s="135" t="s">
        <v>1846</v>
      </c>
      <c r="P723" s="135" t="s">
        <v>1767</v>
      </c>
      <c r="S723" s="135" t="s">
        <v>1788</v>
      </c>
    </row>
    <row r="724">
      <c r="A724" s="135">
        <v>723.0</v>
      </c>
      <c r="B724" s="135" t="s">
        <v>8534</v>
      </c>
      <c r="C724" s="135" t="s">
        <v>108</v>
      </c>
      <c r="D724" s="135">
        <v>23.0</v>
      </c>
      <c r="E724" s="135">
        <v>150.0</v>
      </c>
      <c r="F724" s="135">
        <v>0.6</v>
      </c>
      <c r="H724" s="135" t="s">
        <v>112</v>
      </c>
      <c r="I724" s="142">
        <v>46162.33159722222</v>
      </c>
      <c r="J724" s="135" t="s">
        <v>1827</v>
      </c>
      <c r="K724" s="135">
        <v>2400.0</v>
      </c>
      <c r="L724" s="135">
        <v>17000.0</v>
      </c>
      <c r="M724" s="135">
        <v>20000.0</v>
      </c>
      <c r="N724" s="143">
        <v>43486.0</v>
      </c>
      <c r="O724" s="135" t="s">
        <v>1765</v>
      </c>
      <c r="P724" s="135" t="s">
        <v>1767</v>
      </c>
      <c r="Q724" s="135" t="s">
        <v>8540</v>
      </c>
      <c r="R724" s="135" t="s">
        <v>8542</v>
      </c>
      <c r="S724" s="135" t="s">
        <v>1176</v>
      </c>
    </row>
    <row r="725">
      <c r="A725" s="135">
        <v>724.0</v>
      </c>
      <c r="B725" s="135" t="s">
        <v>8545</v>
      </c>
      <c r="C725" s="135" t="s">
        <v>108</v>
      </c>
      <c r="D725" s="135">
        <v>55.0</v>
      </c>
      <c r="E725" s="135">
        <v>150.0</v>
      </c>
      <c r="F725" s="135">
        <v>3.0</v>
      </c>
      <c r="H725" s="135" t="s">
        <v>5278</v>
      </c>
      <c r="I725" s="142">
        <v>46158.716469907406</v>
      </c>
      <c r="J725" s="135" t="s">
        <v>8550</v>
      </c>
      <c r="K725" s="135">
        <v>900.0</v>
      </c>
      <c r="L725" s="135">
        <v>700.0</v>
      </c>
      <c r="M725" s="135">
        <v>5300.0</v>
      </c>
      <c r="N725" s="143">
        <v>43115.0</v>
      </c>
      <c r="O725" s="135" t="s">
        <v>1765</v>
      </c>
      <c r="P725" s="135" t="s">
        <v>1767</v>
      </c>
      <c r="Q725" s="135" t="s">
        <v>8552</v>
      </c>
      <c r="R725" s="135" t="s">
        <v>8553</v>
      </c>
      <c r="S725" s="135" t="s">
        <v>1788</v>
      </c>
    </row>
    <row r="726">
      <c r="A726" s="135">
        <v>725.0</v>
      </c>
      <c r="B726" s="135" t="s">
        <v>8556</v>
      </c>
      <c r="C726" s="135" t="s">
        <v>108</v>
      </c>
      <c r="D726" s="135">
        <v>12.0</v>
      </c>
      <c r="E726" s="135">
        <v>150.0</v>
      </c>
      <c r="F726" s="135">
        <v>6.0</v>
      </c>
      <c r="H726" s="135" t="s">
        <v>8557</v>
      </c>
      <c r="I726" s="142">
        <v>46171.38246527778</v>
      </c>
      <c r="J726" s="135" t="s">
        <v>8560</v>
      </c>
      <c r="K726" s="135">
        <v>1100.0</v>
      </c>
      <c r="L726" s="135">
        <v>90.0</v>
      </c>
      <c r="M726" s="135">
        <v>300.0</v>
      </c>
      <c r="N726" s="143">
        <v>42319.0</v>
      </c>
      <c r="O726" s="135" t="s">
        <v>1846</v>
      </c>
      <c r="P726" s="135" t="s">
        <v>1767</v>
      </c>
      <c r="Q726" s="135" t="s">
        <v>8562</v>
      </c>
      <c r="R726" s="135" t="s">
        <v>8563</v>
      </c>
      <c r="S726" s="135" t="s">
        <v>1176</v>
      </c>
    </row>
    <row r="727">
      <c r="A727" s="135">
        <v>726.0</v>
      </c>
      <c r="B727" s="135" t="s">
        <v>8566</v>
      </c>
      <c r="C727" s="135" t="s">
        <v>108</v>
      </c>
      <c r="D727" s="135">
        <v>48.0</v>
      </c>
      <c r="E727" s="135">
        <v>150.0</v>
      </c>
      <c r="F727" s="135">
        <v>2.5</v>
      </c>
      <c r="H727" s="135" t="s">
        <v>2909</v>
      </c>
      <c r="I727" s="142">
        <v>46170.01327546296</v>
      </c>
      <c r="J727" s="135" t="s">
        <v>1859</v>
      </c>
      <c r="K727" s="135">
        <v>500.0</v>
      </c>
      <c r="L727" s="135">
        <v>3100.0</v>
      </c>
      <c r="M727" s="135">
        <v>4000.0</v>
      </c>
      <c r="N727" s="143">
        <v>42269.0</v>
      </c>
      <c r="O727" s="135" t="s">
        <v>1846</v>
      </c>
      <c r="P727" s="135" t="s">
        <v>1767</v>
      </c>
      <c r="Q727" s="135" t="s">
        <v>8573</v>
      </c>
      <c r="R727" s="135" t="s">
        <v>8574</v>
      </c>
      <c r="S727" s="135" t="s">
        <v>1788</v>
      </c>
    </row>
    <row r="728">
      <c r="A728" s="135">
        <v>727.0</v>
      </c>
      <c r="B728" s="135" t="s">
        <v>8576</v>
      </c>
      <c r="C728" s="135" t="s">
        <v>108</v>
      </c>
      <c r="D728" s="135">
        <v>45.0</v>
      </c>
      <c r="E728" s="135">
        <v>150.0</v>
      </c>
      <c r="F728" s="135">
        <v>1.9</v>
      </c>
      <c r="H728" s="135" t="s">
        <v>4600</v>
      </c>
      <c r="I728" s="142">
        <v>46158.39184027778</v>
      </c>
      <c r="J728" s="135" t="s">
        <v>1834</v>
      </c>
      <c r="K728" s="135">
        <v>250.0</v>
      </c>
      <c r="L728" s="135">
        <v>1400.0</v>
      </c>
      <c r="M728" s="135">
        <v>2100.0</v>
      </c>
      <c r="N728" s="143">
        <v>42282.0</v>
      </c>
      <c r="O728" s="135" t="s">
        <v>1846</v>
      </c>
      <c r="P728" s="135" t="s">
        <v>1767</v>
      </c>
      <c r="Q728" s="135" t="s">
        <v>8583</v>
      </c>
      <c r="R728" s="135" t="s">
        <v>8585</v>
      </c>
      <c r="S728" s="135" t="s">
        <v>1788</v>
      </c>
    </row>
    <row r="729">
      <c r="A729" s="135">
        <v>728.0</v>
      </c>
      <c r="B729" s="135" t="s">
        <v>8588</v>
      </c>
      <c r="C729" s="135" t="s">
        <v>108</v>
      </c>
      <c r="D729" s="135">
        <v>62.0</v>
      </c>
      <c r="E729" s="135">
        <v>150.0</v>
      </c>
      <c r="F729" s="135">
        <v>1.9</v>
      </c>
      <c r="H729" s="135" t="s">
        <v>2355</v>
      </c>
      <c r="I729" s="142">
        <v>46158.439259259256</v>
      </c>
      <c r="J729" s="135" t="s">
        <v>1859</v>
      </c>
      <c r="K729" s="135">
        <v>700.0</v>
      </c>
      <c r="L729" s="135">
        <v>3600.0</v>
      </c>
      <c r="M729" s="135">
        <v>4100.0</v>
      </c>
      <c r="N729" s="143">
        <v>43352.0</v>
      </c>
      <c r="O729" s="135" t="s">
        <v>1903</v>
      </c>
      <c r="P729" s="135" t="s">
        <v>1767</v>
      </c>
      <c r="Q729" s="135" t="s">
        <v>8594</v>
      </c>
      <c r="R729" s="135" t="s">
        <v>8596</v>
      </c>
      <c r="S729" s="135" t="s">
        <v>1770</v>
      </c>
    </row>
    <row r="730">
      <c r="A730" s="135">
        <v>729.0</v>
      </c>
      <c r="B730" s="135" t="s">
        <v>8598</v>
      </c>
      <c r="C730" s="135" t="s">
        <v>108</v>
      </c>
      <c r="D730" s="135">
        <v>0.0</v>
      </c>
      <c r="E730" s="135">
        <v>150.0</v>
      </c>
      <c r="F730" s="135">
        <v>0.25</v>
      </c>
      <c r="H730" s="135" t="s">
        <v>2181</v>
      </c>
      <c r="I730" s="142">
        <v>46158.53761574074</v>
      </c>
      <c r="J730" s="135" t="s">
        <v>2592</v>
      </c>
      <c r="K730" s="135">
        <v>1600.0</v>
      </c>
      <c r="L730" s="135">
        <v>2600.0</v>
      </c>
      <c r="M730" s="135">
        <v>2600.0</v>
      </c>
      <c r="N730" s="143">
        <v>43839.0</v>
      </c>
      <c r="O730" s="135" t="s">
        <v>1765</v>
      </c>
      <c r="P730" s="135" t="s">
        <v>1767</v>
      </c>
      <c r="Q730" s="135" t="s">
        <v>8603</v>
      </c>
      <c r="R730" s="135" t="s">
        <v>8604</v>
      </c>
      <c r="S730" s="135" t="s">
        <v>1770</v>
      </c>
    </row>
    <row r="731">
      <c r="A731" s="135">
        <v>730.0</v>
      </c>
      <c r="B731" s="135" t="s">
        <v>8606</v>
      </c>
      <c r="C731" s="135" t="s">
        <v>108</v>
      </c>
      <c r="D731" s="135">
        <v>57.0</v>
      </c>
      <c r="E731" s="135">
        <v>150.0</v>
      </c>
      <c r="H731" s="135" t="s">
        <v>112</v>
      </c>
      <c r="I731" s="142">
        <v>46183.00680555555</v>
      </c>
      <c r="J731" s="135" t="s">
        <v>4089</v>
      </c>
      <c r="K731" s="135">
        <v>2000.0</v>
      </c>
      <c r="L731" s="135">
        <v>29000.0</v>
      </c>
      <c r="M731" s="135">
        <v>45000.0</v>
      </c>
      <c r="N731" s="143">
        <v>42840.0</v>
      </c>
      <c r="O731" s="135" t="s">
        <v>1765</v>
      </c>
      <c r="P731" s="135" t="s">
        <v>1767</v>
      </c>
      <c r="S731" s="135" t="s">
        <v>1770</v>
      </c>
    </row>
    <row r="732">
      <c r="A732" s="135">
        <v>731.0</v>
      </c>
      <c r="B732" s="135" t="s">
        <v>8612</v>
      </c>
      <c r="C732" s="135" t="s">
        <v>108</v>
      </c>
      <c r="D732" s="135">
        <v>26.0</v>
      </c>
      <c r="E732" s="135">
        <v>150.0</v>
      </c>
      <c r="F732" s="135">
        <v>0.3</v>
      </c>
      <c r="H732" s="135" t="s">
        <v>112</v>
      </c>
      <c r="I732" s="142">
        <v>46187.45715277778</v>
      </c>
      <c r="J732" s="135" t="s">
        <v>8614</v>
      </c>
      <c r="K732" s="135">
        <v>1900.0</v>
      </c>
      <c r="L732" s="135">
        <v>30000.0</v>
      </c>
      <c r="M732" s="135">
        <v>46000.0</v>
      </c>
      <c r="N732" s="143">
        <v>43840.0</v>
      </c>
      <c r="O732" s="135" t="s">
        <v>1765</v>
      </c>
      <c r="P732" s="135" t="s">
        <v>1767</v>
      </c>
      <c r="Q732" s="135" t="s">
        <v>8619</v>
      </c>
      <c r="R732" s="135" t="s">
        <v>8620</v>
      </c>
      <c r="S732" s="135" t="s">
        <v>1176</v>
      </c>
    </row>
    <row r="733">
      <c r="A733" s="135">
        <v>732.0</v>
      </c>
      <c r="B733" s="135" t="s">
        <v>8623</v>
      </c>
      <c r="C733" s="135" t="s">
        <v>108</v>
      </c>
      <c r="D733" s="135">
        <v>8.0</v>
      </c>
      <c r="E733" s="135">
        <v>150.0</v>
      </c>
      <c r="H733" s="135" t="s">
        <v>5444</v>
      </c>
      <c r="I733" s="142">
        <v>46185.197534722225</v>
      </c>
      <c r="J733" s="135" t="s">
        <v>8627</v>
      </c>
      <c r="K733" s="135">
        <v>1800.0</v>
      </c>
      <c r="L733" s="135">
        <v>300.0</v>
      </c>
      <c r="M733" s="135">
        <v>300.0</v>
      </c>
      <c r="N733" s="143">
        <v>43836.0</v>
      </c>
      <c r="O733" s="135" t="s">
        <v>1765</v>
      </c>
      <c r="P733" s="135" t="s">
        <v>1767</v>
      </c>
      <c r="Q733" s="135" t="s">
        <v>8633</v>
      </c>
      <c r="S733" s="135" t="s">
        <v>1770</v>
      </c>
    </row>
    <row r="734">
      <c r="A734" s="135">
        <v>733.0</v>
      </c>
      <c r="B734" s="135" t="s">
        <v>8636</v>
      </c>
      <c r="C734" s="135" t="s">
        <v>108</v>
      </c>
      <c r="D734" s="135">
        <v>21.0</v>
      </c>
      <c r="E734" s="135">
        <v>150.0</v>
      </c>
      <c r="F734" s="135">
        <v>13.0</v>
      </c>
      <c r="H734" s="135" t="s">
        <v>112</v>
      </c>
      <c r="I734" s="142">
        <v>46176.710625</v>
      </c>
      <c r="J734" s="135" t="s">
        <v>1834</v>
      </c>
      <c r="K734" s="135">
        <v>1600.0</v>
      </c>
      <c r="L734" s="135">
        <v>30000.0</v>
      </c>
      <c r="M734" s="135">
        <v>45000.0</v>
      </c>
      <c r="N734" s="143">
        <v>43840.0</v>
      </c>
      <c r="O734" s="135" t="s">
        <v>1846</v>
      </c>
      <c r="P734" s="135" t="s">
        <v>1767</v>
      </c>
      <c r="Q734" s="135" t="s">
        <v>8643</v>
      </c>
      <c r="R734" s="135" t="s">
        <v>8644</v>
      </c>
      <c r="S734" s="135" t="s">
        <v>1770</v>
      </c>
    </row>
    <row r="735">
      <c r="A735" s="135">
        <v>734.0</v>
      </c>
      <c r="B735" s="135" t="s">
        <v>8646</v>
      </c>
      <c r="C735" s="135" t="s">
        <v>108</v>
      </c>
      <c r="D735" s="135">
        <v>15.0</v>
      </c>
      <c r="E735" s="135">
        <v>150.0</v>
      </c>
      <c r="F735" s="135">
        <v>8.0</v>
      </c>
      <c r="H735" s="135" t="s">
        <v>3188</v>
      </c>
      <c r="I735" s="142">
        <v>46189.35659722222</v>
      </c>
      <c r="J735" s="135" t="s">
        <v>2100</v>
      </c>
      <c r="K735" s="135">
        <v>1900.0</v>
      </c>
      <c r="L735" s="135">
        <v>800.0</v>
      </c>
      <c r="M735" s="135">
        <v>33000.0</v>
      </c>
      <c r="N735" s="143">
        <v>42545.0</v>
      </c>
      <c r="O735" s="135" t="s">
        <v>1765</v>
      </c>
      <c r="P735" s="135" t="s">
        <v>1767</v>
      </c>
      <c r="Q735" s="135" t="s">
        <v>8655</v>
      </c>
      <c r="R735" s="135" t="s">
        <v>8656</v>
      </c>
      <c r="S735" s="135" t="s">
        <v>1770</v>
      </c>
    </row>
    <row r="736">
      <c r="A736" s="135">
        <v>735.0</v>
      </c>
      <c r="B736" s="135" t="s">
        <v>8658</v>
      </c>
      <c r="C736" s="135" t="s">
        <v>108</v>
      </c>
      <c r="D736" s="135">
        <v>56.0</v>
      </c>
      <c r="E736" s="135">
        <v>150.0</v>
      </c>
      <c r="F736" s="135">
        <v>0.9</v>
      </c>
      <c r="H736" s="135" t="s">
        <v>1981</v>
      </c>
      <c r="I736" s="142">
        <v>46155.88780092593</v>
      </c>
      <c r="J736" s="135" t="s">
        <v>1834</v>
      </c>
      <c r="K736" s="135">
        <v>1800.0</v>
      </c>
      <c r="L736" s="135">
        <v>26000.0</v>
      </c>
      <c r="M736" s="135">
        <v>41000.0</v>
      </c>
      <c r="N736" s="143">
        <v>43841.0</v>
      </c>
      <c r="O736" s="135" t="s">
        <v>1765</v>
      </c>
      <c r="P736" s="135" t="s">
        <v>1767</v>
      </c>
      <c r="Q736" s="135" t="s">
        <v>8663</v>
      </c>
      <c r="R736" s="135" t="s">
        <v>8664</v>
      </c>
      <c r="S736" s="135" t="s">
        <v>1871</v>
      </c>
    </row>
    <row r="737">
      <c r="A737" s="135">
        <v>736.0</v>
      </c>
      <c r="B737" s="135" t="s">
        <v>8667</v>
      </c>
      <c r="C737" s="135" t="s">
        <v>108</v>
      </c>
      <c r="D737" s="135">
        <v>57.0</v>
      </c>
      <c r="E737" s="135">
        <v>150.0</v>
      </c>
      <c r="F737" s="135">
        <v>2.5</v>
      </c>
      <c r="H737" s="135" t="s">
        <v>2909</v>
      </c>
      <c r="I737" s="142">
        <v>46171.27276620371</v>
      </c>
      <c r="J737" s="135" t="s">
        <v>1859</v>
      </c>
      <c r="K737" s="135">
        <v>250.0</v>
      </c>
      <c r="L737" s="135">
        <v>3200.0</v>
      </c>
      <c r="M737" s="135">
        <v>4300.0</v>
      </c>
      <c r="N737" s="143">
        <v>42364.0</v>
      </c>
      <c r="O737" s="135" t="s">
        <v>1846</v>
      </c>
      <c r="P737" s="135" t="s">
        <v>1767</v>
      </c>
      <c r="S737" s="135" t="s">
        <v>1788</v>
      </c>
    </row>
    <row r="738">
      <c r="A738" s="135">
        <v>737.0</v>
      </c>
      <c r="B738" s="135" t="s">
        <v>2514</v>
      </c>
      <c r="C738" s="135" t="s">
        <v>108</v>
      </c>
      <c r="D738" s="135">
        <v>3.0</v>
      </c>
      <c r="E738" s="135">
        <v>150.0</v>
      </c>
      <c r="H738" s="135" t="s">
        <v>168</v>
      </c>
      <c r="I738" s="142">
        <v>46182.24858796296</v>
      </c>
      <c r="J738" s="135" t="s">
        <v>2362</v>
      </c>
      <c r="K738" s="135">
        <v>1200.0</v>
      </c>
      <c r="L738" s="135">
        <v>80.0</v>
      </c>
      <c r="M738" s="135">
        <v>2600.0</v>
      </c>
      <c r="N738" s="143">
        <v>43839.0</v>
      </c>
      <c r="O738" s="135" t="s">
        <v>1765</v>
      </c>
      <c r="P738" s="135" t="s">
        <v>1767</v>
      </c>
      <c r="S738" s="135" t="s">
        <v>1820</v>
      </c>
    </row>
    <row r="739">
      <c r="A739" s="135">
        <v>738.0</v>
      </c>
      <c r="B739" s="135" t="s">
        <v>2517</v>
      </c>
      <c r="C739" s="135" t="s">
        <v>108</v>
      </c>
      <c r="D739" s="135">
        <v>2.0</v>
      </c>
      <c r="E739" s="135">
        <v>150.0</v>
      </c>
      <c r="F739" s="135">
        <v>7.0</v>
      </c>
      <c r="H739" s="135" t="s">
        <v>2520</v>
      </c>
      <c r="I739" s="142">
        <v>46182.51336805556</v>
      </c>
      <c r="J739" s="135" t="s">
        <v>1834</v>
      </c>
      <c r="K739" s="135">
        <v>2300.0</v>
      </c>
      <c r="L739" s="135">
        <v>2200.0</v>
      </c>
      <c r="M739" s="135">
        <v>2300.0</v>
      </c>
      <c r="N739" s="143">
        <v>43840.0</v>
      </c>
      <c r="O739" s="135" t="s">
        <v>1846</v>
      </c>
      <c r="P739" s="135" t="s">
        <v>1767</v>
      </c>
      <c r="Q739" s="135" t="s">
        <v>2524</v>
      </c>
      <c r="R739" s="135" t="s">
        <v>2526</v>
      </c>
      <c r="S739" s="135" t="s">
        <v>1770</v>
      </c>
    </row>
    <row r="740">
      <c r="A740" s="135">
        <v>739.0</v>
      </c>
      <c r="B740" s="135" t="s">
        <v>8684</v>
      </c>
      <c r="C740" s="135" t="s">
        <v>108</v>
      </c>
      <c r="D740" s="135">
        <v>42.0</v>
      </c>
      <c r="E740" s="135">
        <v>150.0</v>
      </c>
      <c r="F740" s="135">
        <v>1.9</v>
      </c>
      <c r="G740" s="135">
        <v>1.3</v>
      </c>
      <c r="H740" s="135" t="s">
        <v>2909</v>
      </c>
      <c r="I740" s="142">
        <v>46180.66574074074</v>
      </c>
      <c r="J740" s="135" t="s">
        <v>2241</v>
      </c>
      <c r="K740" s="135">
        <v>450.0</v>
      </c>
      <c r="L740" s="135">
        <v>3500.0</v>
      </c>
      <c r="M740" s="135">
        <v>4800.0</v>
      </c>
      <c r="N740" s="143">
        <v>42287.0</v>
      </c>
      <c r="O740" s="135" t="s">
        <v>1846</v>
      </c>
      <c r="P740" s="135" t="s">
        <v>1767</v>
      </c>
      <c r="Q740" s="135" t="s">
        <v>8688</v>
      </c>
      <c r="R740" s="135" t="s">
        <v>8689</v>
      </c>
      <c r="S740" s="135" t="s">
        <v>1788</v>
      </c>
    </row>
    <row r="741">
      <c r="A741" s="135">
        <v>740.0</v>
      </c>
      <c r="B741" s="135" t="s">
        <v>2530</v>
      </c>
      <c r="C741" s="135" t="s">
        <v>108</v>
      </c>
      <c r="D741" s="135">
        <v>42.0</v>
      </c>
      <c r="E741" s="135">
        <v>150.0</v>
      </c>
      <c r="F741" s="135">
        <v>9.0</v>
      </c>
      <c r="H741" s="135" t="s">
        <v>198</v>
      </c>
      <c r="I741" s="142">
        <v>46175.03975694445</v>
      </c>
      <c r="J741" s="135" t="s">
        <v>1859</v>
      </c>
      <c r="K741" s="135">
        <v>1200.0</v>
      </c>
      <c r="L741" s="135">
        <v>10000.0</v>
      </c>
      <c r="M741" s="135">
        <v>15000.0</v>
      </c>
      <c r="N741" s="143">
        <v>43262.0</v>
      </c>
      <c r="O741" s="135" t="s">
        <v>1846</v>
      </c>
      <c r="P741" s="135" t="s">
        <v>1767</v>
      </c>
      <c r="Q741" s="135" t="s">
        <v>2537</v>
      </c>
      <c r="R741" s="135" t="s">
        <v>2539</v>
      </c>
      <c r="S741" s="135" t="s">
        <v>1176</v>
      </c>
    </row>
    <row r="742">
      <c r="A742" s="135">
        <v>741.0</v>
      </c>
      <c r="B742" s="135" t="s">
        <v>8697</v>
      </c>
      <c r="C742" s="135" t="s">
        <v>108</v>
      </c>
      <c r="D742" s="135">
        <v>31.0</v>
      </c>
      <c r="E742" s="135">
        <v>150.0</v>
      </c>
      <c r="F742" s="135">
        <v>1.3</v>
      </c>
      <c r="H742" s="135" t="s">
        <v>8700</v>
      </c>
      <c r="I742" s="142">
        <v>46174.28167824074</v>
      </c>
      <c r="J742" s="135" t="s">
        <v>1834</v>
      </c>
      <c r="K742" s="135">
        <v>800.0</v>
      </c>
      <c r="L742" s="135">
        <v>2000.0</v>
      </c>
      <c r="M742" s="135">
        <v>2200.0</v>
      </c>
      <c r="N742" s="143">
        <v>42816.0</v>
      </c>
      <c r="O742" s="135" t="s">
        <v>1765</v>
      </c>
      <c r="P742" s="135" t="s">
        <v>1767</v>
      </c>
      <c r="Q742" s="135" t="s">
        <v>8704</v>
      </c>
      <c r="R742" s="135" t="s">
        <v>8707</v>
      </c>
      <c r="S742" s="135" t="s">
        <v>1176</v>
      </c>
    </row>
    <row r="743">
      <c r="A743" s="135">
        <v>742.0</v>
      </c>
      <c r="B743" s="135" t="s">
        <v>8557</v>
      </c>
      <c r="C743" s="135" t="s">
        <v>108</v>
      </c>
      <c r="D743" s="135">
        <v>7.0</v>
      </c>
      <c r="E743" s="135">
        <v>150.0</v>
      </c>
      <c r="H743" s="135" t="s">
        <v>2604</v>
      </c>
      <c r="I743" s="142">
        <v>46165.023252314815</v>
      </c>
      <c r="J743" s="135" t="s">
        <v>8709</v>
      </c>
      <c r="K743" s="135">
        <v>1100.0</v>
      </c>
      <c r="L743" s="135">
        <v>2100.0</v>
      </c>
      <c r="M743" s="135">
        <v>4100.0</v>
      </c>
      <c r="N743" s="143">
        <v>42333.0</v>
      </c>
      <c r="O743" s="135" t="s">
        <v>1765</v>
      </c>
      <c r="P743" s="135" t="s">
        <v>1767</v>
      </c>
      <c r="S743" s="135" t="s">
        <v>1176</v>
      </c>
    </row>
    <row r="744">
      <c r="A744" s="135">
        <v>743.0</v>
      </c>
      <c r="B744" s="135" t="s">
        <v>8712</v>
      </c>
      <c r="C744" s="135" t="s">
        <v>108</v>
      </c>
      <c r="D744" s="135">
        <v>5.0</v>
      </c>
      <c r="E744" s="135">
        <v>150.0</v>
      </c>
      <c r="F744" s="135">
        <v>3.5</v>
      </c>
      <c r="H744" s="135" t="s">
        <v>8712</v>
      </c>
      <c r="I744" s="142">
        <v>46159.65015046296</v>
      </c>
      <c r="J744" s="135" t="s">
        <v>2100</v>
      </c>
      <c r="K744" s="135">
        <v>1600.0</v>
      </c>
      <c r="L744" s="135">
        <v>30.0</v>
      </c>
      <c r="M744" s="135">
        <v>600.0</v>
      </c>
      <c r="N744" s="143">
        <v>43840.0</v>
      </c>
      <c r="O744" s="135" t="s">
        <v>1765</v>
      </c>
      <c r="P744" s="135" t="s">
        <v>1767</v>
      </c>
      <c r="Q744" s="135" t="s">
        <v>8719</v>
      </c>
      <c r="R744" s="135" t="s">
        <v>8720</v>
      </c>
      <c r="S744" s="135" t="s">
        <v>1176</v>
      </c>
    </row>
    <row r="745">
      <c r="A745" s="135">
        <v>744.0</v>
      </c>
      <c r="B745" s="135" t="s">
        <v>8722</v>
      </c>
      <c r="C745" s="135" t="s">
        <v>108</v>
      </c>
      <c r="D745" s="135">
        <v>11.0</v>
      </c>
      <c r="E745" s="135">
        <v>150.0</v>
      </c>
      <c r="F745" s="135">
        <v>1.8</v>
      </c>
      <c r="G745" s="135">
        <v>0.91</v>
      </c>
      <c r="H745" s="135" t="s">
        <v>8725</v>
      </c>
      <c r="I745" s="142">
        <v>46157.56861111111</v>
      </c>
      <c r="J745" s="135" t="s">
        <v>8726</v>
      </c>
      <c r="K745" s="135">
        <v>1600.0</v>
      </c>
      <c r="L745" s="135">
        <v>300.0</v>
      </c>
      <c r="M745" s="135">
        <v>6800.0</v>
      </c>
      <c r="N745" s="143">
        <v>42430.0</v>
      </c>
      <c r="O745" s="135" t="s">
        <v>1765</v>
      </c>
      <c r="P745" s="135" t="s">
        <v>1767</v>
      </c>
      <c r="Q745" s="135" t="s">
        <v>8730</v>
      </c>
      <c r="R745" s="135" t="s">
        <v>8731</v>
      </c>
      <c r="S745" s="135" t="s">
        <v>1770</v>
      </c>
    </row>
    <row r="746">
      <c r="A746" s="135">
        <v>745.0</v>
      </c>
      <c r="B746" s="135" t="s">
        <v>8733</v>
      </c>
      <c r="C746" s="135" t="s">
        <v>108</v>
      </c>
      <c r="D746" s="135">
        <v>63.0</v>
      </c>
      <c r="E746" s="135">
        <v>150.0</v>
      </c>
      <c r="F746" s="135">
        <v>2.0</v>
      </c>
      <c r="H746" s="135" t="s">
        <v>6312</v>
      </c>
      <c r="I746" s="142">
        <v>46160.178194444445</v>
      </c>
      <c r="J746" s="135" t="s">
        <v>6939</v>
      </c>
      <c r="K746" s="135">
        <v>800.0</v>
      </c>
      <c r="L746" s="135">
        <v>19000.0</v>
      </c>
      <c r="M746" s="135">
        <v>21000.0</v>
      </c>
      <c r="N746" s="143">
        <v>42871.0</v>
      </c>
      <c r="O746" s="135" t="s">
        <v>1765</v>
      </c>
      <c r="P746" s="135" t="s">
        <v>1767</v>
      </c>
      <c r="Q746" s="135" t="s">
        <v>8738</v>
      </c>
      <c r="R746" s="135" t="s">
        <v>8739</v>
      </c>
      <c r="S746" s="135" t="s">
        <v>1770</v>
      </c>
    </row>
    <row r="747">
      <c r="A747" s="135">
        <v>746.0</v>
      </c>
      <c r="B747" s="135" t="s">
        <v>8741</v>
      </c>
      <c r="C747" s="135" t="s">
        <v>108</v>
      </c>
      <c r="D747" s="135">
        <v>3.0</v>
      </c>
      <c r="E747" s="135">
        <v>150.0</v>
      </c>
      <c r="F747" s="135">
        <v>1.3</v>
      </c>
      <c r="H747" s="135" t="s">
        <v>4861</v>
      </c>
      <c r="I747" s="142">
        <v>46171.189722222225</v>
      </c>
      <c r="J747" s="135" t="s">
        <v>2175</v>
      </c>
      <c r="K747" s="135">
        <v>1600.0</v>
      </c>
      <c r="L747" s="135">
        <v>1000.0</v>
      </c>
      <c r="M747" s="135">
        <v>7500.0</v>
      </c>
      <c r="N747" s="143">
        <v>42538.0</v>
      </c>
      <c r="O747" s="135" t="s">
        <v>1903</v>
      </c>
      <c r="P747" s="135" t="s">
        <v>1767</v>
      </c>
      <c r="S747" s="135" t="s">
        <v>1770</v>
      </c>
    </row>
    <row r="748">
      <c r="A748" s="135">
        <v>747.0</v>
      </c>
      <c r="B748" s="135" t="s">
        <v>8746</v>
      </c>
      <c r="C748" s="135" t="s">
        <v>108</v>
      </c>
      <c r="D748" s="135">
        <v>4.0</v>
      </c>
      <c r="E748" s="135">
        <v>150.0</v>
      </c>
      <c r="F748" s="135">
        <v>0.45</v>
      </c>
      <c r="H748" s="135" t="s">
        <v>325</v>
      </c>
      <c r="I748" s="142">
        <v>46177.11486111111</v>
      </c>
      <c r="J748" s="135" t="s">
        <v>1949</v>
      </c>
      <c r="K748" s="135">
        <v>1400.0</v>
      </c>
      <c r="L748" s="135">
        <v>50.0</v>
      </c>
      <c r="M748" s="135">
        <v>700.0</v>
      </c>
      <c r="N748" s="143">
        <v>42331.0</v>
      </c>
      <c r="O748" s="135" t="s">
        <v>1765</v>
      </c>
      <c r="P748" s="135" t="s">
        <v>1767</v>
      </c>
      <c r="Q748" s="135" t="s">
        <v>8751</v>
      </c>
      <c r="R748" s="135" t="s">
        <v>8752</v>
      </c>
      <c r="S748" s="135" t="s">
        <v>1817</v>
      </c>
    </row>
    <row r="749">
      <c r="A749" s="135">
        <v>748.0</v>
      </c>
      <c r="B749" s="135" t="s">
        <v>8756</v>
      </c>
      <c r="C749" s="135" t="s">
        <v>108</v>
      </c>
      <c r="D749" s="135">
        <v>6.0</v>
      </c>
      <c r="E749" s="135">
        <v>150.0</v>
      </c>
      <c r="F749" s="135">
        <v>4.0</v>
      </c>
      <c r="H749" s="135" t="s">
        <v>3687</v>
      </c>
      <c r="I749" s="142">
        <v>46155.75417824074</v>
      </c>
      <c r="J749" s="135" t="s">
        <v>1816</v>
      </c>
      <c r="K749" s="135">
        <v>1600.0</v>
      </c>
      <c r="L749" s="135">
        <v>800.0</v>
      </c>
      <c r="M749" s="135">
        <v>7800.0</v>
      </c>
      <c r="N749" s="143">
        <v>43058.0</v>
      </c>
      <c r="O749" s="135" t="s">
        <v>1765</v>
      </c>
      <c r="P749" s="135" t="s">
        <v>1767</v>
      </c>
      <c r="Q749" s="135" t="s">
        <v>8761</v>
      </c>
      <c r="R749" s="135" t="s">
        <v>8762</v>
      </c>
      <c r="S749" s="135" t="s">
        <v>1176</v>
      </c>
    </row>
    <row r="750">
      <c r="A750" s="135">
        <v>749.0</v>
      </c>
      <c r="B750" s="135" t="s">
        <v>6193</v>
      </c>
      <c r="C750" s="135" t="s">
        <v>108</v>
      </c>
      <c r="D750" s="135">
        <v>23.0</v>
      </c>
      <c r="E750" s="135">
        <v>150.0</v>
      </c>
      <c r="F750" s="135">
        <v>0.9</v>
      </c>
      <c r="H750" s="135" t="s">
        <v>6193</v>
      </c>
      <c r="I750" s="142">
        <v>46168.46083333333</v>
      </c>
      <c r="J750" s="135" t="s">
        <v>8766</v>
      </c>
      <c r="K750" s="135">
        <v>1000.0</v>
      </c>
      <c r="L750" s="135">
        <v>50.0</v>
      </c>
      <c r="M750" s="135">
        <v>1100.0</v>
      </c>
      <c r="N750" s="143">
        <v>43841.0</v>
      </c>
      <c r="O750" s="135" t="s">
        <v>1765</v>
      </c>
      <c r="P750" s="135" t="s">
        <v>1767</v>
      </c>
      <c r="Q750" s="135" t="s">
        <v>8770</v>
      </c>
      <c r="R750" s="135" t="s">
        <v>8773</v>
      </c>
      <c r="S750" s="135" t="s">
        <v>1820</v>
      </c>
    </row>
    <row r="751">
      <c r="A751" s="135">
        <v>750.0</v>
      </c>
      <c r="B751" s="135" t="s">
        <v>8774</v>
      </c>
      <c r="C751" s="135" t="s">
        <v>108</v>
      </c>
      <c r="D751" s="135">
        <v>1.0</v>
      </c>
      <c r="E751" s="135">
        <v>150.0</v>
      </c>
      <c r="F751" s="135">
        <v>7.0</v>
      </c>
      <c r="H751" s="135" t="s">
        <v>4925</v>
      </c>
      <c r="I751" s="142">
        <v>46156.64729166667</v>
      </c>
      <c r="J751" s="135" t="s">
        <v>3868</v>
      </c>
      <c r="K751" s="135">
        <v>2200.0</v>
      </c>
      <c r="L751" s="135">
        <v>400.0</v>
      </c>
      <c r="M751" s="135">
        <v>3300.0</v>
      </c>
      <c r="N751" s="143">
        <v>43718.0</v>
      </c>
      <c r="O751" s="135" t="s">
        <v>1765</v>
      </c>
      <c r="P751" s="135" t="s">
        <v>1767</v>
      </c>
      <c r="Q751" s="135" t="s">
        <v>8779</v>
      </c>
      <c r="R751" s="135" t="s">
        <v>8781</v>
      </c>
      <c r="S751" s="135" t="s">
        <v>1176</v>
      </c>
    </row>
    <row r="752">
      <c r="A752" s="135">
        <v>751.0</v>
      </c>
      <c r="B752" s="135" t="s">
        <v>8783</v>
      </c>
      <c r="C752" s="135" t="s">
        <v>108</v>
      </c>
      <c r="D752" s="135">
        <v>72.0</v>
      </c>
      <c r="E752" s="135">
        <v>150.0</v>
      </c>
      <c r="F752" s="135">
        <v>0.8</v>
      </c>
      <c r="H752" s="135" t="s">
        <v>4564</v>
      </c>
      <c r="I752" s="142">
        <v>46159.51741898148</v>
      </c>
      <c r="J752" s="135" t="s">
        <v>8786</v>
      </c>
      <c r="K752" s="135">
        <v>2000.0</v>
      </c>
      <c r="L752" s="135">
        <v>11000.0</v>
      </c>
      <c r="M752" s="135">
        <v>188000.0</v>
      </c>
      <c r="N752" s="143">
        <v>42375.0</v>
      </c>
      <c r="O752" s="135" t="s">
        <v>1903</v>
      </c>
      <c r="P752" s="135" t="s">
        <v>1767</v>
      </c>
      <c r="Q752" s="135" t="s">
        <v>8790</v>
      </c>
      <c r="R752" s="135" t="s">
        <v>8791</v>
      </c>
      <c r="S752" s="135" t="s">
        <v>1871</v>
      </c>
    </row>
    <row r="753">
      <c r="A753" s="135">
        <v>752.0</v>
      </c>
      <c r="B753" s="135" t="s">
        <v>8794</v>
      </c>
      <c r="C753" s="135" t="s">
        <v>108</v>
      </c>
      <c r="D753" s="135">
        <v>64.0</v>
      </c>
      <c r="E753" s="135">
        <v>150.0</v>
      </c>
      <c r="F753" s="135">
        <v>2.5</v>
      </c>
      <c r="H753" s="135" t="s">
        <v>1981</v>
      </c>
      <c r="I753" s="142">
        <v>46190.339108796295</v>
      </c>
      <c r="J753" s="135" t="s">
        <v>4314</v>
      </c>
      <c r="K753" s="135">
        <v>300.0</v>
      </c>
      <c r="L753" s="135">
        <v>8600.0</v>
      </c>
      <c r="M753" s="135">
        <v>30000.0</v>
      </c>
      <c r="N753" s="143">
        <v>43386.0</v>
      </c>
      <c r="O753" s="135" t="s">
        <v>1765</v>
      </c>
      <c r="P753" s="135" t="s">
        <v>1767</v>
      </c>
      <c r="Q753" s="135" t="s">
        <v>8798</v>
      </c>
      <c r="R753" s="135" t="s">
        <v>8799</v>
      </c>
      <c r="S753" s="135" t="s">
        <v>1176</v>
      </c>
    </row>
    <row r="754">
      <c r="A754" s="135">
        <v>753.0</v>
      </c>
      <c r="B754" s="135" t="s">
        <v>8800</v>
      </c>
      <c r="C754" s="135" t="s">
        <v>108</v>
      </c>
      <c r="D754" s="135">
        <v>67.0</v>
      </c>
      <c r="E754" s="135">
        <v>150.0</v>
      </c>
      <c r="F754" s="135">
        <v>3.0</v>
      </c>
      <c r="H754" s="135" t="s">
        <v>3283</v>
      </c>
      <c r="I754" s="142">
        <v>46167.74579861111</v>
      </c>
      <c r="J754" s="135" t="s">
        <v>8804</v>
      </c>
      <c r="K754" s="135">
        <v>500.0</v>
      </c>
      <c r="L754" s="135">
        <v>100.0</v>
      </c>
      <c r="M754" s="135">
        <v>150.0</v>
      </c>
      <c r="N754" s="143">
        <v>43840.0</v>
      </c>
      <c r="O754" s="135" t="s">
        <v>1765</v>
      </c>
      <c r="P754" s="135" t="s">
        <v>1767</v>
      </c>
      <c r="Q754" s="135" t="s">
        <v>8806</v>
      </c>
      <c r="S754" s="135" t="s">
        <v>1832</v>
      </c>
    </row>
    <row r="755">
      <c r="A755" s="135">
        <v>754.0</v>
      </c>
      <c r="B755" s="135" t="s">
        <v>8809</v>
      </c>
      <c r="C755" s="135" t="s">
        <v>108</v>
      </c>
      <c r="D755" s="135">
        <v>35.0</v>
      </c>
      <c r="E755" s="135">
        <v>150.0</v>
      </c>
      <c r="F755" s="135">
        <v>0.2</v>
      </c>
      <c r="H755" s="135" t="s">
        <v>8812</v>
      </c>
      <c r="I755" s="142">
        <v>46172.28194444445</v>
      </c>
      <c r="J755" s="135" t="s">
        <v>8317</v>
      </c>
      <c r="K755" s="135">
        <v>2000.0</v>
      </c>
      <c r="L755" s="135">
        <v>2100.0</v>
      </c>
      <c r="M755" s="135">
        <v>2500.0</v>
      </c>
      <c r="N755" s="143">
        <v>43840.0</v>
      </c>
      <c r="O755" s="135" t="s">
        <v>1903</v>
      </c>
      <c r="P755" s="135" t="s">
        <v>1767</v>
      </c>
      <c r="Q755" s="135" t="s">
        <v>8816</v>
      </c>
      <c r="R755" s="135" t="s">
        <v>8818</v>
      </c>
      <c r="S755" s="135" t="s">
        <v>8820</v>
      </c>
    </row>
    <row r="756">
      <c r="A756" s="135">
        <v>755.0</v>
      </c>
      <c r="B756" s="135" t="s">
        <v>8822</v>
      </c>
      <c r="C756" s="135" t="s">
        <v>108</v>
      </c>
      <c r="D756" s="135">
        <v>67.0</v>
      </c>
      <c r="E756" s="135">
        <v>150.0</v>
      </c>
      <c r="F756" s="135">
        <v>1.6</v>
      </c>
      <c r="H756" s="135" t="s">
        <v>3801</v>
      </c>
      <c r="I756" s="142">
        <v>46175.0340162037</v>
      </c>
      <c r="J756" s="135" t="s">
        <v>1865</v>
      </c>
      <c r="K756" s="135">
        <v>250.0</v>
      </c>
      <c r="L756" s="135">
        <v>4700.0</v>
      </c>
      <c r="M756" s="135">
        <v>4900.0</v>
      </c>
      <c r="N756" s="143">
        <v>42847.0</v>
      </c>
      <c r="O756" s="135" t="s">
        <v>1846</v>
      </c>
      <c r="P756" s="135" t="s">
        <v>1767</v>
      </c>
      <c r="S756" s="135" t="s">
        <v>1770</v>
      </c>
    </row>
    <row r="757">
      <c r="A757" s="135">
        <v>756.0</v>
      </c>
      <c r="B757" s="135" t="s">
        <v>8826</v>
      </c>
      <c r="C757" s="135" t="s">
        <v>108</v>
      </c>
      <c r="D757" s="135">
        <v>54.0</v>
      </c>
      <c r="E757" s="135">
        <v>150.0</v>
      </c>
      <c r="F757" s="135">
        <v>8.0</v>
      </c>
      <c r="H757" s="135" t="s">
        <v>137</v>
      </c>
      <c r="I757" s="142">
        <v>46162.30158564815</v>
      </c>
      <c r="J757" s="135" t="s">
        <v>8317</v>
      </c>
      <c r="K757" s="135">
        <v>450.0</v>
      </c>
      <c r="L757" s="135">
        <v>5700.0</v>
      </c>
      <c r="M757" s="135">
        <v>8200.0</v>
      </c>
      <c r="N757" s="143">
        <v>43178.0</v>
      </c>
      <c r="O757" s="135" t="s">
        <v>1903</v>
      </c>
      <c r="P757" s="135" t="s">
        <v>1767</v>
      </c>
      <c r="Q757" s="135" t="s">
        <v>8831</v>
      </c>
      <c r="S757" s="135" t="s">
        <v>3495</v>
      </c>
    </row>
    <row r="758">
      <c r="A758" s="135">
        <v>757.0</v>
      </c>
      <c r="B758" s="135" t="s">
        <v>8834</v>
      </c>
      <c r="C758" s="135" t="s">
        <v>108</v>
      </c>
      <c r="D758" s="135">
        <v>7.0</v>
      </c>
      <c r="E758" s="135">
        <v>150.0</v>
      </c>
      <c r="F758" s="135">
        <v>8.0</v>
      </c>
      <c r="H758" s="135" t="s">
        <v>8836</v>
      </c>
      <c r="I758" s="142">
        <v>46188.53803240741</v>
      </c>
      <c r="J758" s="135" t="s">
        <v>1834</v>
      </c>
      <c r="K758" s="135">
        <v>200.0</v>
      </c>
      <c r="L758" s="135">
        <v>1400.0</v>
      </c>
      <c r="M758" s="135">
        <v>3700.0</v>
      </c>
      <c r="N758" s="143">
        <v>43839.0</v>
      </c>
      <c r="O758" s="135" t="s">
        <v>1846</v>
      </c>
      <c r="P758" s="135" t="s">
        <v>1767</v>
      </c>
      <c r="S758" s="135" t="s">
        <v>1176</v>
      </c>
    </row>
    <row r="759">
      <c r="A759" s="135">
        <v>758.0</v>
      </c>
      <c r="B759" s="135" t="s">
        <v>8841</v>
      </c>
      <c r="C759" s="135" t="s">
        <v>108</v>
      </c>
      <c r="D759" s="135">
        <v>48.0</v>
      </c>
      <c r="E759" s="135">
        <v>150.0</v>
      </c>
      <c r="H759" s="135" t="s">
        <v>266</v>
      </c>
      <c r="I759" s="142">
        <v>46169.98427083333</v>
      </c>
      <c r="J759" s="135" t="s">
        <v>1782</v>
      </c>
      <c r="K759" s="135">
        <v>700.0</v>
      </c>
      <c r="L759" s="135">
        <v>100.0</v>
      </c>
      <c r="M759" s="135">
        <v>3600.0</v>
      </c>
      <c r="N759" s="143">
        <v>43840.0</v>
      </c>
      <c r="O759" s="135" t="s">
        <v>1765</v>
      </c>
      <c r="P759" s="135" t="s">
        <v>1767</v>
      </c>
      <c r="S759" s="135" t="s">
        <v>1176</v>
      </c>
    </row>
    <row r="760">
      <c r="A760" s="135">
        <v>759.0</v>
      </c>
      <c r="B760" s="135" t="s">
        <v>8846</v>
      </c>
      <c r="C760" s="135" t="s">
        <v>108</v>
      </c>
      <c r="D760" s="135">
        <v>57.0</v>
      </c>
      <c r="E760" s="135">
        <v>150.0</v>
      </c>
      <c r="F760" s="135">
        <v>0.35</v>
      </c>
      <c r="H760" s="135" t="s">
        <v>2181</v>
      </c>
      <c r="I760" s="142">
        <v>46155.71135416667</v>
      </c>
      <c r="J760" s="135" t="s">
        <v>2592</v>
      </c>
      <c r="K760" s="135">
        <v>1400.0</v>
      </c>
      <c r="L760" s="135">
        <v>2500.0</v>
      </c>
      <c r="M760" s="135">
        <v>2500.0</v>
      </c>
      <c r="N760" s="143">
        <v>42871.0</v>
      </c>
      <c r="O760" s="135" t="s">
        <v>1765</v>
      </c>
      <c r="P760" s="135" t="s">
        <v>1767</v>
      </c>
      <c r="Q760" s="135" t="s">
        <v>8850</v>
      </c>
      <c r="R760" s="135" t="s">
        <v>8853</v>
      </c>
      <c r="S760" s="135" t="s">
        <v>1770</v>
      </c>
    </row>
    <row r="761">
      <c r="A761" s="135">
        <v>760.0</v>
      </c>
      <c r="B761" s="135" t="s">
        <v>8854</v>
      </c>
      <c r="C761" s="135" t="s">
        <v>108</v>
      </c>
      <c r="D761" s="135">
        <v>2.0</v>
      </c>
      <c r="E761" s="135">
        <v>150.0</v>
      </c>
      <c r="H761" s="135" t="s">
        <v>8215</v>
      </c>
      <c r="I761" s="142">
        <v>46158.08765046296</v>
      </c>
      <c r="J761" s="135" t="s">
        <v>1908</v>
      </c>
      <c r="K761" s="135">
        <v>1600.0</v>
      </c>
      <c r="L761" s="135">
        <v>2300.0</v>
      </c>
      <c r="M761" s="135">
        <v>3600.0</v>
      </c>
      <c r="N761" s="143">
        <v>42670.0</v>
      </c>
      <c r="O761" s="135" t="s">
        <v>1765</v>
      </c>
      <c r="P761" s="135" t="s">
        <v>1767</v>
      </c>
      <c r="Q761" s="135" t="s">
        <v>8859</v>
      </c>
      <c r="R761" s="135" t="s">
        <v>8861</v>
      </c>
      <c r="S761" s="135" t="s">
        <v>1176</v>
      </c>
    </row>
    <row r="762">
      <c r="A762" s="135">
        <v>761.0</v>
      </c>
      <c r="B762" s="135" t="s">
        <v>8863</v>
      </c>
      <c r="C762" s="135" t="s">
        <v>108</v>
      </c>
      <c r="D762" s="135">
        <v>61.0</v>
      </c>
      <c r="E762" s="135">
        <v>150.0</v>
      </c>
      <c r="F762" s="135">
        <v>0.9</v>
      </c>
      <c r="H762" s="135" t="s">
        <v>313</v>
      </c>
      <c r="I762" s="142">
        <v>46168.15409722222</v>
      </c>
      <c r="J762" s="135" t="s">
        <v>4089</v>
      </c>
      <c r="K762" s="135">
        <v>3400.0</v>
      </c>
      <c r="L762" s="135">
        <v>8100.0</v>
      </c>
      <c r="M762" s="135">
        <v>8400.0</v>
      </c>
      <c r="N762" s="143">
        <v>42401.0</v>
      </c>
      <c r="O762" s="135" t="s">
        <v>1765</v>
      </c>
      <c r="P762" s="135" t="s">
        <v>1767</v>
      </c>
      <c r="Q762" s="135" t="s">
        <v>8870</v>
      </c>
      <c r="S762" s="135" t="s">
        <v>1770</v>
      </c>
    </row>
    <row r="763">
      <c r="A763" s="135">
        <v>762.0</v>
      </c>
      <c r="B763" s="135" t="s">
        <v>8872</v>
      </c>
      <c r="C763" s="135" t="s">
        <v>108</v>
      </c>
      <c r="D763" s="135">
        <v>4.0</v>
      </c>
      <c r="E763" s="135">
        <v>150.0</v>
      </c>
      <c r="F763" s="135">
        <v>3.5</v>
      </c>
      <c r="H763" s="135" t="s">
        <v>4564</v>
      </c>
      <c r="I763" s="142">
        <v>46155.56789351852</v>
      </c>
      <c r="J763" s="135" t="s">
        <v>8874</v>
      </c>
      <c r="K763" s="135">
        <v>1500.0</v>
      </c>
      <c r="L763" s="135">
        <v>11000.0</v>
      </c>
      <c r="M763" s="135">
        <v>187000.0</v>
      </c>
      <c r="N763" s="143">
        <v>42448.0</v>
      </c>
      <c r="O763" s="135" t="s">
        <v>1765</v>
      </c>
      <c r="P763" s="135" t="s">
        <v>1767</v>
      </c>
      <c r="Q763" s="135" t="s">
        <v>8877</v>
      </c>
      <c r="R763" s="135" t="s">
        <v>8878</v>
      </c>
      <c r="S763" s="135" t="s">
        <v>8880</v>
      </c>
    </row>
    <row r="764">
      <c r="A764" s="135">
        <v>763.0</v>
      </c>
      <c r="B764" s="135" t="s">
        <v>8881</v>
      </c>
      <c r="C764" s="135" t="s">
        <v>108</v>
      </c>
      <c r="D764" s="135">
        <v>5.0</v>
      </c>
      <c r="E764" s="135">
        <v>150.0</v>
      </c>
      <c r="H764" s="135" t="s">
        <v>4209</v>
      </c>
      <c r="I764" s="142">
        <v>46168.72069444445</v>
      </c>
      <c r="J764" s="135" t="s">
        <v>2303</v>
      </c>
      <c r="K764" s="135">
        <v>1700.0</v>
      </c>
      <c r="L764" s="135">
        <v>350.0</v>
      </c>
      <c r="M764" s="135">
        <v>600.0</v>
      </c>
      <c r="N764" s="143">
        <v>43841.0</v>
      </c>
      <c r="O764" s="135" t="s">
        <v>1765</v>
      </c>
      <c r="P764" s="135" t="s">
        <v>1767</v>
      </c>
      <c r="S764" s="135" t="s">
        <v>1176</v>
      </c>
    </row>
    <row r="765">
      <c r="A765" s="135">
        <v>764.0</v>
      </c>
      <c r="B765" s="135" t="s">
        <v>8888</v>
      </c>
      <c r="C765" s="135" t="s">
        <v>108</v>
      </c>
      <c r="D765" s="135">
        <v>30.0</v>
      </c>
      <c r="E765" s="135">
        <v>150.0</v>
      </c>
      <c r="H765" s="135" t="s">
        <v>112</v>
      </c>
      <c r="I765" s="142">
        <v>46181.14524305556</v>
      </c>
      <c r="J765" s="135" t="s">
        <v>2095</v>
      </c>
      <c r="K765" s="135">
        <v>350.0</v>
      </c>
      <c r="L765" s="135">
        <v>4200.0</v>
      </c>
      <c r="M765" s="135">
        <v>4900.0</v>
      </c>
      <c r="N765" s="143">
        <v>43977.0</v>
      </c>
      <c r="O765" s="135" t="s">
        <v>1765</v>
      </c>
      <c r="P765" s="135" t="s">
        <v>1767</v>
      </c>
      <c r="S765" s="135" t="s">
        <v>1176</v>
      </c>
    </row>
    <row r="766">
      <c r="A766" s="135">
        <v>765.0</v>
      </c>
      <c r="B766" s="135" t="s">
        <v>8892</v>
      </c>
      <c r="C766" s="135" t="s">
        <v>108</v>
      </c>
      <c r="D766" s="135">
        <v>9.0</v>
      </c>
      <c r="E766" s="135">
        <v>150.0</v>
      </c>
      <c r="H766" s="135" t="s">
        <v>2604</v>
      </c>
      <c r="I766" s="142">
        <v>46156.37751157407</v>
      </c>
      <c r="J766" s="135" t="s">
        <v>8895</v>
      </c>
      <c r="K766" s="135">
        <v>1900.0</v>
      </c>
      <c r="L766" s="135">
        <v>2300.0</v>
      </c>
      <c r="M766" s="135">
        <v>4400.0</v>
      </c>
      <c r="N766" s="143">
        <v>43836.0</v>
      </c>
      <c r="O766" s="135" t="s">
        <v>1765</v>
      </c>
      <c r="P766" s="135" t="s">
        <v>1767</v>
      </c>
      <c r="Q766" s="135" t="s">
        <v>8898</v>
      </c>
      <c r="R766" s="135" t="s">
        <v>8899</v>
      </c>
      <c r="S766" s="135" t="s">
        <v>1176</v>
      </c>
    </row>
    <row r="767">
      <c r="A767" s="135">
        <v>766.0</v>
      </c>
      <c r="B767" s="135" t="s">
        <v>8902</v>
      </c>
      <c r="C767" s="135" t="s">
        <v>108</v>
      </c>
      <c r="D767" s="135">
        <v>10.0</v>
      </c>
      <c r="E767" s="135">
        <v>150.0</v>
      </c>
      <c r="F767" s="135">
        <v>0.25</v>
      </c>
      <c r="H767" s="135" t="s">
        <v>2128</v>
      </c>
      <c r="I767" s="142">
        <v>46184.463009259256</v>
      </c>
      <c r="J767" s="135" t="s">
        <v>8905</v>
      </c>
      <c r="K767" s="135">
        <v>400.0</v>
      </c>
      <c r="L767" s="135">
        <v>2900.0</v>
      </c>
      <c r="M767" s="135">
        <v>3000.0</v>
      </c>
      <c r="N767" s="143">
        <v>43807.0</v>
      </c>
      <c r="O767" s="135" t="s">
        <v>1765</v>
      </c>
      <c r="P767" s="135" t="s">
        <v>1767</v>
      </c>
      <c r="Q767" s="135" t="s">
        <v>8907</v>
      </c>
      <c r="R767" s="135" t="s">
        <v>8910</v>
      </c>
      <c r="S767" s="135" t="s">
        <v>1770</v>
      </c>
    </row>
    <row r="768">
      <c r="A768" s="135">
        <v>767.0</v>
      </c>
      <c r="B768" s="135" t="s">
        <v>8912</v>
      </c>
      <c r="C768" s="135" t="s">
        <v>108</v>
      </c>
      <c r="D768" s="135">
        <v>30.0</v>
      </c>
      <c r="E768" s="135">
        <v>150.0</v>
      </c>
      <c r="F768" s="135">
        <v>2.0</v>
      </c>
      <c r="H768" s="135" t="s">
        <v>3622</v>
      </c>
      <c r="I768" s="142">
        <v>46160.5691087963</v>
      </c>
      <c r="J768" s="135" t="s">
        <v>7372</v>
      </c>
      <c r="K768" s="135">
        <v>250.0</v>
      </c>
      <c r="L768" s="135">
        <v>500.0</v>
      </c>
      <c r="M768" s="135">
        <v>700.0</v>
      </c>
      <c r="N768" s="143">
        <v>43873.0</v>
      </c>
      <c r="O768" s="135" t="s">
        <v>1765</v>
      </c>
      <c r="P768" s="135" t="s">
        <v>1767</v>
      </c>
      <c r="S768" s="135" t="s">
        <v>1770</v>
      </c>
    </row>
    <row r="769">
      <c r="A769" s="135">
        <v>768.0</v>
      </c>
      <c r="B769" s="135" t="s">
        <v>8917</v>
      </c>
      <c r="C769" s="135" t="s">
        <v>108</v>
      </c>
      <c r="D769" s="135">
        <v>53.0</v>
      </c>
      <c r="E769" s="135">
        <v>150.0</v>
      </c>
      <c r="F769" s="135">
        <v>4.0</v>
      </c>
      <c r="H769" s="135" t="s">
        <v>2999</v>
      </c>
      <c r="I769" s="142">
        <v>46160.86288194444</v>
      </c>
      <c r="J769" s="135" t="s">
        <v>3804</v>
      </c>
      <c r="K769" s="135">
        <v>200.0</v>
      </c>
      <c r="L769" s="135">
        <v>1300.0</v>
      </c>
      <c r="M769" s="135">
        <v>1600.0</v>
      </c>
      <c r="N769" s="143">
        <v>42513.0</v>
      </c>
      <c r="O769" s="135" t="s">
        <v>1846</v>
      </c>
      <c r="P769" s="135" t="s">
        <v>1767</v>
      </c>
      <c r="Q769" s="135" t="s">
        <v>8925</v>
      </c>
      <c r="R769" s="135" t="s">
        <v>8926</v>
      </c>
      <c r="S769" s="135" t="s">
        <v>1788</v>
      </c>
    </row>
    <row r="770">
      <c r="A770" s="135">
        <v>769.0</v>
      </c>
      <c r="B770" s="135" t="s">
        <v>8928</v>
      </c>
      <c r="C770" s="135" t="s">
        <v>108</v>
      </c>
      <c r="D770" s="135">
        <v>64.0</v>
      </c>
      <c r="E770" s="135">
        <v>150.0</v>
      </c>
      <c r="F770" s="135">
        <v>3.0</v>
      </c>
      <c r="H770" s="135" t="s">
        <v>4360</v>
      </c>
      <c r="I770" s="142">
        <v>46157.64603009259</v>
      </c>
      <c r="J770" s="135" t="s">
        <v>1859</v>
      </c>
      <c r="K770" s="135">
        <v>250.0</v>
      </c>
      <c r="L770" s="135">
        <v>24000.0</v>
      </c>
      <c r="M770" s="135">
        <v>29000.0</v>
      </c>
      <c r="N770" s="143">
        <v>43840.0</v>
      </c>
      <c r="O770" s="135" t="s">
        <v>1846</v>
      </c>
      <c r="P770" s="135" t="s">
        <v>1767</v>
      </c>
      <c r="Q770" s="135" t="s">
        <v>8932</v>
      </c>
      <c r="R770" s="135" t="s">
        <v>8934</v>
      </c>
      <c r="S770" s="135" t="s">
        <v>1770</v>
      </c>
    </row>
    <row r="771">
      <c r="A771" s="135">
        <v>770.0</v>
      </c>
      <c r="B771" s="135" t="s">
        <v>8935</v>
      </c>
      <c r="C771" s="135" t="s">
        <v>108</v>
      </c>
      <c r="D771" s="135">
        <v>39.0</v>
      </c>
      <c r="E771" s="135">
        <v>150.0</v>
      </c>
      <c r="F771" s="135">
        <v>1.8</v>
      </c>
      <c r="H771" s="135" t="s">
        <v>8395</v>
      </c>
      <c r="I771" s="142">
        <v>46188.025300925925</v>
      </c>
      <c r="J771" s="135" t="s">
        <v>2592</v>
      </c>
      <c r="K771" s="135">
        <v>600.0</v>
      </c>
      <c r="L771" s="135">
        <v>450.0</v>
      </c>
      <c r="M771" s="135">
        <v>3400.0</v>
      </c>
      <c r="N771" s="143">
        <v>42307.0</v>
      </c>
      <c r="O771" s="135" t="s">
        <v>1765</v>
      </c>
      <c r="P771" s="135" t="s">
        <v>1767</v>
      </c>
      <c r="S771" s="135" t="s">
        <v>1788</v>
      </c>
    </row>
    <row r="772">
      <c r="A772" s="135">
        <v>771.0</v>
      </c>
      <c r="B772" s="135" t="s">
        <v>8941</v>
      </c>
      <c r="C772" s="135" t="s">
        <v>108</v>
      </c>
      <c r="D772" s="135">
        <v>39.0</v>
      </c>
      <c r="E772" s="135">
        <v>150.0</v>
      </c>
      <c r="F772" s="135">
        <v>2.5</v>
      </c>
      <c r="H772" s="135" t="s">
        <v>3283</v>
      </c>
      <c r="I772" s="142">
        <v>46189.89665509259</v>
      </c>
      <c r="J772" s="135" t="s">
        <v>8943</v>
      </c>
      <c r="K772" s="135">
        <v>500.0</v>
      </c>
      <c r="L772" s="135">
        <v>250.0</v>
      </c>
      <c r="M772" s="135">
        <v>250.0</v>
      </c>
      <c r="N772" s="143">
        <v>42643.0</v>
      </c>
      <c r="O772" s="135" t="s">
        <v>1765</v>
      </c>
      <c r="P772" s="135" t="s">
        <v>1767</v>
      </c>
      <c r="S772" s="135" t="s">
        <v>1832</v>
      </c>
    </row>
    <row r="773">
      <c r="A773" s="135">
        <v>772.0</v>
      </c>
      <c r="B773" s="135" t="s">
        <v>8947</v>
      </c>
      <c r="C773" s="135" t="s">
        <v>108</v>
      </c>
      <c r="D773" s="135">
        <v>10.0</v>
      </c>
      <c r="E773" s="135">
        <v>150.0</v>
      </c>
      <c r="H773" s="135" t="s">
        <v>3686</v>
      </c>
      <c r="I773" s="142">
        <v>46166.34340277778</v>
      </c>
      <c r="J773" s="135" t="s">
        <v>2100</v>
      </c>
      <c r="K773" s="135">
        <v>1600.0</v>
      </c>
      <c r="L773" s="135">
        <v>200.0</v>
      </c>
      <c r="M773" s="135">
        <v>3300.0</v>
      </c>
      <c r="N773" s="143">
        <v>43840.0</v>
      </c>
      <c r="O773" s="135" t="s">
        <v>1765</v>
      </c>
      <c r="P773" s="135" t="s">
        <v>1767</v>
      </c>
      <c r="S773" s="135" t="s">
        <v>1770</v>
      </c>
    </row>
    <row r="774">
      <c r="A774" s="135">
        <v>773.0</v>
      </c>
      <c r="B774" s="135" t="s">
        <v>8956</v>
      </c>
      <c r="C774" s="135" t="s">
        <v>108</v>
      </c>
      <c r="D774" s="135">
        <v>57.0</v>
      </c>
      <c r="E774" s="135">
        <v>150.0</v>
      </c>
      <c r="F774" s="135">
        <v>2.5</v>
      </c>
      <c r="H774" s="135" t="s">
        <v>313</v>
      </c>
      <c r="I774" s="142">
        <v>46160.09042824074</v>
      </c>
      <c r="J774" s="135" t="s">
        <v>1863</v>
      </c>
      <c r="K774" s="135">
        <v>1300.0</v>
      </c>
      <c r="L774" s="135">
        <v>6600.0</v>
      </c>
      <c r="M774" s="135">
        <v>6900.0</v>
      </c>
      <c r="N774" s="143">
        <v>42397.0</v>
      </c>
      <c r="O774" s="135" t="s">
        <v>1765</v>
      </c>
      <c r="P774" s="135" t="s">
        <v>1767</v>
      </c>
      <c r="S774" s="135" t="s">
        <v>1770</v>
      </c>
    </row>
    <row r="775">
      <c r="A775" s="135">
        <v>774.0</v>
      </c>
      <c r="B775" s="135" t="s">
        <v>8968</v>
      </c>
      <c r="C775" s="135" t="s">
        <v>108</v>
      </c>
      <c r="D775" s="135">
        <v>38.0</v>
      </c>
      <c r="E775" s="135">
        <v>150.0</v>
      </c>
      <c r="H775" s="135" t="s">
        <v>198</v>
      </c>
      <c r="I775" s="142">
        <v>46175.47033564815</v>
      </c>
      <c r="J775" s="135" t="s">
        <v>2100</v>
      </c>
      <c r="K775" s="135">
        <v>1200.0</v>
      </c>
      <c r="L775" s="135">
        <v>10000.0</v>
      </c>
      <c r="M775" s="135">
        <v>15000.0</v>
      </c>
      <c r="N775" s="143">
        <v>43841.0</v>
      </c>
      <c r="O775" s="135" t="s">
        <v>1846</v>
      </c>
      <c r="P775" s="135" t="s">
        <v>1767</v>
      </c>
      <c r="Q775" s="135" t="s">
        <v>8973</v>
      </c>
      <c r="R775" s="135" t="s">
        <v>8974</v>
      </c>
      <c r="S775" s="135" t="s">
        <v>1176</v>
      </c>
    </row>
    <row r="776">
      <c r="A776" s="135">
        <v>775.0</v>
      </c>
      <c r="B776" s="135" t="s">
        <v>2588</v>
      </c>
      <c r="C776" s="135" t="s">
        <v>108</v>
      </c>
      <c r="D776" s="135">
        <v>5.0</v>
      </c>
      <c r="E776" s="135">
        <v>150.0</v>
      </c>
      <c r="F776" s="135">
        <v>0.5</v>
      </c>
      <c r="H776" s="135" t="s">
        <v>1771</v>
      </c>
      <c r="I776" s="142">
        <v>46166.15241898148</v>
      </c>
      <c r="J776" s="135" t="s">
        <v>2592</v>
      </c>
      <c r="K776" s="135">
        <v>2100.0</v>
      </c>
      <c r="L776" s="135">
        <v>1600.0</v>
      </c>
      <c r="M776" s="135">
        <v>3300.0</v>
      </c>
      <c r="N776" s="143">
        <v>43839.0</v>
      </c>
      <c r="O776" s="135" t="s">
        <v>1765</v>
      </c>
      <c r="P776" s="135" t="s">
        <v>1767</v>
      </c>
      <c r="Q776" s="135" t="s">
        <v>2595</v>
      </c>
      <c r="R776" s="135" t="s">
        <v>2597</v>
      </c>
      <c r="S776" s="135" t="s">
        <v>1770</v>
      </c>
    </row>
    <row r="777">
      <c r="A777" s="135">
        <v>776.0</v>
      </c>
      <c r="B777" s="135" t="s">
        <v>8979</v>
      </c>
      <c r="C777" s="135" t="s">
        <v>108</v>
      </c>
      <c r="D777" s="135">
        <v>13.0</v>
      </c>
      <c r="E777" s="135">
        <v>150.0</v>
      </c>
      <c r="H777" s="135" t="s">
        <v>1981</v>
      </c>
      <c r="I777" s="142">
        <v>46189.22724537037</v>
      </c>
      <c r="J777" s="135" t="s">
        <v>6939</v>
      </c>
      <c r="K777" s="135">
        <v>1200.0</v>
      </c>
      <c r="L777" s="135">
        <v>8700.0</v>
      </c>
      <c r="M777" s="135">
        <v>31000.0</v>
      </c>
      <c r="N777" s="143">
        <v>43840.0</v>
      </c>
      <c r="O777" s="135" t="s">
        <v>1765</v>
      </c>
      <c r="P777" s="135" t="s">
        <v>1767</v>
      </c>
      <c r="S777" s="135" t="s">
        <v>1770</v>
      </c>
    </row>
    <row r="778">
      <c r="A778" s="135">
        <v>777.0</v>
      </c>
      <c r="B778" s="135" t="s">
        <v>8984</v>
      </c>
      <c r="C778" s="135" t="s">
        <v>108</v>
      </c>
      <c r="D778" s="135">
        <v>53.0</v>
      </c>
      <c r="E778" s="135">
        <v>150.0</v>
      </c>
      <c r="F778" s="135">
        <v>2.5</v>
      </c>
      <c r="G778" s="135">
        <v>1.13</v>
      </c>
      <c r="H778" s="135" t="s">
        <v>2909</v>
      </c>
      <c r="I778" s="142">
        <v>46183.42350694445</v>
      </c>
      <c r="J778" s="135" t="s">
        <v>1920</v>
      </c>
      <c r="K778" s="135">
        <v>300.0</v>
      </c>
      <c r="L778" s="135">
        <v>3600.0</v>
      </c>
      <c r="M778" s="135">
        <v>5000.0</v>
      </c>
      <c r="N778" s="143">
        <v>42286.0</v>
      </c>
      <c r="O778" s="135" t="s">
        <v>1846</v>
      </c>
      <c r="P778" s="135" t="s">
        <v>1767</v>
      </c>
      <c r="Q778" s="135" t="s">
        <v>8991</v>
      </c>
      <c r="R778" s="135" t="s">
        <v>8992</v>
      </c>
      <c r="S778" s="135" t="s">
        <v>1788</v>
      </c>
    </row>
    <row r="779">
      <c r="A779" s="135">
        <v>778.0</v>
      </c>
      <c r="B779" s="135" t="s">
        <v>8993</v>
      </c>
      <c r="C779" s="135" t="s">
        <v>108</v>
      </c>
      <c r="D779" s="135">
        <v>9.0</v>
      </c>
      <c r="E779" s="135">
        <v>150.0</v>
      </c>
      <c r="F779" s="135">
        <v>1.5</v>
      </c>
      <c r="H779" s="135" t="s">
        <v>1850</v>
      </c>
      <c r="I779" s="142">
        <v>46189.20150462963</v>
      </c>
      <c r="J779" s="135" t="s">
        <v>1859</v>
      </c>
      <c r="K779" s="135">
        <v>1200.0</v>
      </c>
      <c r="L779" s="135">
        <v>8600.0</v>
      </c>
      <c r="M779" s="135">
        <v>9600.0</v>
      </c>
      <c r="N779" s="143">
        <v>43841.0</v>
      </c>
      <c r="O779" s="135" t="s">
        <v>1765</v>
      </c>
      <c r="P779" s="135" t="s">
        <v>1767</v>
      </c>
      <c r="S779" s="135" t="s">
        <v>1832</v>
      </c>
    </row>
    <row r="780">
      <c r="A780" s="135">
        <v>779.0</v>
      </c>
      <c r="B780" s="135" t="s">
        <v>3356</v>
      </c>
      <c r="C780" s="135" t="s">
        <v>108</v>
      </c>
      <c r="D780" s="135">
        <v>51.0</v>
      </c>
      <c r="E780" s="135">
        <v>150.0</v>
      </c>
      <c r="H780" s="135" t="s">
        <v>3354</v>
      </c>
      <c r="I780" s="142">
        <v>46159.19908564815</v>
      </c>
      <c r="J780" s="135" t="s">
        <v>1795</v>
      </c>
      <c r="K780" s="135">
        <v>2700.0</v>
      </c>
      <c r="L780" s="135">
        <v>20.0</v>
      </c>
      <c r="M780" s="135">
        <v>20.0</v>
      </c>
      <c r="N780" s="143">
        <v>43840.0</v>
      </c>
      <c r="O780" s="135" t="s">
        <v>1903</v>
      </c>
      <c r="P780" s="135" t="s">
        <v>1767</v>
      </c>
      <c r="S780" s="135" t="s">
        <v>1770</v>
      </c>
    </row>
    <row r="781">
      <c r="A781" s="135">
        <v>780.0</v>
      </c>
      <c r="B781" s="135" t="s">
        <v>9008</v>
      </c>
      <c r="C781" s="135" t="s">
        <v>108</v>
      </c>
      <c r="D781" s="135">
        <v>59.0</v>
      </c>
      <c r="E781" s="135">
        <v>150.0</v>
      </c>
      <c r="F781" s="135">
        <v>4.5</v>
      </c>
      <c r="H781" s="135" t="s">
        <v>2929</v>
      </c>
      <c r="I781" s="142">
        <v>46175.181655092594</v>
      </c>
      <c r="J781" s="135" t="s">
        <v>3239</v>
      </c>
      <c r="K781" s="135">
        <v>3300.0</v>
      </c>
      <c r="L781" s="135">
        <v>5800.0</v>
      </c>
      <c r="M781" s="135">
        <v>6300.0</v>
      </c>
      <c r="N781" s="143">
        <v>42292.0</v>
      </c>
      <c r="O781" s="135" t="s">
        <v>1765</v>
      </c>
      <c r="P781" s="135" t="s">
        <v>1767</v>
      </c>
      <c r="Q781" s="135" t="s">
        <v>9015</v>
      </c>
      <c r="R781" s="135" t="s">
        <v>9016</v>
      </c>
      <c r="S781" s="135" t="s">
        <v>1770</v>
      </c>
    </row>
    <row r="782">
      <c r="A782" s="135">
        <v>781.0</v>
      </c>
      <c r="B782" s="135" t="s">
        <v>9018</v>
      </c>
      <c r="C782" s="135" t="s">
        <v>108</v>
      </c>
      <c r="D782" s="135">
        <v>47.0</v>
      </c>
      <c r="E782" s="135">
        <v>150.0</v>
      </c>
      <c r="H782" s="135" t="s">
        <v>137</v>
      </c>
      <c r="I782" s="142">
        <v>46154.43592592593</v>
      </c>
      <c r="J782" s="135" t="s">
        <v>1859</v>
      </c>
      <c r="K782" s="135">
        <v>250.0</v>
      </c>
      <c r="L782" s="135">
        <v>5700.0</v>
      </c>
      <c r="M782" s="135">
        <v>8300.0</v>
      </c>
      <c r="N782" s="143">
        <v>42275.0</v>
      </c>
      <c r="O782" s="135" t="s">
        <v>1846</v>
      </c>
      <c r="P782" s="135" t="s">
        <v>1767</v>
      </c>
      <c r="S782" s="135" t="s">
        <v>1770</v>
      </c>
    </row>
    <row r="783">
      <c r="A783" s="135">
        <v>782.0</v>
      </c>
      <c r="B783" s="135" t="s">
        <v>9023</v>
      </c>
      <c r="C783" s="135" t="s">
        <v>108</v>
      </c>
      <c r="D783" s="135">
        <v>61.0</v>
      </c>
      <c r="E783" s="135">
        <v>150.0</v>
      </c>
      <c r="F783" s="135">
        <v>4.0</v>
      </c>
      <c r="H783" s="135" t="s">
        <v>1981</v>
      </c>
      <c r="I783" s="142">
        <v>46158.71230324074</v>
      </c>
      <c r="J783" s="135" t="s">
        <v>2100</v>
      </c>
      <c r="K783" s="135">
        <v>2300.0</v>
      </c>
      <c r="L783" s="135">
        <v>25000.0</v>
      </c>
      <c r="M783" s="135">
        <v>41000.0</v>
      </c>
      <c r="N783" s="143">
        <v>42585.0</v>
      </c>
      <c r="O783" s="135" t="s">
        <v>1765</v>
      </c>
      <c r="P783" s="135" t="s">
        <v>1767</v>
      </c>
      <c r="Q783" s="135" t="s">
        <v>9031</v>
      </c>
      <c r="R783" s="135" t="s">
        <v>9032</v>
      </c>
      <c r="S783" s="135" t="s">
        <v>1176</v>
      </c>
    </row>
    <row r="784">
      <c r="A784" s="135">
        <v>783.0</v>
      </c>
      <c r="B784" s="135" t="s">
        <v>9034</v>
      </c>
      <c r="C784" s="135" t="s">
        <v>108</v>
      </c>
      <c r="D784" s="135">
        <v>48.0</v>
      </c>
      <c r="E784" s="135">
        <v>150.0</v>
      </c>
      <c r="F784" s="135">
        <v>12.0</v>
      </c>
      <c r="H784" s="135" t="s">
        <v>1810</v>
      </c>
      <c r="I784" s="142">
        <v>46158.25157407407</v>
      </c>
      <c r="J784" s="135" t="s">
        <v>1859</v>
      </c>
      <c r="K784" s="135">
        <v>1200.0</v>
      </c>
      <c r="L784" s="135">
        <v>8700.0</v>
      </c>
      <c r="M784" s="135">
        <v>12000.0</v>
      </c>
      <c r="N784" s="143">
        <v>43606.0</v>
      </c>
      <c r="O784" s="135" t="s">
        <v>1846</v>
      </c>
      <c r="P784" s="135" t="s">
        <v>1767</v>
      </c>
      <c r="Q784" s="135" t="s">
        <v>9040</v>
      </c>
      <c r="R784" s="135" t="s">
        <v>9041</v>
      </c>
      <c r="S784" s="135" t="s">
        <v>1176</v>
      </c>
    </row>
    <row r="785">
      <c r="A785" s="135">
        <v>784.0</v>
      </c>
      <c r="B785" s="135" t="s">
        <v>9043</v>
      </c>
      <c r="C785" s="135" t="s">
        <v>108</v>
      </c>
      <c r="D785" s="135">
        <v>41.0</v>
      </c>
      <c r="E785" s="135">
        <v>150.0</v>
      </c>
      <c r="F785" s="135">
        <v>1.9</v>
      </c>
      <c r="H785" s="135" t="s">
        <v>2909</v>
      </c>
      <c r="I785" s="142">
        <v>46178.42201388889</v>
      </c>
      <c r="J785" s="135" t="s">
        <v>1949</v>
      </c>
      <c r="K785" s="135">
        <v>200.0</v>
      </c>
      <c r="L785" s="135">
        <v>3500.0</v>
      </c>
      <c r="M785" s="135">
        <v>4600.0</v>
      </c>
      <c r="N785" s="143">
        <v>42439.0</v>
      </c>
      <c r="O785" s="135" t="s">
        <v>1846</v>
      </c>
      <c r="P785" s="135" t="s">
        <v>1767</v>
      </c>
      <c r="S785" s="135" t="s">
        <v>1788</v>
      </c>
    </row>
    <row r="786">
      <c r="A786" s="135">
        <v>785.0</v>
      </c>
      <c r="B786" s="135" t="s">
        <v>9047</v>
      </c>
      <c r="C786" s="135" t="s">
        <v>108</v>
      </c>
      <c r="D786" s="135">
        <v>5.0</v>
      </c>
      <c r="E786" s="135">
        <v>150.0</v>
      </c>
      <c r="H786" s="135" t="s">
        <v>107</v>
      </c>
      <c r="I786" s="142">
        <v>46161.66730324074</v>
      </c>
      <c r="J786" s="135" t="s">
        <v>1827</v>
      </c>
      <c r="K786" s="135">
        <v>1300.0</v>
      </c>
      <c r="L786" s="135">
        <v>7400.0</v>
      </c>
      <c r="M786" s="135">
        <v>8900.0</v>
      </c>
      <c r="N786" s="143">
        <v>43839.0</v>
      </c>
      <c r="O786" s="135" t="s">
        <v>1765</v>
      </c>
      <c r="P786" s="135" t="s">
        <v>1767</v>
      </c>
      <c r="S786" s="135" t="s">
        <v>1770</v>
      </c>
    </row>
    <row r="787">
      <c r="A787" s="135">
        <v>786.0</v>
      </c>
      <c r="B787" s="135" t="s">
        <v>9054</v>
      </c>
      <c r="C787" s="135" t="s">
        <v>108</v>
      </c>
      <c r="D787" s="135">
        <v>53.0</v>
      </c>
      <c r="E787" s="135">
        <v>150.0</v>
      </c>
      <c r="F787" s="135">
        <v>4.5</v>
      </c>
      <c r="H787" s="135" t="s">
        <v>198</v>
      </c>
      <c r="I787" s="142">
        <v>46168.38630787037</v>
      </c>
      <c r="J787" s="135" t="s">
        <v>2100</v>
      </c>
      <c r="K787" s="135">
        <v>1100.0</v>
      </c>
      <c r="L787" s="135">
        <v>9900.0</v>
      </c>
      <c r="M787" s="135">
        <v>15000.0</v>
      </c>
      <c r="N787" s="143">
        <v>42412.0</v>
      </c>
      <c r="O787" s="135" t="s">
        <v>1846</v>
      </c>
      <c r="P787" s="135" t="s">
        <v>1767</v>
      </c>
      <c r="Q787" s="135" t="s">
        <v>9058</v>
      </c>
      <c r="R787" s="135" t="s">
        <v>9060</v>
      </c>
      <c r="S787" s="135" t="s">
        <v>1770</v>
      </c>
    </row>
    <row r="788">
      <c r="A788" s="135">
        <v>787.0</v>
      </c>
      <c r="B788" s="135" t="s">
        <v>9062</v>
      </c>
      <c r="C788" s="135" t="s">
        <v>108</v>
      </c>
      <c r="D788" s="135">
        <v>54.0</v>
      </c>
      <c r="E788" s="135">
        <v>150.0</v>
      </c>
      <c r="F788" s="135">
        <v>2.5</v>
      </c>
      <c r="H788" s="135" t="s">
        <v>2909</v>
      </c>
      <c r="I788" s="142">
        <v>46171.02159722222</v>
      </c>
      <c r="J788" s="135" t="s">
        <v>1834</v>
      </c>
      <c r="K788" s="135">
        <v>900.0</v>
      </c>
      <c r="L788" s="135">
        <v>3200.0</v>
      </c>
      <c r="M788" s="135">
        <v>4300.0</v>
      </c>
      <c r="N788" s="143">
        <v>42248.0</v>
      </c>
      <c r="O788" s="135" t="s">
        <v>1765</v>
      </c>
      <c r="P788" s="135" t="s">
        <v>1767</v>
      </c>
      <c r="S788" s="135" t="s">
        <v>1788</v>
      </c>
    </row>
    <row r="789">
      <c r="A789" s="135">
        <v>788.0</v>
      </c>
      <c r="B789" s="135" t="s">
        <v>9068</v>
      </c>
      <c r="C789" s="135" t="s">
        <v>108</v>
      </c>
      <c r="D789" s="135">
        <v>26.0</v>
      </c>
      <c r="E789" s="135">
        <v>150.0</v>
      </c>
      <c r="F789" s="135">
        <v>4.5</v>
      </c>
      <c r="H789" s="135" t="s">
        <v>2730</v>
      </c>
      <c r="I789" s="142">
        <v>46172.19361111111</v>
      </c>
      <c r="J789" s="135" t="s">
        <v>2100</v>
      </c>
      <c r="K789" s="135">
        <v>1300.0</v>
      </c>
      <c r="L789" s="135">
        <v>700.0</v>
      </c>
      <c r="M789" s="135">
        <v>800.0</v>
      </c>
      <c r="N789" s="143">
        <v>42464.0</v>
      </c>
      <c r="O789" s="135" t="s">
        <v>1765</v>
      </c>
      <c r="P789" s="135" t="s">
        <v>1767</v>
      </c>
      <c r="S789" s="135" t="s">
        <v>1176</v>
      </c>
    </row>
    <row r="790">
      <c r="A790" s="135">
        <v>789.0</v>
      </c>
      <c r="B790" s="135" t="s">
        <v>9073</v>
      </c>
      <c r="C790" s="135" t="s">
        <v>108</v>
      </c>
      <c r="D790" s="135">
        <v>59.0</v>
      </c>
      <c r="E790" s="135">
        <v>150.0</v>
      </c>
      <c r="F790" s="135">
        <v>3.5</v>
      </c>
      <c r="H790" s="135" t="s">
        <v>137</v>
      </c>
      <c r="I790" s="142">
        <v>46183.83996527778</v>
      </c>
      <c r="K790" s="135">
        <v>250.0</v>
      </c>
      <c r="L790" s="135">
        <v>9000.0</v>
      </c>
      <c r="M790" s="135">
        <v>12000.0</v>
      </c>
      <c r="N790" s="143">
        <v>42325.0</v>
      </c>
      <c r="O790" s="135" t="s">
        <v>1846</v>
      </c>
      <c r="P790" s="135" t="s">
        <v>1767</v>
      </c>
      <c r="Q790" s="135" t="s">
        <v>9079</v>
      </c>
      <c r="R790" s="135" t="s">
        <v>9081</v>
      </c>
      <c r="S790" s="135" t="s">
        <v>1770</v>
      </c>
    </row>
    <row r="791">
      <c r="A791" s="135">
        <v>790.0</v>
      </c>
      <c r="B791" s="135" t="s">
        <v>9082</v>
      </c>
      <c r="C791" s="135" t="s">
        <v>108</v>
      </c>
      <c r="D791" s="135">
        <v>42.0</v>
      </c>
      <c r="E791" s="135">
        <v>150.0</v>
      </c>
      <c r="F791" s="135">
        <v>7.0</v>
      </c>
      <c r="H791" s="135" t="s">
        <v>4176</v>
      </c>
      <c r="I791" s="142">
        <v>46157.11890046296</v>
      </c>
      <c r="J791" s="135" t="s">
        <v>1859</v>
      </c>
      <c r="K791" s="135">
        <v>1100.0</v>
      </c>
      <c r="L791" s="135">
        <v>1300.0</v>
      </c>
      <c r="M791" s="135">
        <v>3600.0</v>
      </c>
      <c r="N791" s="143">
        <v>43840.0</v>
      </c>
      <c r="O791" s="135" t="s">
        <v>1846</v>
      </c>
      <c r="P791" s="135" t="s">
        <v>1767</v>
      </c>
      <c r="Q791" s="135" t="s">
        <v>9088</v>
      </c>
      <c r="R791" s="135" t="s">
        <v>9090</v>
      </c>
      <c r="S791" s="135" t="s">
        <v>1176</v>
      </c>
    </row>
    <row r="792">
      <c r="A792" s="135">
        <v>791.0</v>
      </c>
      <c r="B792" s="135" t="s">
        <v>9092</v>
      </c>
      <c r="C792" s="135" t="s">
        <v>108</v>
      </c>
      <c r="D792" s="135">
        <v>55.0</v>
      </c>
      <c r="E792" s="135">
        <v>150.0</v>
      </c>
      <c r="H792" s="135" t="s">
        <v>1760</v>
      </c>
      <c r="I792" s="142">
        <v>46169.42364583333</v>
      </c>
      <c r="J792" s="135" t="s">
        <v>8709</v>
      </c>
      <c r="K792" s="135">
        <v>1900.0</v>
      </c>
      <c r="L792" s="135">
        <v>11000.0</v>
      </c>
      <c r="M792" s="135">
        <v>14000.0</v>
      </c>
      <c r="N792" s="143">
        <v>43839.0</v>
      </c>
      <c r="O792" s="135" t="s">
        <v>1765</v>
      </c>
      <c r="P792" s="135" t="s">
        <v>1767</v>
      </c>
      <c r="S792" s="135" t="s">
        <v>1176</v>
      </c>
    </row>
    <row r="793">
      <c r="A793" s="135">
        <v>792.0</v>
      </c>
      <c r="B793" s="135" t="s">
        <v>9097</v>
      </c>
      <c r="C793" s="135" t="s">
        <v>108</v>
      </c>
      <c r="D793" s="135">
        <v>68.0</v>
      </c>
      <c r="E793" s="135">
        <v>150.0</v>
      </c>
      <c r="F793" s="135">
        <v>8.0</v>
      </c>
      <c r="H793" s="135" t="s">
        <v>313</v>
      </c>
      <c r="I793" s="142">
        <v>46179.933703703704</v>
      </c>
      <c r="J793" s="135" t="s">
        <v>8766</v>
      </c>
      <c r="K793" s="135">
        <v>1300.0</v>
      </c>
      <c r="L793" s="135">
        <v>28000.0</v>
      </c>
      <c r="M793" s="135">
        <v>33000.0</v>
      </c>
      <c r="N793" s="143">
        <v>42694.0</v>
      </c>
      <c r="O793" s="135" t="s">
        <v>1765</v>
      </c>
      <c r="P793" s="135" t="s">
        <v>1767</v>
      </c>
      <c r="S793" s="135" t="s">
        <v>1770</v>
      </c>
    </row>
    <row r="794">
      <c r="A794" s="135">
        <v>793.0</v>
      </c>
      <c r="B794" s="135" t="s">
        <v>9103</v>
      </c>
      <c r="C794" s="135" t="s">
        <v>108</v>
      </c>
      <c r="D794" s="135">
        <v>10.0</v>
      </c>
      <c r="E794" s="135">
        <v>150.0</v>
      </c>
      <c r="F794" s="135">
        <v>1.4</v>
      </c>
      <c r="H794" s="135" t="s">
        <v>1810</v>
      </c>
      <c r="I794" s="142">
        <v>46155.971354166664</v>
      </c>
      <c r="J794" s="135" t="s">
        <v>6324</v>
      </c>
      <c r="K794" s="135">
        <v>2800.0</v>
      </c>
      <c r="L794" s="135">
        <v>8700.0</v>
      </c>
      <c r="M794" s="135">
        <v>12000.0</v>
      </c>
      <c r="N794" s="143">
        <v>42864.0</v>
      </c>
      <c r="O794" s="135" t="s">
        <v>1765</v>
      </c>
      <c r="P794" s="135" t="s">
        <v>1767</v>
      </c>
      <c r="Q794" s="135" t="s">
        <v>9109</v>
      </c>
      <c r="R794" s="135" t="s">
        <v>9111</v>
      </c>
      <c r="S794" s="135" t="s">
        <v>1176</v>
      </c>
    </row>
    <row r="795">
      <c r="A795" s="135">
        <v>794.0</v>
      </c>
      <c r="B795" s="135" t="s">
        <v>9112</v>
      </c>
      <c r="C795" s="135" t="s">
        <v>108</v>
      </c>
      <c r="D795" s="135">
        <v>9.0</v>
      </c>
      <c r="E795" s="135">
        <v>150.0</v>
      </c>
      <c r="F795" s="135">
        <v>4.0</v>
      </c>
      <c r="H795" s="135" t="s">
        <v>2604</v>
      </c>
      <c r="I795" s="142">
        <v>46162.132939814815</v>
      </c>
      <c r="J795" s="135" t="s">
        <v>7372</v>
      </c>
      <c r="K795" s="135">
        <v>1100.0</v>
      </c>
      <c r="L795" s="135">
        <v>2100.0</v>
      </c>
      <c r="M795" s="135">
        <v>4100.0</v>
      </c>
      <c r="N795" s="143">
        <v>42275.0</v>
      </c>
      <c r="O795" s="135" t="s">
        <v>1846</v>
      </c>
      <c r="P795" s="135" t="s">
        <v>1767</v>
      </c>
      <c r="Q795" s="135" t="s">
        <v>9121</v>
      </c>
      <c r="R795" s="135" t="s">
        <v>9122</v>
      </c>
      <c r="S795" s="135" t="s">
        <v>1176</v>
      </c>
    </row>
    <row r="796">
      <c r="A796" s="135">
        <v>795.0</v>
      </c>
      <c r="B796" s="135" t="s">
        <v>9124</v>
      </c>
      <c r="C796" s="135" t="s">
        <v>108</v>
      </c>
      <c r="D796" s="135">
        <v>6.0</v>
      </c>
      <c r="E796" s="135">
        <v>150.0</v>
      </c>
      <c r="F796" s="135">
        <v>7.0</v>
      </c>
      <c r="H796" s="135" t="s">
        <v>2593</v>
      </c>
      <c r="I796" s="142">
        <v>46163.75460648148</v>
      </c>
      <c r="K796" s="135">
        <v>350.0</v>
      </c>
      <c r="L796" s="135">
        <v>500.0</v>
      </c>
      <c r="M796" s="135">
        <v>600.0</v>
      </c>
      <c r="N796" s="143">
        <v>43866.0</v>
      </c>
      <c r="O796" s="135" t="s">
        <v>2932</v>
      </c>
      <c r="P796" s="135" t="s">
        <v>1767</v>
      </c>
      <c r="Q796" s="135" t="s">
        <v>9129</v>
      </c>
      <c r="R796" s="135" t="s">
        <v>9131</v>
      </c>
      <c r="S796" s="135" t="s">
        <v>1788</v>
      </c>
    </row>
    <row r="797">
      <c r="A797" s="135">
        <v>796.0</v>
      </c>
      <c r="B797" s="135" t="s">
        <v>9132</v>
      </c>
      <c r="C797" s="135" t="s">
        <v>108</v>
      </c>
      <c r="D797" s="135">
        <v>15.0</v>
      </c>
      <c r="E797" s="135">
        <v>150.0</v>
      </c>
      <c r="F797" s="135">
        <v>0.6</v>
      </c>
      <c r="H797" s="135" t="s">
        <v>2719</v>
      </c>
      <c r="I797" s="142">
        <v>46164.72895833333</v>
      </c>
      <c r="J797" s="135" t="s">
        <v>2100</v>
      </c>
      <c r="K797" s="135">
        <v>2500.0</v>
      </c>
      <c r="L797" s="135">
        <v>1100.0</v>
      </c>
      <c r="M797" s="135">
        <v>1100.0</v>
      </c>
      <c r="N797" s="143">
        <v>43475.0</v>
      </c>
      <c r="O797" s="135" t="s">
        <v>1765</v>
      </c>
      <c r="P797" s="135" t="s">
        <v>1767</v>
      </c>
      <c r="Q797" s="135" t="s">
        <v>9138</v>
      </c>
      <c r="R797" s="135" t="s">
        <v>9139</v>
      </c>
      <c r="S797" s="135" t="s">
        <v>1176</v>
      </c>
    </row>
    <row r="798">
      <c r="A798" s="135">
        <v>797.0</v>
      </c>
      <c r="B798" s="135" t="s">
        <v>9140</v>
      </c>
      <c r="C798" s="135" t="s">
        <v>108</v>
      </c>
      <c r="D798" s="135">
        <v>22.0</v>
      </c>
      <c r="E798" s="135">
        <v>150.0</v>
      </c>
      <c r="H798" s="135" t="s">
        <v>198</v>
      </c>
      <c r="I798" s="142">
        <v>46180.32667824074</v>
      </c>
      <c r="J798" s="135" t="s">
        <v>2100</v>
      </c>
      <c r="K798" s="135">
        <v>200.0</v>
      </c>
      <c r="L798" s="135">
        <v>10000.0</v>
      </c>
      <c r="M798" s="135">
        <v>16000.0</v>
      </c>
      <c r="N798" s="143">
        <v>43840.0</v>
      </c>
      <c r="O798" s="135" t="s">
        <v>1846</v>
      </c>
      <c r="P798" s="135" t="s">
        <v>1767</v>
      </c>
      <c r="Q798" s="135" t="s">
        <v>9145</v>
      </c>
      <c r="S798" s="135" t="s">
        <v>1770</v>
      </c>
    </row>
    <row r="799">
      <c r="A799" s="135">
        <v>798.0</v>
      </c>
      <c r="B799" s="135" t="s">
        <v>6684</v>
      </c>
      <c r="C799" s="135" t="s">
        <v>108</v>
      </c>
      <c r="D799" s="135">
        <v>70.0</v>
      </c>
      <c r="E799" s="135">
        <v>150.0</v>
      </c>
      <c r="F799" s="135">
        <v>2.5</v>
      </c>
      <c r="H799" s="135" t="s">
        <v>2929</v>
      </c>
      <c r="I799" s="142">
        <v>46184.68986111111</v>
      </c>
      <c r="K799" s="135">
        <v>300.0</v>
      </c>
      <c r="L799" s="135">
        <v>6600.0</v>
      </c>
      <c r="M799" s="135">
        <v>7100.0</v>
      </c>
      <c r="N799" s="143">
        <v>42550.0</v>
      </c>
      <c r="O799" s="135" t="s">
        <v>1846</v>
      </c>
      <c r="P799" s="135" t="s">
        <v>1767</v>
      </c>
      <c r="Q799" s="135" t="s">
        <v>9149</v>
      </c>
      <c r="R799" s="135" t="s">
        <v>9151</v>
      </c>
      <c r="S799" s="135" t="s">
        <v>9153</v>
      </c>
    </row>
    <row r="800">
      <c r="A800" s="135">
        <v>799.0</v>
      </c>
      <c r="B800" s="135" t="s">
        <v>9154</v>
      </c>
      <c r="C800" s="135" t="s">
        <v>108</v>
      </c>
      <c r="D800" s="135">
        <v>8.0</v>
      </c>
      <c r="E800" s="135">
        <v>150.0</v>
      </c>
      <c r="F800" s="135">
        <v>3.0</v>
      </c>
      <c r="H800" s="135" t="s">
        <v>2118</v>
      </c>
      <c r="I800" s="142">
        <v>46184.52924768518</v>
      </c>
      <c r="J800" s="135" t="s">
        <v>1915</v>
      </c>
      <c r="K800" s="135">
        <v>500.0</v>
      </c>
      <c r="L800" s="135">
        <v>5900.0</v>
      </c>
      <c r="M800" s="135">
        <v>6200.0</v>
      </c>
      <c r="N800" s="143">
        <v>43942.0</v>
      </c>
      <c r="O800" s="135" t="s">
        <v>1765</v>
      </c>
      <c r="P800" s="135" t="s">
        <v>1767</v>
      </c>
      <c r="S800" s="135" t="s">
        <v>1871</v>
      </c>
    </row>
    <row r="801">
      <c r="A801" s="135">
        <v>800.0</v>
      </c>
      <c r="B801" s="135" t="s">
        <v>8725</v>
      </c>
      <c r="C801" s="135" t="s">
        <v>108</v>
      </c>
      <c r="D801" s="135">
        <v>17.0</v>
      </c>
      <c r="E801" s="135">
        <v>150.0</v>
      </c>
      <c r="F801" s="135">
        <v>1.5</v>
      </c>
      <c r="H801" s="135" t="s">
        <v>3503</v>
      </c>
      <c r="I801" s="142">
        <v>46188.515694444446</v>
      </c>
      <c r="J801" s="135" t="s">
        <v>9164</v>
      </c>
      <c r="K801" s="135">
        <v>700.0</v>
      </c>
      <c r="L801" s="135">
        <v>500.0</v>
      </c>
      <c r="M801" s="135">
        <v>7500.0</v>
      </c>
      <c r="N801" s="143">
        <v>43088.0</v>
      </c>
      <c r="O801" s="135" t="s">
        <v>1903</v>
      </c>
      <c r="P801" s="135" t="s">
        <v>1767</v>
      </c>
      <c r="Q801" s="135" t="s">
        <v>9168</v>
      </c>
      <c r="S801" s="135" t="s">
        <v>1770</v>
      </c>
    </row>
    <row r="802">
      <c r="A802" s="135">
        <v>801.0</v>
      </c>
      <c r="B802" s="135" t="s">
        <v>9170</v>
      </c>
      <c r="C802" s="135" t="s">
        <v>108</v>
      </c>
      <c r="D802" s="135">
        <v>62.0</v>
      </c>
      <c r="E802" s="135">
        <v>150.0</v>
      </c>
      <c r="F802" s="135">
        <v>7.0</v>
      </c>
      <c r="H802" s="135" t="s">
        <v>198</v>
      </c>
      <c r="I802" s="142">
        <v>46159.465162037035</v>
      </c>
      <c r="J802" s="135" t="s">
        <v>4540</v>
      </c>
      <c r="K802" s="135">
        <v>400.0</v>
      </c>
      <c r="L802" s="135">
        <v>4500.0</v>
      </c>
      <c r="M802" s="135">
        <v>16000.0</v>
      </c>
      <c r="N802" s="143">
        <v>42858.0</v>
      </c>
      <c r="O802" s="135" t="s">
        <v>1846</v>
      </c>
      <c r="P802" s="135" t="s">
        <v>1767</v>
      </c>
      <c r="Q802" s="135" t="s">
        <v>9176</v>
      </c>
      <c r="R802" s="135" t="s">
        <v>9177</v>
      </c>
      <c r="S802" s="135" t="s">
        <v>1770</v>
      </c>
    </row>
    <row r="803">
      <c r="A803" s="135">
        <v>802.0</v>
      </c>
      <c r="B803" s="135" t="s">
        <v>9179</v>
      </c>
      <c r="C803" s="135" t="s">
        <v>108</v>
      </c>
      <c r="D803" s="135">
        <v>36.0</v>
      </c>
      <c r="E803" s="135">
        <v>150.0</v>
      </c>
      <c r="F803" s="135">
        <v>6.0</v>
      </c>
      <c r="H803" s="135" t="s">
        <v>9181</v>
      </c>
      <c r="I803" s="142">
        <v>46183.531435185185</v>
      </c>
      <c r="J803" s="135" t="s">
        <v>2291</v>
      </c>
      <c r="K803" s="135">
        <v>200.0</v>
      </c>
      <c r="L803" s="135">
        <v>400.0</v>
      </c>
      <c r="M803" s="135">
        <v>1000.0</v>
      </c>
      <c r="N803" s="143">
        <v>43840.0</v>
      </c>
      <c r="O803" s="135" t="s">
        <v>1846</v>
      </c>
      <c r="P803" s="135" t="s">
        <v>1767</v>
      </c>
      <c r="S803" s="135" t="s">
        <v>1176</v>
      </c>
    </row>
    <row r="804">
      <c r="A804" s="135">
        <v>803.0</v>
      </c>
      <c r="B804" s="135" t="s">
        <v>9186</v>
      </c>
      <c r="C804" s="135" t="s">
        <v>108</v>
      </c>
      <c r="D804" s="135">
        <v>5.0</v>
      </c>
      <c r="E804" s="135">
        <v>150.0</v>
      </c>
      <c r="F804" s="135">
        <v>0.8</v>
      </c>
      <c r="H804" s="135" t="s">
        <v>112</v>
      </c>
      <c r="I804" s="142">
        <v>46164.932708333334</v>
      </c>
      <c r="J804" s="135" t="s">
        <v>2100</v>
      </c>
      <c r="K804" s="135">
        <v>2400.0</v>
      </c>
      <c r="L804" s="135">
        <v>3200.0</v>
      </c>
      <c r="M804" s="135">
        <v>5100.0</v>
      </c>
      <c r="N804" s="143">
        <v>42801.0</v>
      </c>
      <c r="O804" s="135" t="s">
        <v>1765</v>
      </c>
      <c r="P804" s="135" t="s">
        <v>1767</v>
      </c>
      <c r="Q804" s="135" t="s">
        <v>9189</v>
      </c>
      <c r="R804" s="135" t="s">
        <v>9190</v>
      </c>
      <c r="S804" s="135" t="s">
        <v>1176</v>
      </c>
    </row>
    <row r="805">
      <c r="A805" s="135">
        <v>804.0</v>
      </c>
      <c r="B805" s="135" t="s">
        <v>9191</v>
      </c>
      <c r="C805" s="135" t="s">
        <v>108</v>
      </c>
      <c r="D805" s="135">
        <v>58.0</v>
      </c>
      <c r="E805" s="135">
        <v>150.0</v>
      </c>
      <c r="F805" s="135">
        <v>2.5</v>
      </c>
      <c r="H805" s="135" t="s">
        <v>4600</v>
      </c>
      <c r="I805" s="142">
        <v>46157.34055555556</v>
      </c>
      <c r="J805" s="135" t="s">
        <v>1859</v>
      </c>
      <c r="K805" s="135">
        <v>350.0</v>
      </c>
      <c r="L805" s="135">
        <v>2200.0</v>
      </c>
      <c r="M805" s="135">
        <v>3000.0</v>
      </c>
      <c r="N805" s="143">
        <v>42313.0</v>
      </c>
      <c r="O805" s="135" t="s">
        <v>1846</v>
      </c>
      <c r="P805" s="135" t="s">
        <v>1767</v>
      </c>
      <c r="Q805" s="135" t="s">
        <v>9197</v>
      </c>
      <c r="R805" s="135" t="s">
        <v>9199</v>
      </c>
      <c r="S805" s="135" t="s">
        <v>1788</v>
      </c>
    </row>
    <row r="806">
      <c r="A806" s="135">
        <v>805.0</v>
      </c>
      <c r="B806" s="135" t="s">
        <v>2610</v>
      </c>
      <c r="C806" s="135" t="s">
        <v>108</v>
      </c>
      <c r="D806" s="135">
        <v>11.0</v>
      </c>
      <c r="E806" s="135">
        <v>150.0</v>
      </c>
      <c r="F806" s="135">
        <v>2.5</v>
      </c>
      <c r="H806" s="135" t="s">
        <v>1760</v>
      </c>
      <c r="I806" s="142">
        <v>46161.55347222222</v>
      </c>
      <c r="J806" s="135" t="s">
        <v>1859</v>
      </c>
      <c r="K806" s="135">
        <v>2300.0</v>
      </c>
      <c r="L806" s="135">
        <v>27000.0</v>
      </c>
      <c r="M806" s="135">
        <v>43000.0</v>
      </c>
      <c r="N806" s="143">
        <v>43615.0</v>
      </c>
      <c r="O806" s="135" t="s">
        <v>1765</v>
      </c>
      <c r="P806" s="135" t="s">
        <v>1767</v>
      </c>
      <c r="Q806" s="135" t="s">
        <v>2616</v>
      </c>
      <c r="R806" s="135" t="s">
        <v>2618</v>
      </c>
      <c r="S806" s="135" t="s">
        <v>1176</v>
      </c>
    </row>
    <row r="807">
      <c r="A807" s="135">
        <v>806.0</v>
      </c>
      <c r="B807" s="135" t="s">
        <v>9205</v>
      </c>
      <c r="C807" s="135" t="s">
        <v>108</v>
      </c>
      <c r="D807" s="135">
        <v>6.0</v>
      </c>
      <c r="E807" s="135">
        <v>150.0</v>
      </c>
      <c r="F807" s="135">
        <v>0.8</v>
      </c>
      <c r="H807" s="135" t="s">
        <v>1771</v>
      </c>
      <c r="I807" s="142">
        <v>46177.57734953704</v>
      </c>
      <c r="J807" s="135" t="s">
        <v>3658</v>
      </c>
      <c r="K807" s="135">
        <v>2300.0</v>
      </c>
      <c r="L807" s="135">
        <v>1300.0</v>
      </c>
      <c r="M807" s="135">
        <v>2700.0</v>
      </c>
      <c r="N807" s="143">
        <v>43839.0</v>
      </c>
      <c r="O807" s="135" t="s">
        <v>1765</v>
      </c>
      <c r="P807" s="135" t="s">
        <v>1767</v>
      </c>
      <c r="Q807" s="135" t="s">
        <v>9211</v>
      </c>
      <c r="R807" s="135" t="s">
        <v>9212</v>
      </c>
      <c r="S807" s="135" t="s">
        <v>1770</v>
      </c>
    </row>
    <row r="808">
      <c r="A808" s="135">
        <v>807.0</v>
      </c>
      <c r="B808" s="135" t="s">
        <v>9213</v>
      </c>
      <c r="C808" s="135" t="s">
        <v>108</v>
      </c>
      <c r="D808" s="135">
        <v>43.0</v>
      </c>
      <c r="E808" s="135">
        <v>150.0</v>
      </c>
      <c r="F808" s="135">
        <v>19.0</v>
      </c>
      <c r="H808" s="135" t="s">
        <v>198</v>
      </c>
      <c r="I808" s="142">
        <v>46171.15545138889</v>
      </c>
      <c r="J808" s="135" t="s">
        <v>9217</v>
      </c>
      <c r="K808" s="135">
        <v>1300.0</v>
      </c>
      <c r="L808" s="135">
        <v>10000.0</v>
      </c>
      <c r="M808" s="135">
        <v>15000.0</v>
      </c>
      <c r="N808" s="143">
        <v>43841.0</v>
      </c>
      <c r="O808" s="135" t="s">
        <v>1846</v>
      </c>
      <c r="P808" s="135" t="s">
        <v>1767</v>
      </c>
      <c r="Q808" s="135" t="s">
        <v>9220</v>
      </c>
      <c r="R808" s="135" t="s">
        <v>9222</v>
      </c>
      <c r="S808" s="135" t="s">
        <v>1176</v>
      </c>
    </row>
    <row r="809">
      <c r="A809" s="135">
        <v>808.0</v>
      </c>
      <c r="B809" s="135" t="s">
        <v>9225</v>
      </c>
      <c r="C809" s="135" t="s">
        <v>108</v>
      </c>
      <c r="D809" s="135">
        <v>83.0</v>
      </c>
      <c r="E809" s="135">
        <v>150.0</v>
      </c>
      <c r="F809" s="135">
        <v>0.35</v>
      </c>
      <c r="H809" s="135" t="s">
        <v>2158</v>
      </c>
      <c r="I809" s="142">
        <v>46179.75564814815</v>
      </c>
      <c r="J809" s="135" t="s">
        <v>1915</v>
      </c>
      <c r="K809" s="135">
        <v>1300.0</v>
      </c>
      <c r="L809" s="135">
        <v>45000.0</v>
      </c>
      <c r="M809" s="135">
        <v>762000.0</v>
      </c>
      <c r="N809" s="143">
        <v>43245.0</v>
      </c>
      <c r="O809" s="135" t="s">
        <v>1903</v>
      </c>
      <c r="P809" s="135" t="s">
        <v>1767</v>
      </c>
      <c r="Q809" s="135" t="s">
        <v>9231</v>
      </c>
      <c r="R809" s="135" t="s">
        <v>9233</v>
      </c>
      <c r="S809" s="135" t="s">
        <v>1770</v>
      </c>
    </row>
    <row r="810">
      <c r="A810" s="135">
        <v>809.0</v>
      </c>
      <c r="B810" s="135" t="s">
        <v>9236</v>
      </c>
      <c r="C810" s="135" t="s">
        <v>108</v>
      </c>
      <c r="D810" s="135">
        <v>51.0</v>
      </c>
      <c r="E810" s="135">
        <v>150.0</v>
      </c>
      <c r="F810" s="135">
        <v>0.9</v>
      </c>
      <c r="H810" s="135" t="s">
        <v>9240</v>
      </c>
      <c r="I810" s="142">
        <v>46158.25619212963</v>
      </c>
      <c r="J810" s="135" t="s">
        <v>2100</v>
      </c>
      <c r="K810" s="135">
        <v>700.0</v>
      </c>
      <c r="L810" s="135">
        <v>300.0</v>
      </c>
      <c r="M810" s="135">
        <v>350.0</v>
      </c>
      <c r="N810" s="143">
        <v>44756.0</v>
      </c>
      <c r="O810" s="135" t="s">
        <v>1903</v>
      </c>
      <c r="P810" s="135" t="s">
        <v>1767</v>
      </c>
      <c r="Q810" s="135" t="s">
        <v>9245</v>
      </c>
      <c r="R810" s="135" t="s">
        <v>9246</v>
      </c>
      <c r="S810" s="135" t="s">
        <v>1770</v>
      </c>
    </row>
    <row r="811">
      <c r="A811" s="135">
        <v>810.0</v>
      </c>
      <c r="B811" s="135" t="s">
        <v>9250</v>
      </c>
      <c r="C811" s="135" t="s">
        <v>108</v>
      </c>
      <c r="D811" s="135">
        <v>67.0</v>
      </c>
      <c r="E811" s="135">
        <v>150.0</v>
      </c>
      <c r="H811" s="135" t="s">
        <v>1760</v>
      </c>
      <c r="I811" s="142">
        <v>46168.62998842593</v>
      </c>
      <c r="J811" s="135" t="s">
        <v>9256</v>
      </c>
      <c r="K811" s="135">
        <v>400.0</v>
      </c>
      <c r="L811" s="135">
        <v>11000.0</v>
      </c>
      <c r="M811" s="135">
        <v>14000.0</v>
      </c>
      <c r="N811" s="143">
        <v>43856.0</v>
      </c>
      <c r="O811" s="135" t="s">
        <v>1765</v>
      </c>
      <c r="P811" s="135" t="s">
        <v>1767</v>
      </c>
      <c r="S811" s="135" t="s">
        <v>1176</v>
      </c>
    </row>
    <row r="812">
      <c r="A812" s="135">
        <v>811.0</v>
      </c>
      <c r="B812" s="135" t="s">
        <v>393</v>
      </c>
      <c r="C812" s="135" t="s">
        <v>108</v>
      </c>
      <c r="D812" s="135">
        <v>38.0</v>
      </c>
      <c r="E812" s="135">
        <v>150.0</v>
      </c>
      <c r="F812" s="135">
        <v>1.6</v>
      </c>
      <c r="G812" s="135">
        <v>1.75</v>
      </c>
      <c r="H812" s="135" t="s">
        <v>391</v>
      </c>
      <c r="I812" s="142">
        <v>46164.807233796295</v>
      </c>
      <c r="J812" s="135" t="s">
        <v>2225</v>
      </c>
      <c r="K812" s="135">
        <v>300.0</v>
      </c>
      <c r="L812" s="135">
        <v>600.0</v>
      </c>
      <c r="M812" s="135">
        <v>700.0</v>
      </c>
      <c r="N812" s="143">
        <v>42262.0</v>
      </c>
      <c r="O812" s="135" t="s">
        <v>1846</v>
      </c>
      <c r="P812" s="135" t="s">
        <v>1767</v>
      </c>
      <c r="Q812" s="135" t="s">
        <v>9267</v>
      </c>
      <c r="R812" s="135" t="s">
        <v>9268</v>
      </c>
      <c r="S812" s="135" t="s">
        <v>1817</v>
      </c>
    </row>
    <row r="813">
      <c r="A813" s="135">
        <v>812.0</v>
      </c>
      <c r="B813" s="135" t="s">
        <v>9271</v>
      </c>
      <c r="C813" s="135" t="s">
        <v>108</v>
      </c>
      <c r="D813" s="135">
        <v>8.0</v>
      </c>
      <c r="E813" s="135">
        <v>150.0</v>
      </c>
      <c r="H813" s="135" t="s">
        <v>2277</v>
      </c>
      <c r="I813" s="142">
        <v>46185.37237268518</v>
      </c>
      <c r="J813" s="135" t="s">
        <v>2362</v>
      </c>
      <c r="K813" s="135">
        <v>1000.0</v>
      </c>
      <c r="L813" s="135">
        <v>100.0</v>
      </c>
      <c r="M813" s="135">
        <v>200.0</v>
      </c>
      <c r="N813" s="143">
        <v>43836.0</v>
      </c>
      <c r="O813" s="135" t="s">
        <v>1765</v>
      </c>
      <c r="P813" s="135" t="s">
        <v>1767</v>
      </c>
      <c r="Q813" s="135" t="s">
        <v>9275</v>
      </c>
      <c r="S813" s="135" t="s">
        <v>1176</v>
      </c>
    </row>
    <row r="814">
      <c r="A814" s="135">
        <v>813.0</v>
      </c>
      <c r="B814" s="135" t="s">
        <v>9277</v>
      </c>
      <c r="C814" s="135" t="s">
        <v>108</v>
      </c>
      <c r="D814" s="135">
        <v>6.0</v>
      </c>
      <c r="E814" s="135">
        <v>150.0</v>
      </c>
      <c r="F814" s="135">
        <v>0.3</v>
      </c>
      <c r="H814" s="135" t="s">
        <v>107</v>
      </c>
      <c r="I814" s="142">
        <v>46158.39488425926</v>
      </c>
      <c r="J814" s="135" t="s">
        <v>7200</v>
      </c>
      <c r="K814" s="135">
        <v>2000.0</v>
      </c>
      <c r="L814" s="135">
        <v>14000.0</v>
      </c>
      <c r="M814" s="135">
        <v>18000.0</v>
      </c>
      <c r="N814" s="143">
        <v>43840.0</v>
      </c>
      <c r="O814" s="135" t="s">
        <v>1765</v>
      </c>
      <c r="P814" s="135" t="s">
        <v>1767</v>
      </c>
      <c r="Q814" s="135" t="s">
        <v>9283</v>
      </c>
      <c r="R814" s="135" t="s">
        <v>9284</v>
      </c>
      <c r="S814" s="135" t="s">
        <v>1176</v>
      </c>
    </row>
    <row r="815">
      <c r="A815" s="135">
        <v>814.0</v>
      </c>
      <c r="B815" s="135" t="s">
        <v>9286</v>
      </c>
      <c r="C815" s="135" t="s">
        <v>108</v>
      </c>
      <c r="D815" s="135">
        <v>17.0</v>
      </c>
      <c r="E815" s="135">
        <v>150.0</v>
      </c>
      <c r="F815" s="135">
        <v>3.0</v>
      </c>
      <c r="H815" s="135" t="s">
        <v>9288</v>
      </c>
      <c r="I815" s="142">
        <v>46163.19564814815</v>
      </c>
      <c r="J815" s="135" t="s">
        <v>8786</v>
      </c>
      <c r="K815" s="135">
        <v>2100.0</v>
      </c>
      <c r="L815" s="135">
        <v>150.0</v>
      </c>
      <c r="M815" s="135">
        <v>39000.0</v>
      </c>
      <c r="N815" s="143">
        <v>43839.0</v>
      </c>
      <c r="O815" s="135" t="s">
        <v>1765</v>
      </c>
      <c r="P815" s="135" t="s">
        <v>1767</v>
      </c>
      <c r="Q815" s="135" t="s">
        <v>9291</v>
      </c>
      <c r="R815" s="135" t="s">
        <v>9292</v>
      </c>
      <c r="S815" s="135" t="s">
        <v>1176</v>
      </c>
    </row>
    <row r="816">
      <c r="A816" s="135">
        <v>815.0</v>
      </c>
      <c r="B816" s="135" t="s">
        <v>9295</v>
      </c>
      <c r="C816" s="135" t="s">
        <v>108</v>
      </c>
      <c r="D816" s="135">
        <v>61.0</v>
      </c>
      <c r="E816" s="135">
        <v>150.0</v>
      </c>
      <c r="F816" s="135">
        <v>3.0</v>
      </c>
      <c r="H816" s="135" t="s">
        <v>2909</v>
      </c>
      <c r="I816" s="142">
        <v>46165.184895833336</v>
      </c>
      <c r="J816" s="135" t="s">
        <v>3100</v>
      </c>
      <c r="K816" s="135">
        <v>200.0</v>
      </c>
      <c r="L816" s="135">
        <v>2900.0</v>
      </c>
      <c r="M816" s="135">
        <v>3700.0</v>
      </c>
      <c r="N816" s="143">
        <v>42375.0</v>
      </c>
      <c r="O816" s="135" t="s">
        <v>1846</v>
      </c>
      <c r="P816" s="135" t="s">
        <v>1767</v>
      </c>
      <c r="S816" s="135" t="s">
        <v>1788</v>
      </c>
    </row>
    <row r="817">
      <c r="A817" s="135">
        <v>816.0</v>
      </c>
      <c r="B817" s="135" t="s">
        <v>264</v>
      </c>
      <c r="C817" s="135" t="s">
        <v>108</v>
      </c>
      <c r="D817" s="135">
        <v>12.0</v>
      </c>
      <c r="E817" s="135">
        <v>150.0</v>
      </c>
      <c r="F817" s="135">
        <v>0.7</v>
      </c>
      <c r="H817" s="135" t="s">
        <v>266</v>
      </c>
      <c r="I817" s="142">
        <v>46180.07585648148</v>
      </c>
      <c r="J817" s="135" t="s">
        <v>1834</v>
      </c>
      <c r="K817" s="135">
        <v>1700.0</v>
      </c>
      <c r="L817" s="135">
        <v>8200.0</v>
      </c>
      <c r="M817" s="135">
        <v>13000.0</v>
      </c>
      <c r="N817" s="143">
        <v>43840.0</v>
      </c>
      <c r="O817" s="135" t="s">
        <v>1765</v>
      </c>
      <c r="P817" s="135" t="s">
        <v>1767</v>
      </c>
      <c r="Q817" s="135" t="s">
        <v>1835</v>
      </c>
      <c r="R817" s="135" t="s">
        <v>1836</v>
      </c>
      <c r="S817" s="135" t="s">
        <v>1176</v>
      </c>
    </row>
    <row r="818">
      <c r="A818" s="135">
        <v>817.0</v>
      </c>
      <c r="B818" s="135" t="s">
        <v>9307</v>
      </c>
      <c r="C818" s="135" t="s">
        <v>108</v>
      </c>
      <c r="D818" s="135">
        <v>58.0</v>
      </c>
      <c r="E818" s="135">
        <v>150.0</v>
      </c>
      <c r="F818" s="135">
        <v>2.5</v>
      </c>
      <c r="H818" s="135" t="s">
        <v>112</v>
      </c>
      <c r="I818" s="142">
        <v>46182.160462962966</v>
      </c>
      <c r="J818" s="135" t="s">
        <v>1827</v>
      </c>
      <c r="K818" s="135">
        <v>300.0</v>
      </c>
      <c r="L818" s="135">
        <v>29000.0</v>
      </c>
      <c r="M818" s="135">
        <v>45000.0</v>
      </c>
      <c r="N818" s="143">
        <v>42495.0</v>
      </c>
      <c r="O818" s="135" t="s">
        <v>1846</v>
      </c>
      <c r="P818" s="135" t="s">
        <v>1767</v>
      </c>
      <c r="Q818" s="135" t="s">
        <v>9314</v>
      </c>
      <c r="R818" s="135" t="s">
        <v>9315</v>
      </c>
      <c r="S818" s="135" t="s">
        <v>2006</v>
      </c>
    </row>
    <row r="819">
      <c r="A819" s="135">
        <v>818.0</v>
      </c>
      <c r="B819" s="135" t="s">
        <v>9317</v>
      </c>
      <c r="C819" s="135" t="s">
        <v>108</v>
      </c>
      <c r="D819" s="135">
        <v>54.0</v>
      </c>
      <c r="E819" s="135">
        <v>150.0</v>
      </c>
      <c r="F819" s="135">
        <v>6.0</v>
      </c>
      <c r="H819" s="135" t="s">
        <v>198</v>
      </c>
      <c r="I819" s="142">
        <v>46167.56550925926</v>
      </c>
      <c r="J819" s="135" t="s">
        <v>1920</v>
      </c>
      <c r="K819" s="135">
        <v>1300.0</v>
      </c>
      <c r="L819" s="135">
        <v>9900.0</v>
      </c>
      <c r="M819" s="135">
        <v>15000.0</v>
      </c>
      <c r="N819" s="143">
        <v>43841.0</v>
      </c>
      <c r="O819" s="135" t="s">
        <v>1846</v>
      </c>
      <c r="P819" s="135" t="s">
        <v>1767</v>
      </c>
      <c r="Q819" s="135" t="s">
        <v>9321</v>
      </c>
      <c r="R819" s="135" t="s">
        <v>9323</v>
      </c>
      <c r="S819" s="135" t="s">
        <v>1176</v>
      </c>
    </row>
    <row r="820">
      <c r="A820" s="135">
        <v>819.0</v>
      </c>
      <c r="B820" s="135" t="s">
        <v>2625</v>
      </c>
      <c r="C820" s="135" t="s">
        <v>108</v>
      </c>
      <c r="D820" s="135">
        <v>47.0</v>
      </c>
      <c r="E820" s="135">
        <v>150.0</v>
      </c>
      <c r="F820" s="135">
        <v>7.0</v>
      </c>
      <c r="H820" s="135" t="s">
        <v>112</v>
      </c>
      <c r="I820" s="142">
        <v>46175.0183912037</v>
      </c>
      <c r="J820" s="135" t="s">
        <v>2633</v>
      </c>
      <c r="K820" s="135">
        <v>1400.0</v>
      </c>
      <c r="L820" s="135">
        <v>29000.0</v>
      </c>
      <c r="M820" s="135">
        <v>46000.0</v>
      </c>
      <c r="N820" s="143">
        <v>42320.0</v>
      </c>
      <c r="O820" s="135" t="s">
        <v>1765</v>
      </c>
      <c r="P820" s="135" t="s">
        <v>1767</v>
      </c>
      <c r="Q820" s="135" t="s">
        <v>2637</v>
      </c>
      <c r="R820" s="135" t="s">
        <v>2638</v>
      </c>
      <c r="S820" s="135" t="s">
        <v>1176</v>
      </c>
    </row>
    <row r="821">
      <c r="A821" s="135">
        <v>820.0</v>
      </c>
      <c r="B821" s="135" t="s">
        <v>2640</v>
      </c>
      <c r="C821" s="135" t="s">
        <v>108</v>
      </c>
      <c r="D821" s="135">
        <v>1.0</v>
      </c>
      <c r="E821" s="135">
        <v>150.0</v>
      </c>
      <c r="H821" s="135" t="s">
        <v>2640</v>
      </c>
      <c r="I821" s="142">
        <v>46185.67084490741</v>
      </c>
      <c r="J821" s="135" t="s">
        <v>1949</v>
      </c>
      <c r="K821" s="135">
        <v>1600.0</v>
      </c>
      <c r="L821" s="135">
        <v>90.0</v>
      </c>
      <c r="M821" s="135">
        <v>100.0</v>
      </c>
      <c r="N821" s="143">
        <v>43839.0</v>
      </c>
      <c r="O821" s="135" t="s">
        <v>1765</v>
      </c>
      <c r="P821" s="135" t="s">
        <v>1767</v>
      </c>
      <c r="S821" s="135" t="s">
        <v>2648</v>
      </c>
    </row>
    <row r="822">
      <c r="A822" s="135">
        <v>821.0</v>
      </c>
      <c r="B822" s="135" t="s">
        <v>9335</v>
      </c>
      <c r="C822" s="135" t="s">
        <v>108</v>
      </c>
      <c r="D822" s="135">
        <v>46.0</v>
      </c>
      <c r="E822" s="135">
        <v>150.0</v>
      </c>
      <c r="F822" s="135">
        <v>3.0</v>
      </c>
      <c r="H822" s="135" t="s">
        <v>9339</v>
      </c>
      <c r="I822" s="142">
        <v>46184.51164351852</v>
      </c>
      <c r="J822" s="135" t="s">
        <v>3100</v>
      </c>
      <c r="K822" s="135">
        <v>250.0</v>
      </c>
      <c r="L822" s="135">
        <v>700.0</v>
      </c>
      <c r="M822" s="135">
        <v>700.0</v>
      </c>
      <c r="N822" s="143">
        <v>42377.0</v>
      </c>
      <c r="O822" s="135" t="s">
        <v>2932</v>
      </c>
      <c r="P822" s="135" t="s">
        <v>1767</v>
      </c>
      <c r="Q822" s="135" t="s">
        <v>9343</v>
      </c>
      <c r="R822" s="135" t="s">
        <v>9344</v>
      </c>
      <c r="S822" s="135" t="s">
        <v>1770</v>
      </c>
    </row>
    <row r="823">
      <c r="A823" s="135">
        <v>822.0</v>
      </c>
      <c r="B823" s="135" t="s">
        <v>9346</v>
      </c>
      <c r="C823" s="135" t="s">
        <v>108</v>
      </c>
      <c r="D823" s="135">
        <v>5.0</v>
      </c>
      <c r="E823" s="135">
        <v>150.0</v>
      </c>
      <c r="H823" s="135" t="s">
        <v>137</v>
      </c>
      <c r="I823" s="142">
        <v>46171.61148148148</v>
      </c>
      <c r="J823" s="135" t="s">
        <v>9348</v>
      </c>
      <c r="K823" s="135">
        <v>300.0</v>
      </c>
      <c r="L823" s="135">
        <v>7800.0</v>
      </c>
      <c r="M823" s="135">
        <v>10000.0</v>
      </c>
      <c r="N823" s="143">
        <v>42814.0</v>
      </c>
      <c r="O823" s="135" t="s">
        <v>1765</v>
      </c>
      <c r="P823" s="135" t="s">
        <v>1767</v>
      </c>
      <c r="S823" s="135" t="s">
        <v>1770</v>
      </c>
    </row>
    <row r="824">
      <c r="A824" s="135">
        <v>823.0</v>
      </c>
      <c r="B824" s="135" t="s">
        <v>9354</v>
      </c>
      <c r="C824" s="135" t="s">
        <v>108</v>
      </c>
      <c r="D824" s="135">
        <v>5.0</v>
      </c>
      <c r="E824" s="135">
        <v>150.0</v>
      </c>
      <c r="H824" s="135" t="s">
        <v>2681</v>
      </c>
      <c r="I824" s="142">
        <v>46190.39648148148</v>
      </c>
      <c r="K824" s="135">
        <v>1500.0</v>
      </c>
      <c r="L824" s="135">
        <v>2400.0</v>
      </c>
      <c r="M824" s="135">
        <v>3500.0</v>
      </c>
      <c r="N824" s="143">
        <v>42947.0</v>
      </c>
      <c r="O824" s="135" t="s">
        <v>1765</v>
      </c>
      <c r="P824" s="135" t="s">
        <v>1767</v>
      </c>
      <c r="Q824" s="135" t="s">
        <v>9358</v>
      </c>
      <c r="R824" s="135" t="s">
        <v>9360</v>
      </c>
      <c r="S824" s="135" t="s">
        <v>1176</v>
      </c>
    </row>
    <row r="825">
      <c r="A825" s="135">
        <v>824.0</v>
      </c>
      <c r="B825" s="135" t="s">
        <v>9362</v>
      </c>
      <c r="C825" s="135" t="s">
        <v>108</v>
      </c>
      <c r="D825" s="135">
        <v>60.0</v>
      </c>
      <c r="E825" s="135">
        <v>150.0</v>
      </c>
      <c r="F825" s="135">
        <v>1.4</v>
      </c>
      <c r="H825" s="135" t="s">
        <v>2909</v>
      </c>
      <c r="I825" s="142">
        <v>46168.970046296294</v>
      </c>
      <c r="J825" s="135" t="s">
        <v>4168</v>
      </c>
      <c r="K825" s="135">
        <v>250.0</v>
      </c>
      <c r="L825" s="135">
        <v>500.0</v>
      </c>
      <c r="M825" s="135">
        <v>600.0</v>
      </c>
      <c r="N825" s="143">
        <v>42304.0</v>
      </c>
      <c r="O825" s="135" t="s">
        <v>1846</v>
      </c>
      <c r="P825" s="135" t="s">
        <v>1767</v>
      </c>
      <c r="Q825" s="135" t="s">
        <v>9369</v>
      </c>
      <c r="R825" s="135" t="s">
        <v>9370</v>
      </c>
      <c r="S825" s="135" t="s">
        <v>1788</v>
      </c>
    </row>
    <row r="826">
      <c r="A826" s="135">
        <v>825.0</v>
      </c>
      <c r="B826" s="135" t="s">
        <v>9373</v>
      </c>
      <c r="C826" s="135" t="s">
        <v>108</v>
      </c>
      <c r="D826" s="135">
        <v>4.0</v>
      </c>
      <c r="E826" s="135">
        <v>150.0</v>
      </c>
      <c r="F826" s="135">
        <v>5.0</v>
      </c>
      <c r="H826" s="135" t="s">
        <v>2604</v>
      </c>
      <c r="I826" s="142">
        <v>46170.317928240744</v>
      </c>
      <c r="J826" s="135" t="s">
        <v>2362</v>
      </c>
      <c r="K826" s="135">
        <v>1400.0</v>
      </c>
      <c r="L826" s="135">
        <v>2100.0</v>
      </c>
      <c r="M826" s="135">
        <v>4100.0</v>
      </c>
      <c r="N826" s="143">
        <v>42326.0</v>
      </c>
      <c r="O826" s="135" t="s">
        <v>1765</v>
      </c>
      <c r="P826" s="135" t="s">
        <v>1767</v>
      </c>
      <c r="S826" s="135" t="s">
        <v>1770</v>
      </c>
    </row>
    <row r="827">
      <c r="A827" s="135">
        <v>826.0</v>
      </c>
      <c r="B827" s="135" t="s">
        <v>9378</v>
      </c>
      <c r="C827" s="135" t="s">
        <v>108</v>
      </c>
      <c r="D827" s="135">
        <v>7.0</v>
      </c>
      <c r="E827" s="135">
        <v>150.0</v>
      </c>
      <c r="F827" s="135">
        <v>1.7</v>
      </c>
      <c r="H827" s="135" t="s">
        <v>107</v>
      </c>
      <c r="I827" s="142">
        <v>46160.91452546296</v>
      </c>
      <c r="J827" s="135" t="s">
        <v>9381</v>
      </c>
      <c r="K827" s="135">
        <v>2300.0</v>
      </c>
      <c r="L827" s="135">
        <v>15000.0</v>
      </c>
      <c r="M827" s="135">
        <v>18000.0</v>
      </c>
      <c r="N827" s="143">
        <v>43836.0</v>
      </c>
      <c r="O827" s="135" t="s">
        <v>1765</v>
      </c>
      <c r="P827" s="135" t="s">
        <v>1767</v>
      </c>
      <c r="Q827" s="135" t="s">
        <v>9383</v>
      </c>
      <c r="R827" s="135" t="s">
        <v>9386</v>
      </c>
      <c r="S827" s="135" t="s">
        <v>1176</v>
      </c>
    </row>
    <row r="828">
      <c r="A828" s="135">
        <v>827.0</v>
      </c>
      <c r="B828" s="135" t="s">
        <v>2663</v>
      </c>
      <c r="C828" s="135" t="s">
        <v>108</v>
      </c>
      <c r="D828" s="135">
        <v>8.0</v>
      </c>
      <c r="E828" s="135">
        <v>150.0</v>
      </c>
      <c r="H828" s="135" t="s">
        <v>1759</v>
      </c>
      <c r="I828" s="142">
        <v>46161.936689814815</v>
      </c>
      <c r="J828" s="135" t="s">
        <v>2667</v>
      </c>
      <c r="K828" s="135">
        <v>1200.0</v>
      </c>
      <c r="L828" s="135">
        <v>1600.0</v>
      </c>
      <c r="M828" s="135">
        <v>1700.0</v>
      </c>
      <c r="N828" s="143">
        <v>43842.0</v>
      </c>
      <c r="O828" s="135" t="s">
        <v>2670</v>
      </c>
      <c r="P828" s="135" t="s">
        <v>1767</v>
      </c>
      <c r="S828" s="135" t="s">
        <v>1770</v>
      </c>
    </row>
    <row r="829">
      <c r="A829" s="135">
        <v>828.0</v>
      </c>
      <c r="B829" s="135" t="s">
        <v>9394</v>
      </c>
      <c r="C829" s="135" t="s">
        <v>108</v>
      </c>
      <c r="D829" s="135">
        <v>9.0</v>
      </c>
      <c r="E829" s="135">
        <v>150.0</v>
      </c>
      <c r="H829" s="135" t="s">
        <v>107</v>
      </c>
      <c r="I829" s="142">
        <v>46157.36079861111</v>
      </c>
      <c r="J829" s="135" t="s">
        <v>9396</v>
      </c>
      <c r="K829" s="135">
        <v>1000.0</v>
      </c>
      <c r="L829" s="135">
        <v>14000.0</v>
      </c>
      <c r="M829" s="135">
        <v>18000.0</v>
      </c>
      <c r="N829" s="143">
        <v>43760.0</v>
      </c>
      <c r="O829" s="135" t="s">
        <v>1765</v>
      </c>
      <c r="P829" s="135" t="s">
        <v>1767</v>
      </c>
      <c r="S829" s="135" t="s">
        <v>1770</v>
      </c>
    </row>
    <row r="830">
      <c r="A830" s="135">
        <v>829.0</v>
      </c>
      <c r="B830" s="135" t="s">
        <v>9400</v>
      </c>
      <c r="C830" s="135" t="s">
        <v>108</v>
      </c>
      <c r="D830" s="135">
        <v>46.0</v>
      </c>
      <c r="E830" s="135">
        <v>150.0</v>
      </c>
      <c r="F830" s="135">
        <v>0.7</v>
      </c>
      <c r="H830" s="135" t="s">
        <v>112</v>
      </c>
      <c r="I830" s="142">
        <v>46188.15604166667</v>
      </c>
      <c r="J830" s="135" t="s">
        <v>1908</v>
      </c>
      <c r="K830" s="135">
        <v>2300.0</v>
      </c>
      <c r="L830" s="135">
        <v>30000.0</v>
      </c>
      <c r="M830" s="135">
        <v>46000.0</v>
      </c>
      <c r="N830" s="143">
        <v>43841.0</v>
      </c>
      <c r="O830" s="135" t="s">
        <v>1765</v>
      </c>
      <c r="P830" s="135" t="s">
        <v>1767</v>
      </c>
      <c r="Q830" s="135" t="s">
        <v>9407</v>
      </c>
      <c r="R830" s="135" t="s">
        <v>9408</v>
      </c>
      <c r="S830" s="135" t="s">
        <v>1176</v>
      </c>
    </row>
    <row r="831">
      <c r="A831" s="135">
        <v>830.0</v>
      </c>
      <c r="B831" s="135" t="s">
        <v>9412</v>
      </c>
      <c r="C831" s="135" t="s">
        <v>108</v>
      </c>
      <c r="D831" s="135">
        <v>52.0</v>
      </c>
      <c r="E831" s="135">
        <v>150.0</v>
      </c>
      <c r="F831" s="135">
        <v>2.5</v>
      </c>
      <c r="H831" s="135" t="s">
        <v>313</v>
      </c>
      <c r="I831" s="142">
        <v>46166.332337962966</v>
      </c>
      <c r="J831" s="135" t="s">
        <v>1834</v>
      </c>
      <c r="K831" s="135">
        <v>300.0</v>
      </c>
      <c r="L831" s="135">
        <v>8100.0</v>
      </c>
      <c r="M831" s="135">
        <v>9100.0</v>
      </c>
      <c r="N831" s="143">
        <v>42867.0</v>
      </c>
      <c r="O831" s="135" t="s">
        <v>1846</v>
      </c>
      <c r="P831" s="135" t="s">
        <v>1767</v>
      </c>
      <c r="S831" s="135" t="s">
        <v>1770</v>
      </c>
    </row>
    <row r="832">
      <c r="A832" s="135">
        <v>831.0</v>
      </c>
      <c r="B832" s="135" t="s">
        <v>9415</v>
      </c>
      <c r="C832" s="135" t="s">
        <v>108</v>
      </c>
      <c r="D832" s="135">
        <v>11.0</v>
      </c>
      <c r="E832" s="135">
        <v>150.0</v>
      </c>
      <c r="F832" s="135">
        <v>8.0</v>
      </c>
      <c r="H832" s="135" t="s">
        <v>107</v>
      </c>
      <c r="I832" s="142">
        <v>46156.169953703706</v>
      </c>
      <c r="J832" s="135" t="s">
        <v>9420</v>
      </c>
      <c r="K832" s="135">
        <v>3200.0</v>
      </c>
      <c r="L832" s="135">
        <v>14000.0</v>
      </c>
      <c r="M832" s="135">
        <v>18000.0</v>
      </c>
      <c r="N832" s="143">
        <v>43839.0</v>
      </c>
      <c r="O832" s="135" t="s">
        <v>1765</v>
      </c>
      <c r="P832" s="135" t="s">
        <v>1767</v>
      </c>
      <c r="Q832" s="135" t="s">
        <v>9423</v>
      </c>
      <c r="R832" s="135" t="s">
        <v>9424</v>
      </c>
      <c r="S832" s="135" t="s">
        <v>1770</v>
      </c>
    </row>
    <row r="833">
      <c r="A833" s="135">
        <v>832.0</v>
      </c>
      <c r="B833" s="135" t="s">
        <v>9426</v>
      </c>
      <c r="C833" s="135" t="s">
        <v>108</v>
      </c>
      <c r="D833" s="135">
        <v>60.0</v>
      </c>
      <c r="E833" s="135">
        <v>150.0</v>
      </c>
      <c r="F833" s="135">
        <v>2.5</v>
      </c>
      <c r="H833" s="135" t="s">
        <v>2909</v>
      </c>
      <c r="I833" s="142">
        <v>46172.021215277775</v>
      </c>
      <c r="J833" s="135" t="s">
        <v>4078</v>
      </c>
      <c r="K833" s="135">
        <v>300.0</v>
      </c>
      <c r="L833" s="135">
        <v>3200.0</v>
      </c>
      <c r="M833" s="135">
        <v>4300.0</v>
      </c>
      <c r="N833" s="143">
        <v>42250.0</v>
      </c>
      <c r="O833" s="135" t="s">
        <v>2932</v>
      </c>
      <c r="P833" s="135" t="s">
        <v>1767</v>
      </c>
      <c r="Q833" s="135" t="s">
        <v>9430</v>
      </c>
      <c r="R833" s="135" t="s">
        <v>9431</v>
      </c>
      <c r="S833" s="135" t="s">
        <v>1788</v>
      </c>
    </row>
    <row r="834">
      <c r="A834" s="135">
        <v>833.0</v>
      </c>
      <c r="B834" s="135" t="s">
        <v>9432</v>
      </c>
      <c r="C834" s="135" t="s">
        <v>108</v>
      </c>
      <c r="D834" s="135">
        <v>77.0</v>
      </c>
      <c r="E834" s="135">
        <v>150.0</v>
      </c>
      <c r="F834" s="135">
        <v>1.7</v>
      </c>
      <c r="H834" s="135" t="s">
        <v>112</v>
      </c>
      <c r="I834" s="142">
        <v>46165.10302083333</v>
      </c>
      <c r="J834" s="135" t="s">
        <v>9435</v>
      </c>
      <c r="K834" s="135">
        <v>1800.0</v>
      </c>
      <c r="L834" s="135">
        <v>30000.0</v>
      </c>
      <c r="M834" s="135">
        <v>45000.0</v>
      </c>
      <c r="N834" s="143">
        <v>42563.0</v>
      </c>
      <c r="O834" s="135" t="s">
        <v>1903</v>
      </c>
      <c r="P834" s="135" t="s">
        <v>1767</v>
      </c>
      <c r="Q834" s="135" t="s">
        <v>9438</v>
      </c>
      <c r="R834" s="135" t="s">
        <v>9440</v>
      </c>
      <c r="S834" s="135" t="s">
        <v>1770</v>
      </c>
    </row>
    <row r="835">
      <c r="A835" s="135">
        <v>834.0</v>
      </c>
      <c r="B835" s="135" t="s">
        <v>9442</v>
      </c>
      <c r="C835" s="135" t="s">
        <v>108</v>
      </c>
      <c r="D835" s="135">
        <v>34.0</v>
      </c>
      <c r="E835" s="135">
        <v>150.0</v>
      </c>
      <c r="F835" s="135">
        <v>1.9</v>
      </c>
      <c r="H835" s="135" t="s">
        <v>6411</v>
      </c>
      <c r="I835" s="142">
        <v>46166.27452546296</v>
      </c>
      <c r="J835" s="135" t="s">
        <v>1834</v>
      </c>
      <c r="K835" s="135">
        <v>200.0</v>
      </c>
      <c r="L835" s="135">
        <v>400.0</v>
      </c>
      <c r="M835" s="135">
        <v>500.0</v>
      </c>
      <c r="N835" s="143">
        <v>42669.0</v>
      </c>
      <c r="O835" s="135" t="s">
        <v>1846</v>
      </c>
      <c r="P835" s="135" t="s">
        <v>1767</v>
      </c>
      <c r="S835" s="135" t="s">
        <v>1788</v>
      </c>
    </row>
    <row r="836">
      <c r="A836" s="135">
        <v>835.0</v>
      </c>
      <c r="B836" s="135" t="s">
        <v>9451</v>
      </c>
      <c r="C836" s="135" t="s">
        <v>108</v>
      </c>
      <c r="D836" s="135">
        <v>39.0</v>
      </c>
      <c r="E836" s="135">
        <v>150.0</v>
      </c>
      <c r="F836" s="135">
        <v>3.0</v>
      </c>
      <c r="H836" s="135" t="s">
        <v>8395</v>
      </c>
      <c r="I836" s="142">
        <v>46178.89196759259</v>
      </c>
      <c r="J836" s="135" t="s">
        <v>7372</v>
      </c>
      <c r="K836" s="135">
        <v>500.0</v>
      </c>
      <c r="L836" s="135">
        <v>450.0</v>
      </c>
      <c r="M836" s="135">
        <v>4000.0</v>
      </c>
      <c r="N836" s="143">
        <v>42522.0</v>
      </c>
      <c r="O836" s="135" t="s">
        <v>1903</v>
      </c>
      <c r="P836" s="135" t="s">
        <v>1767</v>
      </c>
      <c r="Q836" s="135" t="s">
        <v>9458</v>
      </c>
      <c r="R836" s="135">
        <v>95.0</v>
      </c>
      <c r="S836" s="135" t="s">
        <v>1788</v>
      </c>
    </row>
    <row r="837">
      <c r="A837" s="135">
        <v>836.0</v>
      </c>
      <c r="B837" s="135" t="s">
        <v>9459</v>
      </c>
      <c r="C837" s="135" t="s">
        <v>108</v>
      </c>
      <c r="D837" s="135">
        <v>43.0</v>
      </c>
      <c r="E837" s="135">
        <v>150.0</v>
      </c>
      <c r="H837" s="135" t="s">
        <v>112</v>
      </c>
      <c r="I837" s="142">
        <v>46164.47378472222</v>
      </c>
      <c r="J837" s="135" t="s">
        <v>8317</v>
      </c>
      <c r="K837" s="135">
        <v>1400.0</v>
      </c>
      <c r="L837" s="135">
        <v>30000.0</v>
      </c>
      <c r="M837" s="135">
        <v>45000.0</v>
      </c>
      <c r="N837" s="143">
        <v>43840.0</v>
      </c>
      <c r="O837" s="135" t="s">
        <v>1765</v>
      </c>
      <c r="P837" s="135" t="s">
        <v>1767</v>
      </c>
      <c r="S837" s="135" t="s">
        <v>1176</v>
      </c>
    </row>
    <row r="838">
      <c r="A838" s="135">
        <v>837.0</v>
      </c>
      <c r="B838" s="135" t="s">
        <v>9468</v>
      </c>
      <c r="C838" s="135" t="s">
        <v>108</v>
      </c>
      <c r="D838" s="135">
        <v>55.0</v>
      </c>
      <c r="E838" s="135">
        <v>150.0</v>
      </c>
      <c r="H838" s="135" t="s">
        <v>112</v>
      </c>
      <c r="I838" s="142">
        <v>46184.53497685185</v>
      </c>
      <c r="J838" s="135" t="s">
        <v>2241</v>
      </c>
      <c r="K838" s="135">
        <v>900.0</v>
      </c>
      <c r="L838" s="135">
        <v>29000.0</v>
      </c>
      <c r="M838" s="135">
        <v>45000.0</v>
      </c>
      <c r="N838" s="143">
        <v>43922.0</v>
      </c>
      <c r="O838" s="135" t="s">
        <v>1765</v>
      </c>
      <c r="P838" s="135" t="s">
        <v>1767</v>
      </c>
      <c r="S838" s="135" t="s">
        <v>1770</v>
      </c>
    </row>
    <row r="839">
      <c r="A839" s="135">
        <v>838.0</v>
      </c>
      <c r="B839" s="135" t="s">
        <v>2684</v>
      </c>
      <c r="C839" s="135" t="s">
        <v>108</v>
      </c>
      <c r="D839" s="135">
        <v>1.0</v>
      </c>
      <c r="E839" s="135">
        <v>150.0</v>
      </c>
      <c r="H839" s="135" t="s">
        <v>2677</v>
      </c>
      <c r="I839" s="142">
        <v>46158.815092592595</v>
      </c>
      <c r="J839" s="135" t="s">
        <v>1893</v>
      </c>
      <c r="K839" s="135">
        <v>1600.0</v>
      </c>
      <c r="L839" s="135">
        <v>400.0</v>
      </c>
      <c r="M839" s="135">
        <v>79000.0</v>
      </c>
      <c r="N839" s="143">
        <v>43842.0</v>
      </c>
      <c r="O839" s="135" t="s">
        <v>1765</v>
      </c>
      <c r="P839" s="135" t="s">
        <v>1767</v>
      </c>
      <c r="Q839" s="135" t="s">
        <v>2692</v>
      </c>
      <c r="S839" s="135" t="s">
        <v>1770</v>
      </c>
    </row>
    <row r="840">
      <c r="A840" s="135">
        <v>839.0</v>
      </c>
      <c r="B840" s="135" t="s">
        <v>327</v>
      </c>
      <c r="C840" s="135" t="s">
        <v>108</v>
      </c>
      <c r="D840" s="135">
        <v>68.0</v>
      </c>
      <c r="E840" s="135">
        <v>150.0</v>
      </c>
      <c r="F840" s="135">
        <v>1.3</v>
      </c>
      <c r="H840" s="135" t="s">
        <v>9480</v>
      </c>
      <c r="I840" s="142">
        <v>46180.12842592593</v>
      </c>
      <c r="J840" s="135" t="s">
        <v>9481</v>
      </c>
      <c r="K840" s="135">
        <v>400.0</v>
      </c>
      <c r="L840" s="135">
        <v>500.0</v>
      </c>
      <c r="M840" s="135">
        <v>500.0</v>
      </c>
      <c r="N840" s="143">
        <v>42347.0</v>
      </c>
      <c r="O840" s="135" t="s">
        <v>1765</v>
      </c>
      <c r="P840" s="135" t="s">
        <v>1767</v>
      </c>
      <c r="Q840" s="135" t="s">
        <v>9483</v>
      </c>
      <c r="R840" s="135">
        <v>119.0</v>
      </c>
      <c r="S840" s="135" t="s">
        <v>1770</v>
      </c>
    </row>
    <row r="841">
      <c r="A841" s="135">
        <v>840.0</v>
      </c>
      <c r="B841" s="135" t="s">
        <v>9485</v>
      </c>
      <c r="C841" s="135" t="s">
        <v>108</v>
      </c>
      <c r="D841" s="135">
        <v>44.0</v>
      </c>
      <c r="E841" s="135">
        <v>150.0</v>
      </c>
      <c r="F841" s="135">
        <v>0.7</v>
      </c>
      <c r="H841" s="135" t="s">
        <v>4636</v>
      </c>
      <c r="I841" s="142">
        <v>46158.91700231482</v>
      </c>
      <c r="J841" s="135" t="s">
        <v>1859</v>
      </c>
      <c r="K841" s="135">
        <v>1000.0</v>
      </c>
      <c r="L841" s="135">
        <v>600.0</v>
      </c>
      <c r="M841" s="135">
        <v>600.0</v>
      </c>
      <c r="N841" s="143">
        <v>42584.0</v>
      </c>
      <c r="O841" s="135" t="s">
        <v>1765</v>
      </c>
      <c r="P841" s="135" t="s">
        <v>1767</v>
      </c>
      <c r="Q841" s="135" t="s">
        <v>9491</v>
      </c>
      <c r="R841" s="135" t="s">
        <v>9492</v>
      </c>
      <c r="S841" s="135" t="s">
        <v>1770</v>
      </c>
    </row>
    <row r="842">
      <c r="A842" s="135">
        <v>841.0</v>
      </c>
      <c r="B842" s="135" t="s">
        <v>9495</v>
      </c>
      <c r="C842" s="135" t="s">
        <v>108</v>
      </c>
      <c r="D842" s="135">
        <v>40.0</v>
      </c>
      <c r="E842" s="135">
        <v>150.0</v>
      </c>
      <c r="F842" s="135">
        <v>18.0</v>
      </c>
      <c r="H842" s="135" t="s">
        <v>1810</v>
      </c>
      <c r="I842" s="142">
        <v>46155.97829861111</v>
      </c>
      <c r="J842" s="135" t="s">
        <v>1834</v>
      </c>
      <c r="K842" s="135">
        <v>1700.0</v>
      </c>
      <c r="L842" s="135">
        <v>8700.0</v>
      </c>
      <c r="M842" s="135">
        <v>12000.0</v>
      </c>
      <c r="N842" s="143">
        <v>43841.0</v>
      </c>
      <c r="O842" s="135" t="s">
        <v>1765</v>
      </c>
      <c r="P842" s="135" t="s">
        <v>1767</v>
      </c>
      <c r="Q842" s="135" t="s">
        <v>9500</v>
      </c>
      <c r="R842" s="135" t="s">
        <v>9501</v>
      </c>
      <c r="S842" s="135" t="s">
        <v>1176</v>
      </c>
    </row>
    <row r="843">
      <c r="A843" s="135">
        <v>842.0</v>
      </c>
      <c r="B843" s="135" t="s">
        <v>9505</v>
      </c>
      <c r="C843" s="135" t="s">
        <v>108</v>
      </c>
      <c r="D843" s="135">
        <v>3.0</v>
      </c>
      <c r="E843" s="135">
        <v>150.0</v>
      </c>
      <c r="F843" s="135">
        <v>5.0</v>
      </c>
      <c r="H843" s="135" t="s">
        <v>107</v>
      </c>
      <c r="I843" s="142">
        <v>46155.931226851855</v>
      </c>
      <c r="J843" s="135" t="s">
        <v>2605</v>
      </c>
      <c r="K843" s="135">
        <v>2500.0</v>
      </c>
      <c r="L843" s="135">
        <v>14000.0</v>
      </c>
      <c r="M843" s="135">
        <v>18000.0</v>
      </c>
      <c r="N843" s="143">
        <v>42319.0</v>
      </c>
      <c r="O843" s="135" t="s">
        <v>1765</v>
      </c>
      <c r="P843" s="135" t="s">
        <v>1767</v>
      </c>
      <c r="Q843" s="135" t="s">
        <v>9510</v>
      </c>
      <c r="R843" s="135" t="s">
        <v>9511</v>
      </c>
      <c r="S843" s="135" t="s">
        <v>1770</v>
      </c>
    </row>
    <row r="844">
      <c r="A844" s="135">
        <v>843.0</v>
      </c>
      <c r="B844" s="135" t="s">
        <v>9514</v>
      </c>
      <c r="C844" s="135" t="s">
        <v>108</v>
      </c>
      <c r="D844" s="135">
        <v>53.0</v>
      </c>
      <c r="E844" s="135">
        <v>150.0</v>
      </c>
      <c r="F844" s="135">
        <v>0.6</v>
      </c>
      <c r="H844" s="135" t="s">
        <v>1760</v>
      </c>
      <c r="I844" s="142">
        <v>46169.1944212963</v>
      </c>
      <c r="J844" s="135" t="s">
        <v>7200</v>
      </c>
      <c r="K844" s="135">
        <v>2200.0</v>
      </c>
      <c r="L844" s="135">
        <v>11000.0</v>
      </c>
      <c r="M844" s="135">
        <v>14000.0</v>
      </c>
      <c r="N844" s="143">
        <v>43839.0</v>
      </c>
      <c r="O844" s="135" t="s">
        <v>1765</v>
      </c>
      <c r="P844" s="135" t="s">
        <v>1767</v>
      </c>
      <c r="Q844" s="135" t="s">
        <v>9520</v>
      </c>
      <c r="R844" s="135" t="s">
        <v>9521</v>
      </c>
      <c r="S844" s="135" t="s">
        <v>1176</v>
      </c>
    </row>
    <row r="845">
      <c r="A845" s="135">
        <v>844.0</v>
      </c>
      <c r="B845" s="135" t="s">
        <v>9525</v>
      </c>
      <c r="C845" s="135" t="s">
        <v>108</v>
      </c>
      <c r="D845" s="135">
        <v>83.0</v>
      </c>
      <c r="E845" s="135">
        <v>150.0</v>
      </c>
      <c r="F845" s="135">
        <v>9.0</v>
      </c>
      <c r="H845" s="135" t="s">
        <v>6744</v>
      </c>
      <c r="I845" s="142">
        <v>46155.03579861111</v>
      </c>
      <c r="J845" s="135" t="s">
        <v>2303</v>
      </c>
      <c r="K845" s="135">
        <v>900.0</v>
      </c>
      <c r="L845" s="135">
        <v>1200.0</v>
      </c>
      <c r="M845" s="135">
        <v>20000.0</v>
      </c>
      <c r="N845" s="143">
        <v>43839.0</v>
      </c>
      <c r="O845" s="135" t="s">
        <v>1765</v>
      </c>
      <c r="P845" s="135" t="s">
        <v>1767</v>
      </c>
      <c r="S845" s="135" t="s">
        <v>1770</v>
      </c>
    </row>
    <row r="846">
      <c r="A846" s="135">
        <v>845.0</v>
      </c>
      <c r="B846" s="135" t="s">
        <v>9530</v>
      </c>
      <c r="C846" s="135" t="s">
        <v>108</v>
      </c>
      <c r="D846" s="135">
        <v>28.0</v>
      </c>
      <c r="E846" s="135">
        <v>150.0</v>
      </c>
      <c r="F846" s="135">
        <v>7.0</v>
      </c>
      <c r="H846" s="135" t="s">
        <v>9536</v>
      </c>
      <c r="I846" s="142">
        <v>46177.64277777778</v>
      </c>
      <c r="J846" s="135" t="s">
        <v>2682</v>
      </c>
      <c r="K846" s="135">
        <v>1000.0</v>
      </c>
      <c r="L846" s="135">
        <v>500.0</v>
      </c>
      <c r="M846" s="135">
        <v>500.0</v>
      </c>
      <c r="N846" s="143">
        <v>43013.0</v>
      </c>
      <c r="O846" s="135" t="s">
        <v>1903</v>
      </c>
      <c r="P846" s="135" t="s">
        <v>1767</v>
      </c>
      <c r="S846" s="135" t="s">
        <v>1770</v>
      </c>
    </row>
    <row r="847">
      <c r="A847" s="135">
        <v>846.0</v>
      </c>
      <c r="B847" s="135" t="s">
        <v>9541</v>
      </c>
      <c r="C847" s="135" t="s">
        <v>108</v>
      </c>
      <c r="D847" s="135">
        <v>28.0</v>
      </c>
      <c r="E847" s="135">
        <v>150.0</v>
      </c>
      <c r="H847" s="135" t="s">
        <v>2268</v>
      </c>
      <c r="I847" s="142">
        <v>46189.36592592593</v>
      </c>
      <c r="J847" s="135" t="s">
        <v>4089</v>
      </c>
      <c r="K847" s="135">
        <v>800.0</v>
      </c>
      <c r="L847" s="135">
        <v>1300.0</v>
      </c>
      <c r="M847" s="135">
        <v>1300.0</v>
      </c>
      <c r="N847" s="143">
        <v>43846.0</v>
      </c>
      <c r="O847" s="135" t="s">
        <v>1765</v>
      </c>
      <c r="P847" s="135" t="s">
        <v>1767</v>
      </c>
      <c r="S847" s="135" t="s">
        <v>1176</v>
      </c>
    </row>
    <row r="848">
      <c r="A848" s="135">
        <v>847.0</v>
      </c>
      <c r="B848" s="135" t="s">
        <v>9547</v>
      </c>
      <c r="C848" s="135" t="s">
        <v>108</v>
      </c>
      <c r="D848" s="135">
        <v>60.0</v>
      </c>
      <c r="E848" s="135">
        <v>150.0</v>
      </c>
      <c r="F848" s="135">
        <v>2.5</v>
      </c>
      <c r="H848" s="135" t="s">
        <v>2909</v>
      </c>
      <c r="I848" s="142">
        <v>46188.505833333336</v>
      </c>
      <c r="J848" s="135" t="s">
        <v>2962</v>
      </c>
      <c r="K848" s="135">
        <v>250.0</v>
      </c>
      <c r="L848" s="135">
        <v>1600.0</v>
      </c>
      <c r="M848" s="135">
        <v>2300.0</v>
      </c>
      <c r="N848" s="143">
        <v>42409.0</v>
      </c>
      <c r="O848" s="135" t="s">
        <v>1846</v>
      </c>
      <c r="P848" s="135" t="s">
        <v>1767</v>
      </c>
      <c r="S848" s="135" t="s">
        <v>1788</v>
      </c>
    </row>
    <row r="849">
      <c r="A849" s="135">
        <v>848.0</v>
      </c>
      <c r="B849" s="135" t="s">
        <v>9554</v>
      </c>
      <c r="C849" s="135" t="s">
        <v>108</v>
      </c>
      <c r="D849" s="135">
        <v>22.0</v>
      </c>
      <c r="E849" s="135">
        <v>150.0</v>
      </c>
      <c r="F849" s="135">
        <v>0.6</v>
      </c>
      <c r="H849" s="135" t="s">
        <v>1760</v>
      </c>
      <c r="I849" s="142">
        <v>46178.40138888889</v>
      </c>
      <c r="J849" s="135" t="s">
        <v>1859</v>
      </c>
      <c r="K849" s="135">
        <v>2000.0</v>
      </c>
      <c r="L849" s="135">
        <v>14000.0</v>
      </c>
      <c r="M849" s="135">
        <v>17000.0</v>
      </c>
      <c r="N849" s="143">
        <v>43356.0</v>
      </c>
      <c r="O849" s="135" t="s">
        <v>1765</v>
      </c>
      <c r="P849" s="135" t="s">
        <v>1767</v>
      </c>
      <c r="Q849" s="135" t="s">
        <v>9559</v>
      </c>
      <c r="R849" s="135" t="s">
        <v>9561</v>
      </c>
      <c r="S849" s="135" t="s">
        <v>1176</v>
      </c>
    </row>
    <row r="850">
      <c r="A850" s="135">
        <v>849.0</v>
      </c>
      <c r="B850" s="135" t="s">
        <v>9562</v>
      </c>
      <c r="C850" s="135" t="s">
        <v>108</v>
      </c>
      <c r="D850" s="135">
        <v>34.0</v>
      </c>
      <c r="E850" s="135">
        <v>150.0</v>
      </c>
      <c r="H850" s="135" t="s">
        <v>1810</v>
      </c>
      <c r="I850" s="142">
        <v>46164.64769675926</v>
      </c>
      <c r="J850" s="135" t="s">
        <v>9565</v>
      </c>
      <c r="K850" s="135">
        <v>1200.0</v>
      </c>
      <c r="L850" s="135">
        <v>8700.0</v>
      </c>
      <c r="M850" s="135">
        <v>13000.0</v>
      </c>
      <c r="N850" s="143">
        <v>43871.0</v>
      </c>
      <c r="O850" s="135" t="s">
        <v>1765</v>
      </c>
      <c r="P850" s="135" t="s">
        <v>1767</v>
      </c>
      <c r="Q850" s="135" t="s">
        <v>9567</v>
      </c>
      <c r="R850" s="135" t="s">
        <v>9569</v>
      </c>
      <c r="S850" s="135" t="s">
        <v>1176</v>
      </c>
    </row>
    <row r="851">
      <c r="A851" s="135">
        <v>850.0</v>
      </c>
      <c r="B851" s="135" t="s">
        <v>9572</v>
      </c>
      <c r="C851" s="135" t="s">
        <v>108</v>
      </c>
      <c r="D851" s="135">
        <v>28.0</v>
      </c>
      <c r="E851" s="135">
        <v>150.0</v>
      </c>
      <c r="F851" s="135">
        <v>2.5</v>
      </c>
      <c r="H851" s="135" t="s">
        <v>2118</v>
      </c>
      <c r="I851" s="142">
        <v>46170.5871875</v>
      </c>
      <c r="J851" s="135" t="s">
        <v>1865</v>
      </c>
      <c r="K851" s="135">
        <v>450.0</v>
      </c>
      <c r="L851" s="135">
        <v>3600.0</v>
      </c>
      <c r="M851" s="135">
        <v>4000.0</v>
      </c>
      <c r="N851" s="143">
        <v>42327.0</v>
      </c>
      <c r="O851" s="135" t="s">
        <v>1903</v>
      </c>
      <c r="P851" s="135" t="s">
        <v>1767</v>
      </c>
      <c r="S851" s="135" t="s">
        <v>1770</v>
      </c>
    </row>
    <row r="852">
      <c r="A852" s="135">
        <v>851.0</v>
      </c>
      <c r="B852" s="135" t="s">
        <v>9577</v>
      </c>
      <c r="C852" s="135" t="s">
        <v>108</v>
      </c>
      <c r="D852" s="135">
        <v>49.0</v>
      </c>
      <c r="E852" s="135">
        <v>150.0</v>
      </c>
      <c r="F852" s="135">
        <v>0.35</v>
      </c>
      <c r="H852" s="135" t="s">
        <v>2118</v>
      </c>
      <c r="I852" s="142">
        <v>46188.50908564815</v>
      </c>
      <c r="J852" s="135" t="s">
        <v>1834</v>
      </c>
      <c r="K852" s="135">
        <v>1200.0</v>
      </c>
      <c r="L852" s="135">
        <v>4600.0</v>
      </c>
      <c r="M852" s="135">
        <v>5200.0</v>
      </c>
      <c r="N852" s="143">
        <v>43839.0</v>
      </c>
      <c r="O852" s="135" t="s">
        <v>1765</v>
      </c>
      <c r="P852" s="135" t="s">
        <v>1767</v>
      </c>
      <c r="Q852" s="135" t="s">
        <v>9584</v>
      </c>
      <c r="R852" s="135" t="s">
        <v>9585</v>
      </c>
      <c r="S852" s="135" t="s">
        <v>1770</v>
      </c>
    </row>
    <row r="853">
      <c r="A853" s="135">
        <v>852.0</v>
      </c>
      <c r="B853" s="135" t="s">
        <v>9587</v>
      </c>
      <c r="C853" s="135" t="s">
        <v>108</v>
      </c>
      <c r="D853" s="135">
        <v>9.0</v>
      </c>
      <c r="E853" s="135">
        <v>150.0</v>
      </c>
      <c r="F853" s="135">
        <v>7.0</v>
      </c>
      <c r="H853" s="135" t="s">
        <v>112</v>
      </c>
      <c r="I853" s="142">
        <v>46184.09195601852</v>
      </c>
      <c r="J853" s="135" t="s">
        <v>2362</v>
      </c>
      <c r="K853" s="135">
        <v>1200.0</v>
      </c>
      <c r="L853" s="135">
        <v>29000.0</v>
      </c>
      <c r="M853" s="135">
        <v>45000.0</v>
      </c>
      <c r="N853" s="143">
        <v>42264.0</v>
      </c>
      <c r="O853" s="135" t="s">
        <v>1846</v>
      </c>
      <c r="P853" s="135" t="s">
        <v>1767</v>
      </c>
      <c r="Q853" s="135" t="s">
        <v>9591</v>
      </c>
      <c r="R853" s="135" t="s">
        <v>9593</v>
      </c>
      <c r="S853" s="135" t="s">
        <v>1176</v>
      </c>
    </row>
    <row r="854">
      <c r="A854" s="135">
        <v>853.0</v>
      </c>
      <c r="B854" s="135" t="s">
        <v>9596</v>
      </c>
      <c r="C854" s="135" t="s">
        <v>108</v>
      </c>
      <c r="D854" s="135">
        <v>1.0</v>
      </c>
      <c r="E854" s="135">
        <v>150.0</v>
      </c>
      <c r="F854" s="135">
        <v>5.0</v>
      </c>
      <c r="H854" s="135" t="s">
        <v>4209</v>
      </c>
      <c r="I854" s="142">
        <v>46183.696701388886</v>
      </c>
      <c r="J854" s="135" t="s">
        <v>2100</v>
      </c>
      <c r="K854" s="135">
        <v>1400.0</v>
      </c>
      <c r="L854" s="135">
        <v>500.0</v>
      </c>
      <c r="M854" s="135">
        <v>600.0</v>
      </c>
      <c r="N854" s="143">
        <v>43841.0</v>
      </c>
      <c r="O854" s="135" t="s">
        <v>1765</v>
      </c>
      <c r="P854" s="135" t="s">
        <v>1767</v>
      </c>
      <c r="S854" s="135" t="s">
        <v>1770</v>
      </c>
    </row>
    <row r="855">
      <c r="A855" s="135">
        <v>854.0</v>
      </c>
      <c r="B855" s="135" t="s">
        <v>9601</v>
      </c>
      <c r="C855" s="135" t="s">
        <v>108</v>
      </c>
      <c r="D855" s="135">
        <v>4.0</v>
      </c>
      <c r="E855" s="135">
        <v>150.0</v>
      </c>
      <c r="F855" s="135">
        <v>6.0</v>
      </c>
      <c r="H855" s="135" t="s">
        <v>2681</v>
      </c>
      <c r="I855" s="142">
        <v>46189.84318287037</v>
      </c>
      <c r="J855" s="135" t="s">
        <v>2100</v>
      </c>
      <c r="K855" s="135">
        <v>1400.0</v>
      </c>
      <c r="L855" s="135">
        <v>2400.0</v>
      </c>
      <c r="M855" s="135">
        <v>3500.0</v>
      </c>
      <c r="N855" s="143">
        <v>43883.0</v>
      </c>
      <c r="O855" s="135" t="s">
        <v>1765</v>
      </c>
      <c r="P855" s="135" t="s">
        <v>1767</v>
      </c>
      <c r="S855" s="135" t="s">
        <v>1176</v>
      </c>
    </row>
    <row r="856">
      <c r="A856" s="135">
        <v>855.0</v>
      </c>
      <c r="B856" s="135" t="s">
        <v>9606</v>
      </c>
      <c r="C856" s="135" t="s">
        <v>108</v>
      </c>
      <c r="D856" s="135">
        <v>72.0</v>
      </c>
      <c r="E856" s="135">
        <v>150.0</v>
      </c>
      <c r="F856" s="135">
        <v>0.45</v>
      </c>
      <c r="H856" s="135" t="s">
        <v>1981</v>
      </c>
      <c r="I856" s="142">
        <v>46155.777025462965</v>
      </c>
      <c r="J856" s="135" t="s">
        <v>1895</v>
      </c>
      <c r="K856" s="135">
        <v>1700.0</v>
      </c>
      <c r="L856" s="135">
        <v>26000.0</v>
      </c>
      <c r="M856" s="135">
        <v>41000.0</v>
      </c>
      <c r="N856" s="143">
        <v>43840.0</v>
      </c>
      <c r="O856" s="135" t="s">
        <v>1765</v>
      </c>
      <c r="P856" s="135" t="s">
        <v>1767</v>
      </c>
      <c r="Q856" s="135" t="s">
        <v>9611</v>
      </c>
      <c r="R856" s="135" t="s">
        <v>9613</v>
      </c>
      <c r="S856" s="135" t="s">
        <v>1176</v>
      </c>
    </row>
    <row r="857">
      <c r="A857" s="135">
        <v>856.0</v>
      </c>
      <c r="B857" s="135" t="s">
        <v>9615</v>
      </c>
      <c r="C857" s="135" t="s">
        <v>108</v>
      </c>
      <c r="D857" s="135">
        <v>8.0</v>
      </c>
      <c r="E857" s="135">
        <v>150.0</v>
      </c>
      <c r="F857" s="135">
        <v>0.25</v>
      </c>
      <c r="H857" s="135" t="s">
        <v>2158</v>
      </c>
      <c r="I857" s="142">
        <v>46182.0083912037</v>
      </c>
      <c r="J857" s="135" t="s">
        <v>7372</v>
      </c>
      <c r="K857" s="135">
        <v>1000.0</v>
      </c>
      <c r="L857" s="135">
        <v>10000.0</v>
      </c>
      <c r="M857" s="135">
        <v>128000.0</v>
      </c>
      <c r="N857" s="143">
        <v>43840.0</v>
      </c>
      <c r="O857" s="135" t="s">
        <v>1765</v>
      </c>
      <c r="P857" s="135" t="s">
        <v>1767</v>
      </c>
      <c r="Q857" s="135" t="s">
        <v>9623</v>
      </c>
      <c r="R857" s="135" t="s">
        <v>9625</v>
      </c>
      <c r="S857" s="135" t="s">
        <v>1176</v>
      </c>
    </row>
    <row r="858">
      <c r="A858" s="135">
        <v>857.0</v>
      </c>
      <c r="B858" s="135" t="s">
        <v>9627</v>
      </c>
      <c r="C858" s="135" t="s">
        <v>108</v>
      </c>
      <c r="D858" s="135">
        <v>9.0</v>
      </c>
      <c r="E858" s="135">
        <v>150.0</v>
      </c>
      <c r="H858" s="135" t="s">
        <v>4038</v>
      </c>
      <c r="I858" s="142">
        <v>46179.025671296295</v>
      </c>
      <c r="J858" s="135" t="s">
        <v>2100</v>
      </c>
      <c r="K858" s="135">
        <v>1400.0</v>
      </c>
      <c r="L858" s="135">
        <v>80.0</v>
      </c>
      <c r="M858" s="135">
        <v>150.0</v>
      </c>
      <c r="N858" s="143">
        <v>42586.0</v>
      </c>
      <c r="O858" s="135" t="s">
        <v>1765</v>
      </c>
      <c r="P858" s="135" t="s">
        <v>1767</v>
      </c>
      <c r="S858" s="135" t="s">
        <v>1176</v>
      </c>
    </row>
    <row r="859">
      <c r="A859" s="135">
        <v>858.0</v>
      </c>
      <c r="B859" s="135" t="s">
        <v>9635</v>
      </c>
      <c r="C859" s="135" t="s">
        <v>108</v>
      </c>
      <c r="D859" s="135">
        <v>0.0</v>
      </c>
      <c r="E859" s="135">
        <v>150.0</v>
      </c>
      <c r="F859" s="135">
        <v>0.5</v>
      </c>
      <c r="H859" s="135" t="s">
        <v>4636</v>
      </c>
      <c r="I859" s="142">
        <v>46156.07690972222</v>
      </c>
      <c r="J859" s="135" t="s">
        <v>7372</v>
      </c>
      <c r="K859" s="135">
        <v>800.0</v>
      </c>
      <c r="L859" s="135">
        <v>600.0</v>
      </c>
      <c r="M859" s="135">
        <v>600.0</v>
      </c>
      <c r="N859" s="143">
        <v>42584.0</v>
      </c>
      <c r="O859" s="135" t="s">
        <v>1765</v>
      </c>
      <c r="P859" s="135" t="s">
        <v>1767</v>
      </c>
      <c r="Q859" s="135" t="s">
        <v>9642</v>
      </c>
      <c r="R859" s="135" t="s">
        <v>9643</v>
      </c>
      <c r="S859" s="135" t="s">
        <v>1770</v>
      </c>
    </row>
    <row r="860">
      <c r="A860" s="135">
        <v>859.0</v>
      </c>
      <c r="B860" s="135" t="s">
        <v>9645</v>
      </c>
      <c r="C860" s="135" t="s">
        <v>108</v>
      </c>
      <c r="D860" s="135">
        <v>74.0</v>
      </c>
      <c r="E860" s="135">
        <v>150.0</v>
      </c>
      <c r="F860" s="135">
        <v>30.0</v>
      </c>
      <c r="H860" s="135" t="s">
        <v>313</v>
      </c>
      <c r="I860" s="142">
        <v>46183.60952546296</v>
      </c>
      <c r="J860" s="135" t="s">
        <v>1834</v>
      </c>
      <c r="K860" s="135">
        <v>200.0</v>
      </c>
      <c r="L860" s="135">
        <v>29000.0</v>
      </c>
      <c r="M860" s="135">
        <v>34000.0</v>
      </c>
      <c r="N860" s="143">
        <v>43846.0</v>
      </c>
      <c r="O860" s="135" t="s">
        <v>1846</v>
      </c>
      <c r="P860" s="135" t="s">
        <v>1767</v>
      </c>
      <c r="Q860" s="135" t="s">
        <v>9650</v>
      </c>
      <c r="R860" s="135" t="s">
        <v>9652</v>
      </c>
      <c r="S860" s="135" t="s">
        <v>1770</v>
      </c>
    </row>
    <row r="861">
      <c r="A861" s="135">
        <v>860.0</v>
      </c>
      <c r="B861" s="135" t="s">
        <v>9654</v>
      </c>
      <c r="C861" s="135" t="s">
        <v>108</v>
      </c>
      <c r="D861" s="135">
        <v>45.0</v>
      </c>
      <c r="E861" s="135">
        <v>150.0</v>
      </c>
      <c r="F861" s="135">
        <v>7.0</v>
      </c>
      <c r="H861" s="135" t="s">
        <v>112</v>
      </c>
      <c r="I861" s="142">
        <v>46163.95890046296</v>
      </c>
      <c r="J861" s="135" t="s">
        <v>2100</v>
      </c>
      <c r="K861" s="135">
        <v>1300.0</v>
      </c>
      <c r="L861" s="135">
        <v>2900.0</v>
      </c>
      <c r="M861" s="135">
        <v>4900.0</v>
      </c>
      <c r="N861" s="143">
        <v>43856.0</v>
      </c>
      <c r="O861" s="135" t="s">
        <v>1765</v>
      </c>
      <c r="P861" s="135" t="s">
        <v>1767</v>
      </c>
      <c r="S861" s="135" t="s">
        <v>1176</v>
      </c>
    </row>
    <row r="862">
      <c r="A862" s="135">
        <v>861.0</v>
      </c>
      <c r="B862" s="135" t="s">
        <v>9659</v>
      </c>
      <c r="C862" s="135" t="s">
        <v>108</v>
      </c>
      <c r="D862" s="135">
        <v>61.0</v>
      </c>
      <c r="E862" s="135">
        <v>150.0</v>
      </c>
      <c r="F862" s="135">
        <v>4.5</v>
      </c>
      <c r="H862" s="135" t="s">
        <v>112</v>
      </c>
      <c r="I862" s="142">
        <v>46161.784166666665</v>
      </c>
      <c r="J862" s="135" t="s">
        <v>2562</v>
      </c>
      <c r="K862" s="135">
        <v>1800.0</v>
      </c>
      <c r="L862" s="135">
        <v>30000.0</v>
      </c>
      <c r="M862" s="135">
        <v>45000.0</v>
      </c>
      <c r="N862" s="143">
        <v>43130.0</v>
      </c>
      <c r="O862" s="135" t="s">
        <v>1765</v>
      </c>
      <c r="P862" s="135" t="s">
        <v>1767</v>
      </c>
      <c r="Q862" s="135" t="s">
        <v>9666</v>
      </c>
      <c r="R862" s="135" t="s">
        <v>9667</v>
      </c>
      <c r="S862" s="135" t="s">
        <v>1770</v>
      </c>
    </row>
    <row r="863">
      <c r="A863" s="135">
        <v>862.0</v>
      </c>
      <c r="B863" s="135" t="s">
        <v>9668</v>
      </c>
      <c r="C863" s="135" t="s">
        <v>108</v>
      </c>
      <c r="D863" s="135">
        <v>69.0</v>
      </c>
      <c r="E863" s="135">
        <v>150.0</v>
      </c>
      <c r="F863" s="135">
        <v>4.0</v>
      </c>
      <c r="H863" s="135" t="s">
        <v>2909</v>
      </c>
      <c r="I863" s="142">
        <v>46180.423113425924</v>
      </c>
      <c r="J863" s="135" t="s">
        <v>7372</v>
      </c>
      <c r="K863" s="135">
        <v>500.0</v>
      </c>
      <c r="L863" s="135">
        <v>3500.0</v>
      </c>
      <c r="M863" s="135">
        <v>4700.0</v>
      </c>
      <c r="N863" s="143">
        <v>43844.0</v>
      </c>
      <c r="O863" s="135" t="s">
        <v>1765</v>
      </c>
      <c r="P863" s="135" t="s">
        <v>1767</v>
      </c>
      <c r="S863" s="135" t="s">
        <v>5859</v>
      </c>
    </row>
    <row r="864">
      <c r="A864" s="135">
        <v>863.0</v>
      </c>
      <c r="B864" s="135" t="s">
        <v>9673</v>
      </c>
      <c r="C864" s="135" t="s">
        <v>108</v>
      </c>
      <c r="D864" s="135">
        <v>64.0</v>
      </c>
      <c r="E864" s="135">
        <v>150.0</v>
      </c>
      <c r="F864" s="135">
        <v>3.0</v>
      </c>
      <c r="H864" s="135" t="s">
        <v>313</v>
      </c>
      <c r="I864" s="142">
        <v>46171.52521990741</v>
      </c>
      <c r="J864" s="135" t="s">
        <v>1762</v>
      </c>
      <c r="K864" s="135">
        <v>1500.0</v>
      </c>
      <c r="L864" s="135">
        <v>29000.0</v>
      </c>
      <c r="M864" s="135">
        <v>34000.0</v>
      </c>
      <c r="N864" s="143">
        <v>42355.0</v>
      </c>
      <c r="O864" s="135" t="s">
        <v>1765</v>
      </c>
      <c r="P864" s="135" t="s">
        <v>1767</v>
      </c>
      <c r="S864" s="135" t="s">
        <v>1770</v>
      </c>
    </row>
    <row r="865">
      <c r="A865" s="135">
        <v>864.0</v>
      </c>
      <c r="B865" s="135" t="s">
        <v>2697</v>
      </c>
      <c r="C865" s="135" t="s">
        <v>108</v>
      </c>
      <c r="D865" s="135">
        <v>27.0</v>
      </c>
      <c r="E865" s="135">
        <v>150.0</v>
      </c>
      <c r="F865" s="135">
        <v>7.0</v>
      </c>
      <c r="H865" s="135" t="s">
        <v>107</v>
      </c>
      <c r="I865" s="142">
        <v>46159.330983796295</v>
      </c>
      <c r="J865" s="135" t="s">
        <v>1859</v>
      </c>
      <c r="K865" s="135">
        <v>1300.0</v>
      </c>
      <c r="L865" s="135">
        <v>14000.0</v>
      </c>
      <c r="M865" s="135">
        <v>18000.0</v>
      </c>
      <c r="N865" s="143">
        <v>43839.0</v>
      </c>
      <c r="O865" s="135" t="s">
        <v>1846</v>
      </c>
      <c r="P865" s="135" t="s">
        <v>1767</v>
      </c>
      <c r="Q865" s="135" t="s">
        <v>2706</v>
      </c>
      <c r="R865" s="135" t="s">
        <v>2709</v>
      </c>
      <c r="S865" s="135" t="s">
        <v>1176</v>
      </c>
    </row>
    <row r="866">
      <c r="A866" s="135">
        <v>865.0</v>
      </c>
      <c r="B866" s="135" t="s">
        <v>9685</v>
      </c>
      <c r="C866" s="135" t="s">
        <v>108</v>
      </c>
      <c r="D866" s="135">
        <v>7.0</v>
      </c>
      <c r="E866" s="135">
        <v>150.0</v>
      </c>
      <c r="H866" s="135" t="s">
        <v>198</v>
      </c>
      <c r="I866" s="142">
        <v>46155.896840277775</v>
      </c>
      <c r="J866" s="135" t="s">
        <v>1928</v>
      </c>
      <c r="K866" s="135">
        <v>1200.0</v>
      </c>
      <c r="L866" s="135">
        <v>9100.0</v>
      </c>
      <c r="M866" s="135">
        <v>13000.0</v>
      </c>
      <c r="N866" s="143">
        <v>43840.0</v>
      </c>
      <c r="O866" s="135" t="s">
        <v>1846</v>
      </c>
      <c r="P866" s="135" t="s">
        <v>1767</v>
      </c>
      <c r="Q866" s="135" t="s">
        <v>9690</v>
      </c>
      <c r="R866" s="135" t="s">
        <v>9691</v>
      </c>
      <c r="S866" s="135" t="s">
        <v>1176</v>
      </c>
    </row>
    <row r="867">
      <c r="A867" s="135">
        <v>866.0</v>
      </c>
      <c r="B867" s="135" t="s">
        <v>9694</v>
      </c>
      <c r="C867" s="135" t="s">
        <v>108</v>
      </c>
      <c r="D867" s="135">
        <v>2.0</v>
      </c>
      <c r="E867" s="135">
        <v>150.0</v>
      </c>
      <c r="H867" s="135" t="s">
        <v>9694</v>
      </c>
      <c r="I867" s="142">
        <v>46164.867430555554</v>
      </c>
      <c r="J867" s="135" t="s">
        <v>7813</v>
      </c>
      <c r="K867" s="135">
        <v>400.0</v>
      </c>
      <c r="L867" s="135">
        <v>60.0</v>
      </c>
      <c r="M867" s="135">
        <v>80.0</v>
      </c>
      <c r="N867" s="143">
        <v>43807.0</v>
      </c>
      <c r="O867" s="135" t="s">
        <v>1846</v>
      </c>
      <c r="P867" s="135" t="s">
        <v>1767</v>
      </c>
      <c r="S867" s="135" t="s">
        <v>1176</v>
      </c>
    </row>
    <row r="868">
      <c r="A868" s="135">
        <v>867.0</v>
      </c>
      <c r="B868" s="135" t="s">
        <v>9699</v>
      </c>
      <c r="C868" s="135" t="s">
        <v>108</v>
      </c>
      <c r="D868" s="135">
        <v>53.0</v>
      </c>
      <c r="E868" s="135">
        <v>150.0</v>
      </c>
      <c r="H868" s="135" t="s">
        <v>198</v>
      </c>
      <c r="I868" s="142">
        <v>46160.098449074074</v>
      </c>
      <c r="J868" s="135" t="s">
        <v>1859</v>
      </c>
      <c r="K868" s="135">
        <v>300.0</v>
      </c>
      <c r="L868" s="135">
        <v>9300.0</v>
      </c>
      <c r="M868" s="135">
        <v>13000.0</v>
      </c>
      <c r="N868" s="143">
        <v>43842.0</v>
      </c>
      <c r="O868" s="135" t="s">
        <v>1846</v>
      </c>
      <c r="P868" s="135" t="s">
        <v>1767</v>
      </c>
      <c r="S868" s="135" t="s">
        <v>1176</v>
      </c>
    </row>
    <row r="869">
      <c r="A869" s="135">
        <v>868.0</v>
      </c>
      <c r="B869" s="135" t="s">
        <v>9705</v>
      </c>
      <c r="C869" s="135" t="s">
        <v>108</v>
      </c>
      <c r="D869" s="135">
        <v>56.0</v>
      </c>
      <c r="E869" s="135">
        <v>150.0</v>
      </c>
      <c r="F869" s="135">
        <v>5.0</v>
      </c>
      <c r="H869" s="135" t="s">
        <v>112</v>
      </c>
      <c r="I869" s="142">
        <v>46185.09465277778</v>
      </c>
      <c r="J869" s="135" t="s">
        <v>1908</v>
      </c>
      <c r="K869" s="135">
        <v>1200.0</v>
      </c>
      <c r="L869" s="135">
        <v>29000.0</v>
      </c>
      <c r="M869" s="135">
        <v>45000.0</v>
      </c>
      <c r="N869" s="143">
        <v>43840.0</v>
      </c>
      <c r="O869" s="135" t="s">
        <v>1765</v>
      </c>
      <c r="P869" s="135" t="s">
        <v>1767</v>
      </c>
      <c r="Q869" s="135" t="s">
        <v>9710</v>
      </c>
      <c r="R869" s="135" t="s">
        <v>9711</v>
      </c>
      <c r="S869" s="135" t="s">
        <v>1176</v>
      </c>
    </row>
    <row r="870">
      <c r="A870" s="135">
        <v>869.0</v>
      </c>
      <c r="B870" s="135" t="s">
        <v>9713</v>
      </c>
      <c r="C870" s="135" t="s">
        <v>108</v>
      </c>
      <c r="D870" s="135">
        <v>36.0</v>
      </c>
      <c r="E870" s="135">
        <v>150.0</v>
      </c>
      <c r="F870" s="135">
        <v>3.0</v>
      </c>
      <c r="H870" s="135" t="s">
        <v>2617</v>
      </c>
      <c r="I870" s="142">
        <v>46168.474699074075</v>
      </c>
      <c r="J870" s="135" t="s">
        <v>9717</v>
      </c>
      <c r="K870" s="135">
        <v>2000.0</v>
      </c>
      <c r="L870" s="135">
        <v>600.0</v>
      </c>
      <c r="M870" s="135">
        <v>11000.0</v>
      </c>
      <c r="N870" s="143">
        <v>43837.0</v>
      </c>
      <c r="O870" s="135" t="s">
        <v>1765</v>
      </c>
      <c r="P870" s="135" t="s">
        <v>1767</v>
      </c>
      <c r="Q870" s="135" t="s">
        <v>9721</v>
      </c>
      <c r="R870" s="135" t="s">
        <v>9722</v>
      </c>
      <c r="S870" s="135" t="s">
        <v>1770</v>
      </c>
    </row>
    <row r="871">
      <c r="A871" s="135">
        <v>870.0</v>
      </c>
      <c r="B871" s="135" t="s">
        <v>9724</v>
      </c>
      <c r="C871" s="135" t="s">
        <v>108</v>
      </c>
      <c r="D871" s="135">
        <v>53.0</v>
      </c>
      <c r="E871" s="135">
        <v>150.0</v>
      </c>
      <c r="F871" s="135">
        <v>2.5</v>
      </c>
      <c r="H871" s="135" t="s">
        <v>112</v>
      </c>
      <c r="I871" s="142">
        <v>46180.694699074076</v>
      </c>
      <c r="J871" s="135" t="s">
        <v>9348</v>
      </c>
      <c r="K871" s="135">
        <v>1200.0</v>
      </c>
      <c r="L871" s="135">
        <v>29000.0</v>
      </c>
      <c r="M871" s="135">
        <v>44000.0</v>
      </c>
      <c r="N871" s="143">
        <v>42344.0</v>
      </c>
      <c r="O871" s="135" t="s">
        <v>1846</v>
      </c>
      <c r="P871" s="135" t="s">
        <v>1767</v>
      </c>
      <c r="Q871" s="135" t="s">
        <v>9727</v>
      </c>
      <c r="R871" s="135" t="s">
        <v>9729</v>
      </c>
      <c r="S871" s="135" t="s">
        <v>1770</v>
      </c>
    </row>
    <row r="872">
      <c r="A872" s="135">
        <v>871.0</v>
      </c>
      <c r="B872" s="135" t="s">
        <v>9731</v>
      </c>
      <c r="C872" s="135" t="s">
        <v>108</v>
      </c>
      <c r="D872" s="135">
        <v>52.0</v>
      </c>
      <c r="E872" s="135">
        <v>150.0</v>
      </c>
      <c r="H872" s="135" t="s">
        <v>1760</v>
      </c>
      <c r="I872" s="142">
        <v>46168.21613425926</v>
      </c>
      <c r="J872" s="135" t="s">
        <v>1859</v>
      </c>
      <c r="K872" s="135">
        <v>1200.0</v>
      </c>
      <c r="L872" s="135">
        <v>3600.0</v>
      </c>
      <c r="M872" s="135">
        <v>5300.0</v>
      </c>
      <c r="N872" s="143">
        <v>44272.0</v>
      </c>
      <c r="O872" s="135" t="s">
        <v>1846</v>
      </c>
      <c r="P872" s="135" t="s">
        <v>1767</v>
      </c>
      <c r="S872" s="135" t="s">
        <v>1176</v>
      </c>
    </row>
    <row r="873">
      <c r="A873" s="135">
        <v>872.0</v>
      </c>
      <c r="B873" s="135" t="s">
        <v>9738</v>
      </c>
      <c r="C873" s="135" t="s">
        <v>108</v>
      </c>
      <c r="D873" s="135">
        <v>54.0</v>
      </c>
      <c r="E873" s="135">
        <v>150.0</v>
      </c>
      <c r="F873" s="135">
        <v>2.0</v>
      </c>
      <c r="H873" s="135" t="s">
        <v>2909</v>
      </c>
      <c r="I873" s="142">
        <v>46180.74140046296</v>
      </c>
      <c r="J873" s="135" t="s">
        <v>3534</v>
      </c>
      <c r="K873" s="135">
        <v>300.0</v>
      </c>
      <c r="L873" s="135">
        <v>3500.0</v>
      </c>
      <c r="M873" s="135">
        <v>4800.0</v>
      </c>
      <c r="N873" s="143">
        <v>42412.0</v>
      </c>
      <c r="O873" s="135" t="s">
        <v>1846</v>
      </c>
      <c r="P873" s="135" t="s">
        <v>1767</v>
      </c>
      <c r="S873" s="135" t="s">
        <v>1788</v>
      </c>
    </row>
    <row r="874">
      <c r="A874" s="135">
        <v>873.0</v>
      </c>
      <c r="B874" s="135" t="s">
        <v>9744</v>
      </c>
      <c r="C874" s="135" t="s">
        <v>108</v>
      </c>
      <c r="D874" s="135">
        <v>61.0</v>
      </c>
      <c r="E874" s="135">
        <v>150.0</v>
      </c>
      <c r="F874" s="135">
        <v>7.0</v>
      </c>
      <c r="H874" s="135" t="s">
        <v>198</v>
      </c>
      <c r="I874" s="142">
        <v>46178.86284722222</v>
      </c>
      <c r="J874" s="135" t="s">
        <v>1834</v>
      </c>
      <c r="K874" s="135">
        <v>450.0</v>
      </c>
      <c r="L874" s="135">
        <v>14000.0</v>
      </c>
      <c r="M874" s="135">
        <v>36000.0</v>
      </c>
      <c r="N874" s="143">
        <v>43202.0</v>
      </c>
      <c r="O874" s="135" t="s">
        <v>1846</v>
      </c>
      <c r="P874" s="135" t="s">
        <v>1767</v>
      </c>
      <c r="Q874" s="135" t="s">
        <v>9748</v>
      </c>
      <c r="R874" s="135" t="s">
        <v>9749</v>
      </c>
      <c r="S874" s="135" t="s">
        <v>1176</v>
      </c>
    </row>
    <row r="875">
      <c r="A875" s="135">
        <v>874.0</v>
      </c>
      <c r="B875" s="135" t="s">
        <v>9752</v>
      </c>
      <c r="C875" s="135" t="s">
        <v>108</v>
      </c>
      <c r="D875" s="135">
        <v>26.0</v>
      </c>
      <c r="E875" s="135">
        <v>150.0</v>
      </c>
      <c r="F875" s="135">
        <v>1.2</v>
      </c>
      <c r="H875" s="135" t="s">
        <v>2907</v>
      </c>
      <c r="I875" s="142">
        <v>46181.04913194444</v>
      </c>
      <c r="J875" s="135" t="s">
        <v>1834</v>
      </c>
      <c r="K875" s="135">
        <v>200.0</v>
      </c>
      <c r="L875" s="135">
        <v>2700.0</v>
      </c>
      <c r="M875" s="135">
        <v>3000.0</v>
      </c>
      <c r="N875" s="143">
        <v>42417.0</v>
      </c>
      <c r="O875" s="135" t="s">
        <v>1846</v>
      </c>
      <c r="P875" s="135" t="s">
        <v>1767</v>
      </c>
      <c r="S875" s="135" t="s">
        <v>1770</v>
      </c>
    </row>
    <row r="876">
      <c r="A876" s="135">
        <v>875.0</v>
      </c>
      <c r="B876" s="135" t="s">
        <v>405</v>
      </c>
      <c r="C876" s="135" t="s">
        <v>108</v>
      </c>
      <c r="D876" s="135">
        <v>6.0</v>
      </c>
      <c r="E876" s="135">
        <v>150.0</v>
      </c>
      <c r="F876" s="135">
        <v>1.6</v>
      </c>
      <c r="H876" s="135" t="s">
        <v>407</v>
      </c>
      <c r="I876" s="142">
        <v>46170.66200231481</v>
      </c>
      <c r="J876" s="135" t="s">
        <v>1839</v>
      </c>
      <c r="K876" s="135">
        <v>2200.0</v>
      </c>
      <c r="L876" s="135">
        <v>350.0</v>
      </c>
      <c r="M876" s="135">
        <v>1600.0</v>
      </c>
      <c r="N876" s="143">
        <v>42594.0</v>
      </c>
      <c r="O876" s="135" t="s">
        <v>1765</v>
      </c>
      <c r="P876" s="135" t="s">
        <v>1767</v>
      </c>
      <c r="Q876" s="135" t="s">
        <v>1840</v>
      </c>
      <c r="R876" s="135" t="s">
        <v>1841</v>
      </c>
      <c r="S876" s="135" t="s">
        <v>1832</v>
      </c>
    </row>
    <row r="877">
      <c r="A877" s="135">
        <v>876.0</v>
      </c>
      <c r="B877" s="135" t="s">
        <v>9767</v>
      </c>
      <c r="C877" s="135" t="s">
        <v>108</v>
      </c>
      <c r="D877" s="135">
        <v>10.0</v>
      </c>
      <c r="E877" s="135">
        <v>150.0</v>
      </c>
      <c r="H877" s="135" t="s">
        <v>6228</v>
      </c>
      <c r="I877" s="142">
        <v>46183.32423611111</v>
      </c>
      <c r="J877" s="135" t="s">
        <v>1795</v>
      </c>
      <c r="K877" s="135">
        <v>2100.0</v>
      </c>
      <c r="L877" s="135">
        <v>700.0</v>
      </c>
      <c r="M877" s="135">
        <v>59000.0</v>
      </c>
      <c r="N877" s="143">
        <v>43841.0</v>
      </c>
      <c r="O877" s="135" t="s">
        <v>1765</v>
      </c>
      <c r="P877" s="135" t="s">
        <v>1767</v>
      </c>
      <c r="Q877" s="135" t="s">
        <v>9771</v>
      </c>
      <c r="R877" s="135" t="s">
        <v>9773</v>
      </c>
      <c r="S877" s="135" t="s">
        <v>1176</v>
      </c>
    </row>
    <row r="878">
      <c r="A878" s="135">
        <v>877.0</v>
      </c>
      <c r="B878" s="135" t="s">
        <v>9775</v>
      </c>
      <c r="C878" s="135" t="s">
        <v>108</v>
      </c>
      <c r="D878" s="135">
        <v>5.0</v>
      </c>
      <c r="E878" s="135">
        <v>150.0</v>
      </c>
      <c r="F878" s="135">
        <v>1.6</v>
      </c>
      <c r="G878" s="135">
        <v>1.23</v>
      </c>
      <c r="H878" s="135" t="s">
        <v>6328</v>
      </c>
      <c r="I878" s="142">
        <v>46162.640914351854</v>
      </c>
      <c r="J878" s="135" t="s">
        <v>9779</v>
      </c>
      <c r="K878" s="135">
        <v>250.0</v>
      </c>
      <c r="L878" s="135">
        <v>3000.0</v>
      </c>
      <c r="M878" s="135">
        <v>3400.0</v>
      </c>
      <c r="N878" s="143">
        <v>42402.0</v>
      </c>
      <c r="O878" s="135" t="s">
        <v>2932</v>
      </c>
      <c r="P878" s="135" t="s">
        <v>1767</v>
      </c>
      <c r="Q878" s="135" t="s">
        <v>9783</v>
      </c>
      <c r="R878" s="135" t="s">
        <v>9785</v>
      </c>
      <c r="S878" s="135" t="s">
        <v>1770</v>
      </c>
    </row>
    <row r="879">
      <c r="A879" s="135">
        <v>878.0</v>
      </c>
      <c r="B879" s="135" t="s">
        <v>9786</v>
      </c>
      <c r="C879" s="135" t="s">
        <v>108</v>
      </c>
      <c r="D879" s="135">
        <v>12.0</v>
      </c>
      <c r="E879" s="135">
        <v>150.0</v>
      </c>
      <c r="H879" s="135" t="s">
        <v>1760</v>
      </c>
      <c r="I879" s="142">
        <v>46189.637708333335</v>
      </c>
      <c r="J879" s="135" t="s">
        <v>1949</v>
      </c>
      <c r="K879" s="135">
        <v>1800.0</v>
      </c>
      <c r="L879" s="135">
        <v>7900.0</v>
      </c>
      <c r="M879" s="135">
        <v>9300.0</v>
      </c>
      <c r="N879" s="143">
        <v>43841.0</v>
      </c>
      <c r="O879" s="135" t="s">
        <v>1765</v>
      </c>
      <c r="P879" s="135" t="s">
        <v>1767</v>
      </c>
      <c r="Q879" s="135" t="s">
        <v>9791</v>
      </c>
      <c r="R879" s="135" t="s">
        <v>9792</v>
      </c>
      <c r="S879" s="135" t="s">
        <v>1176</v>
      </c>
    </row>
    <row r="880">
      <c r="A880" s="135">
        <v>879.0</v>
      </c>
      <c r="B880" s="135" t="s">
        <v>9794</v>
      </c>
      <c r="C880" s="135" t="s">
        <v>108</v>
      </c>
      <c r="D880" s="135">
        <v>54.0</v>
      </c>
      <c r="E880" s="135">
        <v>150.0</v>
      </c>
      <c r="F880" s="135">
        <v>2.5</v>
      </c>
      <c r="H880" s="135" t="s">
        <v>313</v>
      </c>
      <c r="I880" s="142">
        <v>46170.80259259259</v>
      </c>
      <c r="J880" s="135" t="s">
        <v>1949</v>
      </c>
      <c r="K880" s="135">
        <v>250.0</v>
      </c>
      <c r="L880" s="135">
        <v>7300.0</v>
      </c>
      <c r="M880" s="135">
        <v>7700.0</v>
      </c>
      <c r="N880" s="143">
        <v>43873.0</v>
      </c>
      <c r="O880" s="135" t="s">
        <v>1846</v>
      </c>
      <c r="P880" s="135" t="s">
        <v>1767</v>
      </c>
      <c r="S880" s="135" t="s">
        <v>1770</v>
      </c>
    </row>
    <row r="881">
      <c r="A881" s="135">
        <v>880.0</v>
      </c>
      <c r="B881" s="135" t="s">
        <v>9800</v>
      </c>
      <c r="C881" s="135" t="s">
        <v>108</v>
      </c>
      <c r="D881" s="135">
        <v>64.0</v>
      </c>
      <c r="E881" s="135">
        <v>150.0</v>
      </c>
      <c r="F881" s="135">
        <v>9.0</v>
      </c>
      <c r="H881" s="135" t="s">
        <v>313</v>
      </c>
      <c r="I881" s="142">
        <v>46187.394328703704</v>
      </c>
      <c r="J881" s="135" t="s">
        <v>1859</v>
      </c>
      <c r="K881" s="135">
        <v>200.0</v>
      </c>
      <c r="L881" s="135">
        <v>30000.0</v>
      </c>
      <c r="M881" s="135">
        <v>36000.0</v>
      </c>
      <c r="N881" s="143">
        <v>43840.0</v>
      </c>
      <c r="O881" s="135" t="s">
        <v>1846</v>
      </c>
      <c r="P881" s="135" t="s">
        <v>1767</v>
      </c>
      <c r="Q881" s="135" t="s">
        <v>9809</v>
      </c>
      <c r="R881" s="135" t="s">
        <v>9810</v>
      </c>
      <c r="S881" s="135" t="s">
        <v>1770</v>
      </c>
    </row>
    <row r="882">
      <c r="A882" s="135">
        <v>881.0</v>
      </c>
      <c r="B882" s="135" t="s">
        <v>2721</v>
      </c>
      <c r="C882" s="135" t="s">
        <v>108</v>
      </c>
      <c r="D882" s="135">
        <v>47.0</v>
      </c>
      <c r="E882" s="135">
        <v>150.0</v>
      </c>
      <c r="F882" s="135">
        <v>7.0</v>
      </c>
      <c r="H882" s="135" t="s">
        <v>112</v>
      </c>
      <c r="I882" s="142">
        <v>46180.00261574074</v>
      </c>
      <c r="J882" s="135" t="s">
        <v>2723</v>
      </c>
      <c r="K882" s="135">
        <v>1200.0</v>
      </c>
      <c r="L882" s="135">
        <v>29000.0</v>
      </c>
      <c r="M882" s="135">
        <v>44000.0</v>
      </c>
      <c r="N882" s="143">
        <v>44081.0</v>
      </c>
      <c r="O882" s="135" t="s">
        <v>1765</v>
      </c>
      <c r="P882" s="135" t="s">
        <v>1767</v>
      </c>
      <c r="Q882" s="135" t="s">
        <v>2726</v>
      </c>
      <c r="R882" s="135" t="s">
        <v>2728</v>
      </c>
      <c r="S882" s="135" t="s">
        <v>1176</v>
      </c>
    </row>
    <row r="883">
      <c r="A883" s="135">
        <v>882.0</v>
      </c>
      <c r="B883" s="135" t="s">
        <v>9820</v>
      </c>
      <c r="C883" s="135" t="s">
        <v>108</v>
      </c>
      <c r="D883" s="135">
        <v>49.0</v>
      </c>
      <c r="E883" s="135">
        <v>150.0</v>
      </c>
      <c r="F883" s="135">
        <v>4.5</v>
      </c>
      <c r="H883" s="135" t="s">
        <v>6429</v>
      </c>
      <c r="I883" s="142">
        <v>46164.5628125</v>
      </c>
      <c r="J883" s="135" t="s">
        <v>1834</v>
      </c>
      <c r="K883" s="135">
        <v>500.0</v>
      </c>
      <c r="L883" s="135">
        <v>2000.0</v>
      </c>
      <c r="M883" s="135">
        <v>2400.0</v>
      </c>
      <c r="N883" s="143">
        <v>43889.0</v>
      </c>
      <c r="O883" s="135" t="s">
        <v>1765</v>
      </c>
      <c r="P883" s="135" t="s">
        <v>1767</v>
      </c>
      <c r="S883" s="135" t="s">
        <v>1770</v>
      </c>
    </row>
    <row r="884">
      <c r="A884" s="135">
        <v>883.0</v>
      </c>
      <c r="B884" s="135" t="s">
        <v>9827</v>
      </c>
      <c r="C884" s="135" t="s">
        <v>108</v>
      </c>
      <c r="D884" s="135">
        <v>7.0</v>
      </c>
      <c r="E884" s="135">
        <v>150.0</v>
      </c>
      <c r="F884" s="135">
        <v>6.0</v>
      </c>
      <c r="H884" s="135" t="s">
        <v>2915</v>
      </c>
      <c r="I884" s="142">
        <v>46165.975127314814</v>
      </c>
      <c r="J884" s="135" t="s">
        <v>2100</v>
      </c>
      <c r="K884" s="135">
        <v>200.0</v>
      </c>
      <c r="L884" s="135">
        <v>1300.0</v>
      </c>
      <c r="M884" s="135">
        <v>1600.0</v>
      </c>
      <c r="N884" s="143">
        <v>43856.0</v>
      </c>
      <c r="O884" s="135" t="s">
        <v>1846</v>
      </c>
      <c r="P884" s="135" t="s">
        <v>1767</v>
      </c>
      <c r="Q884" s="135" t="s">
        <v>9834</v>
      </c>
      <c r="R884" s="135" t="s">
        <v>9835</v>
      </c>
      <c r="S884" s="135" t="s">
        <v>1770</v>
      </c>
    </row>
    <row r="885">
      <c r="A885" s="135">
        <v>884.0</v>
      </c>
      <c r="B885" s="135" t="s">
        <v>9837</v>
      </c>
      <c r="C885" s="135" t="s">
        <v>108</v>
      </c>
      <c r="D885" s="135">
        <v>74.0</v>
      </c>
      <c r="E885" s="135">
        <v>100.0</v>
      </c>
      <c r="F885" s="135">
        <v>2.5</v>
      </c>
      <c r="H885" s="135" t="s">
        <v>2158</v>
      </c>
      <c r="I885" s="142">
        <v>46156.82546296297</v>
      </c>
      <c r="J885" s="135" t="s">
        <v>4154</v>
      </c>
      <c r="K885" s="135">
        <v>1800.0</v>
      </c>
      <c r="L885" s="135">
        <v>52000.0</v>
      </c>
      <c r="M885" s="135">
        <v>871000.0</v>
      </c>
      <c r="N885" s="143">
        <v>43845.0</v>
      </c>
      <c r="O885" s="135" t="s">
        <v>1765</v>
      </c>
      <c r="P885" s="135" t="s">
        <v>1767</v>
      </c>
      <c r="Q885" s="135" t="s">
        <v>9843</v>
      </c>
      <c r="R885" s="135" t="s">
        <v>9845</v>
      </c>
      <c r="S885" s="135" t="s">
        <v>1770</v>
      </c>
    </row>
    <row r="886">
      <c r="A886" s="135">
        <v>885.0</v>
      </c>
      <c r="B886" s="135" t="s">
        <v>9848</v>
      </c>
      <c r="C886" s="135" t="s">
        <v>108</v>
      </c>
      <c r="D886" s="135">
        <v>38.0</v>
      </c>
      <c r="E886" s="135">
        <v>100.0</v>
      </c>
      <c r="F886" s="135">
        <v>10.0</v>
      </c>
      <c r="H886" s="135" t="s">
        <v>1760</v>
      </c>
      <c r="I886" s="142">
        <v>46160.394895833335</v>
      </c>
      <c r="J886" s="135" t="s">
        <v>1865</v>
      </c>
      <c r="K886" s="135">
        <v>1600.0</v>
      </c>
      <c r="L886" s="135">
        <v>27000.0</v>
      </c>
      <c r="M886" s="135">
        <v>43000.0</v>
      </c>
      <c r="N886" s="143">
        <v>42908.0</v>
      </c>
      <c r="O886" s="135" t="s">
        <v>1765</v>
      </c>
      <c r="P886" s="135" t="s">
        <v>1767</v>
      </c>
      <c r="Q886" s="135" t="s">
        <v>9857</v>
      </c>
      <c r="R886" s="135" t="s">
        <v>9859</v>
      </c>
      <c r="S886" s="135" t="s">
        <v>1176</v>
      </c>
    </row>
    <row r="887">
      <c r="A887" s="135">
        <v>886.0</v>
      </c>
      <c r="B887" s="135" t="s">
        <v>9861</v>
      </c>
      <c r="C887" s="135" t="s">
        <v>108</v>
      </c>
      <c r="D887" s="135">
        <v>3.0</v>
      </c>
      <c r="E887" s="135">
        <v>100.0</v>
      </c>
      <c r="F887" s="135">
        <v>1.1</v>
      </c>
      <c r="H887" s="135" t="s">
        <v>9864</v>
      </c>
      <c r="I887" s="142">
        <v>46176.78408564815</v>
      </c>
      <c r="J887" s="135" t="s">
        <v>1834</v>
      </c>
      <c r="K887" s="135">
        <v>300.0</v>
      </c>
      <c r="L887" s="135">
        <v>10.0</v>
      </c>
      <c r="M887" s="135">
        <v>300.0</v>
      </c>
      <c r="N887" s="143">
        <v>42404.0</v>
      </c>
      <c r="O887" s="135" t="s">
        <v>1846</v>
      </c>
      <c r="P887" s="135" t="s">
        <v>1767</v>
      </c>
      <c r="Q887" s="135" t="s">
        <v>9868</v>
      </c>
      <c r="R887" s="135">
        <v>105.0</v>
      </c>
      <c r="S887" s="135" t="s">
        <v>6819</v>
      </c>
    </row>
    <row r="888">
      <c r="A888" s="135">
        <v>887.0</v>
      </c>
      <c r="B888" s="135" t="s">
        <v>9870</v>
      </c>
      <c r="C888" s="135" t="s">
        <v>108</v>
      </c>
      <c r="D888" s="135">
        <v>12.0</v>
      </c>
      <c r="E888" s="135">
        <v>100.0</v>
      </c>
      <c r="F888" s="135">
        <v>0.25</v>
      </c>
      <c r="H888" s="135" t="s">
        <v>1808</v>
      </c>
      <c r="I888" s="142">
        <v>46156.057175925926</v>
      </c>
      <c r="K888" s="135">
        <v>300.0</v>
      </c>
      <c r="L888" s="135">
        <v>900.0</v>
      </c>
      <c r="M888" s="135">
        <v>900.0</v>
      </c>
      <c r="N888" s="143">
        <v>42248.0</v>
      </c>
      <c r="O888" s="135" t="s">
        <v>1846</v>
      </c>
      <c r="P888" s="135" t="s">
        <v>1767</v>
      </c>
      <c r="Q888" s="135" t="s">
        <v>9876</v>
      </c>
      <c r="R888" s="135" t="s">
        <v>9877</v>
      </c>
      <c r="S888" s="135" t="s">
        <v>1770</v>
      </c>
    </row>
    <row r="889">
      <c r="A889" s="135">
        <v>888.0</v>
      </c>
      <c r="B889" s="135" t="s">
        <v>9879</v>
      </c>
      <c r="C889" s="135" t="s">
        <v>108</v>
      </c>
      <c r="D889" s="135">
        <v>73.0</v>
      </c>
      <c r="E889" s="135">
        <v>100.0</v>
      </c>
      <c r="F889" s="135">
        <v>14.0</v>
      </c>
      <c r="H889" s="135" t="s">
        <v>1760</v>
      </c>
      <c r="I889" s="142">
        <v>46171.707407407404</v>
      </c>
      <c r="J889" s="135" t="s">
        <v>7200</v>
      </c>
      <c r="K889" s="135">
        <v>800.0</v>
      </c>
      <c r="L889" s="135">
        <v>14000.0</v>
      </c>
      <c r="M889" s="135">
        <v>17000.0</v>
      </c>
      <c r="N889" s="143">
        <v>43841.0</v>
      </c>
      <c r="O889" s="135" t="s">
        <v>1765</v>
      </c>
      <c r="P889" s="135" t="s">
        <v>1767</v>
      </c>
      <c r="S889" s="135" t="s">
        <v>1176</v>
      </c>
    </row>
    <row r="890">
      <c r="A890" s="135">
        <v>889.0</v>
      </c>
      <c r="B890" s="135" t="s">
        <v>9887</v>
      </c>
      <c r="C890" s="135" t="s">
        <v>108</v>
      </c>
      <c r="D890" s="135">
        <v>33.0</v>
      </c>
      <c r="E890" s="135">
        <v>100.0</v>
      </c>
      <c r="F890" s="135">
        <v>3.0</v>
      </c>
      <c r="H890" s="135" t="s">
        <v>2319</v>
      </c>
      <c r="I890" s="142">
        <v>46163.154861111114</v>
      </c>
      <c r="J890" s="135" t="s">
        <v>1834</v>
      </c>
      <c r="K890" s="135">
        <v>600.0</v>
      </c>
      <c r="L890" s="135">
        <v>900.0</v>
      </c>
      <c r="M890" s="135">
        <v>1300.0</v>
      </c>
      <c r="N890" s="143">
        <v>42557.0</v>
      </c>
      <c r="O890" s="135" t="s">
        <v>1846</v>
      </c>
      <c r="P890" s="135" t="s">
        <v>1767</v>
      </c>
      <c r="Q890" s="135" t="s">
        <v>9894</v>
      </c>
      <c r="R890" s="135" t="s">
        <v>9896</v>
      </c>
      <c r="S890" s="135" t="s">
        <v>1770</v>
      </c>
    </row>
    <row r="891">
      <c r="A891" s="135">
        <v>890.0</v>
      </c>
      <c r="B891" s="135" t="s">
        <v>9898</v>
      </c>
      <c r="C891" s="135" t="s">
        <v>108</v>
      </c>
      <c r="D891" s="135">
        <v>23.0</v>
      </c>
      <c r="E891" s="135">
        <v>100.0</v>
      </c>
      <c r="F891" s="135">
        <v>2.5</v>
      </c>
      <c r="H891" s="135" t="s">
        <v>9901</v>
      </c>
      <c r="I891" s="142">
        <v>46188.98065972222</v>
      </c>
      <c r="J891" s="135" t="s">
        <v>1795</v>
      </c>
      <c r="K891" s="135">
        <v>3200.0</v>
      </c>
      <c r="L891" s="135">
        <v>2100.0</v>
      </c>
      <c r="M891" s="135">
        <v>42000.0</v>
      </c>
      <c r="N891" s="143">
        <v>42279.0</v>
      </c>
      <c r="O891" s="135" t="s">
        <v>1765</v>
      </c>
      <c r="P891" s="135" t="s">
        <v>1767</v>
      </c>
      <c r="Q891" s="135" t="s">
        <v>9905</v>
      </c>
      <c r="R891" s="135" t="s">
        <v>9906</v>
      </c>
      <c r="S891" s="135" t="s">
        <v>9907</v>
      </c>
    </row>
    <row r="892">
      <c r="A892" s="135">
        <v>891.0</v>
      </c>
      <c r="B892" s="135" t="s">
        <v>9910</v>
      </c>
      <c r="C892" s="135" t="s">
        <v>108</v>
      </c>
      <c r="D892" s="135">
        <v>54.0</v>
      </c>
      <c r="E892" s="135">
        <v>100.0</v>
      </c>
      <c r="F892" s="135">
        <v>2.5</v>
      </c>
      <c r="H892" s="135" t="s">
        <v>313</v>
      </c>
      <c r="I892" s="142">
        <v>46178.08576388889</v>
      </c>
      <c r="J892" s="135" t="s">
        <v>2291</v>
      </c>
      <c r="K892" s="135">
        <v>300.0</v>
      </c>
      <c r="L892" s="135">
        <v>27000.0</v>
      </c>
      <c r="M892" s="135">
        <v>33000.0</v>
      </c>
      <c r="N892" s="143">
        <v>43847.0</v>
      </c>
      <c r="O892" s="135" t="s">
        <v>1846</v>
      </c>
      <c r="P892" s="135" t="s">
        <v>1767</v>
      </c>
      <c r="Q892" s="135" t="s">
        <v>9915</v>
      </c>
      <c r="R892" s="135" t="s">
        <v>9917</v>
      </c>
      <c r="S892" s="135" t="s">
        <v>1770</v>
      </c>
    </row>
    <row r="893">
      <c r="A893" s="135">
        <v>892.0</v>
      </c>
      <c r="B893" s="135" t="s">
        <v>2733</v>
      </c>
      <c r="C893" s="135" t="s">
        <v>108</v>
      </c>
      <c r="D893" s="135">
        <v>21.0</v>
      </c>
      <c r="E893" s="135">
        <v>100.0</v>
      </c>
      <c r="F893" s="135">
        <v>8.0</v>
      </c>
      <c r="H893" s="135" t="s">
        <v>1760</v>
      </c>
      <c r="I893" s="142">
        <v>46180.95140046296</v>
      </c>
      <c r="J893" s="135" t="s">
        <v>2100</v>
      </c>
      <c r="K893" s="135">
        <v>900.0</v>
      </c>
      <c r="L893" s="135">
        <v>14000.0</v>
      </c>
      <c r="M893" s="135">
        <v>17000.0</v>
      </c>
      <c r="N893" s="143">
        <v>43854.0</v>
      </c>
      <c r="O893" s="135" t="s">
        <v>1765</v>
      </c>
      <c r="P893" s="135" t="s">
        <v>1767</v>
      </c>
      <c r="S893" s="135" t="s">
        <v>1871</v>
      </c>
    </row>
    <row r="894">
      <c r="A894" s="135">
        <v>893.0</v>
      </c>
      <c r="B894" s="135" t="s">
        <v>9925</v>
      </c>
      <c r="C894" s="135" t="s">
        <v>108</v>
      </c>
      <c r="D894" s="135">
        <v>28.0</v>
      </c>
      <c r="E894" s="135">
        <v>100.0</v>
      </c>
      <c r="H894" s="135" t="s">
        <v>3169</v>
      </c>
      <c r="I894" s="142">
        <v>46177.74928240741</v>
      </c>
      <c r="J894" s="135" t="s">
        <v>1834</v>
      </c>
      <c r="K894" s="135">
        <v>1600.0</v>
      </c>
      <c r="L894" s="135">
        <v>1300.0</v>
      </c>
      <c r="M894" s="135">
        <v>1300.0</v>
      </c>
      <c r="N894" s="143">
        <v>43445.0</v>
      </c>
      <c r="O894" s="135" t="s">
        <v>1765</v>
      </c>
      <c r="P894" s="135" t="s">
        <v>1767</v>
      </c>
      <c r="S894" s="135" t="s">
        <v>1176</v>
      </c>
    </row>
    <row r="895">
      <c r="A895" s="135">
        <v>894.0</v>
      </c>
      <c r="B895" s="135" t="s">
        <v>9934</v>
      </c>
      <c r="C895" s="135" t="s">
        <v>108</v>
      </c>
      <c r="D895" s="135">
        <v>65.0</v>
      </c>
      <c r="E895" s="135">
        <v>100.0</v>
      </c>
      <c r="F895" s="135">
        <v>0.45</v>
      </c>
      <c r="H895" s="135" t="s">
        <v>3169</v>
      </c>
      <c r="I895" s="142">
        <v>46163.897048611114</v>
      </c>
      <c r="J895" s="135" t="s">
        <v>4089</v>
      </c>
      <c r="K895" s="135">
        <v>1300.0</v>
      </c>
      <c r="L895" s="135">
        <v>1400.0</v>
      </c>
      <c r="M895" s="135">
        <v>46000.0</v>
      </c>
      <c r="N895" s="143">
        <v>43844.0</v>
      </c>
      <c r="O895" s="135" t="s">
        <v>1765</v>
      </c>
      <c r="P895" s="135" t="s">
        <v>1767</v>
      </c>
      <c r="Q895" s="135" t="s">
        <v>9941</v>
      </c>
      <c r="R895" s="135" t="s">
        <v>9942</v>
      </c>
      <c r="S895" s="135" t="s">
        <v>1176</v>
      </c>
    </row>
    <row r="896">
      <c r="A896" s="135">
        <v>895.0</v>
      </c>
      <c r="B896" s="135" t="s">
        <v>9944</v>
      </c>
      <c r="C896" s="135" t="s">
        <v>108</v>
      </c>
      <c r="D896" s="135">
        <v>36.0</v>
      </c>
      <c r="E896" s="135">
        <v>100.0</v>
      </c>
      <c r="F896" s="135">
        <v>3.5</v>
      </c>
      <c r="H896" s="135" t="s">
        <v>313</v>
      </c>
      <c r="I896" s="142">
        <v>46189.757627314815</v>
      </c>
      <c r="J896" s="135" t="s">
        <v>9948</v>
      </c>
      <c r="K896" s="135">
        <v>600.0</v>
      </c>
      <c r="L896" s="135">
        <v>31000.0</v>
      </c>
      <c r="M896" s="135">
        <v>37000.0</v>
      </c>
      <c r="N896" s="143">
        <v>43843.0</v>
      </c>
      <c r="O896" s="135" t="s">
        <v>1765</v>
      </c>
      <c r="P896" s="135" t="s">
        <v>1767</v>
      </c>
      <c r="S896" s="135" t="s">
        <v>1770</v>
      </c>
    </row>
    <row r="897">
      <c r="A897" s="135">
        <v>896.0</v>
      </c>
      <c r="B897" s="135" t="s">
        <v>9952</v>
      </c>
      <c r="C897" s="135" t="s">
        <v>108</v>
      </c>
      <c r="D897" s="135">
        <v>1.0</v>
      </c>
      <c r="E897" s="135">
        <v>100.0</v>
      </c>
      <c r="F897" s="135">
        <v>0.25</v>
      </c>
      <c r="H897" s="135" t="s">
        <v>2181</v>
      </c>
      <c r="I897" s="142">
        <v>46156.474756944444</v>
      </c>
      <c r="J897" s="135" t="s">
        <v>1827</v>
      </c>
      <c r="K897" s="135">
        <v>700.0</v>
      </c>
      <c r="L897" s="135">
        <v>2500.0</v>
      </c>
      <c r="M897" s="135">
        <v>2500.0</v>
      </c>
      <c r="N897" s="143">
        <v>42695.0</v>
      </c>
      <c r="O897" s="135" t="s">
        <v>1765</v>
      </c>
      <c r="P897" s="135" t="s">
        <v>1767</v>
      </c>
      <c r="Q897" s="135" t="s">
        <v>9956</v>
      </c>
      <c r="R897" s="135" t="s">
        <v>9958</v>
      </c>
      <c r="S897" s="135" t="s">
        <v>1770</v>
      </c>
    </row>
    <row r="898">
      <c r="A898" s="135">
        <v>897.0</v>
      </c>
      <c r="B898" s="135" t="s">
        <v>9960</v>
      </c>
      <c r="C898" s="135" t="s">
        <v>108</v>
      </c>
      <c r="D898" s="135">
        <v>50.0</v>
      </c>
      <c r="E898" s="135">
        <v>100.0</v>
      </c>
      <c r="H898" s="135" t="s">
        <v>198</v>
      </c>
      <c r="I898" s="142">
        <v>46168.935590277775</v>
      </c>
      <c r="J898" s="135" t="s">
        <v>1834</v>
      </c>
      <c r="K898" s="135">
        <v>250.0</v>
      </c>
      <c r="L898" s="135">
        <v>9900.0</v>
      </c>
      <c r="M898" s="135">
        <v>15000.0</v>
      </c>
      <c r="N898" s="143">
        <v>42710.0</v>
      </c>
      <c r="O898" s="135" t="s">
        <v>1846</v>
      </c>
      <c r="P898" s="135" t="s">
        <v>1767</v>
      </c>
      <c r="Q898" s="135" t="s">
        <v>9966</v>
      </c>
      <c r="R898" s="135" t="s">
        <v>9968</v>
      </c>
      <c r="S898" s="135" t="s">
        <v>1176</v>
      </c>
    </row>
    <row r="899">
      <c r="A899" s="135">
        <v>898.0</v>
      </c>
      <c r="B899" s="135" t="s">
        <v>9969</v>
      </c>
      <c r="C899" s="135" t="s">
        <v>108</v>
      </c>
      <c r="D899" s="135">
        <v>72.0</v>
      </c>
      <c r="E899" s="135">
        <v>100.0</v>
      </c>
      <c r="F899" s="135">
        <v>1.9</v>
      </c>
      <c r="G899" s="135">
        <v>1.37</v>
      </c>
      <c r="H899" s="135" t="s">
        <v>3801</v>
      </c>
      <c r="I899" s="142">
        <v>46156.39648148148</v>
      </c>
      <c r="J899" s="135" t="s">
        <v>2592</v>
      </c>
      <c r="K899" s="135">
        <v>200.0</v>
      </c>
      <c r="L899" s="135">
        <v>4900.0</v>
      </c>
      <c r="M899" s="135">
        <v>5100.0</v>
      </c>
      <c r="N899" s="143">
        <v>42254.0</v>
      </c>
      <c r="O899" s="135" t="s">
        <v>2932</v>
      </c>
      <c r="P899" s="135" t="s">
        <v>1767</v>
      </c>
      <c r="Q899" s="135" t="s">
        <v>9977</v>
      </c>
      <c r="R899" s="135" t="s">
        <v>9979</v>
      </c>
      <c r="S899" s="135" t="s">
        <v>1770</v>
      </c>
    </row>
    <row r="900">
      <c r="A900" s="135">
        <v>899.0</v>
      </c>
      <c r="B900" s="135" t="s">
        <v>9981</v>
      </c>
      <c r="C900" s="135" t="s">
        <v>108</v>
      </c>
      <c r="D900" s="135">
        <v>16.0</v>
      </c>
      <c r="E900" s="135">
        <v>100.0</v>
      </c>
      <c r="H900" s="135" t="s">
        <v>137</v>
      </c>
      <c r="I900" s="142">
        <v>46174.828576388885</v>
      </c>
      <c r="J900" s="135" t="s">
        <v>9984</v>
      </c>
      <c r="K900" s="135">
        <v>350.0</v>
      </c>
      <c r="L900" s="135">
        <v>8000.0</v>
      </c>
      <c r="M900" s="135">
        <v>11000.0</v>
      </c>
      <c r="N900" s="143">
        <v>43839.0</v>
      </c>
      <c r="O900" s="135" t="s">
        <v>1765</v>
      </c>
      <c r="P900" s="135" t="s">
        <v>1767</v>
      </c>
      <c r="S900" s="135" t="s">
        <v>1770</v>
      </c>
    </row>
    <row r="901">
      <c r="A901" s="135">
        <v>900.0</v>
      </c>
      <c r="B901" s="135" t="s">
        <v>9987</v>
      </c>
      <c r="C901" s="135" t="s">
        <v>108</v>
      </c>
      <c r="D901" s="135">
        <v>15.0</v>
      </c>
      <c r="E901" s="135">
        <v>100.0</v>
      </c>
      <c r="F901" s="135">
        <v>1.6</v>
      </c>
      <c r="H901" s="135" t="s">
        <v>2617</v>
      </c>
      <c r="I901" s="142">
        <v>46157.21759259259</v>
      </c>
      <c r="J901" s="135" t="s">
        <v>9991</v>
      </c>
      <c r="K901" s="135">
        <v>1400.0</v>
      </c>
      <c r="L901" s="135">
        <v>600.0</v>
      </c>
      <c r="M901" s="135">
        <v>14000.0</v>
      </c>
      <c r="N901" s="143">
        <v>42499.0</v>
      </c>
      <c r="O901" s="135" t="s">
        <v>1765</v>
      </c>
      <c r="P901" s="135" t="s">
        <v>1767</v>
      </c>
      <c r="Q901" s="135" t="s">
        <v>9994</v>
      </c>
      <c r="R901" s="135" t="s">
        <v>9995</v>
      </c>
      <c r="S901" s="135" t="s">
        <v>1770</v>
      </c>
    </row>
    <row r="902">
      <c r="A902" s="135">
        <v>901.0</v>
      </c>
      <c r="B902" s="135" t="s">
        <v>9997</v>
      </c>
      <c r="C902" s="135" t="s">
        <v>108</v>
      </c>
      <c r="D902" s="135">
        <v>45.0</v>
      </c>
      <c r="E902" s="135">
        <v>100.0</v>
      </c>
      <c r="F902" s="135">
        <v>9.0</v>
      </c>
      <c r="H902" s="135" t="s">
        <v>1760</v>
      </c>
      <c r="I902" s="142">
        <v>46181.33347222222</v>
      </c>
      <c r="K902" s="135">
        <v>1000.0</v>
      </c>
      <c r="L902" s="135">
        <v>11000.0</v>
      </c>
      <c r="M902" s="135">
        <v>15000.0</v>
      </c>
      <c r="N902" s="143">
        <v>43841.0</v>
      </c>
      <c r="O902" s="135" t="s">
        <v>1765</v>
      </c>
      <c r="P902" s="135" t="s">
        <v>1767</v>
      </c>
      <c r="S902" s="135" t="s">
        <v>1176</v>
      </c>
    </row>
    <row r="903">
      <c r="A903" s="135">
        <v>902.0</v>
      </c>
      <c r="B903" s="135" t="s">
        <v>10001</v>
      </c>
      <c r="C903" s="135" t="s">
        <v>108</v>
      </c>
      <c r="D903" s="135">
        <v>43.0</v>
      </c>
      <c r="E903" s="135">
        <v>100.0</v>
      </c>
      <c r="F903" s="135">
        <v>6.0</v>
      </c>
      <c r="H903" s="135" t="s">
        <v>112</v>
      </c>
      <c r="I903" s="142">
        <v>46177.962476851855</v>
      </c>
      <c r="J903" s="135" t="s">
        <v>1795</v>
      </c>
      <c r="K903" s="135">
        <v>800.0</v>
      </c>
      <c r="L903" s="135">
        <v>30000.0</v>
      </c>
      <c r="M903" s="135">
        <v>46000.0</v>
      </c>
      <c r="N903" s="143">
        <v>43839.0</v>
      </c>
      <c r="O903" s="135" t="s">
        <v>1765</v>
      </c>
      <c r="P903" s="135" t="s">
        <v>1767</v>
      </c>
      <c r="Q903" s="135" t="s">
        <v>10007</v>
      </c>
      <c r="R903" s="135" t="s">
        <v>10008</v>
      </c>
      <c r="S903" s="135" t="s">
        <v>1770</v>
      </c>
    </row>
    <row r="904">
      <c r="A904" s="135">
        <v>903.0</v>
      </c>
      <c r="B904" s="135" t="s">
        <v>10011</v>
      </c>
      <c r="C904" s="135" t="s">
        <v>108</v>
      </c>
      <c r="D904" s="135">
        <v>66.0</v>
      </c>
      <c r="E904" s="135">
        <v>100.0</v>
      </c>
      <c r="F904" s="135">
        <v>3.0</v>
      </c>
      <c r="H904" s="135" t="s">
        <v>5822</v>
      </c>
      <c r="I904" s="142">
        <v>46175.233136574076</v>
      </c>
      <c r="J904" s="135" t="s">
        <v>4766</v>
      </c>
      <c r="K904" s="135">
        <v>250.0</v>
      </c>
      <c r="L904" s="135">
        <v>400.0</v>
      </c>
      <c r="M904" s="135">
        <v>500.0</v>
      </c>
      <c r="N904" s="143">
        <v>42354.0</v>
      </c>
      <c r="O904" s="135" t="s">
        <v>2932</v>
      </c>
      <c r="P904" s="135" t="s">
        <v>1767</v>
      </c>
      <c r="Q904" s="135" t="s">
        <v>10017</v>
      </c>
      <c r="R904" s="135" t="s">
        <v>10018</v>
      </c>
      <c r="S904" s="135" t="s">
        <v>1788</v>
      </c>
    </row>
    <row r="905">
      <c r="A905" s="135">
        <v>904.0</v>
      </c>
      <c r="B905" s="135" t="s">
        <v>10021</v>
      </c>
      <c r="C905" s="135" t="s">
        <v>108</v>
      </c>
      <c r="D905" s="135">
        <v>60.0</v>
      </c>
      <c r="E905" s="135">
        <v>100.0</v>
      </c>
      <c r="F905" s="135">
        <v>2.5</v>
      </c>
      <c r="H905" s="135" t="s">
        <v>5281</v>
      </c>
      <c r="I905" s="142">
        <v>46164.7299537037</v>
      </c>
      <c r="J905" s="135" t="s">
        <v>10024</v>
      </c>
      <c r="K905" s="135">
        <v>250.0</v>
      </c>
      <c r="L905" s="135">
        <v>2300.0</v>
      </c>
      <c r="M905" s="135">
        <v>2800.0</v>
      </c>
      <c r="N905" s="143">
        <v>43107.0</v>
      </c>
      <c r="O905" s="135" t="s">
        <v>1846</v>
      </c>
      <c r="P905" s="135" t="s">
        <v>1767</v>
      </c>
      <c r="Q905" s="135" t="s">
        <v>10027</v>
      </c>
      <c r="S905" s="135" t="s">
        <v>1788</v>
      </c>
    </row>
    <row r="906">
      <c r="A906" s="135">
        <v>905.0</v>
      </c>
      <c r="B906" s="135" t="s">
        <v>10030</v>
      </c>
      <c r="C906" s="135" t="s">
        <v>108</v>
      </c>
      <c r="D906" s="135">
        <v>47.0</v>
      </c>
      <c r="E906" s="135">
        <v>100.0</v>
      </c>
      <c r="F906" s="135">
        <v>8.0</v>
      </c>
      <c r="H906" s="135" t="s">
        <v>112</v>
      </c>
      <c r="I906" s="142">
        <v>46175.56863425926</v>
      </c>
      <c r="J906" s="135" t="s">
        <v>10034</v>
      </c>
      <c r="K906" s="135">
        <v>1000.0</v>
      </c>
      <c r="L906" s="135">
        <v>29000.0</v>
      </c>
      <c r="M906" s="135">
        <v>46000.0</v>
      </c>
      <c r="N906" s="143">
        <v>42534.0</v>
      </c>
      <c r="O906" s="135" t="s">
        <v>1846</v>
      </c>
      <c r="P906" s="135" t="s">
        <v>1767</v>
      </c>
      <c r="Q906" s="135" t="s">
        <v>10036</v>
      </c>
      <c r="R906" s="135" t="s">
        <v>10037</v>
      </c>
      <c r="S906" s="135" t="s">
        <v>1176</v>
      </c>
    </row>
    <row r="907">
      <c r="A907" s="135">
        <v>906.0</v>
      </c>
      <c r="B907" s="135" t="s">
        <v>10040</v>
      </c>
      <c r="C907" s="135" t="s">
        <v>108</v>
      </c>
      <c r="D907" s="135">
        <v>6.0</v>
      </c>
      <c r="E907" s="135">
        <v>100.0</v>
      </c>
      <c r="F907" s="135">
        <v>2.0</v>
      </c>
      <c r="H907" s="135" t="s">
        <v>2909</v>
      </c>
      <c r="I907" s="142">
        <v>46176.14945601852</v>
      </c>
      <c r="J907" s="135" t="s">
        <v>10042</v>
      </c>
      <c r="K907" s="135">
        <v>150.0</v>
      </c>
      <c r="L907" s="135">
        <v>1500.0</v>
      </c>
      <c r="M907" s="135">
        <v>2300.0</v>
      </c>
      <c r="N907" s="143">
        <v>42390.0</v>
      </c>
      <c r="O907" s="135" t="s">
        <v>1765</v>
      </c>
      <c r="P907" s="135" t="s">
        <v>1767</v>
      </c>
      <c r="S907" s="135" t="s">
        <v>1788</v>
      </c>
    </row>
    <row r="908">
      <c r="A908" s="135">
        <v>907.0</v>
      </c>
      <c r="B908" s="135" t="s">
        <v>10047</v>
      </c>
      <c r="C908" s="135" t="s">
        <v>108</v>
      </c>
      <c r="D908" s="135">
        <v>39.0</v>
      </c>
      <c r="E908" s="135">
        <v>100.0</v>
      </c>
      <c r="F908" s="135">
        <v>3.0</v>
      </c>
      <c r="H908" s="135" t="s">
        <v>112</v>
      </c>
      <c r="I908" s="142">
        <v>46168.18939814815</v>
      </c>
      <c r="J908" s="135" t="s">
        <v>2316</v>
      </c>
      <c r="K908" s="135">
        <v>2200.0</v>
      </c>
      <c r="L908" s="135">
        <v>31000.0</v>
      </c>
      <c r="M908" s="135">
        <v>45000.0</v>
      </c>
      <c r="N908" s="143">
        <v>42403.0</v>
      </c>
      <c r="O908" s="135" t="s">
        <v>1765</v>
      </c>
      <c r="P908" s="135" t="s">
        <v>1767</v>
      </c>
      <c r="Q908" s="135" t="s">
        <v>10054</v>
      </c>
      <c r="R908" s="135" t="s">
        <v>10056</v>
      </c>
      <c r="S908" s="135" t="s">
        <v>10057</v>
      </c>
    </row>
    <row r="909">
      <c r="A909" s="135">
        <v>908.0</v>
      </c>
      <c r="B909" s="135" t="s">
        <v>10058</v>
      </c>
      <c r="C909" s="135" t="s">
        <v>108</v>
      </c>
      <c r="D909" s="135">
        <v>23.0</v>
      </c>
      <c r="E909" s="135">
        <v>100.0</v>
      </c>
      <c r="F909" s="135">
        <v>4.5</v>
      </c>
      <c r="H909" s="135" t="s">
        <v>198</v>
      </c>
      <c r="I909" s="142">
        <v>46188.386516203704</v>
      </c>
      <c r="J909" s="135" t="s">
        <v>1859</v>
      </c>
      <c r="K909" s="135">
        <v>1200.0</v>
      </c>
      <c r="L909" s="135">
        <v>11000.0</v>
      </c>
      <c r="M909" s="135">
        <v>16000.0</v>
      </c>
      <c r="N909" s="143">
        <v>42391.0</v>
      </c>
      <c r="O909" s="135" t="s">
        <v>1846</v>
      </c>
      <c r="P909" s="135" t="s">
        <v>1767</v>
      </c>
      <c r="Q909" s="135" t="s">
        <v>10064</v>
      </c>
      <c r="R909" s="135" t="s">
        <v>10065</v>
      </c>
      <c r="S909" s="135" t="s">
        <v>2006</v>
      </c>
    </row>
    <row r="910">
      <c r="A910" s="135">
        <v>909.0</v>
      </c>
      <c r="B910" s="135" t="s">
        <v>10068</v>
      </c>
      <c r="C910" s="135" t="s">
        <v>108</v>
      </c>
      <c r="D910" s="135">
        <v>7.0</v>
      </c>
      <c r="E910" s="135">
        <v>100.0</v>
      </c>
      <c r="F910" s="135">
        <v>15.0</v>
      </c>
      <c r="H910" s="135" t="s">
        <v>3846</v>
      </c>
      <c r="I910" s="142">
        <v>46183.422118055554</v>
      </c>
      <c r="K910" s="135">
        <v>200.0</v>
      </c>
      <c r="L910" s="135">
        <v>350.0</v>
      </c>
      <c r="M910" s="135">
        <v>4100.0</v>
      </c>
      <c r="N910" s="143">
        <v>42956.0</v>
      </c>
      <c r="O910" s="135" t="s">
        <v>1846</v>
      </c>
      <c r="P910" s="135" t="s">
        <v>1767</v>
      </c>
      <c r="Q910" s="135" t="s">
        <v>10072</v>
      </c>
      <c r="R910" s="135" t="s">
        <v>10074</v>
      </c>
      <c r="S910" s="135" t="s">
        <v>1176</v>
      </c>
    </row>
    <row r="911">
      <c r="A911" s="135">
        <v>910.0</v>
      </c>
      <c r="B911" s="135" t="s">
        <v>10078</v>
      </c>
      <c r="C911" s="135" t="s">
        <v>108</v>
      </c>
      <c r="D911" s="135">
        <v>37.0</v>
      </c>
      <c r="E911" s="135">
        <v>100.0</v>
      </c>
      <c r="F911" s="135">
        <v>7.0</v>
      </c>
      <c r="H911" s="135" t="s">
        <v>10080</v>
      </c>
      <c r="I911" s="142">
        <v>46189.82398148148</v>
      </c>
      <c r="J911" s="135" t="s">
        <v>1834</v>
      </c>
      <c r="K911" s="135">
        <v>400.0</v>
      </c>
      <c r="L911" s="135">
        <v>900.0</v>
      </c>
      <c r="M911" s="135">
        <v>1900.0</v>
      </c>
      <c r="N911" s="143">
        <v>43087.0</v>
      </c>
      <c r="O911" s="135" t="s">
        <v>1846</v>
      </c>
      <c r="P911" s="135" t="s">
        <v>1767</v>
      </c>
      <c r="Q911" s="135" t="s">
        <v>10085</v>
      </c>
      <c r="R911" s="135" t="s">
        <v>10087</v>
      </c>
      <c r="S911" s="135" t="s">
        <v>1176</v>
      </c>
    </row>
    <row r="912">
      <c r="A912" s="135">
        <v>911.0</v>
      </c>
      <c r="B912" s="135" t="s">
        <v>10090</v>
      </c>
      <c r="C912" s="135" t="s">
        <v>108</v>
      </c>
      <c r="D912" s="135">
        <v>90.0</v>
      </c>
      <c r="E912" s="135">
        <v>100.0</v>
      </c>
      <c r="F912" s="135">
        <v>13.0</v>
      </c>
      <c r="H912" s="135" t="s">
        <v>6765</v>
      </c>
      <c r="I912" s="142">
        <v>46177.55265046296</v>
      </c>
      <c r="J912" s="135" t="s">
        <v>2100</v>
      </c>
      <c r="K912" s="135">
        <v>1000.0</v>
      </c>
      <c r="L912" s="135">
        <v>13000.0</v>
      </c>
      <c r="M912" s="135">
        <v>143000.0</v>
      </c>
      <c r="N912" s="143">
        <v>43839.0</v>
      </c>
      <c r="O912" s="135" t="s">
        <v>2143</v>
      </c>
      <c r="P912" s="135" t="s">
        <v>1767</v>
      </c>
      <c r="Q912" s="135" t="s">
        <v>10097</v>
      </c>
      <c r="R912" s="135" t="s">
        <v>10098</v>
      </c>
      <c r="S912" s="135" t="s">
        <v>1871</v>
      </c>
    </row>
    <row r="913">
      <c r="A913" s="135">
        <v>912.0</v>
      </c>
      <c r="B913" s="135" t="s">
        <v>10102</v>
      </c>
      <c r="C913" s="135" t="s">
        <v>108</v>
      </c>
      <c r="D913" s="135">
        <v>55.0</v>
      </c>
      <c r="E913" s="135">
        <v>100.0</v>
      </c>
      <c r="F913" s="135">
        <v>2.5</v>
      </c>
      <c r="H913" s="135" t="s">
        <v>313</v>
      </c>
      <c r="I913" s="142">
        <v>46182.4522337963</v>
      </c>
      <c r="J913" s="135" t="s">
        <v>2291</v>
      </c>
      <c r="K913" s="135">
        <v>300.0</v>
      </c>
      <c r="L913" s="135">
        <v>27000.0</v>
      </c>
      <c r="M913" s="135">
        <v>32000.0</v>
      </c>
      <c r="N913" s="143">
        <v>42399.0</v>
      </c>
      <c r="O913" s="135" t="s">
        <v>1846</v>
      </c>
      <c r="P913" s="135" t="s">
        <v>1767</v>
      </c>
      <c r="Q913" s="135" t="s">
        <v>10109</v>
      </c>
      <c r="R913" s="135" t="s">
        <v>10111</v>
      </c>
      <c r="S913" s="135" t="s">
        <v>1770</v>
      </c>
    </row>
    <row r="914">
      <c r="A914" s="135">
        <v>913.0</v>
      </c>
      <c r="B914" s="135" t="s">
        <v>10115</v>
      </c>
      <c r="C914" s="135" t="s">
        <v>108</v>
      </c>
      <c r="D914" s="135">
        <v>1.0</v>
      </c>
      <c r="E914" s="135">
        <v>100.0</v>
      </c>
      <c r="F914" s="135">
        <v>1.5</v>
      </c>
      <c r="H914" s="135" t="s">
        <v>6328</v>
      </c>
      <c r="I914" s="142">
        <v>46164.62600694445</v>
      </c>
      <c r="J914" s="135" t="s">
        <v>10119</v>
      </c>
      <c r="K914" s="135">
        <v>200.0</v>
      </c>
      <c r="L914" s="135">
        <v>3300.0</v>
      </c>
      <c r="M914" s="135">
        <v>3700.0</v>
      </c>
      <c r="N914" s="143">
        <v>42264.0</v>
      </c>
      <c r="O914" s="135" t="s">
        <v>1846</v>
      </c>
      <c r="P914" s="135" t="s">
        <v>1767</v>
      </c>
      <c r="Q914" s="135" t="s">
        <v>10123</v>
      </c>
      <c r="R914" s="135" t="s">
        <v>10124</v>
      </c>
      <c r="S914" s="135" t="s">
        <v>1817</v>
      </c>
    </row>
    <row r="915">
      <c r="A915" s="135">
        <v>914.0</v>
      </c>
      <c r="B915" s="135" t="s">
        <v>10127</v>
      </c>
      <c r="C915" s="135" t="s">
        <v>108</v>
      </c>
      <c r="D915" s="135">
        <v>51.0</v>
      </c>
      <c r="E915" s="135">
        <v>100.0</v>
      </c>
      <c r="F915" s="135">
        <v>4.0</v>
      </c>
      <c r="H915" s="135" t="s">
        <v>6312</v>
      </c>
      <c r="I915" s="142">
        <v>46170.41001157407</v>
      </c>
      <c r="J915" s="135" t="s">
        <v>1859</v>
      </c>
      <c r="K915" s="135">
        <v>200.0</v>
      </c>
      <c r="L915" s="135">
        <v>20000.0</v>
      </c>
      <c r="M915" s="135">
        <v>23000.0</v>
      </c>
      <c r="N915" s="143">
        <v>43021.0</v>
      </c>
      <c r="O915" s="135" t="s">
        <v>1765</v>
      </c>
      <c r="P915" s="135" t="s">
        <v>1767</v>
      </c>
      <c r="S915" s="135" t="s">
        <v>1770</v>
      </c>
    </row>
    <row r="916">
      <c r="A916" s="135">
        <v>915.0</v>
      </c>
      <c r="B916" s="135" t="s">
        <v>10133</v>
      </c>
      <c r="C916" s="135" t="s">
        <v>108</v>
      </c>
      <c r="D916" s="135">
        <v>36.0</v>
      </c>
      <c r="E916" s="135">
        <v>100.0</v>
      </c>
      <c r="F916" s="135">
        <v>2.5</v>
      </c>
      <c r="H916" s="135" t="s">
        <v>313</v>
      </c>
      <c r="I916" s="142">
        <v>46158.47791666666</v>
      </c>
      <c r="J916" s="135" t="s">
        <v>2100</v>
      </c>
      <c r="K916" s="135">
        <v>700.0</v>
      </c>
      <c r="L916" s="135">
        <v>20000.0</v>
      </c>
      <c r="M916" s="135">
        <v>25000.0</v>
      </c>
      <c r="N916" s="143">
        <v>42935.0</v>
      </c>
      <c r="O916" s="135" t="s">
        <v>1903</v>
      </c>
      <c r="P916" s="135" t="s">
        <v>1767</v>
      </c>
      <c r="S916" s="135" t="s">
        <v>1770</v>
      </c>
    </row>
    <row r="917">
      <c r="A917" s="135">
        <v>916.0</v>
      </c>
      <c r="B917" s="135" t="s">
        <v>10139</v>
      </c>
      <c r="C917" s="135" t="s">
        <v>108</v>
      </c>
      <c r="D917" s="135">
        <v>39.0</v>
      </c>
      <c r="E917" s="135">
        <v>100.0</v>
      </c>
      <c r="F917" s="135">
        <v>5.0</v>
      </c>
      <c r="H917" s="135" t="s">
        <v>1810</v>
      </c>
      <c r="I917" s="142">
        <v>46169.29289351852</v>
      </c>
      <c r="K917" s="135">
        <v>600.0</v>
      </c>
      <c r="L917" s="135">
        <v>8800.0</v>
      </c>
      <c r="M917" s="135">
        <v>13000.0</v>
      </c>
      <c r="N917" s="143">
        <v>43854.0</v>
      </c>
      <c r="O917" s="135" t="s">
        <v>1846</v>
      </c>
      <c r="P917" s="135" t="s">
        <v>1767</v>
      </c>
      <c r="Q917" s="135" t="s">
        <v>10145</v>
      </c>
      <c r="R917" s="135" t="s">
        <v>10146</v>
      </c>
      <c r="S917" s="135" t="s">
        <v>1176</v>
      </c>
    </row>
    <row r="918">
      <c r="A918" s="135">
        <v>917.0</v>
      </c>
      <c r="B918" s="135" t="s">
        <v>10148</v>
      </c>
      <c r="C918" s="135" t="s">
        <v>108</v>
      </c>
      <c r="D918" s="135">
        <v>39.0</v>
      </c>
      <c r="E918" s="135">
        <v>100.0</v>
      </c>
      <c r="F918" s="135">
        <v>6.0</v>
      </c>
      <c r="H918" s="135" t="s">
        <v>112</v>
      </c>
      <c r="I918" s="142">
        <v>46170.76640046296</v>
      </c>
      <c r="J918" s="135" t="s">
        <v>10151</v>
      </c>
      <c r="K918" s="135">
        <v>300.0</v>
      </c>
      <c r="L918" s="135">
        <v>29000.0</v>
      </c>
      <c r="M918" s="135">
        <v>45000.0</v>
      </c>
      <c r="N918" s="143">
        <v>43062.0</v>
      </c>
      <c r="O918" s="135" t="s">
        <v>1846</v>
      </c>
      <c r="P918" s="135" t="s">
        <v>1767</v>
      </c>
      <c r="Q918" s="135" t="s">
        <v>10154</v>
      </c>
      <c r="R918" s="135" t="s">
        <v>10156</v>
      </c>
      <c r="S918" s="135" t="s">
        <v>1176</v>
      </c>
    </row>
    <row r="919">
      <c r="A919" s="135">
        <v>918.0</v>
      </c>
      <c r="B919" s="135" t="s">
        <v>10159</v>
      </c>
      <c r="C919" s="135" t="s">
        <v>108</v>
      </c>
      <c r="D919" s="135">
        <v>54.0</v>
      </c>
      <c r="E919" s="135">
        <v>100.0</v>
      </c>
      <c r="F919" s="135">
        <v>0.35</v>
      </c>
      <c r="H919" s="135" t="s">
        <v>4548</v>
      </c>
      <c r="I919" s="142">
        <v>46166.10978009259</v>
      </c>
      <c r="J919" s="135" t="s">
        <v>4089</v>
      </c>
      <c r="K919" s="135">
        <v>1300.0</v>
      </c>
      <c r="L919" s="135">
        <v>4100.0</v>
      </c>
      <c r="M919" s="135">
        <v>4900.0</v>
      </c>
      <c r="N919" s="143">
        <v>43840.0</v>
      </c>
      <c r="O919" s="135" t="s">
        <v>1765</v>
      </c>
      <c r="P919" s="135" t="s">
        <v>1767</v>
      </c>
      <c r="Q919" s="135" t="s">
        <v>10164</v>
      </c>
      <c r="R919" s="135" t="s">
        <v>10166</v>
      </c>
      <c r="S919" s="135" t="s">
        <v>1176</v>
      </c>
    </row>
    <row r="920">
      <c r="A920" s="135">
        <v>919.0</v>
      </c>
      <c r="B920" s="135" t="s">
        <v>10167</v>
      </c>
      <c r="C920" s="135" t="s">
        <v>108</v>
      </c>
      <c r="D920" s="135">
        <v>68.0</v>
      </c>
      <c r="E920" s="135">
        <v>100.0</v>
      </c>
      <c r="F920" s="135">
        <v>0.9</v>
      </c>
      <c r="H920" s="135" t="s">
        <v>313</v>
      </c>
      <c r="I920" s="142">
        <v>46155.25782407408</v>
      </c>
      <c r="J920" s="135" t="s">
        <v>1834</v>
      </c>
      <c r="K920" s="135">
        <v>1400.0</v>
      </c>
      <c r="L920" s="135">
        <v>9500.0</v>
      </c>
      <c r="M920" s="135">
        <v>13000.0</v>
      </c>
      <c r="N920" s="143">
        <v>43848.0</v>
      </c>
      <c r="O920" s="135" t="s">
        <v>1765</v>
      </c>
      <c r="P920" s="135" t="s">
        <v>1767</v>
      </c>
      <c r="Q920" s="135" t="s">
        <v>10173</v>
      </c>
      <c r="R920" s="135" t="s">
        <v>10174</v>
      </c>
      <c r="S920" s="135" t="s">
        <v>1770</v>
      </c>
    </row>
    <row r="921">
      <c r="A921" s="135">
        <v>920.0</v>
      </c>
      <c r="B921" s="135" t="s">
        <v>1847</v>
      </c>
      <c r="C921" s="135" t="s">
        <v>108</v>
      </c>
      <c r="D921" s="135">
        <v>31.0</v>
      </c>
      <c r="E921" s="135">
        <v>100.0</v>
      </c>
      <c r="F921" s="135">
        <v>1.6</v>
      </c>
      <c r="H921" s="135" t="s">
        <v>1850</v>
      </c>
      <c r="I921" s="142">
        <v>46184.61806712963</v>
      </c>
      <c r="J921" s="135" t="s">
        <v>1851</v>
      </c>
      <c r="K921" s="135">
        <v>2000.0</v>
      </c>
      <c r="L921" s="135">
        <v>8200.0</v>
      </c>
      <c r="M921" s="135">
        <v>9300.0</v>
      </c>
      <c r="N921" s="143">
        <v>42791.0</v>
      </c>
      <c r="O921" s="135" t="s">
        <v>1765</v>
      </c>
      <c r="P921" s="135" t="s">
        <v>1767</v>
      </c>
      <c r="Q921" s="135" t="s">
        <v>1852</v>
      </c>
      <c r="R921" s="135" t="s">
        <v>1853</v>
      </c>
      <c r="S921" s="135" t="s">
        <v>1832</v>
      </c>
    </row>
    <row r="922">
      <c r="A922" s="135">
        <v>921.0</v>
      </c>
      <c r="B922" s="135" t="s">
        <v>10197</v>
      </c>
      <c r="C922" s="135" t="s">
        <v>108</v>
      </c>
      <c r="D922" s="135">
        <v>10.0</v>
      </c>
      <c r="E922" s="135">
        <v>100.0</v>
      </c>
      <c r="F922" s="135">
        <v>3.0</v>
      </c>
      <c r="H922" s="135" t="s">
        <v>2181</v>
      </c>
      <c r="I922" s="142">
        <v>46174.65795138889</v>
      </c>
      <c r="J922" s="135" t="s">
        <v>5655</v>
      </c>
      <c r="K922" s="135">
        <v>800.0</v>
      </c>
      <c r="L922" s="135">
        <v>2300.0</v>
      </c>
      <c r="M922" s="135">
        <v>2400.0</v>
      </c>
      <c r="N922" s="143">
        <v>42295.0</v>
      </c>
      <c r="O922" s="135" t="s">
        <v>1765</v>
      </c>
      <c r="P922" s="135" t="s">
        <v>1767</v>
      </c>
      <c r="S922" s="135" t="s">
        <v>1770</v>
      </c>
    </row>
    <row r="923">
      <c r="A923" s="135">
        <v>922.0</v>
      </c>
      <c r="B923" s="135" t="s">
        <v>10211</v>
      </c>
      <c r="C923" s="135" t="s">
        <v>108</v>
      </c>
      <c r="D923" s="135">
        <v>69.0</v>
      </c>
      <c r="E923" s="135">
        <v>100.0</v>
      </c>
      <c r="F923" s="135">
        <v>6.0</v>
      </c>
      <c r="H923" s="135" t="s">
        <v>313</v>
      </c>
      <c r="I923" s="142">
        <v>46179.8783912037</v>
      </c>
      <c r="J923" s="135" t="s">
        <v>1834</v>
      </c>
      <c r="K923" s="135">
        <v>250.0</v>
      </c>
      <c r="L923" s="135">
        <v>28000.0</v>
      </c>
      <c r="M923" s="135">
        <v>33000.0</v>
      </c>
      <c r="N923" s="143">
        <v>43934.0</v>
      </c>
      <c r="O923" s="135" t="s">
        <v>1765</v>
      </c>
      <c r="P923" s="135" t="s">
        <v>1767</v>
      </c>
      <c r="S923" s="135" t="s">
        <v>1770</v>
      </c>
    </row>
    <row r="924">
      <c r="A924" s="135">
        <v>923.0</v>
      </c>
      <c r="B924" s="135" t="s">
        <v>10220</v>
      </c>
      <c r="C924" s="135" t="s">
        <v>108</v>
      </c>
      <c r="D924" s="135">
        <v>2.0</v>
      </c>
      <c r="E924" s="135">
        <v>100.0</v>
      </c>
      <c r="F924" s="135">
        <v>1.3</v>
      </c>
      <c r="H924" s="135" t="s">
        <v>6328</v>
      </c>
      <c r="I924" s="142">
        <v>46165.4053587963</v>
      </c>
      <c r="J924" s="135" t="s">
        <v>10223</v>
      </c>
      <c r="K924" s="135">
        <v>150.0</v>
      </c>
      <c r="L924" s="135">
        <v>3300.0</v>
      </c>
      <c r="M924" s="135">
        <v>3700.0</v>
      </c>
      <c r="N924" s="143">
        <v>43725.0</v>
      </c>
      <c r="O924" s="135" t="s">
        <v>1903</v>
      </c>
      <c r="P924" s="135" t="s">
        <v>1767</v>
      </c>
      <c r="S924" s="135" t="s">
        <v>1770</v>
      </c>
    </row>
    <row r="925">
      <c r="A925" s="135">
        <v>924.0</v>
      </c>
      <c r="B925" s="135" t="s">
        <v>10230</v>
      </c>
      <c r="C925" s="135" t="s">
        <v>108</v>
      </c>
      <c r="D925" s="135">
        <v>31.0</v>
      </c>
      <c r="E925" s="135">
        <v>100.0</v>
      </c>
      <c r="H925" s="135" t="s">
        <v>1981</v>
      </c>
      <c r="I925" s="142">
        <v>46165.521782407406</v>
      </c>
      <c r="J925" s="135" t="s">
        <v>2100</v>
      </c>
      <c r="K925" s="135">
        <v>150.0</v>
      </c>
      <c r="L925" s="135">
        <v>3600.0</v>
      </c>
      <c r="M925" s="135">
        <v>4100.0</v>
      </c>
      <c r="N925" s="143">
        <v>44553.0</v>
      </c>
      <c r="O925" s="135" t="s">
        <v>1846</v>
      </c>
      <c r="P925" s="135" t="s">
        <v>1767</v>
      </c>
      <c r="S925" s="135" t="s">
        <v>1176</v>
      </c>
    </row>
    <row r="926">
      <c r="A926" s="135">
        <v>925.0</v>
      </c>
      <c r="B926" s="135" t="s">
        <v>10242</v>
      </c>
      <c r="C926" s="135" t="s">
        <v>108</v>
      </c>
      <c r="D926" s="135">
        <v>49.0</v>
      </c>
      <c r="E926" s="135">
        <v>100.0</v>
      </c>
      <c r="H926" s="135" t="s">
        <v>198</v>
      </c>
      <c r="I926" s="142">
        <v>46177.81597222222</v>
      </c>
      <c r="J926" s="135" t="s">
        <v>1920</v>
      </c>
      <c r="K926" s="135">
        <v>200.0</v>
      </c>
      <c r="L926" s="135">
        <v>9800.0</v>
      </c>
      <c r="M926" s="135">
        <v>15000.0</v>
      </c>
      <c r="N926" s="143">
        <v>43987.0</v>
      </c>
      <c r="O926" s="135" t="s">
        <v>1846</v>
      </c>
      <c r="P926" s="135" t="s">
        <v>1767</v>
      </c>
      <c r="S926" s="135" t="s">
        <v>1176</v>
      </c>
    </row>
    <row r="927">
      <c r="A927" s="135">
        <v>926.0</v>
      </c>
      <c r="B927" s="135" t="s">
        <v>10248</v>
      </c>
      <c r="C927" s="135" t="s">
        <v>108</v>
      </c>
      <c r="D927" s="135">
        <v>4.0</v>
      </c>
      <c r="E927" s="135">
        <v>100.0</v>
      </c>
      <c r="F927" s="135">
        <v>5.0</v>
      </c>
      <c r="H927" s="135" t="s">
        <v>2604</v>
      </c>
      <c r="I927" s="142">
        <v>46155.77271990741</v>
      </c>
      <c r="J927" s="135" t="s">
        <v>3868</v>
      </c>
      <c r="K927" s="135">
        <v>1400.0</v>
      </c>
      <c r="L927" s="135">
        <v>2300.0</v>
      </c>
      <c r="M927" s="135">
        <v>4400.0</v>
      </c>
      <c r="N927" s="143">
        <v>42268.0</v>
      </c>
      <c r="O927" s="135" t="s">
        <v>1765</v>
      </c>
      <c r="P927" s="135" t="s">
        <v>1767</v>
      </c>
      <c r="Q927" s="135" t="s">
        <v>10256</v>
      </c>
      <c r="R927" s="135" t="s">
        <v>10258</v>
      </c>
      <c r="S927" s="135" t="s">
        <v>1176</v>
      </c>
    </row>
    <row r="928">
      <c r="A928" s="135">
        <v>927.0</v>
      </c>
      <c r="B928" s="135" t="s">
        <v>10261</v>
      </c>
      <c r="C928" s="135" t="s">
        <v>108</v>
      </c>
      <c r="D928" s="135">
        <v>12.0</v>
      </c>
      <c r="E928" s="135">
        <v>100.0</v>
      </c>
      <c r="F928" s="135">
        <v>1.2</v>
      </c>
      <c r="H928" s="135" t="s">
        <v>407</v>
      </c>
      <c r="I928" s="142">
        <v>46160.48631944445</v>
      </c>
      <c r="J928" s="135" t="s">
        <v>1893</v>
      </c>
      <c r="K928" s="135">
        <v>450.0</v>
      </c>
      <c r="L928" s="135">
        <v>300.0</v>
      </c>
      <c r="M928" s="135">
        <v>1500.0</v>
      </c>
      <c r="N928" s="143">
        <v>42788.0</v>
      </c>
      <c r="O928" s="135" t="s">
        <v>1765</v>
      </c>
      <c r="P928" s="135" t="s">
        <v>1767</v>
      </c>
      <c r="S928" s="135" t="s">
        <v>1832</v>
      </c>
    </row>
    <row r="929">
      <c r="A929" s="135">
        <v>928.0</v>
      </c>
      <c r="B929" s="135" t="s">
        <v>10268</v>
      </c>
      <c r="C929" s="135" t="s">
        <v>108</v>
      </c>
      <c r="D929" s="135">
        <v>5.0</v>
      </c>
      <c r="E929" s="135">
        <v>100.0</v>
      </c>
      <c r="F929" s="135">
        <v>7.0</v>
      </c>
      <c r="H929" s="135" t="s">
        <v>3718</v>
      </c>
      <c r="I929" s="142">
        <v>46159.603425925925</v>
      </c>
      <c r="J929" s="135" t="s">
        <v>1795</v>
      </c>
      <c r="K929" s="135">
        <v>900.0</v>
      </c>
      <c r="L929" s="135">
        <v>700.0</v>
      </c>
      <c r="M929" s="135">
        <v>1000.0</v>
      </c>
      <c r="N929" s="143">
        <v>43837.0</v>
      </c>
      <c r="O929" s="135" t="s">
        <v>1765</v>
      </c>
      <c r="P929" s="135" t="s">
        <v>1767</v>
      </c>
      <c r="S929" s="135" t="s">
        <v>1176</v>
      </c>
    </row>
    <row r="930">
      <c r="A930" s="135">
        <v>929.0</v>
      </c>
      <c r="B930" s="135" t="s">
        <v>10276</v>
      </c>
      <c r="C930" s="135" t="s">
        <v>108</v>
      </c>
      <c r="D930" s="135">
        <v>65.0</v>
      </c>
      <c r="E930" s="135">
        <v>100.0</v>
      </c>
      <c r="F930" s="135">
        <v>0.3</v>
      </c>
      <c r="H930" s="135" t="s">
        <v>1981</v>
      </c>
      <c r="I930" s="142">
        <v>46158.061111111114</v>
      </c>
      <c r="J930" s="135" t="s">
        <v>1834</v>
      </c>
      <c r="K930" s="135">
        <v>1500.0</v>
      </c>
      <c r="L930" s="135">
        <v>25000.0</v>
      </c>
      <c r="M930" s="135">
        <v>40000.0</v>
      </c>
      <c r="N930" s="143">
        <v>43840.0</v>
      </c>
      <c r="O930" s="135" t="s">
        <v>1765</v>
      </c>
      <c r="P930" s="135" t="s">
        <v>1767</v>
      </c>
      <c r="Q930" s="135" t="s">
        <v>10284</v>
      </c>
      <c r="R930" s="135" t="s">
        <v>10286</v>
      </c>
      <c r="S930" s="135" t="s">
        <v>1770</v>
      </c>
    </row>
    <row r="931">
      <c r="A931" s="135">
        <v>930.0</v>
      </c>
      <c r="B931" s="135" t="s">
        <v>10289</v>
      </c>
      <c r="C931" s="135" t="s">
        <v>108</v>
      </c>
      <c r="D931" s="135">
        <v>54.0</v>
      </c>
      <c r="E931" s="135">
        <v>100.0</v>
      </c>
      <c r="F931" s="135">
        <v>3.0</v>
      </c>
      <c r="H931" s="135" t="s">
        <v>2909</v>
      </c>
      <c r="I931" s="142">
        <v>46180.63851851852</v>
      </c>
      <c r="J931" s="135" t="s">
        <v>10024</v>
      </c>
      <c r="K931" s="135">
        <v>300.0</v>
      </c>
      <c r="L931" s="135">
        <v>3500.0</v>
      </c>
      <c r="M931" s="135">
        <v>4800.0</v>
      </c>
      <c r="N931" s="143">
        <v>43884.0</v>
      </c>
      <c r="O931" s="135" t="s">
        <v>1765</v>
      </c>
      <c r="P931" s="135" t="s">
        <v>1767</v>
      </c>
      <c r="S931" s="135" t="s">
        <v>2602</v>
      </c>
    </row>
    <row r="932">
      <c r="A932" s="135">
        <v>931.0</v>
      </c>
      <c r="B932" s="135" t="s">
        <v>10296</v>
      </c>
      <c r="C932" s="135" t="s">
        <v>108</v>
      </c>
      <c r="D932" s="135">
        <v>8.0</v>
      </c>
      <c r="E932" s="135">
        <v>100.0</v>
      </c>
      <c r="F932" s="135">
        <v>1.8</v>
      </c>
      <c r="H932" s="135" t="s">
        <v>407</v>
      </c>
      <c r="I932" s="142">
        <v>46190.47111111111</v>
      </c>
      <c r="J932" s="135" t="s">
        <v>2592</v>
      </c>
      <c r="K932" s="135">
        <v>350.0</v>
      </c>
      <c r="L932" s="135">
        <v>350.0</v>
      </c>
      <c r="M932" s="135">
        <v>1400.0</v>
      </c>
      <c r="N932" s="143">
        <v>42915.0</v>
      </c>
      <c r="O932" s="135" t="s">
        <v>1765</v>
      </c>
      <c r="P932" s="135" t="s">
        <v>1767</v>
      </c>
      <c r="S932" s="135" t="s">
        <v>1832</v>
      </c>
    </row>
    <row r="933">
      <c r="A933" s="135">
        <v>932.0</v>
      </c>
      <c r="B933" s="135" t="s">
        <v>10304</v>
      </c>
      <c r="C933" s="135" t="s">
        <v>108</v>
      </c>
      <c r="D933" s="135">
        <v>8.0</v>
      </c>
      <c r="E933" s="135">
        <v>100.0</v>
      </c>
      <c r="F933" s="135">
        <v>2.0</v>
      </c>
      <c r="H933" s="135" t="s">
        <v>5278</v>
      </c>
      <c r="I933" s="142">
        <v>46160.32649305555</v>
      </c>
      <c r="J933" s="135" t="s">
        <v>1834</v>
      </c>
      <c r="K933" s="135">
        <v>1000.0</v>
      </c>
      <c r="L933" s="135">
        <v>700.0</v>
      </c>
      <c r="M933" s="135">
        <v>5200.0</v>
      </c>
      <c r="N933" s="143">
        <v>42321.0</v>
      </c>
      <c r="O933" s="135" t="s">
        <v>1765</v>
      </c>
      <c r="P933" s="135" t="s">
        <v>1767</v>
      </c>
      <c r="Q933" s="135" t="s">
        <v>10310</v>
      </c>
      <c r="R933" s="135" t="s">
        <v>10312</v>
      </c>
      <c r="S933" s="135" t="s">
        <v>1788</v>
      </c>
    </row>
    <row r="934">
      <c r="A934" s="135">
        <v>933.0</v>
      </c>
      <c r="B934" s="135" t="s">
        <v>10315</v>
      </c>
      <c r="C934" s="135" t="s">
        <v>108</v>
      </c>
      <c r="D934" s="135">
        <v>2.0</v>
      </c>
      <c r="E934" s="135">
        <v>100.0</v>
      </c>
      <c r="F934" s="135">
        <v>10.0</v>
      </c>
      <c r="H934" s="135" t="s">
        <v>4564</v>
      </c>
      <c r="I934" s="142">
        <v>46155.87284722222</v>
      </c>
      <c r="J934" s="135" t="s">
        <v>10318</v>
      </c>
      <c r="K934" s="135">
        <v>1300.0</v>
      </c>
      <c r="L934" s="135">
        <v>11000.0</v>
      </c>
      <c r="M934" s="135">
        <v>187000.0</v>
      </c>
      <c r="N934" s="143">
        <v>43839.0</v>
      </c>
      <c r="O934" s="135" t="s">
        <v>1765</v>
      </c>
      <c r="P934" s="135" t="s">
        <v>1767</v>
      </c>
      <c r="Q934" s="135" t="s">
        <v>10324</v>
      </c>
      <c r="R934" s="135" t="s">
        <v>10325</v>
      </c>
      <c r="S934" s="135" t="s">
        <v>5266</v>
      </c>
    </row>
    <row r="935">
      <c r="A935" s="135">
        <v>934.0</v>
      </c>
      <c r="B935" s="135" t="s">
        <v>10327</v>
      </c>
      <c r="C935" s="135" t="s">
        <v>108</v>
      </c>
      <c r="D935" s="135">
        <v>65.0</v>
      </c>
      <c r="E935" s="135">
        <v>100.0</v>
      </c>
      <c r="F935" s="135">
        <v>2.0</v>
      </c>
      <c r="H935" s="135" t="s">
        <v>313</v>
      </c>
      <c r="I935" s="142">
        <v>46168.11912037037</v>
      </c>
      <c r="J935" s="135" t="s">
        <v>10332</v>
      </c>
      <c r="K935" s="135">
        <v>300.0</v>
      </c>
      <c r="L935" s="135">
        <v>27000.0</v>
      </c>
      <c r="M935" s="135">
        <v>31000.0</v>
      </c>
      <c r="N935" s="143">
        <v>42296.0</v>
      </c>
      <c r="O935" s="135" t="s">
        <v>1846</v>
      </c>
      <c r="P935" s="135" t="s">
        <v>1767</v>
      </c>
      <c r="Q935" s="135" t="s">
        <v>10337</v>
      </c>
      <c r="R935" s="135" t="s">
        <v>10338</v>
      </c>
      <c r="S935" s="135" t="s">
        <v>1770</v>
      </c>
    </row>
    <row r="936">
      <c r="A936" s="135">
        <v>935.0</v>
      </c>
      <c r="B936" s="135" t="s">
        <v>10342</v>
      </c>
      <c r="C936" s="135" t="s">
        <v>108</v>
      </c>
      <c r="D936" s="135">
        <v>51.0</v>
      </c>
      <c r="E936" s="135">
        <v>100.0</v>
      </c>
      <c r="F936" s="135">
        <v>1.9</v>
      </c>
      <c r="H936" s="135" t="s">
        <v>4600</v>
      </c>
      <c r="I936" s="142">
        <v>46158.38728009259</v>
      </c>
      <c r="J936" s="135" t="s">
        <v>1834</v>
      </c>
      <c r="K936" s="135">
        <v>150.0</v>
      </c>
      <c r="L936" s="135">
        <v>1400.0</v>
      </c>
      <c r="M936" s="135">
        <v>2100.0</v>
      </c>
      <c r="N936" s="143">
        <v>42521.0</v>
      </c>
      <c r="O936" s="135" t="s">
        <v>1846</v>
      </c>
      <c r="P936" s="135" t="s">
        <v>1767</v>
      </c>
      <c r="S936" s="135" t="s">
        <v>1788</v>
      </c>
    </row>
    <row r="937">
      <c r="A937" s="135">
        <v>936.0</v>
      </c>
      <c r="B937" s="135" t="s">
        <v>10349</v>
      </c>
      <c r="C937" s="135" t="s">
        <v>108</v>
      </c>
      <c r="D937" s="135">
        <v>59.0</v>
      </c>
      <c r="E937" s="135">
        <v>100.0</v>
      </c>
      <c r="F937" s="135">
        <v>5.0</v>
      </c>
      <c r="H937" s="135" t="s">
        <v>112</v>
      </c>
      <c r="I937" s="142">
        <v>46174.441875</v>
      </c>
      <c r="J937" s="135" t="s">
        <v>2100</v>
      </c>
      <c r="K937" s="135">
        <v>1000.0</v>
      </c>
      <c r="L937" s="135">
        <v>29000.0</v>
      </c>
      <c r="M937" s="135">
        <v>46000.0</v>
      </c>
      <c r="N937" s="143">
        <v>42500.0</v>
      </c>
      <c r="O937" s="135" t="s">
        <v>1846</v>
      </c>
      <c r="P937" s="135" t="s">
        <v>1767</v>
      </c>
      <c r="Q937" s="135" t="s">
        <v>10358</v>
      </c>
      <c r="R937" s="135" t="s">
        <v>10361</v>
      </c>
      <c r="S937" s="135" t="s">
        <v>1770</v>
      </c>
    </row>
    <row r="938">
      <c r="A938" s="135">
        <v>937.0</v>
      </c>
      <c r="B938" s="135" t="s">
        <v>10362</v>
      </c>
      <c r="C938" s="135" t="s">
        <v>108</v>
      </c>
      <c r="D938" s="135">
        <v>61.0</v>
      </c>
      <c r="E938" s="135">
        <v>100.0</v>
      </c>
      <c r="H938" s="135" t="s">
        <v>8150</v>
      </c>
      <c r="I938" s="142">
        <v>46182.58153935185</v>
      </c>
      <c r="J938" s="135" t="s">
        <v>1834</v>
      </c>
      <c r="K938" s="135">
        <v>200.0</v>
      </c>
      <c r="L938" s="135">
        <v>3700.0</v>
      </c>
      <c r="M938" s="135">
        <v>5700.0</v>
      </c>
      <c r="N938" s="143">
        <v>43844.0</v>
      </c>
      <c r="O938" s="135" t="s">
        <v>1846</v>
      </c>
      <c r="P938" s="135" t="s">
        <v>1767</v>
      </c>
      <c r="Q938" s="135" t="s">
        <v>10371</v>
      </c>
      <c r="R938" s="135" t="s">
        <v>10373</v>
      </c>
      <c r="S938" s="135" t="s">
        <v>1770</v>
      </c>
    </row>
    <row r="939">
      <c r="A939" s="135">
        <v>938.0</v>
      </c>
      <c r="B939" s="135" t="s">
        <v>10377</v>
      </c>
      <c r="C939" s="135" t="s">
        <v>108</v>
      </c>
      <c r="D939" s="135">
        <v>64.0</v>
      </c>
      <c r="E939" s="135">
        <v>100.0</v>
      </c>
      <c r="H939" s="135" t="s">
        <v>4360</v>
      </c>
      <c r="I939" s="142">
        <v>46156.004594907405</v>
      </c>
      <c r="J939" s="135" t="s">
        <v>1859</v>
      </c>
      <c r="K939" s="135">
        <v>200.0</v>
      </c>
      <c r="L939" s="135">
        <v>25000.0</v>
      </c>
      <c r="M939" s="135">
        <v>29000.0</v>
      </c>
      <c r="N939" s="143">
        <v>43867.0</v>
      </c>
      <c r="O939" s="135" t="s">
        <v>1846</v>
      </c>
      <c r="P939" s="135" t="s">
        <v>1767</v>
      </c>
      <c r="Q939" s="135" t="s">
        <v>10385</v>
      </c>
      <c r="R939" s="135" t="s">
        <v>10386</v>
      </c>
      <c r="S939" s="135" t="s">
        <v>1770</v>
      </c>
    </row>
    <row r="940">
      <c r="A940" s="135">
        <v>939.0</v>
      </c>
      <c r="B940" s="135" t="s">
        <v>10388</v>
      </c>
      <c r="C940" s="135" t="s">
        <v>108</v>
      </c>
      <c r="D940" s="135">
        <v>54.0</v>
      </c>
      <c r="E940" s="135">
        <v>100.0</v>
      </c>
      <c r="H940" s="135" t="s">
        <v>112</v>
      </c>
      <c r="I940" s="142">
        <v>46165.42178240741</v>
      </c>
      <c r="J940" s="135" t="s">
        <v>1782</v>
      </c>
      <c r="K940" s="135">
        <v>1800.0</v>
      </c>
      <c r="L940" s="135">
        <v>30000.0</v>
      </c>
      <c r="M940" s="135">
        <v>45000.0</v>
      </c>
      <c r="N940" s="143">
        <v>43840.0</v>
      </c>
      <c r="O940" s="135" t="s">
        <v>1765</v>
      </c>
      <c r="P940" s="135" t="s">
        <v>1767</v>
      </c>
      <c r="S940" s="135" t="s">
        <v>1176</v>
      </c>
    </row>
    <row r="941">
      <c r="A941" s="135">
        <v>940.0</v>
      </c>
      <c r="B941" s="135" t="s">
        <v>10395</v>
      </c>
      <c r="C941" s="135" t="s">
        <v>108</v>
      </c>
      <c r="D941" s="135">
        <v>6.0</v>
      </c>
      <c r="E941" s="135">
        <v>100.0</v>
      </c>
      <c r="H941" s="135" t="s">
        <v>1981</v>
      </c>
      <c r="I941" s="142">
        <v>46170.81959490741</v>
      </c>
      <c r="J941" s="135" t="s">
        <v>2339</v>
      </c>
      <c r="K941" s="135">
        <v>1200.0</v>
      </c>
      <c r="L941" s="135">
        <v>4100.0</v>
      </c>
      <c r="M941" s="135">
        <v>4600.0</v>
      </c>
      <c r="N941" s="143">
        <v>44457.0</v>
      </c>
      <c r="O941" s="135" t="s">
        <v>1846</v>
      </c>
      <c r="P941" s="135" t="s">
        <v>1767</v>
      </c>
      <c r="Q941" s="135" t="s">
        <v>10402</v>
      </c>
      <c r="R941" s="135" t="s">
        <v>10403</v>
      </c>
      <c r="S941" s="135" t="s">
        <v>1176</v>
      </c>
    </row>
    <row r="942">
      <c r="A942" s="135">
        <v>941.0</v>
      </c>
      <c r="B942" s="135" t="s">
        <v>10406</v>
      </c>
      <c r="C942" s="135" t="s">
        <v>108</v>
      </c>
      <c r="D942" s="135">
        <v>64.0</v>
      </c>
      <c r="E942" s="135">
        <v>100.0</v>
      </c>
      <c r="H942" s="135" t="s">
        <v>6429</v>
      </c>
      <c r="I942" s="142">
        <v>46170.33306712963</v>
      </c>
      <c r="J942" s="135" t="s">
        <v>1859</v>
      </c>
      <c r="K942" s="135">
        <v>150.0</v>
      </c>
      <c r="L942" s="135">
        <v>1900.0</v>
      </c>
      <c r="M942" s="135">
        <v>2300.0</v>
      </c>
      <c r="N942" s="143">
        <v>43847.0</v>
      </c>
      <c r="O942" s="135" t="s">
        <v>1846</v>
      </c>
      <c r="P942" s="135" t="s">
        <v>1767</v>
      </c>
      <c r="Q942" s="135" t="s">
        <v>10409</v>
      </c>
      <c r="R942" s="135" t="s">
        <v>10411</v>
      </c>
      <c r="S942" s="135" t="s">
        <v>1770</v>
      </c>
    </row>
    <row r="943">
      <c r="A943" s="135">
        <v>942.0</v>
      </c>
      <c r="B943" s="135" t="s">
        <v>2762</v>
      </c>
      <c r="C943" s="135" t="s">
        <v>108</v>
      </c>
      <c r="D943" s="135">
        <v>1.0</v>
      </c>
      <c r="E943" s="135">
        <v>100.0</v>
      </c>
      <c r="H943" s="135" t="s">
        <v>2604</v>
      </c>
      <c r="I943" s="142">
        <v>46159.30196759259</v>
      </c>
      <c r="J943" s="135" t="s">
        <v>2667</v>
      </c>
      <c r="K943" s="135">
        <v>1500.0</v>
      </c>
      <c r="L943" s="135">
        <v>2200.0</v>
      </c>
      <c r="M943" s="135">
        <v>4400.0</v>
      </c>
      <c r="N943" s="143">
        <v>42255.0</v>
      </c>
      <c r="O943" s="135" t="s">
        <v>1765</v>
      </c>
      <c r="P943" s="135" t="s">
        <v>1767</v>
      </c>
      <c r="S943" s="135" t="s">
        <v>1176</v>
      </c>
    </row>
    <row r="944">
      <c r="A944" s="135">
        <v>943.0</v>
      </c>
      <c r="B944" s="135" t="s">
        <v>10421</v>
      </c>
      <c r="C944" s="135" t="s">
        <v>108</v>
      </c>
      <c r="D944" s="135">
        <v>39.0</v>
      </c>
      <c r="E944" s="135">
        <v>100.0</v>
      </c>
      <c r="F944" s="135">
        <v>7.0</v>
      </c>
      <c r="H944" s="135" t="s">
        <v>2118</v>
      </c>
      <c r="I944" s="142">
        <v>46182.70642361111</v>
      </c>
      <c r="J944" s="135" t="s">
        <v>1859</v>
      </c>
      <c r="K944" s="135">
        <v>200.0</v>
      </c>
      <c r="L944" s="135">
        <v>4400.0</v>
      </c>
      <c r="M944" s="135">
        <v>4900.0</v>
      </c>
      <c r="N944" s="143">
        <v>43845.0</v>
      </c>
      <c r="O944" s="135" t="s">
        <v>1846</v>
      </c>
      <c r="P944" s="135" t="s">
        <v>1767</v>
      </c>
      <c r="Q944" s="135" t="s">
        <v>10428</v>
      </c>
      <c r="R944" s="135" t="s">
        <v>10429</v>
      </c>
      <c r="S944" s="135" t="s">
        <v>1770</v>
      </c>
    </row>
    <row r="945">
      <c r="A945" s="135">
        <v>944.0</v>
      </c>
      <c r="B945" s="135" t="s">
        <v>10432</v>
      </c>
      <c r="C945" s="135" t="s">
        <v>108</v>
      </c>
      <c r="D945" s="135">
        <v>61.0</v>
      </c>
      <c r="E945" s="135">
        <v>100.0</v>
      </c>
      <c r="F945" s="135">
        <v>2.0</v>
      </c>
      <c r="H945" s="135" t="s">
        <v>4027</v>
      </c>
      <c r="I945" s="142">
        <v>46162.027650462966</v>
      </c>
      <c r="J945" s="135" t="s">
        <v>6939</v>
      </c>
      <c r="K945" s="135">
        <v>700.0</v>
      </c>
      <c r="L945" s="135">
        <v>1200.0</v>
      </c>
      <c r="M945" s="135">
        <v>1300.0</v>
      </c>
      <c r="N945" s="143">
        <v>43840.0</v>
      </c>
      <c r="O945" s="135" t="s">
        <v>1765</v>
      </c>
      <c r="P945" s="135" t="s">
        <v>1767</v>
      </c>
      <c r="Q945" s="135" t="s">
        <v>10438</v>
      </c>
      <c r="S945" s="135" t="s">
        <v>1770</v>
      </c>
    </row>
    <row r="946">
      <c r="A946" s="135">
        <v>945.0</v>
      </c>
      <c r="B946" s="135" t="s">
        <v>10439</v>
      </c>
      <c r="C946" s="135" t="s">
        <v>108</v>
      </c>
      <c r="D946" s="135">
        <v>3.0</v>
      </c>
      <c r="E946" s="135">
        <v>100.0</v>
      </c>
      <c r="H946" s="135" t="s">
        <v>2604</v>
      </c>
      <c r="I946" s="142">
        <v>46155.23519675926</v>
      </c>
      <c r="J946" s="135" t="s">
        <v>1863</v>
      </c>
      <c r="K946" s="135">
        <v>2200.0</v>
      </c>
      <c r="L946" s="135">
        <v>2300.0</v>
      </c>
      <c r="M946" s="135">
        <v>4400.0</v>
      </c>
      <c r="N946" s="143">
        <v>42332.0</v>
      </c>
      <c r="O946" s="135" t="s">
        <v>1765</v>
      </c>
      <c r="P946" s="135" t="s">
        <v>1767</v>
      </c>
      <c r="Q946" s="135" t="s">
        <v>10444</v>
      </c>
      <c r="R946" s="135" t="s">
        <v>10445</v>
      </c>
      <c r="S946" s="135" t="s">
        <v>1176</v>
      </c>
    </row>
    <row r="947">
      <c r="A947" s="135">
        <v>946.0</v>
      </c>
      <c r="B947" s="135" t="s">
        <v>10448</v>
      </c>
      <c r="C947" s="135" t="s">
        <v>108</v>
      </c>
      <c r="D947" s="135">
        <v>52.0</v>
      </c>
      <c r="E947" s="135">
        <v>100.0</v>
      </c>
      <c r="H947" s="135" t="s">
        <v>198</v>
      </c>
      <c r="I947" s="142">
        <v>46161.3293287037</v>
      </c>
      <c r="J947" s="135" t="s">
        <v>1859</v>
      </c>
      <c r="K947" s="135">
        <v>2700.0</v>
      </c>
      <c r="L947" s="135">
        <v>13000.0</v>
      </c>
      <c r="M947" s="135">
        <v>33000.0</v>
      </c>
      <c r="N947" s="143">
        <v>43840.0</v>
      </c>
      <c r="O947" s="135" t="s">
        <v>1765</v>
      </c>
      <c r="P947" s="135" t="s">
        <v>1767</v>
      </c>
      <c r="Q947" s="135" t="s">
        <v>10451</v>
      </c>
      <c r="R947" s="135" t="s">
        <v>10452</v>
      </c>
      <c r="S947" s="135" t="s">
        <v>1176</v>
      </c>
    </row>
    <row r="948">
      <c r="A948" s="135">
        <v>947.0</v>
      </c>
      <c r="B948" s="135" t="s">
        <v>10455</v>
      </c>
      <c r="C948" s="135" t="s">
        <v>108</v>
      </c>
      <c r="D948" s="135">
        <v>8.0</v>
      </c>
      <c r="E948" s="135">
        <v>100.0</v>
      </c>
      <c r="F948" s="135">
        <v>2.5</v>
      </c>
      <c r="H948" s="135" t="s">
        <v>6411</v>
      </c>
      <c r="I948" s="142">
        <v>46171.48763888889</v>
      </c>
      <c r="J948" s="135" t="s">
        <v>10457</v>
      </c>
      <c r="K948" s="135">
        <v>1200.0</v>
      </c>
      <c r="L948" s="135">
        <v>400.0</v>
      </c>
      <c r="M948" s="135">
        <v>500.0</v>
      </c>
      <c r="N948" s="143">
        <v>42402.0</v>
      </c>
      <c r="O948" s="135" t="s">
        <v>1903</v>
      </c>
      <c r="P948" s="135" t="s">
        <v>1767</v>
      </c>
      <c r="Q948" s="135" t="s">
        <v>10462</v>
      </c>
      <c r="R948" s="135" t="s">
        <v>10463</v>
      </c>
      <c r="S948" s="135" t="s">
        <v>1788</v>
      </c>
    </row>
    <row r="949">
      <c r="A949" s="135">
        <v>948.0</v>
      </c>
      <c r="B949" s="135" t="s">
        <v>10467</v>
      </c>
      <c r="C949" s="135" t="s">
        <v>108</v>
      </c>
      <c r="D949" s="135">
        <v>37.0</v>
      </c>
      <c r="E949" s="135">
        <v>100.0</v>
      </c>
      <c r="H949" s="135" t="s">
        <v>313</v>
      </c>
      <c r="I949" s="142">
        <v>46188.31826388889</v>
      </c>
      <c r="J949" s="135" t="s">
        <v>10470</v>
      </c>
      <c r="K949" s="135">
        <v>400.0</v>
      </c>
      <c r="L949" s="135">
        <v>7200.0</v>
      </c>
      <c r="M949" s="135">
        <v>8000.0</v>
      </c>
      <c r="N949" s="143">
        <v>43839.0</v>
      </c>
      <c r="O949" s="135" t="s">
        <v>1765</v>
      </c>
      <c r="P949" s="135" t="s">
        <v>1767</v>
      </c>
      <c r="S949" s="135" t="s">
        <v>1770</v>
      </c>
    </row>
    <row r="950">
      <c r="A950" s="135">
        <v>949.0</v>
      </c>
      <c r="B950" s="135" t="s">
        <v>10475</v>
      </c>
      <c r="C950" s="135" t="s">
        <v>108</v>
      </c>
      <c r="D950" s="135">
        <v>4.0</v>
      </c>
      <c r="E950" s="135">
        <v>100.0</v>
      </c>
      <c r="F950" s="135">
        <v>1.3</v>
      </c>
      <c r="H950" s="135" t="s">
        <v>2557</v>
      </c>
      <c r="I950" s="142">
        <v>46176.72896990741</v>
      </c>
      <c r="J950" s="135" t="s">
        <v>2100</v>
      </c>
      <c r="K950" s="135">
        <v>150.0</v>
      </c>
      <c r="L950" s="135">
        <v>2700.0</v>
      </c>
      <c r="M950" s="135">
        <v>3100.0</v>
      </c>
      <c r="N950" s="143">
        <v>42275.0</v>
      </c>
      <c r="O950" s="135" t="s">
        <v>2932</v>
      </c>
      <c r="P950" s="135" t="s">
        <v>1767</v>
      </c>
      <c r="S950" s="135" t="s">
        <v>1770</v>
      </c>
    </row>
    <row r="951">
      <c r="A951" s="135">
        <v>950.0</v>
      </c>
      <c r="B951" s="135" t="s">
        <v>10482</v>
      </c>
      <c r="C951" s="135" t="s">
        <v>108</v>
      </c>
      <c r="D951" s="135">
        <v>22.0</v>
      </c>
      <c r="E951" s="135">
        <v>100.0</v>
      </c>
      <c r="F951" s="135">
        <v>2.5</v>
      </c>
      <c r="H951" s="135" t="s">
        <v>137</v>
      </c>
      <c r="I951" s="142">
        <v>46156.10392361111</v>
      </c>
      <c r="J951" s="135" t="s">
        <v>1859</v>
      </c>
      <c r="K951" s="135">
        <v>200.0</v>
      </c>
      <c r="L951" s="135">
        <v>5800.0</v>
      </c>
      <c r="M951" s="135">
        <v>8300.0</v>
      </c>
      <c r="N951" s="143">
        <v>42783.0</v>
      </c>
      <c r="O951" s="135" t="s">
        <v>1846</v>
      </c>
      <c r="P951" s="135" t="s">
        <v>1767</v>
      </c>
      <c r="Q951" s="135" t="s">
        <v>10488</v>
      </c>
      <c r="R951" s="135" t="s">
        <v>10489</v>
      </c>
      <c r="S951" s="135" t="s">
        <v>3609</v>
      </c>
    </row>
    <row r="952">
      <c r="A952" s="135">
        <v>951.0</v>
      </c>
      <c r="B952" s="135" t="s">
        <v>10492</v>
      </c>
      <c r="C952" s="135" t="s">
        <v>108</v>
      </c>
      <c r="D952" s="135">
        <v>35.0</v>
      </c>
      <c r="E952" s="135">
        <v>100.0</v>
      </c>
      <c r="F952" s="135">
        <v>0.15</v>
      </c>
      <c r="H952" s="135" t="s">
        <v>5833</v>
      </c>
      <c r="I952" s="142">
        <v>46178.779074074075</v>
      </c>
      <c r="J952" s="135" t="s">
        <v>2100</v>
      </c>
      <c r="K952" s="135">
        <v>1700.0</v>
      </c>
      <c r="L952" s="135">
        <v>200.0</v>
      </c>
      <c r="M952" s="135">
        <v>250.0</v>
      </c>
      <c r="N952" s="143">
        <v>43841.0</v>
      </c>
      <c r="O952" s="135" t="s">
        <v>3328</v>
      </c>
      <c r="P952" s="135" t="s">
        <v>1767</v>
      </c>
      <c r="Q952" s="135" t="s">
        <v>10499</v>
      </c>
      <c r="R952" s="135" t="s">
        <v>10501</v>
      </c>
      <c r="S952" s="135" t="s">
        <v>1871</v>
      </c>
    </row>
    <row r="953">
      <c r="A953" s="135">
        <v>952.0</v>
      </c>
      <c r="B953" s="135" t="s">
        <v>10505</v>
      </c>
      <c r="C953" s="135" t="s">
        <v>108</v>
      </c>
      <c r="D953" s="135">
        <v>8.0</v>
      </c>
      <c r="E953" s="135">
        <v>100.0</v>
      </c>
      <c r="F953" s="135">
        <v>7.0</v>
      </c>
      <c r="H953" s="135" t="s">
        <v>1981</v>
      </c>
      <c r="I953" s="142">
        <v>46156.569340277776</v>
      </c>
      <c r="J953" s="135" t="s">
        <v>10508</v>
      </c>
      <c r="K953" s="135">
        <v>800.0</v>
      </c>
      <c r="L953" s="135">
        <v>7300.0</v>
      </c>
      <c r="M953" s="135">
        <v>29000.0</v>
      </c>
      <c r="N953" s="143">
        <v>42337.0</v>
      </c>
      <c r="O953" s="135" t="s">
        <v>1846</v>
      </c>
      <c r="P953" s="135" t="s">
        <v>1767</v>
      </c>
      <c r="Q953" s="135" t="s">
        <v>10511</v>
      </c>
      <c r="R953" s="135" t="s">
        <v>10514</v>
      </c>
      <c r="S953" s="135" t="s">
        <v>1176</v>
      </c>
    </row>
    <row r="954">
      <c r="A954" s="135">
        <v>953.0</v>
      </c>
      <c r="B954" s="135" t="s">
        <v>2776</v>
      </c>
      <c r="C954" s="135" t="s">
        <v>108</v>
      </c>
      <c r="D954" s="135">
        <v>42.0</v>
      </c>
      <c r="E954" s="135">
        <v>100.0</v>
      </c>
      <c r="F954" s="135">
        <v>9.0</v>
      </c>
      <c r="H954" s="135" t="s">
        <v>198</v>
      </c>
      <c r="I954" s="142">
        <v>46182.198969907404</v>
      </c>
      <c r="J954" s="135" t="s">
        <v>1949</v>
      </c>
      <c r="K954" s="135">
        <v>1100.0</v>
      </c>
      <c r="L954" s="135">
        <v>10000.0</v>
      </c>
      <c r="M954" s="135">
        <v>15000.0</v>
      </c>
      <c r="N954" s="143">
        <v>43159.0</v>
      </c>
      <c r="O954" s="135" t="s">
        <v>1846</v>
      </c>
      <c r="P954" s="135" t="s">
        <v>1767</v>
      </c>
      <c r="Q954" s="135" t="s">
        <v>2786</v>
      </c>
      <c r="R954" s="135" t="s">
        <v>2788</v>
      </c>
      <c r="S954" s="135" t="s">
        <v>1176</v>
      </c>
    </row>
    <row r="955">
      <c r="A955" s="135">
        <v>954.0</v>
      </c>
      <c r="B955" s="135" t="s">
        <v>10523</v>
      </c>
      <c r="C955" s="135" t="s">
        <v>108</v>
      </c>
      <c r="D955" s="135">
        <v>45.0</v>
      </c>
      <c r="E955" s="135">
        <v>100.0</v>
      </c>
      <c r="F955" s="135">
        <v>6.0</v>
      </c>
      <c r="H955" s="135" t="s">
        <v>198</v>
      </c>
      <c r="I955" s="142">
        <v>46155.5146875</v>
      </c>
      <c r="J955" s="135" t="s">
        <v>1834</v>
      </c>
      <c r="K955" s="135">
        <v>350.0</v>
      </c>
      <c r="L955" s="135">
        <v>9100.0</v>
      </c>
      <c r="M955" s="135">
        <v>13000.0</v>
      </c>
      <c r="N955" s="143">
        <v>43841.0</v>
      </c>
      <c r="O955" s="135" t="s">
        <v>1846</v>
      </c>
      <c r="P955" s="135" t="s">
        <v>1767</v>
      </c>
      <c r="Q955" s="135" t="s">
        <v>10529</v>
      </c>
      <c r="R955" s="135" t="s">
        <v>10531</v>
      </c>
      <c r="S955" s="135" t="s">
        <v>1176</v>
      </c>
    </row>
    <row r="956">
      <c r="A956" s="135">
        <v>955.0</v>
      </c>
      <c r="B956" s="135" t="s">
        <v>10534</v>
      </c>
      <c r="C956" s="135" t="s">
        <v>108</v>
      </c>
      <c r="D956" s="135">
        <v>11.0</v>
      </c>
      <c r="E956" s="135">
        <v>100.0</v>
      </c>
      <c r="F956" s="135">
        <v>11.0</v>
      </c>
      <c r="H956" s="135" t="s">
        <v>1760</v>
      </c>
      <c r="I956" s="142">
        <v>46177.440775462965</v>
      </c>
      <c r="J956" s="135" t="s">
        <v>2362</v>
      </c>
      <c r="K956" s="135">
        <v>1200.0</v>
      </c>
      <c r="L956" s="135">
        <v>14000.0</v>
      </c>
      <c r="M956" s="135">
        <v>17000.0</v>
      </c>
      <c r="N956" s="143">
        <v>43427.0</v>
      </c>
      <c r="O956" s="135" t="s">
        <v>1765</v>
      </c>
      <c r="P956" s="135" t="s">
        <v>1767</v>
      </c>
      <c r="S956" s="135" t="s">
        <v>1176</v>
      </c>
    </row>
    <row r="957">
      <c r="A957" s="135">
        <v>956.0</v>
      </c>
      <c r="B957" s="135" t="s">
        <v>10544</v>
      </c>
      <c r="C957" s="135" t="s">
        <v>108</v>
      </c>
      <c r="D957" s="135">
        <v>77.0</v>
      </c>
      <c r="E957" s="135">
        <v>100.0</v>
      </c>
      <c r="F957" s="135">
        <v>3.5</v>
      </c>
      <c r="H957" s="135" t="s">
        <v>10546</v>
      </c>
      <c r="I957" s="142">
        <v>46187.567453703705</v>
      </c>
      <c r="J957" s="135" t="s">
        <v>1834</v>
      </c>
      <c r="K957" s="135">
        <v>1100.0</v>
      </c>
      <c r="L957" s="135">
        <v>600.0</v>
      </c>
      <c r="M957" s="135">
        <v>9300.0</v>
      </c>
      <c r="N957" s="143">
        <v>42545.0</v>
      </c>
      <c r="O957" s="135" t="s">
        <v>1903</v>
      </c>
      <c r="P957" s="135" t="s">
        <v>1767</v>
      </c>
      <c r="S957" s="135" t="s">
        <v>1770</v>
      </c>
    </row>
    <row r="958">
      <c r="A958" s="135">
        <v>957.0</v>
      </c>
      <c r="B958" s="135" t="s">
        <v>10550</v>
      </c>
      <c r="C958" s="135" t="s">
        <v>108</v>
      </c>
      <c r="D958" s="135">
        <v>4.0</v>
      </c>
      <c r="E958" s="135">
        <v>100.0</v>
      </c>
      <c r="F958" s="135">
        <v>1.3</v>
      </c>
      <c r="H958" s="135" t="s">
        <v>10553</v>
      </c>
      <c r="I958" s="142">
        <v>46183.806180555555</v>
      </c>
      <c r="J958" s="135" t="s">
        <v>10555</v>
      </c>
      <c r="K958" s="135">
        <v>100.0</v>
      </c>
      <c r="L958" s="135">
        <v>700.0</v>
      </c>
      <c r="M958" s="135">
        <v>700.0</v>
      </c>
      <c r="N958" s="143">
        <v>42487.0</v>
      </c>
      <c r="O958" s="135" t="s">
        <v>1846</v>
      </c>
      <c r="P958" s="135" t="s">
        <v>1767</v>
      </c>
      <c r="S958" s="135" t="s">
        <v>6819</v>
      </c>
    </row>
    <row r="959">
      <c r="A959" s="135">
        <v>958.0</v>
      </c>
      <c r="B959" s="135" t="s">
        <v>10561</v>
      </c>
      <c r="C959" s="135" t="s">
        <v>108</v>
      </c>
      <c r="D959" s="135">
        <v>33.0</v>
      </c>
      <c r="E959" s="135">
        <v>100.0</v>
      </c>
      <c r="H959" s="135" t="s">
        <v>198</v>
      </c>
      <c r="I959" s="142">
        <v>46166.29587962963</v>
      </c>
      <c r="J959" s="135" t="s">
        <v>3100</v>
      </c>
      <c r="K959" s="135">
        <v>200.0</v>
      </c>
      <c r="L959" s="135">
        <v>14000.0</v>
      </c>
      <c r="M959" s="135">
        <v>35000.0</v>
      </c>
      <c r="N959" s="143">
        <v>43840.0</v>
      </c>
      <c r="O959" s="135" t="s">
        <v>2143</v>
      </c>
      <c r="P959" s="135" t="s">
        <v>1767</v>
      </c>
      <c r="S959" s="135" t="s">
        <v>1176</v>
      </c>
    </row>
    <row r="960">
      <c r="A960" s="135">
        <v>959.0</v>
      </c>
      <c r="B960" s="135" t="s">
        <v>10572</v>
      </c>
      <c r="C960" s="135" t="s">
        <v>108</v>
      </c>
      <c r="D960" s="135">
        <v>13.0</v>
      </c>
      <c r="E960" s="135">
        <v>100.0</v>
      </c>
      <c r="F960" s="135">
        <v>2.0</v>
      </c>
      <c r="H960" s="135" t="s">
        <v>112</v>
      </c>
      <c r="I960" s="142">
        <v>46156.590636574074</v>
      </c>
      <c r="J960" s="135" t="s">
        <v>1834</v>
      </c>
      <c r="K960" s="135">
        <v>1400.0</v>
      </c>
      <c r="L960" s="135">
        <v>8500.0</v>
      </c>
      <c r="M960" s="135">
        <v>12000.0</v>
      </c>
      <c r="N960" s="143">
        <v>43841.0</v>
      </c>
      <c r="O960" s="135" t="s">
        <v>1765</v>
      </c>
      <c r="P960" s="135" t="s">
        <v>1767</v>
      </c>
      <c r="Q960" s="135" t="s">
        <v>10578</v>
      </c>
      <c r="R960" s="135" t="s">
        <v>10580</v>
      </c>
      <c r="S960" s="135" t="s">
        <v>1176</v>
      </c>
    </row>
    <row r="961">
      <c r="A961" s="135">
        <v>960.0</v>
      </c>
      <c r="B961" s="135" t="s">
        <v>10581</v>
      </c>
      <c r="C961" s="135" t="s">
        <v>108</v>
      </c>
      <c r="D961" s="135">
        <v>69.0</v>
      </c>
      <c r="E961" s="135">
        <v>100.0</v>
      </c>
      <c r="H961" s="135" t="s">
        <v>313</v>
      </c>
      <c r="I961" s="142">
        <v>46178.71298611111</v>
      </c>
      <c r="J961" s="135" t="s">
        <v>1859</v>
      </c>
      <c r="K961" s="135">
        <v>200.0</v>
      </c>
      <c r="L961" s="135">
        <v>27000.0</v>
      </c>
      <c r="M961" s="135">
        <v>33000.0</v>
      </c>
      <c r="N961" s="143">
        <v>43186.0</v>
      </c>
      <c r="O961" s="135" t="s">
        <v>1846</v>
      </c>
      <c r="P961" s="135" t="s">
        <v>1767</v>
      </c>
      <c r="Q961" s="135" t="s">
        <v>10587</v>
      </c>
      <c r="R961" s="135" t="s">
        <v>10588</v>
      </c>
      <c r="S961" s="135" t="s">
        <v>1770</v>
      </c>
    </row>
    <row r="962">
      <c r="A962" s="135">
        <v>961.0</v>
      </c>
      <c r="B962" s="135" t="s">
        <v>10590</v>
      </c>
      <c r="C962" s="135" t="s">
        <v>108</v>
      </c>
      <c r="D962" s="135">
        <v>71.0</v>
      </c>
      <c r="E962" s="135">
        <v>100.0</v>
      </c>
      <c r="F962" s="135">
        <v>2.5</v>
      </c>
      <c r="H962" s="135" t="s">
        <v>198</v>
      </c>
      <c r="I962" s="142">
        <v>46165.12635416666</v>
      </c>
      <c r="J962" s="135" t="s">
        <v>2100</v>
      </c>
      <c r="K962" s="135">
        <v>1800.0</v>
      </c>
      <c r="L962" s="135">
        <v>14000.0</v>
      </c>
      <c r="M962" s="135">
        <v>35000.0</v>
      </c>
      <c r="N962" s="143">
        <v>43837.0</v>
      </c>
      <c r="O962" s="135" t="s">
        <v>1765</v>
      </c>
      <c r="P962" s="135" t="s">
        <v>1767</v>
      </c>
      <c r="Q962" s="135" t="s">
        <v>10601</v>
      </c>
      <c r="R962" s="135" t="s">
        <v>10603</v>
      </c>
      <c r="S962" s="135" t="s">
        <v>1770</v>
      </c>
    </row>
    <row r="963">
      <c r="A963" s="135">
        <v>962.0</v>
      </c>
      <c r="B963" s="135" t="s">
        <v>10606</v>
      </c>
      <c r="C963" s="135" t="s">
        <v>108</v>
      </c>
      <c r="D963" s="135">
        <v>63.0</v>
      </c>
      <c r="E963" s="135">
        <v>100.0</v>
      </c>
      <c r="F963" s="135">
        <v>8.0</v>
      </c>
      <c r="H963" s="135" t="s">
        <v>313</v>
      </c>
      <c r="I963" s="142">
        <v>46179.36277777778</v>
      </c>
      <c r="J963" s="135" t="s">
        <v>2100</v>
      </c>
      <c r="K963" s="135">
        <v>300.0</v>
      </c>
      <c r="L963" s="135">
        <v>27000.0</v>
      </c>
      <c r="M963" s="135">
        <v>33000.0</v>
      </c>
      <c r="N963" s="143">
        <v>42844.0</v>
      </c>
      <c r="O963" s="135" t="s">
        <v>1765</v>
      </c>
      <c r="P963" s="135" t="s">
        <v>1767</v>
      </c>
      <c r="S963" s="135" t="s">
        <v>1770</v>
      </c>
    </row>
    <row r="964">
      <c r="A964" s="135">
        <v>963.0</v>
      </c>
      <c r="B964" s="135" t="s">
        <v>10614</v>
      </c>
      <c r="C964" s="135" t="s">
        <v>108</v>
      </c>
      <c r="D964" s="135">
        <v>9.0</v>
      </c>
      <c r="E964" s="135">
        <v>100.0</v>
      </c>
      <c r="H964" s="135" t="s">
        <v>107</v>
      </c>
      <c r="I964" s="142">
        <v>46156.72355324074</v>
      </c>
      <c r="J964" s="135" t="s">
        <v>2446</v>
      </c>
      <c r="K964" s="135">
        <v>1900.0</v>
      </c>
      <c r="L964" s="135">
        <v>14000.0</v>
      </c>
      <c r="M964" s="135">
        <v>18000.0</v>
      </c>
      <c r="N964" s="143">
        <v>43837.0</v>
      </c>
      <c r="O964" s="135" t="s">
        <v>1765</v>
      </c>
      <c r="P964" s="135" t="s">
        <v>1767</v>
      </c>
      <c r="Q964" s="135" t="s">
        <v>10623</v>
      </c>
      <c r="R964" s="135" t="s">
        <v>10625</v>
      </c>
      <c r="S964" s="135" t="s">
        <v>1176</v>
      </c>
    </row>
    <row r="965">
      <c r="A965" s="135">
        <v>964.0</v>
      </c>
      <c r="B965" s="135" t="s">
        <v>10628</v>
      </c>
      <c r="C965" s="135" t="s">
        <v>108</v>
      </c>
      <c r="D965" s="135">
        <v>42.0</v>
      </c>
      <c r="E965" s="135">
        <v>100.0</v>
      </c>
      <c r="F965" s="135">
        <v>4.0</v>
      </c>
      <c r="H965" s="135" t="s">
        <v>198</v>
      </c>
      <c r="I965" s="142">
        <v>46185.89405092593</v>
      </c>
      <c r="J965" s="135" t="s">
        <v>1949</v>
      </c>
      <c r="K965" s="135">
        <v>1200.0</v>
      </c>
      <c r="L965" s="135">
        <v>11000.0</v>
      </c>
      <c r="M965" s="135">
        <v>16000.0</v>
      </c>
      <c r="N965" s="143">
        <v>43858.0</v>
      </c>
      <c r="O965" s="135" t="s">
        <v>1846</v>
      </c>
      <c r="P965" s="135" t="s">
        <v>1767</v>
      </c>
      <c r="Q965" s="135" t="s">
        <v>10635</v>
      </c>
      <c r="R965" s="135" t="s">
        <v>10637</v>
      </c>
      <c r="S965" s="135" t="s">
        <v>1176</v>
      </c>
    </row>
    <row r="966">
      <c r="A966" s="135">
        <v>965.0</v>
      </c>
      <c r="B966" s="135" t="s">
        <v>10640</v>
      </c>
      <c r="C966" s="135" t="s">
        <v>108</v>
      </c>
      <c r="D966" s="135">
        <v>39.0</v>
      </c>
      <c r="E966" s="135">
        <v>100.0</v>
      </c>
      <c r="F966" s="135">
        <v>1.9</v>
      </c>
      <c r="H966" s="135" t="s">
        <v>6328</v>
      </c>
      <c r="I966" s="142">
        <v>46164.411527777775</v>
      </c>
      <c r="J966" s="135" t="s">
        <v>2592</v>
      </c>
      <c r="K966" s="135">
        <v>150.0</v>
      </c>
      <c r="L966" s="135">
        <v>3300.0</v>
      </c>
      <c r="M966" s="135">
        <v>3700.0</v>
      </c>
      <c r="N966" s="143">
        <v>42757.0</v>
      </c>
      <c r="O966" s="135" t="s">
        <v>1846</v>
      </c>
      <c r="P966" s="135" t="s">
        <v>1767</v>
      </c>
      <c r="S966" s="135" t="s">
        <v>1770</v>
      </c>
    </row>
    <row r="967">
      <c r="A967" s="135">
        <v>966.0</v>
      </c>
      <c r="B967" s="135" t="s">
        <v>10646</v>
      </c>
      <c r="C967" s="135" t="s">
        <v>108</v>
      </c>
      <c r="D967" s="135">
        <v>48.0</v>
      </c>
      <c r="E967" s="135">
        <v>100.0</v>
      </c>
      <c r="F967" s="135">
        <v>8.0</v>
      </c>
      <c r="H967" s="135" t="s">
        <v>1810</v>
      </c>
      <c r="I967" s="142">
        <v>46155.722337962965</v>
      </c>
      <c r="J967" s="135" t="s">
        <v>1949</v>
      </c>
      <c r="K967" s="135">
        <v>1000.0</v>
      </c>
      <c r="L967" s="135">
        <v>8700.0</v>
      </c>
      <c r="M967" s="135">
        <v>12000.0</v>
      </c>
      <c r="N967" s="143">
        <v>43839.0</v>
      </c>
      <c r="O967" s="135" t="s">
        <v>1846</v>
      </c>
      <c r="P967" s="135" t="s">
        <v>1767</v>
      </c>
      <c r="Q967" s="135" t="s">
        <v>10656</v>
      </c>
      <c r="R967" s="135" t="s">
        <v>10657</v>
      </c>
      <c r="S967" s="135" t="s">
        <v>1176</v>
      </c>
    </row>
    <row r="968">
      <c r="A968" s="135">
        <v>967.0</v>
      </c>
      <c r="B968" s="135" t="s">
        <v>10659</v>
      </c>
      <c r="C968" s="135" t="s">
        <v>108</v>
      </c>
      <c r="D968" s="135">
        <v>14.0</v>
      </c>
      <c r="E968" s="135">
        <v>100.0</v>
      </c>
      <c r="F968" s="135">
        <v>0.35</v>
      </c>
      <c r="H968" s="135" t="s">
        <v>5833</v>
      </c>
      <c r="I968" s="142">
        <v>46177.89077546296</v>
      </c>
      <c r="J968" s="135" t="s">
        <v>4089</v>
      </c>
      <c r="K968" s="135">
        <v>1200.0</v>
      </c>
      <c r="L968" s="135">
        <v>150.0</v>
      </c>
      <c r="M968" s="135">
        <v>150.0</v>
      </c>
      <c r="N968" s="143">
        <v>43840.0</v>
      </c>
      <c r="O968" s="135" t="s">
        <v>1765</v>
      </c>
      <c r="P968" s="135" t="s">
        <v>1767</v>
      </c>
      <c r="Q968" s="135" t="s">
        <v>10665</v>
      </c>
      <c r="R968" s="135" t="s">
        <v>10667</v>
      </c>
      <c r="S968" s="135" t="s">
        <v>1871</v>
      </c>
    </row>
    <row r="969">
      <c r="A969" s="135">
        <v>968.0</v>
      </c>
      <c r="B969" s="135" t="s">
        <v>10672</v>
      </c>
      <c r="C969" s="135" t="s">
        <v>108</v>
      </c>
      <c r="D969" s="135">
        <v>31.0</v>
      </c>
      <c r="E969" s="135">
        <v>100.0</v>
      </c>
      <c r="F969" s="135">
        <v>3.5</v>
      </c>
      <c r="H969" s="135" t="s">
        <v>10674</v>
      </c>
      <c r="I969" s="142">
        <v>46169.32497685185</v>
      </c>
      <c r="J969" s="135" t="s">
        <v>7813</v>
      </c>
      <c r="K969" s="135">
        <v>350.0</v>
      </c>
      <c r="L969" s="135">
        <v>40.0</v>
      </c>
      <c r="M969" s="135">
        <v>300.0</v>
      </c>
      <c r="N969" s="143">
        <v>43841.0</v>
      </c>
      <c r="O969" s="135" t="s">
        <v>1765</v>
      </c>
      <c r="P969" s="135" t="s">
        <v>1767</v>
      </c>
      <c r="S969" s="135" t="s">
        <v>1770</v>
      </c>
    </row>
    <row r="970">
      <c r="A970" s="135">
        <v>969.0</v>
      </c>
      <c r="B970" s="135" t="s">
        <v>10680</v>
      </c>
      <c r="C970" s="135" t="s">
        <v>108</v>
      </c>
      <c r="D970" s="135">
        <v>57.0</v>
      </c>
      <c r="E970" s="135">
        <v>100.0</v>
      </c>
      <c r="F970" s="135">
        <v>4.5</v>
      </c>
      <c r="H970" s="135" t="s">
        <v>1981</v>
      </c>
      <c r="I970" s="142">
        <v>46156.0574537037</v>
      </c>
      <c r="K970" s="135">
        <v>1600.0</v>
      </c>
      <c r="L970" s="135">
        <v>26000.0</v>
      </c>
      <c r="M970" s="135">
        <v>41000.0</v>
      </c>
      <c r="N970" s="143">
        <v>42889.0</v>
      </c>
      <c r="O970" s="135" t="s">
        <v>1765</v>
      </c>
      <c r="P970" s="135" t="s">
        <v>1767</v>
      </c>
      <c r="Q970" s="135" t="s">
        <v>10689</v>
      </c>
      <c r="R970" s="135" t="s">
        <v>10691</v>
      </c>
      <c r="S970" s="135" t="s">
        <v>1176</v>
      </c>
    </row>
    <row r="971">
      <c r="A971" s="135">
        <v>970.0</v>
      </c>
      <c r="B971" s="135" t="s">
        <v>10693</v>
      </c>
      <c r="C971" s="135" t="s">
        <v>108</v>
      </c>
      <c r="D971" s="135">
        <v>0.0</v>
      </c>
      <c r="E971" s="135">
        <v>100.0</v>
      </c>
      <c r="F971" s="135">
        <v>6.0</v>
      </c>
      <c r="H971" s="135" t="s">
        <v>10693</v>
      </c>
      <c r="I971" s="142">
        <v>46170.53184027778</v>
      </c>
      <c r="J971" s="135" t="s">
        <v>2303</v>
      </c>
      <c r="K971" s="135">
        <v>450.0</v>
      </c>
      <c r="L971" s="135">
        <v>10.0</v>
      </c>
      <c r="M971" s="135">
        <v>10.0</v>
      </c>
      <c r="N971" s="143">
        <v>42747.0</v>
      </c>
      <c r="O971" s="135" t="s">
        <v>1846</v>
      </c>
      <c r="P971" s="135" t="s">
        <v>1767</v>
      </c>
      <c r="Q971" s="135" t="s">
        <v>10699</v>
      </c>
      <c r="R971" s="135" t="s">
        <v>10701</v>
      </c>
      <c r="S971" s="135" t="s">
        <v>1176</v>
      </c>
    </row>
    <row r="972">
      <c r="A972" s="135">
        <v>971.0</v>
      </c>
      <c r="B972" s="135" t="s">
        <v>10705</v>
      </c>
      <c r="C972" s="135" t="s">
        <v>108</v>
      </c>
      <c r="D972" s="135">
        <v>8.0</v>
      </c>
      <c r="E972" s="135">
        <v>100.0</v>
      </c>
      <c r="F972" s="135">
        <v>3.0</v>
      </c>
      <c r="H972" s="135" t="s">
        <v>4479</v>
      </c>
      <c r="I972" s="142">
        <v>46183.708865740744</v>
      </c>
      <c r="J972" s="135" t="s">
        <v>10711</v>
      </c>
      <c r="K972" s="135">
        <v>2200.0</v>
      </c>
      <c r="L972" s="135">
        <v>2500.0</v>
      </c>
      <c r="M972" s="135">
        <v>3700.0</v>
      </c>
      <c r="N972" s="143">
        <v>42766.0</v>
      </c>
      <c r="O972" s="135" t="s">
        <v>1765</v>
      </c>
      <c r="P972" s="135" t="s">
        <v>1767</v>
      </c>
      <c r="Q972" s="135" t="s">
        <v>10715</v>
      </c>
      <c r="R972" s="135" t="s">
        <v>10718</v>
      </c>
      <c r="S972" s="135" t="s">
        <v>1770</v>
      </c>
    </row>
    <row r="973">
      <c r="A973" s="135">
        <v>972.0</v>
      </c>
      <c r="B973" s="135" t="s">
        <v>10721</v>
      </c>
      <c r="C973" s="135" t="s">
        <v>108</v>
      </c>
      <c r="D973" s="135">
        <v>1.0</v>
      </c>
      <c r="E973" s="135">
        <v>100.0</v>
      </c>
      <c r="F973" s="135">
        <v>1.7</v>
      </c>
      <c r="H973" s="135" t="s">
        <v>2277</v>
      </c>
      <c r="I973" s="142">
        <v>46162.58101851852</v>
      </c>
      <c r="J973" s="135" t="s">
        <v>2100</v>
      </c>
      <c r="K973" s="135">
        <v>2200.0</v>
      </c>
      <c r="L973" s="135">
        <v>1400.0</v>
      </c>
      <c r="M973" s="135">
        <v>2300.0</v>
      </c>
      <c r="N973" s="143">
        <v>43839.0</v>
      </c>
      <c r="O973" s="135" t="s">
        <v>1765</v>
      </c>
      <c r="P973" s="135" t="s">
        <v>1767</v>
      </c>
      <c r="Q973" s="135" t="s">
        <v>10729</v>
      </c>
      <c r="R973" s="135" t="s">
        <v>10730</v>
      </c>
      <c r="S973" s="135" t="s">
        <v>1176</v>
      </c>
    </row>
    <row r="974">
      <c r="A974" s="135">
        <v>973.0</v>
      </c>
      <c r="B974" s="135" t="s">
        <v>10732</v>
      </c>
      <c r="C974" s="135" t="s">
        <v>108</v>
      </c>
      <c r="D974" s="135">
        <v>39.0</v>
      </c>
      <c r="E974" s="135">
        <v>100.0</v>
      </c>
      <c r="F974" s="135">
        <v>6.0</v>
      </c>
      <c r="H974" s="135" t="s">
        <v>313</v>
      </c>
      <c r="I974" s="142">
        <v>46187.62761574074</v>
      </c>
      <c r="J974" s="135" t="s">
        <v>2918</v>
      </c>
      <c r="K974" s="135">
        <v>400.0</v>
      </c>
      <c r="L974" s="135">
        <v>31000.0</v>
      </c>
      <c r="M974" s="135">
        <v>37000.0</v>
      </c>
      <c r="N974" s="143">
        <v>43886.0</v>
      </c>
      <c r="O974" s="135" t="s">
        <v>1765</v>
      </c>
      <c r="P974" s="135" t="s">
        <v>1767</v>
      </c>
      <c r="S974" s="135" t="s">
        <v>1770</v>
      </c>
    </row>
    <row r="975">
      <c r="A975" s="135">
        <v>974.0</v>
      </c>
      <c r="B975" s="135" t="s">
        <v>10743</v>
      </c>
      <c r="C975" s="135" t="s">
        <v>108</v>
      </c>
      <c r="D975" s="135">
        <v>8.0</v>
      </c>
      <c r="E975" s="135">
        <v>100.0</v>
      </c>
      <c r="F975" s="135">
        <v>1.8</v>
      </c>
      <c r="H975" s="135" t="s">
        <v>1850</v>
      </c>
      <c r="I975" s="142">
        <v>46162.9991087963</v>
      </c>
      <c r="J975" s="135" t="s">
        <v>1834</v>
      </c>
      <c r="K975" s="135">
        <v>450.0</v>
      </c>
      <c r="L975" s="135">
        <v>9400.0</v>
      </c>
      <c r="M975" s="135">
        <v>10000.0</v>
      </c>
      <c r="N975" s="143">
        <v>42978.0</v>
      </c>
      <c r="O975" s="135" t="s">
        <v>1765</v>
      </c>
      <c r="P975" s="135" t="s">
        <v>1767</v>
      </c>
      <c r="S975" s="135" t="s">
        <v>1832</v>
      </c>
    </row>
    <row r="976">
      <c r="A976" s="135">
        <v>975.0</v>
      </c>
      <c r="B976" s="135" t="s">
        <v>2811</v>
      </c>
      <c r="C976" s="135" t="s">
        <v>108</v>
      </c>
      <c r="D976" s="135">
        <v>24.0</v>
      </c>
      <c r="E976" s="135">
        <v>100.0</v>
      </c>
      <c r="H976" s="135" t="s">
        <v>112</v>
      </c>
      <c r="I976" s="142">
        <v>46170.344189814816</v>
      </c>
      <c r="J976" s="135" t="s">
        <v>1865</v>
      </c>
      <c r="K976" s="135">
        <v>1000.0</v>
      </c>
      <c r="L976" s="135">
        <v>29000.0</v>
      </c>
      <c r="M976" s="135">
        <v>45000.0</v>
      </c>
      <c r="N976" s="143">
        <v>43841.0</v>
      </c>
      <c r="O976" s="135" t="s">
        <v>1765</v>
      </c>
      <c r="P976" s="135" t="s">
        <v>1767</v>
      </c>
      <c r="S976" s="135" t="s">
        <v>1176</v>
      </c>
    </row>
    <row r="977">
      <c r="A977" s="135">
        <v>976.0</v>
      </c>
      <c r="B977" s="135" t="s">
        <v>10760</v>
      </c>
      <c r="C977" s="135" t="s">
        <v>108</v>
      </c>
      <c r="D977" s="135">
        <v>18.0</v>
      </c>
      <c r="E977" s="135">
        <v>100.0</v>
      </c>
      <c r="F977" s="135">
        <v>4.5</v>
      </c>
      <c r="H977" s="135" t="s">
        <v>1981</v>
      </c>
      <c r="I977" s="142">
        <v>46165.88706018519</v>
      </c>
      <c r="J977" s="135" t="s">
        <v>1859</v>
      </c>
      <c r="K977" s="135">
        <v>800.0</v>
      </c>
      <c r="L977" s="135">
        <v>3700.0</v>
      </c>
      <c r="M977" s="135">
        <v>4200.0</v>
      </c>
      <c r="N977" s="143">
        <v>44466.0</v>
      </c>
      <c r="O977" s="135" t="s">
        <v>1846</v>
      </c>
      <c r="P977" s="135" t="s">
        <v>1767</v>
      </c>
      <c r="Q977" s="135" t="s">
        <v>10770</v>
      </c>
      <c r="R977" s="135" t="s">
        <v>10772</v>
      </c>
      <c r="S977" s="135" t="s">
        <v>1176</v>
      </c>
    </row>
    <row r="978">
      <c r="A978" s="135">
        <v>977.0</v>
      </c>
      <c r="B978" s="135" t="s">
        <v>10775</v>
      </c>
      <c r="C978" s="135" t="s">
        <v>108</v>
      </c>
      <c r="D978" s="135">
        <v>6.0</v>
      </c>
      <c r="E978" s="135">
        <v>100.0</v>
      </c>
      <c r="H978" s="135" t="s">
        <v>112</v>
      </c>
      <c r="I978" s="142">
        <v>46180.47325231481</v>
      </c>
      <c r="J978" s="135" t="s">
        <v>2362</v>
      </c>
      <c r="K978" s="135">
        <v>600.0</v>
      </c>
      <c r="L978" s="135">
        <v>9200.0</v>
      </c>
      <c r="M978" s="135">
        <v>32000.0</v>
      </c>
      <c r="N978" s="143">
        <v>43840.0</v>
      </c>
      <c r="O978" s="135" t="s">
        <v>1765</v>
      </c>
      <c r="P978" s="135" t="s">
        <v>1767</v>
      </c>
      <c r="S978" s="135" t="s">
        <v>2006</v>
      </c>
    </row>
    <row r="979">
      <c r="A979" s="135">
        <v>978.0</v>
      </c>
      <c r="B979" s="135" t="s">
        <v>10788</v>
      </c>
      <c r="C979" s="135" t="s">
        <v>108</v>
      </c>
      <c r="D979" s="135">
        <v>25.0</v>
      </c>
      <c r="E979" s="135">
        <v>100.0</v>
      </c>
      <c r="F979" s="135">
        <v>8.0</v>
      </c>
      <c r="H979" s="135" t="s">
        <v>1760</v>
      </c>
      <c r="I979" s="142">
        <v>46189.266435185185</v>
      </c>
      <c r="J979" s="135" t="s">
        <v>2362</v>
      </c>
      <c r="K979" s="135">
        <v>1700.0</v>
      </c>
      <c r="L979" s="135">
        <v>11000.0</v>
      </c>
      <c r="M979" s="135">
        <v>16000.0</v>
      </c>
      <c r="N979" s="143">
        <v>43842.0</v>
      </c>
      <c r="O979" s="135" t="s">
        <v>1765</v>
      </c>
      <c r="P979" s="135" t="s">
        <v>1767</v>
      </c>
      <c r="Q979" s="135" t="s">
        <v>10794</v>
      </c>
      <c r="R979" s="135" t="s">
        <v>10797</v>
      </c>
      <c r="S979" s="135" t="s">
        <v>10798</v>
      </c>
    </row>
    <row r="980">
      <c r="A980" s="135">
        <v>979.0</v>
      </c>
      <c r="B980" s="135" t="s">
        <v>10801</v>
      </c>
      <c r="C980" s="135" t="s">
        <v>108</v>
      </c>
      <c r="D980" s="135">
        <v>18.0</v>
      </c>
      <c r="E980" s="135">
        <v>100.0</v>
      </c>
      <c r="F980" s="135">
        <v>1.4</v>
      </c>
      <c r="H980" s="135" t="s">
        <v>4676</v>
      </c>
      <c r="I980" s="142">
        <v>46184.45898148148</v>
      </c>
      <c r="J980" s="135" t="s">
        <v>7813</v>
      </c>
      <c r="K980" s="135">
        <v>1500.0</v>
      </c>
      <c r="L980" s="135">
        <v>1400.0</v>
      </c>
      <c r="M980" s="135">
        <v>32000.0</v>
      </c>
      <c r="N980" s="143">
        <v>43844.0</v>
      </c>
      <c r="O980" s="135" t="s">
        <v>1765</v>
      </c>
      <c r="P980" s="135" t="s">
        <v>1767</v>
      </c>
      <c r="Q980" s="135" t="s">
        <v>10808</v>
      </c>
      <c r="R980" s="135" t="s">
        <v>10809</v>
      </c>
      <c r="S980" s="135" t="s">
        <v>1176</v>
      </c>
    </row>
    <row r="981">
      <c r="A981" s="135">
        <v>980.0</v>
      </c>
      <c r="B981" s="135" t="s">
        <v>10811</v>
      </c>
      <c r="C981" s="135" t="s">
        <v>108</v>
      </c>
      <c r="D981" s="135">
        <v>8.0</v>
      </c>
      <c r="E981" s="135">
        <v>100.0</v>
      </c>
      <c r="F981" s="135">
        <v>1.3</v>
      </c>
      <c r="H981" s="135" t="s">
        <v>10813</v>
      </c>
      <c r="I981" s="142">
        <v>46160.33818287037</v>
      </c>
      <c r="J981" s="135" t="s">
        <v>2667</v>
      </c>
      <c r="K981" s="135">
        <v>1200.0</v>
      </c>
      <c r="L981" s="135">
        <v>0.0</v>
      </c>
      <c r="M981" s="135">
        <v>2300.0</v>
      </c>
      <c r="N981" s="143">
        <v>42275.0</v>
      </c>
      <c r="O981" s="135" t="s">
        <v>1903</v>
      </c>
      <c r="P981" s="135" t="s">
        <v>1767</v>
      </c>
      <c r="S981" s="135" t="s">
        <v>1770</v>
      </c>
    </row>
    <row r="982">
      <c r="A982" s="135">
        <v>981.0</v>
      </c>
      <c r="B982" s="135" t="s">
        <v>10817</v>
      </c>
      <c r="C982" s="135" t="s">
        <v>108</v>
      </c>
      <c r="D982" s="135">
        <v>56.0</v>
      </c>
      <c r="E982" s="135">
        <v>100.0</v>
      </c>
      <c r="F982" s="135">
        <v>1.9</v>
      </c>
      <c r="H982" s="135" t="s">
        <v>4360</v>
      </c>
      <c r="I982" s="142">
        <v>46164.22298611111</v>
      </c>
      <c r="J982" s="135" t="s">
        <v>7372</v>
      </c>
      <c r="K982" s="135">
        <v>200.0</v>
      </c>
      <c r="L982" s="135">
        <v>23000.0</v>
      </c>
      <c r="M982" s="135">
        <v>28000.0</v>
      </c>
      <c r="N982" s="143">
        <v>43701.0</v>
      </c>
      <c r="O982" s="135" t="s">
        <v>1846</v>
      </c>
      <c r="P982" s="135" t="s">
        <v>1767</v>
      </c>
      <c r="Q982" s="135" t="s">
        <v>10823</v>
      </c>
      <c r="R982" s="135" t="s">
        <v>10825</v>
      </c>
      <c r="S982" s="135" t="s">
        <v>1770</v>
      </c>
    </row>
    <row r="983">
      <c r="A983" s="135">
        <v>982.0</v>
      </c>
      <c r="B983" s="135" t="s">
        <v>10826</v>
      </c>
      <c r="C983" s="135" t="s">
        <v>108</v>
      </c>
      <c r="D983" s="135">
        <v>33.0</v>
      </c>
      <c r="E983" s="135">
        <v>100.0</v>
      </c>
      <c r="H983" s="135" t="s">
        <v>1760</v>
      </c>
      <c r="I983" s="142">
        <v>46164.47684027778</v>
      </c>
      <c r="J983" s="135" t="s">
        <v>8317</v>
      </c>
      <c r="K983" s="135">
        <v>1300.0</v>
      </c>
      <c r="L983" s="135">
        <v>11000.0</v>
      </c>
      <c r="M983" s="135">
        <v>14000.0</v>
      </c>
      <c r="N983" s="143">
        <v>42403.0</v>
      </c>
      <c r="O983" s="135" t="s">
        <v>1765</v>
      </c>
      <c r="P983" s="135" t="s">
        <v>1767</v>
      </c>
      <c r="S983" s="135" t="s">
        <v>1176</v>
      </c>
    </row>
    <row r="984">
      <c r="A984" s="135">
        <v>983.0</v>
      </c>
      <c r="B984" s="135" t="s">
        <v>10832</v>
      </c>
      <c r="C984" s="135" t="s">
        <v>108</v>
      </c>
      <c r="D984" s="135">
        <v>5.0</v>
      </c>
      <c r="E984" s="135">
        <v>100.0</v>
      </c>
      <c r="H984" s="135" t="s">
        <v>198</v>
      </c>
      <c r="I984" s="142">
        <v>46177.5468287037</v>
      </c>
      <c r="J984" s="135" t="s">
        <v>1949</v>
      </c>
      <c r="K984" s="135">
        <v>150.0</v>
      </c>
      <c r="L984" s="135">
        <v>9800.0</v>
      </c>
      <c r="M984" s="135">
        <v>15000.0</v>
      </c>
      <c r="N984" s="143">
        <v>43887.0</v>
      </c>
      <c r="O984" s="135" t="s">
        <v>1846</v>
      </c>
      <c r="P984" s="135" t="s">
        <v>1767</v>
      </c>
      <c r="S984" s="135" t="s">
        <v>1176</v>
      </c>
    </row>
    <row r="985">
      <c r="A985" s="135">
        <v>984.0</v>
      </c>
      <c r="B985" s="135" t="s">
        <v>10839</v>
      </c>
      <c r="C985" s="135" t="s">
        <v>108</v>
      </c>
      <c r="D985" s="135">
        <v>69.0</v>
      </c>
      <c r="E985" s="135">
        <v>100.0</v>
      </c>
      <c r="F985" s="135">
        <v>7.0</v>
      </c>
      <c r="H985" s="135" t="s">
        <v>198</v>
      </c>
      <c r="I985" s="142">
        <v>46164.232939814814</v>
      </c>
      <c r="J985" s="135" t="s">
        <v>1859</v>
      </c>
      <c r="K985" s="135">
        <v>700.0</v>
      </c>
      <c r="L985" s="135">
        <v>9600.0</v>
      </c>
      <c r="M985" s="135">
        <v>14000.0</v>
      </c>
      <c r="N985" s="143">
        <v>43843.0</v>
      </c>
      <c r="O985" s="135" t="s">
        <v>1846</v>
      </c>
      <c r="P985" s="135" t="s">
        <v>1767</v>
      </c>
      <c r="Q985" s="135" t="s">
        <v>10846</v>
      </c>
      <c r="R985" s="135" t="s">
        <v>10847</v>
      </c>
      <c r="S985" s="135" t="s">
        <v>1770</v>
      </c>
    </row>
    <row r="986">
      <c r="A986" s="135">
        <v>985.0</v>
      </c>
      <c r="B986" s="135" t="s">
        <v>10849</v>
      </c>
      <c r="C986" s="135" t="s">
        <v>108</v>
      </c>
      <c r="D986" s="135">
        <v>9.0</v>
      </c>
      <c r="E986" s="135">
        <v>100.0</v>
      </c>
      <c r="H986" s="135" t="s">
        <v>10852</v>
      </c>
      <c r="I986" s="142">
        <v>46175.26881944444</v>
      </c>
      <c r="J986" s="135" t="s">
        <v>10855</v>
      </c>
      <c r="K986" s="135">
        <v>1300.0</v>
      </c>
      <c r="L986" s="135">
        <v>10.0</v>
      </c>
      <c r="M986" s="135">
        <v>4100.0</v>
      </c>
      <c r="N986" s="143">
        <v>43840.0</v>
      </c>
      <c r="O986" s="135" t="s">
        <v>3328</v>
      </c>
      <c r="P986" s="135" t="s">
        <v>1767</v>
      </c>
      <c r="S986" s="135" t="s">
        <v>1176</v>
      </c>
    </row>
    <row r="987">
      <c r="A987" s="135">
        <v>986.0</v>
      </c>
      <c r="B987" s="135" t="s">
        <v>10914</v>
      </c>
      <c r="C987" s="135" t="s">
        <v>108</v>
      </c>
      <c r="D987" s="135">
        <v>42.0</v>
      </c>
      <c r="E987" s="135">
        <v>100.0</v>
      </c>
      <c r="H987" s="135" t="s">
        <v>112</v>
      </c>
      <c r="I987" s="142">
        <v>46163.74917824074</v>
      </c>
      <c r="J987" s="135" t="s">
        <v>10918</v>
      </c>
      <c r="K987" s="135">
        <v>600.0</v>
      </c>
      <c r="L987" s="135">
        <v>17000.0</v>
      </c>
      <c r="M987" s="135">
        <v>20000.0</v>
      </c>
      <c r="N987" s="143">
        <v>43845.0</v>
      </c>
      <c r="O987" s="135" t="s">
        <v>1765</v>
      </c>
      <c r="P987" s="135" t="s">
        <v>1767</v>
      </c>
      <c r="S987" s="135" t="s">
        <v>1770</v>
      </c>
    </row>
    <row r="988">
      <c r="A988" s="135">
        <v>987.0</v>
      </c>
      <c r="B988" s="135" t="s">
        <v>10925</v>
      </c>
      <c r="C988" s="135" t="s">
        <v>108</v>
      </c>
      <c r="D988" s="135">
        <v>72.0</v>
      </c>
      <c r="E988" s="135">
        <v>100.0</v>
      </c>
      <c r="H988" s="135" t="s">
        <v>6765</v>
      </c>
      <c r="I988" s="142">
        <v>46184.02070601852</v>
      </c>
      <c r="J988" s="135" t="s">
        <v>4089</v>
      </c>
      <c r="K988" s="135">
        <v>1400.0</v>
      </c>
      <c r="L988" s="135">
        <v>13000.0</v>
      </c>
      <c r="M988" s="135">
        <v>146000.0</v>
      </c>
      <c r="N988" s="143">
        <v>43839.0</v>
      </c>
      <c r="O988" s="135" t="s">
        <v>1765</v>
      </c>
      <c r="P988" s="135" t="s">
        <v>1767</v>
      </c>
      <c r="S988" s="135" t="s">
        <v>1770</v>
      </c>
    </row>
    <row r="989">
      <c r="A989" s="135">
        <v>988.0</v>
      </c>
      <c r="B989" s="135" t="s">
        <v>10933</v>
      </c>
      <c r="C989" s="135" t="s">
        <v>108</v>
      </c>
      <c r="D989" s="135">
        <v>24.0</v>
      </c>
      <c r="E989" s="135">
        <v>100.0</v>
      </c>
      <c r="F989" s="135">
        <v>3.0</v>
      </c>
      <c r="H989" s="135" t="s">
        <v>3560</v>
      </c>
      <c r="I989" s="142">
        <v>46165.23447916667</v>
      </c>
      <c r="J989" s="135" t="s">
        <v>1834</v>
      </c>
      <c r="K989" s="135">
        <v>900.0</v>
      </c>
      <c r="L989" s="135">
        <v>200.0</v>
      </c>
      <c r="M989" s="135">
        <v>250.0</v>
      </c>
      <c r="N989" s="143">
        <v>42410.0</v>
      </c>
      <c r="O989" s="135" t="s">
        <v>1903</v>
      </c>
      <c r="P989" s="135" t="s">
        <v>1767</v>
      </c>
      <c r="Q989" s="135" t="s">
        <v>10940</v>
      </c>
      <c r="R989" s="135" t="s">
        <v>10943</v>
      </c>
      <c r="S989" s="135" t="s">
        <v>1770</v>
      </c>
    </row>
    <row r="990">
      <c r="A990" s="135">
        <v>989.0</v>
      </c>
      <c r="B990" s="135" t="s">
        <v>10945</v>
      </c>
      <c r="C990" s="135" t="s">
        <v>108</v>
      </c>
      <c r="D990" s="135">
        <v>60.0</v>
      </c>
      <c r="E990" s="135">
        <v>100.0</v>
      </c>
      <c r="F990" s="135">
        <v>2.5</v>
      </c>
      <c r="H990" s="135" t="s">
        <v>1850</v>
      </c>
      <c r="I990" s="142">
        <v>46171.78574074074</v>
      </c>
      <c r="J990" s="135" t="s">
        <v>10949</v>
      </c>
      <c r="K990" s="135">
        <v>400.0</v>
      </c>
      <c r="L990" s="135">
        <v>8300.0</v>
      </c>
      <c r="M990" s="135">
        <v>9400.0</v>
      </c>
      <c r="N990" s="143">
        <v>43846.0</v>
      </c>
      <c r="O990" s="135" t="s">
        <v>1765</v>
      </c>
      <c r="P990" s="135" t="s">
        <v>1767</v>
      </c>
      <c r="S990" s="135" t="s">
        <v>1817</v>
      </c>
    </row>
    <row r="991">
      <c r="A991" s="135">
        <v>990.0</v>
      </c>
      <c r="B991" s="135" t="s">
        <v>10954</v>
      </c>
      <c r="C991" s="135" t="s">
        <v>108</v>
      </c>
      <c r="D991" s="135">
        <v>12.0</v>
      </c>
      <c r="E991" s="135">
        <v>100.0</v>
      </c>
      <c r="H991" s="135" t="s">
        <v>6744</v>
      </c>
      <c r="I991" s="142">
        <v>46169.09599537037</v>
      </c>
      <c r="J991" s="135" t="s">
        <v>905</v>
      </c>
      <c r="K991" s="135">
        <v>1300.0</v>
      </c>
      <c r="L991" s="135">
        <v>1200.0</v>
      </c>
      <c r="M991" s="135">
        <v>23000.0</v>
      </c>
      <c r="N991" s="143">
        <v>42528.0</v>
      </c>
      <c r="O991" s="135" t="s">
        <v>1765</v>
      </c>
      <c r="P991" s="135" t="s">
        <v>1767</v>
      </c>
      <c r="S991" s="135" t="s">
        <v>1176</v>
      </c>
    </row>
    <row r="992">
      <c r="A992" s="135">
        <v>991.0</v>
      </c>
      <c r="B992" s="135" t="s">
        <v>10963</v>
      </c>
      <c r="C992" s="135" t="s">
        <v>108</v>
      </c>
      <c r="D992" s="135">
        <v>30.0</v>
      </c>
      <c r="E992" s="135">
        <v>100.0</v>
      </c>
      <c r="F992" s="135">
        <v>1.7</v>
      </c>
      <c r="H992" s="135" t="s">
        <v>10968</v>
      </c>
      <c r="I992" s="142">
        <v>46182.751076388886</v>
      </c>
      <c r="J992" s="135" t="s">
        <v>2100</v>
      </c>
      <c r="K992" s="135">
        <v>150.0</v>
      </c>
      <c r="L992" s="135">
        <v>0.0</v>
      </c>
      <c r="M992" s="135">
        <v>20.0</v>
      </c>
      <c r="N992" s="143">
        <v>42375.0</v>
      </c>
      <c r="O992" s="135" t="s">
        <v>2932</v>
      </c>
      <c r="P992" s="135" t="s">
        <v>1767</v>
      </c>
      <c r="Q992" s="135" t="s">
        <v>10970</v>
      </c>
      <c r="R992" s="135" t="s">
        <v>10971</v>
      </c>
      <c r="S992" s="135" t="s">
        <v>1770</v>
      </c>
    </row>
    <row r="993">
      <c r="A993" s="135">
        <v>992.0</v>
      </c>
      <c r="B993" s="135" t="s">
        <v>10973</v>
      </c>
      <c r="C993" s="135" t="s">
        <v>108</v>
      </c>
      <c r="D993" s="135">
        <v>23.0</v>
      </c>
      <c r="E993" s="135">
        <v>100.0</v>
      </c>
      <c r="H993" s="135" t="s">
        <v>1981</v>
      </c>
      <c r="I993" s="142">
        <v>46157.71181712963</v>
      </c>
      <c r="J993" s="135" t="s">
        <v>1827</v>
      </c>
      <c r="K993" s="135">
        <v>250.0</v>
      </c>
      <c r="L993" s="135">
        <v>25000.0</v>
      </c>
      <c r="M993" s="135">
        <v>40000.0</v>
      </c>
      <c r="N993" s="143">
        <v>44694.0</v>
      </c>
      <c r="O993" s="135" t="s">
        <v>4483</v>
      </c>
      <c r="P993" s="135" t="s">
        <v>1767</v>
      </c>
      <c r="S993" s="135" t="s">
        <v>1176</v>
      </c>
    </row>
    <row r="994">
      <c r="A994" s="135">
        <v>993.0</v>
      </c>
      <c r="B994" s="135" t="s">
        <v>10983</v>
      </c>
      <c r="C994" s="135" t="s">
        <v>108</v>
      </c>
      <c r="D994" s="135">
        <v>67.0</v>
      </c>
      <c r="E994" s="135">
        <v>100.0</v>
      </c>
      <c r="F994" s="135">
        <v>12.0</v>
      </c>
      <c r="H994" s="135" t="s">
        <v>1760</v>
      </c>
      <c r="I994" s="142">
        <v>46160.10337962963</v>
      </c>
      <c r="J994" s="135" t="s">
        <v>2100</v>
      </c>
      <c r="K994" s="135">
        <v>2600.0</v>
      </c>
      <c r="L994" s="135">
        <v>27000.0</v>
      </c>
      <c r="M994" s="135">
        <v>43000.0</v>
      </c>
      <c r="N994" s="143">
        <v>43839.0</v>
      </c>
      <c r="O994" s="135" t="s">
        <v>1765</v>
      </c>
      <c r="P994" s="135" t="s">
        <v>1767</v>
      </c>
      <c r="Q994" s="135" t="s">
        <v>10991</v>
      </c>
      <c r="R994" s="135" t="s">
        <v>10993</v>
      </c>
      <c r="S994" s="135" t="s">
        <v>1176</v>
      </c>
    </row>
    <row r="995">
      <c r="A995" s="135">
        <v>994.0</v>
      </c>
      <c r="B995" s="135" t="s">
        <v>10995</v>
      </c>
      <c r="C995" s="135" t="s">
        <v>108</v>
      </c>
      <c r="D995" s="135">
        <v>38.0</v>
      </c>
      <c r="E995" s="135">
        <v>100.0</v>
      </c>
      <c r="F995" s="135">
        <v>0.9</v>
      </c>
      <c r="H995" s="135" t="s">
        <v>112</v>
      </c>
      <c r="I995" s="142">
        <v>46178.60055555555</v>
      </c>
      <c r="J995" s="135" t="s">
        <v>11001</v>
      </c>
      <c r="K995" s="135">
        <v>1800.0</v>
      </c>
      <c r="L995" s="135">
        <v>30000.0</v>
      </c>
      <c r="M995" s="135">
        <v>46000.0</v>
      </c>
      <c r="N995" s="143">
        <v>43849.0</v>
      </c>
      <c r="O995" s="135" t="s">
        <v>1765</v>
      </c>
      <c r="P995" s="135" t="s">
        <v>1767</v>
      </c>
      <c r="Q995" s="135" t="s">
        <v>11005</v>
      </c>
      <c r="R995" s="135" t="s">
        <v>11007</v>
      </c>
      <c r="S995" s="135" t="s">
        <v>1770</v>
      </c>
    </row>
    <row r="996">
      <c r="A996" s="135">
        <v>995.0</v>
      </c>
      <c r="B996" s="135" t="s">
        <v>11008</v>
      </c>
      <c r="C996" s="135" t="s">
        <v>108</v>
      </c>
      <c r="D996" s="135">
        <v>26.0</v>
      </c>
      <c r="E996" s="135">
        <v>100.0</v>
      </c>
      <c r="F996" s="135">
        <v>3.0</v>
      </c>
      <c r="H996" s="135" t="s">
        <v>8395</v>
      </c>
      <c r="I996" s="142">
        <v>46189.93126157407</v>
      </c>
      <c r="J996" s="135" t="s">
        <v>2100</v>
      </c>
      <c r="K996" s="135">
        <v>500.0</v>
      </c>
      <c r="L996" s="135">
        <v>450.0</v>
      </c>
      <c r="M996" s="135">
        <v>3400.0</v>
      </c>
      <c r="N996" s="143">
        <v>43842.0</v>
      </c>
      <c r="O996" s="135" t="s">
        <v>1903</v>
      </c>
      <c r="P996" s="135" t="s">
        <v>1767</v>
      </c>
      <c r="S996" s="135" t="s">
        <v>1788</v>
      </c>
    </row>
    <row r="997">
      <c r="A997" s="135">
        <v>996.0</v>
      </c>
      <c r="B997" s="135" t="s">
        <v>11012</v>
      </c>
      <c r="C997" s="135" t="s">
        <v>108</v>
      </c>
      <c r="D997" s="135">
        <v>25.0</v>
      </c>
      <c r="E997" s="135">
        <v>100.0</v>
      </c>
      <c r="F997" s="135">
        <v>3.0</v>
      </c>
      <c r="H997" s="135" t="s">
        <v>313</v>
      </c>
      <c r="I997" s="142">
        <v>46184.20030092593</v>
      </c>
      <c r="J997" s="135" t="s">
        <v>4089</v>
      </c>
      <c r="K997" s="135">
        <v>300.0</v>
      </c>
      <c r="L997" s="135">
        <v>29000.0</v>
      </c>
      <c r="M997" s="135">
        <v>34000.0</v>
      </c>
      <c r="N997" s="143">
        <v>42482.0</v>
      </c>
      <c r="O997" s="135" t="s">
        <v>1765</v>
      </c>
      <c r="P997" s="135" t="s">
        <v>1767</v>
      </c>
      <c r="Q997" s="135" t="s">
        <v>11017</v>
      </c>
      <c r="S997" s="135" t="s">
        <v>7217</v>
      </c>
    </row>
    <row r="998">
      <c r="A998" s="135">
        <v>997.0</v>
      </c>
      <c r="B998" s="135" t="s">
        <v>11021</v>
      </c>
      <c r="C998" s="135" t="s">
        <v>108</v>
      </c>
      <c r="D998" s="135">
        <v>66.0</v>
      </c>
      <c r="E998" s="135">
        <v>100.0</v>
      </c>
      <c r="F998" s="135">
        <v>0.4</v>
      </c>
      <c r="H998" s="135" t="s">
        <v>112</v>
      </c>
      <c r="I998" s="142">
        <v>46166.08362268518</v>
      </c>
      <c r="J998" s="135" t="s">
        <v>1795</v>
      </c>
      <c r="K998" s="135">
        <v>1400.0</v>
      </c>
      <c r="L998" s="135">
        <v>30000.0</v>
      </c>
      <c r="M998" s="135">
        <v>46000.0</v>
      </c>
      <c r="N998" s="143">
        <v>43839.0</v>
      </c>
      <c r="O998" s="135" t="s">
        <v>1765</v>
      </c>
      <c r="P998" s="135" t="s">
        <v>1767</v>
      </c>
      <c r="Q998" s="135" t="s">
        <v>11025</v>
      </c>
      <c r="R998" s="135" t="s">
        <v>11028</v>
      </c>
      <c r="S998" s="135" t="s">
        <v>1176</v>
      </c>
    </row>
    <row r="999">
      <c r="A999" s="135">
        <v>998.0</v>
      </c>
      <c r="B999" s="135" t="s">
        <v>11030</v>
      </c>
      <c r="C999" s="135" t="s">
        <v>108</v>
      </c>
      <c r="D999" s="135">
        <v>28.0</v>
      </c>
      <c r="E999" s="135">
        <v>100.0</v>
      </c>
      <c r="F999" s="135">
        <v>8.0</v>
      </c>
      <c r="H999" s="135" t="s">
        <v>1760</v>
      </c>
      <c r="I999" s="142">
        <v>46156.69969907407</v>
      </c>
      <c r="J999" s="135" t="s">
        <v>1863</v>
      </c>
      <c r="K999" s="135">
        <v>1900.0</v>
      </c>
      <c r="L999" s="135">
        <v>9900.0</v>
      </c>
      <c r="M999" s="135">
        <v>12000.0</v>
      </c>
      <c r="N999" s="143">
        <v>43839.0</v>
      </c>
      <c r="O999" s="135" t="s">
        <v>1765</v>
      </c>
      <c r="P999" s="135" t="s">
        <v>1767</v>
      </c>
      <c r="Q999" s="135" t="s">
        <v>11033</v>
      </c>
      <c r="R999" s="135" t="s">
        <v>11035</v>
      </c>
      <c r="S999" s="135" t="s">
        <v>1176</v>
      </c>
    </row>
    <row r="1000">
      <c r="A1000" s="135">
        <v>999.0</v>
      </c>
      <c r="B1000" s="135" t="s">
        <v>11037</v>
      </c>
      <c r="C1000" s="135" t="s">
        <v>108</v>
      </c>
      <c r="D1000" s="135">
        <v>13.0</v>
      </c>
      <c r="E1000" s="135">
        <v>100.0</v>
      </c>
      <c r="F1000" s="135">
        <v>1.9</v>
      </c>
      <c r="H1000" s="135" t="s">
        <v>2557</v>
      </c>
      <c r="I1000" s="142">
        <v>46158.90734953704</v>
      </c>
      <c r="J1000" s="135" t="s">
        <v>1816</v>
      </c>
      <c r="K1000" s="135">
        <v>300.0</v>
      </c>
      <c r="L1000" s="135">
        <v>2700.0</v>
      </c>
      <c r="M1000" s="135">
        <v>3000.0</v>
      </c>
      <c r="N1000" s="143">
        <v>42827.0</v>
      </c>
      <c r="O1000" s="135" t="s">
        <v>1846</v>
      </c>
      <c r="P1000" s="135" t="s">
        <v>1767</v>
      </c>
      <c r="Q1000" s="135" t="s">
        <v>11043</v>
      </c>
      <c r="R1000" s="135" t="s">
        <v>11044</v>
      </c>
      <c r="S1000" s="135" t="s">
        <v>1770</v>
      </c>
    </row>
    <row r="1001">
      <c r="A1001" s="135">
        <v>1000.0</v>
      </c>
      <c r="B1001" s="135" t="s">
        <v>11046</v>
      </c>
      <c r="C1001" s="135" t="s">
        <v>108</v>
      </c>
      <c r="D1001" s="135">
        <v>22.0</v>
      </c>
      <c r="E1001" s="135">
        <v>100.0</v>
      </c>
      <c r="F1001" s="135">
        <v>15.0</v>
      </c>
      <c r="H1001" s="135" t="s">
        <v>3846</v>
      </c>
      <c r="I1001" s="142">
        <v>46160.90820601852</v>
      </c>
      <c r="J1001" s="135" t="s">
        <v>2100</v>
      </c>
      <c r="K1001" s="135">
        <v>150.0</v>
      </c>
      <c r="L1001" s="135">
        <v>150.0</v>
      </c>
      <c r="M1001" s="135">
        <v>2500.0</v>
      </c>
      <c r="N1001" s="143">
        <v>43863.0</v>
      </c>
      <c r="O1001" s="135" t="s">
        <v>1846</v>
      </c>
      <c r="P1001" s="135" t="s">
        <v>1767</v>
      </c>
      <c r="S1001" s="135" t="s">
        <v>1176</v>
      </c>
    </row>
    <row r="1002">
      <c r="A1002" s="135">
        <v>1001.0</v>
      </c>
      <c r="B1002" s="135" t="s">
        <v>11053</v>
      </c>
      <c r="C1002" s="135" t="s">
        <v>108</v>
      </c>
      <c r="D1002" s="135">
        <v>39.0</v>
      </c>
      <c r="E1002" s="135">
        <v>100.0</v>
      </c>
      <c r="F1002" s="135">
        <v>0.4</v>
      </c>
      <c r="H1002" s="135" t="s">
        <v>1981</v>
      </c>
      <c r="I1002" s="142">
        <v>46156.66600694445</v>
      </c>
      <c r="J1002" s="135" t="s">
        <v>1859</v>
      </c>
      <c r="K1002" s="135">
        <v>800.0</v>
      </c>
      <c r="L1002" s="135">
        <v>25000.0</v>
      </c>
      <c r="M1002" s="135">
        <v>40000.0</v>
      </c>
      <c r="N1002" s="143">
        <v>43839.0</v>
      </c>
      <c r="O1002" s="135" t="s">
        <v>1765</v>
      </c>
      <c r="P1002" s="135" t="s">
        <v>1767</v>
      </c>
      <c r="Q1002" s="135" t="s">
        <v>11059</v>
      </c>
      <c r="R1002" s="135" t="s">
        <v>11060</v>
      </c>
      <c r="S1002" s="135" t="s">
        <v>1770</v>
      </c>
    </row>
    <row r="1003">
      <c r="A1003" s="135">
        <v>1002.0</v>
      </c>
      <c r="B1003" s="135" t="s">
        <v>2858</v>
      </c>
      <c r="C1003" s="135" t="s">
        <v>108</v>
      </c>
      <c r="D1003" s="135">
        <v>8.0</v>
      </c>
      <c r="E1003" s="135">
        <v>100.0</v>
      </c>
      <c r="H1003" s="135" t="s">
        <v>107</v>
      </c>
      <c r="I1003" s="142">
        <v>46155.34476851852</v>
      </c>
      <c r="J1003" s="135" t="s">
        <v>1859</v>
      </c>
      <c r="K1003" s="135">
        <v>1900.0</v>
      </c>
      <c r="L1003" s="135">
        <v>14000.0</v>
      </c>
      <c r="M1003" s="135">
        <v>18000.0</v>
      </c>
      <c r="N1003" s="143">
        <v>43840.0</v>
      </c>
      <c r="O1003" s="135" t="s">
        <v>1765</v>
      </c>
      <c r="P1003" s="135" t="s">
        <v>1767</v>
      </c>
      <c r="Q1003" s="135" t="s">
        <v>2868</v>
      </c>
      <c r="R1003" s="135" t="s">
        <v>2869</v>
      </c>
      <c r="S1003" s="135" t="s">
        <v>1176</v>
      </c>
    </row>
    <row r="1004">
      <c r="A1004" s="135">
        <v>1003.0</v>
      </c>
      <c r="B1004" s="135" t="s">
        <v>11069</v>
      </c>
      <c r="C1004" s="135" t="s">
        <v>108</v>
      </c>
      <c r="D1004" s="135">
        <v>14.0</v>
      </c>
      <c r="E1004" s="135">
        <v>100.0</v>
      </c>
      <c r="H1004" s="135" t="s">
        <v>112</v>
      </c>
      <c r="I1004" s="142">
        <v>46168.83002314815</v>
      </c>
      <c r="J1004" s="135" t="s">
        <v>1859</v>
      </c>
      <c r="K1004" s="135">
        <v>2100.0</v>
      </c>
      <c r="L1004" s="135">
        <v>1400.0</v>
      </c>
      <c r="M1004" s="135">
        <v>9900.0</v>
      </c>
      <c r="N1004" s="143">
        <v>43841.0</v>
      </c>
      <c r="O1004" s="135" t="s">
        <v>1765</v>
      </c>
      <c r="P1004" s="135" t="s">
        <v>1767</v>
      </c>
      <c r="Q1004" s="135" t="s">
        <v>11077</v>
      </c>
      <c r="R1004" s="135" t="s">
        <v>11078</v>
      </c>
      <c r="S1004" s="135" t="s">
        <v>1176</v>
      </c>
    </row>
    <row r="1005">
      <c r="A1005" s="135">
        <v>1004.0</v>
      </c>
      <c r="B1005" s="135" t="s">
        <v>11080</v>
      </c>
      <c r="C1005" s="135" t="s">
        <v>108</v>
      </c>
      <c r="D1005" s="135">
        <v>49.0</v>
      </c>
      <c r="E1005" s="135">
        <v>100.0</v>
      </c>
      <c r="F1005" s="135">
        <v>3.5</v>
      </c>
      <c r="H1005" s="135" t="s">
        <v>11083</v>
      </c>
      <c r="I1005" s="142">
        <v>46182.14099537037</v>
      </c>
      <c r="J1005" s="135" t="s">
        <v>11084</v>
      </c>
      <c r="K1005" s="135">
        <v>450.0</v>
      </c>
      <c r="L1005" s="135">
        <v>600.0</v>
      </c>
      <c r="M1005" s="135">
        <v>700.0</v>
      </c>
      <c r="N1005" s="143">
        <v>43050.0</v>
      </c>
      <c r="O1005" s="135" t="s">
        <v>4483</v>
      </c>
      <c r="P1005" s="135" t="s">
        <v>1767</v>
      </c>
      <c r="S1005" s="135" t="s">
        <v>1176</v>
      </c>
    </row>
    <row r="1006">
      <c r="A1006" s="135">
        <v>1005.0</v>
      </c>
      <c r="B1006" s="135" t="s">
        <v>11088</v>
      </c>
      <c r="C1006" s="135" t="s">
        <v>108</v>
      </c>
      <c r="D1006" s="135">
        <v>20.0</v>
      </c>
      <c r="E1006" s="135">
        <v>100.0</v>
      </c>
      <c r="F1006" s="135">
        <v>12.0</v>
      </c>
      <c r="H1006" s="135" t="s">
        <v>2979</v>
      </c>
      <c r="I1006" s="142">
        <v>46180.6921875</v>
      </c>
      <c r="J1006" s="135" t="s">
        <v>1865</v>
      </c>
      <c r="K1006" s="135">
        <v>1800.0</v>
      </c>
      <c r="L1006" s="135">
        <v>3100.0</v>
      </c>
      <c r="M1006" s="135">
        <v>4700.0</v>
      </c>
      <c r="N1006" s="143">
        <v>43838.0</v>
      </c>
      <c r="O1006" s="135" t="s">
        <v>1765</v>
      </c>
      <c r="P1006" s="135" t="s">
        <v>1767</v>
      </c>
      <c r="Q1006" s="135" t="s">
        <v>11095</v>
      </c>
      <c r="R1006" s="135" t="s">
        <v>11096</v>
      </c>
      <c r="S1006" s="135" t="s">
        <v>1176</v>
      </c>
    </row>
    <row r="1007">
      <c r="A1007" s="135">
        <v>1006.0</v>
      </c>
      <c r="B1007" s="135" t="s">
        <v>11098</v>
      </c>
      <c r="C1007" s="135" t="s">
        <v>108</v>
      </c>
      <c r="D1007" s="135">
        <v>64.0</v>
      </c>
      <c r="E1007" s="135">
        <v>100.0</v>
      </c>
      <c r="F1007" s="135">
        <v>0.8</v>
      </c>
      <c r="H1007" s="135" t="s">
        <v>313</v>
      </c>
      <c r="I1007" s="142">
        <v>46189.95528935185</v>
      </c>
      <c r="J1007" s="135" t="s">
        <v>1762</v>
      </c>
      <c r="K1007" s="135">
        <v>600.0</v>
      </c>
      <c r="L1007" s="135">
        <v>6800.0</v>
      </c>
      <c r="M1007" s="135">
        <v>7500.0</v>
      </c>
      <c r="N1007" s="143">
        <v>42998.0</v>
      </c>
      <c r="O1007" s="135" t="s">
        <v>1765</v>
      </c>
      <c r="P1007" s="135" t="s">
        <v>1767</v>
      </c>
      <c r="Q1007" s="135" t="s">
        <v>11102</v>
      </c>
      <c r="R1007" s="135" t="s">
        <v>11103</v>
      </c>
      <c r="S1007" s="135" t="s">
        <v>1770</v>
      </c>
    </row>
    <row r="1008">
      <c r="A1008" s="135">
        <v>1007.0</v>
      </c>
      <c r="B1008" s="135" t="s">
        <v>11105</v>
      </c>
      <c r="C1008" s="135" t="s">
        <v>108</v>
      </c>
      <c r="D1008" s="135">
        <v>5.0</v>
      </c>
      <c r="E1008" s="135">
        <v>100.0</v>
      </c>
      <c r="H1008" s="135" t="s">
        <v>11105</v>
      </c>
      <c r="I1008" s="142">
        <v>46162.76679398148</v>
      </c>
      <c r="J1008" s="135" t="s">
        <v>1827</v>
      </c>
      <c r="K1008" s="135">
        <v>350.0</v>
      </c>
      <c r="L1008" s="135">
        <v>60.0</v>
      </c>
      <c r="M1008" s="135">
        <v>60.0</v>
      </c>
      <c r="N1008" s="143">
        <v>43840.0</v>
      </c>
      <c r="O1008" s="135" t="s">
        <v>1765</v>
      </c>
      <c r="P1008" s="135" t="s">
        <v>1767</v>
      </c>
      <c r="S1008" s="135" t="s">
        <v>1176</v>
      </c>
    </row>
    <row r="1009">
      <c r="A1009" s="135">
        <v>1008.0</v>
      </c>
      <c r="B1009" s="135" t="s">
        <v>11110</v>
      </c>
      <c r="C1009" s="135" t="s">
        <v>108</v>
      </c>
      <c r="D1009" s="135">
        <v>51.0</v>
      </c>
      <c r="E1009" s="135">
        <v>100.0</v>
      </c>
      <c r="F1009" s="135">
        <v>0.25</v>
      </c>
      <c r="H1009" s="135" t="s">
        <v>112</v>
      </c>
      <c r="I1009" s="142">
        <v>46182.54895833333</v>
      </c>
      <c r="J1009" s="135" t="s">
        <v>2100</v>
      </c>
      <c r="K1009" s="135">
        <v>700.0</v>
      </c>
      <c r="L1009" s="135">
        <v>29000.0</v>
      </c>
      <c r="M1009" s="135">
        <v>45000.0</v>
      </c>
      <c r="N1009" s="143">
        <v>43841.0</v>
      </c>
      <c r="O1009" s="135" t="s">
        <v>1765</v>
      </c>
      <c r="P1009" s="135" t="s">
        <v>1767</v>
      </c>
      <c r="Q1009" s="135" t="s">
        <v>11116</v>
      </c>
      <c r="R1009" s="135" t="s">
        <v>11117</v>
      </c>
      <c r="S1009" s="135" t="s">
        <v>1770</v>
      </c>
    </row>
    <row r="1010">
      <c r="A1010" s="135">
        <v>1009.0</v>
      </c>
      <c r="B1010" s="135" t="s">
        <v>11120</v>
      </c>
      <c r="C1010" s="135" t="s">
        <v>108</v>
      </c>
      <c r="D1010" s="135">
        <v>9.0</v>
      </c>
      <c r="E1010" s="135">
        <v>100.0</v>
      </c>
      <c r="F1010" s="135">
        <v>9.0</v>
      </c>
      <c r="H1010" s="135" t="s">
        <v>2730</v>
      </c>
      <c r="I1010" s="142">
        <v>46187.50714120371</v>
      </c>
      <c r="K1010" s="135">
        <v>350.0</v>
      </c>
      <c r="L1010" s="135">
        <v>600.0</v>
      </c>
      <c r="M1010" s="135">
        <v>700.0</v>
      </c>
      <c r="N1010" s="143">
        <v>42464.0</v>
      </c>
      <c r="O1010" s="135" t="s">
        <v>1846</v>
      </c>
      <c r="P1010" s="135" t="s">
        <v>1767</v>
      </c>
      <c r="Q1010" s="135" t="s">
        <v>11125</v>
      </c>
      <c r="R1010" s="135" t="s">
        <v>11126</v>
      </c>
      <c r="S1010" s="135" t="s">
        <v>11127</v>
      </c>
    </row>
    <row r="1011">
      <c r="A1011" s="135">
        <v>1010.0</v>
      </c>
      <c r="B1011" s="135" t="s">
        <v>2876</v>
      </c>
      <c r="C1011" s="135" t="s">
        <v>108</v>
      </c>
      <c r="D1011" s="135">
        <v>3.0</v>
      </c>
      <c r="E1011" s="135">
        <v>100.0</v>
      </c>
      <c r="F1011" s="135">
        <v>15.0</v>
      </c>
      <c r="H1011" s="135" t="s">
        <v>2684</v>
      </c>
      <c r="I1011" s="142">
        <v>46161.02591435185</v>
      </c>
      <c r="J1011" s="135" t="s">
        <v>2100</v>
      </c>
      <c r="K1011" s="135">
        <v>1600.0</v>
      </c>
      <c r="L1011" s="135">
        <v>450.0</v>
      </c>
      <c r="M1011" s="135">
        <v>72000.0</v>
      </c>
      <c r="N1011" s="143">
        <v>42424.0</v>
      </c>
      <c r="O1011" s="135" t="s">
        <v>1765</v>
      </c>
      <c r="P1011" s="135" t="s">
        <v>1767</v>
      </c>
      <c r="S1011" s="135" t="s">
        <v>1176</v>
      </c>
    </row>
    <row r="1012">
      <c r="A1012" s="135">
        <v>1011.0</v>
      </c>
      <c r="B1012" s="135" t="s">
        <v>11134</v>
      </c>
      <c r="C1012" s="135" t="s">
        <v>108</v>
      </c>
      <c r="D1012" s="135">
        <v>91.0</v>
      </c>
      <c r="E1012" s="135">
        <v>100.0</v>
      </c>
      <c r="H1012" s="135" t="s">
        <v>2158</v>
      </c>
      <c r="I1012" s="142">
        <v>46171.39679398148</v>
      </c>
      <c r="J1012" s="135" t="s">
        <v>11137</v>
      </c>
      <c r="K1012" s="135">
        <v>1100.0</v>
      </c>
      <c r="L1012" s="135">
        <v>46000.0</v>
      </c>
      <c r="M1012" s="135">
        <v>781000.0</v>
      </c>
      <c r="N1012" s="143">
        <v>43840.0</v>
      </c>
      <c r="O1012" s="135" t="s">
        <v>1903</v>
      </c>
      <c r="P1012" s="135" t="s">
        <v>1767</v>
      </c>
      <c r="S1012" s="135" t="s">
        <v>1871</v>
      </c>
    </row>
    <row r="1013">
      <c r="A1013" s="135">
        <v>1012.0</v>
      </c>
      <c r="B1013" s="135" t="s">
        <v>11142</v>
      </c>
      <c r="C1013" s="135" t="s">
        <v>108</v>
      </c>
      <c r="D1013" s="135">
        <v>55.0</v>
      </c>
      <c r="E1013" s="135">
        <v>100.0</v>
      </c>
      <c r="H1013" s="135" t="s">
        <v>1760</v>
      </c>
      <c r="I1013" s="142">
        <v>46170.7518287037</v>
      </c>
      <c r="J1013" s="135" t="s">
        <v>2100</v>
      </c>
      <c r="K1013" s="135">
        <v>1600.0</v>
      </c>
      <c r="L1013" s="135">
        <v>14000.0</v>
      </c>
      <c r="M1013" s="135">
        <v>17000.0</v>
      </c>
      <c r="N1013" s="143">
        <v>43845.0</v>
      </c>
      <c r="O1013" s="135" t="s">
        <v>1765</v>
      </c>
      <c r="P1013" s="135" t="s">
        <v>1767</v>
      </c>
      <c r="S1013" s="135" t="s">
        <v>1770</v>
      </c>
    </row>
    <row r="1014">
      <c r="A1014" s="135">
        <v>1013.0</v>
      </c>
      <c r="B1014" s="135" t="s">
        <v>11150</v>
      </c>
      <c r="C1014" s="135" t="s">
        <v>108</v>
      </c>
      <c r="D1014" s="135">
        <v>3.0</v>
      </c>
      <c r="E1014" s="135">
        <v>100.0</v>
      </c>
      <c r="H1014" s="135" t="s">
        <v>11150</v>
      </c>
      <c r="I1014" s="142">
        <v>46178.95282407408</v>
      </c>
      <c r="J1014" s="135" t="s">
        <v>2100</v>
      </c>
      <c r="K1014" s="135">
        <v>400.0</v>
      </c>
      <c r="L1014" s="135">
        <v>50.0</v>
      </c>
      <c r="M1014" s="135">
        <v>50.0</v>
      </c>
      <c r="N1014" s="143">
        <v>42248.0</v>
      </c>
      <c r="O1014" s="135" t="s">
        <v>1903</v>
      </c>
      <c r="P1014" s="135" t="s">
        <v>1767</v>
      </c>
      <c r="S1014" s="135" t="s">
        <v>1817</v>
      </c>
    </row>
    <row r="1015">
      <c r="A1015" s="135">
        <v>1014.0</v>
      </c>
      <c r="B1015" s="135" t="s">
        <v>11160</v>
      </c>
      <c r="C1015" s="135" t="s">
        <v>108</v>
      </c>
      <c r="D1015" s="135">
        <v>39.0</v>
      </c>
      <c r="E1015" s="135">
        <v>100.0</v>
      </c>
      <c r="F1015" s="135">
        <v>5.0</v>
      </c>
      <c r="H1015" s="135" t="s">
        <v>198</v>
      </c>
      <c r="I1015" s="142">
        <v>46163.61976851852</v>
      </c>
      <c r="J1015" s="135" t="s">
        <v>1859</v>
      </c>
      <c r="K1015" s="135">
        <v>1100.0</v>
      </c>
      <c r="L1015" s="135">
        <v>9500.0</v>
      </c>
      <c r="M1015" s="135">
        <v>14000.0</v>
      </c>
      <c r="N1015" s="143">
        <v>43840.0</v>
      </c>
      <c r="O1015" s="135" t="s">
        <v>1846</v>
      </c>
      <c r="P1015" s="135" t="s">
        <v>1767</v>
      </c>
      <c r="Q1015" s="135" t="s">
        <v>11165</v>
      </c>
      <c r="R1015" s="135" t="s">
        <v>11166</v>
      </c>
      <c r="S1015" s="135" t="s">
        <v>1176</v>
      </c>
    </row>
    <row r="1016">
      <c r="A1016" s="135">
        <v>1015.0</v>
      </c>
      <c r="B1016" s="135" t="s">
        <v>11168</v>
      </c>
      <c r="C1016" s="135" t="s">
        <v>108</v>
      </c>
      <c r="D1016" s="135">
        <v>14.0</v>
      </c>
      <c r="E1016" s="135">
        <v>100.0</v>
      </c>
      <c r="F1016" s="135">
        <v>8.0</v>
      </c>
      <c r="H1016" s="135" t="s">
        <v>4676</v>
      </c>
      <c r="I1016" s="142">
        <v>46188.38112268518</v>
      </c>
      <c r="J1016" s="135" t="s">
        <v>1908</v>
      </c>
      <c r="K1016" s="135">
        <v>900.0</v>
      </c>
      <c r="L1016" s="135">
        <v>1400.0</v>
      </c>
      <c r="M1016" s="135">
        <v>32000.0</v>
      </c>
      <c r="N1016" s="143">
        <v>43836.0</v>
      </c>
      <c r="O1016" s="135" t="s">
        <v>1765</v>
      </c>
      <c r="P1016" s="135" t="s">
        <v>1767</v>
      </c>
      <c r="S1016" s="135" t="s">
        <v>1176</v>
      </c>
    </row>
    <row r="1017">
      <c r="A1017" s="135">
        <v>1016.0</v>
      </c>
      <c r="B1017" s="135" t="s">
        <v>11173</v>
      </c>
      <c r="C1017" s="135" t="s">
        <v>108</v>
      </c>
      <c r="D1017" s="135">
        <v>72.0</v>
      </c>
      <c r="E1017" s="135">
        <v>100.0</v>
      </c>
      <c r="F1017" s="135">
        <v>1.6</v>
      </c>
      <c r="H1017" s="135" t="s">
        <v>4027</v>
      </c>
      <c r="I1017" s="142">
        <v>46167.67324074074</v>
      </c>
      <c r="J1017" s="135" t="s">
        <v>7372</v>
      </c>
      <c r="K1017" s="135">
        <v>700.0</v>
      </c>
      <c r="L1017" s="135">
        <v>1600.0</v>
      </c>
      <c r="M1017" s="135">
        <v>1600.0</v>
      </c>
      <c r="N1017" s="143">
        <v>42670.0</v>
      </c>
      <c r="O1017" s="135" t="s">
        <v>1903</v>
      </c>
      <c r="P1017" s="135" t="s">
        <v>1767</v>
      </c>
      <c r="S1017" s="135" t="s">
        <v>1770</v>
      </c>
    </row>
    <row r="1018">
      <c r="A1018" s="135">
        <v>1017.0</v>
      </c>
      <c r="B1018" s="135" t="s">
        <v>11179</v>
      </c>
      <c r="C1018" s="135" t="s">
        <v>108</v>
      </c>
      <c r="D1018" s="135">
        <v>50.0</v>
      </c>
      <c r="E1018" s="135">
        <v>100.0</v>
      </c>
      <c r="F1018" s="135">
        <v>2.0</v>
      </c>
      <c r="G1018" s="135">
        <v>1.35</v>
      </c>
      <c r="H1018" s="135" t="s">
        <v>4360</v>
      </c>
      <c r="I1018" s="142">
        <v>46164.431759259256</v>
      </c>
      <c r="J1018" s="135" t="s">
        <v>4314</v>
      </c>
      <c r="K1018" s="135">
        <v>300.0</v>
      </c>
      <c r="L1018" s="135">
        <v>4000.0</v>
      </c>
      <c r="M1018" s="135">
        <v>4100.0</v>
      </c>
      <c r="N1018" s="143">
        <v>42263.0</v>
      </c>
      <c r="O1018" s="135" t="s">
        <v>1846</v>
      </c>
      <c r="P1018" s="135" t="s">
        <v>1767</v>
      </c>
      <c r="Q1018" s="135" t="s">
        <v>11185</v>
      </c>
      <c r="R1018" s="135" t="s">
        <v>11186</v>
      </c>
      <c r="S1018" s="135" t="s">
        <v>1770</v>
      </c>
    </row>
    <row r="1019">
      <c r="A1019" s="135">
        <v>1018.0</v>
      </c>
      <c r="B1019" s="135" t="s">
        <v>11187</v>
      </c>
      <c r="C1019" s="135" t="s">
        <v>108</v>
      </c>
      <c r="D1019" s="135">
        <v>2.0</v>
      </c>
      <c r="E1019" s="135">
        <v>100.0</v>
      </c>
      <c r="H1019" s="135" t="s">
        <v>198</v>
      </c>
      <c r="I1019" s="142">
        <v>46162.93550925926</v>
      </c>
      <c r="J1019" s="135" t="s">
        <v>8627</v>
      </c>
      <c r="K1019" s="135">
        <v>1900.0</v>
      </c>
      <c r="L1019" s="135">
        <v>9500.0</v>
      </c>
      <c r="M1019" s="135">
        <v>14000.0</v>
      </c>
      <c r="N1019" s="143">
        <v>43838.0</v>
      </c>
      <c r="O1019" s="135" t="s">
        <v>1765</v>
      </c>
      <c r="P1019" s="135" t="s">
        <v>1767</v>
      </c>
      <c r="Q1019" s="135" t="s">
        <v>11193</v>
      </c>
      <c r="R1019" s="135" t="s">
        <v>11194</v>
      </c>
      <c r="S1019" s="135" t="s">
        <v>1176</v>
      </c>
    </row>
    <row r="1020">
      <c r="A1020" s="135">
        <v>1019.0</v>
      </c>
      <c r="B1020" s="135" t="s">
        <v>11196</v>
      </c>
      <c r="C1020" s="135" t="s">
        <v>108</v>
      </c>
      <c r="D1020" s="135">
        <v>59.0</v>
      </c>
      <c r="E1020" s="135">
        <v>100.0</v>
      </c>
      <c r="F1020" s="135">
        <v>1.2</v>
      </c>
      <c r="H1020" s="135" t="s">
        <v>11201</v>
      </c>
      <c r="I1020" s="142">
        <v>46189.444236111114</v>
      </c>
      <c r="J1020" s="135" t="s">
        <v>11203</v>
      </c>
      <c r="K1020" s="135">
        <v>100.0</v>
      </c>
      <c r="L1020" s="135">
        <v>300.0</v>
      </c>
      <c r="M1020" s="135">
        <v>600.0</v>
      </c>
      <c r="N1020" s="143">
        <v>43162.0</v>
      </c>
      <c r="O1020" s="135" t="s">
        <v>1846</v>
      </c>
      <c r="P1020" s="135" t="s">
        <v>1767</v>
      </c>
      <c r="S1020" s="135" t="s">
        <v>6819</v>
      </c>
    </row>
    <row r="1021">
      <c r="A1021" s="135">
        <v>1020.0</v>
      </c>
      <c r="B1021" s="135" t="s">
        <v>11206</v>
      </c>
      <c r="C1021" s="135" t="s">
        <v>108</v>
      </c>
      <c r="D1021" s="135">
        <v>64.0</v>
      </c>
      <c r="E1021" s="135">
        <v>100.0</v>
      </c>
      <c r="F1021" s="135">
        <v>8.0</v>
      </c>
      <c r="H1021" s="135" t="s">
        <v>112</v>
      </c>
      <c r="I1021" s="142">
        <v>46155.84211805555</v>
      </c>
      <c r="J1021" s="135" t="s">
        <v>4540</v>
      </c>
      <c r="K1021" s="135">
        <v>400.0</v>
      </c>
      <c r="L1021" s="135">
        <v>12000.0</v>
      </c>
      <c r="M1021" s="135">
        <v>21000.0</v>
      </c>
      <c r="N1021" s="143">
        <v>44418.0</v>
      </c>
      <c r="O1021" s="135" t="s">
        <v>1765</v>
      </c>
      <c r="P1021" s="135" t="s">
        <v>1767</v>
      </c>
      <c r="Q1021" s="135" t="s">
        <v>11212</v>
      </c>
      <c r="R1021" s="135" t="s">
        <v>11213</v>
      </c>
      <c r="S1021" s="135" t="s">
        <v>1828</v>
      </c>
    </row>
    <row r="1022">
      <c r="A1022" s="135">
        <v>1021.0</v>
      </c>
      <c r="B1022" s="135" t="s">
        <v>11215</v>
      </c>
      <c r="C1022" s="135" t="s">
        <v>108</v>
      </c>
      <c r="D1022" s="135">
        <v>71.0</v>
      </c>
      <c r="E1022" s="135">
        <v>100.0</v>
      </c>
      <c r="F1022" s="135">
        <v>1.7</v>
      </c>
      <c r="H1022" s="135" t="s">
        <v>11218</v>
      </c>
      <c r="I1022" s="142">
        <v>46159.900416666664</v>
      </c>
      <c r="J1022" s="135" t="s">
        <v>1859</v>
      </c>
      <c r="K1022" s="135">
        <v>400.0</v>
      </c>
      <c r="L1022" s="135">
        <v>8600.0</v>
      </c>
      <c r="M1022" s="135">
        <v>9500.0</v>
      </c>
      <c r="N1022" s="143">
        <v>42473.0</v>
      </c>
      <c r="O1022" s="135" t="s">
        <v>1765</v>
      </c>
      <c r="P1022" s="135" t="s">
        <v>1767</v>
      </c>
      <c r="S1022" s="135" t="s">
        <v>1770</v>
      </c>
    </row>
    <row r="1023">
      <c r="A1023" s="135">
        <v>1022.0</v>
      </c>
      <c r="B1023" s="135" t="s">
        <v>11227</v>
      </c>
      <c r="C1023" s="135" t="s">
        <v>108</v>
      </c>
      <c r="D1023" s="135">
        <v>47.0</v>
      </c>
      <c r="E1023" s="135">
        <v>100.0</v>
      </c>
      <c r="H1023" s="135" t="s">
        <v>112</v>
      </c>
      <c r="I1023" s="142">
        <v>46174.71574074074</v>
      </c>
      <c r="J1023" s="135" t="s">
        <v>5014</v>
      </c>
      <c r="K1023" s="135">
        <v>6600.0</v>
      </c>
      <c r="L1023" s="135">
        <v>29000.0</v>
      </c>
      <c r="M1023" s="135">
        <v>46000.0</v>
      </c>
      <c r="N1023" s="143">
        <v>43836.0</v>
      </c>
      <c r="O1023" s="135" t="s">
        <v>1765</v>
      </c>
      <c r="P1023" s="135" t="s">
        <v>8015</v>
      </c>
      <c r="Q1023" s="135" t="s">
        <v>11234</v>
      </c>
      <c r="R1023" s="135" t="s">
        <v>11236</v>
      </c>
      <c r="S1023" s="135" t="s">
        <v>1770</v>
      </c>
    </row>
    <row r="1024">
      <c r="A1024" s="135">
        <v>1023.0</v>
      </c>
      <c r="B1024" s="135" t="s">
        <v>11239</v>
      </c>
      <c r="C1024" s="135" t="s">
        <v>108</v>
      </c>
      <c r="D1024" s="135">
        <v>24.0</v>
      </c>
      <c r="E1024" s="135">
        <v>100.0</v>
      </c>
      <c r="F1024" s="135">
        <v>6.0</v>
      </c>
      <c r="H1024" s="135" t="s">
        <v>4008</v>
      </c>
      <c r="I1024" s="142">
        <v>46189.671168981484</v>
      </c>
      <c r="J1024" s="135" t="s">
        <v>1834</v>
      </c>
      <c r="K1024" s="135">
        <v>1300.0</v>
      </c>
      <c r="L1024" s="135">
        <v>1000.0</v>
      </c>
      <c r="M1024" s="135">
        <v>1200.0</v>
      </c>
      <c r="N1024" s="143">
        <v>42878.0</v>
      </c>
      <c r="O1024" s="135" t="s">
        <v>1765</v>
      </c>
      <c r="P1024" s="135" t="s">
        <v>1767</v>
      </c>
      <c r="S1024" s="135" t="s">
        <v>1770</v>
      </c>
    </row>
    <row r="1025">
      <c r="A1025" s="135">
        <v>1024.0</v>
      </c>
      <c r="B1025" s="135" t="s">
        <v>11245</v>
      </c>
      <c r="C1025" s="135" t="s">
        <v>108</v>
      </c>
      <c r="D1025" s="135">
        <v>27.0</v>
      </c>
      <c r="E1025" s="135">
        <v>100.0</v>
      </c>
      <c r="F1025" s="135">
        <v>3.0</v>
      </c>
      <c r="H1025" s="135" t="s">
        <v>6411</v>
      </c>
      <c r="I1025" s="142">
        <v>46187.7856712963</v>
      </c>
      <c r="J1025" s="135" t="s">
        <v>11248</v>
      </c>
      <c r="K1025" s="135">
        <v>700.0</v>
      </c>
      <c r="L1025" s="135">
        <v>450.0</v>
      </c>
      <c r="M1025" s="135">
        <v>600.0</v>
      </c>
      <c r="N1025" s="143">
        <v>42334.0</v>
      </c>
      <c r="O1025" s="135" t="s">
        <v>1903</v>
      </c>
      <c r="P1025" s="135" t="s">
        <v>1767</v>
      </c>
      <c r="S1025" s="135" t="s">
        <v>1788</v>
      </c>
    </row>
    <row r="1026">
      <c r="A1026" s="135">
        <v>1025.0</v>
      </c>
      <c r="B1026" s="135" t="s">
        <v>11254</v>
      </c>
      <c r="C1026" s="135" t="s">
        <v>108</v>
      </c>
      <c r="D1026" s="135">
        <v>48.0</v>
      </c>
      <c r="E1026" s="135">
        <v>100.0</v>
      </c>
      <c r="F1026" s="135">
        <v>3.0</v>
      </c>
      <c r="H1026" s="135" t="s">
        <v>11259</v>
      </c>
      <c r="I1026" s="142">
        <v>46187.806296296294</v>
      </c>
      <c r="J1026" s="135" t="s">
        <v>3460</v>
      </c>
      <c r="K1026" s="135">
        <v>300.0</v>
      </c>
      <c r="L1026" s="135">
        <v>1300.0</v>
      </c>
      <c r="M1026" s="135">
        <v>1300.0</v>
      </c>
      <c r="N1026" s="143">
        <v>43841.0</v>
      </c>
      <c r="O1026" s="135" t="s">
        <v>1765</v>
      </c>
      <c r="P1026" s="135" t="s">
        <v>1767</v>
      </c>
      <c r="S1026" s="135" t="s">
        <v>1832</v>
      </c>
    </row>
    <row r="1027">
      <c r="A1027" s="135">
        <v>1026.0</v>
      </c>
      <c r="B1027" s="135" t="s">
        <v>11263</v>
      </c>
      <c r="C1027" s="135" t="s">
        <v>108</v>
      </c>
      <c r="D1027" s="135">
        <v>60.0</v>
      </c>
      <c r="E1027" s="135">
        <v>100.0</v>
      </c>
      <c r="H1027" s="135" t="s">
        <v>11265</v>
      </c>
      <c r="I1027" s="142">
        <v>46182.7087962963</v>
      </c>
      <c r="J1027" s="135" t="s">
        <v>1859</v>
      </c>
      <c r="K1027" s="135">
        <v>1000.0</v>
      </c>
      <c r="L1027" s="135">
        <v>3900.0</v>
      </c>
      <c r="M1027" s="135">
        <v>5300.0</v>
      </c>
      <c r="N1027" s="143">
        <v>43839.0</v>
      </c>
      <c r="O1027" s="135" t="s">
        <v>1846</v>
      </c>
      <c r="P1027" s="135" t="s">
        <v>1767</v>
      </c>
      <c r="Q1027" s="135" t="s">
        <v>11270</v>
      </c>
      <c r="R1027" s="135" t="s">
        <v>11271</v>
      </c>
      <c r="S1027" s="135" t="s">
        <v>11272</v>
      </c>
    </row>
    <row r="1028">
      <c r="A1028" s="135">
        <v>1027.0</v>
      </c>
      <c r="B1028" s="135" t="s">
        <v>11275</v>
      </c>
      <c r="C1028" s="135" t="s">
        <v>108</v>
      </c>
      <c r="D1028" s="135">
        <v>53.0</v>
      </c>
      <c r="E1028" s="135">
        <v>100.0</v>
      </c>
      <c r="F1028" s="135">
        <v>2.5</v>
      </c>
      <c r="H1028" s="135" t="s">
        <v>2909</v>
      </c>
      <c r="I1028" s="142">
        <v>46181.71917824074</v>
      </c>
      <c r="J1028" s="135" t="s">
        <v>3100</v>
      </c>
      <c r="K1028" s="135">
        <v>350.0</v>
      </c>
      <c r="L1028" s="135">
        <v>3600.0</v>
      </c>
      <c r="M1028" s="135">
        <v>4900.0</v>
      </c>
      <c r="N1028" s="143">
        <v>42269.0</v>
      </c>
      <c r="O1028" s="135" t="s">
        <v>2932</v>
      </c>
      <c r="P1028" s="135" t="s">
        <v>1767</v>
      </c>
      <c r="Q1028" s="135" t="s">
        <v>11281</v>
      </c>
      <c r="R1028" s="135" t="s">
        <v>11282</v>
      </c>
      <c r="S1028" s="135" t="s">
        <v>1788</v>
      </c>
    </row>
    <row r="1029">
      <c r="A1029" s="135">
        <v>1028.0</v>
      </c>
      <c r="B1029" s="135" t="s">
        <v>11285</v>
      </c>
      <c r="C1029" s="135" t="s">
        <v>108</v>
      </c>
      <c r="D1029" s="135">
        <v>48.0</v>
      </c>
      <c r="E1029" s="135">
        <v>100.0</v>
      </c>
      <c r="F1029" s="135">
        <v>1.2</v>
      </c>
      <c r="H1029" s="135" t="s">
        <v>4027</v>
      </c>
      <c r="I1029" s="142">
        <v>46187.63721064815</v>
      </c>
      <c r="J1029" s="135" t="s">
        <v>8627</v>
      </c>
      <c r="K1029" s="135">
        <v>200.0</v>
      </c>
      <c r="L1029" s="135">
        <v>2300.0</v>
      </c>
      <c r="M1029" s="135">
        <v>2400.0</v>
      </c>
      <c r="N1029" s="143">
        <v>43843.0</v>
      </c>
      <c r="O1029" s="135" t="s">
        <v>1846</v>
      </c>
      <c r="P1029" s="135" t="s">
        <v>1767</v>
      </c>
      <c r="S1029" s="135" t="s">
        <v>6819</v>
      </c>
    </row>
    <row r="1030">
      <c r="A1030" s="135">
        <v>1029.0</v>
      </c>
      <c r="B1030" s="135" t="s">
        <v>2893</v>
      </c>
      <c r="C1030" s="135" t="s">
        <v>108</v>
      </c>
      <c r="D1030" s="135">
        <v>16.0</v>
      </c>
      <c r="E1030" s="135">
        <v>100.0</v>
      </c>
      <c r="F1030" s="135">
        <v>10.0</v>
      </c>
      <c r="H1030" s="135" t="s">
        <v>1760</v>
      </c>
      <c r="I1030" s="142">
        <v>46190.428611111114</v>
      </c>
      <c r="J1030" s="135" t="s">
        <v>1915</v>
      </c>
      <c r="K1030" s="135">
        <v>2100.0</v>
      </c>
      <c r="L1030" s="135">
        <v>13000.0</v>
      </c>
      <c r="M1030" s="135">
        <v>16000.0</v>
      </c>
      <c r="N1030" s="143">
        <v>43840.0</v>
      </c>
      <c r="O1030" s="135" t="s">
        <v>1765</v>
      </c>
      <c r="P1030" s="135" t="s">
        <v>1767</v>
      </c>
      <c r="Q1030" s="135" t="s">
        <v>2899</v>
      </c>
      <c r="R1030" s="135" t="s">
        <v>2900</v>
      </c>
      <c r="S1030" s="135" t="s">
        <v>1770</v>
      </c>
    </row>
    <row r="1031">
      <c r="A1031" s="135">
        <v>1030.0</v>
      </c>
      <c r="B1031" s="135" t="s">
        <v>11299</v>
      </c>
      <c r="C1031" s="135" t="s">
        <v>108</v>
      </c>
      <c r="D1031" s="135">
        <v>66.0</v>
      </c>
      <c r="E1031" s="135">
        <v>100.0</v>
      </c>
      <c r="F1031" s="135">
        <v>7.0</v>
      </c>
      <c r="H1031" s="135" t="s">
        <v>198</v>
      </c>
      <c r="I1031" s="142">
        <v>46163.62225694444</v>
      </c>
      <c r="J1031" s="135" t="s">
        <v>1859</v>
      </c>
      <c r="K1031" s="135">
        <v>200.0</v>
      </c>
      <c r="L1031" s="135">
        <v>9500.0</v>
      </c>
      <c r="M1031" s="135">
        <v>14000.0</v>
      </c>
      <c r="N1031" s="143">
        <v>44124.0</v>
      </c>
      <c r="O1031" s="135" t="s">
        <v>1846</v>
      </c>
      <c r="P1031" s="135" t="s">
        <v>1767</v>
      </c>
      <c r="Q1031" s="135" t="s">
        <v>11306</v>
      </c>
      <c r="R1031" s="135" t="s">
        <v>11308</v>
      </c>
      <c r="S1031" s="135" t="s">
        <v>1176</v>
      </c>
    </row>
    <row r="1032">
      <c r="A1032" s="135">
        <v>1031.0</v>
      </c>
      <c r="B1032" s="135" t="s">
        <v>11311</v>
      </c>
      <c r="C1032" s="135" t="s">
        <v>108</v>
      </c>
      <c r="D1032" s="135">
        <v>3.0</v>
      </c>
      <c r="E1032" s="135">
        <v>100.0</v>
      </c>
      <c r="H1032" s="135" t="s">
        <v>2538</v>
      </c>
      <c r="I1032" s="142">
        <v>46177.8862037037</v>
      </c>
      <c r="J1032" s="135" t="s">
        <v>2339</v>
      </c>
      <c r="K1032" s="135">
        <v>700.0</v>
      </c>
      <c r="L1032" s="135">
        <v>1400.0</v>
      </c>
      <c r="M1032" s="135">
        <v>1500.0</v>
      </c>
      <c r="N1032" s="143">
        <v>44004.0</v>
      </c>
      <c r="O1032" s="135" t="s">
        <v>1765</v>
      </c>
      <c r="P1032" s="135" t="s">
        <v>1767</v>
      </c>
      <c r="S1032" s="135" t="s">
        <v>1820</v>
      </c>
    </row>
    <row r="1033">
      <c r="A1033" s="135">
        <v>1032.0</v>
      </c>
      <c r="B1033" s="135" t="s">
        <v>11318</v>
      </c>
      <c r="C1033" s="135" t="s">
        <v>108</v>
      </c>
      <c r="D1033" s="135">
        <v>11.0</v>
      </c>
      <c r="E1033" s="135">
        <v>100.0</v>
      </c>
      <c r="F1033" s="135">
        <v>5.0</v>
      </c>
      <c r="H1033" s="135" t="s">
        <v>1810</v>
      </c>
      <c r="I1033" s="142">
        <v>46182.62446759259</v>
      </c>
      <c r="J1033" s="135" t="s">
        <v>4236</v>
      </c>
      <c r="K1033" s="135">
        <v>600.0</v>
      </c>
      <c r="L1033" s="135">
        <v>3100.0</v>
      </c>
      <c r="M1033" s="135">
        <v>5000.0</v>
      </c>
      <c r="N1033" s="143">
        <v>43840.0</v>
      </c>
      <c r="O1033" s="135" t="s">
        <v>1765</v>
      </c>
      <c r="P1033" s="135" t="s">
        <v>1767</v>
      </c>
      <c r="S1033" s="135" t="s">
        <v>1176</v>
      </c>
    </row>
    <row r="1034">
      <c r="A1034" s="135">
        <v>1033.0</v>
      </c>
      <c r="B1034" s="135" t="s">
        <v>11324</v>
      </c>
      <c r="C1034" s="135" t="s">
        <v>108</v>
      </c>
      <c r="D1034" s="135">
        <v>62.0</v>
      </c>
      <c r="E1034" s="135">
        <v>100.0</v>
      </c>
      <c r="F1034" s="135">
        <v>16.0</v>
      </c>
      <c r="H1034" s="135" t="s">
        <v>198</v>
      </c>
      <c r="I1034" s="142">
        <v>46166.43219907407</v>
      </c>
      <c r="J1034" s="135" t="s">
        <v>1859</v>
      </c>
      <c r="K1034" s="135">
        <v>1200.0</v>
      </c>
      <c r="L1034" s="135">
        <v>9700.0</v>
      </c>
      <c r="M1034" s="135">
        <v>14000.0</v>
      </c>
      <c r="N1034" s="143">
        <v>43888.0</v>
      </c>
      <c r="O1034" s="135" t="s">
        <v>1846</v>
      </c>
      <c r="P1034" s="135" t="s">
        <v>1767</v>
      </c>
      <c r="Q1034" s="135" t="s">
        <v>11327</v>
      </c>
      <c r="R1034" s="135" t="s">
        <v>11329</v>
      </c>
      <c r="S1034" s="135" t="s">
        <v>1770</v>
      </c>
    </row>
    <row r="1035">
      <c r="A1035" s="135">
        <v>1034.0</v>
      </c>
      <c r="B1035" s="135" t="s">
        <v>11331</v>
      </c>
      <c r="C1035" s="135" t="s">
        <v>108</v>
      </c>
      <c r="D1035" s="135">
        <v>59.0</v>
      </c>
      <c r="E1035" s="135">
        <v>100.0</v>
      </c>
      <c r="F1035" s="135">
        <v>0.3</v>
      </c>
      <c r="H1035" s="135" t="s">
        <v>198</v>
      </c>
      <c r="I1035" s="142">
        <v>46155.58692129629</v>
      </c>
      <c r="J1035" s="135" t="s">
        <v>4168</v>
      </c>
      <c r="K1035" s="135">
        <v>1500.0</v>
      </c>
      <c r="L1035" s="135">
        <v>12000.0</v>
      </c>
      <c r="M1035" s="135">
        <v>30000.0</v>
      </c>
      <c r="N1035" s="143">
        <v>43842.0</v>
      </c>
      <c r="O1035" s="135" t="s">
        <v>1765</v>
      </c>
      <c r="P1035" s="135" t="s">
        <v>1767</v>
      </c>
      <c r="Q1035" s="135" t="s">
        <v>11340</v>
      </c>
      <c r="R1035" s="135" t="s">
        <v>11341</v>
      </c>
      <c r="S1035" s="135" t="s">
        <v>1176</v>
      </c>
    </row>
    <row r="1036">
      <c r="A1036" s="135">
        <v>1035.0</v>
      </c>
      <c r="B1036" s="135" t="s">
        <v>11344</v>
      </c>
      <c r="C1036" s="135" t="s">
        <v>108</v>
      </c>
      <c r="D1036" s="135">
        <v>80.0</v>
      </c>
      <c r="E1036" s="135">
        <v>100.0</v>
      </c>
      <c r="F1036" s="135">
        <v>1.9</v>
      </c>
      <c r="H1036" s="135" t="s">
        <v>4360</v>
      </c>
      <c r="I1036" s="142">
        <v>46181.17700231481</v>
      </c>
      <c r="J1036" s="135" t="s">
        <v>2291</v>
      </c>
      <c r="K1036" s="135">
        <v>200.0</v>
      </c>
      <c r="L1036" s="135">
        <v>3800.0</v>
      </c>
      <c r="M1036" s="135">
        <v>4000.0</v>
      </c>
      <c r="N1036" s="143">
        <v>42505.0</v>
      </c>
      <c r="O1036" s="135" t="s">
        <v>1846</v>
      </c>
      <c r="P1036" s="135" t="s">
        <v>1767</v>
      </c>
      <c r="S1036" s="135" t="s">
        <v>1770</v>
      </c>
    </row>
    <row r="1037">
      <c r="A1037" s="135">
        <v>1036.0</v>
      </c>
      <c r="B1037" s="135" t="s">
        <v>11353</v>
      </c>
      <c r="C1037" s="135" t="s">
        <v>108</v>
      </c>
      <c r="D1037" s="135">
        <v>39.0</v>
      </c>
      <c r="E1037" s="135">
        <v>100.0</v>
      </c>
      <c r="F1037" s="135">
        <v>4.5</v>
      </c>
      <c r="H1037" s="135" t="s">
        <v>198</v>
      </c>
      <c r="I1037" s="142">
        <v>46155.478796296295</v>
      </c>
      <c r="J1037" s="135" t="s">
        <v>1859</v>
      </c>
      <c r="K1037" s="135">
        <v>700.0</v>
      </c>
      <c r="L1037" s="135">
        <v>3500.0</v>
      </c>
      <c r="M1037" s="135">
        <v>25000.0</v>
      </c>
      <c r="N1037" s="143">
        <v>43854.0</v>
      </c>
      <c r="O1037" s="135" t="s">
        <v>1846</v>
      </c>
      <c r="P1037" s="135" t="s">
        <v>1767</v>
      </c>
      <c r="Q1037" s="135" t="s">
        <v>11361</v>
      </c>
      <c r="R1037" s="135" t="s">
        <v>11362</v>
      </c>
      <c r="S1037" s="135" t="s">
        <v>2006</v>
      </c>
    </row>
    <row r="1038">
      <c r="A1038" s="135">
        <v>1037.0</v>
      </c>
      <c r="B1038" s="135" t="s">
        <v>11365</v>
      </c>
      <c r="C1038" s="135" t="s">
        <v>108</v>
      </c>
      <c r="D1038" s="135">
        <v>21.0</v>
      </c>
      <c r="E1038" s="135">
        <v>100.0</v>
      </c>
      <c r="F1038" s="135">
        <v>1.2</v>
      </c>
      <c r="H1038" s="135" t="s">
        <v>5278</v>
      </c>
      <c r="I1038" s="142">
        <v>46159.30721064815</v>
      </c>
      <c r="J1038" s="135" t="s">
        <v>1863</v>
      </c>
      <c r="K1038" s="135">
        <v>300.0</v>
      </c>
      <c r="L1038" s="135">
        <v>700.0</v>
      </c>
      <c r="M1038" s="135">
        <v>5300.0</v>
      </c>
      <c r="N1038" s="143">
        <v>42402.0</v>
      </c>
      <c r="O1038" s="135" t="s">
        <v>1903</v>
      </c>
      <c r="P1038" s="135" t="s">
        <v>1767</v>
      </c>
      <c r="S1038" s="135" t="s">
        <v>1788</v>
      </c>
    </row>
    <row r="1039">
      <c r="A1039" s="135">
        <v>1038.0</v>
      </c>
      <c r="B1039" s="135" t="s">
        <v>11375</v>
      </c>
      <c r="C1039" s="135" t="s">
        <v>108</v>
      </c>
      <c r="D1039" s="135">
        <v>56.0</v>
      </c>
      <c r="E1039" s="135">
        <v>100.0</v>
      </c>
      <c r="F1039" s="135">
        <v>0.25</v>
      </c>
      <c r="H1039" s="135" t="s">
        <v>112</v>
      </c>
      <c r="I1039" s="142">
        <v>46164.670219907406</v>
      </c>
      <c r="J1039" s="135" t="s">
        <v>2849</v>
      </c>
      <c r="K1039" s="135">
        <v>1200.0</v>
      </c>
      <c r="L1039" s="135">
        <v>30000.0</v>
      </c>
      <c r="M1039" s="135">
        <v>45000.0</v>
      </c>
      <c r="N1039" s="143">
        <v>43841.0</v>
      </c>
      <c r="O1039" s="135" t="s">
        <v>1765</v>
      </c>
      <c r="P1039" s="135" t="s">
        <v>1767</v>
      </c>
      <c r="Q1039" s="135" t="s">
        <v>11380</v>
      </c>
      <c r="R1039" s="135" t="s">
        <v>11383</v>
      </c>
      <c r="S1039" s="135" t="s">
        <v>1770</v>
      </c>
    </row>
    <row r="1040">
      <c r="A1040" s="135">
        <v>1039.0</v>
      </c>
      <c r="B1040" s="135" t="s">
        <v>11385</v>
      </c>
      <c r="C1040" s="135" t="s">
        <v>108</v>
      </c>
      <c r="D1040" s="135">
        <v>30.0</v>
      </c>
      <c r="E1040" s="135">
        <v>100.0</v>
      </c>
      <c r="F1040" s="135">
        <v>5.0</v>
      </c>
      <c r="H1040" s="135" t="s">
        <v>198</v>
      </c>
      <c r="I1040" s="142">
        <v>46167.632361111115</v>
      </c>
      <c r="J1040" s="135" t="s">
        <v>1859</v>
      </c>
      <c r="K1040" s="135">
        <v>800.0</v>
      </c>
      <c r="L1040" s="135">
        <v>9900.0</v>
      </c>
      <c r="M1040" s="135">
        <v>15000.0</v>
      </c>
      <c r="N1040" s="143">
        <v>43857.0</v>
      </c>
      <c r="O1040" s="135" t="s">
        <v>1846</v>
      </c>
      <c r="P1040" s="135" t="s">
        <v>1767</v>
      </c>
      <c r="Q1040" s="135" t="s">
        <v>11392</v>
      </c>
      <c r="R1040" s="135" t="s">
        <v>11393</v>
      </c>
      <c r="S1040" s="135" t="s">
        <v>1176</v>
      </c>
    </row>
    <row r="1041">
      <c r="A1041" s="135">
        <v>1040.0</v>
      </c>
      <c r="B1041" s="135" t="s">
        <v>11394</v>
      </c>
      <c r="C1041" s="135" t="s">
        <v>108</v>
      </c>
      <c r="D1041" s="135">
        <v>8.0</v>
      </c>
      <c r="E1041" s="135">
        <v>100.0</v>
      </c>
      <c r="F1041" s="135">
        <v>1.9</v>
      </c>
      <c r="H1041" s="135" t="s">
        <v>11396</v>
      </c>
      <c r="I1041" s="142">
        <v>46158.37136574074</v>
      </c>
      <c r="J1041" s="135" t="s">
        <v>2362</v>
      </c>
      <c r="K1041" s="135">
        <v>1900.0</v>
      </c>
      <c r="L1041" s="135">
        <v>200.0</v>
      </c>
      <c r="M1041" s="135">
        <v>4900.0</v>
      </c>
      <c r="N1041" s="143">
        <v>43418.0</v>
      </c>
      <c r="O1041" s="135" t="s">
        <v>3349</v>
      </c>
      <c r="P1041" s="135" t="s">
        <v>1767</v>
      </c>
      <c r="S1041" s="135" t="s">
        <v>1817</v>
      </c>
    </row>
    <row r="1042">
      <c r="A1042" s="135">
        <v>1041.0</v>
      </c>
      <c r="B1042" s="135" t="s">
        <v>11403</v>
      </c>
      <c r="C1042" s="135" t="s">
        <v>108</v>
      </c>
      <c r="D1042" s="135">
        <v>60.0</v>
      </c>
      <c r="E1042" s="135">
        <v>100.0</v>
      </c>
      <c r="F1042" s="135">
        <v>2.5</v>
      </c>
      <c r="H1042" s="135" t="s">
        <v>11218</v>
      </c>
      <c r="I1042" s="142">
        <v>46160.34587962963</v>
      </c>
      <c r="J1042" s="135" t="s">
        <v>11406</v>
      </c>
      <c r="K1042" s="135">
        <v>350.0</v>
      </c>
      <c r="L1042" s="135">
        <v>8600.0</v>
      </c>
      <c r="M1042" s="135">
        <v>9500.0</v>
      </c>
      <c r="N1042" s="143">
        <v>42319.0</v>
      </c>
      <c r="O1042" s="135" t="s">
        <v>1765</v>
      </c>
      <c r="P1042" s="135" t="s">
        <v>1767</v>
      </c>
      <c r="S1042" s="135" t="s">
        <v>1832</v>
      </c>
    </row>
    <row r="1043">
      <c r="A1043" s="135">
        <v>1042.0</v>
      </c>
      <c r="B1043" s="135" t="s">
        <v>11410</v>
      </c>
      <c r="C1043" s="135" t="s">
        <v>108</v>
      </c>
      <c r="D1043" s="135">
        <v>26.0</v>
      </c>
      <c r="E1043" s="135">
        <v>100.0</v>
      </c>
      <c r="H1043" s="135" t="s">
        <v>2369</v>
      </c>
      <c r="I1043" s="142">
        <v>46178.39148148148</v>
      </c>
      <c r="J1043" s="135" t="s">
        <v>7372</v>
      </c>
      <c r="K1043" s="135">
        <v>900.0</v>
      </c>
      <c r="L1043" s="135">
        <v>700.0</v>
      </c>
      <c r="M1043" s="135">
        <v>700.0</v>
      </c>
      <c r="N1043" s="143">
        <v>42342.0</v>
      </c>
      <c r="O1043" s="135" t="s">
        <v>1765</v>
      </c>
      <c r="P1043" s="135" t="s">
        <v>1767</v>
      </c>
      <c r="Q1043" s="135" t="s">
        <v>11417</v>
      </c>
      <c r="R1043" s="135" t="s">
        <v>11419</v>
      </c>
      <c r="S1043" s="135" t="s">
        <v>1770</v>
      </c>
    </row>
    <row r="1044">
      <c r="A1044" s="135">
        <v>1043.0</v>
      </c>
      <c r="B1044" s="135" t="s">
        <v>2902</v>
      </c>
      <c r="C1044" s="135" t="s">
        <v>108</v>
      </c>
      <c r="D1044" s="135">
        <v>4.0</v>
      </c>
      <c r="E1044" s="135">
        <v>100.0</v>
      </c>
      <c r="F1044" s="135">
        <v>1.3</v>
      </c>
      <c r="H1044" s="135" t="s">
        <v>2907</v>
      </c>
      <c r="I1044" s="142">
        <v>46176.33733796296</v>
      </c>
      <c r="J1044" s="135" t="s">
        <v>2253</v>
      </c>
      <c r="K1044" s="135">
        <v>300.0</v>
      </c>
      <c r="L1044" s="135">
        <v>3000.0</v>
      </c>
      <c r="M1044" s="135">
        <v>3300.0</v>
      </c>
      <c r="N1044" s="143">
        <v>43843.0</v>
      </c>
      <c r="O1044" s="135" t="s">
        <v>1765</v>
      </c>
      <c r="P1044" s="135" t="s">
        <v>1767</v>
      </c>
      <c r="S1044" s="135" t="s">
        <v>1770</v>
      </c>
    </row>
    <row r="1045">
      <c r="A1045" s="135">
        <v>1044.0</v>
      </c>
      <c r="B1045" s="135" t="s">
        <v>11428</v>
      </c>
      <c r="C1045" s="135" t="s">
        <v>108</v>
      </c>
      <c r="D1045" s="135">
        <v>48.0</v>
      </c>
      <c r="E1045" s="135">
        <v>100.0</v>
      </c>
      <c r="F1045" s="135">
        <v>3.0</v>
      </c>
      <c r="H1045" s="135" t="s">
        <v>112</v>
      </c>
      <c r="I1045" s="142">
        <v>46164.080092592594</v>
      </c>
      <c r="J1045" s="135" t="s">
        <v>2303</v>
      </c>
      <c r="K1045" s="135">
        <v>150.0</v>
      </c>
      <c r="L1045" s="135">
        <v>30000.0</v>
      </c>
      <c r="M1045" s="135">
        <v>45000.0</v>
      </c>
      <c r="N1045" s="143">
        <v>42306.0</v>
      </c>
      <c r="O1045" s="135" t="s">
        <v>1846</v>
      </c>
      <c r="P1045" s="135" t="s">
        <v>1767</v>
      </c>
      <c r="Q1045" s="135" t="s">
        <v>11434</v>
      </c>
      <c r="R1045" s="135" t="s">
        <v>11435</v>
      </c>
      <c r="S1045" s="135" t="s">
        <v>1176</v>
      </c>
    </row>
    <row r="1046">
      <c r="A1046" s="135">
        <v>1045.0</v>
      </c>
      <c r="B1046" s="135" t="s">
        <v>11439</v>
      </c>
      <c r="C1046" s="135" t="s">
        <v>108</v>
      </c>
      <c r="D1046" s="135">
        <v>22.0</v>
      </c>
      <c r="E1046" s="135">
        <v>100.0</v>
      </c>
      <c r="H1046" s="135" t="s">
        <v>4360</v>
      </c>
      <c r="I1046" s="142">
        <v>46180.677349537036</v>
      </c>
      <c r="K1046" s="135">
        <v>1300.0</v>
      </c>
      <c r="L1046" s="135">
        <v>4800.0</v>
      </c>
      <c r="M1046" s="135">
        <v>4800.0</v>
      </c>
      <c r="N1046" s="143">
        <v>42702.0</v>
      </c>
      <c r="O1046" s="135" t="s">
        <v>1765</v>
      </c>
      <c r="P1046" s="135" t="s">
        <v>1767</v>
      </c>
      <c r="Q1046" s="135" t="s">
        <v>11447</v>
      </c>
      <c r="R1046" s="135" t="s">
        <v>11448</v>
      </c>
      <c r="S1046" s="135" t="s">
        <v>1770</v>
      </c>
    </row>
    <row r="1047">
      <c r="A1047" s="135">
        <v>1046.0</v>
      </c>
      <c r="B1047" s="135" t="s">
        <v>11450</v>
      </c>
      <c r="C1047" s="135" t="s">
        <v>108</v>
      </c>
      <c r="D1047" s="135">
        <v>38.0</v>
      </c>
      <c r="E1047" s="135">
        <v>100.0</v>
      </c>
      <c r="F1047" s="135">
        <v>3.5</v>
      </c>
      <c r="H1047" s="135" t="s">
        <v>7340</v>
      </c>
      <c r="I1047" s="142">
        <v>46172.283113425925</v>
      </c>
      <c r="J1047" s="135" t="s">
        <v>5497</v>
      </c>
      <c r="K1047" s="135">
        <v>800.0</v>
      </c>
      <c r="L1047" s="135">
        <v>450.0</v>
      </c>
      <c r="M1047" s="135">
        <v>500.0</v>
      </c>
      <c r="N1047" s="143">
        <v>43203.0</v>
      </c>
      <c r="O1047" s="135" t="s">
        <v>1765</v>
      </c>
      <c r="P1047" s="135" t="s">
        <v>1767</v>
      </c>
      <c r="Q1047" s="135" t="s">
        <v>11458</v>
      </c>
      <c r="R1047" s="135" t="s">
        <v>11459</v>
      </c>
      <c r="S1047" s="135" t="s">
        <v>1770</v>
      </c>
    </row>
    <row r="1048">
      <c r="A1048" s="135">
        <v>1047.0</v>
      </c>
      <c r="B1048" s="135" t="s">
        <v>11462</v>
      </c>
      <c r="C1048" s="135" t="s">
        <v>108</v>
      </c>
      <c r="D1048" s="135">
        <v>1.0</v>
      </c>
      <c r="E1048" s="135">
        <v>100.0</v>
      </c>
      <c r="F1048" s="135">
        <v>5.0</v>
      </c>
      <c r="H1048" s="135" t="s">
        <v>8223</v>
      </c>
      <c r="I1048" s="142">
        <v>46155.53942129629</v>
      </c>
      <c r="J1048" s="135" t="s">
        <v>3028</v>
      </c>
      <c r="K1048" s="135">
        <v>1300.0</v>
      </c>
      <c r="L1048" s="135">
        <v>500.0</v>
      </c>
      <c r="M1048" s="135">
        <v>600.0</v>
      </c>
      <c r="N1048" s="143">
        <v>43836.0</v>
      </c>
      <c r="O1048" s="135" t="s">
        <v>1765</v>
      </c>
      <c r="P1048" s="135" t="s">
        <v>1767</v>
      </c>
      <c r="Q1048" s="135" t="s">
        <v>11469</v>
      </c>
      <c r="R1048" s="135" t="s">
        <v>11470</v>
      </c>
      <c r="S1048" s="135" t="s">
        <v>1176</v>
      </c>
    </row>
    <row r="1049">
      <c r="A1049" s="135">
        <v>1048.0</v>
      </c>
      <c r="B1049" s="135" t="s">
        <v>2911</v>
      </c>
      <c r="C1049" s="135" t="s">
        <v>108</v>
      </c>
      <c r="D1049" s="135">
        <v>22.0</v>
      </c>
      <c r="E1049" s="135">
        <v>100.0</v>
      </c>
      <c r="F1049" s="135">
        <v>9.0</v>
      </c>
      <c r="H1049" s="135" t="s">
        <v>198</v>
      </c>
      <c r="I1049" s="142">
        <v>46168.94173611111</v>
      </c>
      <c r="J1049" s="135" t="s">
        <v>1920</v>
      </c>
      <c r="K1049" s="135">
        <v>1100.0</v>
      </c>
      <c r="L1049" s="135">
        <v>9900.0</v>
      </c>
      <c r="M1049" s="135">
        <v>15000.0</v>
      </c>
      <c r="N1049" s="143">
        <v>42305.0</v>
      </c>
      <c r="O1049" s="135" t="s">
        <v>1846</v>
      </c>
      <c r="P1049" s="135" t="s">
        <v>1767</v>
      </c>
      <c r="Q1049" s="135" t="s">
        <v>2917</v>
      </c>
      <c r="R1049" s="135" t="s">
        <v>2920</v>
      </c>
      <c r="S1049" s="135" t="s">
        <v>1176</v>
      </c>
    </row>
    <row r="1050">
      <c r="A1050" s="135">
        <v>1049.0</v>
      </c>
      <c r="B1050" s="135" t="s">
        <v>11478</v>
      </c>
      <c r="C1050" s="135" t="s">
        <v>108</v>
      </c>
      <c r="D1050" s="135">
        <v>60.0</v>
      </c>
      <c r="E1050" s="135">
        <v>100.0</v>
      </c>
      <c r="F1050" s="135">
        <v>2.5</v>
      </c>
      <c r="H1050" s="135" t="s">
        <v>5281</v>
      </c>
      <c r="I1050" s="142">
        <v>46175.89790509259</v>
      </c>
      <c r="J1050" s="135" t="s">
        <v>1859</v>
      </c>
      <c r="K1050" s="135">
        <v>400.0</v>
      </c>
      <c r="L1050" s="135">
        <v>2500.0</v>
      </c>
      <c r="M1050" s="135">
        <v>3000.0</v>
      </c>
      <c r="N1050" s="143">
        <v>42745.0</v>
      </c>
      <c r="O1050" s="135" t="s">
        <v>1846</v>
      </c>
      <c r="P1050" s="135" t="s">
        <v>1767</v>
      </c>
      <c r="Q1050" s="135" t="s">
        <v>11487</v>
      </c>
      <c r="R1050" s="135" t="s">
        <v>11488</v>
      </c>
      <c r="S1050" s="135" t="s">
        <v>1788</v>
      </c>
    </row>
    <row r="1051">
      <c r="A1051" s="135">
        <v>1050.0</v>
      </c>
      <c r="B1051" s="135" t="s">
        <v>11491</v>
      </c>
      <c r="C1051" s="135" t="s">
        <v>108</v>
      </c>
      <c r="D1051" s="135">
        <v>2.0</v>
      </c>
      <c r="E1051" s="135">
        <v>100.0</v>
      </c>
      <c r="F1051" s="135">
        <v>0.9</v>
      </c>
      <c r="H1051" s="135" t="s">
        <v>4861</v>
      </c>
      <c r="I1051" s="142">
        <v>46158.91601851852</v>
      </c>
      <c r="J1051" s="135" t="s">
        <v>2633</v>
      </c>
      <c r="K1051" s="135">
        <v>350.0</v>
      </c>
      <c r="L1051" s="135">
        <v>1000.0</v>
      </c>
      <c r="M1051" s="135">
        <v>7400.0</v>
      </c>
      <c r="N1051" s="143">
        <v>42824.0</v>
      </c>
      <c r="O1051" s="135" t="s">
        <v>1903</v>
      </c>
      <c r="P1051" s="135" t="s">
        <v>1767</v>
      </c>
      <c r="S1051" s="135" t="s">
        <v>1770</v>
      </c>
    </row>
    <row r="1052">
      <c r="A1052" s="135">
        <v>1051.0</v>
      </c>
      <c r="B1052" s="135" t="s">
        <v>11498</v>
      </c>
      <c r="C1052" s="135" t="s">
        <v>108</v>
      </c>
      <c r="D1052" s="135">
        <v>76.0</v>
      </c>
      <c r="E1052" s="135">
        <v>100.0</v>
      </c>
      <c r="F1052" s="135">
        <v>1.3</v>
      </c>
      <c r="H1052" s="135" t="s">
        <v>3801</v>
      </c>
      <c r="I1052" s="142">
        <v>46170.94311342593</v>
      </c>
      <c r="J1052" s="135" t="s">
        <v>11406</v>
      </c>
      <c r="K1052" s="135">
        <v>200.0</v>
      </c>
      <c r="L1052" s="135">
        <v>4700.0</v>
      </c>
      <c r="M1052" s="135">
        <v>4900.0</v>
      </c>
      <c r="N1052" s="143">
        <v>43840.0</v>
      </c>
      <c r="O1052" s="135" t="s">
        <v>1846</v>
      </c>
      <c r="P1052" s="135" t="s">
        <v>1767</v>
      </c>
      <c r="Q1052" s="135" t="s">
        <v>11505</v>
      </c>
      <c r="R1052" s="135" t="s">
        <v>11506</v>
      </c>
      <c r="S1052" s="135" t="s">
        <v>1817</v>
      </c>
    </row>
    <row r="1053">
      <c r="A1053" s="135">
        <v>1052.0</v>
      </c>
      <c r="B1053" s="135" t="s">
        <v>2887</v>
      </c>
      <c r="C1053" s="135" t="s">
        <v>108</v>
      </c>
      <c r="D1053" s="135">
        <v>9.0</v>
      </c>
      <c r="E1053" s="135">
        <v>100.0</v>
      </c>
      <c r="F1053" s="135">
        <v>10.0</v>
      </c>
      <c r="H1053" s="135" t="s">
        <v>2158</v>
      </c>
      <c r="I1053" s="142">
        <v>46176.2469212963</v>
      </c>
      <c r="J1053" s="135" t="s">
        <v>4089</v>
      </c>
      <c r="K1053" s="135">
        <v>1500.0</v>
      </c>
      <c r="L1053" s="135">
        <v>45000.0</v>
      </c>
      <c r="M1053" s="135">
        <v>775000.0</v>
      </c>
      <c r="N1053" s="143">
        <v>43839.0</v>
      </c>
      <c r="O1053" s="135" t="s">
        <v>2670</v>
      </c>
      <c r="P1053" s="135" t="s">
        <v>1767</v>
      </c>
      <c r="S1053" s="135" t="s">
        <v>1770</v>
      </c>
    </row>
    <row r="1054">
      <c r="A1054" s="135">
        <v>1053.0</v>
      </c>
      <c r="B1054" s="135" t="s">
        <v>11510</v>
      </c>
      <c r="C1054" s="135" t="s">
        <v>108</v>
      </c>
      <c r="D1054" s="135">
        <v>66.0</v>
      </c>
      <c r="E1054" s="135">
        <v>100.0</v>
      </c>
      <c r="F1054" s="135">
        <v>2.5</v>
      </c>
      <c r="H1054" s="135" t="s">
        <v>313</v>
      </c>
      <c r="I1054" s="142">
        <v>46182.65813657407</v>
      </c>
      <c r="J1054" s="135" t="s">
        <v>1834</v>
      </c>
      <c r="K1054" s="135">
        <v>150.0</v>
      </c>
      <c r="L1054" s="135">
        <v>27000.0</v>
      </c>
      <c r="M1054" s="135">
        <v>32000.0</v>
      </c>
      <c r="N1054" s="143">
        <v>42382.0</v>
      </c>
      <c r="O1054" s="135" t="s">
        <v>1846</v>
      </c>
      <c r="P1054" s="135" t="s">
        <v>1767</v>
      </c>
      <c r="Q1054" s="135" t="s">
        <v>11514</v>
      </c>
      <c r="R1054" s="135" t="s">
        <v>11515</v>
      </c>
      <c r="S1054" s="135" t="s">
        <v>1770</v>
      </c>
    </row>
    <row r="1055">
      <c r="A1055" s="135">
        <v>1054.0</v>
      </c>
      <c r="B1055" s="135" t="s">
        <v>11518</v>
      </c>
      <c r="C1055" s="135" t="s">
        <v>108</v>
      </c>
      <c r="D1055" s="135">
        <v>53.0</v>
      </c>
      <c r="E1055" s="135">
        <v>100.0</v>
      </c>
      <c r="F1055" s="135">
        <v>2.5</v>
      </c>
      <c r="G1055" s="135">
        <v>1.24</v>
      </c>
      <c r="H1055" s="135" t="s">
        <v>11522</v>
      </c>
      <c r="I1055" s="142">
        <v>46177.14196759259</v>
      </c>
      <c r="J1055" s="135" t="s">
        <v>6479</v>
      </c>
      <c r="K1055" s="135">
        <v>250.0</v>
      </c>
      <c r="L1055" s="135">
        <v>250.0</v>
      </c>
      <c r="M1055" s="135">
        <v>450.0</v>
      </c>
      <c r="N1055" s="143">
        <v>42397.0</v>
      </c>
      <c r="O1055" s="135" t="s">
        <v>1846</v>
      </c>
      <c r="P1055" s="135" t="s">
        <v>1767</v>
      </c>
      <c r="Q1055" s="135" t="s">
        <v>11526</v>
      </c>
      <c r="R1055" s="135" t="s">
        <v>11528</v>
      </c>
      <c r="S1055" s="135" t="s">
        <v>1770</v>
      </c>
    </row>
    <row r="1056">
      <c r="A1056" s="135">
        <v>1055.0</v>
      </c>
      <c r="B1056" s="135" t="s">
        <v>11531</v>
      </c>
      <c r="C1056" s="135" t="s">
        <v>108</v>
      </c>
      <c r="D1056" s="135">
        <v>57.0</v>
      </c>
      <c r="E1056" s="135">
        <v>100.0</v>
      </c>
      <c r="F1056" s="135">
        <v>1.6</v>
      </c>
      <c r="H1056" s="135" t="s">
        <v>1981</v>
      </c>
      <c r="I1056" s="142">
        <v>46156.35650462963</v>
      </c>
      <c r="J1056" s="135" t="s">
        <v>4540</v>
      </c>
      <c r="K1056" s="135">
        <v>1000.0</v>
      </c>
      <c r="L1056" s="135">
        <v>26000.0</v>
      </c>
      <c r="M1056" s="135">
        <v>41000.0</v>
      </c>
      <c r="N1056" s="143">
        <v>43845.0</v>
      </c>
      <c r="O1056" s="135" t="s">
        <v>1765</v>
      </c>
      <c r="P1056" s="135" t="s">
        <v>1767</v>
      </c>
      <c r="Q1056" s="135" t="s">
        <v>11545</v>
      </c>
      <c r="R1056" s="135" t="s">
        <v>11546</v>
      </c>
      <c r="S1056" s="135" t="s">
        <v>1770</v>
      </c>
    </row>
    <row r="1057">
      <c r="A1057" s="135">
        <v>1056.0</v>
      </c>
      <c r="B1057" s="135" t="s">
        <v>11548</v>
      </c>
      <c r="C1057" s="135" t="s">
        <v>108</v>
      </c>
      <c r="D1057" s="135">
        <v>53.0</v>
      </c>
      <c r="E1057" s="135">
        <v>100.0</v>
      </c>
      <c r="F1057" s="135">
        <v>2.5</v>
      </c>
      <c r="H1057" s="135" t="s">
        <v>2909</v>
      </c>
      <c r="I1057" s="142">
        <v>46175.56564814815</v>
      </c>
      <c r="J1057" s="135" t="s">
        <v>11552</v>
      </c>
      <c r="K1057" s="135">
        <v>600.0</v>
      </c>
      <c r="L1057" s="135">
        <v>3500.0</v>
      </c>
      <c r="M1057" s="135">
        <v>4600.0</v>
      </c>
      <c r="N1057" s="143">
        <v>42825.0</v>
      </c>
      <c r="O1057" s="135" t="s">
        <v>1765</v>
      </c>
      <c r="P1057" s="135" t="s">
        <v>1767</v>
      </c>
      <c r="S1057" s="135" t="s">
        <v>1788</v>
      </c>
    </row>
    <row r="1058">
      <c r="A1058" s="135">
        <v>1057.0</v>
      </c>
      <c r="B1058" s="135" t="s">
        <v>11557</v>
      </c>
      <c r="C1058" s="135" t="s">
        <v>108</v>
      </c>
      <c r="D1058" s="135">
        <v>47.0</v>
      </c>
      <c r="E1058" s="135">
        <v>100.0</v>
      </c>
      <c r="F1058" s="135">
        <v>2.5</v>
      </c>
      <c r="H1058" s="135" t="s">
        <v>313</v>
      </c>
      <c r="I1058" s="142">
        <v>46154.06658564815</v>
      </c>
      <c r="J1058" s="135" t="s">
        <v>1859</v>
      </c>
      <c r="K1058" s="135">
        <v>350.0</v>
      </c>
      <c r="L1058" s="135">
        <v>9300.0</v>
      </c>
      <c r="M1058" s="135">
        <v>12000.0</v>
      </c>
      <c r="N1058" s="143">
        <v>43843.0</v>
      </c>
      <c r="O1058" s="135" t="s">
        <v>1765</v>
      </c>
      <c r="P1058" s="135" t="s">
        <v>1767</v>
      </c>
      <c r="Q1058" s="135" t="s">
        <v>11565</v>
      </c>
      <c r="R1058" s="135" t="s">
        <v>11566</v>
      </c>
      <c r="S1058" s="135" t="s">
        <v>1770</v>
      </c>
    </row>
    <row r="1059">
      <c r="A1059" s="135">
        <v>1058.0</v>
      </c>
      <c r="B1059" s="135" t="s">
        <v>11570</v>
      </c>
      <c r="C1059" s="135" t="s">
        <v>108</v>
      </c>
      <c r="D1059" s="135">
        <v>34.0</v>
      </c>
      <c r="E1059" s="135">
        <v>100.0</v>
      </c>
      <c r="F1059" s="135">
        <v>7.0</v>
      </c>
      <c r="H1059" s="135" t="s">
        <v>2107</v>
      </c>
      <c r="I1059" s="142">
        <v>46171.71513888889</v>
      </c>
      <c r="J1059" s="135" t="s">
        <v>11574</v>
      </c>
      <c r="K1059" s="135">
        <v>700.0</v>
      </c>
      <c r="L1059" s="135">
        <v>700.0</v>
      </c>
      <c r="M1059" s="135">
        <v>1000.0</v>
      </c>
      <c r="N1059" s="143">
        <v>43549.0</v>
      </c>
      <c r="O1059" s="135" t="s">
        <v>1765</v>
      </c>
      <c r="P1059" s="135" t="s">
        <v>1767</v>
      </c>
      <c r="S1059" s="135" t="s">
        <v>1176</v>
      </c>
    </row>
    <row r="1060">
      <c r="A1060" s="135">
        <v>1059.0</v>
      </c>
      <c r="B1060" s="135" t="s">
        <v>11581</v>
      </c>
      <c r="C1060" s="135" t="s">
        <v>108</v>
      </c>
      <c r="D1060" s="135">
        <v>61.0</v>
      </c>
      <c r="E1060" s="135">
        <v>100.0</v>
      </c>
      <c r="F1060" s="135">
        <v>1.4</v>
      </c>
      <c r="H1060" s="135" t="s">
        <v>2232</v>
      </c>
      <c r="I1060" s="142">
        <v>46178.83899305556</v>
      </c>
      <c r="J1060" s="135" t="s">
        <v>1834</v>
      </c>
      <c r="K1060" s="135">
        <v>250.0</v>
      </c>
      <c r="L1060" s="135">
        <v>1100.0</v>
      </c>
      <c r="M1060" s="135">
        <v>1300.0</v>
      </c>
      <c r="N1060" s="143">
        <v>42327.0</v>
      </c>
      <c r="O1060" s="135" t="s">
        <v>1846</v>
      </c>
      <c r="P1060" s="135" t="s">
        <v>1767</v>
      </c>
      <c r="Q1060" s="135" t="s">
        <v>11590</v>
      </c>
      <c r="R1060" s="135" t="s">
        <v>11591</v>
      </c>
      <c r="S1060" s="135" t="s">
        <v>1788</v>
      </c>
    </row>
    <row r="1061">
      <c r="A1061" s="135">
        <v>1060.0</v>
      </c>
      <c r="B1061" s="135" t="s">
        <v>11594</v>
      </c>
      <c r="C1061" s="135" t="s">
        <v>108</v>
      </c>
      <c r="D1061" s="135">
        <v>40.0</v>
      </c>
      <c r="E1061" s="135">
        <v>100.0</v>
      </c>
      <c r="F1061" s="135">
        <v>4.0</v>
      </c>
      <c r="H1061" s="135" t="s">
        <v>2444</v>
      </c>
      <c r="I1061" s="142">
        <v>46156.80898148148</v>
      </c>
      <c r="J1061" s="135" t="s">
        <v>2100</v>
      </c>
      <c r="K1061" s="135">
        <v>350.0</v>
      </c>
      <c r="L1061" s="135">
        <v>1800.0</v>
      </c>
      <c r="M1061" s="135">
        <v>2000.0</v>
      </c>
      <c r="N1061" s="143">
        <v>43841.0</v>
      </c>
      <c r="O1061" s="135" t="s">
        <v>1765</v>
      </c>
      <c r="P1061" s="135" t="s">
        <v>1767</v>
      </c>
      <c r="Q1061" s="135" t="s">
        <v>11601</v>
      </c>
      <c r="R1061" s="135" t="s">
        <v>11603</v>
      </c>
      <c r="S1061" s="135" t="s">
        <v>1788</v>
      </c>
    </row>
    <row r="1062">
      <c r="A1062" s="135">
        <v>1061.0</v>
      </c>
      <c r="B1062" s="135" t="s">
        <v>11606</v>
      </c>
      <c r="C1062" s="135" t="s">
        <v>108</v>
      </c>
      <c r="D1062" s="135">
        <v>43.0</v>
      </c>
      <c r="E1062" s="135">
        <v>100.0</v>
      </c>
      <c r="H1062" s="135" t="s">
        <v>112</v>
      </c>
      <c r="I1062" s="142">
        <v>46170.54809027778</v>
      </c>
      <c r="J1062" s="135" t="s">
        <v>1834</v>
      </c>
      <c r="K1062" s="135">
        <v>1100.0</v>
      </c>
      <c r="L1062" s="135">
        <v>29000.0</v>
      </c>
      <c r="M1062" s="135">
        <v>45000.0</v>
      </c>
      <c r="N1062" s="143">
        <v>43840.0</v>
      </c>
      <c r="O1062" s="135" t="s">
        <v>1765</v>
      </c>
      <c r="P1062" s="135" t="s">
        <v>1767</v>
      </c>
      <c r="S1062" s="135" t="s">
        <v>1176</v>
      </c>
    </row>
    <row r="1063">
      <c r="A1063" s="135">
        <v>1062.0</v>
      </c>
      <c r="B1063" s="135" t="s">
        <v>11612</v>
      </c>
      <c r="C1063" s="135" t="s">
        <v>108</v>
      </c>
      <c r="D1063" s="135">
        <v>55.0</v>
      </c>
      <c r="E1063" s="135">
        <v>100.0</v>
      </c>
      <c r="F1063" s="135">
        <v>8.0</v>
      </c>
      <c r="H1063" s="135" t="s">
        <v>1981</v>
      </c>
      <c r="I1063" s="142">
        <v>46156.916666666664</v>
      </c>
      <c r="J1063" s="135" t="s">
        <v>11615</v>
      </c>
      <c r="K1063" s="135">
        <v>1200.0</v>
      </c>
      <c r="L1063" s="135">
        <v>7200.0</v>
      </c>
      <c r="M1063" s="135">
        <v>29000.0</v>
      </c>
      <c r="N1063" s="143">
        <v>43214.0</v>
      </c>
      <c r="O1063" s="135" t="s">
        <v>1846</v>
      </c>
      <c r="P1063" s="135" t="s">
        <v>1767</v>
      </c>
      <c r="Q1063" s="135" t="s">
        <v>11619</v>
      </c>
      <c r="R1063" s="135" t="s">
        <v>11620</v>
      </c>
      <c r="S1063" s="135" t="s">
        <v>1176</v>
      </c>
    </row>
    <row r="1064">
      <c r="A1064" s="135">
        <v>1063.0</v>
      </c>
      <c r="B1064" s="135" t="s">
        <v>11621</v>
      </c>
      <c r="C1064" s="135" t="s">
        <v>108</v>
      </c>
      <c r="D1064" s="135">
        <v>3.0</v>
      </c>
      <c r="E1064" s="135">
        <v>100.0</v>
      </c>
      <c r="F1064" s="135">
        <v>6.0</v>
      </c>
      <c r="H1064" s="135" t="s">
        <v>3396</v>
      </c>
      <c r="I1064" s="142">
        <v>46178.29767361111</v>
      </c>
      <c r="J1064" s="135" t="s">
        <v>1859</v>
      </c>
      <c r="K1064" s="135">
        <v>700.0</v>
      </c>
      <c r="L1064" s="135">
        <v>150.0</v>
      </c>
      <c r="M1064" s="135">
        <v>250.0</v>
      </c>
      <c r="N1064" s="143">
        <v>44525.0</v>
      </c>
      <c r="O1064" s="135" t="s">
        <v>1846</v>
      </c>
      <c r="P1064" s="135" t="s">
        <v>1767</v>
      </c>
      <c r="Q1064" s="135" t="s">
        <v>11630</v>
      </c>
      <c r="R1064" s="135" t="s">
        <v>11631</v>
      </c>
      <c r="S1064" s="135" t="s">
        <v>1176</v>
      </c>
    </row>
    <row r="1065">
      <c r="A1065" s="135">
        <v>1064.0</v>
      </c>
      <c r="B1065" s="135" t="s">
        <v>11633</v>
      </c>
      <c r="C1065" s="135" t="s">
        <v>108</v>
      </c>
      <c r="D1065" s="135">
        <v>25.0</v>
      </c>
      <c r="E1065" s="135">
        <v>100.0</v>
      </c>
      <c r="F1065" s="135">
        <v>5.0</v>
      </c>
      <c r="H1065" s="135" t="s">
        <v>1760</v>
      </c>
      <c r="I1065" s="142">
        <v>46182.374340277776</v>
      </c>
      <c r="J1065" s="135" t="s">
        <v>4089</v>
      </c>
      <c r="K1065" s="135">
        <v>500.0</v>
      </c>
      <c r="L1065" s="135">
        <v>11000.0</v>
      </c>
      <c r="M1065" s="135">
        <v>15000.0</v>
      </c>
      <c r="N1065" s="143">
        <v>43841.0</v>
      </c>
      <c r="O1065" s="135" t="s">
        <v>3328</v>
      </c>
      <c r="P1065" s="135" t="s">
        <v>1767</v>
      </c>
      <c r="S1065" s="135" t="s">
        <v>1176</v>
      </c>
    </row>
    <row r="1066">
      <c r="A1066" s="135">
        <v>1065.0</v>
      </c>
      <c r="B1066" s="135" t="s">
        <v>11641</v>
      </c>
      <c r="C1066" s="135" t="s">
        <v>108</v>
      </c>
      <c r="D1066" s="135">
        <v>26.0</v>
      </c>
      <c r="E1066" s="135">
        <v>100.0</v>
      </c>
      <c r="F1066" s="135">
        <v>1.2</v>
      </c>
      <c r="H1066" s="135" t="s">
        <v>1933</v>
      </c>
      <c r="I1066" s="142">
        <v>46172.205405092594</v>
      </c>
      <c r="J1066" s="135" t="s">
        <v>2303</v>
      </c>
      <c r="K1066" s="135">
        <v>600.0</v>
      </c>
      <c r="L1066" s="135">
        <v>9500.0</v>
      </c>
      <c r="M1066" s="135">
        <v>88000.0</v>
      </c>
      <c r="N1066" s="143">
        <v>42339.0</v>
      </c>
      <c r="O1066" s="135" t="s">
        <v>1903</v>
      </c>
      <c r="P1066" s="135" t="s">
        <v>1767</v>
      </c>
      <c r="S1066" s="135" t="s">
        <v>1817</v>
      </c>
    </row>
    <row r="1067">
      <c r="A1067" s="135">
        <v>1066.0</v>
      </c>
      <c r="B1067" s="135" t="s">
        <v>11650</v>
      </c>
      <c r="C1067" s="135" t="s">
        <v>108</v>
      </c>
      <c r="D1067" s="135">
        <v>50.0</v>
      </c>
      <c r="E1067" s="135">
        <v>100.0</v>
      </c>
      <c r="F1067" s="135">
        <v>1.7</v>
      </c>
      <c r="H1067" s="135" t="s">
        <v>137</v>
      </c>
      <c r="I1067" s="142">
        <v>46161.6841087963</v>
      </c>
      <c r="J1067" s="135" t="s">
        <v>1834</v>
      </c>
      <c r="K1067" s="135">
        <v>150.0</v>
      </c>
      <c r="L1067" s="135">
        <v>5700.0</v>
      </c>
      <c r="M1067" s="135">
        <v>8200.0</v>
      </c>
      <c r="N1067" s="143">
        <v>42843.0</v>
      </c>
      <c r="O1067" s="135" t="s">
        <v>1846</v>
      </c>
      <c r="P1067" s="135" t="s">
        <v>1767</v>
      </c>
      <c r="S1067" s="135" t="s">
        <v>1770</v>
      </c>
    </row>
    <row r="1068">
      <c r="A1068" s="135">
        <v>1067.0</v>
      </c>
      <c r="B1068" s="135" t="s">
        <v>11659</v>
      </c>
      <c r="C1068" s="135" t="s">
        <v>108</v>
      </c>
      <c r="D1068" s="135">
        <v>51.0</v>
      </c>
      <c r="E1068" s="135">
        <v>100.0</v>
      </c>
      <c r="F1068" s="135">
        <v>0.5</v>
      </c>
      <c r="H1068" s="135" t="s">
        <v>11666</v>
      </c>
      <c r="I1068" s="142">
        <v>46182.92109953704</v>
      </c>
      <c r="J1068" s="135" t="s">
        <v>2100</v>
      </c>
      <c r="K1068" s="135">
        <v>350.0</v>
      </c>
      <c r="L1068" s="135">
        <v>300.0</v>
      </c>
      <c r="M1068" s="135">
        <v>2900.0</v>
      </c>
      <c r="N1068" s="143">
        <v>42594.0</v>
      </c>
      <c r="O1068" s="135" t="s">
        <v>3349</v>
      </c>
      <c r="P1068" s="135" t="s">
        <v>1767</v>
      </c>
      <c r="Q1068" s="135" t="s">
        <v>11672</v>
      </c>
      <c r="R1068" s="135">
        <v>79.0</v>
      </c>
      <c r="S1068" s="135" t="s">
        <v>1832</v>
      </c>
    </row>
    <row r="1069">
      <c r="A1069" s="135">
        <v>1068.0</v>
      </c>
      <c r="B1069" s="135" t="s">
        <v>11676</v>
      </c>
      <c r="C1069" s="135" t="s">
        <v>108</v>
      </c>
      <c r="D1069" s="135">
        <v>55.0</v>
      </c>
      <c r="E1069" s="135">
        <v>100.0</v>
      </c>
      <c r="F1069" s="135">
        <v>4.5</v>
      </c>
      <c r="H1069" s="135" t="s">
        <v>11218</v>
      </c>
      <c r="I1069" s="142">
        <v>46156.76725694445</v>
      </c>
      <c r="J1069" s="135" t="s">
        <v>6939</v>
      </c>
      <c r="K1069" s="135">
        <v>1400.0</v>
      </c>
      <c r="L1069" s="135">
        <v>8300.0</v>
      </c>
      <c r="M1069" s="135">
        <v>9100.0</v>
      </c>
      <c r="N1069" s="143">
        <v>43411.0</v>
      </c>
      <c r="O1069" s="135" t="s">
        <v>1765</v>
      </c>
      <c r="P1069" s="135" t="s">
        <v>1767</v>
      </c>
      <c r="Q1069" s="135" t="s">
        <v>11684</v>
      </c>
      <c r="R1069" s="135" t="s">
        <v>11685</v>
      </c>
      <c r="S1069" s="135" t="s">
        <v>1832</v>
      </c>
    </row>
    <row r="1070">
      <c r="A1070" s="135">
        <v>1069.0</v>
      </c>
      <c r="B1070" s="135" t="s">
        <v>11688</v>
      </c>
      <c r="C1070" s="135" t="s">
        <v>108</v>
      </c>
      <c r="D1070" s="135">
        <v>8.0</v>
      </c>
      <c r="E1070" s="135">
        <v>100.0</v>
      </c>
      <c r="H1070" s="135" t="s">
        <v>9286</v>
      </c>
      <c r="I1070" s="142">
        <v>46163.12299768518</v>
      </c>
      <c r="J1070" s="135" t="s">
        <v>11690</v>
      </c>
      <c r="K1070" s="135">
        <v>1300.0</v>
      </c>
      <c r="L1070" s="135">
        <v>350.0</v>
      </c>
      <c r="M1070" s="135">
        <v>66000.0</v>
      </c>
      <c r="N1070" s="143">
        <v>43836.0</v>
      </c>
      <c r="O1070" s="135" t="s">
        <v>1765</v>
      </c>
      <c r="P1070" s="135" t="s">
        <v>1767</v>
      </c>
      <c r="S1070" s="135" t="s">
        <v>1176</v>
      </c>
    </row>
    <row r="1071">
      <c r="A1071" s="135">
        <v>1070.0</v>
      </c>
      <c r="B1071" s="135" t="s">
        <v>11697</v>
      </c>
      <c r="C1071" s="135" t="s">
        <v>108</v>
      </c>
      <c r="D1071" s="135">
        <v>40.0</v>
      </c>
      <c r="E1071" s="135">
        <v>90.0</v>
      </c>
      <c r="F1071" s="135">
        <v>1.7</v>
      </c>
      <c r="H1071" s="135" t="s">
        <v>8163</v>
      </c>
      <c r="I1071" s="142">
        <v>46187.87634259259</v>
      </c>
      <c r="J1071" s="135" t="s">
        <v>6939</v>
      </c>
      <c r="K1071" s="135">
        <v>100.0</v>
      </c>
      <c r="L1071" s="135">
        <v>90.0</v>
      </c>
      <c r="M1071" s="135">
        <v>100.0</v>
      </c>
      <c r="N1071" s="143">
        <v>42264.0</v>
      </c>
      <c r="O1071" s="135" t="s">
        <v>1846</v>
      </c>
      <c r="P1071" s="135" t="s">
        <v>1767</v>
      </c>
      <c r="S1071" s="135" t="s">
        <v>6819</v>
      </c>
    </row>
    <row r="1072">
      <c r="A1072" s="135">
        <v>1071.0</v>
      </c>
      <c r="B1072" s="135" t="s">
        <v>11706</v>
      </c>
      <c r="C1072" s="135" t="s">
        <v>108</v>
      </c>
      <c r="D1072" s="135">
        <v>3.0</v>
      </c>
      <c r="E1072" s="135">
        <v>90.0</v>
      </c>
      <c r="H1072" s="135" t="s">
        <v>1760</v>
      </c>
      <c r="I1072" s="142">
        <v>46156.650775462964</v>
      </c>
      <c r="J1072" s="135" t="s">
        <v>9396</v>
      </c>
      <c r="K1072" s="135">
        <v>2200.0</v>
      </c>
      <c r="L1072" s="135">
        <v>13000.0</v>
      </c>
      <c r="M1072" s="135">
        <v>16000.0</v>
      </c>
      <c r="N1072" s="143">
        <v>43839.0</v>
      </c>
      <c r="O1072" s="135" t="s">
        <v>1765</v>
      </c>
      <c r="P1072" s="135" t="s">
        <v>1767</v>
      </c>
      <c r="Q1072" s="135" t="s">
        <v>11714</v>
      </c>
      <c r="R1072" s="135" t="s">
        <v>11716</v>
      </c>
      <c r="S1072" s="135" t="s">
        <v>1176</v>
      </c>
    </row>
    <row r="1073">
      <c r="A1073" s="135">
        <v>1072.0</v>
      </c>
      <c r="B1073" s="135" t="s">
        <v>11718</v>
      </c>
      <c r="C1073" s="135" t="s">
        <v>108</v>
      </c>
      <c r="D1073" s="135">
        <v>12.0</v>
      </c>
      <c r="E1073" s="135">
        <v>90.0</v>
      </c>
      <c r="F1073" s="135">
        <v>9.0</v>
      </c>
      <c r="H1073" s="135" t="s">
        <v>11718</v>
      </c>
      <c r="I1073" s="142">
        <v>46177.560694444444</v>
      </c>
      <c r="J1073" s="135" t="s">
        <v>9984</v>
      </c>
      <c r="K1073" s="135">
        <v>600.0</v>
      </c>
      <c r="L1073" s="135">
        <v>20.0</v>
      </c>
      <c r="M1073" s="135">
        <v>200.0</v>
      </c>
      <c r="N1073" s="143">
        <v>43514.0</v>
      </c>
      <c r="O1073" s="135" t="s">
        <v>1765</v>
      </c>
      <c r="P1073" s="135" t="s">
        <v>1767</v>
      </c>
      <c r="S1073" s="135" t="s">
        <v>1176</v>
      </c>
    </row>
    <row r="1074">
      <c r="A1074" s="135">
        <v>1073.0</v>
      </c>
      <c r="B1074" s="135" t="s">
        <v>11726</v>
      </c>
      <c r="C1074" s="135" t="s">
        <v>108</v>
      </c>
      <c r="D1074" s="135">
        <v>44.0</v>
      </c>
      <c r="E1074" s="135">
        <v>90.0</v>
      </c>
      <c r="F1074" s="135">
        <v>2.5</v>
      </c>
      <c r="H1074" s="135" t="s">
        <v>2118</v>
      </c>
      <c r="I1074" s="142">
        <v>46188.69273148148</v>
      </c>
      <c r="J1074" s="135" t="s">
        <v>1834</v>
      </c>
      <c r="K1074" s="135">
        <v>800.0</v>
      </c>
      <c r="L1074" s="135">
        <v>4700.0</v>
      </c>
      <c r="M1074" s="135">
        <v>5200.0</v>
      </c>
      <c r="N1074" s="143">
        <v>42768.0</v>
      </c>
      <c r="O1074" s="135" t="s">
        <v>1765</v>
      </c>
      <c r="P1074" s="135" t="s">
        <v>1767</v>
      </c>
      <c r="S1074" s="135" t="s">
        <v>1770</v>
      </c>
    </row>
    <row r="1075">
      <c r="A1075" s="135">
        <v>1074.0</v>
      </c>
      <c r="B1075" s="135" t="s">
        <v>11735</v>
      </c>
      <c r="C1075" s="135" t="s">
        <v>108</v>
      </c>
      <c r="D1075" s="135">
        <v>1.0</v>
      </c>
      <c r="E1075" s="135">
        <v>90.0</v>
      </c>
      <c r="F1075" s="135">
        <v>7.0</v>
      </c>
      <c r="H1075" s="135" t="s">
        <v>2681</v>
      </c>
      <c r="I1075" s="142">
        <v>46158.21921296296</v>
      </c>
      <c r="J1075" s="135" t="s">
        <v>4205</v>
      </c>
      <c r="K1075" s="135">
        <v>1300.0</v>
      </c>
      <c r="L1075" s="135">
        <v>2100.0</v>
      </c>
      <c r="M1075" s="135">
        <v>2700.0</v>
      </c>
      <c r="N1075" s="143">
        <v>43147.0</v>
      </c>
      <c r="O1075" s="135" t="s">
        <v>1765</v>
      </c>
      <c r="P1075" s="135" t="s">
        <v>1767</v>
      </c>
      <c r="Q1075" s="135" t="s">
        <v>11741</v>
      </c>
      <c r="R1075" s="135" t="s">
        <v>11742</v>
      </c>
      <c r="S1075" s="135" t="s">
        <v>3675</v>
      </c>
    </row>
    <row r="1076">
      <c r="A1076" s="135">
        <v>1075.0</v>
      </c>
      <c r="B1076" s="135" t="s">
        <v>11746</v>
      </c>
      <c r="C1076" s="135" t="s">
        <v>108</v>
      </c>
      <c r="D1076" s="135">
        <v>51.0</v>
      </c>
      <c r="E1076" s="135">
        <v>90.0</v>
      </c>
      <c r="F1076" s="135">
        <v>2.0</v>
      </c>
      <c r="G1076" s="135">
        <v>1.02</v>
      </c>
      <c r="H1076" s="135" t="s">
        <v>11749</v>
      </c>
      <c r="I1076" s="142">
        <v>46180.262777777774</v>
      </c>
      <c r="J1076" s="135" t="s">
        <v>3100</v>
      </c>
      <c r="K1076" s="135">
        <v>250.0</v>
      </c>
      <c r="L1076" s="135">
        <v>60.0</v>
      </c>
      <c r="M1076" s="135">
        <v>60.0</v>
      </c>
      <c r="N1076" s="143">
        <v>42251.0</v>
      </c>
      <c r="O1076" s="135" t="s">
        <v>2932</v>
      </c>
      <c r="P1076" s="135" t="s">
        <v>1767</v>
      </c>
      <c r="Q1076" s="135" t="s">
        <v>11754</v>
      </c>
      <c r="R1076" s="135" t="s">
        <v>11755</v>
      </c>
      <c r="S1076" s="135" t="s">
        <v>1788</v>
      </c>
    </row>
    <row r="1077">
      <c r="A1077" s="135">
        <v>1076.0</v>
      </c>
      <c r="B1077" s="135" t="s">
        <v>11758</v>
      </c>
      <c r="C1077" s="135" t="s">
        <v>108</v>
      </c>
      <c r="D1077" s="135">
        <v>22.0</v>
      </c>
      <c r="E1077" s="135">
        <v>90.0</v>
      </c>
      <c r="F1077" s="135">
        <v>4.0</v>
      </c>
      <c r="H1077" s="135" t="s">
        <v>3687</v>
      </c>
      <c r="I1077" s="142">
        <v>46155.619305555556</v>
      </c>
      <c r="J1077" s="135" t="s">
        <v>2303</v>
      </c>
      <c r="K1077" s="135">
        <v>1500.0</v>
      </c>
      <c r="L1077" s="135">
        <v>800.0</v>
      </c>
      <c r="M1077" s="135">
        <v>7800.0</v>
      </c>
      <c r="N1077" s="143">
        <v>43571.0</v>
      </c>
      <c r="O1077" s="135" t="s">
        <v>1765</v>
      </c>
      <c r="P1077" s="135" t="s">
        <v>1767</v>
      </c>
      <c r="Q1077" s="135" t="s">
        <v>11763</v>
      </c>
      <c r="R1077" s="135" t="s">
        <v>11765</v>
      </c>
      <c r="S1077" s="135" t="s">
        <v>1770</v>
      </c>
    </row>
    <row r="1078">
      <c r="A1078" s="135">
        <v>1077.0</v>
      </c>
      <c r="B1078" s="135" t="s">
        <v>6797</v>
      </c>
      <c r="C1078" s="135" t="s">
        <v>108</v>
      </c>
      <c r="D1078" s="135">
        <v>48.0</v>
      </c>
      <c r="E1078" s="135">
        <v>90.0</v>
      </c>
      <c r="F1078" s="135">
        <v>1.6</v>
      </c>
      <c r="H1078" s="135" t="s">
        <v>2500</v>
      </c>
      <c r="I1078" s="142">
        <v>46189.017372685186</v>
      </c>
      <c r="K1078" s="135">
        <v>800.0</v>
      </c>
      <c r="L1078" s="135">
        <v>90.0</v>
      </c>
      <c r="M1078" s="135">
        <v>350.0</v>
      </c>
      <c r="N1078" s="143">
        <v>43572.0</v>
      </c>
      <c r="O1078" s="135" t="s">
        <v>3349</v>
      </c>
      <c r="P1078" s="135" t="s">
        <v>1767</v>
      </c>
      <c r="Q1078" s="135" t="s">
        <v>11772</v>
      </c>
      <c r="S1078" s="135" t="s">
        <v>1770</v>
      </c>
    </row>
    <row r="1079">
      <c r="A1079" s="135">
        <v>1078.0</v>
      </c>
      <c r="B1079" s="135" t="s">
        <v>11774</v>
      </c>
      <c r="C1079" s="135" t="s">
        <v>108</v>
      </c>
      <c r="D1079" s="135">
        <v>20.0</v>
      </c>
      <c r="E1079" s="135">
        <v>90.0</v>
      </c>
      <c r="F1079" s="135">
        <v>3.5</v>
      </c>
      <c r="H1079" s="135" t="s">
        <v>137</v>
      </c>
      <c r="I1079" s="142">
        <v>46162.70171296296</v>
      </c>
      <c r="J1079" s="135" t="s">
        <v>6939</v>
      </c>
      <c r="K1079" s="135">
        <v>400.0</v>
      </c>
      <c r="L1079" s="135">
        <v>5100.0</v>
      </c>
      <c r="M1079" s="135">
        <v>5800.0</v>
      </c>
      <c r="N1079" s="143">
        <v>42425.0</v>
      </c>
      <c r="O1079" s="135" t="s">
        <v>1765</v>
      </c>
      <c r="P1079" s="135" t="s">
        <v>1767</v>
      </c>
      <c r="S1079" s="135" t="s">
        <v>1770</v>
      </c>
    </row>
    <row r="1080">
      <c r="A1080" s="135">
        <v>1079.0</v>
      </c>
      <c r="B1080" s="135" t="s">
        <v>11783</v>
      </c>
      <c r="C1080" s="135" t="s">
        <v>108</v>
      </c>
      <c r="D1080" s="135">
        <v>39.0</v>
      </c>
      <c r="E1080" s="135">
        <v>90.0</v>
      </c>
      <c r="H1080" s="135" t="s">
        <v>1760</v>
      </c>
      <c r="I1080" s="142">
        <v>46160.76168981481</v>
      </c>
      <c r="K1080" s="135">
        <v>200.0</v>
      </c>
      <c r="L1080" s="135">
        <v>27000.0</v>
      </c>
      <c r="M1080" s="135">
        <v>43000.0</v>
      </c>
      <c r="N1080" s="143">
        <v>44885.0</v>
      </c>
      <c r="O1080" s="135" t="s">
        <v>1765</v>
      </c>
      <c r="P1080" s="135" t="s">
        <v>1767</v>
      </c>
      <c r="S1080" s="135" t="s">
        <v>1176</v>
      </c>
    </row>
    <row r="1081">
      <c r="A1081" s="135">
        <v>1080.0</v>
      </c>
      <c r="B1081" s="135" t="s">
        <v>11787</v>
      </c>
      <c r="C1081" s="135" t="s">
        <v>108</v>
      </c>
      <c r="D1081" s="135">
        <v>52.0</v>
      </c>
      <c r="E1081" s="135">
        <v>90.0</v>
      </c>
      <c r="F1081" s="135">
        <v>3.0</v>
      </c>
      <c r="H1081" s="135" t="s">
        <v>4360</v>
      </c>
      <c r="I1081" s="142">
        <v>46189.12849537037</v>
      </c>
      <c r="J1081" s="135" t="s">
        <v>4912</v>
      </c>
      <c r="K1081" s="135">
        <v>200.0</v>
      </c>
      <c r="L1081" s="135">
        <v>6200.0</v>
      </c>
      <c r="M1081" s="135">
        <v>9100.0</v>
      </c>
      <c r="N1081" s="143">
        <v>43840.0</v>
      </c>
      <c r="O1081" s="135" t="s">
        <v>1846</v>
      </c>
      <c r="P1081" s="135" t="s">
        <v>1767</v>
      </c>
      <c r="Q1081" s="135" t="s">
        <v>11794</v>
      </c>
      <c r="R1081" s="135" t="s">
        <v>11796</v>
      </c>
      <c r="S1081" s="135" t="s">
        <v>1770</v>
      </c>
    </row>
    <row r="1082">
      <c r="A1082" s="135">
        <v>1081.0</v>
      </c>
      <c r="B1082" s="135" t="s">
        <v>11797</v>
      </c>
      <c r="C1082" s="135" t="s">
        <v>108</v>
      </c>
      <c r="D1082" s="135">
        <v>63.0</v>
      </c>
      <c r="E1082" s="135">
        <v>90.0</v>
      </c>
      <c r="F1082" s="135">
        <v>0.9</v>
      </c>
      <c r="H1082" s="135" t="s">
        <v>11800</v>
      </c>
      <c r="I1082" s="142">
        <v>46181.12770833333</v>
      </c>
      <c r="J1082" s="135" t="s">
        <v>11801</v>
      </c>
      <c r="K1082" s="135">
        <v>900.0</v>
      </c>
      <c r="L1082" s="135">
        <v>100.0</v>
      </c>
      <c r="M1082" s="135">
        <v>400.0</v>
      </c>
      <c r="N1082" s="143">
        <v>42431.0</v>
      </c>
      <c r="O1082" s="135" t="s">
        <v>1765</v>
      </c>
      <c r="P1082" s="135" t="s">
        <v>1767</v>
      </c>
      <c r="S1082" s="135" t="s">
        <v>1176</v>
      </c>
    </row>
    <row r="1083">
      <c r="A1083" s="135">
        <v>1082.0</v>
      </c>
      <c r="B1083" s="135" t="s">
        <v>11807</v>
      </c>
      <c r="C1083" s="135" t="s">
        <v>108</v>
      </c>
      <c r="D1083" s="135">
        <v>50.0</v>
      </c>
      <c r="E1083" s="135">
        <v>90.0</v>
      </c>
      <c r="H1083" s="135" t="s">
        <v>11811</v>
      </c>
      <c r="I1083" s="142">
        <v>46170.90997685185</v>
      </c>
      <c r="J1083" s="135" t="s">
        <v>1834</v>
      </c>
      <c r="K1083" s="135">
        <v>900.0</v>
      </c>
      <c r="L1083" s="135">
        <v>300.0</v>
      </c>
      <c r="M1083" s="135">
        <v>4100.0</v>
      </c>
      <c r="N1083" s="143">
        <v>43840.0</v>
      </c>
      <c r="O1083" s="135" t="s">
        <v>1765</v>
      </c>
      <c r="P1083" s="135" t="s">
        <v>1767</v>
      </c>
      <c r="S1083" s="135" t="s">
        <v>1176</v>
      </c>
    </row>
    <row r="1084">
      <c r="A1084" s="135">
        <v>1083.0</v>
      </c>
      <c r="B1084" s="135" t="s">
        <v>2976</v>
      </c>
      <c r="C1084" s="135" t="s">
        <v>108</v>
      </c>
      <c r="D1084" s="135">
        <v>30.0</v>
      </c>
      <c r="E1084" s="135">
        <v>90.0</v>
      </c>
      <c r="F1084" s="135">
        <v>18.0</v>
      </c>
      <c r="H1084" s="135" t="s">
        <v>112</v>
      </c>
      <c r="I1084" s="142">
        <v>46164.02953703704</v>
      </c>
      <c r="J1084" s="135" t="s">
        <v>2100</v>
      </c>
      <c r="K1084" s="135">
        <v>1500.0</v>
      </c>
      <c r="L1084" s="135">
        <v>17000.0</v>
      </c>
      <c r="M1084" s="135">
        <v>20000.0</v>
      </c>
      <c r="N1084" s="143">
        <v>42826.0</v>
      </c>
      <c r="O1084" s="135" t="s">
        <v>1765</v>
      </c>
      <c r="P1084" s="135" t="s">
        <v>1767</v>
      </c>
      <c r="Q1084" s="135" t="s">
        <v>2983</v>
      </c>
      <c r="R1084" s="135" t="s">
        <v>2984</v>
      </c>
      <c r="S1084" s="135" t="s">
        <v>1176</v>
      </c>
    </row>
    <row r="1085">
      <c r="A1085" s="135">
        <v>1084.0</v>
      </c>
      <c r="B1085" s="135" t="s">
        <v>11823</v>
      </c>
      <c r="C1085" s="135" t="s">
        <v>108</v>
      </c>
      <c r="D1085" s="135">
        <v>56.0</v>
      </c>
      <c r="E1085" s="135">
        <v>90.0</v>
      </c>
      <c r="F1085" s="135">
        <v>1.4</v>
      </c>
      <c r="H1085" s="135" t="s">
        <v>4027</v>
      </c>
      <c r="I1085" s="142">
        <v>46159.589004629626</v>
      </c>
      <c r="J1085" s="135" t="s">
        <v>1859</v>
      </c>
      <c r="K1085" s="135">
        <v>150.0</v>
      </c>
      <c r="L1085" s="135">
        <v>800.0</v>
      </c>
      <c r="M1085" s="135">
        <v>1100.0</v>
      </c>
      <c r="N1085" s="143">
        <v>42759.0</v>
      </c>
      <c r="O1085" s="135" t="s">
        <v>2932</v>
      </c>
      <c r="P1085" s="135" t="s">
        <v>1767</v>
      </c>
      <c r="Q1085" s="135" t="s">
        <v>11827</v>
      </c>
      <c r="R1085" s="135" t="s">
        <v>11828</v>
      </c>
      <c r="S1085" s="135" t="s">
        <v>1817</v>
      </c>
    </row>
    <row r="1086">
      <c r="A1086" s="135">
        <v>1085.0</v>
      </c>
      <c r="B1086" s="135" t="s">
        <v>11830</v>
      </c>
      <c r="C1086" s="135" t="s">
        <v>108</v>
      </c>
      <c r="D1086" s="135">
        <v>3.0</v>
      </c>
      <c r="E1086" s="135">
        <v>90.0</v>
      </c>
      <c r="F1086" s="135">
        <v>1.3</v>
      </c>
      <c r="H1086" s="135" t="s">
        <v>391</v>
      </c>
      <c r="I1086" s="142">
        <v>46169.980219907404</v>
      </c>
      <c r="J1086" s="135" t="s">
        <v>2362</v>
      </c>
      <c r="K1086" s="135">
        <v>100.0</v>
      </c>
      <c r="L1086" s="135">
        <v>600.0</v>
      </c>
      <c r="M1086" s="135">
        <v>700.0</v>
      </c>
      <c r="N1086" s="143">
        <v>42604.0</v>
      </c>
      <c r="O1086" s="135" t="s">
        <v>1765</v>
      </c>
      <c r="P1086" s="135" t="s">
        <v>1767</v>
      </c>
      <c r="S1086" s="135" t="s">
        <v>1770</v>
      </c>
    </row>
    <row r="1087">
      <c r="A1087" s="135">
        <v>1086.0</v>
      </c>
      <c r="B1087" s="135" t="s">
        <v>11837</v>
      </c>
      <c r="C1087" s="135" t="s">
        <v>108</v>
      </c>
      <c r="D1087" s="135">
        <v>67.0</v>
      </c>
      <c r="E1087" s="135">
        <v>90.0</v>
      </c>
      <c r="H1087" s="135" t="s">
        <v>1760</v>
      </c>
      <c r="I1087" s="142">
        <v>46188.62505787037</v>
      </c>
      <c r="K1087" s="135">
        <v>900.0</v>
      </c>
      <c r="L1087" s="135">
        <v>10000.0</v>
      </c>
      <c r="M1087" s="135">
        <v>15000.0</v>
      </c>
      <c r="N1087" s="143">
        <v>43841.0</v>
      </c>
      <c r="O1087" s="135" t="s">
        <v>1765</v>
      </c>
      <c r="P1087" s="135" t="s">
        <v>1767</v>
      </c>
      <c r="S1087" s="135" t="s">
        <v>1176</v>
      </c>
    </row>
    <row r="1088">
      <c r="A1088" s="135">
        <v>1087.0</v>
      </c>
      <c r="B1088" s="135" t="s">
        <v>11846</v>
      </c>
      <c r="C1088" s="135" t="s">
        <v>108</v>
      </c>
      <c r="D1088" s="135">
        <v>19.0</v>
      </c>
      <c r="E1088" s="135">
        <v>90.0</v>
      </c>
      <c r="F1088" s="135">
        <v>1.8</v>
      </c>
      <c r="H1088" s="135" t="s">
        <v>7663</v>
      </c>
      <c r="I1088" s="142">
        <v>46184.02471064815</v>
      </c>
      <c r="J1088" s="135" t="s">
        <v>11850</v>
      </c>
      <c r="K1088" s="135">
        <v>900.0</v>
      </c>
      <c r="L1088" s="135">
        <v>40.0</v>
      </c>
      <c r="M1088" s="135">
        <v>3200.0</v>
      </c>
      <c r="N1088" s="143">
        <v>42252.0</v>
      </c>
      <c r="O1088" s="135" t="s">
        <v>1765</v>
      </c>
      <c r="P1088" s="135" t="s">
        <v>1767</v>
      </c>
      <c r="S1088" s="135" t="s">
        <v>1770</v>
      </c>
    </row>
    <row r="1089">
      <c r="A1089" s="135">
        <v>1088.0</v>
      </c>
      <c r="B1089" s="135" t="s">
        <v>11854</v>
      </c>
      <c r="C1089" s="135" t="s">
        <v>108</v>
      </c>
      <c r="D1089" s="135">
        <v>3.0</v>
      </c>
      <c r="E1089" s="135">
        <v>90.0</v>
      </c>
      <c r="H1089" s="135" t="s">
        <v>4211</v>
      </c>
      <c r="I1089" s="142">
        <v>46166.08269675926</v>
      </c>
      <c r="J1089" s="135" t="s">
        <v>2362</v>
      </c>
      <c r="K1089" s="135">
        <v>1400.0</v>
      </c>
      <c r="L1089" s="135">
        <v>300.0</v>
      </c>
      <c r="M1089" s="135">
        <v>500.0</v>
      </c>
      <c r="N1089" s="143">
        <v>43837.0</v>
      </c>
      <c r="O1089" s="135" t="s">
        <v>1765</v>
      </c>
      <c r="P1089" s="135" t="s">
        <v>1767</v>
      </c>
      <c r="Q1089" s="135" t="s">
        <v>11858</v>
      </c>
      <c r="R1089" s="135" t="s">
        <v>11859</v>
      </c>
      <c r="S1089" s="135" t="s">
        <v>1770</v>
      </c>
    </row>
    <row r="1090">
      <c r="A1090" s="135">
        <v>1089.0</v>
      </c>
      <c r="B1090" s="135" t="s">
        <v>1860</v>
      </c>
      <c r="C1090" s="135" t="s">
        <v>108</v>
      </c>
      <c r="D1090" s="135">
        <v>2.0</v>
      </c>
      <c r="E1090" s="135">
        <v>90.0</v>
      </c>
      <c r="H1090" s="135" t="s">
        <v>1803</v>
      </c>
      <c r="I1090" s="142">
        <v>46159.10325231482</v>
      </c>
      <c r="J1090" s="135" t="s">
        <v>1863</v>
      </c>
      <c r="K1090" s="135">
        <v>100.0</v>
      </c>
      <c r="L1090" s="135">
        <v>200.0</v>
      </c>
      <c r="M1090" s="135">
        <v>200.0</v>
      </c>
      <c r="N1090" s="143">
        <v>44883.0</v>
      </c>
      <c r="O1090" s="135" t="s">
        <v>1765</v>
      </c>
      <c r="P1090" s="135" t="s">
        <v>1767</v>
      </c>
      <c r="S1090" s="135" t="s">
        <v>1788</v>
      </c>
    </row>
    <row r="1091">
      <c r="A1091" s="135">
        <v>1090.0</v>
      </c>
      <c r="B1091" s="135" t="s">
        <v>11865</v>
      </c>
      <c r="C1091" s="135" t="s">
        <v>108</v>
      </c>
      <c r="D1091" s="135">
        <v>0.0</v>
      </c>
      <c r="E1091" s="135">
        <v>90.0</v>
      </c>
      <c r="H1091" s="135" t="s">
        <v>2909</v>
      </c>
      <c r="I1091" s="142">
        <v>46164.718252314815</v>
      </c>
      <c r="J1091" s="135" t="s">
        <v>2303</v>
      </c>
      <c r="K1091" s="135">
        <v>200.0</v>
      </c>
      <c r="L1091" s="135">
        <v>2900.0</v>
      </c>
      <c r="M1091" s="135">
        <v>3700.0</v>
      </c>
      <c r="N1091" s="143">
        <v>42744.0</v>
      </c>
      <c r="O1091" s="135" t="s">
        <v>3349</v>
      </c>
      <c r="P1091" s="135" t="s">
        <v>1767</v>
      </c>
      <c r="S1091" s="135" t="s">
        <v>1788</v>
      </c>
    </row>
    <row r="1092">
      <c r="A1092" s="135">
        <v>1091.0</v>
      </c>
      <c r="B1092" s="135" t="s">
        <v>11868</v>
      </c>
      <c r="C1092" s="135" t="s">
        <v>108</v>
      </c>
      <c r="D1092" s="135">
        <v>2.0</v>
      </c>
      <c r="E1092" s="135">
        <v>90.0</v>
      </c>
      <c r="F1092" s="135">
        <v>9.0</v>
      </c>
      <c r="H1092" s="135" t="s">
        <v>2681</v>
      </c>
      <c r="I1092" s="142">
        <v>46183.02012731481</v>
      </c>
      <c r="J1092" s="135" t="s">
        <v>9948</v>
      </c>
      <c r="K1092" s="135">
        <v>1800.0</v>
      </c>
      <c r="L1092" s="135">
        <v>2300.0</v>
      </c>
      <c r="M1092" s="135">
        <v>3200.0</v>
      </c>
      <c r="N1092" s="143">
        <v>43842.0</v>
      </c>
      <c r="O1092" s="135" t="s">
        <v>1765</v>
      </c>
      <c r="P1092" s="135" t="s">
        <v>1767</v>
      </c>
      <c r="S1092" s="135" t="s">
        <v>1176</v>
      </c>
    </row>
    <row r="1093">
      <c r="A1093" s="135">
        <v>1092.0</v>
      </c>
      <c r="B1093" s="135" t="s">
        <v>11871</v>
      </c>
      <c r="C1093" s="135" t="s">
        <v>108</v>
      </c>
      <c r="D1093" s="135">
        <v>43.0</v>
      </c>
      <c r="E1093" s="135">
        <v>90.0</v>
      </c>
      <c r="H1093" s="135" t="s">
        <v>11872</v>
      </c>
      <c r="I1093" s="142">
        <v>46184.835856481484</v>
      </c>
      <c r="J1093" s="135" t="s">
        <v>1859</v>
      </c>
      <c r="K1093" s="135">
        <v>90.0</v>
      </c>
      <c r="L1093" s="135">
        <v>800.0</v>
      </c>
      <c r="M1093" s="135">
        <v>900.0</v>
      </c>
      <c r="N1093" s="143">
        <v>43960.0</v>
      </c>
      <c r="O1093" s="135" t="s">
        <v>1846</v>
      </c>
      <c r="P1093" s="135" t="s">
        <v>1767</v>
      </c>
      <c r="S1093" s="135" t="s">
        <v>1788</v>
      </c>
    </row>
    <row r="1094">
      <c r="A1094" s="135">
        <v>1093.0</v>
      </c>
      <c r="B1094" s="135" t="s">
        <v>11877</v>
      </c>
      <c r="C1094" s="135" t="s">
        <v>108</v>
      </c>
      <c r="D1094" s="135">
        <v>43.0</v>
      </c>
      <c r="E1094" s="135">
        <v>90.0</v>
      </c>
      <c r="H1094" s="135" t="s">
        <v>198</v>
      </c>
      <c r="I1094" s="142">
        <v>46183.111296296294</v>
      </c>
      <c r="J1094" s="135" t="s">
        <v>4766</v>
      </c>
      <c r="K1094" s="135">
        <v>1000.0</v>
      </c>
      <c r="L1094" s="135">
        <v>14000.0</v>
      </c>
      <c r="M1094" s="135">
        <v>36000.0</v>
      </c>
      <c r="N1094" s="143">
        <v>43590.0</v>
      </c>
      <c r="O1094" s="135" t="s">
        <v>1846</v>
      </c>
      <c r="P1094" s="135" t="s">
        <v>1767</v>
      </c>
      <c r="Q1094" s="135" t="s">
        <v>11890</v>
      </c>
      <c r="R1094" s="135" t="s">
        <v>11891</v>
      </c>
      <c r="S1094" s="135" t="s">
        <v>1176</v>
      </c>
    </row>
    <row r="1095">
      <c r="A1095" s="135">
        <v>1094.0</v>
      </c>
      <c r="B1095" s="135" t="s">
        <v>11894</v>
      </c>
      <c r="C1095" s="135" t="s">
        <v>108</v>
      </c>
      <c r="D1095" s="135">
        <v>25.0</v>
      </c>
      <c r="E1095" s="135">
        <v>90.0</v>
      </c>
      <c r="F1095" s="135">
        <v>11.0</v>
      </c>
      <c r="H1095" s="135" t="s">
        <v>3160</v>
      </c>
      <c r="I1095" s="142">
        <v>46157.88050925926</v>
      </c>
      <c r="J1095" s="135" t="s">
        <v>1928</v>
      </c>
      <c r="K1095" s="135">
        <v>400.0</v>
      </c>
      <c r="L1095" s="135">
        <v>1200.0</v>
      </c>
      <c r="M1095" s="135">
        <v>1400.0</v>
      </c>
      <c r="N1095" s="143">
        <v>42893.0</v>
      </c>
      <c r="O1095" s="135" t="s">
        <v>1765</v>
      </c>
      <c r="P1095" s="135" t="s">
        <v>1767</v>
      </c>
      <c r="Q1095" s="135" t="s">
        <v>11898</v>
      </c>
      <c r="R1095" s="135" t="s">
        <v>11899</v>
      </c>
      <c r="S1095" s="135" t="s">
        <v>1176</v>
      </c>
    </row>
    <row r="1096">
      <c r="A1096" s="135">
        <v>1095.0</v>
      </c>
      <c r="B1096" s="135" t="s">
        <v>11901</v>
      </c>
      <c r="C1096" s="135" t="s">
        <v>108</v>
      </c>
      <c r="D1096" s="135">
        <v>4.0</v>
      </c>
      <c r="E1096" s="135">
        <v>90.0</v>
      </c>
      <c r="F1096" s="135">
        <v>1.3</v>
      </c>
      <c r="H1096" s="135" t="s">
        <v>5935</v>
      </c>
      <c r="I1096" s="142">
        <v>46182.62</v>
      </c>
      <c r="J1096" s="135" t="s">
        <v>6939</v>
      </c>
      <c r="K1096" s="135">
        <v>100.0</v>
      </c>
      <c r="L1096" s="135">
        <v>2400.0</v>
      </c>
      <c r="M1096" s="135">
        <v>2700.0</v>
      </c>
      <c r="N1096" s="143">
        <v>43841.0</v>
      </c>
      <c r="O1096" s="135" t="s">
        <v>2932</v>
      </c>
      <c r="P1096" s="135" t="s">
        <v>1767</v>
      </c>
      <c r="S1096" s="135" t="s">
        <v>1770</v>
      </c>
    </row>
    <row r="1097">
      <c r="A1097" s="135">
        <v>1096.0</v>
      </c>
      <c r="B1097" s="135" t="s">
        <v>11908</v>
      </c>
      <c r="C1097" s="135" t="s">
        <v>108</v>
      </c>
      <c r="D1097" s="135">
        <v>63.0</v>
      </c>
      <c r="E1097" s="135">
        <v>90.0</v>
      </c>
      <c r="F1097" s="135">
        <v>2.0</v>
      </c>
      <c r="H1097" s="135" t="s">
        <v>3435</v>
      </c>
      <c r="I1097" s="142">
        <v>46158.81835648148</v>
      </c>
      <c r="J1097" s="135" t="s">
        <v>11406</v>
      </c>
      <c r="K1097" s="135">
        <v>200.0</v>
      </c>
      <c r="L1097" s="135">
        <v>700.0</v>
      </c>
      <c r="M1097" s="135">
        <v>1000.0</v>
      </c>
      <c r="N1097" s="143">
        <v>43901.0</v>
      </c>
      <c r="O1097" s="135" t="s">
        <v>1903</v>
      </c>
      <c r="P1097" s="135" t="s">
        <v>1767</v>
      </c>
      <c r="S1097" s="135" t="s">
        <v>1770</v>
      </c>
    </row>
    <row r="1098">
      <c r="A1098" s="135">
        <v>1097.0</v>
      </c>
      <c r="B1098" s="135" t="s">
        <v>11914</v>
      </c>
      <c r="C1098" s="135" t="s">
        <v>108</v>
      </c>
      <c r="D1098" s="135">
        <v>4.0</v>
      </c>
      <c r="E1098" s="135">
        <v>90.0</v>
      </c>
      <c r="H1098" s="135" t="s">
        <v>11916</v>
      </c>
      <c r="I1098" s="142">
        <v>46187.63297453704</v>
      </c>
      <c r="J1098" s="135" t="s">
        <v>6324</v>
      </c>
      <c r="K1098" s="135">
        <v>1200.0</v>
      </c>
      <c r="L1098" s="135">
        <v>100.0</v>
      </c>
      <c r="M1098" s="135">
        <v>150.0</v>
      </c>
      <c r="N1098" s="143">
        <v>43848.0</v>
      </c>
      <c r="O1098" s="135" t="s">
        <v>1765</v>
      </c>
      <c r="P1098" s="135" t="s">
        <v>1767</v>
      </c>
      <c r="S1098" s="135" t="s">
        <v>1176</v>
      </c>
    </row>
    <row r="1099">
      <c r="A1099" s="135">
        <v>1098.0</v>
      </c>
      <c r="B1099" s="135" t="s">
        <v>311</v>
      </c>
      <c r="C1099" s="135" t="s">
        <v>108</v>
      </c>
      <c r="D1099" s="135">
        <v>50.0</v>
      </c>
      <c r="E1099" s="135">
        <v>90.0</v>
      </c>
      <c r="H1099" s="135" t="s">
        <v>134</v>
      </c>
      <c r="I1099" s="142">
        <v>46172.25649305555</v>
      </c>
      <c r="J1099" s="135" t="s">
        <v>1865</v>
      </c>
      <c r="K1099" s="135">
        <v>250.0</v>
      </c>
      <c r="L1099" s="135">
        <v>1300.0</v>
      </c>
      <c r="M1099" s="135">
        <v>2400.0</v>
      </c>
      <c r="N1099" s="143">
        <v>43843.0</v>
      </c>
      <c r="O1099" s="135" t="s">
        <v>1765</v>
      </c>
      <c r="P1099" s="135" t="s">
        <v>1767</v>
      </c>
      <c r="S1099" s="135" t="s">
        <v>1770</v>
      </c>
    </row>
    <row r="1100">
      <c r="A1100" s="135">
        <v>1099.0</v>
      </c>
      <c r="B1100" s="135" t="s">
        <v>3022</v>
      </c>
      <c r="C1100" s="135" t="s">
        <v>108</v>
      </c>
      <c r="D1100" s="135">
        <v>5.0</v>
      </c>
      <c r="E1100" s="135">
        <v>90.0</v>
      </c>
      <c r="H1100" s="135" t="s">
        <v>2604</v>
      </c>
      <c r="I1100" s="142">
        <v>46169.67077546296</v>
      </c>
      <c r="J1100" s="135" t="s">
        <v>3028</v>
      </c>
      <c r="K1100" s="135">
        <v>800.0</v>
      </c>
      <c r="L1100" s="135">
        <v>2100.0</v>
      </c>
      <c r="M1100" s="135">
        <v>4100.0</v>
      </c>
      <c r="N1100" s="143">
        <v>43836.0</v>
      </c>
      <c r="O1100" s="135" t="s">
        <v>1765</v>
      </c>
      <c r="P1100" s="135" t="s">
        <v>1767</v>
      </c>
      <c r="S1100" s="135" t="s">
        <v>1770</v>
      </c>
    </row>
    <row r="1101">
      <c r="A1101" s="135">
        <v>1100.0</v>
      </c>
      <c r="B1101" s="135" t="s">
        <v>11932</v>
      </c>
      <c r="C1101" s="135" t="s">
        <v>108</v>
      </c>
      <c r="D1101" s="135">
        <v>61.0</v>
      </c>
      <c r="E1101" s="135">
        <v>90.0</v>
      </c>
      <c r="F1101" s="135">
        <v>4.0</v>
      </c>
      <c r="H1101" s="135" t="s">
        <v>2909</v>
      </c>
      <c r="I1101" s="142">
        <v>46190.31894675926</v>
      </c>
      <c r="J1101" s="135" t="s">
        <v>1834</v>
      </c>
      <c r="K1101" s="135">
        <v>350.0</v>
      </c>
      <c r="L1101" s="135">
        <v>3700.0</v>
      </c>
      <c r="M1101" s="135">
        <v>5200.0</v>
      </c>
      <c r="N1101" s="143">
        <v>43843.0</v>
      </c>
      <c r="O1101" s="135" t="s">
        <v>1765</v>
      </c>
      <c r="P1101" s="135" t="s">
        <v>1767</v>
      </c>
      <c r="Q1101" s="135" t="s">
        <v>11940</v>
      </c>
      <c r="R1101" s="135">
        <v>26.0</v>
      </c>
      <c r="S1101" s="135" t="s">
        <v>1788</v>
      </c>
    </row>
    <row r="1102">
      <c r="A1102" s="135">
        <v>1101.0</v>
      </c>
      <c r="B1102" s="135" t="s">
        <v>11941</v>
      </c>
      <c r="C1102" s="135" t="s">
        <v>108</v>
      </c>
      <c r="D1102" s="135">
        <v>4.0</v>
      </c>
      <c r="E1102" s="135">
        <v>90.0</v>
      </c>
      <c r="F1102" s="135">
        <v>1.2</v>
      </c>
      <c r="H1102" s="135" t="s">
        <v>11201</v>
      </c>
      <c r="I1102" s="142">
        <v>46170.5240162037</v>
      </c>
      <c r="J1102" s="135" t="s">
        <v>11946</v>
      </c>
      <c r="K1102" s="135">
        <v>150.0</v>
      </c>
      <c r="L1102" s="135">
        <v>200.0</v>
      </c>
      <c r="M1102" s="135">
        <v>450.0</v>
      </c>
      <c r="N1102" s="143">
        <v>42272.0</v>
      </c>
      <c r="O1102" s="135" t="s">
        <v>1846</v>
      </c>
      <c r="P1102" s="135" t="s">
        <v>1767</v>
      </c>
      <c r="Q1102" s="135" t="s">
        <v>11950</v>
      </c>
      <c r="R1102" s="135">
        <v>119.0</v>
      </c>
      <c r="S1102" s="135" t="s">
        <v>1770</v>
      </c>
    </row>
    <row r="1103">
      <c r="A1103" s="135">
        <v>1102.0</v>
      </c>
      <c r="B1103" s="135" t="s">
        <v>11201</v>
      </c>
      <c r="C1103" s="135" t="s">
        <v>108</v>
      </c>
      <c r="D1103" s="135">
        <v>26.0</v>
      </c>
      <c r="E1103" s="135">
        <v>90.0</v>
      </c>
      <c r="F1103" s="135">
        <v>1.2</v>
      </c>
      <c r="H1103" s="135" t="s">
        <v>7458</v>
      </c>
      <c r="I1103" s="142">
        <v>46168.16488425926</v>
      </c>
      <c r="J1103" s="135" t="s">
        <v>11961</v>
      </c>
      <c r="K1103" s="135">
        <v>150.0</v>
      </c>
      <c r="L1103" s="135">
        <v>150.0</v>
      </c>
      <c r="M1103" s="135">
        <v>400.0</v>
      </c>
      <c r="N1103" s="143">
        <v>42766.0</v>
      </c>
      <c r="O1103" s="135" t="s">
        <v>1846</v>
      </c>
      <c r="P1103" s="135" t="s">
        <v>1767</v>
      </c>
      <c r="S1103" s="135" t="s">
        <v>1770</v>
      </c>
    </row>
    <row r="1104">
      <c r="A1104" s="135">
        <v>1103.0</v>
      </c>
      <c r="B1104" s="135" t="s">
        <v>11964</v>
      </c>
      <c r="C1104" s="135" t="s">
        <v>108</v>
      </c>
      <c r="D1104" s="135">
        <v>31.0</v>
      </c>
      <c r="E1104" s="135">
        <v>90.0</v>
      </c>
      <c r="F1104" s="135">
        <v>1.6</v>
      </c>
      <c r="H1104" s="135" t="s">
        <v>4984</v>
      </c>
      <c r="I1104" s="142">
        <v>46176.68855324074</v>
      </c>
      <c r="J1104" s="135" t="s">
        <v>3100</v>
      </c>
      <c r="K1104" s="135">
        <v>600.0</v>
      </c>
      <c r="L1104" s="135">
        <v>10.0</v>
      </c>
      <c r="M1104" s="135">
        <v>10.0</v>
      </c>
      <c r="N1104" s="143">
        <v>42270.0</v>
      </c>
      <c r="O1104" s="135" t="s">
        <v>1846</v>
      </c>
      <c r="P1104" s="135" t="s">
        <v>1767</v>
      </c>
      <c r="Q1104" s="135" t="s">
        <v>11970</v>
      </c>
      <c r="R1104" s="135">
        <v>54.0</v>
      </c>
      <c r="S1104" s="135" t="s">
        <v>2006</v>
      </c>
    </row>
    <row r="1105">
      <c r="A1105" s="135">
        <v>1104.0</v>
      </c>
      <c r="B1105" s="135" t="s">
        <v>11972</v>
      </c>
      <c r="C1105" s="135" t="s">
        <v>108</v>
      </c>
      <c r="D1105" s="135">
        <v>2.0</v>
      </c>
      <c r="E1105" s="135">
        <v>90.0</v>
      </c>
      <c r="H1105" s="135" t="s">
        <v>2999</v>
      </c>
      <c r="I1105" s="142">
        <v>46166.32481481481</v>
      </c>
      <c r="J1105" s="135" t="s">
        <v>1859</v>
      </c>
      <c r="K1105" s="135">
        <v>100.0</v>
      </c>
      <c r="L1105" s="135">
        <v>1100.0</v>
      </c>
      <c r="M1105" s="135">
        <v>1400.0</v>
      </c>
      <c r="N1105" s="143">
        <v>44879.0</v>
      </c>
      <c r="O1105" s="135" t="s">
        <v>1765</v>
      </c>
      <c r="P1105" s="135" t="s">
        <v>1767</v>
      </c>
      <c r="S1105" s="135" t="s">
        <v>1788</v>
      </c>
    </row>
    <row r="1106">
      <c r="A1106" s="135">
        <v>1105.0</v>
      </c>
      <c r="B1106" s="135" t="s">
        <v>11981</v>
      </c>
      <c r="C1106" s="135" t="s">
        <v>108</v>
      </c>
      <c r="D1106" s="135">
        <v>13.0</v>
      </c>
      <c r="E1106" s="135">
        <v>90.0</v>
      </c>
      <c r="H1106" s="135" t="s">
        <v>266</v>
      </c>
      <c r="I1106" s="142">
        <v>46181.0093287037</v>
      </c>
      <c r="J1106" s="135" t="s">
        <v>7372</v>
      </c>
      <c r="K1106" s="135">
        <v>300.0</v>
      </c>
      <c r="L1106" s="135">
        <v>8300.0</v>
      </c>
      <c r="M1106" s="135">
        <v>13000.0</v>
      </c>
      <c r="N1106" s="143">
        <v>43840.0</v>
      </c>
      <c r="O1106" s="135" t="s">
        <v>1765</v>
      </c>
      <c r="P1106" s="135" t="s">
        <v>1767</v>
      </c>
      <c r="S1106" s="135" t="s">
        <v>2648</v>
      </c>
    </row>
    <row r="1107">
      <c r="A1107" s="135">
        <v>1106.0</v>
      </c>
      <c r="B1107" s="135" t="s">
        <v>11990</v>
      </c>
      <c r="C1107" s="135" t="s">
        <v>108</v>
      </c>
      <c r="D1107" s="135">
        <v>2.0</v>
      </c>
      <c r="E1107" s="135">
        <v>90.0</v>
      </c>
      <c r="H1107" s="135" t="s">
        <v>1760</v>
      </c>
      <c r="I1107" s="142">
        <v>46176.80511574074</v>
      </c>
      <c r="J1107" s="135" t="s">
        <v>1893</v>
      </c>
      <c r="K1107" s="135">
        <v>450.0</v>
      </c>
      <c r="L1107" s="135">
        <v>14000.0</v>
      </c>
      <c r="M1107" s="135">
        <v>17000.0</v>
      </c>
      <c r="N1107" s="143">
        <v>42617.0</v>
      </c>
      <c r="O1107" s="135" t="s">
        <v>1765</v>
      </c>
      <c r="P1107" s="135" t="s">
        <v>1767</v>
      </c>
      <c r="S1107" s="135" t="s">
        <v>1770</v>
      </c>
    </row>
    <row r="1108">
      <c r="A1108" s="135">
        <v>1107.0</v>
      </c>
      <c r="B1108" s="135" t="s">
        <v>11996</v>
      </c>
      <c r="C1108" s="135" t="s">
        <v>108</v>
      </c>
      <c r="D1108" s="135">
        <v>21.0</v>
      </c>
      <c r="E1108" s="135">
        <v>90.0</v>
      </c>
      <c r="F1108" s="135">
        <v>7.0</v>
      </c>
      <c r="H1108" s="135" t="s">
        <v>1981</v>
      </c>
      <c r="I1108" s="142">
        <v>46168.98027777778</v>
      </c>
      <c r="J1108" s="135" t="s">
        <v>2303</v>
      </c>
      <c r="K1108" s="135">
        <v>1200.0</v>
      </c>
      <c r="L1108" s="135">
        <v>9100.0</v>
      </c>
      <c r="M1108" s="135">
        <v>31000.0</v>
      </c>
      <c r="N1108" s="143">
        <v>42268.0</v>
      </c>
      <c r="O1108" s="135" t="s">
        <v>1846</v>
      </c>
      <c r="P1108" s="135" t="s">
        <v>1767</v>
      </c>
      <c r="S1108" s="135" t="s">
        <v>1176</v>
      </c>
    </row>
    <row r="1109">
      <c r="A1109" s="135">
        <v>1108.0</v>
      </c>
      <c r="B1109" s="135" t="s">
        <v>3093</v>
      </c>
      <c r="C1109" s="135" t="s">
        <v>108</v>
      </c>
      <c r="D1109" s="135">
        <v>21.0</v>
      </c>
      <c r="E1109" s="135">
        <v>90.0</v>
      </c>
      <c r="F1109" s="135">
        <v>5.0</v>
      </c>
      <c r="H1109" s="135" t="s">
        <v>198</v>
      </c>
      <c r="I1109" s="142">
        <v>46183.649039351854</v>
      </c>
      <c r="J1109" s="135" t="s">
        <v>1859</v>
      </c>
      <c r="K1109" s="135">
        <v>1000.0</v>
      </c>
      <c r="L1109" s="135">
        <v>11000.0</v>
      </c>
      <c r="M1109" s="135">
        <v>15000.0</v>
      </c>
      <c r="N1109" s="143">
        <v>42541.0</v>
      </c>
      <c r="O1109" s="135" t="s">
        <v>1846</v>
      </c>
      <c r="P1109" s="135" t="s">
        <v>1767</v>
      </c>
      <c r="Q1109" s="135" t="s">
        <v>3103</v>
      </c>
      <c r="R1109" s="135" t="s">
        <v>3105</v>
      </c>
      <c r="S1109" s="135" t="s">
        <v>1176</v>
      </c>
    </row>
    <row r="1110">
      <c r="A1110" s="135">
        <v>1109.0</v>
      </c>
      <c r="B1110" s="135" t="s">
        <v>12006</v>
      </c>
      <c r="C1110" s="135" t="s">
        <v>108</v>
      </c>
      <c r="D1110" s="135">
        <v>65.0</v>
      </c>
      <c r="E1110" s="135">
        <v>90.0</v>
      </c>
      <c r="F1110" s="135">
        <v>1.6</v>
      </c>
      <c r="H1110" s="135" t="s">
        <v>1989</v>
      </c>
      <c r="I1110" s="142">
        <v>46187.38998842592</v>
      </c>
      <c r="J1110" s="135" t="s">
        <v>10024</v>
      </c>
      <c r="K1110" s="135">
        <v>500.0</v>
      </c>
      <c r="L1110" s="135">
        <v>1300.0</v>
      </c>
      <c r="M1110" s="135">
        <v>1300.0</v>
      </c>
      <c r="N1110" s="143">
        <v>42896.0</v>
      </c>
      <c r="O1110" s="135" t="s">
        <v>1765</v>
      </c>
      <c r="P1110" s="135" t="s">
        <v>1767</v>
      </c>
      <c r="S1110" s="135" t="s">
        <v>1817</v>
      </c>
    </row>
    <row r="1111">
      <c r="A1111" s="135">
        <v>1110.0</v>
      </c>
      <c r="B1111" s="135" t="s">
        <v>12015</v>
      </c>
      <c r="C1111" s="135" t="s">
        <v>108</v>
      </c>
      <c r="D1111" s="135">
        <v>56.0</v>
      </c>
      <c r="E1111" s="135">
        <v>90.0</v>
      </c>
      <c r="F1111" s="135">
        <v>9.0</v>
      </c>
      <c r="H1111" s="135" t="s">
        <v>1760</v>
      </c>
      <c r="I1111" s="142">
        <v>46188.57420138889</v>
      </c>
      <c r="J1111" s="135" t="s">
        <v>1795</v>
      </c>
      <c r="K1111" s="135">
        <v>1000.0</v>
      </c>
      <c r="L1111" s="135">
        <v>10000.0</v>
      </c>
      <c r="M1111" s="135">
        <v>15000.0</v>
      </c>
      <c r="N1111" s="143">
        <v>43840.0</v>
      </c>
      <c r="O1111" s="135" t="s">
        <v>3328</v>
      </c>
      <c r="P1111" s="135" t="s">
        <v>1767</v>
      </c>
      <c r="S1111" s="135" t="s">
        <v>1176</v>
      </c>
    </row>
    <row r="1112">
      <c r="A1112" s="135">
        <v>1111.0</v>
      </c>
      <c r="B1112" s="135" t="s">
        <v>12021</v>
      </c>
      <c r="C1112" s="135" t="s">
        <v>108</v>
      </c>
      <c r="D1112" s="135">
        <v>37.0</v>
      </c>
      <c r="E1112" s="135">
        <v>90.0</v>
      </c>
      <c r="F1112" s="135">
        <v>18.0</v>
      </c>
      <c r="H1112" s="135" t="s">
        <v>1981</v>
      </c>
      <c r="I1112" s="142">
        <v>46157.10300925926</v>
      </c>
      <c r="J1112" s="135" t="s">
        <v>1865</v>
      </c>
      <c r="K1112" s="135">
        <v>1400.0</v>
      </c>
      <c r="L1112" s="135">
        <v>25000.0</v>
      </c>
      <c r="M1112" s="135">
        <v>40000.0</v>
      </c>
      <c r="N1112" s="143">
        <v>43842.0</v>
      </c>
      <c r="O1112" s="135" t="s">
        <v>1765</v>
      </c>
      <c r="P1112" s="135" t="s">
        <v>1767</v>
      </c>
      <c r="Q1112" s="135" t="s">
        <v>12026</v>
      </c>
      <c r="R1112" s="135" t="s">
        <v>12029</v>
      </c>
      <c r="S1112" s="135" t="s">
        <v>1770</v>
      </c>
    </row>
    <row r="1113">
      <c r="A1113" s="135">
        <v>1112.0</v>
      </c>
      <c r="B1113" s="135" t="s">
        <v>12030</v>
      </c>
      <c r="C1113" s="135" t="s">
        <v>108</v>
      </c>
      <c r="D1113" s="135">
        <v>10.0</v>
      </c>
      <c r="E1113" s="135">
        <v>90.0</v>
      </c>
      <c r="F1113" s="135">
        <v>1.6</v>
      </c>
      <c r="H1113" s="135" t="s">
        <v>3503</v>
      </c>
      <c r="I1113" s="142">
        <v>46185.37401620371</v>
      </c>
      <c r="J1113" s="135" t="s">
        <v>6324</v>
      </c>
      <c r="K1113" s="135">
        <v>400.0</v>
      </c>
      <c r="L1113" s="135">
        <v>600.0</v>
      </c>
      <c r="M1113" s="135">
        <v>7400.0</v>
      </c>
      <c r="N1113" s="143">
        <v>42394.0</v>
      </c>
      <c r="O1113" s="135" t="s">
        <v>1903</v>
      </c>
      <c r="P1113" s="135" t="s">
        <v>1767</v>
      </c>
      <c r="S1113" s="135" t="s">
        <v>1770</v>
      </c>
    </row>
    <row r="1114">
      <c r="A1114" s="135">
        <v>1113.0</v>
      </c>
      <c r="B1114" s="135" t="s">
        <v>12036</v>
      </c>
      <c r="C1114" s="135" t="s">
        <v>108</v>
      </c>
      <c r="D1114" s="135">
        <v>40.0</v>
      </c>
      <c r="E1114" s="135">
        <v>90.0</v>
      </c>
      <c r="F1114" s="135">
        <v>2.5</v>
      </c>
      <c r="H1114" s="135" t="s">
        <v>313</v>
      </c>
      <c r="I1114" s="142">
        <v>46177.944918981484</v>
      </c>
      <c r="J1114" s="135" t="s">
        <v>2962</v>
      </c>
      <c r="K1114" s="135">
        <v>1500.0</v>
      </c>
      <c r="L1114" s="135">
        <v>7900.0</v>
      </c>
      <c r="M1114" s="135">
        <v>8400.0</v>
      </c>
      <c r="N1114" s="143">
        <v>42950.0</v>
      </c>
      <c r="O1114" s="135" t="s">
        <v>1765</v>
      </c>
      <c r="P1114" s="135" t="s">
        <v>1767</v>
      </c>
      <c r="S1114" s="135" t="s">
        <v>1770</v>
      </c>
    </row>
    <row r="1115">
      <c r="A1115" s="135">
        <v>1114.0</v>
      </c>
      <c r="B1115" s="135" t="s">
        <v>12044</v>
      </c>
      <c r="C1115" s="135" t="s">
        <v>108</v>
      </c>
      <c r="D1115" s="135">
        <v>57.0</v>
      </c>
      <c r="E1115" s="135">
        <v>90.0</v>
      </c>
      <c r="H1115" s="135" t="s">
        <v>3283</v>
      </c>
      <c r="I1115" s="142">
        <v>46167.43623842593</v>
      </c>
      <c r="J1115" s="135" t="s">
        <v>12046</v>
      </c>
      <c r="K1115" s="135">
        <v>500.0</v>
      </c>
      <c r="L1115" s="135">
        <v>100.0</v>
      </c>
      <c r="M1115" s="135">
        <v>150.0</v>
      </c>
      <c r="N1115" s="143">
        <v>43840.0</v>
      </c>
      <c r="O1115" s="135" t="s">
        <v>1765</v>
      </c>
      <c r="P1115" s="135" t="s">
        <v>1767</v>
      </c>
      <c r="S1115" s="135" t="s">
        <v>1832</v>
      </c>
    </row>
    <row r="1116">
      <c r="A1116" s="135">
        <v>1115.0</v>
      </c>
      <c r="B1116" s="135" t="s">
        <v>12050</v>
      </c>
      <c r="C1116" s="135" t="s">
        <v>108</v>
      </c>
      <c r="D1116" s="135">
        <v>54.0</v>
      </c>
      <c r="E1116" s="135">
        <v>80.0</v>
      </c>
      <c r="H1116" s="135" t="s">
        <v>5278</v>
      </c>
      <c r="I1116" s="142">
        <v>46171.836064814815</v>
      </c>
      <c r="J1116" s="135" t="s">
        <v>12053</v>
      </c>
      <c r="K1116" s="135">
        <v>400.0</v>
      </c>
      <c r="L1116" s="135">
        <v>700.0</v>
      </c>
      <c r="M1116" s="135">
        <v>5600.0</v>
      </c>
      <c r="N1116" s="143">
        <v>42731.0</v>
      </c>
      <c r="O1116" s="135" t="s">
        <v>1765</v>
      </c>
      <c r="P1116" s="135" t="s">
        <v>1767</v>
      </c>
      <c r="S1116" s="135" t="s">
        <v>1176</v>
      </c>
    </row>
    <row r="1117">
      <c r="A1117" s="135">
        <v>1116.0</v>
      </c>
      <c r="B1117" s="135" t="s">
        <v>12057</v>
      </c>
      <c r="C1117" s="135" t="s">
        <v>108</v>
      </c>
      <c r="D1117" s="135">
        <v>1.0</v>
      </c>
      <c r="E1117" s="135">
        <v>80.0</v>
      </c>
      <c r="F1117" s="135">
        <v>1.2</v>
      </c>
      <c r="H1117" s="135" t="s">
        <v>8746</v>
      </c>
      <c r="I1117" s="142">
        <v>46158.78534722222</v>
      </c>
      <c r="J1117" s="135" t="s">
        <v>1859</v>
      </c>
      <c r="K1117" s="135">
        <v>400.0</v>
      </c>
      <c r="L1117" s="135">
        <v>10.0</v>
      </c>
      <c r="M1117" s="135">
        <v>500.0</v>
      </c>
      <c r="N1117" s="143">
        <v>43839.0</v>
      </c>
      <c r="O1117" s="135" t="s">
        <v>1765</v>
      </c>
      <c r="P1117" s="135" t="s">
        <v>1767</v>
      </c>
      <c r="Q1117" s="135" t="s">
        <v>12063</v>
      </c>
      <c r="S1117" s="135" t="s">
        <v>1817</v>
      </c>
    </row>
    <row r="1118">
      <c r="A1118" s="135">
        <v>1117.0</v>
      </c>
      <c r="B1118" s="135" t="s">
        <v>3116</v>
      </c>
      <c r="C1118" s="135" t="s">
        <v>108</v>
      </c>
      <c r="D1118" s="135">
        <v>4.0</v>
      </c>
      <c r="E1118" s="135">
        <v>80.0</v>
      </c>
      <c r="F1118" s="135">
        <v>15.0</v>
      </c>
      <c r="H1118" s="135" t="s">
        <v>2681</v>
      </c>
      <c r="I1118" s="142">
        <v>46164.35089120371</v>
      </c>
      <c r="J1118" s="135" t="s">
        <v>2362</v>
      </c>
      <c r="K1118" s="135">
        <v>1600.0</v>
      </c>
      <c r="L1118" s="135">
        <v>2300.0</v>
      </c>
      <c r="M1118" s="135">
        <v>2900.0</v>
      </c>
      <c r="N1118" s="143">
        <v>43517.0</v>
      </c>
      <c r="O1118" s="135" t="s">
        <v>1765</v>
      </c>
      <c r="P1118" s="135" t="s">
        <v>1767</v>
      </c>
      <c r="Q1118" s="135" t="s">
        <v>3122</v>
      </c>
      <c r="R1118" s="135" t="s">
        <v>3123</v>
      </c>
      <c r="S1118" s="135" t="s">
        <v>1176</v>
      </c>
    </row>
    <row r="1119">
      <c r="A1119" s="135">
        <v>1118.0</v>
      </c>
      <c r="B1119" s="135" t="s">
        <v>12069</v>
      </c>
      <c r="C1119" s="135" t="s">
        <v>108</v>
      </c>
      <c r="D1119" s="135">
        <v>0.0</v>
      </c>
      <c r="E1119" s="135">
        <v>80.0</v>
      </c>
      <c r="F1119" s="135">
        <v>1.2</v>
      </c>
      <c r="H1119" s="135" t="s">
        <v>6328</v>
      </c>
      <c r="I1119" s="142">
        <v>46162.68990740741</v>
      </c>
      <c r="J1119" s="135" t="s">
        <v>2446</v>
      </c>
      <c r="K1119" s="135">
        <v>100.0</v>
      </c>
      <c r="L1119" s="135">
        <v>3100.0</v>
      </c>
      <c r="M1119" s="135">
        <v>3400.0</v>
      </c>
      <c r="N1119" s="143">
        <v>42256.0</v>
      </c>
      <c r="O1119" s="135" t="s">
        <v>1846</v>
      </c>
      <c r="P1119" s="135" t="s">
        <v>1767</v>
      </c>
      <c r="S1119" s="135" t="s">
        <v>5859</v>
      </c>
    </row>
    <row r="1120">
      <c r="A1120" s="135">
        <v>1119.0</v>
      </c>
      <c r="B1120" s="135" t="s">
        <v>12074</v>
      </c>
      <c r="C1120" s="135" t="s">
        <v>108</v>
      </c>
      <c r="D1120" s="135">
        <v>61.0</v>
      </c>
      <c r="E1120" s="135">
        <v>80.0</v>
      </c>
      <c r="H1120" s="135" t="s">
        <v>137</v>
      </c>
      <c r="I1120" s="142">
        <v>46181.92670138889</v>
      </c>
      <c r="J1120" s="135" t="s">
        <v>1920</v>
      </c>
      <c r="K1120" s="135">
        <v>150.0</v>
      </c>
      <c r="L1120" s="135">
        <v>7700.0</v>
      </c>
      <c r="M1120" s="135">
        <v>10000.0</v>
      </c>
      <c r="N1120" s="143">
        <v>43865.0</v>
      </c>
      <c r="O1120" s="135" t="s">
        <v>1846</v>
      </c>
      <c r="P1120" s="135" t="s">
        <v>1767</v>
      </c>
      <c r="S1120" s="135" t="s">
        <v>1770</v>
      </c>
    </row>
    <row r="1121">
      <c r="A1121" s="135">
        <v>1120.0</v>
      </c>
      <c r="B1121" s="135" t="s">
        <v>12079</v>
      </c>
      <c r="C1121" s="135" t="s">
        <v>108</v>
      </c>
      <c r="D1121" s="135">
        <v>55.0</v>
      </c>
      <c r="E1121" s="135">
        <v>80.0</v>
      </c>
      <c r="F1121" s="135">
        <v>7.0</v>
      </c>
      <c r="H1121" s="135" t="s">
        <v>4360</v>
      </c>
      <c r="I1121" s="142">
        <v>46157.07314814815</v>
      </c>
      <c r="J1121" s="135" t="s">
        <v>1859</v>
      </c>
      <c r="K1121" s="135">
        <v>100.0</v>
      </c>
      <c r="L1121" s="135">
        <v>6600.0</v>
      </c>
      <c r="M1121" s="135">
        <v>9800.0</v>
      </c>
      <c r="N1121" s="143">
        <v>42758.0</v>
      </c>
      <c r="O1121" s="135" t="s">
        <v>1846</v>
      </c>
      <c r="P1121" s="135" t="s">
        <v>1767</v>
      </c>
      <c r="Q1121" s="135" t="s">
        <v>12085</v>
      </c>
      <c r="R1121" s="135" t="s">
        <v>12086</v>
      </c>
      <c r="S1121" s="135" t="s">
        <v>1770</v>
      </c>
    </row>
    <row r="1122">
      <c r="A1122" s="135">
        <v>1121.0</v>
      </c>
      <c r="B1122" s="135" t="s">
        <v>12088</v>
      </c>
      <c r="C1122" s="135" t="s">
        <v>108</v>
      </c>
      <c r="D1122" s="135">
        <v>54.0</v>
      </c>
      <c r="E1122" s="135">
        <v>80.0</v>
      </c>
      <c r="F1122" s="135">
        <v>1.2</v>
      </c>
      <c r="G1122" s="135">
        <v>1.26</v>
      </c>
      <c r="H1122" s="135" t="s">
        <v>4600</v>
      </c>
      <c r="I1122" s="142">
        <v>46157.60493055556</v>
      </c>
      <c r="J1122" s="135" t="s">
        <v>2962</v>
      </c>
      <c r="K1122" s="135">
        <v>300.0</v>
      </c>
      <c r="L1122" s="135">
        <v>2200.0</v>
      </c>
      <c r="M1122" s="135">
        <v>3000.0</v>
      </c>
      <c r="N1122" s="143">
        <v>42265.0</v>
      </c>
      <c r="O1122" s="135" t="s">
        <v>1846</v>
      </c>
      <c r="P1122" s="135" t="s">
        <v>1767</v>
      </c>
      <c r="Q1122" s="135" t="s">
        <v>12094</v>
      </c>
      <c r="R1122" s="135" t="s">
        <v>12095</v>
      </c>
      <c r="S1122" s="135" t="s">
        <v>1788</v>
      </c>
    </row>
    <row r="1123">
      <c r="A1123" s="135">
        <v>1122.0</v>
      </c>
      <c r="B1123" s="135" t="s">
        <v>12097</v>
      </c>
      <c r="C1123" s="135" t="s">
        <v>108</v>
      </c>
      <c r="D1123" s="135">
        <v>7.0</v>
      </c>
      <c r="E1123" s="135">
        <v>80.0</v>
      </c>
      <c r="F1123" s="135">
        <v>6.0</v>
      </c>
      <c r="H1123" s="135" t="s">
        <v>2915</v>
      </c>
      <c r="I1123" s="142">
        <v>46159.894907407404</v>
      </c>
      <c r="J1123" s="135" t="s">
        <v>2100</v>
      </c>
      <c r="K1123" s="135">
        <v>300.0</v>
      </c>
      <c r="L1123" s="135">
        <v>1600.0</v>
      </c>
      <c r="M1123" s="135">
        <v>1900.0</v>
      </c>
      <c r="N1123" s="143">
        <v>43850.0</v>
      </c>
      <c r="O1123" s="135" t="s">
        <v>1846</v>
      </c>
      <c r="P1123" s="135" t="s">
        <v>1767</v>
      </c>
      <c r="S1123" s="135" t="s">
        <v>1770</v>
      </c>
    </row>
    <row r="1124">
      <c r="A1124" s="135">
        <v>1123.0</v>
      </c>
      <c r="B1124" s="135" t="s">
        <v>12105</v>
      </c>
      <c r="C1124" s="135" t="s">
        <v>108</v>
      </c>
      <c r="D1124" s="135">
        <v>18.0</v>
      </c>
      <c r="E1124" s="135">
        <v>80.0</v>
      </c>
      <c r="F1124" s="135">
        <v>4.5</v>
      </c>
      <c r="H1124" s="135" t="s">
        <v>198</v>
      </c>
      <c r="I1124" s="142">
        <v>46157.04070601852</v>
      </c>
      <c r="J1124" s="135" t="s">
        <v>1834</v>
      </c>
      <c r="K1124" s="135">
        <v>1200.0</v>
      </c>
      <c r="L1124" s="135">
        <v>3600.0</v>
      </c>
      <c r="M1124" s="135">
        <v>25000.0</v>
      </c>
      <c r="N1124" s="143">
        <v>43840.0</v>
      </c>
      <c r="O1124" s="135" t="s">
        <v>1846</v>
      </c>
      <c r="P1124" s="135" t="s">
        <v>1767</v>
      </c>
      <c r="Q1124" s="135" t="s">
        <v>12112</v>
      </c>
      <c r="R1124" s="135" t="s">
        <v>12113</v>
      </c>
      <c r="S1124" s="135" t="s">
        <v>1176</v>
      </c>
    </row>
    <row r="1125">
      <c r="A1125" s="135">
        <v>1124.0</v>
      </c>
      <c r="B1125" s="135" t="s">
        <v>12115</v>
      </c>
      <c r="C1125" s="135" t="s">
        <v>108</v>
      </c>
      <c r="D1125" s="135">
        <v>3.0</v>
      </c>
      <c r="E1125" s="135">
        <v>80.0</v>
      </c>
      <c r="F1125" s="135">
        <v>5.0</v>
      </c>
      <c r="H1125" s="135" t="s">
        <v>2604</v>
      </c>
      <c r="I1125" s="142">
        <v>46155.35954861111</v>
      </c>
      <c r="J1125" s="135" t="s">
        <v>12120</v>
      </c>
      <c r="K1125" s="135">
        <v>1900.0</v>
      </c>
      <c r="L1125" s="135">
        <v>2300.0</v>
      </c>
      <c r="M1125" s="135">
        <v>4400.0</v>
      </c>
      <c r="N1125" s="143">
        <v>43840.0</v>
      </c>
      <c r="O1125" s="135" t="s">
        <v>1765</v>
      </c>
      <c r="P1125" s="135" t="s">
        <v>1767</v>
      </c>
      <c r="Q1125" s="135" t="s">
        <v>12123</v>
      </c>
      <c r="R1125" s="135" t="s">
        <v>12124</v>
      </c>
      <c r="S1125" s="135" t="s">
        <v>1176</v>
      </c>
    </row>
    <row r="1126">
      <c r="A1126" s="135">
        <v>1125.0</v>
      </c>
      <c r="B1126" s="135" t="s">
        <v>12126</v>
      </c>
      <c r="C1126" s="135" t="s">
        <v>108</v>
      </c>
      <c r="D1126" s="135">
        <v>2.0</v>
      </c>
      <c r="E1126" s="135">
        <v>80.0</v>
      </c>
      <c r="F1126" s="135">
        <v>0.5</v>
      </c>
      <c r="H1126" s="135" t="s">
        <v>3718</v>
      </c>
      <c r="I1126" s="142">
        <v>46170.9194212963</v>
      </c>
      <c r="J1126" s="135" t="s">
        <v>1863</v>
      </c>
      <c r="K1126" s="135">
        <v>1100.0</v>
      </c>
      <c r="L1126" s="135">
        <v>700.0</v>
      </c>
      <c r="M1126" s="135">
        <v>1000.0</v>
      </c>
      <c r="N1126" s="143">
        <v>43842.0</v>
      </c>
      <c r="O1126" s="135" t="s">
        <v>1765</v>
      </c>
      <c r="P1126" s="135" t="s">
        <v>1767</v>
      </c>
      <c r="Q1126" s="135" t="s">
        <v>12131</v>
      </c>
      <c r="R1126" s="135" t="s">
        <v>12133</v>
      </c>
      <c r="S1126" s="135" t="s">
        <v>1176</v>
      </c>
    </row>
    <row r="1127">
      <c r="A1127" s="135">
        <v>1126.0</v>
      </c>
      <c r="B1127" s="135" t="s">
        <v>12136</v>
      </c>
      <c r="C1127" s="135" t="s">
        <v>108</v>
      </c>
      <c r="D1127" s="135">
        <v>54.0</v>
      </c>
      <c r="E1127" s="135">
        <v>80.0</v>
      </c>
      <c r="F1127" s="135">
        <v>2.5</v>
      </c>
      <c r="H1127" s="135" t="s">
        <v>313</v>
      </c>
      <c r="I1127" s="142">
        <v>46177.04440972222</v>
      </c>
      <c r="J1127" s="135" t="s">
        <v>1834</v>
      </c>
      <c r="K1127" s="135">
        <v>600.0</v>
      </c>
      <c r="L1127" s="135">
        <v>7600.0</v>
      </c>
      <c r="M1127" s="135">
        <v>8000.0</v>
      </c>
      <c r="N1127" s="143">
        <v>43968.0</v>
      </c>
      <c r="O1127" s="135" t="s">
        <v>1846</v>
      </c>
      <c r="P1127" s="135" t="s">
        <v>1767</v>
      </c>
      <c r="Q1127" s="135" t="s">
        <v>12141</v>
      </c>
      <c r="R1127" s="135">
        <v>79.0</v>
      </c>
      <c r="S1127" s="135" t="s">
        <v>2006</v>
      </c>
    </row>
    <row r="1128">
      <c r="A1128" s="135">
        <v>1127.0</v>
      </c>
      <c r="B1128" s="135" t="s">
        <v>12145</v>
      </c>
      <c r="C1128" s="135" t="s">
        <v>108</v>
      </c>
      <c r="D1128" s="135">
        <v>55.0</v>
      </c>
      <c r="E1128" s="135">
        <v>80.0</v>
      </c>
      <c r="H1128" s="135" t="s">
        <v>1981</v>
      </c>
      <c r="I1128" s="142">
        <v>46159.01288194444</v>
      </c>
      <c r="J1128" s="135" t="s">
        <v>1859</v>
      </c>
      <c r="K1128" s="135">
        <v>400.0</v>
      </c>
      <c r="L1128" s="135">
        <v>25000.0</v>
      </c>
      <c r="M1128" s="135">
        <v>41000.0</v>
      </c>
      <c r="N1128" s="143">
        <v>43841.0</v>
      </c>
      <c r="O1128" s="135" t="s">
        <v>1765</v>
      </c>
      <c r="P1128" s="135" t="s">
        <v>1767</v>
      </c>
      <c r="S1128" s="135" t="s">
        <v>1176</v>
      </c>
    </row>
    <row r="1129">
      <c r="A1129" s="135">
        <v>1128.0</v>
      </c>
      <c r="B1129" s="135" t="s">
        <v>12154</v>
      </c>
      <c r="C1129" s="135" t="s">
        <v>108</v>
      </c>
      <c r="D1129" s="135">
        <v>58.0</v>
      </c>
      <c r="E1129" s="135">
        <v>80.0</v>
      </c>
      <c r="F1129" s="135">
        <v>3.0</v>
      </c>
      <c r="H1129" s="135" t="s">
        <v>3283</v>
      </c>
      <c r="I1129" s="142">
        <v>46175.003657407404</v>
      </c>
      <c r="J1129" s="135" t="s">
        <v>2303</v>
      </c>
      <c r="K1129" s="135">
        <v>300.0</v>
      </c>
      <c r="L1129" s="135">
        <v>200.0</v>
      </c>
      <c r="M1129" s="135">
        <v>250.0</v>
      </c>
      <c r="N1129" s="143">
        <v>43840.0</v>
      </c>
      <c r="O1129" s="135" t="s">
        <v>1765</v>
      </c>
      <c r="P1129" s="135" t="s">
        <v>1767</v>
      </c>
      <c r="S1129" s="135" t="s">
        <v>1832</v>
      </c>
    </row>
    <row r="1130">
      <c r="A1130" s="135">
        <v>1129.0</v>
      </c>
      <c r="B1130" s="135" t="s">
        <v>12161</v>
      </c>
      <c r="C1130" s="135" t="s">
        <v>108</v>
      </c>
      <c r="D1130" s="135">
        <v>4.0</v>
      </c>
      <c r="E1130" s="135">
        <v>80.0</v>
      </c>
      <c r="H1130" s="135" t="s">
        <v>198</v>
      </c>
      <c r="I1130" s="142">
        <v>46157.31394675926</v>
      </c>
      <c r="J1130" s="135" t="s">
        <v>2592</v>
      </c>
      <c r="K1130" s="135">
        <v>1100.0</v>
      </c>
      <c r="L1130" s="135">
        <v>3600.0</v>
      </c>
      <c r="M1130" s="135">
        <v>25000.0</v>
      </c>
      <c r="N1130" s="143">
        <v>43841.0</v>
      </c>
      <c r="O1130" s="135" t="s">
        <v>1846</v>
      </c>
      <c r="P1130" s="135" t="s">
        <v>1767</v>
      </c>
      <c r="Q1130" s="135" t="s">
        <v>12168</v>
      </c>
      <c r="R1130" s="135" t="s">
        <v>12170</v>
      </c>
      <c r="S1130" s="135" t="s">
        <v>1176</v>
      </c>
    </row>
    <row r="1131">
      <c r="A1131" s="135">
        <v>1130.0</v>
      </c>
      <c r="B1131" s="135" t="s">
        <v>12172</v>
      </c>
      <c r="C1131" s="135" t="s">
        <v>108</v>
      </c>
      <c r="D1131" s="135">
        <v>41.0</v>
      </c>
      <c r="E1131" s="135">
        <v>80.0</v>
      </c>
      <c r="F1131" s="135">
        <v>0.5</v>
      </c>
      <c r="H1131" s="135" t="s">
        <v>198</v>
      </c>
      <c r="I1131" s="142">
        <v>46175.432291666664</v>
      </c>
      <c r="J1131" s="135" t="s">
        <v>7200</v>
      </c>
      <c r="K1131" s="135">
        <v>1500.0</v>
      </c>
      <c r="L1131" s="135">
        <v>13000.0</v>
      </c>
      <c r="M1131" s="135">
        <v>36000.0</v>
      </c>
      <c r="N1131" s="143">
        <v>43838.0</v>
      </c>
      <c r="O1131" s="135" t="s">
        <v>1765</v>
      </c>
      <c r="P1131" s="135" t="s">
        <v>1767</v>
      </c>
      <c r="Q1131" s="135" t="s">
        <v>12178</v>
      </c>
      <c r="R1131" s="135" t="s">
        <v>12180</v>
      </c>
      <c r="S1131" s="135" t="s">
        <v>1176</v>
      </c>
    </row>
    <row r="1132">
      <c r="A1132" s="135">
        <v>1131.0</v>
      </c>
      <c r="B1132" s="135" t="s">
        <v>3171</v>
      </c>
      <c r="C1132" s="135" t="s">
        <v>108</v>
      </c>
      <c r="D1132" s="135">
        <v>11.0</v>
      </c>
      <c r="E1132" s="135">
        <v>80.0</v>
      </c>
      <c r="F1132" s="135">
        <v>8.0</v>
      </c>
      <c r="H1132" s="135" t="s">
        <v>1760</v>
      </c>
      <c r="I1132" s="142">
        <v>46180.37991898148</v>
      </c>
      <c r="J1132" s="135" t="s">
        <v>3028</v>
      </c>
      <c r="K1132" s="135">
        <v>1200.0</v>
      </c>
      <c r="L1132" s="135">
        <v>14000.0</v>
      </c>
      <c r="M1132" s="135">
        <v>17000.0</v>
      </c>
      <c r="N1132" s="143">
        <v>43897.0</v>
      </c>
      <c r="O1132" s="135" t="s">
        <v>1765</v>
      </c>
      <c r="P1132" s="135" t="s">
        <v>1767</v>
      </c>
      <c r="S1132" s="135" t="s">
        <v>1770</v>
      </c>
    </row>
    <row r="1133">
      <c r="A1133" s="135">
        <v>1132.0</v>
      </c>
      <c r="B1133" s="135" t="s">
        <v>12190</v>
      </c>
      <c r="C1133" s="135" t="s">
        <v>108</v>
      </c>
      <c r="D1133" s="135">
        <v>2.0</v>
      </c>
      <c r="E1133" s="135">
        <v>80.0</v>
      </c>
      <c r="H1133" s="135" t="s">
        <v>12190</v>
      </c>
      <c r="I1133" s="142">
        <v>46169.839641203704</v>
      </c>
      <c r="J1133" s="135" t="s">
        <v>1827</v>
      </c>
      <c r="K1133" s="135">
        <v>900.0</v>
      </c>
      <c r="L1133" s="135">
        <v>20.0</v>
      </c>
      <c r="M1133" s="135">
        <v>200.0</v>
      </c>
      <c r="N1133" s="143">
        <v>43840.0</v>
      </c>
      <c r="O1133" s="135" t="s">
        <v>1765</v>
      </c>
      <c r="P1133" s="135" t="s">
        <v>1767</v>
      </c>
      <c r="S1133" s="135" t="s">
        <v>1871</v>
      </c>
    </row>
    <row r="1134">
      <c r="A1134" s="135">
        <v>1133.0</v>
      </c>
      <c r="B1134" s="135" t="s">
        <v>12197</v>
      </c>
      <c r="C1134" s="135" t="s">
        <v>108</v>
      </c>
      <c r="D1134" s="135">
        <v>23.0</v>
      </c>
      <c r="E1134" s="135">
        <v>80.0</v>
      </c>
      <c r="F1134" s="135">
        <v>5.0</v>
      </c>
      <c r="H1134" s="135" t="s">
        <v>1760</v>
      </c>
      <c r="I1134" s="142">
        <v>46169.209328703706</v>
      </c>
      <c r="J1134" s="135" t="s">
        <v>1795</v>
      </c>
      <c r="K1134" s="135">
        <v>3200.0</v>
      </c>
      <c r="L1134" s="135">
        <v>14000.0</v>
      </c>
      <c r="M1134" s="135">
        <v>17000.0</v>
      </c>
      <c r="N1134" s="143">
        <v>43840.0</v>
      </c>
      <c r="O1134" s="135" t="s">
        <v>1765</v>
      </c>
      <c r="P1134" s="135" t="s">
        <v>1767</v>
      </c>
      <c r="Q1134" s="135" t="s">
        <v>12201</v>
      </c>
      <c r="R1134" s="135" t="s">
        <v>12203</v>
      </c>
      <c r="S1134" s="135" t="s">
        <v>1770</v>
      </c>
    </row>
    <row r="1135">
      <c r="A1135" s="135">
        <v>1134.0</v>
      </c>
      <c r="B1135" s="135" t="s">
        <v>12206</v>
      </c>
      <c r="C1135" s="135" t="s">
        <v>108</v>
      </c>
      <c r="D1135" s="135">
        <v>57.0</v>
      </c>
      <c r="E1135" s="135">
        <v>80.0</v>
      </c>
      <c r="H1135" s="135" t="s">
        <v>313</v>
      </c>
      <c r="I1135" s="142">
        <v>46181.000810185185</v>
      </c>
      <c r="J1135" s="135" t="s">
        <v>7372</v>
      </c>
      <c r="K1135" s="135">
        <v>250.0</v>
      </c>
      <c r="L1135" s="135">
        <v>27000.0</v>
      </c>
      <c r="M1135" s="135">
        <v>32000.0</v>
      </c>
      <c r="N1135" s="143">
        <v>43841.0</v>
      </c>
      <c r="O1135" s="135" t="s">
        <v>1765</v>
      </c>
      <c r="P1135" s="135" t="s">
        <v>1767</v>
      </c>
      <c r="Q1135" s="135" t="s">
        <v>12210</v>
      </c>
      <c r="R1135" s="135">
        <v>81.0</v>
      </c>
      <c r="S1135" s="135" t="s">
        <v>7217</v>
      </c>
    </row>
    <row r="1136">
      <c r="A1136" s="135">
        <v>1135.0</v>
      </c>
      <c r="B1136" s="135" t="s">
        <v>12214</v>
      </c>
      <c r="C1136" s="135" t="s">
        <v>108</v>
      </c>
      <c r="D1136" s="135">
        <v>49.0</v>
      </c>
      <c r="E1136" s="135">
        <v>80.0</v>
      </c>
      <c r="F1136" s="135">
        <v>2.0</v>
      </c>
      <c r="G1136" s="135">
        <v>2.91</v>
      </c>
      <c r="H1136" s="135" t="s">
        <v>2909</v>
      </c>
      <c r="I1136" s="142">
        <v>46182.38259259259</v>
      </c>
      <c r="J1136" s="135" t="s">
        <v>1859</v>
      </c>
      <c r="K1136" s="135">
        <v>350.0</v>
      </c>
      <c r="L1136" s="135">
        <v>3600.0</v>
      </c>
      <c r="M1136" s="135">
        <v>4900.0</v>
      </c>
      <c r="N1136" s="143">
        <v>42249.0</v>
      </c>
      <c r="O1136" s="135" t="s">
        <v>1846</v>
      </c>
      <c r="P1136" s="135" t="s">
        <v>1767</v>
      </c>
      <c r="Q1136" s="135" t="s">
        <v>12218</v>
      </c>
      <c r="R1136" s="135" t="s">
        <v>12220</v>
      </c>
      <c r="S1136" s="135" t="s">
        <v>1788</v>
      </c>
    </row>
    <row r="1137">
      <c r="A1137" s="135">
        <v>1136.0</v>
      </c>
      <c r="B1137" s="135" t="s">
        <v>12222</v>
      </c>
      <c r="C1137" s="135" t="s">
        <v>108</v>
      </c>
      <c r="D1137" s="135">
        <v>34.0</v>
      </c>
      <c r="E1137" s="135">
        <v>80.0</v>
      </c>
      <c r="F1137" s="135">
        <v>6.0</v>
      </c>
      <c r="H1137" s="135" t="s">
        <v>198</v>
      </c>
      <c r="I1137" s="142">
        <v>46162.52850694444</v>
      </c>
      <c r="J1137" s="135" t="s">
        <v>12227</v>
      </c>
      <c r="K1137" s="135">
        <v>1400.0</v>
      </c>
      <c r="L1137" s="135">
        <v>13000.0</v>
      </c>
      <c r="M1137" s="135">
        <v>33000.0</v>
      </c>
      <c r="N1137" s="143">
        <v>43840.0</v>
      </c>
      <c r="O1137" s="135" t="s">
        <v>1765</v>
      </c>
      <c r="P1137" s="135" t="s">
        <v>1767</v>
      </c>
      <c r="S1137" s="135" t="s">
        <v>1176</v>
      </c>
    </row>
    <row r="1138">
      <c r="A1138" s="135">
        <v>1137.0</v>
      </c>
      <c r="B1138" s="135" t="s">
        <v>12232</v>
      </c>
      <c r="C1138" s="135" t="s">
        <v>108</v>
      </c>
      <c r="D1138" s="135">
        <v>46.0</v>
      </c>
      <c r="E1138" s="135">
        <v>80.0</v>
      </c>
      <c r="H1138" s="135" t="s">
        <v>112</v>
      </c>
      <c r="I1138" s="142">
        <v>46188.64457175926</v>
      </c>
      <c r="J1138" s="135" t="s">
        <v>12235</v>
      </c>
      <c r="K1138" s="135">
        <v>1300.0</v>
      </c>
      <c r="L1138" s="135">
        <v>29000.0</v>
      </c>
      <c r="M1138" s="135">
        <v>46000.0</v>
      </c>
      <c r="N1138" s="143">
        <v>43038.0</v>
      </c>
      <c r="O1138" s="135" t="s">
        <v>1765</v>
      </c>
      <c r="P1138" s="135" t="s">
        <v>1767</v>
      </c>
      <c r="Q1138" s="135" t="s">
        <v>12239</v>
      </c>
      <c r="R1138" s="135" t="s">
        <v>12240</v>
      </c>
      <c r="S1138" s="135" t="s">
        <v>1871</v>
      </c>
    </row>
    <row r="1139">
      <c r="A1139" s="135">
        <v>1138.0</v>
      </c>
      <c r="B1139" s="135" t="s">
        <v>12244</v>
      </c>
      <c r="C1139" s="135" t="s">
        <v>108</v>
      </c>
      <c r="D1139" s="135">
        <v>2.0</v>
      </c>
      <c r="E1139" s="135">
        <v>80.0</v>
      </c>
      <c r="F1139" s="135">
        <v>1.8</v>
      </c>
      <c r="H1139" s="135" t="s">
        <v>12244</v>
      </c>
      <c r="I1139" s="142">
        <v>46170.06663194444</v>
      </c>
      <c r="J1139" s="135" t="s">
        <v>6324</v>
      </c>
      <c r="K1139" s="135">
        <v>1200.0</v>
      </c>
      <c r="L1139" s="135">
        <v>20.0</v>
      </c>
      <c r="M1139" s="135">
        <v>1200.0</v>
      </c>
      <c r="N1139" s="143">
        <v>42814.0</v>
      </c>
      <c r="O1139" s="135" t="s">
        <v>1903</v>
      </c>
      <c r="P1139" s="135" t="s">
        <v>1767</v>
      </c>
      <c r="S1139" s="135" t="s">
        <v>1770</v>
      </c>
    </row>
    <row r="1140">
      <c r="A1140" s="135">
        <v>1139.0</v>
      </c>
      <c r="B1140" s="135" t="s">
        <v>3211</v>
      </c>
      <c r="C1140" s="135" t="s">
        <v>108</v>
      </c>
      <c r="D1140" s="135">
        <v>43.0</v>
      </c>
      <c r="E1140" s="135">
        <v>80.0</v>
      </c>
      <c r="F1140" s="135">
        <v>7.0</v>
      </c>
      <c r="H1140" s="135" t="s">
        <v>107</v>
      </c>
      <c r="I1140" s="142">
        <v>46165.26478009259</v>
      </c>
      <c r="J1140" s="135" t="s">
        <v>1893</v>
      </c>
      <c r="K1140" s="135">
        <v>1000.0</v>
      </c>
      <c r="L1140" s="135">
        <v>600.0</v>
      </c>
      <c r="M1140" s="135">
        <v>1200.0</v>
      </c>
      <c r="N1140" s="143">
        <v>43640.0</v>
      </c>
      <c r="O1140" s="135" t="s">
        <v>1765</v>
      </c>
      <c r="P1140" s="135" t="s">
        <v>1767</v>
      </c>
      <c r="Q1140" s="135" t="s">
        <v>3219</v>
      </c>
      <c r="R1140" s="135" t="s">
        <v>3220</v>
      </c>
      <c r="S1140" s="135" t="s">
        <v>1176</v>
      </c>
    </row>
    <row r="1141">
      <c r="A1141" s="135">
        <v>1140.0</v>
      </c>
      <c r="B1141" s="135" t="s">
        <v>12257</v>
      </c>
      <c r="C1141" s="135" t="s">
        <v>108</v>
      </c>
      <c r="D1141" s="135">
        <v>43.0</v>
      </c>
      <c r="E1141" s="135">
        <v>80.0</v>
      </c>
      <c r="F1141" s="135">
        <v>5.0</v>
      </c>
      <c r="H1141" s="135" t="s">
        <v>10080</v>
      </c>
      <c r="I1141" s="142">
        <v>46187.853368055556</v>
      </c>
      <c r="J1141" s="135" t="s">
        <v>1859</v>
      </c>
      <c r="K1141" s="135">
        <v>300.0</v>
      </c>
      <c r="L1141" s="135">
        <v>800.0</v>
      </c>
      <c r="M1141" s="135">
        <v>1800.0</v>
      </c>
      <c r="N1141" s="143">
        <v>43839.0</v>
      </c>
      <c r="O1141" s="135" t="s">
        <v>1846</v>
      </c>
      <c r="P1141" s="135" t="s">
        <v>1767</v>
      </c>
      <c r="Q1141" s="135" t="s">
        <v>12262</v>
      </c>
      <c r="R1141" s="135" t="s">
        <v>12263</v>
      </c>
      <c r="S1141" s="135" t="s">
        <v>1176</v>
      </c>
    </row>
    <row r="1142">
      <c r="A1142" s="135">
        <v>1141.0</v>
      </c>
      <c r="B1142" s="135" t="s">
        <v>12265</v>
      </c>
      <c r="C1142" s="135" t="s">
        <v>108</v>
      </c>
      <c r="D1142" s="135">
        <v>66.0</v>
      </c>
      <c r="E1142" s="135">
        <v>80.0</v>
      </c>
      <c r="F1142" s="135">
        <v>2.0</v>
      </c>
      <c r="H1142" s="135" t="s">
        <v>5529</v>
      </c>
      <c r="I1142" s="142">
        <v>46182.201469907406</v>
      </c>
      <c r="J1142" s="135" t="s">
        <v>1834</v>
      </c>
      <c r="K1142" s="135">
        <v>200.0</v>
      </c>
      <c r="L1142" s="135">
        <v>1800.0</v>
      </c>
      <c r="M1142" s="135">
        <v>2300.0</v>
      </c>
      <c r="N1142" s="143">
        <v>42695.0</v>
      </c>
      <c r="O1142" s="135" t="s">
        <v>1846</v>
      </c>
      <c r="P1142" s="135" t="s">
        <v>1767</v>
      </c>
      <c r="Q1142" s="135" t="s">
        <v>12271</v>
      </c>
      <c r="R1142" s="135" t="s">
        <v>12274</v>
      </c>
      <c r="S1142" s="135" t="s">
        <v>1770</v>
      </c>
    </row>
    <row r="1143">
      <c r="A1143" s="135">
        <v>1142.0</v>
      </c>
      <c r="B1143" s="135" t="s">
        <v>12275</v>
      </c>
      <c r="C1143" s="135" t="s">
        <v>108</v>
      </c>
      <c r="D1143" s="135">
        <v>68.0</v>
      </c>
      <c r="E1143" s="135">
        <v>80.0</v>
      </c>
      <c r="F1143" s="135">
        <v>2.0</v>
      </c>
      <c r="H1143" s="135" t="s">
        <v>6312</v>
      </c>
      <c r="I1143" s="142">
        <v>46156.85236111111</v>
      </c>
      <c r="J1143" s="135" t="s">
        <v>12279</v>
      </c>
      <c r="K1143" s="135">
        <v>600.0</v>
      </c>
      <c r="L1143" s="135">
        <v>19000.0</v>
      </c>
      <c r="M1143" s="135">
        <v>21000.0</v>
      </c>
      <c r="N1143" s="143">
        <v>43840.0</v>
      </c>
      <c r="O1143" s="135" t="s">
        <v>1765</v>
      </c>
      <c r="P1143" s="135" t="s">
        <v>1767</v>
      </c>
      <c r="Q1143" s="135" t="s">
        <v>12283</v>
      </c>
      <c r="R1143" s="135" t="s">
        <v>12284</v>
      </c>
      <c r="S1143" s="135" t="s">
        <v>1770</v>
      </c>
    </row>
    <row r="1144">
      <c r="A1144" s="135">
        <v>1143.0</v>
      </c>
      <c r="B1144" s="135" t="s">
        <v>12287</v>
      </c>
      <c r="C1144" s="135" t="s">
        <v>108</v>
      </c>
      <c r="D1144" s="135">
        <v>83.0</v>
      </c>
      <c r="E1144" s="135">
        <v>80.0</v>
      </c>
      <c r="F1144" s="135">
        <v>7.0</v>
      </c>
      <c r="H1144" s="135" t="s">
        <v>3793</v>
      </c>
      <c r="I1144" s="142">
        <v>46165.58692129629</v>
      </c>
      <c r="J1144" s="135" t="s">
        <v>12293</v>
      </c>
      <c r="K1144" s="135">
        <v>1100.0</v>
      </c>
      <c r="L1144" s="135">
        <v>1000.0</v>
      </c>
      <c r="M1144" s="135">
        <v>26000.0</v>
      </c>
      <c r="N1144" s="143">
        <v>42683.0</v>
      </c>
      <c r="O1144" s="135" t="s">
        <v>1903</v>
      </c>
      <c r="P1144" s="135" t="s">
        <v>1767</v>
      </c>
      <c r="Q1144" s="135" t="s">
        <v>12297</v>
      </c>
      <c r="R1144" s="135" t="s">
        <v>12299</v>
      </c>
      <c r="S1144" s="135" t="s">
        <v>1770</v>
      </c>
    </row>
    <row r="1145">
      <c r="A1145" s="135">
        <v>1144.0</v>
      </c>
      <c r="B1145" s="135" t="s">
        <v>12302</v>
      </c>
      <c r="C1145" s="135" t="s">
        <v>108</v>
      </c>
      <c r="D1145" s="135">
        <v>33.0</v>
      </c>
      <c r="E1145" s="135">
        <v>80.0</v>
      </c>
      <c r="H1145" s="135" t="s">
        <v>198</v>
      </c>
      <c r="I1145" s="142">
        <v>46163.77972222222</v>
      </c>
      <c r="J1145" s="135" t="s">
        <v>3658</v>
      </c>
      <c r="K1145" s="135">
        <v>100.0</v>
      </c>
      <c r="L1145" s="135">
        <v>9500.0</v>
      </c>
      <c r="M1145" s="135">
        <v>14000.0</v>
      </c>
      <c r="N1145" s="143">
        <v>43861.0</v>
      </c>
      <c r="O1145" s="135" t="s">
        <v>1846</v>
      </c>
      <c r="P1145" s="135" t="s">
        <v>1767</v>
      </c>
      <c r="Q1145" s="135" t="s">
        <v>12307</v>
      </c>
      <c r="S1145" s="135" t="s">
        <v>1770</v>
      </c>
    </row>
    <row r="1146">
      <c r="A1146" s="135">
        <v>1145.0</v>
      </c>
      <c r="B1146" s="135" t="s">
        <v>12310</v>
      </c>
      <c r="C1146" s="135" t="s">
        <v>108</v>
      </c>
      <c r="D1146" s="135">
        <v>63.0</v>
      </c>
      <c r="E1146" s="135">
        <v>80.0</v>
      </c>
      <c r="F1146" s="135">
        <v>3.0</v>
      </c>
      <c r="H1146" s="135" t="s">
        <v>1760</v>
      </c>
      <c r="I1146" s="142">
        <v>46154.42322916666</v>
      </c>
      <c r="J1146" s="135" t="s">
        <v>3658</v>
      </c>
      <c r="K1146" s="135">
        <v>1800.0</v>
      </c>
      <c r="L1146" s="135">
        <v>28000.0</v>
      </c>
      <c r="M1146" s="135">
        <v>44000.0</v>
      </c>
      <c r="N1146" s="143">
        <v>43842.0</v>
      </c>
      <c r="O1146" s="135" t="s">
        <v>1765</v>
      </c>
      <c r="P1146" s="135" t="s">
        <v>1767</v>
      </c>
      <c r="S1146" s="135" t="s">
        <v>1176</v>
      </c>
    </row>
    <row r="1147">
      <c r="A1147" s="135">
        <v>1146.0</v>
      </c>
      <c r="B1147" s="135" t="s">
        <v>12319</v>
      </c>
      <c r="C1147" s="135" t="s">
        <v>108</v>
      </c>
      <c r="D1147" s="135">
        <v>26.0</v>
      </c>
      <c r="E1147" s="135">
        <v>80.0</v>
      </c>
      <c r="H1147" s="135" t="s">
        <v>3062</v>
      </c>
      <c r="I1147" s="142">
        <v>46177.97703703704</v>
      </c>
      <c r="J1147" s="135" t="s">
        <v>4089</v>
      </c>
      <c r="K1147" s="135">
        <v>1800.0</v>
      </c>
      <c r="L1147" s="135">
        <v>1700.0</v>
      </c>
      <c r="M1147" s="135">
        <v>1900.0</v>
      </c>
      <c r="N1147" s="143">
        <v>43841.0</v>
      </c>
      <c r="O1147" s="135" t="s">
        <v>1765</v>
      </c>
      <c r="P1147" s="135" t="s">
        <v>1767</v>
      </c>
      <c r="S1147" s="135" t="s">
        <v>1176</v>
      </c>
    </row>
    <row r="1148">
      <c r="A1148" s="135">
        <v>1147.0</v>
      </c>
      <c r="B1148" s="135" t="s">
        <v>12323</v>
      </c>
      <c r="C1148" s="135" t="s">
        <v>108</v>
      </c>
      <c r="D1148" s="135">
        <v>1.0</v>
      </c>
      <c r="E1148" s="135">
        <v>80.0</v>
      </c>
      <c r="H1148" s="135" t="s">
        <v>12324</v>
      </c>
      <c r="I1148" s="142">
        <v>46163.46548611111</v>
      </c>
      <c r="J1148" s="135" t="s">
        <v>2303</v>
      </c>
      <c r="K1148" s="135">
        <v>90.0</v>
      </c>
      <c r="L1148" s="135">
        <v>400.0</v>
      </c>
      <c r="M1148" s="135">
        <v>450.0</v>
      </c>
      <c r="N1148" s="143">
        <v>44874.0</v>
      </c>
      <c r="O1148" s="135" t="s">
        <v>3823</v>
      </c>
      <c r="P1148" s="135" t="s">
        <v>1767</v>
      </c>
      <c r="S1148" s="135" t="s">
        <v>1817</v>
      </c>
    </row>
    <row r="1149">
      <c r="A1149" s="135">
        <v>1148.0</v>
      </c>
      <c r="B1149" s="135" t="s">
        <v>12330</v>
      </c>
      <c r="C1149" s="135" t="s">
        <v>108</v>
      </c>
      <c r="D1149" s="135">
        <v>91.0</v>
      </c>
      <c r="E1149" s="135">
        <v>70.0</v>
      </c>
      <c r="F1149" s="135">
        <v>6.0</v>
      </c>
      <c r="H1149" s="135" t="s">
        <v>2158</v>
      </c>
      <c r="I1149" s="142">
        <v>46178.623240740744</v>
      </c>
      <c r="J1149" s="135" t="s">
        <v>7200</v>
      </c>
      <c r="K1149" s="135">
        <v>1500.0</v>
      </c>
      <c r="L1149" s="135">
        <v>45000.0</v>
      </c>
      <c r="M1149" s="135">
        <v>764000.0</v>
      </c>
      <c r="N1149" s="143">
        <v>43839.0</v>
      </c>
      <c r="O1149" s="135" t="s">
        <v>1765</v>
      </c>
      <c r="P1149" s="135" t="s">
        <v>1767</v>
      </c>
      <c r="S1149" s="135" t="s">
        <v>1871</v>
      </c>
    </row>
    <row r="1150">
      <c r="A1150" s="135">
        <v>1149.0</v>
      </c>
      <c r="B1150" s="135" t="s">
        <v>12335</v>
      </c>
      <c r="C1150" s="135" t="s">
        <v>108</v>
      </c>
      <c r="D1150" s="135">
        <v>49.0</v>
      </c>
      <c r="E1150" s="135">
        <v>70.0</v>
      </c>
      <c r="F1150" s="135">
        <v>10.0</v>
      </c>
      <c r="H1150" s="135" t="s">
        <v>6190</v>
      </c>
      <c r="I1150" s="142">
        <v>46180.61568287037</v>
      </c>
      <c r="J1150" s="135" t="s">
        <v>1762</v>
      </c>
      <c r="K1150" s="135">
        <v>700.0</v>
      </c>
      <c r="L1150" s="135">
        <v>150.0</v>
      </c>
      <c r="M1150" s="135">
        <v>700.0</v>
      </c>
      <c r="N1150" s="143">
        <v>43139.0</v>
      </c>
      <c r="O1150" s="135" t="s">
        <v>1765</v>
      </c>
      <c r="P1150" s="135" t="s">
        <v>1767</v>
      </c>
      <c r="S1150" s="135" t="s">
        <v>1176</v>
      </c>
    </row>
    <row r="1151">
      <c r="A1151" s="135">
        <v>1150.0</v>
      </c>
      <c r="B1151" s="135" t="s">
        <v>12341</v>
      </c>
      <c r="C1151" s="135" t="s">
        <v>108</v>
      </c>
      <c r="D1151" s="135">
        <v>9.0</v>
      </c>
      <c r="E1151" s="135">
        <v>70.0</v>
      </c>
      <c r="F1151" s="135">
        <v>1.3</v>
      </c>
      <c r="G1151" s="135">
        <v>0.94</v>
      </c>
      <c r="H1151" s="135" t="s">
        <v>1989</v>
      </c>
      <c r="I1151" s="142">
        <v>46162.517604166664</v>
      </c>
      <c r="J1151" s="135" t="s">
        <v>2303</v>
      </c>
      <c r="K1151" s="135">
        <v>250.0</v>
      </c>
      <c r="L1151" s="135">
        <v>900.0</v>
      </c>
      <c r="M1151" s="135">
        <v>900.0</v>
      </c>
      <c r="N1151" s="143">
        <v>42268.0</v>
      </c>
      <c r="O1151" s="135" t="s">
        <v>3349</v>
      </c>
      <c r="P1151" s="135" t="s">
        <v>1767</v>
      </c>
      <c r="Q1151" s="135" t="s">
        <v>12348</v>
      </c>
      <c r="R1151" s="135" t="s">
        <v>12350</v>
      </c>
      <c r="S1151" s="135" t="s">
        <v>6827</v>
      </c>
    </row>
    <row r="1152">
      <c r="A1152" s="135">
        <v>1151.0</v>
      </c>
      <c r="B1152" s="135" t="s">
        <v>12353</v>
      </c>
      <c r="C1152" s="135" t="s">
        <v>108</v>
      </c>
      <c r="D1152" s="135">
        <v>26.0</v>
      </c>
      <c r="E1152" s="135">
        <v>70.0</v>
      </c>
      <c r="F1152" s="135">
        <v>1.2</v>
      </c>
      <c r="H1152" s="135" t="s">
        <v>5935</v>
      </c>
      <c r="I1152" s="142">
        <v>46184.56756944444</v>
      </c>
      <c r="J1152" s="135" t="s">
        <v>1834</v>
      </c>
      <c r="K1152" s="135">
        <v>80.0</v>
      </c>
      <c r="L1152" s="135">
        <v>2400.0</v>
      </c>
      <c r="M1152" s="135">
        <v>2600.0</v>
      </c>
      <c r="N1152" s="143">
        <v>42430.0</v>
      </c>
      <c r="O1152" s="135" t="s">
        <v>2932</v>
      </c>
      <c r="P1152" s="135" t="s">
        <v>1767</v>
      </c>
      <c r="S1152" s="135" t="s">
        <v>1770</v>
      </c>
    </row>
    <row r="1153">
      <c r="A1153" s="135">
        <v>1152.0</v>
      </c>
      <c r="B1153" s="135" t="s">
        <v>12358</v>
      </c>
      <c r="C1153" s="135" t="s">
        <v>108</v>
      </c>
      <c r="D1153" s="135">
        <v>62.0</v>
      </c>
      <c r="E1153" s="135">
        <v>70.0</v>
      </c>
      <c r="F1153" s="135">
        <v>2.0</v>
      </c>
      <c r="H1153" s="135" t="s">
        <v>5822</v>
      </c>
      <c r="I1153" s="142">
        <v>46168.37458333333</v>
      </c>
      <c r="J1153" s="135" t="s">
        <v>4168</v>
      </c>
      <c r="K1153" s="135">
        <v>150.0</v>
      </c>
      <c r="L1153" s="135">
        <v>350.0</v>
      </c>
      <c r="M1153" s="135">
        <v>450.0</v>
      </c>
      <c r="N1153" s="143">
        <v>44057.0</v>
      </c>
      <c r="O1153" s="135" t="s">
        <v>2932</v>
      </c>
      <c r="P1153" s="135" t="s">
        <v>1767</v>
      </c>
      <c r="S1153" s="135" t="s">
        <v>1788</v>
      </c>
    </row>
    <row r="1154">
      <c r="A1154" s="135">
        <v>1153.0</v>
      </c>
      <c r="B1154" s="135" t="s">
        <v>12365</v>
      </c>
      <c r="C1154" s="135" t="s">
        <v>108</v>
      </c>
      <c r="D1154" s="135">
        <v>42.0</v>
      </c>
      <c r="E1154" s="135">
        <v>70.0</v>
      </c>
      <c r="F1154" s="135">
        <v>5.0</v>
      </c>
      <c r="H1154" s="135" t="s">
        <v>2250</v>
      </c>
      <c r="I1154" s="142">
        <v>46179.75435185185</v>
      </c>
      <c r="J1154" s="135" t="s">
        <v>3534</v>
      </c>
      <c r="K1154" s="135">
        <v>200.0</v>
      </c>
      <c r="L1154" s="135">
        <v>2300.0</v>
      </c>
      <c r="M1154" s="135">
        <v>21000.0</v>
      </c>
      <c r="N1154" s="143">
        <v>44649.0</v>
      </c>
      <c r="O1154" s="135" t="s">
        <v>1846</v>
      </c>
      <c r="P1154" s="135" t="s">
        <v>1767</v>
      </c>
      <c r="S1154" s="135" t="s">
        <v>1176</v>
      </c>
    </row>
    <row r="1155">
      <c r="A1155" s="135">
        <v>1154.0</v>
      </c>
      <c r="B1155" s="135" t="s">
        <v>12370</v>
      </c>
      <c r="C1155" s="135" t="s">
        <v>108</v>
      </c>
      <c r="D1155" s="135">
        <v>3.0</v>
      </c>
      <c r="E1155" s="135">
        <v>70.0</v>
      </c>
      <c r="F1155" s="135">
        <v>1.5</v>
      </c>
      <c r="H1155" s="135" t="s">
        <v>12370</v>
      </c>
      <c r="I1155" s="142">
        <v>46185.04309027778</v>
      </c>
      <c r="J1155" s="135" t="s">
        <v>1795</v>
      </c>
      <c r="K1155" s="135">
        <v>600.0</v>
      </c>
      <c r="L1155" s="135">
        <v>20.0</v>
      </c>
      <c r="M1155" s="135">
        <v>900.0</v>
      </c>
      <c r="N1155" s="143">
        <v>43695.0</v>
      </c>
      <c r="O1155" s="135" t="s">
        <v>1765</v>
      </c>
      <c r="P1155" s="135" t="s">
        <v>1767</v>
      </c>
      <c r="S1155" s="135" t="s">
        <v>12375</v>
      </c>
    </row>
    <row r="1156">
      <c r="A1156" s="135">
        <v>1155.0</v>
      </c>
      <c r="B1156" s="135" t="s">
        <v>12378</v>
      </c>
      <c r="C1156" s="135" t="s">
        <v>108</v>
      </c>
      <c r="D1156" s="135">
        <v>13.0</v>
      </c>
      <c r="E1156" s="135">
        <v>70.0</v>
      </c>
      <c r="F1156" s="135">
        <v>1.2</v>
      </c>
      <c r="G1156" s="135">
        <v>0.91</v>
      </c>
      <c r="H1156" s="135" t="s">
        <v>3503</v>
      </c>
      <c r="I1156" s="142">
        <v>46188.84712962963</v>
      </c>
      <c r="J1156" s="135" t="s">
        <v>6324</v>
      </c>
      <c r="K1156" s="135">
        <v>400.0</v>
      </c>
      <c r="L1156" s="135">
        <v>500.0</v>
      </c>
      <c r="M1156" s="135">
        <v>7500.0</v>
      </c>
      <c r="N1156" s="143">
        <v>42294.0</v>
      </c>
      <c r="O1156" s="135" t="s">
        <v>1903</v>
      </c>
      <c r="P1156" s="135" t="s">
        <v>1767</v>
      </c>
      <c r="S1156" s="135" t="s">
        <v>1770</v>
      </c>
    </row>
    <row r="1157">
      <c r="A1157" s="135">
        <v>1156.0</v>
      </c>
      <c r="B1157" s="135" t="s">
        <v>12385</v>
      </c>
      <c r="C1157" s="135" t="s">
        <v>108</v>
      </c>
      <c r="D1157" s="135">
        <v>41.0</v>
      </c>
      <c r="E1157" s="135">
        <v>70.0</v>
      </c>
      <c r="H1157" s="135" t="s">
        <v>3846</v>
      </c>
      <c r="I1157" s="142">
        <v>46170.25775462963</v>
      </c>
      <c r="J1157" s="135" t="s">
        <v>1834</v>
      </c>
      <c r="K1157" s="135">
        <v>450.0</v>
      </c>
      <c r="L1157" s="135">
        <v>250.0</v>
      </c>
      <c r="M1157" s="135">
        <v>2900.0</v>
      </c>
      <c r="N1157" s="143">
        <v>43842.0</v>
      </c>
      <c r="O1157" s="135" t="s">
        <v>1846</v>
      </c>
      <c r="P1157" s="135" t="s">
        <v>1767</v>
      </c>
      <c r="S1157" s="135" t="s">
        <v>1176</v>
      </c>
    </row>
    <row r="1158">
      <c r="A1158" s="135">
        <v>1157.0</v>
      </c>
      <c r="B1158" s="135" t="s">
        <v>12390</v>
      </c>
      <c r="C1158" s="135" t="s">
        <v>108</v>
      </c>
      <c r="D1158" s="135">
        <v>11.0</v>
      </c>
      <c r="E1158" s="135">
        <v>70.0</v>
      </c>
      <c r="F1158" s="135">
        <v>6.0</v>
      </c>
      <c r="H1158" s="135" t="s">
        <v>2604</v>
      </c>
      <c r="I1158" s="142">
        <v>46156.46295138889</v>
      </c>
      <c r="J1158" s="135" t="s">
        <v>2100</v>
      </c>
      <c r="K1158" s="135">
        <v>1600.0</v>
      </c>
      <c r="L1158" s="135">
        <v>2300.0</v>
      </c>
      <c r="M1158" s="135">
        <v>4400.0</v>
      </c>
      <c r="N1158" s="143">
        <v>43836.0</v>
      </c>
      <c r="O1158" s="135" t="s">
        <v>1765</v>
      </c>
      <c r="P1158" s="135" t="s">
        <v>1767</v>
      </c>
      <c r="Q1158" s="135" t="s">
        <v>12395</v>
      </c>
      <c r="R1158" s="135" t="s">
        <v>12397</v>
      </c>
      <c r="S1158" s="135" t="s">
        <v>1176</v>
      </c>
    </row>
    <row r="1159">
      <c r="A1159" s="135">
        <v>1158.0</v>
      </c>
      <c r="B1159" s="135" t="s">
        <v>12398</v>
      </c>
      <c r="C1159" s="135" t="s">
        <v>108</v>
      </c>
      <c r="D1159" s="135">
        <v>42.0</v>
      </c>
      <c r="E1159" s="135">
        <v>70.0</v>
      </c>
      <c r="F1159" s="135">
        <v>2.0</v>
      </c>
      <c r="H1159" s="135" t="s">
        <v>2909</v>
      </c>
      <c r="I1159" s="142">
        <v>46190.35796296296</v>
      </c>
      <c r="J1159" s="135" t="s">
        <v>12403</v>
      </c>
      <c r="K1159" s="135">
        <v>90.0</v>
      </c>
      <c r="L1159" s="135">
        <v>3700.0</v>
      </c>
      <c r="M1159" s="135">
        <v>5200.0</v>
      </c>
      <c r="N1159" s="143">
        <v>42257.0</v>
      </c>
      <c r="O1159" s="135" t="s">
        <v>2932</v>
      </c>
      <c r="P1159" s="135" t="s">
        <v>1767</v>
      </c>
      <c r="S1159" s="135" t="s">
        <v>1788</v>
      </c>
    </row>
    <row r="1160">
      <c r="A1160" s="135">
        <v>1159.0</v>
      </c>
      <c r="B1160" s="135" t="s">
        <v>12408</v>
      </c>
      <c r="C1160" s="135" t="s">
        <v>108</v>
      </c>
      <c r="D1160" s="135">
        <v>4.0</v>
      </c>
      <c r="E1160" s="135">
        <v>70.0</v>
      </c>
      <c r="F1160" s="135">
        <v>5.0</v>
      </c>
      <c r="H1160" s="135" t="s">
        <v>1760</v>
      </c>
      <c r="I1160" s="142">
        <v>46172.044895833336</v>
      </c>
      <c r="J1160" s="135" t="s">
        <v>12411</v>
      </c>
      <c r="K1160" s="135">
        <v>1100.0</v>
      </c>
      <c r="L1160" s="135">
        <v>14000.0</v>
      </c>
      <c r="M1160" s="135">
        <v>17000.0</v>
      </c>
      <c r="N1160" s="143">
        <v>42324.0</v>
      </c>
      <c r="O1160" s="135" t="s">
        <v>1765</v>
      </c>
      <c r="P1160" s="135" t="s">
        <v>1767</v>
      </c>
      <c r="S1160" s="135" t="s">
        <v>1770</v>
      </c>
    </row>
    <row r="1161">
      <c r="A1161" s="135">
        <v>1160.0</v>
      </c>
      <c r="B1161" s="135" t="s">
        <v>12415</v>
      </c>
      <c r="C1161" s="135" t="s">
        <v>108</v>
      </c>
      <c r="D1161" s="135">
        <v>34.0</v>
      </c>
      <c r="E1161" s="135">
        <v>70.0</v>
      </c>
      <c r="F1161" s="135">
        <v>6.0</v>
      </c>
      <c r="H1161" s="135" t="s">
        <v>1981</v>
      </c>
      <c r="I1161" s="142">
        <v>46156.649143518516</v>
      </c>
      <c r="J1161" s="135" t="s">
        <v>4154</v>
      </c>
      <c r="K1161" s="135">
        <v>600.0</v>
      </c>
      <c r="L1161" s="135">
        <v>25000.0</v>
      </c>
      <c r="M1161" s="135">
        <v>40000.0</v>
      </c>
      <c r="N1161" s="143">
        <v>42675.0</v>
      </c>
      <c r="O1161" s="135" t="s">
        <v>1846</v>
      </c>
      <c r="P1161" s="135" t="s">
        <v>1767</v>
      </c>
      <c r="Q1161" s="135" t="s">
        <v>12422</v>
      </c>
      <c r="R1161" s="135" t="s">
        <v>12423</v>
      </c>
      <c r="S1161" s="135" t="s">
        <v>1770</v>
      </c>
    </row>
    <row r="1162">
      <c r="A1162" s="135">
        <v>1161.0</v>
      </c>
      <c r="B1162" s="135" t="s">
        <v>12425</v>
      </c>
      <c r="C1162" s="135" t="s">
        <v>108</v>
      </c>
      <c r="D1162" s="135">
        <v>8.0</v>
      </c>
      <c r="E1162" s="135">
        <v>70.0</v>
      </c>
      <c r="F1162" s="135">
        <v>0.9</v>
      </c>
      <c r="H1162" s="135" t="s">
        <v>12428</v>
      </c>
      <c r="I1162" s="142">
        <v>46176.679293981484</v>
      </c>
      <c r="J1162" s="135" t="s">
        <v>1795</v>
      </c>
      <c r="K1162" s="135">
        <v>600.0</v>
      </c>
      <c r="L1162" s="135">
        <v>80.0</v>
      </c>
      <c r="M1162" s="135">
        <v>200.0</v>
      </c>
      <c r="N1162" s="143">
        <v>43748.0</v>
      </c>
      <c r="O1162" s="135" t="s">
        <v>1903</v>
      </c>
      <c r="P1162" s="135" t="s">
        <v>1767</v>
      </c>
      <c r="Q1162" s="135" t="s">
        <v>12433</v>
      </c>
      <c r="S1162" s="135" t="s">
        <v>1770</v>
      </c>
    </row>
    <row r="1163">
      <c r="A1163" s="135">
        <v>1162.0</v>
      </c>
      <c r="B1163" s="135" t="s">
        <v>12435</v>
      </c>
      <c r="C1163" s="135" t="s">
        <v>108</v>
      </c>
      <c r="D1163" s="135">
        <v>31.0</v>
      </c>
      <c r="E1163" s="135">
        <v>70.0</v>
      </c>
      <c r="F1163" s="135">
        <v>2.0</v>
      </c>
      <c r="H1163" s="135" t="s">
        <v>2909</v>
      </c>
      <c r="I1163" s="142">
        <v>46188.371666666666</v>
      </c>
      <c r="J1163" s="135" t="s">
        <v>2100</v>
      </c>
      <c r="K1163" s="135">
        <v>80.0</v>
      </c>
      <c r="L1163" s="135">
        <v>1600.0</v>
      </c>
      <c r="M1163" s="135">
        <v>2300.0</v>
      </c>
      <c r="N1163" s="143">
        <v>43462.0</v>
      </c>
      <c r="O1163" s="135" t="s">
        <v>2932</v>
      </c>
      <c r="P1163" s="135" t="s">
        <v>1767</v>
      </c>
      <c r="S1163" s="135" t="s">
        <v>1176</v>
      </c>
    </row>
    <row r="1164">
      <c r="A1164" s="135">
        <v>1163.0</v>
      </c>
      <c r="B1164" s="135" t="s">
        <v>12443</v>
      </c>
      <c r="C1164" s="135" t="s">
        <v>108</v>
      </c>
      <c r="D1164" s="135">
        <v>60.0</v>
      </c>
      <c r="E1164" s="135">
        <v>70.0</v>
      </c>
      <c r="F1164" s="135">
        <v>1.9</v>
      </c>
      <c r="H1164" s="135" t="s">
        <v>3801</v>
      </c>
      <c r="I1164" s="142">
        <v>46190.403657407405</v>
      </c>
      <c r="J1164" s="135" t="s">
        <v>2253</v>
      </c>
      <c r="K1164" s="135">
        <v>150.0</v>
      </c>
      <c r="L1164" s="135">
        <v>4000.0</v>
      </c>
      <c r="M1164" s="135">
        <v>4200.0</v>
      </c>
      <c r="N1164" s="143">
        <v>42950.0</v>
      </c>
      <c r="O1164" s="135" t="s">
        <v>1846</v>
      </c>
      <c r="P1164" s="135" t="s">
        <v>1767</v>
      </c>
      <c r="S1164" s="135" t="s">
        <v>1770</v>
      </c>
    </row>
    <row r="1165">
      <c r="A1165" s="135">
        <v>1164.0</v>
      </c>
      <c r="B1165" s="135" t="s">
        <v>12449</v>
      </c>
      <c r="C1165" s="135" t="s">
        <v>108</v>
      </c>
      <c r="D1165" s="135">
        <v>3.0</v>
      </c>
      <c r="E1165" s="135">
        <v>70.0</v>
      </c>
      <c r="F1165" s="135">
        <v>1.2</v>
      </c>
      <c r="H1165" s="135" t="s">
        <v>5935</v>
      </c>
      <c r="I1165" s="142">
        <v>46190.13072916667</v>
      </c>
      <c r="J1165" s="135" t="s">
        <v>7813</v>
      </c>
      <c r="K1165" s="135">
        <v>150.0</v>
      </c>
      <c r="L1165" s="135">
        <v>700.0</v>
      </c>
      <c r="M1165" s="135">
        <v>800.0</v>
      </c>
      <c r="N1165" s="143">
        <v>42332.0</v>
      </c>
      <c r="O1165" s="135" t="s">
        <v>1846</v>
      </c>
      <c r="P1165" s="135" t="s">
        <v>1767</v>
      </c>
      <c r="S1165" s="135" t="s">
        <v>1817</v>
      </c>
    </row>
    <row r="1166">
      <c r="A1166" s="135">
        <v>1165.0</v>
      </c>
      <c r="B1166" s="135" t="s">
        <v>12455</v>
      </c>
      <c r="C1166" s="135" t="s">
        <v>108</v>
      </c>
      <c r="D1166" s="135">
        <v>8.0</v>
      </c>
      <c r="E1166" s="135">
        <v>70.0</v>
      </c>
      <c r="F1166" s="135">
        <v>4.0</v>
      </c>
      <c r="H1166" s="135" t="s">
        <v>2604</v>
      </c>
      <c r="I1166" s="142">
        <v>46160.08767361111</v>
      </c>
      <c r="J1166" s="135" t="s">
        <v>2491</v>
      </c>
      <c r="K1166" s="135">
        <v>1200.0</v>
      </c>
      <c r="L1166" s="135">
        <v>2300.0</v>
      </c>
      <c r="M1166" s="135">
        <v>4200.0</v>
      </c>
      <c r="N1166" s="143">
        <v>43717.0</v>
      </c>
      <c r="O1166" s="135" t="s">
        <v>1765</v>
      </c>
      <c r="P1166" s="135" t="s">
        <v>1767</v>
      </c>
      <c r="S1166" s="135" t="s">
        <v>1176</v>
      </c>
    </row>
    <row r="1167">
      <c r="A1167" s="135">
        <v>1166.0</v>
      </c>
      <c r="B1167" s="135" t="s">
        <v>12464</v>
      </c>
      <c r="C1167" s="135" t="s">
        <v>108</v>
      </c>
      <c r="D1167" s="135">
        <v>43.0</v>
      </c>
      <c r="E1167" s="135">
        <v>70.0</v>
      </c>
      <c r="F1167" s="135">
        <v>2.5</v>
      </c>
      <c r="H1167" s="135" t="s">
        <v>2118</v>
      </c>
      <c r="I1167" s="142">
        <v>46157.9321412037</v>
      </c>
      <c r="J1167" s="135" t="s">
        <v>1795</v>
      </c>
      <c r="K1167" s="135">
        <v>150.0</v>
      </c>
      <c r="L1167" s="135">
        <v>3700.0</v>
      </c>
      <c r="M1167" s="135">
        <v>3800.0</v>
      </c>
      <c r="N1167" s="143">
        <v>42254.0</v>
      </c>
      <c r="O1167" s="135" t="s">
        <v>1846</v>
      </c>
      <c r="P1167" s="135" t="s">
        <v>1767</v>
      </c>
      <c r="Q1167" s="135" t="s">
        <v>12468</v>
      </c>
      <c r="R1167" s="135" t="s">
        <v>12469</v>
      </c>
      <c r="S1167" s="135" t="s">
        <v>1770</v>
      </c>
    </row>
    <row r="1168">
      <c r="A1168" s="135">
        <v>1167.0</v>
      </c>
      <c r="B1168" s="135" t="s">
        <v>12471</v>
      </c>
      <c r="C1168" s="135" t="s">
        <v>108</v>
      </c>
      <c r="D1168" s="135">
        <v>58.0</v>
      </c>
      <c r="E1168" s="135">
        <v>70.0</v>
      </c>
      <c r="F1168" s="135">
        <v>11.0</v>
      </c>
      <c r="H1168" s="135" t="s">
        <v>1981</v>
      </c>
      <c r="I1168" s="142">
        <v>46154.633043981485</v>
      </c>
      <c r="J1168" s="135" t="s">
        <v>2362</v>
      </c>
      <c r="K1168" s="135">
        <v>1100.0</v>
      </c>
      <c r="L1168" s="135">
        <v>26000.0</v>
      </c>
      <c r="M1168" s="135">
        <v>42000.0</v>
      </c>
      <c r="N1168" s="143">
        <v>43840.0</v>
      </c>
      <c r="O1168" s="135" t="s">
        <v>1765</v>
      </c>
      <c r="P1168" s="135" t="s">
        <v>1767</v>
      </c>
      <c r="S1168" s="135" t="s">
        <v>1176</v>
      </c>
    </row>
    <row r="1169">
      <c r="A1169" s="135">
        <v>1168.0</v>
      </c>
      <c r="B1169" s="135" t="s">
        <v>12478</v>
      </c>
      <c r="C1169" s="135" t="s">
        <v>108</v>
      </c>
      <c r="D1169" s="135">
        <v>88.0</v>
      </c>
      <c r="E1169" s="135">
        <v>70.0</v>
      </c>
      <c r="H1169" s="135" t="s">
        <v>3188</v>
      </c>
      <c r="I1169" s="142">
        <v>46170.92217592592</v>
      </c>
      <c r="J1169" s="135" t="s">
        <v>8317</v>
      </c>
      <c r="K1169" s="135">
        <v>500.0</v>
      </c>
      <c r="L1169" s="135">
        <v>1000.0</v>
      </c>
      <c r="M1169" s="135">
        <v>43000.0</v>
      </c>
      <c r="N1169" s="143">
        <v>43851.0</v>
      </c>
      <c r="O1169" s="135" t="s">
        <v>1765</v>
      </c>
      <c r="P1169" s="135" t="s">
        <v>1767</v>
      </c>
      <c r="S1169" s="135" t="s">
        <v>1770</v>
      </c>
    </row>
    <row r="1170">
      <c r="A1170" s="135">
        <v>1169.0</v>
      </c>
      <c r="B1170" s="135" t="s">
        <v>3365</v>
      </c>
      <c r="C1170" s="135" t="s">
        <v>108</v>
      </c>
      <c r="D1170" s="135">
        <v>46.0</v>
      </c>
      <c r="E1170" s="135">
        <v>70.0</v>
      </c>
      <c r="F1170" s="135">
        <v>7.0</v>
      </c>
      <c r="H1170" s="135" t="s">
        <v>112</v>
      </c>
      <c r="I1170" s="142">
        <v>46182.28763888889</v>
      </c>
      <c r="J1170" s="135" t="s">
        <v>3368</v>
      </c>
      <c r="K1170" s="135">
        <v>1000.0</v>
      </c>
      <c r="L1170" s="135">
        <v>29000.0</v>
      </c>
      <c r="M1170" s="135">
        <v>45000.0</v>
      </c>
      <c r="N1170" s="143">
        <v>42316.0</v>
      </c>
      <c r="O1170" s="135" t="s">
        <v>1846</v>
      </c>
      <c r="P1170" s="135" t="s">
        <v>1767</v>
      </c>
      <c r="Q1170" s="135" t="s">
        <v>3370</v>
      </c>
      <c r="R1170" s="135" t="s">
        <v>3371</v>
      </c>
      <c r="S1170" s="135" t="s">
        <v>1176</v>
      </c>
    </row>
    <row r="1171">
      <c r="A1171" s="135">
        <v>1170.0</v>
      </c>
      <c r="B1171" s="135" t="s">
        <v>12491</v>
      </c>
      <c r="C1171" s="135" t="s">
        <v>108</v>
      </c>
      <c r="D1171" s="135">
        <v>8.0</v>
      </c>
      <c r="E1171" s="135">
        <v>70.0</v>
      </c>
      <c r="F1171" s="135">
        <v>9.0</v>
      </c>
      <c r="H1171" s="135" t="s">
        <v>12491</v>
      </c>
      <c r="I1171" s="142">
        <v>46182.37369212963</v>
      </c>
      <c r="J1171" s="135" t="s">
        <v>12494</v>
      </c>
      <c r="K1171" s="135">
        <v>2500.0</v>
      </c>
      <c r="L1171" s="135">
        <v>30.0</v>
      </c>
      <c r="M1171" s="135">
        <v>150.0</v>
      </c>
      <c r="N1171" s="143">
        <v>43837.0</v>
      </c>
      <c r="O1171" s="135" t="s">
        <v>1765</v>
      </c>
      <c r="P1171" s="135" t="s">
        <v>1767</v>
      </c>
      <c r="Q1171" s="135" t="s">
        <v>12497</v>
      </c>
      <c r="R1171" s="135" t="s">
        <v>12498</v>
      </c>
      <c r="S1171" s="135" t="s">
        <v>1176</v>
      </c>
    </row>
    <row r="1172">
      <c r="A1172" s="135">
        <v>1171.0</v>
      </c>
      <c r="B1172" s="135" t="s">
        <v>12501</v>
      </c>
      <c r="C1172" s="135" t="s">
        <v>108</v>
      </c>
      <c r="D1172" s="135">
        <v>64.0</v>
      </c>
      <c r="E1172" s="135">
        <v>70.0</v>
      </c>
      <c r="H1172" s="135" t="s">
        <v>198</v>
      </c>
      <c r="I1172" s="142">
        <v>46157.53086805555</v>
      </c>
      <c r="J1172" s="135" t="s">
        <v>1859</v>
      </c>
      <c r="K1172" s="135">
        <v>1100.0</v>
      </c>
      <c r="L1172" s="135">
        <v>1600.0</v>
      </c>
      <c r="M1172" s="135">
        <v>7600.0</v>
      </c>
      <c r="N1172" s="143">
        <v>43843.0</v>
      </c>
      <c r="O1172" s="135" t="s">
        <v>1846</v>
      </c>
      <c r="P1172" s="135" t="s">
        <v>1767</v>
      </c>
      <c r="Q1172" s="135" t="s">
        <v>12506</v>
      </c>
      <c r="R1172" s="135" t="s">
        <v>12507</v>
      </c>
      <c r="S1172" s="135" t="s">
        <v>1176</v>
      </c>
    </row>
    <row r="1173">
      <c r="A1173" s="135">
        <v>1172.0</v>
      </c>
      <c r="B1173" s="135" t="s">
        <v>12509</v>
      </c>
      <c r="C1173" s="135" t="s">
        <v>108</v>
      </c>
      <c r="D1173" s="135">
        <v>51.0</v>
      </c>
      <c r="E1173" s="135">
        <v>70.0</v>
      </c>
      <c r="F1173" s="135">
        <v>2.0</v>
      </c>
      <c r="H1173" s="135" t="s">
        <v>2909</v>
      </c>
      <c r="I1173" s="142">
        <v>46162.8887962963</v>
      </c>
      <c r="J1173" s="135" t="s">
        <v>1859</v>
      </c>
      <c r="K1173" s="135">
        <v>150.0</v>
      </c>
      <c r="L1173" s="135">
        <v>2800.0</v>
      </c>
      <c r="M1173" s="135">
        <v>3600.0</v>
      </c>
      <c r="N1173" s="143">
        <v>42395.0</v>
      </c>
      <c r="O1173" s="135" t="s">
        <v>1846</v>
      </c>
      <c r="P1173" s="135" t="s">
        <v>1767</v>
      </c>
      <c r="S1173" s="135" t="s">
        <v>1788</v>
      </c>
    </row>
    <row r="1174">
      <c r="A1174" s="135">
        <v>1173.0</v>
      </c>
      <c r="B1174" s="135" t="s">
        <v>12514</v>
      </c>
      <c r="C1174" s="135" t="s">
        <v>108</v>
      </c>
      <c r="D1174" s="135">
        <v>8.0</v>
      </c>
      <c r="E1174" s="135">
        <v>70.0</v>
      </c>
      <c r="F1174" s="135">
        <v>6.0</v>
      </c>
      <c r="H1174" s="135" t="s">
        <v>2915</v>
      </c>
      <c r="I1174" s="142">
        <v>46158.63271990741</v>
      </c>
      <c r="J1174" s="135" t="s">
        <v>1795</v>
      </c>
      <c r="K1174" s="135">
        <v>100.0</v>
      </c>
      <c r="L1174" s="135">
        <v>1600.0</v>
      </c>
      <c r="M1174" s="135">
        <v>1900.0</v>
      </c>
      <c r="N1174" s="143">
        <v>43235.0</v>
      </c>
      <c r="O1174" s="135" t="s">
        <v>1846</v>
      </c>
      <c r="P1174" s="135" t="s">
        <v>1767</v>
      </c>
      <c r="S1174" s="135" t="s">
        <v>1770</v>
      </c>
    </row>
    <row r="1175">
      <c r="A1175" s="135">
        <v>1174.0</v>
      </c>
      <c r="B1175" s="135" t="s">
        <v>12521</v>
      </c>
      <c r="C1175" s="135" t="s">
        <v>108</v>
      </c>
      <c r="D1175" s="135">
        <v>64.0</v>
      </c>
      <c r="E1175" s="135">
        <v>70.0</v>
      </c>
      <c r="H1175" s="135" t="s">
        <v>2268</v>
      </c>
      <c r="I1175" s="142">
        <v>46181.526284722226</v>
      </c>
      <c r="J1175" s="135" t="s">
        <v>1827</v>
      </c>
      <c r="K1175" s="135">
        <v>600.0</v>
      </c>
      <c r="L1175" s="135">
        <v>700.0</v>
      </c>
      <c r="M1175" s="135">
        <v>36000.0</v>
      </c>
      <c r="N1175" s="143">
        <v>42353.0</v>
      </c>
      <c r="O1175" s="135" t="s">
        <v>1903</v>
      </c>
      <c r="P1175" s="135" t="s">
        <v>1767</v>
      </c>
      <c r="S1175" s="135" t="s">
        <v>12526</v>
      </c>
    </row>
    <row r="1176">
      <c r="A1176" s="135">
        <v>1175.0</v>
      </c>
      <c r="B1176" s="135" t="s">
        <v>12527</v>
      </c>
      <c r="C1176" s="135" t="s">
        <v>108</v>
      </c>
      <c r="D1176" s="135">
        <v>43.0</v>
      </c>
      <c r="E1176" s="135">
        <v>70.0</v>
      </c>
      <c r="H1176" s="135" t="s">
        <v>2118</v>
      </c>
      <c r="I1176" s="142">
        <v>46165.04960648148</v>
      </c>
      <c r="J1176" s="135" t="s">
        <v>1834</v>
      </c>
      <c r="K1176" s="135">
        <v>90.0</v>
      </c>
      <c r="L1176" s="135">
        <v>4900.0</v>
      </c>
      <c r="M1176" s="135">
        <v>5100.0</v>
      </c>
      <c r="N1176" s="143">
        <v>43853.0</v>
      </c>
      <c r="O1176" s="135" t="s">
        <v>1846</v>
      </c>
      <c r="P1176" s="135" t="s">
        <v>1767</v>
      </c>
      <c r="S1176" s="135" t="s">
        <v>1770</v>
      </c>
    </row>
    <row r="1177">
      <c r="A1177" s="135">
        <v>1176.0</v>
      </c>
      <c r="B1177" s="135" t="s">
        <v>12533</v>
      </c>
      <c r="C1177" s="135" t="s">
        <v>108</v>
      </c>
      <c r="D1177" s="135">
        <v>41.0</v>
      </c>
      <c r="E1177" s="135">
        <v>70.0</v>
      </c>
      <c r="F1177" s="135">
        <v>6.0</v>
      </c>
      <c r="H1177" s="135" t="s">
        <v>112</v>
      </c>
      <c r="I1177" s="142">
        <v>46184.681875</v>
      </c>
      <c r="J1177" s="135" t="s">
        <v>2100</v>
      </c>
      <c r="K1177" s="135">
        <v>150.0</v>
      </c>
      <c r="L1177" s="135">
        <v>29000.0</v>
      </c>
      <c r="M1177" s="135">
        <v>45000.0</v>
      </c>
      <c r="N1177" s="143">
        <v>43840.0</v>
      </c>
      <c r="O1177" s="135" t="s">
        <v>1765</v>
      </c>
      <c r="P1177" s="135" t="s">
        <v>1767</v>
      </c>
      <c r="S1177" s="135" t="s">
        <v>1770</v>
      </c>
    </row>
    <row r="1178">
      <c r="A1178" s="135">
        <v>1177.0</v>
      </c>
      <c r="B1178" s="135" t="s">
        <v>12540</v>
      </c>
      <c r="C1178" s="135" t="s">
        <v>108</v>
      </c>
      <c r="D1178" s="135">
        <v>74.0</v>
      </c>
      <c r="E1178" s="135">
        <v>70.0</v>
      </c>
      <c r="F1178" s="135">
        <v>1.9</v>
      </c>
      <c r="H1178" s="135" t="s">
        <v>4027</v>
      </c>
      <c r="I1178" s="142">
        <v>46189.271678240744</v>
      </c>
      <c r="J1178" s="135" t="s">
        <v>12543</v>
      </c>
      <c r="K1178" s="135">
        <v>250.0</v>
      </c>
      <c r="L1178" s="135">
        <v>3500.0</v>
      </c>
      <c r="M1178" s="135">
        <v>4600.0</v>
      </c>
      <c r="N1178" s="143">
        <v>42479.0</v>
      </c>
      <c r="O1178" s="135" t="s">
        <v>1903</v>
      </c>
      <c r="P1178" s="135" t="s">
        <v>1767</v>
      </c>
      <c r="S1178" s="135" t="s">
        <v>1770</v>
      </c>
    </row>
    <row r="1179">
      <c r="A1179" s="135">
        <v>1178.0</v>
      </c>
      <c r="B1179" s="135" t="s">
        <v>12548</v>
      </c>
      <c r="C1179" s="135" t="s">
        <v>108</v>
      </c>
      <c r="D1179" s="135">
        <v>70.0</v>
      </c>
      <c r="E1179" s="135">
        <v>70.0</v>
      </c>
      <c r="F1179" s="135">
        <v>5.0</v>
      </c>
      <c r="H1179" s="135" t="s">
        <v>112</v>
      </c>
      <c r="I1179" s="142">
        <v>46170.858194444445</v>
      </c>
      <c r="J1179" s="135" t="s">
        <v>1928</v>
      </c>
      <c r="K1179" s="135">
        <v>400.0</v>
      </c>
      <c r="L1179" s="135">
        <v>29000.0</v>
      </c>
      <c r="M1179" s="135">
        <v>45000.0</v>
      </c>
      <c r="N1179" s="143">
        <v>43844.0</v>
      </c>
      <c r="O1179" s="135" t="s">
        <v>1765</v>
      </c>
      <c r="P1179" s="135" t="s">
        <v>1767</v>
      </c>
      <c r="S1179" s="135" t="s">
        <v>1176</v>
      </c>
    </row>
    <row r="1180">
      <c r="A1180" s="135">
        <v>1179.0</v>
      </c>
      <c r="B1180" s="135" t="s">
        <v>12556</v>
      </c>
      <c r="C1180" s="135" t="s">
        <v>108</v>
      </c>
      <c r="D1180" s="135">
        <v>61.0</v>
      </c>
      <c r="E1180" s="135">
        <v>70.0</v>
      </c>
      <c r="F1180" s="135">
        <v>0.15</v>
      </c>
      <c r="H1180" s="135" t="s">
        <v>1981</v>
      </c>
      <c r="I1180" s="142">
        <v>46155.66950231481</v>
      </c>
      <c r="J1180" s="135" t="s">
        <v>1863</v>
      </c>
      <c r="K1180" s="135">
        <v>1800.0</v>
      </c>
      <c r="L1180" s="135">
        <v>26000.0</v>
      </c>
      <c r="M1180" s="135">
        <v>41000.0</v>
      </c>
      <c r="N1180" s="143">
        <v>43843.0</v>
      </c>
      <c r="O1180" s="135" t="s">
        <v>1765</v>
      </c>
      <c r="P1180" s="135" t="s">
        <v>1767</v>
      </c>
      <c r="Q1180" s="135" t="s">
        <v>12562</v>
      </c>
      <c r="R1180" s="135" t="s">
        <v>12563</v>
      </c>
      <c r="S1180" s="135" t="s">
        <v>1770</v>
      </c>
    </row>
    <row r="1181">
      <c r="A1181" s="135">
        <v>1180.0</v>
      </c>
      <c r="B1181" s="135" t="s">
        <v>12565</v>
      </c>
      <c r="C1181" s="135" t="s">
        <v>108</v>
      </c>
      <c r="D1181" s="135">
        <v>64.0</v>
      </c>
      <c r="E1181" s="135">
        <v>70.0</v>
      </c>
      <c r="F1181" s="135">
        <v>4.0</v>
      </c>
      <c r="H1181" s="135" t="s">
        <v>313</v>
      </c>
      <c r="I1181" s="142">
        <v>46184.591469907406</v>
      </c>
      <c r="J1181" s="135" t="s">
        <v>1795</v>
      </c>
      <c r="K1181" s="135">
        <v>800.0</v>
      </c>
      <c r="L1181" s="135">
        <v>10000.0</v>
      </c>
      <c r="M1181" s="135">
        <v>11000.0</v>
      </c>
      <c r="N1181" s="143">
        <v>43857.0</v>
      </c>
      <c r="O1181" s="135" t="s">
        <v>1765</v>
      </c>
      <c r="P1181" s="135" t="s">
        <v>1767</v>
      </c>
      <c r="S1181" s="135" t="s">
        <v>1770</v>
      </c>
    </row>
    <row r="1182">
      <c r="A1182" s="135">
        <v>1181.0</v>
      </c>
      <c r="B1182" s="135" t="s">
        <v>12571</v>
      </c>
      <c r="C1182" s="135" t="s">
        <v>108</v>
      </c>
      <c r="D1182" s="135">
        <v>17.0</v>
      </c>
      <c r="E1182" s="135">
        <v>60.0</v>
      </c>
      <c r="H1182" s="135" t="s">
        <v>4676</v>
      </c>
      <c r="I1182" s="142">
        <v>46171.92821759259</v>
      </c>
      <c r="J1182" s="135" t="s">
        <v>12574</v>
      </c>
      <c r="K1182" s="135">
        <v>1900.0</v>
      </c>
      <c r="L1182" s="135">
        <v>1000.0</v>
      </c>
      <c r="M1182" s="135">
        <v>31000.0</v>
      </c>
      <c r="N1182" s="143">
        <v>43839.0</v>
      </c>
      <c r="O1182" s="135" t="s">
        <v>1765</v>
      </c>
      <c r="P1182" s="135" t="s">
        <v>1767</v>
      </c>
      <c r="S1182" s="135" t="s">
        <v>1176</v>
      </c>
    </row>
    <row r="1183">
      <c r="A1183" s="135">
        <v>1182.0</v>
      </c>
      <c r="B1183" s="135" t="s">
        <v>12578</v>
      </c>
      <c r="C1183" s="135" t="s">
        <v>108</v>
      </c>
      <c r="D1183" s="135">
        <v>39.0</v>
      </c>
      <c r="E1183" s="135">
        <v>60.0</v>
      </c>
      <c r="F1183" s="135">
        <v>2.5</v>
      </c>
      <c r="H1183" s="135" t="s">
        <v>2221</v>
      </c>
      <c r="I1183" s="142">
        <v>46158.39241898148</v>
      </c>
      <c r="J1183" s="135" t="s">
        <v>1834</v>
      </c>
      <c r="K1183" s="135">
        <v>150.0</v>
      </c>
      <c r="L1183" s="135">
        <v>1100.0</v>
      </c>
      <c r="M1183" s="135">
        <v>1900.0</v>
      </c>
      <c r="N1183" s="143">
        <v>42796.0</v>
      </c>
      <c r="O1183" s="135" t="s">
        <v>1846</v>
      </c>
      <c r="P1183" s="135" t="s">
        <v>1767</v>
      </c>
      <c r="Q1183" s="135" t="s">
        <v>12582</v>
      </c>
      <c r="R1183" s="135" t="s">
        <v>12583</v>
      </c>
      <c r="S1183" s="135" t="s">
        <v>1770</v>
      </c>
    </row>
    <row r="1184">
      <c r="A1184" s="135">
        <v>1183.0</v>
      </c>
      <c r="B1184" s="135" t="s">
        <v>12584</v>
      </c>
      <c r="C1184" s="135" t="s">
        <v>108</v>
      </c>
      <c r="D1184" s="135">
        <v>77.0</v>
      </c>
      <c r="E1184" s="135">
        <v>60.0</v>
      </c>
      <c r="H1184" s="135" t="s">
        <v>1981</v>
      </c>
      <c r="I1184" s="142">
        <v>46158.63170138889</v>
      </c>
      <c r="J1184" s="135" t="s">
        <v>2100</v>
      </c>
      <c r="K1184" s="135">
        <v>400.0</v>
      </c>
      <c r="L1184" s="135">
        <v>25000.0</v>
      </c>
      <c r="M1184" s="135">
        <v>41000.0</v>
      </c>
      <c r="N1184" s="143">
        <v>42458.0</v>
      </c>
      <c r="O1184" s="135" t="s">
        <v>1765</v>
      </c>
      <c r="P1184" s="135" t="s">
        <v>1767</v>
      </c>
      <c r="S1184" s="135" t="s">
        <v>1770</v>
      </c>
    </row>
    <row r="1185">
      <c r="A1185" s="135">
        <v>1184.0</v>
      </c>
      <c r="B1185" s="135" t="s">
        <v>12591</v>
      </c>
      <c r="C1185" s="135" t="s">
        <v>108</v>
      </c>
      <c r="D1185" s="135">
        <v>8.0</v>
      </c>
      <c r="E1185" s="135">
        <v>60.0</v>
      </c>
      <c r="F1185" s="135">
        <v>0.7</v>
      </c>
      <c r="H1185" s="135" t="s">
        <v>4211</v>
      </c>
      <c r="I1185" s="142">
        <v>46181.1303125</v>
      </c>
      <c r="J1185" s="135" t="s">
        <v>12595</v>
      </c>
      <c r="K1185" s="135">
        <v>1700.0</v>
      </c>
      <c r="L1185" s="135">
        <v>100.0</v>
      </c>
      <c r="M1185" s="135">
        <v>150.0</v>
      </c>
      <c r="N1185" s="143">
        <v>42369.0</v>
      </c>
      <c r="O1185" s="135" t="s">
        <v>1765</v>
      </c>
      <c r="P1185" s="135" t="s">
        <v>1767</v>
      </c>
      <c r="Q1185" s="135" t="s">
        <v>12599</v>
      </c>
      <c r="R1185" s="135" t="s">
        <v>12600</v>
      </c>
      <c r="S1185" s="135" t="s">
        <v>1176</v>
      </c>
    </row>
    <row r="1186">
      <c r="A1186" s="135">
        <v>1185.0</v>
      </c>
      <c r="B1186" s="135" t="s">
        <v>12602</v>
      </c>
      <c r="C1186" s="135" t="s">
        <v>108</v>
      </c>
      <c r="D1186" s="135">
        <v>4.0</v>
      </c>
      <c r="E1186" s="135">
        <v>60.0</v>
      </c>
      <c r="F1186" s="135">
        <v>4.5</v>
      </c>
      <c r="H1186" s="135" t="s">
        <v>1981</v>
      </c>
      <c r="I1186" s="142">
        <v>46189.269328703704</v>
      </c>
      <c r="J1186" s="135" t="s">
        <v>12606</v>
      </c>
      <c r="K1186" s="135">
        <v>1200.0</v>
      </c>
      <c r="L1186" s="135">
        <v>8700.0</v>
      </c>
      <c r="M1186" s="135">
        <v>31000.0</v>
      </c>
      <c r="N1186" s="143">
        <v>43842.0</v>
      </c>
      <c r="O1186" s="135" t="s">
        <v>1765</v>
      </c>
      <c r="P1186" s="135" t="s">
        <v>1767</v>
      </c>
      <c r="Q1186" s="135" t="s">
        <v>12609</v>
      </c>
      <c r="R1186" s="135" t="s">
        <v>12611</v>
      </c>
      <c r="S1186" s="135" t="s">
        <v>1770</v>
      </c>
    </row>
    <row r="1187">
      <c r="A1187" s="135">
        <v>1186.0</v>
      </c>
      <c r="B1187" s="135" t="s">
        <v>12613</v>
      </c>
      <c r="C1187" s="135" t="s">
        <v>108</v>
      </c>
      <c r="D1187" s="135">
        <v>0.0</v>
      </c>
      <c r="E1187" s="135">
        <v>60.0</v>
      </c>
      <c r="H1187" s="135" t="s">
        <v>12613</v>
      </c>
      <c r="I1187" s="142">
        <v>46180.81236111111</v>
      </c>
      <c r="J1187" s="135" t="s">
        <v>1834</v>
      </c>
      <c r="K1187" s="135">
        <v>150.0</v>
      </c>
      <c r="L1187" s="135">
        <v>10.0</v>
      </c>
      <c r="M1187" s="135">
        <v>50.0</v>
      </c>
      <c r="N1187" s="143">
        <v>43840.0</v>
      </c>
      <c r="O1187" s="135" t="s">
        <v>1846</v>
      </c>
      <c r="P1187" s="135" t="s">
        <v>1767</v>
      </c>
      <c r="Q1187" s="135" t="s">
        <v>12618</v>
      </c>
      <c r="R1187" s="135">
        <v>41.0</v>
      </c>
      <c r="S1187" s="135" t="s">
        <v>1176</v>
      </c>
    </row>
    <row r="1188">
      <c r="A1188" s="135">
        <v>1187.0</v>
      </c>
      <c r="B1188" s="135" t="s">
        <v>12621</v>
      </c>
      <c r="C1188" s="135" t="s">
        <v>108</v>
      </c>
      <c r="D1188" s="135">
        <v>3.0</v>
      </c>
      <c r="E1188" s="135">
        <v>60.0</v>
      </c>
      <c r="F1188" s="135">
        <v>4.5</v>
      </c>
      <c r="H1188" s="135" t="s">
        <v>107</v>
      </c>
      <c r="I1188" s="142">
        <v>46158.93886574074</v>
      </c>
      <c r="J1188" s="135" t="s">
        <v>12624</v>
      </c>
      <c r="K1188" s="135">
        <v>1300.0</v>
      </c>
      <c r="L1188" s="135">
        <v>14000.0</v>
      </c>
      <c r="M1188" s="135">
        <v>18000.0</v>
      </c>
      <c r="N1188" s="143">
        <v>43396.0</v>
      </c>
      <c r="O1188" s="135" t="s">
        <v>1765</v>
      </c>
      <c r="P1188" s="135" t="s">
        <v>1767</v>
      </c>
      <c r="Q1188" s="135" t="s">
        <v>12628</v>
      </c>
      <c r="R1188" s="135" t="s">
        <v>12629</v>
      </c>
      <c r="S1188" s="135" t="s">
        <v>1176</v>
      </c>
    </row>
    <row r="1189">
      <c r="A1189" s="135">
        <v>1188.0</v>
      </c>
      <c r="B1189" s="135" t="s">
        <v>12632</v>
      </c>
      <c r="C1189" s="135" t="s">
        <v>108</v>
      </c>
      <c r="D1189" s="135">
        <v>21.0</v>
      </c>
      <c r="E1189" s="135">
        <v>60.0</v>
      </c>
      <c r="H1189" s="135" t="s">
        <v>1760</v>
      </c>
      <c r="I1189" s="142">
        <v>46164.18481481481</v>
      </c>
      <c r="J1189" s="135" t="s">
        <v>12634</v>
      </c>
      <c r="K1189" s="135">
        <v>150.0</v>
      </c>
      <c r="L1189" s="135">
        <v>3800.0</v>
      </c>
      <c r="M1189" s="135">
        <v>5300.0</v>
      </c>
      <c r="N1189" s="143">
        <v>44910.0</v>
      </c>
      <c r="O1189" s="135" t="s">
        <v>4602</v>
      </c>
      <c r="P1189" s="135" t="s">
        <v>1767</v>
      </c>
      <c r="Q1189" s="135" t="s">
        <v>12638</v>
      </c>
      <c r="R1189" s="135">
        <v>36.0</v>
      </c>
      <c r="S1189" s="135" t="s">
        <v>1176</v>
      </c>
    </row>
    <row r="1190">
      <c r="A1190" s="135">
        <v>1189.0</v>
      </c>
      <c r="B1190" s="135" t="s">
        <v>12641</v>
      </c>
      <c r="C1190" s="135" t="s">
        <v>108</v>
      </c>
      <c r="D1190" s="135">
        <v>24.0</v>
      </c>
      <c r="E1190" s="135">
        <v>60.0</v>
      </c>
      <c r="F1190" s="135">
        <v>3.0</v>
      </c>
      <c r="H1190" s="135" t="s">
        <v>1989</v>
      </c>
      <c r="I1190" s="142">
        <v>46180.575219907405</v>
      </c>
      <c r="J1190" s="135" t="s">
        <v>12644</v>
      </c>
      <c r="K1190" s="135">
        <v>400.0</v>
      </c>
      <c r="L1190" s="135">
        <v>1000.0</v>
      </c>
      <c r="M1190" s="135">
        <v>1100.0</v>
      </c>
      <c r="N1190" s="143">
        <v>42299.0</v>
      </c>
      <c r="O1190" s="135" t="s">
        <v>1903</v>
      </c>
      <c r="P1190" s="135" t="s">
        <v>1767</v>
      </c>
      <c r="S1190" s="135" t="s">
        <v>1770</v>
      </c>
    </row>
    <row r="1191">
      <c r="A1191" s="135">
        <v>1190.0</v>
      </c>
      <c r="B1191" s="135" t="s">
        <v>12648</v>
      </c>
      <c r="C1191" s="135" t="s">
        <v>108</v>
      </c>
      <c r="D1191" s="135">
        <v>24.0</v>
      </c>
      <c r="E1191" s="135">
        <v>60.0</v>
      </c>
      <c r="F1191" s="135">
        <v>1.3</v>
      </c>
      <c r="H1191" s="135" t="s">
        <v>9987</v>
      </c>
      <c r="I1191" s="142">
        <v>46190.01851851852</v>
      </c>
      <c r="J1191" s="135" t="s">
        <v>10318</v>
      </c>
      <c r="K1191" s="135">
        <v>200.0</v>
      </c>
      <c r="L1191" s="135">
        <v>300.0</v>
      </c>
      <c r="M1191" s="135">
        <v>6900.0</v>
      </c>
      <c r="N1191" s="143">
        <v>42933.0</v>
      </c>
      <c r="O1191" s="135" t="s">
        <v>1765</v>
      </c>
      <c r="P1191" s="135" t="s">
        <v>1767</v>
      </c>
      <c r="S1191" s="135" t="s">
        <v>3609</v>
      </c>
    </row>
    <row r="1192">
      <c r="A1192" s="135">
        <v>1191.0</v>
      </c>
      <c r="B1192" s="135" t="s">
        <v>12655</v>
      </c>
      <c r="C1192" s="135" t="s">
        <v>108</v>
      </c>
      <c r="D1192" s="135">
        <v>91.0</v>
      </c>
      <c r="E1192" s="135">
        <v>60.0</v>
      </c>
      <c r="F1192" s="135">
        <v>3.0</v>
      </c>
      <c r="H1192" s="135" t="s">
        <v>2158</v>
      </c>
      <c r="I1192" s="142">
        <v>46186.04560185185</v>
      </c>
      <c r="J1192" s="135" t="s">
        <v>12411</v>
      </c>
      <c r="K1192" s="135">
        <v>500.0</v>
      </c>
      <c r="L1192" s="135">
        <v>42000.0</v>
      </c>
      <c r="M1192" s="135">
        <v>759000.0</v>
      </c>
      <c r="N1192" s="143">
        <v>43844.0</v>
      </c>
      <c r="O1192" s="135" t="s">
        <v>1903</v>
      </c>
      <c r="P1192" s="135" t="s">
        <v>1767</v>
      </c>
      <c r="Q1192" s="135" t="s">
        <v>12660</v>
      </c>
      <c r="R1192" s="135" t="s">
        <v>12661</v>
      </c>
      <c r="S1192" s="135" t="s">
        <v>1871</v>
      </c>
    </row>
    <row r="1193">
      <c r="A1193" s="135">
        <v>1192.0</v>
      </c>
      <c r="B1193" s="135" t="s">
        <v>12664</v>
      </c>
      <c r="C1193" s="135" t="s">
        <v>108</v>
      </c>
      <c r="D1193" s="135">
        <v>11.0</v>
      </c>
      <c r="E1193" s="135">
        <v>60.0</v>
      </c>
      <c r="H1193" s="135" t="s">
        <v>3863</v>
      </c>
      <c r="I1193" s="142">
        <v>46188.82787037037</v>
      </c>
      <c r="J1193" s="135" t="s">
        <v>6479</v>
      </c>
      <c r="K1193" s="135">
        <v>600.0</v>
      </c>
      <c r="L1193" s="135">
        <v>400.0</v>
      </c>
      <c r="M1193" s="135">
        <v>8100.0</v>
      </c>
      <c r="N1193" s="143">
        <v>43841.0</v>
      </c>
      <c r="O1193" s="135" t="s">
        <v>1765</v>
      </c>
      <c r="P1193" s="135" t="s">
        <v>1767</v>
      </c>
      <c r="S1193" s="135" t="s">
        <v>1770</v>
      </c>
    </row>
    <row r="1194">
      <c r="A1194" s="135">
        <v>1193.0</v>
      </c>
      <c r="B1194" s="135" t="s">
        <v>12668</v>
      </c>
      <c r="C1194" s="135" t="s">
        <v>108</v>
      </c>
      <c r="D1194" s="135">
        <v>57.0</v>
      </c>
      <c r="E1194" s="135">
        <v>60.0</v>
      </c>
      <c r="H1194" s="135" t="s">
        <v>112</v>
      </c>
      <c r="I1194" s="142">
        <v>46165.72494212963</v>
      </c>
      <c r="K1194" s="135">
        <v>500.0</v>
      </c>
      <c r="L1194" s="135">
        <v>17000.0</v>
      </c>
      <c r="M1194" s="135">
        <v>20000.0</v>
      </c>
      <c r="N1194" s="143">
        <v>43965.0</v>
      </c>
      <c r="O1194" s="135" t="s">
        <v>1765</v>
      </c>
      <c r="P1194" s="135" t="s">
        <v>1767</v>
      </c>
      <c r="S1194" s="135" t="s">
        <v>1176</v>
      </c>
    </row>
    <row r="1195">
      <c r="A1195" s="135">
        <v>1194.0</v>
      </c>
      <c r="B1195" s="135" t="s">
        <v>12675</v>
      </c>
      <c r="C1195" s="135" t="s">
        <v>108</v>
      </c>
      <c r="D1195" s="135">
        <v>28.0</v>
      </c>
      <c r="E1195" s="135">
        <v>60.0</v>
      </c>
      <c r="H1195" s="135" t="s">
        <v>1760</v>
      </c>
      <c r="I1195" s="142">
        <v>46179.902395833335</v>
      </c>
      <c r="J1195" s="135" t="s">
        <v>2100</v>
      </c>
      <c r="K1195" s="135">
        <v>450.0</v>
      </c>
      <c r="L1195" s="135">
        <v>14000.0</v>
      </c>
      <c r="M1195" s="135">
        <v>17000.0</v>
      </c>
      <c r="N1195" s="143">
        <v>43841.0</v>
      </c>
      <c r="O1195" s="135" t="s">
        <v>1765</v>
      </c>
      <c r="P1195" s="135" t="s">
        <v>1767</v>
      </c>
      <c r="S1195" s="135" t="s">
        <v>1176</v>
      </c>
    </row>
    <row r="1196">
      <c r="A1196" s="135">
        <v>1195.0</v>
      </c>
      <c r="B1196" s="135" t="s">
        <v>12679</v>
      </c>
      <c r="C1196" s="135" t="s">
        <v>108</v>
      </c>
      <c r="D1196" s="135">
        <v>3.0</v>
      </c>
      <c r="E1196" s="135">
        <v>60.0</v>
      </c>
      <c r="F1196" s="135">
        <v>1.6</v>
      </c>
      <c r="G1196" s="135">
        <v>0.7</v>
      </c>
      <c r="H1196" s="135" t="s">
        <v>12681</v>
      </c>
      <c r="I1196" s="142">
        <v>46176.60612268518</v>
      </c>
      <c r="J1196" s="135" t="s">
        <v>1859</v>
      </c>
      <c r="K1196" s="135">
        <v>80.0</v>
      </c>
      <c r="L1196" s="135">
        <v>2600.0</v>
      </c>
      <c r="M1196" s="135">
        <v>2900.0</v>
      </c>
      <c r="N1196" s="143">
        <v>42279.0</v>
      </c>
      <c r="O1196" s="135" t="s">
        <v>1846</v>
      </c>
      <c r="P1196" s="135" t="s">
        <v>1767</v>
      </c>
      <c r="Q1196" s="135" t="s">
        <v>12687</v>
      </c>
      <c r="R1196" s="135" t="s">
        <v>12688</v>
      </c>
      <c r="S1196" s="135" t="s">
        <v>5859</v>
      </c>
    </row>
    <row r="1197">
      <c r="A1197" s="135">
        <v>1196.0</v>
      </c>
      <c r="B1197" s="135" t="s">
        <v>12690</v>
      </c>
      <c r="C1197" s="135" t="s">
        <v>108</v>
      </c>
      <c r="D1197" s="135">
        <v>7.0</v>
      </c>
      <c r="E1197" s="135">
        <v>60.0</v>
      </c>
      <c r="H1197" s="135" t="s">
        <v>7663</v>
      </c>
      <c r="I1197" s="142">
        <v>46163.734456018516</v>
      </c>
      <c r="J1197" s="135" t="s">
        <v>1863</v>
      </c>
      <c r="K1197" s="135">
        <v>150.0</v>
      </c>
      <c r="L1197" s="135">
        <v>300.0</v>
      </c>
      <c r="M1197" s="135">
        <v>4400.0</v>
      </c>
      <c r="N1197" s="143">
        <v>42311.0</v>
      </c>
      <c r="O1197" s="135" t="s">
        <v>1765</v>
      </c>
      <c r="P1197" s="135" t="s">
        <v>1767</v>
      </c>
      <c r="S1197" s="135" t="s">
        <v>5859</v>
      </c>
    </row>
    <row r="1198">
      <c r="A1198" s="135">
        <v>1197.0</v>
      </c>
      <c r="B1198" s="135" t="s">
        <v>12700</v>
      </c>
      <c r="C1198" s="135" t="s">
        <v>108</v>
      </c>
      <c r="D1198" s="135">
        <v>68.0</v>
      </c>
      <c r="E1198" s="135">
        <v>60.0</v>
      </c>
      <c r="F1198" s="135">
        <v>4.5</v>
      </c>
      <c r="H1198" s="135" t="s">
        <v>313</v>
      </c>
      <c r="I1198" s="142">
        <v>46189.201689814814</v>
      </c>
      <c r="J1198" s="135" t="s">
        <v>1834</v>
      </c>
      <c r="K1198" s="135">
        <v>2000.0</v>
      </c>
      <c r="L1198" s="135">
        <v>31000.0</v>
      </c>
      <c r="M1198" s="135">
        <v>37000.0</v>
      </c>
      <c r="N1198" s="143">
        <v>43844.0</v>
      </c>
      <c r="O1198" s="135" t="s">
        <v>1765</v>
      </c>
      <c r="P1198" s="135" t="s">
        <v>1767</v>
      </c>
      <c r="Q1198" s="135" t="s">
        <v>12705</v>
      </c>
      <c r="R1198" s="135" t="s">
        <v>12707</v>
      </c>
      <c r="S1198" s="135" t="s">
        <v>1770</v>
      </c>
    </row>
    <row r="1199">
      <c r="A1199" s="135">
        <v>1198.0</v>
      </c>
      <c r="B1199" s="135" t="s">
        <v>12709</v>
      </c>
      <c r="C1199" s="135" t="s">
        <v>108</v>
      </c>
      <c r="D1199" s="135">
        <v>6.0</v>
      </c>
      <c r="E1199" s="135">
        <v>60.0</v>
      </c>
      <c r="F1199" s="135">
        <v>7.0</v>
      </c>
      <c r="H1199" s="135" t="s">
        <v>107</v>
      </c>
      <c r="I1199" s="142">
        <v>46159.89076388889</v>
      </c>
      <c r="J1199" s="135" t="s">
        <v>3868</v>
      </c>
      <c r="K1199" s="135">
        <v>1000.0</v>
      </c>
      <c r="L1199" s="135">
        <v>14000.0</v>
      </c>
      <c r="M1199" s="135">
        <v>18000.0</v>
      </c>
      <c r="N1199" s="143">
        <v>43850.0</v>
      </c>
      <c r="O1199" s="135" t="s">
        <v>1765</v>
      </c>
      <c r="P1199" s="135" t="s">
        <v>1767</v>
      </c>
      <c r="S1199" s="135" t="s">
        <v>1176</v>
      </c>
    </row>
    <row r="1200">
      <c r="A1200" s="135">
        <v>1199.0</v>
      </c>
      <c r="B1200" s="135" t="s">
        <v>12718</v>
      </c>
      <c r="C1200" s="135" t="s">
        <v>108</v>
      </c>
      <c r="D1200" s="135">
        <v>54.0</v>
      </c>
      <c r="E1200" s="135">
        <v>60.0</v>
      </c>
      <c r="H1200" s="135" t="s">
        <v>198</v>
      </c>
      <c r="I1200" s="142">
        <v>46183.56662037037</v>
      </c>
      <c r="J1200" s="135" t="s">
        <v>1859</v>
      </c>
      <c r="K1200" s="135">
        <v>200.0</v>
      </c>
      <c r="L1200" s="135">
        <v>11000.0</v>
      </c>
      <c r="M1200" s="135">
        <v>15000.0</v>
      </c>
      <c r="N1200" s="143">
        <v>43845.0</v>
      </c>
      <c r="O1200" s="135" t="s">
        <v>1846</v>
      </c>
      <c r="P1200" s="135" t="s">
        <v>1767</v>
      </c>
      <c r="Q1200" s="135" t="s">
        <v>12724</v>
      </c>
      <c r="R1200" s="135" t="s">
        <v>12726</v>
      </c>
      <c r="S1200" s="135" t="s">
        <v>1176</v>
      </c>
    </row>
    <row r="1201">
      <c r="A1201" s="135">
        <v>1200.0</v>
      </c>
      <c r="B1201" s="135" t="s">
        <v>12727</v>
      </c>
      <c r="C1201" s="135" t="s">
        <v>108</v>
      </c>
      <c r="D1201" s="135">
        <v>52.0</v>
      </c>
      <c r="E1201" s="135">
        <v>60.0</v>
      </c>
      <c r="F1201" s="135">
        <v>2.5</v>
      </c>
      <c r="H1201" s="135" t="s">
        <v>6264</v>
      </c>
      <c r="I1201" s="142">
        <v>46187.86263888889</v>
      </c>
      <c r="J1201" s="135" t="s">
        <v>1859</v>
      </c>
      <c r="K1201" s="135">
        <v>80.0</v>
      </c>
      <c r="L1201" s="135">
        <v>300.0</v>
      </c>
      <c r="M1201" s="135">
        <v>500.0</v>
      </c>
      <c r="N1201" s="143">
        <v>42347.0</v>
      </c>
      <c r="O1201" s="135" t="s">
        <v>1846</v>
      </c>
      <c r="P1201" s="135" t="s">
        <v>1767</v>
      </c>
      <c r="S1201" s="135" t="s">
        <v>1770</v>
      </c>
    </row>
    <row r="1202">
      <c r="A1202" s="135">
        <v>1201.0</v>
      </c>
      <c r="B1202" s="135" t="s">
        <v>12733</v>
      </c>
      <c r="C1202" s="135" t="s">
        <v>108</v>
      </c>
      <c r="D1202" s="135">
        <v>86.0</v>
      </c>
      <c r="E1202" s="135">
        <v>60.0</v>
      </c>
      <c r="H1202" s="135" t="s">
        <v>4360</v>
      </c>
      <c r="I1202" s="142">
        <v>46176.67361111111</v>
      </c>
      <c r="J1202" s="135" t="s">
        <v>12735</v>
      </c>
      <c r="K1202" s="135">
        <v>2200.0</v>
      </c>
      <c r="L1202" s="135">
        <v>3800.0</v>
      </c>
      <c r="M1202" s="135">
        <v>3900.0</v>
      </c>
      <c r="N1202" s="143">
        <v>43836.0</v>
      </c>
      <c r="O1202" s="135" t="s">
        <v>1765</v>
      </c>
      <c r="P1202" s="135" t="s">
        <v>12739</v>
      </c>
      <c r="S1202" s="135" t="s">
        <v>1770</v>
      </c>
    </row>
    <row r="1203">
      <c r="A1203" s="135">
        <v>1202.0</v>
      </c>
      <c r="B1203" s="135" t="s">
        <v>12742</v>
      </c>
      <c r="C1203" s="135" t="s">
        <v>108</v>
      </c>
      <c r="D1203" s="135">
        <v>67.0</v>
      </c>
      <c r="E1203" s="135">
        <v>60.0</v>
      </c>
      <c r="H1203" s="135" t="s">
        <v>198</v>
      </c>
      <c r="I1203" s="142">
        <v>46158.31104166667</v>
      </c>
      <c r="J1203" s="135" t="s">
        <v>1795</v>
      </c>
      <c r="K1203" s="135">
        <v>900.0</v>
      </c>
      <c r="L1203" s="135">
        <v>9400.0</v>
      </c>
      <c r="M1203" s="135">
        <v>13000.0</v>
      </c>
      <c r="N1203" s="143">
        <v>43356.0</v>
      </c>
      <c r="O1203" s="135" t="s">
        <v>1846</v>
      </c>
      <c r="P1203" s="135" t="s">
        <v>1767</v>
      </c>
      <c r="Q1203" s="135" t="s">
        <v>12747</v>
      </c>
      <c r="R1203" s="135" t="s">
        <v>12748</v>
      </c>
      <c r="S1203" s="135" t="s">
        <v>1770</v>
      </c>
    </row>
    <row r="1204">
      <c r="A1204" s="135">
        <v>1203.0</v>
      </c>
      <c r="B1204" s="135" t="s">
        <v>12750</v>
      </c>
      <c r="C1204" s="135" t="s">
        <v>108</v>
      </c>
      <c r="D1204" s="135">
        <v>51.0</v>
      </c>
      <c r="E1204" s="135">
        <v>60.0</v>
      </c>
      <c r="H1204" s="135" t="s">
        <v>313</v>
      </c>
      <c r="I1204" s="142">
        <v>46190.0634375</v>
      </c>
      <c r="J1204" s="135" t="s">
        <v>1762</v>
      </c>
      <c r="K1204" s="135">
        <v>80.0</v>
      </c>
      <c r="L1204" s="135">
        <v>31000.0</v>
      </c>
      <c r="M1204" s="135">
        <v>37000.0</v>
      </c>
      <c r="N1204" s="143">
        <v>43071.0</v>
      </c>
      <c r="O1204" s="135" t="s">
        <v>1765</v>
      </c>
      <c r="P1204" s="135" t="s">
        <v>1767</v>
      </c>
      <c r="S1204" s="135" t="s">
        <v>1817</v>
      </c>
    </row>
    <row r="1205">
      <c r="A1205" s="135">
        <v>1204.0</v>
      </c>
      <c r="B1205" s="135" t="s">
        <v>12757</v>
      </c>
      <c r="C1205" s="135" t="s">
        <v>108</v>
      </c>
      <c r="D1205" s="135">
        <v>58.0</v>
      </c>
      <c r="E1205" s="135">
        <v>60.0</v>
      </c>
      <c r="F1205" s="135">
        <v>0.7</v>
      </c>
      <c r="H1205" s="135" t="s">
        <v>2118</v>
      </c>
      <c r="I1205" s="142">
        <v>46165.505219907405</v>
      </c>
      <c r="J1205" s="135" t="s">
        <v>1865</v>
      </c>
      <c r="K1205" s="135">
        <v>300.0</v>
      </c>
      <c r="L1205" s="135">
        <v>3500.0</v>
      </c>
      <c r="M1205" s="135">
        <v>3800.0</v>
      </c>
      <c r="N1205" s="143">
        <v>43842.0</v>
      </c>
      <c r="O1205" s="135" t="s">
        <v>1765</v>
      </c>
      <c r="P1205" s="135" t="s">
        <v>1767</v>
      </c>
      <c r="S1205" s="135" t="s">
        <v>1770</v>
      </c>
    </row>
    <row r="1206">
      <c r="A1206" s="135">
        <v>1205.0</v>
      </c>
      <c r="B1206" s="135" t="s">
        <v>12764</v>
      </c>
      <c r="C1206" s="135" t="s">
        <v>108</v>
      </c>
      <c r="D1206" s="135">
        <v>28.0</v>
      </c>
      <c r="E1206" s="135">
        <v>60.0</v>
      </c>
      <c r="H1206" s="135" t="s">
        <v>8700</v>
      </c>
      <c r="I1206" s="142">
        <v>46182.985</v>
      </c>
      <c r="J1206" s="135" t="s">
        <v>1834</v>
      </c>
      <c r="K1206" s="135">
        <v>600.0</v>
      </c>
      <c r="L1206" s="135">
        <v>1900.0</v>
      </c>
      <c r="M1206" s="135">
        <v>2100.0</v>
      </c>
      <c r="N1206" s="143">
        <v>43090.0</v>
      </c>
      <c r="O1206" s="135" t="s">
        <v>1765</v>
      </c>
      <c r="P1206" s="135" t="s">
        <v>1767</v>
      </c>
      <c r="S1206" s="135" t="s">
        <v>1176</v>
      </c>
    </row>
    <row r="1207">
      <c r="A1207" s="135">
        <v>1206.0</v>
      </c>
      <c r="B1207" s="135" t="s">
        <v>12771</v>
      </c>
      <c r="C1207" s="135" t="s">
        <v>108</v>
      </c>
      <c r="D1207" s="135">
        <v>5.0</v>
      </c>
      <c r="E1207" s="135">
        <v>60.0</v>
      </c>
      <c r="F1207" s="135">
        <v>1.1</v>
      </c>
      <c r="G1207" s="135">
        <v>0.67</v>
      </c>
      <c r="H1207" s="135" t="s">
        <v>391</v>
      </c>
      <c r="I1207" s="142">
        <v>46182.50751157408</v>
      </c>
      <c r="J1207" s="135" t="s">
        <v>2962</v>
      </c>
      <c r="K1207" s="135">
        <v>100.0</v>
      </c>
      <c r="L1207" s="135">
        <v>600.0</v>
      </c>
      <c r="M1207" s="135">
        <v>700.0</v>
      </c>
      <c r="N1207" s="143">
        <v>42276.0</v>
      </c>
      <c r="O1207" s="135" t="s">
        <v>2932</v>
      </c>
      <c r="P1207" s="135" t="s">
        <v>1767</v>
      </c>
      <c r="Q1207" s="135" t="s">
        <v>12778</v>
      </c>
      <c r="S1207" s="135" t="s">
        <v>1817</v>
      </c>
    </row>
    <row r="1208">
      <c r="A1208" s="135">
        <v>1207.0</v>
      </c>
      <c r="B1208" s="135" t="s">
        <v>12781</v>
      </c>
      <c r="C1208" s="135" t="s">
        <v>108</v>
      </c>
      <c r="D1208" s="135">
        <v>0.0</v>
      </c>
      <c r="E1208" s="135">
        <v>60.0</v>
      </c>
      <c r="H1208" s="135" t="s">
        <v>6079</v>
      </c>
      <c r="I1208" s="142">
        <v>46182.900405092594</v>
      </c>
      <c r="J1208" s="135" t="s">
        <v>12783</v>
      </c>
      <c r="K1208" s="135">
        <v>300.0</v>
      </c>
      <c r="L1208" s="135">
        <v>100.0</v>
      </c>
      <c r="M1208" s="135">
        <v>2100.0</v>
      </c>
      <c r="N1208" s="143">
        <v>42382.0</v>
      </c>
      <c r="O1208" s="135" t="s">
        <v>1765</v>
      </c>
      <c r="P1208" s="135" t="s">
        <v>1767</v>
      </c>
      <c r="S1208" s="135" t="s">
        <v>1770</v>
      </c>
    </row>
    <row r="1209">
      <c r="A1209" s="135">
        <v>1208.0</v>
      </c>
      <c r="B1209" s="135" t="s">
        <v>12787</v>
      </c>
      <c r="C1209" s="135" t="s">
        <v>108</v>
      </c>
      <c r="D1209" s="135">
        <v>1.0</v>
      </c>
      <c r="E1209" s="135">
        <v>60.0</v>
      </c>
      <c r="F1209" s="135">
        <v>5.0</v>
      </c>
      <c r="H1209" s="135" t="s">
        <v>2604</v>
      </c>
      <c r="I1209" s="142">
        <v>46158.291655092595</v>
      </c>
      <c r="J1209" s="135" t="s">
        <v>12791</v>
      </c>
      <c r="K1209" s="135">
        <v>1100.0</v>
      </c>
      <c r="L1209" s="135">
        <v>2200.0</v>
      </c>
      <c r="M1209" s="135">
        <v>4400.0</v>
      </c>
      <c r="N1209" s="143">
        <v>43840.0</v>
      </c>
      <c r="O1209" s="135" t="s">
        <v>1765</v>
      </c>
      <c r="P1209" s="135" t="s">
        <v>1767</v>
      </c>
      <c r="Q1209" s="135" t="s">
        <v>12794</v>
      </c>
      <c r="R1209" s="135" t="s">
        <v>12796</v>
      </c>
      <c r="S1209" s="135" t="s">
        <v>1176</v>
      </c>
    </row>
    <row r="1210">
      <c r="A1210" s="135">
        <v>1209.0</v>
      </c>
      <c r="B1210" s="135" t="s">
        <v>12798</v>
      </c>
      <c r="C1210" s="135" t="s">
        <v>108</v>
      </c>
      <c r="D1210" s="135">
        <v>2.0</v>
      </c>
      <c r="E1210" s="135">
        <v>60.0</v>
      </c>
      <c r="H1210" s="135" t="s">
        <v>12798</v>
      </c>
      <c r="I1210" s="142">
        <v>46161.858402777776</v>
      </c>
      <c r="J1210" s="135" t="s">
        <v>2682</v>
      </c>
      <c r="K1210" s="135">
        <v>2200.0</v>
      </c>
      <c r="L1210" s="135">
        <v>30.0</v>
      </c>
      <c r="M1210" s="135">
        <v>900.0</v>
      </c>
      <c r="N1210" s="143">
        <v>43839.0</v>
      </c>
      <c r="O1210" s="135" t="s">
        <v>1765</v>
      </c>
      <c r="P1210" s="135" t="s">
        <v>12739</v>
      </c>
      <c r="S1210" s="135" t="s">
        <v>1770</v>
      </c>
    </row>
    <row r="1211">
      <c r="A1211" s="135">
        <v>1210.0</v>
      </c>
      <c r="B1211" s="135" t="s">
        <v>12805</v>
      </c>
      <c r="C1211" s="135" t="s">
        <v>108</v>
      </c>
      <c r="D1211" s="135">
        <v>74.0</v>
      </c>
      <c r="E1211" s="135">
        <v>60.0</v>
      </c>
      <c r="F1211" s="135">
        <v>1.4</v>
      </c>
      <c r="H1211" s="135" t="s">
        <v>3144</v>
      </c>
      <c r="I1211" s="142">
        <v>46181.671747685185</v>
      </c>
      <c r="J1211" s="135" t="s">
        <v>12808</v>
      </c>
      <c r="K1211" s="135">
        <v>80.0</v>
      </c>
      <c r="L1211" s="135">
        <v>60.0</v>
      </c>
      <c r="M1211" s="135">
        <v>150.0</v>
      </c>
      <c r="N1211" s="143">
        <v>42780.0</v>
      </c>
      <c r="O1211" s="135" t="s">
        <v>1846</v>
      </c>
      <c r="P1211" s="135" t="s">
        <v>1767</v>
      </c>
      <c r="S1211" s="135" t="s">
        <v>1817</v>
      </c>
    </row>
    <row r="1212">
      <c r="A1212" s="135">
        <v>1211.0</v>
      </c>
      <c r="B1212" s="135" t="s">
        <v>12812</v>
      </c>
      <c r="C1212" s="135" t="s">
        <v>108</v>
      </c>
      <c r="D1212" s="135">
        <v>47.0</v>
      </c>
      <c r="E1212" s="135">
        <v>60.0</v>
      </c>
      <c r="H1212" s="135" t="s">
        <v>6323</v>
      </c>
      <c r="I1212" s="142">
        <v>46182.75304398148</v>
      </c>
      <c r="K1212" s="135">
        <v>70.0</v>
      </c>
      <c r="L1212" s="135">
        <v>900.0</v>
      </c>
      <c r="M1212" s="135">
        <v>900.0</v>
      </c>
      <c r="N1212" s="143">
        <v>44151.0</v>
      </c>
      <c r="O1212" s="135" t="s">
        <v>1765</v>
      </c>
      <c r="P1212" s="135" t="s">
        <v>1767</v>
      </c>
      <c r="S1212" s="135" t="s">
        <v>1770</v>
      </c>
    </row>
    <row r="1213">
      <c r="A1213" s="135">
        <v>1212.0</v>
      </c>
      <c r="B1213" s="135" t="s">
        <v>12818</v>
      </c>
      <c r="C1213" s="135" t="s">
        <v>108</v>
      </c>
      <c r="D1213" s="135">
        <v>6.0</v>
      </c>
      <c r="E1213" s="135">
        <v>60.0</v>
      </c>
      <c r="F1213" s="135">
        <v>0.9</v>
      </c>
      <c r="H1213" s="135" t="s">
        <v>4861</v>
      </c>
      <c r="I1213" s="142">
        <v>46170.560902777775</v>
      </c>
      <c r="J1213" s="135" t="s">
        <v>8317</v>
      </c>
      <c r="K1213" s="135">
        <v>250.0</v>
      </c>
      <c r="L1213" s="135">
        <v>1000.0</v>
      </c>
      <c r="M1213" s="135">
        <v>7500.0</v>
      </c>
      <c r="N1213" s="143">
        <v>42470.0</v>
      </c>
      <c r="O1213" s="135" t="s">
        <v>1903</v>
      </c>
      <c r="P1213" s="135" t="s">
        <v>1767</v>
      </c>
      <c r="S1213" s="135" t="s">
        <v>1770</v>
      </c>
    </row>
    <row r="1214">
      <c r="A1214" s="135">
        <v>1213.0</v>
      </c>
      <c r="B1214" s="135" t="s">
        <v>12826</v>
      </c>
      <c r="C1214" s="135" t="s">
        <v>108</v>
      </c>
      <c r="D1214" s="135">
        <v>71.0</v>
      </c>
      <c r="E1214" s="135">
        <v>60.0</v>
      </c>
      <c r="H1214" s="135" t="s">
        <v>12828</v>
      </c>
      <c r="I1214" s="142">
        <v>46161.42996527778</v>
      </c>
      <c r="J1214" s="135" t="s">
        <v>7372</v>
      </c>
      <c r="K1214" s="135">
        <v>90.0</v>
      </c>
      <c r="L1214" s="135">
        <v>2500.0</v>
      </c>
      <c r="M1214" s="135">
        <v>5500.0</v>
      </c>
      <c r="N1214" s="143">
        <v>42252.0</v>
      </c>
      <c r="O1214" s="135" t="s">
        <v>2932</v>
      </c>
      <c r="P1214" s="135" t="s">
        <v>1767</v>
      </c>
      <c r="S1214" s="135" t="s">
        <v>1472</v>
      </c>
    </row>
    <row r="1215">
      <c r="A1215" s="135">
        <v>1214.0</v>
      </c>
      <c r="B1215" s="135" t="s">
        <v>12833</v>
      </c>
      <c r="C1215" s="135" t="s">
        <v>108</v>
      </c>
      <c r="D1215" s="135">
        <v>7.0</v>
      </c>
      <c r="E1215" s="135">
        <v>60.0</v>
      </c>
      <c r="H1215" s="135" t="s">
        <v>2701</v>
      </c>
      <c r="I1215" s="142">
        <v>46165.19043981482</v>
      </c>
      <c r="J1215" s="135" t="s">
        <v>2100</v>
      </c>
      <c r="K1215" s="135">
        <v>500.0</v>
      </c>
      <c r="L1215" s="135">
        <v>700.0</v>
      </c>
      <c r="M1215" s="135">
        <v>700.0</v>
      </c>
      <c r="N1215" s="143">
        <v>42620.0</v>
      </c>
      <c r="O1215" s="135" t="s">
        <v>1765</v>
      </c>
      <c r="P1215" s="135" t="s">
        <v>1767</v>
      </c>
      <c r="S1215" s="135" t="s">
        <v>1176</v>
      </c>
    </row>
    <row r="1216">
      <c r="A1216" s="135">
        <v>1215.0</v>
      </c>
      <c r="B1216" s="135" t="s">
        <v>12842</v>
      </c>
      <c r="C1216" s="135" t="s">
        <v>108</v>
      </c>
      <c r="D1216" s="135">
        <v>1.0</v>
      </c>
      <c r="E1216" s="135">
        <v>60.0</v>
      </c>
      <c r="H1216" s="135" t="s">
        <v>2681</v>
      </c>
      <c r="I1216" s="142">
        <v>46161.5640625</v>
      </c>
      <c r="J1216" s="135" t="s">
        <v>9948</v>
      </c>
      <c r="K1216" s="135">
        <v>350.0</v>
      </c>
      <c r="L1216" s="135">
        <v>2200.0</v>
      </c>
      <c r="M1216" s="135">
        <v>2800.0</v>
      </c>
      <c r="N1216" s="143">
        <v>42348.0</v>
      </c>
      <c r="O1216" s="135" t="s">
        <v>1765</v>
      </c>
      <c r="P1216" s="135" t="s">
        <v>1767</v>
      </c>
      <c r="S1216" s="135" t="s">
        <v>1176</v>
      </c>
    </row>
    <row r="1217">
      <c r="A1217" s="135">
        <v>1216.0</v>
      </c>
      <c r="B1217" s="135" t="s">
        <v>12849</v>
      </c>
      <c r="C1217" s="135" t="s">
        <v>108</v>
      </c>
      <c r="D1217" s="135">
        <v>4.0</v>
      </c>
      <c r="E1217" s="135">
        <v>60.0</v>
      </c>
      <c r="H1217" s="135" t="s">
        <v>198</v>
      </c>
      <c r="I1217" s="142">
        <v>46175.92711805556</v>
      </c>
      <c r="J1217" s="135" t="s">
        <v>12543</v>
      </c>
      <c r="K1217" s="135">
        <v>1300.0</v>
      </c>
      <c r="L1217" s="135">
        <v>10000.0</v>
      </c>
      <c r="M1217" s="135">
        <v>15000.0</v>
      </c>
      <c r="N1217" s="143">
        <v>43836.0</v>
      </c>
      <c r="O1217" s="135" t="s">
        <v>1765</v>
      </c>
      <c r="P1217" s="135" t="s">
        <v>1767</v>
      </c>
      <c r="Q1217" s="135" t="s">
        <v>12854</v>
      </c>
      <c r="R1217" s="135" t="s">
        <v>12855</v>
      </c>
      <c r="S1217" s="135" t="s">
        <v>1176</v>
      </c>
    </row>
    <row r="1218">
      <c r="A1218" s="135">
        <v>1217.0</v>
      </c>
      <c r="B1218" s="135" t="s">
        <v>12856</v>
      </c>
      <c r="C1218" s="135" t="s">
        <v>108</v>
      </c>
      <c r="D1218" s="135">
        <v>59.0</v>
      </c>
      <c r="E1218" s="135">
        <v>60.0</v>
      </c>
      <c r="F1218" s="135">
        <v>2.5</v>
      </c>
      <c r="H1218" s="135" t="s">
        <v>5281</v>
      </c>
      <c r="I1218" s="142">
        <v>46162.38552083333</v>
      </c>
      <c r="J1218" s="135" t="s">
        <v>4168</v>
      </c>
      <c r="K1218" s="135">
        <v>150.0</v>
      </c>
      <c r="L1218" s="135">
        <v>2300.0</v>
      </c>
      <c r="M1218" s="135">
        <v>2800.0</v>
      </c>
      <c r="N1218" s="143">
        <v>42583.0</v>
      </c>
      <c r="O1218" s="135" t="s">
        <v>1846</v>
      </c>
      <c r="P1218" s="135" t="s">
        <v>1767</v>
      </c>
      <c r="Q1218" s="135" t="s">
        <v>12863</v>
      </c>
      <c r="R1218" s="135" t="s">
        <v>12864</v>
      </c>
      <c r="S1218" s="135" t="s">
        <v>1788</v>
      </c>
    </row>
    <row r="1219">
      <c r="A1219" s="135">
        <v>1218.0</v>
      </c>
      <c r="B1219" s="135" t="s">
        <v>12868</v>
      </c>
      <c r="C1219" s="135" t="s">
        <v>108</v>
      </c>
      <c r="D1219" s="135">
        <v>2.0</v>
      </c>
      <c r="E1219" s="135">
        <v>60.0</v>
      </c>
      <c r="F1219" s="135">
        <v>8.0</v>
      </c>
      <c r="H1219" s="135" t="s">
        <v>7710</v>
      </c>
      <c r="I1219" s="142">
        <v>46160.018171296295</v>
      </c>
      <c r="J1219" s="135" t="s">
        <v>1795</v>
      </c>
      <c r="K1219" s="135">
        <v>1500.0</v>
      </c>
      <c r="L1219" s="135">
        <v>1000.0</v>
      </c>
      <c r="M1219" s="135">
        <v>1100.0</v>
      </c>
      <c r="N1219" s="143">
        <v>42500.0</v>
      </c>
      <c r="O1219" s="135" t="s">
        <v>1903</v>
      </c>
      <c r="P1219" s="135" t="s">
        <v>1767</v>
      </c>
      <c r="S1219" s="135" t="s">
        <v>3675</v>
      </c>
    </row>
    <row r="1220">
      <c r="A1220" s="135">
        <v>1219.0</v>
      </c>
      <c r="B1220" s="135" t="s">
        <v>12874</v>
      </c>
      <c r="C1220" s="135" t="s">
        <v>108</v>
      </c>
      <c r="D1220" s="135">
        <v>25.0</v>
      </c>
      <c r="E1220" s="135">
        <v>60.0</v>
      </c>
      <c r="H1220" s="135" t="s">
        <v>12874</v>
      </c>
      <c r="I1220" s="142">
        <v>46164.84453703704</v>
      </c>
      <c r="J1220" s="135" t="s">
        <v>2100</v>
      </c>
      <c r="K1220" s="135">
        <v>2500.0</v>
      </c>
      <c r="L1220" s="135">
        <v>10.0</v>
      </c>
      <c r="M1220" s="135">
        <v>10.0</v>
      </c>
      <c r="N1220" s="143">
        <v>43836.0</v>
      </c>
      <c r="O1220" s="135" t="s">
        <v>3349</v>
      </c>
      <c r="P1220" s="135" t="s">
        <v>1767</v>
      </c>
      <c r="S1220" s="135" t="s">
        <v>1770</v>
      </c>
    </row>
    <row r="1221">
      <c r="A1221" s="135">
        <v>1220.0</v>
      </c>
      <c r="B1221" s="135" t="s">
        <v>12881</v>
      </c>
      <c r="C1221" s="135" t="s">
        <v>108</v>
      </c>
      <c r="D1221" s="135">
        <v>38.0</v>
      </c>
      <c r="E1221" s="135">
        <v>60.0</v>
      </c>
      <c r="F1221" s="135">
        <v>4.0</v>
      </c>
      <c r="H1221" s="135" t="s">
        <v>2118</v>
      </c>
      <c r="I1221" s="142">
        <v>46181.1625462963</v>
      </c>
      <c r="J1221" s="135" t="s">
        <v>8726</v>
      </c>
      <c r="K1221" s="135">
        <v>300.0</v>
      </c>
      <c r="L1221" s="135">
        <v>4200.0</v>
      </c>
      <c r="M1221" s="135">
        <v>4700.0</v>
      </c>
      <c r="N1221" s="143">
        <v>43848.0</v>
      </c>
      <c r="O1221" s="135" t="s">
        <v>1903</v>
      </c>
      <c r="P1221" s="135" t="s">
        <v>1767</v>
      </c>
      <c r="S1221" s="135" t="s">
        <v>1770</v>
      </c>
    </row>
    <row r="1222">
      <c r="A1222" s="135">
        <v>1221.0</v>
      </c>
      <c r="B1222" s="135" t="s">
        <v>12888</v>
      </c>
      <c r="C1222" s="135" t="s">
        <v>108</v>
      </c>
      <c r="D1222" s="135">
        <v>11.0</v>
      </c>
      <c r="E1222" s="135">
        <v>60.0</v>
      </c>
      <c r="F1222" s="135">
        <v>1.2</v>
      </c>
      <c r="H1222" s="135" t="s">
        <v>1933</v>
      </c>
      <c r="I1222" s="142">
        <v>46158.33305555556</v>
      </c>
      <c r="J1222" s="135" t="s">
        <v>12891</v>
      </c>
      <c r="K1222" s="135">
        <v>300.0</v>
      </c>
      <c r="L1222" s="135">
        <v>8900.0</v>
      </c>
      <c r="M1222" s="135">
        <v>81000.0</v>
      </c>
      <c r="N1222" s="143">
        <v>42436.0</v>
      </c>
      <c r="O1222" s="135" t="s">
        <v>1903</v>
      </c>
      <c r="P1222" s="135" t="s">
        <v>1767</v>
      </c>
      <c r="S1222" s="135" t="s">
        <v>1176</v>
      </c>
    </row>
    <row r="1223">
      <c r="A1223" s="135">
        <v>1222.0</v>
      </c>
      <c r="B1223" s="135" t="s">
        <v>12895</v>
      </c>
      <c r="C1223" s="135" t="s">
        <v>108</v>
      </c>
      <c r="D1223" s="135">
        <v>18.0</v>
      </c>
      <c r="E1223" s="135">
        <v>60.0</v>
      </c>
      <c r="F1223" s="135">
        <v>5.0</v>
      </c>
      <c r="H1223" s="135" t="s">
        <v>2681</v>
      </c>
      <c r="I1223" s="142">
        <v>46157.75465277778</v>
      </c>
      <c r="J1223" s="135" t="s">
        <v>1831</v>
      </c>
      <c r="K1223" s="135">
        <v>1700.0</v>
      </c>
      <c r="L1223" s="135">
        <v>2100.0</v>
      </c>
      <c r="M1223" s="135">
        <v>2700.0</v>
      </c>
      <c r="N1223" s="143">
        <v>43836.0</v>
      </c>
      <c r="O1223" s="135" t="s">
        <v>1765</v>
      </c>
      <c r="P1223" s="135" t="s">
        <v>1767</v>
      </c>
      <c r="Q1223" s="135" t="s">
        <v>12902</v>
      </c>
      <c r="R1223" s="135" t="s">
        <v>12903</v>
      </c>
      <c r="S1223" s="135" t="s">
        <v>1176</v>
      </c>
    </row>
    <row r="1224">
      <c r="A1224" s="135">
        <v>1223.0</v>
      </c>
      <c r="B1224" s="135" t="s">
        <v>12905</v>
      </c>
      <c r="C1224" s="135" t="s">
        <v>108</v>
      </c>
      <c r="D1224" s="135">
        <v>0.0</v>
      </c>
      <c r="E1224" s="135">
        <v>60.0</v>
      </c>
      <c r="F1224" s="135">
        <v>0.5</v>
      </c>
      <c r="H1224" s="135" t="s">
        <v>12906</v>
      </c>
      <c r="I1224" s="142">
        <v>46183.067291666666</v>
      </c>
      <c r="J1224" s="135" t="s">
        <v>6109</v>
      </c>
      <c r="K1224" s="135">
        <v>500.0</v>
      </c>
      <c r="L1224" s="135">
        <v>250.0</v>
      </c>
      <c r="M1224" s="135">
        <v>3700.0</v>
      </c>
      <c r="N1224" s="143">
        <v>42335.0</v>
      </c>
      <c r="O1224" s="135" t="s">
        <v>1903</v>
      </c>
      <c r="P1224" s="135" t="s">
        <v>1767</v>
      </c>
      <c r="S1224" s="135" t="s">
        <v>1770</v>
      </c>
    </row>
    <row r="1225">
      <c r="A1225" s="135">
        <v>1224.0</v>
      </c>
      <c r="B1225" s="135" t="s">
        <v>12912</v>
      </c>
      <c r="C1225" s="135" t="s">
        <v>108</v>
      </c>
      <c r="D1225" s="135">
        <v>6.0</v>
      </c>
      <c r="E1225" s="135">
        <v>50.0</v>
      </c>
      <c r="F1225" s="135">
        <v>1.8</v>
      </c>
      <c r="H1225" s="135" t="s">
        <v>8725</v>
      </c>
      <c r="I1225" s="142">
        <v>46156.53297453704</v>
      </c>
      <c r="J1225" s="135" t="s">
        <v>6324</v>
      </c>
      <c r="K1225" s="135">
        <v>1300.0</v>
      </c>
      <c r="L1225" s="135">
        <v>300.0</v>
      </c>
      <c r="M1225" s="135">
        <v>6800.0</v>
      </c>
      <c r="N1225" s="143">
        <v>42335.0</v>
      </c>
      <c r="O1225" s="135" t="s">
        <v>1765</v>
      </c>
      <c r="P1225" s="135" t="s">
        <v>1767</v>
      </c>
      <c r="Q1225" s="135" t="s">
        <v>12920</v>
      </c>
      <c r="R1225" s="135" t="s">
        <v>12921</v>
      </c>
      <c r="S1225" s="135" t="s">
        <v>1770</v>
      </c>
    </row>
    <row r="1226">
      <c r="A1226" s="135">
        <v>1225.0</v>
      </c>
      <c r="B1226" s="135" t="s">
        <v>12923</v>
      </c>
      <c r="C1226" s="135" t="s">
        <v>108</v>
      </c>
      <c r="D1226" s="135">
        <v>45.0</v>
      </c>
      <c r="E1226" s="135">
        <v>50.0</v>
      </c>
      <c r="H1226" s="135" t="s">
        <v>2701</v>
      </c>
      <c r="I1226" s="142">
        <v>46175.27431712963</v>
      </c>
      <c r="J1226" s="135" t="s">
        <v>1859</v>
      </c>
      <c r="K1226" s="135">
        <v>600.0</v>
      </c>
      <c r="L1226" s="135">
        <v>1100.0</v>
      </c>
      <c r="M1226" s="135">
        <v>1100.0</v>
      </c>
      <c r="N1226" s="143">
        <v>43967.0</v>
      </c>
      <c r="O1226" s="135" t="s">
        <v>1765</v>
      </c>
      <c r="P1226" s="135" t="s">
        <v>1767</v>
      </c>
      <c r="S1226" s="135" t="s">
        <v>1176</v>
      </c>
    </row>
    <row r="1227">
      <c r="A1227" s="135">
        <v>1226.0</v>
      </c>
      <c r="B1227" s="135" t="s">
        <v>12931</v>
      </c>
      <c r="C1227" s="135" t="s">
        <v>108</v>
      </c>
      <c r="D1227" s="135">
        <v>8.0</v>
      </c>
      <c r="E1227" s="135">
        <v>50.0</v>
      </c>
      <c r="F1227" s="135">
        <v>3.5</v>
      </c>
      <c r="H1227" s="135" t="s">
        <v>2128</v>
      </c>
      <c r="I1227" s="142">
        <v>46184.662939814814</v>
      </c>
      <c r="J1227" s="135" t="s">
        <v>1908</v>
      </c>
      <c r="K1227" s="135">
        <v>250.0</v>
      </c>
      <c r="L1227" s="135">
        <v>2800.0</v>
      </c>
      <c r="M1227" s="135">
        <v>2900.0</v>
      </c>
      <c r="N1227" s="143">
        <v>43840.0</v>
      </c>
      <c r="O1227" s="135" t="s">
        <v>1765</v>
      </c>
      <c r="P1227" s="135" t="s">
        <v>1767</v>
      </c>
      <c r="S1227" s="135" t="s">
        <v>1770</v>
      </c>
    </row>
    <row r="1228">
      <c r="A1228" s="135">
        <v>1227.0</v>
      </c>
      <c r="B1228" s="135" t="s">
        <v>12937</v>
      </c>
      <c r="C1228" s="135" t="s">
        <v>108</v>
      </c>
      <c r="D1228" s="135">
        <v>17.0</v>
      </c>
      <c r="E1228" s="135">
        <v>50.0</v>
      </c>
      <c r="F1228" s="135">
        <v>4.5</v>
      </c>
      <c r="H1228" s="135" t="s">
        <v>198</v>
      </c>
      <c r="I1228" s="142">
        <v>46157.09851851852</v>
      </c>
      <c r="J1228" s="135" t="s">
        <v>1834</v>
      </c>
      <c r="K1228" s="135">
        <v>1000.0</v>
      </c>
      <c r="L1228" s="135">
        <v>9400.0</v>
      </c>
      <c r="M1228" s="135">
        <v>13000.0</v>
      </c>
      <c r="N1228" s="143">
        <v>43353.0</v>
      </c>
      <c r="O1228" s="135" t="s">
        <v>1846</v>
      </c>
      <c r="P1228" s="135" t="s">
        <v>1767</v>
      </c>
      <c r="Q1228" s="135" t="s">
        <v>12943</v>
      </c>
      <c r="R1228" s="135" t="s">
        <v>12944</v>
      </c>
      <c r="S1228" s="135" t="s">
        <v>1176</v>
      </c>
    </row>
    <row r="1229">
      <c r="A1229" s="135">
        <v>1228.0</v>
      </c>
      <c r="B1229" s="135" t="s">
        <v>12947</v>
      </c>
      <c r="C1229" s="135" t="s">
        <v>108</v>
      </c>
      <c r="D1229" s="135">
        <v>42.0</v>
      </c>
      <c r="E1229" s="135">
        <v>50.0</v>
      </c>
      <c r="F1229" s="135">
        <v>3.0</v>
      </c>
      <c r="H1229" s="135" t="s">
        <v>112</v>
      </c>
      <c r="I1229" s="142">
        <v>46184.22070601852</v>
      </c>
      <c r="J1229" s="135" t="s">
        <v>7200</v>
      </c>
      <c r="K1229" s="135">
        <v>1100.0</v>
      </c>
      <c r="L1229" s="135">
        <v>6100.0</v>
      </c>
      <c r="M1229" s="135">
        <v>18000.0</v>
      </c>
      <c r="N1229" s="143">
        <v>43868.0</v>
      </c>
      <c r="O1229" s="135" t="s">
        <v>1765</v>
      </c>
      <c r="P1229" s="135" t="s">
        <v>1767</v>
      </c>
      <c r="Q1229" s="135" t="s">
        <v>12950</v>
      </c>
      <c r="R1229" s="135" t="s">
        <v>12951</v>
      </c>
      <c r="S1229" s="135" t="s">
        <v>1770</v>
      </c>
    </row>
    <row r="1230">
      <c r="A1230" s="135">
        <v>1229.0</v>
      </c>
      <c r="B1230" s="135" t="s">
        <v>12953</v>
      </c>
      <c r="C1230" s="135" t="s">
        <v>108</v>
      </c>
      <c r="D1230" s="135">
        <v>84.0</v>
      </c>
      <c r="E1230" s="135">
        <v>50.0</v>
      </c>
      <c r="H1230" s="135" t="s">
        <v>12956</v>
      </c>
      <c r="I1230" s="142">
        <v>46159.42045138889</v>
      </c>
      <c r="J1230" s="135" t="s">
        <v>12958</v>
      </c>
      <c r="K1230" s="135">
        <v>1700.0</v>
      </c>
      <c r="L1230" s="135">
        <v>8000.0</v>
      </c>
      <c r="M1230" s="135">
        <v>77000.0</v>
      </c>
      <c r="N1230" s="143">
        <v>42378.0</v>
      </c>
      <c r="O1230" s="135" t="s">
        <v>1765</v>
      </c>
      <c r="P1230" s="135" t="s">
        <v>1767</v>
      </c>
      <c r="Q1230" s="135" t="s">
        <v>12960</v>
      </c>
      <c r="R1230" s="135" t="s">
        <v>12961</v>
      </c>
      <c r="S1230" s="135" t="s">
        <v>1871</v>
      </c>
    </row>
    <row r="1231">
      <c r="A1231" s="135">
        <v>1230.0</v>
      </c>
      <c r="B1231" s="135" t="s">
        <v>12963</v>
      </c>
      <c r="C1231" s="135" t="s">
        <v>108</v>
      </c>
      <c r="D1231" s="135">
        <v>9.0</v>
      </c>
      <c r="E1231" s="135">
        <v>50.0</v>
      </c>
      <c r="F1231" s="135">
        <v>6.0</v>
      </c>
      <c r="H1231" s="135" t="s">
        <v>7265</v>
      </c>
      <c r="I1231" s="142">
        <v>46185.28706018518</v>
      </c>
      <c r="J1231" s="135" t="s">
        <v>12965</v>
      </c>
      <c r="K1231" s="135">
        <v>700.0</v>
      </c>
      <c r="L1231" s="135">
        <v>60.0</v>
      </c>
      <c r="M1231" s="135">
        <v>60.0</v>
      </c>
      <c r="N1231" s="143">
        <v>42682.0</v>
      </c>
      <c r="O1231" s="135" t="s">
        <v>1765</v>
      </c>
      <c r="P1231" s="135" t="s">
        <v>1767</v>
      </c>
      <c r="S1231" s="135" t="s">
        <v>1176</v>
      </c>
    </row>
    <row r="1232">
      <c r="A1232" s="135">
        <v>1231.0</v>
      </c>
      <c r="B1232" s="135" t="s">
        <v>12969</v>
      </c>
      <c r="C1232" s="135" t="s">
        <v>108</v>
      </c>
      <c r="D1232" s="135">
        <v>18.0</v>
      </c>
      <c r="E1232" s="135">
        <v>50.0</v>
      </c>
      <c r="F1232" s="135">
        <v>1.3</v>
      </c>
      <c r="G1232" s="135">
        <v>0.83</v>
      </c>
      <c r="H1232" s="135" t="s">
        <v>313</v>
      </c>
      <c r="I1232" s="142">
        <v>46169.736863425926</v>
      </c>
      <c r="J1232" s="135" t="s">
        <v>12975</v>
      </c>
      <c r="K1232" s="135">
        <v>80.0</v>
      </c>
      <c r="L1232" s="135">
        <v>2100.0</v>
      </c>
      <c r="M1232" s="135">
        <v>2400.0</v>
      </c>
      <c r="N1232" s="143">
        <v>42250.0</v>
      </c>
      <c r="O1232" s="135" t="s">
        <v>3349</v>
      </c>
      <c r="P1232" s="135" t="s">
        <v>1767</v>
      </c>
      <c r="Q1232" s="135" t="s">
        <v>12978</v>
      </c>
      <c r="R1232" s="135" t="s">
        <v>12979</v>
      </c>
      <c r="S1232" s="135" t="s">
        <v>1770</v>
      </c>
    </row>
    <row r="1233">
      <c r="A1233" s="135">
        <v>1232.0</v>
      </c>
      <c r="B1233" s="135" t="s">
        <v>12981</v>
      </c>
      <c r="C1233" s="135" t="s">
        <v>108</v>
      </c>
      <c r="D1233" s="135">
        <v>66.0</v>
      </c>
      <c r="E1233" s="135">
        <v>50.0</v>
      </c>
      <c r="F1233" s="135">
        <v>6.0</v>
      </c>
      <c r="H1233" s="135" t="s">
        <v>1760</v>
      </c>
      <c r="I1233" s="142">
        <v>46180.26299768518</v>
      </c>
      <c r="J1233" s="135" t="s">
        <v>4089</v>
      </c>
      <c r="K1233" s="135">
        <v>500.0</v>
      </c>
      <c r="L1233" s="135">
        <v>14000.0</v>
      </c>
      <c r="M1233" s="135">
        <v>17000.0</v>
      </c>
      <c r="N1233" s="143">
        <v>43839.0</v>
      </c>
      <c r="O1233" s="135" t="s">
        <v>1765</v>
      </c>
      <c r="P1233" s="135" t="s">
        <v>1767</v>
      </c>
      <c r="S1233" s="135" t="s">
        <v>1871</v>
      </c>
    </row>
    <row r="1234">
      <c r="A1234" s="135">
        <v>1233.0</v>
      </c>
      <c r="B1234" s="135" t="s">
        <v>12986</v>
      </c>
      <c r="C1234" s="135" t="s">
        <v>108</v>
      </c>
      <c r="D1234" s="135">
        <v>5.0</v>
      </c>
      <c r="E1234" s="135">
        <v>50.0</v>
      </c>
      <c r="H1234" s="135" t="s">
        <v>12988</v>
      </c>
      <c r="I1234" s="142">
        <v>46189.20415509259</v>
      </c>
      <c r="J1234" s="135" t="s">
        <v>4154</v>
      </c>
      <c r="K1234" s="135">
        <v>400.0</v>
      </c>
      <c r="L1234" s="135">
        <v>1200.0</v>
      </c>
      <c r="M1234" s="135">
        <v>3000.0</v>
      </c>
      <c r="N1234" s="143">
        <v>43846.0</v>
      </c>
      <c r="O1234" s="135" t="s">
        <v>1765</v>
      </c>
      <c r="P1234" s="135" t="s">
        <v>1767</v>
      </c>
      <c r="S1234" s="135" t="s">
        <v>1770</v>
      </c>
    </row>
    <row r="1235">
      <c r="A1235" s="135">
        <v>1234.0</v>
      </c>
      <c r="B1235" s="135" t="s">
        <v>12995</v>
      </c>
      <c r="C1235" s="135" t="s">
        <v>108</v>
      </c>
      <c r="D1235" s="135">
        <v>59.0</v>
      </c>
      <c r="E1235" s="135">
        <v>50.0</v>
      </c>
      <c r="F1235" s="135">
        <v>2.5</v>
      </c>
      <c r="H1235" s="135" t="s">
        <v>137</v>
      </c>
      <c r="I1235" s="142">
        <v>46177.43608796296</v>
      </c>
      <c r="J1235" s="135" t="s">
        <v>2225</v>
      </c>
      <c r="K1235" s="135">
        <v>70.0</v>
      </c>
      <c r="L1235" s="135">
        <v>7500.0</v>
      </c>
      <c r="M1235" s="135">
        <v>10000.0</v>
      </c>
      <c r="N1235" s="143">
        <v>42789.0</v>
      </c>
      <c r="O1235" s="135" t="s">
        <v>1846</v>
      </c>
      <c r="P1235" s="135" t="s">
        <v>1767</v>
      </c>
      <c r="S1235" s="135" t="s">
        <v>1770</v>
      </c>
    </row>
    <row r="1236">
      <c r="A1236" s="135">
        <v>1235.0</v>
      </c>
      <c r="B1236" s="135" t="s">
        <v>13000</v>
      </c>
      <c r="C1236" s="135" t="s">
        <v>108</v>
      </c>
      <c r="D1236" s="135">
        <v>22.0</v>
      </c>
      <c r="E1236" s="135">
        <v>50.0</v>
      </c>
      <c r="H1236" s="135" t="s">
        <v>112</v>
      </c>
      <c r="I1236" s="142">
        <v>46180.390381944446</v>
      </c>
      <c r="J1236" s="135" t="s">
        <v>2291</v>
      </c>
      <c r="K1236" s="135">
        <v>800.0</v>
      </c>
      <c r="L1236" s="135">
        <v>29000.0</v>
      </c>
      <c r="M1236" s="135">
        <v>44000.0</v>
      </c>
      <c r="N1236" s="143">
        <v>43840.0</v>
      </c>
      <c r="O1236" s="135" t="s">
        <v>1765</v>
      </c>
      <c r="P1236" s="135" t="s">
        <v>1767</v>
      </c>
      <c r="S1236" s="135" t="s">
        <v>1176</v>
      </c>
    </row>
    <row r="1237">
      <c r="A1237" s="135">
        <v>1236.0</v>
      </c>
      <c r="B1237" s="135" t="s">
        <v>13006</v>
      </c>
      <c r="C1237" s="135" t="s">
        <v>108</v>
      </c>
      <c r="D1237" s="135">
        <v>1.0</v>
      </c>
      <c r="E1237" s="135">
        <v>50.0</v>
      </c>
      <c r="H1237" s="135" t="s">
        <v>1981</v>
      </c>
      <c r="I1237" s="142">
        <v>46157.94363425926</v>
      </c>
      <c r="J1237" s="135" t="s">
        <v>4912</v>
      </c>
      <c r="K1237" s="135">
        <v>1800.0</v>
      </c>
      <c r="L1237" s="135">
        <v>25000.0</v>
      </c>
      <c r="M1237" s="135">
        <v>40000.0</v>
      </c>
      <c r="N1237" s="143">
        <v>43839.0</v>
      </c>
      <c r="O1237" s="135" t="s">
        <v>1765</v>
      </c>
      <c r="P1237" s="135" t="s">
        <v>1767</v>
      </c>
      <c r="Q1237" s="135" t="s">
        <v>13011</v>
      </c>
      <c r="R1237" s="135" t="s">
        <v>13013</v>
      </c>
      <c r="S1237" s="135" t="s">
        <v>1828</v>
      </c>
    </row>
    <row r="1238">
      <c r="A1238" s="135">
        <v>1237.0</v>
      </c>
      <c r="B1238" s="135" t="s">
        <v>13015</v>
      </c>
      <c r="C1238" s="135" t="s">
        <v>108</v>
      </c>
      <c r="D1238" s="135">
        <v>43.0</v>
      </c>
      <c r="E1238" s="135">
        <v>50.0</v>
      </c>
      <c r="H1238" s="135" t="s">
        <v>198</v>
      </c>
      <c r="I1238" s="142">
        <v>46190.18541666667</v>
      </c>
      <c r="J1238" s="135" t="s">
        <v>1834</v>
      </c>
      <c r="K1238" s="135">
        <v>500.0</v>
      </c>
      <c r="L1238" s="135">
        <v>11000.0</v>
      </c>
      <c r="M1238" s="135">
        <v>16000.0</v>
      </c>
      <c r="N1238" s="143">
        <v>43863.0</v>
      </c>
      <c r="O1238" s="135" t="s">
        <v>1846</v>
      </c>
      <c r="P1238" s="135" t="s">
        <v>1767</v>
      </c>
      <c r="S1238" s="135" t="s">
        <v>1176</v>
      </c>
    </row>
    <row r="1239">
      <c r="A1239" s="135">
        <v>1238.0</v>
      </c>
      <c r="B1239" s="135" t="s">
        <v>13020</v>
      </c>
      <c r="C1239" s="135" t="s">
        <v>108</v>
      </c>
      <c r="D1239" s="135">
        <v>44.0</v>
      </c>
      <c r="E1239" s="135">
        <v>50.0</v>
      </c>
      <c r="F1239" s="135">
        <v>3.0</v>
      </c>
      <c r="H1239" s="135" t="s">
        <v>2118</v>
      </c>
      <c r="I1239" s="142">
        <v>46174.45179398148</v>
      </c>
      <c r="J1239" s="135" t="s">
        <v>1834</v>
      </c>
      <c r="K1239" s="135">
        <v>100.0</v>
      </c>
      <c r="L1239" s="135">
        <v>5600.0</v>
      </c>
      <c r="M1239" s="135">
        <v>5900.0</v>
      </c>
      <c r="N1239" s="143">
        <v>44572.0</v>
      </c>
      <c r="O1239" s="135" t="s">
        <v>1765</v>
      </c>
      <c r="P1239" s="135" t="s">
        <v>1767</v>
      </c>
      <c r="S1239" s="135" t="s">
        <v>1770</v>
      </c>
    </row>
    <row r="1240">
      <c r="A1240" s="135">
        <v>1239.0</v>
      </c>
      <c r="B1240" s="135" t="s">
        <v>3656</v>
      </c>
      <c r="C1240" s="135" t="s">
        <v>108</v>
      </c>
      <c r="D1240" s="135">
        <v>2.0</v>
      </c>
      <c r="E1240" s="135">
        <v>50.0</v>
      </c>
      <c r="H1240" s="135" t="s">
        <v>2337</v>
      </c>
      <c r="I1240" s="142">
        <v>46157.71728009259</v>
      </c>
      <c r="J1240" s="135" t="s">
        <v>3658</v>
      </c>
      <c r="K1240" s="135">
        <v>1300.0</v>
      </c>
      <c r="L1240" s="135">
        <v>1400.0</v>
      </c>
      <c r="M1240" s="135">
        <v>1500.0</v>
      </c>
      <c r="N1240" s="143">
        <v>43846.0</v>
      </c>
      <c r="O1240" s="135" t="s">
        <v>1765</v>
      </c>
      <c r="P1240" s="135" t="s">
        <v>1767</v>
      </c>
      <c r="Q1240" s="135" t="s">
        <v>3660</v>
      </c>
      <c r="R1240" s="135" t="s">
        <v>3661</v>
      </c>
      <c r="S1240" s="135" t="s">
        <v>1176</v>
      </c>
    </row>
    <row r="1241">
      <c r="A1241" s="135">
        <v>1240.0</v>
      </c>
      <c r="B1241" s="135" t="s">
        <v>3667</v>
      </c>
      <c r="C1241" s="135" t="s">
        <v>108</v>
      </c>
      <c r="D1241" s="135">
        <v>4.0</v>
      </c>
      <c r="E1241" s="135">
        <v>50.0</v>
      </c>
      <c r="H1241" s="135" t="s">
        <v>2604</v>
      </c>
      <c r="I1241" s="142">
        <v>46164.677777777775</v>
      </c>
      <c r="J1241" s="135" t="s">
        <v>3671</v>
      </c>
      <c r="K1241" s="135">
        <v>250.0</v>
      </c>
      <c r="L1241" s="135">
        <v>2100.0</v>
      </c>
      <c r="M1241" s="135">
        <v>4100.0</v>
      </c>
      <c r="N1241" s="143">
        <v>42603.0</v>
      </c>
      <c r="O1241" s="135" t="s">
        <v>1765</v>
      </c>
      <c r="P1241" s="135" t="s">
        <v>1767</v>
      </c>
      <c r="S1241" s="135" t="s">
        <v>1176</v>
      </c>
    </row>
    <row r="1242">
      <c r="A1242" s="135">
        <v>1241.0</v>
      </c>
      <c r="B1242" s="135" t="s">
        <v>13039</v>
      </c>
      <c r="C1242" s="135" t="s">
        <v>108</v>
      </c>
      <c r="D1242" s="135">
        <v>6.0</v>
      </c>
      <c r="E1242" s="135">
        <v>50.0</v>
      </c>
      <c r="H1242" s="135" t="s">
        <v>1760</v>
      </c>
      <c r="I1242" s="142">
        <v>46189.269328703704</v>
      </c>
      <c r="J1242" s="135" t="s">
        <v>1908</v>
      </c>
      <c r="K1242" s="135">
        <v>100.0</v>
      </c>
      <c r="L1242" s="135">
        <v>7700.0</v>
      </c>
      <c r="M1242" s="135">
        <v>9000.0</v>
      </c>
      <c r="N1242" s="143">
        <v>43896.0</v>
      </c>
      <c r="O1242" s="135" t="s">
        <v>1846</v>
      </c>
      <c r="P1242" s="135" t="s">
        <v>1767</v>
      </c>
      <c r="Q1242" s="135" t="s">
        <v>13044</v>
      </c>
      <c r="R1242" s="135" t="s">
        <v>13045</v>
      </c>
      <c r="S1242" s="135" t="s">
        <v>1176</v>
      </c>
    </row>
    <row r="1243">
      <c r="A1243" s="135">
        <v>1242.0</v>
      </c>
      <c r="B1243" s="135" t="s">
        <v>3683</v>
      </c>
      <c r="C1243" s="135" t="s">
        <v>108</v>
      </c>
      <c r="D1243" s="135">
        <v>3.0</v>
      </c>
      <c r="E1243" s="135">
        <v>50.0</v>
      </c>
      <c r="H1243" s="135" t="s">
        <v>3686</v>
      </c>
      <c r="I1243" s="142">
        <v>46164.64461805556</v>
      </c>
      <c r="J1243" s="135" t="s">
        <v>3688</v>
      </c>
      <c r="K1243" s="135">
        <v>700.0</v>
      </c>
      <c r="L1243" s="135">
        <v>150.0</v>
      </c>
      <c r="M1243" s="135">
        <v>3100.0</v>
      </c>
      <c r="N1243" s="143">
        <v>43845.0</v>
      </c>
      <c r="O1243" s="135" t="s">
        <v>1765</v>
      </c>
      <c r="P1243" s="135" t="s">
        <v>1767</v>
      </c>
      <c r="S1243" s="135" t="s">
        <v>1770</v>
      </c>
    </row>
    <row r="1244">
      <c r="A1244" s="135">
        <v>1243.0</v>
      </c>
      <c r="B1244" s="135" t="s">
        <v>13053</v>
      </c>
      <c r="C1244" s="135" t="s">
        <v>108</v>
      </c>
      <c r="D1244" s="135">
        <v>4.0</v>
      </c>
      <c r="E1244" s="135">
        <v>50.0</v>
      </c>
      <c r="F1244" s="135">
        <v>1.8</v>
      </c>
      <c r="H1244" s="135" t="s">
        <v>4600</v>
      </c>
      <c r="I1244" s="142">
        <v>46156.25325231482</v>
      </c>
      <c r="J1244" s="135" t="s">
        <v>2592</v>
      </c>
      <c r="K1244" s="135">
        <v>1100.0</v>
      </c>
      <c r="L1244" s="135">
        <v>1400.0</v>
      </c>
      <c r="M1244" s="135">
        <v>2100.0</v>
      </c>
      <c r="N1244" s="143">
        <v>42257.0</v>
      </c>
      <c r="O1244" s="135" t="s">
        <v>1903</v>
      </c>
      <c r="P1244" s="135" t="s">
        <v>1767</v>
      </c>
      <c r="Q1244" s="135" t="s">
        <v>13061</v>
      </c>
      <c r="R1244" s="135" t="s">
        <v>13062</v>
      </c>
      <c r="S1244" s="135" t="s">
        <v>1788</v>
      </c>
    </row>
    <row r="1245">
      <c r="A1245" s="135">
        <v>1244.0</v>
      </c>
      <c r="B1245" s="135" t="s">
        <v>13064</v>
      </c>
      <c r="C1245" s="135" t="s">
        <v>108</v>
      </c>
      <c r="D1245" s="135">
        <v>61.0</v>
      </c>
      <c r="E1245" s="135">
        <v>50.0</v>
      </c>
      <c r="F1245" s="135">
        <v>5.0</v>
      </c>
      <c r="H1245" s="135" t="s">
        <v>1850</v>
      </c>
      <c r="I1245" s="142">
        <v>46154.05422453704</v>
      </c>
      <c r="J1245" s="135" t="s">
        <v>1834</v>
      </c>
      <c r="K1245" s="135">
        <v>450.0</v>
      </c>
      <c r="L1245" s="135">
        <v>9700.0</v>
      </c>
      <c r="M1245" s="135">
        <v>10000.0</v>
      </c>
      <c r="N1245" s="143">
        <v>43058.0</v>
      </c>
      <c r="O1245" s="135" t="s">
        <v>1765</v>
      </c>
      <c r="P1245" s="135" t="s">
        <v>1767</v>
      </c>
      <c r="S1245" s="135" t="s">
        <v>1832</v>
      </c>
    </row>
    <row r="1246">
      <c r="A1246" s="135">
        <v>1245.0</v>
      </c>
      <c r="B1246" s="135" t="s">
        <v>13071</v>
      </c>
      <c r="C1246" s="135" t="s">
        <v>108</v>
      </c>
      <c r="D1246" s="135">
        <v>12.0</v>
      </c>
      <c r="E1246" s="135">
        <v>50.0</v>
      </c>
      <c r="F1246" s="135">
        <v>1.2</v>
      </c>
      <c r="H1246" s="135" t="s">
        <v>8395</v>
      </c>
      <c r="I1246" s="142">
        <v>46188.985925925925</v>
      </c>
      <c r="J1246" s="135" t="s">
        <v>2446</v>
      </c>
      <c r="K1246" s="135">
        <v>300.0</v>
      </c>
      <c r="L1246" s="135">
        <v>450.0</v>
      </c>
      <c r="M1246" s="135">
        <v>3400.0</v>
      </c>
      <c r="N1246" s="143">
        <v>43058.0</v>
      </c>
      <c r="O1246" s="135" t="s">
        <v>1903</v>
      </c>
      <c r="P1246" s="135" t="s">
        <v>1767</v>
      </c>
      <c r="S1246" s="135" t="s">
        <v>1788</v>
      </c>
    </row>
    <row r="1247">
      <c r="A1247" s="135">
        <v>1246.0</v>
      </c>
      <c r="B1247" s="135" t="s">
        <v>13077</v>
      </c>
      <c r="C1247" s="135" t="s">
        <v>108</v>
      </c>
      <c r="D1247" s="135">
        <v>40.0</v>
      </c>
      <c r="E1247" s="135">
        <v>50.0</v>
      </c>
      <c r="F1247" s="135">
        <v>2.0</v>
      </c>
      <c r="H1247" s="135" t="s">
        <v>2909</v>
      </c>
      <c r="I1247" s="142">
        <v>46176.290671296294</v>
      </c>
      <c r="J1247" s="135" t="s">
        <v>11203</v>
      </c>
      <c r="K1247" s="135">
        <v>50.0</v>
      </c>
      <c r="L1247" s="135">
        <v>1500.0</v>
      </c>
      <c r="M1247" s="135">
        <v>2300.0</v>
      </c>
      <c r="N1247" s="143">
        <v>43050.0</v>
      </c>
      <c r="O1247" s="135" t="s">
        <v>2932</v>
      </c>
      <c r="P1247" s="135" t="s">
        <v>1767</v>
      </c>
      <c r="S1247" s="135" t="s">
        <v>1788</v>
      </c>
    </row>
    <row r="1248">
      <c r="A1248" s="135">
        <v>1247.0</v>
      </c>
      <c r="B1248" s="135" t="s">
        <v>13084</v>
      </c>
      <c r="C1248" s="135" t="s">
        <v>108</v>
      </c>
      <c r="D1248" s="135">
        <v>38.0</v>
      </c>
      <c r="E1248" s="135">
        <v>50.0</v>
      </c>
      <c r="F1248" s="135">
        <v>4.0</v>
      </c>
      <c r="H1248" s="135" t="s">
        <v>13086</v>
      </c>
      <c r="I1248" s="142">
        <v>46180.91478009259</v>
      </c>
      <c r="J1248" s="135" t="s">
        <v>13089</v>
      </c>
      <c r="K1248" s="135">
        <v>250.0</v>
      </c>
      <c r="L1248" s="135">
        <v>1600.0</v>
      </c>
      <c r="M1248" s="135">
        <v>1600.0</v>
      </c>
      <c r="N1248" s="143">
        <v>43712.0</v>
      </c>
      <c r="O1248" s="135" t="s">
        <v>1765</v>
      </c>
      <c r="P1248" s="135" t="s">
        <v>1767</v>
      </c>
      <c r="S1248" s="135" t="s">
        <v>1770</v>
      </c>
    </row>
    <row r="1249">
      <c r="A1249" s="135">
        <v>1248.0</v>
      </c>
      <c r="B1249" s="135" t="s">
        <v>13094</v>
      </c>
      <c r="C1249" s="135" t="s">
        <v>108</v>
      </c>
      <c r="D1249" s="135">
        <v>22.0</v>
      </c>
      <c r="E1249" s="135">
        <v>50.0</v>
      </c>
      <c r="F1249" s="135">
        <v>0.7</v>
      </c>
      <c r="G1249" s="135">
        <v>0.68</v>
      </c>
      <c r="H1249" s="135" t="s">
        <v>13094</v>
      </c>
      <c r="I1249" s="142">
        <v>46158.704363425924</v>
      </c>
      <c r="J1249" s="135" t="s">
        <v>4160</v>
      </c>
      <c r="K1249" s="135">
        <v>100.0</v>
      </c>
      <c r="L1249" s="135">
        <v>10.0</v>
      </c>
      <c r="M1249" s="135">
        <v>10.0</v>
      </c>
      <c r="N1249" s="143">
        <v>42276.0</v>
      </c>
      <c r="O1249" s="135" t="s">
        <v>2932</v>
      </c>
      <c r="P1249" s="135" t="s">
        <v>1767</v>
      </c>
      <c r="Q1249" s="135" t="s">
        <v>13100</v>
      </c>
      <c r="R1249" s="135" t="s">
        <v>13103</v>
      </c>
      <c r="S1249" s="135" t="s">
        <v>13104</v>
      </c>
    </row>
    <row r="1250">
      <c r="A1250" s="135">
        <v>1249.0</v>
      </c>
      <c r="B1250" s="135" t="s">
        <v>13106</v>
      </c>
      <c r="C1250" s="135" t="s">
        <v>108</v>
      </c>
      <c r="D1250" s="135">
        <v>68.0</v>
      </c>
      <c r="E1250" s="135">
        <v>40.0</v>
      </c>
      <c r="H1250" s="135" t="s">
        <v>112</v>
      </c>
      <c r="I1250" s="142">
        <v>46157.68015046296</v>
      </c>
      <c r="K1250" s="135">
        <v>900.0</v>
      </c>
      <c r="L1250" s="135">
        <v>11000.0</v>
      </c>
      <c r="M1250" s="135">
        <v>20000.0</v>
      </c>
      <c r="N1250" s="143">
        <v>43840.0</v>
      </c>
      <c r="O1250" s="135" t="s">
        <v>1903</v>
      </c>
      <c r="P1250" s="135" t="s">
        <v>1767</v>
      </c>
      <c r="Q1250" s="135" t="s">
        <v>13110</v>
      </c>
      <c r="R1250" s="135" t="s">
        <v>13113</v>
      </c>
      <c r="S1250" s="135" t="s">
        <v>1770</v>
      </c>
    </row>
    <row r="1251">
      <c r="A1251" s="135">
        <v>1250.0</v>
      </c>
      <c r="B1251" s="135" t="s">
        <v>13114</v>
      </c>
      <c r="C1251" s="135" t="s">
        <v>108</v>
      </c>
      <c r="D1251" s="135">
        <v>42.0</v>
      </c>
      <c r="E1251" s="135">
        <v>40.0</v>
      </c>
      <c r="F1251" s="135">
        <v>11.0</v>
      </c>
      <c r="H1251" s="135" t="s">
        <v>107</v>
      </c>
      <c r="I1251" s="142">
        <v>46158.32975694445</v>
      </c>
      <c r="J1251" s="135" t="s">
        <v>13117</v>
      </c>
      <c r="K1251" s="135">
        <v>1200.0</v>
      </c>
      <c r="L1251" s="135">
        <v>14000.0</v>
      </c>
      <c r="M1251" s="135">
        <v>18000.0</v>
      </c>
      <c r="N1251" s="143">
        <v>42249.0</v>
      </c>
      <c r="O1251" s="135" t="s">
        <v>1846</v>
      </c>
      <c r="P1251" s="135" t="s">
        <v>1767</v>
      </c>
      <c r="Q1251" s="135" t="s">
        <v>13121</v>
      </c>
      <c r="R1251" s="135" t="s">
        <v>13122</v>
      </c>
      <c r="S1251" s="135" t="s">
        <v>1770</v>
      </c>
    </row>
    <row r="1252">
      <c r="A1252" s="135">
        <v>1251.0</v>
      </c>
      <c r="B1252" s="135" t="s">
        <v>13124</v>
      </c>
      <c r="C1252" s="135" t="s">
        <v>108</v>
      </c>
      <c r="D1252" s="135">
        <v>43.0</v>
      </c>
      <c r="E1252" s="135">
        <v>40.0</v>
      </c>
      <c r="H1252" s="135" t="s">
        <v>1981</v>
      </c>
      <c r="I1252" s="142">
        <v>46157.80611111111</v>
      </c>
      <c r="J1252" s="135" t="s">
        <v>7200</v>
      </c>
      <c r="K1252" s="135">
        <v>1500.0</v>
      </c>
      <c r="L1252" s="135">
        <v>25000.0</v>
      </c>
      <c r="M1252" s="135">
        <v>40000.0</v>
      </c>
      <c r="N1252" s="143">
        <v>43840.0</v>
      </c>
      <c r="O1252" s="135" t="s">
        <v>1765</v>
      </c>
      <c r="P1252" s="135" t="s">
        <v>1767</v>
      </c>
      <c r="Q1252" s="135" t="s">
        <v>13130</v>
      </c>
      <c r="R1252" s="135" t="s">
        <v>13131</v>
      </c>
      <c r="S1252" s="135" t="s">
        <v>1770</v>
      </c>
    </row>
    <row r="1253">
      <c r="A1253" s="135">
        <v>1252.0</v>
      </c>
      <c r="B1253" s="135" t="s">
        <v>13133</v>
      </c>
      <c r="C1253" s="135" t="s">
        <v>108</v>
      </c>
      <c r="D1253" s="135">
        <v>40.0</v>
      </c>
      <c r="E1253" s="135">
        <v>40.0</v>
      </c>
      <c r="F1253" s="135">
        <v>6.0</v>
      </c>
      <c r="H1253" s="135" t="s">
        <v>6097</v>
      </c>
      <c r="I1253" s="142">
        <v>46159.97287037037</v>
      </c>
      <c r="K1253" s="135">
        <v>80.0</v>
      </c>
      <c r="L1253" s="135">
        <v>2300.0</v>
      </c>
      <c r="M1253" s="135">
        <v>4800.0</v>
      </c>
      <c r="N1253" s="143">
        <v>43840.0</v>
      </c>
      <c r="O1253" s="135" t="s">
        <v>1846</v>
      </c>
      <c r="P1253" s="135" t="s">
        <v>1767</v>
      </c>
      <c r="S1253" s="135" t="s">
        <v>1176</v>
      </c>
    </row>
    <row r="1254">
      <c r="A1254" s="135">
        <v>1253.0</v>
      </c>
      <c r="B1254" s="135" t="s">
        <v>3799</v>
      </c>
      <c r="C1254" s="135" t="s">
        <v>108</v>
      </c>
      <c r="D1254" s="135">
        <v>48.0</v>
      </c>
      <c r="E1254" s="135">
        <v>40.0</v>
      </c>
      <c r="F1254" s="135">
        <v>1.2</v>
      </c>
      <c r="H1254" s="135" t="s">
        <v>3801</v>
      </c>
      <c r="I1254" s="142">
        <v>46172.40519675926</v>
      </c>
      <c r="J1254" s="135" t="s">
        <v>3804</v>
      </c>
      <c r="K1254" s="135">
        <v>70.0</v>
      </c>
      <c r="L1254" s="135">
        <v>4700.0</v>
      </c>
      <c r="M1254" s="135">
        <v>4900.0</v>
      </c>
      <c r="N1254" s="143">
        <v>43087.0</v>
      </c>
      <c r="O1254" s="135" t="s">
        <v>1846</v>
      </c>
      <c r="P1254" s="135" t="s">
        <v>1767</v>
      </c>
      <c r="S1254" s="135" t="s">
        <v>1817</v>
      </c>
    </row>
    <row r="1255">
      <c r="A1255" s="135">
        <v>1254.0</v>
      </c>
      <c r="B1255" s="135" t="s">
        <v>13147</v>
      </c>
      <c r="C1255" s="135" t="s">
        <v>108</v>
      </c>
      <c r="D1255" s="135">
        <v>4.0</v>
      </c>
      <c r="E1255" s="135">
        <v>40.0</v>
      </c>
      <c r="F1255" s="135">
        <v>4.5</v>
      </c>
      <c r="H1255" s="135" t="s">
        <v>13148</v>
      </c>
      <c r="I1255" s="142">
        <v>46169.90216435185</v>
      </c>
      <c r="J1255" s="135" t="s">
        <v>1834</v>
      </c>
      <c r="K1255" s="135">
        <v>1300.0</v>
      </c>
      <c r="L1255" s="135">
        <v>500.0</v>
      </c>
      <c r="M1255" s="135">
        <v>600.0</v>
      </c>
      <c r="N1255" s="143">
        <v>42928.0</v>
      </c>
      <c r="O1255" s="135" t="s">
        <v>1765</v>
      </c>
      <c r="P1255" s="135" t="s">
        <v>1767</v>
      </c>
      <c r="Q1255" s="135" t="s">
        <v>13152</v>
      </c>
      <c r="R1255" s="135" t="s">
        <v>13153</v>
      </c>
      <c r="S1255" s="135" t="s">
        <v>1770</v>
      </c>
    </row>
    <row r="1256">
      <c r="A1256" s="135">
        <v>1255.0</v>
      </c>
      <c r="B1256" s="135" t="s">
        <v>13155</v>
      </c>
      <c r="C1256" s="135" t="s">
        <v>108</v>
      </c>
      <c r="D1256" s="135">
        <v>48.0</v>
      </c>
      <c r="E1256" s="135">
        <v>40.0</v>
      </c>
      <c r="F1256" s="135">
        <v>5.0</v>
      </c>
      <c r="H1256" s="135" t="s">
        <v>3169</v>
      </c>
      <c r="I1256" s="142">
        <v>46164.36809027778</v>
      </c>
      <c r="J1256" s="135" t="s">
        <v>13159</v>
      </c>
      <c r="K1256" s="135">
        <v>1500.0</v>
      </c>
      <c r="L1256" s="135">
        <v>1400.0</v>
      </c>
      <c r="M1256" s="135">
        <v>44000.0</v>
      </c>
      <c r="N1256" s="143">
        <v>42633.0</v>
      </c>
      <c r="O1256" s="135" t="s">
        <v>1765</v>
      </c>
      <c r="P1256" s="135" t="s">
        <v>1767</v>
      </c>
      <c r="Q1256" s="135" t="s">
        <v>13163</v>
      </c>
      <c r="R1256" s="135" t="s">
        <v>13164</v>
      </c>
      <c r="S1256" s="135" t="s">
        <v>1176</v>
      </c>
    </row>
    <row r="1257">
      <c r="A1257" s="135">
        <v>1256.0</v>
      </c>
      <c r="B1257" s="135" t="s">
        <v>13167</v>
      </c>
      <c r="C1257" s="135" t="s">
        <v>108</v>
      </c>
      <c r="D1257" s="135">
        <v>50.0</v>
      </c>
      <c r="E1257" s="135">
        <v>40.0</v>
      </c>
      <c r="F1257" s="135">
        <v>2.0</v>
      </c>
      <c r="H1257" s="135" t="s">
        <v>137</v>
      </c>
      <c r="I1257" s="142">
        <v>46156.93347222222</v>
      </c>
      <c r="J1257" s="135" t="s">
        <v>1834</v>
      </c>
      <c r="K1257" s="135">
        <v>100.0</v>
      </c>
      <c r="L1257" s="135">
        <v>6300.0</v>
      </c>
      <c r="M1257" s="135">
        <v>8800.0</v>
      </c>
      <c r="N1257" s="143">
        <v>42956.0</v>
      </c>
      <c r="O1257" s="135" t="s">
        <v>1846</v>
      </c>
      <c r="P1257" s="135" t="s">
        <v>1767</v>
      </c>
      <c r="Q1257" s="135" t="s">
        <v>13171</v>
      </c>
      <c r="R1257" s="135" t="s">
        <v>13172</v>
      </c>
      <c r="S1257" s="135" t="s">
        <v>1770</v>
      </c>
    </row>
    <row r="1258">
      <c r="A1258" s="135">
        <v>1257.0</v>
      </c>
      <c r="B1258" s="135" t="s">
        <v>13174</v>
      </c>
      <c r="C1258" s="135" t="s">
        <v>108</v>
      </c>
      <c r="D1258" s="135">
        <v>2.0</v>
      </c>
      <c r="E1258" s="135">
        <v>40.0</v>
      </c>
      <c r="F1258" s="135">
        <v>0.2</v>
      </c>
      <c r="G1258" s="135">
        <v>0.43</v>
      </c>
      <c r="H1258" s="135" t="s">
        <v>13176</v>
      </c>
      <c r="I1258" s="142">
        <v>46187.17798611111</v>
      </c>
      <c r="J1258" s="135" t="s">
        <v>1795</v>
      </c>
      <c r="K1258" s="135">
        <v>150.0</v>
      </c>
      <c r="L1258" s="135">
        <v>100.0</v>
      </c>
      <c r="M1258" s="135">
        <v>100.0</v>
      </c>
      <c r="N1258" s="143">
        <v>42282.0</v>
      </c>
      <c r="O1258" s="135" t="s">
        <v>1903</v>
      </c>
      <c r="P1258" s="135" t="s">
        <v>1767</v>
      </c>
      <c r="S1258" s="135" t="s">
        <v>8820</v>
      </c>
    </row>
    <row r="1259">
      <c r="A1259" s="135">
        <v>1258.0</v>
      </c>
      <c r="B1259" s="135" t="s">
        <v>13183</v>
      </c>
      <c r="C1259" s="135" t="s">
        <v>108</v>
      </c>
      <c r="D1259" s="135">
        <v>52.0</v>
      </c>
      <c r="E1259" s="135">
        <v>40.0</v>
      </c>
      <c r="F1259" s="135">
        <v>3.0</v>
      </c>
      <c r="H1259" s="135" t="s">
        <v>313</v>
      </c>
      <c r="I1259" s="142">
        <v>46175.10958333333</v>
      </c>
      <c r="J1259" s="135" t="s">
        <v>2100</v>
      </c>
      <c r="K1259" s="135">
        <v>350.0</v>
      </c>
      <c r="L1259" s="135">
        <v>29000.0</v>
      </c>
      <c r="M1259" s="135">
        <v>34000.0</v>
      </c>
      <c r="N1259" s="143">
        <v>42366.0</v>
      </c>
      <c r="O1259" s="135" t="s">
        <v>1765</v>
      </c>
      <c r="P1259" s="135" t="s">
        <v>1767</v>
      </c>
      <c r="Q1259" s="135" t="s">
        <v>13191</v>
      </c>
      <c r="S1259" s="135" t="s">
        <v>7217</v>
      </c>
    </row>
    <row r="1260">
      <c r="A1260" s="135">
        <v>1259.0</v>
      </c>
      <c r="B1260" s="135" t="s">
        <v>13193</v>
      </c>
      <c r="C1260" s="135" t="s">
        <v>108</v>
      </c>
      <c r="D1260" s="135">
        <v>10.0</v>
      </c>
      <c r="E1260" s="135">
        <v>40.0</v>
      </c>
      <c r="F1260" s="135">
        <v>1.3</v>
      </c>
      <c r="H1260" s="135" t="s">
        <v>8395</v>
      </c>
      <c r="I1260" s="142">
        <v>46189.35574074074</v>
      </c>
      <c r="J1260" s="135" t="s">
        <v>2100</v>
      </c>
      <c r="K1260" s="135">
        <v>250.0</v>
      </c>
      <c r="L1260" s="135">
        <v>450.0</v>
      </c>
      <c r="M1260" s="135">
        <v>3400.0</v>
      </c>
      <c r="N1260" s="143">
        <v>42459.0</v>
      </c>
      <c r="O1260" s="135" t="s">
        <v>1903</v>
      </c>
      <c r="P1260" s="135" t="s">
        <v>1767</v>
      </c>
      <c r="S1260" s="135" t="s">
        <v>1788</v>
      </c>
    </row>
    <row r="1261">
      <c r="A1261" s="135">
        <v>1260.0</v>
      </c>
      <c r="B1261" s="135" t="s">
        <v>13198</v>
      </c>
      <c r="C1261" s="135" t="s">
        <v>108</v>
      </c>
      <c r="D1261" s="135">
        <v>9.0</v>
      </c>
      <c r="E1261" s="135">
        <v>40.0</v>
      </c>
      <c r="H1261" s="135" t="s">
        <v>1981</v>
      </c>
      <c r="I1261" s="142">
        <v>46159.031018518515</v>
      </c>
      <c r="J1261" s="135" t="s">
        <v>1920</v>
      </c>
      <c r="K1261" s="135">
        <v>300.0</v>
      </c>
      <c r="L1261" s="135">
        <v>7500.0</v>
      </c>
      <c r="M1261" s="135">
        <v>29000.0</v>
      </c>
      <c r="N1261" s="143">
        <v>44376.0</v>
      </c>
      <c r="O1261" s="135" t="s">
        <v>1765</v>
      </c>
      <c r="P1261" s="135" t="s">
        <v>1767</v>
      </c>
      <c r="S1261" s="135" t="s">
        <v>1770</v>
      </c>
    </row>
    <row r="1262">
      <c r="A1262" s="135">
        <v>1261.0</v>
      </c>
      <c r="B1262" s="135" t="s">
        <v>13204</v>
      </c>
      <c r="C1262" s="135" t="s">
        <v>108</v>
      </c>
      <c r="D1262" s="135">
        <v>20.0</v>
      </c>
      <c r="E1262" s="135">
        <v>40.0</v>
      </c>
      <c r="F1262" s="135">
        <v>0.5</v>
      </c>
      <c r="H1262" s="135" t="s">
        <v>3838</v>
      </c>
      <c r="I1262" s="142">
        <v>46175.566516203704</v>
      </c>
      <c r="J1262" s="135" t="s">
        <v>1795</v>
      </c>
      <c r="K1262" s="135">
        <v>200.0</v>
      </c>
      <c r="L1262" s="135">
        <v>350.0</v>
      </c>
      <c r="M1262" s="135">
        <v>14000.0</v>
      </c>
      <c r="N1262" s="143">
        <v>43843.0</v>
      </c>
      <c r="O1262" s="135" t="s">
        <v>1903</v>
      </c>
      <c r="P1262" s="135" t="s">
        <v>1767</v>
      </c>
      <c r="S1262" s="135" t="s">
        <v>1770</v>
      </c>
    </row>
    <row r="1263">
      <c r="A1263" s="135">
        <v>1262.0</v>
      </c>
      <c r="B1263" s="135" t="s">
        <v>13210</v>
      </c>
      <c r="C1263" s="135" t="s">
        <v>108</v>
      </c>
      <c r="D1263" s="135">
        <v>52.0</v>
      </c>
      <c r="E1263" s="135">
        <v>40.0</v>
      </c>
      <c r="H1263" s="135" t="s">
        <v>198</v>
      </c>
      <c r="I1263" s="142">
        <v>46188.80636574074</v>
      </c>
      <c r="J1263" s="135" t="s">
        <v>2100</v>
      </c>
      <c r="K1263" s="135">
        <v>70.0</v>
      </c>
      <c r="L1263" s="135">
        <v>11000.0</v>
      </c>
      <c r="M1263" s="135">
        <v>16000.0</v>
      </c>
      <c r="N1263" s="143">
        <v>43841.0</v>
      </c>
      <c r="O1263" s="135" t="s">
        <v>1846</v>
      </c>
      <c r="P1263" s="135" t="s">
        <v>1767</v>
      </c>
      <c r="S1263" s="135" t="s">
        <v>1176</v>
      </c>
    </row>
    <row r="1264">
      <c r="A1264" s="135">
        <v>1263.0</v>
      </c>
      <c r="B1264" s="135" t="s">
        <v>13215</v>
      </c>
      <c r="C1264" s="135" t="s">
        <v>108</v>
      </c>
      <c r="D1264" s="135">
        <v>66.0</v>
      </c>
      <c r="E1264" s="135">
        <v>40.0</v>
      </c>
      <c r="H1264" s="135" t="s">
        <v>313</v>
      </c>
      <c r="I1264" s="142">
        <v>46168.50638888889</v>
      </c>
      <c r="J1264" s="135" t="s">
        <v>1762</v>
      </c>
      <c r="K1264" s="135">
        <v>70.0</v>
      </c>
      <c r="L1264" s="135">
        <v>27000.0</v>
      </c>
      <c r="M1264" s="135">
        <v>31000.0</v>
      </c>
      <c r="N1264" s="143">
        <v>43859.0</v>
      </c>
      <c r="O1264" s="135" t="s">
        <v>1765</v>
      </c>
      <c r="P1264" s="135" t="s">
        <v>1767</v>
      </c>
      <c r="S1264" s="135" t="s">
        <v>1770</v>
      </c>
    </row>
    <row r="1265">
      <c r="A1265" s="135">
        <v>1264.0</v>
      </c>
      <c r="B1265" s="135" t="s">
        <v>13222</v>
      </c>
      <c r="C1265" s="135" t="s">
        <v>108</v>
      </c>
      <c r="D1265" s="135">
        <v>21.0</v>
      </c>
      <c r="E1265" s="135">
        <v>40.0</v>
      </c>
      <c r="F1265" s="135">
        <v>1.9</v>
      </c>
      <c r="H1265" s="135" t="s">
        <v>2909</v>
      </c>
      <c r="I1265" s="142">
        <v>46162.66081018518</v>
      </c>
      <c r="J1265" s="135" t="s">
        <v>1834</v>
      </c>
      <c r="K1265" s="135">
        <v>70.0</v>
      </c>
      <c r="L1265" s="135">
        <v>2800.0</v>
      </c>
      <c r="M1265" s="135">
        <v>3600.0</v>
      </c>
      <c r="N1265" s="143">
        <v>42388.0</v>
      </c>
      <c r="O1265" s="135" t="s">
        <v>1846</v>
      </c>
      <c r="P1265" s="135" t="s">
        <v>1767</v>
      </c>
      <c r="S1265" s="135" t="s">
        <v>1788</v>
      </c>
    </row>
    <row r="1266">
      <c r="A1266" s="135">
        <v>1265.0</v>
      </c>
      <c r="B1266" s="135" t="s">
        <v>13229</v>
      </c>
      <c r="C1266" s="135" t="s">
        <v>108</v>
      </c>
      <c r="D1266" s="135">
        <v>64.0</v>
      </c>
      <c r="E1266" s="135">
        <v>40.0</v>
      </c>
      <c r="H1266" s="135" t="s">
        <v>1850</v>
      </c>
      <c r="I1266" s="142">
        <v>46181.37304398148</v>
      </c>
      <c r="J1266" s="135" t="s">
        <v>13232</v>
      </c>
      <c r="K1266" s="135">
        <v>250.0</v>
      </c>
      <c r="L1266" s="135">
        <v>7900.0</v>
      </c>
      <c r="M1266" s="135">
        <v>8900.0</v>
      </c>
      <c r="N1266" s="143">
        <v>43840.0</v>
      </c>
      <c r="O1266" s="135" t="s">
        <v>1765</v>
      </c>
      <c r="P1266" s="135" t="s">
        <v>1767</v>
      </c>
      <c r="S1266" s="135" t="s">
        <v>1832</v>
      </c>
    </row>
    <row r="1267">
      <c r="A1267" s="135">
        <v>1266.0</v>
      </c>
      <c r="B1267" s="135" t="s">
        <v>13236</v>
      </c>
      <c r="C1267" s="135" t="s">
        <v>108</v>
      </c>
      <c r="D1267" s="135">
        <v>9.0</v>
      </c>
      <c r="E1267" s="135">
        <v>40.0</v>
      </c>
      <c r="H1267" s="135" t="s">
        <v>1760</v>
      </c>
      <c r="I1267" s="142">
        <v>46157.106469907405</v>
      </c>
      <c r="J1267" s="135" t="s">
        <v>6324</v>
      </c>
      <c r="K1267" s="135">
        <v>1800.0</v>
      </c>
      <c r="L1267" s="135">
        <v>9900.0</v>
      </c>
      <c r="M1267" s="135">
        <v>12000.0</v>
      </c>
      <c r="N1267" s="143">
        <v>43840.0</v>
      </c>
      <c r="O1267" s="135" t="s">
        <v>1765</v>
      </c>
      <c r="P1267" s="135" t="s">
        <v>1767</v>
      </c>
      <c r="Q1267" s="135" t="s">
        <v>13241</v>
      </c>
      <c r="R1267" s="135" t="s">
        <v>13243</v>
      </c>
      <c r="S1267" s="135" t="s">
        <v>1770</v>
      </c>
    </row>
    <row r="1268">
      <c r="A1268" s="135">
        <v>1267.0</v>
      </c>
      <c r="B1268" s="135" t="s">
        <v>13245</v>
      </c>
      <c r="C1268" s="135" t="s">
        <v>108</v>
      </c>
      <c r="D1268" s="135">
        <v>76.0</v>
      </c>
      <c r="E1268" s="135">
        <v>40.0</v>
      </c>
      <c r="F1268" s="135">
        <v>3.5</v>
      </c>
      <c r="H1268" s="135" t="s">
        <v>137</v>
      </c>
      <c r="I1268" s="142">
        <v>46157.92869212963</v>
      </c>
      <c r="J1268" s="135" t="s">
        <v>6939</v>
      </c>
      <c r="K1268" s="135">
        <v>1900.0</v>
      </c>
      <c r="L1268" s="135">
        <v>4500.0</v>
      </c>
      <c r="M1268" s="135">
        <v>5200.0</v>
      </c>
      <c r="N1268" s="143">
        <v>43585.0</v>
      </c>
      <c r="O1268" s="135" t="s">
        <v>1903</v>
      </c>
      <c r="P1268" s="135" t="s">
        <v>13251</v>
      </c>
      <c r="Q1268" s="135" t="s">
        <v>13253</v>
      </c>
      <c r="S1268" s="135" t="s">
        <v>1770</v>
      </c>
    </row>
    <row r="1269">
      <c r="A1269" s="135">
        <v>1268.0</v>
      </c>
      <c r="B1269" s="135" t="s">
        <v>13254</v>
      </c>
      <c r="C1269" s="135" t="s">
        <v>108</v>
      </c>
      <c r="D1269" s="135">
        <v>22.0</v>
      </c>
      <c r="E1269" s="135">
        <v>40.0</v>
      </c>
      <c r="F1269" s="135">
        <v>1.0</v>
      </c>
      <c r="H1269" s="135" t="s">
        <v>137</v>
      </c>
      <c r="I1269" s="142">
        <v>46170.44809027778</v>
      </c>
      <c r="J1269" s="135" t="s">
        <v>5904</v>
      </c>
      <c r="K1269" s="135">
        <v>600.0</v>
      </c>
      <c r="L1269" s="135">
        <v>6700.0</v>
      </c>
      <c r="M1269" s="135">
        <v>7500.0</v>
      </c>
      <c r="N1269" s="143">
        <v>42328.0</v>
      </c>
      <c r="O1269" s="135" t="s">
        <v>1903</v>
      </c>
      <c r="P1269" s="135" t="s">
        <v>1767</v>
      </c>
      <c r="S1269" s="135" t="s">
        <v>1770</v>
      </c>
    </row>
    <row r="1270">
      <c r="A1270" s="135">
        <v>1269.0</v>
      </c>
      <c r="B1270" s="135" t="s">
        <v>13261</v>
      </c>
      <c r="C1270" s="135" t="s">
        <v>108</v>
      </c>
      <c r="D1270" s="135">
        <v>0.0</v>
      </c>
      <c r="E1270" s="135">
        <v>40.0</v>
      </c>
      <c r="F1270" s="135">
        <v>0.6</v>
      </c>
      <c r="H1270" s="135" t="s">
        <v>13263</v>
      </c>
      <c r="I1270" s="142">
        <v>46183.78009259259</v>
      </c>
      <c r="J1270" s="135" t="s">
        <v>4298</v>
      </c>
      <c r="K1270" s="135">
        <v>400.0</v>
      </c>
      <c r="L1270" s="135">
        <v>60.0</v>
      </c>
      <c r="M1270" s="135">
        <v>500.0</v>
      </c>
      <c r="N1270" s="143">
        <v>43843.0</v>
      </c>
      <c r="O1270" s="135" t="s">
        <v>1765</v>
      </c>
      <c r="P1270" s="135" t="s">
        <v>1767</v>
      </c>
      <c r="S1270" s="135" t="s">
        <v>7217</v>
      </c>
    </row>
    <row r="1271">
      <c r="A1271" s="135">
        <v>1270.0</v>
      </c>
      <c r="B1271" s="135" t="s">
        <v>13266</v>
      </c>
      <c r="C1271" s="135" t="s">
        <v>108</v>
      </c>
      <c r="D1271" s="135">
        <v>0.0</v>
      </c>
      <c r="E1271" s="135">
        <v>40.0</v>
      </c>
      <c r="H1271" s="135" t="s">
        <v>13266</v>
      </c>
      <c r="I1271" s="142">
        <v>46157.19366898148</v>
      </c>
      <c r="J1271" s="135" t="s">
        <v>4912</v>
      </c>
      <c r="K1271" s="135">
        <v>40.0</v>
      </c>
      <c r="L1271" s="135">
        <v>10.0</v>
      </c>
      <c r="M1271" s="135">
        <v>10.0</v>
      </c>
      <c r="N1271" s="143">
        <v>44565.0</v>
      </c>
      <c r="O1271" s="135" t="s">
        <v>3349</v>
      </c>
      <c r="P1271" s="135" t="s">
        <v>1767</v>
      </c>
      <c r="S1271" s="135" t="s">
        <v>1770</v>
      </c>
    </row>
    <row r="1272">
      <c r="A1272" s="135">
        <v>1271.0</v>
      </c>
      <c r="B1272" s="135" t="s">
        <v>13272</v>
      </c>
      <c r="C1272" s="135" t="s">
        <v>108</v>
      </c>
      <c r="D1272" s="135">
        <v>63.0</v>
      </c>
      <c r="E1272" s="135">
        <v>40.0</v>
      </c>
      <c r="F1272" s="135">
        <v>5.0</v>
      </c>
      <c r="H1272" s="135" t="s">
        <v>313</v>
      </c>
      <c r="I1272" s="142">
        <v>46156.52148148148</v>
      </c>
      <c r="J1272" s="135" t="s">
        <v>1859</v>
      </c>
      <c r="K1272" s="135">
        <v>450.0</v>
      </c>
      <c r="L1272" s="135">
        <v>2900.0</v>
      </c>
      <c r="M1272" s="135">
        <v>3300.0</v>
      </c>
      <c r="N1272" s="143">
        <v>43893.0</v>
      </c>
      <c r="O1272" s="135" t="s">
        <v>1765</v>
      </c>
      <c r="P1272" s="135" t="s">
        <v>1767</v>
      </c>
      <c r="Q1272" s="135" t="s">
        <v>13279</v>
      </c>
      <c r="R1272" s="135" t="s">
        <v>13280</v>
      </c>
      <c r="S1272" s="135" t="s">
        <v>1770</v>
      </c>
    </row>
    <row r="1273">
      <c r="A1273" s="135">
        <v>1272.0</v>
      </c>
      <c r="B1273" s="135" t="s">
        <v>4446</v>
      </c>
      <c r="C1273" s="135" t="s">
        <v>108</v>
      </c>
      <c r="D1273" s="135">
        <v>11.0</v>
      </c>
      <c r="E1273" s="135">
        <v>40.0</v>
      </c>
      <c r="F1273" s="135">
        <v>8.0</v>
      </c>
      <c r="H1273" s="135" t="s">
        <v>107</v>
      </c>
      <c r="I1273" s="142">
        <v>46157.51905092593</v>
      </c>
      <c r="J1273" s="135" t="s">
        <v>1827</v>
      </c>
      <c r="K1273" s="135">
        <v>1700.0</v>
      </c>
      <c r="L1273" s="135">
        <v>14000.0</v>
      </c>
      <c r="M1273" s="135">
        <v>18000.0</v>
      </c>
      <c r="N1273" s="143">
        <v>43841.0</v>
      </c>
      <c r="O1273" s="135" t="s">
        <v>1765</v>
      </c>
      <c r="P1273" s="135" t="s">
        <v>1767</v>
      </c>
      <c r="Q1273" s="135" t="s">
        <v>4455</v>
      </c>
      <c r="R1273" s="135" t="s">
        <v>4457</v>
      </c>
      <c r="S1273" s="135" t="s">
        <v>1770</v>
      </c>
    </row>
    <row r="1274">
      <c r="A1274" s="135">
        <v>1273.0</v>
      </c>
      <c r="B1274" s="135" t="s">
        <v>13291</v>
      </c>
      <c r="C1274" s="135" t="s">
        <v>108</v>
      </c>
      <c r="D1274" s="135">
        <v>52.0</v>
      </c>
      <c r="E1274" s="135">
        <v>30.0</v>
      </c>
      <c r="F1274" s="135">
        <v>1.8</v>
      </c>
      <c r="H1274" s="135" t="s">
        <v>4027</v>
      </c>
      <c r="I1274" s="142">
        <v>46157.703668981485</v>
      </c>
      <c r="J1274" s="135" t="s">
        <v>1859</v>
      </c>
      <c r="K1274" s="135">
        <v>100.0</v>
      </c>
      <c r="L1274" s="135">
        <v>150.0</v>
      </c>
      <c r="M1274" s="135">
        <v>150.0</v>
      </c>
      <c r="N1274" s="143">
        <v>42697.0</v>
      </c>
      <c r="O1274" s="135" t="s">
        <v>1765</v>
      </c>
      <c r="P1274" s="135" t="s">
        <v>1767</v>
      </c>
      <c r="Q1274" s="135" t="s">
        <v>13296</v>
      </c>
      <c r="R1274" s="135" t="s">
        <v>13297</v>
      </c>
      <c r="S1274" s="135" t="s">
        <v>1176</v>
      </c>
    </row>
    <row r="1275">
      <c r="A1275" s="135">
        <v>1274.0</v>
      </c>
      <c r="B1275" s="135" t="s">
        <v>13299</v>
      </c>
      <c r="C1275" s="135" t="s">
        <v>108</v>
      </c>
      <c r="D1275" s="135">
        <v>87.0</v>
      </c>
      <c r="E1275" s="135">
        <v>30.0</v>
      </c>
      <c r="H1275" s="135" t="s">
        <v>3188</v>
      </c>
      <c r="I1275" s="142">
        <v>46185.22145833333</v>
      </c>
      <c r="J1275" s="135" t="s">
        <v>2100</v>
      </c>
      <c r="K1275" s="135">
        <v>50.0</v>
      </c>
      <c r="L1275" s="135">
        <v>800.0</v>
      </c>
      <c r="M1275" s="135">
        <v>29000.0</v>
      </c>
      <c r="N1275" s="143">
        <v>43860.0</v>
      </c>
      <c r="O1275" s="135" t="s">
        <v>1765</v>
      </c>
      <c r="P1275" s="135" t="s">
        <v>1767</v>
      </c>
      <c r="S1275" s="135" t="s">
        <v>1770</v>
      </c>
    </row>
    <row r="1276">
      <c r="A1276" s="135">
        <v>1275.0</v>
      </c>
      <c r="B1276" s="135" t="s">
        <v>13304</v>
      </c>
      <c r="C1276" s="135" t="s">
        <v>108</v>
      </c>
      <c r="D1276" s="135">
        <v>56.0</v>
      </c>
      <c r="E1276" s="135">
        <v>30.0</v>
      </c>
      <c r="F1276" s="135">
        <v>6.0</v>
      </c>
      <c r="H1276" s="135" t="s">
        <v>313</v>
      </c>
      <c r="I1276" s="142">
        <v>46183.54447916667</v>
      </c>
      <c r="J1276" s="135" t="s">
        <v>9948</v>
      </c>
      <c r="K1276" s="135">
        <v>450.0</v>
      </c>
      <c r="L1276" s="135">
        <v>10000.0</v>
      </c>
      <c r="M1276" s="135">
        <v>11000.0</v>
      </c>
      <c r="N1276" s="143">
        <v>43873.0</v>
      </c>
      <c r="O1276" s="135" t="s">
        <v>1903</v>
      </c>
      <c r="P1276" s="135" t="s">
        <v>1767</v>
      </c>
      <c r="S1276" s="135" t="s">
        <v>1770</v>
      </c>
    </row>
    <row r="1277">
      <c r="A1277" s="135">
        <v>1276.0</v>
      </c>
      <c r="B1277" s="135" t="s">
        <v>4498</v>
      </c>
      <c r="C1277" s="135" t="s">
        <v>108</v>
      </c>
      <c r="D1277" s="135">
        <v>1.0</v>
      </c>
      <c r="E1277" s="135">
        <v>30.0</v>
      </c>
      <c r="H1277" s="135" t="s">
        <v>2681</v>
      </c>
      <c r="I1277" s="142">
        <v>46158.5630787037</v>
      </c>
      <c r="J1277" s="135" t="s">
        <v>2667</v>
      </c>
      <c r="K1277" s="135">
        <v>2000.0</v>
      </c>
      <c r="L1277" s="135">
        <v>2200.0</v>
      </c>
      <c r="M1277" s="135">
        <v>2700.0</v>
      </c>
      <c r="N1277" s="143">
        <v>42841.0</v>
      </c>
      <c r="O1277" s="135" t="s">
        <v>1765</v>
      </c>
      <c r="P1277" s="135" t="s">
        <v>1767</v>
      </c>
      <c r="Q1277" s="135" t="s">
        <v>4501</v>
      </c>
      <c r="R1277" s="135" t="s">
        <v>4503</v>
      </c>
      <c r="S1277" s="135" t="s">
        <v>1176</v>
      </c>
    </row>
    <row r="1278">
      <c r="A1278" s="135">
        <v>1277.0</v>
      </c>
      <c r="B1278" s="135" t="s">
        <v>13317</v>
      </c>
      <c r="C1278" s="135" t="s">
        <v>108</v>
      </c>
      <c r="D1278" s="135">
        <v>37.0</v>
      </c>
      <c r="E1278" s="135">
        <v>30.0</v>
      </c>
      <c r="H1278" s="135" t="s">
        <v>13317</v>
      </c>
      <c r="I1278" s="142">
        <v>46168.623935185184</v>
      </c>
      <c r="J1278" s="135" t="s">
        <v>7200</v>
      </c>
      <c r="K1278" s="135">
        <v>600.0</v>
      </c>
      <c r="L1278" s="135">
        <v>10.0</v>
      </c>
      <c r="M1278" s="135">
        <v>10.0</v>
      </c>
      <c r="N1278" s="143">
        <v>42445.0</v>
      </c>
      <c r="O1278" s="135" t="s">
        <v>1765</v>
      </c>
      <c r="P1278" s="135" t="s">
        <v>1767</v>
      </c>
      <c r="S1278" s="135" t="s">
        <v>13322</v>
      </c>
    </row>
    <row r="1279">
      <c r="A1279" s="135">
        <v>1278.0</v>
      </c>
      <c r="B1279" s="135" t="s">
        <v>13323</v>
      </c>
      <c r="C1279" s="135" t="s">
        <v>108</v>
      </c>
      <c r="D1279" s="135">
        <v>50.0</v>
      </c>
      <c r="E1279" s="135">
        <v>30.0</v>
      </c>
      <c r="H1279" s="135" t="s">
        <v>1760</v>
      </c>
      <c r="I1279" s="142">
        <v>46187.82922453704</v>
      </c>
      <c r="J1279" s="135" t="s">
        <v>2100</v>
      </c>
      <c r="K1279" s="135">
        <v>500.0</v>
      </c>
      <c r="L1279" s="135">
        <v>7500.0</v>
      </c>
      <c r="M1279" s="135">
        <v>8900.0</v>
      </c>
      <c r="N1279" s="143">
        <v>43840.0</v>
      </c>
      <c r="O1279" s="135" t="s">
        <v>1765</v>
      </c>
      <c r="P1279" s="135" t="s">
        <v>1767</v>
      </c>
      <c r="Q1279" s="135" t="s">
        <v>13328</v>
      </c>
      <c r="S1279" s="135" t="s">
        <v>1176</v>
      </c>
    </row>
    <row r="1280">
      <c r="A1280" s="135">
        <v>1279.0</v>
      </c>
      <c r="B1280" s="135" t="s">
        <v>13329</v>
      </c>
      <c r="C1280" s="135" t="s">
        <v>108</v>
      </c>
      <c r="D1280" s="135">
        <v>33.0</v>
      </c>
      <c r="E1280" s="135">
        <v>30.0</v>
      </c>
      <c r="F1280" s="135">
        <v>1.9</v>
      </c>
      <c r="H1280" s="135" t="s">
        <v>2909</v>
      </c>
      <c r="I1280" s="142">
        <v>46188.37298611111</v>
      </c>
      <c r="J1280" s="135" t="s">
        <v>6939</v>
      </c>
      <c r="K1280" s="135">
        <v>100.0</v>
      </c>
      <c r="L1280" s="135">
        <v>3600.0</v>
      </c>
      <c r="M1280" s="135">
        <v>5100.0</v>
      </c>
      <c r="N1280" s="143">
        <v>43111.0</v>
      </c>
      <c r="O1280" s="135" t="s">
        <v>1846</v>
      </c>
      <c r="P1280" s="135" t="s">
        <v>1767</v>
      </c>
      <c r="S1280" s="135" t="s">
        <v>1788</v>
      </c>
    </row>
    <row r="1281">
      <c r="A1281" s="135">
        <v>1280.0</v>
      </c>
      <c r="B1281" s="135" t="s">
        <v>13336</v>
      </c>
      <c r="C1281" s="135" t="s">
        <v>108</v>
      </c>
      <c r="D1281" s="135">
        <v>48.0</v>
      </c>
      <c r="E1281" s="135">
        <v>30.0</v>
      </c>
      <c r="F1281" s="135">
        <v>2.5</v>
      </c>
      <c r="H1281" s="135" t="s">
        <v>2118</v>
      </c>
      <c r="I1281" s="142">
        <v>46164.316400462965</v>
      </c>
      <c r="J1281" s="135" t="s">
        <v>1834</v>
      </c>
      <c r="K1281" s="135">
        <v>150.0</v>
      </c>
      <c r="L1281" s="135">
        <v>3500.0</v>
      </c>
      <c r="M1281" s="135">
        <v>3900.0</v>
      </c>
      <c r="N1281" s="143">
        <v>43839.0</v>
      </c>
      <c r="O1281" s="135" t="s">
        <v>1765</v>
      </c>
      <c r="P1281" s="135" t="s">
        <v>1767</v>
      </c>
      <c r="S1281" s="135" t="s">
        <v>1770</v>
      </c>
    </row>
    <row r="1282">
      <c r="A1282" s="135">
        <v>1281.0</v>
      </c>
      <c r="B1282" s="135" t="s">
        <v>13342</v>
      </c>
      <c r="C1282" s="135" t="s">
        <v>108</v>
      </c>
      <c r="D1282" s="135">
        <v>21.0</v>
      </c>
      <c r="E1282" s="135">
        <v>30.0</v>
      </c>
      <c r="F1282" s="135">
        <v>5.0</v>
      </c>
      <c r="H1282" s="135" t="s">
        <v>3846</v>
      </c>
      <c r="I1282" s="142">
        <v>46181.566099537034</v>
      </c>
      <c r="J1282" s="135" t="s">
        <v>2100</v>
      </c>
      <c r="K1282" s="135">
        <v>100.0</v>
      </c>
      <c r="L1282" s="135">
        <v>350.0</v>
      </c>
      <c r="M1282" s="135">
        <v>4200.0</v>
      </c>
      <c r="N1282" s="143">
        <v>42584.0</v>
      </c>
      <c r="O1282" s="135" t="s">
        <v>1846</v>
      </c>
      <c r="P1282" s="135" t="s">
        <v>1767</v>
      </c>
      <c r="Q1282" s="135" t="s">
        <v>13348</v>
      </c>
      <c r="R1282" s="135" t="s">
        <v>13349</v>
      </c>
      <c r="S1282" s="135" t="s">
        <v>1176</v>
      </c>
    </row>
    <row r="1283">
      <c r="A1283" s="135">
        <v>1282.0</v>
      </c>
      <c r="B1283" s="135" t="s">
        <v>4558</v>
      </c>
      <c r="C1283" s="135" t="s">
        <v>108</v>
      </c>
      <c r="D1283" s="135">
        <v>6.0</v>
      </c>
      <c r="E1283" s="135">
        <v>30.0</v>
      </c>
      <c r="H1283" s="135" t="s">
        <v>3687</v>
      </c>
      <c r="I1283" s="142">
        <v>46157.67706018518</v>
      </c>
      <c r="J1283" s="135" t="s">
        <v>1863</v>
      </c>
      <c r="K1283" s="135">
        <v>1800.0</v>
      </c>
      <c r="L1283" s="135">
        <v>900.0</v>
      </c>
      <c r="M1283" s="135">
        <v>11000.0</v>
      </c>
      <c r="N1283" s="143">
        <v>42402.0</v>
      </c>
      <c r="O1283" s="135" t="s">
        <v>1765</v>
      </c>
      <c r="P1283" s="135" t="s">
        <v>1767</v>
      </c>
      <c r="Q1283" s="135" t="s">
        <v>4562</v>
      </c>
      <c r="R1283" s="135" t="s">
        <v>4563</v>
      </c>
      <c r="S1283" s="135" t="s">
        <v>1770</v>
      </c>
    </row>
    <row r="1284">
      <c r="A1284" s="135">
        <v>1283.0</v>
      </c>
      <c r="B1284" s="135" t="s">
        <v>13358</v>
      </c>
      <c r="C1284" s="135" t="s">
        <v>108</v>
      </c>
      <c r="D1284" s="135">
        <v>63.0</v>
      </c>
      <c r="E1284" s="135">
        <v>30.0</v>
      </c>
      <c r="F1284" s="135">
        <v>2.5</v>
      </c>
      <c r="H1284" s="135" t="s">
        <v>4360</v>
      </c>
      <c r="I1284" s="142">
        <v>46164.704375</v>
      </c>
      <c r="J1284" s="135" t="s">
        <v>1834</v>
      </c>
      <c r="K1284" s="135">
        <v>60.0</v>
      </c>
      <c r="L1284" s="135">
        <v>23000.0</v>
      </c>
      <c r="M1284" s="135">
        <v>28000.0</v>
      </c>
      <c r="N1284" s="143">
        <v>42417.0</v>
      </c>
      <c r="O1284" s="135" t="s">
        <v>2932</v>
      </c>
      <c r="P1284" s="135" t="s">
        <v>1767</v>
      </c>
      <c r="Q1284" s="135" t="s">
        <v>13363</v>
      </c>
      <c r="R1284" s="135" t="s">
        <v>13365</v>
      </c>
      <c r="S1284" s="135" t="s">
        <v>1770</v>
      </c>
    </row>
    <row r="1285">
      <c r="A1285" s="135">
        <v>1284.0</v>
      </c>
      <c r="B1285" s="135" t="s">
        <v>13367</v>
      </c>
      <c r="C1285" s="135" t="s">
        <v>108</v>
      </c>
      <c r="D1285" s="135">
        <v>49.0</v>
      </c>
      <c r="E1285" s="135">
        <v>30.0</v>
      </c>
      <c r="F1285" s="135">
        <v>6.0</v>
      </c>
      <c r="H1285" s="135" t="s">
        <v>2118</v>
      </c>
      <c r="I1285" s="142">
        <v>46188.66457175926</v>
      </c>
      <c r="J1285" s="135" t="s">
        <v>2100</v>
      </c>
      <c r="K1285" s="135">
        <v>1100.0</v>
      </c>
      <c r="L1285" s="135">
        <v>6300.0</v>
      </c>
      <c r="M1285" s="135">
        <v>6700.0</v>
      </c>
      <c r="N1285" s="143">
        <v>43782.0</v>
      </c>
      <c r="O1285" s="135" t="s">
        <v>1765</v>
      </c>
      <c r="P1285" s="135" t="s">
        <v>1767</v>
      </c>
      <c r="S1285" s="135" t="s">
        <v>1770</v>
      </c>
    </row>
    <row r="1286">
      <c r="A1286" s="135">
        <v>1285.0</v>
      </c>
      <c r="B1286" s="135" t="s">
        <v>13373</v>
      </c>
      <c r="C1286" s="135" t="s">
        <v>108</v>
      </c>
      <c r="D1286" s="135">
        <v>28.0</v>
      </c>
      <c r="E1286" s="135">
        <v>30.0</v>
      </c>
      <c r="H1286" s="135" t="s">
        <v>107</v>
      </c>
      <c r="I1286" s="142">
        <v>46157.83075231482</v>
      </c>
      <c r="J1286" s="135" t="s">
        <v>13376</v>
      </c>
      <c r="K1286" s="135">
        <v>1500.0</v>
      </c>
      <c r="L1286" s="135">
        <v>14000.0</v>
      </c>
      <c r="M1286" s="135">
        <v>18000.0</v>
      </c>
      <c r="N1286" s="143">
        <v>43840.0</v>
      </c>
      <c r="O1286" s="135" t="s">
        <v>1765</v>
      </c>
      <c r="P1286" s="135" t="s">
        <v>1767</v>
      </c>
      <c r="Q1286" s="135" t="s">
        <v>13380</v>
      </c>
      <c r="R1286" s="135" t="s">
        <v>13381</v>
      </c>
      <c r="S1286" s="135" t="s">
        <v>2006</v>
      </c>
    </row>
    <row r="1287">
      <c r="A1287" s="135">
        <v>1286.0</v>
      </c>
      <c r="B1287" s="135" t="s">
        <v>13383</v>
      </c>
      <c r="C1287" s="135" t="s">
        <v>108</v>
      </c>
      <c r="D1287" s="135">
        <v>69.0</v>
      </c>
      <c r="E1287" s="135">
        <v>30.0</v>
      </c>
      <c r="F1287" s="135">
        <v>1.7</v>
      </c>
      <c r="H1287" s="135" t="s">
        <v>4027</v>
      </c>
      <c r="I1287" s="142">
        <v>46188.67946759259</v>
      </c>
      <c r="J1287" s="135" t="s">
        <v>1795</v>
      </c>
      <c r="K1287" s="135">
        <v>50.0</v>
      </c>
      <c r="L1287" s="135">
        <v>3500.0</v>
      </c>
      <c r="M1287" s="135">
        <v>4600.0</v>
      </c>
      <c r="N1287" s="143">
        <v>43058.0</v>
      </c>
      <c r="O1287" s="135" t="s">
        <v>2932</v>
      </c>
      <c r="P1287" s="135" t="s">
        <v>1767</v>
      </c>
      <c r="S1287" s="135" t="s">
        <v>1817</v>
      </c>
    </row>
    <row r="1288">
      <c r="A1288" s="135">
        <v>1287.0</v>
      </c>
      <c r="B1288" s="135" t="s">
        <v>13390</v>
      </c>
      <c r="C1288" s="135" t="s">
        <v>108</v>
      </c>
      <c r="D1288" s="135">
        <v>52.0</v>
      </c>
      <c r="E1288" s="135">
        <v>30.0</v>
      </c>
      <c r="F1288" s="135">
        <v>1.2</v>
      </c>
      <c r="H1288" s="135" t="s">
        <v>13392</v>
      </c>
      <c r="I1288" s="142">
        <v>46154.81512731482</v>
      </c>
      <c r="J1288" s="135" t="s">
        <v>13394</v>
      </c>
      <c r="K1288" s="135">
        <v>30.0</v>
      </c>
      <c r="L1288" s="135">
        <v>5200.0</v>
      </c>
      <c r="M1288" s="135">
        <v>6600.0</v>
      </c>
      <c r="N1288" s="143">
        <v>42787.0</v>
      </c>
      <c r="O1288" s="135" t="s">
        <v>1846</v>
      </c>
      <c r="P1288" s="135" t="s">
        <v>1767</v>
      </c>
      <c r="S1288" s="135" t="s">
        <v>1817</v>
      </c>
    </row>
    <row r="1289">
      <c r="A1289" s="135">
        <v>1288.0</v>
      </c>
      <c r="B1289" s="135" t="s">
        <v>13397</v>
      </c>
      <c r="C1289" s="135" t="s">
        <v>108</v>
      </c>
      <c r="D1289" s="135">
        <v>10.0</v>
      </c>
      <c r="E1289" s="135">
        <v>30.0</v>
      </c>
      <c r="F1289" s="135">
        <v>1.4</v>
      </c>
      <c r="H1289" s="135" t="s">
        <v>13400</v>
      </c>
      <c r="I1289" s="142">
        <v>46163.87380787037</v>
      </c>
      <c r="J1289" s="135" t="s">
        <v>7372</v>
      </c>
      <c r="K1289" s="135">
        <v>150.0</v>
      </c>
      <c r="L1289" s="135">
        <v>300.0</v>
      </c>
      <c r="M1289" s="135">
        <v>300.0</v>
      </c>
      <c r="N1289" s="143">
        <v>42816.0</v>
      </c>
      <c r="O1289" s="135" t="s">
        <v>1903</v>
      </c>
      <c r="P1289" s="135" t="s">
        <v>1767</v>
      </c>
      <c r="Q1289" s="135" t="s">
        <v>13406</v>
      </c>
      <c r="S1289" s="135" t="s">
        <v>1176</v>
      </c>
    </row>
    <row r="1290">
      <c r="A1290" s="135">
        <v>1289.0</v>
      </c>
      <c r="B1290" s="135" t="s">
        <v>13408</v>
      </c>
      <c r="C1290" s="135" t="s">
        <v>108</v>
      </c>
      <c r="D1290" s="135">
        <v>56.0</v>
      </c>
      <c r="E1290" s="135">
        <v>30.0</v>
      </c>
      <c r="F1290" s="135">
        <v>4.5</v>
      </c>
      <c r="H1290" s="135" t="s">
        <v>1981</v>
      </c>
      <c r="I1290" s="142">
        <v>46158.70321759259</v>
      </c>
      <c r="J1290" s="135" t="s">
        <v>1859</v>
      </c>
      <c r="K1290" s="135">
        <v>1100.0</v>
      </c>
      <c r="L1290" s="135">
        <v>25000.0</v>
      </c>
      <c r="M1290" s="135">
        <v>41000.0</v>
      </c>
      <c r="N1290" s="143">
        <v>43839.0</v>
      </c>
      <c r="O1290" s="135" t="s">
        <v>1765</v>
      </c>
      <c r="P1290" s="135" t="s">
        <v>1767</v>
      </c>
      <c r="Q1290" s="135" t="s">
        <v>13413</v>
      </c>
      <c r="R1290" s="135" t="s">
        <v>13415</v>
      </c>
      <c r="S1290" s="135" t="s">
        <v>1770</v>
      </c>
    </row>
    <row r="1291">
      <c r="A1291" s="135">
        <v>1290.0</v>
      </c>
      <c r="B1291" s="135" t="s">
        <v>13417</v>
      </c>
      <c r="C1291" s="135" t="s">
        <v>108</v>
      </c>
      <c r="D1291" s="135">
        <v>3.0</v>
      </c>
      <c r="E1291" s="135">
        <v>30.0</v>
      </c>
      <c r="H1291" s="135" t="s">
        <v>12428</v>
      </c>
      <c r="I1291" s="142">
        <v>46158.810648148145</v>
      </c>
      <c r="J1291" s="135" t="s">
        <v>1795</v>
      </c>
      <c r="K1291" s="135">
        <v>250.0</v>
      </c>
      <c r="L1291" s="135">
        <v>80.0</v>
      </c>
      <c r="M1291" s="135">
        <v>200.0</v>
      </c>
      <c r="N1291" s="143">
        <v>42481.0</v>
      </c>
      <c r="O1291" s="135" t="s">
        <v>1903</v>
      </c>
      <c r="P1291" s="135" t="s">
        <v>1767</v>
      </c>
      <c r="S1291" s="135" t="s">
        <v>1770</v>
      </c>
    </row>
    <row r="1292">
      <c r="A1292" s="135">
        <v>1291.0</v>
      </c>
      <c r="B1292" s="135" t="s">
        <v>13423</v>
      </c>
      <c r="C1292" s="135" t="s">
        <v>108</v>
      </c>
      <c r="D1292" s="135">
        <v>93.0</v>
      </c>
      <c r="E1292" s="135">
        <v>30.0</v>
      </c>
      <c r="F1292" s="135">
        <v>3.5</v>
      </c>
      <c r="H1292" s="135" t="s">
        <v>2158</v>
      </c>
      <c r="I1292" s="142">
        <v>46183.81496527778</v>
      </c>
      <c r="J1292" s="135" t="s">
        <v>4154</v>
      </c>
      <c r="K1292" s="135">
        <v>400.0</v>
      </c>
      <c r="L1292" s="135">
        <v>43000.0</v>
      </c>
      <c r="M1292" s="135">
        <v>752000.0</v>
      </c>
      <c r="N1292" s="143">
        <v>42837.0</v>
      </c>
      <c r="O1292" s="135" t="s">
        <v>1903</v>
      </c>
      <c r="P1292" s="135" t="s">
        <v>1767</v>
      </c>
      <c r="S1292" s="135" t="s">
        <v>1871</v>
      </c>
    </row>
    <row r="1293">
      <c r="A1293" s="135">
        <v>1292.0</v>
      </c>
      <c r="B1293" s="135" t="s">
        <v>13429</v>
      </c>
      <c r="C1293" s="135" t="s">
        <v>108</v>
      </c>
      <c r="D1293" s="135">
        <v>13.0</v>
      </c>
      <c r="E1293" s="135">
        <v>30.0</v>
      </c>
      <c r="H1293" s="135" t="s">
        <v>1981</v>
      </c>
      <c r="I1293" s="142">
        <v>46157.01368055555</v>
      </c>
      <c r="J1293" s="135" t="s">
        <v>9948</v>
      </c>
      <c r="K1293" s="135">
        <v>1600.0</v>
      </c>
      <c r="L1293" s="135">
        <v>25000.0</v>
      </c>
      <c r="M1293" s="135">
        <v>40000.0</v>
      </c>
      <c r="N1293" s="143">
        <v>43839.0</v>
      </c>
      <c r="O1293" s="135" t="s">
        <v>1765</v>
      </c>
      <c r="P1293" s="135" t="s">
        <v>1767</v>
      </c>
      <c r="Q1293" s="135" t="s">
        <v>13434</v>
      </c>
      <c r="R1293" s="135" t="s">
        <v>13436</v>
      </c>
      <c r="S1293" s="135" t="s">
        <v>1770</v>
      </c>
    </row>
    <row r="1294">
      <c r="A1294" s="135">
        <v>1293.0</v>
      </c>
      <c r="B1294" s="135" t="s">
        <v>13438</v>
      </c>
      <c r="C1294" s="135" t="s">
        <v>108</v>
      </c>
      <c r="D1294" s="135">
        <v>62.0</v>
      </c>
      <c r="E1294" s="135">
        <v>30.0</v>
      </c>
      <c r="F1294" s="135">
        <v>1.6</v>
      </c>
      <c r="H1294" s="135" t="s">
        <v>6312</v>
      </c>
      <c r="I1294" s="142">
        <v>46174.47008101852</v>
      </c>
      <c r="J1294" s="135" t="s">
        <v>1834</v>
      </c>
      <c r="K1294" s="135">
        <v>80.0</v>
      </c>
      <c r="L1294" s="135">
        <v>20000.0</v>
      </c>
      <c r="M1294" s="135">
        <v>23000.0</v>
      </c>
      <c r="N1294" s="143">
        <v>42332.0</v>
      </c>
      <c r="O1294" s="135" t="s">
        <v>1903</v>
      </c>
      <c r="P1294" s="135" t="s">
        <v>1767</v>
      </c>
      <c r="S1294" s="135" t="s">
        <v>1770</v>
      </c>
    </row>
    <row r="1295">
      <c r="A1295" s="135">
        <v>1294.0</v>
      </c>
      <c r="B1295" s="135" t="s">
        <v>13443</v>
      </c>
      <c r="C1295" s="135" t="s">
        <v>108</v>
      </c>
      <c r="D1295" s="135">
        <v>4.0</v>
      </c>
      <c r="E1295" s="135">
        <v>30.0</v>
      </c>
      <c r="F1295" s="135">
        <v>1.2</v>
      </c>
      <c r="H1295" s="135" t="s">
        <v>7197</v>
      </c>
      <c r="I1295" s="142">
        <v>46168.47146990741</v>
      </c>
      <c r="J1295" s="135" t="s">
        <v>13446</v>
      </c>
      <c r="K1295" s="135">
        <v>150.0</v>
      </c>
      <c r="L1295" s="135">
        <v>3700.0</v>
      </c>
      <c r="M1295" s="135">
        <v>4100.0</v>
      </c>
      <c r="N1295" s="143">
        <v>43111.0</v>
      </c>
      <c r="O1295" s="135" t="s">
        <v>1765</v>
      </c>
      <c r="P1295" s="135" t="s">
        <v>1767</v>
      </c>
      <c r="S1295" s="135" t="s">
        <v>1770</v>
      </c>
    </row>
    <row r="1296">
      <c r="A1296" s="135">
        <v>1295.0</v>
      </c>
      <c r="B1296" s="135" t="s">
        <v>13451</v>
      </c>
      <c r="C1296" s="135" t="s">
        <v>108</v>
      </c>
      <c r="D1296" s="135">
        <v>24.0</v>
      </c>
      <c r="E1296" s="135">
        <v>30.0</v>
      </c>
      <c r="H1296" s="135" t="s">
        <v>1981</v>
      </c>
      <c r="I1296" s="142">
        <v>46157.568564814814</v>
      </c>
      <c r="J1296" s="135" t="s">
        <v>4314</v>
      </c>
      <c r="K1296" s="135">
        <v>1000.0</v>
      </c>
      <c r="L1296" s="135">
        <v>25000.0</v>
      </c>
      <c r="M1296" s="135">
        <v>40000.0</v>
      </c>
      <c r="N1296" s="143">
        <v>43848.0</v>
      </c>
      <c r="O1296" s="135" t="s">
        <v>1765</v>
      </c>
      <c r="P1296" s="135" t="s">
        <v>1767</v>
      </c>
      <c r="Q1296" s="135" t="s">
        <v>13456</v>
      </c>
      <c r="R1296" s="135" t="s">
        <v>13458</v>
      </c>
      <c r="S1296" s="135" t="s">
        <v>1770</v>
      </c>
    </row>
    <row r="1297">
      <c r="A1297" s="135">
        <v>1296.0</v>
      </c>
      <c r="B1297" s="135" t="s">
        <v>13461</v>
      </c>
      <c r="C1297" s="135" t="s">
        <v>108</v>
      </c>
      <c r="D1297" s="135">
        <v>44.0</v>
      </c>
      <c r="E1297" s="135">
        <v>30.0</v>
      </c>
      <c r="H1297" s="135" t="s">
        <v>137</v>
      </c>
      <c r="I1297" s="142">
        <v>46177.48440972222</v>
      </c>
      <c r="J1297" s="135" t="s">
        <v>1834</v>
      </c>
      <c r="K1297" s="135">
        <v>100.0</v>
      </c>
      <c r="L1297" s="135">
        <v>7500.0</v>
      </c>
      <c r="M1297" s="135">
        <v>10000.0</v>
      </c>
      <c r="N1297" s="143">
        <v>42487.0</v>
      </c>
      <c r="O1297" s="135" t="s">
        <v>1846</v>
      </c>
      <c r="P1297" s="135" t="s">
        <v>1767</v>
      </c>
      <c r="Q1297" s="135" t="s">
        <v>13464</v>
      </c>
      <c r="R1297" s="135" t="s">
        <v>13465</v>
      </c>
      <c r="S1297" s="135" t="s">
        <v>1770</v>
      </c>
    </row>
    <row r="1298">
      <c r="A1298" s="135">
        <v>1297.0</v>
      </c>
      <c r="B1298" s="135" t="s">
        <v>13468</v>
      </c>
      <c r="C1298" s="135" t="s">
        <v>108</v>
      </c>
      <c r="D1298" s="135">
        <v>6.0</v>
      </c>
      <c r="E1298" s="135">
        <v>30.0</v>
      </c>
      <c r="F1298" s="135">
        <v>1.2</v>
      </c>
      <c r="H1298" s="135" t="s">
        <v>8725</v>
      </c>
      <c r="I1298" s="142">
        <v>46166.12111111111</v>
      </c>
      <c r="J1298" s="135" t="s">
        <v>10318</v>
      </c>
      <c r="K1298" s="135">
        <v>300.0</v>
      </c>
      <c r="L1298" s="135">
        <v>300.0</v>
      </c>
      <c r="M1298" s="135">
        <v>7200.0</v>
      </c>
      <c r="N1298" s="143">
        <v>42859.0</v>
      </c>
      <c r="O1298" s="135" t="s">
        <v>1903</v>
      </c>
      <c r="P1298" s="135" t="s">
        <v>1767</v>
      </c>
      <c r="S1298" s="135" t="s">
        <v>1770</v>
      </c>
    </row>
    <row r="1299">
      <c r="A1299" s="135">
        <v>1298.0</v>
      </c>
      <c r="B1299" s="135" t="s">
        <v>13473</v>
      </c>
      <c r="C1299" s="135" t="s">
        <v>108</v>
      </c>
      <c r="D1299" s="135">
        <v>32.0</v>
      </c>
      <c r="E1299" s="135">
        <v>30.0</v>
      </c>
      <c r="F1299" s="135">
        <v>8.0</v>
      </c>
      <c r="H1299" s="135" t="s">
        <v>198</v>
      </c>
      <c r="I1299" s="142">
        <v>46178.91275462963</v>
      </c>
      <c r="J1299" s="135" t="s">
        <v>2100</v>
      </c>
      <c r="K1299" s="135">
        <v>40.0</v>
      </c>
      <c r="L1299" s="135">
        <v>14000.0</v>
      </c>
      <c r="M1299" s="135">
        <v>36000.0</v>
      </c>
      <c r="N1299" s="143">
        <v>43847.0</v>
      </c>
      <c r="O1299" s="135" t="s">
        <v>1846</v>
      </c>
      <c r="P1299" s="135" t="s">
        <v>1767</v>
      </c>
      <c r="S1299" s="135" t="s">
        <v>1176</v>
      </c>
    </row>
    <row r="1300">
      <c r="A1300" s="135">
        <v>1299.0</v>
      </c>
      <c r="B1300" s="135" t="s">
        <v>13481</v>
      </c>
      <c r="C1300" s="135" t="s">
        <v>108</v>
      </c>
      <c r="D1300" s="135">
        <v>61.0</v>
      </c>
      <c r="E1300" s="135">
        <v>30.0</v>
      </c>
      <c r="F1300" s="135">
        <v>13.0</v>
      </c>
      <c r="H1300" s="135" t="s">
        <v>1981</v>
      </c>
      <c r="I1300" s="142">
        <v>46159.27673611111</v>
      </c>
      <c r="J1300" s="135" t="s">
        <v>6091</v>
      </c>
      <c r="K1300" s="135">
        <v>1000.0</v>
      </c>
      <c r="L1300" s="135">
        <v>25000.0</v>
      </c>
      <c r="M1300" s="135">
        <v>41000.0</v>
      </c>
      <c r="N1300" s="143">
        <v>42789.0</v>
      </c>
      <c r="O1300" s="135" t="s">
        <v>1846</v>
      </c>
      <c r="P1300" s="135" t="s">
        <v>1767</v>
      </c>
      <c r="Q1300" s="135" t="s">
        <v>13485</v>
      </c>
      <c r="S1300" s="135" t="s">
        <v>1770</v>
      </c>
    </row>
    <row r="1301">
      <c r="A1301" s="135">
        <v>1300.0</v>
      </c>
      <c r="B1301" s="135" t="s">
        <v>4963</v>
      </c>
      <c r="C1301" s="135" t="s">
        <v>108</v>
      </c>
      <c r="D1301" s="135">
        <v>4.0</v>
      </c>
      <c r="E1301" s="135">
        <v>30.0</v>
      </c>
      <c r="F1301" s="135">
        <v>1.3</v>
      </c>
      <c r="H1301" s="135" t="s">
        <v>325</v>
      </c>
      <c r="I1301" s="142">
        <v>46183.99538194444</v>
      </c>
      <c r="J1301" s="135" t="s">
        <v>2592</v>
      </c>
      <c r="K1301" s="135">
        <v>400.0</v>
      </c>
      <c r="L1301" s="135">
        <v>200.0</v>
      </c>
      <c r="M1301" s="135">
        <v>300.0</v>
      </c>
      <c r="N1301" s="143">
        <v>43846.0</v>
      </c>
      <c r="O1301" s="135" t="s">
        <v>1903</v>
      </c>
      <c r="P1301" s="135" t="s">
        <v>1767</v>
      </c>
      <c r="S1301" s="135" t="s">
        <v>1817</v>
      </c>
    </row>
    <row r="1302">
      <c r="A1302" s="135">
        <v>1301.0</v>
      </c>
      <c r="B1302" s="135" t="s">
        <v>13498</v>
      </c>
      <c r="C1302" s="135" t="s">
        <v>108</v>
      </c>
      <c r="D1302" s="135">
        <v>59.0</v>
      </c>
      <c r="E1302" s="135">
        <v>30.0</v>
      </c>
      <c r="H1302" s="135" t="s">
        <v>112</v>
      </c>
      <c r="I1302" s="142">
        <v>46170.67828703704</v>
      </c>
      <c r="J1302" s="135" t="s">
        <v>3658</v>
      </c>
      <c r="K1302" s="135">
        <v>300.0</v>
      </c>
      <c r="L1302" s="135">
        <v>29000.0</v>
      </c>
      <c r="M1302" s="135">
        <v>45000.0</v>
      </c>
      <c r="N1302" s="143">
        <v>43876.0</v>
      </c>
      <c r="O1302" s="135" t="s">
        <v>1765</v>
      </c>
      <c r="P1302" s="135" t="s">
        <v>1767</v>
      </c>
      <c r="S1302" s="135" t="s">
        <v>1176</v>
      </c>
    </row>
    <row r="1303">
      <c r="A1303" s="135">
        <v>1302.0</v>
      </c>
      <c r="B1303" s="135" t="s">
        <v>13506</v>
      </c>
      <c r="C1303" s="135" t="s">
        <v>108</v>
      </c>
      <c r="D1303" s="135">
        <v>51.0</v>
      </c>
      <c r="E1303" s="135">
        <v>20.0</v>
      </c>
      <c r="F1303" s="135">
        <v>8.0</v>
      </c>
      <c r="H1303" s="135" t="s">
        <v>1760</v>
      </c>
      <c r="I1303" s="142">
        <v>46189.1</v>
      </c>
      <c r="K1303" s="135">
        <v>90.0</v>
      </c>
      <c r="L1303" s="135">
        <v>11000.0</v>
      </c>
      <c r="M1303" s="135">
        <v>16000.0</v>
      </c>
      <c r="N1303" s="143">
        <v>43859.0</v>
      </c>
      <c r="O1303" s="135" t="s">
        <v>1846</v>
      </c>
      <c r="P1303" s="135" t="s">
        <v>1767</v>
      </c>
      <c r="Q1303" s="135" t="s">
        <v>13515</v>
      </c>
      <c r="R1303" s="135" t="s">
        <v>13516</v>
      </c>
      <c r="S1303" s="135" t="s">
        <v>1176</v>
      </c>
    </row>
    <row r="1304">
      <c r="A1304" s="135">
        <v>1303.0</v>
      </c>
      <c r="B1304" s="135" t="s">
        <v>13518</v>
      </c>
      <c r="C1304" s="135" t="s">
        <v>108</v>
      </c>
      <c r="D1304" s="135">
        <v>67.0</v>
      </c>
      <c r="E1304" s="135">
        <v>20.0</v>
      </c>
      <c r="H1304" s="135" t="s">
        <v>4600</v>
      </c>
      <c r="I1304" s="142">
        <v>46157.58436342593</v>
      </c>
      <c r="J1304" s="135" t="s">
        <v>7813</v>
      </c>
      <c r="K1304" s="135">
        <v>150.0</v>
      </c>
      <c r="L1304" s="135">
        <v>2200.0</v>
      </c>
      <c r="M1304" s="135">
        <v>3000.0</v>
      </c>
      <c r="N1304" s="143">
        <v>42787.0</v>
      </c>
      <c r="O1304" s="135" t="s">
        <v>1846</v>
      </c>
      <c r="P1304" s="135" t="s">
        <v>1767</v>
      </c>
      <c r="Q1304" s="135" t="s">
        <v>13524</v>
      </c>
      <c r="R1304" s="135" t="s">
        <v>13525</v>
      </c>
      <c r="S1304" s="135" t="s">
        <v>1176</v>
      </c>
    </row>
    <row r="1305">
      <c r="A1305" s="135">
        <v>1304.0</v>
      </c>
      <c r="B1305" s="135" t="s">
        <v>13528</v>
      </c>
      <c r="C1305" s="135" t="s">
        <v>108</v>
      </c>
      <c r="D1305" s="135">
        <v>75.0</v>
      </c>
      <c r="E1305" s="135">
        <v>20.0</v>
      </c>
      <c r="H1305" s="135" t="s">
        <v>2158</v>
      </c>
      <c r="I1305" s="142">
        <v>46163.9218287037</v>
      </c>
      <c r="J1305" s="135" t="s">
        <v>8317</v>
      </c>
      <c r="K1305" s="135">
        <v>40.0</v>
      </c>
      <c r="L1305" s="135">
        <v>51000.0</v>
      </c>
      <c r="M1305" s="135">
        <v>842000.0</v>
      </c>
      <c r="N1305" s="143">
        <v>45049.0</v>
      </c>
      <c r="O1305" s="135" t="s">
        <v>1765</v>
      </c>
      <c r="P1305" s="135" t="s">
        <v>1767</v>
      </c>
      <c r="S1305" s="135" t="s">
        <v>1770</v>
      </c>
    </row>
    <row r="1306">
      <c r="A1306" s="135">
        <v>1305.0</v>
      </c>
      <c r="B1306" s="135" t="s">
        <v>13534</v>
      </c>
      <c r="C1306" s="135" t="s">
        <v>108</v>
      </c>
      <c r="D1306" s="135">
        <v>10.0</v>
      </c>
      <c r="E1306" s="135">
        <v>20.0</v>
      </c>
      <c r="H1306" s="135" t="s">
        <v>13534</v>
      </c>
      <c r="I1306" s="142">
        <v>46171.59166666667</v>
      </c>
      <c r="J1306" s="135" t="s">
        <v>1859</v>
      </c>
      <c r="K1306" s="135">
        <v>40.0</v>
      </c>
      <c r="L1306" s="135">
        <v>10.0</v>
      </c>
      <c r="M1306" s="135">
        <v>10.0</v>
      </c>
      <c r="N1306" s="143">
        <v>44364.0</v>
      </c>
      <c r="O1306" s="135" t="s">
        <v>1903</v>
      </c>
      <c r="P1306" s="135" t="s">
        <v>1767</v>
      </c>
      <c r="S1306" s="135" t="s">
        <v>13540</v>
      </c>
    </row>
    <row r="1307">
      <c r="A1307" s="135">
        <v>1306.0</v>
      </c>
      <c r="B1307" s="135" t="s">
        <v>13542</v>
      </c>
      <c r="C1307" s="135" t="s">
        <v>108</v>
      </c>
      <c r="D1307" s="135">
        <v>54.0</v>
      </c>
      <c r="E1307" s="135">
        <v>20.0</v>
      </c>
      <c r="F1307" s="135">
        <v>2.5</v>
      </c>
      <c r="H1307" s="135" t="s">
        <v>2221</v>
      </c>
      <c r="I1307" s="142">
        <v>46157.91775462963</v>
      </c>
      <c r="J1307" s="135" t="s">
        <v>13546</v>
      </c>
      <c r="K1307" s="135">
        <v>200.0</v>
      </c>
      <c r="L1307" s="135">
        <v>1100.0</v>
      </c>
      <c r="M1307" s="135">
        <v>1900.0</v>
      </c>
      <c r="N1307" s="143">
        <v>43843.0</v>
      </c>
      <c r="O1307" s="135" t="s">
        <v>1846</v>
      </c>
      <c r="P1307" s="135" t="s">
        <v>1767</v>
      </c>
      <c r="Q1307" s="135" t="s">
        <v>13551</v>
      </c>
      <c r="R1307" s="135" t="s">
        <v>13553</v>
      </c>
      <c r="S1307" s="135" t="s">
        <v>1770</v>
      </c>
    </row>
    <row r="1308">
      <c r="A1308" s="135">
        <v>1307.0</v>
      </c>
      <c r="B1308" s="135" t="s">
        <v>13554</v>
      </c>
      <c r="C1308" s="135" t="s">
        <v>108</v>
      </c>
      <c r="D1308" s="135">
        <v>44.0</v>
      </c>
      <c r="E1308" s="135">
        <v>20.0</v>
      </c>
      <c r="F1308" s="135">
        <v>14.0</v>
      </c>
      <c r="H1308" s="135" t="s">
        <v>1760</v>
      </c>
      <c r="I1308" s="142">
        <v>46190.32451388889</v>
      </c>
      <c r="J1308" s="135" t="s">
        <v>2100</v>
      </c>
      <c r="K1308" s="135">
        <v>1600.0</v>
      </c>
      <c r="L1308" s="135">
        <v>11000.0</v>
      </c>
      <c r="M1308" s="135">
        <v>16000.0</v>
      </c>
      <c r="N1308" s="143">
        <v>42776.0</v>
      </c>
      <c r="O1308" s="135" t="s">
        <v>1765</v>
      </c>
      <c r="P1308" s="135" t="s">
        <v>1767</v>
      </c>
      <c r="Q1308" s="135" t="s">
        <v>13561</v>
      </c>
      <c r="R1308" s="135" t="s">
        <v>13563</v>
      </c>
      <c r="S1308" s="135" t="s">
        <v>1176</v>
      </c>
    </row>
    <row r="1309">
      <c r="A1309" s="135">
        <v>1308.0</v>
      </c>
      <c r="B1309" s="135" t="s">
        <v>13565</v>
      </c>
      <c r="C1309" s="135" t="s">
        <v>108</v>
      </c>
      <c r="D1309" s="135">
        <v>4.0</v>
      </c>
      <c r="E1309" s="135">
        <v>20.0</v>
      </c>
      <c r="H1309" s="135" t="s">
        <v>4810</v>
      </c>
      <c r="I1309" s="142">
        <v>46186.82375</v>
      </c>
      <c r="J1309" s="135" t="s">
        <v>1795</v>
      </c>
      <c r="K1309" s="135">
        <v>1000.0</v>
      </c>
      <c r="L1309" s="135">
        <v>700.0</v>
      </c>
      <c r="M1309" s="135">
        <v>1100.0</v>
      </c>
      <c r="N1309" s="143">
        <v>43843.0</v>
      </c>
      <c r="O1309" s="135" t="s">
        <v>3328</v>
      </c>
      <c r="P1309" s="135" t="s">
        <v>1767</v>
      </c>
      <c r="Q1309" s="135" t="s">
        <v>13571</v>
      </c>
      <c r="R1309" s="135" t="s">
        <v>13572</v>
      </c>
      <c r="S1309" s="135" t="s">
        <v>1871</v>
      </c>
    </row>
    <row r="1310">
      <c r="A1310" s="135">
        <v>1309.0</v>
      </c>
      <c r="B1310" s="135" t="s">
        <v>13575</v>
      </c>
      <c r="C1310" s="135" t="s">
        <v>108</v>
      </c>
      <c r="D1310" s="135">
        <v>4.0</v>
      </c>
      <c r="E1310" s="135">
        <v>20.0</v>
      </c>
      <c r="F1310" s="135">
        <v>8.0</v>
      </c>
      <c r="H1310" s="135" t="s">
        <v>2604</v>
      </c>
      <c r="I1310" s="142">
        <v>46158.0730787037</v>
      </c>
      <c r="J1310" s="135" t="s">
        <v>8627</v>
      </c>
      <c r="K1310" s="135">
        <v>1300.0</v>
      </c>
      <c r="L1310" s="135">
        <v>2200.0</v>
      </c>
      <c r="M1310" s="135">
        <v>4400.0</v>
      </c>
      <c r="N1310" s="143">
        <v>43000.0</v>
      </c>
      <c r="O1310" s="135" t="s">
        <v>1765</v>
      </c>
      <c r="P1310" s="135" t="s">
        <v>1767</v>
      </c>
      <c r="Q1310" s="135" t="s">
        <v>13581</v>
      </c>
      <c r="R1310" s="135" t="s">
        <v>13582</v>
      </c>
      <c r="S1310" s="135" t="s">
        <v>1176</v>
      </c>
    </row>
    <row r="1311">
      <c r="A1311" s="135">
        <v>1310.0</v>
      </c>
      <c r="B1311" s="135" t="s">
        <v>13585</v>
      </c>
      <c r="C1311" s="135" t="s">
        <v>108</v>
      </c>
      <c r="D1311" s="135">
        <v>7.0</v>
      </c>
      <c r="E1311" s="135">
        <v>20.0</v>
      </c>
      <c r="F1311" s="135">
        <v>2.5</v>
      </c>
      <c r="H1311" s="135" t="s">
        <v>2909</v>
      </c>
      <c r="I1311" s="142">
        <v>46183.78635416667</v>
      </c>
      <c r="J1311" s="135" t="s">
        <v>9948</v>
      </c>
      <c r="K1311" s="135">
        <v>100.0</v>
      </c>
      <c r="L1311" s="135">
        <v>3600.0</v>
      </c>
      <c r="M1311" s="135">
        <v>5000.0</v>
      </c>
      <c r="N1311" s="143">
        <v>43145.0</v>
      </c>
      <c r="O1311" s="135" t="s">
        <v>1765</v>
      </c>
      <c r="P1311" s="135" t="s">
        <v>1767</v>
      </c>
      <c r="S1311" s="135" t="s">
        <v>1788</v>
      </c>
    </row>
    <row r="1312">
      <c r="A1312" s="135">
        <v>1311.0</v>
      </c>
      <c r="B1312" s="135" t="s">
        <v>1985</v>
      </c>
      <c r="C1312" s="135" t="s">
        <v>108</v>
      </c>
      <c r="D1312" s="135">
        <v>31.0</v>
      </c>
      <c r="E1312" s="135">
        <v>20.0</v>
      </c>
      <c r="F1312" s="135">
        <v>1.3</v>
      </c>
      <c r="H1312" s="135" t="s">
        <v>1989</v>
      </c>
      <c r="I1312" s="142">
        <v>46190.595185185186</v>
      </c>
      <c r="J1312" s="135" t="s">
        <v>1990</v>
      </c>
      <c r="K1312" s="135">
        <v>500.0</v>
      </c>
      <c r="L1312" s="135">
        <v>900.0</v>
      </c>
      <c r="M1312" s="135">
        <v>1000.0</v>
      </c>
      <c r="N1312" s="143">
        <v>43025.0</v>
      </c>
      <c r="O1312" s="135" t="s">
        <v>1765</v>
      </c>
      <c r="P1312" s="135" t="s">
        <v>1767</v>
      </c>
      <c r="Q1312" s="135" t="s">
        <v>1993</v>
      </c>
      <c r="R1312" s="135" t="s">
        <v>1994</v>
      </c>
      <c r="S1312" s="135" t="s">
        <v>1817</v>
      </c>
    </row>
    <row r="1313">
      <c r="A1313" s="135">
        <v>1312.0</v>
      </c>
      <c r="B1313" s="135" t="s">
        <v>13604</v>
      </c>
      <c r="C1313" s="135" t="s">
        <v>108</v>
      </c>
      <c r="D1313" s="135">
        <v>31.0</v>
      </c>
      <c r="E1313" s="135">
        <v>20.0</v>
      </c>
      <c r="H1313" s="135" t="s">
        <v>11218</v>
      </c>
      <c r="I1313" s="142">
        <v>46159.332824074074</v>
      </c>
      <c r="J1313" s="135" t="s">
        <v>7200</v>
      </c>
      <c r="K1313" s="135">
        <v>150.0</v>
      </c>
      <c r="L1313" s="135">
        <v>8500.0</v>
      </c>
      <c r="M1313" s="135">
        <v>9300.0</v>
      </c>
      <c r="N1313" s="143">
        <v>42349.0</v>
      </c>
      <c r="O1313" s="135" t="s">
        <v>1765</v>
      </c>
      <c r="P1313" s="135" t="s">
        <v>1767</v>
      </c>
      <c r="S1313" s="135" t="s">
        <v>1832</v>
      </c>
    </row>
    <row r="1314">
      <c r="A1314" s="135">
        <v>1313.0</v>
      </c>
      <c r="B1314" s="135" t="s">
        <v>13611</v>
      </c>
      <c r="C1314" s="135" t="s">
        <v>108</v>
      </c>
      <c r="D1314" s="135">
        <v>37.0</v>
      </c>
      <c r="E1314" s="135">
        <v>20.0</v>
      </c>
      <c r="H1314" s="135" t="s">
        <v>313</v>
      </c>
      <c r="I1314" s="142">
        <v>46171.18238425926</v>
      </c>
      <c r="J1314" s="135" t="s">
        <v>2491</v>
      </c>
      <c r="K1314" s="135">
        <v>300.0</v>
      </c>
      <c r="L1314" s="135">
        <v>7300.0</v>
      </c>
      <c r="M1314" s="135">
        <v>7700.0</v>
      </c>
      <c r="N1314" s="143">
        <v>43898.0</v>
      </c>
      <c r="O1314" s="135" t="s">
        <v>1765</v>
      </c>
      <c r="P1314" s="135" t="s">
        <v>1767</v>
      </c>
      <c r="Q1314" s="135" t="s">
        <v>13617</v>
      </c>
      <c r="S1314" s="135" t="s">
        <v>1770</v>
      </c>
    </row>
    <row r="1315">
      <c r="A1315" s="135">
        <v>1314.0</v>
      </c>
      <c r="B1315" s="135" t="s">
        <v>13619</v>
      </c>
      <c r="C1315" s="135" t="s">
        <v>108</v>
      </c>
      <c r="D1315" s="135">
        <v>59.0</v>
      </c>
      <c r="E1315" s="135">
        <v>20.0</v>
      </c>
      <c r="H1315" s="135" t="s">
        <v>198</v>
      </c>
      <c r="I1315" s="142">
        <v>46169.69155092593</v>
      </c>
      <c r="J1315" s="135" t="s">
        <v>1859</v>
      </c>
      <c r="K1315" s="135">
        <v>150.0</v>
      </c>
      <c r="L1315" s="135">
        <v>9900.0</v>
      </c>
      <c r="M1315" s="135">
        <v>15000.0</v>
      </c>
      <c r="N1315" s="143">
        <v>43840.0</v>
      </c>
      <c r="O1315" s="135" t="s">
        <v>1846</v>
      </c>
      <c r="P1315" s="135" t="s">
        <v>1767</v>
      </c>
      <c r="Q1315" s="135" t="s">
        <v>13624</v>
      </c>
      <c r="R1315" s="135" t="s">
        <v>13626</v>
      </c>
      <c r="S1315" s="135" t="s">
        <v>1176</v>
      </c>
    </row>
    <row r="1316">
      <c r="A1316" s="135">
        <v>1315.0</v>
      </c>
      <c r="B1316" s="135" t="s">
        <v>13628</v>
      </c>
      <c r="C1316" s="135" t="s">
        <v>108</v>
      </c>
      <c r="D1316" s="135">
        <v>10.0</v>
      </c>
      <c r="E1316" s="135">
        <v>20.0</v>
      </c>
      <c r="F1316" s="135">
        <v>8.0</v>
      </c>
      <c r="H1316" s="135" t="s">
        <v>112</v>
      </c>
      <c r="I1316" s="142">
        <v>46189.33346064815</v>
      </c>
      <c r="J1316" s="135" t="s">
        <v>2303</v>
      </c>
      <c r="K1316" s="135">
        <v>40.0</v>
      </c>
      <c r="L1316" s="135">
        <v>29000.0</v>
      </c>
      <c r="M1316" s="135">
        <v>46000.0</v>
      </c>
      <c r="N1316" s="143">
        <v>43439.0</v>
      </c>
      <c r="O1316" s="135" t="s">
        <v>1846</v>
      </c>
      <c r="P1316" s="135" t="s">
        <v>1767</v>
      </c>
      <c r="S1316" s="135" t="s">
        <v>2006</v>
      </c>
    </row>
    <row r="1317">
      <c r="A1317" s="135">
        <v>1316.0</v>
      </c>
      <c r="B1317" s="135" t="s">
        <v>13638</v>
      </c>
      <c r="C1317" s="135" t="s">
        <v>108</v>
      </c>
      <c r="D1317" s="135">
        <v>11.0</v>
      </c>
      <c r="E1317" s="135">
        <v>20.0</v>
      </c>
      <c r="F1317" s="135">
        <v>1.1</v>
      </c>
      <c r="H1317" s="135" t="s">
        <v>13641</v>
      </c>
      <c r="I1317" s="142">
        <v>46159.29570601852</v>
      </c>
      <c r="K1317" s="135">
        <v>40.0</v>
      </c>
      <c r="L1317" s="135">
        <v>20.0</v>
      </c>
      <c r="M1317" s="135">
        <v>20.0</v>
      </c>
      <c r="N1317" s="143">
        <v>42604.0</v>
      </c>
      <c r="O1317" s="135" t="s">
        <v>1846</v>
      </c>
      <c r="P1317" s="135" t="s">
        <v>1767</v>
      </c>
      <c r="S1317" s="135" t="s">
        <v>1770</v>
      </c>
    </row>
    <row r="1318">
      <c r="A1318" s="135">
        <v>1317.0</v>
      </c>
      <c r="B1318" s="135" t="s">
        <v>13646</v>
      </c>
      <c r="C1318" s="135" t="s">
        <v>108</v>
      </c>
      <c r="D1318" s="135">
        <v>34.0</v>
      </c>
      <c r="E1318" s="135">
        <v>20.0</v>
      </c>
      <c r="H1318" s="135" t="s">
        <v>313</v>
      </c>
      <c r="I1318" s="142">
        <v>46188.96704861111</v>
      </c>
      <c r="J1318" s="135" t="s">
        <v>5101</v>
      </c>
      <c r="K1318" s="135">
        <v>600.0</v>
      </c>
      <c r="L1318" s="135">
        <v>6700.0</v>
      </c>
      <c r="M1318" s="135">
        <v>6800.0</v>
      </c>
      <c r="N1318" s="143">
        <v>42350.0</v>
      </c>
      <c r="O1318" s="135" t="s">
        <v>1765</v>
      </c>
      <c r="P1318" s="135" t="s">
        <v>1767</v>
      </c>
      <c r="S1318" s="135" t="s">
        <v>1770</v>
      </c>
    </row>
    <row r="1319">
      <c r="A1319" s="135">
        <v>1318.0</v>
      </c>
      <c r="B1319" s="135" t="s">
        <v>13653</v>
      </c>
      <c r="C1319" s="135" t="s">
        <v>108</v>
      </c>
      <c r="D1319" s="135">
        <v>39.0</v>
      </c>
      <c r="E1319" s="135">
        <v>20.0</v>
      </c>
      <c r="F1319" s="135">
        <v>4.0</v>
      </c>
      <c r="H1319" s="135" t="s">
        <v>2547</v>
      </c>
      <c r="I1319" s="142">
        <v>46162.56728009259</v>
      </c>
      <c r="J1319" s="135" t="s">
        <v>1834</v>
      </c>
      <c r="K1319" s="135">
        <v>40.0</v>
      </c>
      <c r="L1319" s="135">
        <v>1100.0</v>
      </c>
      <c r="M1319" s="135">
        <v>1400.0</v>
      </c>
      <c r="N1319" s="143">
        <v>43846.0</v>
      </c>
      <c r="O1319" s="135" t="s">
        <v>1765</v>
      </c>
      <c r="P1319" s="135" t="s">
        <v>1767</v>
      </c>
      <c r="S1319" s="135" t="s">
        <v>1770</v>
      </c>
    </row>
    <row r="1320">
      <c r="A1320" s="135">
        <v>1319.0</v>
      </c>
      <c r="B1320" s="135" t="s">
        <v>13662</v>
      </c>
      <c r="C1320" s="135" t="s">
        <v>108</v>
      </c>
      <c r="D1320" s="135">
        <v>69.0</v>
      </c>
      <c r="E1320" s="135">
        <v>20.0</v>
      </c>
      <c r="F1320" s="135">
        <v>2.5</v>
      </c>
      <c r="H1320" s="135" t="s">
        <v>13664</v>
      </c>
      <c r="I1320" s="142">
        <v>46163.01825231482</v>
      </c>
      <c r="J1320" s="135" t="s">
        <v>1859</v>
      </c>
      <c r="K1320" s="135">
        <v>150.0</v>
      </c>
      <c r="L1320" s="135">
        <v>2100.0</v>
      </c>
      <c r="M1320" s="135">
        <v>4100.0</v>
      </c>
      <c r="N1320" s="143">
        <v>43840.0</v>
      </c>
      <c r="O1320" s="135" t="s">
        <v>2932</v>
      </c>
      <c r="P1320" s="135" t="s">
        <v>1767</v>
      </c>
      <c r="S1320" s="135" t="s">
        <v>1788</v>
      </c>
    </row>
    <row r="1321">
      <c r="A1321" s="135">
        <v>1320.0</v>
      </c>
      <c r="B1321" s="135" t="s">
        <v>13670</v>
      </c>
      <c r="C1321" s="135" t="s">
        <v>108</v>
      </c>
      <c r="D1321" s="135">
        <v>5.0</v>
      </c>
      <c r="E1321" s="135">
        <v>20.0</v>
      </c>
      <c r="F1321" s="135">
        <v>6.0</v>
      </c>
      <c r="H1321" s="135" t="s">
        <v>3188</v>
      </c>
      <c r="I1321" s="142">
        <v>46157.71090277778</v>
      </c>
      <c r="J1321" s="135" t="s">
        <v>6324</v>
      </c>
      <c r="K1321" s="135">
        <v>1700.0</v>
      </c>
      <c r="L1321" s="135">
        <v>350.0</v>
      </c>
      <c r="M1321" s="135">
        <v>350.0</v>
      </c>
      <c r="N1321" s="143">
        <v>43840.0</v>
      </c>
      <c r="O1321" s="135" t="s">
        <v>1765</v>
      </c>
      <c r="P1321" s="135" t="s">
        <v>1767</v>
      </c>
      <c r="Q1321" s="135" t="s">
        <v>13677</v>
      </c>
      <c r="R1321" s="135" t="s">
        <v>13678</v>
      </c>
      <c r="S1321" s="135" t="s">
        <v>1176</v>
      </c>
    </row>
    <row r="1322">
      <c r="A1322" s="135">
        <v>1321.0</v>
      </c>
      <c r="B1322" s="135" t="s">
        <v>13680</v>
      </c>
      <c r="C1322" s="135" t="s">
        <v>108</v>
      </c>
      <c r="D1322" s="135">
        <v>59.0</v>
      </c>
      <c r="E1322" s="135">
        <v>20.0</v>
      </c>
      <c r="H1322" s="135" t="s">
        <v>112</v>
      </c>
      <c r="I1322" s="142">
        <v>46183.562523148146</v>
      </c>
      <c r="J1322" s="135" t="s">
        <v>1762</v>
      </c>
      <c r="K1322" s="135">
        <v>30.0</v>
      </c>
      <c r="L1322" s="135">
        <v>29000.0</v>
      </c>
      <c r="M1322" s="135">
        <v>45000.0</v>
      </c>
      <c r="N1322" s="143">
        <v>44028.0</v>
      </c>
      <c r="O1322" s="135" t="s">
        <v>1765</v>
      </c>
      <c r="P1322" s="135" t="s">
        <v>1767</v>
      </c>
      <c r="Q1322" s="135" t="s">
        <v>13687</v>
      </c>
      <c r="R1322" s="135">
        <v>12.0</v>
      </c>
      <c r="S1322" s="135" t="s">
        <v>1770</v>
      </c>
    </row>
    <row r="1323">
      <c r="A1323" s="135">
        <v>1322.0</v>
      </c>
      <c r="B1323" s="135" t="s">
        <v>13689</v>
      </c>
      <c r="C1323" s="135" t="s">
        <v>108</v>
      </c>
      <c r="D1323" s="135">
        <v>55.0</v>
      </c>
      <c r="E1323" s="135">
        <v>20.0</v>
      </c>
      <c r="F1323" s="135">
        <v>2.5</v>
      </c>
      <c r="H1323" s="135" t="s">
        <v>2909</v>
      </c>
      <c r="I1323" s="142">
        <v>46168.057858796295</v>
      </c>
      <c r="J1323" s="135" t="s">
        <v>1863</v>
      </c>
      <c r="K1323" s="135">
        <v>150.0</v>
      </c>
      <c r="L1323" s="135">
        <v>3100.0</v>
      </c>
      <c r="M1323" s="135">
        <v>4000.0</v>
      </c>
      <c r="N1323" s="143">
        <v>43035.0</v>
      </c>
      <c r="O1323" s="135" t="s">
        <v>1903</v>
      </c>
      <c r="P1323" s="135" t="s">
        <v>1767</v>
      </c>
      <c r="S1323" s="135" t="s">
        <v>1788</v>
      </c>
    </row>
    <row r="1324">
      <c r="A1324" s="135">
        <v>1323.0</v>
      </c>
      <c r="B1324" s="135" t="s">
        <v>13697</v>
      </c>
      <c r="C1324" s="135" t="s">
        <v>108</v>
      </c>
      <c r="D1324" s="135">
        <v>2.0</v>
      </c>
      <c r="E1324" s="135">
        <v>20.0</v>
      </c>
      <c r="F1324" s="135">
        <v>1.3</v>
      </c>
      <c r="H1324" s="135" t="s">
        <v>391</v>
      </c>
      <c r="I1324" s="142">
        <v>46180.12957175926</v>
      </c>
      <c r="J1324" s="135" t="s">
        <v>13700</v>
      </c>
      <c r="K1324" s="135">
        <v>20.0</v>
      </c>
      <c r="L1324" s="135">
        <v>600.0</v>
      </c>
      <c r="M1324" s="135">
        <v>700.0</v>
      </c>
      <c r="N1324" s="143">
        <v>42306.0</v>
      </c>
      <c r="O1324" s="135" t="s">
        <v>2932</v>
      </c>
      <c r="P1324" s="135" t="s">
        <v>1767</v>
      </c>
      <c r="S1324" s="135" t="s">
        <v>1817</v>
      </c>
    </row>
    <row r="1325">
      <c r="A1325" s="135">
        <v>1324.0</v>
      </c>
      <c r="B1325" s="135" t="s">
        <v>13704</v>
      </c>
      <c r="C1325" s="135" t="s">
        <v>108</v>
      </c>
      <c r="D1325" s="135">
        <v>14.0</v>
      </c>
      <c r="E1325" s="135">
        <v>20.0</v>
      </c>
      <c r="H1325" s="135" t="s">
        <v>1760</v>
      </c>
      <c r="I1325" s="142">
        <v>46158.636400462965</v>
      </c>
      <c r="J1325" s="135" t="s">
        <v>1834</v>
      </c>
      <c r="K1325" s="135">
        <v>1400.0</v>
      </c>
      <c r="L1325" s="135">
        <v>9900.0</v>
      </c>
      <c r="M1325" s="135">
        <v>12000.0</v>
      </c>
      <c r="N1325" s="143">
        <v>43872.0</v>
      </c>
      <c r="O1325" s="135" t="s">
        <v>1765</v>
      </c>
      <c r="P1325" s="135" t="s">
        <v>1767</v>
      </c>
      <c r="Q1325" s="135" t="s">
        <v>13710</v>
      </c>
      <c r="R1325" s="135" t="s">
        <v>13711</v>
      </c>
      <c r="S1325" s="135" t="s">
        <v>1176</v>
      </c>
    </row>
    <row r="1326">
      <c r="A1326" s="135">
        <v>1325.0</v>
      </c>
      <c r="B1326" s="135" t="s">
        <v>5579</v>
      </c>
      <c r="C1326" s="135" t="s">
        <v>108</v>
      </c>
      <c r="D1326" s="135">
        <v>46.0</v>
      </c>
      <c r="E1326" s="135">
        <v>20.0</v>
      </c>
      <c r="H1326" s="135" t="s">
        <v>107</v>
      </c>
      <c r="I1326" s="142">
        <v>46156.71895833333</v>
      </c>
      <c r="J1326" s="135" t="s">
        <v>5585</v>
      </c>
      <c r="K1326" s="135">
        <v>1400.0</v>
      </c>
      <c r="L1326" s="135">
        <v>14000.0</v>
      </c>
      <c r="M1326" s="135">
        <v>18000.0</v>
      </c>
      <c r="N1326" s="143">
        <v>43839.0</v>
      </c>
      <c r="O1326" s="135" t="s">
        <v>1765</v>
      </c>
      <c r="P1326" s="135" t="s">
        <v>1767</v>
      </c>
      <c r="Q1326" s="135" t="s">
        <v>5587</v>
      </c>
      <c r="R1326" s="135" t="s">
        <v>5588</v>
      </c>
      <c r="S1326" s="135" t="s">
        <v>1770</v>
      </c>
    </row>
    <row r="1327">
      <c r="A1327" s="135">
        <v>1326.0</v>
      </c>
      <c r="B1327" s="135" t="s">
        <v>13718</v>
      </c>
      <c r="C1327" s="135" t="s">
        <v>108</v>
      </c>
      <c r="D1327" s="135">
        <v>52.0</v>
      </c>
      <c r="E1327" s="135">
        <v>20.0</v>
      </c>
      <c r="H1327" s="135" t="s">
        <v>313</v>
      </c>
      <c r="I1327" s="142">
        <v>46168.988703703704</v>
      </c>
      <c r="J1327" s="135" t="s">
        <v>1834</v>
      </c>
      <c r="K1327" s="135">
        <v>200.0</v>
      </c>
      <c r="L1327" s="135">
        <v>2100.0</v>
      </c>
      <c r="M1327" s="135">
        <v>2400.0</v>
      </c>
      <c r="N1327" s="143">
        <v>43383.0</v>
      </c>
      <c r="O1327" s="135" t="s">
        <v>1903</v>
      </c>
      <c r="P1327" s="135" t="s">
        <v>1767</v>
      </c>
      <c r="S1327" s="135" t="s">
        <v>1770</v>
      </c>
    </row>
    <row r="1328">
      <c r="A1328" s="135">
        <v>1327.0</v>
      </c>
      <c r="B1328" s="135" t="s">
        <v>13725</v>
      </c>
      <c r="C1328" s="135" t="s">
        <v>108</v>
      </c>
      <c r="D1328" s="135">
        <v>9.0</v>
      </c>
      <c r="E1328" s="135">
        <v>20.0</v>
      </c>
      <c r="F1328" s="135">
        <v>2.5</v>
      </c>
      <c r="H1328" s="135" t="s">
        <v>313</v>
      </c>
      <c r="I1328" s="142">
        <v>46188.48287037037</v>
      </c>
      <c r="J1328" s="135" t="s">
        <v>7200</v>
      </c>
      <c r="K1328" s="135">
        <v>500.0</v>
      </c>
      <c r="L1328" s="135">
        <v>7200.0</v>
      </c>
      <c r="M1328" s="135">
        <v>8000.0</v>
      </c>
      <c r="N1328" s="143">
        <v>43719.0</v>
      </c>
      <c r="O1328" s="135" t="s">
        <v>1903</v>
      </c>
      <c r="P1328" s="135" t="s">
        <v>1767</v>
      </c>
      <c r="S1328" s="135" t="s">
        <v>1770</v>
      </c>
    </row>
    <row r="1329">
      <c r="A1329" s="135">
        <v>1328.0</v>
      </c>
      <c r="B1329" s="135" t="s">
        <v>13731</v>
      </c>
      <c r="C1329" s="135" t="s">
        <v>108</v>
      </c>
      <c r="D1329" s="135">
        <v>59.0</v>
      </c>
      <c r="E1329" s="135">
        <v>20.0</v>
      </c>
      <c r="F1329" s="135">
        <v>2.5</v>
      </c>
      <c r="H1329" s="135" t="s">
        <v>137</v>
      </c>
      <c r="I1329" s="142">
        <v>46185.41784722222</v>
      </c>
      <c r="J1329" s="135" t="s">
        <v>1834</v>
      </c>
      <c r="K1329" s="135">
        <v>80.0</v>
      </c>
      <c r="L1329" s="135">
        <v>9000.0</v>
      </c>
      <c r="M1329" s="135">
        <v>12000.0</v>
      </c>
      <c r="N1329" s="143">
        <v>42290.0</v>
      </c>
      <c r="O1329" s="135" t="s">
        <v>2932</v>
      </c>
      <c r="P1329" s="135" t="s">
        <v>1767</v>
      </c>
      <c r="Q1329" s="135" t="s">
        <v>13738</v>
      </c>
      <c r="R1329" s="135" t="s">
        <v>13739</v>
      </c>
      <c r="S1329" s="135" t="s">
        <v>1770</v>
      </c>
    </row>
    <row r="1330">
      <c r="A1330" s="135">
        <v>1329.0</v>
      </c>
      <c r="B1330" s="135" t="s">
        <v>13740</v>
      </c>
      <c r="C1330" s="135" t="s">
        <v>108</v>
      </c>
      <c r="D1330" s="135">
        <v>3.0</v>
      </c>
      <c r="E1330" s="135">
        <v>20.0</v>
      </c>
      <c r="F1330" s="135">
        <v>1.4</v>
      </c>
      <c r="H1330" s="135" t="s">
        <v>5935</v>
      </c>
      <c r="I1330" s="142">
        <v>46190.28711805555</v>
      </c>
      <c r="J1330" s="135" t="s">
        <v>12543</v>
      </c>
      <c r="K1330" s="135">
        <v>20.0</v>
      </c>
      <c r="L1330" s="135">
        <v>700.0</v>
      </c>
      <c r="M1330" s="135">
        <v>800.0</v>
      </c>
      <c r="N1330" s="143">
        <v>42333.0</v>
      </c>
      <c r="O1330" s="135" t="s">
        <v>1846</v>
      </c>
      <c r="P1330" s="135" t="s">
        <v>1767</v>
      </c>
      <c r="Q1330" s="135" t="s">
        <v>13746</v>
      </c>
      <c r="R1330" s="135">
        <v>18.0</v>
      </c>
      <c r="S1330" s="135" t="s">
        <v>1817</v>
      </c>
    </row>
    <row r="1331">
      <c r="A1331" s="135">
        <v>1330.0</v>
      </c>
      <c r="B1331" s="135" t="s">
        <v>13748</v>
      </c>
      <c r="C1331" s="135" t="s">
        <v>108</v>
      </c>
      <c r="D1331" s="135">
        <v>62.0</v>
      </c>
      <c r="E1331" s="135">
        <v>20.0</v>
      </c>
      <c r="F1331" s="135">
        <v>2.5</v>
      </c>
      <c r="H1331" s="135" t="s">
        <v>13751</v>
      </c>
      <c r="I1331" s="142">
        <v>46161.009780092594</v>
      </c>
      <c r="J1331" s="135" t="s">
        <v>1859</v>
      </c>
      <c r="K1331" s="135">
        <v>800.0</v>
      </c>
      <c r="L1331" s="135">
        <v>350.0</v>
      </c>
      <c r="M1331" s="135">
        <v>350.0</v>
      </c>
      <c r="N1331" s="143">
        <v>43429.0</v>
      </c>
      <c r="O1331" s="135" t="s">
        <v>1903</v>
      </c>
      <c r="P1331" s="135" t="s">
        <v>1767</v>
      </c>
      <c r="Q1331" s="135" t="s">
        <v>13756</v>
      </c>
      <c r="R1331" s="135" t="s">
        <v>13757</v>
      </c>
      <c r="S1331" s="135" t="s">
        <v>1817</v>
      </c>
    </row>
    <row r="1332">
      <c r="A1332" s="135">
        <v>1331.0</v>
      </c>
      <c r="B1332" s="135" t="s">
        <v>13760</v>
      </c>
      <c r="C1332" s="135" t="s">
        <v>108</v>
      </c>
      <c r="D1332" s="135">
        <v>42.0</v>
      </c>
      <c r="E1332" s="135">
        <v>20.0</v>
      </c>
      <c r="H1332" s="135" t="s">
        <v>2181</v>
      </c>
      <c r="I1332" s="142">
        <v>46163.347708333335</v>
      </c>
      <c r="J1332" s="135" t="s">
        <v>13764</v>
      </c>
      <c r="K1332" s="135">
        <v>400.0</v>
      </c>
      <c r="L1332" s="135">
        <v>2700.0</v>
      </c>
      <c r="M1332" s="135">
        <v>2800.0</v>
      </c>
      <c r="N1332" s="143">
        <v>43068.0</v>
      </c>
      <c r="O1332" s="135" t="s">
        <v>1765</v>
      </c>
      <c r="P1332" s="135" t="s">
        <v>1767</v>
      </c>
      <c r="S1332" s="135" t="s">
        <v>1770</v>
      </c>
    </row>
    <row r="1333">
      <c r="A1333" s="135">
        <v>1332.0</v>
      </c>
      <c r="B1333" s="135" t="s">
        <v>13767</v>
      </c>
      <c r="C1333" s="135" t="s">
        <v>108</v>
      </c>
      <c r="D1333" s="135">
        <v>3.0</v>
      </c>
      <c r="E1333" s="135">
        <v>20.0</v>
      </c>
      <c r="F1333" s="135">
        <v>1.4</v>
      </c>
      <c r="H1333" s="135" t="s">
        <v>11150</v>
      </c>
      <c r="I1333" s="142">
        <v>46163.97993055556</v>
      </c>
      <c r="J1333" s="135" t="s">
        <v>2100</v>
      </c>
      <c r="K1333" s="135">
        <v>150.0</v>
      </c>
      <c r="L1333" s="135">
        <v>50.0</v>
      </c>
      <c r="M1333" s="135">
        <v>50.0</v>
      </c>
      <c r="N1333" s="143">
        <v>43123.0</v>
      </c>
      <c r="O1333" s="135" t="s">
        <v>1903</v>
      </c>
      <c r="P1333" s="135" t="s">
        <v>1767</v>
      </c>
      <c r="Q1333" s="135" t="s">
        <v>13774</v>
      </c>
      <c r="R1333" s="135" t="s">
        <v>13775</v>
      </c>
      <c r="S1333" s="135" t="s">
        <v>1817</v>
      </c>
    </row>
    <row r="1334">
      <c r="A1334" s="135">
        <v>1333.0</v>
      </c>
      <c r="B1334" s="135" t="s">
        <v>13777</v>
      </c>
      <c r="C1334" s="135" t="s">
        <v>108</v>
      </c>
      <c r="D1334" s="135">
        <v>63.0</v>
      </c>
      <c r="E1334" s="135">
        <v>20.0</v>
      </c>
      <c r="F1334" s="135">
        <v>2.5</v>
      </c>
      <c r="H1334" s="135" t="s">
        <v>2158</v>
      </c>
      <c r="I1334" s="142">
        <v>46188.12447916667</v>
      </c>
      <c r="J1334" s="135" t="s">
        <v>1795</v>
      </c>
      <c r="K1334" s="135">
        <v>300.0</v>
      </c>
      <c r="L1334" s="135">
        <v>41000.0</v>
      </c>
      <c r="M1334" s="135">
        <v>755000.0</v>
      </c>
      <c r="N1334" s="143">
        <v>42683.0</v>
      </c>
      <c r="O1334" s="135" t="s">
        <v>1765</v>
      </c>
      <c r="P1334" s="135" t="s">
        <v>1767</v>
      </c>
      <c r="S1334" s="135" t="s">
        <v>1770</v>
      </c>
    </row>
    <row r="1335">
      <c r="A1335" s="135">
        <v>1334.0</v>
      </c>
      <c r="B1335" s="135" t="s">
        <v>13784</v>
      </c>
      <c r="C1335" s="135" t="s">
        <v>108</v>
      </c>
      <c r="D1335" s="135">
        <v>9.0</v>
      </c>
      <c r="E1335" s="135">
        <v>20.0</v>
      </c>
      <c r="H1335" s="135" t="s">
        <v>13786</v>
      </c>
      <c r="I1335" s="142">
        <v>46157.87998842593</v>
      </c>
      <c r="K1335" s="135">
        <v>1600.0</v>
      </c>
      <c r="L1335" s="135">
        <v>10.0</v>
      </c>
      <c r="M1335" s="135">
        <v>100.0</v>
      </c>
      <c r="N1335" s="143">
        <v>42371.0</v>
      </c>
      <c r="O1335" s="135" t="s">
        <v>1765</v>
      </c>
      <c r="P1335" s="135" t="s">
        <v>1767</v>
      </c>
      <c r="Q1335" s="135" t="s">
        <v>13789</v>
      </c>
      <c r="R1335" s="135" t="s">
        <v>13792</v>
      </c>
      <c r="S1335" s="135" t="s">
        <v>1770</v>
      </c>
    </row>
    <row r="1336">
      <c r="A1336" s="135">
        <v>1335.0</v>
      </c>
      <c r="B1336" s="135" t="s">
        <v>13794</v>
      </c>
      <c r="C1336" s="135" t="s">
        <v>108</v>
      </c>
      <c r="D1336" s="135">
        <v>3.0</v>
      </c>
      <c r="E1336" s="135">
        <v>20.0</v>
      </c>
      <c r="H1336" s="135" t="s">
        <v>1938</v>
      </c>
      <c r="I1336" s="142">
        <v>46160.535474537035</v>
      </c>
      <c r="J1336" s="135" t="s">
        <v>6440</v>
      </c>
      <c r="K1336" s="135">
        <v>400.0</v>
      </c>
      <c r="L1336" s="135">
        <v>1700.0</v>
      </c>
      <c r="M1336" s="135">
        <v>3600.0</v>
      </c>
      <c r="N1336" s="143">
        <v>43237.0</v>
      </c>
      <c r="O1336" s="135" t="s">
        <v>1765</v>
      </c>
      <c r="P1336" s="135" t="s">
        <v>1767</v>
      </c>
      <c r="Q1336" s="135" t="s">
        <v>13799</v>
      </c>
      <c r="R1336" s="135" t="s">
        <v>13801</v>
      </c>
      <c r="S1336" s="135" t="s">
        <v>1176</v>
      </c>
    </row>
    <row r="1337">
      <c r="A1337" s="135">
        <v>1336.0</v>
      </c>
      <c r="B1337" s="135" t="s">
        <v>13803</v>
      </c>
      <c r="C1337" s="135" t="s">
        <v>108</v>
      </c>
      <c r="D1337" s="135">
        <v>35.0</v>
      </c>
      <c r="E1337" s="135">
        <v>20.0</v>
      </c>
      <c r="H1337" s="135" t="s">
        <v>5511</v>
      </c>
      <c r="I1337" s="142">
        <v>46189.011296296296</v>
      </c>
      <c r="J1337" s="135" t="s">
        <v>1859</v>
      </c>
      <c r="K1337" s="135">
        <v>350.0</v>
      </c>
      <c r="L1337" s="135">
        <v>60.0</v>
      </c>
      <c r="M1337" s="135">
        <v>60.0</v>
      </c>
      <c r="N1337" s="143">
        <v>42882.0</v>
      </c>
      <c r="O1337" s="135" t="s">
        <v>1765</v>
      </c>
      <c r="P1337" s="135" t="s">
        <v>1767</v>
      </c>
      <c r="Q1337" s="135" t="s">
        <v>13811</v>
      </c>
      <c r="R1337" s="135" t="s">
        <v>13812</v>
      </c>
      <c r="S1337" s="135" t="s">
        <v>1176</v>
      </c>
    </row>
    <row r="1338">
      <c r="A1338" s="135">
        <v>1337.0</v>
      </c>
      <c r="B1338" s="135" t="s">
        <v>13815</v>
      </c>
      <c r="C1338" s="135" t="s">
        <v>108</v>
      </c>
      <c r="D1338" s="135">
        <v>57.0</v>
      </c>
      <c r="E1338" s="135">
        <v>20.0</v>
      </c>
      <c r="F1338" s="135">
        <v>6.0</v>
      </c>
      <c r="H1338" s="135" t="s">
        <v>313</v>
      </c>
      <c r="I1338" s="142">
        <v>46189.179027777776</v>
      </c>
      <c r="J1338" s="135" t="s">
        <v>1762</v>
      </c>
      <c r="K1338" s="135">
        <v>350.0</v>
      </c>
      <c r="L1338" s="135">
        <v>6800.0</v>
      </c>
      <c r="M1338" s="135">
        <v>7500.0</v>
      </c>
      <c r="N1338" s="143">
        <v>44035.0</v>
      </c>
      <c r="O1338" s="135" t="s">
        <v>1765</v>
      </c>
      <c r="P1338" s="135" t="s">
        <v>1767</v>
      </c>
      <c r="Q1338" s="135" t="s">
        <v>13821</v>
      </c>
      <c r="R1338" s="135" t="s">
        <v>13824</v>
      </c>
      <c r="S1338" s="135" t="s">
        <v>3609</v>
      </c>
    </row>
    <row r="1339">
      <c r="A1339" s="135">
        <v>1338.0</v>
      </c>
      <c r="B1339" s="135" t="s">
        <v>13826</v>
      </c>
      <c r="C1339" s="135" t="s">
        <v>108</v>
      </c>
      <c r="D1339" s="135">
        <v>59.0</v>
      </c>
      <c r="E1339" s="135">
        <v>20.0</v>
      </c>
      <c r="F1339" s="135">
        <v>3.5</v>
      </c>
      <c r="H1339" s="135" t="s">
        <v>2929</v>
      </c>
      <c r="I1339" s="142">
        <v>46156.33244212963</v>
      </c>
      <c r="J1339" s="135" t="s">
        <v>1816</v>
      </c>
      <c r="K1339" s="135">
        <v>1100.0</v>
      </c>
      <c r="L1339" s="135">
        <v>5100.0</v>
      </c>
      <c r="M1339" s="135">
        <v>5300.0</v>
      </c>
      <c r="N1339" s="143">
        <v>43840.0</v>
      </c>
      <c r="O1339" s="135" t="s">
        <v>1765</v>
      </c>
      <c r="P1339" s="135" t="s">
        <v>1767</v>
      </c>
      <c r="Q1339" s="135" t="s">
        <v>13835</v>
      </c>
      <c r="R1339" s="135" t="s">
        <v>13837</v>
      </c>
      <c r="S1339" s="135" t="s">
        <v>1770</v>
      </c>
    </row>
    <row r="1340">
      <c r="A1340" s="135">
        <v>1339.0</v>
      </c>
      <c r="B1340" s="135" t="s">
        <v>13840</v>
      </c>
      <c r="C1340" s="135" t="s">
        <v>108</v>
      </c>
      <c r="D1340" s="135">
        <v>4.0</v>
      </c>
      <c r="E1340" s="135">
        <v>20.0</v>
      </c>
      <c r="F1340" s="135">
        <v>3.0</v>
      </c>
      <c r="H1340" s="135" t="s">
        <v>13840</v>
      </c>
      <c r="I1340" s="142">
        <v>46159.33859953703</v>
      </c>
      <c r="J1340" s="135" t="s">
        <v>2303</v>
      </c>
      <c r="K1340" s="135">
        <v>60.0</v>
      </c>
      <c r="L1340" s="135">
        <v>10.0</v>
      </c>
      <c r="M1340" s="135">
        <v>10.0</v>
      </c>
      <c r="N1340" s="143">
        <v>42433.0</v>
      </c>
      <c r="O1340" s="135" t="s">
        <v>1765</v>
      </c>
      <c r="P1340" s="135" t="s">
        <v>1767</v>
      </c>
      <c r="S1340" s="135" t="s">
        <v>1770</v>
      </c>
    </row>
    <row r="1341">
      <c r="A1341" s="135">
        <v>1340.0</v>
      </c>
      <c r="B1341" s="135" t="s">
        <v>13847</v>
      </c>
      <c r="C1341" s="135" t="s">
        <v>108</v>
      </c>
      <c r="D1341" s="135">
        <v>9.0</v>
      </c>
      <c r="E1341" s="135">
        <v>20.0</v>
      </c>
      <c r="F1341" s="135">
        <v>1.5</v>
      </c>
      <c r="H1341" s="135" t="s">
        <v>13847</v>
      </c>
      <c r="I1341" s="142">
        <v>46161.869155092594</v>
      </c>
      <c r="J1341" s="135" t="s">
        <v>2100</v>
      </c>
      <c r="K1341" s="135">
        <v>50.0</v>
      </c>
      <c r="L1341" s="135">
        <v>0.0</v>
      </c>
      <c r="M1341" s="135">
        <v>0.0</v>
      </c>
      <c r="N1341" s="143">
        <v>43845.0</v>
      </c>
      <c r="O1341" s="135" t="s">
        <v>1903</v>
      </c>
      <c r="P1341" s="135" t="s">
        <v>1767</v>
      </c>
      <c r="S1341" s="135" t="s">
        <v>1770</v>
      </c>
    </row>
    <row r="1342">
      <c r="A1342" s="135">
        <v>1341.0</v>
      </c>
      <c r="B1342" s="135" t="s">
        <v>13857</v>
      </c>
      <c r="C1342" s="135" t="s">
        <v>108</v>
      </c>
      <c r="D1342" s="135">
        <v>67.0</v>
      </c>
      <c r="E1342" s="135">
        <v>10.0</v>
      </c>
      <c r="F1342" s="135">
        <v>2.5</v>
      </c>
      <c r="H1342" s="135" t="s">
        <v>313</v>
      </c>
      <c r="I1342" s="142">
        <v>46159.45984953704</v>
      </c>
      <c r="J1342" s="135" t="s">
        <v>1859</v>
      </c>
      <c r="K1342" s="135">
        <v>80.0</v>
      </c>
      <c r="L1342" s="135">
        <v>20000.0</v>
      </c>
      <c r="M1342" s="135">
        <v>25000.0</v>
      </c>
      <c r="N1342" s="143">
        <v>42265.0</v>
      </c>
      <c r="O1342" s="135" t="s">
        <v>1846</v>
      </c>
      <c r="P1342" s="135" t="s">
        <v>1767</v>
      </c>
      <c r="Q1342" s="135" t="s">
        <v>13863</v>
      </c>
      <c r="R1342" s="135" t="s">
        <v>13864</v>
      </c>
      <c r="S1342" s="135" t="s">
        <v>1770</v>
      </c>
    </row>
    <row r="1343">
      <c r="A1343" s="135">
        <v>1342.0</v>
      </c>
      <c r="B1343" s="135" t="s">
        <v>13867</v>
      </c>
      <c r="C1343" s="135" t="s">
        <v>108</v>
      </c>
      <c r="D1343" s="135">
        <v>60.0</v>
      </c>
      <c r="E1343" s="135">
        <v>10.0</v>
      </c>
      <c r="F1343" s="135">
        <v>6.0</v>
      </c>
      <c r="H1343" s="135" t="s">
        <v>13873</v>
      </c>
      <c r="I1343" s="142">
        <v>46175.51212962963</v>
      </c>
      <c r="J1343" s="135" t="s">
        <v>1834</v>
      </c>
      <c r="K1343" s="135">
        <v>300.0</v>
      </c>
      <c r="L1343" s="135">
        <v>700.0</v>
      </c>
      <c r="M1343" s="135">
        <v>700.0</v>
      </c>
      <c r="N1343" s="143">
        <v>42596.0</v>
      </c>
      <c r="O1343" s="135" t="s">
        <v>1903</v>
      </c>
      <c r="P1343" s="135" t="s">
        <v>1767</v>
      </c>
      <c r="S1343" s="135" t="s">
        <v>1770</v>
      </c>
    </row>
    <row r="1344">
      <c r="A1344" s="135">
        <v>1343.0</v>
      </c>
      <c r="B1344" s="135" t="s">
        <v>13878</v>
      </c>
      <c r="C1344" s="135" t="s">
        <v>108</v>
      </c>
      <c r="D1344" s="135">
        <v>22.0</v>
      </c>
      <c r="E1344" s="135">
        <v>10.0</v>
      </c>
      <c r="F1344" s="135">
        <v>9.0</v>
      </c>
      <c r="H1344" s="135" t="s">
        <v>1760</v>
      </c>
      <c r="I1344" s="142">
        <v>46176.09704861111</v>
      </c>
      <c r="J1344" s="135" t="s">
        <v>10042</v>
      </c>
      <c r="K1344" s="135">
        <v>1900.0</v>
      </c>
      <c r="L1344" s="135">
        <v>12000.0</v>
      </c>
      <c r="M1344" s="135">
        <v>15000.0</v>
      </c>
      <c r="N1344" s="143">
        <v>42742.0</v>
      </c>
      <c r="O1344" s="135" t="s">
        <v>1765</v>
      </c>
      <c r="P1344" s="135" t="s">
        <v>1767</v>
      </c>
      <c r="Q1344" s="135" t="s">
        <v>13889</v>
      </c>
      <c r="R1344" s="135" t="s">
        <v>13890</v>
      </c>
      <c r="S1344" s="135" t="s">
        <v>1176</v>
      </c>
    </row>
    <row r="1345">
      <c r="A1345" s="135">
        <v>1344.0</v>
      </c>
      <c r="B1345" s="135" t="s">
        <v>13893</v>
      </c>
      <c r="C1345" s="135" t="s">
        <v>108</v>
      </c>
      <c r="D1345" s="135">
        <v>10.0</v>
      </c>
      <c r="E1345" s="135">
        <v>10.0</v>
      </c>
      <c r="H1345" s="135" t="s">
        <v>1760</v>
      </c>
      <c r="I1345" s="142">
        <v>46187.48947916667</v>
      </c>
      <c r="J1345" s="135" t="s">
        <v>2562</v>
      </c>
      <c r="K1345" s="135">
        <v>300.0</v>
      </c>
      <c r="L1345" s="135">
        <v>12000.0</v>
      </c>
      <c r="M1345" s="135">
        <v>16000.0</v>
      </c>
      <c r="N1345" s="143">
        <v>43841.0</v>
      </c>
      <c r="O1345" s="135" t="s">
        <v>1765</v>
      </c>
      <c r="P1345" s="135" t="s">
        <v>1767</v>
      </c>
      <c r="S1345" s="135" t="s">
        <v>1176</v>
      </c>
    </row>
    <row r="1346">
      <c r="A1346" s="135">
        <v>1345.0</v>
      </c>
      <c r="B1346" s="135" t="s">
        <v>13901</v>
      </c>
      <c r="C1346" s="135" t="s">
        <v>108</v>
      </c>
      <c r="D1346" s="135">
        <v>1.0</v>
      </c>
      <c r="E1346" s="135">
        <v>10.0</v>
      </c>
      <c r="F1346" s="135">
        <v>1.0</v>
      </c>
      <c r="H1346" s="135" t="s">
        <v>391</v>
      </c>
      <c r="I1346" s="142">
        <v>46178.68871527778</v>
      </c>
      <c r="J1346" s="135" t="s">
        <v>13905</v>
      </c>
      <c r="K1346" s="135">
        <v>20.0</v>
      </c>
      <c r="L1346" s="135">
        <v>600.0</v>
      </c>
      <c r="M1346" s="135">
        <v>700.0</v>
      </c>
      <c r="N1346" s="143">
        <v>42458.0</v>
      </c>
      <c r="O1346" s="135" t="s">
        <v>1846</v>
      </c>
      <c r="P1346" s="135" t="s">
        <v>1767</v>
      </c>
      <c r="S1346" s="135" t="s">
        <v>3495</v>
      </c>
    </row>
    <row r="1347">
      <c r="A1347" s="135">
        <v>1346.0</v>
      </c>
      <c r="B1347" s="135" t="s">
        <v>13913</v>
      </c>
      <c r="C1347" s="135" t="s">
        <v>108</v>
      </c>
      <c r="D1347" s="135">
        <v>89.0</v>
      </c>
      <c r="E1347" s="135">
        <v>10.0</v>
      </c>
      <c r="H1347" s="135" t="s">
        <v>3062</v>
      </c>
      <c r="I1347" s="142">
        <v>46162.71328703704</v>
      </c>
      <c r="J1347" s="135" t="s">
        <v>2100</v>
      </c>
      <c r="K1347" s="135">
        <v>50.0</v>
      </c>
      <c r="L1347" s="135">
        <v>1900.0</v>
      </c>
      <c r="M1347" s="135">
        <v>2000.0</v>
      </c>
      <c r="N1347" s="143">
        <v>43868.0</v>
      </c>
      <c r="O1347" s="135" t="s">
        <v>1765</v>
      </c>
      <c r="P1347" s="135" t="s">
        <v>1767</v>
      </c>
      <c r="S1347" s="135" t="s">
        <v>1770</v>
      </c>
    </row>
    <row r="1348">
      <c r="A1348" s="135">
        <v>1347.0</v>
      </c>
      <c r="B1348" s="135" t="s">
        <v>6423</v>
      </c>
      <c r="C1348" s="135" t="s">
        <v>108</v>
      </c>
      <c r="D1348" s="135">
        <v>9.0</v>
      </c>
      <c r="E1348" s="135">
        <v>10.0</v>
      </c>
      <c r="H1348" s="135" t="s">
        <v>1759</v>
      </c>
      <c r="I1348" s="142">
        <v>46157.626435185186</v>
      </c>
      <c r="J1348" s="135" t="s">
        <v>2003</v>
      </c>
      <c r="K1348" s="135">
        <v>1100.0</v>
      </c>
      <c r="L1348" s="135">
        <v>1200.0</v>
      </c>
      <c r="M1348" s="135">
        <v>1300.0</v>
      </c>
      <c r="N1348" s="143">
        <v>43844.0</v>
      </c>
      <c r="O1348" s="135" t="s">
        <v>1765</v>
      </c>
      <c r="P1348" s="135" t="s">
        <v>1767</v>
      </c>
      <c r="Q1348" s="135" t="s">
        <v>6430</v>
      </c>
      <c r="R1348" s="135" t="s">
        <v>6432</v>
      </c>
      <c r="S1348" s="135" t="s">
        <v>1176</v>
      </c>
    </row>
    <row r="1349">
      <c r="A1349" s="135">
        <v>1348.0</v>
      </c>
      <c r="B1349" s="135" t="s">
        <v>13928</v>
      </c>
      <c r="C1349" s="135" t="s">
        <v>108</v>
      </c>
      <c r="D1349" s="135">
        <v>2.0</v>
      </c>
      <c r="E1349" s="135">
        <v>10.0</v>
      </c>
      <c r="H1349" s="135" t="s">
        <v>4861</v>
      </c>
      <c r="I1349" s="142">
        <v>46172.12715277778</v>
      </c>
      <c r="J1349" s="135" t="s">
        <v>11552</v>
      </c>
      <c r="K1349" s="135">
        <v>200.0</v>
      </c>
      <c r="L1349" s="135">
        <v>900.0</v>
      </c>
      <c r="M1349" s="135">
        <v>7500.0</v>
      </c>
      <c r="N1349" s="143">
        <v>42656.0</v>
      </c>
      <c r="O1349" s="135" t="s">
        <v>1903</v>
      </c>
      <c r="P1349" s="135" t="s">
        <v>1767</v>
      </c>
      <c r="S1349" s="135" t="s">
        <v>1770</v>
      </c>
    </row>
    <row r="1350">
      <c r="A1350" s="135">
        <v>1349.0</v>
      </c>
      <c r="B1350" s="135" t="s">
        <v>13936</v>
      </c>
      <c r="C1350" s="135" t="s">
        <v>108</v>
      </c>
      <c r="D1350" s="135">
        <v>9.0</v>
      </c>
      <c r="E1350" s="135">
        <v>10.0</v>
      </c>
      <c r="F1350" s="135">
        <v>2.0</v>
      </c>
      <c r="H1350" s="135" t="s">
        <v>4971</v>
      </c>
      <c r="I1350" s="142">
        <v>46159.127118055556</v>
      </c>
      <c r="J1350" s="135" t="s">
        <v>2100</v>
      </c>
      <c r="K1350" s="135">
        <v>200.0</v>
      </c>
      <c r="L1350" s="135">
        <v>100.0</v>
      </c>
      <c r="M1350" s="135">
        <v>2300.0</v>
      </c>
      <c r="N1350" s="143">
        <v>42793.0</v>
      </c>
      <c r="O1350" s="135" t="s">
        <v>1765</v>
      </c>
      <c r="P1350" s="135" t="s">
        <v>1767</v>
      </c>
      <c r="S1350" s="135" t="s">
        <v>1770</v>
      </c>
    </row>
    <row r="1351">
      <c r="A1351" s="135">
        <v>1350.0</v>
      </c>
      <c r="B1351" s="135" t="s">
        <v>13946</v>
      </c>
      <c r="C1351" s="135" t="s">
        <v>108</v>
      </c>
      <c r="D1351" s="135">
        <v>55.0</v>
      </c>
      <c r="E1351" s="135">
        <v>10.0</v>
      </c>
      <c r="F1351" s="135">
        <v>6.0</v>
      </c>
      <c r="H1351" s="135" t="s">
        <v>313</v>
      </c>
      <c r="I1351" s="142">
        <v>46185.16442129629</v>
      </c>
      <c r="J1351" s="135" t="s">
        <v>1859</v>
      </c>
      <c r="K1351" s="135">
        <v>200.0</v>
      </c>
      <c r="L1351" s="135">
        <v>6100.0</v>
      </c>
      <c r="M1351" s="135">
        <v>7300.0</v>
      </c>
      <c r="N1351" s="143">
        <v>43928.0</v>
      </c>
      <c r="O1351" s="135" t="s">
        <v>1765</v>
      </c>
      <c r="P1351" s="135" t="s">
        <v>1767</v>
      </c>
      <c r="Q1351" s="135" t="s">
        <v>13951</v>
      </c>
      <c r="R1351" s="135" t="s">
        <v>13952</v>
      </c>
      <c r="S1351" s="135" t="s">
        <v>1770</v>
      </c>
    </row>
    <row r="1352">
      <c r="A1352" s="135">
        <v>1351.0</v>
      </c>
      <c r="B1352" s="135" t="s">
        <v>13956</v>
      </c>
      <c r="C1352" s="135" t="s">
        <v>108</v>
      </c>
      <c r="D1352" s="135">
        <v>11.0</v>
      </c>
      <c r="E1352" s="135">
        <v>10.0</v>
      </c>
      <c r="F1352" s="135">
        <v>3.0</v>
      </c>
      <c r="H1352" s="135" t="s">
        <v>13840</v>
      </c>
      <c r="I1352" s="142">
        <v>46159.56270833333</v>
      </c>
      <c r="J1352" s="135" t="s">
        <v>1827</v>
      </c>
      <c r="K1352" s="135">
        <v>100.0</v>
      </c>
      <c r="L1352" s="135">
        <v>10.0</v>
      </c>
      <c r="M1352" s="135">
        <v>10.0</v>
      </c>
      <c r="N1352" s="143">
        <v>42415.0</v>
      </c>
      <c r="O1352" s="135" t="s">
        <v>1765</v>
      </c>
      <c r="P1352" s="135" t="s">
        <v>1767</v>
      </c>
      <c r="S1352" s="135" t="s">
        <v>1770</v>
      </c>
    </row>
    <row r="1353">
      <c r="A1353" s="135">
        <v>1352.0</v>
      </c>
      <c r="B1353" s="135" t="s">
        <v>13961</v>
      </c>
      <c r="C1353" s="135" t="s">
        <v>108</v>
      </c>
      <c r="D1353" s="135">
        <v>1.0</v>
      </c>
      <c r="E1353" s="135">
        <v>10.0</v>
      </c>
      <c r="H1353" s="135" t="s">
        <v>198</v>
      </c>
      <c r="I1353" s="142">
        <v>46154.52943287037</v>
      </c>
      <c r="J1353" s="135" t="s">
        <v>13965</v>
      </c>
      <c r="K1353" s="135">
        <v>20.0</v>
      </c>
      <c r="L1353" s="135">
        <v>11000.0</v>
      </c>
      <c r="M1353" s="135">
        <v>30000.0</v>
      </c>
      <c r="N1353" s="143">
        <v>43560.0</v>
      </c>
      <c r="O1353" s="135" t="s">
        <v>3349</v>
      </c>
      <c r="P1353" s="135" t="s">
        <v>1767</v>
      </c>
      <c r="S1353" s="135" t="s">
        <v>1820</v>
      </c>
    </row>
    <row r="1354">
      <c r="A1354" s="135">
        <v>1353.0</v>
      </c>
      <c r="B1354" s="135" t="s">
        <v>13971</v>
      </c>
      <c r="C1354" s="135" t="s">
        <v>108</v>
      </c>
      <c r="D1354" s="135">
        <v>8.0</v>
      </c>
      <c r="E1354" s="135">
        <v>10.0</v>
      </c>
      <c r="F1354" s="135">
        <v>1.7</v>
      </c>
      <c r="H1354" s="135" t="s">
        <v>2557</v>
      </c>
      <c r="I1354" s="142">
        <v>46174.69474537037</v>
      </c>
      <c r="J1354" s="135" t="s">
        <v>1915</v>
      </c>
      <c r="K1354" s="135">
        <v>60.0</v>
      </c>
      <c r="L1354" s="135">
        <v>2700.0</v>
      </c>
      <c r="M1354" s="135">
        <v>3000.0</v>
      </c>
      <c r="N1354" s="143">
        <v>43672.0</v>
      </c>
      <c r="O1354" s="135" t="s">
        <v>2932</v>
      </c>
      <c r="P1354" s="135" t="s">
        <v>1767</v>
      </c>
      <c r="S1354" s="135" t="s">
        <v>1770</v>
      </c>
    </row>
    <row r="1355">
      <c r="A1355" s="135">
        <v>1354.0</v>
      </c>
      <c r="B1355" s="135" t="s">
        <v>13977</v>
      </c>
      <c r="C1355" s="135" t="s">
        <v>108</v>
      </c>
      <c r="D1355" s="135">
        <v>39.0</v>
      </c>
      <c r="E1355" s="135">
        <v>10.0</v>
      </c>
      <c r="F1355" s="135">
        <v>4.0</v>
      </c>
      <c r="H1355" s="135" t="s">
        <v>3746</v>
      </c>
      <c r="I1355" s="142">
        <v>46182.61450231481</v>
      </c>
      <c r="J1355" s="135" t="s">
        <v>1827</v>
      </c>
      <c r="K1355" s="135">
        <v>150.0</v>
      </c>
      <c r="L1355" s="135">
        <v>450.0</v>
      </c>
      <c r="M1355" s="135">
        <v>38000.0</v>
      </c>
      <c r="N1355" s="143">
        <v>43841.0</v>
      </c>
      <c r="O1355" s="135" t="s">
        <v>1765</v>
      </c>
      <c r="P1355" s="135" t="s">
        <v>1767</v>
      </c>
      <c r="S1355" s="135" t="s">
        <v>1770</v>
      </c>
    </row>
    <row r="1356">
      <c r="A1356" s="135">
        <v>1355.0</v>
      </c>
      <c r="B1356" s="135" t="s">
        <v>13984</v>
      </c>
      <c r="C1356" s="135" t="s">
        <v>108</v>
      </c>
      <c r="D1356" s="135">
        <v>11.0</v>
      </c>
      <c r="E1356" s="135">
        <v>10.0</v>
      </c>
      <c r="F1356" s="135">
        <v>13.0</v>
      </c>
      <c r="H1356" s="135" t="s">
        <v>1810</v>
      </c>
      <c r="I1356" s="142">
        <v>46158.168912037036</v>
      </c>
      <c r="J1356" s="135" t="s">
        <v>2100</v>
      </c>
      <c r="K1356" s="135">
        <v>1300.0</v>
      </c>
      <c r="L1356" s="135">
        <v>8700.0</v>
      </c>
      <c r="M1356" s="135">
        <v>12000.0</v>
      </c>
      <c r="N1356" s="143">
        <v>43840.0</v>
      </c>
      <c r="O1356" s="135" t="s">
        <v>1765</v>
      </c>
      <c r="P1356" s="135" t="s">
        <v>1767</v>
      </c>
      <c r="Q1356" s="135" t="s">
        <v>13989</v>
      </c>
      <c r="R1356" s="135" t="s">
        <v>13991</v>
      </c>
      <c r="S1356" s="135" t="s">
        <v>1176</v>
      </c>
    </row>
    <row r="1357">
      <c r="A1357" s="135">
        <v>1356.0</v>
      </c>
      <c r="B1357" s="135" t="s">
        <v>13992</v>
      </c>
      <c r="C1357" s="135" t="s">
        <v>108</v>
      </c>
      <c r="D1357" s="135">
        <v>2.0</v>
      </c>
      <c r="E1357" s="135">
        <v>10.0</v>
      </c>
      <c r="F1357" s="135">
        <v>9.0</v>
      </c>
      <c r="H1357" s="135" t="s">
        <v>2681</v>
      </c>
      <c r="I1357" s="142">
        <v>46184.21822916667</v>
      </c>
      <c r="J1357" s="135" t="s">
        <v>1834</v>
      </c>
      <c r="K1357" s="135">
        <v>1300.0</v>
      </c>
      <c r="L1357" s="135">
        <v>2300.0</v>
      </c>
      <c r="M1357" s="135">
        <v>3300.0</v>
      </c>
      <c r="N1357" s="143">
        <v>43852.0</v>
      </c>
      <c r="O1357" s="135" t="s">
        <v>1765</v>
      </c>
      <c r="P1357" s="135" t="s">
        <v>1767</v>
      </c>
      <c r="Q1357" s="135" t="s">
        <v>13998</v>
      </c>
      <c r="R1357" s="135" t="s">
        <v>14000</v>
      </c>
      <c r="S1357" s="135" t="s">
        <v>1176</v>
      </c>
    </row>
    <row r="1358">
      <c r="A1358" s="135">
        <v>1357.0</v>
      </c>
      <c r="B1358" s="135" t="s">
        <v>14002</v>
      </c>
      <c r="C1358" s="135" t="s">
        <v>108</v>
      </c>
      <c r="D1358" s="135">
        <v>35.0</v>
      </c>
      <c r="E1358" s="135">
        <v>10.0</v>
      </c>
      <c r="F1358" s="135">
        <v>6.0</v>
      </c>
      <c r="H1358" s="135" t="s">
        <v>112</v>
      </c>
      <c r="I1358" s="142">
        <v>46188.76792824074</v>
      </c>
      <c r="J1358" s="135" t="s">
        <v>1834</v>
      </c>
      <c r="K1358" s="135">
        <v>60.0</v>
      </c>
      <c r="L1358" s="135">
        <v>29000.0</v>
      </c>
      <c r="M1358" s="135">
        <v>46000.0</v>
      </c>
      <c r="N1358" s="143">
        <v>44646.0</v>
      </c>
      <c r="O1358" s="135" t="s">
        <v>1846</v>
      </c>
      <c r="P1358" s="135" t="s">
        <v>1767</v>
      </c>
      <c r="Q1358" s="135" t="s">
        <v>14008</v>
      </c>
      <c r="R1358" s="135" t="s">
        <v>14010</v>
      </c>
      <c r="S1358" s="135" t="s">
        <v>1176</v>
      </c>
    </row>
    <row r="1359">
      <c r="A1359" s="135">
        <v>1358.0</v>
      </c>
      <c r="B1359" s="135" t="s">
        <v>14012</v>
      </c>
      <c r="C1359" s="135" t="s">
        <v>108</v>
      </c>
      <c r="D1359" s="135">
        <v>3.0</v>
      </c>
      <c r="E1359" s="135">
        <v>10.0</v>
      </c>
      <c r="H1359" s="135" t="s">
        <v>313</v>
      </c>
      <c r="I1359" s="142">
        <v>46172.10199074074</v>
      </c>
      <c r="J1359" s="135" t="s">
        <v>10042</v>
      </c>
      <c r="K1359" s="135">
        <v>40.0</v>
      </c>
      <c r="L1359" s="135">
        <v>7500.0</v>
      </c>
      <c r="M1359" s="135">
        <v>7900.0</v>
      </c>
      <c r="N1359" s="143">
        <v>43839.0</v>
      </c>
      <c r="O1359" s="135" t="s">
        <v>1765</v>
      </c>
      <c r="P1359" s="135" t="s">
        <v>1767</v>
      </c>
      <c r="S1359" s="135" t="s">
        <v>1770</v>
      </c>
    </row>
    <row r="1360">
      <c r="A1360" s="135">
        <v>1359.0</v>
      </c>
      <c r="B1360" s="135" t="s">
        <v>14018</v>
      </c>
      <c r="C1360" s="135" t="s">
        <v>108</v>
      </c>
      <c r="D1360" s="135">
        <v>15.0</v>
      </c>
      <c r="E1360" s="135">
        <v>10.0</v>
      </c>
      <c r="H1360" s="135" t="s">
        <v>1810</v>
      </c>
      <c r="I1360" s="142">
        <v>46158.593252314815</v>
      </c>
      <c r="K1360" s="135">
        <v>1400.0</v>
      </c>
      <c r="L1360" s="135">
        <v>8700.0</v>
      </c>
      <c r="M1360" s="135">
        <v>12000.0</v>
      </c>
      <c r="N1360" s="143">
        <v>42788.0</v>
      </c>
      <c r="O1360" s="135" t="s">
        <v>1765</v>
      </c>
      <c r="P1360" s="135" t="s">
        <v>1767</v>
      </c>
      <c r="Q1360" s="135" t="s">
        <v>14022</v>
      </c>
      <c r="R1360" s="135" t="s">
        <v>14024</v>
      </c>
      <c r="S1360" s="135" t="s">
        <v>1176</v>
      </c>
    </row>
    <row r="1361">
      <c r="A1361" s="135">
        <v>1360.0</v>
      </c>
      <c r="B1361" s="135" t="s">
        <v>14026</v>
      </c>
      <c r="C1361" s="135" t="s">
        <v>108</v>
      </c>
      <c r="D1361" s="135">
        <v>59.0</v>
      </c>
      <c r="E1361" s="135">
        <v>10.0</v>
      </c>
      <c r="F1361" s="135">
        <v>2.5</v>
      </c>
      <c r="H1361" s="135" t="s">
        <v>2909</v>
      </c>
      <c r="I1361" s="142">
        <v>46164.32094907408</v>
      </c>
      <c r="J1361" s="135" t="s">
        <v>1834</v>
      </c>
      <c r="K1361" s="135">
        <v>250.0</v>
      </c>
      <c r="L1361" s="135">
        <v>2900.0</v>
      </c>
      <c r="M1361" s="135">
        <v>3700.0</v>
      </c>
      <c r="N1361" s="143">
        <v>42747.0</v>
      </c>
      <c r="O1361" s="135" t="s">
        <v>1765</v>
      </c>
      <c r="P1361" s="135" t="s">
        <v>1767</v>
      </c>
      <c r="Q1361" s="135" t="s">
        <v>14033</v>
      </c>
      <c r="R1361" s="135" t="s">
        <v>14035</v>
      </c>
      <c r="S1361" s="135" t="s">
        <v>1788</v>
      </c>
    </row>
    <row r="1362">
      <c r="A1362" s="135">
        <v>1361.0</v>
      </c>
      <c r="B1362" s="135" t="s">
        <v>14038</v>
      </c>
      <c r="C1362" s="135" t="s">
        <v>108</v>
      </c>
      <c r="D1362" s="135">
        <v>26.0</v>
      </c>
      <c r="E1362" s="135">
        <v>10.0</v>
      </c>
      <c r="H1362" s="135" t="s">
        <v>112</v>
      </c>
      <c r="I1362" s="142">
        <v>46185.10902777778</v>
      </c>
      <c r="J1362" s="135" t="s">
        <v>9565</v>
      </c>
      <c r="K1362" s="135">
        <v>1000.0</v>
      </c>
      <c r="L1362" s="135">
        <v>29000.0</v>
      </c>
      <c r="M1362" s="135">
        <v>45000.0</v>
      </c>
      <c r="N1362" s="143">
        <v>43838.0</v>
      </c>
      <c r="O1362" s="135" t="s">
        <v>1765</v>
      </c>
      <c r="P1362" s="135" t="s">
        <v>1767</v>
      </c>
      <c r="Q1362" s="135" t="s">
        <v>14043</v>
      </c>
      <c r="R1362" s="135" t="s">
        <v>14044</v>
      </c>
      <c r="S1362" s="135" t="s">
        <v>1176</v>
      </c>
    </row>
    <row r="1363">
      <c r="A1363" s="135">
        <v>1362.0</v>
      </c>
      <c r="B1363" s="135" t="s">
        <v>14047</v>
      </c>
      <c r="C1363" s="135" t="s">
        <v>108</v>
      </c>
      <c r="D1363" s="135">
        <v>4.0</v>
      </c>
      <c r="E1363" s="135">
        <v>10.0</v>
      </c>
      <c r="F1363" s="135">
        <v>1.2</v>
      </c>
      <c r="H1363" s="135" t="s">
        <v>327</v>
      </c>
      <c r="I1363" s="142">
        <v>46162.978113425925</v>
      </c>
      <c r="J1363" s="135" t="s">
        <v>1827</v>
      </c>
      <c r="K1363" s="135">
        <v>150.0</v>
      </c>
      <c r="L1363" s="135">
        <v>100.0</v>
      </c>
      <c r="M1363" s="135">
        <v>3300.0</v>
      </c>
      <c r="N1363" s="143">
        <v>42733.0</v>
      </c>
      <c r="O1363" s="135" t="s">
        <v>1903</v>
      </c>
      <c r="P1363" s="135" t="s">
        <v>1767</v>
      </c>
      <c r="S1363" s="135" t="s">
        <v>6827</v>
      </c>
    </row>
    <row r="1364">
      <c r="A1364" s="135">
        <v>1363.0</v>
      </c>
      <c r="B1364" s="135" t="s">
        <v>14054</v>
      </c>
      <c r="C1364" s="135" t="s">
        <v>108</v>
      </c>
      <c r="D1364" s="135">
        <v>5.0</v>
      </c>
      <c r="E1364" s="135">
        <v>10.0</v>
      </c>
      <c r="F1364" s="135">
        <v>1.0</v>
      </c>
      <c r="H1364" s="135" t="s">
        <v>391</v>
      </c>
      <c r="I1364" s="142">
        <v>46184.768425925926</v>
      </c>
      <c r="J1364" s="135" t="s">
        <v>1834</v>
      </c>
      <c r="K1364" s="135">
        <v>10.0</v>
      </c>
      <c r="L1364" s="135">
        <v>600.0</v>
      </c>
      <c r="M1364" s="135">
        <v>700.0</v>
      </c>
      <c r="N1364" s="143">
        <v>42480.0</v>
      </c>
      <c r="O1364" s="135" t="s">
        <v>1846</v>
      </c>
      <c r="P1364" s="135" t="s">
        <v>1767</v>
      </c>
      <c r="Q1364" s="135" t="s">
        <v>14060</v>
      </c>
      <c r="R1364" s="135" t="s">
        <v>14061</v>
      </c>
      <c r="S1364" s="135" t="s">
        <v>14062</v>
      </c>
    </row>
    <row r="1365">
      <c r="A1365" s="135">
        <v>1364.0</v>
      </c>
      <c r="B1365" s="135" t="s">
        <v>14064</v>
      </c>
      <c r="C1365" s="135" t="s">
        <v>108</v>
      </c>
      <c r="D1365" s="135">
        <v>45.0</v>
      </c>
      <c r="E1365" s="135">
        <v>10.0</v>
      </c>
      <c r="F1365" s="135">
        <v>11.0</v>
      </c>
      <c r="H1365" s="135" t="s">
        <v>3203</v>
      </c>
      <c r="I1365" s="142">
        <v>46187.66175925926</v>
      </c>
      <c r="J1365" s="135" t="s">
        <v>14067</v>
      </c>
      <c r="K1365" s="135">
        <v>1300.0</v>
      </c>
      <c r="L1365" s="135">
        <v>4600.0</v>
      </c>
      <c r="M1365" s="135">
        <v>5700.0</v>
      </c>
      <c r="N1365" s="143">
        <v>43840.0</v>
      </c>
      <c r="O1365" s="135" t="s">
        <v>1765</v>
      </c>
      <c r="P1365" s="135" t="s">
        <v>1767</v>
      </c>
      <c r="Q1365" s="135" t="s">
        <v>14072</v>
      </c>
      <c r="R1365" s="135" t="s">
        <v>14073</v>
      </c>
      <c r="S1365" s="135" t="s">
        <v>1770</v>
      </c>
    </row>
    <row r="1366">
      <c r="A1366" s="135">
        <v>1365.0</v>
      </c>
      <c r="B1366" s="135" t="s">
        <v>14076</v>
      </c>
      <c r="C1366" s="135" t="s">
        <v>108</v>
      </c>
      <c r="D1366" s="135">
        <v>13.0</v>
      </c>
      <c r="E1366" s="135">
        <v>10.0</v>
      </c>
      <c r="H1366" s="135" t="s">
        <v>7197</v>
      </c>
      <c r="I1366" s="142">
        <v>46167.99885416667</v>
      </c>
      <c r="J1366" s="135" t="s">
        <v>14080</v>
      </c>
      <c r="K1366" s="135">
        <v>150.0</v>
      </c>
      <c r="L1366" s="135">
        <v>3600.0</v>
      </c>
      <c r="M1366" s="135">
        <v>4000.0</v>
      </c>
      <c r="N1366" s="143">
        <v>42765.0</v>
      </c>
      <c r="O1366" s="135" t="s">
        <v>1765</v>
      </c>
      <c r="P1366" s="135" t="s">
        <v>1767</v>
      </c>
      <c r="S1366" s="135" t="s">
        <v>1770</v>
      </c>
    </row>
    <row r="1367">
      <c r="A1367" s="135">
        <v>1366.0</v>
      </c>
      <c r="B1367" s="135" t="s">
        <v>14083</v>
      </c>
      <c r="C1367" s="135" t="s">
        <v>108</v>
      </c>
      <c r="D1367" s="135">
        <v>69.0</v>
      </c>
      <c r="E1367" s="135">
        <v>10.0</v>
      </c>
      <c r="F1367" s="135">
        <v>3.0</v>
      </c>
      <c r="H1367" s="135" t="s">
        <v>14084</v>
      </c>
      <c r="I1367" s="142">
        <v>46175.53600694444</v>
      </c>
      <c r="J1367" s="135" t="s">
        <v>4168</v>
      </c>
      <c r="K1367" s="135">
        <v>100.0</v>
      </c>
      <c r="L1367" s="135">
        <v>700.0</v>
      </c>
      <c r="M1367" s="135">
        <v>800.0</v>
      </c>
      <c r="N1367" s="143">
        <v>44430.0</v>
      </c>
      <c r="O1367" s="135" t="s">
        <v>1846</v>
      </c>
      <c r="P1367" s="135" t="s">
        <v>1767</v>
      </c>
      <c r="Q1367" s="135" t="s">
        <v>14087</v>
      </c>
      <c r="S1367" s="135" t="s">
        <v>1770</v>
      </c>
    </row>
    <row r="1368">
      <c r="A1368" s="135">
        <v>1367.0</v>
      </c>
      <c r="B1368" s="135" t="s">
        <v>14091</v>
      </c>
      <c r="C1368" s="135" t="s">
        <v>108</v>
      </c>
      <c r="D1368" s="135">
        <v>13.0</v>
      </c>
      <c r="E1368" s="135">
        <v>10.0</v>
      </c>
      <c r="H1368" s="135" t="s">
        <v>2907</v>
      </c>
      <c r="I1368" s="142">
        <v>46178.025983796295</v>
      </c>
      <c r="J1368" s="135" t="s">
        <v>2100</v>
      </c>
      <c r="K1368" s="135">
        <v>70.0</v>
      </c>
      <c r="L1368" s="135">
        <v>2900.0</v>
      </c>
      <c r="M1368" s="135">
        <v>3200.0</v>
      </c>
      <c r="N1368" s="143">
        <v>43846.0</v>
      </c>
      <c r="O1368" s="135" t="s">
        <v>1765</v>
      </c>
      <c r="P1368" s="135" t="s">
        <v>1767</v>
      </c>
      <c r="S1368" s="135" t="s">
        <v>1770</v>
      </c>
    </row>
    <row r="1369">
      <c r="A1369" s="135">
        <v>1368.0</v>
      </c>
      <c r="B1369" s="135" t="s">
        <v>14097</v>
      </c>
      <c r="C1369" s="135" t="s">
        <v>108</v>
      </c>
      <c r="D1369" s="135">
        <v>5.0</v>
      </c>
      <c r="H1369" s="135" t="s">
        <v>7140</v>
      </c>
      <c r="I1369" s="142">
        <v>46170.64173611111</v>
      </c>
      <c r="J1369" s="135" t="s">
        <v>14098</v>
      </c>
      <c r="L1369" s="135">
        <v>300.0</v>
      </c>
      <c r="M1369" s="135">
        <v>450.0</v>
      </c>
      <c r="N1369" s="143">
        <v>44873.0</v>
      </c>
      <c r="O1369" s="135" t="s">
        <v>1765</v>
      </c>
      <c r="P1369" s="135" t="s">
        <v>1767</v>
      </c>
      <c r="S1369" s="135" t="s">
        <v>1770</v>
      </c>
    </row>
    <row r="1370">
      <c r="A1370" s="135">
        <v>1369.0</v>
      </c>
      <c r="B1370" s="135" t="s">
        <v>14102</v>
      </c>
      <c r="C1370" s="135" t="s">
        <v>108</v>
      </c>
      <c r="D1370" s="135">
        <v>7.0</v>
      </c>
      <c r="F1370" s="135">
        <v>0.8</v>
      </c>
      <c r="H1370" s="135" t="s">
        <v>12906</v>
      </c>
      <c r="I1370" s="142">
        <v>46161.118993055556</v>
      </c>
      <c r="J1370" s="135" t="s">
        <v>3868</v>
      </c>
      <c r="K1370" s="135">
        <v>30.0</v>
      </c>
      <c r="L1370" s="135">
        <v>250.0</v>
      </c>
      <c r="M1370" s="135">
        <v>4100.0</v>
      </c>
      <c r="N1370" s="143">
        <v>43406.0</v>
      </c>
      <c r="O1370" s="135" t="s">
        <v>1903</v>
      </c>
      <c r="P1370" s="135" t="s">
        <v>1767</v>
      </c>
      <c r="S1370" s="135" t="s">
        <v>1770</v>
      </c>
    </row>
    <row r="1371">
      <c r="A1371" s="135">
        <v>1370.0</v>
      </c>
      <c r="B1371" s="135" t="s">
        <v>14111</v>
      </c>
      <c r="C1371" s="135" t="s">
        <v>108</v>
      </c>
      <c r="D1371" s="135">
        <v>47.0</v>
      </c>
      <c r="H1371" s="135" t="s">
        <v>3747</v>
      </c>
      <c r="I1371" s="142">
        <v>46175.80262731481</v>
      </c>
      <c r="J1371" s="135" t="s">
        <v>6939</v>
      </c>
      <c r="L1371" s="135">
        <v>150.0</v>
      </c>
      <c r="M1371" s="135">
        <v>28000.0</v>
      </c>
      <c r="N1371" s="143">
        <v>44851.0</v>
      </c>
      <c r="O1371" s="135" t="s">
        <v>1903</v>
      </c>
      <c r="P1371" s="135" t="s">
        <v>1767</v>
      </c>
      <c r="S1371" s="135" t="s">
        <v>1770</v>
      </c>
    </row>
    <row r="1372">
      <c r="A1372" s="135">
        <v>1371.0</v>
      </c>
      <c r="B1372" s="135" t="s">
        <v>14116</v>
      </c>
      <c r="C1372" s="135" t="s">
        <v>108</v>
      </c>
      <c r="D1372" s="135">
        <v>38.0</v>
      </c>
      <c r="H1372" s="135" t="s">
        <v>14119</v>
      </c>
      <c r="I1372" s="142">
        <v>46167.884201388886</v>
      </c>
      <c r="J1372" s="135" t="s">
        <v>4089</v>
      </c>
      <c r="L1372" s="135">
        <v>13000.0</v>
      </c>
      <c r="M1372" s="135">
        <v>13000.0</v>
      </c>
      <c r="N1372" s="143">
        <v>44886.0</v>
      </c>
      <c r="O1372" s="135" t="s">
        <v>1765</v>
      </c>
      <c r="P1372" s="135" t="s">
        <v>1767</v>
      </c>
      <c r="S1372" s="135" t="s">
        <v>1176</v>
      </c>
    </row>
    <row r="1373">
      <c r="A1373" s="135">
        <v>1372.0</v>
      </c>
      <c r="B1373" s="135" t="s">
        <v>12405</v>
      </c>
      <c r="C1373" s="135" t="s">
        <v>108</v>
      </c>
      <c r="D1373" s="135">
        <v>25.0</v>
      </c>
      <c r="H1373" s="135" t="s">
        <v>12406</v>
      </c>
      <c r="I1373" s="142">
        <v>46183.04866898148</v>
      </c>
      <c r="J1373" s="135" t="s">
        <v>2100</v>
      </c>
      <c r="L1373" s="135">
        <v>0.0</v>
      </c>
      <c r="M1373" s="135">
        <v>150.0</v>
      </c>
      <c r="N1373" s="143">
        <v>45201.0</v>
      </c>
      <c r="O1373" s="135" t="s">
        <v>2670</v>
      </c>
      <c r="P1373" s="135" t="s">
        <v>1767</v>
      </c>
      <c r="S1373" s="135" t="s">
        <v>1176</v>
      </c>
    </row>
    <row r="1374">
      <c r="A1374" s="135">
        <v>1373.0</v>
      </c>
      <c r="B1374" s="135" t="s">
        <v>14133</v>
      </c>
      <c r="C1374" s="135" t="s">
        <v>108</v>
      </c>
      <c r="D1374" s="135">
        <v>4.0</v>
      </c>
      <c r="H1374" s="135" t="s">
        <v>7744</v>
      </c>
      <c r="I1374" s="142">
        <v>46159.15553240741</v>
      </c>
      <c r="L1374" s="135">
        <v>100.0</v>
      </c>
      <c r="M1374" s="135">
        <v>100.0</v>
      </c>
      <c r="N1374" s="143">
        <v>44872.0</v>
      </c>
      <c r="O1374" s="135" t="s">
        <v>1903</v>
      </c>
      <c r="P1374" s="135" t="s">
        <v>1767</v>
      </c>
      <c r="S1374" s="135" t="s">
        <v>1788</v>
      </c>
    </row>
    <row r="1375">
      <c r="A1375" s="135">
        <v>1374.0</v>
      </c>
      <c r="B1375" s="135" t="s">
        <v>2167</v>
      </c>
      <c r="C1375" s="135" t="s">
        <v>108</v>
      </c>
      <c r="D1375" s="135">
        <v>53.0</v>
      </c>
      <c r="H1375" s="135" t="s">
        <v>313</v>
      </c>
      <c r="I1375" s="142">
        <v>46190.59509259259</v>
      </c>
      <c r="J1375" s="135" t="s">
        <v>1834</v>
      </c>
      <c r="L1375" s="135">
        <v>4700.0</v>
      </c>
      <c r="M1375" s="135">
        <v>5000.0</v>
      </c>
      <c r="N1375" s="143">
        <v>43234.0</v>
      </c>
      <c r="O1375" s="135" t="s">
        <v>1903</v>
      </c>
      <c r="P1375" s="135" t="s">
        <v>1767</v>
      </c>
      <c r="S1375" s="135" t="s">
        <v>1770</v>
      </c>
    </row>
    <row r="1376">
      <c r="A1376" s="135">
        <v>1375.0</v>
      </c>
      <c r="B1376" s="135" t="s">
        <v>14143</v>
      </c>
      <c r="C1376" s="135" t="s">
        <v>108</v>
      </c>
      <c r="D1376" s="135">
        <v>3.0</v>
      </c>
      <c r="H1376" s="135" t="s">
        <v>3687</v>
      </c>
      <c r="I1376" s="142">
        <v>46165.18083333333</v>
      </c>
      <c r="J1376" s="135" t="s">
        <v>4089</v>
      </c>
      <c r="L1376" s="135">
        <v>350.0</v>
      </c>
      <c r="M1376" s="135">
        <v>93000.0</v>
      </c>
      <c r="N1376" s="143">
        <v>44871.0</v>
      </c>
      <c r="O1376" s="135" t="s">
        <v>1765</v>
      </c>
      <c r="P1376" s="135" t="s">
        <v>1767</v>
      </c>
      <c r="S1376" s="135" t="s">
        <v>1176</v>
      </c>
    </row>
    <row r="1377">
      <c r="A1377" s="135">
        <v>1376.0</v>
      </c>
      <c r="B1377" s="135" t="s">
        <v>14146</v>
      </c>
      <c r="C1377" s="135" t="s">
        <v>108</v>
      </c>
      <c r="D1377" s="135">
        <v>2.0</v>
      </c>
      <c r="F1377" s="135">
        <v>1.3</v>
      </c>
      <c r="H1377" s="135" t="s">
        <v>14054</v>
      </c>
      <c r="I1377" s="142">
        <v>46159.57252314815</v>
      </c>
      <c r="J1377" s="135" t="s">
        <v>14149</v>
      </c>
      <c r="L1377" s="135">
        <v>0.0</v>
      </c>
      <c r="M1377" s="135">
        <v>10.0</v>
      </c>
      <c r="N1377" s="143">
        <v>42255.0</v>
      </c>
      <c r="O1377" s="135" t="s">
        <v>2932</v>
      </c>
      <c r="P1377" s="135" t="s">
        <v>1767</v>
      </c>
      <c r="S1377" s="135" t="s">
        <v>1817</v>
      </c>
    </row>
    <row r="1378">
      <c r="A1378" s="135">
        <v>1377.0</v>
      </c>
      <c r="B1378" s="135" t="s">
        <v>14153</v>
      </c>
      <c r="C1378" s="135" t="s">
        <v>108</v>
      </c>
      <c r="D1378" s="135">
        <v>72.0</v>
      </c>
      <c r="F1378" s="135">
        <v>2.5</v>
      </c>
      <c r="H1378" s="135" t="s">
        <v>4027</v>
      </c>
      <c r="I1378" s="142">
        <v>46170.172800925924</v>
      </c>
      <c r="J1378" s="135" t="s">
        <v>7813</v>
      </c>
      <c r="K1378" s="135">
        <v>40.0</v>
      </c>
      <c r="L1378" s="135">
        <v>1600.0</v>
      </c>
      <c r="M1378" s="135">
        <v>1700.0</v>
      </c>
      <c r="N1378" s="143">
        <v>43844.0</v>
      </c>
      <c r="O1378" s="135" t="s">
        <v>1903</v>
      </c>
      <c r="P1378" s="135" t="s">
        <v>1767</v>
      </c>
      <c r="S1378" s="135" t="s">
        <v>1817</v>
      </c>
    </row>
  </sheetData>
  <autoFilter ref="$A$1:$Z$1378"/>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38.0"/>
  </cols>
  <sheetData>
    <row r="1">
      <c r="A1" s="135" t="s">
        <v>1741</v>
      </c>
      <c r="B1" s="135" t="s">
        <v>1742</v>
      </c>
      <c r="C1" s="135" t="s">
        <v>1743</v>
      </c>
      <c r="D1" s="135" t="s">
        <v>1744</v>
      </c>
      <c r="E1" s="135" t="s">
        <v>20</v>
      </c>
      <c r="F1" s="135" t="s">
        <v>1745</v>
      </c>
      <c r="G1" s="135" t="s">
        <v>1746</v>
      </c>
      <c r="H1" s="135" t="s">
        <v>1747</v>
      </c>
      <c r="I1" s="135" t="s">
        <v>1748</v>
      </c>
      <c r="J1" s="135" t="s">
        <v>1749</v>
      </c>
      <c r="K1" s="135" t="s">
        <v>1751</v>
      </c>
      <c r="L1" s="135" t="s">
        <v>22</v>
      </c>
      <c r="M1" s="135" t="s">
        <v>1752</v>
      </c>
      <c r="N1" s="135" t="s">
        <v>1753</v>
      </c>
      <c r="O1" s="135" t="s">
        <v>1754</v>
      </c>
      <c r="P1" s="135" t="s">
        <v>1755</v>
      </c>
      <c r="Q1" s="135" t="s">
        <v>1756</v>
      </c>
      <c r="R1" s="135" t="s">
        <v>1757</v>
      </c>
      <c r="S1" s="135" t="s">
        <v>1758</v>
      </c>
    </row>
    <row r="2">
      <c r="A2" s="135">
        <v>1.0</v>
      </c>
      <c r="B2" s="135" t="s">
        <v>2026</v>
      </c>
      <c r="C2" s="135" t="s">
        <v>108</v>
      </c>
      <c r="E2" s="135">
        <v>250.0</v>
      </c>
      <c r="K2" s="135">
        <v>1200.0</v>
      </c>
      <c r="N2" s="143">
        <v>45568.0</v>
      </c>
      <c r="Q2" s="135" t="s">
        <v>2028</v>
      </c>
    </row>
    <row r="3">
      <c r="A3" s="135">
        <v>2.0</v>
      </c>
      <c r="B3" s="135" t="s">
        <v>3409</v>
      </c>
      <c r="C3" s="135" t="s">
        <v>108</v>
      </c>
      <c r="E3" s="135">
        <v>70.0</v>
      </c>
      <c r="K3" s="135">
        <v>500.0</v>
      </c>
      <c r="N3" s="143">
        <v>43836.0</v>
      </c>
    </row>
    <row r="4">
      <c r="A4" s="135">
        <v>3.0</v>
      </c>
      <c r="B4" s="135" t="s">
        <v>3456</v>
      </c>
      <c r="C4" s="135" t="s">
        <v>108</v>
      </c>
      <c r="E4" s="135">
        <v>60.0</v>
      </c>
      <c r="K4" s="135">
        <v>100.0</v>
      </c>
      <c r="N4" s="143">
        <v>45714.0</v>
      </c>
    </row>
    <row r="5">
      <c r="A5" s="135">
        <v>4.0</v>
      </c>
      <c r="B5" s="135" t="s">
        <v>3605</v>
      </c>
      <c r="C5" s="135" t="s">
        <v>108</v>
      </c>
      <c r="E5" s="135">
        <v>50.0</v>
      </c>
      <c r="K5" s="135">
        <v>100.0</v>
      </c>
      <c r="N5" s="143">
        <v>43842.0</v>
      </c>
    </row>
    <row r="6">
      <c r="A6" s="135">
        <v>5.0</v>
      </c>
      <c r="B6" s="135" t="s">
        <v>3612</v>
      </c>
      <c r="C6" s="135" t="s">
        <v>108</v>
      </c>
      <c r="E6" s="135">
        <v>50.0</v>
      </c>
      <c r="K6" s="135">
        <v>50.0</v>
      </c>
      <c r="N6" s="143">
        <v>45880.0</v>
      </c>
    </row>
    <row r="7">
      <c r="A7" s="135">
        <v>6.0</v>
      </c>
      <c r="B7" s="135" t="s">
        <v>3647</v>
      </c>
      <c r="C7" s="135" t="s">
        <v>108</v>
      </c>
      <c r="E7" s="135">
        <v>50.0</v>
      </c>
      <c r="K7" s="135">
        <v>90.0</v>
      </c>
      <c r="N7" s="143">
        <v>45986.0</v>
      </c>
    </row>
    <row r="8">
      <c r="A8" s="135">
        <v>7.0</v>
      </c>
      <c r="B8" s="135" t="s">
        <v>3659</v>
      </c>
      <c r="C8" s="135" t="s">
        <v>108</v>
      </c>
      <c r="E8" s="135">
        <v>50.0</v>
      </c>
      <c r="K8" s="135">
        <v>100.0</v>
      </c>
      <c r="N8" s="143">
        <v>45986.0</v>
      </c>
    </row>
    <row r="9">
      <c r="A9" s="135">
        <v>8.0</v>
      </c>
      <c r="B9" s="135" t="s">
        <v>3662</v>
      </c>
      <c r="C9" s="135" t="s">
        <v>108</v>
      </c>
      <c r="E9" s="135">
        <v>40.0</v>
      </c>
      <c r="K9" s="135">
        <v>40.0</v>
      </c>
      <c r="N9" s="143">
        <v>46137.0</v>
      </c>
    </row>
    <row r="10">
      <c r="A10" s="135">
        <v>9.0</v>
      </c>
      <c r="B10" s="135" t="s">
        <v>3668</v>
      </c>
      <c r="C10" s="135" t="s">
        <v>108</v>
      </c>
      <c r="E10" s="135">
        <v>40.0</v>
      </c>
      <c r="K10" s="135">
        <v>50.0</v>
      </c>
      <c r="N10" s="143">
        <v>45837.0</v>
      </c>
    </row>
    <row r="11">
      <c r="A11" s="135">
        <v>10.0</v>
      </c>
      <c r="B11" s="135" t="s">
        <v>3669</v>
      </c>
      <c r="C11" s="135" t="s">
        <v>108</v>
      </c>
      <c r="E11" s="135">
        <v>40.0</v>
      </c>
      <c r="K11" s="135">
        <v>40.0</v>
      </c>
      <c r="N11" s="143">
        <v>45837.0</v>
      </c>
    </row>
    <row r="12">
      <c r="A12" s="135">
        <v>11.0</v>
      </c>
      <c r="B12" s="135" t="s">
        <v>3672</v>
      </c>
      <c r="C12" s="135" t="s">
        <v>108</v>
      </c>
      <c r="E12" s="135">
        <v>40.0</v>
      </c>
      <c r="K12" s="135">
        <v>40.0</v>
      </c>
      <c r="N12" s="143">
        <v>46104.0</v>
      </c>
    </row>
    <row r="13">
      <c r="A13" s="135">
        <v>12.0</v>
      </c>
      <c r="B13" s="135" t="s">
        <v>3676</v>
      </c>
      <c r="C13" s="135" t="s">
        <v>108</v>
      </c>
      <c r="E13" s="135">
        <v>30.0</v>
      </c>
      <c r="K13" s="135">
        <v>30.0</v>
      </c>
      <c r="N13" s="143">
        <v>45884.0</v>
      </c>
    </row>
    <row r="14">
      <c r="A14" s="135">
        <v>13.0</v>
      </c>
      <c r="B14" s="135" t="s">
        <v>3680</v>
      </c>
      <c r="C14" s="135" t="s">
        <v>108</v>
      </c>
      <c r="E14" s="135">
        <v>30.0</v>
      </c>
      <c r="K14" s="135">
        <v>200.0</v>
      </c>
      <c r="N14" s="143">
        <v>43914.0</v>
      </c>
    </row>
    <row r="15">
      <c r="A15" s="135">
        <v>14.0</v>
      </c>
      <c r="B15" s="135" t="s">
        <v>3682</v>
      </c>
      <c r="C15" s="135" t="s">
        <v>108</v>
      </c>
      <c r="E15" s="135">
        <v>30.0</v>
      </c>
      <c r="K15" s="135">
        <v>30.0</v>
      </c>
      <c r="N15" s="143">
        <v>46137.0</v>
      </c>
    </row>
    <row r="16">
      <c r="A16" s="135">
        <v>15.0</v>
      </c>
      <c r="B16" s="135" t="s">
        <v>279</v>
      </c>
      <c r="C16" s="135" t="s">
        <v>108</v>
      </c>
      <c r="E16" s="135">
        <v>20.0</v>
      </c>
      <c r="K16" s="135">
        <v>150.0</v>
      </c>
      <c r="N16" s="143">
        <v>43843.0</v>
      </c>
    </row>
    <row r="17">
      <c r="A17" s="135">
        <v>16.0</v>
      </c>
      <c r="B17" s="135" t="s">
        <v>3691</v>
      </c>
      <c r="C17" s="135" t="s">
        <v>108</v>
      </c>
      <c r="E17" s="135">
        <v>20.0</v>
      </c>
      <c r="K17" s="135">
        <v>900.0</v>
      </c>
      <c r="N17" s="143">
        <v>45732.0</v>
      </c>
    </row>
    <row r="18">
      <c r="A18" s="135">
        <v>17.0</v>
      </c>
      <c r="B18" s="135" t="s">
        <v>3694</v>
      </c>
      <c r="C18" s="135" t="s">
        <v>108</v>
      </c>
      <c r="E18" s="135">
        <v>20.0</v>
      </c>
      <c r="K18" s="135">
        <v>20.0</v>
      </c>
      <c r="N18" s="143">
        <v>45886.0</v>
      </c>
    </row>
    <row r="19">
      <c r="A19" s="135">
        <v>18.0</v>
      </c>
      <c r="B19" s="135" t="s">
        <v>3699</v>
      </c>
      <c r="C19" s="135" t="s">
        <v>108</v>
      </c>
      <c r="E19" s="135">
        <v>20.0</v>
      </c>
      <c r="K19" s="135">
        <v>20.0</v>
      </c>
      <c r="N19" s="143">
        <v>45898.0</v>
      </c>
    </row>
    <row r="20">
      <c r="A20" s="135">
        <v>19.0</v>
      </c>
      <c r="B20" s="135" t="s">
        <v>3701</v>
      </c>
      <c r="C20" s="135" t="s">
        <v>108</v>
      </c>
      <c r="E20" s="135">
        <v>20.0</v>
      </c>
      <c r="K20" s="135">
        <v>20.0</v>
      </c>
      <c r="N20" s="143">
        <v>46057.0</v>
      </c>
    </row>
    <row r="21">
      <c r="A21" s="135">
        <v>20.0</v>
      </c>
      <c r="B21" s="135" t="s">
        <v>3705</v>
      </c>
      <c r="C21" s="135" t="s">
        <v>108</v>
      </c>
      <c r="E21" s="135">
        <v>10.0</v>
      </c>
      <c r="K21" s="135">
        <v>30.0</v>
      </c>
      <c r="N21" s="143">
        <v>45959.0</v>
      </c>
    </row>
    <row r="22">
      <c r="A22" s="135">
        <v>21.0</v>
      </c>
      <c r="B22" s="135" t="s">
        <v>3710</v>
      </c>
      <c r="C22" s="135" t="s">
        <v>108</v>
      </c>
      <c r="E22" s="135">
        <v>10.0</v>
      </c>
      <c r="K22" s="135">
        <v>10.0</v>
      </c>
      <c r="N22" s="143">
        <v>45733.0</v>
      </c>
    </row>
    <row r="23">
      <c r="A23" s="135">
        <v>22.0</v>
      </c>
      <c r="B23" s="135" t="s">
        <v>3712</v>
      </c>
      <c r="C23" s="135" t="s">
        <v>108</v>
      </c>
      <c r="E23" s="135">
        <v>10.0</v>
      </c>
      <c r="K23" s="135">
        <v>30.0</v>
      </c>
      <c r="N23" s="143">
        <v>45087.0</v>
      </c>
      <c r="Q23" s="135" t="s">
        <v>3716</v>
      </c>
    </row>
    <row r="24">
      <c r="A24" s="135">
        <v>23.0</v>
      </c>
      <c r="B24" s="135" t="s">
        <v>3717</v>
      </c>
      <c r="C24" s="135" t="s">
        <v>108</v>
      </c>
      <c r="E24" s="135">
        <v>10.0</v>
      </c>
      <c r="K24" s="135">
        <v>200.0</v>
      </c>
      <c r="N24" s="143">
        <v>44154.0</v>
      </c>
    </row>
    <row r="25">
      <c r="A25" s="135">
        <v>24.0</v>
      </c>
      <c r="B25" s="135" t="s">
        <v>3719</v>
      </c>
      <c r="C25" s="135" t="s">
        <v>108</v>
      </c>
      <c r="E25" s="135">
        <v>10.0</v>
      </c>
      <c r="K25" s="135">
        <v>20.0</v>
      </c>
      <c r="N25" s="143">
        <v>46012.0</v>
      </c>
    </row>
    <row r="26">
      <c r="A26" s="135">
        <v>25.0</v>
      </c>
      <c r="B26" s="135" t="s">
        <v>3720</v>
      </c>
      <c r="C26" s="135" t="s">
        <v>108</v>
      </c>
      <c r="E26" s="135">
        <v>10.0</v>
      </c>
      <c r="K26" s="135">
        <v>350.0</v>
      </c>
      <c r="N26" s="143">
        <v>43838.0</v>
      </c>
    </row>
    <row r="27">
      <c r="A27" s="135">
        <v>26.0</v>
      </c>
      <c r="B27" s="135" t="s">
        <v>3724</v>
      </c>
      <c r="C27" s="135" t="s">
        <v>108</v>
      </c>
      <c r="E27" s="135">
        <v>10.0</v>
      </c>
      <c r="K27" s="135">
        <v>150.0</v>
      </c>
      <c r="N27" s="143">
        <v>42685.0</v>
      </c>
    </row>
    <row r="28">
      <c r="A28" s="135">
        <v>27.0</v>
      </c>
      <c r="B28" s="135" t="s">
        <v>3727</v>
      </c>
      <c r="C28" s="135" t="s">
        <v>108</v>
      </c>
      <c r="E28" s="135">
        <v>10.0</v>
      </c>
      <c r="K28" s="135">
        <v>20.0</v>
      </c>
      <c r="N28" s="143">
        <v>46031.0</v>
      </c>
    </row>
    <row r="29">
      <c r="A29" s="135">
        <v>28.0</v>
      </c>
      <c r="B29" s="135" t="s">
        <v>3729</v>
      </c>
      <c r="C29" s="135" t="s">
        <v>108</v>
      </c>
      <c r="D29" s="135">
        <v>0.0</v>
      </c>
      <c r="E29" s="135">
        <v>10.0</v>
      </c>
      <c r="H29" s="135" t="s">
        <v>3734</v>
      </c>
      <c r="I29" s="142">
        <v>46158.978854166664</v>
      </c>
      <c r="J29" s="135" t="s">
        <v>1827</v>
      </c>
      <c r="K29" s="135">
        <v>10.0</v>
      </c>
      <c r="L29" s="135">
        <v>0.0</v>
      </c>
      <c r="M29" s="135">
        <v>10.0</v>
      </c>
      <c r="N29" s="143">
        <v>45279.0</v>
      </c>
      <c r="O29" s="135" t="s">
        <v>3349</v>
      </c>
      <c r="P29" s="135" t="s">
        <v>1767</v>
      </c>
      <c r="S29" s="135" t="s">
        <v>1817</v>
      </c>
    </row>
    <row r="30">
      <c r="A30" s="135">
        <v>29.0</v>
      </c>
      <c r="B30" s="135" t="s">
        <v>3744</v>
      </c>
      <c r="C30" s="135" t="s">
        <v>108</v>
      </c>
      <c r="E30" s="135">
        <v>10.0</v>
      </c>
      <c r="K30" s="135">
        <v>20.0</v>
      </c>
      <c r="N30" s="143">
        <v>45997.0</v>
      </c>
    </row>
    <row r="31">
      <c r="A31" s="135">
        <v>30.0</v>
      </c>
      <c r="B31" s="135" t="s">
        <v>3750</v>
      </c>
      <c r="C31" s="135" t="s">
        <v>108</v>
      </c>
      <c r="E31" s="135">
        <v>10.0</v>
      </c>
      <c r="K31" s="135">
        <v>200.0</v>
      </c>
      <c r="N31" s="143">
        <v>43846.0</v>
      </c>
      <c r="O31" s="135" t="s">
        <v>1765</v>
      </c>
      <c r="P31" s="135" t="s">
        <v>1767</v>
      </c>
      <c r="S31" s="135" t="s">
        <v>1770</v>
      </c>
    </row>
    <row r="32">
      <c r="A32" s="135">
        <v>31.0</v>
      </c>
      <c r="B32" s="135" t="s">
        <v>3760</v>
      </c>
      <c r="C32" s="135" t="s">
        <v>108</v>
      </c>
      <c r="E32" s="135">
        <v>10.0</v>
      </c>
      <c r="K32" s="135">
        <v>250.0</v>
      </c>
      <c r="N32" s="143">
        <v>43838.0</v>
      </c>
    </row>
    <row r="33">
      <c r="A33" s="135">
        <v>32.0</v>
      </c>
      <c r="B33" s="135" t="s">
        <v>3761</v>
      </c>
      <c r="C33" s="135" t="s">
        <v>108</v>
      </c>
      <c r="E33" s="135">
        <v>10.0</v>
      </c>
      <c r="K33" s="135">
        <v>250.0</v>
      </c>
      <c r="N33" s="143">
        <v>43836.0</v>
      </c>
    </row>
    <row r="34">
      <c r="A34" s="135">
        <v>33.0</v>
      </c>
      <c r="B34" s="135" t="s">
        <v>3765</v>
      </c>
      <c r="C34" s="135" t="s">
        <v>108</v>
      </c>
      <c r="E34" s="135">
        <v>10.0</v>
      </c>
      <c r="K34" s="135">
        <v>10.0</v>
      </c>
      <c r="N34" s="143">
        <v>46041.0</v>
      </c>
    </row>
    <row r="35">
      <c r="A35" s="135">
        <v>34.0</v>
      </c>
      <c r="B35" s="135" t="s">
        <v>3768</v>
      </c>
      <c r="C35" s="135" t="s">
        <v>108</v>
      </c>
      <c r="E35" s="135">
        <v>10.0</v>
      </c>
      <c r="K35" s="135">
        <v>20.0</v>
      </c>
      <c r="N35" s="143">
        <v>46079.0</v>
      </c>
    </row>
    <row r="36">
      <c r="A36" s="135">
        <v>35.0</v>
      </c>
      <c r="B36" s="135" t="s">
        <v>3770</v>
      </c>
      <c r="C36" s="135" t="s">
        <v>108</v>
      </c>
      <c r="E36" s="135">
        <v>10.0</v>
      </c>
      <c r="K36" s="135">
        <v>400.0</v>
      </c>
      <c r="N36" s="143">
        <v>43836.0</v>
      </c>
      <c r="O36" s="135" t="s">
        <v>1765</v>
      </c>
      <c r="P36" s="135" t="s">
        <v>1767</v>
      </c>
      <c r="S36" s="135" t="s">
        <v>1770</v>
      </c>
    </row>
    <row r="37">
      <c r="A37" s="135">
        <v>36.0</v>
      </c>
      <c r="B37" s="135" t="s">
        <v>3776</v>
      </c>
      <c r="C37" s="135" t="s">
        <v>108</v>
      </c>
      <c r="E37" s="135">
        <v>10.0</v>
      </c>
      <c r="K37" s="135">
        <v>10.0</v>
      </c>
      <c r="N37" s="143">
        <v>45895.0</v>
      </c>
      <c r="Q37" s="135" t="s">
        <v>3778</v>
      </c>
    </row>
    <row r="38">
      <c r="A38" s="135">
        <v>37.0</v>
      </c>
      <c r="B38" s="135" t="s">
        <v>3779</v>
      </c>
      <c r="C38" s="135" t="s">
        <v>108</v>
      </c>
      <c r="E38" s="135">
        <v>10.0</v>
      </c>
      <c r="K38" s="135">
        <v>30.0</v>
      </c>
      <c r="N38" s="143">
        <v>46079.0</v>
      </c>
    </row>
    <row r="39">
      <c r="A39" s="135">
        <v>38.0</v>
      </c>
      <c r="B39" s="135" t="s">
        <v>3784</v>
      </c>
      <c r="C39" s="135" t="s">
        <v>108</v>
      </c>
      <c r="E39" s="135">
        <v>10.0</v>
      </c>
      <c r="K39" s="135">
        <v>250.0</v>
      </c>
      <c r="N39" s="143">
        <v>43841.0</v>
      </c>
    </row>
    <row r="40">
      <c r="A40" s="135">
        <v>39.0</v>
      </c>
      <c r="B40" s="135" t="s">
        <v>3788</v>
      </c>
      <c r="C40" s="135" t="s">
        <v>108</v>
      </c>
      <c r="E40" s="135">
        <v>10.0</v>
      </c>
      <c r="K40" s="135">
        <v>40.0</v>
      </c>
      <c r="N40" s="143">
        <v>45551.0</v>
      </c>
    </row>
    <row r="41">
      <c r="A41" s="135">
        <v>40.0</v>
      </c>
      <c r="B41" s="135" t="s">
        <v>3792</v>
      </c>
      <c r="C41" s="135" t="s">
        <v>108</v>
      </c>
      <c r="E41" s="135">
        <v>10.0</v>
      </c>
      <c r="K41" s="135">
        <v>10.0</v>
      </c>
      <c r="N41" s="143">
        <v>46028.0</v>
      </c>
    </row>
    <row r="42">
      <c r="A42" s="135">
        <v>41.0</v>
      </c>
      <c r="B42" s="135" t="s">
        <v>3794</v>
      </c>
      <c r="C42" s="135" t="s">
        <v>108</v>
      </c>
      <c r="K42" s="135">
        <v>90.0</v>
      </c>
      <c r="N42" s="143">
        <v>45019.0</v>
      </c>
    </row>
    <row r="43">
      <c r="A43" s="135">
        <v>42.0</v>
      </c>
      <c r="B43" s="135" t="s">
        <v>3796</v>
      </c>
      <c r="C43" s="135" t="s">
        <v>108</v>
      </c>
      <c r="K43" s="135">
        <v>50.0</v>
      </c>
      <c r="N43" s="143">
        <v>45847.0</v>
      </c>
    </row>
    <row r="44">
      <c r="A44" s="135">
        <v>43.0</v>
      </c>
      <c r="B44" s="135" t="s">
        <v>3800</v>
      </c>
      <c r="C44" s="135" t="s">
        <v>108</v>
      </c>
      <c r="K44" s="135">
        <v>70.0</v>
      </c>
      <c r="N44" s="143">
        <v>45827.0</v>
      </c>
    </row>
    <row r="45">
      <c r="A45" s="135">
        <v>44.0</v>
      </c>
      <c r="B45" s="135" t="s">
        <v>3802</v>
      </c>
      <c r="C45" s="135" t="s">
        <v>108</v>
      </c>
      <c r="K45" s="135">
        <v>50.0</v>
      </c>
      <c r="N45" s="143">
        <v>44721.0</v>
      </c>
    </row>
    <row r="46">
      <c r="A46" s="135">
        <v>45.0</v>
      </c>
      <c r="B46" s="135" t="s">
        <v>3807</v>
      </c>
      <c r="C46" s="135" t="s">
        <v>108</v>
      </c>
      <c r="N46" s="143">
        <v>45474.0</v>
      </c>
    </row>
    <row r="47">
      <c r="A47" s="135">
        <v>46.0</v>
      </c>
      <c r="B47" s="135" t="s">
        <v>3809</v>
      </c>
      <c r="C47" s="135" t="s">
        <v>108</v>
      </c>
      <c r="K47" s="135">
        <v>70.0</v>
      </c>
      <c r="N47" s="143">
        <v>45895.0</v>
      </c>
    </row>
    <row r="48">
      <c r="A48" s="135">
        <v>47.0</v>
      </c>
      <c r="B48" s="135" t="s">
        <v>3811</v>
      </c>
      <c r="C48" s="135" t="s">
        <v>108</v>
      </c>
      <c r="K48" s="135">
        <v>70.0</v>
      </c>
      <c r="N48" s="143">
        <v>46103.0</v>
      </c>
    </row>
    <row r="49">
      <c r="A49" s="135">
        <v>48.0</v>
      </c>
      <c r="B49" s="135" t="s">
        <v>3813</v>
      </c>
      <c r="C49" s="135" t="s">
        <v>108</v>
      </c>
      <c r="K49" s="135">
        <v>80.0</v>
      </c>
      <c r="N49" s="143">
        <v>44926.0</v>
      </c>
    </row>
    <row r="50">
      <c r="A50" s="135">
        <v>49.0</v>
      </c>
      <c r="B50" s="135" t="s">
        <v>3815</v>
      </c>
      <c r="C50" s="135" t="s">
        <v>108</v>
      </c>
      <c r="K50" s="135">
        <v>10.0</v>
      </c>
      <c r="N50" s="143">
        <v>46018.0</v>
      </c>
      <c r="Q50" s="135" t="s">
        <v>3817</v>
      </c>
    </row>
    <row r="51">
      <c r="A51" s="135">
        <v>50.0</v>
      </c>
      <c r="B51" s="135" t="s">
        <v>3820</v>
      </c>
      <c r="C51" s="135" t="s">
        <v>108</v>
      </c>
      <c r="K51" s="135">
        <v>200.0</v>
      </c>
      <c r="N51" s="143">
        <v>45349.0</v>
      </c>
      <c r="O51" s="135" t="s">
        <v>3823</v>
      </c>
      <c r="P51" s="135" t="s">
        <v>1767</v>
      </c>
      <c r="S51" s="135" t="s">
        <v>1176</v>
      </c>
    </row>
    <row r="52">
      <c r="A52" s="135">
        <v>51.0</v>
      </c>
      <c r="B52" s="135" t="s">
        <v>3824</v>
      </c>
      <c r="C52" s="135" t="s">
        <v>108</v>
      </c>
      <c r="K52" s="135">
        <v>10.0</v>
      </c>
      <c r="N52" s="143">
        <v>45981.0</v>
      </c>
    </row>
    <row r="53">
      <c r="A53" s="135">
        <v>52.0</v>
      </c>
      <c r="B53" s="135" t="s">
        <v>3828</v>
      </c>
      <c r="C53" s="135" t="s">
        <v>108</v>
      </c>
      <c r="N53" s="143">
        <v>45790.0</v>
      </c>
    </row>
    <row r="54">
      <c r="A54" s="135">
        <v>53.0</v>
      </c>
      <c r="B54" s="135" t="s">
        <v>3833</v>
      </c>
      <c r="C54" s="135" t="s">
        <v>108</v>
      </c>
      <c r="N54" s="143">
        <v>43046.0</v>
      </c>
    </row>
    <row r="55">
      <c r="A55" s="135">
        <v>54.0</v>
      </c>
      <c r="B55" s="135" t="s">
        <v>3835</v>
      </c>
      <c r="C55" s="135" t="s">
        <v>108</v>
      </c>
      <c r="K55" s="135">
        <v>80.0</v>
      </c>
      <c r="N55" s="143">
        <v>46057.0</v>
      </c>
    </row>
    <row r="56">
      <c r="A56" s="135">
        <v>55.0</v>
      </c>
      <c r="B56" s="135" t="s">
        <v>3840</v>
      </c>
      <c r="C56" s="135" t="s">
        <v>108</v>
      </c>
      <c r="K56" s="135">
        <v>10.0</v>
      </c>
      <c r="N56" s="143">
        <v>45653.0</v>
      </c>
    </row>
    <row r="57">
      <c r="A57" s="135">
        <v>56.0</v>
      </c>
      <c r="B57" s="135" t="s">
        <v>3842</v>
      </c>
      <c r="C57" s="135" t="s">
        <v>108</v>
      </c>
      <c r="N57" s="143">
        <v>44669.0</v>
      </c>
      <c r="Q57" s="135" t="s">
        <v>2227</v>
      </c>
    </row>
    <row r="58">
      <c r="A58" s="135">
        <v>57.0</v>
      </c>
      <c r="B58" s="135" t="s">
        <v>3847</v>
      </c>
      <c r="C58" s="135" t="s">
        <v>108</v>
      </c>
      <c r="K58" s="135">
        <v>70.0</v>
      </c>
      <c r="N58" s="143">
        <v>44305.0</v>
      </c>
    </row>
    <row r="59">
      <c r="A59" s="135">
        <v>58.0</v>
      </c>
      <c r="B59" s="135" t="s">
        <v>3850</v>
      </c>
      <c r="C59" s="135" t="s">
        <v>108</v>
      </c>
      <c r="N59" s="143">
        <v>46120.0</v>
      </c>
    </row>
    <row r="60">
      <c r="A60" s="135">
        <v>59.0</v>
      </c>
      <c r="B60" s="135" t="s">
        <v>3854</v>
      </c>
      <c r="C60" s="135" t="s">
        <v>108</v>
      </c>
      <c r="K60" s="135">
        <v>10.0</v>
      </c>
      <c r="N60" s="143">
        <v>46097.0</v>
      </c>
      <c r="Q60" s="135" t="s">
        <v>3858</v>
      </c>
    </row>
    <row r="61">
      <c r="A61" s="135">
        <v>60.0</v>
      </c>
      <c r="B61" s="135" t="s">
        <v>3859</v>
      </c>
      <c r="C61" s="135" t="s">
        <v>108</v>
      </c>
      <c r="K61" s="135">
        <v>40.0</v>
      </c>
      <c r="N61" s="143">
        <v>46068.0</v>
      </c>
    </row>
    <row r="62">
      <c r="A62" s="135">
        <v>61.0</v>
      </c>
      <c r="B62" s="135" t="s">
        <v>3865</v>
      </c>
      <c r="C62" s="135" t="s">
        <v>108</v>
      </c>
      <c r="K62" s="135">
        <v>90.0</v>
      </c>
      <c r="N62" s="143">
        <v>44902.0</v>
      </c>
    </row>
    <row r="63">
      <c r="A63" s="135">
        <v>62.0</v>
      </c>
      <c r="B63" s="135" t="s">
        <v>3871</v>
      </c>
      <c r="C63" s="135" t="s">
        <v>108</v>
      </c>
      <c r="N63" s="143">
        <v>44623.0</v>
      </c>
    </row>
    <row r="64">
      <c r="A64" s="135">
        <v>63.0</v>
      </c>
      <c r="B64" s="135" t="s">
        <v>3875</v>
      </c>
      <c r="C64" s="135" t="s">
        <v>108</v>
      </c>
      <c r="K64" s="135">
        <v>10.0</v>
      </c>
      <c r="N64" s="143">
        <v>46095.0</v>
      </c>
    </row>
    <row r="65">
      <c r="A65" s="135">
        <v>64.0</v>
      </c>
      <c r="B65" s="135" t="s">
        <v>3879</v>
      </c>
      <c r="C65" s="135" t="s">
        <v>108</v>
      </c>
      <c r="N65" s="143">
        <v>46081.0</v>
      </c>
    </row>
    <row r="66">
      <c r="A66" s="135">
        <v>65.0</v>
      </c>
      <c r="B66" s="135" t="s">
        <v>3882</v>
      </c>
      <c r="C66" s="135" t="s">
        <v>108</v>
      </c>
      <c r="K66" s="135">
        <v>100.0</v>
      </c>
      <c r="N66" s="143">
        <v>45171.0</v>
      </c>
    </row>
    <row r="67">
      <c r="A67" s="135">
        <v>66.0</v>
      </c>
      <c r="B67" s="135" t="s">
        <v>3886</v>
      </c>
      <c r="C67" s="135" t="s">
        <v>108</v>
      </c>
      <c r="K67" s="135">
        <v>50.0</v>
      </c>
      <c r="N67" s="143">
        <v>44776.0</v>
      </c>
    </row>
    <row r="68">
      <c r="A68" s="135">
        <v>67.0</v>
      </c>
      <c r="B68" s="135" t="s">
        <v>3889</v>
      </c>
      <c r="C68" s="135" t="s">
        <v>108</v>
      </c>
      <c r="N68" s="143">
        <v>46118.0</v>
      </c>
    </row>
    <row r="69">
      <c r="A69" s="135">
        <v>68.0</v>
      </c>
      <c r="B69" s="135" t="s">
        <v>3891</v>
      </c>
      <c r="C69" s="135" t="s">
        <v>108</v>
      </c>
      <c r="N69" s="143">
        <v>44111.0</v>
      </c>
    </row>
    <row r="70">
      <c r="A70" s="135">
        <v>69.0</v>
      </c>
      <c r="B70" s="135" t="s">
        <v>3895</v>
      </c>
      <c r="C70" s="135" t="s">
        <v>108</v>
      </c>
      <c r="N70" s="143">
        <v>46124.0</v>
      </c>
    </row>
    <row r="71">
      <c r="A71" s="135">
        <v>70.0</v>
      </c>
      <c r="B71" s="135" t="s">
        <v>3899</v>
      </c>
      <c r="C71" s="135" t="s">
        <v>108</v>
      </c>
      <c r="K71" s="135">
        <v>100.0</v>
      </c>
      <c r="N71" s="143">
        <v>45033.0</v>
      </c>
    </row>
    <row r="72">
      <c r="A72" s="135">
        <v>71.0</v>
      </c>
      <c r="B72" s="135" t="s">
        <v>3901</v>
      </c>
      <c r="C72" s="135" t="s">
        <v>108</v>
      </c>
      <c r="K72" s="135">
        <v>10.0</v>
      </c>
      <c r="N72" s="143">
        <v>46056.0</v>
      </c>
    </row>
    <row r="73">
      <c r="A73" s="135">
        <v>72.0</v>
      </c>
      <c r="B73" s="135" t="s">
        <v>3907</v>
      </c>
      <c r="C73" s="135" t="s">
        <v>108</v>
      </c>
      <c r="K73" s="135">
        <v>70.0</v>
      </c>
      <c r="N73" s="143">
        <v>45070.0</v>
      </c>
    </row>
    <row r="74">
      <c r="A74" s="135">
        <v>73.0</v>
      </c>
      <c r="B74" s="135" t="s">
        <v>3910</v>
      </c>
      <c r="C74" s="135" t="s">
        <v>108</v>
      </c>
      <c r="K74" s="135">
        <v>150.0</v>
      </c>
      <c r="N74" s="143">
        <v>43930.0</v>
      </c>
    </row>
    <row r="75">
      <c r="A75" s="135">
        <v>74.0</v>
      </c>
      <c r="B75" s="135" t="s">
        <v>3915</v>
      </c>
      <c r="C75" s="135" t="s">
        <v>108</v>
      </c>
      <c r="N75" s="143">
        <v>45877.0</v>
      </c>
    </row>
    <row r="76">
      <c r="A76" s="135">
        <v>75.0</v>
      </c>
      <c r="B76" s="135" t="s">
        <v>3916</v>
      </c>
      <c r="C76" s="135" t="s">
        <v>108</v>
      </c>
      <c r="N76" s="143">
        <v>46120.0</v>
      </c>
    </row>
    <row r="77">
      <c r="A77" s="135">
        <v>76.0</v>
      </c>
      <c r="B77" s="135" t="s">
        <v>3918</v>
      </c>
      <c r="C77" s="135" t="s">
        <v>108</v>
      </c>
      <c r="K77" s="135">
        <v>90.0</v>
      </c>
      <c r="N77" s="143">
        <v>45823.0</v>
      </c>
      <c r="Q77" s="135" t="s">
        <v>3922</v>
      </c>
    </row>
    <row r="78">
      <c r="A78" s="135">
        <v>77.0</v>
      </c>
      <c r="B78" s="135" t="s">
        <v>3924</v>
      </c>
      <c r="C78" s="135" t="s">
        <v>108</v>
      </c>
      <c r="K78" s="135">
        <v>90.0</v>
      </c>
      <c r="N78" s="143">
        <v>45823.0</v>
      </c>
    </row>
    <row r="79">
      <c r="A79" s="135">
        <v>78.0</v>
      </c>
      <c r="B79" s="135" t="s">
        <v>3926</v>
      </c>
      <c r="C79" s="135" t="s">
        <v>108</v>
      </c>
      <c r="N79" s="143">
        <v>46080.0</v>
      </c>
    </row>
    <row r="80">
      <c r="A80" s="135">
        <v>79.0</v>
      </c>
      <c r="B80" s="135" t="s">
        <v>3930</v>
      </c>
      <c r="C80" s="135" t="s">
        <v>108</v>
      </c>
      <c r="K80" s="135">
        <v>80.0</v>
      </c>
      <c r="N80" s="143">
        <v>45921.0</v>
      </c>
    </row>
    <row r="81">
      <c r="A81" s="135">
        <v>80.0</v>
      </c>
      <c r="B81" s="135" t="s">
        <v>3933</v>
      </c>
      <c r="C81" s="135" t="s">
        <v>108</v>
      </c>
      <c r="K81" s="135">
        <v>10.0</v>
      </c>
      <c r="N81" s="143">
        <v>46069.0</v>
      </c>
    </row>
    <row r="82">
      <c r="A82" s="135">
        <v>81.0</v>
      </c>
      <c r="B82" s="135" t="s">
        <v>3936</v>
      </c>
      <c r="C82" s="135" t="s">
        <v>108</v>
      </c>
      <c r="K82" s="135">
        <v>60.0</v>
      </c>
      <c r="N82" s="143">
        <v>45830.0</v>
      </c>
    </row>
    <row r="83">
      <c r="A83" s="135">
        <v>82.0</v>
      </c>
      <c r="B83" s="135" t="s">
        <v>3939</v>
      </c>
      <c r="C83" s="135" t="s">
        <v>108</v>
      </c>
      <c r="K83" s="135">
        <v>100.0</v>
      </c>
      <c r="N83" s="143">
        <v>45824.0</v>
      </c>
      <c r="Q83" s="135" t="s">
        <v>3942</v>
      </c>
    </row>
    <row r="84">
      <c r="A84" s="135">
        <v>83.0</v>
      </c>
      <c r="B84" s="135" t="s">
        <v>3945</v>
      </c>
      <c r="C84" s="135" t="s">
        <v>108</v>
      </c>
      <c r="K84" s="135">
        <v>50.0</v>
      </c>
      <c r="N84" s="143">
        <v>45007.0</v>
      </c>
    </row>
    <row r="85">
      <c r="A85" s="135">
        <v>84.0</v>
      </c>
      <c r="B85" s="135" t="s">
        <v>3948</v>
      </c>
      <c r="C85" s="135" t="s">
        <v>108</v>
      </c>
      <c r="K85" s="135">
        <v>70.0</v>
      </c>
      <c r="N85" s="143">
        <v>44925.0</v>
      </c>
    </row>
    <row r="86">
      <c r="A86" s="135">
        <v>85.0</v>
      </c>
      <c r="B86" s="135" t="s">
        <v>3954</v>
      </c>
      <c r="C86" s="135" t="s">
        <v>108</v>
      </c>
      <c r="N86" s="143">
        <v>44110.0</v>
      </c>
    </row>
    <row r="87">
      <c r="A87" s="135">
        <v>86.0</v>
      </c>
      <c r="B87" s="135" t="s">
        <v>3956</v>
      </c>
      <c r="C87" s="135" t="s">
        <v>108</v>
      </c>
      <c r="K87" s="135">
        <v>10.0</v>
      </c>
      <c r="N87" s="143">
        <v>44167.0</v>
      </c>
    </row>
    <row r="88">
      <c r="A88" s="135">
        <v>87.0</v>
      </c>
      <c r="B88" s="135" t="s">
        <v>3959</v>
      </c>
      <c r="C88" s="135" t="s">
        <v>108</v>
      </c>
      <c r="K88" s="135">
        <v>80.0</v>
      </c>
      <c r="N88" s="143">
        <v>44877.0</v>
      </c>
    </row>
    <row r="89">
      <c r="A89" s="135">
        <v>88.0</v>
      </c>
      <c r="B89" s="135" t="s">
        <v>3964</v>
      </c>
      <c r="C89" s="135" t="s">
        <v>108</v>
      </c>
      <c r="K89" s="135">
        <v>40.0</v>
      </c>
      <c r="N89" s="143">
        <v>45835.0</v>
      </c>
    </row>
    <row r="90">
      <c r="A90" s="135">
        <v>89.0</v>
      </c>
      <c r="B90" s="135" t="s">
        <v>3967</v>
      </c>
      <c r="C90" s="135" t="s">
        <v>108</v>
      </c>
      <c r="K90" s="135">
        <v>80.0</v>
      </c>
      <c r="N90" s="143">
        <v>45006.0</v>
      </c>
    </row>
    <row r="91">
      <c r="A91" s="135">
        <v>90.0</v>
      </c>
      <c r="B91" s="135" t="s">
        <v>3969</v>
      </c>
      <c r="C91" s="135" t="s">
        <v>108</v>
      </c>
      <c r="K91" s="135">
        <v>150.0</v>
      </c>
      <c r="N91" s="143">
        <v>44359.0</v>
      </c>
    </row>
    <row r="92">
      <c r="A92" s="135">
        <v>91.0</v>
      </c>
      <c r="B92" s="135" t="s">
        <v>3974</v>
      </c>
      <c r="C92" s="135" t="s">
        <v>108</v>
      </c>
      <c r="N92" s="143">
        <v>45405.0</v>
      </c>
    </row>
    <row r="93">
      <c r="A93" s="135">
        <v>92.0</v>
      </c>
      <c r="B93" s="135" t="s">
        <v>3976</v>
      </c>
      <c r="C93" s="135" t="s">
        <v>108</v>
      </c>
      <c r="K93" s="135">
        <v>70.0</v>
      </c>
      <c r="N93" s="143">
        <v>45917.0</v>
      </c>
    </row>
    <row r="94">
      <c r="A94" s="135">
        <v>93.0</v>
      </c>
      <c r="B94" s="135" t="s">
        <v>3979</v>
      </c>
      <c r="C94" s="135" t="s">
        <v>108</v>
      </c>
      <c r="K94" s="135">
        <v>70.0</v>
      </c>
      <c r="N94" s="143">
        <v>44929.0</v>
      </c>
    </row>
    <row r="95">
      <c r="A95" s="135">
        <v>94.0</v>
      </c>
      <c r="B95" s="135" t="s">
        <v>3981</v>
      </c>
      <c r="C95" s="135" t="s">
        <v>108</v>
      </c>
      <c r="N95" s="143">
        <v>46130.0</v>
      </c>
    </row>
    <row r="96">
      <c r="A96" s="135">
        <v>95.0</v>
      </c>
      <c r="B96" s="135" t="s">
        <v>3987</v>
      </c>
      <c r="C96" s="135" t="s">
        <v>108</v>
      </c>
      <c r="N96" s="143">
        <v>45549.0</v>
      </c>
    </row>
    <row r="97">
      <c r="A97" s="135">
        <v>96.0</v>
      </c>
      <c r="B97" s="135" t="s">
        <v>3988</v>
      </c>
      <c r="C97" s="135" t="s">
        <v>108</v>
      </c>
      <c r="K97" s="135">
        <v>90.0</v>
      </c>
      <c r="N97" s="143">
        <v>45810.0</v>
      </c>
    </row>
    <row r="98">
      <c r="A98" s="135">
        <v>97.0</v>
      </c>
      <c r="B98" s="135" t="s">
        <v>3990</v>
      </c>
      <c r="C98" s="135" t="s">
        <v>108</v>
      </c>
      <c r="K98" s="135">
        <v>20.0</v>
      </c>
      <c r="N98" s="143">
        <v>44560.0</v>
      </c>
    </row>
    <row r="99">
      <c r="A99" s="135">
        <v>98.0</v>
      </c>
      <c r="B99" s="135" t="s">
        <v>3995</v>
      </c>
      <c r="C99" s="135" t="s">
        <v>108</v>
      </c>
      <c r="K99" s="135">
        <v>40.0</v>
      </c>
      <c r="N99" s="143">
        <v>46065.0</v>
      </c>
    </row>
    <row r="100">
      <c r="A100" s="135">
        <v>99.0</v>
      </c>
      <c r="B100" s="135" t="s">
        <v>3999</v>
      </c>
      <c r="C100" s="135" t="s">
        <v>108</v>
      </c>
      <c r="K100" s="135">
        <v>40.0</v>
      </c>
      <c r="N100" s="143">
        <v>46066.0</v>
      </c>
    </row>
    <row r="101">
      <c r="A101" s="135">
        <v>100.0</v>
      </c>
      <c r="B101" s="135" t="s">
        <v>4004</v>
      </c>
      <c r="C101" s="135" t="s">
        <v>108</v>
      </c>
      <c r="K101" s="135">
        <v>100.0</v>
      </c>
      <c r="N101" s="143">
        <v>45212.0</v>
      </c>
      <c r="Q101" s="135" t="s">
        <v>4007</v>
      </c>
      <c r="R101" s="135">
        <v>1.0</v>
      </c>
    </row>
    <row r="102">
      <c r="A102" s="135">
        <v>101.0</v>
      </c>
      <c r="B102" s="135" t="s">
        <v>4009</v>
      </c>
      <c r="C102" s="135" t="s">
        <v>108</v>
      </c>
      <c r="K102" s="135">
        <v>30.0</v>
      </c>
      <c r="N102" s="143">
        <v>45609.0</v>
      </c>
    </row>
    <row r="103">
      <c r="A103" s="135">
        <v>102.0</v>
      </c>
      <c r="B103" s="135" t="s">
        <v>4011</v>
      </c>
      <c r="C103" s="135" t="s">
        <v>108</v>
      </c>
      <c r="K103" s="135">
        <v>30.0</v>
      </c>
      <c r="N103" s="143">
        <v>45924.0</v>
      </c>
    </row>
    <row r="104">
      <c r="A104" s="135">
        <v>103.0</v>
      </c>
      <c r="B104" s="135" t="s">
        <v>4015</v>
      </c>
      <c r="C104" s="135" t="s">
        <v>108</v>
      </c>
      <c r="K104" s="135">
        <v>20.0</v>
      </c>
      <c r="N104" s="143">
        <v>44516.0</v>
      </c>
    </row>
    <row r="105">
      <c r="A105" s="135">
        <v>104.0</v>
      </c>
      <c r="B105" s="135" t="s">
        <v>4018</v>
      </c>
      <c r="C105" s="135" t="s">
        <v>108</v>
      </c>
      <c r="K105" s="135">
        <v>80.0</v>
      </c>
      <c r="N105" s="143">
        <v>45965.0</v>
      </c>
    </row>
    <row r="106">
      <c r="A106" s="135">
        <v>105.0</v>
      </c>
      <c r="B106" s="135" t="s">
        <v>4020</v>
      </c>
      <c r="C106" s="135" t="s">
        <v>108</v>
      </c>
      <c r="K106" s="135">
        <v>10.0</v>
      </c>
      <c r="N106" s="143">
        <v>46055.0</v>
      </c>
    </row>
    <row r="107">
      <c r="A107" s="135">
        <v>106.0</v>
      </c>
      <c r="B107" s="135" t="s">
        <v>4021</v>
      </c>
      <c r="C107" s="135" t="s">
        <v>108</v>
      </c>
      <c r="K107" s="135">
        <v>70.0</v>
      </c>
      <c r="N107" s="143">
        <v>43847.0</v>
      </c>
    </row>
    <row r="108">
      <c r="A108" s="135">
        <v>107.0</v>
      </c>
      <c r="B108" s="135" t="s">
        <v>4023</v>
      </c>
      <c r="C108" s="135" t="s">
        <v>108</v>
      </c>
      <c r="K108" s="135">
        <v>90.0</v>
      </c>
      <c r="N108" s="143">
        <v>44473.0</v>
      </c>
    </row>
    <row r="109">
      <c r="A109" s="135">
        <v>108.0</v>
      </c>
      <c r="B109" s="135" t="s">
        <v>4026</v>
      </c>
      <c r="C109" s="135" t="s">
        <v>108</v>
      </c>
      <c r="N109" s="143">
        <v>44300.0</v>
      </c>
    </row>
    <row r="110">
      <c r="A110" s="135">
        <v>109.0</v>
      </c>
      <c r="B110" s="135" t="s">
        <v>4028</v>
      </c>
      <c r="C110" s="135" t="s">
        <v>108</v>
      </c>
      <c r="N110" s="143">
        <v>43846.0</v>
      </c>
    </row>
    <row r="111">
      <c r="A111" s="135">
        <v>110.0</v>
      </c>
      <c r="B111" s="135" t="s">
        <v>4030</v>
      </c>
      <c r="C111" s="135" t="s">
        <v>108</v>
      </c>
      <c r="K111" s="135">
        <v>50.0</v>
      </c>
      <c r="N111" s="143">
        <v>44353.0</v>
      </c>
    </row>
    <row r="112">
      <c r="A112" s="135">
        <v>111.0</v>
      </c>
      <c r="B112" s="135" t="s">
        <v>4034</v>
      </c>
      <c r="C112" s="135" t="s">
        <v>108</v>
      </c>
      <c r="K112" s="135">
        <v>20.0</v>
      </c>
      <c r="N112" s="143">
        <v>45846.0</v>
      </c>
      <c r="Q112" s="135" t="s">
        <v>4036</v>
      </c>
      <c r="R112" s="135">
        <v>5.0</v>
      </c>
    </row>
    <row r="113">
      <c r="A113" s="135">
        <v>112.0</v>
      </c>
      <c r="B113" s="135" t="s">
        <v>4039</v>
      </c>
      <c r="C113" s="135" t="s">
        <v>108</v>
      </c>
      <c r="K113" s="135">
        <v>90.0</v>
      </c>
      <c r="N113" s="143">
        <v>45063.0</v>
      </c>
    </row>
    <row r="114">
      <c r="A114" s="135">
        <v>113.0</v>
      </c>
      <c r="B114" s="135" t="s">
        <v>4042</v>
      </c>
      <c r="C114" s="135" t="s">
        <v>108</v>
      </c>
      <c r="K114" s="135">
        <v>90.0</v>
      </c>
      <c r="N114" s="143">
        <v>44898.0</v>
      </c>
    </row>
    <row r="115">
      <c r="A115" s="135">
        <v>114.0</v>
      </c>
      <c r="B115" s="135" t="s">
        <v>4045</v>
      </c>
      <c r="C115" s="135" t="s">
        <v>108</v>
      </c>
      <c r="K115" s="135">
        <v>10.0</v>
      </c>
      <c r="N115" s="143">
        <v>46093.0</v>
      </c>
    </row>
    <row r="116">
      <c r="A116" s="135">
        <v>115.0</v>
      </c>
      <c r="B116" s="135" t="s">
        <v>4047</v>
      </c>
      <c r="C116" s="135" t="s">
        <v>108</v>
      </c>
      <c r="K116" s="135">
        <v>50.0</v>
      </c>
      <c r="N116" s="143">
        <v>44816.0</v>
      </c>
    </row>
    <row r="117">
      <c r="A117" s="135">
        <v>116.0</v>
      </c>
      <c r="B117" s="135" t="s">
        <v>4051</v>
      </c>
      <c r="C117" s="135" t="s">
        <v>108</v>
      </c>
      <c r="K117" s="135">
        <v>150.0</v>
      </c>
      <c r="N117" s="143">
        <v>43843.0</v>
      </c>
    </row>
    <row r="118">
      <c r="A118" s="135">
        <v>117.0</v>
      </c>
      <c r="B118" s="135" t="s">
        <v>4055</v>
      </c>
      <c r="C118" s="135" t="s">
        <v>108</v>
      </c>
      <c r="K118" s="135">
        <v>80.0</v>
      </c>
      <c r="N118" s="143">
        <v>46058.0</v>
      </c>
      <c r="Q118" s="135" t="s">
        <v>4056</v>
      </c>
      <c r="R118" s="135">
        <v>4.0</v>
      </c>
    </row>
    <row r="119">
      <c r="A119" s="135">
        <v>118.0</v>
      </c>
      <c r="B119" s="135" t="s">
        <v>4058</v>
      </c>
      <c r="C119" s="135" t="s">
        <v>108</v>
      </c>
      <c r="K119" s="135">
        <v>30.0</v>
      </c>
      <c r="N119" s="143">
        <v>45611.0</v>
      </c>
    </row>
    <row r="120">
      <c r="A120" s="135">
        <v>119.0</v>
      </c>
      <c r="B120" s="135" t="s">
        <v>4061</v>
      </c>
      <c r="C120" s="135" t="s">
        <v>108</v>
      </c>
      <c r="K120" s="135">
        <v>70.0</v>
      </c>
      <c r="N120" s="143">
        <v>44926.0</v>
      </c>
    </row>
    <row r="121">
      <c r="A121" s="135">
        <v>120.0</v>
      </c>
      <c r="B121" s="135" t="s">
        <v>4064</v>
      </c>
      <c r="C121" s="135" t="s">
        <v>108</v>
      </c>
      <c r="K121" s="135">
        <v>30.0</v>
      </c>
      <c r="N121" s="143">
        <v>46058.0</v>
      </c>
      <c r="Q121" s="135" t="s">
        <v>4065</v>
      </c>
      <c r="R121" s="135">
        <v>2.0</v>
      </c>
    </row>
    <row r="122">
      <c r="A122" s="135">
        <v>121.0</v>
      </c>
      <c r="B122" s="135" t="s">
        <v>4067</v>
      </c>
      <c r="C122" s="135" t="s">
        <v>108</v>
      </c>
      <c r="N122" s="143">
        <v>45156.0</v>
      </c>
    </row>
    <row r="123">
      <c r="A123" s="135">
        <v>122.0</v>
      </c>
      <c r="B123" s="135" t="s">
        <v>4069</v>
      </c>
      <c r="C123" s="135" t="s">
        <v>108</v>
      </c>
      <c r="K123" s="135">
        <v>90.0</v>
      </c>
      <c r="N123" s="143">
        <v>44986.0</v>
      </c>
    </row>
    <row r="124">
      <c r="A124" s="135">
        <v>123.0</v>
      </c>
      <c r="B124" s="135" t="s">
        <v>4073</v>
      </c>
      <c r="C124" s="135" t="s">
        <v>108</v>
      </c>
      <c r="K124" s="135">
        <v>250.0</v>
      </c>
      <c r="N124" s="143">
        <v>43846.0</v>
      </c>
    </row>
    <row r="125">
      <c r="A125" s="135">
        <v>124.0</v>
      </c>
      <c r="B125" s="135" t="s">
        <v>4076</v>
      </c>
      <c r="C125" s="135" t="s">
        <v>108</v>
      </c>
      <c r="N125" s="143">
        <v>44991.0</v>
      </c>
    </row>
    <row r="126">
      <c r="A126" s="135">
        <v>125.0</v>
      </c>
      <c r="B126" s="135" t="s">
        <v>4077</v>
      </c>
      <c r="C126" s="135" t="s">
        <v>108</v>
      </c>
      <c r="K126" s="135">
        <v>100.0</v>
      </c>
      <c r="N126" s="143">
        <v>45823.0</v>
      </c>
    </row>
    <row r="127">
      <c r="A127" s="135">
        <v>126.0</v>
      </c>
      <c r="B127" s="135" t="s">
        <v>4080</v>
      </c>
      <c r="C127" s="135" t="s">
        <v>108</v>
      </c>
      <c r="K127" s="135">
        <v>150.0</v>
      </c>
      <c r="N127" s="143">
        <v>43846.0</v>
      </c>
      <c r="Q127" s="135" t="s">
        <v>4084</v>
      </c>
    </row>
    <row r="128">
      <c r="A128" s="135">
        <v>127.0</v>
      </c>
      <c r="B128" s="135" t="s">
        <v>4085</v>
      </c>
      <c r="C128" s="135" t="s">
        <v>108</v>
      </c>
      <c r="K128" s="135">
        <v>20.0</v>
      </c>
      <c r="N128" s="143">
        <v>46014.0</v>
      </c>
    </row>
    <row r="129">
      <c r="A129" s="135">
        <v>128.0</v>
      </c>
      <c r="B129" s="135" t="s">
        <v>4088</v>
      </c>
      <c r="C129" s="135" t="s">
        <v>108</v>
      </c>
      <c r="K129" s="135">
        <v>40.0</v>
      </c>
      <c r="N129" s="143">
        <v>45848.0</v>
      </c>
    </row>
    <row r="130">
      <c r="A130" s="135">
        <v>129.0</v>
      </c>
      <c r="B130" s="135" t="s">
        <v>4091</v>
      </c>
      <c r="C130" s="135" t="s">
        <v>108</v>
      </c>
      <c r="K130" s="135">
        <v>100.0</v>
      </c>
      <c r="N130" s="143">
        <v>43845.0</v>
      </c>
    </row>
    <row r="131">
      <c r="A131" s="135">
        <v>130.0</v>
      </c>
      <c r="B131" s="135" t="s">
        <v>4098</v>
      </c>
      <c r="C131" s="135" t="s">
        <v>108</v>
      </c>
      <c r="K131" s="135">
        <v>150.0</v>
      </c>
      <c r="N131" s="143">
        <v>44803.0</v>
      </c>
    </row>
    <row r="132">
      <c r="A132" s="135">
        <v>131.0</v>
      </c>
      <c r="B132" s="135" t="s">
        <v>4100</v>
      </c>
      <c r="C132" s="135" t="s">
        <v>108</v>
      </c>
      <c r="K132" s="135">
        <v>100.0</v>
      </c>
      <c r="N132" s="143">
        <v>43837.0</v>
      </c>
    </row>
    <row r="133">
      <c r="A133" s="135">
        <v>132.0</v>
      </c>
      <c r="B133" s="135" t="s">
        <v>4104</v>
      </c>
      <c r="C133" s="135" t="s">
        <v>108</v>
      </c>
      <c r="K133" s="135">
        <v>20.0</v>
      </c>
      <c r="N133" s="143">
        <v>44475.0</v>
      </c>
    </row>
    <row r="134">
      <c r="A134" s="135">
        <v>133.0</v>
      </c>
      <c r="B134" s="135" t="s">
        <v>4107</v>
      </c>
      <c r="C134" s="135" t="s">
        <v>108</v>
      </c>
      <c r="N134" s="143">
        <v>44986.0</v>
      </c>
    </row>
    <row r="135">
      <c r="A135" s="135">
        <v>134.0</v>
      </c>
      <c r="B135" s="135" t="s">
        <v>4112</v>
      </c>
      <c r="C135" s="135" t="s">
        <v>108</v>
      </c>
      <c r="K135" s="135">
        <v>30.0</v>
      </c>
      <c r="N135" s="143">
        <v>45808.0</v>
      </c>
    </row>
    <row r="136">
      <c r="A136" s="135">
        <v>135.0</v>
      </c>
      <c r="B136" s="135" t="s">
        <v>4115</v>
      </c>
      <c r="C136" s="135" t="s">
        <v>108</v>
      </c>
      <c r="K136" s="135">
        <v>150.0</v>
      </c>
      <c r="N136" s="143">
        <v>44790.0</v>
      </c>
      <c r="Q136" s="135" t="s">
        <v>4118</v>
      </c>
    </row>
    <row r="137">
      <c r="A137" s="135">
        <v>136.0</v>
      </c>
      <c r="B137" s="135" t="s">
        <v>4121</v>
      </c>
      <c r="C137" s="135" t="s">
        <v>108</v>
      </c>
      <c r="K137" s="135">
        <v>70.0</v>
      </c>
      <c r="N137" s="143">
        <v>42850.0</v>
      </c>
    </row>
    <row r="138">
      <c r="A138" s="135">
        <v>137.0</v>
      </c>
      <c r="B138" s="135" t="s">
        <v>4123</v>
      </c>
      <c r="C138" s="135" t="s">
        <v>108</v>
      </c>
      <c r="K138" s="135">
        <v>250.0</v>
      </c>
      <c r="N138" s="143">
        <v>43845.0</v>
      </c>
    </row>
    <row r="139">
      <c r="A139" s="135">
        <v>138.0</v>
      </c>
      <c r="B139" s="135" t="s">
        <v>4125</v>
      </c>
      <c r="C139" s="135" t="s">
        <v>108</v>
      </c>
      <c r="K139" s="135">
        <v>30.0</v>
      </c>
      <c r="N139" s="143">
        <v>45112.0</v>
      </c>
    </row>
    <row r="140">
      <c r="A140" s="135">
        <v>139.0</v>
      </c>
      <c r="B140" s="135" t="s">
        <v>4128</v>
      </c>
      <c r="C140" s="135" t="s">
        <v>108</v>
      </c>
      <c r="K140" s="135">
        <v>20.0</v>
      </c>
      <c r="N140" s="143">
        <v>45860.0</v>
      </c>
    </row>
    <row r="141">
      <c r="A141" s="135">
        <v>140.0</v>
      </c>
      <c r="B141" s="135" t="s">
        <v>4132</v>
      </c>
      <c r="C141" s="135" t="s">
        <v>108</v>
      </c>
      <c r="K141" s="135">
        <v>70.0</v>
      </c>
      <c r="N141" s="143">
        <v>44907.0</v>
      </c>
    </row>
    <row r="142">
      <c r="A142" s="135">
        <v>141.0</v>
      </c>
      <c r="B142" s="135" t="s">
        <v>4135</v>
      </c>
      <c r="C142" s="135" t="s">
        <v>108</v>
      </c>
      <c r="N142" s="143">
        <v>44686.0</v>
      </c>
    </row>
    <row r="143">
      <c r="A143" s="135">
        <v>142.0</v>
      </c>
      <c r="B143" s="135" t="s">
        <v>4138</v>
      </c>
      <c r="C143" s="135" t="s">
        <v>108</v>
      </c>
      <c r="K143" s="135">
        <v>200.0</v>
      </c>
      <c r="N143" s="143">
        <v>45733.0</v>
      </c>
    </row>
    <row r="144">
      <c r="A144" s="135">
        <v>143.0</v>
      </c>
      <c r="B144" s="135" t="s">
        <v>4140</v>
      </c>
      <c r="C144" s="135" t="s">
        <v>108</v>
      </c>
      <c r="K144" s="135">
        <v>80.0</v>
      </c>
      <c r="N144" s="143">
        <v>44940.0</v>
      </c>
    </row>
  </sheetData>
  <autoFilter ref="$A$1:$Z$1000"/>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6.0"/>
  </cols>
  <sheetData>
    <row r="1">
      <c r="A1" s="144" t="s">
        <v>1741</v>
      </c>
      <c r="B1" s="144" t="s">
        <v>1742</v>
      </c>
      <c r="C1" s="144" t="s">
        <v>1743</v>
      </c>
      <c r="D1" s="144" t="s">
        <v>1744</v>
      </c>
      <c r="E1" s="144" t="s">
        <v>20</v>
      </c>
      <c r="F1" s="144" t="s">
        <v>1745</v>
      </c>
      <c r="G1" s="144" t="s">
        <v>1746</v>
      </c>
      <c r="H1" s="144" t="s">
        <v>1747</v>
      </c>
      <c r="I1" s="144" t="s">
        <v>1748</v>
      </c>
      <c r="J1" s="144" t="s">
        <v>1749</v>
      </c>
      <c r="K1" s="144" t="s">
        <v>1751</v>
      </c>
      <c r="L1" s="144" t="s">
        <v>22</v>
      </c>
      <c r="M1" s="144" t="s">
        <v>1753</v>
      </c>
      <c r="N1" s="145"/>
      <c r="O1" s="145"/>
      <c r="P1" s="145"/>
      <c r="Q1" s="145"/>
      <c r="R1" s="145"/>
      <c r="S1" s="145"/>
      <c r="T1" s="145"/>
      <c r="U1" s="145"/>
      <c r="V1" s="145"/>
      <c r="W1" s="145"/>
      <c r="X1" s="145"/>
      <c r="Y1" s="145"/>
      <c r="Z1" s="145"/>
    </row>
    <row r="2">
      <c r="A2" s="135">
        <v>1.0</v>
      </c>
      <c r="B2" s="135" t="s">
        <v>4361</v>
      </c>
      <c r="C2" s="135" t="s">
        <v>4362</v>
      </c>
      <c r="D2" s="135">
        <v>2.0</v>
      </c>
      <c r="E2" s="135">
        <v>39000.0</v>
      </c>
      <c r="F2" s="135">
        <v>0.08</v>
      </c>
      <c r="G2" s="135">
        <v>0.26</v>
      </c>
      <c r="H2" s="135" t="s">
        <v>4361</v>
      </c>
      <c r="I2" s="142">
        <v>45414.19513888889</v>
      </c>
      <c r="J2" s="135" t="s">
        <v>4366</v>
      </c>
      <c r="K2" s="135">
        <v>106000.0</v>
      </c>
      <c r="L2" s="135">
        <v>4800.0</v>
      </c>
      <c r="M2" s="143">
        <v>42248.0</v>
      </c>
    </row>
    <row r="3">
      <c r="A3" s="135">
        <v>2.0</v>
      </c>
      <c r="B3" s="135" t="s">
        <v>4371</v>
      </c>
      <c r="C3" s="135" t="s">
        <v>4362</v>
      </c>
      <c r="D3" s="135">
        <v>1.0</v>
      </c>
      <c r="E3" s="135">
        <v>3800.0</v>
      </c>
      <c r="F3" s="135">
        <v>0.08</v>
      </c>
      <c r="G3" s="135">
        <v>0.34</v>
      </c>
      <c r="H3" s="135" t="s">
        <v>4361</v>
      </c>
      <c r="I3" s="142">
        <v>45416.642372685186</v>
      </c>
      <c r="J3" s="135" t="s">
        <v>4373</v>
      </c>
      <c r="K3" s="135">
        <v>6800.0</v>
      </c>
      <c r="L3" s="135">
        <v>4600.0</v>
      </c>
      <c r="M3" s="143">
        <v>42248.0</v>
      </c>
    </row>
    <row r="4">
      <c r="A4" s="135">
        <v>3.0</v>
      </c>
      <c r="B4" s="135" t="s">
        <v>4375</v>
      </c>
      <c r="C4" s="135" t="s">
        <v>4362</v>
      </c>
      <c r="D4" s="135">
        <v>11.0</v>
      </c>
      <c r="E4" s="135">
        <v>3500.0</v>
      </c>
      <c r="F4" s="135">
        <v>0.3</v>
      </c>
      <c r="G4" s="135">
        <v>0.53</v>
      </c>
      <c r="H4" s="135" t="s">
        <v>4380</v>
      </c>
      <c r="I4" s="142">
        <v>45417.17458333333</v>
      </c>
      <c r="J4" s="135" t="s">
        <v>4383</v>
      </c>
      <c r="K4" s="135">
        <v>10000.0</v>
      </c>
      <c r="L4" s="135">
        <v>2000.0</v>
      </c>
      <c r="M4" s="143">
        <v>42249.0</v>
      </c>
    </row>
    <row r="5">
      <c r="A5" s="135">
        <v>4.0</v>
      </c>
      <c r="B5" s="135" t="s">
        <v>4385</v>
      </c>
      <c r="C5" s="135" t="s">
        <v>4362</v>
      </c>
      <c r="D5" s="135">
        <v>4.0</v>
      </c>
      <c r="E5" s="135">
        <v>3400.0</v>
      </c>
      <c r="F5" s="135">
        <v>0.4</v>
      </c>
      <c r="G5" s="135">
        <v>0.48</v>
      </c>
      <c r="H5" s="135" t="s">
        <v>4385</v>
      </c>
      <c r="I5" s="142">
        <v>45417.54770833333</v>
      </c>
      <c r="J5" s="135" t="s">
        <v>4387</v>
      </c>
      <c r="K5" s="135">
        <v>7400.0</v>
      </c>
      <c r="L5" s="135">
        <v>1100.0</v>
      </c>
      <c r="M5" s="143">
        <v>42248.0</v>
      </c>
    </row>
    <row r="6">
      <c r="A6" s="135">
        <v>5.0</v>
      </c>
      <c r="B6" s="135" t="s">
        <v>4391</v>
      </c>
      <c r="C6" s="135" t="s">
        <v>4362</v>
      </c>
      <c r="D6" s="135">
        <v>0.0</v>
      </c>
      <c r="E6" s="135">
        <v>3200.0</v>
      </c>
      <c r="F6" s="135">
        <v>0.25</v>
      </c>
      <c r="G6" s="135">
        <v>0.41</v>
      </c>
      <c r="H6" s="135" t="s">
        <v>4394</v>
      </c>
      <c r="I6" s="142">
        <v>45414.374560185184</v>
      </c>
      <c r="J6" s="135" t="s">
        <v>4395</v>
      </c>
      <c r="K6" s="135">
        <v>14000.0</v>
      </c>
      <c r="L6" s="135">
        <v>600.0</v>
      </c>
      <c r="M6" s="143">
        <v>42248.0</v>
      </c>
    </row>
    <row r="7">
      <c r="A7" s="135">
        <v>6.0</v>
      </c>
      <c r="B7" s="135" t="s">
        <v>4394</v>
      </c>
      <c r="C7" s="135" t="s">
        <v>4362</v>
      </c>
      <c r="D7" s="135">
        <v>0.0</v>
      </c>
      <c r="E7" s="135">
        <v>2200.0</v>
      </c>
      <c r="F7" s="135">
        <v>0.25</v>
      </c>
      <c r="G7" s="135">
        <v>0.62</v>
      </c>
      <c r="H7" s="135" t="s">
        <v>4394</v>
      </c>
      <c r="I7" s="142">
        <v>45414.62068287037</v>
      </c>
      <c r="J7" s="135" t="s">
        <v>4401</v>
      </c>
      <c r="K7" s="135">
        <v>3400.0</v>
      </c>
      <c r="L7" s="135">
        <v>600.0</v>
      </c>
      <c r="M7" s="143">
        <v>42250.0</v>
      </c>
    </row>
    <row r="8">
      <c r="A8" s="135">
        <v>7.0</v>
      </c>
      <c r="B8" s="135" t="s">
        <v>4406</v>
      </c>
      <c r="C8" s="135" t="s">
        <v>4362</v>
      </c>
      <c r="D8" s="135">
        <v>11.0</v>
      </c>
      <c r="E8" s="135">
        <v>1900.0</v>
      </c>
      <c r="F8" s="135">
        <v>0.4</v>
      </c>
      <c r="G8" s="135">
        <v>0.67</v>
      </c>
      <c r="H8" s="135" t="s">
        <v>4406</v>
      </c>
      <c r="I8" s="142">
        <v>45408.42459490741</v>
      </c>
      <c r="J8" s="135" t="s">
        <v>4373</v>
      </c>
      <c r="K8" s="135">
        <v>5500.0</v>
      </c>
      <c r="L8" s="135">
        <v>60.0</v>
      </c>
      <c r="M8" s="143">
        <v>42249.0</v>
      </c>
    </row>
    <row r="9">
      <c r="A9" s="135">
        <v>8.0</v>
      </c>
      <c r="B9" s="135" t="s">
        <v>4412</v>
      </c>
      <c r="C9" s="135" t="s">
        <v>4362</v>
      </c>
      <c r="D9" s="135">
        <v>9.0</v>
      </c>
      <c r="E9" s="135">
        <v>1200.0</v>
      </c>
      <c r="F9" s="135">
        <v>0.15</v>
      </c>
      <c r="G9" s="135">
        <v>0.45</v>
      </c>
      <c r="H9" s="135" t="s">
        <v>4416</v>
      </c>
      <c r="I9" s="142">
        <v>45416.10196759259</v>
      </c>
      <c r="J9" s="135" t="s">
        <v>4373</v>
      </c>
      <c r="K9" s="135">
        <v>2900.0</v>
      </c>
      <c r="L9" s="135">
        <v>3500.0</v>
      </c>
      <c r="M9" s="143">
        <v>42248.0</v>
      </c>
    </row>
    <row r="10">
      <c r="A10" s="135">
        <v>9.0</v>
      </c>
      <c r="B10" s="135" t="s">
        <v>4418</v>
      </c>
      <c r="C10" s="135" t="s">
        <v>4362</v>
      </c>
      <c r="D10" s="135">
        <v>0.0</v>
      </c>
      <c r="E10" s="135">
        <v>1000.0</v>
      </c>
      <c r="F10" s="135">
        <v>0.4</v>
      </c>
      <c r="G10" s="135">
        <v>0.35</v>
      </c>
      <c r="H10" s="135" t="s">
        <v>4418</v>
      </c>
      <c r="I10" s="142">
        <v>45415.97131944444</v>
      </c>
      <c r="J10" s="135" t="s">
        <v>4373</v>
      </c>
      <c r="K10" s="135">
        <v>1900.0</v>
      </c>
      <c r="L10" s="135">
        <v>100.0</v>
      </c>
      <c r="M10" s="143">
        <v>42254.0</v>
      </c>
    </row>
    <row r="11">
      <c r="A11" s="135">
        <v>10.0</v>
      </c>
      <c r="B11" s="135" t="s">
        <v>4425</v>
      </c>
      <c r="C11" s="135" t="s">
        <v>4362</v>
      </c>
      <c r="D11" s="135">
        <v>11.0</v>
      </c>
      <c r="E11" s="135">
        <v>800.0</v>
      </c>
      <c r="F11" s="135">
        <v>0.2</v>
      </c>
      <c r="G11" s="135">
        <v>0.44</v>
      </c>
      <c r="H11" s="135" t="s">
        <v>4416</v>
      </c>
      <c r="I11" s="142">
        <v>45417.04856481482</v>
      </c>
      <c r="J11" s="135" t="s">
        <v>4428</v>
      </c>
      <c r="K11" s="135">
        <v>7700.0</v>
      </c>
      <c r="L11" s="135">
        <v>5600.0</v>
      </c>
      <c r="M11" s="143">
        <v>42248.0</v>
      </c>
    </row>
    <row r="12">
      <c r="A12" s="135">
        <v>11.0</v>
      </c>
      <c r="B12" s="135" t="s">
        <v>4430</v>
      </c>
      <c r="C12" s="135" t="s">
        <v>4362</v>
      </c>
      <c r="D12" s="135">
        <v>2.0</v>
      </c>
      <c r="E12" s="135">
        <v>700.0</v>
      </c>
      <c r="F12" s="135">
        <v>0.3</v>
      </c>
      <c r="G12" s="135">
        <v>0.6</v>
      </c>
      <c r="H12" s="135" t="s">
        <v>4385</v>
      </c>
      <c r="I12" s="142">
        <v>45416.78313657407</v>
      </c>
      <c r="J12" s="135" t="s">
        <v>4434</v>
      </c>
      <c r="K12" s="135">
        <v>1200.0</v>
      </c>
      <c r="L12" s="135">
        <v>300.0</v>
      </c>
      <c r="M12" s="143">
        <v>42260.0</v>
      </c>
    </row>
    <row r="13">
      <c r="A13" s="135">
        <v>12.0</v>
      </c>
      <c r="B13" s="135" t="s">
        <v>4436</v>
      </c>
      <c r="C13" s="135" t="s">
        <v>4362</v>
      </c>
      <c r="D13" s="135">
        <v>2.0</v>
      </c>
      <c r="E13" s="135">
        <v>500.0</v>
      </c>
      <c r="F13" s="135">
        <v>0.3</v>
      </c>
      <c r="G13" s="135">
        <v>0.22</v>
      </c>
      <c r="H13" s="135" t="s">
        <v>4385</v>
      </c>
      <c r="I13" s="142">
        <v>45414.15309027778</v>
      </c>
      <c r="J13" s="135" t="s">
        <v>4395</v>
      </c>
      <c r="K13" s="135">
        <v>1300.0</v>
      </c>
      <c r="L13" s="135">
        <v>1100.0</v>
      </c>
      <c r="M13" s="143">
        <v>42264.0</v>
      </c>
    </row>
    <row r="14">
      <c r="A14" s="135">
        <v>13.0</v>
      </c>
      <c r="B14" s="135" t="s">
        <v>4442</v>
      </c>
      <c r="C14" s="135" t="s">
        <v>4362</v>
      </c>
      <c r="D14" s="135">
        <v>1.0</v>
      </c>
      <c r="E14" s="135">
        <v>200.0</v>
      </c>
      <c r="F14" s="135">
        <v>0.3</v>
      </c>
      <c r="G14" s="135">
        <v>1.33</v>
      </c>
      <c r="H14" s="135" t="s">
        <v>4444</v>
      </c>
      <c r="I14" s="142">
        <v>45417.942407407405</v>
      </c>
      <c r="J14" s="135" t="s">
        <v>4445</v>
      </c>
      <c r="K14" s="135">
        <v>700.0</v>
      </c>
      <c r="L14" s="135">
        <v>450.0</v>
      </c>
      <c r="M14" s="143">
        <v>42311.0</v>
      </c>
    </row>
    <row r="15">
      <c r="A15" s="135">
        <v>14.0</v>
      </c>
      <c r="B15" s="135" t="s">
        <v>4450</v>
      </c>
      <c r="C15" s="135" t="s">
        <v>4362</v>
      </c>
      <c r="D15" s="135">
        <v>0.0</v>
      </c>
      <c r="E15" s="135">
        <v>150.0</v>
      </c>
      <c r="F15" s="135">
        <v>0.25</v>
      </c>
      <c r="G15" s="135">
        <v>0.42</v>
      </c>
      <c r="H15" s="135" t="s">
        <v>4418</v>
      </c>
      <c r="I15" s="142">
        <v>45410.526087962964</v>
      </c>
      <c r="J15" s="135" t="s">
        <v>4454</v>
      </c>
      <c r="K15" s="135">
        <v>350.0</v>
      </c>
      <c r="L15" s="135">
        <v>100.0</v>
      </c>
      <c r="M15" s="143">
        <v>42254.0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6.0"/>
  </cols>
  <sheetData>
    <row r="1">
      <c r="A1" s="146" t="s">
        <v>4623</v>
      </c>
      <c r="B1" s="146"/>
      <c r="C1" s="146"/>
      <c r="D1" s="146"/>
      <c r="E1" s="146"/>
      <c r="F1" s="146"/>
      <c r="G1" s="146"/>
      <c r="H1" s="146"/>
      <c r="I1" s="146"/>
      <c r="J1" s="146"/>
      <c r="K1" s="146"/>
      <c r="L1" s="146"/>
      <c r="M1" s="146"/>
      <c r="N1" s="147"/>
      <c r="O1" s="147"/>
      <c r="P1" s="147"/>
      <c r="Q1" s="147"/>
      <c r="R1" s="147"/>
      <c r="S1" s="147"/>
      <c r="T1" s="147"/>
      <c r="U1" s="147"/>
      <c r="V1" s="147"/>
      <c r="W1" s="147"/>
      <c r="X1" s="147"/>
      <c r="Y1" s="147"/>
      <c r="Z1" s="147"/>
    </row>
    <row r="2">
      <c r="A2" s="144" t="s">
        <v>1741</v>
      </c>
      <c r="B2" s="144" t="s">
        <v>1742</v>
      </c>
      <c r="C2" s="144" t="s">
        <v>1743</v>
      </c>
      <c r="D2" s="144" t="s">
        <v>1744</v>
      </c>
      <c r="E2" s="144" t="s">
        <v>20</v>
      </c>
      <c r="F2" s="144" t="s">
        <v>1745</v>
      </c>
      <c r="G2" s="144" t="s">
        <v>1746</v>
      </c>
      <c r="H2" s="144" t="s">
        <v>1747</v>
      </c>
      <c r="I2" s="144" t="s">
        <v>1748</v>
      </c>
      <c r="J2" s="144" t="s">
        <v>1749</v>
      </c>
      <c r="K2" s="144" t="s">
        <v>1751</v>
      </c>
      <c r="L2" s="144" t="s">
        <v>22</v>
      </c>
      <c r="M2" s="144" t="s">
        <v>1753</v>
      </c>
      <c r="N2" s="145"/>
      <c r="O2" s="145"/>
      <c r="P2" s="145"/>
      <c r="Q2" s="145"/>
      <c r="R2" s="145"/>
      <c r="S2" s="145"/>
      <c r="T2" s="145"/>
      <c r="U2" s="145"/>
      <c r="V2" s="145"/>
      <c r="W2" s="145"/>
      <c r="X2" s="145"/>
      <c r="Y2" s="145"/>
      <c r="Z2" s="145"/>
    </row>
    <row r="3">
      <c r="A3" s="135">
        <v>1.0</v>
      </c>
      <c r="B3" s="135" t="s">
        <v>4361</v>
      </c>
      <c r="C3" s="135" t="s">
        <v>4362</v>
      </c>
      <c r="D3" s="135">
        <v>2.0</v>
      </c>
      <c r="E3" s="135">
        <v>39000.0</v>
      </c>
      <c r="F3" s="135">
        <v>0.08</v>
      </c>
      <c r="G3" s="135">
        <v>0.26</v>
      </c>
      <c r="H3" s="135" t="s">
        <v>4361</v>
      </c>
      <c r="I3" s="142">
        <v>45414.19513888889</v>
      </c>
      <c r="J3" s="135" t="s">
        <v>4366</v>
      </c>
      <c r="K3" s="135">
        <v>106000.0</v>
      </c>
      <c r="L3" s="135">
        <v>4800.0</v>
      </c>
      <c r="M3" s="143">
        <v>42248.0</v>
      </c>
    </row>
    <row r="4">
      <c r="A4" s="135">
        <v>2.0</v>
      </c>
      <c r="B4" s="135" t="s">
        <v>4654</v>
      </c>
      <c r="C4" s="135" t="s">
        <v>4362</v>
      </c>
      <c r="D4" s="135">
        <v>34.0</v>
      </c>
      <c r="E4" s="135">
        <v>15000.0</v>
      </c>
      <c r="F4" s="135">
        <v>0.15</v>
      </c>
      <c r="H4" s="135" t="s">
        <v>4654</v>
      </c>
      <c r="I4" s="142">
        <v>45417.25375</v>
      </c>
      <c r="J4" s="135" t="s">
        <v>4659</v>
      </c>
      <c r="K4" s="135">
        <v>15000.0</v>
      </c>
      <c r="L4" s="135">
        <v>4700.0</v>
      </c>
      <c r="M4" s="143">
        <v>42414.0</v>
      </c>
    </row>
    <row r="5">
      <c r="A5" s="135">
        <v>3.0</v>
      </c>
      <c r="B5" s="135" t="s">
        <v>4662</v>
      </c>
      <c r="C5" s="135" t="s">
        <v>4362</v>
      </c>
      <c r="D5" s="135">
        <v>2.0</v>
      </c>
      <c r="E5" s="135">
        <v>6400.0</v>
      </c>
      <c r="G5" s="135">
        <v>0.2</v>
      </c>
      <c r="H5" s="135" t="s">
        <v>4664</v>
      </c>
      <c r="I5" s="142">
        <v>45417.48353009259</v>
      </c>
      <c r="J5" s="135" t="s">
        <v>4666</v>
      </c>
      <c r="K5" s="135">
        <v>18000.0</v>
      </c>
      <c r="L5" s="135">
        <v>8700.0</v>
      </c>
      <c r="M5" s="143">
        <v>42280.0</v>
      </c>
    </row>
    <row r="6">
      <c r="A6" s="135">
        <v>4.0</v>
      </c>
      <c r="B6" s="135" t="s">
        <v>4671</v>
      </c>
      <c r="C6" s="135" t="s">
        <v>4362</v>
      </c>
      <c r="D6" s="135">
        <v>1.0</v>
      </c>
      <c r="E6" s="135">
        <v>4200.0</v>
      </c>
      <c r="G6" s="135">
        <v>0.26</v>
      </c>
      <c r="H6" s="135" t="s">
        <v>4664</v>
      </c>
      <c r="I6" s="142">
        <v>45418.1940625</v>
      </c>
      <c r="J6" s="135" t="s">
        <v>4674</v>
      </c>
      <c r="K6" s="135">
        <v>9100.0</v>
      </c>
      <c r="L6" s="135">
        <v>7600.0</v>
      </c>
      <c r="M6" s="143">
        <v>42281.0</v>
      </c>
    </row>
    <row r="7">
      <c r="A7" s="135">
        <v>5.0</v>
      </c>
      <c r="B7" s="135" t="s">
        <v>4371</v>
      </c>
      <c r="C7" s="135" t="s">
        <v>4362</v>
      </c>
      <c r="D7" s="135">
        <v>1.0</v>
      </c>
      <c r="E7" s="135">
        <v>3800.0</v>
      </c>
      <c r="F7" s="135">
        <v>0.08</v>
      </c>
      <c r="G7" s="135">
        <v>0.34</v>
      </c>
      <c r="H7" s="135" t="s">
        <v>4361</v>
      </c>
      <c r="I7" s="142">
        <v>45416.642372685186</v>
      </c>
      <c r="J7" s="135" t="s">
        <v>4373</v>
      </c>
      <c r="K7" s="135">
        <v>6800.0</v>
      </c>
      <c r="L7" s="135">
        <v>4600.0</v>
      </c>
      <c r="M7" s="143">
        <v>42248.0</v>
      </c>
    </row>
    <row r="8">
      <c r="A8" s="135">
        <v>6.0</v>
      </c>
      <c r="B8" s="135" t="s">
        <v>4682</v>
      </c>
      <c r="C8" s="135" t="s">
        <v>4362</v>
      </c>
      <c r="D8" s="135">
        <v>0.0</v>
      </c>
      <c r="E8" s="135">
        <v>3700.0</v>
      </c>
      <c r="F8" s="135">
        <v>0.08</v>
      </c>
      <c r="G8" s="135">
        <v>0.3</v>
      </c>
      <c r="H8" s="135" t="s">
        <v>4361</v>
      </c>
      <c r="I8" s="142">
        <v>45417.91832175926</v>
      </c>
      <c r="J8" s="135" t="s">
        <v>4373</v>
      </c>
      <c r="K8" s="135">
        <v>6400.0</v>
      </c>
      <c r="L8" s="135">
        <v>1600.0</v>
      </c>
      <c r="M8" s="143">
        <v>42248.0</v>
      </c>
    </row>
    <row r="9">
      <c r="A9" s="135">
        <v>7.0</v>
      </c>
      <c r="B9" s="135" t="s">
        <v>4375</v>
      </c>
      <c r="C9" s="135" t="s">
        <v>4362</v>
      </c>
      <c r="D9" s="135">
        <v>11.0</v>
      </c>
      <c r="E9" s="135">
        <v>3500.0</v>
      </c>
      <c r="F9" s="135">
        <v>0.3</v>
      </c>
      <c r="G9" s="135">
        <v>0.53</v>
      </c>
      <c r="H9" s="135" t="s">
        <v>4380</v>
      </c>
      <c r="I9" s="142">
        <v>45417.17458333333</v>
      </c>
      <c r="J9" s="135" t="s">
        <v>4383</v>
      </c>
      <c r="K9" s="135">
        <v>10000.0</v>
      </c>
      <c r="L9" s="135">
        <v>2000.0</v>
      </c>
      <c r="M9" s="143">
        <v>42249.0</v>
      </c>
    </row>
    <row r="10">
      <c r="A10" s="135">
        <v>8.0</v>
      </c>
      <c r="B10" s="135" t="s">
        <v>4385</v>
      </c>
      <c r="C10" s="135" t="s">
        <v>4362</v>
      </c>
      <c r="D10" s="135">
        <v>4.0</v>
      </c>
      <c r="E10" s="135">
        <v>3400.0</v>
      </c>
      <c r="F10" s="135">
        <v>0.4</v>
      </c>
      <c r="G10" s="135">
        <v>0.48</v>
      </c>
      <c r="H10" s="135" t="s">
        <v>4385</v>
      </c>
      <c r="I10" s="142">
        <v>45417.54770833333</v>
      </c>
      <c r="J10" s="135" t="s">
        <v>4387</v>
      </c>
      <c r="K10" s="135">
        <v>7400.0</v>
      </c>
      <c r="L10" s="135">
        <v>1100.0</v>
      </c>
      <c r="M10" s="143">
        <v>42248.0</v>
      </c>
    </row>
    <row r="11">
      <c r="A11" s="135">
        <v>9.0</v>
      </c>
      <c r="B11" s="135" t="s">
        <v>4696</v>
      </c>
      <c r="C11" s="135" t="s">
        <v>4362</v>
      </c>
      <c r="D11" s="135">
        <v>0.0</v>
      </c>
      <c r="E11" s="135">
        <v>3400.0</v>
      </c>
      <c r="F11" s="135">
        <v>0.06</v>
      </c>
      <c r="G11" s="135">
        <v>0.23</v>
      </c>
      <c r="H11" s="135" t="s">
        <v>4697</v>
      </c>
      <c r="I11" s="142">
        <v>45418.06107638889</v>
      </c>
      <c r="J11" s="135" t="s">
        <v>4373</v>
      </c>
      <c r="K11" s="135">
        <v>7400.0</v>
      </c>
      <c r="L11" s="135">
        <v>1400.0</v>
      </c>
      <c r="M11" s="143">
        <v>42257.0</v>
      </c>
    </row>
    <row r="12">
      <c r="A12" s="135">
        <v>10.0</v>
      </c>
      <c r="B12" s="135" t="s">
        <v>4391</v>
      </c>
      <c r="C12" s="135" t="s">
        <v>4362</v>
      </c>
      <c r="D12" s="135">
        <v>0.0</v>
      </c>
      <c r="E12" s="135">
        <v>3200.0</v>
      </c>
      <c r="F12" s="135">
        <v>0.25</v>
      </c>
      <c r="G12" s="135">
        <v>0.41</v>
      </c>
      <c r="H12" s="135" t="s">
        <v>4394</v>
      </c>
      <c r="I12" s="142">
        <v>45414.374560185184</v>
      </c>
      <c r="J12" s="135" t="s">
        <v>4395</v>
      </c>
      <c r="K12" s="135">
        <v>14000.0</v>
      </c>
      <c r="L12" s="135">
        <v>600.0</v>
      </c>
      <c r="M12" s="143">
        <v>42248.0</v>
      </c>
    </row>
    <row r="13">
      <c r="A13" s="135">
        <v>11.0</v>
      </c>
      <c r="B13" s="135" t="s">
        <v>4707</v>
      </c>
      <c r="C13" s="135" t="s">
        <v>4362</v>
      </c>
      <c r="D13" s="135">
        <v>0.0</v>
      </c>
      <c r="E13" s="135">
        <v>2500.0</v>
      </c>
      <c r="F13" s="135">
        <v>0.08</v>
      </c>
      <c r="G13" s="135">
        <v>0.39</v>
      </c>
      <c r="H13" s="135" t="s">
        <v>4707</v>
      </c>
      <c r="I13" s="142">
        <v>45414.917708333334</v>
      </c>
      <c r="J13" s="135" t="s">
        <v>4715</v>
      </c>
      <c r="K13" s="135">
        <v>7500.0</v>
      </c>
      <c r="L13" s="135">
        <v>200.0</v>
      </c>
      <c r="M13" s="143">
        <v>42248.0</v>
      </c>
    </row>
    <row r="14">
      <c r="A14" s="135">
        <v>12.0</v>
      </c>
      <c r="B14" s="135" t="s">
        <v>4394</v>
      </c>
      <c r="C14" s="135" t="s">
        <v>4362</v>
      </c>
      <c r="D14" s="135">
        <v>0.0</v>
      </c>
      <c r="E14" s="135">
        <v>2200.0</v>
      </c>
      <c r="F14" s="135">
        <v>0.25</v>
      </c>
      <c r="G14" s="135">
        <v>0.62</v>
      </c>
      <c r="H14" s="135" t="s">
        <v>4394</v>
      </c>
      <c r="I14" s="142">
        <v>45414.62068287037</v>
      </c>
      <c r="J14" s="135" t="s">
        <v>4401</v>
      </c>
      <c r="K14" s="135">
        <v>3400.0</v>
      </c>
      <c r="L14" s="135">
        <v>600.0</v>
      </c>
      <c r="M14" s="143">
        <v>42250.0</v>
      </c>
    </row>
    <row r="15">
      <c r="A15" s="135">
        <v>13.0</v>
      </c>
      <c r="B15" s="135" t="s">
        <v>4724</v>
      </c>
      <c r="C15" s="135" t="s">
        <v>4362</v>
      </c>
      <c r="D15" s="135">
        <v>0.0</v>
      </c>
      <c r="E15" s="135">
        <v>2000.0</v>
      </c>
      <c r="F15" s="135">
        <v>0.15</v>
      </c>
      <c r="G15" s="135">
        <v>0.31</v>
      </c>
      <c r="H15" s="135" t="s">
        <v>4727</v>
      </c>
      <c r="I15" s="142">
        <v>45413.16908564815</v>
      </c>
      <c r="J15" s="135" t="s">
        <v>4373</v>
      </c>
      <c r="K15" s="135">
        <v>3000.0</v>
      </c>
      <c r="L15" s="135">
        <v>2400.0</v>
      </c>
      <c r="M15" s="143">
        <v>42250.0</v>
      </c>
    </row>
    <row r="16">
      <c r="A16" s="135">
        <v>14.0</v>
      </c>
      <c r="B16" s="135" t="s">
        <v>4406</v>
      </c>
      <c r="C16" s="135" t="s">
        <v>4362</v>
      </c>
      <c r="D16" s="135">
        <v>11.0</v>
      </c>
      <c r="E16" s="135">
        <v>1900.0</v>
      </c>
      <c r="F16" s="135">
        <v>0.4</v>
      </c>
      <c r="G16" s="135">
        <v>0.67</v>
      </c>
      <c r="H16" s="135" t="s">
        <v>4406</v>
      </c>
      <c r="I16" s="142">
        <v>45408.42459490741</v>
      </c>
      <c r="J16" s="135" t="s">
        <v>4373</v>
      </c>
      <c r="K16" s="135">
        <v>5500.0</v>
      </c>
      <c r="L16" s="135">
        <v>60.0</v>
      </c>
      <c r="M16" s="143">
        <v>42249.0</v>
      </c>
    </row>
    <row r="17">
      <c r="A17" s="135">
        <v>15.0</v>
      </c>
      <c r="B17" s="135" t="s">
        <v>4740</v>
      </c>
      <c r="C17" s="135" t="s">
        <v>4362</v>
      </c>
      <c r="D17" s="135">
        <v>2.0</v>
      </c>
      <c r="E17" s="135">
        <v>1700.0</v>
      </c>
      <c r="G17" s="135">
        <v>0.32</v>
      </c>
      <c r="H17" s="135" t="s">
        <v>4662</v>
      </c>
      <c r="I17" s="142">
        <v>45415.72212962963</v>
      </c>
      <c r="J17" s="135" t="s">
        <v>4715</v>
      </c>
      <c r="K17" s="135">
        <v>3000.0</v>
      </c>
      <c r="L17" s="135">
        <v>1200.0</v>
      </c>
      <c r="M17" s="143">
        <v>42248.0</v>
      </c>
    </row>
    <row r="18">
      <c r="A18" s="135">
        <v>16.0</v>
      </c>
      <c r="B18" s="135" t="s">
        <v>4749</v>
      </c>
      <c r="C18" s="135" t="s">
        <v>4362</v>
      </c>
      <c r="D18" s="135">
        <v>9.0</v>
      </c>
      <c r="E18" s="135">
        <v>1600.0</v>
      </c>
      <c r="F18" s="135">
        <v>0.3</v>
      </c>
      <c r="H18" s="135" t="s">
        <v>4751</v>
      </c>
      <c r="I18" s="142">
        <v>45414.08697916667</v>
      </c>
      <c r="J18" s="135" t="s">
        <v>4753</v>
      </c>
      <c r="K18" s="135">
        <v>1600.0</v>
      </c>
      <c r="L18" s="135">
        <v>9000.0</v>
      </c>
      <c r="M18" s="143">
        <v>42540.0</v>
      </c>
    </row>
    <row r="19">
      <c r="A19" s="135">
        <v>17.0</v>
      </c>
      <c r="B19" s="135" t="s">
        <v>4756</v>
      </c>
      <c r="C19" s="135" t="s">
        <v>4362</v>
      </c>
      <c r="D19" s="135">
        <v>1.0</v>
      </c>
      <c r="E19" s="135">
        <v>1500.0</v>
      </c>
      <c r="F19" s="135">
        <v>0.08</v>
      </c>
      <c r="G19" s="135">
        <v>0.42</v>
      </c>
      <c r="H19" s="135" t="s">
        <v>4361</v>
      </c>
      <c r="I19" s="142">
        <v>45414.64986111111</v>
      </c>
      <c r="J19" s="135" t="s">
        <v>4762</v>
      </c>
      <c r="K19" s="135">
        <v>2800.0</v>
      </c>
      <c r="L19" s="135">
        <v>4800.0</v>
      </c>
      <c r="M19" s="143">
        <v>42248.0</v>
      </c>
    </row>
    <row r="20">
      <c r="A20" s="135">
        <v>18.0</v>
      </c>
      <c r="B20" s="135" t="s">
        <v>4765</v>
      </c>
      <c r="C20" s="135" t="s">
        <v>4362</v>
      </c>
      <c r="D20" s="135">
        <v>2.0</v>
      </c>
      <c r="E20" s="135">
        <v>1300.0</v>
      </c>
      <c r="G20" s="135">
        <v>0.23</v>
      </c>
      <c r="H20" s="135" t="s">
        <v>4664</v>
      </c>
      <c r="I20" s="142">
        <v>45417.760046296295</v>
      </c>
      <c r="J20" s="135" t="s">
        <v>4768</v>
      </c>
      <c r="K20" s="135">
        <v>3900.0</v>
      </c>
      <c r="L20" s="135">
        <v>8700.0</v>
      </c>
      <c r="M20" s="143">
        <v>42317.0</v>
      </c>
    </row>
    <row r="21">
      <c r="A21" s="135">
        <v>19.0</v>
      </c>
      <c r="B21" s="135" t="s">
        <v>4412</v>
      </c>
      <c r="C21" s="135" t="s">
        <v>4362</v>
      </c>
      <c r="D21" s="135">
        <v>9.0</v>
      </c>
      <c r="E21" s="135">
        <v>1200.0</v>
      </c>
      <c r="F21" s="135">
        <v>0.15</v>
      </c>
      <c r="G21" s="135">
        <v>0.45</v>
      </c>
      <c r="H21" s="135" t="s">
        <v>4416</v>
      </c>
      <c r="I21" s="142">
        <v>45416.10196759259</v>
      </c>
      <c r="J21" s="135" t="s">
        <v>4373</v>
      </c>
      <c r="K21" s="135">
        <v>2900.0</v>
      </c>
      <c r="L21" s="135">
        <v>3500.0</v>
      </c>
      <c r="M21" s="143">
        <v>42248.0</v>
      </c>
    </row>
    <row r="22">
      <c r="A22" s="135">
        <v>20.0</v>
      </c>
      <c r="B22" s="135" t="s">
        <v>4778</v>
      </c>
      <c r="C22" s="135" t="s">
        <v>4362</v>
      </c>
      <c r="D22" s="135">
        <v>0.0</v>
      </c>
      <c r="E22" s="135">
        <v>1100.0</v>
      </c>
      <c r="G22" s="135">
        <v>0.27</v>
      </c>
      <c r="H22" s="135" t="s">
        <v>4682</v>
      </c>
      <c r="I22" s="142">
        <v>45415.631064814814</v>
      </c>
      <c r="J22" s="135" t="s">
        <v>4373</v>
      </c>
      <c r="K22" s="135">
        <v>2200.0</v>
      </c>
      <c r="L22" s="135">
        <v>1000.0</v>
      </c>
      <c r="M22" s="143">
        <v>42250.0</v>
      </c>
    </row>
    <row r="23">
      <c r="A23" s="135">
        <v>21.0</v>
      </c>
      <c r="B23" s="135" t="s">
        <v>4786</v>
      </c>
      <c r="C23" s="135" t="s">
        <v>4362</v>
      </c>
      <c r="D23" s="135">
        <v>0.0</v>
      </c>
      <c r="E23" s="135">
        <v>1100.0</v>
      </c>
      <c r="G23" s="135">
        <v>0.21</v>
      </c>
      <c r="H23" s="135" t="s">
        <v>4786</v>
      </c>
      <c r="I23" s="142">
        <v>45413.91431712963</v>
      </c>
      <c r="J23" s="135" t="s">
        <v>4373</v>
      </c>
      <c r="K23" s="135">
        <v>1300.0</v>
      </c>
      <c r="L23" s="135">
        <v>100.0</v>
      </c>
      <c r="M23" s="143">
        <v>42286.0</v>
      </c>
    </row>
    <row r="24">
      <c r="A24" s="135">
        <v>22.0</v>
      </c>
      <c r="B24" s="135" t="s">
        <v>4444</v>
      </c>
      <c r="C24" s="135" t="s">
        <v>4362</v>
      </c>
      <c r="D24" s="135">
        <v>3.0</v>
      </c>
      <c r="E24" s="135">
        <v>1100.0</v>
      </c>
      <c r="F24" s="135">
        <v>0.4</v>
      </c>
      <c r="G24" s="135">
        <v>0.87</v>
      </c>
      <c r="H24" s="135" t="s">
        <v>4385</v>
      </c>
      <c r="I24" s="142">
        <v>45416.310949074075</v>
      </c>
      <c r="J24" s="135" t="s">
        <v>4795</v>
      </c>
      <c r="K24" s="135">
        <v>2100.0</v>
      </c>
      <c r="L24" s="135">
        <v>1100.0</v>
      </c>
      <c r="M24" s="143">
        <v>42258.0</v>
      </c>
    </row>
    <row r="25">
      <c r="A25" s="135">
        <v>23.0</v>
      </c>
      <c r="B25" s="135" t="s">
        <v>4797</v>
      </c>
      <c r="C25" s="135" t="s">
        <v>4362</v>
      </c>
      <c r="D25" s="135">
        <v>0.0</v>
      </c>
      <c r="E25" s="135">
        <v>1100.0</v>
      </c>
      <c r="G25" s="135">
        <v>0.15</v>
      </c>
      <c r="H25" s="135" t="s">
        <v>4799</v>
      </c>
      <c r="I25" s="142">
        <v>45415.31565972222</v>
      </c>
      <c r="J25" s="135" t="s">
        <v>4715</v>
      </c>
      <c r="K25" s="135">
        <v>3700.0</v>
      </c>
      <c r="L25" s="135">
        <v>200.0</v>
      </c>
      <c r="M25" s="143">
        <v>42305.0</v>
      </c>
    </row>
    <row r="26">
      <c r="A26" s="135">
        <v>24.0</v>
      </c>
      <c r="B26" s="135" t="s">
        <v>4418</v>
      </c>
      <c r="C26" s="135" t="s">
        <v>4362</v>
      </c>
      <c r="D26" s="135">
        <v>0.0</v>
      </c>
      <c r="E26" s="135">
        <v>1000.0</v>
      </c>
      <c r="F26" s="135">
        <v>0.4</v>
      </c>
      <c r="G26" s="135">
        <v>0.35</v>
      </c>
      <c r="H26" s="135" t="s">
        <v>4418</v>
      </c>
      <c r="I26" s="142">
        <v>45415.97131944444</v>
      </c>
      <c r="J26" s="135" t="s">
        <v>4373</v>
      </c>
      <c r="K26" s="135">
        <v>1900.0</v>
      </c>
      <c r="L26" s="135">
        <v>100.0</v>
      </c>
      <c r="M26" s="143">
        <v>42254.0</v>
      </c>
    </row>
    <row r="27">
      <c r="A27" s="135">
        <v>25.0</v>
      </c>
      <c r="B27" s="135" t="s">
        <v>4809</v>
      </c>
      <c r="C27" s="135" t="s">
        <v>4362</v>
      </c>
      <c r="D27" s="135">
        <v>31.0</v>
      </c>
      <c r="E27" s="135">
        <v>1000.0</v>
      </c>
      <c r="H27" s="135" t="s">
        <v>4813</v>
      </c>
      <c r="I27" s="142">
        <v>45416.225902777776</v>
      </c>
      <c r="J27" s="135" t="s">
        <v>4814</v>
      </c>
      <c r="K27" s="135">
        <v>1000.0</v>
      </c>
      <c r="L27" s="135">
        <v>4400.0</v>
      </c>
      <c r="M27" s="143">
        <v>43533.0</v>
      </c>
    </row>
    <row r="28">
      <c r="A28" s="135">
        <v>26.0</v>
      </c>
      <c r="B28" s="135" t="s">
        <v>4823</v>
      </c>
      <c r="C28" s="135" t="s">
        <v>4362</v>
      </c>
      <c r="D28" s="135">
        <v>2.0</v>
      </c>
      <c r="E28" s="135">
        <v>900.0</v>
      </c>
      <c r="H28" s="135" t="s">
        <v>4823</v>
      </c>
      <c r="I28" s="142">
        <v>45414.65006944445</v>
      </c>
      <c r="J28" s="135" t="s">
        <v>2100</v>
      </c>
      <c r="K28" s="135">
        <v>900.0</v>
      </c>
      <c r="L28" s="135">
        <v>600.0</v>
      </c>
      <c r="M28" s="143">
        <v>44300.0</v>
      </c>
    </row>
    <row r="29">
      <c r="A29" s="135">
        <v>27.0</v>
      </c>
      <c r="B29" s="135" t="s">
        <v>4829</v>
      </c>
      <c r="C29" s="135" t="s">
        <v>4362</v>
      </c>
      <c r="D29" s="135">
        <v>2.0</v>
      </c>
      <c r="E29" s="135">
        <v>900.0</v>
      </c>
      <c r="F29" s="135">
        <v>0.2</v>
      </c>
      <c r="H29" s="135" t="s">
        <v>4829</v>
      </c>
      <c r="I29" s="142">
        <v>45414.59292824074</v>
      </c>
      <c r="J29" s="135" t="s">
        <v>4373</v>
      </c>
      <c r="K29" s="135">
        <v>4100.0</v>
      </c>
      <c r="L29" s="135">
        <v>250.0</v>
      </c>
      <c r="M29" s="143">
        <v>42254.0</v>
      </c>
    </row>
    <row r="30">
      <c r="A30" s="135">
        <v>28.0</v>
      </c>
      <c r="B30" s="135" t="s">
        <v>4835</v>
      </c>
      <c r="C30" s="135" t="s">
        <v>4362</v>
      </c>
      <c r="D30" s="135">
        <v>0.0</v>
      </c>
      <c r="E30" s="135">
        <v>900.0</v>
      </c>
      <c r="F30" s="135">
        <v>0.1</v>
      </c>
      <c r="G30" s="135">
        <v>0.48</v>
      </c>
      <c r="H30" s="135" t="s">
        <v>4838</v>
      </c>
      <c r="I30" s="142">
        <v>45415.75766203704</v>
      </c>
      <c r="J30" s="135" t="s">
        <v>4840</v>
      </c>
      <c r="K30" s="135">
        <v>1300.0</v>
      </c>
      <c r="L30" s="135">
        <v>250.0</v>
      </c>
      <c r="M30" s="143">
        <v>42254.0</v>
      </c>
    </row>
    <row r="31">
      <c r="A31" s="135">
        <v>29.0</v>
      </c>
      <c r="B31" s="135" t="s">
        <v>4844</v>
      </c>
      <c r="C31" s="135" t="s">
        <v>4362</v>
      </c>
      <c r="D31" s="135">
        <v>0.0</v>
      </c>
      <c r="E31" s="135">
        <v>800.0</v>
      </c>
      <c r="H31" s="135" t="s">
        <v>4846</v>
      </c>
      <c r="I31" s="142">
        <v>45416.74424768519</v>
      </c>
      <c r="J31" s="135" t="s">
        <v>4373</v>
      </c>
      <c r="K31" s="135">
        <v>800.0</v>
      </c>
      <c r="L31" s="135">
        <v>4200.0</v>
      </c>
      <c r="M31" s="143">
        <v>45131.0</v>
      </c>
    </row>
    <row r="32">
      <c r="A32" s="135">
        <v>30.0</v>
      </c>
      <c r="B32" s="135" t="s">
        <v>4849</v>
      </c>
      <c r="C32" s="135" t="s">
        <v>4362</v>
      </c>
      <c r="D32" s="135">
        <v>5.0</v>
      </c>
      <c r="E32" s="135">
        <v>800.0</v>
      </c>
      <c r="G32" s="135">
        <v>0.4</v>
      </c>
      <c r="H32" s="135" t="s">
        <v>4664</v>
      </c>
      <c r="I32" s="142">
        <v>45408.47378472222</v>
      </c>
      <c r="J32" s="135" t="s">
        <v>4853</v>
      </c>
      <c r="K32" s="135">
        <v>1100.0</v>
      </c>
      <c r="L32" s="135">
        <v>7900.0</v>
      </c>
      <c r="M32" s="143">
        <v>42260.0</v>
      </c>
    </row>
    <row r="33">
      <c r="A33" s="135">
        <v>31.0</v>
      </c>
      <c r="B33" s="135" t="s">
        <v>4859</v>
      </c>
      <c r="C33" s="135" t="s">
        <v>4362</v>
      </c>
      <c r="D33" s="135">
        <v>1.0</v>
      </c>
      <c r="E33" s="135">
        <v>800.0</v>
      </c>
      <c r="F33" s="135">
        <v>0.08</v>
      </c>
      <c r="G33" s="135">
        <v>0.4</v>
      </c>
      <c r="H33" s="135" t="s">
        <v>4361</v>
      </c>
      <c r="I33" s="142">
        <v>45414.79373842593</v>
      </c>
      <c r="J33" s="135" t="s">
        <v>4864</v>
      </c>
      <c r="K33" s="135">
        <v>3700.0</v>
      </c>
      <c r="L33" s="135">
        <v>4600.0</v>
      </c>
      <c r="M33" s="143">
        <v>42253.0</v>
      </c>
    </row>
    <row r="34">
      <c r="A34" s="135">
        <v>32.0</v>
      </c>
      <c r="B34" s="135" t="s">
        <v>4425</v>
      </c>
      <c r="C34" s="135" t="s">
        <v>4362</v>
      </c>
      <c r="D34" s="135">
        <v>11.0</v>
      </c>
      <c r="E34" s="135">
        <v>800.0</v>
      </c>
      <c r="F34" s="135">
        <v>0.2</v>
      </c>
      <c r="G34" s="135">
        <v>0.44</v>
      </c>
      <c r="H34" s="135" t="s">
        <v>4416</v>
      </c>
      <c r="I34" s="142">
        <v>45417.04856481482</v>
      </c>
      <c r="J34" s="135" t="s">
        <v>4428</v>
      </c>
      <c r="K34" s="135">
        <v>7700.0</v>
      </c>
      <c r="L34" s="135">
        <v>5600.0</v>
      </c>
      <c r="M34" s="143">
        <v>42248.0</v>
      </c>
    </row>
    <row r="35">
      <c r="A35" s="135">
        <v>33.0</v>
      </c>
      <c r="B35" s="135" t="s">
        <v>4875</v>
      </c>
      <c r="C35" s="135" t="s">
        <v>4362</v>
      </c>
      <c r="D35" s="135">
        <v>4.0</v>
      </c>
      <c r="E35" s="135">
        <v>800.0</v>
      </c>
      <c r="G35" s="135">
        <v>0.18</v>
      </c>
      <c r="H35" s="135" t="s">
        <v>4878</v>
      </c>
      <c r="I35" s="142">
        <v>45414.675104166665</v>
      </c>
      <c r="J35" s="135" t="s">
        <v>4880</v>
      </c>
      <c r="K35" s="135">
        <v>1100.0</v>
      </c>
      <c r="L35" s="135">
        <v>50.0</v>
      </c>
      <c r="M35" s="143">
        <v>42322.0</v>
      </c>
    </row>
    <row r="36">
      <c r="A36" s="135">
        <v>34.0</v>
      </c>
      <c r="B36" s="135" t="s">
        <v>4883</v>
      </c>
      <c r="C36" s="135" t="s">
        <v>4362</v>
      </c>
      <c r="D36" s="135">
        <v>1.0</v>
      </c>
      <c r="E36" s="135">
        <v>800.0</v>
      </c>
      <c r="G36" s="135">
        <v>0.34</v>
      </c>
      <c r="H36" s="135" t="s">
        <v>4883</v>
      </c>
      <c r="I36" s="142">
        <v>45415.50331018519</v>
      </c>
      <c r="J36" s="135" t="s">
        <v>4880</v>
      </c>
      <c r="K36" s="135">
        <v>2800.0</v>
      </c>
      <c r="L36" s="135">
        <v>100.0</v>
      </c>
      <c r="M36" s="143">
        <v>42269.0</v>
      </c>
    </row>
    <row r="37">
      <c r="A37" s="135">
        <v>35.0</v>
      </c>
      <c r="B37" s="135" t="s">
        <v>4890</v>
      </c>
      <c r="C37" s="135" t="s">
        <v>4362</v>
      </c>
      <c r="D37" s="135">
        <v>0.0</v>
      </c>
      <c r="E37" s="135">
        <v>700.0</v>
      </c>
      <c r="F37" s="135">
        <v>0.6</v>
      </c>
      <c r="H37" s="135" t="s">
        <v>4890</v>
      </c>
      <c r="I37" s="142">
        <v>45416.06814814815</v>
      </c>
      <c r="J37" s="135" t="s">
        <v>4894</v>
      </c>
      <c r="K37" s="135">
        <v>800.0</v>
      </c>
      <c r="L37" s="135">
        <v>1100.0</v>
      </c>
      <c r="M37" s="143">
        <v>44737.0</v>
      </c>
    </row>
    <row r="38">
      <c r="A38" s="135">
        <v>36.0</v>
      </c>
      <c r="B38" s="135" t="s">
        <v>4898</v>
      </c>
      <c r="C38" s="135" t="s">
        <v>4362</v>
      </c>
      <c r="D38" s="135">
        <v>0.0</v>
      </c>
      <c r="E38" s="135">
        <v>700.0</v>
      </c>
      <c r="G38" s="135">
        <v>0.35</v>
      </c>
      <c r="H38" s="135" t="s">
        <v>4899</v>
      </c>
      <c r="I38" s="142">
        <v>45416.85435185185</v>
      </c>
      <c r="J38" s="135" t="s">
        <v>4880</v>
      </c>
      <c r="K38" s="135">
        <v>700.0</v>
      </c>
      <c r="L38" s="135">
        <v>70.0</v>
      </c>
      <c r="M38" s="143">
        <v>43570.0</v>
      </c>
    </row>
    <row r="39">
      <c r="A39" s="135">
        <v>37.0</v>
      </c>
      <c r="B39" s="135" t="s">
        <v>4903</v>
      </c>
      <c r="C39" s="135" t="s">
        <v>4362</v>
      </c>
      <c r="D39" s="135">
        <v>4.0</v>
      </c>
      <c r="E39" s="135">
        <v>600.0</v>
      </c>
      <c r="H39" s="135" t="s">
        <v>4664</v>
      </c>
      <c r="I39" s="142">
        <v>45413.87118055556</v>
      </c>
      <c r="J39" s="135" t="s">
        <v>2100</v>
      </c>
      <c r="K39" s="135">
        <v>1100.0</v>
      </c>
      <c r="L39" s="135">
        <v>8700.0</v>
      </c>
      <c r="M39" s="143">
        <v>45155.0</v>
      </c>
    </row>
    <row r="40">
      <c r="A40" s="135">
        <v>38.0</v>
      </c>
      <c r="B40" s="135" t="s">
        <v>4910</v>
      </c>
      <c r="C40" s="135" t="s">
        <v>4362</v>
      </c>
      <c r="D40" s="135">
        <v>3.0</v>
      </c>
      <c r="E40" s="135">
        <v>600.0</v>
      </c>
      <c r="H40" s="135" t="s">
        <v>4910</v>
      </c>
      <c r="I40" s="142">
        <v>45416.986909722225</v>
      </c>
      <c r="J40" s="135" t="s">
        <v>4912</v>
      </c>
      <c r="K40" s="135">
        <v>1200.0</v>
      </c>
      <c r="L40" s="135">
        <v>200.0</v>
      </c>
      <c r="M40" s="143">
        <v>42427.0</v>
      </c>
    </row>
    <row r="41">
      <c r="A41" s="135">
        <v>39.0</v>
      </c>
      <c r="B41" s="135" t="s">
        <v>4915</v>
      </c>
      <c r="C41" s="135" t="s">
        <v>4362</v>
      </c>
      <c r="D41" s="135">
        <v>7.0</v>
      </c>
      <c r="E41" s="135">
        <v>600.0</v>
      </c>
      <c r="H41" s="135" t="s">
        <v>4917</v>
      </c>
      <c r="I41" s="142">
        <v>45408.36993055556</v>
      </c>
      <c r="J41" s="135" t="s">
        <v>4715</v>
      </c>
      <c r="K41" s="135">
        <v>600.0</v>
      </c>
      <c r="L41" s="135">
        <v>900.0</v>
      </c>
      <c r="M41" s="143">
        <v>44436.0</v>
      </c>
    </row>
    <row r="42">
      <c r="A42" s="135">
        <v>40.0</v>
      </c>
      <c r="B42" s="135" t="s">
        <v>4924</v>
      </c>
      <c r="C42" s="135" t="s">
        <v>4362</v>
      </c>
      <c r="D42" s="135">
        <v>1.0</v>
      </c>
      <c r="E42" s="135">
        <v>600.0</v>
      </c>
      <c r="H42" s="135" t="s">
        <v>4924</v>
      </c>
      <c r="I42" s="142">
        <v>45415.93502314815</v>
      </c>
      <c r="J42" s="135" t="s">
        <v>4373</v>
      </c>
      <c r="K42" s="135">
        <v>600.0</v>
      </c>
      <c r="L42" s="135">
        <v>200.0</v>
      </c>
      <c r="M42" s="143">
        <v>42265.0</v>
      </c>
    </row>
    <row r="43">
      <c r="A43" s="135">
        <v>41.0</v>
      </c>
      <c r="B43" s="135" t="s">
        <v>4928</v>
      </c>
      <c r="C43" s="135" t="s">
        <v>4362</v>
      </c>
      <c r="D43" s="135">
        <v>0.0</v>
      </c>
      <c r="E43" s="135">
        <v>600.0</v>
      </c>
      <c r="G43" s="135">
        <v>0.2</v>
      </c>
      <c r="H43" s="135" t="s">
        <v>4932</v>
      </c>
      <c r="I43" s="142">
        <v>45412.85826388889</v>
      </c>
      <c r="J43" s="135" t="s">
        <v>4373</v>
      </c>
      <c r="K43" s="135">
        <v>1900.0</v>
      </c>
      <c r="L43" s="135">
        <v>150.0</v>
      </c>
      <c r="M43" s="143">
        <v>42312.0</v>
      </c>
    </row>
    <row r="44">
      <c r="A44" s="135">
        <v>42.0</v>
      </c>
      <c r="B44" s="135" t="s">
        <v>4937</v>
      </c>
      <c r="C44" s="135" t="s">
        <v>4362</v>
      </c>
      <c r="D44" s="135">
        <v>0.0</v>
      </c>
      <c r="E44" s="135">
        <v>500.0</v>
      </c>
      <c r="H44" s="135" t="s">
        <v>4939</v>
      </c>
      <c r="I44" s="142">
        <v>45415.8247337963</v>
      </c>
      <c r="K44" s="135">
        <v>1300.0</v>
      </c>
      <c r="L44" s="135">
        <v>200.0</v>
      </c>
      <c r="M44" s="143">
        <v>42360.0</v>
      </c>
    </row>
    <row r="45">
      <c r="A45" s="135">
        <v>43.0</v>
      </c>
      <c r="B45" s="135" t="s">
        <v>4878</v>
      </c>
      <c r="C45" s="135" t="s">
        <v>4362</v>
      </c>
      <c r="D45" s="135">
        <v>3.0</v>
      </c>
      <c r="E45" s="135">
        <v>500.0</v>
      </c>
      <c r="G45" s="135">
        <v>0.37</v>
      </c>
      <c r="H45" s="135" t="s">
        <v>4878</v>
      </c>
      <c r="I45" s="142">
        <v>45413.31917824074</v>
      </c>
      <c r="J45" s="135" t="s">
        <v>4880</v>
      </c>
      <c r="K45" s="135">
        <v>800.0</v>
      </c>
      <c r="L45" s="135">
        <v>50.0</v>
      </c>
      <c r="M45" s="143">
        <v>42256.0</v>
      </c>
    </row>
    <row r="46">
      <c r="A46" s="135">
        <v>44.0</v>
      </c>
      <c r="B46" s="135" t="s">
        <v>4948</v>
      </c>
      <c r="C46" s="135" t="s">
        <v>4362</v>
      </c>
      <c r="D46" s="135">
        <v>5.0</v>
      </c>
      <c r="E46" s="135">
        <v>500.0</v>
      </c>
      <c r="G46" s="135">
        <v>0.58</v>
      </c>
      <c r="H46" s="135" t="s">
        <v>4664</v>
      </c>
      <c r="I46" s="142">
        <v>45414.975069444445</v>
      </c>
      <c r="J46" s="135" t="s">
        <v>4853</v>
      </c>
      <c r="K46" s="135">
        <v>7300.0</v>
      </c>
      <c r="L46" s="135">
        <v>8700.0</v>
      </c>
      <c r="M46" s="143">
        <v>42264.0</v>
      </c>
    </row>
    <row r="47">
      <c r="A47" s="135">
        <v>45.0</v>
      </c>
      <c r="B47" s="135" t="s">
        <v>4953</v>
      </c>
      <c r="C47" s="135" t="s">
        <v>4362</v>
      </c>
      <c r="D47" s="135">
        <v>3.0</v>
      </c>
      <c r="E47" s="135">
        <v>500.0</v>
      </c>
      <c r="F47" s="135">
        <v>0.08</v>
      </c>
      <c r="G47" s="135">
        <v>0.47</v>
      </c>
      <c r="H47" s="135" t="s">
        <v>4664</v>
      </c>
      <c r="I47" s="142">
        <v>45415.88888888889</v>
      </c>
      <c r="J47" s="135" t="s">
        <v>4864</v>
      </c>
      <c r="K47" s="135">
        <v>1100.0</v>
      </c>
      <c r="L47" s="135">
        <v>2900.0</v>
      </c>
      <c r="M47" s="143">
        <v>42269.0</v>
      </c>
    </row>
    <row r="48">
      <c r="A48" s="135">
        <v>46.0</v>
      </c>
      <c r="B48" s="135" t="s">
        <v>4962</v>
      </c>
      <c r="C48" s="135" t="s">
        <v>4362</v>
      </c>
      <c r="D48" s="135">
        <v>0.0</v>
      </c>
      <c r="E48" s="135">
        <v>500.0</v>
      </c>
      <c r="H48" s="135" t="s">
        <v>4964</v>
      </c>
      <c r="I48" s="142">
        <v>45408.144907407404</v>
      </c>
      <c r="J48" s="135" t="s">
        <v>4966</v>
      </c>
      <c r="K48" s="135">
        <v>2500.0</v>
      </c>
      <c r="L48" s="135">
        <v>1200.0</v>
      </c>
      <c r="M48" s="143">
        <v>45019.0</v>
      </c>
    </row>
    <row r="49">
      <c r="A49" s="135">
        <v>47.0</v>
      </c>
      <c r="B49" s="135" t="s">
        <v>4932</v>
      </c>
      <c r="C49" s="135" t="s">
        <v>4362</v>
      </c>
      <c r="D49" s="135">
        <v>2.0</v>
      </c>
      <c r="E49" s="135">
        <v>500.0</v>
      </c>
      <c r="H49" s="135" t="s">
        <v>4664</v>
      </c>
      <c r="I49" s="142">
        <v>45403.55846064815</v>
      </c>
      <c r="J49" s="135" t="s">
        <v>4853</v>
      </c>
      <c r="K49" s="135">
        <v>2100.0</v>
      </c>
      <c r="L49" s="135">
        <v>7600.0</v>
      </c>
      <c r="M49" s="143">
        <v>42311.0</v>
      </c>
    </row>
    <row r="50">
      <c r="A50" s="135">
        <v>48.0</v>
      </c>
      <c r="B50" s="135" t="s">
        <v>4974</v>
      </c>
      <c r="C50" s="135" t="s">
        <v>4362</v>
      </c>
      <c r="D50" s="135">
        <v>2.0</v>
      </c>
      <c r="E50" s="135">
        <v>500.0</v>
      </c>
      <c r="H50" s="135" t="s">
        <v>4976</v>
      </c>
      <c r="I50" s="142">
        <v>45405.98519675926</v>
      </c>
      <c r="J50" s="135" t="s">
        <v>4977</v>
      </c>
      <c r="K50" s="135">
        <v>500.0</v>
      </c>
      <c r="L50" s="135">
        <v>3300.0</v>
      </c>
      <c r="M50" s="143">
        <v>43480.0</v>
      </c>
    </row>
    <row r="51">
      <c r="A51" s="135">
        <v>49.0</v>
      </c>
      <c r="B51" s="135" t="s">
        <v>4983</v>
      </c>
      <c r="C51" s="135" t="s">
        <v>4362</v>
      </c>
      <c r="D51" s="135">
        <v>18.0</v>
      </c>
      <c r="E51" s="135">
        <v>500.0</v>
      </c>
      <c r="H51" s="135" t="s">
        <v>4985</v>
      </c>
      <c r="I51" s="142">
        <v>45410.80694444444</v>
      </c>
      <c r="J51" s="135" t="s">
        <v>4987</v>
      </c>
      <c r="K51" s="135">
        <v>500.0</v>
      </c>
      <c r="L51" s="135">
        <v>450.0</v>
      </c>
      <c r="M51" s="143">
        <v>44429.0</v>
      </c>
    </row>
    <row r="52">
      <c r="A52" s="135">
        <v>50.0</v>
      </c>
      <c r="B52" s="135" t="s">
        <v>4989</v>
      </c>
      <c r="C52" s="135" t="s">
        <v>4362</v>
      </c>
      <c r="D52" s="135">
        <v>0.0</v>
      </c>
      <c r="E52" s="135">
        <v>450.0</v>
      </c>
      <c r="F52" s="135">
        <v>0.25</v>
      </c>
      <c r="H52" s="135" t="s">
        <v>4989</v>
      </c>
      <c r="I52" s="142">
        <v>45415.13591435185</v>
      </c>
      <c r="J52" s="135" t="s">
        <v>4992</v>
      </c>
      <c r="K52" s="135">
        <v>700.0</v>
      </c>
      <c r="L52" s="135">
        <v>300.0</v>
      </c>
      <c r="M52" s="143">
        <v>42392.0</v>
      </c>
    </row>
    <row r="53">
      <c r="A53" s="135">
        <v>51.0</v>
      </c>
      <c r="B53" s="135" t="s">
        <v>4997</v>
      </c>
      <c r="C53" s="135" t="s">
        <v>4362</v>
      </c>
      <c r="D53" s="135">
        <v>3.0</v>
      </c>
      <c r="E53" s="135">
        <v>450.0</v>
      </c>
      <c r="G53" s="135">
        <v>0.19</v>
      </c>
      <c r="H53" s="135" t="s">
        <v>4664</v>
      </c>
      <c r="I53" s="142">
        <v>45412.47368055556</v>
      </c>
      <c r="J53" s="135" t="s">
        <v>5002</v>
      </c>
      <c r="K53" s="135">
        <v>800.0</v>
      </c>
      <c r="L53" s="135">
        <v>8800.0</v>
      </c>
      <c r="M53" s="143">
        <v>42265.0</v>
      </c>
    </row>
    <row r="54">
      <c r="A54" s="135">
        <v>52.0</v>
      </c>
      <c r="B54" s="135" t="s">
        <v>5004</v>
      </c>
      <c r="C54" s="135" t="s">
        <v>4362</v>
      </c>
      <c r="D54" s="135">
        <v>3.0</v>
      </c>
      <c r="E54" s="135">
        <v>450.0</v>
      </c>
      <c r="G54" s="135">
        <v>0.47</v>
      </c>
      <c r="H54" s="135" t="s">
        <v>5007</v>
      </c>
      <c r="I54" s="142">
        <v>45412.32581018518</v>
      </c>
      <c r="J54" s="135" t="s">
        <v>4912</v>
      </c>
      <c r="K54" s="135">
        <v>1000.0</v>
      </c>
      <c r="L54" s="135">
        <v>3700.0</v>
      </c>
      <c r="M54" s="143">
        <v>42277.0</v>
      </c>
    </row>
    <row r="55">
      <c r="A55" s="135">
        <v>53.0</v>
      </c>
      <c r="B55" s="135" t="s">
        <v>5012</v>
      </c>
      <c r="C55" s="135" t="s">
        <v>4362</v>
      </c>
      <c r="D55" s="135">
        <v>3.0</v>
      </c>
      <c r="E55" s="135">
        <v>450.0</v>
      </c>
      <c r="H55" s="135" t="s">
        <v>5012</v>
      </c>
      <c r="I55" s="142">
        <v>45410.98888888889</v>
      </c>
      <c r="J55" s="135" t="s">
        <v>5013</v>
      </c>
      <c r="K55" s="135">
        <v>500.0</v>
      </c>
      <c r="L55" s="135">
        <v>150.0</v>
      </c>
      <c r="M55" s="143">
        <v>43970.0</v>
      </c>
    </row>
    <row r="56">
      <c r="A56" s="135">
        <v>54.0</v>
      </c>
      <c r="B56" s="135" t="s">
        <v>5016</v>
      </c>
      <c r="C56" s="135" t="s">
        <v>4362</v>
      </c>
      <c r="D56" s="135">
        <v>0.0</v>
      </c>
      <c r="E56" s="135">
        <v>450.0</v>
      </c>
      <c r="G56" s="135">
        <v>0.39</v>
      </c>
      <c r="H56" s="135" t="s">
        <v>5016</v>
      </c>
      <c r="I56" s="142">
        <v>45417.88068287037</v>
      </c>
      <c r="J56" s="135" t="s">
        <v>4880</v>
      </c>
      <c r="K56" s="135">
        <v>600.0</v>
      </c>
      <c r="L56" s="135">
        <v>40.0</v>
      </c>
      <c r="M56" s="143">
        <v>42422.0</v>
      </c>
    </row>
    <row r="57">
      <c r="A57" s="135">
        <v>55.0</v>
      </c>
      <c r="B57" s="135" t="s">
        <v>5024</v>
      </c>
      <c r="C57" s="135" t="s">
        <v>4362</v>
      </c>
      <c r="D57" s="135">
        <v>0.0</v>
      </c>
      <c r="E57" s="135">
        <v>400.0</v>
      </c>
      <c r="G57" s="135">
        <v>0.23</v>
      </c>
      <c r="H57" s="135" t="s">
        <v>5024</v>
      </c>
      <c r="I57" s="142">
        <v>45399.20686342593</v>
      </c>
      <c r="J57" s="135" t="s">
        <v>4373</v>
      </c>
      <c r="K57" s="135">
        <v>500.0</v>
      </c>
      <c r="L57" s="135">
        <v>60.0</v>
      </c>
      <c r="M57" s="143">
        <v>42269.0</v>
      </c>
    </row>
    <row r="58">
      <c r="A58" s="135">
        <v>56.0</v>
      </c>
      <c r="B58" s="135" t="s">
        <v>5030</v>
      </c>
      <c r="C58" s="135" t="s">
        <v>4362</v>
      </c>
      <c r="D58" s="135">
        <v>2.0</v>
      </c>
      <c r="E58" s="135">
        <v>400.0</v>
      </c>
      <c r="H58" s="135" t="s">
        <v>5035</v>
      </c>
      <c r="I58" s="142">
        <v>45400.50436342593</v>
      </c>
      <c r="J58" s="135" t="s">
        <v>5002</v>
      </c>
      <c r="K58" s="135">
        <v>400.0</v>
      </c>
      <c r="L58" s="135">
        <v>100.0</v>
      </c>
      <c r="M58" s="143">
        <v>44415.0</v>
      </c>
    </row>
    <row r="59">
      <c r="A59" s="135">
        <v>57.0</v>
      </c>
      <c r="B59" s="135" t="s">
        <v>5038</v>
      </c>
      <c r="C59" s="135" t="s">
        <v>4362</v>
      </c>
      <c r="D59" s="135">
        <v>0.0</v>
      </c>
      <c r="E59" s="135">
        <v>400.0</v>
      </c>
      <c r="G59" s="135">
        <v>0.4</v>
      </c>
      <c r="H59" s="135" t="s">
        <v>5040</v>
      </c>
      <c r="I59" s="142">
        <v>45417.115949074076</v>
      </c>
      <c r="J59" s="135" t="s">
        <v>4373</v>
      </c>
      <c r="K59" s="135">
        <v>500.0</v>
      </c>
      <c r="L59" s="135">
        <v>1100.0</v>
      </c>
      <c r="M59" s="143">
        <v>42317.0</v>
      </c>
    </row>
    <row r="60">
      <c r="A60" s="135">
        <v>58.0</v>
      </c>
      <c r="B60" s="135" t="s">
        <v>5043</v>
      </c>
      <c r="C60" s="135" t="s">
        <v>4362</v>
      </c>
      <c r="D60" s="135">
        <v>6.0</v>
      </c>
      <c r="E60" s="135">
        <v>400.0</v>
      </c>
      <c r="G60" s="135">
        <v>0.29</v>
      </c>
      <c r="H60" s="135" t="s">
        <v>4664</v>
      </c>
      <c r="I60" s="142">
        <v>45412.31606481481</v>
      </c>
      <c r="J60" s="135" t="s">
        <v>5047</v>
      </c>
      <c r="K60" s="135">
        <v>600.0</v>
      </c>
      <c r="L60" s="135">
        <v>8800.0</v>
      </c>
      <c r="M60" s="143">
        <v>42260.0</v>
      </c>
    </row>
    <row r="61">
      <c r="A61" s="135">
        <v>59.0</v>
      </c>
      <c r="B61" s="135" t="s">
        <v>5051</v>
      </c>
      <c r="C61" s="135" t="s">
        <v>4362</v>
      </c>
      <c r="D61" s="135">
        <v>34.0</v>
      </c>
      <c r="E61" s="135">
        <v>400.0</v>
      </c>
      <c r="H61" s="135" t="s">
        <v>4654</v>
      </c>
      <c r="I61" s="142">
        <v>45417.6072337963</v>
      </c>
      <c r="J61" s="135" t="s">
        <v>5053</v>
      </c>
      <c r="K61" s="135">
        <v>400.0</v>
      </c>
      <c r="L61" s="135">
        <v>4700.0</v>
      </c>
      <c r="M61" s="143">
        <v>42789.0</v>
      </c>
    </row>
    <row r="62">
      <c r="A62" s="135">
        <v>60.0</v>
      </c>
      <c r="B62" s="135" t="s">
        <v>5058</v>
      </c>
      <c r="C62" s="135" t="s">
        <v>4362</v>
      </c>
      <c r="D62" s="135">
        <v>0.0</v>
      </c>
      <c r="E62" s="135">
        <v>400.0</v>
      </c>
      <c r="G62" s="135">
        <v>0.26</v>
      </c>
      <c r="H62" s="135" t="s">
        <v>4727</v>
      </c>
      <c r="I62" s="142">
        <v>45414.04108796296</v>
      </c>
      <c r="J62" s="135" t="s">
        <v>4373</v>
      </c>
      <c r="K62" s="135">
        <v>700.0</v>
      </c>
      <c r="L62" s="135">
        <v>2400.0</v>
      </c>
      <c r="M62" s="143">
        <v>42254.0</v>
      </c>
    </row>
    <row r="63">
      <c r="A63" s="135">
        <v>61.0</v>
      </c>
      <c r="B63" s="135" t="s">
        <v>5062</v>
      </c>
      <c r="C63" s="135" t="s">
        <v>4362</v>
      </c>
      <c r="D63" s="135">
        <v>0.0</v>
      </c>
      <c r="E63" s="135">
        <v>400.0</v>
      </c>
      <c r="G63" s="135">
        <v>0.28</v>
      </c>
      <c r="H63" s="135" t="s">
        <v>5062</v>
      </c>
      <c r="I63" s="142">
        <v>45418.23951388889</v>
      </c>
      <c r="J63" s="135" t="s">
        <v>5002</v>
      </c>
      <c r="K63" s="135">
        <v>500.0</v>
      </c>
      <c r="L63" s="135">
        <v>50.0</v>
      </c>
      <c r="M63" s="143">
        <v>42270.0</v>
      </c>
    </row>
    <row r="64">
      <c r="A64" s="135">
        <v>62.0</v>
      </c>
      <c r="B64" s="135" t="s">
        <v>5069</v>
      </c>
      <c r="C64" s="135" t="s">
        <v>4362</v>
      </c>
      <c r="D64" s="135">
        <v>0.0</v>
      </c>
      <c r="E64" s="135">
        <v>400.0</v>
      </c>
      <c r="H64" s="135" t="s">
        <v>5069</v>
      </c>
      <c r="I64" s="142">
        <v>45406.36300925926</v>
      </c>
      <c r="J64" s="135" t="s">
        <v>5072</v>
      </c>
      <c r="K64" s="135">
        <v>900.0</v>
      </c>
      <c r="L64" s="135">
        <v>40.0</v>
      </c>
      <c r="M64" s="143">
        <v>44773.0</v>
      </c>
    </row>
    <row r="65">
      <c r="A65" s="135">
        <v>63.0</v>
      </c>
      <c r="B65" s="135" t="s">
        <v>5074</v>
      </c>
      <c r="C65" s="135" t="s">
        <v>4362</v>
      </c>
      <c r="D65" s="135">
        <v>0.0</v>
      </c>
      <c r="E65" s="135">
        <v>350.0</v>
      </c>
      <c r="G65" s="135">
        <v>0.25</v>
      </c>
      <c r="H65" s="135" t="s">
        <v>5074</v>
      </c>
      <c r="I65" s="142">
        <v>45414.07283564815</v>
      </c>
      <c r="J65" s="135" t="s">
        <v>4373</v>
      </c>
      <c r="K65" s="135">
        <v>500.0</v>
      </c>
      <c r="L65" s="135">
        <v>60.0</v>
      </c>
      <c r="M65" s="143">
        <v>42248.0</v>
      </c>
    </row>
    <row r="66">
      <c r="A66" s="135">
        <v>64.0</v>
      </c>
      <c r="B66" s="135" t="s">
        <v>5081</v>
      </c>
      <c r="C66" s="135" t="s">
        <v>4362</v>
      </c>
      <c r="E66" s="135">
        <v>350.0</v>
      </c>
      <c r="K66" s="135">
        <v>500.0</v>
      </c>
      <c r="M66" s="143">
        <v>44835.0</v>
      </c>
    </row>
    <row r="67">
      <c r="A67" s="135">
        <v>65.0</v>
      </c>
      <c r="B67" s="135" t="s">
        <v>5084</v>
      </c>
      <c r="C67" s="135" t="s">
        <v>4362</v>
      </c>
      <c r="D67" s="135">
        <v>5.0</v>
      </c>
      <c r="E67" s="135">
        <v>350.0</v>
      </c>
      <c r="H67" s="135" t="s">
        <v>4664</v>
      </c>
      <c r="I67" s="142">
        <v>45403.42039351852</v>
      </c>
      <c r="J67" s="135" t="s">
        <v>4674</v>
      </c>
      <c r="K67" s="135">
        <v>500.0</v>
      </c>
      <c r="L67" s="135">
        <v>7600.0</v>
      </c>
      <c r="M67" s="143">
        <v>42444.0</v>
      </c>
    </row>
    <row r="68">
      <c r="A68" s="135">
        <v>66.0</v>
      </c>
      <c r="B68" s="135" t="s">
        <v>5091</v>
      </c>
      <c r="C68" s="135" t="s">
        <v>4362</v>
      </c>
      <c r="D68" s="135">
        <v>1.0</v>
      </c>
      <c r="E68" s="135">
        <v>350.0</v>
      </c>
      <c r="F68" s="135">
        <v>0.4</v>
      </c>
      <c r="G68" s="135">
        <v>0.96</v>
      </c>
      <c r="H68" s="135" t="s">
        <v>4444</v>
      </c>
      <c r="I68" s="142">
        <v>45407.85568287037</v>
      </c>
      <c r="J68" s="135" t="s">
        <v>4795</v>
      </c>
      <c r="K68" s="135">
        <v>700.0</v>
      </c>
      <c r="L68" s="135">
        <v>400.0</v>
      </c>
      <c r="M68" s="143">
        <v>42281.0</v>
      </c>
    </row>
    <row r="69">
      <c r="A69" s="135">
        <v>67.0</v>
      </c>
      <c r="B69" s="135" t="s">
        <v>5098</v>
      </c>
      <c r="C69" s="135" t="s">
        <v>4362</v>
      </c>
      <c r="D69" s="135">
        <v>0.0</v>
      </c>
      <c r="E69" s="135">
        <v>350.0</v>
      </c>
      <c r="F69" s="135">
        <v>0.4</v>
      </c>
      <c r="G69" s="135">
        <v>0.58</v>
      </c>
      <c r="H69" s="135" t="s">
        <v>4391</v>
      </c>
      <c r="I69" s="142">
        <v>45403.07833333333</v>
      </c>
      <c r="J69" s="135" t="s">
        <v>4795</v>
      </c>
      <c r="K69" s="135">
        <v>1000.0</v>
      </c>
      <c r="L69" s="135">
        <v>200.0</v>
      </c>
      <c r="M69" s="143">
        <v>42271.0</v>
      </c>
    </row>
    <row r="70">
      <c r="A70" s="135">
        <v>68.0</v>
      </c>
      <c r="B70" s="135" t="s">
        <v>5105</v>
      </c>
      <c r="C70" s="135" t="s">
        <v>4362</v>
      </c>
      <c r="E70" s="135">
        <v>350.0</v>
      </c>
      <c r="K70" s="135">
        <v>600.0</v>
      </c>
      <c r="M70" s="143">
        <v>43617.0</v>
      </c>
    </row>
    <row r="71">
      <c r="A71" s="135">
        <v>69.0</v>
      </c>
      <c r="B71" s="135" t="s">
        <v>5110</v>
      </c>
      <c r="C71" s="135" t="s">
        <v>4362</v>
      </c>
      <c r="D71" s="135">
        <v>0.0</v>
      </c>
      <c r="E71" s="135">
        <v>350.0</v>
      </c>
      <c r="H71" s="135" t="s">
        <v>5111</v>
      </c>
      <c r="I71" s="142">
        <v>45410.42145833333</v>
      </c>
      <c r="J71" s="135" t="s">
        <v>5112</v>
      </c>
      <c r="K71" s="135">
        <v>350.0</v>
      </c>
      <c r="L71" s="135">
        <v>400.0</v>
      </c>
      <c r="M71" s="143">
        <v>44399.0</v>
      </c>
    </row>
    <row r="72">
      <c r="A72" s="135">
        <v>70.0</v>
      </c>
      <c r="B72" s="135" t="s">
        <v>5114</v>
      </c>
      <c r="C72" s="135" t="s">
        <v>4362</v>
      </c>
      <c r="D72" s="135">
        <v>5.0</v>
      </c>
      <c r="E72" s="135">
        <v>300.0</v>
      </c>
      <c r="H72" s="135" t="s">
        <v>4664</v>
      </c>
      <c r="I72" s="142">
        <v>45410.56407407407</v>
      </c>
      <c r="J72" s="135" t="s">
        <v>5047</v>
      </c>
      <c r="K72" s="135">
        <v>1100.0</v>
      </c>
      <c r="L72" s="135">
        <v>8000.0</v>
      </c>
      <c r="M72" s="143">
        <v>42339.0</v>
      </c>
    </row>
    <row r="73">
      <c r="A73" s="135">
        <v>71.0</v>
      </c>
      <c r="B73" s="135" t="s">
        <v>5121</v>
      </c>
      <c r="C73" s="135" t="s">
        <v>4362</v>
      </c>
      <c r="D73" s="135">
        <v>0.0</v>
      </c>
      <c r="E73" s="135">
        <v>300.0</v>
      </c>
      <c r="F73" s="135">
        <v>0.2</v>
      </c>
      <c r="G73" s="135">
        <v>0.36</v>
      </c>
      <c r="H73" s="135" t="s">
        <v>4391</v>
      </c>
      <c r="I73" s="142">
        <v>45401.922789351855</v>
      </c>
      <c r="J73" s="135" t="s">
        <v>5123</v>
      </c>
      <c r="K73" s="135">
        <v>500.0</v>
      </c>
      <c r="L73" s="135">
        <v>150.0</v>
      </c>
      <c r="M73" s="143">
        <v>42265.0</v>
      </c>
    </row>
    <row r="74">
      <c r="A74" s="135">
        <v>72.0</v>
      </c>
      <c r="B74" s="135" t="s">
        <v>5126</v>
      </c>
      <c r="C74" s="135" t="s">
        <v>4362</v>
      </c>
      <c r="D74" s="135">
        <v>2.0</v>
      </c>
      <c r="E74" s="135">
        <v>300.0</v>
      </c>
      <c r="H74" s="135" t="s">
        <v>4361</v>
      </c>
      <c r="I74" s="142">
        <v>45412.91736111111</v>
      </c>
      <c r="J74" s="135" t="s">
        <v>5002</v>
      </c>
      <c r="K74" s="135">
        <v>500.0</v>
      </c>
      <c r="L74" s="135">
        <v>4700.0</v>
      </c>
      <c r="M74" s="143">
        <v>42466.0</v>
      </c>
    </row>
    <row r="75">
      <c r="A75" s="135">
        <v>73.0</v>
      </c>
      <c r="B75" s="135" t="s">
        <v>5133</v>
      </c>
      <c r="C75" s="135" t="s">
        <v>4362</v>
      </c>
      <c r="D75" s="135">
        <v>0.0</v>
      </c>
      <c r="E75" s="135">
        <v>300.0</v>
      </c>
      <c r="H75" s="135" t="s">
        <v>4890</v>
      </c>
      <c r="I75" s="142">
        <v>45414.125752314816</v>
      </c>
      <c r="J75" s="135" t="s">
        <v>5135</v>
      </c>
      <c r="K75" s="135">
        <v>350.0</v>
      </c>
      <c r="L75" s="135">
        <v>1100.0</v>
      </c>
      <c r="M75" s="143">
        <v>44890.0</v>
      </c>
    </row>
    <row r="76">
      <c r="A76" s="135">
        <v>74.0</v>
      </c>
      <c r="B76" s="135" t="s">
        <v>5138</v>
      </c>
      <c r="C76" s="135" t="s">
        <v>4362</v>
      </c>
      <c r="D76" s="135">
        <v>1.0</v>
      </c>
      <c r="E76" s="135">
        <v>300.0</v>
      </c>
      <c r="H76" s="135" t="s">
        <v>5142</v>
      </c>
      <c r="I76" s="142">
        <v>45401.447858796295</v>
      </c>
      <c r="J76" s="135" t="s">
        <v>4853</v>
      </c>
      <c r="K76" s="135">
        <v>900.0</v>
      </c>
      <c r="L76" s="135">
        <v>900.0</v>
      </c>
      <c r="M76" s="143">
        <v>42648.0</v>
      </c>
    </row>
    <row r="77">
      <c r="A77" s="135">
        <v>75.0</v>
      </c>
      <c r="B77" s="135" t="s">
        <v>5146</v>
      </c>
      <c r="C77" s="135" t="s">
        <v>4362</v>
      </c>
      <c r="D77" s="135">
        <v>0.0</v>
      </c>
      <c r="E77" s="135">
        <v>300.0</v>
      </c>
      <c r="H77" s="135" t="s">
        <v>4682</v>
      </c>
      <c r="I77" s="142">
        <v>45398.01587962963</v>
      </c>
      <c r="J77" s="135" t="s">
        <v>5002</v>
      </c>
      <c r="K77" s="135">
        <v>600.0</v>
      </c>
      <c r="L77" s="135">
        <v>900.0</v>
      </c>
      <c r="M77" s="143">
        <v>42248.0</v>
      </c>
    </row>
    <row r="78">
      <c r="A78" s="135">
        <v>76.0</v>
      </c>
      <c r="B78" s="135" t="s">
        <v>5152</v>
      </c>
      <c r="C78" s="135" t="s">
        <v>4362</v>
      </c>
      <c r="D78" s="135">
        <v>0.0</v>
      </c>
      <c r="E78" s="135">
        <v>300.0</v>
      </c>
      <c r="H78" s="135" t="s">
        <v>5133</v>
      </c>
      <c r="I78" s="142">
        <v>45398.47435185185</v>
      </c>
      <c r="J78" s="135" t="s">
        <v>5155</v>
      </c>
      <c r="K78" s="135">
        <v>350.0</v>
      </c>
      <c r="L78" s="135">
        <v>900.0</v>
      </c>
      <c r="M78" s="143">
        <v>44787.0</v>
      </c>
    </row>
    <row r="79">
      <c r="A79" s="135">
        <v>77.0</v>
      </c>
      <c r="B79" s="135" t="s">
        <v>5159</v>
      </c>
      <c r="C79" s="135" t="s">
        <v>4362</v>
      </c>
      <c r="D79" s="135">
        <v>6.0</v>
      </c>
      <c r="E79" s="135">
        <v>300.0</v>
      </c>
      <c r="G79" s="135">
        <v>0.34</v>
      </c>
      <c r="H79" s="135" t="s">
        <v>4664</v>
      </c>
      <c r="I79" s="142">
        <v>45415.111296296294</v>
      </c>
      <c r="J79" s="135" t="s">
        <v>5047</v>
      </c>
      <c r="K79" s="135">
        <v>900.0</v>
      </c>
      <c r="L79" s="135">
        <v>2900.0</v>
      </c>
      <c r="M79" s="143">
        <v>42252.0</v>
      </c>
    </row>
    <row r="80">
      <c r="A80" s="135">
        <v>78.0</v>
      </c>
      <c r="B80" s="135" t="s">
        <v>5165</v>
      </c>
      <c r="C80" s="135" t="s">
        <v>4362</v>
      </c>
      <c r="D80" s="135">
        <v>0.0</v>
      </c>
      <c r="E80" s="135">
        <v>300.0</v>
      </c>
      <c r="G80" s="135">
        <v>0.28</v>
      </c>
      <c r="H80" s="135" t="s">
        <v>5166</v>
      </c>
      <c r="I80" s="142">
        <v>45411.651458333334</v>
      </c>
      <c r="J80" s="135" t="s">
        <v>5047</v>
      </c>
      <c r="K80" s="135">
        <v>450.0</v>
      </c>
      <c r="L80" s="135">
        <v>200.0</v>
      </c>
      <c r="M80" s="143">
        <v>42257.0</v>
      </c>
    </row>
    <row r="81">
      <c r="A81" s="135">
        <v>79.0</v>
      </c>
      <c r="B81" s="135" t="s">
        <v>5169</v>
      </c>
      <c r="C81" s="135" t="s">
        <v>4362</v>
      </c>
      <c r="D81" s="135">
        <v>1.0</v>
      </c>
      <c r="E81" s="135">
        <v>300.0</v>
      </c>
      <c r="H81" s="135" t="s">
        <v>5173</v>
      </c>
      <c r="I81" s="142">
        <v>45407.69142361111</v>
      </c>
      <c r="J81" s="135" t="s">
        <v>2100</v>
      </c>
      <c r="K81" s="135">
        <v>600.0</v>
      </c>
      <c r="L81" s="135">
        <v>2900.0</v>
      </c>
      <c r="M81" s="143">
        <v>44945.0</v>
      </c>
    </row>
    <row r="82">
      <c r="A82" s="135">
        <v>80.0</v>
      </c>
      <c r="B82" s="135" t="s">
        <v>5176</v>
      </c>
      <c r="C82" s="135" t="s">
        <v>4362</v>
      </c>
      <c r="D82" s="135">
        <v>2.0</v>
      </c>
      <c r="E82" s="135">
        <v>250.0</v>
      </c>
      <c r="H82" s="135" t="s">
        <v>5178</v>
      </c>
      <c r="I82" s="142">
        <v>45413.366944444446</v>
      </c>
      <c r="J82" s="135" t="s">
        <v>2100</v>
      </c>
      <c r="K82" s="135">
        <v>600.0</v>
      </c>
      <c r="L82" s="135">
        <v>300.0</v>
      </c>
      <c r="M82" s="143">
        <v>44513.0</v>
      </c>
    </row>
    <row r="83">
      <c r="A83" s="135">
        <v>81.0</v>
      </c>
      <c r="B83" s="135" t="s">
        <v>5181</v>
      </c>
      <c r="C83" s="135" t="s">
        <v>4362</v>
      </c>
      <c r="D83" s="135">
        <v>1.0</v>
      </c>
      <c r="E83" s="135">
        <v>250.0</v>
      </c>
      <c r="F83" s="135">
        <v>0.6</v>
      </c>
      <c r="H83" s="135" t="s">
        <v>5181</v>
      </c>
      <c r="I83" s="142">
        <v>45413.107141203705</v>
      </c>
      <c r="J83" s="135" t="s">
        <v>4715</v>
      </c>
      <c r="K83" s="135">
        <v>1500.0</v>
      </c>
      <c r="L83" s="135">
        <v>50.0</v>
      </c>
      <c r="M83" s="143">
        <v>43841.0</v>
      </c>
    </row>
    <row r="84">
      <c r="A84" s="135">
        <v>82.0</v>
      </c>
      <c r="B84" s="135" t="s">
        <v>5186</v>
      </c>
      <c r="C84" s="135" t="s">
        <v>4362</v>
      </c>
      <c r="D84" s="135">
        <v>3.0</v>
      </c>
      <c r="E84" s="135">
        <v>250.0</v>
      </c>
      <c r="G84" s="135">
        <v>0.29</v>
      </c>
      <c r="H84" s="135" t="s">
        <v>4662</v>
      </c>
      <c r="I84" s="142">
        <v>45400.677199074074</v>
      </c>
      <c r="J84" s="135" t="s">
        <v>4373</v>
      </c>
      <c r="K84" s="135">
        <v>900.0</v>
      </c>
      <c r="L84" s="135">
        <v>1100.0</v>
      </c>
      <c r="M84" s="143">
        <v>42361.0</v>
      </c>
    </row>
    <row r="85">
      <c r="A85" s="135">
        <v>83.0</v>
      </c>
      <c r="B85" s="135" t="s">
        <v>5192</v>
      </c>
      <c r="C85" s="135" t="s">
        <v>4362</v>
      </c>
      <c r="D85" s="135">
        <v>0.0</v>
      </c>
      <c r="E85" s="135">
        <v>250.0</v>
      </c>
      <c r="H85" s="135" t="s">
        <v>5192</v>
      </c>
      <c r="I85" s="142">
        <v>45417.1496875</v>
      </c>
      <c r="J85" s="135" t="s">
        <v>5002</v>
      </c>
      <c r="K85" s="135">
        <v>1300.0</v>
      </c>
      <c r="L85" s="135">
        <v>60.0</v>
      </c>
      <c r="M85" s="143">
        <v>43840.0</v>
      </c>
    </row>
    <row r="86">
      <c r="A86" s="135">
        <v>84.0</v>
      </c>
      <c r="B86" s="135" t="s">
        <v>5196</v>
      </c>
      <c r="C86" s="135" t="s">
        <v>4362</v>
      </c>
      <c r="D86" s="135">
        <v>0.0</v>
      </c>
      <c r="E86" s="135">
        <v>250.0</v>
      </c>
      <c r="H86" s="135" t="s">
        <v>5040</v>
      </c>
      <c r="I86" s="142">
        <v>45395.121099537035</v>
      </c>
      <c r="J86" s="135" t="s">
        <v>4373</v>
      </c>
      <c r="K86" s="135">
        <v>450.0</v>
      </c>
      <c r="L86" s="135">
        <v>400.0</v>
      </c>
      <c r="M86" s="143">
        <v>43756.0</v>
      </c>
    </row>
    <row r="87">
      <c r="A87" s="135">
        <v>85.0</v>
      </c>
      <c r="B87" s="135" t="s">
        <v>5201</v>
      </c>
      <c r="C87" s="135" t="s">
        <v>4362</v>
      </c>
      <c r="D87" s="135">
        <v>0.0</v>
      </c>
      <c r="E87" s="135">
        <v>250.0</v>
      </c>
      <c r="H87" s="135" t="s">
        <v>5203</v>
      </c>
      <c r="I87" s="142">
        <v>45399.07357638889</v>
      </c>
      <c r="J87" s="135" t="s">
        <v>4715</v>
      </c>
      <c r="K87" s="135">
        <v>800.0</v>
      </c>
      <c r="L87" s="135">
        <v>500.0</v>
      </c>
      <c r="M87" s="143">
        <v>42307.0</v>
      </c>
    </row>
    <row r="88">
      <c r="A88" s="135">
        <v>86.0</v>
      </c>
      <c r="B88" s="135" t="s">
        <v>5206</v>
      </c>
      <c r="C88" s="135" t="s">
        <v>4362</v>
      </c>
      <c r="D88" s="135">
        <v>2.0</v>
      </c>
      <c r="E88" s="135">
        <v>250.0</v>
      </c>
      <c r="H88" s="135" t="s">
        <v>4664</v>
      </c>
      <c r="I88" s="142">
        <v>45409.90692129629</v>
      </c>
      <c r="J88" s="135" t="s">
        <v>4674</v>
      </c>
      <c r="K88" s="135">
        <v>700.0</v>
      </c>
      <c r="L88" s="135">
        <v>8000.0</v>
      </c>
      <c r="M88" s="143">
        <v>42891.0</v>
      </c>
    </row>
    <row r="89">
      <c r="A89" s="135">
        <v>87.0</v>
      </c>
      <c r="B89" s="135" t="s">
        <v>5211</v>
      </c>
      <c r="C89" s="135" t="s">
        <v>4362</v>
      </c>
      <c r="D89" s="135">
        <v>9.0</v>
      </c>
      <c r="E89" s="135">
        <v>250.0</v>
      </c>
      <c r="F89" s="135">
        <v>0.35</v>
      </c>
      <c r="G89" s="135">
        <v>0.9</v>
      </c>
      <c r="H89" s="135" t="s">
        <v>5215</v>
      </c>
      <c r="I89" s="142">
        <v>45396.17297453704</v>
      </c>
      <c r="J89" s="135" t="s">
        <v>5217</v>
      </c>
      <c r="K89" s="135">
        <v>400.0</v>
      </c>
      <c r="L89" s="135">
        <v>70.0</v>
      </c>
      <c r="M89" s="143">
        <v>42249.0</v>
      </c>
    </row>
    <row r="90">
      <c r="A90" s="135">
        <v>88.0</v>
      </c>
      <c r="B90" s="135" t="s">
        <v>5219</v>
      </c>
      <c r="C90" s="135" t="s">
        <v>4362</v>
      </c>
      <c r="D90" s="135">
        <v>0.0</v>
      </c>
      <c r="E90" s="135">
        <v>250.0</v>
      </c>
      <c r="H90" s="135" t="s">
        <v>5201</v>
      </c>
      <c r="I90" s="142">
        <v>45413.09606481482</v>
      </c>
      <c r="J90" s="135" t="s">
        <v>4853</v>
      </c>
      <c r="K90" s="135">
        <v>800.0</v>
      </c>
      <c r="L90" s="135">
        <v>150.0</v>
      </c>
      <c r="M90" s="143">
        <v>43847.0</v>
      </c>
    </row>
    <row r="91">
      <c r="A91" s="135">
        <v>89.0</v>
      </c>
      <c r="B91" s="135" t="s">
        <v>5223</v>
      </c>
      <c r="C91" s="135" t="s">
        <v>4362</v>
      </c>
      <c r="D91" s="135">
        <v>1.0</v>
      </c>
      <c r="E91" s="135">
        <v>250.0</v>
      </c>
      <c r="H91" s="135" t="s">
        <v>5203</v>
      </c>
      <c r="I91" s="142">
        <v>45406.50010416667</v>
      </c>
      <c r="J91" s="135" t="s">
        <v>5002</v>
      </c>
      <c r="K91" s="135">
        <v>1200.0</v>
      </c>
      <c r="L91" s="135">
        <v>350.0</v>
      </c>
      <c r="M91" s="143">
        <v>43783.0</v>
      </c>
    </row>
    <row r="92">
      <c r="A92" s="135">
        <v>90.0</v>
      </c>
      <c r="B92" s="135" t="s">
        <v>5228</v>
      </c>
      <c r="C92" s="135" t="s">
        <v>4362</v>
      </c>
      <c r="D92" s="135">
        <v>0.0</v>
      </c>
      <c r="E92" s="135">
        <v>250.0</v>
      </c>
      <c r="G92" s="135">
        <v>0.32</v>
      </c>
      <c r="H92" s="135" t="s">
        <v>5229</v>
      </c>
      <c r="I92" s="142">
        <v>45415.14366898148</v>
      </c>
      <c r="J92" s="135" t="s">
        <v>5002</v>
      </c>
      <c r="K92" s="135">
        <v>450.0</v>
      </c>
      <c r="L92" s="135">
        <v>50.0</v>
      </c>
      <c r="M92" s="143">
        <v>42257.0</v>
      </c>
    </row>
    <row r="93">
      <c r="A93" s="135">
        <v>91.0</v>
      </c>
      <c r="B93" s="135" t="s">
        <v>5234</v>
      </c>
      <c r="C93" s="135" t="s">
        <v>4362</v>
      </c>
      <c r="D93" s="135">
        <v>1.0</v>
      </c>
      <c r="E93" s="135">
        <v>250.0</v>
      </c>
      <c r="H93" s="135" t="s">
        <v>4361</v>
      </c>
      <c r="I93" s="142">
        <v>45402.24219907408</v>
      </c>
      <c r="J93" s="135" t="s">
        <v>5002</v>
      </c>
      <c r="K93" s="135">
        <v>300.0</v>
      </c>
      <c r="L93" s="135">
        <v>4900.0</v>
      </c>
      <c r="M93" s="143">
        <v>42271.0</v>
      </c>
    </row>
    <row r="94">
      <c r="A94" s="135">
        <v>92.0</v>
      </c>
      <c r="B94" s="135" t="s">
        <v>5239</v>
      </c>
      <c r="C94" s="135" t="s">
        <v>4362</v>
      </c>
      <c r="D94" s="135">
        <v>0.0</v>
      </c>
      <c r="E94" s="135">
        <v>250.0</v>
      </c>
      <c r="G94" s="135">
        <v>0.51</v>
      </c>
      <c r="H94" s="135" t="s">
        <v>5239</v>
      </c>
      <c r="I94" s="142">
        <v>45402.57450231481</v>
      </c>
      <c r="J94" s="135" t="s">
        <v>4373</v>
      </c>
      <c r="K94" s="135">
        <v>900.0</v>
      </c>
      <c r="L94" s="135">
        <v>80.0</v>
      </c>
      <c r="M94" s="143">
        <v>42320.0</v>
      </c>
    </row>
    <row r="95">
      <c r="A95" s="135">
        <v>93.0</v>
      </c>
      <c r="B95" s="135" t="s">
        <v>5245</v>
      </c>
      <c r="C95" s="135" t="s">
        <v>4362</v>
      </c>
      <c r="D95" s="135">
        <v>4.0</v>
      </c>
      <c r="E95" s="135">
        <v>250.0</v>
      </c>
      <c r="H95" s="135" t="s">
        <v>5247</v>
      </c>
      <c r="I95" s="142">
        <v>45401.93479166667</v>
      </c>
      <c r="J95" s="135" t="s">
        <v>5155</v>
      </c>
      <c r="K95" s="135">
        <v>300.0</v>
      </c>
      <c r="L95" s="135">
        <v>100.0</v>
      </c>
      <c r="M95" s="143">
        <v>44366.0</v>
      </c>
    </row>
    <row r="96">
      <c r="A96" s="135">
        <v>94.0</v>
      </c>
      <c r="B96" s="135" t="s">
        <v>5250</v>
      </c>
      <c r="C96" s="135" t="s">
        <v>4362</v>
      </c>
      <c r="D96" s="135">
        <v>3.0</v>
      </c>
      <c r="E96" s="135">
        <v>250.0</v>
      </c>
      <c r="H96" s="135" t="s">
        <v>4829</v>
      </c>
      <c r="I96" s="142">
        <v>45418.01604166667</v>
      </c>
      <c r="J96" s="135" t="s">
        <v>4768</v>
      </c>
      <c r="K96" s="135">
        <v>1100.0</v>
      </c>
      <c r="L96" s="135">
        <v>150.0</v>
      </c>
      <c r="M96" s="143">
        <v>43637.0</v>
      </c>
    </row>
    <row r="97">
      <c r="A97" s="135">
        <v>95.0</v>
      </c>
      <c r="B97" s="135" t="s">
        <v>5257</v>
      </c>
      <c r="C97" s="135" t="s">
        <v>4362</v>
      </c>
      <c r="D97" s="135">
        <v>0.0</v>
      </c>
      <c r="E97" s="135">
        <v>250.0</v>
      </c>
      <c r="H97" s="135" t="s">
        <v>5258</v>
      </c>
      <c r="I97" s="142">
        <v>45404.09752314815</v>
      </c>
      <c r="J97" s="135" t="s">
        <v>2100</v>
      </c>
      <c r="K97" s="135">
        <v>600.0</v>
      </c>
      <c r="L97" s="135">
        <v>20.0</v>
      </c>
      <c r="M97" s="143">
        <v>43844.0</v>
      </c>
    </row>
    <row r="98">
      <c r="A98" s="135">
        <v>96.0</v>
      </c>
      <c r="B98" s="135" t="s">
        <v>5261</v>
      </c>
      <c r="C98" s="135" t="s">
        <v>4362</v>
      </c>
      <c r="D98" s="135">
        <v>0.0</v>
      </c>
      <c r="E98" s="135">
        <v>200.0</v>
      </c>
      <c r="H98" s="135" t="s">
        <v>4989</v>
      </c>
      <c r="I98" s="142">
        <v>45401.83592592592</v>
      </c>
      <c r="J98" s="135" t="s">
        <v>4992</v>
      </c>
      <c r="K98" s="135">
        <v>250.0</v>
      </c>
      <c r="L98" s="135">
        <v>350.0</v>
      </c>
      <c r="M98" s="143">
        <v>42276.0</v>
      </c>
    </row>
    <row r="99">
      <c r="A99" s="135">
        <v>97.0</v>
      </c>
      <c r="B99" s="135" t="s">
        <v>5269</v>
      </c>
      <c r="C99" s="135" t="s">
        <v>4362</v>
      </c>
      <c r="D99" s="135">
        <v>5.0</v>
      </c>
      <c r="E99" s="135">
        <v>200.0</v>
      </c>
      <c r="H99" s="135" t="s">
        <v>5269</v>
      </c>
      <c r="I99" s="142">
        <v>45407.3590625</v>
      </c>
      <c r="J99" s="135" t="s">
        <v>5155</v>
      </c>
      <c r="K99" s="135">
        <v>200.0</v>
      </c>
      <c r="L99" s="135">
        <v>70.0</v>
      </c>
      <c r="M99" s="143">
        <v>44402.0</v>
      </c>
    </row>
    <row r="100">
      <c r="A100" s="135">
        <v>98.0</v>
      </c>
      <c r="B100" s="135" t="s">
        <v>5166</v>
      </c>
      <c r="C100" s="135" t="s">
        <v>4362</v>
      </c>
      <c r="D100" s="135">
        <v>0.0</v>
      </c>
      <c r="E100" s="135">
        <v>200.0</v>
      </c>
      <c r="H100" s="135" t="s">
        <v>5273</v>
      </c>
      <c r="I100" s="142">
        <v>45401.71635416667</v>
      </c>
      <c r="J100" s="135" t="s">
        <v>4674</v>
      </c>
      <c r="K100" s="135">
        <v>350.0</v>
      </c>
      <c r="L100" s="135">
        <v>600.0</v>
      </c>
      <c r="M100" s="143">
        <v>42505.0</v>
      </c>
    </row>
    <row r="101">
      <c r="A101" s="135">
        <v>99.0</v>
      </c>
      <c r="B101" s="135" t="s">
        <v>5279</v>
      </c>
      <c r="C101" s="135" t="s">
        <v>4362</v>
      </c>
      <c r="D101" s="135">
        <v>4.0</v>
      </c>
      <c r="E101" s="135">
        <v>200.0</v>
      </c>
      <c r="H101" s="135" t="s">
        <v>5279</v>
      </c>
      <c r="I101" s="142">
        <v>45410.50262731482</v>
      </c>
      <c r="J101" s="135" t="s">
        <v>4373</v>
      </c>
      <c r="K101" s="135">
        <v>200.0</v>
      </c>
      <c r="L101" s="135">
        <v>100.0</v>
      </c>
      <c r="M101" s="143">
        <v>44759.0</v>
      </c>
    </row>
    <row r="102">
      <c r="A102" s="135">
        <v>100.0</v>
      </c>
      <c r="B102" s="135" t="s">
        <v>5283</v>
      </c>
      <c r="C102" s="135" t="s">
        <v>4362</v>
      </c>
      <c r="D102" s="135">
        <v>4.0</v>
      </c>
      <c r="E102" s="135">
        <v>200.0</v>
      </c>
      <c r="G102" s="135">
        <v>0.26</v>
      </c>
      <c r="H102" s="135" t="s">
        <v>4928</v>
      </c>
      <c r="I102" s="142">
        <v>45407.53481481481</v>
      </c>
      <c r="J102" s="135" t="s">
        <v>4768</v>
      </c>
      <c r="K102" s="135">
        <v>300.0</v>
      </c>
      <c r="L102" s="135">
        <v>100.0</v>
      </c>
      <c r="M102" s="143">
        <v>42263.0</v>
      </c>
    </row>
    <row r="103">
      <c r="A103" s="135">
        <v>101.0</v>
      </c>
      <c r="B103" s="135" t="s">
        <v>5291</v>
      </c>
      <c r="C103" s="135" t="s">
        <v>4362</v>
      </c>
      <c r="D103" s="135">
        <v>1.0</v>
      </c>
      <c r="E103" s="135">
        <v>200.0</v>
      </c>
      <c r="F103" s="135">
        <v>0.08</v>
      </c>
      <c r="H103" s="135" t="s">
        <v>4361</v>
      </c>
      <c r="I103" s="142">
        <v>45417.664351851854</v>
      </c>
      <c r="J103" s="135" t="s">
        <v>4373</v>
      </c>
      <c r="K103" s="135">
        <v>1200.0</v>
      </c>
      <c r="L103" s="135">
        <v>4600.0</v>
      </c>
      <c r="M103" s="143">
        <v>42459.0</v>
      </c>
    </row>
    <row r="104">
      <c r="A104" s="135">
        <v>102.0</v>
      </c>
      <c r="B104" s="135" t="s">
        <v>5299</v>
      </c>
      <c r="C104" s="135" t="s">
        <v>4362</v>
      </c>
      <c r="D104" s="135">
        <v>6.0</v>
      </c>
      <c r="E104" s="135">
        <v>200.0</v>
      </c>
      <c r="H104" s="135" t="s">
        <v>5173</v>
      </c>
      <c r="I104" s="142">
        <v>45410.634780092594</v>
      </c>
      <c r="J104" s="135" t="s">
        <v>4373</v>
      </c>
      <c r="K104" s="135">
        <v>300.0</v>
      </c>
      <c r="L104" s="135">
        <v>1300.0</v>
      </c>
      <c r="M104" s="143">
        <v>42304.0</v>
      </c>
    </row>
    <row r="105">
      <c r="A105" s="135">
        <v>103.0</v>
      </c>
      <c r="B105" s="135" t="s">
        <v>5305</v>
      </c>
      <c r="C105" s="135" t="s">
        <v>4362</v>
      </c>
      <c r="D105" s="135">
        <v>0.0</v>
      </c>
      <c r="E105" s="135">
        <v>200.0</v>
      </c>
      <c r="F105" s="135">
        <v>0.35</v>
      </c>
      <c r="H105" s="135" t="s">
        <v>4385</v>
      </c>
      <c r="I105" s="142">
        <v>45417.51917824074</v>
      </c>
      <c r="J105" s="135" t="s">
        <v>5308</v>
      </c>
      <c r="K105" s="135">
        <v>250.0</v>
      </c>
      <c r="L105" s="135">
        <v>1100.0</v>
      </c>
      <c r="M105" s="143">
        <v>42256.0</v>
      </c>
    </row>
    <row r="106">
      <c r="A106" s="135">
        <v>104.0</v>
      </c>
      <c r="B106" s="135" t="s">
        <v>5310</v>
      </c>
      <c r="C106" s="135" t="s">
        <v>4362</v>
      </c>
      <c r="D106" s="135">
        <v>3.0</v>
      </c>
      <c r="E106" s="135">
        <v>200.0</v>
      </c>
      <c r="G106" s="135">
        <v>0.38</v>
      </c>
      <c r="H106" s="135" t="s">
        <v>5007</v>
      </c>
      <c r="I106" s="142">
        <v>45405.73541666667</v>
      </c>
      <c r="J106" s="135" t="s">
        <v>4912</v>
      </c>
      <c r="K106" s="135">
        <v>450.0</v>
      </c>
      <c r="L106" s="135">
        <v>3700.0</v>
      </c>
      <c r="M106" s="143">
        <v>42275.0</v>
      </c>
    </row>
    <row r="107">
      <c r="A107" s="135">
        <v>105.0</v>
      </c>
      <c r="B107" s="135" t="s">
        <v>5320</v>
      </c>
      <c r="C107" s="135" t="s">
        <v>4362</v>
      </c>
      <c r="D107" s="135">
        <v>1.0</v>
      </c>
      <c r="E107" s="135">
        <v>200.0</v>
      </c>
      <c r="H107" s="135" t="s">
        <v>4829</v>
      </c>
      <c r="I107" s="142">
        <v>45405.65920138889</v>
      </c>
      <c r="J107" s="135" t="s">
        <v>5002</v>
      </c>
      <c r="K107" s="135">
        <v>800.0</v>
      </c>
      <c r="L107" s="135">
        <v>600.0</v>
      </c>
      <c r="M107" s="143">
        <v>43915.0</v>
      </c>
    </row>
    <row r="108">
      <c r="A108" s="135">
        <v>106.0</v>
      </c>
      <c r="B108" s="135" t="s">
        <v>5324</v>
      </c>
      <c r="C108" s="135" t="s">
        <v>4362</v>
      </c>
      <c r="D108" s="135">
        <v>0.0</v>
      </c>
      <c r="E108" s="135">
        <v>200.0</v>
      </c>
      <c r="H108" s="135" t="s">
        <v>5040</v>
      </c>
      <c r="I108" s="142">
        <v>45405.755740740744</v>
      </c>
      <c r="J108" s="135" t="s">
        <v>4373</v>
      </c>
      <c r="K108" s="135">
        <v>250.0</v>
      </c>
      <c r="L108" s="135">
        <v>1100.0</v>
      </c>
      <c r="M108" s="143">
        <v>42264.0</v>
      </c>
    </row>
    <row r="109">
      <c r="A109" s="135">
        <v>107.0</v>
      </c>
      <c r="B109" s="135" t="s">
        <v>5329</v>
      </c>
      <c r="C109" s="135" t="s">
        <v>4362</v>
      </c>
      <c r="D109" s="135">
        <v>9.0</v>
      </c>
      <c r="E109" s="135">
        <v>200.0</v>
      </c>
      <c r="H109" s="135" t="s">
        <v>4664</v>
      </c>
      <c r="I109" s="142">
        <v>45411.410520833335</v>
      </c>
      <c r="J109" s="135" t="s">
        <v>5002</v>
      </c>
      <c r="K109" s="135">
        <v>400.0</v>
      </c>
      <c r="L109" s="135">
        <v>7500.0</v>
      </c>
      <c r="M109" s="143">
        <v>42277.0</v>
      </c>
    </row>
    <row r="110">
      <c r="A110" s="135">
        <v>108.0</v>
      </c>
      <c r="B110" s="135" t="s">
        <v>5335</v>
      </c>
      <c r="C110" s="135" t="s">
        <v>4362</v>
      </c>
      <c r="D110" s="135">
        <v>0.0</v>
      </c>
      <c r="E110" s="135">
        <v>200.0</v>
      </c>
      <c r="G110" s="135">
        <v>0.33</v>
      </c>
      <c r="H110" s="135" t="s">
        <v>5338</v>
      </c>
      <c r="I110" s="142">
        <v>45415.352858796294</v>
      </c>
      <c r="J110" s="135" t="s">
        <v>4373</v>
      </c>
      <c r="K110" s="135">
        <v>250.0</v>
      </c>
      <c r="L110" s="135">
        <v>450.0</v>
      </c>
      <c r="M110" s="143">
        <v>42263.0</v>
      </c>
    </row>
    <row r="111">
      <c r="A111" s="135">
        <v>109.0</v>
      </c>
      <c r="B111" s="135" t="s">
        <v>5342</v>
      </c>
      <c r="C111" s="135" t="s">
        <v>4362</v>
      </c>
      <c r="D111" s="135">
        <v>1.0</v>
      </c>
      <c r="E111" s="135">
        <v>200.0</v>
      </c>
      <c r="F111" s="135">
        <v>0.5</v>
      </c>
      <c r="G111" s="135">
        <v>0.5</v>
      </c>
      <c r="H111" s="135" t="s">
        <v>5342</v>
      </c>
      <c r="I111" s="142">
        <v>45400.17172453704</v>
      </c>
      <c r="J111" s="135" t="s">
        <v>5348</v>
      </c>
      <c r="K111" s="135">
        <v>400.0</v>
      </c>
      <c r="L111" s="135">
        <v>20.0</v>
      </c>
      <c r="M111" s="143">
        <v>42255.0</v>
      </c>
    </row>
    <row r="112">
      <c r="A112" s="135">
        <v>110.0</v>
      </c>
      <c r="B112" s="135" t="s">
        <v>5351</v>
      </c>
      <c r="C112" s="135" t="s">
        <v>4362</v>
      </c>
      <c r="D112" s="135">
        <v>0.0</v>
      </c>
      <c r="E112" s="135">
        <v>200.0</v>
      </c>
      <c r="G112" s="135">
        <v>0.2</v>
      </c>
      <c r="H112" s="135" t="s">
        <v>5351</v>
      </c>
      <c r="I112" s="142">
        <v>45412.55814814815</v>
      </c>
      <c r="J112" s="135" t="s">
        <v>4373</v>
      </c>
      <c r="K112" s="135">
        <v>250.0</v>
      </c>
      <c r="L112" s="135">
        <v>20.0</v>
      </c>
      <c r="M112" s="143">
        <v>42262.0</v>
      </c>
    </row>
    <row r="113">
      <c r="A113" s="135">
        <v>111.0</v>
      </c>
      <c r="B113" s="135" t="s">
        <v>5358</v>
      </c>
      <c r="C113" s="135" t="s">
        <v>4362</v>
      </c>
      <c r="D113" s="135">
        <v>0.0</v>
      </c>
      <c r="E113" s="135">
        <v>200.0</v>
      </c>
      <c r="G113" s="135">
        <v>0.47</v>
      </c>
      <c r="H113" s="135" t="s">
        <v>4682</v>
      </c>
      <c r="I113" s="142">
        <v>45402.94818287037</v>
      </c>
      <c r="J113" s="135" t="s">
        <v>4373</v>
      </c>
      <c r="K113" s="135">
        <v>450.0</v>
      </c>
      <c r="L113" s="135">
        <v>900.0</v>
      </c>
      <c r="M113" s="143">
        <v>42279.0</v>
      </c>
    </row>
    <row r="114">
      <c r="A114" s="135">
        <v>112.0</v>
      </c>
      <c r="B114" s="135" t="s">
        <v>5366</v>
      </c>
      <c r="C114" s="135" t="s">
        <v>4362</v>
      </c>
      <c r="D114" s="135">
        <v>0.0</v>
      </c>
      <c r="E114" s="135">
        <v>200.0</v>
      </c>
      <c r="G114" s="135">
        <v>0.32</v>
      </c>
      <c r="H114" s="135" t="s">
        <v>5370</v>
      </c>
      <c r="I114" s="142">
        <v>45409.39810185185</v>
      </c>
      <c r="J114" s="135" t="s">
        <v>4373</v>
      </c>
      <c r="K114" s="135">
        <v>300.0</v>
      </c>
      <c r="L114" s="135">
        <v>80.0</v>
      </c>
      <c r="M114" s="143">
        <v>42264.0</v>
      </c>
    </row>
    <row r="115">
      <c r="A115" s="135">
        <v>113.0</v>
      </c>
      <c r="B115" s="135" t="s">
        <v>5374</v>
      </c>
      <c r="C115" s="135" t="s">
        <v>4362</v>
      </c>
      <c r="D115" s="135">
        <v>1.0</v>
      </c>
      <c r="E115" s="135">
        <v>200.0</v>
      </c>
      <c r="H115" s="135" t="s">
        <v>5374</v>
      </c>
      <c r="I115" s="142">
        <v>45405.47243055556</v>
      </c>
      <c r="J115" s="135" t="s">
        <v>4880</v>
      </c>
      <c r="K115" s="135">
        <v>500.0</v>
      </c>
      <c r="L115" s="135">
        <v>150.0</v>
      </c>
      <c r="M115" s="143">
        <v>43433.0</v>
      </c>
    </row>
    <row r="116">
      <c r="A116" s="135">
        <v>114.0</v>
      </c>
      <c r="B116" s="135" t="s">
        <v>5379</v>
      </c>
      <c r="C116" s="135" t="s">
        <v>4362</v>
      </c>
      <c r="D116" s="135">
        <v>4.0</v>
      </c>
      <c r="E116" s="135">
        <v>200.0</v>
      </c>
      <c r="G116" s="135">
        <v>0.28</v>
      </c>
      <c r="H116" s="135" t="s">
        <v>4361</v>
      </c>
      <c r="I116" s="142">
        <v>45401.1205787037</v>
      </c>
      <c r="J116" s="135" t="s">
        <v>5384</v>
      </c>
      <c r="K116" s="135">
        <v>250.0</v>
      </c>
      <c r="L116" s="135">
        <v>4900.0</v>
      </c>
      <c r="M116" s="143">
        <v>42254.0</v>
      </c>
    </row>
    <row r="117">
      <c r="A117" s="135">
        <v>115.0</v>
      </c>
      <c r="B117" s="135" t="s">
        <v>5388</v>
      </c>
      <c r="C117" s="135" t="s">
        <v>4362</v>
      </c>
      <c r="D117" s="135">
        <v>0.0</v>
      </c>
      <c r="E117" s="135">
        <v>200.0</v>
      </c>
      <c r="G117" s="135">
        <v>0.51</v>
      </c>
      <c r="H117" s="135" t="s">
        <v>5388</v>
      </c>
      <c r="I117" s="142">
        <v>45404.13873842593</v>
      </c>
      <c r="J117" s="135" t="s">
        <v>4880</v>
      </c>
      <c r="K117" s="135">
        <v>400.0</v>
      </c>
      <c r="L117" s="135">
        <v>100.0</v>
      </c>
      <c r="M117" s="143">
        <v>42257.0</v>
      </c>
    </row>
    <row r="118">
      <c r="A118" s="135">
        <v>116.0</v>
      </c>
      <c r="B118" s="135" t="s">
        <v>5395</v>
      </c>
      <c r="C118" s="135" t="s">
        <v>4362</v>
      </c>
      <c r="D118" s="135">
        <v>2.0</v>
      </c>
      <c r="E118" s="135">
        <v>200.0</v>
      </c>
      <c r="F118" s="135">
        <v>0.6</v>
      </c>
      <c r="H118" s="135" t="s">
        <v>5402</v>
      </c>
      <c r="I118" s="142">
        <v>45405.046956018516</v>
      </c>
      <c r="J118" s="135" t="s">
        <v>4715</v>
      </c>
      <c r="K118" s="135">
        <v>200.0</v>
      </c>
      <c r="L118" s="135">
        <v>900.0</v>
      </c>
      <c r="M118" s="143">
        <v>44758.0</v>
      </c>
    </row>
    <row r="119">
      <c r="A119" s="135">
        <v>117.0</v>
      </c>
      <c r="B119" s="135" t="s">
        <v>5405</v>
      </c>
      <c r="C119" s="135" t="s">
        <v>4362</v>
      </c>
      <c r="D119" s="135">
        <v>7.0</v>
      </c>
      <c r="E119" s="135">
        <v>200.0</v>
      </c>
      <c r="H119" s="135" t="s">
        <v>5409</v>
      </c>
      <c r="I119" s="142">
        <v>45416.0434837963</v>
      </c>
      <c r="J119" s="135" t="s">
        <v>4373</v>
      </c>
      <c r="K119" s="135">
        <v>200.0</v>
      </c>
      <c r="L119" s="135">
        <v>800.0</v>
      </c>
      <c r="M119" s="143">
        <v>44513.0</v>
      </c>
    </row>
    <row r="120">
      <c r="A120" s="135">
        <v>118.0</v>
      </c>
      <c r="B120" s="135" t="s">
        <v>5412</v>
      </c>
      <c r="C120" s="135" t="s">
        <v>4362</v>
      </c>
      <c r="D120" s="135">
        <v>2.0</v>
      </c>
      <c r="E120" s="135">
        <v>200.0</v>
      </c>
      <c r="H120" s="135" t="s">
        <v>5007</v>
      </c>
      <c r="I120" s="142">
        <v>45418.13313657408</v>
      </c>
      <c r="J120" s="135" t="s">
        <v>5418</v>
      </c>
      <c r="K120" s="135">
        <v>1100.0</v>
      </c>
      <c r="L120" s="135">
        <v>3600.0</v>
      </c>
      <c r="M120" s="143">
        <v>43113.0</v>
      </c>
    </row>
    <row r="121">
      <c r="A121" s="135">
        <v>119.0</v>
      </c>
      <c r="B121" s="135" t="s">
        <v>5420</v>
      </c>
      <c r="C121" s="135" t="s">
        <v>4362</v>
      </c>
      <c r="D121" s="135">
        <v>0.0</v>
      </c>
      <c r="E121" s="135">
        <v>200.0</v>
      </c>
      <c r="F121" s="135">
        <v>0.02</v>
      </c>
      <c r="G121" s="135">
        <v>0.43</v>
      </c>
      <c r="H121" s="135" t="s">
        <v>5388</v>
      </c>
      <c r="I121" s="142">
        <v>45399.0237037037</v>
      </c>
      <c r="J121" s="135" t="s">
        <v>4373</v>
      </c>
      <c r="K121" s="135">
        <v>400.0</v>
      </c>
      <c r="L121" s="135">
        <v>100.0</v>
      </c>
      <c r="M121" s="143">
        <v>42255.0</v>
      </c>
    </row>
    <row r="122">
      <c r="A122" s="135">
        <v>120.0</v>
      </c>
      <c r="B122" s="135" t="s">
        <v>5428</v>
      </c>
      <c r="C122" s="135" t="s">
        <v>4362</v>
      </c>
      <c r="D122" s="135">
        <v>0.0</v>
      </c>
      <c r="E122" s="135">
        <v>200.0</v>
      </c>
      <c r="G122" s="135">
        <v>0.26</v>
      </c>
      <c r="H122" s="135" t="s">
        <v>5203</v>
      </c>
      <c r="I122" s="142">
        <v>45398.14891203704</v>
      </c>
      <c r="J122" s="135" t="s">
        <v>4373</v>
      </c>
      <c r="K122" s="135">
        <v>800.0</v>
      </c>
      <c r="L122" s="135">
        <v>100.0</v>
      </c>
      <c r="M122" s="143">
        <v>42248.0</v>
      </c>
    </row>
    <row r="123">
      <c r="A123" s="135">
        <v>121.0</v>
      </c>
      <c r="B123" s="135" t="s">
        <v>5436</v>
      </c>
      <c r="C123" s="135" t="s">
        <v>4362</v>
      </c>
      <c r="D123" s="135">
        <v>0.0</v>
      </c>
      <c r="E123" s="135">
        <v>200.0</v>
      </c>
      <c r="G123" s="135">
        <v>0.32</v>
      </c>
      <c r="H123" s="135" t="s">
        <v>5439</v>
      </c>
      <c r="I123" s="142">
        <v>45400.65688657408</v>
      </c>
      <c r="J123" s="135" t="s">
        <v>5441</v>
      </c>
      <c r="K123" s="135">
        <v>450.0</v>
      </c>
      <c r="L123" s="135">
        <v>50.0</v>
      </c>
      <c r="M123" s="143">
        <v>42286.0</v>
      </c>
    </row>
    <row r="124">
      <c r="A124" s="135">
        <v>122.0</v>
      </c>
      <c r="B124" s="135" t="s">
        <v>5445</v>
      </c>
      <c r="C124" s="135" t="s">
        <v>4362</v>
      </c>
      <c r="D124" s="135">
        <v>1.0</v>
      </c>
      <c r="E124" s="135">
        <v>200.0</v>
      </c>
      <c r="H124" s="135" t="s">
        <v>5445</v>
      </c>
      <c r="I124" s="142">
        <v>45401.57325231482</v>
      </c>
      <c r="J124" s="135" t="s">
        <v>4373</v>
      </c>
      <c r="K124" s="135">
        <v>200.0</v>
      </c>
      <c r="L124" s="135">
        <v>60.0</v>
      </c>
      <c r="M124" s="143">
        <v>44395.0</v>
      </c>
    </row>
    <row r="125">
      <c r="A125" s="135">
        <v>123.0</v>
      </c>
      <c r="B125" s="135" t="s">
        <v>5452</v>
      </c>
      <c r="C125" s="135" t="s">
        <v>4362</v>
      </c>
      <c r="E125" s="135">
        <v>200.0</v>
      </c>
      <c r="K125" s="135">
        <v>200.0</v>
      </c>
      <c r="M125" s="143">
        <v>44743.0</v>
      </c>
    </row>
    <row r="126">
      <c r="A126" s="135">
        <v>124.0</v>
      </c>
      <c r="B126" s="135" t="s">
        <v>5454</v>
      </c>
      <c r="C126" s="135" t="s">
        <v>4362</v>
      </c>
      <c r="D126" s="135">
        <v>0.0</v>
      </c>
      <c r="E126" s="135">
        <v>150.0</v>
      </c>
      <c r="H126" s="135" t="s">
        <v>5454</v>
      </c>
      <c r="I126" s="142">
        <v>45412.3208912037</v>
      </c>
      <c r="J126" s="135" t="s">
        <v>4768</v>
      </c>
      <c r="K126" s="135">
        <v>300.0</v>
      </c>
      <c r="L126" s="135">
        <v>100.0</v>
      </c>
      <c r="M126" s="143">
        <v>43752.0</v>
      </c>
    </row>
    <row r="127">
      <c r="A127" s="135">
        <v>125.0</v>
      </c>
      <c r="B127" s="135" t="s">
        <v>5461</v>
      </c>
      <c r="C127" s="135" t="s">
        <v>4362</v>
      </c>
      <c r="D127" s="135">
        <v>4.0</v>
      </c>
      <c r="E127" s="135">
        <v>150.0</v>
      </c>
      <c r="H127" s="135" t="s">
        <v>5465</v>
      </c>
      <c r="I127" s="142">
        <v>45409.21865740741</v>
      </c>
      <c r="J127" s="135" t="s">
        <v>2100</v>
      </c>
      <c r="K127" s="135">
        <v>150.0</v>
      </c>
      <c r="L127" s="135">
        <v>900.0</v>
      </c>
      <c r="M127" s="143">
        <v>44755.0</v>
      </c>
    </row>
    <row r="128">
      <c r="A128" s="135">
        <v>126.0</v>
      </c>
      <c r="B128" s="135" t="s">
        <v>5470</v>
      </c>
      <c r="C128" s="135" t="s">
        <v>4362</v>
      </c>
      <c r="D128" s="135">
        <v>3.0</v>
      </c>
      <c r="E128" s="135">
        <v>150.0</v>
      </c>
      <c r="G128" s="135">
        <v>0.92</v>
      </c>
      <c r="H128" s="135" t="s">
        <v>5474</v>
      </c>
      <c r="I128" s="142">
        <v>45408.704097222224</v>
      </c>
      <c r="J128" s="135" t="s">
        <v>5476</v>
      </c>
      <c r="K128" s="135">
        <v>300.0</v>
      </c>
      <c r="L128" s="135">
        <v>600.0</v>
      </c>
      <c r="M128" s="143">
        <v>42332.0</v>
      </c>
    </row>
    <row r="129">
      <c r="A129" s="135">
        <v>127.0</v>
      </c>
      <c r="B129" s="135" t="s">
        <v>5480</v>
      </c>
      <c r="C129" s="135" t="s">
        <v>4362</v>
      </c>
      <c r="D129" s="135">
        <v>1.0</v>
      </c>
      <c r="E129" s="135">
        <v>150.0</v>
      </c>
      <c r="H129" s="135" t="s">
        <v>5485</v>
      </c>
      <c r="I129" s="142">
        <v>45408.29987268519</v>
      </c>
      <c r="J129" s="135" t="s">
        <v>4373</v>
      </c>
      <c r="K129" s="135">
        <v>150.0</v>
      </c>
      <c r="L129" s="135">
        <v>600.0</v>
      </c>
      <c r="M129" s="143">
        <v>44747.0</v>
      </c>
    </row>
    <row r="130">
      <c r="A130" s="135">
        <v>128.0</v>
      </c>
      <c r="B130" s="135" t="s">
        <v>5489</v>
      </c>
      <c r="C130" s="135" t="s">
        <v>4362</v>
      </c>
      <c r="E130" s="135">
        <v>150.0</v>
      </c>
      <c r="K130" s="135">
        <v>150.0</v>
      </c>
      <c r="M130" s="143">
        <v>45225.0</v>
      </c>
    </row>
    <row r="131">
      <c r="A131" s="135">
        <v>129.0</v>
      </c>
      <c r="B131" s="135" t="s">
        <v>5495</v>
      </c>
      <c r="C131" s="135" t="s">
        <v>4362</v>
      </c>
      <c r="D131" s="135">
        <v>0.0</v>
      </c>
      <c r="E131" s="135">
        <v>150.0</v>
      </c>
      <c r="H131" s="135" t="s">
        <v>5495</v>
      </c>
      <c r="I131" s="142">
        <v>45411.11524305555</v>
      </c>
      <c r="J131" s="135" t="s">
        <v>5502</v>
      </c>
      <c r="K131" s="135">
        <v>150.0</v>
      </c>
      <c r="L131" s="135">
        <v>350.0</v>
      </c>
      <c r="M131" s="143">
        <v>44753.0</v>
      </c>
    </row>
    <row r="132">
      <c r="A132" s="135">
        <v>130.0</v>
      </c>
      <c r="B132" s="135" t="s">
        <v>5505</v>
      </c>
      <c r="C132" s="135" t="s">
        <v>4362</v>
      </c>
      <c r="D132" s="135">
        <v>0.0</v>
      </c>
      <c r="E132" s="135">
        <v>150.0</v>
      </c>
      <c r="G132" s="135">
        <v>0.39</v>
      </c>
      <c r="H132" s="135" t="s">
        <v>5507</v>
      </c>
      <c r="I132" s="142">
        <v>45405.323125</v>
      </c>
      <c r="J132" s="135" t="s">
        <v>4880</v>
      </c>
      <c r="K132" s="135">
        <v>300.0</v>
      </c>
      <c r="L132" s="135">
        <v>250.0</v>
      </c>
      <c r="M132" s="143">
        <v>42254.0</v>
      </c>
    </row>
    <row r="133">
      <c r="A133" s="135">
        <v>131.0</v>
      </c>
      <c r="B133" s="135" t="s">
        <v>5514</v>
      </c>
      <c r="C133" s="135" t="s">
        <v>4362</v>
      </c>
      <c r="D133" s="135">
        <v>1.0</v>
      </c>
      <c r="E133" s="135">
        <v>150.0</v>
      </c>
      <c r="F133" s="135">
        <v>0.45</v>
      </c>
      <c r="G133" s="135">
        <v>0.64</v>
      </c>
      <c r="H133" s="135" t="s">
        <v>5519</v>
      </c>
      <c r="I133" s="142">
        <v>45409.64596064815</v>
      </c>
      <c r="J133" s="135" t="s">
        <v>4880</v>
      </c>
      <c r="K133" s="135">
        <v>250.0</v>
      </c>
      <c r="L133" s="135">
        <v>300.0</v>
      </c>
      <c r="M133" s="143">
        <v>42278.0</v>
      </c>
    </row>
    <row r="134">
      <c r="A134" s="135">
        <v>132.0</v>
      </c>
      <c r="B134" s="135" t="s">
        <v>5521</v>
      </c>
      <c r="C134" s="135" t="s">
        <v>4362</v>
      </c>
      <c r="D134" s="135">
        <v>1.0</v>
      </c>
      <c r="E134" s="135">
        <v>150.0</v>
      </c>
      <c r="H134" s="135" t="s">
        <v>5524</v>
      </c>
      <c r="I134" s="142">
        <v>45417.40493055555</v>
      </c>
      <c r="J134" s="135" t="s">
        <v>4880</v>
      </c>
      <c r="K134" s="135">
        <v>150.0</v>
      </c>
      <c r="L134" s="135">
        <v>10.0</v>
      </c>
      <c r="M134" s="143">
        <v>44745.0</v>
      </c>
    </row>
    <row r="135">
      <c r="A135" s="135">
        <v>133.0</v>
      </c>
      <c r="B135" s="135" t="s">
        <v>5530</v>
      </c>
      <c r="C135" s="135" t="s">
        <v>4362</v>
      </c>
      <c r="D135" s="135">
        <v>3.0</v>
      </c>
      <c r="E135" s="135">
        <v>150.0</v>
      </c>
      <c r="H135" s="135" t="s">
        <v>5532</v>
      </c>
      <c r="I135" s="142">
        <v>45415.90033564815</v>
      </c>
      <c r="J135" s="135" t="s">
        <v>5533</v>
      </c>
      <c r="K135" s="135">
        <v>150.0</v>
      </c>
      <c r="L135" s="135">
        <v>300.0</v>
      </c>
      <c r="M135" s="143">
        <v>44702.0</v>
      </c>
    </row>
    <row r="136">
      <c r="A136" s="135">
        <v>134.0</v>
      </c>
      <c r="B136" s="135" t="s">
        <v>5538</v>
      </c>
      <c r="C136" s="135" t="s">
        <v>4362</v>
      </c>
      <c r="D136" s="135">
        <v>0.0</v>
      </c>
      <c r="E136" s="135">
        <v>150.0</v>
      </c>
      <c r="H136" s="135" t="s">
        <v>5538</v>
      </c>
      <c r="I136" s="142">
        <v>45412.902094907404</v>
      </c>
      <c r="J136" s="135" t="s">
        <v>5112</v>
      </c>
      <c r="K136" s="135">
        <v>150.0</v>
      </c>
      <c r="L136" s="135">
        <v>150.0</v>
      </c>
      <c r="M136" s="143">
        <v>44966.0</v>
      </c>
    </row>
    <row r="137">
      <c r="A137" s="135">
        <v>135.0</v>
      </c>
      <c r="B137" s="135" t="s">
        <v>5545</v>
      </c>
      <c r="C137" s="135" t="s">
        <v>4362</v>
      </c>
      <c r="D137" s="135">
        <v>1.0</v>
      </c>
      <c r="E137" s="135">
        <v>150.0</v>
      </c>
      <c r="H137" s="135" t="s">
        <v>5548</v>
      </c>
      <c r="I137" s="142">
        <v>45411.81275462963</v>
      </c>
      <c r="J137" s="135" t="s">
        <v>4373</v>
      </c>
      <c r="K137" s="135">
        <v>400.0</v>
      </c>
      <c r="L137" s="135">
        <v>600.0</v>
      </c>
      <c r="M137" s="143">
        <v>42379.0</v>
      </c>
    </row>
    <row r="138">
      <c r="A138" s="135">
        <v>136.0</v>
      </c>
      <c r="B138" s="135" t="s">
        <v>5551</v>
      </c>
      <c r="C138" s="135" t="s">
        <v>4362</v>
      </c>
      <c r="D138" s="135">
        <v>0.0</v>
      </c>
      <c r="E138" s="135">
        <v>150.0</v>
      </c>
      <c r="H138" s="135" t="s">
        <v>5551</v>
      </c>
      <c r="I138" s="142">
        <v>45416.487349537034</v>
      </c>
      <c r="J138" s="135" t="s">
        <v>2100</v>
      </c>
      <c r="K138" s="135">
        <v>150.0</v>
      </c>
      <c r="L138" s="135">
        <v>100.0</v>
      </c>
      <c r="M138" s="143">
        <v>44356.0</v>
      </c>
    </row>
    <row r="139">
      <c r="A139" s="135">
        <v>137.0</v>
      </c>
      <c r="B139" s="135" t="s">
        <v>5557</v>
      </c>
      <c r="C139" s="135" t="s">
        <v>4362</v>
      </c>
      <c r="D139" s="135">
        <v>3.0</v>
      </c>
      <c r="E139" s="135">
        <v>150.0</v>
      </c>
      <c r="H139" s="135" t="s">
        <v>4664</v>
      </c>
      <c r="I139" s="142">
        <v>45399.256840277776</v>
      </c>
      <c r="J139" s="135" t="s">
        <v>4674</v>
      </c>
      <c r="K139" s="135">
        <v>800.0</v>
      </c>
      <c r="L139" s="135">
        <v>7800.0</v>
      </c>
      <c r="M139" s="143">
        <v>42820.0</v>
      </c>
    </row>
    <row r="140">
      <c r="A140" s="135">
        <v>138.0</v>
      </c>
      <c r="B140" s="135" t="s">
        <v>5564</v>
      </c>
      <c r="C140" s="135" t="s">
        <v>4362</v>
      </c>
      <c r="D140" s="135">
        <v>0.0</v>
      </c>
      <c r="E140" s="135">
        <v>150.0</v>
      </c>
      <c r="F140" s="135">
        <v>0.25</v>
      </c>
      <c r="G140" s="135">
        <v>0.34</v>
      </c>
      <c r="H140" s="135" t="s">
        <v>5564</v>
      </c>
      <c r="I140" s="142">
        <v>45400.20002314815</v>
      </c>
      <c r="J140" s="135" t="s">
        <v>5569</v>
      </c>
      <c r="K140" s="135">
        <v>800.0</v>
      </c>
      <c r="L140" s="135">
        <v>20.0</v>
      </c>
      <c r="M140" s="143">
        <v>42285.0</v>
      </c>
    </row>
    <row r="141">
      <c r="A141" s="135">
        <v>139.0</v>
      </c>
      <c r="B141" s="135" t="s">
        <v>5573</v>
      </c>
      <c r="C141" s="135" t="s">
        <v>4362</v>
      </c>
      <c r="D141" s="135">
        <v>4.0</v>
      </c>
      <c r="E141" s="135">
        <v>150.0</v>
      </c>
      <c r="H141" s="135" t="s">
        <v>4664</v>
      </c>
      <c r="I141" s="142">
        <v>45408.54462962963</v>
      </c>
      <c r="J141" s="135" t="s">
        <v>4674</v>
      </c>
      <c r="K141" s="135">
        <v>200.0</v>
      </c>
      <c r="L141" s="135">
        <v>7900.0</v>
      </c>
      <c r="M141" s="143">
        <v>42497.0</v>
      </c>
    </row>
    <row r="142">
      <c r="A142" s="135">
        <v>140.0</v>
      </c>
      <c r="B142" s="135" t="s">
        <v>5582</v>
      </c>
      <c r="C142" s="135" t="s">
        <v>4362</v>
      </c>
      <c r="D142" s="135">
        <v>0.0</v>
      </c>
      <c r="E142" s="135">
        <v>150.0</v>
      </c>
      <c r="H142" s="135" t="s">
        <v>5582</v>
      </c>
      <c r="I142" s="142">
        <v>45395.23706018519</v>
      </c>
      <c r="J142" s="135" t="s">
        <v>4715</v>
      </c>
      <c r="K142" s="135">
        <v>200.0</v>
      </c>
      <c r="L142" s="135">
        <v>80.0</v>
      </c>
      <c r="M142" s="143">
        <v>45196.0</v>
      </c>
    </row>
    <row r="143">
      <c r="A143" s="135">
        <v>141.0</v>
      </c>
      <c r="B143" s="135" t="s">
        <v>5593</v>
      </c>
      <c r="C143" s="135" t="s">
        <v>4362</v>
      </c>
      <c r="D143" s="135">
        <v>0.0</v>
      </c>
      <c r="E143" s="135">
        <v>150.0</v>
      </c>
      <c r="G143" s="135">
        <v>0.23</v>
      </c>
      <c r="H143" s="135" t="s">
        <v>5596</v>
      </c>
      <c r="I143" s="142">
        <v>45417.016168981485</v>
      </c>
      <c r="J143" s="135" t="s">
        <v>4373</v>
      </c>
      <c r="K143" s="135">
        <v>200.0</v>
      </c>
      <c r="L143" s="135">
        <v>500.0</v>
      </c>
      <c r="M143" s="143">
        <v>42250.0</v>
      </c>
    </row>
    <row r="144">
      <c r="A144" s="135">
        <v>142.0</v>
      </c>
      <c r="B144" s="135" t="s">
        <v>5602</v>
      </c>
      <c r="C144" s="135" t="s">
        <v>4362</v>
      </c>
      <c r="D144" s="135">
        <v>2.0</v>
      </c>
      <c r="E144" s="135">
        <v>150.0</v>
      </c>
      <c r="F144" s="135">
        <v>0.2</v>
      </c>
      <c r="H144" s="135" t="s">
        <v>4391</v>
      </c>
      <c r="I144" s="142">
        <v>45418.05907407407</v>
      </c>
      <c r="J144" s="135" t="s">
        <v>5605</v>
      </c>
      <c r="K144" s="135">
        <v>250.0</v>
      </c>
      <c r="L144" s="135">
        <v>150.0</v>
      </c>
      <c r="M144" s="143">
        <v>42381.0</v>
      </c>
    </row>
    <row r="145">
      <c r="A145" s="135">
        <v>143.0</v>
      </c>
      <c r="B145" s="135" t="s">
        <v>5615</v>
      </c>
      <c r="C145" s="135" t="s">
        <v>4362</v>
      </c>
      <c r="E145" s="135">
        <v>150.0</v>
      </c>
      <c r="K145" s="135">
        <v>500.0</v>
      </c>
      <c r="M145" s="143">
        <v>43925.0</v>
      </c>
    </row>
    <row r="146">
      <c r="A146" s="135">
        <v>144.0</v>
      </c>
      <c r="B146" s="135" t="s">
        <v>5618</v>
      </c>
      <c r="C146" s="135" t="s">
        <v>4362</v>
      </c>
      <c r="D146" s="135">
        <v>17.0</v>
      </c>
      <c r="E146" s="135">
        <v>150.0</v>
      </c>
      <c r="H146" s="135" t="s">
        <v>5618</v>
      </c>
      <c r="I146" s="142">
        <v>45400.155127314814</v>
      </c>
      <c r="J146" s="135" t="s">
        <v>2100</v>
      </c>
      <c r="K146" s="135">
        <v>150.0</v>
      </c>
      <c r="L146" s="135">
        <v>30.0</v>
      </c>
      <c r="M146" s="143">
        <v>44449.0</v>
      </c>
    </row>
    <row r="147">
      <c r="A147" s="135">
        <v>145.0</v>
      </c>
      <c r="B147" s="135" t="s">
        <v>5632</v>
      </c>
      <c r="C147" s="135" t="s">
        <v>4362</v>
      </c>
      <c r="D147" s="135">
        <v>2.0</v>
      </c>
      <c r="E147" s="135">
        <v>150.0</v>
      </c>
      <c r="F147" s="135">
        <v>0.25</v>
      </c>
      <c r="G147" s="135">
        <v>0.42</v>
      </c>
      <c r="H147" s="135" t="s">
        <v>4385</v>
      </c>
      <c r="I147" s="142">
        <v>45414.52412037037</v>
      </c>
      <c r="J147" s="135" t="s">
        <v>5637</v>
      </c>
      <c r="K147" s="135">
        <v>700.0</v>
      </c>
      <c r="L147" s="135">
        <v>1100.0</v>
      </c>
      <c r="M147" s="143">
        <v>42305.0</v>
      </c>
    </row>
    <row r="148">
      <c r="A148" s="135">
        <v>146.0</v>
      </c>
      <c r="B148" s="135" t="s">
        <v>5639</v>
      </c>
      <c r="C148" s="135" t="s">
        <v>4362</v>
      </c>
      <c r="D148" s="135">
        <v>0.0</v>
      </c>
      <c r="E148" s="135">
        <v>150.0</v>
      </c>
      <c r="H148" s="135" t="s">
        <v>5639</v>
      </c>
      <c r="I148" s="142">
        <v>45397.054618055554</v>
      </c>
      <c r="J148" s="135" t="s">
        <v>2100</v>
      </c>
      <c r="K148" s="135">
        <v>300.0</v>
      </c>
      <c r="L148" s="135">
        <v>10.0</v>
      </c>
      <c r="M148" s="143">
        <v>43866.0</v>
      </c>
    </row>
    <row r="149">
      <c r="A149" s="135">
        <v>147.0</v>
      </c>
      <c r="B149" s="135" t="s">
        <v>5643</v>
      </c>
      <c r="C149" s="135" t="s">
        <v>4362</v>
      </c>
      <c r="D149" s="135">
        <v>0.0</v>
      </c>
      <c r="E149" s="135">
        <v>150.0</v>
      </c>
      <c r="F149" s="135">
        <v>0.15</v>
      </c>
      <c r="H149" s="135" t="s">
        <v>5643</v>
      </c>
      <c r="I149" s="142">
        <v>45398.0412037037</v>
      </c>
      <c r="J149" s="135" t="s">
        <v>5645</v>
      </c>
      <c r="K149" s="135">
        <v>1200.0</v>
      </c>
      <c r="L149" s="135">
        <v>150.0</v>
      </c>
      <c r="M149" s="143">
        <v>42431.0</v>
      </c>
    </row>
    <row r="150">
      <c r="A150" s="135">
        <v>148.0</v>
      </c>
      <c r="B150" s="135" t="s">
        <v>5647</v>
      </c>
      <c r="C150" s="135" t="s">
        <v>4362</v>
      </c>
      <c r="D150" s="135">
        <v>1.0</v>
      </c>
      <c r="E150" s="135">
        <v>150.0</v>
      </c>
      <c r="G150" s="135">
        <v>0.53</v>
      </c>
      <c r="H150" s="135" t="s">
        <v>4829</v>
      </c>
      <c r="I150" s="142">
        <v>45399.77395833333</v>
      </c>
      <c r="J150" s="135" t="s">
        <v>4373</v>
      </c>
      <c r="K150" s="135">
        <v>1300.0</v>
      </c>
      <c r="L150" s="135">
        <v>250.0</v>
      </c>
      <c r="M150" s="143">
        <v>42263.0</v>
      </c>
    </row>
    <row r="151">
      <c r="A151" s="135">
        <v>149.0</v>
      </c>
      <c r="B151" s="135" t="s">
        <v>5650</v>
      </c>
      <c r="C151" s="135" t="s">
        <v>4362</v>
      </c>
      <c r="D151" s="135">
        <v>3.0</v>
      </c>
      <c r="E151" s="135">
        <v>150.0</v>
      </c>
      <c r="H151" s="135" t="s">
        <v>5650</v>
      </c>
      <c r="I151" s="142">
        <v>45412.01703703704</v>
      </c>
      <c r="J151" s="135" t="s">
        <v>4373</v>
      </c>
      <c r="K151" s="135">
        <v>150.0</v>
      </c>
      <c r="L151" s="135">
        <v>200.0</v>
      </c>
      <c r="M151" s="143">
        <v>44751.0</v>
      </c>
    </row>
    <row r="152">
      <c r="A152" s="135">
        <v>150.0</v>
      </c>
      <c r="B152" s="135" t="s">
        <v>5652</v>
      </c>
      <c r="C152" s="135" t="s">
        <v>4362</v>
      </c>
      <c r="D152" s="135">
        <v>0.0</v>
      </c>
      <c r="E152" s="135">
        <v>150.0</v>
      </c>
      <c r="H152" s="135" t="s">
        <v>5652</v>
      </c>
      <c r="I152" s="142">
        <v>45401.048622685186</v>
      </c>
      <c r="J152" s="135" t="s">
        <v>4373</v>
      </c>
      <c r="K152" s="135">
        <v>200.0</v>
      </c>
      <c r="L152" s="135">
        <v>40.0</v>
      </c>
      <c r="M152" s="143">
        <v>42258.0</v>
      </c>
    </row>
    <row r="153">
      <c r="A153" s="135">
        <v>151.0</v>
      </c>
      <c r="B153" s="135" t="s">
        <v>5658</v>
      </c>
      <c r="C153" s="135" t="s">
        <v>4362</v>
      </c>
      <c r="D153" s="135">
        <v>0.0</v>
      </c>
      <c r="E153" s="135">
        <v>150.0</v>
      </c>
      <c r="H153" s="135" t="s">
        <v>5661</v>
      </c>
      <c r="I153" s="142">
        <v>45416.42778935185</v>
      </c>
      <c r="J153" s="135" t="s">
        <v>4715</v>
      </c>
      <c r="K153" s="135">
        <v>150.0</v>
      </c>
      <c r="L153" s="135">
        <v>300.0</v>
      </c>
      <c r="M153" s="143">
        <v>44753.0</v>
      </c>
    </row>
    <row r="154">
      <c r="A154" s="135">
        <v>152.0</v>
      </c>
      <c r="B154" s="135" t="s">
        <v>5665</v>
      </c>
      <c r="C154" s="135" t="s">
        <v>4362</v>
      </c>
      <c r="D154" s="135">
        <v>4.0</v>
      </c>
      <c r="E154" s="135">
        <v>150.0</v>
      </c>
      <c r="H154" s="135" t="s">
        <v>5665</v>
      </c>
      <c r="I154" s="142">
        <v>45416.49707175926</v>
      </c>
      <c r="J154" s="135" t="s">
        <v>4880</v>
      </c>
      <c r="K154" s="135">
        <v>150.0</v>
      </c>
      <c r="L154" s="135">
        <v>30.0</v>
      </c>
      <c r="M154" s="143">
        <v>42432.0</v>
      </c>
    </row>
    <row r="155">
      <c r="A155" s="135">
        <v>153.0</v>
      </c>
      <c r="B155" s="135" t="s">
        <v>5670</v>
      </c>
      <c r="C155" s="135" t="s">
        <v>4362</v>
      </c>
      <c r="D155" s="135">
        <v>7.0</v>
      </c>
      <c r="E155" s="135">
        <v>150.0</v>
      </c>
      <c r="H155" s="135" t="s">
        <v>5672</v>
      </c>
      <c r="I155" s="142">
        <v>45413.83835648148</v>
      </c>
      <c r="J155" s="135" t="s">
        <v>5675</v>
      </c>
      <c r="K155" s="135">
        <v>200.0</v>
      </c>
      <c r="L155" s="135">
        <v>300.0</v>
      </c>
      <c r="M155" s="143">
        <v>42646.0</v>
      </c>
    </row>
    <row r="156">
      <c r="A156" s="135">
        <v>154.0</v>
      </c>
      <c r="B156" s="135" t="s">
        <v>5677</v>
      </c>
      <c r="C156" s="135" t="s">
        <v>4362</v>
      </c>
      <c r="D156" s="135">
        <v>0.0</v>
      </c>
      <c r="E156" s="135">
        <v>150.0</v>
      </c>
      <c r="H156" s="135" t="s">
        <v>5679</v>
      </c>
      <c r="I156" s="142">
        <v>45401.06932870371</v>
      </c>
      <c r="J156" s="135" t="s">
        <v>4373</v>
      </c>
      <c r="K156" s="135">
        <v>250.0</v>
      </c>
      <c r="L156" s="135">
        <v>90.0</v>
      </c>
      <c r="M156" s="143">
        <v>42284.0</v>
      </c>
    </row>
    <row r="157">
      <c r="A157" s="135">
        <v>155.0</v>
      </c>
      <c r="B157" s="135" t="s">
        <v>5684</v>
      </c>
      <c r="C157" s="135" t="s">
        <v>4362</v>
      </c>
      <c r="D157" s="135">
        <v>1.0</v>
      </c>
      <c r="E157" s="135">
        <v>150.0</v>
      </c>
      <c r="H157" s="135" t="s">
        <v>5685</v>
      </c>
      <c r="I157" s="142">
        <v>45398.412453703706</v>
      </c>
      <c r="J157" s="135" t="s">
        <v>5533</v>
      </c>
      <c r="K157" s="135">
        <v>150.0</v>
      </c>
      <c r="L157" s="135">
        <v>300.0</v>
      </c>
      <c r="M157" s="143">
        <v>44746.0</v>
      </c>
    </row>
    <row r="158">
      <c r="A158" s="135">
        <v>156.0</v>
      </c>
      <c r="B158" s="135" t="s">
        <v>5687</v>
      </c>
      <c r="C158" s="135" t="s">
        <v>4362</v>
      </c>
      <c r="D158" s="135">
        <v>0.0</v>
      </c>
      <c r="E158" s="135">
        <v>150.0</v>
      </c>
      <c r="H158" s="135" t="s">
        <v>5687</v>
      </c>
      <c r="I158" s="142">
        <v>45412.33644675926</v>
      </c>
      <c r="J158" s="135" t="s">
        <v>5691</v>
      </c>
      <c r="K158" s="135">
        <v>500.0</v>
      </c>
      <c r="L158" s="135">
        <v>70.0</v>
      </c>
      <c r="M158" s="143">
        <v>42248.0</v>
      </c>
    </row>
    <row r="159">
      <c r="A159" s="135">
        <v>157.0</v>
      </c>
      <c r="B159" s="135" t="s">
        <v>5695</v>
      </c>
      <c r="C159" s="135" t="s">
        <v>4362</v>
      </c>
      <c r="D159" s="135">
        <v>2.0</v>
      </c>
      <c r="E159" s="135">
        <v>150.0</v>
      </c>
      <c r="F159" s="135">
        <v>0.7</v>
      </c>
      <c r="H159" s="135" t="s">
        <v>5695</v>
      </c>
      <c r="I159" s="142">
        <v>45406.514918981484</v>
      </c>
      <c r="J159" s="135" t="s">
        <v>4373</v>
      </c>
      <c r="K159" s="135">
        <v>350.0</v>
      </c>
      <c r="L159" s="135">
        <v>90.0</v>
      </c>
      <c r="M159" s="143">
        <v>42262.0</v>
      </c>
    </row>
    <row r="160">
      <c r="A160" s="135">
        <v>158.0</v>
      </c>
      <c r="B160" s="135" t="s">
        <v>5697</v>
      </c>
      <c r="C160" s="135" t="s">
        <v>4362</v>
      </c>
      <c r="D160" s="135">
        <v>1.0</v>
      </c>
      <c r="E160" s="135">
        <v>150.0</v>
      </c>
      <c r="H160" s="135" t="s">
        <v>4361</v>
      </c>
      <c r="I160" s="142">
        <v>45408.597037037034</v>
      </c>
      <c r="J160" s="135" t="s">
        <v>4373</v>
      </c>
      <c r="K160" s="135">
        <v>300.0</v>
      </c>
      <c r="L160" s="135">
        <v>4600.0</v>
      </c>
      <c r="M160" s="143">
        <v>42484.0</v>
      </c>
    </row>
    <row r="161">
      <c r="A161" s="135">
        <v>159.0</v>
      </c>
      <c r="B161" s="135" t="s">
        <v>5703</v>
      </c>
      <c r="C161" s="135" t="s">
        <v>4362</v>
      </c>
      <c r="D161" s="135">
        <v>0.0</v>
      </c>
      <c r="E161" s="135">
        <v>150.0</v>
      </c>
      <c r="H161" s="135" t="s">
        <v>4682</v>
      </c>
      <c r="I161" s="142">
        <v>45399.02820601852</v>
      </c>
      <c r="J161" s="135" t="s">
        <v>4373</v>
      </c>
      <c r="K161" s="135">
        <v>300.0</v>
      </c>
      <c r="L161" s="135">
        <v>900.0</v>
      </c>
      <c r="M161" s="143">
        <v>42286.0</v>
      </c>
    </row>
    <row r="162">
      <c r="A162" s="135">
        <v>160.0</v>
      </c>
      <c r="B162" s="135" t="s">
        <v>5705</v>
      </c>
      <c r="C162" s="135" t="s">
        <v>4362</v>
      </c>
      <c r="D162" s="135">
        <v>5.0</v>
      </c>
      <c r="E162" s="135">
        <v>150.0</v>
      </c>
      <c r="H162" s="135" t="s">
        <v>5707</v>
      </c>
      <c r="I162" s="142">
        <v>45398.48979166667</v>
      </c>
      <c r="J162" s="135" t="s">
        <v>4715</v>
      </c>
      <c r="K162" s="135">
        <v>150.0</v>
      </c>
      <c r="L162" s="135">
        <v>1100.0</v>
      </c>
      <c r="M162" s="143">
        <v>44744.0</v>
      </c>
    </row>
    <row r="163">
      <c r="A163" s="135">
        <v>161.0</v>
      </c>
      <c r="B163" s="135" t="s">
        <v>5711</v>
      </c>
      <c r="C163" s="135" t="s">
        <v>4362</v>
      </c>
      <c r="D163" s="135">
        <v>3.0</v>
      </c>
      <c r="E163" s="135">
        <v>150.0</v>
      </c>
      <c r="H163" s="135" t="s">
        <v>5713</v>
      </c>
      <c r="I163" s="142">
        <v>45400.45201388889</v>
      </c>
      <c r="J163" s="135" t="s">
        <v>4715</v>
      </c>
      <c r="K163" s="135">
        <v>150.0</v>
      </c>
      <c r="L163" s="135">
        <v>1000.0</v>
      </c>
      <c r="M163" s="143">
        <v>44688.0</v>
      </c>
    </row>
    <row r="164">
      <c r="A164" s="135">
        <v>162.0</v>
      </c>
      <c r="B164" s="135" t="s">
        <v>5716</v>
      </c>
      <c r="C164" s="135" t="s">
        <v>4362</v>
      </c>
      <c r="D164" s="135">
        <v>1.0</v>
      </c>
      <c r="E164" s="135">
        <v>150.0</v>
      </c>
      <c r="G164" s="135">
        <v>0.2</v>
      </c>
      <c r="H164" s="135" t="s">
        <v>5717</v>
      </c>
      <c r="I164" s="142">
        <v>45414.22277777778</v>
      </c>
      <c r="J164" s="135" t="s">
        <v>4373</v>
      </c>
      <c r="K164" s="135">
        <v>200.0</v>
      </c>
      <c r="L164" s="135">
        <v>60.0</v>
      </c>
      <c r="M164" s="143">
        <v>42261.0</v>
      </c>
    </row>
    <row r="165">
      <c r="A165" s="135">
        <v>163.0</v>
      </c>
      <c r="B165" s="135" t="s">
        <v>5722</v>
      </c>
      <c r="C165" s="135" t="s">
        <v>4362</v>
      </c>
      <c r="D165" s="135">
        <v>0.0</v>
      </c>
      <c r="E165" s="135">
        <v>150.0</v>
      </c>
      <c r="H165" s="135" t="s">
        <v>5722</v>
      </c>
      <c r="I165" s="142">
        <v>45412.675717592596</v>
      </c>
      <c r="J165" s="135" t="s">
        <v>4373</v>
      </c>
      <c r="K165" s="135">
        <v>250.0</v>
      </c>
      <c r="L165" s="135">
        <v>100.0</v>
      </c>
      <c r="M165" s="143">
        <v>42291.0</v>
      </c>
    </row>
    <row r="166">
      <c r="A166" s="135">
        <v>164.0</v>
      </c>
      <c r="B166" s="135" t="s">
        <v>5726</v>
      </c>
      <c r="C166" s="135" t="s">
        <v>4362</v>
      </c>
      <c r="D166" s="135">
        <v>4.0</v>
      </c>
      <c r="E166" s="135">
        <v>150.0</v>
      </c>
      <c r="H166" s="135" t="s">
        <v>4664</v>
      </c>
      <c r="I166" s="142">
        <v>45411.11765046296</v>
      </c>
      <c r="J166" s="135" t="s">
        <v>5730</v>
      </c>
      <c r="K166" s="135">
        <v>300.0</v>
      </c>
      <c r="L166" s="135">
        <v>1800.0</v>
      </c>
      <c r="M166" s="143">
        <v>42441.0</v>
      </c>
    </row>
    <row r="167">
      <c r="A167" s="135">
        <v>165.0</v>
      </c>
      <c r="B167" s="135" t="s">
        <v>5732</v>
      </c>
      <c r="C167" s="135" t="s">
        <v>4362</v>
      </c>
      <c r="D167" s="135">
        <v>0.0</v>
      </c>
      <c r="E167" s="135">
        <v>150.0</v>
      </c>
      <c r="F167" s="135">
        <v>0.25</v>
      </c>
      <c r="G167" s="135">
        <v>0.83</v>
      </c>
      <c r="H167" s="135" t="s">
        <v>4394</v>
      </c>
      <c r="I167" s="142">
        <v>45399.70439814815</v>
      </c>
      <c r="J167" s="135" t="s">
        <v>5735</v>
      </c>
      <c r="K167" s="135">
        <v>450.0</v>
      </c>
      <c r="L167" s="135">
        <v>600.0</v>
      </c>
      <c r="M167" s="143">
        <v>42349.0</v>
      </c>
    </row>
    <row r="168">
      <c r="A168" s="135">
        <v>166.0</v>
      </c>
      <c r="B168" s="135" t="s">
        <v>5738</v>
      </c>
      <c r="C168" s="135" t="s">
        <v>4362</v>
      </c>
      <c r="D168" s="135">
        <v>2.0</v>
      </c>
      <c r="E168" s="135">
        <v>150.0</v>
      </c>
      <c r="H168" s="135" t="s">
        <v>4664</v>
      </c>
      <c r="I168" s="142">
        <v>45414.77202546296</v>
      </c>
      <c r="J168" s="135" t="s">
        <v>5742</v>
      </c>
      <c r="K168" s="135">
        <v>200.0</v>
      </c>
      <c r="L168" s="135">
        <v>8700.0</v>
      </c>
      <c r="M168" s="143">
        <v>42313.0</v>
      </c>
    </row>
    <row r="169">
      <c r="A169" s="135">
        <v>167.0</v>
      </c>
      <c r="B169" s="135" t="s">
        <v>5743</v>
      </c>
      <c r="C169" s="135" t="s">
        <v>4362</v>
      </c>
      <c r="D169" s="135">
        <v>3.0</v>
      </c>
      <c r="E169" s="135">
        <v>150.0</v>
      </c>
      <c r="F169" s="135">
        <v>0.4</v>
      </c>
      <c r="G169" s="135">
        <v>0.94</v>
      </c>
      <c r="H169" s="135" t="s">
        <v>4385</v>
      </c>
      <c r="I169" s="142">
        <v>45399.28233796296</v>
      </c>
      <c r="J169" s="135" t="s">
        <v>4795</v>
      </c>
      <c r="K169" s="135">
        <v>250.0</v>
      </c>
      <c r="L169" s="135">
        <v>450.0</v>
      </c>
      <c r="M169" s="143">
        <v>42293.0</v>
      </c>
    </row>
    <row r="170">
      <c r="A170" s="135">
        <v>168.0</v>
      </c>
      <c r="B170" s="135" t="s">
        <v>5746</v>
      </c>
      <c r="C170" s="135" t="s">
        <v>4362</v>
      </c>
      <c r="D170" s="135">
        <v>0.0</v>
      </c>
      <c r="E170" s="135">
        <v>150.0</v>
      </c>
      <c r="F170" s="135">
        <v>0.1</v>
      </c>
      <c r="H170" s="135" t="s">
        <v>5746</v>
      </c>
      <c r="I170" s="142">
        <v>45416.76100694444</v>
      </c>
      <c r="J170" s="135" t="s">
        <v>5751</v>
      </c>
      <c r="K170" s="135">
        <v>200.0</v>
      </c>
      <c r="L170" s="135">
        <v>60.0</v>
      </c>
      <c r="M170" s="143">
        <v>42621.0</v>
      </c>
    </row>
    <row r="171">
      <c r="A171" s="135">
        <v>169.0</v>
      </c>
      <c r="B171" s="135" t="s">
        <v>5755</v>
      </c>
      <c r="C171" s="135" t="s">
        <v>4362</v>
      </c>
      <c r="D171" s="135">
        <v>2.0</v>
      </c>
      <c r="E171" s="135">
        <v>150.0</v>
      </c>
      <c r="H171" s="135" t="s">
        <v>5755</v>
      </c>
      <c r="I171" s="142">
        <v>45410.16158564815</v>
      </c>
      <c r="J171" s="135" t="s">
        <v>4373</v>
      </c>
      <c r="K171" s="135">
        <v>250.0</v>
      </c>
      <c r="L171" s="135">
        <v>50.0</v>
      </c>
      <c r="M171" s="143">
        <v>42395.0</v>
      </c>
    </row>
    <row r="172">
      <c r="A172" s="135">
        <v>170.0</v>
      </c>
      <c r="B172" s="135" t="s">
        <v>5758</v>
      </c>
      <c r="C172" s="135" t="s">
        <v>4362</v>
      </c>
      <c r="D172" s="135">
        <v>9.0</v>
      </c>
      <c r="E172" s="135">
        <v>150.0</v>
      </c>
      <c r="F172" s="135">
        <v>1.0</v>
      </c>
      <c r="H172" s="135" t="s">
        <v>5761</v>
      </c>
      <c r="I172" s="142">
        <v>45401.0934375</v>
      </c>
      <c r="J172" s="135" t="s">
        <v>4715</v>
      </c>
      <c r="K172" s="135">
        <v>150.0</v>
      </c>
      <c r="L172" s="135">
        <v>17000.0</v>
      </c>
      <c r="M172" s="143">
        <v>44820.0</v>
      </c>
    </row>
    <row r="173">
      <c r="A173" s="135">
        <v>171.0</v>
      </c>
      <c r="B173" s="135" t="s">
        <v>5766</v>
      </c>
      <c r="C173" s="135" t="s">
        <v>4362</v>
      </c>
      <c r="D173" s="135">
        <v>0.0</v>
      </c>
      <c r="E173" s="135">
        <v>150.0</v>
      </c>
      <c r="F173" s="135">
        <v>0.0</v>
      </c>
      <c r="H173" s="135" t="s">
        <v>5768</v>
      </c>
      <c r="I173" s="142">
        <v>45362.69461805555</v>
      </c>
      <c r="J173" s="135" t="s">
        <v>4454</v>
      </c>
      <c r="K173" s="135">
        <v>150.0</v>
      </c>
      <c r="L173" s="135">
        <v>150.0</v>
      </c>
    </row>
    <row r="174">
      <c r="A174" s="135">
        <v>172.0</v>
      </c>
      <c r="B174" s="135" t="s">
        <v>5771</v>
      </c>
      <c r="C174" s="135" t="s">
        <v>4362</v>
      </c>
      <c r="D174" s="135">
        <v>0.0</v>
      </c>
      <c r="E174" s="135">
        <v>150.0</v>
      </c>
      <c r="H174" s="135" t="s">
        <v>5773</v>
      </c>
      <c r="I174" s="142">
        <v>45405.54565972222</v>
      </c>
      <c r="J174" s="135" t="s">
        <v>4373</v>
      </c>
      <c r="K174" s="135">
        <v>150.0</v>
      </c>
      <c r="L174" s="135">
        <v>600.0</v>
      </c>
      <c r="M174" s="143">
        <v>43096.0</v>
      </c>
    </row>
    <row r="175">
      <c r="A175" s="135">
        <v>173.0</v>
      </c>
      <c r="B175" s="135" t="s">
        <v>5777</v>
      </c>
      <c r="C175" s="135" t="s">
        <v>4362</v>
      </c>
      <c r="D175" s="135">
        <v>1.0</v>
      </c>
      <c r="E175" s="135">
        <v>150.0</v>
      </c>
      <c r="H175" s="135" t="s">
        <v>5777</v>
      </c>
      <c r="I175" s="142">
        <v>45410.42166666667</v>
      </c>
      <c r="J175" s="135" t="s">
        <v>5779</v>
      </c>
      <c r="K175" s="135">
        <v>600.0</v>
      </c>
      <c r="L175" s="135">
        <v>150.0</v>
      </c>
      <c r="M175" s="143">
        <v>42261.0</v>
      </c>
    </row>
    <row r="176">
      <c r="A176" s="135">
        <v>174.0</v>
      </c>
      <c r="B176" s="135" t="s">
        <v>5781</v>
      </c>
      <c r="C176" s="135" t="s">
        <v>4362</v>
      </c>
      <c r="D176" s="135">
        <v>0.0</v>
      </c>
      <c r="E176" s="135">
        <v>100.0</v>
      </c>
      <c r="H176" s="135" t="s">
        <v>5755</v>
      </c>
      <c r="I176" s="142">
        <v>45410.22584490741</v>
      </c>
      <c r="J176" s="135" t="s">
        <v>4373</v>
      </c>
      <c r="K176" s="135">
        <v>150.0</v>
      </c>
      <c r="L176" s="135">
        <v>50.0</v>
      </c>
      <c r="M176" s="143">
        <v>42272.0</v>
      </c>
    </row>
    <row r="177">
      <c r="A177" s="135">
        <v>175.0</v>
      </c>
      <c r="B177" s="135" t="s">
        <v>5786</v>
      </c>
      <c r="C177" s="135" t="s">
        <v>4362</v>
      </c>
      <c r="D177" s="135">
        <v>3.0</v>
      </c>
      <c r="E177" s="135">
        <v>100.0</v>
      </c>
      <c r="H177" s="135" t="s">
        <v>4664</v>
      </c>
      <c r="I177" s="142">
        <v>45402.543541666666</v>
      </c>
      <c r="J177" s="135" t="s">
        <v>4666</v>
      </c>
      <c r="K177" s="135">
        <v>350.0</v>
      </c>
      <c r="L177" s="135">
        <v>6800.0</v>
      </c>
      <c r="M177" s="143">
        <v>42731.0</v>
      </c>
    </row>
    <row r="178">
      <c r="A178" s="135">
        <v>176.0</v>
      </c>
      <c r="B178" s="135" t="s">
        <v>5791</v>
      </c>
      <c r="C178" s="135" t="s">
        <v>4362</v>
      </c>
      <c r="D178" s="135">
        <v>0.0</v>
      </c>
      <c r="E178" s="135">
        <v>100.0</v>
      </c>
      <c r="G178" s="135">
        <v>0.26</v>
      </c>
      <c r="H178" s="135" t="s">
        <v>5795</v>
      </c>
      <c r="I178" s="142">
        <v>45414.93015046296</v>
      </c>
      <c r="J178" s="135" t="s">
        <v>4715</v>
      </c>
      <c r="K178" s="135">
        <v>200.0</v>
      </c>
      <c r="L178" s="135">
        <v>40.0</v>
      </c>
      <c r="M178" s="143">
        <v>42256.0</v>
      </c>
    </row>
    <row r="179">
      <c r="A179" s="135">
        <v>177.0</v>
      </c>
      <c r="B179" s="135" t="s">
        <v>5798</v>
      </c>
      <c r="C179" s="135" t="s">
        <v>4362</v>
      </c>
      <c r="D179" s="135">
        <v>1.0</v>
      </c>
      <c r="E179" s="135">
        <v>100.0</v>
      </c>
      <c r="H179" s="135" t="s">
        <v>5800</v>
      </c>
      <c r="I179" s="142">
        <v>45411.04125</v>
      </c>
      <c r="J179" s="135" t="s">
        <v>5802</v>
      </c>
      <c r="K179" s="135">
        <v>100.0</v>
      </c>
      <c r="L179" s="135">
        <v>0.0</v>
      </c>
      <c r="M179" s="143">
        <v>44512.0</v>
      </c>
    </row>
    <row r="180">
      <c r="A180" s="135">
        <v>178.0</v>
      </c>
      <c r="B180" s="135" t="s">
        <v>5805</v>
      </c>
      <c r="C180" s="135" t="s">
        <v>4362</v>
      </c>
      <c r="D180" s="135">
        <v>1.0</v>
      </c>
      <c r="E180" s="135">
        <v>100.0</v>
      </c>
      <c r="H180" s="135" t="s">
        <v>5805</v>
      </c>
      <c r="I180" s="142">
        <v>45407.86634259259</v>
      </c>
      <c r="J180" s="135" t="s">
        <v>4715</v>
      </c>
      <c r="K180" s="135">
        <v>100.0</v>
      </c>
      <c r="L180" s="135">
        <v>30.0</v>
      </c>
      <c r="M180" s="143">
        <v>44345.0</v>
      </c>
    </row>
    <row r="181">
      <c r="A181" s="135">
        <v>179.0</v>
      </c>
      <c r="B181" s="135" t="s">
        <v>5807</v>
      </c>
      <c r="C181" s="135" t="s">
        <v>4362</v>
      </c>
      <c r="D181" s="135">
        <v>0.0</v>
      </c>
      <c r="E181" s="135">
        <v>100.0</v>
      </c>
      <c r="G181" s="135">
        <v>0.32</v>
      </c>
      <c r="H181" s="135" t="s">
        <v>5809</v>
      </c>
      <c r="I181" s="142">
        <v>45404.23236111111</v>
      </c>
      <c r="J181" s="135" t="s">
        <v>4373</v>
      </c>
      <c r="K181" s="135">
        <v>150.0</v>
      </c>
      <c r="L181" s="135">
        <v>90.0</v>
      </c>
      <c r="M181" s="143">
        <v>42314.0</v>
      </c>
    </row>
    <row r="182">
      <c r="A182" s="135">
        <v>180.0</v>
      </c>
      <c r="B182" s="135" t="s">
        <v>5815</v>
      </c>
      <c r="C182" s="135" t="s">
        <v>4362</v>
      </c>
      <c r="D182" s="135">
        <v>0.0</v>
      </c>
      <c r="E182" s="135">
        <v>100.0</v>
      </c>
      <c r="F182" s="135">
        <v>0.2</v>
      </c>
      <c r="G182" s="135">
        <v>0.55</v>
      </c>
      <c r="H182" s="135" t="s">
        <v>5817</v>
      </c>
      <c r="I182" s="142">
        <v>45413.48993055556</v>
      </c>
      <c r="J182" s="135" t="s">
        <v>5751</v>
      </c>
      <c r="K182" s="135">
        <v>200.0</v>
      </c>
      <c r="L182" s="135">
        <v>100.0</v>
      </c>
      <c r="M182" s="143">
        <v>42321.0</v>
      </c>
    </row>
    <row r="183">
      <c r="A183" s="135">
        <v>181.0</v>
      </c>
      <c r="B183" s="135" t="s">
        <v>5821</v>
      </c>
      <c r="C183" s="135" t="s">
        <v>4362</v>
      </c>
      <c r="D183" s="135">
        <v>0.0</v>
      </c>
      <c r="E183" s="135">
        <v>100.0</v>
      </c>
      <c r="G183" s="135">
        <v>0.5</v>
      </c>
      <c r="H183" s="135" t="s">
        <v>5821</v>
      </c>
      <c r="I183" s="142">
        <v>45409.58712962963</v>
      </c>
      <c r="J183" s="135" t="s">
        <v>4795</v>
      </c>
      <c r="K183" s="135">
        <v>200.0</v>
      </c>
      <c r="L183" s="135">
        <v>10.0</v>
      </c>
      <c r="M183" s="143">
        <v>42289.0</v>
      </c>
    </row>
    <row r="184">
      <c r="A184" s="135">
        <v>182.0</v>
      </c>
      <c r="B184" s="135" t="s">
        <v>5825</v>
      </c>
      <c r="C184" s="135" t="s">
        <v>4362</v>
      </c>
      <c r="D184" s="135">
        <v>0.0</v>
      </c>
      <c r="E184" s="135">
        <v>100.0</v>
      </c>
      <c r="H184" s="135" t="s">
        <v>5827</v>
      </c>
      <c r="I184" s="142">
        <v>45402.936875</v>
      </c>
      <c r="J184" s="135" t="s">
        <v>4715</v>
      </c>
      <c r="K184" s="135">
        <v>100.0</v>
      </c>
      <c r="L184" s="135">
        <v>900.0</v>
      </c>
      <c r="M184" s="143">
        <v>45100.0</v>
      </c>
    </row>
    <row r="185">
      <c r="A185" s="135">
        <v>183.0</v>
      </c>
      <c r="B185" s="135" t="s">
        <v>5830</v>
      </c>
      <c r="C185" s="135" t="s">
        <v>4362</v>
      </c>
      <c r="D185" s="135">
        <v>0.0</v>
      </c>
      <c r="E185" s="135">
        <v>100.0</v>
      </c>
      <c r="H185" s="135" t="s">
        <v>5830</v>
      </c>
      <c r="I185" s="142">
        <v>45415.17883101852</v>
      </c>
      <c r="J185" s="135" t="s">
        <v>4768</v>
      </c>
      <c r="K185" s="135">
        <v>450.0</v>
      </c>
      <c r="L185" s="135">
        <v>70.0</v>
      </c>
      <c r="M185" s="143">
        <v>42348.0</v>
      </c>
    </row>
    <row r="186">
      <c r="A186" s="135">
        <v>184.0</v>
      </c>
      <c r="B186" s="135" t="s">
        <v>5835</v>
      </c>
      <c r="C186" s="135" t="s">
        <v>4362</v>
      </c>
      <c r="D186" s="135">
        <v>1.0</v>
      </c>
      <c r="E186" s="135">
        <v>100.0</v>
      </c>
      <c r="G186" s="135">
        <v>0.65</v>
      </c>
      <c r="H186" s="135" t="s">
        <v>5374</v>
      </c>
      <c r="I186" s="142">
        <v>45401.96087962963</v>
      </c>
      <c r="J186" s="135" t="s">
        <v>4768</v>
      </c>
      <c r="K186" s="135">
        <v>150.0</v>
      </c>
      <c r="L186" s="135">
        <v>100.0</v>
      </c>
      <c r="M186" s="143">
        <v>42307.0</v>
      </c>
    </row>
    <row r="187">
      <c r="A187" s="135">
        <v>185.0</v>
      </c>
      <c r="B187" s="135" t="s">
        <v>5842</v>
      </c>
      <c r="C187" s="135" t="s">
        <v>4362</v>
      </c>
      <c r="D187" s="135">
        <v>6.0</v>
      </c>
      <c r="E187" s="135">
        <v>100.0</v>
      </c>
      <c r="H187" s="135" t="s">
        <v>5846</v>
      </c>
      <c r="I187" s="142">
        <v>45404.99548611111</v>
      </c>
      <c r="J187" s="135" t="s">
        <v>2100</v>
      </c>
      <c r="K187" s="135">
        <v>100.0</v>
      </c>
      <c r="L187" s="135">
        <v>1500.0</v>
      </c>
      <c r="M187" s="143">
        <v>44743.0</v>
      </c>
    </row>
    <row r="188">
      <c r="A188" s="135">
        <v>186.0</v>
      </c>
      <c r="B188" s="135" t="s">
        <v>5851</v>
      </c>
      <c r="C188" s="135" t="s">
        <v>4362</v>
      </c>
      <c r="D188" s="135">
        <v>0.0</v>
      </c>
      <c r="E188" s="135">
        <v>100.0</v>
      </c>
      <c r="F188" s="135">
        <v>0.2</v>
      </c>
      <c r="H188" s="135" t="s">
        <v>5852</v>
      </c>
      <c r="I188" s="142">
        <v>45401.02716435185</v>
      </c>
      <c r="J188" s="135" t="s">
        <v>4992</v>
      </c>
      <c r="K188" s="135">
        <v>6300.0</v>
      </c>
      <c r="L188" s="135">
        <v>70.0</v>
      </c>
      <c r="M188" s="143">
        <v>43098.0</v>
      </c>
    </row>
    <row r="189">
      <c r="A189" s="135">
        <v>187.0</v>
      </c>
      <c r="B189" s="135" t="s">
        <v>5855</v>
      </c>
      <c r="C189" s="135" t="s">
        <v>4362</v>
      </c>
      <c r="D189" s="135">
        <v>0.0</v>
      </c>
      <c r="E189" s="135">
        <v>100.0</v>
      </c>
      <c r="H189" s="135" t="s">
        <v>5857</v>
      </c>
      <c r="I189" s="142">
        <v>45409.140868055554</v>
      </c>
      <c r="J189" s="135" t="s">
        <v>5860</v>
      </c>
      <c r="K189" s="135">
        <v>100.0</v>
      </c>
      <c r="L189" s="135">
        <v>800.0</v>
      </c>
      <c r="M189" s="143">
        <v>44373.0</v>
      </c>
    </row>
    <row r="190">
      <c r="A190" s="135">
        <v>188.0</v>
      </c>
      <c r="B190" s="135" t="s">
        <v>5863</v>
      </c>
      <c r="C190" s="135" t="s">
        <v>4362</v>
      </c>
      <c r="D190" s="135">
        <v>1.0</v>
      </c>
      <c r="E190" s="135">
        <v>100.0</v>
      </c>
      <c r="H190" s="135" t="s">
        <v>5865</v>
      </c>
      <c r="I190" s="142">
        <v>45411.34819444444</v>
      </c>
      <c r="J190" s="135" t="s">
        <v>5866</v>
      </c>
      <c r="K190" s="135">
        <v>100.0</v>
      </c>
      <c r="L190" s="135">
        <v>1200.0</v>
      </c>
      <c r="M190" s="143">
        <v>45034.0</v>
      </c>
    </row>
    <row r="191">
      <c r="A191" s="135">
        <v>189.0</v>
      </c>
      <c r="B191" s="135" t="s">
        <v>5868</v>
      </c>
      <c r="C191" s="135" t="s">
        <v>4362</v>
      </c>
      <c r="E191" s="135">
        <v>100.0</v>
      </c>
      <c r="K191" s="135">
        <v>500.0</v>
      </c>
      <c r="M191" s="143">
        <v>43840.0</v>
      </c>
    </row>
    <row r="192">
      <c r="A192" s="135">
        <v>190.0</v>
      </c>
      <c r="B192" s="135" t="s">
        <v>5873</v>
      </c>
      <c r="C192" s="135" t="s">
        <v>4362</v>
      </c>
      <c r="D192" s="135">
        <v>0.0</v>
      </c>
      <c r="E192" s="135">
        <v>100.0</v>
      </c>
      <c r="H192" s="135" t="s">
        <v>4664</v>
      </c>
      <c r="I192" s="142">
        <v>45411.51868055556</v>
      </c>
      <c r="J192" s="135" t="s">
        <v>5002</v>
      </c>
      <c r="K192" s="135">
        <v>200.0</v>
      </c>
      <c r="L192" s="135">
        <v>8800.0</v>
      </c>
      <c r="M192" s="143">
        <v>42269.0</v>
      </c>
    </row>
    <row r="193">
      <c r="A193" s="135">
        <v>191.0</v>
      </c>
      <c r="B193" s="135" t="s">
        <v>5879</v>
      </c>
      <c r="C193" s="135" t="s">
        <v>4362</v>
      </c>
      <c r="D193" s="135">
        <v>0.0</v>
      </c>
      <c r="E193" s="135">
        <v>100.0</v>
      </c>
      <c r="H193" s="135" t="s">
        <v>4838</v>
      </c>
      <c r="I193" s="142">
        <v>45399.197280092594</v>
      </c>
      <c r="J193" s="135" t="s">
        <v>5882</v>
      </c>
      <c r="K193" s="135">
        <v>200.0</v>
      </c>
      <c r="L193" s="135">
        <v>350.0</v>
      </c>
      <c r="M193" s="143">
        <v>42385.0</v>
      </c>
    </row>
    <row r="194">
      <c r="A194" s="135">
        <v>192.0</v>
      </c>
      <c r="B194" s="135" t="s">
        <v>5885</v>
      </c>
      <c r="C194" s="135" t="s">
        <v>4362</v>
      </c>
      <c r="D194" s="135">
        <v>0.0</v>
      </c>
      <c r="E194" s="135">
        <v>100.0</v>
      </c>
      <c r="G194" s="135">
        <v>0.09</v>
      </c>
      <c r="H194" s="135" t="s">
        <v>5887</v>
      </c>
      <c r="I194" s="142">
        <v>45400.45407407408</v>
      </c>
      <c r="J194" s="135" t="s">
        <v>4373</v>
      </c>
      <c r="K194" s="135">
        <v>200.0</v>
      </c>
      <c r="L194" s="135">
        <v>20.0</v>
      </c>
      <c r="M194" s="143">
        <v>42263.0</v>
      </c>
    </row>
    <row r="195">
      <c r="A195" s="135">
        <v>193.0</v>
      </c>
      <c r="B195" s="135" t="s">
        <v>5891</v>
      </c>
      <c r="C195" s="135" t="s">
        <v>4362</v>
      </c>
      <c r="D195" s="135">
        <v>1.0</v>
      </c>
      <c r="E195" s="135">
        <v>100.0</v>
      </c>
      <c r="H195" s="135" t="s">
        <v>4664</v>
      </c>
      <c r="I195" s="142">
        <v>45402.84678240741</v>
      </c>
      <c r="J195" s="135" t="s">
        <v>4715</v>
      </c>
      <c r="K195" s="135">
        <v>400.0</v>
      </c>
      <c r="L195" s="135">
        <v>6800.0</v>
      </c>
      <c r="M195" s="143">
        <v>42842.0</v>
      </c>
    </row>
    <row r="196">
      <c r="A196" s="135">
        <v>194.0</v>
      </c>
      <c r="B196" s="135" t="s">
        <v>5896</v>
      </c>
      <c r="C196" s="135" t="s">
        <v>4362</v>
      </c>
      <c r="E196" s="135">
        <v>100.0</v>
      </c>
      <c r="K196" s="135">
        <v>250.0</v>
      </c>
      <c r="M196" s="143">
        <v>42362.0</v>
      </c>
    </row>
    <row r="197">
      <c r="A197" s="135">
        <v>195.0</v>
      </c>
      <c r="B197" s="135" t="s">
        <v>5898</v>
      </c>
      <c r="C197" s="135" t="s">
        <v>4362</v>
      </c>
      <c r="D197" s="135">
        <v>0.0</v>
      </c>
      <c r="E197" s="135">
        <v>100.0</v>
      </c>
      <c r="H197" s="135" t="s">
        <v>5898</v>
      </c>
      <c r="I197" s="142">
        <v>45396.12478009259</v>
      </c>
      <c r="J197" s="135" t="s">
        <v>5904</v>
      </c>
      <c r="K197" s="135">
        <v>100.0</v>
      </c>
      <c r="L197" s="135">
        <v>40.0</v>
      </c>
      <c r="M197" s="143">
        <v>44782.0</v>
      </c>
    </row>
    <row r="198">
      <c r="A198" s="135">
        <v>196.0</v>
      </c>
      <c r="B198" s="135" t="s">
        <v>5909</v>
      </c>
      <c r="C198" s="135" t="s">
        <v>4362</v>
      </c>
      <c r="D198" s="135">
        <v>0.0</v>
      </c>
      <c r="E198" s="135">
        <v>100.0</v>
      </c>
      <c r="F198" s="135">
        <v>0.4</v>
      </c>
      <c r="H198" s="135" t="s">
        <v>5909</v>
      </c>
      <c r="I198" s="142">
        <v>45398.09946759259</v>
      </c>
      <c r="J198" s="135" t="s">
        <v>5751</v>
      </c>
      <c r="K198" s="135">
        <v>300.0</v>
      </c>
      <c r="L198" s="135">
        <v>20.0</v>
      </c>
      <c r="M198" s="143">
        <v>42254.0</v>
      </c>
    </row>
    <row r="199">
      <c r="A199" s="135">
        <v>197.0</v>
      </c>
      <c r="B199" s="135" t="s">
        <v>5915</v>
      </c>
      <c r="C199" s="135" t="s">
        <v>4362</v>
      </c>
      <c r="D199" s="135">
        <v>0.0</v>
      </c>
      <c r="E199" s="135">
        <v>100.0</v>
      </c>
      <c r="H199" s="135" t="s">
        <v>5817</v>
      </c>
      <c r="I199" s="142">
        <v>45412.55479166667</v>
      </c>
      <c r="J199" s="135" t="s">
        <v>5920</v>
      </c>
      <c r="K199" s="135">
        <v>200.0</v>
      </c>
      <c r="L199" s="135">
        <v>100.0</v>
      </c>
      <c r="M199" s="143">
        <v>42255.0</v>
      </c>
    </row>
    <row r="200">
      <c r="A200" s="135">
        <v>198.0</v>
      </c>
      <c r="B200" s="135" t="s">
        <v>5439</v>
      </c>
      <c r="C200" s="135" t="s">
        <v>4362</v>
      </c>
      <c r="D200" s="135">
        <v>0.0</v>
      </c>
      <c r="E200" s="135">
        <v>100.0</v>
      </c>
      <c r="H200" s="135" t="s">
        <v>5439</v>
      </c>
      <c r="I200" s="142">
        <v>45415.69299768518</v>
      </c>
      <c r="J200" s="135" t="s">
        <v>4715</v>
      </c>
      <c r="K200" s="135">
        <v>200.0</v>
      </c>
      <c r="L200" s="135">
        <v>50.0</v>
      </c>
      <c r="M200" s="143">
        <v>42254.0</v>
      </c>
    </row>
    <row r="201">
      <c r="A201" s="135">
        <v>199.0</v>
      </c>
      <c r="B201" s="135" t="s">
        <v>5927</v>
      </c>
      <c r="C201" s="135" t="s">
        <v>4362</v>
      </c>
      <c r="D201" s="135">
        <v>0.0</v>
      </c>
      <c r="E201" s="135">
        <v>100.0</v>
      </c>
      <c r="G201" s="135">
        <v>1.81</v>
      </c>
      <c r="H201" s="135" t="s">
        <v>5931</v>
      </c>
      <c r="I201" s="142">
        <v>45403.67752314815</v>
      </c>
      <c r="K201" s="135">
        <v>200.0</v>
      </c>
      <c r="L201" s="135">
        <v>1000.0</v>
      </c>
      <c r="M201" s="143">
        <v>42253.0</v>
      </c>
    </row>
    <row r="202">
      <c r="A202" s="135">
        <v>200.0</v>
      </c>
      <c r="B202" s="135" t="s">
        <v>5937</v>
      </c>
      <c r="C202" s="135" t="s">
        <v>4362</v>
      </c>
      <c r="D202" s="135">
        <v>1.0</v>
      </c>
      <c r="E202" s="135">
        <v>100.0</v>
      </c>
      <c r="H202" s="135" t="s">
        <v>5643</v>
      </c>
      <c r="I202" s="142">
        <v>45396.21129629629</v>
      </c>
      <c r="J202" s="135" t="s">
        <v>5939</v>
      </c>
      <c r="K202" s="135">
        <v>300.0</v>
      </c>
      <c r="L202" s="135">
        <v>150.0</v>
      </c>
      <c r="M202" s="143">
        <v>42290.0</v>
      </c>
    </row>
    <row r="203">
      <c r="A203" s="135">
        <v>201.0</v>
      </c>
      <c r="B203" s="135" t="s">
        <v>5941</v>
      </c>
      <c r="C203" s="135" t="s">
        <v>4362</v>
      </c>
      <c r="D203" s="135">
        <v>0.0</v>
      </c>
      <c r="E203" s="135">
        <v>100.0</v>
      </c>
      <c r="G203" s="135">
        <v>0.06</v>
      </c>
      <c r="H203" s="135" t="s">
        <v>5173</v>
      </c>
      <c r="I203" s="142">
        <v>45416.777604166666</v>
      </c>
      <c r="J203" s="135" t="s">
        <v>4768</v>
      </c>
      <c r="K203" s="135">
        <v>150.0</v>
      </c>
      <c r="L203" s="135">
        <v>500.0</v>
      </c>
      <c r="M203" s="143">
        <v>42271.0</v>
      </c>
    </row>
    <row r="204">
      <c r="A204" s="135">
        <v>202.0</v>
      </c>
      <c r="B204" s="135" t="s">
        <v>5945</v>
      </c>
      <c r="C204" s="135" t="s">
        <v>4362</v>
      </c>
      <c r="D204" s="135">
        <v>0.0</v>
      </c>
      <c r="E204" s="135">
        <v>100.0</v>
      </c>
      <c r="G204" s="135">
        <v>0.8</v>
      </c>
      <c r="H204" s="135" t="s">
        <v>5945</v>
      </c>
      <c r="I204" s="142">
        <v>45396.13224537037</v>
      </c>
      <c r="J204" s="135" t="s">
        <v>5637</v>
      </c>
      <c r="K204" s="135">
        <v>150.0</v>
      </c>
      <c r="L204" s="135">
        <v>40.0</v>
      </c>
      <c r="M204" s="143">
        <v>42257.0</v>
      </c>
    </row>
    <row r="205">
      <c r="A205" s="135">
        <v>203.0</v>
      </c>
      <c r="B205" s="135" t="s">
        <v>5947</v>
      </c>
      <c r="C205" s="135" t="s">
        <v>4362</v>
      </c>
      <c r="D205" s="135">
        <v>3.0</v>
      </c>
      <c r="E205" s="135">
        <v>100.0</v>
      </c>
      <c r="H205" s="135" t="s">
        <v>5007</v>
      </c>
      <c r="I205" s="142">
        <v>45411.853159722225</v>
      </c>
      <c r="J205" s="135" t="s">
        <v>4912</v>
      </c>
      <c r="K205" s="135">
        <v>200.0</v>
      </c>
      <c r="L205" s="135">
        <v>3700.0</v>
      </c>
      <c r="M205" s="143">
        <v>42297.0</v>
      </c>
    </row>
    <row r="206">
      <c r="A206" s="135">
        <v>204.0</v>
      </c>
      <c r="B206" s="135" t="s">
        <v>5951</v>
      </c>
      <c r="C206" s="135" t="s">
        <v>4362</v>
      </c>
      <c r="D206" s="135">
        <v>5.0</v>
      </c>
      <c r="E206" s="135">
        <v>100.0</v>
      </c>
      <c r="F206" s="135">
        <v>0.2</v>
      </c>
      <c r="H206" s="135" t="s">
        <v>5953</v>
      </c>
      <c r="I206" s="142">
        <v>45403.66614583333</v>
      </c>
      <c r="J206" s="135" t="s">
        <v>5955</v>
      </c>
      <c r="K206" s="135">
        <v>300.0</v>
      </c>
      <c r="L206" s="135">
        <v>90.0</v>
      </c>
      <c r="M206" s="143">
        <v>42281.0</v>
      </c>
    </row>
    <row r="207">
      <c r="A207" s="135">
        <v>205.0</v>
      </c>
      <c r="B207" s="135" t="s">
        <v>5956</v>
      </c>
      <c r="C207" s="135" t="s">
        <v>4362</v>
      </c>
      <c r="D207" s="135">
        <v>15.0</v>
      </c>
      <c r="E207" s="135">
        <v>100.0</v>
      </c>
      <c r="H207" s="135" t="s">
        <v>5960</v>
      </c>
      <c r="I207" s="142">
        <v>45401.14586805556</v>
      </c>
      <c r="J207" s="135" t="s">
        <v>5962</v>
      </c>
      <c r="K207" s="135">
        <v>200.0</v>
      </c>
      <c r="L207" s="135">
        <v>100.0</v>
      </c>
      <c r="M207" s="143">
        <v>42265.0</v>
      </c>
    </row>
    <row r="208">
      <c r="A208" s="135">
        <v>206.0</v>
      </c>
      <c r="B208" s="135" t="s">
        <v>5965</v>
      </c>
      <c r="C208" s="135" t="s">
        <v>4362</v>
      </c>
      <c r="D208" s="135">
        <v>1.0</v>
      </c>
      <c r="E208" s="135">
        <v>100.0</v>
      </c>
      <c r="H208" s="135" t="s">
        <v>5966</v>
      </c>
      <c r="I208" s="142">
        <v>45412.33341435185</v>
      </c>
      <c r="J208" s="135" t="s">
        <v>5967</v>
      </c>
      <c r="K208" s="135">
        <v>100.0</v>
      </c>
      <c r="L208" s="135">
        <v>2300.0</v>
      </c>
      <c r="M208" s="143">
        <v>44781.0</v>
      </c>
    </row>
    <row r="209">
      <c r="A209" s="135">
        <v>207.0</v>
      </c>
      <c r="B209" s="135" t="s">
        <v>5968</v>
      </c>
      <c r="C209" s="135" t="s">
        <v>4362</v>
      </c>
      <c r="D209" s="135">
        <v>2.0</v>
      </c>
      <c r="E209" s="135">
        <v>100.0</v>
      </c>
      <c r="H209" s="135" t="s">
        <v>5968</v>
      </c>
      <c r="I209" s="142">
        <v>45404.76421296296</v>
      </c>
      <c r="J209" s="135" t="s">
        <v>5971</v>
      </c>
      <c r="K209" s="135">
        <v>100.0</v>
      </c>
      <c r="L209" s="135">
        <v>50.0</v>
      </c>
      <c r="M209" s="143">
        <v>44745.0</v>
      </c>
    </row>
    <row r="210">
      <c r="A210" s="135">
        <v>208.0</v>
      </c>
      <c r="B210" s="135" t="s">
        <v>5974</v>
      </c>
      <c r="C210" s="135" t="s">
        <v>4362</v>
      </c>
      <c r="D210" s="135">
        <v>0.0</v>
      </c>
      <c r="E210" s="135">
        <v>100.0</v>
      </c>
      <c r="H210" s="135" t="s">
        <v>5974</v>
      </c>
      <c r="I210" s="142">
        <v>45409.462233796294</v>
      </c>
      <c r="J210" s="135" t="s">
        <v>4373</v>
      </c>
      <c r="K210" s="135">
        <v>100.0</v>
      </c>
      <c r="L210" s="135">
        <v>90.0</v>
      </c>
      <c r="M210" s="143">
        <v>44347.0</v>
      </c>
    </row>
    <row r="211">
      <c r="A211" s="135">
        <v>209.0</v>
      </c>
      <c r="B211" s="135" t="s">
        <v>5978</v>
      </c>
      <c r="C211" s="135" t="s">
        <v>4362</v>
      </c>
      <c r="D211" s="135">
        <v>0.0</v>
      </c>
      <c r="E211" s="135">
        <v>100.0</v>
      </c>
      <c r="F211" s="135">
        <v>0.35</v>
      </c>
      <c r="G211" s="135">
        <v>0.86</v>
      </c>
      <c r="H211" s="135" t="s">
        <v>5981</v>
      </c>
      <c r="I211" s="142">
        <v>45400.889386574076</v>
      </c>
      <c r="J211" s="135" t="s">
        <v>5735</v>
      </c>
      <c r="K211" s="135">
        <v>250.0</v>
      </c>
      <c r="L211" s="135">
        <v>80.0</v>
      </c>
      <c r="M211" s="143">
        <v>42270.0</v>
      </c>
    </row>
    <row r="212">
      <c r="A212" s="135">
        <v>210.0</v>
      </c>
      <c r="B212" s="135" t="s">
        <v>5985</v>
      </c>
      <c r="C212" s="135" t="s">
        <v>4362</v>
      </c>
      <c r="D212" s="135">
        <v>0.0</v>
      </c>
      <c r="E212" s="135">
        <v>100.0</v>
      </c>
      <c r="H212" s="135" t="s">
        <v>5985</v>
      </c>
      <c r="I212" s="142">
        <v>45412.36851851852</v>
      </c>
      <c r="J212" s="135" t="s">
        <v>4373</v>
      </c>
      <c r="K212" s="135">
        <v>100.0</v>
      </c>
      <c r="L212" s="135">
        <v>450.0</v>
      </c>
      <c r="M212" s="143">
        <v>44352.0</v>
      </c>
    </row>
    <row r="213">
      <c r="A213" s="135">
        <v>211.0</v>
      </c>
      <c r="B213" s="135" t="s">
        <v>5990</v>
      </c>
      <c r="C213" s="135" t="s">
        <v>4362</v>
      </c>
      <c r="E213" s="135">
        <v>100.0</v>
      </c>
      <c r="K213" s="135">
        <v>350.0</v>
      </c>
      <c r="M213" s="143">
        <v>43842.0</v>
      </c>
    </row>
    <row r="214">
      <c r="A214" s="135">
        <v>212.0</v>
      </c>
      <c r="B214" s="135" t="s">
        <v>5995</v>
      </c>
      <c r="C214" s="135" t="s">
        <v>4362</v>
      </c>
      <c r="D214" s="135">
        <v>0.0</v>
      </c>
      <c r="E214" s="135">
        <v>100.0</v>
      </c>
      <c r="G214" s="135">
        <v>0.26</v>
      </c>
      <c r="H214" s="135" t="s">
        <v>5229</v>
      </c>
      <c r="I214" s="142">
        <v>45405.60386574074</v>
      </c>
      <c r="J214" s="135" t="s">
        <v>4674</v>
      </c>
      <c r="K214" s="135">
        <v>200.0</v>
      </c>
      <c r="L214" s="135">
        <v>100.0</v>
      </c>
      <c r="M214" s="143">
        <v>42298.0</v>
      </c>
    </row>
    <row r="215">
      <c r="A215" s="135">
        <v>213.0</v>
      </c>
      <c r="B215" s="135" t="s">
        <v>6001</v>
      </c>
      <c r="C215" s="135" t="s">
        <v>4362</v>
      </c>
      <c r="D215" s="135">
        <v>1.0</v>
      </c>
      <c r="E215" s="135">
        <v>100.0</v>
      </c>
      <c r="H215" s="135" t="s">
        <v>4361</v>
      </c>
      <c r="I215" s="142">
        <v>45403.153032407405</v>
      </c>
      <c r="J215" s="135" t="s">
        <v>5605</v>
      </c>
      <c r="K215" s="135">
        <v>300.0</v>
      </c>
      <c r="L215" s="135">
        <v>1300.0</v>
      </c>
      <c r="M215" s="143">
        <v>42358.0</v>
      </c>
    </row>
    <row r="216">
      <c r="A216" s="135">
        <v>214.0</v>
      </c>
      <c r="B216" s="135" t="s">
        <v>6006</v>
      </c>
      <c r="C216" s="135" t="s">
        <v>4362</v>
      </c>
      <c r="D216" s="135">
        <v>10.0</v>
      </c>
      <c r="E216" s="135">
        <v>100.0</v>
      </c>
      <c r="H216" s="135" t="s">
        <v>5007</v>
      </c>
      <c r="I216" s="142">
        <v>45401.145208333335</v>
      </c>
      <c r="J216" s="135" t="s">
        <v>6009</v>
      </c>
      <c r="K216" s="135">
        <v>150.0</v>
      </c>
      <c r="L216" s="135">
        <v>3700.0</v>
      </c>
      <c r="M216" s="143">
        <v>45030.0</v>
      </c>
    </row>
    <row r="217">
      <c r="A217" s="135">
        <v>215.0</v>
      </c>
      <c r="B217" s="135" t="s">
        <v>6013</v>
      </c>
      <c r="C217" s="135" t="s">
        <v>4362</v>
      </c>
      <c r="D217" s="135">
        <v>2.0</v>
      </c>
      <c r="E217" s="135">
        <v>100.0</v>
      </c>
      <c r="H217" s="135" t="s">
        <v>6016</v>
      </c>
      <c r="I217" s="142">
        <v>45402.95712962963</v>
      </c>
      <c r="J217" s="135" t="s">
        <v>6017</v>
      </c>
      <c r="K217" s="135">
        <v>100.0</v>
      </c>
      <c r="L217" s="135">
        <v>150.0</v>
      </c>
      <c r="M217" s="143">
        <v>44630.0</v>
      </c>
    </row>
    <row r="218">
      <c r="A218" s="135">
        <v>216.0</v>
      </c>
      <c r="B218" s="135" t="s">
        <v>6020</v>
      </c>
      <c r="C218" s="135" t="s">
        <v>4362</v>
      </c>
      <c r="D218" s="135">
        <v>2.0</v>
      </c>
      <c r="E218" s="135">
        <v>100.0</v>
      </c>
      <c r="H218" s="135" t="s">
        <v>6025</v>
      </c>
      <c r="I218" s="142">
        <v>45396.340092592596</v>
      </c>
      <c r="J218" s="135" t="s">
        <v>5155</v>
      </c>
      <c r="K218" s="135">
        <v>150.0</v>
      </c>
      <c r="L218" s="135">
        <v>1000.0</v>
      </c>
      <c r="M218" s="143">
        <v>44765.0</v>
      </c>
    </row>
    <row r="219">
      <c r="A219" s="135">
        <v>217.0</v>
      </c>
      <c r="B219" s="135" t="s">
        <v>6027</v>
      </c>
      <c r="C219" s="135" t="s">
        <v>4362</v>
      </c>
      <c r="D219" s="135">
        <v>0.0</v>
      </c>
      <c r="E219" s="135">
        <v>100.0</v>
      </c>
      <c r="F219" s="135">
        <v>0.1</v>
      </c>
      <c r="H219" s="135" t="s">
        <v>4829</v>
      </c>
      <c r="I219" s="142">
        <v>45410.69559027778</v>
      </c>
      <c r="J219" s="135" t="s">
        <v>4373</v>
      </c>
      <c r="K219" s="135">
        <v>900.0</v>
      </c>
      <c r="L219" s="135">
        <v>500.0</v>
      </c>
      <c r="M219" s="143">
        <v>42378.0</v>
      </c>
    </row>
    <row r="220">
      <c r="A220" s="135">
        <v>218.0</v>
      </c>
      <c r="B220" s="135" t="s">
        <v>6031</v>
      </c>
      <c r="C220" s="135" t="s">
        <v>4362</v>
      </c>
      <c r="D220" s="135">
        <v>0.0</v>
      </c>
      <c r="E220" s="135">
        <v>100.0</v>
      </c>
      <c r="H220" s="135" t="s">
        <v>5040</v>
      </c>
      <c r="I220" s="142">
        <v>45401.253113425926</v>
      </c>
      <c r="J220" s="135" t="s">
        <v>4373</v>
      </c>
      <c r="K220" s="135">
        <v>200.0</v>
      </c>
      <c r="L220" s="135">
        <v>500.0</v>
      </c>
      <c r="M220" s="143">
        <v>42259.0</v>
      </c>
    </row>
    <row r="221">
      <c r="A221" s="135">
        <v>219.0</v>
      </c>
      <c r="B221" s="135" t="s">
        <v>6037</v>
      </c>
      <c r="C221" s="135" t="s">
        <v>4362</v>
      </c>
      <c r="D221" s="135">
        <v>2.0</v>
      </c>
      <c r="E221" s="135">
        <v>100.0</v>
      </c>
      <c r="H221" s="135" t="s">
        <v>4361</v>
      </c>
      <c r="I221" s="142">
        <v>45402.25971064815</v>
      </c>
      <c r="J221" s="135" t="s">
        <v>4373</v>
      </c>
      <c r="K221" s="135">
        <v>800.0</v>
      </c>
      <c r="L221" s="135">
        <v>4900.0</v>
      </c>
      <c r="M221" s="143">
        <v>42266.0</v>
      </c>
    </row>
    <row r="222">
      <c r="A222" s="135">
        <v>220.0</v>
      </c>
      <c r="B222" s="135" t="s">
        <v>6040</v>
      </c>
      <c r="C222" s="135" t="s">
        <v>4362</v>
      </c>
      <c r="D222" s="135">
        <v>0.0</v>
      </c>
      <c r="E222" s="135">
        <v>100.0</v>
      </c>
      <c r="H222" s="135" t="s">
        <v>5507</v>
      </c>
      <c r="I222" s="142">
        <v>45414.444027777776</v>
      </c>
      <c r="J222" s="135" t="s">
        <v>6043</v>
      </c>
      <c r="K222" s="135">
        <v>250.0</v>
      </c>
      <c r="L222" s="135">
        <v>300.0</v>
      </c>
      <c r="M222" s="143">
        <v>42270.0</v>
      </c>
    </row>
    <row r="223">
      <c r="A223" s="135">
        <v>221.0</v>
      </c>
      <c r="B223" s="135" t="s">
        <v>6045</v>
      </c>
      <c r="C223" s="135" t="s">
        <v>4362</v>
      </c>
      <c r="D223" s="135">
        <v>0.0</v>
      </c>
      <c r="E223" s="135">
        <v>100.0</v>
      </c>
      <c r="G223" s="135">
        <v>0.41</v>
      </c>
      <c r="H223" s="135" t="s">
        <v>6048</v>
      </c>
      <c r="I223" s="142">
        <v>45400.84758101852</v>
      </c>
      <c r="J223" s="135" t="s">
        <v>4373</v>
      </c>
      <c r="K223" s="135">
        <v>150.0</v>
      </c>
      <c r="L223" s="135">
        <v>150.0</v>
      </c>
      <c r="M223" s="143">
        <v>42252.0</v>
      </c>
    </row>
    <row r="224">
      <c r="A224" s="135">
        <v>222.0</v>
      </c>
      <c r="B224" s="135" t="s">
        <v>6052</v>
      </c>
      <c r="C224" s="135" t="s">
        <v>4362</v>
      </c>
      <c r="D224" s="135">
        <v>0.0</v>
      </c>
      <c r="E224" s="135">
        <v>100.0</v>
      </c>
      <c r="G224" s="135">
        <v>0.26</v>
      </c>
      <c r="H224" s="135" t="s">
        <v>5717</v>
      </c>
      <c r="I224" s="142">
        <v>45407.85422453703</v>
      </c>
      <c r="J224" s="135" t="s">
        <v>4373</v>
      </c>
      <c r="K224" s="135">
        <v>150.0</v>
      </c>
      <c r="L224" s="135">
        <v>60.0</v>
      </c>
      <c r="M224" s="143">
        <v>42248.0</v>
      </c>
    </row>
    <row r="225">
      <c r="A225" s="135">
        <v>223.0</v>
      </c>
      <c r="B225" s="135" t="s">
        <v>6056</v>
      </c>
      <c r="C225" s="135" t="s">
        <v>4362</v>
      </c>
      <c r="D225" s="135">
        <v>0.0</v>
      </c>
      <c r="E225" s="135">
        <v>100.0</v>
      </c>
      <c r="F225" s="135">
        <v>0.35</v>
      </c>
      <c r="G225" s="135">
        <v>0.53</v>
      </c>
      <c r="H225" s="135" t="s">
        <v>6060</v>
      </c>
      <c r="I225" s="142">
        <v>45403.800162037034</v>
      </c>
      <c r="J225" s="135" t="s">
        <v>5751</v>
      </c>
      <c r="K225" s="135">
        <v>150.0</v>
      </c>
      <c r="L225" s="135">
        <v>20.0</v>
      </c>
      <c r="M225" s="143">
        <v>42279.0</v>
      </c>
    </row>
    <row r="226">
      <c r="A226" s="135">
        <v>224.0</v>
      </c>
      <c r="B226" s="135" t="s">
        <v>6064</v>
      </c>
      <c r="C226" s="135" t="s">
        <v>4362</v>
      </c>
      <c r="D226" s="135">
        <v>0.0</v>
      </c>
      <c r="E226" s="135">
        <v>100.0</v>
      </c>
      <c r="H226" s="135" t="s">
        <v>6064</v>
      </c>
      <c r="I226" s="142">
        <v>45402.04819444445</v>
      </c>
      <c r="J226" s="135" t="s">
        <v>4373</v>
      </c>
      <c r="K226" s="135">
        <v>200.0</v>
      </c>
      <c r="L226" s="135">
        <v>90.0</v>
      </c>
      <c r="M226" s="143">
        <v>42291.0</v>
      </c>
    </row>
    <row r="227">
      <c r="A227" s="135">
        <v>225.0</v>
      </c>
      <c r="B227" s="135" t="s">
        <v>6072</v>
      </c>
      <c r="C227" s="135" t="s">
        <v>4362</v>
      </c>
      <c r="D227" s="135">
        <v>0.0</v>
      </c>
      <c r="E227" s="135">
        <v>100.0</v>
      </c>
      <c r="H227" s="135" t="s">
        <v>6076</v>
      </c>
      <c r="I227" s="142">
        <v>45415.01023148148</v>
      </c>
      <c r="J227" s="135" t="s">
        <v>4715</v>
      </c>
      <c r="K227" s="135">
        <v>150.0</v>
      </c>
      <c r="L227" s="135">
        <v>8500.0</v>
      </c>
      <c r="M227" s="143">
        <v>44041.0</v>
      </c>
    </row>
    <row r="228">
      <c r="A228" s="135">
        <v>226.0</v>
      </c>
      <c r="B228" s="135" t="s">
        <v>6081</v>
      </c>
      <c r="C228" s="135" t="s">
        <v>4362</v>
      </c>
      <c r="D228" s="135">
        <v>14.0</v>
      </c>
      <c r="E228" s="135">
        <v>100.0</v>
      </c>
      <c r="F228" s="135">
        <v>0.45</v>
      </c>
      <c r="H228" s="135" t="s">
        <v>4416</v>
      </c>
      <c r="I228" s="142">
        <v>45399.02190972222</v>
      </c>
      <c r="J228" s="135" t="s">
        <v>6085</v>
      </c>
      <c r="K228" s="135">
        <v>300.0</v>
      </c>
      <c r="L228" s="135">
        <v>6600.0</v>
      </c>
      <c r="M228" s="143">
        <v>42332.0</v>
      </c>
    </row>
    <row r="229">
      <c r="A229" s="135">
        <v>227.0</v>
      </c>
      <c r="B229" s="135" t="s">
        <v>6089</v>
      </c>
      <c r="C229" s="135" t="s">
        <v>4362</v>
      </c>
      <c r="D229" s="135">
        <v>0.0</v>
      </c>
      <c r="E229" s="135">
        <v>100.0</v>
      </c>
      <c r="H229" s="135" t="s">
        <v>6089</v>
      </c>
      <c r="I229" s="142">
        <v>45418.05840277778</v>
      </c>
      <c r="J229" s="135" t="s">
        <v>4715</v>
      </c>
      <c r="K229" s="135">
        <v>100.0</v>
      </c>
      <c r="L229" s="135">
        <v>150.0</v>
      </c>
      <c r="M229" s="143">
        <v>44367.0</v>
      </c>
    </row>
    <row r="230">
      <c r="A230" s="135">
        <v>228.0</v>
      </c>
      <c r="B230" s="135" t="s">
        <v>6095</v>
      </c>
      <c r="C230" s="135" t="s">
        <v>4362</v>
      </c>
      <c r="D230" s="135">
        <v>0.0</v>
      </c>
      <c r="E230" s="135">
        <v>100.0</v>
      </c>
      <c r="F230" s="135">
        <v>0.3</v>
      </c>
      <c r="H230" s="135" t="s">
        <v>6098</v>
      </c>
      <c r="I230" s="142">
        <v>45402.04770833333</v>
      </c>
      <c r="J230" s="135" t="s">
        <v>6101</v>
      </c>
      <c r="K230" s="135">
        <v>150.0</v>
      </c>
      <c r="L230" s="135">
        <v>80.0</v>
      </c>
      <c r="M230" s="143">
        <v>43425.0</v>
      </c>
    </row>
    <row r="231">
      <c r="A231" s="135">
        <v>229.0</v>
      </c>
      <c r="B231" s="135" t="s">
        <v>6104</v>
      </c>
      <c r="C231" s="135" t="s">
        <v>4362</v>
      </c>
      <c r="D231" s="135">
        <v>0.0</v>
      </c>
      <c r="E231" s="135">
        <v>100.0</v>
      </c>
      <c r="F231" s="135">
        <v>0.25</v>
      </c>
      <c r="G231" s="135">
        <v>1.18</v>
      </c>
      <c r="H231" s="135" t="s">
        <v>6104</v>
      </c>
      <c r="I231" s="142">
        <v>45414.42030092593</v>
      </c>
      <c r="J231" s="135" t="s">
        <v>4395</v>
      </c>
      <c r="K231" s="135">
        <v>150.0</v>
      </c>
      <c r="L231" s="135">
        <v>60.0</v>
      </c>
      <c r="M231" s="143">
        <v>42261.0</v>
      </c>
    </row>
    <row r="232">
      <c r="A232" s="135">
        <v>230.0</v>
      </c>
      <c r="B232" s="135" t="s">
        <v>6112</v>
      </c>
      <c r="C232" s="135" t="s">
        <v>4362</v>
      </c>
      <c r="D232" s="135">
        <v>0.0</v>
      </c>
      <c r="E232" s="135">
        <v>100.0</v>
      </c>
      <c r="G232" s="135">
        <v>0.46</v>
      </c>
      <c r="H232" s="135" t="s">
        <v>4361</v>
      </c>
      <c r="I232" s="142">
        <v>45418.03530092593</v>
      </c>
      <c r="J232" s="135" t="s">
        <v>4373</v>
      </c>
      <c r="K232" s="135">
        <v>200.0</v>
      </c>
      <c r="L232" s="135">
        <v>1600.0</v>
      </c>
      <c r="M232" s="143">
        <v>42257.0</v>
      </c>
    </row>
    <row r="233">
      <c r="A233" s="135">
        <v>231.0</v>
      </c>
      <c r="B233" s="135" t="s">
        <v>6119</v>
      </c>
      <c r="C233" s="135" t="s">
        <v>4362</v>
      </c>
      <c r="D233" s="135">
        <v>0.0</v>
      </c>
      <c r="E233" s="135">
        <v>90.0</v>
      </c>
      <c r="H233" s="135" t="s">
        <v>6119</v>
      </c>
      <c r="I233" s="142">
        <v>45402.19427083333</v>
      </c>
      <c r="J233" s="135" t="s">
        <v>4373</v>
      </c>
      <c r="K233" s="135">
        <v>200.0</v>
      </c>
      <c r="L233" s="135">
        <v>100.0</v>
      </c>
      <c r="M233" s="143">
        <v>42923.0</v>
      </c>
    </row>
    <row r="234">
      <c r="A234" s="135">
        <v>232.0</v>
      </c>
      <c r="B234" s="135" t="s">
        <v>6123</v>
      </c>
      <c r="C234" s="135" t="s">
        <v>4362</v>
      </c>
      <c r="D234" s="135">
        <v>16.0</v>
      </c>
      <c r="E234" s="135">
        <v>90.0</v>
      </c>
      <c r="F234" s="135">
        <v>1.6</v>
      </c>
      <c r="G234" s="135">
        <v>0.3</v>
      </c>
      <c r="H234" s="135" t="s">
        <v>4380</v>
      </c>
      <c r="I234" s="142">
        <v>45403.177766203706</v>
      </c>
      <c r="J234" s="135" t="s">
        <v>4373</v>
      </c>
      <c r="K234" s="135">
        <v>150.0</v>
      </c>
      <c r="L234" s="135">
        <v>2000.0</v>
      </c>
      <c r="M234" s="143">
        <v>42384.0</v>
      </c>
    </row>
    <row r="235">
      <c r="A235" s="135">
        <v>233.0</v>
      </c>
      <c r="B235" s="135" t="s">
        <v>6128</v>
      </c>
      <c r="C235" s="135" t="s">
        <v>4362</v>
      </c>
      <c r="D235" s="135">
        <v>3.0</v>
      </c>
      <c r="E235" s="135">
        <v>90.0</v>
      </c>
      <c r="G235" s="135">
        <v>0.08</v>
      </c>
      <c r="H235" s="135" t="s">
        <v>4878</v>
      </c>
      <c r="I235" s="142">
        <v>45399.91479166667</v>
      </c>
      <c r="J235" s="135" t="s">
        <v>4880</v>
      </c>
      <c r="K235" s="135">
        <v>150.0</v>
      </c>
      <c r="L235" s="135">
        <v>50.0</v>
      </c>
      <c r="M235" s="143">
        <v>42256.0</v>
      </c>
    </row>
    <row r="236">
      <c r="A236" s="135">
        <v>234.0</v>
      </c>
      <c r="B236" s="135" t="s">
        <v>6133</v>
      </c>
      <c r="C236" s="135" t="s">
        <v>4362</v>
      </c>
      <c r="D236" s="135">
        <v>1.0</v>
      </c>
      <c r="E236" s="135">
        <v>90.0</v>
      </c>
      <c r="H236" s="135" t="s">
        <v>4924</v>
      </c>
      <c r="I236" s="142">
        <v>45398.037199074075</v>
      </c>
      <c r="J236" s="135" t="s">
        <v>4373</v>
      </c>
      <c r="K236" s="135">
        <v>150.0</v>
      </c>
      <c r="L236" s="135">
        <v>250.0</v>
      </c>
      <c r="M236" s="143">
        <v>42374.0</v>
      </c>
    </row>
    <row r="237">
      <c r="A237" s="135">
        <v>235.0</v>
      </c>
      <c r="B237" s="135" t="s">
        <v>6137</v>
      </c>
      <c r="C237" s="135" t="s">
        <v>4362</v>
      </c>
      <c r="D237" s="135">
        <v>0.0</v>
      </c>
      <c r="E237" s="135">
        <v>90.0</v>
      </c>
      <c r="H237" s="135" t="s">
        <v>6140</v>
      </c>
      <c r="I237" s="142">
        <v>45413.973587962966</v>
      </c>
      <c r="J237" s="135" t="s">
        <v>4373</v>
      </c>
      <c r="K237" s="135">
        <v>90.0</v>
      </c>
      <c r="L237" s="135">
        <v>100.0</v>
      </c>
      <c r="M237" s="143">
        <v>44748.0</v>
      </c>
    </row>
    <row r="238">
      <c r="A238" s="135">
        <v>236.0</v>
      </c>
      <c r="B238" s="135" t="s">
        <v>6147</v>
      </c>
      <c r="C238" s="135" t="s">
        <v>4362</v>
      </c>
      <c r="D238" s="135">
        <v>0.0</v>
      </c>
      <c r="E238" s="135">
        <v>90.0</v>
      </c>
      <c r="H238" s="135" t="s">
        <v>6148</v>
      </c>
      <c r="I238" s="142">
        <v>45412.03350694444</v>
      </c>
      <c r="J238" s="135" t="s">
        <v>4880</v>
      </c>
      <c r="K238" s="135">
        <v>200.0</v>
      </c>
      <c r="L238" s="135">
        <v>250.0</v>
      </c>
      <c r="M238" s="143">
        <v>42383.0</v>
      </c>
    </row>
    <row r="239">
      <c r="A239" s="135">
        <v>237.0</v>
      </c>
      <c r="B239" s="135" t="s">
        <v>6150</v>
      </c>
      <c r="C239" s="135" t="s">
        <v>4362</v>
      </c>
      <c r="D239" s="135">
        <v>0.0</v>
      </c>
      <c r="E239" s="135">
        <v>90.0</v>
      </c>
      <c r="F239" s="135">
        <v>0.0</v>
      </c>
      <c r="H239" s="135" t="s">
        <v>6154</v>
      </c>
      <c r="I239" s="142">
        <v>45359.641238425924</v>
      </c>
      <c r="J239" s="135" t="s">
        <v>4373</v>
      </c>
      <c r="K239" s="135">
        <v>100.0</v>
      </c>
      <c r="L239" s="135">
        <v>600.0</v>
      </c>
    </row>
    <row r="240">
      <c r="A240" s="135">
        <v>238.0</v>
      </c>
      <c r="B240" s="135" t="s">
        <v>6157</v>
      </c>
      <c r="C240" s="135" t="s">
        <v>4362</v>
      </c>
      <c r="D240" s="135">
        <v>5.0</v>
      </c>
      <c r="E240" s="135">
        <v>90.0</v>
      </c>
      <c r="H240" s="135" t="s">
        <v>5114</v>
      </c>
      <c r="I240" s="142">
        <v>45407.823958333334</v>
      </c>
      <c r="J240" s="135" t="s">
        <v>5047</v>
      </c>
      <c r="K240" s="135">
        <v>250.0</v>
      </c>
      <c r="L240" s="135">
        <v>200.0</v>
      </c>
      <c r="M240" s="143">
        <v>42270.0</v>
      </c>
    </row>
    <row r="241">
      <c r="A241" s="135">
        <v>239.0</v>
      </c>
      <c r="B241" s="135" t="s">
        <v>4799</v>
      </c>
      <c r="C241" s="135" t="s">
        <v>4362</v>
      </c>
      <c r="D241" s="135">
        <v>0.0</v>
      </c>
      <c r="E241" s="135">
        <v>90.0</v>
      </c>
      <c r="H241" s="135" t="s">
        <v>5201</v>
      </c>
      <c r="I241" s="142">
        <v>45414.33152777778</v>
      </c>
      <c r="J241" s="135" t="s">
        <v>4674</v>
      </c>
      <c r="K241" s="135">
        <v>350.0</v>
      </c>
      <c r="L241" s="135">
        <v>200.0</v>
      </c>
      <c r="M241" s="143">
        <v>44026.0</v>
      </c>
    </row>
    <row r="242">
      <c r="A242" s="135">
        <v>240.0</v>
      </c>
      <c r="B242" s="135" t="s">
        <v>6167</v>
      </c>
      <c r="C242" s="135" t="s">
        <v>4362</v>
      </c>
      <c r="D242" s="135">
        <v>0.0</v>
      </c>
      <c r="E242" s="135">
        <v>90.0</v>
      </c>
      <c r="F242" s="135">
        <v>0.3</v>
      </c>
      <c r="H242" s="135" t="s">
        <v>4890</v>
      </c>
      <c r="I242" s="142">
        <v>45411.699791666666</v>
      </c>
      <c r="J242" s="135" t="s">
        <v>5135</v>
      </c>
      <c r="K242" s="135">
        <v>100.0</v>
      </c>
      <c r="L242" s="135">
        <v>1100.0</v>
      </c>
      <c r="M242" s="143">
        <v>44863.0</v>
      </c>
    </row>
    <row r="243">
      <c r="A243" s="135">
        <v>241.0</v>
      </c>
      <c r="B243" s="135" t="s">
        <v>6175</v>
      </c>
      <c r="C243" s="135" t="s">
        <v>4362</v>
      </c>
      <c r="D243" s="135">
        <v>18.0</v>
      </c>
      <c r="E243" s="135">
        <v>90.0</v>
      </c>
      <c r="H243" s="135" t="s">
        <v>4915</v>
      </c>
      <c r="I243" s="142">
        <v>45407.86050925926</v>
      </c>
      <c r="J243" s="135" t="s">
        <v>6178</v>
      </c>
      <c r="K243" s="135">
        <v>100.0</v>
      </c>
      <c r="L243" s="135">
        <v>500.0</v>
      </c>
      <c r="M243" s="143">
        <v>45077.0</v>
      </c>
    </row>
    <row r="244">
      <c r="A244" s="135">
        <v>242.0</v>
      </c>
      <c r="B244" s="135" t="s">
        <v>6182</v>
      </c>
      <c r="C244" s="135" t="s">
        <v>4362</v>
      </c>
      <c r="D244" s="135">
        <v>0.0</v>
      </c>
      <c r="E244" s="135">
        <v>90.0</v>
      </c>
      <c r="F244" s="135">
        <v>0.3</v>
      </c>
      <c r="H244" s="135" t="s">
        <v>4444</v>
      </c>
      <c r="I244" s="142">
        <v>45412.38371527778</v>
      </c>
      <c r="J244" s="135" t="s">
        <v>4395</v>
      </c>
      <c r="K244" s="135">
        <v>100.0</v>
      </c>
      <c r="L244" s="135">
        <v>450.0</v>
      </c>
      <c r="M244" s="143">
        <v>43024.0</v>
      </c>
    </row>
    <row r="245">
      <c r="A245" s="135">
        <v>243.0</v>
      </c>
      <c r="B245" s="135" t="s">
        <v>6189</v>
      </c>
      <c r="C245" s="135" t="s">
        <v>4362</v>
      </c>
      <c r="D245" s="135">
        <v>8.0</v>
      </c>
      <c r="E245" s="135">
        <v>90.0</v>
      </c>
      <c r="G245" s="135">
        <v>0.39</v>
      </c>
      <c r="H245" s="135" t="s">
        <v>6192</v>
      </c>
      <c r="I245" s="142">
        <v>45413.54708333333</v>
      </c>
      <c r="J245" s="135" t="s">
        <v>6194</v>
      </c>
      <c r="K245" s="135">
        <v>200.0</v>
      </c>
      <c r="L245" s="135">
        <v>300.0</v>
      </c>
      <c r="M245" s="143">
        <v>42273.0</v>
      </c>
    </row>
    <row r="246">
      <c r="A246" s="135">
        <v>244.0</v>
      </c>
      <c r="B246" s="135" t="s">
        <v>6198</v>
      </c>
      <c r="C246" s="135" t="s">
        <v>4362</v>
      </c>
      <c r="D246" s="135">
        <v>0.0</v>
      </c>
      <c r="E246" s="135">
        <v>90.0</v>
      </c>
      <c r="F246" s="135">
        <v>0.4</v>
      </c>
      <c r="G246" s="135">
        <v>0.5</v>
      </c>
      <c r="H246" s="135" t="s">
        <v>4391</v>
      </c>
      <c r="I246" s="142">
        <v>45398.631689814814</v>
      </c>
      <c r="J246" s="135" t="s">
        <v>4395</v>
      </c>
      <c r="K246" s="135">
        <v>200.0</v>
      </c>
      <c r="L246" s="135">
        <v>150.0</v>
      </c>
      <c r="M246" s="143">
        <v>42251.0</v>
      </c>
    </row>
    <row r="247">
      <c r="A247" s="135">
        <v>245.0</v>
      </c>
      <c r="B247" s="135" t="s">
        <v>6205</v>
      </c>
      <c r="C247" s="135" t="s">
        <v>4362</v>
      </c>
      <c r="D247" s="135">
        <v>0.0</v>
      </c>
      <c r="E247" s="135">
        <v>90.0</v>
      </c>
      <c r="H247" s="135" t="s">
        <v>4664</v>
      </c>
      <c r="I247" s="142">
        <v>45404.98887731481</v>
      </c>
      <c r="J247" s="135" t="s">
        <v>4666</v>
      </c>
      <c r="K247" s="135">
        <v>300.0</v>
      </c>
      <c r="L247" s="135">
        <v>7600.0</v>
      </c>
      <c r="M247" s="143">
        <v>42869.0</v>
      </c>
    </row>
    <row r="248">
      <c r="A248" s="135">
        <v>246.0</v>
      </c>
      <c r="B248" s="135" t="s">
        <v>6213</v>
      </c>
      <c r="C248" s="135" t="s">
        <v>4362</v>
      </c>
      <c r="D248" s="135">
        <v>1.0</v>
      </c>
      <c r="E248" s="135">
        <v>90.0</v>
      </c>
      <c r="H248" s="135" t="s">
        <v>4361</v>
      </c>
      <c r="I248" s="142">
        <v>45399.7190625</v>
      </c>
      <c r="J248" s="135" t="s">
        <v>4880</v>
      </c>
      <c r="K248" s="135">
        <v>450.0</v>
      </c>
      <c r="L248" s="135">
        <v>1400.0</v>
      </c>
      <c r="M248" s="143">
        <v>42721.0</v>
      </c>
    </row>
    <row r="249">
      <c r="A249" s="135">
        <v>247.0</v>
      </c>
      <c r="B249" s="135" t="s">
        <v>6216</v>
      </c>
      <c r="C249" s="135" t="s">
        <v>4362</v>
      </c>
      <c r="D249" s="135">
        <v>0.0</v>
      </c>
      <c r="E249" s="135">
        <v>90.0</v>
      </c>
      <c r="H249" s="135" t="s">
        <v>6216</v>
      </c>
      <c r="I249" s="142">
        <v>45406.47435185185</v>
      </c>
      <c r="J249" s="135" t="s">
        <v>4373</v>
      </c>
      <c r="K249" s="135">
        <v>100.0</v>
      </c>
      <c r="L249" s="135">
        <v>40.0</v>
      </c>
      <c r="M249" s="143">
        <v>42357.0</v>
      </c>
    </row>
    <row r="250">
      <c r="A250" s="135">
        <v>248.0</v>
      </c>
      <c r="B250" s="135" t="s">
        <v>6223</v>
      </c>
      <c r="C250" s="135" t="s">
        <v>4362</v>
      </c>
      <c r="D250" s="135">
        <v>0.0</v>
      </c>
      <c r="E250" s="135">
        <v>90.0</v>
      </c>
      <c r="H250" s="135" t="s">
        <v>4890</v>
      </c>
      <c r="I250" s="142">
        <v>45406.48478009259</v>
      </c>
      <c r="J250" s="135" t="s">
        <v>6227</v>
      </c>
      <c r="K250" s="135">
        <v>100.0</v>
      </c>
      <c r="L250" s="135">
        <v>1100.0</v>
      </c>
      <c r="M250" s="143">
        <v>44768.0</v>
      </c>
    </row>
    <row r="251">
      <c r="A251" s="135">
        <v>249.0</v>
      </c>
      <c r="B251" s="135" t="s">
        <v>6231</v>
      </c>
      <c r="C251" s="135" t="s">
        <v>4362</v>
      </c>
      <c r="D251" s="135">
        <v>0.0</v>
      </c>
      <c r="E251" s="135">
        <v>90.0</v>
      </c>
      <c r="F251" s="135">
        <v>0.07</v>
      </c>
      <c r="H251" s="135" t="s">
        <v>6234</v>
      </c>
      <c r="I251" s="142">
        <v>45403.60350694445</v>
      </c>
      <c r="J251" s="135" t="s">
        <v>5002</v>
      </c>
      <c r="K251" s="135">
        <v>250.0</v>
      </c>
      <c r="L251" s="135">
        <v>200.0</v>
      </c>
      <c r="M251" s="143">
        <v>43845.0</v>
      </c>
    </row>
    <row r="252">
      <c r="A252" s="135">
        <v>250.0</v>
      </c>
      <c r="B252" s="135" t="s">
        <v>6238</v>
      </c>
      <c r="C252" s="135" t="s">
        <v>4362</v>
      </c>
      <c r="D252" s="135">
        <v>3.0</v>
      </c>
      <c r="E252" s="135">
        <v>90.0</v>
      </c>
      <c r="H252" s="135" t="s">
        <v>4361</v>
      </c>
      <c r="I252" s="142">
        <v>45395.04040509259</v>
      </c>
      <c r="J252" s="135" t="s">
        <v>4366</v>
      </c>
      <c r="K252" s="135">
        <v>200.0</v>
      </c>
      <c r="L252" s="135">
        <v>4800.0</v>
      </c>
      <c r="M252" s="143">
        <v>42336.0</v>
      </c>
    </row>
    <row r="253">
      <c r="A253" s="135">
        <v>251.0</v>
      </c>
      <c r="B253" s="135" t="s">
        <v>6244</v>
      </c>
      <c r="C253" s="135" t="s">
        <v>4362</v>
      </c>
      <c r="D253" s="135">
        <v>0.0</v>
      </c>
      <c r="E253" s="135">
        <v>90.0</v>
      </c>
      <c r="G253" s="135">
        <v>0.45</v>
      </c>
      <c r="H253" s="135" t="s">
        <v>6248</v>
      </c>
      <c r="I253" s="142">
        <v>45414.88688657407</v>
      </c>
      <c r="J253" s="135" t="s">
        <v>4373</v>
      </c>
      <c r="K253" s="135">
        <v>100.0</v>
      </c>
      <c r="L253" s="135">
        <v>20.0</v>
      </c>
      <c r="M253" s="143">
        <v>42305.0</v>
      </c>
    </row>
    <row r="254">
      <c r="A254" s="135">
        <v>252.0</v>
      </c>
      <c r="B254" s="135" t="s">
        <v>6253</v>
      </c>
      <c r="C254" s="135" t="s">
        <v>4362</v>
      </c>
      <c r="D254" s="135">
        <v>0.0</v>
      </c>
      <c r="E254" s="135">
        <v>90.0</v>
      </c>
      <c r="G254" s="135">
        <v>0.33</v>
      </c>
      <c r="H254" s="135" t="s">
        <v>6253</v>
      </c>
      <c r="I254" s="142">
        <v>45413.64810185185</v>
      </c>
      <c r="J254" s="135" t="s">
        <v>4373</v>
      </c>
      <c r="K254" s="135">
        <v>100.0</v>
      </c>
      <c r="L254" s="135">
        <v>0.0</v>
      </c>
      <c r="M254" s="143">
        <v>42588.0</v>
      </c>
    </row>
    <row r="255">
      <c r="A255" s="135">
        <v>253.0</v>
      </c>
      <c r="B255" s="135" t="s">
        <v>6259</v>
      </c>
      <c r="C255" s="135" t="s">
        <v>4362</v>
      </c>
      <c r="D255" s="135">
        <v>0.0</v>
      </c>
      <c r="E255" s="135">
        <v>90.0</v>
      </c>
      <c r="H255" s="135" t="s">
        <v>6205</v>
      </c>
      <c r="I255" s="142">
        <v>45402.458958333336</v>
      </c>
      <c r="J255" s="135" t="s">
        <v>4715</v>
      </c>
      <c r="K255" s="135">
        <v>450.0</v>
      </c>
      <c r="L255" s="135">
        <v>150.0</v>
      </c>
      <c r="M255" s="143">
        <v>42606.0</v>
      </c>
    </row>
    <row r="256">
      <c r="A256" s="135">
        <v>254.0</v>
      </c>
      <c r="B256" s="135" t="s">
        <v>6263</v>
      </c>
      <c r="C256" s="135" t="s">
        <v>4362</v>
      </c>
      <c r="E256" s="135">
        <v>90.0</v>
      </c>
      <c r="K256" s="135">
        <v>90.0</v>
      </c>
      <c r="M256" s="143">
        <v>42564.0</v>
      </c>
    </row>
    <row r="257">
      <c r="A257" s="135">
        <v>255.0</v>
      </c>
      <c r="B257" s="135" t="s">
        <v>6266</v>
      </c>
      <c r="C257" s="135" t="s">
        <v>4362</v>
      </c>
      <c r="D257" s="135">
        <v>0.0</v>
      </c>
      <c r="E257" s="135">
        <v>90.0</v>
      </c>
      <c r="H257" s="135" t="s">
        <v>6266</v>
      </c>
      <c r="I257" s="142">
        <v>45401.345347222225</v>
      </c>
      <c r="J257" s="135" t="s">
        <v>6268</v>
      </c>
      <c r="K257" s="135">
        <v>150.0</v>
      </c>
      <c r="L257" s="135">
        <v>100.0</v>
      </c>
      <c r="M257" s="143">
        <v>42312.0</v>
      </c>
    </row>
    <row r="258">
      <c r="A258" s="135">
        <v>256.0</v>
      </c>
      <c r="B258" s="135" t="s">
        <v>6274</v>
      </c>
      <c r="C258" s="135" t="s">
        <v>4362</v>
      </c>
      <c r="D258" s="135">
        <v>0.0</v>
      </c>
      <c r="E258" s="135">
        <v>90.0</v>
      </c>
      <c r="H258" s="135" t="s">
        <v>6274</v>
      </c>
      <c r="I258" s="142">
        <v>45413.77893518518</v>
      </c>
      <c r="J258" s="135" t="s">
        <v>4373</v>
      </c>
      <c r="K258" s="135">
        <v>100.0</v>
      </c>
      <c r="L258" s="135">
        <v>10.0</v>
      </c>
      <c r="M258" s="143">
        <v>42359.0</v>
      </c>
    </row>
    <row r="259">
      <c r="A259" s="135">
        <v>257.0</v>
      </c>
      <c r="B259" s="135" t="s">
        <v>6279</v>
      </c>
      <c r="C259" s="135" t="s">
        <v>4362</v>
      </c>
      <c r="D259" s="135">
        <v>0.0</v>
      </c>
      <c r="E259" s="135">
        <v>90.0</v>
      </c>
      <c r="G259" s="135">
        <v>0.04</v>
      </c>
      <c r="H259" s="135" t="s">
        <v>4696</v>
      </c>
      <c r="I259" s="142">
        <v>45397.71077546296</v>
      </c>
      <c r="J259" s="135" t="s">
        <v>6085</v>
      </c>
      <c r="K259" s="135">
        <v>100.0</v>
      </c>
      <c r="L259" s="135">
        <v>300.0</v>
      </c>
      <c r="M259" s="143">
        <v>42275.0</v>
      </c>
    </row>
    <row r="260">
      <c r="A260" s="135">
        <v>258.0</v>
      </c>
      <c r="B260" s="135" t="s">
        <v>6286</v>
      </c>
      <c r="C260" s="135" t="s">
        <v>4362</v>
      </c>
      <c r="D260" s="135">
        <v>0.0</v>
      </c>
      <c r="E260" s="135">
        <v>90.0</v>
      </c>
      <c r="H260" s="135" t="s">
        <v>6288</v>
      </c>
      <c r="I260" s="142">
        <v>45403.078206018516</v>
      </c>
      <c r="J260" s="135" t="s">
        <v>4373</v>
      </c>
      <c r="K260" s="135">
        <v>90.0</v>
      </c>
      <c r="L260" s="135">
        <v>450.0</v>
      </c>
      <c r="M260" s="143">
        <v>44397.0</v>
      </c>
    </row>
    <row r="261">
      <c r="A261" s="135">
        <v>259.0</v>
      </c>
      <c r="B261" s="135" t="s">
        <v>6290</v>
      </c>
      <c r="C261" s="135" t="s">
        <v>4362</v>
      </c>
      <c r="D261" s="135">
        <v>1.0</v>
      </c>
      <c r="E261" s="135">
        <v>90.0</v>
      </c>
      <c r="H261" s="135" t="s">
        <v>4932</v>
      </c>
      <c r="I261" s="142">
        <v>45416.61797453704</v>
      </c>
      <c r="J261" s="135" t="s">
        <v>4966</v>
      </c>
      <c r="K261" s="135">
        <v>200.0</v>
      </c>
      <c r="L261" s="135">
        <v>200.0</v>
      </c>
      <c r="M261" s="143">
        <v>42283.0</v>
      </c>
    </row>
    <row r="262">
      <c r="A262" s="135">
        <v>260.0</v>
      </c>
      <c r="B262" s="135" t="s">
        <v>6296</v>
      </c>
      <c r="C262" s="135" t="s">
        <v>4362</v>
      </c>
      <c r="D262" s="135">
        <v>0.0</v>
      </c>
      <c r="E262" s="135">
        <v>90.0</v>
      </c>
      <c r="H262" s="135" t="s">
        <v>6296</v>
      </c>
      <c r="I262" s="142">
        <v>45411.49322916667</v>
      </c>
      <c r="J262" s="135" t="s">
        <v>4373</v>
      </c>
      <c r="K262" s="135">
        <v>300.0</v>
      </c>
      <c r="L262" s="135">
        <v>90.0</v>
      </c>
      <c r="M262" s="143">
        <v>42784.0</v>
      </c>
    </row>
    <row r="263">
      <c r="A263" s="135">
        <v>261.0</v>
      </c>
      <c r="B263" s="135" t="s">
        <v>6301</v>
      </c>
      <c r="C263" s="135" t="s">
        <v>4362</v>
      </c>
      <c r="D263" s="135">
        <v>2.0</v>
      </c>
      <c r="E263" s="135">
        <v>90.0</v>
      </c>
      <c r="F263" s="135">
        <v>0.25</v>
      </c>
      <c r="G263" s="135">
        <v>0.57</v>
      </c>
      <c r="H263" s="135" t="s">
        <v>4385</v>
      </c>
      <c r="I263" s="142">
        <v>45414.31453703704</v>
      </c>
      <c r="J263" s="135" t="s">
        <v>6305</v>
      </c>
      <c r="K263" s="135">
        <v>250.0</v>
      </c>
      <c r="L263" s="135">
        <v>500.0</v>
      </c>
      <c r="M263" s="143">
        <v>42290.0</v>
      </c>
    </row>
    <row r="264">
      <c r="A264" s="135">
        <v>262.0</v>
      </c>
      <c r="B264" s="135" t="s">
        <v>6308</v>
      </c>
      <c r="C264" s="135" t="s">
        <v>4362</v>
      </c>
      <c r="D264" s="135">
        <v>5.0</v>
      </c>
      <c r="E264" s="135">
        <v>90.0</v>
      </c>
      <c r="H264" s="135" t="s">
        <v>4664</v>
      </c>
      <c r="I264" s="142">
        <v>45411.59453703704</v>
      </c>
      <c r="J264" s="135" t="s">
        <v>4674</v>
      </c>
      <c r="K264" s="135">
        <v>450.0</v>
      </c>
      <c r="L264" s="135">
        <v>8800.0</v>
      </c>
      <c r="M264" s="143">
        <v>43852.0</v>
      </c>
    </row>
    <row r="265">
      <c r="A265" s="135">
        <v>263.0</v>
      </c>
      <c r="B265" s="135" t="s">
        <v>6314</v>
      </c>
      <c r="C265" s="135" t="s">
        <v>4362</v>
      </c>
      <c r="D265" s="135">
        <v>0.0</v>
      </c>
      <c r="E265" s="135">
        <v>90.0</v>
      </c>
      <c r="H265" s="135" t="s">
        <v>6314</v>
      </c>
      <c r="I265" s="142">
        <v>45416.21697916667</v>
      </c>
      <c r="J265" s="135" t="s">
        <v>4373</v>
      </c>
      <c r="K265" s="135">
        <v>100.0</v>
      </c>
      <c r="L265" s="135">
        <v>50.0</v>
      </c>
      <c r="M265" s="143">
        <v>42286.0</v>
      </c>
    </row>
    <row r="266">
      <c r="A266" s="135">
        <v>264.0</v>
      </c>
      <c r="B266" s="135" t="s">
        <v>6320</v>
      </c>
      <c r="C266" s="135" t="s">
        <v>4362</v>
      </c>
      <c r="D266" s="135">
        <v>0.0</v>
      </c>
      <c r="E266" s="135">
        <v>90.0</v>
      </c>
      <c r="H266" s="135" t="s">
        <v>5722</v>
      </c>
      <c r="I266" s="142">
        <v>45411.38350694445</v>
      </c>
      <c r="J266" s="135" t="s">
        <v>4373</v>
      </c>
      <c r="K266" s="135">
        <v>100.0</v>
      </c>
      <c r="L266" s="135">
        <v>100.0</v>
      </c>
      <c r="M266" s="143">
        <v>42887.0</v>
      </c>
    </row>
    <row r="267">
      <c r="A267" s="135">
        <v>265.0</v>
      </c>
      <c r="B267" s="135" t="s">
        <v>6330</v>
      </c>
      <c r="C267" s="135" t="s">
        <v>4362</v>
      </c>
      <c r="D267" s="135">
        <v>0.0</v>
      </c>
      <c r="E267" s="135">
        <v>90.0</v>
      </c>
      <c r="G267" s="135">
        <v>0.12</v>
      </c>
      <c r="H267" s="135" t="s">
        <v>6332</v>
      </c>
      <c r="I267" s="142">
        <v>45400.98979166667</v>
      </c>
      <c r="J267" s="135" t="s">
        <v>4373</v>
      </c>
      <c r="K267" s="135">
        <v>100.0</v>
      </c>
      <c r="L267" s="135">
        <v>30.0</v>
      </c>
      <c r="M267" s="143">
        <v>42278.0</v>
      </c>
    </row>
    <row r="268">
      <c r="A268" s="135">
        <v>266.0</v>
      </c>
      <c r="B268" s="135" t="s">
        <v>6335</v>
      </c>
      <c r="C268" s="135" t="s">
        <v>4362</v>
      </c>
      <c r="D268" s="135">
        <v>0.0</v>
      </c>
      <c r="E268" s="135">
        <v>80.0</v>
      </c>
      <c r="H268" s="135" t="s">
        <v>6338</v>
      </c>
      <c r="I268" s="142">
        <v>45416.63364583333</v>
      </c>
      <c r="J268" s="135" t="s">
        <v>5002</v>
      </c>
      <c r="K268" s="135">
        <v>150.0</v>
      </c>
      <c r="L268" s="135">
        <v>500.0</v>
      </c>
      <c r="M268" s="143">
        <v>45039.0</v>
      </c>
    </row>
    <row r="269">
      <c r="A269" s="135">
        <v>267.0</v>
      </c>
      <c r="B269" s="135" t="s">
        <v>6342</v>
      </c>
      <c r="C269" s="135" t="s">
        <v>4362</v>
      </c>
      <c r="D269" s="135">
        <v>23.0</v>
      </c>
      <c r="E269" s="135">
        <v>80.0</v>
      </c>
      <c r="H269" s="135" t="s">
        <v>6344</v>
      </c>
      <c r="I269" s="142">
        <v>45417.323842592596</v>
      </c>
      <c r="J269" s="135" t="s">
        <v>4715</v>
      </c>
      <c r="K269" s="135">
        <v>90.0</v>
      </c>
      <c r="L269" s="135">
        <v>6300.0</v>
      </c>
      <c r="M269" s="143">
        <v>44824.0</v>
      </c>
    </row>
    <row r="270">
      <c r="A270" s="135">
        <v>268.0</v>
      </c>
      <c r="B270" s="135" t="s">
        <v>6347</v>
      </c>
      <c r="C270" s="135" t="s">
        <v>4362</v>
      </c>
      <c r="D270" s="135">
        <v>0.0</v>
      </c>
      <c r="E270" s="135">
        <v>80.0</v>
      </c>
      <c r="H270" s="135" t="s">
        <v>6349</v>
      </c>
      <c r="I270" s="142">
        <v>45400.43072916667</v>
      </c>
      <c r="J270" s="135" t="s">
        <v>5155</v>
      </c>
      <c r="K270" s="135">
        <v>80.0</v>
      </c>
      <c r="L270" s="135">
        <v>100.0</v>
      </c>
      <c r="M270" s="143">
        <v>44746.0</v>
      </c>
    </row>
    <row r="271">
      <c r="A271" s="135">
        <v>269.0</v>
      </c>
      <c r="B271" s="135" t="s">
        <v>6353</v>
      </c>
      <c r="C271" s="135" t="s">
        <v>4362</v>
      </c>
      <c r="D271" s="135">
        <v>3.0</v>
      </c>
      <c r="E271" s="135">
        <v>80.0</v>
      </c>
      <c r="H271" s="135" t="s">
        <v>6356</v>
      </c>
      <c r="I271" s="142">
        <v>45405.316041666665</v>
      </c>
      <c r="J271" s="135" t="s">
        <v>4373</v>
      </c>
      <c r="K271" s="135">
        <v>90.0</v>
      </c>
      <c r="L271" s="135">
        <v>250.0</v>
      </c>
      <c r="M271" s="143">
        <v>44746.0</v>
      </c>
    </row>
    <row r="272">
      <c r="A272" s="135">
        <v>270.0</v>
      </c>
      <c r="B272" s="135" t="s">
        <v>6360</v>
      </c>
      <c r="C272" s="135" t="s">
        <v>4362</v>
      </c>
      <c r="D272" s="135">
        <v>0.0</v>
      </c>
      <c r="E272" s="135">
        <v>80.0</v>
      </c>
      <c r="H272" s="135" t="s">
        <v>6362</v>
      </c>
      <c r="I272" s="142">
        <v>45412.00533564815</v>
      </c>
      <c r="J272" s="135" t="s">
        <v>5920</v>
      </c>
      <c r="K272" s="135">
        <v>100.0</v>
      </c>
      <c r="L272" s="135">
        <v>200.0</v>
      </c>
      <c r="M272" s="143">
        <v>42309.0</v>
      </c>
    </row>
    <row r="273">
      <c r="A273" s="135">
        <v>271.0</v>
      </c>
      <c r="B273" s="135" t="s">
        <v>6365</v>
      </c>
      <c r="C273" s="135" t="s">
        <v>4362</v>
      </c>
      <c r="D273" s="135">
        <v>0.0</v>
      </c>
      <c r="E273" s="135">
        <v>80.0</v>
      </c>
      <c r="F273" s="135">
        <v>0.45</v>
      </c>
      <c r="H273" s="135" t="s">
        <v>4418</v>
      </c>
      <c r="I273" s="142">
        <v>45413.88731481481</v>
      </c>
      <c r="J273" s="135" t="s">
        <v>5735</v>
      </c>
      <c r="K273" s="135">
        <v>200.0</v>
      </c>
      <c r="L273" s="135">
        <v>70.0</v>
      </c>
      <c r="M273" s="143">
        <v>42254.0</v>
      </c>
    </row>
    <row r="274">
      <c r="A274" s="135">
        <v>272.0</v>
      </c>
      <c r="B274" s="135" t="s">
        <v>6373</v>
      </c>
      <c r="C274" s="135" t="s">
        <v>4362</v>
      </c>
      <c r="D274" s="135">
        <v>4.0</v>
      </c>
      <c r="E274" s="135">
        <v>80.0</v>
      </c>
      <c r="H274" s="135" t="s">
        <v>4664</v>
      </c>
      <c r="I274" s="142">
        <v>45417.74972222222</v>
      </c>
      <c r="J274" s="135" t="s">
        <v>2100</v>
      </c>
      <c r="K274" s="135">
        <v>200.0</v>
      </c>
      <c r="L274" s="135">
        <v>8700.0</v>
      </c>
      <c r="M274" s="143">
        <v>44942.0</v>
      </c>
    </row>
    <row r="275">
      <c r="A275" s="135">
        <v>273.0</v>
      </c>
      <c r="B275" s="135" t="s">
        <v>6377</v>
      </c>
      <c r="C275" s="135" t="s">
        <v>4362</v>
      </c>
      <c r="D275" s="135">
        <v>0.0</v>
      </c>
      <c r="E275" s="135">
        <v>80.0</v>
      </c>
      <c r="H275" s="135" t="s">
        <v>6380</v>
      </c>
      <c r="I275" s="142">
        <v>45399.00819444445</v>
      </c>
      <c r="J275" s="135" t="s">
        <v>4373</v>
      </c>
      <c r="K275" s="135">
        <v>100.0</v>
      </c>
      <c r="L275" s="135">
        <v>30.0</v>
      </c>
      <c r="M275" s="143">
        <v>42281.0</v>
      </c>
    </row>
    <row r="276">
      <c r="A276" s="135">
        <v>274.0</v>
      </c>
      <c r="B276" s="135" t="s">
        <v>6386</v>
      </c>
      <c r="C276" s="135" t="s">
        <v>4362</v>
      </c>
      <c r="D276" s="135">
        <v>0.0</v>
      </c>
      <c r="E276" s="135">
        <v>80.0</v>
      </c>
      <c r="H276" s="135" t="s">
        <v>4829</v>
      </c>
      <c r="I276" s="142">
        <v>45400.500752314816</v>
      </c>
      <c r="J276" s="135" t="s">
        <v>4715</v>
      </c>
      <c r="K276" s="135">
        <v>100.0</v>
      </c>
      <c r="L276" s="135">
        <v>300.0</v>
      </c>
      <c r="M276" s="143">
        <v>43086.0</v>
      </c>
    </row>
    <row r="277">
      <c r="A277" s="135">
        <v>275.0</v>
      </c>
      <c r="B277" s="135" t="s">
        <v>6389</v>
      </c>
      <c r="C277" s="135" t="s">
        <v>4362</v>
      </c>
      <c r="D277" s="135">
        <v>1.0</v>
      </c>
      <c r="E277" s="135">
        <v>80.0</v>
      </c>
      <c r="H277" s="135" t="s">
        <v>6393</v>
      </c>
      <c r="I277" s="142">
        <v>45417.854375</v>
      </c>
      <c r="J277" s="135" t="s">
        <v>4715</v>
      </c>
      <c r="K277" s="135">
        <v>80.0</v>
      </c>
      <c r="L277" s="135">
        <v>600.0</v>
      </c>
      <c r="M277" s="143">
        <v>44754.0</v>
      </c>
    </row>
    <row r="278">
      <c r="A278" s="135">
        <v>276.0</v>
      </c>
      <c r="B278" s="135" t="s">
        <v>6396</v>
      </c>
      <c r="C278" s="135" t="s">
        <v>4362</v>
      </c>
      <c r="D278" s="135">
        <v>0.0</v>
      </c>
      <c r="E278" s="135">
        <v>80.0</v>
      </c>
      <c r="H278" s="135" t="s">
        <v>6396</v>
      </c>
      <c r="I278" s="142">
        <v>45414.53789351852</v>
      </c>
      <c r="J278" s="135" t="s">
        <v>4373</v>
      </c>
      <c r="K278" s="135">
        <v>90.0</v>
      </c>
      <c r="L278" s="135">
        <v>50.0</v>
      </c>
      <c r="M278" s="143">
        <v>42862.0</v>
      </c>
    </row>
    <row r="279">
      <c r="A279" s="135">
        <v>277.0</v>
      </c>
      <c r="B279" s="135" t="s">
        <v>6403</v>
      </c>
      <c r="C279" s="135" t="s">
        <v>4362</v>
      </c>
      <c r="D279" s="135">
        <v>0.0</v>
      </c>
      <c r="E279" s="135">
        <v>80.0</v>
      </c>
      <c r="G279" s="135">
        <v>0.27</v>
      </c>
      <c r="H279" s="135" t="s">
        <v>6405</v>
      </c>
      <c r="I279" s="142">
        <v>45411.35400462963</v>
      </c>
      <c r="J279" s="135" t="s">
        <v>5751</v>
      </c>
      <c r="K279" s="135">
        <v>150.0</v>
      </c>
      <c r="L279" s="135">
        <v>20.0</v>
      </c>
      <c r="M279" s="143">
        <v>42248.0</v>
      </c>
    </row>
    <row r="280">
      <c r="A280" s="135">
        <v>278.0</v>
      </c>
      <c r="B280" s="135" t="s">
        <v>6409</v>
      </c>
      <c r="C280" s="135" t="s">
        <v>4362</v>
      </c>
      <c r="D280" s="135">
        <v>0.0</v>
      </c>
      <c r="E280" s="135">
        <v>80.0</v>
      </c>
      <c r="H280" s="135" t="s">
        <v>6409</v>
      </c>
      <c r="I280" s="142">
        <v>45417.24136574074</v>
      </c>
      <c r="J280" s="135" t="s">
        <v>4373</v>
      </c>
      <c r="K280" s="135">
        <v>100.0</v>
      </c>
      <c r="L280" s="135">
        <v>70.0</v>
      </c>
      <c r="M280" s="143">
        <v>42291.0</v>
      </c>
    </row>
    <row r="281">
      <c r="A281" s="135">
        <v>279.0</v>
      </c>
      <c r="B281" s="135" t="s">
        <v>6413</v>
      </c>
      <c r="C281" s="135" t="s">
        <v>4362</v>
      </c>
      <c r="D281" s="135">
        <v>4.0</v>
      </c>
      <c r="E281" s="135">
        <v>80.0</v>
      </c>
      <c r="F281" s="135">
        <v>0.3</v>
      </c>
      <c r="H281" s="135" t="s">
        <v>4430</v>
      </c>
      <c r="I281" s="142">
        <v>45415.94553240741</v>
      </c>
      <c r="J281" s="135" t="s">
        <v>4395</v>
      </c>
      <c r="K281" s="135">
        <v>150.0</v>
      </c>
      <c r="L281" s="135">
        <v>250.0</v>
      </c>
      <c r="M281" s="143">
        <v>42908.0</v>
      </c>
    </row>
    <row r="282">
      <c r="A282" s="135">
        <v>280.0</v>
      </c>
      <c r="B282" s="135" t="s">
        <v>6419</v>
      </c>
      <c r="C282" s="135" t="s">
        <v>4362</v>
      </c>
      <c r="D282" s="135">
        <v>2.0</v>
      </c>
      <c r="E282" s="135">
        <v>80.0</v>
      </c>
      <c r="F282" s="135">
        <v>0.45</v>
      </c>
      <c r="H282" s="135" t="s">
        <v>6419</v>
      </c>
      <c r="I282" s="142">
        <v>45399.084872685184</v>
      </c>
      <c r="J282" s="135" t="s">
        <v>4445</v>
      </c>
      <c r="K282" s="135">
        <v>90.0</v>
      </c>
      <c r="L282" s="135">
        <v>60.0</v>
      </c>
      <c r="M282" s="143">
        <v>42281.0</v>
      </c>
    </row>
    <row r="283">
      <c r="A283" s="135">
        <v>281.0</v>
      </c>
      <c r="B283" s="135" t="s">
        <v>6425</v>
      </c>
      <c r="C283" s="135" t="s">
        <v>4362</v>
      </c>
      <c r="D283" s="135">
        <v>2.0</v>
      </c>
      <c r="E283" s="135">
        <v>80.0</v>
      </c>
      <c r="G283" s="135">
        <v>0.92</v>
      </c>
      <c r="H283" s="135" t="s">
        <v>5474</v>
      </c>
      <c r="I283" s="142">
        <v>45408.21371527778</v>
      </c>
      <c r="J283" s="135" t="s">
        <v>5476</v>
      </c>
      <c r="K283" s="135">
        <v>100.0</v>
      </c>
      <c r="L283" s="135">
        <v>600.0</v>
      </c>
      <c r="M283" s="143">
        <v>42283.0</v>
      </c>
    </row>
    <row r="284">
      <c r="A284" s="135">
        <v>282.0</v>
      </c>
      <c r="B284" s="135" t="s">
        <v>6431</v>
      </c>
      <c r="C284" s="135" t="s">
        <v>4362</v>
      </c>
      <c r="D284" s="135">
        <v>11.0</v>
      </c>
      <c r="E284" s="135">
        <v>80.0</v>
      </c>
      <c r="G284" s="135">
        <v>0.47</v>
      </c>
      <c r="H284" s="135" t="s">
        <v>6435</v>
      </c>
      <c r="I284" s="142">
        <v>45402.2034375</v>
      </c>
      <c r="J284" s="135" t="s">
        <v>6438</v>
      </c>
      <c r="K284" s="135">
        <v>500.0</v>
      </c>
      <c r="L284" s="135">
        <v>500.0</v>
      </c>
      <c r="M284" s="143">
        <v>42303.0</v>
      </c>
    </row>
    <row r="285">
      <c r="A285" s="135">
        <v>283.0</v>
      </c>
      <c r="B285" s="135" t="s">
        <v>6442</v>
      </c>
      <c r="C285" s="135" t="s">
        <v>4362</v>
      </c>
      <c r="D285" s="135">
        <v>0.0</v>
      </c>
      <c r="E285" s="135">
        <v>80.0</v>
      </c>
      <c r="H285" s="135" t="s">
        <v>6442</v>
      </c>
      <c r="I285" s="142">
        <v>45414.83611111111</v>
      </c>
      <c r="J285" s="135" t="s">
        <v>6446</v>
      </c>
      <c r="K285" s="135">
        <v>100.0</v>
      </c>
      <c r="L285" s="135">
        <v>20.0</v>
      </c>
      <c r="M285" s="143">
        <v>42297.0</v>
      </c>
    </row>
    <row r="286">
      <c r="A286" s="135">
        <v>284.0</v>
      </c>
      <c r="B286" s="135" t="s">
        <v>6449</v>
      </c>
      <c r="C286" s="135" t="s">
        <v>4362</v>
      </c>
      <c r="D286" s="135">
        <v>0.0</v>
      </c>
      <c r="E286" s="135">
        <v>80.0</v>
      </c>
      <c r="H286" s="135" t="s">
        <v>6451</v>
      </c>
      <c r="I286" s="142">
        <v>45411.29392361111</v>
      </c>
      <c r="J286" s="135" t="s">
        <v>4373</v>
      </c>
      <c r="K286" s="135">
        <v>200.0</v>
      </c>
      <c r="L286" s="135">
        <v>150.0</v>
      </c>
      <c r="M286" s="143">
        <v>43901.0</v>
      </c>
    </row>
    <row r="287">
      <c r="A287" s="135">
        <v>285.0</v>
      </c>
      <c r="B287" s="135" t="s">
        <v>5981</v>
      </c>
      <c r="C287" s="135" t="s">
        <v>4362</v>
      </c>
      <c r="D287" s="135">
        <v>0.0</v>
      </c>
      <c r="E287" s="135">
        <v>80.0</v>
      </c>
      <c r="F287" s="135">
        <v>0.25</v>
      </c>
      <c r="H287" s="135" t="s">
        <v>5981</v>
      </c>
      <c r="I287" s="142">
        <v>45409.23</v>
      </c>
      <c r="J287" s="135" t="s">
        <v>4795</v>
      </c>
      <c r="K287" s="135">
        <v>150.0</v>
      </c>
      <c r="L287" s="135">
        <v>50.0</v>
      </c>
      <c r="M287" s="143">
        <v>42566.0</v>
      </c>
    </row>
    <row r="288">
      <c r="A288" s="135">
        <v>286.0</v>
      </c>
      <c r="B288" s="135" t="s">
        <v>6461</v>
      </c>
      <c r="C288" s="135" t="s">
        <v>4362</v>
      </c>
      <c r="D288" s="135">
        <v>0.0</v>
      </c>
      <c r="E288" s="135">
        <v>80.0</v>
      </c>
      <c r="G288" s="135">
        <v>0.24</v>
      </c>
      <c r="H288" s="135" t="s">
        <v>5040</v>
      </c>
      <c r="I288" s="142">
        <v>45401.97903935185</v>
      </c>
      <c r="J288" s="135" t="s">
        <v>4373</v>
      </c>
      <c r="K288" s="135">
        <v>100.0</v>
      </c>
      <c r="L288" s="135">
        <v>500.0</v>
      </c>
      <c r="M288" s="143">
        <v>42252.0</v>
      </c>
    </row>
    <row r="289">
      <c r="A289" s="135">
        <v>287.0</v>
      </c>
      <c r="B289" s="135" t="s">
        <v>6464</v>
      </c>
      <c r="C289" s="135" t="s">
        <v>4362</v>
      </c>
      <c r="D289" s="135">
        <v>0.0</v>
      </c>
      <c r="E289" s="135">
        <v>80.0</v>
      </c>
      <c r="H289" s="135" t="s">
        <v>6464</v>
      </c>
      <c r="I289" s="142">
        <v>45416.564467592594</v>
      </c>
      <c r="J289" s="135" t="s">
        <v>5645</v>
      </c>
      <c r="K289" s="135">
        <v>100.0</v>
      </c>
      <c r="L289" s="135">
        <v>60.0</v>
      </c>
      <c r="M289" s="143">
        <v>42318.0</v>
      </c>
    </row>
    <row r="290">
      <c r="A290" s="135">
        <v>288.0</v>
      </c>
      <c r="B290" s="135" t="s">
        <v>6469</v>
      </c>
      <c r="C290" s="135" t="s">
        <v>4362</v>
      </c>
      <c r="D290" s="135">
        <v>0.0</v>
      </c>
      <c r="E290" s="135">
        <v>80.0</v>
      </c>
      <c r="F290" s="135">
        <v>1.4</v>
      </c>
      <c r="H290" s="135" t="s">
        <v>6469</v>
      </c>
      <c r="I290" s="142">
        <v>45405.77668981482</v>
      </c>
      <c r="J290" s="135" t="s">
        <v>6473</v>
      </c>
      <c r="K290" s="135">
        <v>90.0</v>
      </c>
      <c r="L290" s="135">
        <v>10.0</v>
      </c>
      <c r="M290" s="143">
        <v>42956.0</v>
      </c>
    </row>
    <row r="291">
      <c r="A291" s="135">
        <v>289.0</v>
      </c>
      <c r="B291" s="135" t="s">
        <v>6477</v>
      </c>
      <c r="C291" s="135" t="s">
        <v>4362</v>
      </c>
      <c r="D291" s="135">
        <v>0.0</v>
      </c>
      <c r="E291" s="135">
        <v>80.0</v>
      </c>
      <c r="H291" s="135" t="s">
        <v>5643</v>
      </c>
      <c r="I291" s="142">
        <v>45414.78880787037</v>
      </c>
      <c r="J291" s="135" t="s">
        <v>4880</v>
      </c>
      <c r="K291" s="135">
        <v>250.0</v>
      </c>
      <c r="L291" s="135">
        <v>150.0</v>
      </c>
      <c r="M291" s="143">
        <v>43915.0</v>
      </c>
    </row>
    <row r="292">
      <c r="A292" s="135">
        <v>290.0</v>
      </c>
      <c r="B292" s="135" t="s">
        <v>6481</v>
      </c>
      <c r="C292" s="135" t="s">
        <v>4362</v>
      </c>
      <c r="D292" s="135">
        <v>6.0</v>
      </c>
      <c r="E292" s="135">
        <v>80.0</v>
      </c>
      <c r="H292" s="135" t="s">
        <v>6483</v>
      </c>
      <c r="I292" s="142">
        <v>45404.55417824074</v>
      </c>
      <c r="J292" s="135" t="s">
        <v>6485</v>
      </c>
      <c r="K292" s="135">
        <v>80.0</v>
      </c>
      <c r="L292" s="135">
        <v>150.0</v>
      </c>
      <c r="M292" s="143">
        <v>44768.0</v>
      </c>
    </row>
    <row r="293">
      <c r="A293" s="135">
        <v>291.0</v>
      </c>
      <c r="B293" s="135" t="s">
        <v>6488</v>
      </c>
      <c r="C293" s="135" t="s">
        <v>4362</v>
      </c>
      <c r="D293" s="135">
        <v>0.0</v>
      </c>
      <c r="E293" s="135">
        <v>80.0</v>
      </c>
      <c r="H293" s="135" t="s">
        <v>6491</v>
      </c>
      <c r="I293" s="142">
        <v>45405.480787037035</v>
      </c>
      <c r="J293" s="135" t="s">
        <v>4880</v>
      </c>
      <c r="K293" s="135">
        <v>80.0</v>
      </c>
      <c r="L293" s="135">
        <v>30.0</v>
      </c>
      <c r="M293" s="143">
        <v>44756.0</v>
      </c>
    </row>
    <row r="294">
      <c r="A294" s="135">
        <v>292.0</v>
      </c>
      <c r="B294" s="135" t="s">
        <v>6493</v>
      </c>
      <c r="C294" s="135" t="s">
        <v>4362</v>
      </c>
      <c r="D294" s="135">
        <v>0.0</v>
      </c>
      <c r="E294" s="135">
        <v>80.0</v>
      </c>
      <c r="F294" s="135">
        <v>0.25</v>
      </c>
      <c r="H294" s="135" t="s">
        <v>6095</v>
      </c>
      <c r="I294" s="142">
        <v>45416.72412037037</v>
      </c>
      <c r="J294" s="135" t="s">
        <v>5735</v>
      </c>
      <c r="K294" s="135">
        <v>150.0</v>
      </c>
      <c r="L294" s="135">
        <v>50.0</v>
      </c>
      <c r="M294" s="143">
        <v>43839.0</v>
      </c>
    </row>
    <row r="295">
      <c r="A295" s="135">
        <v>293.0</v>
      </c>
      <c r="B295" s="135" t="s">
        <v>6495</v>
      </c>
      <c r="C295" s="135" t="s">
        <v>4362</v>
      </c>
      <c r="D295" s="135">
        <v>0.0</v>
      </c>
      <c r="E295" s="135">
        <v>80.0</v>
      </c>
      <c r="H295" s="135" t="s">
        <v>6495</v>
      </c>
      <c r="I295" s="142">
        <v>45408.80017361111</v>
      </c>
      <c r="J295" s="135" t="s">
        <v>4373</v>
      </c>
      <c r="K295" s="135">
        <v>100.0</v>
      </c>
      <c r="L295" s="135">
        <v>30.0</v>
      </c>
      <c r="M295" s="143">
        <v>42286.0</v>
      </c>
    </row>
    <row r="296">
      <c r="A296" s="135">
        <v>294.0</v>
      </c>
      <c r="B296" s="135" t="s">
        <v>6499</v>
      </c>
      <c r="C296" s="135" t="s">
        <v>4362</v>
      </c>
      <c r="D296" s="135">
        <v>0.0</v>
      </c>
      <c r="E296" s="135">
        <v>80.0</v>
      </c>
      <c r="H296" s="135" t="s">
        <v>6501</v>
      </c>
      <c r="I296" s="142">
        <v>45402.691655092596</v>
      </c>
      <c r="K296" s="135">
        <v>80.0</v>
      </c>
      <c r="L296" s="135">
        <v>100.0</v>
      </c>
      <c r="M296" s="143">
        <v>44773.0</v>
      </c>
    </row>
    <row r="297">
      <c r="A297" s="135">
        <v>295.0</v>
      </c>
      <c r="B297" s="135" t="s">
        <v>6504</v>
      </c>
      <c r="C297" s="135" t="s">
        <v>4362</v>
      </c>
      <c r="D297" s="135">
        <v>5.0</v>
      </c>
      <c r="E297" s="135">
        <v>80.0</v>
      </c>
      <c r="H297" s="135" t="s">
        <v>4654</v>
      </c>
      <c r="I297" s="142">
        <v>45415.49224537037</v>
      </c>
      <c r="J297" s="135" t="s">
        <v>5002</v>
      </c>
      <c r="K297" s="135">
        <v>90.0</v>
      </c>
      <c r="L297" s="135">
        <v>4700.0</v>
      </c>
      <c r="M297" s="143">
        <v>45006.0</v>
      </c>
    </row>
    <row r="298">
      <c r="A298" s="135">
        <v>296.0</v>
      </c>
      <c r="B298" s="135" t="s">
        <v>6509</v>
      </c>
      <c r="C298" s="135" t="s">
        <v>4362</v>
      </c>
      <c r="D298" s="135">
        <v>0.0</v>
      </c>
      <c r="E298" s="135">
        <v>80.0</v>
      </c>
      <c r="G298" s="135">
        <v>0.33</v>
      </c>
      <c r="H298" s="135" t="s">
        <v>6509</v>
      </c>
      <c r="I298" s="142">
        <v>45401.52752314815</v>
      </c>
      <c r="J298" s="135" t="s">
        <v>4373</v>
      </c>
      <c r="K298" s="135">
        <v>100.0</v>
      </c>
      <c r="L298" s="135">
        <v>20.0</v>
      </c>
      <c r="M298" s="143">
        <v>42271.0</v>
      </c>
    </row>
    <row r="299">
      <c r="A299" s="135">
        <v>297.0</v>
      </c>
      <c r="B299" s="135" t="s">
        <v>6512</v>
      </c>
      <c r="C299" s="135" t="s">
        <v>4362</v>
      </c>
      <c r="D299" s="135">
        <v>0.0</v>
      </c>
      <c r="E299" s="135">
        <v>80.0</v>
      </c>
      <c r="G299" s="135">
        <v>0.58</v>
      </c>
      <c r="H299" s="135" t="s">
        <v>6515</v>
      </c>
      <c r="I299" s="142">
        <v>45412.933657407404</v>
      </c>
      <c r="J299" s="135" t="s">
        <v>4715</v>
      </c>
      <c r="K299" s="135">
        <v>150.0</v>
      </c>
      <c r="L299" s="135">
        <v>70.0</v>
      </c>
      <c r="M299" s="143">
        <v>42252.0</v>
      </c>
    </row>
    <row r="300">
      <c r="A300" s="135">
        <v>298.0</v>
      </c>
      <c r="B300" s="135" t="s">
        <v>6520</v>
      </c>
      <c r="C300" s="135" t="s">
        <v>4362</v>
      </c>
      <c r="D300" s="135">
        <v>0.0</v>
      </c>
      <c r="E300" s="135">
        <v>80.0</v>
      </c>
      <c r="F300" s="135">
        <v>0.05</v>
      </c>
      <c r="H300" s="135" t="s">
        <v>6521</v>
      </c>
      <c r="I300" s="142">
        <v>45398.017164351855</v>
      </c>
      <c r="J300" s="135" t="s">
        <v>4715</v>
      </c>
      <c r="K300" s="135">
        <v>80.0</v>
      </c>
      <c r="L300" s="135">
        <v>300.0</v>
      </c>
      <c r="M300" s="143">
        <v>42354.0</v>
      </c>
    </row>
    <row r="301">
      <c r="A301" s="135">
        <v>299.0</v>
      </c>
      <c r="B301" s="135" t="s">
        <v>6523</v>
      </c>
      <c r="C301" s="135" t="s">
        <v>4362</v>
      </c>
      <c r="D301" s="135">
        <v>0.0</v>
      </c>
      <c r="E301" s="135">
        <v>80.0</v>
      </c>
      <c r="G301" s="135">
        <v>0.32</v>
      </c>
      <c r="H301" s="135" t="s">
        <v>6524</v>
      </c>
      <c r="I301" s="142">
        <v>45410.76430555555</v>
      </c>
      <c r="J301" s="135" t="s">
        <v>6527</v>
      </c>
      <c r="K301" s="135">
        <v>150.0</v>
      </c>
      <c r="L301" s="135">
        <v>10.0</v>
      </c>
      <c r="M301" s="143">
        <v>42274.0</v>
      </c>
    </row>
    <row r="302">
      <c r="A302" s="135">
        <v>300.0</v>
      </c>
      <c r="B302" s="135" t="s">
        <v>6530</v>
      </c>
      <c r="C302" s="135" t="s">
        <v>4362</v>
      </c>
      <c r="D302" s="135">
        <v>0.0</v>
      </c>
      <c r="E302" s="135">
        <v>80.0</v>
      </c>
      <c r="F302" s="135">
        <v>0.35</v>
      </c>
      <c r="H302" s="135" t="s">
        <v>5519</v>
      </c>
      <c r="I302" s="142">
        <v>45412.54163194444</v>
      </c>
      <c r="J302" s="135" t="s">
        <v>6533</v>
      </c>
      <c r="K302" s="135">
        <v>100.0</v>
      </c>
      <c r="L302" s="135">
        <v>300.0</v>
      </c>
      <c r="M302" s="143">
        <v>42362.0</v>
      </c>
    </row>
    <row r="303">
      <c r="A303" s="135">
        <v>301.0</v>
      </c>
      <c r="B303" s="135" t="s">
        <v>6536</v>
      </c>
      <c r="C303" s="135" t="s">
        <v>4362</v>
      </c>
      <c r="D303" s="135">
        <v>0.0</v>
      </c>
      <c r="E303" s="135">
        <v>70.0</v>
      </c>
      <c r="G303" s="135">
        <v>1.1</v>
      </c>
      <c r="H303" s="135" t="s">
        <v>6538</v>
      </c>
      <c r="I303" s="142">
        <v>45399.10797453704</v>
      </c>
      <c r="J303" s="135" t="s">
        <v>6541</v>
      </c>
      <c r="K303" s="135">
        <v>70.0</v>
      </c>
      <c r="L303" s="135">
        <v>0.0</v>
      </c>
      <c r="M303" s="143">
        <v>42478.0</v>
      </c>
    </row>
    <row r="304">
      <c r="A304" s="135">
        <v>302.0</v>
      </c>
      <c r="B304" s="135" t="s">
        <v>6542</v>
      </c>
      <c r="C304" s="135" t="s">
        <v>4362</v>
      </c>
      <c r="D304" s="135">
        <v>0.0</v>
      </c>
      <c r="E304" s="135">
        <v>70.0</v>
      </c>
      <c r="H304" s="135" t="s">
        <v>6542</v>
      </c>
      <c r="I304" s="142">
        <v>45409.05699074074</v>
      </c>
      <c r="J304" s="135" t="s">
        <v>4373</v>
      </c>
      <c r="K304" s="135">
        <v>70.0</v>
      </c>
      <c r="L304" s="135">
        <v>60.0</v>
      </c>
      <c r="M304" s="143">
        <v>44754.0</v>
      </c>
    </row>
    <row r="305">
      <c r="A305" s="135">
        <v>303.0</v>
      </c>
      <c r="B305" s="135" t="s">
        <v>6544</v>
      </c>
      <c r="C305" s="135" t="s">
        <v>4362</v>
      </c>
      <c r="D305" s="135">
        <v>0.0</v>
      </c>
      <c r="E305" s="135">
        <v>70.0</v>
      </c>
      <c r="H305" s="135" t="s">
        <v>5643</v>
      </c>
      <c r="I305" s="142">
        <v>45412.6796875</v>
      </c>
      <c r="J305" s="135" t="s">
        <v>5939</v>
      </c>
      <c r="K305" s="135">
        <v>200.0</v>
      </c>
      <c r="L305" s="135">
        <v>150.0</v>
      </c>
      <c r="M305" s="143">
        <v>43097.0</v>
      </c>
    </row>
    <row r="306">
      <c r="A306" s="135">
        <v>304.0</v>
      </c>
      <c r="B306" s="135" t="s">
        <v>6549</v>
      </c>
      <c r="C306" s="135" t="s">
        <v>4362</v>
      </c>
      <c r="D306" s="135">
        <v>0.0</v>
      </c>
      <c r="E306" s="135">
        <v>70.0</v>
      </c>
      <c r="H306" s="135" t="s">
        <v>4682</v>
      </c>
      <c r="I306" s="142">
        <v>45400.801782407405</v>
      </c>
      <c r="J306" s="135" t="s">
        <v>5047</v>
      </c>
      <c r="K306" s="135">
        <v>150.0</v>
      </c>
      <c r="L306" s="135">
        <v>350.0</v>
      </c>
      <c r="M306" s="143">
        <v>42682.0</v>
      </c>
    </row>
    <row r="307">
      <c r="A307" s="135">
        <v>305.0</v>
      </c>
      <c r="B307" s="135" t="s">
        <v>6551</v>
      </c>
      <c r="C307" s="135" t="s">
        <v>4362</v>
      </c>
      <c r="D307" s="135">
        <v>0.0</v>
      </c>
      <c r="E307" s="135">
        <v>70.0</v>
      </c>
      <c r="F307" s="135">
        <v>0.3</v>
      </c>
      <c r="H307" s="135" t="s">
        <v>4385</v>
      </c>
      <c r="I307" s="142">
        <v>45401.90841435185</v>
      </c>
      <c r="J307" s="135" t="s">
        <v>6101</v>
      </c>
      <c r="K307" s="135">
        <v>80.0</v>
      </c>
      <c r="L307" s="135">
        <v>1000.0</v>
      </c>
      <c r="M307" s="143">
        <v>42387.0</v>
      </c>
    </row>
    <row r="308">
      <c r="A308" s="135">
        <v>306.0</v>
      </c>
      <c r="B308" s="135" t="s">
        <v>6555</v>
      </c>
      <c r="C308" s="135" t="s">
        <v>4362</v>
      </c>
      <c r="D308" s="135">
        <v>0.0</v>
      </c>
      <c r="E308" s="135">
        <v>70.0</v>
      </c>
      <c r="H308" s="135" t="s">
        <v>6555</v>
      </c>
      <c r="I308" s="142">
        <v>45415.705092592594</v>
      </c>
      <c r="J308" s="135" t="s">
        <v>6556</v>
      </c>
      <c r="K308" s="135">
        <v>200.0</v>
      </c>
      <c r="L308" s="135">
        <v>20.0</v>
      </c>
      <c r="M308" s="143">
        <v>43844.0</v>
      </c>
    </row>
    <row r="309">
      <c r="A309" s="135">
        <v>307.0</v>
      </c>
      <c r="B309" s="135" t="s">
        <v>6560</v>
      </c>
      <c r="C309" s="135" t="s">
        <v>4362</v>
      </c>
      <c r="D309" s="135">
        <v>0.0</v>
      </c>
      <c r="E309" s="135">
        <v>70.0</v>
      </c>
      <c r="H309" s="135" t="s">
        <v>6560</v>
      </c>
      <c r="I309" s="142">
        <v>45414.951689814814</v>
      </c>
      <c r="J309" s="135" t="s">
        <v>5002</v>
      </c>
      <c r="K309" s="135">
        <v>80.0</v>
      </c>
      <c r="L309" s="135">
        <v>10.0</v>
      </c>
      <c r="M309" s="143">
        <v>45060.0</v>
      </c>
    </row>
    <row r="310">
      <c r="A310" s="135">
        <v>308.0</v>
      </c>
      <c r="B310" s="135" t="s">
        <v>6563</v>
      </c>
      <c r="C310" s="135" t="s">
        <v>4362</v>
      </c>
      <c r="D310" s="135">
        <v>0.0</v>
      </c>
      <c r="E310" s="135">
        <v>70.0</v>
      </c>
      <c r="H310" s="135" t="s">
        <v>4391</v>
      </c>
      <c r="I310" s="142">
        <v>45417.49849537037</v>
      </c>
      <c r="J310" s="135" t="s">
        <v>6569</v>
      </c>
      <c r="K310" s="135">
        <v>150.0</v>
      </c>
      <c r="L310" s="135">
        <v>150.0</v>
      </c>
      <c r="M310" s="143">
        <v>42405.0</v>
      </c>
    </row>
    <row r="311">
      <c r="A311" s="135">
        <v>309.0</v>
      </c>
      <c r="B311" s="135" t="s">
        <v>6571</v>
      </c>
      <c r="C311" s="135" t="s">
        <v>4362</v>
      </c>
      <c r="D311" s="135">
        <v>0.0</v>
      </c>
      <c r="E311" s="135">
        <v>70.0</v>
      </c>
      <c r="H311" s="135" t="s">
        <v>6573</v>
      </c>
      <c r="I311" s="142">
        <v>45403.18380787037</v>
      </c>
      <c r="J311" s="135" t="s">
        <v>4373</v>
      </c>
      <c r="K311" s="135">
        <v>90.0</v>
      </c>
      <c r="L311" s="135">
        <v>60.0</v>
      </c>
      <c r="M311" s="143">
        <v>42265.0</v>
      </c>
    </row>
    <row r="312">
      <c r="A312" s="135">
        <v>310.0</v>
      </c>
      <c r="B312" s="135" t="s">
        <v>6576</v>
      </c>
      <c r="C312" s="135" t="s">
        <v>4362</v>
      </c>
      <c r="D312" s="135">
        <v>0.0</v>
      </c>
      <c r="E312" s="135">
        <v>70.0</v>
      </c>
      <c r="H312" s="135" t="s">
        <v>4989</v>
      </c>
      <c r="I312" s="142">
        <v>45414.3803587963</v>
      </c>
      <c r="J312" s="135" t="s">
        <v>6579</v>
      </c>
      <c r="K312" s="135">
        <v>90.0</v>
      </c>
      <c r="L312" s="135">
        <v>300.0</v>
      </c>
      <c r="M312" s="143">
        <v>43713.0</v>
      </c>
    </row>
    <row r="313">
      <c r="A313" s="135">
        <v>311.0</v>
      </c>
      <c r="B313" s="135" t="s">
        <v>6580</v>
      </c>
      <c r="C313" s="135" t="s">
        <v>4362</v>
      </c>
      <c r="D313" s="135">
        <v>0.0</v>
      </c>
      <c r="E313" s="135">
        <v>70.0</v>
      </c>
      <c r="F313" s="135">
        <v>0.15</v>
      </c>
      <c r="H313" s="135" t="s">
        <v>6001</v>
      </c>
      <c r="I313" s="142">
        <v>45415.79269675926</v>
      </c>
      <c r="J313" s="135" t="s">
        <v>4768</v>
      </c>
      <c r="K313" s="135">
        <v>450.0</v>
      </c>
      <c r="L313" s="135">
        <v>50.0</v>
      </c>
      <c r="M313" s="143">
        <v>42520.0</v>
      </c>
    </row>
    <row r="314">
      <c r="A314" s="135">
        <v>312.0</v>
      </c>
      <c r="B314" s="135" t="s">
        <v>6584</v>
      </c>
      <c r="C314" s="135" t="s">
        <v>4362</v>
      </c>
      <c r="D314" s="135">
        <v>16.0</v>
      </c>
      <c r="E314" s="135">
        <v>70.0</v>
      </c>
      <c r="F314" s="135">
        <v>1.6</v>
      </c>
      <c r="G314" s="135">
        <v>0.47</v>
      </c>
      <c r="H314" s="135" t="s">
        <v>4416</v>
      </c>
      <c r="I314" s="142">
        <v>45396.855266203704</v>
      </c>
      <c r="J314" s="135" t="s">
        <v>6586</v>
      </c>
      <c r="K314" s="135">
        <v>150.0</v>
      </c>
      <c r="L314" s="135">
        <v>3500.0</v>
      </c>
      <c r="M314" s="143">
        <v>42260.0</v>
      </c>
    </row>
    <row r="315">
      <c r="A315" s="135">
        <v>313.0</v>
      </c>
      <c r="B315" s="135" t="s">
        <v>6589</v>
      </c>
      <c r="C315" s="135" t="s">
        <v>4362</v>
      </c>
      <c r="D315" s="135">
        <v>1.0</v>
      </c>
      <c r="E315" s="135">
        <v>70.0</v>
      </c>
      <c r="H315" s="135" t="s">
        <v>6592</v>
      </c>
      <c r="I315" s="142">
        <v>45403.59596064815</v>
      </c>
      <c r="J315" s="135" t="s">
        <v>4373</v>
      </c>
      <c r="K315" s="135">
        <v>70.0</v>
      </c>
      <c r="L315" s="135">
        <v>300.0</v>
      </c>
      <c r="M315" s="143">
        <v>44757.0</v>
      </c>
    </row>
    <row r="316">
      <c r="A316" s="135">
        <v>314.0</v>
      </c>
      <c r="B316" s="135" t="s">
        <v>6594</v>
      </c>
      <c r="C316" s="135" t="s">
        <v>4362</v>
      </c>
      <c r="D316" s="135">
        <v>0.0</v>
      </c>
      <c r="E316" s="135">
        <v>70.0</v>
      </c>
      <c r="G316" s="135">
        <v>2.57</v>
      </c>
      <c r="H316" s="135" t="s">
        <v>6595</v>
      </c>
      <c r="I316" s="142">
        <v>45417.0030787037</v>
      </c>
      <c r="K316" s="135">
        <v>100.0</v>
      </c>
      <c r="L316" s="135">
        <v>10.0</v>
      </c>
      <c r="M316" s="143">
        <v>42358.0</v>
      </c>
    </row>
    <row r="317">
      <c r="A317" s="135">
        <v>315.0</v>
      </c>
      <c r="B317" s="135" t="s">
        <v>6600</v>
      </c>
      <c r="C317" s="135" t="s">
        <v>4362</v>
      </c>
      <c r="D317" s="135">
        <v>0.0</v>
      </c>
      <c r="E317" s="135">
        <v>70.0</v>
      </c>
      <c r="H317" s="135" t="s">
        <v>5519</v>
      </c>
      <c r="I317" s="142">
        <v>45403.50193287037</v>
      </c>
      <c r="J317" s="135" t="s">
        <v>4401</v>
      </c>
      <c r="K317" s="135">
        <v>200.0</v>
      </c>
      <c r="L317" s="135">
        <v>150.0</v>
      </c>
      <c r="M317" s="143">
        <v>42403.0</v>
      </c>
    </row>
    <row r="318">
      <c r="A318" s="135">
        <v>316.0</v>
      </c>
      <c r="B318" s="135" t="s">
        <v>6603</v>
      </c>
      <c r="C318" s="135" t="s">
        <v>4362</v>
      </c>
      <c r="D318" s="135">
        <v>0.0</v>
      </c>
      <c r="E318" s="135">
        <v>70.0</v>
      </c>
      <c r="H318" s="135" t="s">
        <v>6606</v>
      </c>
      <c r="I318" s="142">
        <v>45416.489907407406</v>
      </c>
      <c r="J318" s="135" t="s">
        <v>5112</v>
      </c>
      <c r="K318" s="135">
        <v>70.0</v>
      </c>
      <c r="L318" s="135">
        <v>600.0</v>
      </c>
      <c r="M318" s="143">
        <v>44755.0</v>
      </c>
    </row>
    <row r="319">
      <c r="A319" s="135">
        <v>317.0</v>
      </c>
      <c r="B319" s="135" t="s">
        <v>6612</v>
      </c>
      <c r="C319" s="135" t="s">
        <v>4362</v>
      </c>
      <c r="D319" s="135">
        <v>0.0</v>
      </c>
      <c r="E319" s="135">
        <v>70.0</v>
      </c>
      <c r="H319" s="135" t="s">
        <v>6615</v>
      </c>
      <c r="I319" s="142">
        <v>45397.096655092595</v>
      </c>
      <c r="J319" s="135" t="s">
        <v>4373</v>
      </c>
      <c r="K319" s="135">
        <v>70.0</v>
      </c>
      <c r="L319" s="135">
        <v>100.0</v>
      </c>
      <c r="M319" s="143">
        <v>45045.0</v>
      </c>
    </row>
    <row r="320">
      <c r="A320" s="135">
        <v>318.0</v>
      </c>
      <c r="B320" s="135" t="s">
        <v>6617</v>
      </c>
      <c r="C320" s="135" t="s">
        <v>4362</v>
      </c>
      <c r="D320" s="135">
        <v>4.0</v>
      </c>
      <c r="E320" s="135">
        <v>70.0</v>
      </c>
      <c r="H320" s="135" t="s">
        <v>6620</v>
      </c>
      <c r="I320" s="142">
        <v>45399.49302083333</v>
      </c>
      <c r="J320" s="135" t="s">
        <v>5112</v>
      </c>
      <c r="K320" s="135">
        <v>70.0</v>
      </c>
      <c r="L320" s="135">
        <v>500.0</v>
      </c>
      <c r="M320" s="143">
        <v>44744.0</v>
      </c>
    </row>
    <row r="321">
      <c r="A321" s="135">
        <v>319.0</v>
      </c>
      <c r="B321" s="135" t="s">
        <v>6624</v>
      </c>
      <c r="C321" s="135" t="s">
        <v>4362</v>
      </c>
      <c r="D321" s="135">
        <v>1.0</v>
      </c>
      <c r="E321" s="135">
        <v>70.0</v>
      </c>
      <c r="H321" s="135" t="s">
        <v>6626</v>
      </c>
      <c r="I321" s="142">
        <v>45416.285162037035</v>
      </c>
      <c r="J321" s="135" t="s">
        <v>6628</v>
      </c>
      <c r="K321" s="135">
        <v>70.0</v>
      </c>
      <c r="L321" s="135">
        <v>80.0</v>
      </c>
      <c r="M321" s="143">
        <v>44344.0</v>
      </c>
    </row>
    <row r="322">
      <c r="A322" s="135">
        <v>320.0</v>
      </c>
      <c r="B322" s="135" t="s">
        <v>6631</v>
      </c>
      <c r="C322" s="135" t="s">
        <v>4362</v>
      </c>
      <c r="D322" s="135">
        <v>5.0</v>
      </c>
      <c r="E322" s="135">
        <v>70.0</v>
      </c>
      <c r="H322" s="135" t="s">
        <v>5114</v>
      </c>
      <c r="I322" s="142">
        <v>45414.58775462963</v>
      </c>
      <c r="J322" s="135" t="s">
        <v>4666</v>
      </c>
      <c r="K322" s="135">
        <v>100.0</v>
      </c>
      <c r="L322" s="135">
        <v>200.0</v>
      </c>
      <c r="M322" s="143">
        <v>42934.0</v>
      </c>
    </row>
    <row r="323">
      <c r="A323" s="135">
        <v>321.0</v>
      </c>
      <c r="B323" s="135" t="s">
        <v>6638</v>
      </c>
      <c r="C323" s="135" t="s">
        <v>4362</v>
      </c>
      <c r="D323" s="135">
        <v>2.0</v>
      </c>
      <c r="E323" s="135">
        <v>70.0</v>
      </c>
      <c r="H323" s="135" t="s">
        <v>6640</v>
      </c>
      <c r="I323" s="142">
        <v>45395.08311342593</v>
      </c>
      <c r="J323" s="135" t="s">
        <v>4373</v>
      </c>
      <c r="K323" s="135">
        <v>70.0</v>
      </c>
      <c r="L323" s="135">
        <v>250.0</v>
      </c>
      <c r="M323" s="143">
        <v>44751.0</v>
      </c>
    </row>
    <row r="324">
      <c r="A324" s="135">
        <v>322.0</v>
      </c>
      <c r="B324" s="135" t="s">
        <v>6645</v>
      </c>
      <c r="C324" s="135" t="s">
        <v>4362</v>
      </c>
      <c r="D324" s="135">
        <v>0.0</v>
      </c>
      <c r="E324" s="135">
        <v>70.0</v>
      </c>
      <c r="F324" s="135">
        <v>0.3</v>
      </c>
      <c r="G324" s="135">
        <v>0.32</v>
      </c>
      <c r="H324" s="135" t="s">
        <v>5821</v>
      </c>
      <c r="I324" s="142">
        <v>45412.8371875</v>
      </c>
      <c r="J324" s="135" t="s">
        <v>6446</v>
      </c>
      <c r="K324" s="135">
        <v>150.0</v>
      </c>
      <c r="L324" s="135">
        <v>10.0</v>
      </c>
      <c r="M324" s="143">
        <v>42275.0</v>
      </c>
    </row>
    <row r="325">
      <c r="A325" s="135">
        <v>323.0</v>
      </c>
      <c r="B325" s="135" t="s">
        <v>6652</v>
      </c>
      <c r="C325" s="135" t="s">
        <v>4362</v>
      </c>
      <c r="D325" s="135">
        <v>0.0</v>
      </c>
      <c r="E325" s="135">
        <v>70.0</v>
      </c>
      <c r="H325" s="135" t="s">
        <v>6652</v>
      </c>
      <c r="I325" s="142">
        <v>45408.385046296295</v>
      </c>
      <c r="J325" s="135" t="s">
        <v>5155</v>
      </c>
      <c r="K325" s="135">
        <v>70.0</v>
      </c>
      <c r="L325" s="135">
        <v>10.0</v>
      </c>
      <c r="M325" s="143">
        <v>44959.0</v>
      </c>
    </row>
    <row r="326">
      <c r="A326" s="135">
        <v>324.0</v>
      </c>
      <c r="B326" s="135" t="s">
        <v>6662</v>
      </c>
      <c r="C326" s="135" t="s">
        <v>4362</v>
      </c>
      <c r="D326" s="135">
        <v>0.0</v>
      </c>
      <c r="E326" s="135">
        <v>70.0</v>
      </c>
      <c r="H326" s="135" t="s">
        <v>4682</v>
      </c>
      <c r="I326" s="142">
        <v>45410.05094907407</v>
      </c>
      <c r="J326" s="135" t="s">
        <v>4715</v>
      </c>
      <c r="K326" s="135">
        <v>100.0</v>
      </c>
      <c r="L326" s="135">
        <v>350.0</v>
      </c>
      <c r="M326" s="143">
        <v>42338.0</v>
      </c>
    </row>
    <row r="327">
      <c r="A327" s="135">
        <v>325.0</v>
      </c>
      <c r="B327" s="135" t="s">
        <v>6666</v>
      </c>
      <c r="C327" s="135" t="s">
        <v>4362</v>
      </c>
      <c r="D327" s="135">
        <v>12.0</v>
      </c>
      <c r="E327" s="135">
        <v>70.0</v>
      </c>
      <c r="H327" s="135" t="s">
        <v>4416</v>
      </c>
      <c r="I327" s="142">
        <v>45401.150243055556</v>
      </c>
      <c r="J327" s="135" t="s">
        <v>4373</v>
      </c>
      <c r="K327" s="135">
        <v>300.0</v>
      </c>
      <c r="L327" s="135">
        <v>6300.0</v>
      </c>
      <c r="M327" s="143">
        <v>42288.0</v>
      </c>
    </row>
    <row r="328">
      <c r="A328" s="135">
        <v>326.0</v>
      </c>
      <c r="B328" s="135" t="s">
        <v>6673</v>
      </c>
      <c r="C328" s="135" t="s">
        <v>4362</v>
      </c>
      <c r="D328" s="135">
        <v>0.0</v>
      </c>
      <c r="E328" s="135">
        <v>70.0</v>
      </c>
      <c r="H328" s="135" t="s">
        <v>6673</v>
      </c>
      <c r="I328" s="142">
        <v>45408.59446759259</v>
      </c>
      <c r="J328" s="135" t="s">
        <v>5533</v>
      </c>
      <c r="K328" s="135">
        <v>70.0</v>
      </c>
      <c r="L328" s="135">
        <v>200.0</v>
      </c>
      <c r="M328" s="143">
        <v>44746.0</v>
      </c>
    </row>
    <row r="329">
      <c r="A329" s="135">
        <v>327.0</v>
      </c>
      <c r="B329" s="135" t="s">
        <v>6680</v>
      </c>
      <c r="C329" s="135" t="s">
        <v>4362</v>
      </c>
      <c r="D329" s="135">
        <v>10.0</v>
      </c>
      <c r="E329" s="135">
        <v>70.0</v>
      </c>
      <c r="H329" s="135" t="s">
        <v>4664</v>
      </c>
      <c r="I329" s="142">
        <v>45413.82472222222</v>
      </c>
      <c r="J329" s="135" t="s">
        <v>2100</v>
      </c>
      <c r="K329" s="135">
        <v>90.0</v>
      </c>
      <c r="L329" s="135">
        <v>8700.0</v>
      </c>
      <c r="M329" s="143">
        <v>45113.0</v>
      </c>
    </row>
    <row r="330">
      <c r="A330" s="135">
        <v>328.0</v>
      </c>
      <c r="B330" s="135" t="s">
        <v>6685</v>
      </c>
      <c r="C330" s="135" t="s">
        <v>4362</v>
      </c>
      <c r="D330" s="135">
        <v>5.0</v>
      </c>
      <c r="E330" s="135">
        <v>70.0</v>
      </c>
      <c r="H330" s="135" t="s">
        <v>4664</v>
      </c>
      <c r="I330" s="142">
        <v>45409.087430555555</v>
      </c>
      <c r="J330" s="135" t="s">
        <v>4666</v>
      </c>
      <c r="K330" s="135">
        <v>350.0</v>
      </c>
      <c r="L330" s="135">
        <v>8000.0</v>
      </c>
      <c r="M330" s="143">
        <v>42270.0</v>
      </c>
    </row>
    <row r="331">
      <c r="A331" s="135">
        <v>329.0</v>
      </c>
      <c r="B331" s="135" t="s">
        <v>6690</v>
      </c>
      <c r="C331" s="135" t="s">
        <v>4362</v>
      </c>
      <c r="D331" s="135">
        <v>0.0</v>
      </c>
      <c r="E331" s="135">
        <v>70.0</v>
      </c>
      <c r="G331" s="135">
        <v>0.56</v>
      </c>
      <c r="H331" s="135" t="s">
        <v>6690</v>
      </c>
      <c r="I331" s="142">
        <v>45417.11641203704</v>
      </c>
      <c r="J331" s="135" t="s">
        <v>6696</v>
      </c>
      <c r="K331" s="135">
        <v>100.0</v>
      </c>
      <c r="L331" s="135">
        <v>20.0</v>
      </c>
      <c r="M331" s="143">
        <v>42255.0</v>
      </c>
    </row>
    <row r="332">
      <c r="A332" s="135">
        <v>330.0</v>
      </c>
      <c r="B332" s="135" t="s">
        <v>6697</v>
      </c>
      <c r="C332" s="135" t="s">
        <v>4362</v>
      </c>
      <c r="D332" s="135">
        <v>0.0</v>
      </c>
      <c r="E332" s="135">
        <v>70.0</v>
      </c>
      <c r="H332" s="135" t="s">
        <v>6697</v>
      </c>
      <c r="I332" s="142">
        <v>45404.827418981484</v>
      </c>
      <c r="J332" s="135" t="s">
        <v>4373</v>
      </c>
      <c r="K332" s="135">
        <v>80.0</v>
      </c>
      <c r="L332" s="135">
        <v>20.0</v>
      </c>
      <c r="M332" s="143">
        <v>42279.0</v>
      </c>
    </row>
    <row r="333">
      <c r="A333" s="135">
        <v>331.0</v>
      </c>
      <c r="B333" s="135" t="s">
        <v>6703</v>
      </c>
      <c r="C333" s="135" t="s">
        <v>4362</v>
      </c>
      <c r="D333" s="135">
        <v>0.0</v>
      </c>
      <c r="E333" s="135">
        <v>70.0</v>
      </c>
      <c r="H333" s="135" t="s">
        <v>6703</v>
      </c>
      <c r="I333" s="142">
        <v>45404.48353009259</v>
      </c>
      <c r="J333" s="135" t="s">
        <v>4373</v>
      </c>
      <c r="K333" s="135">
        <v>70.0</v>
      </c>
      <c r="L333" s="135">
        <v>50.0</v>
      </c>
      <c r="M333" s="143">
        <v>42287.0</v>
      </c>
    </row>
    <row r="334">
      <c r="A334" s="135">
        <v>332.0</v>
      </c>
      <c r="B334" s="135" t="s">
        <v>6704</v>
      </c>
      <c r="C334" s="135" t="s">
        <v>4362</v>
      </c>
      <c r="D334" s="135">
        <v>9.0</v>
      </c>
      <c r="E334" s="135">
        <v>70.0</v>
      </c>
      <c r="H334" s="135" t="s">
        <v>6706</v>
      </c>
      <c r="I334" s="142">
        <v>45402.86261574074</v>
      </c>
      <c r="J334" s="135" t="s">
        <v>4715</v>
      </c>
      <c r="K334" s="135">
        <v>70.0</v>
      </c>
      <c r="L334" s="135">
        <v>300.0</v>
      </c>
      <c r="M334" s="143">
        <v>45220.0</v>
      </c>
    </row>
    <row r="335">
      <c r="A335" s="135">
        <v>333.0</v>
      </c>
      <c r="B335" s="135" t="s">
        <v>6712</v>
      </c>
      <c r="C335" s="135" t="s">
        <v>4362</v>
      </c>
      <c r="D335" s="135">
        <v>0.0</v>
      </c>
      <c r="E335" s="135">
        <v>70.0</v>
      </c>
      <c r="G335" s="135">
        <v>0.38</v>
      </c>
      <c r="H335" s="135" t="s">
        <v>6712</v>
      </c>
      <c r="I335" s="142">
        <v>45409.0808912037</v>
      </c>
      <c r="J335" s="135" t="s">
        <v>4373</v>
      </c>
      <c r="K335" s="135">
        <v>100.0</v>
      </c>
      <c r="L335" s="135">
        <v>10.0</v>
      </c>
      <c r="M335" s="143">
        <v>42284.0</v>
      </c>
    </row>
    <row r="336">
      <c r="A336" s="135">
        <v>334.0</v>
      </c>
      <c r="B336" s="135" t="s">
        <v>6715</v>
      </c>
      <c r="C336" s="135" t="s">
        <v>4362</v>
      </c>
      <c r="D336" s="135">
        <v>0.0</v>
      </c>
      <c r="E336" s="135">
        <v>70.0</v>
      </c>
      <c r="F336" s="135">
        <v>0.15</v>
      </c>
      <c r="H336" s="135" t="s">
        <v>6719</v>
      </c>
      <c r="I336" s="142">
        <v>45401.43525462963</v>
      </c>
      <c r="J336" s="135" t="s">
        <v>4373</v>
      </c>
      <c r="K336" s="135">
        <v>150.0</v>
      </c>
      <c r="L336" s="135">
        <v>250.0</v>
      </c>
      <c r="M336" s="143">
        <v>42482.0</v>
      </c>
    </row>
    <row r="337">
      <c r="A337" s="135">
        <v>335.0</v>
      </c>
      <c r="B337" s="135" t="s">
        <v>6727</v>
      </c>
      <c r="C337" s="135" t="s">
        <v>4362</v>
      </c>
      <c r="D337" s="135">
        <v>0.0</v>
      </c>
      <c r="E337" s="135">
        <v>70.0</v>
      </c>
      <c r="H337" s="135" t="s">
        <v>6727</v>
      </c>
      <c r="I337" s="142">
        <v>45417.11954861111</v>
      </c>
      <c r="J337" s="135" t="s">
        <v>4373</v>
      </c>
      <c r="K337" s="135">
        <v>70.0</v>
      </c>
      <c r="L337" s="135">
        <v>80.0</v>
      </c>
      <c r="M337" s="143">
        <v>44750.0</v>
      </c>
    </row>
    <row r="338">
      <c r="A338" s="135">
        <v>336.0</v>
      </c>
      <c r="B338" s="135" t="s">
        <v>6734</v>
      </c>
      <c r="C338" s="135" t="s">
        <v>4362</v>
      </c>
      <c r="D338" s="135">
        <v>4.0</v>
      </c>
      <c r="E338" s="135">
        <v>70.0</v>
      </c>
      <c r="H338" s="135" t="s">
        <v>4664</v>
      </c>
      <c r="I338" s="142">
        <v>45406.17371527778</v>
      </c>
      <c r="J338" s="135" t="s">
        <v>4674</v>
      </c>
      <c r="K338" s="135">
        <v>300.0</v>
      </c>
      <c r="L338" s="135">
        <v>7600.0</v>
      </c>
      <c r="M338" s="143">
        <v>42623.0</v>
      </c>
    </row>
    <row r="339">
      <c r="A339" s="135">
        <v>337.0</v>
      </c>
      <c r="B339" s="135" t="s">
        <v>6742</v>
      </c>
      <c r="C339" s="135" t="s">
        <v>4362</v>
      </c>
      <c r="D339" s="135">
        <v>1.0</v>
      </c>
      <c r="E339" s="135">
        <v>70.0</v>
      </c>
      <c r="H339" s="135" t="s">
        <v>5142</v>
      </c>
      <c r="I339" s="142">
        <v>45402.83692129629</v>
      </c>
      <c r="J339" s="135" t="s">
        <v>5002</v>
      </c>
      <c r="K339" s="135">
        <v>250.0</v>
      </c>
      <c r="L339" s="135">
        <v>1000.0</v>
      </c>
      <c r="M339" s="143">
        <v>43457.0</v>
      </c>
    </row>
    <row r="340">
      <c r="A340" s="135">
        <v>338.0</v>
      </c>
      <c r="B340" s="135" t="s">
        <v>6747</v>
      </c>
      <c r="C340" s="135" t="s">
        <v>4362</v>
      </c>
      <c r="D340" s="135">
        <v>0.0</v>
      </c>
      <c r="E340" s="135">
        <v>70.0</v>
      </c>
      <c r="G340" s="135">
        <v>0.16</v>
      </c>
      <c r="H340" s="135" t="s">
        <v>6749</v>
      </c>
      <c r="I340" s="142">
        <v>45407.72083333333</v>
      </c>
      <c r="J340" s="135" t="s">
        <v>4768</v>
      </c>
      <c r="K340" s="135">
        <v>100.0</v>
      </c>
      <c r="L340" s="135">
        <v>50.0</v>
      </c>
      <c r="M340" s="143">
        <v>42253.0</v>
      </c>
    </row>
    <row r="341">
      <c r="A341" s="135">
        <v>339.0</v>
      </c>
      <c r="B341" s="135" t="s">
        <v>6752</v>
      </c>
      <c r="C341" s="135" t="s">
        <v>4362</v>
      </c>
      <c r="D341" s="135">
        <v>11.0</v>
      </c>
      <c r="E341" s="135">
        <v>70.0</v>
      </c>
      <c r="H341" s="135" t="s">
        <v>6756</v>
      </c>
      <c r="I341" s="142">
        <v>45416.953935185185</v>
      </c>
      <c r="J341" s="135" t="s">
        <v>4715</v>
      </c>
      <c r="K341" s="135">
        <v>90.0</v>
      </c>
      <c r="L341" s="135">
        <v>3700.0</v>
      </c>
      <c r="M341" s="143">
        <v>44841.0</v>
      </c>
    </row>
    <row r="342">
      <c r="A342" s="135">
        <v>340.0</v>
      </c>
      <c r="B342" s="135" t="s">
        <v>6762</v>
      </c>
      <c r="C342" s="135" t="s">
        <v>4362</v>
      </c>
      <c r="D342" s="135">
        <v>2.0</v>
      </c>
      <c r="E342" s="135">
        <v>70.0</v>
      </c>
      <c r="H342" s="135" t="s">
        <v>6640</v>
      </c>
      <c r="I342" s="142">
        <v>45415.61510416667</v>
      </c>
      <c r="J342" s="135" t="s">
        <v>6768</v>
      </c>
      <c r="K342" s="135">
        <v>70.0</v>
      </c>
      <c r="L342" s="135">
        <v>1600.0</v>
      </c>
      <c r="M342" s="143">
        <v>44776.0</v>
      </c>
    </row>
    <row r="343">
      <c r="A343" s="135">
        <v>341.0</v>
      </c>
      <c r="B343" s="135" t="s">
        <v>6773</v>
      </c>
      <c r="C343" s="135" t="s">
        <v>4362</v>
      </c>
      <c r="D343" s="135">
        <v>0.0</v>
      </c>
      <c r="E343" s="135">
        <v>70.0</v>
      </c>
      <c r="F343" s="135">
        <v>0.4</v>
      </c>
      <c r="H343" s="135" t="s">
        <v>6773</v>
      </c>
      <c r="I343" s="142">
        <v>45367.33431712963</v>
      </c>
      <c r="J343" s="135" t="s">
        <v>6778</v>
      </c>
      <c r="K343" s="135">
        <v>70.0</v>
      </c>
      <c r="L343" s="135">
        <v>70.0</v>
      </c>
    </row>
    <row r="344">
      <c r="A344" s="135">
        <v>342.0</v>
      </c>
      <c r="B344" s="135" t="s">
        <v>6781</v>
      </c>
      <c r="C344" s="135" t="s">
        <v>4362</v>
      </c>
      <c r="D344" s="135">
        <v>3.0</v>
      </c>
      <c r="E344" s="135">
        <v>70.0</v>
      </c>
      <c r="H344" s="135" t="s">
        <v>4664</v>
      </c>
      <c r="I344" s="142">
        <v>45401.47020833333</v>
      </c>
      <c r="J344" s="135" t="s">
        <v>5002</v>
      </c>
      <c r="K344" s="135">
        <v>100.0</v>
      </c>
      <c r="L344" s="135">
        <v>7700.0</v>
      </c>
      <c r="M344" s="143">
        <v>42315.0</v>
      </c>
    </row>
    <row r="345">
      <c r="A345" s="135">
        <v>343.0</v>
      </c>
      <c r="B345" s="135" t="s">
        <v>6784</v>
      </c>
      <c r="C345" s="135" t="s">
        <v>4362</v>
      </c>
      <c r="D345" s="135">
        <v>0.0</v>
      </c>
      <c r="E345" s="135">
        <v>70.0</v>
      </c>
      <c r="G345" s="135">
        <v>0.33</v>
      </c>
      <c r="H345" s="135" t="s">
        <v>6789</v>
      </c>
      <c r="I345" s="142">
        <v>45403.11555555555</v>
      </c>
      <c r="J345" s="135" t="s">
        <v>4373</v>
      </c>
      <c r="K345" s="135">
        <v>80.0</v>
      </c>
      <c r="L345" s="135">
        <v>350.0</v>
      </c>
      <c r="M345" s="143">
        <v>42249.0</v>
      </c>
    </row>
    <row r="346">
      <c r="A346" s="135">
        <v>344.0</v>
      </c>
      <c r="B346" s="135" t="s">
        <v>6793</v>
      </c>
      <c r="C346" s="135" t="s">
        <v>4362</v>
      </c>
      <c r="D346" s="135">
        <v>0.0</v>
      </c>
      <c r="E346" s="135">
        <v>70.0</v>
      </c>
      <c r="F346" s="135">
        <v>0.25</v>
      </c>
      <c r="H346" s="135" t="s">
        <v>6360</v>
      </c>
      <c r="I346" s="142">
        <v>45405.54645833333</v>
      </c>
      <c r="J346" s="135" t="s">
        <v>4795</v>
      </c>
      <c r="K346" s="135">
        <v>200.0</v>
      </c>
      <c r="L346" s="135">
        <v>60.0</v>
      </c>
      <c r="M346" s="143">
        <v>42278.0</v>
      </c>
    </row>
    <row r="347">
      <c r="A347" s="135">
        <v>345.0</v>
      </c>
      <c r="B347" s="135" t="s">
        <v>6803</v>
      </c>
      <c r="C347" s="135" t="s">
        <v>4362</v>
      </c>
      <c r="D347" s="135">
        <v>0.0</v>
      </c>
      <c r="E347" s="135">
        <v>70.0</v>
      </c>
      <c r="H347" s="135" t="s">
        <v>5978</v>
      </c>
      <c r="I347" s="142">
        <v>45411.89722222222</v>
      </c>
      <c r="J347" s="135" t="s">
        <v>5637</v>
      </c>
      <c r="K347" s="135">
        <v>200.0</v>
      </c>
      <c r="L347" s="135">
        <v>80.0</v>
      </c>
      <c r="M347" s="143">
        <v>42249.0</v>
      </c>
    </row>
    <row r="348">
      <c r="A348" s="135">
        <v>346.0</v>
      </c>
      <c r="B348" s="135" t="s">
        <v>6807</v>
      </c>
      <c r="C348" s="135" t="s">
        <v>4362</v>
      </c>
      <c r="D348" s="135">
        <v>0.0</v>
      </c>
      <c r="E348" s="135">
        <v>70.0</v>
      </c>
      <c r="H348" s="135" t="s">
        <v>4664</v>
      </c>
      <c r="I348" s="142">
        <v>45402.57472222222</v>
      </c>
      <c r="J348" s="135" t="s">
        <v>4853</v>
      </c>
      <c r="K348" s="135">
        <v>200.0</v>
      </c>
      <c r="L348" s="135">
        <v>6800.0</v>
      </c>
      <c r="M348" s="143">
        <v>42496.0</v>
      </c>
    </row>
    <row r="349">
      <c r="A349" s="135">
        <v>347.0</v>
      </c>
      <c r="B349" s="135" t="s">
        <v>6814</v>
      </c>
      <c r="C349" s="135" t="s">
        <v>4362</v>
      </c>
      <c r="D349" s="135">
        <v>0.0</v>
      </c>
      <c r="E349" s="135">
        <v>70.0</v>
      </c>
      <c r="H349" s="135" t="s">
        <v>4989</v>
      </c>
      <c r="I349" s="142">
        <v>45410.64958333333</v>
      </c>
      <c r="J349" s="135" t="s">
        <v>6696</v>
      </c>
      <c r="K349" s="135">
        <v>90.0</v>
      </c>
      <c r="L349" s="135">
        <v>50.0</v>
      </c>
      <c r="M349" s="143">
        <v>43742.0</v>
      </c>
    </row>
    <row r="350">
      <c r="A350" s="135">
        <v>348.0</v>
      </c>
      <c r="B350" s="135" t="s">
        <v>6749</v>
      </c>
      <c r="C350" s="135" t="s">
        <v>4362</v>
      </c>
      <c r="D350" s="135">
        <v>0.0</v>
      </c>
      <c r="E350" s="135">
        <v>70.0</v>
      </c>
      <c r="H350" s="135" t="s">
        <v>6749</v>
      </c>
      <c r="I350" s="142">
        <v>45398.14381944444</v>
      </c>
      <c r="J350" s="135" t="s">
        <v>4373</v>
      </c>
      <c r="K350" s="135">
        <v>150.0</v>
      </c>
      <c r="L350" s="135">
        <v>40.0</v>
      </c>
      <c r="M350" s="143">
        <v>42421.0</v>
      </c>
    </row>
    <row r="351">
      <c r="A351" s="135">
        <v>349.0</v>
      </c>
      <c r="B351" s="135" t="s">
        <v>6821</v>
      </c>
      <c r="C351" s="135" t="s">
        <v>4362</v>
      </c>
      <c r="D351" s="135">
        <v>0.0</v>
      </c>
      <c r="E351" s="135">
        <v>60.0</v>
      </c>
      <c r="H351" s="135" t="s">
        <v>6821</v>
      </c>
      <c r="I351" s="142">
        <v>45414.34936342593</v>
      </c>
      <c r="J351" s="135" t="s">
        <v>5112</v>
      </c>
      <c r="K351" s="135">
        <v>60.0</v>
      </c>
      <c r="L351" s="135">
        <v>70.0</v>
      </c>
      <c r="M351" s="143">
        <v>44689.0</v>
      </c>
    </row>
    <row r="352">
      <c r="A352" s="135">
        <v>350.0</v>
      </c>
      <c r="B352" s="135" t="s">
        <v>6826</v>
      </c>
      <c r="C352" s="135" t="s">
        <v>4362</v>
      </c>
      <c r="E352" s="135">
        <v>60.0</v>
      </c>
      <c r="K352" s="135">
        <v>100.0</v>
      </c>
      <c r="M352" s="143">
        <v>42289.0</v>
      </c>
    </row>
    <row r="353">
      <c r="A353" s="135">
        <v>351.0</v>
      </c>
      <c r="B353" s="135" t="s">
        <v>6830</v>
      </c>
      <c r="C353" s="135" t="s">
        <v>4362</v>
      </c>
      <c r="D353" s="135">
        <v>10.0</v>
      </c>
      <c r="E353" s="135">
        <v>60.0</v>
      </c>
      <c r="H353" s="135" t="s">
        <v>4964</v>
      </c>
      <c r="I353" s="142">
        <v>45407.64165509259</v>
      </c>
      <c r="J353" s="135" t="s">
        <v>6832</v>
      </c>
      <c r="K353" s="135">
        <v>800.0</v>
      </c>
      <c r="L353" s="135">
        <v>1200.0</v>
      </c>
      <c r="M353" s="143">
        <v>45019.0</v>
      </c>
    </row>
    <row r="354">
      <c r="A354" s="135">
        <v>352.0</v>
      </c>
      <c r="B354" s="135" t="s">
        <v>6835</v>
      </c>
      <c r="C354" s="135" t="s">
        <v>4362</v>
      </c>
      <c r="E354" s="135">
        <v>60.0</v>
      </c>
      <c r="K354" s="135">
        <v>80.0</v>
      </c>
      <c r="M354" s="143">
        <v>44838.0</v>
      </c>
    </row>
    <row r="355">
      <c r="A355" s="135">
        <v>353.0</v>
      </c>
      <c r="B355" s="135" t="s">
        <v>6838</v>
      </c>
      <c r="C355" s="135" t="s">
        <v>4362</v>
      </c>
      <c r="D355" s="135">
        <v>0.0</v>
      </c>
      <c r="E355" s="135">
        <v>60.0</v>
      </c>
      <c r="F355" s="135">
        <v>0.3</v>
      </c>
      <c r="H355" s="135" t="s">
        <v>5519</v>
      </c>
      <c r="I355" s="142">
        <v>45410.80269675926</v>
      </c>
      <c r="J355" s="135" t="s">
        <v>4454</v>
      </c>
      <c r="K355" s="135">
        <v>100.0</v>
      </c>
      <c r="L355" s="135">
        <v>300.0</v>
      </c>
      <c r="M355" s="143">
        <v>42253.0</v>
      </c>
    </row>
    <row r="356">
      <c r="A356" s="135">
        <v>354.0</v>
      </c>
      <c r="B356" s="135" t="s">
        <v>6844</v>
      </c>
      <c r="C356" s="135" t="s">
        <v>4362</v>
      </c>
      <c r="D356" s="135">
        <v>0.0</v>
      </c>
      <c r="E356" s="135">
        <v>60.0</v>
      </c>
      <c r="H356" s="135" t="s">
        <v>6844</v>
      </c>
      <c r="I356" s="142">
        <v>45412.46828703704</v>
      </c>
      <c r="J356" s="135" t="s">
        <v>4715</v>
      </c>
      <c r="K356" s="135">
        <v>60.0</v>
      </c>
      <c r="L356" s="135">
        <v>60.0</v>
      </c>
      <c r="M356" s="143">
        <v>45092.0</v>
      </c>
    </row>
    <row r="357">
      <c r="A357" s="135">
        <v>355.0</v>
      </c>
      <c r="B357" s="135" t="s">
        <v>6847</v>
      </c>
      <c r="C357" s="135" t="s">
        <v>4362</v>
      </c>
      <c r="D357" s="135">
        <v>0.0</v>
      </c>
      <c r="E357" s="135">
        <v>60.0</v>
      </c>
      <c r="F357" s="135">
        <v>0.25</v>
      </c>
      <c r="H357" s="135" t="s">
        <v>5746</v>
      </c>
      <c r="I357" s="142">
        <v>45410.78488425926</v>
      </c>
      <c r="J357" s="135" t="s">
        <v>5751</v>
      </c>
      <c r="K357" s="135">
        <v>70.0</v>
      </c>
      <c r="L357" s="135">
        <v>60.0</v>
      </c>
      <c r="M357" s="143">
        <v>42263.0</v>
      </c>
    </row>
    <row r="358">
      <c r="A358" s="135">
        <v>356.0</v>
      </c>
      <c r="B358" s="135" t="s">
        <v>6855</v>
      </c>
      <c r="C358" s="135" t="s">
        <v>4362</v>
      </c>
      <c r="D358" s="135">
        <v>0.0</v>
      </c>
      <c r="E358" s="135">
        <v>60.0</v>
      </c>
      <c r="H358" s="135" t="s">
        <v>6857</v>
      </c>
      <c r="I358" s="142">
        <v>45411.552777777775</v>
      </c>
      <c r="K358" s="135">
        <v>60.0</v>
      </c>
      <c r="L358" s="135">
        <v>150.0</v>
      </c>
      <c r="M358" s="143">
        <v>44775.0</v>
      </c>
    </row>
    <row r="359">
      <c r="A359" s="135">
        <v>357.0</v>
      </c>
      <c r="B359" s="135" t="s">
        <v>6861</v>
      </c>
      <c r="C359" s="135" t="s">
        <v>4362</v>
      </c>
      <c r="D359" s="135">
        <v>0.0</v>
      </c>
      <c r="E359" s="135">
        <v>60.0</v>
      </c>
      <c r="H359" s="135" t="s">
        <v>5707</v>
      </c>
      <c r="I359" s="142">
        <v>45405.47170138889</v>
      </c>
      <c r="J359" s="135" t="s">
        <v>4715</v>
      </c>
      <c r="K359" s="135">
        <v>60.0</v>
      </c>
      <c r="L359" s="135">
        <v>150.0</v>
      </c>
      <c r="M359" s="143">
        <v>44772.0</v>
      </c>
    </row>
    <row r="360">
      <c r="A360" s="135">
        <v>358.0</v>
      </c>
      <c r="B360" s="135" t="s">
        <v>6864</v>
      </c>
      <c r="C360" s="135" t="s">
        <v>4362</v>
      </c>
      <c r="D360" s="135">
        <v>2.0</v>
      </c>
      <c r="E360" s="135">
        <v>60.0</v>
      </c>
      <c r="H360" s="135" t="s">
        <v>6864</v>
      </c>
      <c r="I360" s="142">
        <v>45413.2905787037</v>
      </c>
      <c r="J360" s="135" t="s">
        <v>4373</v>
      </c>
      <c r="K360" s="135">
        <v>60.0</v>
      </c>
      <c r="L360" s="135">
        <v>50.0</v>
      </c>
      <c r="M360" s="143">
        <v>44792.0</v>
      </c>
    </row>
    <row r="361">
      <c r="A361" s="135">
        <v>359.0</v>
      </c>
      <c r="B361" s="135" t="s">
        <v>6867</v>
      </c>
      <c r="C361" s="135" t="s">
        <v>4362</v>
      </c>
      <c r="D361" s="135">
        <v>0.0</v>
      </c>
      <c r="E361" s="135">
        <v>60.0</v>
      </c>
      <c r="H361" s="135" t="s">
        <v>4829</v>
      </c>
      <c r="I361" s="142">
        <v>45406.684166666666</v>
      </c>
      <c r="J361" s="135" t="s">
        <v>4373</v>
      </c>
      <c r="K361" s="135">
        <v>300.0</v>
      </c>
      <c r="L361" s="135">
        <v>500.0</v>
      </c>
      <c r="M361" s="143">
        <v>43846.0</v>
      </c>
    </row>
    <row r="362">
      <c r="A362" s="135">
        <v>360.0</v>
      </c>
      <c r="B362" s="135" t="s">
        <v>6874</v>
      </c>
      <c r="C362" s="135" t="s">
        <v>4362</v>
      </c>
      <c r="D362" s="135">
        <v>0.0</v>
      </c>
      <c r="E362" s="135">
        <v>60.0</v>
      </c>
      <c r="F362" s="135">
        <v>0.35</v>
      </c>
      <c r="G362" s="135">
        <v>0.54</v>
      </c>
      <c r="H362" s="135" t="s">
        <v>5909</v>
      </c>
      <c r="I362" s="142">
        <v>45396.14449074074</v>
      </c>
      <c r="J362" s="135" t="s">
        <v>6879</v>
      </c>
      <c r="K362" s="135">
        <v>150.0</v>
      </c>
      <c r="L362" s="135">
        <v>20.0</v>
      </c>
      <c r="M362" s="143">
        <v>42393.0</v>
      </c>
    </row>
    <row r="363">
      <c r="A363" s="135">
        <v>361.0</v>
      </c>
      <c r="B363" s="135" t="s">
        <v>6881</v>
      </c>
      <c r="C363" s="135" t="s">
        <v>4362</v>
      </c>
      <c r="D363" s="135">
        <v>0.0</v>
      </c>
      <c r="E363" s="135">
        <v>60.0</v>
      </c>
      <c r="H363" s="135" t="s">
        <v>6884</v>
      </c>
      <c r="I363" s="142">
        <v>45408.54589120371</v>
      </c>
      <c r="J363" s="135" t="s">
        <v>6885</v>
      </c>
      <c r="K363" s="135">
        <v>100.0</v>
      </c>
      <c r="L363" s="135">
        <v>20.0</v>
      </c>
      <c r="M363" s="143">
        <v>42423.0</v>
      </c>
    </row>
    <row r="364">
      <c r="A364" s="135">
        <v>362.0</v>
      </c>
      <c r="B364" s="135" t="s">
        <v>6888</v>
      </c>
      <c r="C364" s="135" t="s">
        <v>4362</v>
      </c>
      <c r="D364" s="135">
        <v>0.0</v>
      </c>
      <c r="E364" s="135">
        <v>60.0</v>
      </c>
      <c r="H364" s="135" t="s">
        <v>6893</v>
      </c>
      <c r="I364" s="142">
        <v>45407.001180555555</v>
      </c>
      <c r="J364" s="135" t="s">
        <v>4715</v>
      </c>
      <c r="K364" s="135">
        <v>70.0</v>
      </c>
      <c r="L364" s="135">
        <v>3000.0</v>
      </c>
      <c r="M364" s="143">
        <v>45023.0</v>
      </c>
    </row>
    <row r="365">
      <c r="A365" s="135">
        <v>363.0</v>
      </c>
      <c r="B365" s="135" t="s">
        <v>6897</v>
      </c>
      <c r="C365" s="135" t="s">
        <v>4362</v>
      </c>
      <c r="D365" s="135">
        <v>1.0</v>
      </c>
      <c r="E365" s="135">
        <v>60.0</v>
      </c>
      <c r="H365" s="135" t="s">
        <v>6899</v>
      </c>
      <c r="I365" s="142">
        <v>45401.43653935185</v>
      </c>
      <c r="J365" s="135" t="s">
        <v>5533</v>
      </c>
      <c r="K365" s="135">
        <v>60.0</v>
      </c>
      <c r="L365" s="135">
        <v>300.0</v>
      </c>
      <c r="M365" s="143">
        <v>44745.0</v>
      </c>
    </row>
    <row r="366">
      <c r="A366" s="135">
        <v>364.0</v>
      </c>
      <c r="B366" s="135" t="s">
        <v>6901</v>
      </c>
      <c r="C366" s="135" t="s">
        <v>4362</v>
      </c>
      <c r="D366" s="135">
        <v>0.0</v>
      </c>
      <c r="E366" s="135">
        <v>60.0</v>
      </c>
      <c r="H366" s="135" t="s">
        <v>6905</v>
      </c>
      <c r="I366" s="142">
        <v>45410.64732638889</v>
      </c>
      <c r="J366" s="135" t="s">
        <v>4966</v>
      </c>
      <c r="K366" s="135">
        <v>200.0</v>
      </c>
      <c r="L366" s="135">
        <v>100.0</v>
      </c>
      <c r="M366" s="143">
        <v>43808.0</v>
      </c>
    </row>
    <row r="367">
      <c r="A367" s="135">
        <v>365.0</v>
      </c>
      <c r="B367" s="135" t="s">
        <v>6908</v>
      </c>
      <c r="C367" s="135" t="s">
        <v>4362</v>
      </c>
      <c r="D367" s="135">
        <v>0.0</v>
      </c>
      <c r="E367" s="135">
        <v>60.0</v>
      </c>
      <c r="H367" s="135" t="s">
        <v>4829</v>
      </c>
      <c r="I367" s="142">
        <v>45415.02983796296</v>
      </c>
      <c r="J367" s="135" t="s">
        <v>4674</v>
      </c>
      <c r="K367" s="135">
        <v>150.0</v>
      </c>
      <c r="L367" s="135">
        <v>600.0</v>
      </c>
      <c r="M367" s="143">
        <v>43843.0</v>
      </c>
    </row>
    <row r="368">
      <c r="A368" s="135">
        <v>366.0</v>
      </c>
      <c r="B368" s="135" t="s">
        <v>6911</v>
      </c>
      <c r="C368" s="135" t="s">
        <v>4362</v>
      </c>
      <c r="D368" s="135">
        <v>1.0</v>
      </c>
      <c r="E368" s="135">
        <v>60.0</v>
      </c>
      <c r="F368" s="135">
        <v>0.2</v>
      </c>
      <c r="G368" s="135">
        <v>0.48</v>
      </c>
      <c r="H368" s="135" t="s">
        <v>6913</v>
      </c>
      <c r="I368" s="142">
        <v>45401.113171296296</v>
      </c>
      <c r="J368" s="135" t="s">
        <v>4373</v>
      </c>
      <c r="K368" s="135">
        <v>100.0</v>
      </c>
      <c r="L368" s="135">
        <v>200.0</v>
      </c>
      <c r="M368" s="143">
        <v>42272.0</v>
      </c>
    </row>
    <row r="369">
      <c r="A369" s="135">
        <v>367.0</v>
      </c>
      <c r="B369" s="135" t="s">
        <v>6916</v>
      </c>
      <c r="C369" s="135" t="s">
        <v>4362</v>
      </c>
      <c r="D369" s="135">
        <v>0.0</v>
      </c>
      <c r="E369" s="135">
        <v>60.0</v>
      </c>
      <c r="H369" s="135" t="s">
        <v>6919</v>
      </c>
      <c r="I369" s="142">
        <v>45402.67707175926</v>
      </c>
      <c r="J369" s="135" t="s">
        <v>5955</v>
      </c>
      <c r="K369" s="135">
        <v>80.0</v>
      </c>
      <c r="L369" s="135">
        <v>40.0</v>
      </c>
      <c r="M369" s="143">
        <v>42473.0</v>
      </c>
    </row>
    <row r="370">
      <c r="A370" s="135">
        <v>368.0</v>
      </c>
      <c r="B370" s="135" t="s">
        <v>6923</v>
      </c>
      <c r="C370" s="135" t="s">
        <v>4362</v>
      </c>
      <c r="D370" s="135">
        <v>3.0</v>
      </c>
      <c r="E370" s="135">
        <v>60.0</v>
      </c>
      <c r="H370" s="135" t="s">
        <v>6926</v>
      </c>
      <c r="I370" s="142">
        <v>45415.053078703706</v>
      </c>
      <c r="J370" s="135" t="s">
        <v>4659</v>
      </c>
      <c r="K370" s="135">
        <v>70.0</v>
      </c>
      <c r="L370" s="135">
        <v>1700.0</v>
      </c>
      <c r="M370" s="143">
        <v>44778.0</v>
      </c>
    </row>
    <row r="371">
      <c r="A371" s="135">
        <v>369.0</v>
      </c>
      <c r="B371" s="135" t="s">
        <v>6931</v>
      </c>
      <c r="C371" s="135" t="s">
        <v>4362</v>
      </c>
      <c r="D371" s="135">
        <v>0.0</v>
      </c>
      <c r="E371" s="135">
        <v>60.0</v>
      </c>
      <c r="H371" s="135" t="s">
        <v>6934</v>
      </c>
      <c r="I371" s="142">
        <v>45412.60417824074</v>
      </c>
      <c r="J371" s="135" t="s">
        <v>4880</v>
      </c>
      <c r="K371" s="135">
        <v>60.0</v>
      </c>
      <c r="L371" s="135">
        <v>350.0</v>
      </c>
      <c r="M371" s="143">
        <v>44754.0</v>
      </c>
    </row>
    <row r="372">
      <c r="A372" s="135">
        <v>370.0</v>
      </c>
      <c r="B372" s="135" t="s">
        <v>6941</v>
      </c>
      <c r="C372" s="135" t="s">
        <v>4362</v>
      </c>
      <c r="D372" s="135">
        <v>0.0</v>
      </c>
      <c r="E372" s="135">
        <v>60.0</v>
      </c>
      <c r="H372" s="135" t="s">
        <v>6941</v>
      </c>
      <c r="I372" s="142">
        <v>45416.70269675926</v>
      </c>
      <c r="J372" s="135" t="s">
        <v>4373</v>
      </c>
      <c r="K372" s="135">
        <v>100.0</v>
      </c>
      <c r="L372" s="135">
        <v>50.0</v>
      </c>
      <c r="M372" s="143">
        <v>42320.0</v>
      </c>
    </row>
    <row r="373">
      <c r="A373" s="135">
        <v>371.0</v>
      </c>
      <c r="B373" s="135" t="s">
        <v>6949</v>
      </c>
      <c r="C373" s="135" t="s">
        <v>4362</v>
      </c>
      <c r="D373" s="135">
        <v>1.0</v>
      </c>
      <c r="E373" s="135">
        <v>60.0</v>
      </c>
      <c r="H373" s="135" t="s">
        <v>6949</v>
      </c>
      <c r="I373" s="142">
        <v>45415.57090277778</v>
      </c>
      <c r="J373" s="135" t="s">
        <v>5002</v>
      </c>
      <c r="K373" s="135">
        <v>150.0</v>
      </c>
      <c r="L373" s="135">
        <v>60.0</v>
      </c>
      <c r="M373" s="143">
        <v>44648.0</v>
      </c>
    </row>
    <row r="374">
      <c r="A374" s="135">
        <v>372.0</v>
      </c>
      <c r="B374" s="135" t="s">
        <v>6957</v>
      </c>
      <c r="C374" s="135" t="s">
        <v>4362</v>
      </c>
      <c r="D374" s="135">
        <v>0.0</v>
      </c>
      <c r="E374" s="135">
        <v>60.0</v>
      </c>
      <c r="H374" s="135" t="s">
        <v>6957</v>
      </c>
      <c r="I374" s="142">
        <v>45415.03501157407</v>
      </c>
      <c r="J374" s="135" t="s">
        <v>4373</v>
      </c>
      <c r="K374" s="135">
        <v>60.0</v>
      </c>
      <c r="L374" s="135">
        <v>100.0</v>
      </c>
      <c r="M374" s="143">
        <v>44755.0</v>
      </c>
    </row>
    <row r="375">
      <c r="A375" s="135">
        <v>373.0</v>
      </c>
      <c r="B375" s="135" t="s">
        <v>6967</v>
      </c>
      <c r="C375" s="135" t="s">
        <v>4362</v>
      </c>
      <c r="D375" s="135">
        <v>0.0</v>
      </c>
      <c r="E375" s="135">
        <v>60.0</v>
      </c>
      <c r="H375" s="135" t="s">
        <v>6972</v>
      </c>
      <c r="I375" s="142">
        <v>45404.59112268518</v>
      </c>
      <c r="J375" s="135" t="s">
        <v>4373</v>
      </c>
      <c r="K375" s="135">
        <v>90.0</v>
      </c>
      <c r="L375" s="135">
        <v>450.0</v>
      </c>
      <c r="M375" s="143">
        <v>42337.0</v>
      </c>
    </row>
    <row r="376">
      <c r="A376" s="135">
        <v>374.0</v>
      </c>
      <c r="B376" s="135" t="s">
        <v>6976</v>
      </c>
      <c r="C376" s="135" t="s">
        <v>4362</v>
      </c>
      <c r="D376" s="135">
        <v>0.0</v>
      </c>
      <c r="E376" s="135">
        <v>60.0</v>
      </c>
      <c r="F376" s="135">
        <v>0.45</v>
      </c>
      <c r="H376" s="135" t="s">
        <v>6419</v>
      </c>
      <c r="I376" s="142">
        <v>45408.02741898148</v>
      </c>
      <c r="J376" s="135" t="s">
        <v>4795</v>
      </c>
      <c r="K376" s="135">
        <v>90.0</v>
      </c>
      <c r="L376" s="135">
        <v>40.0</v>
      </c>
      <c r="M376" s="143">
        <v>42298.0</v>
      </c>
    </row>
    <row r="377">
      <c r="A377" s="135">
        <v>375.0</v>
      </c>
      <c r="B377" s="135" t="s">
        <v>6985</v>
      </c>
      <c r="C377" s="135" t="s">
        <v>4362</v>
      </c>
      <c r="D377" s="135">
        <v>0.0</v>
      </c>
      <c r="E377" s="135">
        <v>60.0</v>
      </c>
      <c r="H377" s="135" t="s">
        <v>4799</v>
      </c>
      <c r="I377" s="142">
        <v>45401.49222222222</v>
      </c>
      <c r="J377" s="135" t="s">
        <v>4715</v>
      </c>
      <c r="K377" s="135">
        <v>90.0</v>
      </c>
      <c r="L377" s="135">
        <v>200.0</v>
      </c>
      <c r="M377" s="143">
        <v>42479.0</v>
      </c>
    </row>
    <row r="378">
      <c r="A378" s="135">
        <v>376.0</v>
      </c>
      <c r="B378" s="135" t="s">
        <v>6992</v>
      </c>
      <c r="C378" s="135" t="s">
        <v>4362</v>
      </c>
      <c r="D378" s="135">
        <v>2.0</v>
      </c>
      <c r="E378" s="135">
        <v>60.0</v>
      </c>
      <c r="H378" s="135" t="s">
        <v>6992</v>
      </c>
      <c r="I378" s="142">
        <v>45412.41577546296</v>
      </c>
      <c r="J378" s="135" t="s">
        <v>5002</v>
      </c>
      <c r="K378" s="135">
        <v>100.0</v>
      </c>
      <c r="L378" s="135">
        <v>20.0</v>
      </c>
      <c r="M378" s="143">
        <v>42273.0</v>
      </c>
    </row>
    <row r="379">
      <c r="A379" s="135">
        <v>377.0</v>
      </c>
      <c r="B379" s="135" t="s">
        <v>7001</v>
      </c>
      <c r="C379" s="135" t="s">
        <v>4362</v>
      </c>
      <c r="D379" s="135">
        <v>5.0</v>
      </c>
      <c r="E379" s="135">
        <v>60.0</v>
      </c>
      <c r="H379" s="135" t="s">
        <v>4664</v>
      </c>
      <c r="I379" s="142">
        <v>45409.476689814815</v>
      </c>
      <c r="J379" s="135" t="s">
        <v>7006</v>
      </c>
      <c r="K379" s="135">
        <v>100.0</v>
      </c>
      <c r="L379" s="135">
        <v>3400.0</v>
      </c>
      <c r="M379" s="143">
        <v>43376.0</v>
      </c>
    </row>
    <row r="380">
      <c r="A380" s="135">
        <v>378.0</v>
      </c>
      <c r="B380" s="135" t="s">
        <v>7010</v>
      </c>
      <c r="C380" s="135" t="s">
        <v>4362</v>
      </c>
      <c r="D380" s="135">
        <v>1.0</v>
      </c>
      <c r="E380" s="135">
        <v>60.0</v>
      </c>
      <c r="H380" s="135" t="s">
        <v>7012</v>
      </c>
      <c r="I380" s="142">
        <v>45403.32546296297</v>
      </c>
      <c r="J380" s="135" t="s">
        <v>4715</v>
      </c>
      <c r="K380" s="135">
        <v>100.0</v>
      </c>
      <c r="L380" s="135">
        <v>150.0</v>
      </c>
      <c r="M380" s="143">
        <v>42378.0</v>
      </c>
    </row>
    <row r="381">
      <c r="A381" s="135">
        <v>379.0</v>
      </c>
      <c r="B381" s="135" t="s">
        <v>7014</v>
      </c>
      <c r="C381" s="135" t="s">
        <v>4362</v>
      </c>
      <c r="D381" s="135">
        <v>0.0</v>
      </c>
      <c r="E381" s="135">
        <v>60.0</v>
      </c>
      <c r="F381" s="135">
        <v>0.35</v>
      </c>
      <c r="H381" s="135" t="s">
        <v>6104</v>
      </c>
      <c r="I381" s="142">
        <v>45404.16737268519</v>
      </c>
      <c r="J381" s="135" t="s">
        <v>4795</v>
      </c>
      <c r="K381" s="135">
        <v>100.0</v>
      </c>
      <c r="L381" s="135">
        <v>50.0</v>
      </c>
      <c r="M381" s="143">
        <v>42353.0</v>
      </c>
    </row>
    <row r="382">
      <c r="A382" s="135">
        <v>380.0</v>
      </c>
      <c r="B382" s="135" t="s">
        <v>7020</v>
      </c>
      <c r="C382" s="135" t="s">
        <v>4362</v>
      </c>
      <c r="E382" s="135">
        <v>60.0</v>
      </c>
      <c r="K382" s="135">
        <v>60.0</v>
      </c>
      <c r="M382" s="143">
        <v>42294.0</v>
      </c>
    </row>
    <row r="383">
      <c r="A383" s="135">
        <v>381.0</v>
      </c>
      <c r="B383" s="135" t="s">
        <v>7023</v>
      </c>
      <c r="C383" s="135" t="s">
        <v>4362</v>
      </c>
      <c r="D383" s="135">
        <v>0.0</v>
      </c>
      <c r="E383" s="135">
        <v>60.0</v>
      </c>
      <c r="H383" s="135" t="s">
        <v>7026</v>
      </c>
      <c r="I383" s="142">
        <v>45415.11997685185</v>
      </c>
      <c r="J383" s="135" t="s">
        <v>5002</v>
      </c>
      <c r="K383" s="135">
        <v>70.0</v>
      </c>
      <c r="L383" s="135">
        <v>100.0</v>
      </c>
      <c r="M383" s="143">
        <v>42617.0</v>
      </c>
    </row>
    <row r="384">
      <c r="A384" s="135">
        <v>382.0</v>
      </c>
      <c r="B384" s="135" t="s">
        <v>6060</v>
      </c>
      <c r="C384" s="135" t="s">
        <v>4362</v>
      </c>
      <c r="D384" s="135">
        <v>0.0</v>
      </c>
      <c r="E384" s="135">
        <v>60.0</v>
      </c>
      <c r="G384" s="135">
        <v>0.82</v>
      </c>
      <c r="H384" s="135" t="s">
        <v>6056</v>
      </c>
      <c r="I384" s="142">
        <v>45414.25665509259</v>
      </c>
      <c r="J384" s="135" t="s">
        <v>7035</v>
      </c>
      <c r="K384" s="135">
        <v>100.0</v>
      </c>
      <c r="L384" s="135">
        <v>20.0</v>
      </c>
      <c r="M384" s="143">
        <v>42250.0</v>
      </c>
    </row>
    <row r="385">
      <c r="A385" s="135">
        <v>383.0</v>
      </c>
      <c r="B385" s="135" t="s">
        <v>7038</v>
      </c>
      <c r="C385" s="135" t="s">
        <v>4362</v>
      </c>
      <c r="D385" s="135">
        <v>0.0</v>
      </c>
      <c r="E385" s="135">
        <v>60.0</v>
      </c>
      <c r="F385" s="135">
        <v>0.5</v>
      </c>
      <c r="H385" s="135" t="s">
        <v>4394</v>
      </c>
      <c r="I385" s="142">
        <v>45359.54728009259</v>
      </c>
      <c r="J385" s="135" t="s">
        <v>4401</v>
      </c>
      <c r="K385" s="135">
        <v>60.0</v>
      </c>
      <c r="L385" s="135">
        <v>500.0</v>
      </c>
      <c r="M385" s="143">
        <v>42552.0</v>
      </c>
    </row>
    <row r="386">
      <c r="A386" s="135">
        <v>384.0</v>
      </c>
      <c r="B386" s="135" t="s">
        <v>7053</v>
      </c>
      <c r="C386" s="135" t="s">
        <v>4362</v>
      </c>
      <c r="E386" s="135">
        <v>60.0</v>
      </c>
      <c r="K386" s="135">
        <v>150.0</v>
      </c>
      <c r="M386" s="143">
        <v>43739.0</v>
      </c>
    </row>
    <row r="387">
      <c r="A387" s="135">
        <v>385.0</v>
      </c>
      <c r="B387" s="135" t="s">
        <v>7057</v>
      </c>
      <c r="C387" s="135" t="s">
        <v>4362</v>
      </c>
      <c r="D387" s="135">
        <v>0.0</v>
      </c>
      <c r="E387" s="135">
        <v>60.0</v>
      </c>
      <c r="H387" s="135" t="s">
        <v>7060</v>
      </c>
      <c r="I387" s="142">
        <v>45405.20773148148</v>
      </c>
      <c r="J387" s="135" t="s">
        <v>5155</v>
      </c>
      <c r="K387" s="135">
        <v>60.0</v>
      </c>
      <c r="L387" s="135">
        <v>150.0</v>
      </c>
      <c r="M387" s="143">
        <v>44265.0</v>
      </c>
    </row>
    <row r="388">
      <c r="A388" s="135">
        <v>386.0</v>
      </c>
      <c r="B388" s="135" t="s">
        <v>7067</v>
      </c>
      <c r="C388" s="135" t="s">
        <v>4362</v>
      </c>
      <c r="D388" s="135">
        <v>0.0</v>
      </c>
      <c r="E388" s="135">
        <v>60.0</v>
      </c>
      <c r="F388" s="135">
        <v>0.6</v>
      </c>
      <c r="G388" s="135">
        <v>0.55</v>
      </c>
      <c r="H388" s="135" t="s">
        <v>4727</v>
      </c>
      <c r="I388" s="142">
        <v>45414.024247685185</v>
      </c>
      <c r="J388" s="135" t="s">
        <v>4373</v>
      </c>
      <c r="K388" s="135">
        <v>80.0</v>
      </c>
      <c r="L388" s="135">
        <v>2400.0</v>
      </c>
      <c r="M388" s="143">
        <v>42250.0</v>
      </c>
    </row>
    <row r="389">
      <c r="A389" s="135">
        <v>387.0</v>
      </c>
      <c r="B389" s="135" t="s">
        <v>7073</v>
      </c>
      <c r="C389" s="135" t="s">
        <v>4362</v>
      </c>
      <c r="E389" s="135">
        <v>60.0</v>
      </c>
      <c r="K389" s="135">
        <v>60.0</v>
      </c>
      <c r="M389" s="143">
        <v>45085.0</v>
      </c>
    </row>
    <row r="390">
      <c r="A390" s="135">
        <v>388.0</v>
      </c>
      <c r="B390" s="135" t="s">
        <v>7076</v>
      </c>
      <c r="C390" s="135" t="s">
        <v>4362</v>
      </c>
      <c r="D390" s="135">
        <v>0.0</v>
      </c>
      <c r="E390" s="135">
        <v>60.0</v>
      </c>
      <c r="G390" s="135">
        <v>0.15</v>
      </c>
      <c r="H390" s="135" t="s">
        <v>5273</v>
      </c>
      <c r="I390" s="142">
        <v>45414.929027777776</v>
      </c>
      <c r="J390" s="135" t="s">
        <v>4715</v>
      </c>
      <c r="K390" s="135">
        <v>150.0</v>
      </c>
      <c r="L390" s="135">
        <v>700.0</v>
      </c>
      <c r="M390" s="143">
        <v>42305.0</v>
      </c>
    </row>
    <row r="391">
      <c r="A391" s="135">
        <v>389.0</v>
      </c>
      <c r="B391" s="135" t="s">
        <v>7086</v>
      </c>
      <c r="C391" s="135" t="s">
        <v>4362</v>
      </c>
      <c r="D391" s="135">
        <v>0.0</v>
      </c>
      <c r="E391" s="135">
        <v>60.0</v>
      </c>
      <c r="H391" s="135" t="s">
        <v>7086</v>
      </c>
      <c r="I391" s="142">
        <v>45401.19075231482</v>
      </c>
      <c r="J391" s="135" t="s">
        <v>4373</v>
      </c>
      <c r="K391" s="135">
        <v>100.0</v>
      </c>
      <c r="L391" s="135">
        <v>10.0</v>
      </c>
      <c r="M391" s="143">
        <v>42255.0</v>
      </c>
    </row>
    <row r="392">
      <c r="A392" s="135">
        <v>390.0</v>
      </c>
      <c r="B392" s="135" t="s">
        <v>7090</v>
      </c>
      <c r="C392" s="135" t="s">
        <v>4362</v>
      </c>
      <c r="D392" s="135">
        <v>0.0</v>
      </c>
      <c r="E392" s="135">
        <v>60.0</v>
      </c>
      <c r="H392" s="135" t="s">
        <v>7090</v>
      </c>
      <c r="I392" s="142">
        <v>45399.10074074074</v>
      </c>
      <c r="J392" s="135" t="s">
        <v>4373</v>
      </c>
      <c r="K392" s="135">
        <v>100.0</v>
      </c>
      <c r="L392" s="135">
        <v>20.0</v>
      </c>
      <c r="M392" s="143">
        <v>42278.0</v>
      </c>
    </row>
    <row r="393">
      <c r="A393" s="135">
        <v>391.0</v>
      </c>
      <c r="B393" s="135" t="s">
        <v>7097</v>
      </c>
      <c r="C393" s="135" t="s">
        <v>4362</v>
      </c>
      <c r="D393" s="135">
        <v>0.0</v>
      </c>
      <c r="E393" s="135">
        <v>60.0</v>
      </c>
      <c r="H393" s="135" t="s">
        <v>7097</v>
      </c>
      <c r="I393" s="142">
        <v>45410.363645833335</v>
      </c>
      <c r="J393" s="135" t="s">
        <v>4373</v>
      </c>
      <c r="K393" s="135">
        <v>80.0</v>
      </c>
      <c r="L393" s="135">
        <v>20.0</v>
      </c>
      <c r="M393" s="143">
        <v>42406.0</v>
      </c>
    </row>
    <row r="394">
      <c r="A394" s="135">
        <v>392.0</v>
      </c>
      <c r="B394" s="135" t="s">
        <v>7102</v>
      </c>
      <c r="C394" s="135" t="s">
        <v>4362</v>
      </c>
      <c r="D394" s="135">
        <v>0.0</v>
      </c>
      <c r="E394" s="135">
        <v>60.0</v>
      </c>
      <c r="F394" s="135">
        <v>0.25</v>
      </c>
      <c r="H394" s="135" t="s">
        <v>7102</v>
      </c>
      <c r="I394" s="142">
        <v>45411.38684027778</v>
      </c>
      <c r="J394" s="135" t="s">
        <v>6101</v>
      </c>
      <c r="K394" s="135">
        <v>350.0</v>
      </c>
      <c r="L394" s="135">
        <v>20.0</v>
      </c>
      <c r="M394" s="143">
        <v>42417.0</v>
      </c>
    </row>
    <row r="395">
      <c r="A395" s="135">
        <v>393.0</v>
      </c>
      <c r="B395" s="135" t="s">
        <v>7113</v>
      </c>
      <c r="C395" s="135" t="s">
        <v>4362</v>
      </c>
      <c r="D395" s="135">
        <v>0.0</v>
      </c>
      <c r="E395" s="135">
        <v>60.0</v>
      </c>
      <c r="H395" s="135" t="s">
        <v>7117</v>
      </c>
      <c r="I395" s="142">
        <v>45413.14693287037</v>
      </c>
      <c r="J395" s="135" t="s">
        <v>4373</v>
      </c>
      <c r="K395" s="135">
        <v>150.0</v>
      </c>
      <c r="L395" s="135">
        <v>2100.0</v>
      </c>
      <c r="M395" s="143">
        <v>43849.0</v>
      </c>
    </row>
    <row r="396">
      <c r="A396" s="135">
        <v>394.0</v>
      </c>
      <c r="B396" s="135" t="s">
        <v>7123</v>
      </c>
      <c r="C396" s="135" t="s">
        <v>4362</v>
      </c>
      <c r="D396" s="135">
        <v>1.0</v>
      </c>
      <c r="E396" s="135">
        <v>60.0</v>
      </c>
      <c r="H396" s="135" t="s">
        <v>7123</v>
      </c>
      <c r="I396" s="142">
        <v>45412.42763888889</v>
      </c>
      <c r="J396" s="135" t="s">
        <v>4373</v>
      </c>
      <c r="K396" s="135">
        <v>400.0</v>
      </c>
      <c r="L396" s="135">
        <v>1600.0</v>
      </c>
      <c r="M396" s="143">
        <v>45191.0</v>
      </c>
    </row>
    <row r="397">
      <c r="A397" s="135">
        <v>395.0</v>
      </c>
      <c r="B397" s="135" t="s">
        <v>7131</v>
      </c>
      <c r="C397" s="135" t="s">
        <v>4362</v>
      </c>
      <c r="D397" s="135">
        <v>0.0</v>
      </c>
      <c r="E397" s="135">
        <v>60.0</v>
      </c>
      <c r="H397" s="135" t="s">
        <v>4664</v>
      </c>
      <c r="I397" s="142">
        <v>45406.84553240741</v>
      </c>
      <c r="J397" s="135" t="s">
        <v>4674</v>
      </c>
      <c r="K397" s="135">
        <v>80.0</v>
      </c>
      <c r="L397" s="135">
        <v>7900.0</v>
      </c>
      <c r="M397" s="143">
        <v>42561.0</v>
      </c>
    </row>
    <row r="398">
      <c r="A398" s="135">
        <v>396.0</v>
      </c>
      <c r="B398" s="135" t="s">
        <v>7136</v>
      </c>
      <c r="C398" s="135" t="s">
        <v>4362</v>
      </c>
      <c r="D398" s="135">
        <v>0.0</v>
      </c>
      <c r="E398" s="135">
        <v>60.0</v>
      </c>
      <c r="H398" s="135" t="s">
        <v>7136</v>
      </c>
      <c r="I398" s="142">
        <v>45402.77924768518</v>
      </c>
      <c r="J398" s="135" t="s">
        <v>5802</v>
      </c>
      <c r="K398" s="135">
        <v>60.0</v>
      </c>
      <c r="L398" s="135">
        <v>10.0</v>
      </c>
      <c r="M398" s="143">
        <v>44751.0</v>
      </c>
    </row>
    <row r="399">
      <c r="A399" s="135">
        <v>397.0</v>
      </c>
      <c r="B399" s="135" t="s">
        <v>7145</v>
      </c>
      <c r="C399" s="135" t="s">
        <v>4362</v>
      </c>
      <c r="D399" s="135">
        <v>0.0</v>
      </c>
      <c r="E399" s="135">
        <v>60.0</v>
      </c>
      <c r="H399" s="135" t="s">
        <v>7145</v>
      </c>
      <c r="I399" s="142">
        <v>45413.25848379629</v>
      </c>
      <c r="J399" s="135" t="s">
        <v>4373</v>
      </c>
      <c r="K399" s="135">
        <v>90.0</v>
      </c>
      <c r="L399" s="135">
        <v>50.0</v>
      </c>
      <c r="M399" s="143">
        <v>42321.0</v>
      </c>
    </row>
    <row r="400">
      <c r="A400" s="135">
        <v>398.0</v>
      </c>
      <c r="B400" s="135" t="s">
        <v>7149</v>
      </c>
      <c r="C400" s="135" t="s">
        <v>4362</v>
      </c>
      <c r="D400" s="135">
        <v>0.0</v>
      </c>
      <c r="E400" s="135">
        <v>60.0</v>
      </c>
      <c r="H400" s="135" t="s">
        <v>4838</v>
      </c>
      <c r="I400" s="142">
        <v>45406.8615162037</v>
      </c>
      <c r="J400" s="135" t="s">
        <v>6556</v>
      </c>
      <c r="K400" s="135">
        <v>90.0</v>
      </c>
      <c r="L400" s="135">
        <v>300.0</v>
      </c>
      <c r="M400" s="143">
        <v>42487.0</v>
      </c>
    </row>
    <row r="401">
      <c r="A401" s="135">
        <v>399.0</v>
      </c>
      <c r="B401" s="135" t="s">
        <v>7154</v>
      </c>
      <c r="C401" s="135" t="s">
        <v>4362</v>
      </c>
      <c r="D401" s="135">
        <v>0.0</v>
      </c>
      <c r="E401" s="135">
        <v>60.0</v>
      </c>
      <c r="H401" s="135" t="s">
        <v>4682</v>
      </c>
      <c r="I401" s="142">
        <v>45417.00633101852</v>
      </c>
      <c r="J401" s="135" t="s">
        <v>4715</v>
      </c>
      <c r="K401" s="135">
        <v>80.0</v>
      </c>
      <c r="L401" s="135">
        <v>1000.0</v>
      </c>
      <c r="M401" s="143">
        <v>42253.0</v>
      </c>
    </row>
    <row r="402">
      <c r="A402" s="135">
        <v>400.0</v>
      </c>
      <c r="B402" s="135" t="s">
        <v>7159</v>
      </c>
      <c r="C402" s="135" t="s">
        <v>4362</v>
      </c>
      <c r="D402" s="135">
        <v>17.0</v>
      </c>
      <c r="E402" s="135">
        <v>60.0</v>
      </c>
      <c r="H402" s="135" t="s">
        <v>5007</v>
      </c>
      <c r="I402" s="142">
        <v>45400.69043981482</v>
      </c>
      <c r="J402" s="135" t="s">
        <v>4912</v>
      </c>
      <c r="K402" s="135">
        <v>100.0</v>
      </c>
      <c r="L402" s="135">
        <v>3700.0</v>
      </c>
      <c r="M402" s="143">
        <v>42609.0</v>
      </c>
    </row>
    <row r="403">
      <c r="A403" s="135">
        <v>401.0</v>
      </c>
      <c r="B403" s="135" t="s">
        <v>6332</v>
      </c>
      <c r="C403" s="135" t="s">
        <v>4362</v>
      </c>
      <c r="D403" s="135">
        <v>0.0</v>
      </c>
      <c r="E403" s="135">
        <v>60.0</v>
      </c>
      <c r="H403" s="135" t="s">
        <v>6332</v>
      </c>
      <c r="I403" s="142">
        <v>45406.282372685186</v>
      </c>
      <c r="J403" s="135" t="s">
        <v>4880</v>
      </c>
      <c r="K403" s="135">
        <v>70.0</v>
      </c>
      <c r="L403" s="135">
        <v>20.0</v>
      </c>
      <c r="M403" s="143">
        <v>43911.0</v>
      </c>
    </row>
    <row r="404">
      <c r="A404" s="135">
        <v>402.0</v>
      </c>
      <c r="B404" s="135" t="s">
        <v>7175</v>
      </c>
      <c r="C404" s="135" t="s">
        <v>4362</v>
      </c>
      <c r="D404" s="135">
        <v>0.0</v>
      </c>
      <c r="E404" s="135">
        <v>60.0</v>
      </c>
      <c r="H404" s="135" t="s">
        <v>7175</v>
      </c>
      <c r="I404" s="142">
        <v>45406.44112268519</v>
      </c>
      <c r="J404" s="135" t="s">
        <v>4373</v>
      </c>
      <c r="K404" s="135">
        <v>60.0</v>
      </c>
      <c r="L404" s="135">
        <v>60.0</v>
      </c>
      <c r="M404" s="143">
        <v>44787.0</v>
      </c>
    </row>
    <row r="405">
      <c r="A405" s="135">
        <v>403.0</v>
      </c>
      <c r="B405" s="135" t="s">
        <v>7183</v>
      </c>
      <c r="C405" s="135" t="s">
        <v>4362</v>
      </c>
      <c r="D405" s="135">
        <v>0.0</v>
      </c>
      <c r="E405" s="135">
        <v>60.0</v>
      </c>
      <c r="H405" s="135" t="s">
        <v>4371</v>
      </c>
      <c r="I405" s="142">
        <v>45412.13453703704</v>
      </c>
      <c r="J405" s="135" t="s">
        <v>4373</v>
      </c>
      <c r="K405" s="135">
        <v>80.0</v>
      </c>
      <c r="L405" s="135">
        <v>1100.0</v>
      </c>
      <c r="M405" s="143">
        <v>42260.0</v>
      </c>
    </row>
    <row r="406">
      <c r="A406" s="135">
        <v>404.0</v>
      </c>
      <c r="B406" s="135" t="s">
        <v>7187</v>
      </c>
      <c r="C406" s="135" t="s">
        <v>4362</v>
      </c>
      <c r="D406" s="135">
        <v>0.0</v>
      </c>
      <c r="E406" s="135">
        <v>60.0</v>
      </c>
      <c r="H406" s="135" t="s">
        <v>4682</v>
      </c>
      <c r="I406" s="142">
        <v>45415.496724537035</v>
      </c>
      <c r="J406" s="135" t="s">
        <v>5002</v>
      </c>
      <c r="K406" s="135">
        <v>100.0</v>
      </c>
      <c r="L406" s="135">
        <v>300.0</v>
      </c>
      <c r="M406" s="143">
        <v>43508.0</v>
      </c>
    </row>
    <row r="407">
      <c r="A407" s="135">
        <v>405.0</v>
      </c>
      <c r="B407" s="135" t="s">
        <v>7193</v>
      </c>
      <c r="C407" s="135" t="s">
        <v>4362</v>
      </c>
      <c r="D407" s="135">
        <v>3.0</v>
      </c>
      <c r="E407" s="135">
        <v>60.0</v>
      </c>
      <c r="H407" s="135" t="s">
        <v>4664</v>
      </c>
      <c r="I407" s="142">
        <v>45397.47421296296</v>
      </c>
      <c r="J407" s="135" t="s">
        <v>5002</v>
      </c>
      <c r="K407" s="135">
        <v>150.0</v>
      </c>
      <c r="L407" s="135">
        <v>7700.0</v>
      </c>
      <c r="M407" s="143">
        <v>42642.0</v>
      </c>
    </row>
    <row r="408">
      <c r="A408" s="135">
        <v>406.0</v>
      </c>
      <c r="B408" s="135" t="s">
        <v>7196</v>
      </c>
      <c r="C408" s="135" t="s">
        <v>4362</v>
      </c>
      <c r="D408" s="135">
        <v>0.0</v>
      </c>
      <c r="E408" s="135">
        <v>60.0</v>
      </c>
      <c r="F408" s="135">
        <v>0.6</v>
      </c>
      <c r="H408" s="135" t="s">
        <v>7199</v>
      </c>
      <c r="I408" s="142">
        <v>45410.93372685185</v>
      </c>
      <c r="J408" s="135" t="s">
        <v>7200</v>
      </c>
      <c r="K408" s="135">
        <v>80.0</v>
      </c>
      <c r="L408" s="135">
        <v>150.0</v>
      </c>
      <c r="M408" s="143">
        <v>44222.0</v>
      </c>
    </row>
    <row r="409">
      <c r="A409" s="135">
        <v>407.0</v>
      </c>
      <c r="B409" s="135" t="s">
        <v>7204</v>
      </c>
      <c r="C409" s="135" t="s">
        <v>4362</v>
      </c>
      <c r="D409" s="135">
        <v>0.0</v>
      </c>
      <c r="E409" s="135">
        <v>60.0</v>
      </c>
      <c r="H409" s="135" t="s">
        <v>5201</v>
      </c>
      <c r="I409" s="142">
        <v>45411.31795138889</v>
      </c>
      <c r="J409" s="135" t="s">
        <v>4853</v>
      </c>
      <c r="K409" s="135">
        <v>90.0</v>
      </c>
      <c r="L409" s="135">
        <v>150.0</v>
      </c>
      <c r="M409" s="143">
        <v>42591.0</v>
      </c>
    </row>
    <row r="410">
      <c r="A410" s="135">
        <v>408.0</v>
      </c>
      <c r="B410" s="135" t="s">
        <v>7211</v>
      </c>
      <c r="C410" s="135" t="s">
        <v>4362</v>
      </c>
      <c r="D410" s="135">
        <v>4.0</v>
      </c>
      <c r="E410" s="135">
        <v>60.0</v>
      </c>
      <c r="H410" s="135" t="s">
        <v>7214</v>
      </c>
      <c r="I410" s="142">
        <v>45397.116122685184</v>
      </c>
      <c r="J410" s="135" t="s">
        <v>2100</v>
      </c>
      <c r="K410" s="135">
        <v>100.0</v>
      </c>
      <c r="L410" s="135">
        <v>0.0</v>
      </c>
      <c r="M410" s="143">
        <v>44794.0</v>
      </c>
    </row>
    <row r="411">
      <c r="A411" s="135">
        <v>409.0</v>
      </c>
      <c r="B411" s="135" t="s">
        <v>5258</v>
      </c>
      <c r="C411" s="135" t="s">
        <v>4362</v>
      </c>
      <c r="D411" s="135">
        <v>0.0</v>
      </c>
      <c r="E411" s="135">
        <v>60.0</v>
      </c>
      <c r="H411" s="135" t="s">
        <v>5258</v>
      </c>
      <c r="I411" s="142">
        <v>45411.201053240744</v>
      </c>
      <c r="J411" s="135" t="s">
        <v>4715</v>
      </c>
      <c r="K411" s="135">
        <v>80.0</v>
      </c>
      <c r="L411" s="135">
        <v>10.0</v>
      </c>
      <c r="M411" s="143">
        <v>43892.0</v>
      </c>
    </row>
    <row r="412">
      <c r="A412" s="135">
        <v>410.0</v>
      </c>
      <c r="B412" s="135" t="s">
        <v>7223</v>
      </c>
      <c r="C412" s="135" t="s">
        <v>4362</v>
      </c>
      <c r="D412" s="135">
        <v>0.0</v>
      </c>
      <c r="E412" s="135">
        <v>60.0</v>
      </c>
      <c r="H412" s="135" t="s">
        <v>7226</v>
      </c>
      <c r="I412" s="142">
        <v>45398.142696759256</v>
      </c>
      <c r="J412" s="135" t="s">
        <v>7228</v>
      </c>
      <c r="K412" s="135">
        <v>60.0</v>
      </c>
      <c r="L412" s="135">
        <v>100.0</v>
      </c>
      <c r="M412" s="143">
        <v>44704.0</v>
      </c>
    </row>
    <row r="413">
      <c r="A413" s="135">
        <v>411.0</v>
      </c>
      <c r="B413" s="135" t="s">
        <v>7231</v>
      </c>
      <c r="C413" s="135" t="s">
        <v>4362</v>
      </c>
      <c r="D413" s="135">
        <v>2.0</v>
      </c>
      <c r="E413" s="135">
        <v>60.0</v>
      </c>
      <c r="H413" s="135" t="s">
        <v>7234</v>
      </c>
      <c r="I413" s="142">
        <v>45414.359247685185</v>
      </c>
      <c r="J413" s="135" t="s">
        <v>4912</v>
      </c>
      <c r="K413" s="135">
        <v>150.0</v>
      </c>
      <c r="L413" s="135">
        <v>70.0</v>
      </c>
      <c r="M413" s="143">
        <v>42383.0</v>
      </c>
    </row>
    <row r="414">
      <c r="A414" s="135">
        <v>412.0</v>
      </c>
      <c r="B414" s="135" t="s">
        <v>7245</v>
      </c>
      <c r="C414" s="135" t="s">
        <v>4362</v>
      </c>
      <c r="D414" s="135">
        <v>5.0</v>
      </c>
      <c r="E414" s="135">
        <v>60.0</v>
      </c>
      <c r="H414" s="135" t="s">
        <v>4394</v>
      </c>
      <c r="I414" s="142">
        <v>45412.345497685186</v>
      </c>
      <c r="J414" s="135" t="s">
        <v>7006</v>
      </c>
      <c r="K414" s="135">
        <v>150.0</v>
      </c>
      <c r="L414" s="135">
        <v>600.0</v>
      </c>
      <c r="M414" s="143">
        <v>42298.0</v>
      </c>
    </row>
    <row r="415">
      <c r="A415" s="135">
        <v>413.0</v>
      </c>
      <c r="B415" s="135" t="s">
        <v>7251</v>
      </c>
      <c r="C415" s="135" t="s">
        <v>4362</v>
      </c>
      <c r="D415" s="135">
        <v>0.0</v>
      </c>
      <c r="E415" s="135">
        <v>60.0</v>
      </c>
      <c r="H415" s="135" t="s">
        <v>7251</v>
      </c>
      <c r="I415" s="142">
        <v>45403.31489583333</v>
      </c>
      <c r="J415" s="135" t="s">
        <v>7255</v>
      </c>
      <c r="K415" s="135">
        <v>70.0</v>
      </c>
      <c r="L415" s="135">
        <v>40.0</v>
      </c>
      <c r="M415" s="143">
        <v>42330.0</v>
      </c>
    </row>
    <row r="416">
      <c r="A416" s="135">
        <v>414.0</v>
      </c>
      <c r="B416" s="135" t="s">
        <v>7257</v>
      </c>
      <c r="C416" s="135" t="s">
        <v>4362</v>
      </c>
      <c r="D416" s="135">
        <v>31.0</v>
      </c>
      <c r="E416" s="135">
        <v>60.0</v>
      </c>
      <c r="H416" s="135" t="s">
        <v>7257</v>
      </c>
      <c r="I416" s="142">
        <v>45405.22200231482</v>
      </c>
      <c r="J416" s="135" t="s">
        <v>5155</v>
      </c>
      <c r="K416" s="135">
        <v>60.0</v>
      </c>
      <c r="L416" s="135">
        <v>30.0</v>
      </c>
      <c r="M416" s="143">
        <v>44350.0</v>
      </c>
    </row>
    <row r="417">
      <c r="A417" s="135">
        <v>415.0</v>
      </c>
      <c r="B417" s="135" t="s">
        <v>7264</v>
      </c>
      <c r="C417" s="135" t="s">
        <v>4362</v>
      </c>
      <c r="D417" s="135">
        <v>0.0</v>
      </c>
      <c r="E417" s="135">
        <v>60.0</v>
      </c>
      <c r="H417" s="135" t="s">
        <v>5192</v>
      </c>
      <c r="I417" s="142">
        <v>45411.790601851855</v>
      </c>
      <c r="J417" s="135" t="s">
        <v>5002</v>
      </c>
      <c r="K417" s="135">
        <v>90.0</v>
      </c>
      <c r="L417" s="135">
        <v>60.0</v>
      </c>
      <c r="M417" s="143">
        <v>44969.0</v>
      </c>
    </row>
    <row r="418">
      <c r="A418" s="135">
        <v>416.0</v>
      </c>
      <c r="B418" s="135" t="s">
        <v>7269</v>
      </c>
      <c r="C418" s="135" t="s">
        <v>4362</v>
      </c>
      <c r="D418" s="135">
        <v>0.0</v>
      </c>
      <c r="E418" s="135">
        <v>60.0</v>
      </c>
      <c r="H418" s="135" t="s">
        <v>7271</v>
      </c>
      <c r="I418" s="142">
        <v>45411.700277777774</v>
      </c>
      <c r="J418" s="135" t="s">
        <v>4373</v>
      </c>
      <c r="K418" s="135">
        <v>60.0</v>
      </c>
      <c r="L418" s="135">
        <v>90.0</v>
      </c>
      <c r="M418" s="143">
        <v>44755.0</v>
      </c>
    </row>
    <row r="419">
      <c r="A419" s="135">
        <v>417.0</v>
      </c>
      <c r="B419" s="135" t="s">
        <v>7276</v>
      </c>
      <c r="C419" s="135" t="s">
        <v>4362</v>
      </c>
      <c r="D419" s="135">
        <v>1.0</v>
      </c>
      <c r="E419" s="135">
        <v>60.0</v>
      </c>
      <c r="H419" s="135" t="s">
        <v>7278</v>
      </c>
      <c r="I419" s="142">
        <v>45399.47969907407</v>
      </c>
      <c r="J419" s="135" t="s">
        <v>5155</v>
      </c>
      <c r="K419" s="135">
        <v>60.0</v>
      </c>
      <c r="L419" s="135">
        <v>350.0</v>
      </c>
      <c r="M419" s="143">
        <v>44769.0</v>
      </c>
    </row>
    <row r="420">
      <c r="A420" s="135">
        <v>418.0</v>
      </c>
      <c r="B420" s="135" t="s">
        <v>7283</v>
      </c>
      <c r="C420" s="135" t="s">
        <v>4362</v>
      </c>
      <c r="D420" s="135">
        <v>0.0</v>
      </c>
      <c r="E420" s="135">
        <v>60.0</v>
      </c>
      <c r="G420" s="135">
        <v>0.29</v>
      </c>
      <c r="H420" s="135" t="s">
        <v>6048</v>
      </c>
      <c r="I420" s="142">
        <v>45411.62646990741</v>
      </c>
      <c r="J420" s="135" t="s">
        <v>4373</v>
      </c>
      <c r="K420" s="135">
        <v>150.0</v>
      </c>
      <c r="L420" s="135">
        <v>80.0</v>
      </c>
      <c r="M420" s="143">
        <v>42248.0</v>
      </c>
    </row>
    <row r="421">
      <c r="A421" s="135">
        <v>419.0</v>
      </c>
      <c r="B421" s="135" t="s">
        <v>7287</v>
      </c>
      <c r="C421" s="135" t="s">
        <v>4362</v>
      </c>
      <c r="D421" s="135">
        <v>0.0</v>
      </c>
      <c r="E421" s="135">
        <v>60.0</v>
      </c>
      <c r="G421" s="135">
        <v>0.28</v>
      </c>
      <c r="H421" s="135" t="s">
        <v>7291</v>
      </c>
      <c r="I421" s="142">
        <v>45408.39265046296</v>
      </c>
      <c r="J421" s="135" t="s">
        <v>4373</v>
      </c>
      <c r="K421" s="135">
        <v>100.0</v>
      </c>
      <c r="L421" s="135">
        <v>70.0</v>
      </c>
      <c r="M421" s="143">
        <v>42264.0</v>
      </c>
    </row>
    <row r="422">
      <c r="A422" s="135">
        <v>420.0</v>
      </c>
      <c r="B422" s="135" t="s">
        <v>7294</v>
      </c>
      <c r="C422" s="135" t="s">
        <v>4362</v>
      </c>
      <c r="D422" s="135">
        <v>0.0</v>
      </c>
      <c r="E422" s="135">
        <v>50.0</v>
      </c>
      <c r="F422" s="135">
        <v>0.1</v>
      </c>
      <c r="H422" s="135" t="s">
        <v>4375</v>
      </c>
      <c r="I422" s="142">
        <v>45405.78459490741</v>
      </c>
      <c r="J422" s="135" t="s">
        <v>4373</v>
      </c>
      <c r="K422" s="135">
        <v>100.0</v>
      </c>
      <c r="L422" s="135">
        <v>600.0</v>
      </c>
      <c r="M422" s="143">
        <v>42262.0</v>
      </c>
    </row>
    <row r="423">
      <c r="A423" s="135">
        <v>421.0</v>
      </c>
      <c r="B423" s="135" t="s">
        <v>7298</v>
      </c>
      <c r="C423" s="135" t="s">
        <v>4362</v>
      </c>
      <c r="D423" s="135">
        <v>0.0</v>
      </c>
      <c r="E423" s="135">
        <v>50.0</v>
      </c>
      <c r="H423" s="135" t="s">
        <v>4778</v>
      </c>
      <c r="I423" s="142">
        <v>45413.84688657407</v>
      </c>
      <c r="J423" s="135" t="s">
        <v>4715</v>
      </c>
      <c r="K423" s="135">
        <v>80.0</v>
      </c>
      <c r="L423" s="135">
        <v>50.0</v>
      </c>
      <c r="M423" s="143">
        <v>42252.0</v>
      </c>
    </row>
    <row r="424">
      <c r="A424" s="135">
        <v>422.0</v>
      </c>
      <c r="B424" s="135" t="s">
        <v>7308</v>
      </c>
      <c r="C424" s="135" t="s">
        <v>4362</v>
      </c>
      <c r="D424" s="135">
        <v>0.0</v>
      </c>
      <c r="E424" s="135">
        <v>50.0</v>
      </c>
      <c r="H424" s="135" t="s">
        <v>5582</v>
      </c>
      <c r="I424" s="142">
        <v>45416.80238425926</v>
      </c>
      <c r="J424" s="135" t="s">
        <v>4715</v>
      </c>
      <c r="K424" s="135">
        <v>70.0</v>
      </c>
      <c r="L424" s="135">
        <v>100.0</v>
      </c>
      <c r="M424" s="143">
        <v>44663.0</v>
      </c>
    </row>
    <row r="425">
      <c r="A425" s="135">
        <v>423.0</v>
      </c>
      <c r="B425" s="135" t="s">
        <v>7314</v>
      </c>
      <c r="C425" s="135" t="s">
        <v>4362</v>
      </c>
      <c r="D425" s="135">
        <v>0.0</v>
      </c>
      <c r="E425" s="135">
        <v>50.0</v>
      </c>
      <c r="H425" s="135" t="s">
        <v>7314</v>
      </c>
      <c r="I425" s="142">
        <v>45404.35128472222</v>
      </c>
      <c r="J425" s="135" t="s">
        <v>5920</v>
      </c>
      <c r="K425" s="135">
        <v>70.0</v>
      </c>
      <c r="L425" s="135">
        <v>10.0</v>
      </c>
      <c r="M425" s="143">
        <v>42384.0</v>
      </c>
    </row>
    <row r="426">
      <c r="A426" s="135">
        <v>424.0</v>
      </c>
      <c r="B426" s="135" t="s">
        <v>7322</v>
      </c>
      <c r="C426" s="135" t="s">
        <v>4362</v>
      </c>
      <c r="D426" s="135">
        <v>1.0</v>
      </c>
      <c r="E426" s="135">
        <v>50.0</v>
      </c>
      <c r="H426" s="135" t="s">
        <v>7324</v>
      </c>
      <c r="I426" s="142">
        <v>45398.909895833334</v>
      </c>
      <c r="J426" s="135" t="s">
        <v>4674</v>
      </c>
      <c r="K426" s="135">
        <v>80.0</v>
      </c>
      <c r="L426" s="135">
        <v>90.0</v>
      </c>
      <c r="M426" s="143">
        <v>42399.0</v>
      </c>
    </row>
    <row r="427">
      <c r="A427" s="135">
        <v>425.0</v>
      </c>
      <c r="B427" s="135" t="s">
        <v>7329</v>
      </c>
      <c r="C427" s="135" t="s">
        <v>4362</v>
      </c>
      <c r="D427" s="135">
        <v>0.0</v>
      </c>
      <c r="E427" s="135">
        <v>50.0</v>
      </c>
      <c r="H427" s="135" t="s">
        <v>5687</v>
      </c>
      <c r="I427" s="142">
        <v>45410.55832175926</v>
      </c>
      <c r="J427" s="135" t="s">
        <v>5882</v>
      </c>
      <c r="K427" s="135">
        <v>90.0</v>
      </c>
      <c r="L427" s="135">
        <v>80.0</v>
      </c>
      <c r="M427" s="143">
        <v>42269.0</v>
      </c>
    </row>
    <row r="428">
      <c r="A428" s="135">
        <v>426.0</v>
      </c>
      <c r="B428" s="135" t="s">
        <v>7336</v>
      </c>
      <c r="C428" s="135" t="s">
        <v>4362</v>
      </c>
      <c r="D428" s="135">
        <v>0.0</v>
      </c>
      <c r="E428" s="135">
        <v>50.0</v>
      </c>
      <c r="H428" s="135" t="s">
        <v>7341</v>
      </c>
      <c r="I428" s="142">
        <v>45398.45664351852</v>
      </c>
      <c r="J428" s="135" t="s">
        <v>5002</v>
      </c>
      <c r="K428" s="135">
        <v>80.0</v>
      </c>
      <c r="L428" s="135">
        <v>40.0</v>
      </c>
      <c r="M428" s="143">
        <v>42357.0</v>
      </c>
    </row>
    <row r="429">
      <c r="A429" s="135">
        <v>427.0</v>
      </c>
      <c r="B429" s="135" t="s">
        <v>7343</v>
      </c>
      <c r="C429" s="135" t="s">
        <v>4362</v>
      </c>
      <c r="D429" s="135">
        <v>12.0</v>
      </c>
      <c r="E429" s="135">
        <v>50.0</v>
      </c>
      <c r="H429" s="135" t="s">
        <v>4380</v>
      </c>
      <c r="I429" s="142">
        <v>45401.354212962964</v>
      </c>
      <c r="J429" s="135" t="s">
        <v>4373</v>
      </c>
      <c r="K429" s="135">
        <v>100.0</v>
      </c>
      <c r="L429" s="135">
        <v>2500.0</v>
      </c>
      <c r="M429" s="143">
        <v>42257.0</v>
      </c>
    </row>
    <row r="430">
      <c r="A430" s="135">
        <v>428.0</v>
      </c>
      <c r="B430" s="135" t="s">
        <v>7349</v>
      </c>
      <c r="C430" s="135" t="s">
        <v>4362</v>
      </c>
      <c r="D430" s="135">
        <v>0.0</v>
      </c>
      <c r="E430" s="135">
        <v>50.0</v>
      </c>
      <c r="G430" s="135">
        <v>0.24</v>
      </c>
      <c r="H430" s="135" t="s">
        <v>7353</v>
      </c>
      <c r="I430" s="142">
        <v>45414.319016203706</v>
      </c>
      <c r="J430" s="135" t="s">
        <v>4373</v>
      </c>
      <c r="K430" s="135">
        <v>60.0</v>
      </c>
      <c r="L430" s="135">
        <v>10.0</v>
      </c>
      <c r="M430" s="143">
        <v>42314.0</v>
      </c>
    </row>
    <row r="431">
      <c r="A431" s="135">
        <v>429.0</v>
      </c>
      <c r="B431" s="135" t="s">
        <v>7357</v>
      </c>
      <c r="C431" s="135" t="s">
        <v>4362</v>
      </c>
      <c r="D431" s="135">
        <v>13.0</v>
      </c>
      <c r="E431" s="135">
        <v>50.0</v>
      </c>
      <c r="F431" s="135">
        <v>2.5</v>
      </c>
      <c r="H431" s="135" t="s">
        <v>4416</v>
      </c>
      <c r="I431" s="142">
        <v>45350.620405092595</v>
      </c>
      <c r="J431" s="135" t="s">
        <v>4373</v>
      </c>
      <c r="K431" s="135">
        <v>60.0</v>
      </c>
      <c r="L431" s="135">
        <v>6100.0</v>
      </c>
    </row>
    <row r="432">
      <c r="A432" s="135">
        <v>430.0</v>
      </c>
      <c r="B432" s="135" t="s">
        <v>7364</v>
      </c>
      <c r="C432" s="135" t="s">
        <v>4362</v>
      </c>
      <c r="D432" s="135">
        <v>0.0</v>
      </c>
      <c r="E432" s="135">
        <v>50.0</v>
      </c>
      <c r="H432" s="135" t="s">
        <v>7368</v>
      </c>
      <c r="I432" s="142">
        <v>45405.5294212963</v>
      </c>
      <c r="J432" s="135" t="s">
        <v>5112</v>
      </c>
      <c r="K432" s="135">
        <v>50.0</v>
      </c>
      <c r="L432" s="135">
        <v>150.0</v>
      </c>
      <c r="M432" s="143">
        <v>44753.0</v>
      </c>
    </row>
    <row r="433">
      <c r="A433" s="135">
        <v>431.0</v>
      </c>
      <c r="B433" s="135" t="s">
        <v>7374</v>
      </c>
      <c r="C433" s="135" t="s">
        <v>4362</v>
      </c>
      <c r="D433" s="135">
        <v>2.0</v>
      </c>
      <c r="E433" s="135">
        <v>50.0</v>
      </c>
      <c r="G433" s="135">
        <v>0.52</v>
      </c>
      <c r="H433" s="135" t="s">
        <v>4391</v>
      </c>
      <c r="I433" s="142">
        <v>45409.94398148148</v>
      </c>
      <c r="J433" s="135" t="s">
        <v>5751</v>
      </c>
      <c r="K433" s="135">
        <v>450.0</v>
      </c>
      <c r="L433" s="135">
        <v>450.0</v>
      </c>
      <c r="M433" s="143">
        <v>42249.0</v>
      </c>
    </row>
    <row r="434">
      <c r="A434" s="135">
        <v>432.0</v>
      </c>
      <c r="B434" s="135" t="s">
        <v>7382</v>
      </c>
      <c r="C434" s="135" t="s">
        <v>4362</v>
      </c>
      <c r="D434" s="135">
        <v>0.0</v>
      </c>
      <c r="E434" s="135">
        <v>50.0</v>
      </c>
      <c r="H434" s="135" t="s">
        <v>7385</v>
      </c>
      <c r="I434" s="142">
        <v>45414.91931712963</v>
      </c>
      <c r="J434" s="135" t="s">
        <v>7386</v>
      </c>
      <c r="K434" s="135">
        <v>50.0</v>
      </c>
      <c r="L434" s="135">
        <v>0.0</v>
      </c>
      <c r="M434" s="143">
        <v>44749.0</v>
      </c>
    </row>
    <row r="435">
      <c r="A435" s="135">
        <v>433.0</v>
      </c>
      <c r="B435" s="135" t="s">
        <v>7391</v>
      </c>
      <c r="C435" s="135" t="s">
        <v>4362</v>
      </c>
      <c r="D435" s="135">
        <v>0.0</v>
      </c>
      <c r="E435" s="135">
        <v>50.0</v>
      </c>
      <c r="H435" s="135" t="s">
        <v>5133</v>
      </c>
      <c r="I435" s="142">
        <v>45405.119571759256</v>
      </c>
      <c r="J435" s="135" t="s">
        <v>4977</v>
      </c>
      <c r="K435" s="135">
        <v>50.0</v>
      </c>
      <c r="L435" s="135">
        <v>900.0</v>
      </c>
      <c r="M435" s="143">
        <v>44797.0</v>
      </c>
    </row>
    <row r="436">
      <c r="A436" s="135">
        <v>434.0</v>
      </c>
      <c r="B436" s="135" t="s">
        <v>7398</v>
      </c>
      <c r="C436" s="135" t="s">
        <v>4362</v>
      </c>
      <c r="D436" s="135">
        <v>0.0</v>
      </c>
      <c r="E436" s="135">
        <v>50.0</v>
      </c>
      <c r="H436" s="135" t="s">
        <v>4989</v>
      </c>
      <c r="I436" s="142">
        <v>45414.40368055556</v>
      </c>
      <c r="J436" s="135" t="s">
        <v>4992</v>
      </c>
      <c r="K436" s="135">
        <v>60.0</v>
      </c>
      <c r="L436" s="135">
        <v>300.0</v>
      </c>
      <c r="M436" s="143">
        <v>43879.0</v>
      </c>
    </row>
    <row r="437">
      <c r="A437" s="135">
        <v>435.0</v>
      </c>
      <c r="B437" s="135" t="s">
        <v>6905</v>
      </c>
      <c r="C437" s="135" t="s">
        <v>4362</v>
      </c>
      <c r="D437" s="135">
        <v>0.0</v>
      </c>
      <c r="E437" s="135">
        <v>50.0</v>
      </c>
      <c r="H437" s="135" t="s">
        <v>6905</v>
      </c>
      <c r="I437" s="142">
        <v>45406.60366898148</v>
      </c>
      <c r="J437" s="135" t="s">
        <v>4715</v>
      </c>
      <c r="K437" s="135">
        <v>150.0</v>
      </c>
      <c r="L437" s="135">
        <v>100.0</v>
      </c>
      <c r="M437" s="143">
        <v>43840.0</v>
      </c>
    </row>
    <row r="438">
      <c r="A438" s="135">
        <v>436.0</v>
      </c>
      <c r="B438" s="135" t="s">
        <v>7407</v>
      </c>
      <c r="C438" s="135" t="s">
        <v>4362</v>
      </c>
      <c r="D438" s="135">
        <v>0.0</v>
      </c>
      <c r="E438" s="135">
        <v>50.0</v>
      </c>
      <c r="H438" s="135" t="s">
        <v>5722</v>
      </c>
      <c r="I438" s="142">
        <v>45409.195601851854</v>
      </c>
      <c r="J438" s="135" t="s">
        <v>4373</v>
      </c>
      <c r="K438" s="135">
        <v>70.0</v>
      </c>
      <c r="L438" s="135">
        <v>100.0</v>
      </c>
      <c r="M438" s="143">
        <v>42307.0</v>
      </c>
    </row>
    <row r="439">
      <c r="A439" s="135">
        <v>437.0</v>
      </c>
      <c r="B439" s="135" t="s">
        <v>7413</v>
      </c>
      <c r="C439" s="135" t="s">
        <v>4362</v>
      </c>
      <c r="D439" s="135">
        <v>1.0</v>
      </c>
      <c r="E439" s="135">
        <v>50.0</v>
      </c>
      <c r="H439" s="135" t="s">
        <v>4932</v>
      </c>
      <c r="I439" s="142">
        <v>45414.86295138889</v>
      </c>
      <c r="J439" s="135" t="s">
        <v>4674</v>
      </c>
      <c r="K439" s="135">
        <v>70.0</v>
      </c>
      <c r="L439" s="135">
        <v>200.0</v>
      </c>
      <c r="M439" s="143">
        <v>42900.0</v>
      </c>
    </row>
    <row r="440">
      <c r="A440" s="135">
        <v>438.0</v>
      </c>
      <c r="B440" s="135" t="s">
        <v>7418</v>
      </c>
      <c r="C440" s="135" t="s">
        <v>4362</v>
      </c>
      <c r="D440" s="135">
        <v>0.0</v>
      </c>
      <c r="E440" s="135">
        <v>50.0</v>
      </c>
      <c r="H440" s="135" t="s">
        <v>7420</v>
      </c>
      <c r="I440" s="142">
        <v>45404.20400462963</v>
      </c>
      <c r="J440" s="135" t="s">
        <v>5533</v>
      </c>
      <c r="K440" s="135">
        <v>50.0</v>
      </c>
      <c r="L440" s="135">
        <v>150.0</v>
      </c>
      <c r="M440" s="143">
        <v>44744.0</v>
      </c>
    </row>
    <row r="441">
      <c r="A441" s="135">
        <v>439.0</v>
      </c>
      <c r="B441" s="135" t="s">
        <v>7426</v>
      </c>
      <c r="C441" s="135" t="s">
        <v>4362</v>
      </c>
      <c r="D441" s="135">
        <v>0.0</v>
      </c>
      <c r="E441" s="135">
        <v>50.0</v>
      </c>
      <c r="H441" s="135" t="s">
        <v>7428</v>
      </c>
      <c r="I441" s="142">
        <v>45408.28325231482</v>
      </c>
      <c r="J441" s="135" t="s">
        <v>4373</v>
      </c>
      <c r="K441" s="135">
        <v>60.0</v>
      </c>
      <c r="L441" s="135">
        <v>20.0</v>
      </c>
      <c r="M441" s="143">
        <v>42270.0</v>
      </c>
    </row>
    <row r="442">
      <c r="A442" s="135">
        <v>440.0</v>
      </c>
      <c r="B442" s="135" t="s">
        <v>7431</v>
      </c>
      <c r="C442" s="135" t="s">
        <v>4362</v>
      </c>
      <c r="D442" s="135">
        <v>0.0</v>
      </c>
      <c r="E442" s="135">
        <v>50.0</v>
      </c>
      <c r="H442" s="135" t="s">
        <v>5273</v>
      </c>
      <c r="I442" s="142">
        <v>45406.6830787037</v>
      </c>
      <c r="J442" s="135" t="s">
        <v>7434</v>
      </c>
      <c r="K442" s="135">
        <v>60.0</v>
      </c>
      <c r="L442" s="135">
        <v>700.0</v>
      </c>
      <c r="M442" s="143">
        <v>44679.0</v>
      </c>
    </row>
    <row r="443">
      <c r="A443" s="135">
        <v>441.0</v>
      </c>
      <c r="B443" s="135" t="s">
        <v>7436</v>
      </c>
      <c r="C443" s="135" t="s">
        <v>4362</v>
      </c>
      <c r="D443" s="135">
        <v>0.0</v>
      </c>
      <c r="E443" s="135">
        <v>50.0</v>
      </c>
      <c r="H443" s="135" t="s">
        <v>7436</v>
      </c>
      <c r="I443" s="142">
        <v>45405.08770833333</v>
      </c>
      <c r="J443" s="135" t="s">
        <v>4992</v>
      </c>
      <c r="K443" s="135">
        <v>80.0</v>
      </c>
      <c r="L443" s="135">
        <v>10.0</v>
      </c>
      <c r="M443" s="143">
        <v>42256.0</v>
      </c>
    </row>
    <row r="444">
      <c r="A444" s="135">
        <v>442.0</v>
      </c>
      <c r="B444" s="135" t="s">
        <v>7441</v>
      </c>
      <c r="C444" s="135" t="s">
        <v>4362</v>
      </c>
      <c r="D444" s="135">
        <v>0.0</v>
      </c>
      <c r="E444" s="135">
        <v>50.0</v>
      </c>
      <c r="F444" s="135">
        <v>0.2</v>
      </c>
      <c r="H444" s="135" t="s">
        <v>7441</v>
      </c>
      <c r="I444" s="142">
        <v>45413.81219907408</v>
      </c>
      <c r="J444" s="135" t="s">
        <v>6101</v>
      </c>
      <c r="K444" s="135">
        <v>50.0</v>
      </c>
      <c r="L444" s="135">
        <v>30.0</v>
      </c>
      <c r="M444" s="143">
        <v>42278.0</v>
      </c>
    </row>
    <row r="445">
      <c r="A445" s="135">
        <v>443.0</v>
      </c>
      <c r="B445" s="135" t="s">
        <v>7445</v>
      </c>
      <c r="C445" s="135" t="s">
        <v>4362</v>
      </c>
      <c r="D445" s="135">
        <v>0.0</v>
      </c>
      <c r="E445" s="135">
        <v>50.0</v>
      </c>
      <c r="G445" s="135">
        <v>0.55</v>
      </c>
      <c r="H445" s="135" t="s">
        <v>7447</v>
      </c>
      <c r="I445" s="142">
        <v>45406.53111111111</v>
      </c>
      <c r="J445" s="135" t="s">
        <v>4373</v>
      </c>
      <c r="K445" s="135">
        <v>70.0</v>
      </c>
      <c r="L445" s="135">
        <v>30.0</v>
      </c>
      <c r="M445" s="143">
        <v>42257.0</v>
      </c>
    </row>
    <row r="446">
      <c r="A446" s="135">
        <v>444.0</v>
      </c>
      <c r="B446" s="135" t="s">
        <v>7452</v>
      </c>
      <c r="C446" s="135" t="s">
        <v>4362</v>
      </c>
      <c r="D446" s="135">
        <v>8.0</v>
      </c>
      <c r="E446" s="135">
        <v>50.0</v>
      </c>
      <c r="H446" s="135" t="s">
        <v>4664</v>
      </c>
      <c r="I446" s="142">
        <v>45412.91625</v>
      </c>
      <c r="J446" s="135" t="s">
        <v>4768</v>
      </c>
      <c r="K446" s="135">
        <v>100.0</v>
      </c>
      <c r="L446" s="135">
        <v>2300.0</v>
      </c>
      <c r="M446" s="143">
        <v>43086.0</v>
      </c>
    </row>
    <row r="447">
      <c r="A447" s="135">
        <v>445.0</v>
      </c>
      <c r="B447" s="135" t="s">
        <v>7459</v>
      </c>
      <c r="C447" s="135" t="s">
        <v>4362</v>
      </c>
      <c r="D447" s="135">
        <v>0.0</v>
      </c>
      <c r="E447" s="135">
        <v>50.0</v>
      </c>
      <c r="H447" s="135" t="s">
        <v>7461</v>
      </c>
      <c r="I447" s="142">
        <v>45395.067511574074</v>
      </c>
      <c r="J447" s="135" t="s">
        <v>4373</v>
      </c>
      <c r="K447" s="135">
        <v>50.0</v>
      </c>
      <c r="L447" s="135">
        <v>0.0</v>
      </c>
      <c r="M447" s="143">
        <v>42466.0</v>
      </c>
    </row>
    <row r="448">
      <c r="A448" s="135">
        <v>446.0</v>
      </c>
      <c r="B448" s="135" t="s">
        <v>7466</v>
      </c>
      <c r="C448" s="135" t="s">
        <v>4362</v>
      </c>
      <c r="D448" s="135">
        <v>0.0</v>
      </c>
      <c r="E448" s="135">
        <v>50.0</v>
      </c>
      <c r="H448" s="135" t="s">
        <v>7469</v>
      </c>
      <c r="I448" s="142">
        <v>45395.035162037035</v>
      </c>
      <c r="J448" s="135" t="s">
        <v>2100</v>
      </c>
      <c r="K448" s="135">
        <v>60.0</v>
      </c>
      <c r="L448" s="135">
        <v>100.0</v>
      </c>
      <c r="M448" s="143">
        <v>45359.0</v>
      </c>
    </row>
    <row r="449">
      <c r="A449" s="135">
        <v>447.0</v>
      </c>
      <c r="B449" s="135" t="s">
        <v>7473</v>
      </c>
      <c r="C449" s="135" t="s">
        <v>4362</v>
      </c>
      <c r="D449" s="135">
        <v>6.0</v>
      </c>
      <c r="E449" s="135">
        <v>50.0</v>
      </c>
      <c r="F449" s="135">
        <v>0.7</v>
      </c>
      <c r="H449" s="135" t="s">
        <v>7473</v>
      </c>
      <c r="I449" s="142">
        <v>45414.68462962963</v>
      </c>
      <c r="J449" s="135" t="s">
        <v>5751</v>
      </c>
      <c r="K449" s="135">
        <v>150.0</v>
      </c>
      <c r="L449" s="135">
        <v>30.0</v>
      </c>
      <c r="M449" s="143">
        <v>42331.0</v>
      </c>
    </row>
    <row r="450">
      <c r="A450" s="135">
        <v>448.0</v>
      </c>
      <c r="B450" s="135" t="s">
        <v>7479</v>
      </c>
      <c r="C450" s="135" t="s">
        <v>4362</v>
      </c>
      <c r="D450" s="135">
        <v>0.0</v>
      </c>
      <c r="E450" s="135">
        <v>50.0</v>
      </c>
      <c r="H450" s="135" t="s">
        <v>7481</v>
      </c>
      <c r="I450" s="142">
        <v>45407.3302662037</v>
      </c>
      <c r="J450" s="135" t="s">
        <v>4373</v>
      </c>
      <c r="K450" s="135">
        <v>50.0</v>
      </c>
      <c r="L450" s="135">
        <v>70.0</v>
      </c>
      <c r="M450" s="143">
        <v>44900.0</v>
      </c>
    </row>
    <row r="451">
      <c r="A451" s="135">
        <v>449.0</v>
      </c>
      <c r="B451" s="135" t="s">
        <v>7486</v>
      </c>
      <c r="C451" s="135" t="s">
        <v>4362</v>
      </c>
      <c r="D451" s="135">
        <v>2.0</v>
      </c>
      <c r="E451" s="135">
        <v>50.0</v>
      </c>
      <c r="H451" s="135" t="s">
        <v>4664</v>
      </c>
      <c r="I451" s="142">
        <v>45408.94645833333</v>
      </c>
      <c r="J451" s="135" t="s">
        <v>4674</v>
      </c>
      <c r="K451" s="135">
        <v>70.0</v>
      </c>
      <c r="L451" s="135">
        <v>8000.0</v>
      </c>
      <c r="M451" s="143">
        <v>42404.0</v>
      </c>
    </row>
    <row r="452">
      <c r="A452" s="135">
        <v>450.0</v>
      </c>
      <c r="B452" s="135" t="s">
        <v>7490</v>
      </c>
      <c r="C452" s="135" t="s">
        <v>4362</v>
      </c>
      <c r="D452" s="135">
        <v>0.0</v>
      </c>
      <c r="E452" s="135">
        <v>50.0</v>
      </c>
      <c r="H452" s="135" t="s">
        <v>7490</v>
      </c>
      <c r="I452" s="142">
        <v>45410.71273148148</v>
      </c>
      <c r="J452" s="135" t="s">
        <v>4715</v>
      </c>
      <c r="K452" s="135">
        <v>50.0</v>
      </c>
      <c r="L452" s="135">
        <v>30.0</v>
      </c>
      <c r="M452" s="143">
        <v>44751.0</v>
      </c>
    </row>
    <row r="453">
      <c r="A453" s="135">
        <v>451.0</v>
      </c>
      <c r="B453" s="135" t="s">
        <v>7498</v>
      </c>
      <c r="C453" s="135" t="s">
        <v>4362</v>
      </c>
      <c r="D453" s="135">
        <v>1.0</v>
      </c>
      <c r="E453" s="135">
        <v>50.0</v>
      </c>
      <c r="H453" s="135" t="s">
        <v>5374</v>
      </c>
      <c r="I453" s="142">
        <v>45413.141435185185</v>
      </c>
      <c r="J453" s="135" t="s">
        <v>4880</v>
      </c>
      <c r="K453" s="135">
        <v>150.0</v>
      </c>
      <c r="L453" s="135">
        <v>100.0</v>
      </c>
      <c r="M453" s="143">
        <v>43730.0</v>
      </c>
    </row>
    <row r="454">
      <c r="A454" s="135">
        <v>452.0</v>
      </c>
      <c r="B454" s="135" t="s">
        <v>7502</v>
      </c>
      <c r="C454" s="135" t="s">
        <v>4362</v>
      </c>
      <c r="D454" s="135">
        <v>1.0</v>
      </c>
      <c r="E454" s="135">
        <v>50.0</v>
      </c>
      <c r="H454" s="135" t="s">
        <v>7502</v>
      </c>
      <c r="I454" s="142">
        <v>45405.172430555554</v>
      </c>
      <c r="J454" s="135" t="s">
        <v>7255</v>
      </c>
      <c r="K454" s="135">
        <v>50.0</v>
      </c>
      <c r="L454" s="135">
        <v>40.0</v>
      </c>
      <c r="M454" s="143">
        <v>42314.0</v>
      </c>
    </row>
    <row r="455">
      <c r="A455" s="135">
        <v>453.0</v>
      </c>
      <c r="B455" s="135" t="s">
        <v>7506</v>
      </c>
      <c r="C455" s="135" t="s">
        <v>4362</v>
      </c>
      <c r="D455" s="135">
        <v>6.0</v>
      </c>
      <c r="E455" s="135">
        <v>50.0</v>
      </c>
      <c r="H455" s="135" t="s">
        <v>4664</v>
      </c>
      <c r="I455" s="142">
        <v>45411.15054398148</v>
      </c>
      <c r="J455" s="135" t="s">
        <v>4768</v>
      </c>
      <c r="K455" s="135">
        <v>350.0</v>
      </c>
      <c r="L455" s="135">
        <v>7500.0</v>
      </c>
      <c r="M455" s="143">
        <v>42277.0</v>
      </c>
    </row>
    <row r="456">
      <c r="A456" s="135">
        <v>454.0</v>
      </c>
      <c r="B456" s="135" t="s">
        <v>7515</v>
      </c>
      <c r="C456" s="135" t="s">
        <v>4362</v>
      </c>
      <c r="D456" s="135">
        <v>3.0</v>
      </c>
      <c r="E456" s="135">
        <v>50.0</v>
      </c>
      <c r="H456" s="135" t="s">
        <v>7517</v>
      </c>
      <c r="I456" s="142">
        <v>45396.07568287037</v>
      </c>
      <c r="J456" s="135" t="s">
        <v>5112</v>
      </c>
      <c r="K456" s="135">
        <v>60.0</v>
      </c>
      <c r="L456" s="135">
        <v>200.0</v>
      </c>
      <c r="M456" s="143">
        <v>44758.0</v>
      </c>
    </row>
    <row r="457">
      <c r="A457" s="135">
        <v>455.0</v>
      </c>
      <c r="B457" s="135" t="s">
        <v>7520</v>
      </c>
      <c r="C457" s="135" t="s">
        <v>4362</v>
      </c>
      <c r="D457" s="135">
        <v>0.0</v>
      </c>
      <c r="E457" s="135">
        <v>50.0</v>
      </c>
      <c r="F457" s="135">
        <v>0.45</v>
      </c>
      <c r="G457" s="135">
        <v>0.58</v>
      </c>
      <c r="H457" s="135" t="s">
        <v>7524</v>
      </c>
      <c r="I457" s="142">
        <v>45403.628287037034</v>
      </c>
      <c r="J457" s="135" t="s">
        <v>5751</v>
      </c>
      <c r="K457" s="135">
        <v>60.0</v>
      </c>
      <c r="L457" s="135">
        <v>40.0</v>
      </c>
      <c r="M457" s="143">
        <v>42270.0</v>
      </c>
    </row>
    <row r="458">
      <c r="A458" s="135">
        <v>456.0</v>
      </c>
      <c r="B458" s="135" t="s">
        <v>7528</v>
      </c>
      <c r="C458" s="135" t="s">
        <v>4362</v>
      </c>
      <c r="D458" s="135">
        <v>0.0</v>
      </c>
      <c r="E458" s="135">
        <v>50.0</v>
      </c>
      <c r="H458" s="135" t="s">
        <v>7291</v>
      </c>
      <c r="I458" s="142">
        <v>45408.51876157407</v>
      </c>
      <c r="J458" s="135" t="s">
        <v>4880</v>
      </c>
      <c r="K458" s="135">
        <v>100.0</v>
      </c>
      <c r="L458" s="135">
        <v>70.0</v>
      </c>
      <c r="M458" s="143">
        <v>42302.0</v>
      </c>
    </row>
    <row r="459">
      <c r="A459" s="135">
        <v>457.0</v>
      </c>
      <c r="B459" s="135" t="s">
        <v>7469</v>
      </c>
      <c r="C459" s="135" t="s">
        <v>4362</v>
      </c>
      <c r="D459" s="135">
        <v>3.0</v>
      </c>
      <c r="E459" s="135">
        <v>50.0</v>
      </c>
      <c r="H459" s="135" t="s">
        <v>5173</v>
      </c>
      <c r="I459" s="142">
        <v>45416.9965625</v>
      </c>
      <c r="J459" s="135" t="s">
        <v>7434</v>
      </c>
      <c r="K459" s="135">
        <v>80.0</v>
      </c>
      <c r="L459" s="135">
        <v>1200.0</v>
      </c>
      <c r="M459" s="143">
        <v>44978.0</v>
      </c>
    </row>
    <row r="460">
      <c r="A460" s="135">
        <v>458.0</v>
      </c>
      <c r="B460" s="135" t="s">
        <v>7538</v>
      </c>
      <c r="C460" s="135" t="s">
        <v>4362</v>
      </c>
      <c r="D460" s="135">
        <v>1.0</v>
      </c>
      <c r="E460" s="135">
        <v>50.0</v>
      </c>
      <c r="F460" s="135">
        <v>0.35</v>
      </c>
      <c r="H460" s="135" t="s">
        <v>5519</v>
      </c>
      <c r="I460" s="142">
        <v>45409.414131944446</v>
      </c>
      <c r="J460" s="135" t="s">
        <v>4880</v>
      </c>
      <c r="K460" s="135">
        <v>80.0</v>
      </c>
      <c r="L460" s="135">
        <v>300.0</v>
      </c>
      <c r="M460" s="143">
        <v>42305.0</v>
      </c>
    </row>
    <row r="461">
      <c r="A461" s="135">
        <v>459.0</v>
      </c>
      <c r="B461" s="135" t="s">
        <v>7543</v>
      </c>
      <c r="C461" s="135" t="s">
        <v>4362</v>
      </c>
      <c r="D461" s="135">
        <v>0.0</v>
      </c>
      <c r="E461" s="135">
        <v>50.0</v>
      </c>
      <c r="H461" s="135" t="s">
        <v>7543</v>
      </c>
      <c r="I461" s="142">
        <v>45413.53769675926</v>
      </c>
      <c r="J461" s="135" t="s">
        <v>4373</v>
      </c>
      <c r="K461" s="135">
        <v>50.0</v>
      </c>
      <c r="L461" s="135">
        <v>20.0</v>
      </c>
      <c r="M461" s="143">
        <v>43907.0</v>
      </c>
    </row>
    <row r="462">
      <c r="A462" s="135">
        <v>460.0</v>
      </c>
      <c r="B462" s="135" t="s">
        <v>7551</v>
      </c>
      <c r="C462" s="135" t="s">
        <v>4362</v>
      </c>
      <c r="E462" s="135">
        <v>50.0</v>
      </c>
      <c r="K462" s="135">
        <v>50.0</v>
      </c>
      <c r="M462" s="143">
        <v>44779.0</v>
      </c>
    </row>
    <row r="463">
      <c r="A463" s="135">
        <v>461.0</v>
      </c>
      <c r="B463" s="135" t="s">
        <v>7554</v>
      </c>
      <c r="C463" s="135" t="s">
        <v>4362</v>
      </c>
      <c r="D463" s="135">
        <v>0.0</v>
      </c>
      <c r="E463" s="135">
        <v>50.0</v>
      </c>
      <c r="H463" s="135" t="s">
        <v>7554</v>
      </c>
      <c r="I463" s="142">
        <v>45408.04592592592</v>
      </c>
      <c r="J463" s="135" t="s">
        <v>4373</v>
      </c>
      <c r="K463" s="135">
        <v>80.0</v>
      </c>
      <c r="L463" s="135">
        <v>20.0</v>
      </c>
      <c r="M463" s="143">
        <v>42262.0</v>
      </c>
    </row>
    <row r="464">
      <c r="A464" s="135">
        <v>462.0</v>
      </c>
      <c r="B464" s="135" t="s">
        <v>7560</v>
      </c>
      <c r="C464" s="135" t="s">
        <v>4362</v>
      </c>
      <c r="D464" s="135">
        <v>2.0</v>
      </c>
      <c r="E464" s="135">
        <v>50.0</v>
      </c>
      <c r="H464" s="135" t="s">
        <v>7561</v>
      </c>
      <c r="I464" s="142">
        <v>45413.09663194444</v>
      </c>
      <c r="J464" s="135" t="s">
        <v>7562</v>
      </c>
      <c r="K464" s="135">
        <v>3200.0</v>
      </c>
      <c r="L464" s="135">
        <v>150.0</v>
      </c>
      <c r="M464" s="143">
        <v>44701.0</v>
      </c>
    </row>
    <row r="465">
      <c r="A465" s="135">
        <v>463.0</v>
      </c>
      <c r="B465" s="135" t="s">
        <v>7568</v>
      </c>
      <c r="C465" s="135" t="s">
        <v>4362</v>
      </c>
      <c r="D465" s="135">
        <v>12.0</v>
      </c>
      <c r="E465" s="135">
        <v>50.0</v>
      </c>
      <c r="F465" s="135">
        <v>0.3</v>
      </c>
      <c r="H465" s="135" t="s">
        <v>5953</v>
      </c>
      <c r="I465" s="142">
        <v>45402.873090277775</v>
      </c>
      <c r="J465" s="135" t="s">
        <v>7571</v>
      </c>
      <c r="K465" s="135">
        <v>150.0</v>
      </c>
      <c r="L465" s="135">
        <v>250.0</v>
      </c>
      <c r="M465" s="143">
        <v>42837.0</v>
      </c>
    </row>
    <row r="466">
      <c r="A466" s="135">
        <v>464.0</v>
      </c>
      <c r="B466" s="135" t="s">
        <v>7574</v>
      </c>
      <c r="C466" s="135" t="s">
        <v>4362</v>
      </c>
      <c r="D466" s="135">
        <v>1.0</v>
      </c>
      <c r="E466" s="135">
        <v>50.0</v>
      </c>
      <c r="F466" s="135">
        <v>0.9</v>
      </c>
      <c r="G466" s="135">
        <v>0.52</v>
      </c>
      <c r="H466" s="135" t="s">
        <v>7576</v>
      </c>
      <c r="I466" s="142">
        <v>45406.56283564815</v>
      </c>
      <c r="J466" s="135" t="s">
        <v>4373</v>
      </c>
      <c r="K466" s="135">
        <v>70.0</v>
      </c>
      <c r="L466" s="135">
        <v>100.0</v>
      </c>
      <c r="M466" s="143">
        <v>42278.0</v>
      </c>
    </row>
    <row r="467">
      <c r="A467" s="135">
        <v>465.0</v>
      </c>
      <c r="B467" s="135" t="s">
        <v>7580</v>
      </c>
      <c r="C467" s="135" t="s">
        <v>4362</v>
      </c>
      <c r="D467" s="135">
        <v>10.0</v>
      </c>
      <c r="E467" s="135">
        <v>50.0</v>
      </c>
      <c r="H467" s="135" t="s">
        <v>7582</v>
      </c>
      <c r="I467" s="142">
        <v>45405.65385416667</v>
      </c>
      <c r="J467" s="135" t="s">
        <v>4674</v>
      </c>
      <c r="K467" s="135">
        <v>300.0</v>
      </c>
      <c r="L467" s="135">
        <v>350.0</v>
      </c>
      <c r="M467" s="143">
        <v>45019.0</v>
      </c>
    </row>
    <row r="468">
      <c r="A468" s="135">
        <v>466.0</v>
      </c>
      <c r="B468" s="135" t="s">
        <v>7589</v>
      </c>
      <c r="C468" s="135" t="s">
        <v>4362</v>
      </c>
      <c r="D468" s="135">
        <v>0.0</v>
      </c>
      <c r="E468" s="135">
        <v>50.0</v>
      </c>
      <c r="H468" s="135" t="s">
        <v>7593</v>
      </c>
      <c r="I468" s="142">
        <v>45413.86255787037</v>
      </c>
      <c r="J468" s="135" t="s">
        <v>7594</v>
      </c>
      <c r="K468" s="135">
        <v>50.0</v>
      </c>
      <c r="L468" s="135">
        <v>20.0</v>
      </c>
      <c r="M468" s="143">
        <v>44766.0</v>
      </c>
    </row>
    <row r="469">
      <c r="A469" s="135">
        <v>467.0</v>
      </c>
      <c r="B469" s="135" t="s">
        <v>7597</v>
      </c>
      <c r="C469" s="135" t="s">
        <v>4362</v>
      </c>
      <c r="D469" s="135">
        <v>3.0</v>
      </c>
      <c r="E469" s="135">
        <v>50.0</v>
      </c>
      <c r="H469" s="135" t="s">
        <v>4361</v>
      </c>
      <c r="I469" s="142">
        <v>45414.00622685185</v>
      </c>
      <c r="J469" s="135" t="s">
        <v>4373</v>
      </c>
      <c r="K469" s="135">
        <v>100.0</v>
      </c>
      <c r="L469" s="135">
        <v>4800.0</v>
      </c>
      <c r="M469" s="143">
        <v>42290.0</v>
      </c>
    </row>
    <row r="470">
      <c r="A470" s="135">
        <v>468.0</v>
      </c>
      <c r="B470" s="135" t="s">
        <v>7601</v>
      </c>
      <c r="C470" s="135" t="s">
        <v>4362</v>
      </c>
      <c r="D470" s="135">
        <v>0.0</v>
      </c>
      <c r="E470" s="135">
        <v>50.0</v>
      </c>
      <c r="H470" s="135" t="s">
        <v>7601</v>
      </c>
      <c r="I470" s="142">
        <v>45401.71730324074</v>
      </c>
      <c r="J470" s="135" t="s">
        <v>4373</v>
      </c>
      <c r="K470" s="135">
        <v>80.0</v>
      </c>
      <c r="L470" s="135">
        <v>20.0</v>
      </c>
      <c r="M470" s="143">
        <v>42483.0</v>
      </c>
    </row>
    <row r="471">
      <c r="A471" s="135">
        <v>469.0</v>
      </c>
      <c r="B471" s="135" t="s">
        <v>7607</v>
      </c>
      <c r="C471" s="135" t="s">
        <v>4362</v>
      </c>
      <c r="D471" s="135">
        <v>0.0</v>
      </c>
      <c r="E471" s="135">
        <v>50.0</v>
      </c>
      <c r="H471" s="135" t="s">
        <v>7607</v>
      </c>
      <c r="I471" s="142">
        <v>45413.88966435185</v>
      </c>
      <c r="J471" s="135" t="s">
        <v>7611</v>
      </c>
      <c r="K471" s="135">
        <v>100.0</v>
      </c>
      <c r="L471" s="135">
        <v>10.0</v>
      </c>
      <c r="M471" s="143">
        <v>42311.0</v>
      </c>
    </row>
    <row r="472">
      <c r="A472" s="135">
        <v>470.0</v>
      </c>
      <c r="B472" s="135" t="s">
        <v>7614</v>
      </c>
      <c r="C472" s="135" t="s">
        <v>4362</v>
      </c>
      <c r="D472" s="135">
        <v>1.0</v>
      </c>
      <c r="E472" s="135">
        <v>50.0</v>
      </c>
      <c r="H472" s="135" t="s">
        <v>5203</v>
      </c>
      <c r="I472" s="142">
        <v>45395.077581018515</v>
      </c>
      <c r="J472" s="135" t="s">
        <v>4373</v>
      </c>
      <c r="K472" s="135">
        <v>250.0</v>
      </c>
      <c r="L472" s="135">
        <v>600.0</v>
      </c>
      <c r="M472" s="143">
        <v>42304.0</v>
      </c>
    </row>
    <row r="473">
      <c r="A473" s="135">
        <v>471.0</v>
      </c>
      <c r="B473" s="135" t="s">
        <v>7620</v>
      </c>
      <c r="C473" s="135" t="s">
        <v>4362</v>
      </c>
      <c r="D473" s="135">
        <v>0.0</v>
      </c>
      <c r="E473" s="135">
        <v>50.0</v>
      </c>
      <c r="G473" s="135">
        <v>0.7</v>
      </c>
      <c r="H473" s="135" t="s">
        <v>7624</v>
      </c>
      <c r="I473" s="142">
        <v>45410.46833333333</v>
      </c>
      <c r="J473" s="135" t="s">
        <v>7625</v>
      </c>
      <c r="K473" s="135">
        <v>100.0</v>
      </c>
      <c r="L473" s="135">
        <v>10.0</v>
      </c>
      <c r="M473" s="143">
        <v>42250.0</v>
      </c>
    </row>
    <row r="474">
      <c r="A474" s="135">
        <v>472.0</v>
      </c>
      <c r="B474" s="135" t="s">
        <v>7628</v>
      </c>
      <c r="C474" s="135" t="s">
        <v>4362</v>
      </c>
      <c r="D474" s="135">
        <v>9.0</v>
      </c>
      <c r="E474" s="135">
        <v>50.0</v>
      </c>
      <c r="H474" s="135" t="s">
        <v>4664</v>
      </c>
      <c r="I474" s="142">
        <v>45406.404016203705</v>
      </c>
      <c r="J474" s="135" t="s">
        <v>2100</v>
      </c>
      <c r="K474" s="135">
        <v>80.0</v>
      </c>
      <c r="L474" s="135">
        <v>7600.0</v>
      </c>
      <c r="M474" s="143">
        <v>44674.0</v>
      </c>
    </row>
    <row r="475">
      <c r="A475" s="135">
        <v>473.0</v>
      </c>
      <c r="B475" s="135" t="s">
        <v>7633</v>
      </c>
      <c r="C475" s="135" t="s">
        <v>4362</v>
      </c>
      <c r="D475" s="135">
        <v>2.0</v>
      </c>
      <c r="E475" s="135">
        <v>50.0</v>
      </c>
      <c r="F475" s="135">
        <v>0.3</v>
      </c>
      <c r="H475" s="135" t="s">
        <v>4430</v>
      </c>
      <c r="I475" s="142">
        <v>45412.47263888889</v>
      </c>
      <c r="J475" s="135" t="s">
        <v>4795</v>
      </c>
      <c r="K475" s="135">
        <v>90.0</v>
      </c>
      <c r="L475" s="135">
        <v>250.0</v>
      </c>
      <c r="M475" s="143">
        <v>42265.0</v>
      </c>
    </row>
    <row r="476">
      <c r="A476" s="135">
        <v>474.0</v>
      </c>
      <c r="B476" s="135" t="s">
        <v>7640</v>
      </c>
      <c r="C476" s="135" t="s">
        <v>4362</v>
      </c>
      <c r="D476" s="135">
        <v>0.0</v>
      </c>
      <c r="E476" s="135">
        <v>50.0</v>
      </c>
      <c r="H476" s="135" t="s">
        <v>6442</v>
      </c>
      <c r="I476" s="142">
        <v>45403.61193287037</v>
      </c>
      <c r="J476" s="135" t="s">
        <v>5751</v>
      </c>
      <c r="K476" s="135">
        <v>60.0</v>
      </c>
      <c r="L476" s="135">
        <v>20.0</v>
      </c>
      <c r="M476" s="143">
        <v>42280.0</v>
      </c>
    </row>
    <row r="477">
      <c r="A477" s="135">
        <v>475.0</v>
      </c>
      <c r="B477" s="135" t="s">
        <v>7649</v>
      </c>
      <c r="C477" s="135" t="s">
        <v>4362</v>
      </c>
      <c r="D477" s="135">
        <v>1.0</v>
      </c>
      <c r="E477" s="135">
        <v>50.0</v>
      </c>
      <c r="H477" s="135" t="s">
        <v>7650</v>
      </c>
      <c r="I477" s="142">
        <v>45417.124074074076</v>
      </c>
      <c r="J477" s="135" t="s">
        <v>5533</v>
      </c>
      <c r="K477" s="135">
        <v>50.0</v>
      </c>
      <c r="L477" s="135">
        <v>1300.0</v>
      </c>
      <c r="M477" s="143">
        <v>45049.0</v>
      </c>
    </row>
    <row r="478">
      <c r="A478" s="135">
        <v>476.0</v>
      </c>
      <c r="B478" s="135" t="s">
        <v>7656</v>
      </c>
      <c r="C478" s="135" t="s">
        <v>4362</v>
      </c>
      <c r="D478" s="135">
        <v>0.0</v>
      </c>
      <c r="E478" s="135">
        <v>50.0</v>
      </c>
      <c r="F478" s="135">
        <v>0.1</v>
      </c>
      <c r="H478" s="135" t="s">
        <v>4391</v>
      </c>
      <c r="I478" s="142">
        <v>45405.44347222222</v>
      </c>
      <c r="J478" s="135" t="s">
        <v>7659</v>
      </c>
      <c r="K478" s="135">
        <v>90.0</v>
      </c>
      <c r="L478" s="135">
        <v>450.0</v>
      </c>
      <c r="M478" s="143">
        <v>43049.0</v>
      </c>
    </row>
    <row r="479">
      <c r="A479" s="135">
        <v>477.0</v>
      </c>
      <c r="B479" s="135" t="s">
        <v>7660</v>
      </c>
      <c r="C479" s="135" t="s">
        <v>4362</v>
      </c>
      <c r="D479" s="135">
        <v>0.0</v>
      </c>
      <c r="E479" s="135">
        <v>50.0</v>
      </c>
      <c r="H479" s="135" t="s">
        <v>6515</v>
      </c>
      <c r="I479" s="142">
        <v>45399.394849537035</v>
      </c>
      <c r="J479" s="135" t="s">
        <v>5002</v>
      </c>
      <c r="K479" s="135">
        <v>100.0</v>
      </c>
      <c r="L479" s="135">
        <v>70.0</v>
      </c>
      <c r="M479" s="143">
        <v>42248.0</v>
      </c>
    </row>
    <row r="480">
      <c r="A480" s="135">
        <v>478.0</v>
      </c>
      <c r="B480" s="135" t="s">
        <v>7667</v>
      </c>
      <c r="C480" s="135" t="s">
        <v>4362</v>
      </c>
      <c r="D480" s="135">
        <v>1.0</v>
      </c>
      <c r="E480" s="135">
        <v>50.0</v>
      </c>
      <c r="H480" s="135" t="s">
        <v>5142</v>
      </c>
      <c r="I480" s="142">
        <v>45398.449525462966</v>
      </c>
      <c r="J480" s="135" t="s">
        <v>4768</v>
      </c>
      <c r="K480" s="135">
        <v>150.0</v>
      </c>
      <c r="L480" s="135">
        <v>1000.0</v>
      </c>
      <c r="M480" s="143">
        <v>42381.0</v>
      </c>
    </row>
    <row r="481">
      <c r="A481" s="135">
        <v>479.0</v>
      </c>
      <c r="B481" s="135" t="s">
        <v>7673</v>
      </c>
      <c r="C481" s="135" t="s">
        <v>4362</v>
      </c>
      <c r="D481" s="135">
        <v>0.0</v>
      </c>
      <c r="E481" s="135">
        <v>50.0</v>
      </c>
      <c r="F481" s="135">
        <v>0.3</v>
      </c>
      <c r="H481" s="135" t="s">
        <v>7678</v>
      </c>
      <c r="I481" s="142">
        <v>45413.23453703704</v>
      </c>
      <c r="J481" s="135" t="s">
        <v>5751</v>
      </c>
      <c r="K481" s="135">
        <v>60.0</v>
      </c>
      <c r="L481" s="135">
        <v>100.0</v>
      </c>
      <c r="M481" s="143">
        <v>42281.0</v>
      </c>
    </row>
    <row r="482">
      <c r="A482" s="135">
        <v>480.0</v>
      </c>
      <c r="B482" s="135" t="s">
        <v>7681</v>
      </c>
      <c r="C482" s="135" t="s">
        <v>4362</v>
      </c>
      <c r="D482" s="135">
        <v>2.0</v>
      </c>
      <c r="E482" s="135">
        <v>50.0</v>
      </c>
      <c r="H482" s="135" t="s">
        <v>7683</v>
      </c>
      <c r="I482" s="142">
        <v>45405.00568287037</v>
      </c>
      <c r="J482" s="135" t="s">
        <v>4373</v>
      </c>
      <c r="K482" s="135">
        <v>50.0</v>
      </c>
      <c r="L482" s="135">
        <v>50.0</v>
      </c>
      <c r="M482" s="143">
        <v>44748.0</v>
      </c>
    </row>
    <row r="483">
      <c r="A483" s="135">
        <v>481.0</v>
      </c>
      <c r="B483" s="135" t="s">
        <v>7687</v>
      </c>
      <c r="C483" s="135" t="s">
        <v>4362</v>
      </c>
      <c r="D483" s="135">
        <v>0.0</v>
      </c>
      <c r="E483" s="135">
        <v>50.0</v>
      </c>
      <c r="F483" s="135">
        <v>0.0</v>
      </c>
      <c r="H483" s="135" t="s">
        <v>5420</v>
      </c>
      <c r="I483" s="142">
        <v>45359.06365740741</v>
      </c>
      <c r="J483" s="135" t="s">
        <v>4373</v>
      </c>
      <c r="K483" s="135">
        <v>50.0</v>
      </c>
      <c r="L483" s="135">
        <v>90.0</v>
      </c>
      <c r="M483" s="143">
        <v>43405.0</v>
      </c>
    </row>
    <row r="484">
      <c r="A484" s="135">
        <v>482.0</v>
      </c>
      <c r="B484" s="135" t="s">
        <v>7695</v>
      </c>
      <c r="C484" s="135" t="s">
        <v>4362</v>
      </c>
      <c r="D484" s="135">
        <v>0.0</v>
      </c>
      <c r="E484" s="135">
        <v>50.0</v>
      </c>
      <c r="F484" s="135">
        <v>0.0</v>
      </c>
      <c r="H484" s="135" t="s">
        <v>6789</v>
      </c>
      <c r="I484" s="142">
        <v>45365.163819444446</v>
      </c>
      <c r="J484" s="135" t="s">
        <v>4880</v>
      </c>
      <c r="K484" s="135">
        <v>50.0</v>
      </c>
      <c r="L484" s="135">
        <v>250.0</v>
      </c>
      <c r="M484" s="143">
        <v>42278.0</v>
      </c>
    </row>
    <row r="485">
      <c r="A485" s="135">
        <v>483.0</v>
      </c>
      <c r="B485" s="135" t="s">
        <v>7702</v>
      </c>
      <c r="C485" s="135" t="s">
        <v>4362</v>
      </c>
      <c r="D485" s="135">
        <v>0.0</v>
      </c>
      <c r="E485" s="135">
        <v>50.0</v>
      </c>
      <c r="H485" s="135" t="s">
        <v>7703</v>
      </c>
      <c r="I485" s="142">
        <v>45410.28393518519</v>
      </c>
      <c r="J485" s="135" t="s">
        <v>7705</v>
      </c>
      <c r="K485" s="135">
        <v>60.0</v>
      </c>
      <c r="L485" s="135">
        <v>0.0</v>
      </c>
      <c r="M485" s="143">
        <v>42556.0</v>
      </c>
    </row>
    <row r="486">
      <c r="A486" s="135">
        <v>484.0</v>
      </c>
      <c r="B486" s="135" t="s">
        <v>7708</v>
      </c>
      <c r="C486" s="135" t="s">
        <v>4362</v>
      </c>
      <c r="D486" s="135">
        <v>1.0</v>
      </c>
      <c r="E486" s="135">
        <v>50.0</v>
      </c>
      <c r="H486" s="135" t="s">
        <v>7708</v>
      </c>
      <c r="I486" s="142">
        <v>45409.82603009259</v>
      </c>
      <c r="J486" s="135" t="s">
        <v>4715</v>
      </c>
      <c r="K486" s="135">
        <v>50.0</v>
      </c>
      <c r="L486" s="135">
        <v>40.0</v>
      </c>
      <c r="M486" s="143">
        <v>44744.0</v>
      </c>
    </row>
    <row r="487">
      <c r="A487" s="135">
        <v>485.0</v>
      </c>
      <c r="B487" s="135" t="s">
        <v>7716</v>
      </c>
      <c r="C487" s="135" t="s">
        <v>4362</v>
      </c>
      <c r="D487" s="135">
        <v>8.0</v>
      </c>
      <c r="E487" s="135">
        <v>50.0</v>
      </c>
      <c r="H487" s="135" t="s">
        <v>7720</v>
      </c>
      <c r="I487" s="142">
        <v>45413.15967592593</v>
      </c>
      <c r="J487" s="135" t="s">
        <v>4880</v>
      </c>
      <c r="K487" s="135">
        <v>50.0</v>
      </c>
      <c r="L487" s="135">
        <v>800.0</v>
      </c>
      <c r="M487" s="143">
        <v>44570.0</v>
      </c>
    </row>
    <row r="488">
      <c r="A488" s="135">
        <v>486.0</v>
      </c>
      <c r="B488" s="135" t="s">
        <v>7722</v>
      </c>
      <c r="C488" s="135" t="s">
        <v>4362</v>
      </c>
      <c r="D488" s="135">
        <v>0.0</v>
      </c>
      <c r="E488" s="135">
        <v>50.0</v>
      </c>
      <c r="H488" s="135" t="s">
        <v>4664</v>
      </c>
      <c r="I488" s="142">
        <v>45403.60648148148</v>
      </c>
      <c r="J488" s="135" t="s">
        <v>5002</v>
      </c>
      <c r="K488" s="135">
        <v>70.0</v>
      </c>
      <c r="L488" s="135">
        <v>800.0</v>
      </c>
      <c r="M488" s="143">
        <v>45328.0</v>
      </c>
    </row>
    <row r="489">
      <c r="A489" s="135">
        <v>487.0</v>
      </c>
      <c r="B489" s="135" t="s">
        <v>7727</v>
      </c>
      <c r="C489" s="135" t="s">
        <v>4362</v>
      </c>
      <c r="D489" s="135">
        <v>10.0</v>
      </c>
      <c r="E489" s="135">
        <v>50.0</v>
      </c>
      <c r="H489" s="135" t="s">
        <v>5007</v>
      </c>
      <c r="I489" s="142">
        <v>45410.04792824074</v>
      </c>
      <c r="J489" s="135" t="s">
        <v>4912</v>
      </c>
      <c r="K489" s="135">
        <v>70.0</v>
      </c>
      <c r="L489" s="135">
        <v>3700.0</v>
      </c>
      <c r="M489" s="143">
        <v>42312.0</v>
      </c>
    </row>
    <row r="490">
      <c r="A490" s="135">
        <v>488.0</v>
      </c>
      <c r="B490" s="135" t="s">
        <v>7734</v>
      </c>
      <c r="C490" s="135" t="s">
        <v>4362</v>
      </c>
      <c r="D490" s="135">
        <v>0.0</v>
      </c>
      <c r="E490" s="135">
        <v>50.0</v>
      </c>
      <c r="H490" s="135" t="s">
        <v>7735</v>
      </c>
      <c r="I490" s="142">
        <v>45413.52537037037</v>
      </c>
      <c r="J490" s="135" t="s">
        <v>4373</v>
      </c>
      <c r="K490" s="135">
        <v>50.0</v>
      </c>
      <c r="L490" s="135">
        <v>40.0</v>
      </c>
      <c r="M490" s="143">
        <v>45003.0</v>
      </c>
    </row>
    <row r="491">
      <c r="A491" s="135">
        <v>489.0</v>
      </c>
      <c r="B491" s="135" t="s">
        <v>7743</v>
      </c>
      <c r="C491" s="135" t="s">
        <v>4362</v>
      </c>
      <c r="D491" s="135">
        <v>1.0</v>
      </c>
      <c r="E491" s="135">
        <v>50.0</v>
      </c>
      <c r="H491" s="135" t="s">
        <v>5273</v>
      </c>
      <c r="I491" s="142">
        <v>45403.01994212963</v>
      </c>
      <c r="J491" s="135" t="s">
        <v>5002</v>
      </c>
      <c r="K491" s="135">
        <v>80.0</v>
      </c>
      <c r="L491" s="135">
        <v>600.0</v>
      </c>
      <c r="M491" s="143">
        <v>44617.0</v>
      </c>
    </row>
    <row r="492">
      <c r="A492" s="135">
        <v>490.0</v>
      </c>
      <c r="B492" s="135" t="s">
        <v>7747</v>
      </c>
      <c r="C492" s="135" t="s">
        <v>4362</v>
      </c>
      <c r="D492" s="135">
        <v>0.0</v>
      </c>
      <c r="E492" s="135">
        <v>50.0</v>
      </c>
      <c r="G492" s="135">
        <v>0.19</v>
      </c>
      <c r="H492" s="135" t="s">
        <v>5196</v>
      </c>
      <c r="I492" s="142">
        <v>45401.49891203704</v>
      </c>
      <c r="J492" s="135" t="s">
        <v>4373</v>
      </c>
      <c r="K492" s="135">
        <v>90.0</v>
      </c>
      <c r="L492" s="135">
        <v>40.0</v>
      </c>
      <c r="M492" s="143">
        <v>42255.0</v>
      </c>
    </row>
    <row r="493">
      <c r="A493" s="135">
        <v>491.0</v>
      </c>
      <c r="B493" s="135" t="s">
        <v>7752</v>
      </c>
      <c r="C493" s="135" t="s">
        <v>4362</v>
      </c>
      <c r="D493" s="135">
        <v>2.0</v>
      </c>
      <c r="E493" s="135">
        <v>50.0</v>
      </c>
      <c r="H493" s="135" t="s">
        <v>4664</v>
      </c>
      <c r="I493" s="142">
        <v>45406.99113425926</v>
      </c>
      <c r="J493" s="135" t="s">
        <v>4373</v>
      </c>
      <c r="K493" s="135">
        <v>80.0</v>
      </c>
      <c r="L493" s="135">
        <v>7900.0</v>
      </c>
      <c r="M493" s="143">
        <v>43365.0</v>
      </c>
    </row>
    <row r="494">
      <c r="A494" s="135">
        <v>492.0</v>
      </c>
      <c r="B494" s="135" t="s">
        <v>7756</v>
      </c>
      <c r="C494" s="135" t="s">
        <v>4362</v>
      </c>
      <c r="D494" s="135">
        <v>2.0</v>
      </c>
      <c r="E494" s="135">
        <v>50.0</v>
      </c>
      <c r="H494" s="135" t="s">
        <v>4664</v>
      </c>
      <c r="I494" s="142">
        <v>45406.07300925926</v>
      </c>
      <c r="J494" s="135" t="s">
        <v>5002</v>
      </c>
      <c r="K494" s="135">
        <v>100.0</v>
      </c>
      <c r="L494" s="135">
        <v>7600.0</v>
      </c>
      <c r="M494" s="143">
        <v>44738.0</v>
      </c>
    </row>
    <row r="495">
      <c r="A495" s="135">
        <v>493.0</v>
      </c>
      <c r="B495" s="135" t="s">
        <v>7763</v>
      </c>
      <c r="C495" s="135" t="s">
        <v>4362</v>
      </c>
      <c r="D495" s="135">
        <v>0.0</v>
      </c>
      <c r="E495" s="135">
        <v>50.0</v>
      </c>
      <c r="H495" s="135" t="s">
        <v>7766</v>
      </c>
      <c r="I495" s="142">
        <v>45403.32879629629</v>
      </c>
      <c r="J495" s="135" t="s">
        <v>4715</v>
      </c>
      <c r="K495" s="135">
        <v>50.0</v>
      </c>
      <c r="L495" s="135">
        <v>200.0</v>
      </c>
      <c r="M495" s="143">
        <v>44775.0</v>
      </c>
    </row>
    <row r="496">
      <c r="A496" s="135">
        <v>494.0</v>
      </c>
      <c r="B496" s="135" t="s">
        <v>7771</v>
      </c>
      <c r="C496" s="135" t="s">
        <v>4362</v>
      </c>
      <c r="D496" s="135">
        <v>4.0</v>
      </c>
      <c r="E496" s="135">
        <v>50.0</v>
      </c>
      <c r="H496" s="135" t="s">
        <v>4664</v>
      </c>
      <c r="I496" s="142">
        <v>45410.85053240741</v>
      </c>
      <c r="J496" s="135" t="s">
        <v>4674</v>
      </c>
      <c r="K496" s="135">
        <v>80.0</v>
      </c>
      <c r="L496" s="135">
        <v>7500.0</v>
      </c>
      <c r="M496" s="143">
        <v>42387.0</v>
      </c>
    </row>
    <row r="497">
      <c r="A497" s="135">
        <v>495.0</v>
      </c>
      <c r="B497" s="135" t="s">
        <v>7777</v>
      </c>
      <c r="C497" s="135" t="s">
        <v>4362</v>
      </c>
      <c r="D497" s="135">
        <v>0.0</v>
      </c>
      <c r="E497" s="135">
        <v>50.0</v>
      </c>
      <c r="H497" s="135" t="s">
        <v>7777</v>
      </c>
      <c r="I497" s="142">
        <v>45409.707604166666</v>
      </c>
      <c r="J497" s="135" t="s">
        <v>5384</v>
      </c>
      <c r="K497" s="135">
        <v>50.0</v>
      </c>
      <c r="L497" s="135">
        <v>50.0</v>
      </c>
      <c r="M497" s="143">
        <v>44747.0</v>
      </c>
    </row>
    <row r="498">
      <c r="A498" s="135">
        <v>496.0</v>
      </c>
      <c r="B498" s="135" t="s">
        <v>7782</v>
      </c>
      <c r="C498" s="135" t="s">
        <v>4362</v>
      </c>
      <c r="D498" s="135">
        <v>0.0</v>
      </c>
      <c r="E498" s="135">
        <v>50.0</v>
      </c>
      <c r="H498" s="135" t="s">
        <v>5830</v>
      </c>
      <c r="I498" s="142">
        <v>45398.76590277778</v>
      </c>
      <c r="J498" s="135" t="s">
        <v>4373</v>
      </c>
      <c r="K498" s="135">
        <v>50.0</v>
      </c>
      <c r="L498" s="135">
        <v>70.0</v>
      </c>
      <c r="M498" s="143">
        <v>43279.0</v>
      </c>
    </row>
    <row r="499">
      <c r="A499" s="135">
        <v>497.0</v>
      </c>
      <c r="B499" s="135" t="s">
        <v>7789</v>
      </c>
      <c r="C499" s="135" t="s">
        <v>4362</v>
      </c>
      <c r="D499" s="135">
        <v>0.0</v>
      </c>
      <c r="E499" s="135">
        <v>50.0</v>
      </c>
      <c r="F499" s="135">
        <v>0.4</v>
      </c>
      <c r="H499" s="135" t="s">
        <v>7789</v>
      </c>
      <c r="I499" s="142">
        <v>45408.86361111111</v>
      </c>
      <c r="J499" s="135" t="s">
        <v>4795</v>
      </c>
      <c r="K499" s="135">
        <v>70.0</v>
      </c>
      <c r="L499" s="135">
        <v>0.0</v>
      </c>
      <c r="M499" s="143">
        <v>42320.0</v>
      </c>
    </row>
    <row r="500">
      <c r="A500" s="135">
        <v>498.0</v>
      </c>
      <c r="B500" s="135" t="s">
        <v>7795</v>
      </c>
      <c r="C500" s="135" t="s">
        <v>4362</v>
      </c>
      <c r="D500" s="135">
        <v>0.0</v>
      </c>
      <c r="E500" s="135">
        <v>50.0</v>
      </c>
      <c r="H500" s="135" t="s">
        <v>7796</v>
      </c>
      <c r="I500" s="142">
        <v>45404.149826388886</v>
      </c>
      <c r="J500" s="135" t="s">
        <v>4373</v>
      </c>
      <c r="K500" s="135">
        <v>50.0</v>
      </c>
      <c r="L500" s="135">
        <v>450.0</v>
      </c>
      <c r="M500" s="143">
        <v>44751.0</v>
      </c>
    </row>
    <row r="501">
      <c r="A501" s="135">
        <v>499.0</v>
      </c>
      <c r="B501" s="135" t="s">
        <v>7802</v>
      </c>
      <c r="C501" s="135" t="s">
        <v>4362</v>
      </c>
      <c r="D501" s="135">
        <v>0.0</v>
      </c>
      <c r="E501" s="135">
        <v>50.0</v>
      </c>
      <c r="G501" s="135">
        <v>0.16</v>
      </c>
      <c r="H501" s="135" t="s">
        <v>7803</v>
      </c>
      <c r="I501" s="142">
        <v>45403.738587962966</v>
      </c>
      <c r="J501" s="135" t="s">
        <v>4768</v>
      </c>
      <c r="K501" s="135">
        <v>90.0</v>
      </c>
      <c r="L501" s="135">
        <v>40.0</v>
      </c>
      <c r="M501" s="143">
        <v>42314.0</v>
      </c>
    </row>
    <row r="502">
      <c r="A502" s="135">
        <v>500.0</v>
      </c>
      <c r="B502" s="135" t="s">
        <v>7806</v>
      </c>
      <c r="C502" s="135" t="s">
        <v>4362</v>
      </c>
      <c r="D502" s="135">
        <v>0.0</v>
      </c>
      <c r="E502" s="135">
        <v>50.0</v>
      </c>
      <c r="F502" s="135">
        <v>0.4</v>
      </c>
      <c r="G502" s="135">
        <v>0.15</v>
      </c>
      <c r="H502" s="135" t="s">
        <v>7809</v>
      </c>
      <c r="I502" s="142">
        <v>45412.82362268519</v>
      </c>
      <c r="J502" s="135" t="s">
        <v>7812</v>
      </c>
      <c r="K502" s="135">
        <v>100.0</v>
      </c>
      <c r="L502" s="135">
        <v>20.0</v>
      </c>
      <c r="M502" s="143">
        <v>42491.0</v>
      </c>
    </row>
    <row r="503">
      <c r="A503" s="135">
        <v>501.0</v>
      </c>
      <c r="B503" s="135" t="s">
        <v>7815</v>
      </c>
      <c r="C503" s="135" t="s">
        <v>4362</v>
      </c>
      <c r="D503" s="135">
        <v>0.0</v>
      </c>
      <c r="E503" s="135">
        <v>50.0</v>
      </c>
      <c r="F503" s="135">
        <v>0.2</v>
      </c>
      <c r="G503" s="135">
        <v>0.04</v>
      </c>
      <c r="H503" s="135" t="s">
        <v>7820</v>
      </c>
      <c r="I503" s="142">
        <v>45402.54622685185</v>
      </c>
      <c r="J503" s="135" t="s">
        <v>5751</v>
      </c>
      <c r="K503" s="135">
        <v>100.0</v>
      </c>
      <c r="L503" s="135">
        <v>20.0</v>
      </c>
      <c r="M503" s="143">
        <v>42289.0</v>
      </c>
    </row>
    <row r="504">
      <c r="A504" s="135">
        <v>502.0</v>
      </c>
      <c r="B504" s="135" t="s">
        <v>7824</v>
      </c>
      <c r="C504" s="135" t="s">
        <v>4362</v>
      </c>
      <c r="D504" s="135">
        <v>1.0</v>
      </c>
      <c r="E504" s="135">
        <v>50.0</v>
      </c>
      <c r="H504" s="135" t="s">
        <v>4829</v>
      </c>
      <c r="I504" s="142">
        <v>45415.92053240741</v>
      </c>
      <c r="J504" s="135" t="s">
        <v>4715</v>
      </c>
      <c r="K504" s="135">
        <v>70.0</v>
      </c>
      <c r="L504" s="135">
        <v>500.0</v>
      </c>
      <c r="M504" s="143">
        <v>44623.0</v>
      </c>
    </row>
    <row r="505">
      <c r="A505" s="135">
        <v>503.0</v>
      </c>
      <c r="B505" s="135" t="s">
        <v>7829</v>
      </c>
      <c r="C505" s="135" t="s">
        <v>4362</v>
      </c>
      <c r="D505" s="135">
        <v>0.0</v>
      </c>
      <c r="E505" s="135">
        <v>50.0</v>
      </c>
      <c r="F505" s="135">
        <v>0.45</v>
      </c>
      <c r="H505" s="135" t="s">
        <v>5215</v>
      </c>
      <c r="I505" s="142">
        <v>45403.27275462963</v>
      </c>
      <c r="J505" s="135" t="s">
        <v>7832</v>
      </c>
      <c r="K505" s="135">
        <v>90.0</v>
      </c>
      <c r="L505" s="135">
        <v>100.0</v>
      </c>
      <c r="M505" s="143">
        <v>42340.0</v>
      </c>
    </row>
    <row r="506">
      <c r="A506" s="135">
        <v>504.0</v>
      </c>
      <c r="B506" s="135" t="s">
        <v>7834</v>
      </c>
      <c r="C506" s="135" t="s">
        <v>4362</v>
      </c>
      <c r="D506" s="135">
        <v>0.0</v>
      </c>
      <c r="E506" s="135">
        <v>50.0</v>
      </c>
      <c r="F506" s="135">
        <v>0.3</v>
      </c>
      <c r="H506" s="135" t="s">
        <v>6098</v>
      </c>
      <c r="I506" s="142">
        <v>45402.309641203705</v>
      </c>
      <c r="J506" s="135" t="s">
        <v>6101</v>
      </c>
      <c r="K506" s="135">
        <v>200.0</v>
      </c>
      <c r="L506" s="135">
        <v>80.0</v>
      </c>
      <c r="M506" s="143">
        <v>43366.0</v>
      </c>
    </row>
    <row r="507">
      <c r="A507" s="135">
        <v>505.0</v>
      </c>
      <c r="B507" s="135" t="s">
        <v>7838</v>
      </c>
      <c r="C507" s="135" t="s">
        <v>4362</v>
      </c>
      <c r="D507" s="135">
        <v>1.0</v>
      </c>
      <c r="E507" s="135">
        <v>50.0</v>
      </c>
      <c r="F507" s="135">
        <v>0.5</v>
      </c>
      <c r="H507" s="135" t="s">
        <v>7838</v>
      </c>
      <c r="I507" s="142">
        <v>45414.6559837963</v>
      </c>
      <c r="J507" s="135" t="s">
        <v>7843</v>
      </c>
      <c r="K507" s="135">
        <v>100.0</v>
      </c>
      <c r="L507" s="135">
        <v>10.0</v>
      </c>
      <c r="M507" s="143">
        <v>42389.0</v>
      </c>
    </row>
    <row r="508">
      <c r="A508" s="135">
        <v>506.0</v>
      </c>
      <c r="B508" s="135" t="s">
        <v>7846</v>
      </c>
      <c r="C508" s="135" t="s">
        <v>4362</v>
      </c>
      <c r="D508" s="135">
        <v>0.0</v>
      </c>
      <c r="E508" s="135">
        <v>50.0</v>
      </c>
      <c r="H508" s="135" t="s">
        <v>7849</v>
      </c>
      <c r="I508" s="142">
        <v>45403.0171875</v>
      </c>
      <c r="J508" s="135" t="s">
        <v>6227</v>
      </c>
      <c r="K508" s="135">
        <v>1200.0</v>
      </c>
      <c r="L508" s="135">
        <v>20.0</v>
      </c>
      <c r="M508" s="143">
        <v>42266.0</v>
      </c>
    </row>
    <row r="509">
      <c r="A509" s="135">
        <v>507.0</v>
      </c>
      <c r="B509" s="135" t="s">
        <v>7851</v>
      </c>
      <c r="C509" s="135" t="s">
        <v>4362</v>
      </c>
      <c r="D509" s="135">
        <v>0.0</v>
      </c>
      <c r="E509" s="135">
        <v>50.0</v>
      </c>
      <c r="H509" s="135" t="s">
        <v>6703</v>
      </c>
      <c r="I509" s="142">
        <v>45416.03539351852</v>
      </c>
      <c r="J509" s="135" t="s">
        <v>4373</v>
      </c>
      <c r="K509" s="135">
        <v>70.0</v>
      </c>
      <c r="L509" s="135">
        <v>30.0</v>
      </c>
      <c r="M509" s="143">
        <v>42294.0</v>
      </c>
    </row>
    <row r="510">
      <c r="A510" s="135">
        <v>508.0</v>
      </c>
      <c r="B510" s="135" t="s">
        <v>6098</v>
      </c>
      <c r="C510" s="135" t="s">
        <v>4362</v>
      </c>
      <c r="D510" s="135">
        <v>0.0</v>
      </c>
      <c r="E510" s="135">
        <v>50.0</v>
      </c>
      <c r="F510" s="135">
        <v>0.25</v>
      </c>
      <c r="H510" s="135" t="s">
        <v>6098</v>
      </c>
      <c r="I510" s="142">
        <v>45403.19055555556</v>
      </c>
      <c r="J510" s="135" t="s">
        <v>5920</v>
      </c>
      <c r="K510" s="135">
        <v>80.0</v>
      </c>
      <c r="L510" s="135">
        <v>80.0</v>
      </c>
      <c r="M510" s="143">
        <v>43839.0</v>
      </c>
    </row>
    <row r="511">
      <c r="A511" s="135">
        <v>509.0</v>
      </c>
      <c r="B511" s="135" t="s">
        <v>7856</v>
      </c>
      <c r="C511" s="135" t="s">
        <v>4362</v>
      </c>
      <c r="D511" s="135">
        <v>14.0</v>
      </c>
      <c r="E511" s="135">
        <v>50.0</v>
      </c>
      <c r="H511" s="135" t="s">
        <v>4416</v>
      </c>
      <c r="I511" s="142">
        <v>45414.66458333333</v>
      </c>
      <c r="J511" s="135" t="s">
        <v>4373</v>
      </c>
      <c r="K511" s="135">
        <v>70.0</v>
      </c>
      <c r="L511" s="135">
        <v>3500.0</v>
      </c>
      <c r="M511" s="143">
        <v>42702.0</v>
      </c>
    </row>
    <row r="512">
      <c r="A512" s="135">
        <v>510.0</v>
      </c>
      <c r="B512" s="135" t="s">
        <v>7860</v>
      </c>
      <c r="C512" s="135" t="s">
        <v>4362</v>
      </c>
      <c r="D512" s="135">
        <v>1.0</v>
      </c>
      <c r="E512" s="135">
        <v>50.0</v>
      </c>
      <c r="I512" s="142">
        <v>45395.04436342593</v>
      </c>
      <c r="J512" s="135" t="s">
        <v>4659</v>
      </c>
      <c r="K512" s="135">
        <v>60.0</v>
      </c>
      <c r="M512" s="143">
        <v>43400.0</v>
      </c>
    </row>
    <row r="513">
      <c r="A513" s="135">
        <v>511.0</v>
      </c>
      <c r="B513" s="135" t="s">
        <v>7865</v>
      </c>
      <c r="C513" s="135" t="s">
        <v>4362</v>
      </c>
      <c r="D513" s="135">
        <v>0.0</v>
      </c>
      <c r="E513" s="135">
        <v>50.0</v>
      </c>
      <c r="H513" s="135" t="s">
        <v>7867</v>
      </c>
      <c r="I513" s="142">
        <v>45402.91296296296</v>
      </c>
      <c r="J513" s="135" t="s">
        <v>4373</v>
      </c>
      <c r="K513" s="135">
        <v>50.0</v>
      </c>
      <c r="L513" s="135">
        <v>400.0</v>
      </c>
      <c r="M513" s="143">
        <v>44752.0</v>
      </c>
    </row>
    <row r="514">
      <c r="A514" s="135">
        <v>512.0</v>
      </c>
      <c r="B514" s="135" t="s">
        <v>7869</v>
      </c>
      <c r="C514" s="135" t="s">
        <v>4362</v>
      </c>
      <c r="D514" s="135">
        <v>0.0</v>
      </c>
      <c r="E514" s="135">
        <v>50.0</v>
      </c>
      <c r="H514" s="135" t="s">
        <v>5133</v>
      </c>
      <c r="I514" s="142">
        <v>45399.430810185186</v>
      </c>
      <c r="J514" s="135" t="s">
        <v>6227</v>
      </c>
      <c r="K514" s="135">
        <v>50.0</v>
      </c>
      <c r="L514" s="135">
        <v>900.0</v>
      </c>
      <c r="M514" s="143">
        <v>44911.0</v>
      </c>
    </row>
    <row r="515">
      <c r="A515" s="135">
        <v>513.0</v>
      </c>
      <c r="B515" s="135" t="s">
        <v>7873</v>
      </c>
      <c r="C515" s="135" t="s">
        <v>4362</v>
      </c>
      <c r="D515" s="135">
        <v>0.0</v>
      </c>
      <c r="E515" s="135">
        <v>50.0</v>
      </c>
      <c r="H515" s="135" t="s">
        <v>4671</v>
      </c>
      <c r="I515" s="142">
        <v>45413.67986111111</v>
      </c>
      <c r="J515" s="135" t="s">
        <v>5002</v>
      </c>
      <c r="K515" s="135">
        <v>150.0</v>
      </c>
      <c r="L515" s="135">
        <v>1200.0</v>
      </c>
      <c r="M515" s="143">
        <v>42347.0</v>
      </c>
    </row>
    <row r="516">
      <c r="A516" s="135">
        <v>514.0</v>
      </c>
      <c r="B516" s="135" t="s">
        <v>7877</v>
      </c>
      <c r="C516" s="135" t="s">
        <v>4362</v>
      </c>
      <c r="D516" s="135">
        <v>0.0</v>
      </c>
      <c r="E516" s="135">
        <v>50.0</v>
      </c>
      <c r="H516" s="135" t="s">
        <v>6919</v>
      </c>
      <c r="I516" s="142">
        <v>45400.19943287037</v>
      </c>
      <c r="J516" s="135" t="s">
        <v>7880</v>
      </c>
      <c r="K516" s="135">
        <v>80.0</v>
      </c>
      <c r="L516" s="135">
        <v>40.0</v>
      </c>
      <c r="M516" s="143">
        <v>42312.0</v>
      </c>
    </row>
    <row r="517">
      <c r="A517" s="135">
        <v>515.0</v>
      </c>
      <c r="B517" s="135" t="s">
        <v>7882</v>
      </c>
      <c r="C517" s="135" t="s">
        <v>4362</v>
      </c>
      <c r="D517" s="135">
        <v>1.0</v>
      </c>
      <c r="E517" s="135">
        <v>50.0</v>
      </c>
      <c r="F517" s="135">
        <v>0.25</v>
      </c>
      <c r="H517" s="135" t="s">
        <v>7886</v>
      </c>
      <c r="I517" s="142">
        <v>45403.69954861111</v>
      </c>
      <c r="J517" s="135" t="s">
        <v>6696</v>
      </c>
      <c r="K517" s="135">
        <v>1200.0</v>
      </c>
      <c r="L517" s="135">
        <v>100.0</v>
      </c>
      <c r="M517" s="143">
        <v>43615.0</v>
      </c>
    </row>
    <row r="518">
      <c r="A518" s="135">
        <v>516.0</v>
      </c>
      <c r="B518" s="135" t="s">
        <v>7889</v>
      </c>
      <c r="C518" s="135" t="s">
        <v>4362</v>
      </c>
      <c r="D518" s="135">
        <v>1.0</v>
      </c>
      <c r="E518" s="135">
        <v>50.0</v>
      </c>
      <c r="G518" s="135">
        <v>0.43</v>
      </c>
      <c r="H518" s="135" t="s">
        <v>4361</v>
      </c>
      <c r="I518" s="142">
        <v>45411.774143518516</v>
      </c>
      <c r="J518" s="135" t="s">
        <v>4373</v>
      </c>
      <c r="K518" s="135">
        <v>250.0</v>
      </c>
      <c r="L518" s="135">
        <v>4700.0</v>
      </c>
      <c r="M518" s="143">
        <v>42269.0</v>
      </c>
    </row>
    <row r="519">
      <c r="A519" s="135">
        <v>517.0</v>
      </c>
      <c r="B519" s="135" t="s">
        <v>7897</v>
      </c>
      <c r="C519" s="135" t="s">
        <v>4362</v>
      </c>
      <c r="D519" s="135">
        <v>0.0</v>
      </c>
      <c r="E519" s="135">
        <v>50.0</v>
      </c>
      <c r="H519" s="135" t="s">
        <v>7897</v>
      </c>
      <c r="I519" s="142">
        <v>45413.14063657408</v>
      </c>
      <c r="J519" s="135" t="s">
        <v>4373</v>
      </c>
      <c r="K519" s="135">
        <v>50.0</v>
      </c>
      <c r="L519" s="135">
        <v>80.0</v>
      </c>
      <c r="M519" s="143">
        <v>44744.0</v>
      </c>
    </row>
    <row r="520">
      <c r="A520" s="135">
        <v>518.0</v>
      </c>
      <c r="B520" s="135" t="s">
        <v>7900</v>
      </c>
      <c r="C520" s="135" t="s">
        <v>4362</v>
      </c>
      <c r="D520" s="135">
        <v>0.0</v>
      </c>
      <c r="E520" s="135">
        <v>50.0</v>
      </c>
      <c r="H520" s="135" t="s">
        <v>7528</v>
      </c>
      <c r="I520" s="142">
        <v>45411.300104166665</v>
      </c>
      <c r="J520" s="135" t="s">
        <v>4674</v>
      </c>
      <c r="K520" s="135">
        <v>200.0</v>
      </c>
      <c r="L520" s="135">
        <v>20.0</v>
      </c>
      <c r="M520" s="143">
        <v>43974.0</v>
      </c>
    </row>
    <row r="521">
      <c r="A521" s="135">
        <v>519.0</v>
      </c>
      <c r="B521" s="135" t="s">
        <v>7906</v>
      </c>
      <c r="C521" s="135" t="s">
        <v>4362</v>
      </c>
      <c r="D521" s="135">
        <v>3.0</v>
      </c>
      <c r="E521" s="135">
        <v>50.0</v>
      </c>
      <c r="H521" s="135" t="s">
        <v>4385</v>
      </c>
      <c r="I521" s="142">
        <v>45405.3921875</v>
      </c>
      <c r="J521" s="135" t="s">
        <v>7611</v>
      </c>
      <c r="K521" s="135">
        <v>100.0</v>
      </c>
      <c r="L521" s="135">
        <v>300.0</v>
      </c>
      <c r="M521" s="143">
        <v>42392.0</v>
      </c>
    </row>
    <row r="522">
      <c r="A522" s="135">
        <v>520.0</v>
      </c>
      <c r="B522" s="135" t="s">
        <v>7912</v>
      </c>
      <c r="C522" s="135" t="s">
        <v>4362</v>
      </c>
      <c r="D522" s="135">
        <v>0.0</v>
      </c>
      <c r="E522" s="135">
        <v>50.0</v>
      </c>
      <c r="H522" s="135" t="s">
        <v>7912</v>
      </c>
      <c r="I522" s="142">
        <v>45416.20976851852</v>
      </c>
      <c r="J522" s="135" t="s">
        <v>7913</v>
      </c>
      <c r="K522" s="135">
        <v>80.0</v>
      </c>
      <c r="L522" s="135">
        <v>30.0</v>
      </c>
      <c r="M522" s="143">
        <v>42336.0</v>
      </c>
    </row>
    <row r="523">
      <c r="A523" s="135">
        <v>521.0</v>
      </c>
      <c r="B523" s="135" t="s">
        <v>7918</v>
      </c>
      <c r="C523" s="135" t="s">
        <v>4362</v>
      </c>
      <c r="D523" s="135">
        <v>0.0</v>
      </c>
      <c r="E523" s="135">
        <v>40.0</v>
      </c>
      <c r="H523" s="135" t="s">
        <v>4939</v>
      </c>
      <c r="I523" s="142">
        <v>45415.17637731481</v>
      </c>
      <c r="K523" s="135">
        <v>50.0</v>
      </c>
      <c r="L523" s="135">
        <v>200.0</v>
      </c>
      <c r="M523" s="143">
        <v>44072.0</v>
      </c>
    </row>
    <row r="524">
      <c r="A524" s="135">
        <v>522.0</v>
      </c>
      <c r="B524" s="135" t="s">
        <v>7927</v>
      </c>
      <c r="C524" s="135" t="s">
        <v>4362</v>
      </c>
      <c r="D524" s="135">
        <v>0.0</v>
      </c>
      <c r="E524" s="135">
        <v>40.0</v>
      </c>
      <c r="H524" s="135" t="s">
        <v>5830</v>
      </c>
      <c r="I524" s="142">
        <v>45411.9721875</v>
      </c>
      <c r="J524" s="135" t="s">
        <v>4373</v>
      </c>
      <c r="K524" s="135">
        <v>40.0</v>
      </c>
      <c r="L524" s="135">
        <v>90.0</v>
      </c>
      <c r="M524" s="143">
        <v>42625.0</v>
      </c>
    </row>
    <row r="525">
      <c r="A525" s="135">
        <v>523.0</v>
      </c>
      <c r="B525" s="135" t="s">
        <v>7933</v>
      </c>
      <c r="C525" s="135" t="s">
        <v>4362</v>
      </c>
      <c r="D525" s="135">
        <v>0.0</v>
      </c>
      <c r="E525" s="135">
        <v>40.0</v>
      </c>
      <c r="G525" s="135">
        <v>0.12</v>
      </c>
      <c r="H525" s="135" t="s">
        <v>7935</v>
      </c>
      <c r="I525" s="142">
        <v>45412.05190972222</v>
      </c>
      <c r="J525" s="135" t="s">
        <v>4768</v>
      </c>
      <c r="K525" s="135">
        <v>100.0</v>
      </c>
      <c r="L525" s="135">
        <v>40.0</v>
      </c>
      <c r="M525" s="143">
        <v>42326.0</v>
      </c>
    </row>
    <row r="526">
      <c r="A526" s="135">
        <v>524.0</v>
      </c>
      <c r="B526" s="135" t="s">
        <v>7941</v>
      </c>
      <c r="C526" s="135" t="s">
        <v>4362</v>
      </c>
      <c r="D526" s="135">
        <v>0.0</v>
      </c>
      <c r="E526" s="135">
        <v>40.0</v>
      </c>
      <c r="F526" s="135">
        <v>0.15</v>
      </c>
      <c r="H526" s="135" t="s">
        <v>5192</v>
      </c>
      <c r="I526" s="142">
        <v>45400.96480324074</v>
      </c>
      <c r="J526" s="135" t="s">
        <v>4715</v>
      </c>
      <c r="K526" s="135">
        <v>100.0</v>
      </c>
      <c r="L526" s="135">
        <v>30.0</v>
      </c>
      <c r="M526" s="143">
        <v>42394.0</v>
      </c>
    </row>
    <row r="527">
      <c r="A527" s="135">
        <v>525.0</v>
      </c>
      <c r="B527" s="135" t="s">
        <v>7948</v>
      </c>
      <c r="C527" s="135" t="s">
        <v>4362</v>
      </c>
      <c r="D527" s="135">
        <v>0.0</v>
      </c>
      <c r="E527" s="135">
        <v>40.0</v>
      </c>
      <c r="H527" s="135" t="s">
        <v>7948</v>
      </c>
      <c r="I527" s="142">
        <v>45400.45730324074</v>
      </c>
      <c r="J527" s="135" t="s">
        <v>4373</v>
      </c>
      <c r="K527" s="135">
        <v>40.0</v>
      </c>
      <c r="L527" s="135">
        <v>10.0</v>
      </c>
      <c r="M527" s="143">
        <v>42330.0</v>
      </c>
    </row>
    <row r="528">
      <c r="A528" s="135">
        <v>526.0</v>
      </c>
      <c r="B528" s="135" t="s">
        <v>7952</v>
      </c>
      <c r="C528" s="135" t="s">
        <v>4362</v>
      </c>
      <c r="D528" s="135">
        <v>0.0</v>
      </c>
      <c r="E528" s="135">
        <v>40.0</v>
      </c>
      <c r="H528" s="135" t="s">
        <v>7955</v>
      </c>
      <c r="I528" s="142">
        <v>45410.820972222224</v>
      </c>
      <c r="J528" s="135" t="s">
        <v>7958</v>
      </c>
      <c r="K528" s="135">
        <v>40.0</v>
      </c>
      <c r="L528" s="135">
        <v>200.0</v>
      </c>
      <c r="M528" s="143">
        <v>44751.0</v>
      </c>
    </row>
    <row r="529">
      <c r="A529" s="135">
        <v>527.0</v>
      </c>
      <c r="B529" s="135" t="s">
        <v>7962</v>
      </c>
      <c r="C529" s="135" t="s">
        <v>4362</v>
      </c>
      <c r="D529" s="135">
        <v>0.0</v>
      </c>
      <c r="E529" s="135">
        <v>40.0</v>
      </c>
      <c r="H529" s="135" t="s">
        <v>7963</v>
      </c>
      <c r="I529" s="142">
        <v>45412.273206018515</v>
      </c>
      <c r="J529" s="135" t="s">
        <v>4373</v>
      </c>
      <c r="K529" s="135">
        <v>40.0</v>
      </c>
      <c r="L529" s="135">
        <v>100.0</v>
      </c>
      <c r="M529" s="143">
        <v>42256.0</v>
      </c>
    </row>
    <row r="530">
      <c r="A530" s="135">
        <v>528.0</v>
      </c>
      <c r="B530" s="135" t="s">
        <v>7967</v>
      </c>
      <c r="C530" s="135" t="s">
        <v>4362</v>
      </c>
      <c r="D530" s="135">
        <v>7.0</v>
      </c>
      <c r="E530" s="135">
        <v>40.0</v>
      </c>
      <c r="H530" s="135" t="s">
        <v>7970</v>
      </c>
      <c r="I530" s="142">
        <v>45401.60175925926</v>
      </c>
      <c r="J530" s="135" t="s">
        <v>5882</v>
      </c>
      <c r="K530" s="135">
        <v>90.0</v>
      </c>
      <c r="L530" s="135">
        <v>150.0</v>
      </c>
      <c r="M530" s="143">
        <v>43895.0</v>
      </c>
    </row>
    <row r="531">
      <c r="A531" s="135">
        <v>529.0</v>
      </c>
      <c r="B531" s="135" t="s">
        <v>7973</v>
      </c>
      <c r="C531" s="135" t="s">
        <v>4362</v>
      </c>
      <c r="D531" s="135">
        <v>0.0</v>
      </c>
      <c r="E531" s="135">
        <v>40.0</v>
      </c>
      <c r="H531" s="135" t="s">
        <v>7974</v>
      </c>
      <c r="I531" s="142">
        <v>45402.99024305555</v>
      </c>
      <c r="J531" s="135" t="s">
        <v>5002</v>
      </c>
      <c r="K531" s="135">
        <v>50.0</v>
      </c>
      <c r="L531" s="135">
        <v>40.0</v>
      </c>
      <c r="M531" s="143">
        <v>42255.0</v>
      </c>
    </row>
    <row r="532">
      <c r="A532" s="135">
        <v>530.0</v>
      </c>
      <c r="B532" s="135" t="s">
        <v>7978</v>
      </c>
      <c r="C532" s="135" t="s">
        <v>4362</v>
      </c>
      <c r="D532" s="135">
        <v>1.0</v>
      </c>
      <c r="E532" s="135">
        <v>40.0</v>
      </c>
      <c r="H532" s="135" t="s">
        <v>5695</v>
      </c>
      <c r="I532" s="142">
        <v>45407.392233796294</v>
      </c>
      <c r="J532" s="135" t="s">
        <v>7980</v>
      </c>
      <c r="K532" s="135">
        <v>100.0</v>
      </c>
      <c r="L532" s="135">
        <v>100.0</v>
      </c>
      <c r="M532" s="143">
        <v>43846.0</v>
      </c>
    </row>
    <row r="533">
      <c r="A533" s="135">
        <v>531.0</v>
      </c>
      <c r="B533" s="135" t="s">
        <v>7982</v>
      </c>
      <c r="C533" s="135" t="s">
        <v>4362</v>
      </c>
      <c r="D533" s="135">
        <v>0.0</v>
      </c>
      <c r="E533" s="135">
        <v>40.0</v>
      </c>
      <c r="H533" s="135" t="s">
        <v>6314</v>
      </c>
      <c r="I533" s="142">
        <v>45407.188125</v>
      </c>
      <c r="J533" s="135" t="s">
        <v>6268</v>
      </c>
      <c r="K533" s="135">
        <v>40.0</v>
      </c>
      <c r="L533" s="135">
        <v>50.0</v>
      </c>
      <c r="M533" s="143">
        <v>42477.0</v>
      </c>
    </row>
    <row r="534">
      <c r="A534" s="135">
        <v>532.0</v>
      </c>
      <c r="B534" s="135" t="s">
        <v>7985</v>
      </c>
      <c r="C534" s="135" t="s">
        <v>4362</v>
      </c>
      <c r="D534" s="135">
        <v>0.0</v>
      </c>
      <c r="E534" s="135">
        <v>40.0</v>
      </c>
      <c r="H534" s="135" t="s">
        <v>7985</v>
      </c>
      <c r="I534" s="142">
        <v>45417.92837962963</v>
      </c>
      <c r="J534" s="135" t="s">
        <v>4373</v>
      </c>
      <c r="K534" s="135">
        <v>40.0</v>
      </c>
      <c r="L534" s="135">
        <v>10.0</v>
      </c>
      <c r="M534" s="143">
        <v>44772.0</v>
      </c>
    </row>
    <row r="535">
      <c r="A535" s="135">
        <v>533.0</v>
      </c>
      <c r="B535" s="135" t="s">
        <v>7992</v>
      </c>
      <c r="C535" s="135" t="s">
        <v>4362</v>
      </c>
      <c r="D535" s="135">
        <v>0.0</v>
      </c>
      <c r="E535" s="135">
        <v>40.0</v>
      </c>
      <c r="H535" s="135" t="s">
        <v>7992</v>
      </c>
      <c r="I535" s="142">
        <v>45402.71368055556</v>
      </c>
      <c r="J535" s="135" t="s">
        <v>7994</v>
      </c>
      <c r="K535" s="135">
        <v>90.0</v>
      </c>
      <c r="L535" s="135">
        <v>10.0</v>
      </c>
      <c r="M535" s="143">
        <v>42565.0</v>
      </c>
    </row>
    <row r="536">
      <c r="A536" s="135">
        <v>534.0</v>
      </c>
      <c r="B536" s="135" t="s">
        <v>7999</v>
      </c>
      <c r="C536" s="135" t="s">
        <v>4362</v>
      </c>
      <c r="D536" s="135">
        <v>0.0</v>
      </c>
      <c r="E536" s="135">
        <v>40.0</v>
      </c>
      <c r="H536" s="135" t="s">
        <v>8004</v>
      </c>
      <c r="I536" s="142">
        <v>45407.06034722222</v>
      </c>
      <c r="J536" s="135" t="s">
        <v>7255</v>
      </c>
      <c r="K536" s="135">
        <v>90.0</v>
      </c>
      <c r="L536" s="135">
        <v>70.0</v>
      </c>
      <c r="M536" s="143">
        <v>42799.0</v>
      </c>
    </row>
    <row r="537">
      <c r="A537" s="135">
        <v>535.0</v>
      </c>
      <c r="B537" s="135" t="s">
        <v>8007</v>
      </c>
      <c r="C537" s="135" t="s">
        <v>4362</v>
      </c>
      <c r="D537" s="135">
        <v>2.0</v>
      </c>
      <c r="E537" s="135">
        <v>40.0</v>
      </c>
      <c r="H537" s="135" t="s">
        <v>8008</v>
      </c>
      <c r="I537" s="142">
        <v>45415.77276620371</v>
      </c>
      <c r="J537" s="135" t="s">
        <v>4373</v>
      </c>
      <c r="K537" s="135">
        <v>350.0</v>
      </c>
      <c r="L537" s="135">
        <v>150.0</v>
      </c>
      <c r="M537" s="143">
        <v>42518.0</v>
      </c>
    </row>
    <row r="538">
      <c r="A538" s="135">
        <v>536.0</v>
      </c>
      <c r="B538" s="135" t="s">
        <v>8013</v>
      </c>
      <c r="C538" s="135" t="s">
        <v>4362</v>
      </c>
      <c r="E538" s="135">
        <v>40.0</v>
      </c>
      <c r="K538" s="135">
        <v>60.0</v>
      </c>
      <c r="M538" s="143">
        <v>43473.0</v>
      </c>
    </row>
    <row r="539">
      <c r="A539" s="135">
        <v>537.0</v>
      </c>
      <c r="B539" s="135" t="s">
        <v>8014</v>
      </c>
      <c r="C539" s="135" t="s">
        <v>4362</v>
      </c>
      <c r="D539" s="135">
        <v>1.0</v>
      </c>
      <c r="E539" s="135">
        <v>40.0</v>
      </c>
      <c r="G539" s="135">
        <v>0.38</v>
      </c>
      <c r="H539" s="135" t="s">
        <v>4361</v>
      </c>
      <c r="I539" s="142">
        <v>45403.97767361111</v>
      </c>
      <c r="J539" s="135" t="s">
        <v>4373</v>
      </c>
      <c r="K539" s="135">
        <v>1000.0</v>
      </c>
      <c r="L539" s="135">
        <v>4700.0</v>
      </c>
      <c r="M539" s="143">
        <v>42492.0</v>
      </c>
    </row>
    <row r="540">
      <c r="A540" s="135">
        <v>538.0</v>
      </c>
      <c r="B540" s="135" t="s">
        <v>8026</v>
      </c>
      <c r="C540" s="135" t="s">
        <v>4362</v>
      </c>
      <c r="D540" s="135">
        <v>0.0</v>
      </c>
      <c r="E540" s="135">
        <v>40.0</v>
      </c>
      <c r="G540" s="135">
        <v>0.38</v>
      </c>
      <c r="H540" s="135" t="s">
        <v>8026</v>
      </c>
      <c r="I540" s="142">
        <v>45409.8191087963</v>
      </c>
      <c r="J540" s="135" t="s">
        <v>4373</v>
      </c>
      <c r="K540" s="135">
        <v>80.0</v>
      </c>
      <c r="L540" s="135">
        <v>0.0</v>
      </c>
      <c r="M540" s="143">
        <v>42315.0</v>
      </c>
    </row>
    <row r="541">
      <c r="A541" s="135">
        <v>539.0</v>
      </c>
      <c r="B541" s="135" t="s">
        <v>8031</v>
      </c>
      <c r="C541" s="135" t="s">
        <v>4362</v>
      </c>
      <c r="D541" s="135">
        <v>0.0</v>
      </c>
      <c r="E541" s="135">
        <v>40.0</v>
      </c>
      <c r="F541" s="135">
        <v>0.25</v>
      </c>
      <c r="H541" s="135" t="s">
        <v>4989</v>
      </c>
      <c r="I541" s="142">
        <v>45407.646875</v>
      </c>
      <c r="J541" s="135" t="s">
        <v>5955</v>
      </c>
      <c r="K541" s="135">
        <v>70.0</v>
      </c>
      <c r="L541" s="135">
        <v>350.0</v>
      </c>
      <c r="M541" s="143">
        <v>42930.0</v>
      </c>
    </row>
    <row r="542">
      <c r="A542" s="135">
        <v>540.0</v>
      </c>
      <c r="B542" s="135" t="s">
        <v>8036</v>
      </c>
      <c r="C542" s="135" t="s">
        <v>4362</v>
      </c>
      <c r="D542" s="135">
        <v>0.0</v>
      </c>
      <c r="E542" s="135">
        <v>40.0</v>
      </c>
      <c r="H542" s="135" t="s">
        <v>5074</v>
      </c>
      <c r="I542" s="142">
        <v>45403.71908564815</v>
      </c>
      <c r="J542" s="135" t="s">
        <v>4373</v>
      </c>
      <c r="K542" s="135">
        <v>90.0</v>
      </c>
      <c r="L542" s="135">
        <v>60.0</v>
      </c>
      <c r="M542" s="143">
        <v>42259.0</v>
      </c>
    </row>
    <row r="543">
      <c r="A543" s="135">
        <v>541.0</v>
      </c>
      <c r="B543" s="135" t="s">
        <v>8041</v>
      </c>
      <c r="C543" s="135" t="s">
        <v>4362</v>
      </c>
      <c r="D543" s="135">
        <v>0.0</v>
      </c>
      <c r="E543" s="135">
        <v>40.0</v>
      </c>
      <c r="H543" s="135" t="s">
        <v>6216</v>
      </c>
      <c r="I543" s="142">
        <v>45404.98453703704</v>
      </c>
      <c r="J543" s="135" t="s">
        <v>8043</v>
      </c>
      <c r="K543" s="135">
        <v>50.0</v>
      </c>
      <c r="L543" s="135">
        <v>40.0</v>
      </c>
      <c r="M543" s="143">
        <v>42354.0</v>
      </c>
    </row>
    <row r="544">
      <c r="A544" s="135">
        <v>542.0</v>
      </c>
      <c r="B544" s="135" t="s">
        <v>8046</v>
      </c>
      <c r="C544" s="135" t="s">
        <v>4362</v>
      </c>
      <c r="D544" s="135">
        <v>1.0</v>
      </c>
      <c r="E544" s="135">
        <v>40.0</v>
      </c>
      <c r="H544" s="135" t="s">
        <v>8046</v>
      </c>
      <c r="I544" s="142">
        <v>45414.396678240744</v>
      </c>
      <c r="J544" s="135" t="s">
        <v>4715</v>
      </c>
      <c r="K544" s="135">
        <v>100.0</v>
      </c>
      <c r="L544" s="135">
        <v>10.0</v>
      </c>
      <c r="M544" s="143">
        <v>42298.0</v>
      </c>
    </row>
    <row r="545">
      <c r="A545" s="135">
        <v>543.0</v>
      </c>
      <c r="B545" s="135" t="s">
        <v>8049</v>
      </c>
      <c r="C545" s="135" t="s">
        <v>4362</v>
      </c>
      <c r="D545" s="135">
        <v>1.0</v>
      </c>
      <c r="E545" s="135">
        <v>40.0</v>
      </c>
      <c r="H545" s="135" t="s">
        <v>4664</v>
      </c>
      <c r="I545" s="142">
        <v>45407.4315162037</v>
      </c>
      <c r="J545" s="135" t="s">
        <v>4674</v>
      </c>
      <c r="K545" s="135">
        <v>200.0</v>
      </c>
      <c r="L545" s="135">
        <v>7900.0</v>
      </c>
      <c r="M545" s="143">
        <v>43037.0</v>
      </c>
    </row>
    <row r="546">
      <c r="A546" s="135">
        <v>544.0</v>
      </c>
      <c r="B546" s="135" t="s">
        <v>8054</v>
      </c>
      <c r="C546" s="135" t="s">
        <v>4362</v>
      </c>
      <c r="D546" s="135">
        <v>1.0</v>
      </c>
      <c r="E546" s="135">
        <v>40.0</v>
      </c>
      <c r="H546" s="135" t="s">
        <v>8056</v>
      </c>
      <c r="I546" s="142">
        <v>45405.41664351852</v>
      </c>
      <c r="J546" s="135" t="s">
        <v>4373</v>
      </c>
      <c r="K546" s="135">
        <v>40.0</v>
      </c>
      <c r="L546" s="135">
        <v>30.0</v>
      </c>
      <c r="M546" s="143">
        <v>44795.0</v>
      </c>
    </row>
    <row r="547">
      <c r="A547" s="135">
        <v>545.0</v>
      </c>
      <c r="B547" s="135" t="s">
        <v>8060</v>
      </c>
      <c r="C547" s="135" t="s">
        <v>4362</v>
      </c>
      <c r="D547" s="135">
        <v>0.0</v>
      </c>
      <c r="E547" s="135">
        <v>40.0</v>
      </c>
      <c r="F547" s="135">
        <v>0.35</v>
      </c>
      <c r="H547" s="135" t="s">
        <v>5519</v>
      </c>
      <c r="I547" s="142">
        <v>45406.472592592596</v>
      </c>
      <c r="J547" s="135" t="s">
        <v>4880</v>
      </c>
      <c r="K547" s="135">
        <v>100.0</v>
      </c>
      <c r="L547" s="135">
        <v>300.0</v>
      </c>
      <c r="M547" s="143">
        <v>42550.0</v>
      </c>
    </row>
    <row r="548">
      <c r="A548" s="135">
        <v>546.0</v>
      </c>
      <c r="B548" s="135" t="s">
        <v>8067</v>
      </c>
      <c r="C548" s="135" t="s">
        <v>4362</v>
      </c>
      <c r="D548" s="135">
        <v>3.0</v>
      </c>
      <c r="E548" s="135">
        <v>40.0</v>
      </c>
      <c r="H548" s="135" t="s">
        <v>8069</v>
      </c>
      <c r="I548" s="142">
        <v>45396.11047453704</v>
      </c>
      <c r="J548" s="135" t="s">
        <v>4715</v>
      </c>
      <c r="K548" s="135">
        <v>50.0</v>
      </c>
      <c r="L548" s="135">
        <v>250.0</v>
      </c>
      <c r="M548" s="143">
        <v>45197.0</v>
      </c>
    </row>
    <row r="549">
      <c r="A549" s="135">
        <v>547.0</v>
      </c>
      <c r="B549" s="135" t="s">
        <v>8072</v>
      </c>
      <c r="C549" s="135" t="s">
        <v>4362</v>
      </c>
      <c r="D549" s="135">
        <v>7.0</v>
      </c>
      <c r="E549" s="135">
        <v>40.0</v>
      </c>
      <c r="H549" s="135" t="s">
        <v>6435</v>
      </c>
      <c r="I549" s="142">
        <v>45416.53743055555</v>
      </c>
      <c r="J549" s="135" t="s">
        <v>8074</v>
      </c>
      <c r="K549" s="135">
        <v>90.0</v>
      </c>
      <c r="L549" s="135">
        <v>500.0</v>
      </c>
      <c r="M549" s="143">
        <v>42418.0</v>
      </c>
    </row>
    <row r="550">
      <c r="A550" s="135">
        <v>548.0</v>
      </c>
      <c r="B550" s="135" t="s">
        <v>8076</v>
      </c>
      <c r="C550" s="135" t="s">
        <v>4362</v>
      </c>
      <c r="D550" s="135">
        <v>0.0</v>
      </c>
      <c r="E550" s="135">
        <v>40.0</v>
      </c>
      <c r="H550" s="135" t="s">
        <v>8076</v>
      </c>
      <c r="I550" s="142">
        <v>45413.95523148148</v>
      </c>
      <c r="J550" s="135" t="s">
        <v>5441</v>
      </c>
      <c r="K550" s="135">
        <v>40.0</v>
      </c>
      <c r="L550" s="135">
        <v>10.0</v>
      </c>
      <c r="M550" s="143">
        <v>42947.0</v>
      </c>
    </row>
    <row r="551">
      <c r="A551" s="135">
        <v>549.0</v>
      </c>
      <c r="B551" s="135" t="s">
        <v>8080</v>
      </c>
      <c r="C551" s="135" t="s">
        <v>4362</v>
      </c>
      <c r="D551" s="135">
        <v>0.0</v>
      </c>
      <c r="E551" s="135">
        <v>40.0</v>
      </c>
      <c r="H551" s="135" t="s">
        <v>8082</v>
      </c>
      <c r="I551" s="142">
        <v>45414.5990625</v>
      </c>
      <c r="J551" s="135" t="s">
        <v>2100</v>
      </c>
      <c r="K551" s="135">
        <v>40.0</v>
      </c>
      <c r="L551" s="135">
        <v>80.0</v>
      </c>
      <c r="M551" s="143">
        <v>44383.0</v>
      </c>
    </row>
    <row r="552">
      <c r="A552" s="135">
        <v>550.0</v>
      </c>
      <c r="B552" s="135" t="s">
        <v>8083</v>
      </c>
      <c r="C552" s="135" t="s">
        <v>4362</v>
      </c>
      <c r="D552" s="135">
        <v>0.0</v>
      </c>
      <c r="E552" s="135">
        <v>40.0</v>
      </c>
      <c r="H552" s="135" t="s">
        <v>8085</v>
      </c>
      <c r="I552" s="142">
        <v>45415.52175925926</v>
      </c>
      <c r="J552" s="135" t="s">
        <v>4715</v>
      </c>
      <c r="K552" s="135">
        <v>50.0</v>
      </c>
      <c r="L552" s="135">
        <v>150.0</v>
      </c>
      <c r="M552" s="143">
        <v>45138.0</v>
      </c>
    </row>
    <row r="553">
      <c r="A553" s="135">
        <v>551.0</v>
      </c>
      <c r="B553" s="135" t="s">
        <v>8089</v>
      </c>
      <c r="C553" s="135" t="s">
        <v>4362</v>
      </c>
      <c r="D553" s="135">
        <v>0.0</v>
      </c>
      <c r="E553" s="135">
        <v>40.0</v>
      </c>
      <c r="F553" s="135">
        <v>0.1</v>
      </c>
      <c r="H553" s="135" t="s">
        <v>5746</v>
      </c>
      <c r="I553" s="142">
        <v>45414.41504629629</v>
      </c>
      <c r="J553" s="135" t="s">
        <v>5751</v>
      </c>
      <c r="K553" s="135">
        <v>70.0</v>
      </c>
      <c r="L553" s="135">
        <v>70.0</v>
      </c>
      <c r="M553" s="143">
        <v>42272.0</v>
      </c>
    </row>
    <row r="554">
      <c r="A554" s="135">
        <v>552.0</v>
      </c>
      <c r="B554" s="135" t="s">
        <v>8092</v>
      </c>
      <c r="C554" s="135" t="s">
        <v>4362</v>
      </c>
      <c r="D554" s="135">
        <v>0.0</v>
      </c>
      <c r="E554" s="135">
        <v>40.0</v>
      </c>
      <c r="H554" s="135" t="s">
        <v>4838</v>
      </c>
      <c r="I554" s="142">
        <v>45407.20469907407</v>
      </c>
      <c r="J554" s="135" t="s">
        <v>4395</v>
      </c>
      <c r="K554" s="135">
        <v>60.0</v>
      </c>
      <c r="L554" s="135">
        <v>250.0</v>
      </c>
      <c r="M554" s="143">
        <v>42765.0</v>
      </c>
    </row>
    <row r="555">
      <c r="A555" s="135">
        <v>553.0</v>
      </c>
      <c r="B555" s="135" t="s">
        <v>8098</v>
      </c>
      <c r="C555" s="135" t="s">
        <v>4362</v>
      </c>
      <c r="D555" s="135">
        <v>0.0</v>
      </c>
      <c r="E555" s="135">
        <v>40.0</v>
      </c>
      <c r="H555" s="135" t="s">
        <v>5201</v>
      </c>
      <c r="I555" s="142">
        <v>45408.66842592593</v>
      </c>
      <c r="J555" s="135" t="s">
        <v>5002</v>
      </c>
      <c r="K555" s="135">
        <v>150.0</v>
      </c>
      <c r="L555" s="135">
        <v>200.0</v>
      </c>
      <c r="M555" s="143">
        <v>43798.0</v>
      </c>
    </row>
    <row r="556">
      <c r="A556" s="135">
        <v>554.0</v>
      </c>
      <c r="B556" s="135" t="s">
        <v>8100</v>
      </c>
      <c r="C556" s="135" t="s">
        <v>4362</v>
      </c>
      <c r="D556" s="135">
        <v>0.0</v>
      </c>
      <c r="E556" s="135">
        <v>40.0</v>
      </c>
      <c r="F556" s="135">
        <v>0.0</v>
      </c>
      <c r="H556" s="135" t="s">
        <v>8103</v>
      </c>
      <c r="I556" s="142">
        <v>45364.43896990741</v>
      </c>
      <c r="J556" s="135" t="s">
        <v>4880</v>
      </c>
      <c r="K556" s="135">
        <v>40.0</v>
      </c>
      <c r="L556" s="135">
        <v>0.0</v>
      </c>
    </row>
    <row r="557">
      <c r="A557" s="135">
        <v>555.0</v>
      </c>
      <c r="B557" s="135" t="s">
        <v>8105</v>
      </c>
      <c r="C557" s="135" t="s">
        <v>4362</v>
      </c>
      <c r="D557" s="135">
        <v>0.0</v>
      </c>
      <c r="E557" s="135">
        <v>40.0</v>
      </c>
      <c r="H557" s="135" t="s">
        <v>8107</v>
      </c>
      <c r="I557" s="142">
        <v>45414.111655092594</v>
      </c>
      <c r="J557" s="135" t="s">
        <v>4373</v>
      </c>
      <c r="K557" s="135">
        <v>200.0</v>
      </c>
      <c r="L557" s="135">
        <v>90.0</v>
      </c>
      <c r="M557" s="143">
        <v>42675.0</v>
      </c>
    </row>
    <row r="558">
      <c r="A558" s="135">
        <v>556.0</v>
      </c>
      <c r="B558" s="135" t="s">
        <v>8110</v>
      </c>
      <c r="C558" s="135" t="s">
        <v>4362</v>
      </c>
      <c r="D558" s="135">
        <v>0.0</v>
      </c>
      <c r="E558" s="135">
        <v>40.0</v>
      </c>
      <c r="H558" s="135" t="s">
        <v>8111</v>
      </c>
      <c r="I558" s="142">
        <v>45403.48202546296</v>
      </c>
      <c r="J558" s="135" t="s">
        <v>8112</v>
      </c>
      <c r="K558" s="135">
        <v>150.0</v>
      </c>
      <c r="L558" s="135">
        <v>70.0</v>
      </c>
      <c r="M558" s="143">
        <v>43840.0</v>
      </c>
    </row>
    <row r="559">
      <c r="A559" s="135">
        <v>557.0</v>
      </c>
      <c r="B559" s="135" t="s">
        <v>8116</v>
      </c>
      <c r="C559" s="135" t="s">
        <v>4362</v>
      </c>
      <c r="D559" s="135">
        <v>1.0</v>
      </c>
      <c r="E559" s="135">
        <v>40.0</v>
      </c>
      <c r="F559" s="135">
        <v>0.35</v>
      </c>
      <c r="H559" s="135" t="s">
        <v>5519</v>
      </c>
      <c r="I559" s="142">
        <v>45399.03229166667</v>
      </c>
      <c r="J559" s="135" t="s">
        <v>5751</v>
      </c>
      <c r="K559" s="135">
        <v>80.0</v>
      </c>
      <c r="L559" s="135">
        <v>250.0</v>
      </c>
      <c r="M559" s="143">
        <v>42321.0</v>
      </c>
    </row>
    <row r="560">
      <c r="A560" s="135">
        <v>558.0</v>
      </c>
      <c r="B560" s="135" t="s">
        <v>8119</v>
      </c>
      <c r="C560" s="135" t="s">
        <v>4362</v>
      </c>
      <c r="D560" s="135">
        <v>0.0</v>
      </c>
      <c r="E560" s="135">
        <v>40.0</v>
      </c>
      <c r="H560" s="135" t="s">
        <v>4406</v>
      </c>
      <c r="I560" s="142">
        <v>45398.26907407407</v>
      </c>
      <c r="J560" s="135" t="s">
        <v>4715</v>
      </c>
      <c r="K560" s="135">
        <v>150.0</v>
      </c>
      <c r="L560" s="135">
        <v>30.0</v>
      </c>
      <c r="M560" s="143">
        <v>42315.0</v>
      </c>
    </row>
    <row r="561">
      <c r="A561" s="135">
        <v>559.0</v>
      </c>
      <c r="B561" s="135" t="s">
        <v>8125</v>
      </c>
      <c r="C561" s="135" t="s">
        <v>4362</v>
      </c>
      <c r="D561" s="135">
        <v>6.0</v>
      </c>
      <c r="E561" s="135">
        <v>40.0</v>
      </c>
      <c r="H561" s="135" t="s">
        <v>4664</v>
      </c>
      <c r="I561" s="142">
        <v>45404.34872685185</v>
      </c>
      <c r="J561" s="135" t="s">
        <v>6268</v>
      </c>
      <c r="K561" s="135">
        <v>100.0</v>
      </c>
      <c r="L561" s="135">
        <v>1700.0</v>
      </c>
      <c r="M561" s="143">
        <v>42494.0</v>
      </c>
    </row>
    <row r="562">
      <c r="A562" s="135">
        <v>560.0</v>
      </c>
      <c r="B562" s="135" t="s">
        <v>8129</v>
      </c>
      <c r="C562" s="135" t="s">
        <v>4362</v>
      </c>
      <c r="D562" s="135">
        <v>0.0</v>
      </c>
      <c r="E562" s="135">
        <v>40.0</v>
      </c>
      <c r="F562" s="135">
        <v>0.3</v>
      </c>
      <c r="G562" s="135">
        <v>0.27</v>
      </c>
      <c r="H562" s="135" t="s">
        <v>6048</v>
      </c>
      <c r="I562" s="142">
        <v>45410.60258101852</v>
      </c>
      <c r="J562" s="135" t="s">
        <v>4880</v>
      </c>
      <c r="K562" s="135">
        <v>60.0</v>
      </c>
      <c r="L562" s="135">
        <v>80.0</v>
      </c>
      <c r="M562" s="143">
        <v>42250.0</v>
      </c>
    </row>
    <row r="563">
      <c r="A563" s="135">
        <v>561.0</v>
      </c>
      <c r="B563" s="135" t="s">
        <v>8137</v>
      </c>
      <c r="C563" s="135" t="s">
        <v>4362</v>
      </c>
      <c r="D563" s="135">
        <v>0.0</v>
      </c>
      <c r="E563" s="135">
        <v>40.0</v>
      </c>
      <c r="H563" s="135" t="s">
        <v>8138</v>
      </c>
      <c r="I563" s="142">
        <v>45402.456608796296</v>
      </c>
      <c r="J563" s="135" t="s">
        <v>5002</v>
      </c>
      <c r="K563" s="135">
        <v>40.0</v>
      </c>
      <c r="L563" s="135">
        <v>150.0</v>
      </c>
      <c r="M563" s="143">
        <v>44834.0</v>
      </c>
    </row>
    <row r="564">
      <c r="A564" s="135">
        <v>562.0</v>
      </c>
      <c r="B564" s="135" t="s">
        <v>8141</v>
      </c>
      <c r="C564" s="135" t="s">
        <v>4362</v>
      </c>
      <c r="D564" s="135">
        <v>0.0</v>
      </c>
      <c r="E564" s="135">
        <v>40.0</v>
      </c>
      <c r="H564" s="135" t="s">
        <v>8143</v>
      </c>
      <c r="I564" s="142">
        <v>45415.699525462966</v>
      </c>
      <c r="J564" s="135" t="s">
        <v>4992</v>
      </c>
      <c r="K564" s="135">
        <v>50.0</v>
      </c>
      <c r="L564" s="135">
        <v>30.0</v>
      </c>
      <c r="M564" s="143">
        <v>42503.0</v>
      </c>
    </row>
    <row r="565">
      <c r="A565" s="135">
        <v>563.0</v>
      </c>
      <c r="B565" s="135" t="s">
        <v>8149</v>
      </c>
      <c r="C565" s="135" t="s">
        <v>4362</v>
      </c>
      <c r="D565" s="135">
        <v>1.0</v>
      </c>
      <c r="E565" s="135">
        <v>40.0</v>
      </c>
      <c r="H565" s="135" t="s">
        <v>8149</v>
      </c>
      <c r="I565" s="142">
        <v>45407.17076388889</v>
      </c>
      <c r="J565" s="135" t="s">
        <v>4715</v>
      </c>
      <c r="K565" s="135">
        <v>40.0</v>
      </c>
      <c r="L565" s="135">
        <v>10.0</v>
      </c>
      <c r="M565" s="143">
        <v>44944.0</v>
      </c>
    </row>
    <row r="566">
      <c r="A566" s="135">
        <v>564.0</v>
      </c>
      <c r="B566" s="135" t="s">
        <v>8152</v>
      </c>
      <c r="C566" s="135" t="s">
        <v>4362</v>
      </c>
      <c r="D566" s="135">
        <v>0.0</v>
      </c>
      <c r="E566" s="135">
        <v>40.0</v>
      </c>
      <c r="H566" s="135" t="s">
        <v>8154</v>
      </c>
      <c r="I566" s="142">
        <v>45410.245</v>
      </c>
      <c r="J566" s="135" t="s">
        <v>4880</v>
      </c>
      <c r="K566" s="135">
        <v>40.0</v>
      </c>
      <c r="L566" s="135">
        <v>200.0</v>
      </c>
      <c r="M566" s="143">
        <v>44766.0</v>
      </c>
    </row>
    <row r="567">
      <c r="A567" s="135">
        <v>565.0</v>
      </c>
      <c r="B567" s="135" t="s">
        <v>8157</v>
      </c>
      <c r="C567" s="135" t="s">
        <v>4362</v>
      </c>
      <c r="D567" s="135">
        <v>0.0</v>
      </c>
      <c r="E567" s="135">
        <v>40.0</v>
      </c>
      <c r="H567" s="135" t="s">
        <v>5722</v>
      </c>
      <c r="I567" s="142">
        <v>45401.20321759259</v>
      </c>
      <c r="J567" s="135" t="s">
        <v>4373</v>
      </c>
      <c r="K567" s="135">
        <v>50.0</v>
      </c>
      <c r="L567" s="135">
        <v>90.0</v>
      </c>
      <c r="M567" s="143">
        <v>42621.0</v>
      </c>
    </row>
    <row r="568">
      <c r="A568" s="135">
        <v>566.0</v>
      </c>
      <c r="B568" s="135" t="s">
        <v>8161</v>
      </c>
      <c r="C568" s="135" t="s">
        <v>4362</v>
      </c>
      <c r="D568" s="135">
        <v>0.0</v>
      </c>
      <c r="E568" s="135">
        <v>40.0</v>
      </c>
      <c r="H568" s="135" t="s">
        <v>7607</v>
      </c>
      <c r="I568" s="142">
        <v>45414.34143518518</v>
      </c>
      <c r="J568" s="135" t="s">
        <v>8164</v>
      </c>
      <c r="K568" s="135">
        <v>100.0</v>
      </c>
      <c r="L568" s="135">
        <v>10.0</v>
      </c>
      <c r="M568" s="143">
        <v>42403.0</v>
      </c>
    </row>
    <row r="569">
      <c r="A569" s="135">
        <v>567.0</v>
      </c>
      <c r="B569" s="135" t="s">
        <v>8168</v>
      </c>
      <c r="C569" s="135" t="s">
        <v>4362</v>
      </c>
      <c r="D569" s="135">
        <v>3.0</v>
      </c>
      <c r="E569" s="135">
        <v>40.0</v>
      </c>
      <c r="H569" s="135" t="s">
        <v>8008</v>
      </c>
      <c r="I569" s="142">
        <v>45417.22420138889</v>
      </c>
      <c r="J569" s="135" t="s">
        <v>4373</v>
      </c>
      <c r="K569" s="135">
        <v>350.0</v>
      </c>
      <c r="L569" s="135">
        <v>150.0</v>
      </c>
      <c r="M569" s="143">
        <v>42387.0</v>
      </c>
    </row>
    <row r="570">
      <c r="A570" s="135">
        <v>568.0</v>
      </c>
      <c r="B570" s="135" t="s">
        <v>8170</v>
      </c>
      <c r="C570" s="135" t="s">
        <v>4362</v>
      </c>
      <c r="D570" s="135">
        <v>1.0</v>
      </c>
      <c r="E570" s="135">
        <v>40.0</v>
      </c>
      <c r="H570" s="135" t="s">
        <v>4664</v>
      </c>
      <c r="I570" s="142">
        <v>45395.11299768519</v>
      </c>
      <c r="J570" s="135" t="s">
        <v>5002</v>
      </c>
      <c r="K570" s="135">
        <v>60.0</v>
      </c>
      <c r="L570" s="135">
        <v>7700.0</v>
      </c>
      <c r="M570" s="143">
        <v>42345.0</v>
      </c>
    </row>
    <row r="571">
      <c r="A571" s="135">
        <v>569.0</v>
      </c>
      <c r="B571" s="135" t="s">
        <v>8179</v>
      </c>
      <c r="C571" s="135" t="s">
        <v>4362</v>
      </c>
      <c r="D571" s="135">
        <v>0.0</v>
      </c>
      <c r="E571" s="135">
        <v>40.0</v>
      </c>
      <c r="H571" s="135" t="s">
        <v>8179</v>
      </c>
      <c r="I571" s="142">
        <v>45397.42886574074</v>
      </c>
      <c r="J571" s="135" t="s">
        <v>8181</v>
      </c>
      <c r="K571" s="135">
        <v>40.0</v>
      </c>
      <c r="L571" s="135">
        <v>0.0</v>
      </c>
      <c r="M571" s="143">
        <v>43899.0</v>
      </c>
    </row>
    <row r="572">
      <c r="A572" s="135">
        <v>570.0</v>
      </c>
      <c r="B572" s="135" t="s">
        <v>8182</v>
      </c>
      <c r="C572" s="135" t="s">
        <v>4362</v>
      </c>
      <c r="D572" s="135">
        <v>0.0</v>
      </c>
      <c r="E572" s="135">
        <v>40.0</v>
      </c>
      <c r="H572" s="135" t="s">
        <v>5201</v>
      </c>
      <c r="I572" s="142">
        <v>45412.74155092592</v>
      </c>
      <c r="J572" s="135" t="s">
        <v>4715</v>
      </c>
      <c r="K572" s="135">
        <v>150.0</v>
      </c>
      <c r="L572" s="135">
        <v>200.0</v>
      </c>
      <c r="M572" s="143">
        <v>42338.0</v>
      </c>
    </row>
    <row r="573">
      <c r="A573" s="135">
        <v>571.0</v>
      </c>
      <c r="B573" s="135" t="s">
        <v>8188</v>
      </c>
      <c r="C573" s="135" t="s">
        <v>4362</v>
      </c>
      <c r="E573" s="135">
        <v>40.0</v>
      </c>
      <c r="K573" s="135">
        <v>40.0</v>
      </c>
      <c r="M573" s="143">
        <v>42596.0</v>
      </c>
    </row>
    <row r="574">
      <c r="A574" s="135">
        <v>572.0</v>
      </c>
      <c r="B574" s="135" t="s">
        <v>8190</v>
      </c>
      <c r="C574" s="135" t="s">
        <v>4362</v>
      </c>
      <c r="D574" s="135">
        <v>0.0</v>
      </c>
      <c r="E574" s="135">
        <v>40.0</v>
      </c>
      <c r="H574" s="135" t="s">
        <v>8190</v>
      </c>
      <c r="I574" s="142">
        <v>45410.52788194444</v>
      </c>
      <c r="J574" s="135" t="s">
        <v>4853</v>
      </c>
      <c r="K574" s="135">
        <v>100.0</v>
      </c>
      <c r="L574" s="135">
        <v>80.0</v>
      </c>
      <c r="M574" s="143">
        <v>44952.0</v>
      </c>
    </row>
    <row r="575">
      <c r="A575" s="135">
        <v>573.0</v>
      </c>
      <c r="B575" s="135" t="s">
        <v>8193</v>
      </c>
      <c r="C575" s="135" t="s">
        <v>4362</v>
      </c>
      <c r="D575" s="135">
        <v>0.0</v>
      </c>
      <c r="E575" s="135">
        <v>40.0</v>
      </c>
      <c r="F575" s="135">
        <v>0.0</v>
      </c>
      <c r="H575" s="135" t="s">
        <v>8193</v>
      </c>
      <c r="I575" s="142">
        <v>45355.784849537034</v>
      </c>
      <c r="J575" s="135" t="s">
        <v>4373</v>
      </c>
      <c r="K575" s="135">
        <v>40.0</v>
      </c>
      <c r="L575" s="135">
        <v>10.0</v>
      </c>
      <c r="M575" s="143">
        <v>42736.0</v>
      </c>
    </row>
    <row r="576">
      <c r="A576" s="135">
        <v>574.0</v>
      </c>
      <c r="B576" s="135" t="s">
        <v>8198</v>
      </c>
      <c r="C576" s="135" t="s">
        <v>4362</v>
      </c>
      <c r="D576" s="135">
        <v>0.0</v>
      </c>
      <c r="E576" s="135">
        <v>40.0</v>
      </c>
      <c r="H576" s="135" t="s">
        <v>8199</v>
      </c>
      <c r="I576" s="142">
        <v>45410.71618055556</v>
      </c>
      <c r="J576" s="135" t="s">
        <v>5047</v>
      </c>
      <c r="K576" s="135">
        <v>100.0</v>
      </c>
      <c r="L576" s="135">
        <v>70.0</v>
      </c>
      <c r="M576" s="143">
        <v>42383.0</v>
      </c>
    </row>
    <row r="577">
      <c r="A577" s="135">
        <v>575.0</v>
      </c>
      <c r="B577" s="135" t="s">
        <v>8202</v>
      </c>
      <c r="C577" s="135" t="s">
        <v>4362</v>
      </c>
      <c r="D577" s="135">
        <v>0.0</v>
      </c>
      <c r="E577" s="135">
        <v>40.0</v>
      </c>
      <c r="H577" s="135" t="s">
        <v>5981</v>
      </c>
      <c r="I577" s="142">
        <v>45416.10254629629</v>
      </c>
      <c r="J577" s="135" t="s">
        <v>8205</v>
      </c>
      <c r="K577" s="135">
        <v>90.0</v>
      </c>
      <c r="L577" s="135">
        <v>50.0</v>
      </c>
      <c r="M577" s="143">
        <v>42474.0</v>
      </c>
    </row>
    <row r="578">
      <c r="A578" s="135">
        <v>576.0</v>
      </c>
      <c r="B578" s="135" t="s">
        <v>8206</v>
      </c>
      <c r="C578" s="135" t="s">
        <v>4362</v>
      </c>
      <c r="D578" s="135">
        <v>0.0</v>
      </c>
      <c r="E578" s="135">
        <v>40.0</v>
      </c>
      <c r="H578" s="135" t="s">
        <v>8206</v>
      </c>
      <c r="I578" s="142">
        <v>45416.07331018519</v>
      </c>
      <c r="J578" s="135" t="s">
        <v>4373</v>
      </c>
      <c r="K578" s="135">
        <v>40.0</v>
      </c>
      <c r="L578" s="135">
        <v>10.0</v>
      </c>
      <c r="M578" s="143">
        <v>44872.0</v>
      </c>
    </row>
    <row r="579">
      <c r="A579" s="135">
        <v>577.0</v>
      </c>
      <c r="B579" s="135" t="s">
        <v>8210</v>
      </c>
      <c r="C579" s="135" t="s">
        <v>4362</v>
      </c>
      <c r="D579" s="135">
        <v>0.0</v>
      </c>
      <c r="E579" s="135">
        <v>40.0</v>
      </c>
      <c r="H579" s="135" t="s">
        <v>8210</v>
      </c>
      <c r="I579" s="142">
        <v>45398.024826388886</v>
      </c>
      <c r="K579" s="135">
        <v>40.0</v>
      </c>
      <c r="L579" s="135">
        <v>80.0</v>
      </c>
      <c r="M579" s="143">
        <v>44586.0</v>
      </c>
    </row>
    <row r="580">
      <c r="A580" s="135">
        <v>578.0</v>
      </c>
      <c r="B580" s="135" t="s">
        <v>8217</v>
      </c>
      <c r="C580" s="135" t="s">
        <v>4362</v>
      </c>
      <c r="D580" s="135">
        <v>0.0</v>
      </c>
      <c r="E580" s="135">
        <v>40.0</v>
      </c>
      <c r="H580" s="135" t="s">
        <v>8221</v>
      </c>
      <c r="I580" s="142">
        <v>45406.110925925925</v>
      </c>
      <c r="J580" s="135" t="s">
        <v>7006</v>
      </c>
      <c r="K580" s="135">
        <v>40.0</v>
      </c>
      <c r="L580" s="135">
        <v>400.0</v>
      </c>
      <c r="M580" s="143">
        <v>44855.0</v>
      </c>
    </row>
    <row r="581">
      <c r="A581" s="135">
        <v>579.0</v>
      </c>
      <c r="B581" s="135" t="s">
        <v>8225</v>
      </c>
      <c r="C581" s="135" t="s">
        <v>4362</v>
      </c>
      <c r="D581" s="135">
        <v>0.0</v>
      </c>
      <c r="E581" s="135">
        <v>40.0</v>
      </c>
      <c r="F581" s="135">
        <v>0.2</v>
      </c>
      <c r="H581" s="135" t="s">
        <v>4375</v>
      </c>
      <c r="I581" s="142">
        <v>45406.17105324074</v>
      </c>
      <c r="J581" s="135" t="s">
        <v>4373</v>
      </c>
      <c r="K581" s="135">
        <v>80.0</v>
      </c>
      <c r="L581" s="135">
        <v>600.0</v>
      </c>
      <c r="M581" s="143">
        <v>42255.0</v>
      </c>
    </row>
    <row r="582">
      <c r="A582" s="135">
        <v>580.0</v>
      </c>
      <c r="B582" s="135" t="s">
        <v>8232</v>
      </c>
      <c r="C582" s="135" t="s">
        <v>4362</v>
      </c>
      <c r="D582" s="135">
        <v>0.0</v>
      </c>
      <c r="E582" s="135">
        <v>40.0</v>
      </c>
      <c r="H582" s="135" t="s">
        <v>8236</v>
      </c>
      <c r="I582" s="142">
        <v>45407.43686342592</v>
      </c>
      <c r="J582" s="135" t="s">
        <v>4864</v>
      </c>
      <c r="K582" s="135">
        <v>150.0</v>
      </c>
      <c r="L582" s="135">
        <v>40.0</v>
      </c>
      <c r="M582" s="143">
        <v>44861.0</v>
      </c>
    </row>
    <row r="583">
      <c r="A583" s="135">
        <v>581.0</v>
      </c>
      <c r="B583" s="135" t="s">
        <v>8241</v>
      </c>
      <c r="C583" s="135" t="s">
        <v>4362</v>
      </c>
      <c r="D583" s="135">
        <v>0.0</v>
      </c>
      <c r="E583" s="135">
        <v>40.0</v>
      </c>
      <c r="H583" s="135" t="s">
        <v>4989</v>
      </c>
      <c r="I583" s="142">
        <v>45415.000972222224</v>
      </c>
      <c r="J583" s="135" t="s">
        <v>8243</v>
      </c>
      <c r="K583" s="135">
        <v>70.0</v>
      </c>
      <c r="L583" s="135">
        <v>300.0</v>
      </c>
      <c r="M583" s="143">
        <v>43760.0</v>
      </c>
    </row>
    <row r="584">
      <c r="A584" s="135">
        <v>582.0</v>
      </c>
      <c r="B584" s="135" t="s">
        <v>8246</v>
      </c>
      <c r="C584" s="135" t="s">
        <v>4362</v>
      </c>
      <c r="E584" s="135">
        <v>40.0</v>
      </c>
      <c r="K584" s="135">
        <v>80.0</v>
      </c>
      <c r="M584" s="143">
        <v>43845.0</v>
      </c>
    </row>
    <row r="585">
      <c r="A585" s="135">
        <v>583.0</v>
      </c>
      <c r="B585" s="135" t="s">
        <v>8248</v>
      </c>
      <c r="C585" s="135" t="s">
        <v>4362</v>
      </c>
      <c r="D585" s="135">
        <v>2.0</v>
      </c>
      <c r="E585" s="135">
        <v>40.0</v>
      </c>
      <c r="H585" s="135" t="s">
        <v>4664</v>
      </c>
      <c r="I585" s="142">
        <v>45407.59100694444</v>
      </c>
      <c r="J585" s="135" t="s">
        <v>5002</v>
      </c>
      <c r="K585" s="135">
        <v>70.0</v>
      </c>
      <c r="L585" s="135">
        <v>7900.0</v>
      </c>
      <c r="M585" s="143">
        <v>44680.0</v>
      </c>
    </row>
    <row r="586">
      <c r="A586" s="135">
        <v>584.0</v>
      </c>
      <c r="B586" s="135" t="s">
        <v>8253</v>
      </c>
      <c r="C586" s="135" t="s">
        <v>4362</v>
      </c>
      <c r="D586" s="135">
        <v>0.0</v>
      </c>
      <c r="E586" s="135">
        <v>40.0</v>
      </c>
      <c r="H586" s="135" t="s">
        <v>8256</v>
      </c>
      <c r="I586" s="142">
        <v>45416.79614583333</v>
      </c>
      <c r="J586" s="135" t="s">
        <v>4715</v>
      </c>
      <c r="K586" s="135">
        <v>40.0</v>
      </c>
      <c r="L586" s="135">
        <v>100.0</v>
      </c>
      <c r="M586" s="143">
        <v>45385.0</v>
      </c>
    </row>
    <row r="587">
      <c r="A587" s="135">
        <v>585.0</v>
      </c>
      <c r="B587" s="135" t="s">
        <v>8259</v>
      </c>
      <c r="C587" s="135" t="s">
        <v>4362</v>
      </c>
      <c r="D587" s="135">
        <v>0.0</v>
      </c>
      <c r="E587" s="135">
        <v>40.0</v>
      </c>
      <c r="H587" s="135" t="s">
        <v>5201</v>
      </c>
      <c r="I587" s="142">
        <v>45413.76851851852</v>
      </c>
      <c r="J587" s="135" t="s">
        <v>4373</v>
      </c>
      <c r="K587" s="135">
        <v>200.0</v>
      </c>
      <c r="L587" s="135">
        <v>200.0</v>
      </c>
      <c r="M587" s="143">
        <v>43246.0</v>
      </c>
    </row>
    <row r="588">
      <c r="A588" s="135">
        <v>586.0</v>
      </c>
      <c r="B588" s="135" t="s">
        <v>8265</v>
      </c>
      <c r="C588" s="135" t="s">
        <v>4362</v>
      </c>
      <c r="D588" s="135">
        <v>3.0</v>
      </c>
      <c r="E588" s="135">
        <v>40.0</v>
      </c>
      <c r="F588" s="135">
        <v>0.35</v>
      </c>
      <c r="H588" s="135" t="s">
        <v>8008</v>
      </c>
      <c r="I588" s="142">
        <v>45415.7509375</v>
      </c>
      <c r="J588" s="135" t="s">
        <v>4373</v>
      </c>
      <c r="K588" s="135">
        <v>150.0</v>
      </c>
      <c r="L588" s="135">
        <v>150.0</v>
      </c>
      <c r="M588" s="143">
        <v>42668.0</v>
      </c>
    </row>
    <row r="589">
      <c r="A589" s="135">
        <v>587.0</v>
      </c>
      <c r="B589" s="135" t="s">
        <v>8268</v>
      </c>
      <c r="C589" s="135" t="s">
        <v>4362</v>
      </c>
      <c r="D589" s="135">
        <v>0.0</v>
      </c>
      <c r="E589" s="135">
        <v>40.0</v>
      </c>
      <c r="H589" s="135" t="s">
        <v>6148</v>
      </c>
      <c r="I589" s="142">
        <v>45413.60009259259</v>
      </c>
      <c r="J589" s="135" t="s">
        <v>4373</v>
      </c>
      <c r="K589" s="135">
        <v>60.0</v>
      </c>
      <c r="L589" s="135">
        <v>250.0</v>
      </c>
      <c r="M589" s="143">
        <v>43770.0</v>
      </c>
    </row>
    <row r="590">
      <c r="A590" s="135">
        <v>588.0</v>
      </c>
      <c r="B590" s="135" t="s">
        <v>8273</v>
      </c>
      <c r="C590" s="135" t="s">
        <v>4362</v>
      </c>
      <c r="D590" s="135">
        <v>1.0</v>
      </c>
      <c r="E590" s="135">
        <v>40.0</v>
      </c>
      <c r="H590" s="135" t="s">
        <v>6419</v>
      </c>
      <c r="I590" s="142">
        <v>45400.42481481482</v>
      </c>
      <c r="J590" s="135" t="s">
        <v>4395</v>
      </c>
      <c r="K590" s="135">
        <v>70.0</v>
      </c>
      <c r="L590" s="135">
        <v>60.0</v>
      </c>
      <c r="M590" s="143">
        <v>42299.0</v>
      </c>
    </row>
    <row r="591">
      <c r="A591" s="135">
        <v>589.0</v>
      </c>
      <c r="B591" s="135" t="s">
        <v>8277</v>
      </c>
      <c r="C591" s="135" t="s">
        <v>4362</v>
      </c>
      <c r="D591" s="135">
        <v>0.0</v>
      </c>
      <c r="E591" s="135">
        <v>40.0</v>
      </c>
      <c r="G591" s="135">
        <v>0.23</v>
      </c>
      <c r="H591" s="135" t="s">
        <v>7329</v>
      </c>
      <c r="I591" s="142">
        <v>45403.69386574074</v>
      </c>
      <c r="J591" s="135" t="s">
        <v>4373</v>
      </c>
      <c r="K591" s="135">
        <v>70.0</v>
      </c>
      <c r="L591" s="135">
        <v>10.0</v>
      </c>
      <c r="M591" s="143">
        <v>42285.0</v>
      </c>
    </row>
    <row r="592">
      <c r="A592" s="135">
        <v>590.0</v>
      </c>
      <c r="B592" s="135" t="s">
        <v>8280</v>
      </c>
      <c r="C592" s="135" t="s">
        <v>4362</v>
      </c>
      <c r="D592" s="135">
        <v>0.0</v>
      </c>
      <c r="E592" s="135">
        <v>40.0</v>
      </c>
      <c r="H592" s="135" t="s">
        <v>8281</v>
      </c>
      <c r="I592" s="142">
        <v>45414.863032407404</v>
      </c>
      <c r="J592" s="135" t="s">
        <v>4715</v>
      </c>
      <c r="K592" s="135">
        <v>40.0</v>
      </c>
      <c r="L592" s="135">
        <v>70.0</v>
      </c>
      <c r="M592" s="143">
        <v>42555.0</v>
      </c>
    </row>
    <row r="593">
      <c r="A593" s="135">
        <v>591.0</v>
      </c>
      <c r="B593" s="135" t="s">
        <v>8283</v>
      </c>
      <c r="C593" s="135" t="s">
        <v>4362</v>
      </c>
      <c r="D593" s="135">
        <v>0.0</v>
      </c>
      <c r="E593" s="135">
        <v>40.0</v>
      </c>
      <c r="G593" s="135">
        <v>0.5</v>
      </c>
      <c r="H593" s="135" t="s">
        <v>8284</v>
      </c>
      <c r="I593" s="142">
        <v>45410.81015046296</v>
      </c>
      <c r="J593" s="135" t="s">
        <v>4373</v>
      </c>
      <c r="K593" s="135">
        <v>70.0</v>
      </c>
      <c r="L593" s="135">
        <v>60.0</v>
      </c>
      <c r="M593" s="143">
        <v>42272.0</v>
      </c>
    </row>
    <row r="594">
      <c r="A594" s="135">
        <v>592.0</v>
      </c>
      <c r="B594" s="135" t="s">
        <v>8286</v>
      </c>
      <c r="C594" s="135" t="s">
        <v>4362</v>
      </c>
      <c r="D594" s="135">
        <v>0.0</v>
      </c>
      <c r="E594" s="135">
        <v>40.0</v>
      </c>
      <c r="H594" s="135" t="s">
        <v>8289</v>
      </c>
      <c r="I594" s="142">
        <v>45397.6671412037</v>
      </c>
      <c r="J594" s="135" t="s">
        <v>4715</v>
      </c>
      <c r="K594" s="135">
        <v>40.0</v>
      </c>
      <c r="L594" s="135">
        <v>900.0</v>
      </c>
      <c r="M594" s="143">
        <v>42335.0</v>
      </c>
    </row>
    <row r="595">
      <c r="A595" s="135">
        <v>593.0</v>
      </c>
      <c r="B595" s="135" t="s">
        <v>8290</v>
      </c>
      <c r="C595" s="135" t="s">
        <v>4362</v>
      </c>
      <c r="D595" s="135">
        <v>0.0</v>
      </c>
      <c r="E595" s="135">
        <v>40.0</v>
      </c>
      <c r="F595" s="135">
        <v>0.25</v>
      </c>
      <c r="H595" s="135" t="s">
        <v>6405</v>
      </c>
      <c r="I595" s="142">
        <v>45409.75892361111</v>
      </c>
      <c r="J595" s="135" t="s">
        <v>8293</v>
      </c>
      <c r="K595" s="135">
        <v>100.0</v>
      </c>
      <c r="L595" s="135">
        <v>50.0</v>
      </c>
      <c r="M595" s="143">
        <v>42500.0</v>
      </c>
    </row>
    <row r="596">
      <c r="A596" s="135">
        <v>594.0</v>
      </c>
      <c r="B596" s="135" t="s">
        <v>8295</v>
      </c>
      <c r="C596" s="135" t="s">
        <v>4362</v>
      </c>
      <c r="D596" s="135">
        <v>0.0</v>
      </c>
      <c r="E596" s="135">
        <v>40.0</v>
      </c>
      <c r="H596" s="135" t="s">
        <v>5133</v>
      </c>
      <c r="I596" s="142">
        <v>45405.879375</v>
      </c>
      <c r="J596" s="135" t="s">
        <v>8296</v>
      </c>
      <c r="K596" s="135">
        <v>40.0</v>
      </c>
      <c r="L596" s="135">
        <v>900.0</v>
      </c>
      <c r="M596" s="143">
        <v>44773.0</v>
      </c>
    </row>
    <row r="597">
      <c r="A597" s="135">
        <v>595.0</v>
      </c>
      <c r="B597" s="135" t="s">
        <v>8298</v>
      </c>
      <c r="C597" s="135" t="s">
        <v>4362</v>
      </c>
      <c r="D597" s="135">
        <v>0.0</v>
      </c>
      <c r="E597" s="135">
        <v>40.0</v>
      </c>
      <c r="G597" s="135">
        <v>0.4</v>
      </c>
      <c r="H597" s="135" t="s">
        <v>5273</v>
      </c>
      <c r="I597" s="142">
        <v>45399.65409722222</v>
      </c>
      <c r="J597" s="135" t="s">
        <v>5002</v>
      </c>
      <c r="K597" s="135">
        <v>50.0</v>
      </c>
      <c r="L597" s="135">
        <v>600.0</v>
      </c>
      <c r="M597" s="143">
        <v>42302.0</v>
      </c>
    </row>
    <row r="598">
      <c r="A598" s="135">
        <v>596.0</v>
      </c>
      <c r="B598" s="135" t="s">
        <v>8303</v>
      </c>
      <c r="C598" s="135" t="s">
        <v>4362</v>
      </c>
      <c r="D598" s="135">
        <v>0.0</v>
      </c>
      <c r="E598" s="135">
        <v>40.0</v>
      </c>
      <c r="H598" s="135" t="s">
        <v>5439</v>
      </c>
      <c r="I598" s="142">
        <v>45399.23023148148</v>
      </c>
      <c r="J598" s="135" t="s">
        <v>5348</v>
      </c>
      <c r="K598" s="135">
        <v>70.0</v>
      </c>
      <c r="L598" s="135">
        <v>50.0</v>
      </c>
      <c r="M598" s="143">
        <v>42473.0</v>
      </c>
    </row>
    <row r="599">
      <c r="A599" s="135">
        <v>597.0</v>
      </c>
      <c r="B599" s="135" t="s">
        <v>8306</v>
      </c>
      <c r="C599" s="135" t="s">
        <v>4362</v>
      </c>
      <c r="D599" s="135">
        <v>3.0</v>
      </c>
      <c r="E599" s="135">
        <v>40.0</v>
      </c>
      <c r="H599" s="135" t="s">
        <v>8308</v>
      </c>
      <c r="I599" s="142">
        <v>45404.778599537036</v>
      </c>
      <c r="J599" s="135" t="s">
        <v>4880</v>
      </c>
      <c r="K599" s="135">
        <v>40.0</v>
      </c>
      <c r="L599" s="135">
        <v>600.0</v>
      </c>
      <c r="M599" s="143">
        <v>44775.0</v>
      </c>
    </row>
    <row r="600">
      <c r="A600" s="135">
        <v>598.0</v>
      </c>
      <c r="B600" s="135" t="s">
        <v>8312</v>
      </c>
      <c r="C600" s="135" t="s">
        <v>4362</v>
      </c>
      <c r="D600" s="135">
        <v>0.0</v>
      </c>
      <c r="E600" s="135">
        <v>40.0</v>
      </c>
      <c r="H600" s="135" t="s">
        <v>8313</v>
      </c>
      <c r="I600" s="142">
        <v>45408.39913194445</v>
      </c>
      <c r="J600" s="135" t="s">
        <v>4373</v>
      </c>
      <c r="K600" s="135">
        <v>100.0</v>
      </c>
      <c r="L600" s="135">
        <v>60.0</v>
      </c>
      <c r="M600" s="143">
        <v>42357.0</v>
      </c>
    </row>
    <row r="601">
      <c r="A601" s="135">
        <v>599.0</v>
      </c>
      <c r="B601" s="135" t="s">
        <v>8316</v>
      </c>
      <c r="C601" s="135" t="s">
        <v>4362</v>
      </c>
      <c r="D601" s="135">
        <v>0.0</v>
      </c>
      <c r="E601" s="135">
        <v>40.0</v>
      </c>
      <c r="H601" s="135" t="s">
        <v>4890</v>
      </c>
      <c r="I601" s="142">
        <v>45416.58642361111</v>
      </c>
      <c r="J601" s="135" t="s">
        <v>8296</v>
      </c>
      <c r="K601" s="135">
        <v>50.0</v>
      </c>
      <c r="L601" s="135">
        <v>1100.0</v>
      </c>
      <c r="M601" s="143">
        <v>44772.0</v>
      </c>
    </row>
    <row r="602">
      <c r="A602" s="135">
        <v>600.0</v>
      </c>
      <c r="B602" s="135" t="s">
        <v>8319</v>
      </c>
      <c r="C602" s="135" t="s">
        <v>4362</v>
      </c>
      <c r="D602" s="135">
        <v>0.0</v>
      </c>
      <c r="E602" s="135">
        <v>40.0</v>
      </c>
      <c r="H602" s="135" t="s">
        <v>5192</v>
      </c>
      <c r="I602" s="142">
        <v>45400.581099537034</v>
      </c>
      <c r="J602" s="135" t="s">
        <v>4880</v>
      </c>
      <c r="K602" s="135">
        <v>90.0</v>
      </c>
      <c r="L602" s="135">
        <v>30.0</v>
      </c>
      <c r="M602" s="143">
        <v>42502.0</v>
      </c>
    </row>
    <row r="603">
      <c r="A603" s="135">
        <v>601.0</v>
      </c>
      <c r="B603" s="135" t="s">
        <v>8324</v>
      </c>
      <c r="C603" s="135" t="s">
        <v>4362</v>
      </c>
      <c r="D603" s="135">
        <v>0.0</v>
      </c>
      <c r="E603" s="135">
        <v>40.0</v>
      </c>
      <c r="H603" s="135" t="s">
        <v>8326</v>
      </c>
      <c r="I603" s="142">
        <v>45398.41265046296</v>
      </c>
      <c r="J603" s="135" t="s">
        <v>4373</v>
      </c>
      <c r="K603" s="135">
        <v>40.0</v>
      </c>
      <c r="L603" s="135">
        <v>50.0</v>
      </c>
      <c r="M603" s="143">
        <v>44752.0</v>
      </c>
    </row>
    <row r="604">
      <c r="A604" s="135">
        <v>602.0</v>
      </c>
      <c r="B604" s="135" t="s">
        <v>8333</v>
      </c>
      <c r="C604" s="135" t="s">
        <v>4362</v>
      </c>
      <c r="D604" s="135">
        <v>9.0</v>
      </c>
      <c r="E604" s="135">
        <v>40.0</v>
      </c>
      <c r="H604" s="135" t="s">
        <v>4664</v>
      </c>
      <c r="I604" s="142">
        <v>45413.11394675926</v>
      </c>
      <c r="J604" s="135" t="s">
        <v>4674</v>
      </c>
      <c r="K604" s="135">
        <v>80.0</v>
      </c>
      <c r="L604" s="135">
        <v>8800.0</v>
      </c>
      <c r="M604" s="143">
        <v>42274.0</v>
      </c>
    </row>
    <row r="605">
      <c r="A605" s="135">
        <v>603.0</v>
      </c>
      <c r="B605" s="135" t="s">
        <v>8338</v>
      </c>
      <c r="C605" s="135" t="s">
        <v>4362</v>
      </c>
      <c r="D605" s="135">
        <v>2.0</v>
      </c>
      <c r="E605" s="135">
        <v>40.0</v>
      </c>
      <c r="H605" s="135" t="s">
        <v>8340</v>
      </c>
      <c r="I605" s="142">
        <v>45408.89501157407</v>
      </c>
      <c r="J605" s="135" t="s">
        <v>5002</v>
      </c>
      <c r="K605" s="135">
        <v>100.0</v>
      </c>
      <c r="L605" s="135">
        <v>150.0</v>
      </c>
      <c r="M605" s="143">
        <v>44799.0</v>
      </c>
    </row>
    <row r="606">
      <c r="A606" s="135">
        <v>604.0</v>
      </c>
      <c r="B606" s="135" t="s">
        <v>8346</v>
      </c>
      <c r="C606" s="135" t="s">
        <v>4362</v>
      </c>
      <c r="D606" s="135">
        <v>0.0</v>
      </c>
      <c r="E606" s="135">
        <v>40.0</v>
      </c>
      <c r="H606" s="135" t="s">
        <v>8346</v>
      </c>
      <c r="I606" s="142">
        <v>45409.06166666667</v>
      </c>
      <c r="J606" s="135" t="s">
        <v>4715</v>
      </c>
      <c r="K606" s="135">
        <v>60.0</v>
      </c>
      <c r="L606" s="135">
        <v>70.0</v>
      </c>
      <c r="M606" s="143">
        <v>44395.0</v>
      </c>
    </row>
    <row r="607">
      <c r="A607" s="135">
        <v>605.0</v>
      </c>
      <c r="B607" s="135" t="s">
        <v>8353</v>
      </c>
      <c r="C607" s="135" t="s">
        <v>4362</v>
      </c>
      <c r="D607" s="135">
        <v>0.0</v>
      </c>
      <c r="E607" s="135">
        <v>40.0</v>
      </c>
      <c r="H607" s="135" t="s">
        <v>4682</v>
      </c>
      <c r="I607" s="142">
        <v>45400.456828703704</v>
      </c>
      <c r="J607" s="135" t="s">
        <v>4666</v>
      </c>
      <c r="K607" s="135">
        <v>60.0</v>
      </c>
      <c r="L607" s="135">
        <v>350.0</v>
      </c>
      <c r="M607" s="143">
        <v>42301.0</v>
      </c>
    </row>
    <row r="608">
      <c r="A608" s="135">
        <v>606.0</v>
      </c>
      <c r="B608" s="135" t="s">
        <v>8360</v>
      </c>
      <c r="C608" s="135" t="s">
        <v>4362</v>
      </c>
      <c r="D608" s="135">
        <v>0.0</v>
      </c>
      <c r="E608" s="135">
        <v>40.0</v>
      </c>
      <c r="H608" s="135" t="s">
        <v>5040</v>
      </c>
      <c r="I608" s="142">
        <v>45418.39859953704</v>
      </c>
      <c r="J608" s="135" t="s">
        <v>4373</v>
      </c>
      <c r="K608" s="135">
        <v>70.0</v>
      </c>
      <c r="L608" s="135">
        <v>1100.0</v>
      </c>
      <c r="M608" s="143">
        <v>42316.0</v>
      </c>
    </row>
    <row r="609">
      <c r="A609" s="135">
        <v>607.0</v>
      </c>
      <c r="B609" s="135" t="s">
        <v>8364</v>
      </c>
      <c r="C609" s="135" t="s">
        <v>4362</v>
      </c>
      <c r="D609" s="135">
        <v>2.0</v>
      </c>
      <c r="E609" s="135">
        <v>40.0</v>
      </c>
      <c r="H609" s="135" t="s">
        <v>4361</v>
      </c>
      <c r="I609" s="142">
        <v>45405.00273148148</v>
      </c>
      <c r="J609" s="135" t="s">
        <v>4373</v>
      </c>
      <c r="K609" s="135">
        <v>80.0</v>
      </c>
      <c r="L609" s="135">
        <v>8000.0</v>
      </c>
      <c r="M609" s="143">
        <v>43843.0</v>
      </c>
    </row>
    <row r="610">
      <c r="A610" s="135">
        <v>608.0</v>
      </c>
      <c r="B610" s="135" t="s">
        <v>8366</v>
      </c>
      <c r="C610" s="135" t="s">
        <v>4362</v>
      </c>
      <c r="D610" s="135">
        <v>0.0</v>
      </c>
      <c r="E610" s="135">
        <v>40.0</v>
      </c>
      <c r="H610" s="135" t="s">
        <v>5133</v>
      </c>
      <c r="I610" s="142">
        <v>45403.487708333334</v>
      </c>
      <c r="J610" s="135" t="s">
        <v>5135</v>
      </c>
      <c r="K610" s="135">
        <v>50.0</v>
      </c>
      <c r="L610" s="135">
        <v>900.0</v>
      </c>
      <c r="M610" s="143">
        <v>44830.0</v>
      </c>
    </row>
    <row r="611">
      <c r="A611" s="135">
        <v>609.0</v>
      </c>
      <c r="B611" s="135" t="s">
        <v>8370</v>
      </c>
      <c r="C611" s="135" t="s">
        <v>4362</v>
      </c>
      <c r="D611" s="135">
        <v>0.0</v>
      </c>
      <c r="E611" s="135">
        <v>40.0</v>
      </c>
      <c r="G611" s="135">
        <v>0.53</v>
      </c>
      <c r="H611" s="135" t="s">
        <v>4727</v>
      </c>
      <c r="I611" s="142">
        <v>45412.931284722225</v>
      </c>
      <c r="J611" s="135" t="s">
        <v>4373</v>
      </c>
      <c r="K611" s="135">
        <v>80.0</v>
      </c>
      <c r="L611" s="135">
        <v>2400.0</v>
      </c>
      <c r="M611" s="143">
        <v>42248.0</v>
      </c>
    </row>
    <row r="612">
      <c r="A612" s="135">
        <v>610.0</v>
      </c>
      <c r="B612" s="135" t="s">
        <v>8378</v>
      </c>
      <c r="C612" s="135" t="s">
        <v>4362</v>
      </c>
      <c r="D612" s="135">
        <v>3.0</v>
      </c>
      <c r="E612" s="135">
        <v>40.0</v>
      </c>
      <c r="F612" s="135">
        <v>0.45</v>
      </c>
      <c r="G612" s="135">
        <v>1.04</v>
      </c>
      <c r="H612" s="135" t="s">
        <v>4394</v>
      </c>
      <c r="I612" s="142">
        <v>45412.8209375</v>
      </c>
      <c r="J612" s="135" t="s">
        <v>8381</v>
      </c>
      <c r="K612" s="135">
        <v>90.0</v>
      </c>
      <c r="L612" s="135">
        <v>600.0</v>
      </c>
      <c r="M612" s="143">
        <v>42396.0</v>
      </c>
    </row>
    <row r="613">
      <c r="A613" s="135">
        <v>611.0</v>
      </c>
      <c r="B613" s="135" t="s">
        <v>8383</v>
      </c>
      <c r="C613" s="135" t="s">
        <v>4362</v>
      </c>
      <c r="D613" s="135">
        <v>1.0</v>
      </c>
      <c r="E613" s="135">
        <v>40.0</v>
      </c>
      <c r="H613" s="135" t="s">
        <v>8388</v>
      </c>
      <c r="I613" s="142">
        <v>45395.05099537037</v>
      </c>
      <c r="J613" s="135" t="s">
        <v>4853</v>
      </c>
      <c r="K613" s="135">
        <v>80.0</v>
      </c>
      <c r="L613" s="135">
        <v>20.0</v>
      </c>
      <c r="M613" s="143">
        <v>43933.0</v>
      </c>
    </row>
    <row r="614">
      <c r="A614" s="135">
        <v>612.0</v>
      </c>
      <c r="B614" s="135" t="s">
        <v>7820</v>
      </c>
      <c r="C614" s="135" t="s">
        <v>4362</v>
      </c>
      <c r="D614" s="135">
        <v>0.0</v>
      </c>
      <c r="E614" s="135">
        <v>40.0</v>
      </c>
      <c r="H614" s="135" t="s">
        <v>7820</v>
      </c>
      <c r="I614" s="142">
        <v>45410.06895833334</v>
      </c>
      <c r="J614" s="135" t="s">
        <v>4401</v>
      </c>
      <c r="K614" s="135">
        <v>90.0</v>
      </c>
      <c r="L614" s="135">
        <v>20.0</v>
      </c>
      <c r="M614" s="143">
        <v>42458.0</v>
      </c>
    </row>
    <row r="615">
      <c r="A615" s="135">
        <v>613.0</v>
      </c>
      <c r="B615" s="135" t="s">
        <v>8396</v>
      </c>
      <c r="C615" s="135" t="s">
        <v>4362</v>
      </c>
      <c r="D615" s="135">
        <v>0.0</v>
      </c>
      <c r="E615" s="135">
        <v>40.0</v>
      </c>
      <c r="F615" s="135">
        <v>0.25</v>
      </c>
      <c r="H615" s="135" t="s">
        <v>6773</v>
      </c>
      <c r="I615" s="142">
        <v>45405.55498842592</v>
      </c>
      <c r="J615" s="135" t="s">
        <v>2100</v>
      </c>
      <c r="K615" s="135">
        <v>50.0</v>
      </c>
      <c r="L615" s="135">
        <v>70.0</v>
      </c>
      <c r="M615" s="143">
        <v>42457.0</v>
      </c>
    </row>
    <row r="616">
      <c r="A616" s="135">
        <v>614.0</v>
      </c>
      <c r="B616" s="135" t="s">
        <v>8402</v>
      </c>
      <c r="C616" s="135" t="s">
        <v>4362</v>
      </c>
      <c r="D616" s="135">
        <v>0.0</v>
      </c>
      <c r="E616" s="135">
        <v>40.0</v>
      </c>
      <c r="F616" s="135">
        <v>0.3</v>
      </c>
      <c r="H616" s="135" t="s">
        <v>8402</v>
      </c>
      <c r="I616" s="142">
        <v>45415.415347222224</v>
      </c>
      <c r="J616" s="135" t="s">
        <v>8405</v>
      </c>
      <c r="K616" s="135">
        <v>50.0</v>
      </c>
      <c r="L616" s="135">
        <v>10.0</v>
      </c>
      <c r="M616" s="143">
        <v>42562.0</v>
      </c>
    </row>
    <row r="617">
      <c r="A617" s="135">
        <v>615.0</v>
      </c>
      <c r="B617" s="135" t="s">
        <v>8408</v>
      </c>
      <c r="C617" s="135" t="s">
        <v>4362</v>
      </c>
      <c r="E617" s="135">
        <v>40.0</v>
      </c>
      <c r="G617" s="135">
        <v>1.29</v>
      </c>
      <c r="K617" s="135">
        <v>150.0</v>
      </c>
      <c r="M617" s="143">
        <v>42299.0</v>
      </c>
    </row>
    <row r="618">
      <c r="A618" s="135">
        <v>616.0</v>
      </c>
      <c r="B618" s="135" t="s">
        <v>8411</v>
      </c>
      <c r="C618" s="135" t="s">
        <v>4362</v>
      </c>
      <c r="D618" s="135">
        <v>3.0</v>
      </c>
      <c r="E618" s="135">
        <v>40.0</v>
      </c>
      <c r="H618" s="135" t="s">
        <v>4418</v>
      </c>
      <c r="I618" s="142">
        <v>45410.59438657408</v>
      </c>
      <c r="J618" s="135" t="s">
        <v>4373</v>
      </c>
      <c r="K618" s="135">
        <v>150.0</v>
      </c>
      <c r="L618" s="135">
        <v>40.0</v>
      </c>
      <c r="M618" s="143">
        <v>42543.0</v>
      </c>
    </row>
    <row r="619">
      <c r="A619" s="135">
        <v>617.0</v>
      </c>
      <c r="B619" s="135" t="s">
        <v>8414</v>
      </c>
      <c r="C619" s="135" t="s">
        <v>4362</v>
      </c>
      <c r="D619" s="135">
        <v>3.0</v>
      </c>
      <c r="E619" s="135">
        <v>40.0</v>
      </c>
      <c r="F619" s="135">
        <v>0.7</v>
      </c>
      <c r="H619" s="135" t="s">
        <v>8416</v>
      </c>
      <c r="I619" s="142">
        <v>45412.66196759259</v>
      </c>
      <c r="J619" s="135" t="s">
        <v>4880</v>
      </c>
      <c r="K619" s="135">
        <v>50.0</v>
      </c>
      <c r="L619" s="135">
        <v>150.0</v>
      </c>
      <c r="M619" s="143">
        <v>43875.0</v>
      </c>
    </row>
    <row r="620">
      <c r="A620" s="135">
        <v>618.0</v>
      </c>
      <c r="B620" s="135" t="s">
        <v>8421</v>
      </c>
      <c r="C620" s="135" t="s">
        <v>4362</v>
      </c>
      <c r="D620" s="135">
        <v>1.0</v>
      </c>
      <c r="E620" s="135">
        <v>40.0</v>
      </c>
      <c r="H620" s="135" t="s">
        <v>8423</v>
      </c>
      <c r="I620" s="142">
        <v>45411.89234953704</v>
      </c>
      <c r="K620" s="135">
        <v>40.0</v>
      </c>
      <c r="L620" s="135">
        <v>300.0</v>
      </c>
      <c r="M620" s="143">
        <v>44753.0</v>
      </c>
    </row>
    <row r="621">
      <c r="A621" s="135">
        <v>619.0</v>
      </c>
      <c r="B621" s="135" t="s">
        <v>8425</v>
      </c>
      <c r="C621" s="135" t="s">
        <v>4362</v>
      </c>
      <c r="D621" s="135">
        <v>0.0</v>
      </c>
      <c r="E621" s="135">
        <v>40.0</v>
      </c>
      <c r="H621" s="135" t="s">
        <v>8429</v>
      </c>
      <c r="I621" s="142">
        <v>45407.223541666666</v>
      </c>
      <c r="J621" s="135" t="s">
        <v>4715</v>
      </c>
      <c r="K621" s="135">
        <v>50.0</v>
      </c>
      <c r="L621" s="135">
        <v>150.0</v>
      </c>
      <c r="M621" s="143">
        <v>44841.0</v>
      </c>
    </row>
    <row r="622">
      <c r="A622" s="135">
        <v>620.0</v>
      </c>
      <c r="B622" s="135" t="s">
        <v>8433</v>
      </c>
      <c r="C622" s="135" t="s">
        <v>4362</v>
      </c>
      <c r="D622" s="135">
        <v>0.0</v>
      </c>
      <c r="E622" s="135">
        <v>40.0</v>
      </c>
      <c r="H622" s="135" t="s">
        <v>4890</v>
      </c>
      <c r="I622" s="142">
        <v>45415.12503472222</v>
      </c>
      <c r="J622" s="135" t="s">
        <v>8435</v>
      </c>
      <c r="K622" s="135">
        <v>50.0</v>
      </c>
      <c r="L622" s="135">
        <v>80.0</v>
      </c>
      <c r="M622" s="143">
        <v>44858.0</v>
      </c>
    </row>
    <row r="623">
      <c r="A623" s="135">
        <v>621.0</v>
      </c>
      <c r="B623" s="135" t="s">
        <v>8438</v>
      </c>
      <c r="C623" s="135" t="s">
        <v>4362</v>
      </c>
      <c r="D623" s="135">
        <v>0.0</v>
      </c>
      <c r="E623" s="135">
        <v>40.0</v>
      </c>
      <c r="F623" s="135">
        <v>0.35</v>
      </c>
      <c r="H623" s="135" t="s">
        <v>4385</v>
      </c>
      <c r="I623" s="142">
        <v>45396.46565972222</v>
      </c>
      <c r="J623" s="135" t="s">
        <v>4401</v>
      </c>
      <c r="K623" s="135">
        <v>40.0</v>
      </c>
      <c r="L623" s="135">
        <v>1100.0</v>
      </c>
      <c r="M623" s="143">
        <v>43789.0</v>
      </c>
    </row>
    <row r="624">
      <c r="A624" s="135">
        <v>622.0</v>
      </c>
      <c r="B624" s="135" t="s">
        <v>8444</v>
      </c>
      <c r="C624" s="135" t="s">
        <v>4362</v>
      </c>
      <c r="D624" s="135">
        <v>0.0</v>
      </c>
      <c r="E624" s="135">
        <v>40.0</v>
      </c>
      <c r="H624" s="135" t="s">
        <v>8444</v>
      </c>
      <c r="I624" s="142">
        <v>45410.18293981482</v>
      </c>
      <c r="J624" s="135" t="s">
        <v>4880</v>
      </c>
      <c r="K624" s="135">
        <v>40.0</v>
      </c>
      <c r="L624" s="135">
        <v>50.0</v>
      </c>
      <c r="M624" s="143">
        <v>44750.0</v>
      </c>
    </row>
    <row r="625">
      <c r="A625" s="135">
        <v>623.0</v>
      </c>
      <c r="B625" s="135" t="s">
        <v>8454</v>
      </c>
      <c r="C625" s="135" t="s">
        <v>4362</v>
      </c>
      <c r="D625" s="135">
        <v>2.0</v>
      </c>
      <c r="E625" s="135">
        <v>40.0</v>
      </c>
      <c r="H625" s="135" t="s">
        <v>6296</v>
      </c>
      <c r="I625" s="142">
        <v>45410.069699074076</v>
      </c>
      <c r="J625" s="135" t="s">
        <v>4373</v>
      </c>
      <c r="K625" s="135">
        <v>100.0</v>
      </c>
      <c r="L625" s="135">
        <v>70.0</v>
      </c>
      <c r="M625" s="143">
        <v>42296.0</v>
      </c>
    </row>
    <row r="626">
      <c r="A626" s="135">
        <v>624.0</v>
      </c>
      <c r="B626" s="135" t="s">
        <v>8461</v>
      </c>
      <c r="C626" s="135" t="s">
        <v>4362</v>
      </c>
      <c r="D626" s="135">
        <v>1.0</v>
      </c>
      <c r="E626" s="135">
        <v>40.0</v>
      </c>
      <c r="H626" s="135" t="s">
        <v>8463</v>
      </c>
      <c r="I626" s="142">
        <v>45413.88633101852</v>
      </c>
      <c r="J626" s="135" t="s">
        <v>4373</v>
      </c>
      <c r="K626" s="135">
        <v>100.0</v>
      </c>
      <c r="L626" s="135">
        <v>200.0</v>
      </c>
      <c r="M626" s="143">
        <v>42261.0</v>
      </c>
    </row>
    <row r="627">
      <c r="A627" s="135">
        <v>625.0</v>
      </c>
      <c r="B627" s="135" t="s">
        <v>8467</v>
      </c>
      <c r="C627" s="135" t="s">
        <v>4362</v>
      </c>
      <c r="D627" s="135">
        <v>0.0</v>
      </c>
      <c r="E627" s="135">
        <v>40.0</v>
      </c>
      <c r="G627" s="135">
        <v>0.46</v>
      </c>
      <c r="H627" s="135" t="s">
        <v>8471</v>
      </c>
      <c r="I627" s="142">
        <v>45415.40351851852</v>
      </c>
      <c r="J627" s="135" t="s">
        <v>8181</v>
      </c>
      <c r="K627" s="135">
        <v>50.0</v>
      </c>
      <c r="L627" s="135">
        <v>20.0</v>
      </c>
      <c r="M627" s="143">
        <v>42249.0</v>
      </c>
    </row>
    <row r="628">
      <c r="A628" s="135">
        <v>626.0</v>
      </c>
      <c r="B628" s="135" t="s">
        <v>8474</v>
      </c>
      <c r="C628" s="135" t="s">
        <v>4362</v>
      </c>
      <c r="E628" s="135">
        <v>40.0</v>
      </c>
      <c r="K628" s="135">
        <v>200.0</v>
      </c>
      <c r="M628" s="143">
        <v>42723.0</v>
      </c>
    </row>
    <row r="629">
      <c r="A629" s="135">
        <v>627.0</v>
      </c>
      <c r="B629" s="135" t="s">
        <v>8477</v>
      </c>
      <c r="C629" s="135" t="s">
        <v>4362</v>
      </c>
      <c r="D629" s="135">
        <v>0.0</v>
      </c>
      <c r="E629" s="135">
        <v>40.0</v>
      </c>
      <c r="F629" s="135">
        <v>0.6</v>
      </c>
      <c r="G629" s="135">
        <v>0.95</v>
      </c>
      <c r="H629" s="135" t="s">
        <v>4727</v>
      </c>
      <c r="I629" s="142">
        <v>45399.11046296296</v>
      </c>
      <c r="J629" s="135" t="s">
        <v>4373</v>
      </c>
      <c r="K629" s="135">
        <v>50.0</v>
      </c>
      <c r="L629" s="135">
        <v>2400.0</v>
      </c>
      <c r="M629" s="143">
        <v>42274.0</v>
      </c>
    </row>
    <row r="630">
      <c r="A630" s="135">
        <v>628.0</v>
      </c>
      <c r="B630" s="135" t="s">
        <v>8482</v>
      </c>
      <c r="C630" s="135" t="s">
        <v>4362</v>
      </c>
      <c r="D630" s="135">
        <v>15.0</v>
      </c>
      <c r="E630" s="135">
        <v>40.0</v>
      </c>
      <c r="F630" s="135">
        <v>0.9</v>
      </c>
      <c r="H630" s="135" t="s">
        <v>8485</v>
      </c>
      <c r="I630" s="142">
        <v>45411.67350694445</v>
      </c>
      <c r="J630" s="135" t="s">
        <v>5002</v>
      </c>
      <c r="K630" s="135">
        <v>100.0</v>
      </c>
      <c r="L630" s="135">
        <v>40.0</v>
      </c>
      <c r="M630" s="143">
        <v>42248.0</v>
      </c>
    </row>
    <row r="631">
      <c r="A631" s="135">
        <v>629.0</v>
      </c>
      <c r="B631" s="135" t="s">
        <v>8488</v>
      </c>
      <c r="C631" s="135" t="s">
        <v>4362</v>
      </c>
      <c r="D631" s="135">
        <v>0.0</v>
      </c>
      <c r="E631" s="135">
        <v>40.0</v>
      </c>
      <c r="F631" s="135">
        <v>0.9</v>
      </c>
      <c r="H631" s="135" t="s">
        <v>4418</v>
      </c>
      <c r="I631" s="142">
        <v>45413.76615740741</v>
      </c>
      <c r="J631" s="135" t="s">
        <v>8492</v>
      </c>
      <c r="K631" s="135">
        <v>50.0</v>
      </c>
      <c r="L631" s="135">
        <v>70.0</v>
      </c>
      <c r="M631" s="143">
        <v>42354.0</v>
      </c>
    </row>
    <row r="632">
      <c r="A632" s="135">
        <v>630.0</v>
      </c>
      <c r="B632" s="135" t="s">
        <v>8495</v>
      </c>
      <c r="C632" s="135" t="s">
        <v>4362</v>
      </c>
      <c r="D632" s="135">
        <v>0.0</v>
      </c>
      <c r="E632" s="135">
        <v>40.0</v>
      </c>
      <c r="H632" s="135" t="s">
        <v>8495</v>
      </c>
      <c r="I632" s="142">
        <v>45404.99443287037</v>
      </c>
      <c r="J632" s="135" t="s">
        <v>4795</v>
      </c>
      <c r="K632" s="135">
        <v>60.0</v>
      </c>
      <c r="L632" s="135">
        <v>20.0</v>
      </c>
      <c r="M632" s="143">
        <v>42494.0</v>
      </c>
    </row>
    <row r="633">
      <c r="A633" s="135">
        <v>631.0</v>
      </c>
      <c r="B633" s="135" t="s">
        <v>8471</v>
      </c>
      <c r="C633" s="135" t="s">
        <v>4362</v>
      </c>
      <c r="D633" s="135">
        <v>0.0</v>
      </c>
      <c r="E633" s="135">
        <v>40.0</v>
      </c>
      <c r="H633" s="135" t="s">
        <v>8471</v>
      </c>
      <c r="I633" s="142">
        <v>45412.42738425926</v>
      </c>
      <c r="J633" s="135" t="s">
        <v>8181</v>
      </c>
      <c r="K633" s="135">
        <v>40.0</v>
      </c>
      <c r="L633" s="135">
        <v>10.0</v>
      </c>
      <c r="M633" s="143">
        <v>44084.0</v>
      </c>
    </row>
    <row r="634">
      <c r="A634" s="135">
        <v>632.0</v>
      </c>
      <c r="B634" s="135" t="s">
        <v>8506</v>
      </c>
      <c r="C634" s="135" t="s">
        <v>4362</v>
      </c>
      <c r="E634" s="135">
        <v>40.0</v>
      </c>
      <c r="K634" s="135">
        <v>40.0</v>
      </c>
      <c r="M634" s="143">
        <v>44761.0</v>
      </c>
    </row>
    <row r="635">
      <c r="A635" s="135">
        <v>633.0</v>
      </c>
      <c r="B635" s="135" t="s">
        <v>8509</v>
      </c>
      <c r="C635" s="135" t="s">
        <v>4362</v>
      </c>
      <c r="D635" s="135">
        <v>8.0</v>
      </c>
      <c r="E635" s="135">
        <v>40.0</v>
      </c>
      <c r="H635" s="135" t="s">
        <v>8511</v>
      </c>
      <c r="I635" s="142">
        <v>45403.72626157408</v>
      </c>
      <c r="J635" s="135" t="s">
        <v>6628</v>
      </c>
      <c r="K635" s="135">
        <v>40.0</v>
      </c>
      <c r="L635" s="135">
        <v>30.0</v>
      </c>
      <c r="M635" s="143">
        <v>44751.0</v>
      </c>
    </row>
    <row r="636">
      <c r="A636" s="135">
        <v>634.0</v>
      </c>
      <c r="B636" s="135" t="s">
        <v>8514</v>
      </c>
      <c r="C636" s="135" t="s">
        <v>4362</v>
      </c>
      <c r="D636" s="135">
        <v>0.0</v>
      </c>
      <c r="E636" s="135">
        <v>40.0</v>
      </c>
      <c r="H636" s="135" t="s">
        <v>4829</v>
      </c>
      <c r="I636" s="142">
        <v>45418.399143518516</v>
      </c>
      <c r="J636" s="135" t="s">
        <v>4674</v>
      </c>
      <c r="K636" s="135">
        <v>250.0</v>
      </c>
      <c r="L636" s="135">
        <v>150.0</v>
      </c>
      <c r="M636" s="143">
        <v>43875.0</v>
      </c>
    </row>
    <row r="637">
      <c r="A637" s="135">
        <v>635.0</v>
      </c>
      <c r="B637" s="135" t="s">
        <v>8519</v>
      </c>
      <c r="C637" s="135" t="s">
        <v>4362</v>
      </c>
      <c r="D637" s="135">
        <v>0.0</v>
      </c>
      <c r="E637" s="135">
        <v>40.0</v>
      </c>
      <c r="G637" s="135">
        <v>0.2</v>
      </c>
      <c r="H637" s="135" t="s">
        <v>6690</v>
      </c>
      <c r="I637" s="142">
        <v>45407.47211805556</v>
      </c>
      <c r="J637" s="135" t="s">
        <v>5691</v>
      </c>
      <c r="K637" s="135">
        <v>70.0</v>
      </c>
      <c r="L637" s="135">
        <v>20.0</v>
      </c>
      <c r="M637" s="143">
        <v>42268.0</v>
      </c>
    </row>
    <row r="638">
      <c r="A638" s="135">
        <v>636.0</v>
      </c>
      <c r="B638" s="135" t="s">
        <v>8526</v>
      </c>
      <c r="C638" s="135" t="s">
        <v>4362</v>
      </c>
      <c r="D638" s="135">
        <v>1.0</v>
      </c>
      <c r="E638" s="135">
        <v>40.0</v>
      </c>
      <c r="H638" s="135" t="s">
        <v>4361</v>
      </c>
      <c r="I638" s="142">
        <v>45408.859930555554</v>
      </c>
      <c r="J638" s="135" t="s">
        <v>4373</v>
      </c>
      <c r="K638" s="135">
        <v>100.0</v>
      </c>
      <c r="L638" s="135">
        <v>4600.0</v>
      </c>
      <c r="M638" s="143">
        <v>42278.0</v>
      </c>
    </row>
    <row r="639">
      <c r="A639" s="135">
        <v>637.0</v>
      </c>
      <c r="B639" s="135" t="s">
        <v>8532</v>
      </c>
      <c r="C639" s="135" t="s">
        <v>4362</v>
      </c>
      <c r="D639" s="135">
        <v>0.0</v>
      </c>
      <c r="E639" s="135">
        <v>40.0</v>
      </c>
      <c r="H639" s="135" t="s">
        <v>8535</v>
      </c>
      <c r="I639" s="142">
        <v>45416.90248842593</v>
      </c>
      <c r="J639" s="135" t="s">
        <v>6085</v>
      </c>
      <c r="K639" s="135">
        <v>50.0</v>
      </c>
      <c r="L639" s="135">
        <v>90.0</v>
      </c>
      <c r="M639" s="143">
        <v>44187.0</v>
      </c>
    </row>
    <row r="640">
      <c r="A640" s="135">
        <v>638.0</v>
      </c>
      <c r="B640" s="135" t="s">
        <v>8538</v>
      </c>
      <c r="C640" s="135" t="s">
        <v>4362</v>
      </c>
      <c r="E640" s="135">
        <v>40.0</v>
      </c>
      <c r="K640" s="135">
        <v>70.0</v>
      </c>
      <c r="M640" s="143">
        <v>45008.0</v>
      </c>
    </row>
    <row r="641">
      <c r="A641" s="135">
        <v>639.0</v>
      </c>
      <c r="B641" s="135" t="s">
        <v>8541</v>
      </c>
      <c r="C641" s="135" t="s">
        <v>4362</v>
      </c>
      <c r="D641" s="135">
        <v>0.0</v>
      </c>
      <c r="E641" s="135">
        <v>40.0</v>
      </c>
      <c r="H641" s="135" t="s">
        <v>8541</v>
      </c>
      <c r="I641" s="142">
        <v>45405.02130787037</v>
      </c>
      <c r="J641" s="135" t="s">
        <v>5002</v>
      </c>
      <c r="K641" s="135">
        <v>40.0</v>
      </c>
      <c r="L641" s="135">
        <v>20.0</v>
      </c>
      <c r="M641" s="143">
        <v>42603.0</v>
      </c>
    </row>
    <row r="642">
      <c r="A642" s="135">
        <v>640.0</v>
      </c>
      <c r="B642" s="135" t="s">
        <v>8549</v>
      </c>
      <c r="C642" s="135" t="s">
        <v>4362</v>
      </c>
      <c r="D642" s="135">
        <v>0.0</v>
      </c>
      <c r="E642" s="135">
        <v>40.0</v>
      </c>
      <c r="H642" s="135" t="s">
        <v>4932</v>
      </c>
      <c r="I642" s="142">
        <v>45406.12327546296</v>
      </c>
      <c r="J642" s="135" t="s">
        <v>4373</v>
      </c>
      <c r="K642" s="135">
        <v>80.0</v>
      </c>
      <c r="L642" s="135">
        <v>150.0</v>
      </c>
      <c r="M642" s="143">
        <v>42407.0</v>
      </c>
    </row>
    <row r="643">
      <c r="A643" s="135">
        <v>641.0</v>
      </c>
      <c r="B643" s="135" t="s">
        <v>8559</v>
      </c>
      <c r="C643" s="135" t="s">
        <v>4362</v>
      </c>
      <c r="D643" s="135">
        <v>0.0</v>
      </c>
      <c r="E643" s="135">
        <v>40.0</v>
      </c>
      <c r="H643" s="135" t="s">
        <v>5219</v>
      </c>
      <c r="I643" s="142">
        <v>45403.11195601852</v>
      </c>
      <c r="J643" s="135" t="s">
        <v>5002</v>
      </c>
      <c r="K643" s="135">
        <v>100.0</v>
      </c>
      <c r="L643" s="135">
        <v>150.0</v>
      </c>
      <c r="M643" s="143">
        <v>43622.0</v>
      </c>
    </row>
    <row r="644">
      <c r="A644" s="135">
        <v>642.0</v>
      </c>
      <c r="B644" s="135" t="s">
        <v>8565</v>
      </c>
      <c r="C644" s="135" t="s">
        <v>4362</v>
      </c>
      <c r="D644" s="135">
        <v>0.0</v>
      </c>
      <c r="E644" s="135">
        <v>40.0</v>
      </c>
      <c r="H644" s="135" t="s">
        <v>8567</v>
      </c>
      <c r="I644" s="142">
        <v>45407.18894675926</v>
      </c>
      <c r="J644" s="135" t="s">
        <v>5882</v>
      </c>
      <c r="K644" s="135">
        <v>90.0</v>
      </c>
      <c r="L644" s="135">
        <v>20.0</v>
      </c>
      <c r="M644" s="143">
        <v>43473.0</v>
      </c>
    </row>
    <row r="645">
      <c r="A645" s="135">
        <v>643.0</v>
      </c>
      <c r="B645" s="135" t="s">
        <v>8570</v>
      </c>
      <c r="C645" s="135" t="s">
        <v>4362</v>
      </c>
      <c r="D645" s="135">
        <v>1.0</v>
      </c>
      <c r="E645" s="135">
        <v>40.0</v>
      </c>
      <c r="H645" s="135" t="s">
        <v>7720</v>
      </c>
      <c r="I645" s="142">
        <v>45414.663136574076</v>
      </c>
      <c r="J645" s="135" t="s">
        <v>5155</v>
      </c>
      <c r="K645" s="135">
        <v>40.0</v>
      </c>
      <c r="L645" s="135">
        <v>800.0</v>
      </c>
      <c r="M645" s="143">
        <v>45290.0</v>
      </c>
    </row>
    <row r="646">
      <c r="A646" s="135">
        <v>644.0</v>
      </c>
      <c r="B646" s="135" t="s">
        <v>8579</v>
      </c>
      <c r="C646" s="135" t="s">
        <v>4362</v>
      </c>
      <c r="D646" s="135">
        <v>0.0</v>
      </c>
      <c r="E646" s="135">
        <v>40.0</v>
      </c>
      <c r="H646" s="135" t="s">
        <v>8579</v>
      </c>
      <c r="I646" s="142">
        <v>45401.69662037037</v>
      </c>
      <c r="J646" s="135" t="s">
        <v>4373</v>
      </c>
      <c r="K646" s="135">
        <v>90.0</v>
      </c>
      <c r="L646" s="135">
        <v>40.0</v>
      </c>
      <c r="M646" s="143">
        <v>42270.0</v>
      </c>
    </row>
    <row r="647">
      <c r="A647" s="135">
        <v>645.0</v>
      </c>
      <c r="B647" s="135" t="s">
        <v>8584</v>
      </c>
      <c r="C647" s="135" t="s">
        <v>4362</v>
      </c>
      <c r="D647" s="135">
        <v>1.0</v>
      </c>
      <c r="E647" s="135">
        <v>40.0</v>
      </c>
      <c r="F647" s="135">
        <v>0.3</v>
      </c>
      <c r="H647" s="135" t="s">
        <v>7678</v>
      </c>
      <c r="I647" s="142">
        <v>45408.87934027778</v>
      </c>
      <c r="J647" s="135" t="s">
        <v>5751</v>
      </c>
      <c r="K647" s="135">
        <v>100.0</v>
      </c>
      <c r="L647" s="135">
        <v>100.0</v>
      </c>
      <c r="M647" s="143">
        <v>43758.0</v>
      </c>
    </row>
    <row r="648">
      <c r="A648" s="135">
        <v>646.0</v>
      </c>
      <c r="B648" s="135" t="s">
        <v>8591</v>
      </c>
      <c r="C648" s="135" t="s">
        <v>4362</v>
      </c>
      <c r="D648" s="135">
        <v>0.0</v>
      </c>
      <c r="E648" s="135">
        <v>40.0</v>
      </c>
      <c r="H648" s="135" t="s">
        <v>8593</v>
      </c>
      <c r="I648" s="142">
        <v>45417.18944444445</v>
      </c>
      <c r="J648" s="135" t="s">
        <v>4373</v>
      </c>
      <c r="K648" s="135">
        <v>50.0</v>
      </c>
      <c r="L648" s="135">
        <v>0.0</v>
      </c>
      <c r="M648" s="143">
        <v>42249.0</v>
      </c>
    </row>
    <row r="649">
      <c r="A649" s="135">
        <v>647.0</v>
      </c>
      <c r="B649" s="135" t="s">
        <v>7809</v>
      </c>
      <c r="C649" s="135" t="s">
        <v>4362</v>
      </c>
      <c r="D649" s="135">
        <v>0.0</v>
      </c>
      <c r="E649" s="135">
        <v>40.0</v>
      </c>
      <c r="H649" s="135" t="s">
        <v>7809</v>
      </c>
      <c r="I649" s="142">
        <v>45413.142372685186</v>
      </c>
      <c r="J649" s="135" t="s">
        <v>4373</v>
      </c>
      <c r="K649" s="135">
        <v>100.0</v>
      </c>
      <c r="L649" s="135">
        <v>10.0</v>
      </c>
      <c r="M649" s="143">
        <v>42341.0</v>
      </c>
    </row>
    <row r="650">
      <c r="A650" s="135">
        <v>648.0</v>
      </c>
      <c r="B650" s="135" t="s">
        <v>8601</v>
      </c>
      <c r="C650" s="135" t="s">
        <v>4362</v>
      </c>
      <c r="D650" s="135">
        <v>0.0</v>
      </c>
      <c r="E650" s="135">
        <v>40.0</v>
      </c>
      <c r="H650" s="135" t="s">
        <v>8601</v>
      </c>
      <c r="I650" s="142">
        <v>45417.962326388886</v>
      </c>
      <c r="J650" s="135" t="s">
        <v>4373</v>
      </c>
      <c r="K650" s="135">
        <v>40.0</v>
      </c>
      <c r="L650" s="135">
        <v>60.0</v>
      </c>
      <c r="M650" s="143">
        <v>44765.0</v>
      </c>
    </row>
    <row r="651">
      <c r="A651" s="135">
        <v>649.0</v>
      </c>
      <c r="B651" s="135" t="s">
        <v>8608</v>
      </c>
      <c r="C651" s="135" t="s">
        <v>4362</v>
      </c>
      <c r="D651" s="135">
        <v>0.0</v>
      </c>
      <c r="E651" s="135">
        <v>40.0</v>
      </c>
      <c r="H651" s="135" t="s">
        <v>8608</v>
      </c>
      <c r="I651" s="142">
        <v>45398.69878472222</v>
      </c>
      <c r="J651" s="135" t="s">
        <v>5002</v>
      </c>
      <c r="K651" s="135">
        <v>100.0</v>
      </c>
      <c r="L651" s="135">
        <v>10.0</v>
      </c>
      <c r="M651" s="143">
        <v>44717.0</v>
      </c>
    </row>
    <row r="652">
      <c r="A652" s="135">
        <v>650.0</v>
      </c>
      <c r="B652" s="135" t="s">
        <v>8611</v>
      </c>
      <c r="C652" s="135" t="s">
        <v>4362</v>
      </c>
      <c r="D652" s="135">
        <v>0.0</v>
      </c>
      <c r="E652" s="135">
        <v>40.0</v>
      </c>
      <c r="H652" s="135" t="s">
        <v>8611</v>
      </c>
      <c r="I652" s="142">
        <v>45404.73280092593</v>
      </c>
      <c r="J652" s="135" t="s">
        <v>5882</v>
      </c>
      <c r="K652" s="135">
        <v>50.0</v>
      </c>
      <c r="L652" s="135">
        <v>10.0</v>
      </c>
      <c r="M652" s="143">
        <v>42364.0</v>
      </c>
    </row>
    <row r="653">
      <c r="A653" s="135">
        <v>651.0</v>
      </c>
      <c r="B653" s="135" t="s">
        <v>8616</v>
      </c>
      <c r="C653" s="135" t="s">
        <v>4362</v>
      </c>
      <c r="D653" s="135">
        <v>0.0</v>
      </c>
      <c r="E653" s="135">
        <v>40.0</v>
      </c>
      <c r="F653" s="135">
        <v>0.25</v>
      </c>
      <c r="H653" s="135" t="s">
        <v>4391</v>
      </c>
      <c r="I653" s="142">
        <v>45406.66244212963</v>
      </c>
      <c r="J653" s="135" t="s">
        <v>8621</v>
      </c>
      <c r="K653" s="135">
        <v>100.0</v>
      </c>
      <c r="L653" s="135">
        <v>200.0</v>
      </c>
      <c r="M653" s="143">
        <v>42249.0</v>
      </c>
    </row>
    <row r="654">
      <c r="A654" s="135">
        <v>652.0</v>
      </c>
      <c r="B654" s="135" t="s">
        <v>8624</v>
      </c>
      <c r="C654" s="135" t="s">
        <v>4362</v>
      </c>
      <c r="D654" s="135">
        <v>0.0</v>
      </c>
      <c r="E654" s="135">
        <v>40.0</v>
      </c>
      <c r="H654" s="135" t="s">
        <v>8626</v>
      </c>
      <c r="I654" s="142">
        <v>45413.82894675926</v>
      </c>
      <c r="J654" s="135" t="s">
        <v>4715</v>
      </c>
      <c r="K654" s="135">
        <v>50.0</v>
      </c>
      <c r="L654" s="135">
        <v>350.0</v>
      </c>
      <c r="M654" s="143">
        <v>44844.0</v>
      </c>
    </row>
    <row r="655">
      <c r="A655" s="135">
        <v>653.0</v>
      </c>
      <c r="B655" s="135" t="s">
        <v>8634</v>
      </c>
      <c r="C655" s="135" t="s">
        <v>4362</v>
      </c>
      <c r="D655" s="135">
        <v>0.0</v>
      </c>
      <c r="E655" s="135">
        <v>40.0</v>
      </c>
      <c r="H655" s="135" t="s">
        <v>8638</v>
      </c>
      <c r="I655" s="142">
        <v>45398.730474537035</v>
      </c>
      <c r="J655" s="135" t="s">
        <v>7913</v>
      </c>
      <c r="K655" s="135">
        <v>100.0</v>
      </c>
      <c r="L655" s="135">
        <v>60.0</v>
      </c>
      <c r="M655" s="143">
        <v>43258.0</v>
      </c>
    </row>
    <row r="656">
      <c r="A656" s="135">
        <v>654.0</v>
      </c>
      <c r="B656" s="135" t="s">
        <v>8641</v>
      </c>
      <c r="C656" s="135" t="s">
        <v>4362</v>
      </c>
      <c r="D656" s="135">
        <v>0.0</v>
      </c>
      <c r="E656" s="135">
        <v>40.0</v>
      </c>
      <c r="H656" s="135" t="s">
        <v>5931</v>
      </c>
      <c r="I656" s="142">
        <v>45404.377650462964</v>
      </c>
      <c r="K656" s="135">
        <v>90.0</v>
      </c>
      <c r="L656" s="135">
        <v>1000.0</v>
      </c>
      <c r="M656" s="143">
        <v>42257.0</v>
      </c>
    </row>
    <row r="657">
      <c r="A657" s="135">
        <v>655.0</v>
      </c>
      <c r="B657" s="135" t="s">
        <v>8653</v>
      </c>
      <c r="C657" s="135" t="s">
        <v>4362</v>
      </c>
      <c r="D657" s="135">
        <v>0.0</v>
      </c>
      <c r="E657" s="135">
        <v>40.0</v>
      </c>
      <c r="F657" s="135">
        <v>0.25</v>
      </c>
      <c r="H657" s="135" t="s">
        <v>7970</v>
      </c>
      <c r="I657" s="142">
        <v>45413.01288194444</v>
      </c>
      <c r="J657" s="135" t="s">
        <v>5882</v>
      </c>
      <c r="K657" s="135">
        <v>40.0</v>
      </c>
      <c r="L657" s="135">
        <v>150.0</v>
      </c>
      <c r="M657" s="143">
        <v>42273.0</v>
      </c>
    </row>
    <row r="658">
      <c r="A658" s="135">
        <v>656.0</v>
      </c>
      <c r="B658" s="135" t="s">
        <v>8660</v>
      </c>
      <c r="C658" s="135" t="s">
        <v>4362</v>
      </c>
      <c r="D658" s="135">
        <v>2.0</v>
      </c>
      <c r="E658" s="135">
        <v>40.0</v>
      </c>
      <c r="F658" s="135">
        <v>0.4</v>
      </c>
      <c r="H658" s="135" t="s">
        <v>4444</v>
      </c>
      <c r="I658" s="142">
        <v>45404.72148148148</v>
      </c>
      <c r="J658" s="135" t="s">
        <v>4387</v>
      </c>
      <c r="K658" s="135">
        <v>70.0</v>
      </c>
      <c r="L658" s="135">
        <v>400.0</v>
      </c>
      <c r="M658" s="143">
        <v>42750.0</v>
      </c>
    </row>
    <row r="659">
      <c r="A659" s="135">
        <v>657.0</v>
      </c>
      <c r="B659" s="135" t="s">
        <v>8666</v>
      </c>
      <c r="C659" s="135" t="s">
        <v>4362</v>
      </c>
      <c r="D659" s="135">
        <v>0.0</v>
      </c>
      <c r="E659" s="135">
        <v>40.0</v>
      </c>
      <c r="F659" s="135">
        <v>0.3</v>
      </c>
      <c r="H659" s="135" t="s">
        <v>5519</v>
      </c>
      <c r="I659" s="142">
        <v>45415.59737268519</v>
      </c>
      <c r="J659" s="135" t="s">
        <v>4880</v>
      </c>
      <c r="K659" s="135">
        <v>70.0</v>
      </c>
      <c r="L659" s="135">
        <v>300.0</v>
      </c>
      <c r="M659" s="143">
        <v>42280.0</v>
      </c>
    </row>
    <row r="660">
      <c r="A660" s="135">
        <v>658.0</v>
      </c>
      <c r="B660" s="135" t="s">
        <v>8670</v>
      </c>
      <c r="C660" s="135" t="s">
        <v>4362</v>
      </c>
      <c r="D660" s="135">
        <v>2.0</v>
      </c>
      <c r="E660" s="135">
        <v>40.0</v>
      </c>
      <c r="F660" s="135">
        <v>0.0</v>
      </c>
      <c r="H660" s="135" t="s">
        <v>8672</v>
      </c>
      <c r="I660" s="142">
        <v>45358.64020833333</v>
      </c>
      <c r="J660" s="135" t="s">
        <v>4373</v>
      </c>
      <c r="K660" s="135">
        <v>40.0</v>
      </c>
      <c r="L660" s="135">
        <v>150.0</v>
      </c>
    </row>
    <row r="661">
      <c r="A661" s="135">
        <v>659.0</v>
      </c>
      <c r="B661" s="135" t="s">
        <v>8675</v>
      </c>
      <c r="C661" s="135" t="s">
        <v>4362</v>
      </c>
      <c r="D661" s="135">
        <v>0.0</v>
      </c>
      <c r="E661" s="135">
        <v>40.0</v>
      </c>
      <c r="H661" s="135" t="s">
        <v>8675</v>
      </c>
      <c r="I661" s="142">
        <v>45395.11736111111</v>
      </c>
      <c r="J661" s="135" t="s">
        <v>4674</v>
      </c>
      <c r="K661" s="135">
        <v>80.0</v>
      </c>
      <c r="L661" s="135">
        <v>50.0</v>
      </c>
      <c r="M661" s="143">
        <v>43877.0</v>
      </c>
    </row>
    <row r="662">
      <c r="A662" s="135">
        <v>660.0</v>
      </c>
      <c r="B662" s="135" t="s">
        <v>8678</v>
      </c>
      <c r="C662" s="135" t="s">
        <v>4362</v>
      </c>
      <c r="D662" s="135">
        <v>0.0</v>
      </c>
      <c r="E662" s="135">
        <v>40.0</v>
      </c>
      <c r="F662" s="135">
        <v>0.2</v>
      </c>
      <c r="H662" s="135" t="s">
        <v>5777</v>
      </c>
      <c r="I662" s="142">
        <v>45411.412986111114</v>
      </c>
      <c r="J662" s="135" t="s">
        <v>5779</v>
      </c>
      <c r="K662" s="135">
        <v>70.0</v>
      </c>
      <c r="L662" s="135">
        <v>150.0</v>
      </c>
      <c r="M662" s="143">
        <v>42415.0</v>
      </c>
    </row>
    <row r="663">
      <c r="A663" s="135">
        <v>661.0</v>
      </c>
      <c r="B663" s="135" t="s">
        <v>8683</v>
      </c>
      <c r="C663" s="135" t="s">
        <v>4362</v>
      </c>
      <c r="D663" s="135">
        <v>0.0</v>
      </c>
      <c r="E663" s="135">
        <v>40.0</v>
      </c>
      <c r="H663" s="135" t="s">
        <v>5338</v>
      </c>
      <c r="I663" s="142">
        <v>45415.260347222225</v>
      </c>
      <c r="J663" s="135" t="s">
        <v>8685</v>
      </c>
      <c r="K663" s="135">
        <v>60.0</v>
      </c>
      <c r="L663" s="135">
        <v>300.0</v>
      </c>
      <c r="M663" s="143">
        <v>44851.0</v>
      </c>
    </row>
    <row r="664">
      <c r="A664" s="135">
        <v>662.0</v>
      </c>
      <c r="B664" s="135" t="s">
        <v>5887</v>
      </c>
      <c r="C664" s="135" t="s">
        <v>4362</v>
      </c>
      <c r="D664" s="135">
        <v>0.0</v>
      </c>
      <c r="E664" s="135">
        <v>40.0</v>
      </c>
      <c r="F664" s="135">
        <v>0.15</v>
      </c>
      <c r="H664" s="135" t="s">
        <v>5887</v>
      </c>
      <c r="I664" s="142">
        <v>45413.635879629626</v>
      </c>
      <c r="J664" s="135" t="s">
        <v>5735</v>
      </c>
      <c r="K664" s="135">
        <v>100.0</v>
      </c>
      <c r="L664" s="135">
        <v>10.0</v>
      </c>
      <c r="M664" s="143">
        <v>42343.0</v>
      </c>
    </row>
    <row r="665">
      <c r="A665" s="135">
        <v>663.0</v>
      </c>
      <c r="B665" s="135" t="s">
        <v>8690</v>
      </c>
      <c r="C665" s="135" t="s">
        <v>4362</v>
      </c>
      <c r="D665" s="135">
        <v>0.0</v>
      </c>
      <c r="E665" s="135">
        <v>40.0</v>
      </c>
      <c r="H665" s="135" t="s">
        <v>5133</v>
      </c>
      <c r="I665" s="142">
        <v>45398.631053240744</v>
      </c>
      <c r="J665" s="135" t="s">
        <v>4715</v>
      </c>
      <c r="K665" s="135">
        <v>50.0</v>
      </c>
      <c r="L665" s="135">
        <v>900.0</v>
      </c>
      <c r="M665" s="143">
        <v>44771.0</v>
      </c>
    </row>
    <row r="666">
      <c r="A666" s="135">
        <v>664.0</v>
      </c>
      <c r="B666" s="135" t="s">
        <v>8694</v>
      </c>
      <c r="C666" s="135" t="s">
        <v>4362</v>
      </c>
      <c r="D666" s="135">
        <v>0.0</v>
      </c>
      <c r="E666" s="135">
        <v>40.0</v>
      </c>
      <c r="H666" s="135" t="s">
        <v>8696</v>
      </c>
      <c r="I666" s="142">
        <v>45398.814375</v>
      </c>
      <c r="J666" s="135" t="s">
        <v>4373</v>
      </c>
      <c r="K666" s="135">
        <v>40.0</v>
      </c>
      <c r="L666" s="135">
        <v>90.0</v>
      </c>
      <c r="M666" s="143">
        <v>44760.0</v>
      </c>
    </row>
    <row r="667">
      <c r="A667" s="135">
        <v>665.0</v>
      </c>
      <c r="B667" s="135" t="s">
        <v>8699</v>
      </c>
      <c r="C667" s="135" t="s">
        <v>4362</v>
      </c>
      <c r="D667" s="135">
        <v>1.0</v>
      </c>
      <c r="E667" s="135">
        <v>40.0</v>
      </c>
      <c r="H667" s="135" t="s">
        <v>8701</v>
      </c>
      <c r="I667" s="142">
        <v>45406.02438657408</v>
      </c>
      <c r="J667" s="135" t="s">
        <v>4373</v>
      </c>
      <c r="K667" s="135">
        <v>40.0</v>
      </c>
      <c r="L667" s="135">
        <v>100.0</v>
      </c>
      <c r="M667" s="143">
        <v>44751.0</v>
      </c>
    </row>
    <row r="668">
      <c r="A668" s="135">
        <v>666.0</v>
      </c>
      <c r="B668" s="135" t="s">
        <v>8705</v>
      </c>
      <c r="C668" s="135" t="s">
        <v>4362</v>
      </c>
      <c r="D668" s="135">
        <v>2.0</v>
      </c>
      <c r="E668" s="135">
        <v>40.0</v>
      </c>
      <c r="H668" s="135" t="s">
        <v>5173</v>
      </c>
      <c r="I668" s="142">
        <v>45412.7812037037</v>
      </c>
      <c r="J668" s="135" t="s">
        <v>4373</v>
      </c>
      <c r="K668" s="135">
        <v>150.0</v>
      </c>
      <c r="L668" s="135">
        <v>1300.0</v>
      </c>
      <c r="M668" s="143">
        <v>42824.0</v>
      </c>
    </row>
    <row r="669">
      <c r="A669" s="135">
        <v>667.0</v>
      </c>
      <c r="B669" s="135" t="s">
        <v>8710</v>
      </c>
      <c r="C669" s="135" t="s">
        <v>4362</v>
      </c>
      <c r="D669" s="135">
        <v>2.0</v>
      </c>
      <c r="E669" s="135">
        <v>40.0</v>
      </c>
      <c r="F669" s="135">
        <v>0.4</v>
      </c>
      <c r="H669" s="135" t="s">
        <v>4444</v>
      </c>
      <c r="I669" s="142">
        <v>45401.533101851855</v>
      </c>
      <c r="J669" s="135" t="s">
        <v>4401</v>
      </c>
      <c r="K669" s="135">
        <v>80.0</v>
      </c>
      <c r="L669" s="135">
        <v>400.0</v>
      </c>
      <c r="M669" s="143">
        <v>42331.0</v>
      </c>
    </row>
    <row r="670">
      <c r="A670" s="135">
        <v>668.0</v>
      </c>
      <c r="B670" s="135" t="s">
        <v>8714</v>
      </c>
      <c r="C670" s="135" t="s">
        <v>4362</v>
      </c>
      <c r="D670" s="135">
        <v>0.0</v>
      </c>
      <c r="E670" s="135">
        <v>40.0</v>
      </c>
      <c r="F670" s="135">
        <v>0.06</v>
      </c>
      <c r="G670" s="135">
        <v>0.31</v>
      </c>
      <c r="H670" s="135" t="s">
        <v>8716</v>
      </c>
      <c r="I670" s="142">
        <v>45398.59402777778</v>
      </c>
      <c r="J670" s="135" t="s">
        <v>4992</v>
      </c>
      <c r="K670" s="135">
        <v>70.0</v>
      </c>
      <c r="L670" s="135">
        <v>10.0</v>
      </c>
      <c r="M670" s="143">
        <v>42262.0</v>
      </c>
    </row>
    <row r="671">
      <c r="A671" s="135">
        <v>669.0</v>
      </c>
      <c r="B671" s="135" t="s">
        <v>8721</v>
      </c>
      <c r="C671" s="135" t="s">
        <v>4362</v>
      </c>
      <c r="D671" s="135">
        <v>0.0</v>
      </c>
      <c r="E671" s="135">
        <v>40.0</v>
      </c>
      <c r="F671" s="135">
        <v>1.4</v>
      </c>
      <c r="H671" s="135" t="s">
        <v>8724</v>
      </c>
      <c r="I671" s="142">
        <v>45366.669594907406</v>
      </c>
      <c r="J671" s="135" t="s">
        <v>5155</v>
      </c>
      <c r="K671" s="135">
        <v>40.0</v>
      </c>
      <c r="L671" s="135">
        <v>10.0</v>
      </c>
      <c r="M671" s="143">
        <v>42339.0</v>
      </c>
    </row>
    <row r="672">
      <c r="A672" s="135">
        <v>670.0</v>
      </c>
      <c r="B672" s="135" t="s">
        <v>8728</v>
      </c>
      <c r="C672" s="135" t="s">
        <v>4362</v>
      </c>
      <c r="D672" s="135">
        <v>0.0</v>
      </c>
      <c r="E672" s="135">
        <v>40.0</v>
      </c>
      <c r="F672" s="135">
        <v>0.0</v>
      </c>
      <c r="H672" s="135" t="s">
        <v>6031</v>
      </c>
      <c r="I672" s="142">
        <v>45362.427766203706</v>
      </c>
      <c r="J672" s="135" t="s">
        <v>4373</v>
      </c>
      <c r="K672" s="135">
        <v>40.0</v>
      </c>
      <c r="L672" s="135">
        <v>20.0</v>
      </c>
      <c r="M672" s="143">
        <v>42430.0</v>
      </c>
    </row>
    <row r="673">
      <c r="A673" s="135">
        <v>671.0</v>
      </c>
      <c r="B673" s="135" t="s">
        <v>8735</v>
      </c>
      <c r="C673" s="135" t="s">
        <v>4362</v>
      </c>
      <c r="D673" s="135">
        <v>0.0</v>
      </c>
      <c r="E673" s="135">
        <v>40.0</v>
      </c>
      <c r="H673" s="135" t="s">
        <v>7324</v>
      </c>
      <c r="I673" s="142">
        <v>45398.12631944445</v>
      </c>
      <c r="J673" s="135" t="s">
        <v>5002</v>
      </c>
      <c r="K673" s="135">
        <v>90.0</v>
      </c>
      <c r="L673" s="135">
        <v>150.0</v>
      </c>
      <c r="M673" s="143">
        <v>42370.0</v>
      </c>
    </row>
    <row r="674">
      <c r="A674" s="135">
        <v>672.0</v>
      </c>
      <c r="B674" s="135" t="s">
        <v>8744</v>
      </c>
      <c r="C674" s="135" t="s">
        <v>4362</v>
      </c>
      <c r="D674" s="135">
        <v>0.0</v>
      </c>
      <c r="E674" s="135">
        <v>40.0</v>
      </c>
      <c r="H674" s="135" t="s">
        <v>7624</v>
      </c>
      <c r="I674" s="142">
        <v>45406.294328703705</v>
      </c>
      <c r="J674" s="135" t="s">
        <v>4992</v>
      </c>
      <c r="K674" s="135">
        <v>70.0</v>
      </c>
      <c r="L674" s="135">
        <v>20.0</v>
      </c>
      <c r="M674" s="143">
        <v>42252.0</v>
      </c>
    </row>
    <row r="675">
      <c r="A675" s="135">
        <v>673.0</v>
      </c>
      <c r="B675" s="135" t="s">
        <v>8749</v>
      </c>
      <c r="C675" s="135" t="s">
        <v>4362</v>
      </c>
      <c r="D675" s="135">
        <v>0.0</v>
      </c>
      <c r="E675" s="135">
        <v>40.0</v>
      </c>
      <c r="F675" s="135">
        <v>0.45</v>
      </c>
      <c r="H675" s="135" t="s">
        <v>4385</v>
      </c>
      <c r="I675" s="142">
        <v>45405.906539351854</v>
      </c>
      <c r="J675" s="135" t="s">
        <v>5751</v>
      </c>
      <c r="K675" s="135">
        <v>50.0</v>
      </c>
      <c r="L675" s="135">
        <v>1000.0</v>
      </c>
      <c r="M675" s="143">
        <v>42924.0</v>
      </c>
    </row>
    <row r="676">
      <c r="A676" s="135">
        <v>674.0</v>
      </c>
      <c r="B676" s="135" t="s">
        <v>8754</v>
      </c>
      <c r="C676" s="135" t="s">
        <v>4362</v>
      </c>
      <c r="D676" s="135">
        <v>0.0</v>
      </c>
      <c r="E676" s="135">
        <v>40.0</v>
      </c>
      <c r="H676" s="135" t="s">
        <v>8757</v>
      </c>
      <c r="I676" s="142">
        <v>45404.87033564815</v>
      </c>
      <c r="J676" s="135" t="s">
        <v>4715</v>
      </c>
      <c r="K676" s="135">
        <v>40.0</v>
      </c>
      <c r="L676" s="135">
        <v>1000.0</v>
      </c>
      <c r="M676" s="143">
        <v>44890.0</v>
      </c>
    </row>
    <row r="677">
      <c r="A677" s="135">
        <v>675.0</v>
      </c>
      <c r="B677" s="135" t="s">
        <v>8760</v>
      </c>
      <c r="C677" s="135" t="s">
        <v>4362</v>
      </c>
      <c r="D677" s="135">
        <v>0.0</v>
      </c>
      <c r="E677" s="135">
        <v>40.0</v>
      </c>
      <c r="H677" s="135" t="s">
        <v>8760</v>
      </c>
      <c r="I677" s="142">
        <v>45405.14748842592</v>
      </c>
      <c r="J677" s="135" t="s">
        <v>8763</v>
      </c>
      <c r="K677" s="135">
        <v>50.0</v>
      </c>
      <c r="L677" s="135">
        <v>10.0</v>
      </c>
      <c r="M677" s="143">
        <v>43740.0</v>
      </c>
    </row>
    <row r="678">
      <c r="A678" s="135">
        <v>676.0</v>
      </c>
      <c r="B678" s="135" t="s">
        <v>8765</v>
      </c>
      <c r="C678" s="135" t="s">
        <v>4362</v>
      </c>
      <c r="D678" s="135">
        <v>0.0</v>
      </c>
      <c r="E678" s="135">
        <v>40.0</v>
      </c>
      <c r="H678" s="135" t="s">
        <v>8767</v>
      </c>
      <c r="I678" s="142">
        <v>45412.51032407407</v>
      </c>
      <c r="J678" s="135" t="s">
        <v>4373</v>
      </c>
      <c r="K678" s="135">
        <v>40.0</v>
      </c>
      <c r="L678" s="135">
        <v>250.0</v>
      </c>
      <c r="M678" s="143">
        <v>44764.0</v>
      </c>
    </row>
    <row r="679">
      <c r="A679" s="135">
        <v>677.0</v>
      </c>
      <c r="B679" s="135" t="s">
        <v>8772</v>
      </c>
      <c r="C679" s="135" t="s">
        <v>4362</v>
      </c>
      <c r="D679" s="135">
        <v>0.0</v>
      </c>
      <c r="E679" s="135">
        <v>40.0</v>
      </c>
      <c r="H679" s="135" t="s">
        <v>8236</v>
      </c>
      <c r="I679" s="142">
        <v>45418.06780092593</v>
      </c>
      <c r="J679" s="135" t="s">
        <v>5002</v>
      </c>
      <c r="K679" s="135">
        <v>50.0</v>
      </c>
      <c r="L679" s="135">
        <v>50.0</v>
      </c>
      <c r="M679" s="143">
        <v>44454.0</v>
      </c>
    </row>
    <row r="680">
      <c r="A680" s="135">
        <v>678.0</v>
      </c>
      <c r="B680" s="135" t="s">
        <v>8782</v>
      </c>
      <c r="C680" s="135" t="s">
        <v>4362</v>
      </c>
      <c r="D680" s="135">
        <v>0.0</v>
      </c>
      <c r="E680" s="135">
        <v>40.0</v>
      </c>
      <c r="G680" s="135">
        <v>0.45</v>
      </c>
      <c r="H680" s="135" t="s">
        <v>8782</v>
      </c>
      <c r="I680" s="142">
        <v>45401.37849537037</v>
      </c>
      <c r="J680" s="135" t="s">
        <v>5882</v>
      </c>
      <c r="K680" s="135">
        <v>100.0</v>
      </c>
      <c r="L680" s="135">
        <v>10.0</v>
      </c>
      <c r="M680" s="143">
        <v>42390.0</v>
      </c>
    </row>
    <row r="681">
      <c r="A681" s="135">
        <v>679.0</v>
      </c>
      <c r="B681" s="135" t="s">
        <v>8793</v>
      </c>
      <c r="C681" s="135" t="s">
        <v>4362</v>
      </c>
      <c r="D681" s="135">
        <v>5.0</v>
      </c>
      <c r="E681" s="135">
        <v>40.0</v>
      </c>
      <c r="H681" s="135" t="s">
        <v>4917</v>
      </c>
      <c r="I681" s="142">
        <v>45401.555625</v>
      </c>
      <c r="J681" s="135" t="s">
        <v>4715</v>
      </c>
      <c r="K681" s="135">
        <v>50.0</v>
      </c>
      <c r="L681" s="135">
        <v>600.0</v>
      </c>
      <c r="M681" s="143">
        <v>44770.0</v>
      </c>
    </row>
    <row r="682">
      <c r="A682" s="135">
        <v>680.0</v>
      </c>
      <c r="B682" s="135" t="s">
        <v>8797</v>
      </c>
      <c r="C682" s="135" t="s">
        <v>4362</v>
      </c>
      <c r="D682" s="135">
        <v>0.0</v>
      </c>
      <c r="E682" s="135">
        <v>40.0</v>
      </c>
      <c r="H682" s="135" t="s">
        <v>8797</v>
      </c>
      <c r="I682" s="142">
        <v>45412.54224537037</v>
      </c>
      <c r="J682" s="135" t="s">
        <v>4768</v>
      </c>
      <c r="K682" s="135">
        <v>70.0</v>
      </c>
      <c r="L682" s="135">
        <v>10.0</v>
      </c>
      <c r="M682" s="143">
        <v>42863.0</v>
      </c>
    </row>
    <row r="683">
      <c r="A683" s="135">
        <v>681.0</v>
      </c>
      <c r="B683" s="135" t="s">
        <v>8801</v>
      </c>
      <c r="C683" s="135" t="s">
        <v>4362</v>
      </c>
      <c r="D683" s="135">
        <v>0.0</v>
      </c>
      <c r="E683" s="135">
        <v>40.0</v>
      </c>
      <c r="G683" s="135">
        <v>0.75</v>
      </c>
      <c r="H683" s="135" t="s">
        <v>5945</v>
      </c>
      <c r="I683" s="142">
        <v>45395.03890046296</v>
      </c>
      <c r="J683" s="135" t="s">
        <v>8621</v>
      </c>
      <c r="K683" s="135">
        <v>90.0</v>
      </c>
      <c r="L683" s="135">
        <v>40.0</v>
      </c>
      <c r="M683" s="143">
        <v>42332.0</v>
      </c>
    </row>
    <row r="684">
      <c r="A684" s="135">
        <v>682.0</v>
      </c>
      <c r="B684" s="135" t="s">
        <v>8808</v>
      </c>
      <c r="C684" s="135" t="s">
        <v>4362</v>
      </c>
      <c r="D684" s="135">
        <v>0.0</v>
      </c>
      <c r="E684" s="135">
        <v>40.0</v>
      </c>
      <c r="H684" s="135" t="s">
        <v>8810</v>
      </c>
      <c r="I684" s="142">
        <v>45405.913402777776</v>
      </c>
      <c r="J684" s="135" t="s">
        <v>8813</v>
      </c>
      <c r="K684" s="135">
        <v>150.0</v>
      </c>
      <c r="L684" s="135">
        <v>10.0</v>
      </c>
      <c r="M684" s="143">
        <v>43845.0</v>
      </c>
    </row>
    <row r="685">
      <c r="A685" s="135">
        <v>683.0</v>
      </c>
      <c r="B685" s="135" t="s">
        <v>8815</v>
      </c>
      <c r="C685" s="135" t="s">
        <v>4362</v>
      </c>
      <c r="D685" s="135">
        <v>31.0</v>
      </c>
      <c r="E685" s="135">
        <v>40.0</v>
      </c>
      <c r="H685" s="135" t="s">
        <v>8817</v>
      </c>
      <c r="I685" s="142">
        <v>45416.85144675926</v>
      </c>
      <c r="J685" s="135" t="s">
        <v>4912</v>
      </c>
      <c r="K685" s="135">
        <v>40.0</v>
      </c>
      <c r="L685" s="135">
        <v>8400.0</v>
      </c>
      <c r="M685" s="143">
        <v>43843.0</v>
      </c>
    </row>
    <row r="686">
      <c r="A686" s="135">
        <v>684.0</v>
      </c>
      <c r="B686" s="135" t="s">
        <v>8823</v>
      </c>
      <c r="C686" s="135" t="s">
        <v>4362</v>
      </c>
      <c r="D686" s="135">
        <v>0.0</v>
      </c>
      <c r="E686" s="135">
        <v>40.0</v>
      </c>
      <c r="H686" s="135" t="s">
        <v>8824</v>
      </c>
      <c r="I686" s="142">
        <v>45417.74789351852</v>
      </c>
      <c r="J686" s="135" t="s">
        <v>2362</v>
      </c>
      <c r="K686" s="135">
        <v>40.0</v>
      </c>
      <c r="L686" s="135">
        <v>500.0</v>
      </c>
      <c r="M686" s="143">
        <v>44768.0</v>
      </c>
    </row>
    <row r="687">
      <c r="A687" s="135">
        <v>685.0</v>
      </c>
      <c r="B687" s="135" t="s">
        <v>8828</v>
      </c>
      <c r="C687" s="135" t="s">
        <v>4362</v>
      </c>
      <c r="D687" s="135">
        <v>0.0</v>
      </c>
      <c r="E687" s="135">
        <v>30.0</v>
      </c>
      <c r="H687" s="135" t="s">
        <v>7324</v>
      </c>
      <c r="I687" s="142">
        <v>45411.91116898148</v>
      </c>
      <c r="J687" s="135" t="s">
        <v>4768</v>
      </c>
      <c r="K687" s="135">
        <v>70.0</v>
      </c>
      <c r="L687" s="135">
        <v>100.0</v>
      </c>
      <c r="M687" s="143">
        <v>43846.0</v>
      </c>
    </row>
    <row r="688">
      <c r="A688" s="135">
        <v>686.0</v>
      </c>
      <c r="B688" s="135" t="s">
        <v>8833</v>
      </c>
      <c r="C688" s="135" t="s">
        <v>4362</v>
      </c>
      <c r="D688" s="135">
        <v>0.0</v>
      </c>
      <c r="E688" s="135">
        <v>30.0</v>
      </c>
      <c r="H688" s="135" t="s">
        <v>5687</v>
      </c>
      <c r="I688" s="142">
        <v>45415.35486111111</v>
      </c>
      <c r="J688" s="135" t="s">
        <v>4373</v>
      </c>
      <c r="K688" s="135">
        <v>50.0</v>
      </c>
      <c r="L688" s="135">
        <v>10.0</v>
      </c>
      <c r="M688" s="143">
        <v>42280.0</v>
      </c>
    </row>
    <row r="689">
      <c r="A689" s="135">
        <v>687.0</v>
      </c>
      <c r="B689" s="135" t="s">
        <v>8838</v>
      </c>
      <c r="C689" s="135" t="s">
        <v>4362</v>
      </c>
      <c r="D689" s="135">
        <v>0.0</v>
      </c>
      <c r="E689" s="135">
        <v>30.0</v>
      </c>
      <c r="H689" s="135" t="s">
        <v>5643</v>
      </c>
      <c r="I689" s="142">
        <v>45410.86037037037</v>
      </c>
      <c r="J689" s="135" t="s">
        <v>8842</v>
      </c>
      <c r="K689" s="135">
        <v>50.0</v>
      </c>
      <c r="L689" s="135">
        <v>150.0</v>
      </c>
      <c r="M689" s="143">
        <v>43844.0</v>
      </c>
    </row>
    <row r="690">
      <c r="A690" s="135">
        <v>688.0</v>
      </c>
      <c r="B690" s="135" t="s">
        <v>8844</v>
      </c>
      <c r="C690" s="135" t="s">
        <v>4362</v>
      </c>
      <c r="D690" s="135">
        <v>0.0</v>
      </c>
      <c r="E690" s="135">
        <v>30.0</v>
      </c>
      <c r="H690" s="135" t="s">
        <v>8346</v>
      </c>
      <c r="I690" s="142">
        <v>45410.2181712963</v>
      </c>
      <c r="J690" s="135" t="s">
        <v>4715</v>
      </c>
      <c r="K690" s="135">
        <v>40.0</v>
      </c>
      <c r="L690" s="135">
        <v>10.0</v>
      </c>
      <c r="M690" s="143">
        <v>44966.0</v>
      </c>
    </row>
    <row r="691">
      <c r="A691" s="135">
        <v>689.0</v>
      </c>
      <c r="B691" s="135" t="s">
        <v>8848</v>
      </c>
      <c r="C691" s="135" t="s">
        <v>4362</v>
      </c>
      <c r="D691" s="135">
        <v>0.0</v>
      </c>
      <c r="E691" s="135">
        <v>30.0</v>
      </c>
      <c r="H691" s="135" t="s">
        <v>7324</v>
      </c>
      <c r="I691" s="142">
        <v>45400.63945601852</v>
      </c>
      <c r="J691" s="135" t="s">
        <v>5047</v>
      </c>
      <c r="K691" s="135">
        <v>80.0</v>
      </c>
      <c r="L691" s="135">
        <v>150.0</v>
      </c>
      <c r="M691" s="143">
        <v>43978.0</v>
      </c>
    </row>
    <row r="692">
      <c r="A692" s="135">
        <v>690.0</v>
      </c>
      <c r="B692" s="135" t="s">
        <v>8855</v>
      </c>
      <c r="C692" s="135" t="s">
        <v>4362</v>
      </c>
      <c r="D692" s="135">
        <v>0.0</v>
      </c>
      <c r="E692" s="135">
        <v>30.0</v>
      </c>
      <c r="G692" s="135">
        <v>0.57</v>
      </c>
      <c r="H692" s="135" t="s">
        <v>8857</v>
      </c>
      <c r="I692" s="142">
        <v>45407.262349537035</v>
      </c>
      <c r="J692" s="135" t="s">
        <v>4373</v>
      </c>
      <c r="K692" s="135">
        <v>40.0</v>
      </c>
      <c r="L692" s="135">
        <v>800.0</v>
      </c>
      <c r="M692" s="143">
        <v>42278.0</v>
      </c>
    </row>
    <row r="693">
      <c r="A693" s="135">
        <v>691.0</v>
      </c>
      <c r="B693" s="135" t="s">
        <v>8862</v>
      </c>
      <c r="C693" s="135" t="s">
        <v>4362</v>
      </c>
      <c r="D693" s="135">
        <v>1.0</v>
      </c>
      <c r="E693" s="135">
        <v>30.0</v>
      </c>
      <c r="G693" s="135">
        <v>0.26</v>
      </c>
      <c r="H693" s="135" t="s">
        <v>8865</v>
      </c>
      <c r="I693" s="142">
        <v>45402.29075231482</v>
      </c>
      <c r="J693" s="135" t="s">
        <v>5882</v>
      </c>
      <c r="K693" s="135">
        <v>50.0</v>
      </c>
      <c r="L693" s="135">
        <v>200.0</v>
      </c>
      <c r="M693" s="143">
        <v>42337.0</v>
      </c>
    </row>
    <row r="694">
      <c r="A694" s="135">
        <v>692.0</v>
      </c>
      <c r="B694" s="135" t="s">
        <v>8868</v>
      </c>
      <c r="C694" s="135" t="s">
        <v>4362</v>
      </c>
      <c r="D694" s="135">
        <v>0.0</v>
      </c>
      <c r="E694" s="135">
        <v>30.0</v>
      </c>
      <c r="H694" s="135" t="s">
        <v>8868</v>
      </c>
      <c r="I694" s="142">
        <v>45399.60488425926</v>
      </c>
      <c r="J694" s="135" t="s">
        <v>7255</v>
      </c>
      <c r="K694" s="135">
        <v>40.0</v>
      </c>
      <c r="L694" s="135">
        <v>20.0</v>
      </c>
      <c r="M694" s="143">
        <v>42275.0</v>
      </c>
    </row>
    <row r="695">
      <c r="A695" s="135">
        <v>693.0</v>
      </c>
      <c r="B695" s="135" t="s">
        <v>8873</v>
      </c>
      <c r="C695" s="135" t="s">
        <v>4362</v>
      </c>
      <c r="D695" s="135">
        <v>1.0</v>
      </c>
      <c r="E695" s="135">
        <v>30.0</v>
      </c>
      <c r="H695" s="135" t="s">
        <v>8876</v>
      </c>
      <c r="I695" s="142">
        <v>45410.91836805556</v>
      </c>
      <c r="J695" s="135" t="s">
        <v>4373</v>
      </c>
      <c r="K695" s="135">
        <v>30.0</v>
      </c>
      <c r="L695" s="135">
        <v>200.0</v>
      </c>
      <c r="M695" s="143">
        <v>44778.0</v>
      </c>
    </row>
    <row r="696">
      <c r="A696" s="135">
        <v>694.0</v>
      </c>
      <c r="B696" s="135" t="s">
        <v>8883</v>
      </c>
      <c r="C696" s="135" t="s">
        <v>4362</v>
      </c>
      <c r="D696" s="135">
        <v>12.0</v>
      </c>
      <c r="E696" s="135">
        <v>30.0</v>
      </c>
      <c r="H696" s="135" t="s">
        <v>4416</v>
      </c>
      <c r="I696" s="142">
        <v>45416.38428240741</v>
      </c>
      <c r="J696" s="135" t="s">
        <v>4373</v>
      </c>
      <c r="K696" s="135">
        <v>100.0</v>
      </c>
      <c r="L696" s="135">
        <v>4200.0</v>
      </c>
      <c r="M696" s="143">
        <v>42396.0</v>
      </c>
    </row>
    <row r="697">
      <c r="A697" s="135">
        <v>695.0</v>
      </c>
      <c r="B697" s="135" t="s">
        <v>8887</v>
      </c>
      <c r="C697" s="135" t="s">
        <v>4362</v>
      </c>
      <c r="D697" s="135">
        <v>0.0</v>
      </c>
      <c r="E697" s="135">
        <v>30.0</v>
      </c>
      <c r="F697" s="135">
        <v>0.0</v>
      </c>
      <c r="H697" s="135" t="s">
        <v>5420</v>
      </c>
      <c r="I697" s="142">
        <v>45362.54777777778</v>
      </c>
      <c r="J697" s="135" t="s">
        <v>4373</v>
      </c>
      <c r="K697" s="135">
        <v>30.0</v>
      </c>
      <c r="L697" s="135">
        <v>90.0</v>
      </c>
    </row>
    <row r="698">
      <c r="A698" s="135">
        <v>696.0</v>
      </c>
      <c r="B698" s="135" t="s">
        <v>8891</v>
      </c>
      <c r="C698" s="135" t="s">
        <v>4362</v>
      </c>
      <c r="D698" s="135">
        <v>3.0</v>
      </c>
      <c r="E698" s="135">
        <v>30.0</v>
      </c>
      <c r="H698" s="135" t="s">
        <v>4878</v>
      </c>
      <c r="I698" s="142">
        <v>45410.57332175926</v>
      </c>
      <c r="J698" s="135" t="s">
        <v>4373</v>
      </c>
      <c r="K698" s="135">
        <v>40.0</v>
      </c>
      <c r="L698" s="135">
        <v>30.0</v>
      </c>
      <c r="M698" s="143">
        <v>42598.0</v>
      </c>
    </row>
    <row r="699">
      <c r="A699" s="135">
        <v>697.0</v>
      </c>
      <c r="B699" s="135" t="s">
        <v>8900</v>
      </c>
      <c r="C699" s="135" t="s">
        <v>4362</v>
      </c>
      <c r="D699" s="135">
        <v>0.0</v>
      </c>
      <c r="E699" s="135">
        <v>30.0</v>
      </c>
      <c r="F699" s="135">
        <v>0.0</v>
      </c>
      <c r="H699" s="135" t="s">
        <v>8900</v>
      </c>
      <c r="I699" s="142">
        <v>45371.39743055555</v>
      </c>
      <c r="J699" s="135" t="s">
        <v>8904</v>
      </c>
      <c r="K699" s="135">
        <v>40.0</v>
      </c>
      <c r="L699" s="135">
        <v>0.0</v>
      </c>
      <c r="M699" s="143">
        <v>42430.0</v>
      </c>
    </row>
    <row r="700">
      <c r="A700" s="135">
        <v>698.0</v>
      </c>
      <c r="B700" s="135" t="s">
        <v>8908</v>
      </c>
      <c r="C700" s="135" t="s">
        <v>4362</v>
      </c>
      <c r="D700" s="135">
        <v>12.0</v>
      </c>
      <c r="E700" s="135">
        <v>30.0</v>
      </c>
      <c r="H700" s="135" t="s">
        <v>4664</v>
      </c>
      <c r="I700" s="142">
        <v>45405.153969907406</v>
      </c>
      <c r="J700" s="135" t="s">
        <v>5002</v>
      </c>
      <c r="K700" s="135">
        <v>60.0</v>
      </c>
      <c r="L700" s="135">
        <v>7600.0</v>
      </c>
      <c r="M700" s="143">
        <v>42294.0</v>
      </c>
    </row>
    <row r="701">
      <c r="A701" s="135">
        <v>699.0</v>
      </c>
      <c r="B701" s="135" t="s">
        <v>8915</v>
      </c>
      <c r="C701" s="135" t="s">
        <v>4362</v>
      </c>
      <c r="D701" s="135">
        <v>0.0</v>
      </c>
      <c r="E701" s="135">
        <v>30.0</v>
      </c>
      <c r="H701" s="135" t="s">
        <v>4797</v>
      </c>
      <c r="I701" s="142">
        <v>45407.63045138889</v>
      </c>
      <c r="J701" s="135" t="s">
        <v>5002</v>
      </c>
      <c r="K701" s="135">
        <v>100.0</v>
      </c>
      <c r="L701" s="135">
        <v>70.0</v>
      </c>
      <c r="M701" s="143">
        <v>43974.0</v>
      </c>
    </row>
    <row r="702">
      <c r="A702" s="135">
        <v>700.0</v>
      </c>
      <c r="B702" s="135" t="s">
        <v>8918</v>
      </c>
      <c r="C702" s="135" t="s">
        <v>4362</v>
      </c>
      <c r="D702" s="135">
        <v>1.0</v>
      </c>
      <c r="E702" s="135">
        <v>30.0</v>
      </c>
      <c r="H702" s="135" t="s">
        <v>8920</v>
      </c>
      <c r="I702" s="142">
        <v>45416.105462962965</v>
      </c>
      <c r="J702" s="135" t="s">
        <v>4715</v>
      </c>
      <c r="K702" s="135">
        <v>30.0</v>
      </c>
      <c r="L702" s="135">
        <v>0.0</v>
      </c>
      <c r="M702" s="143">
        <v>44743.0</v>
      </c>
    </row>
    <row r="703">
      <c r="A703" s="135">
        <v>701.0</v>
      </c>
      <c r="B703" s="135" t="s">
        <v>8923</v>
      </c>
      <c r="C703" s="135" t="s">
        <v>4362</v>
      </c>
      <c r="D703" s="135">
        <v>1.0</v>
      </c>
      <c r="E703" s="135">
        <v>30.0</v>
      </c>
      <c r="H703" s="135" t="s">
        <v>8923</v>
      </c>
      <c r="I703" s="142">
        <v>45397.690300925926</v>
      </c>
      <c r="J703" s="135" t="s">
        <v>4373</v>
      </c>
      <c r="K703" s="135">
        <v>30.0</v>
      </c>
      <c r="L703" s="135">
        <v>10.0</v>
      </c>
      <c r="M703" s="143">
        <v>42426.0</v>
      </c>
    </row>
    <row r="704">
      <c r="A704" s="135">
        <v>702.0</v>
      </c>
      <c r="B704" s="135" t="s">
        <v>8930</v>
      </c>
      <c r="C704" s="135" t="s">
        <v>4362</v>
      </c>
      <c r="D704" s="135">
        <v>10.0</v>
      </c>
      <c r="E704" s="135">
        <v>30.0</v>
      </c>
      <c r="H704" s="135" t="s">
        <v>4664</v>
      </c>
      <c r="I704" s="142">
        <v>45406.83733796296</v>
      </c>
      <c r="J704" s="135" t="s">
        <v>5002</v>
      </c>
      <c r="K704" s="135">
        <v>30.0</v>
      </c>
      <c r="L704" s="135">
        <v>3400.0</v>
      </c>
      <c r="M704" s="143">
        <v>44026.0</v>
      </c>
    </row>
    <row r="705">
      <c r="A705" s="135">
        <v>703.0</v>
      </c>
      <c r="B705" s="135" t="s">
        <v>8938</v>
      </c>
      <c r="C705" s="135" t="s">
        <v>4362</v>
      </c>
      <c r="D705" s="135">
        <v>0.0</v>
      </c>
      <c r="E705" s="135">
        <v>30.0</v>
      </c>
      <c r="H705" s="135" t="s">
        <v>6600</v>
      </c>
      <c r="I705" s="142">
        <v>45416.87601851852</v>
      </c>
      <c r="J705" s="135" t="s">
        <v>4401</v>
      </c>
      <c r="K705" s="135">
        <v>60.0</v>
      </c>
      <c r="L705" s="135">
        <v>100.0</v>
      </c>
      <c r="M705" s="143">
        <v>43608.0</v>
      </c>
    </row>
    <row r="706">
      <c r="A706" s="135">
        <v>704.0</v>
      </c>
      <c r="B706" s="135" t="s">
        <v>8942</v>
      </c>
      <c r="C706" s="135" t="s">
        <v>4362</v>
      </c>
      <c r="D706" s="135">
        <v>5.0</v>
      </c>
      <c r="E706" s="135">
        <v>30.0</v>
      </c>
      <c r="H706" s="135" t="s">
        <v>4664</v>
      </c>
      <c r="I706" s="142">
        <v>45407.09101851852</v>
      </c>
      <c r="J706" s="135" t="s">
        <v>7006</v>
      </c>
      <c r="K706" s="135">
        <v>40.0</v>
      </c>
      <c r="L706" s="135">
        <v>3400.0</v>
      </c>
      <c r="M706" s="143">
        <v>42624.0</v>
      </c>
    </row>
    <row r="707">
      <c r="A707" s="135">
        <v>705.0</v>
      </c>
      <c r="B707" s="135" t="s">
        <v>8948</v>
      </c>
      <c r="C707" s="135" t="s">
        <v>4362</v>
      </c>
      <c r="D707" s="135">
        <v>2.0</v>
      </c>
      <c r="E707" s="135">
        <v>30.0</v>
      </c>
      <c r="H707" s="135" t="s">
        <v>4664</v>
      </c>
      <c r="I707" s="142">
        <v>45409.889861111114</v>
      </c>
      <c r="J707" s="135" t="s">
        <v>4674</v>
      </c>
      <c r="K707" s="135">
        <v>40.0</v>
      </c>
      <c r="L707" s="135">
        <v>8000.0</v>
      </c>
      <c r="M707" s="143">
        <v>43870.0</v>
      </c>
    </row>
    <row r="708">
      <c r="A708" s="135">
        <v>706.0</v>
      </c>
      <c r="B708" s="135" t="s">
        <v>8953</v>
      </c>
      <c r="C708" s="135" t="s">
        <v>4362</v>
      </c>
      <c r="D708" s="135">
        <v>0.0</v>
      </c>
      <c r="E708" s="135">
        <v>30.0</v>
      </c>
      <c r="H708" s="135" t="s">
        <v>4682</v>
      </c>
      <c r="I708" s="142">
        <v>45408.773888888885</v>
      </c>
      <c r="J708" s="135" t="s">
        <v>4666</v>
      </c>
      <c r="K708" s="135">
        <v>40.0</v>
      </c>
      <c r="L708" s="135">
        <v>350.0</v>
      </c>
      <c r="M708" s="143">
        <v>43142.0</v>
      </c>
    </row>
    <row r="709">
      <c r="A709" s="135">
        <v>707.0</v>
      </c>
      <c r="B709" s="135" t="s">
        <v>8957</v>
      </c>
      <c r="C709" s="135" t="s">
        <v>4362</v>
      </c>
      <c r="D709" s="135">
        <v>0.0</v>
      </c>
      <c r="E709" s="135">
        <v>30.0</v>
      </c>
      <c r="H709" s="135" t="s">
        <v>8958</v>
      </c>
      <c r="I709" s="142">
        <v>45416.63296296296</v>
      </c>
      <c r="J709" s="135" t="s">
        <v>8960</v>
      </c>
      <c r="K709" s="135">
        <v>30.0</v>
      </c>
      <c r="L709" s="135">
        <v>60.0</v>
      </c>
      <c r="M709" s="143">
        <v>44794.0</v>
      </c>
    </row>
    <row r="710">
      <c r="A710" s="135">
        <v>708.0</v>
      </c>
      <c r="B710" s="135" t="s">
        <v>8962</v>
      </c>
      <c r="C710" s="135" t="s">
        <v>4362</v>
      </c>
      <c r="D710" s="135">
        <v>0.0</v>
      </c>
      <c r="E710" s="135">
        <v>30.0</v>
      </c>
      <c r="H710" s="135" t="s">
        <v>5643</v>
      </c>
      <c r="I710" s="142">
        <v>45403.47039351852</v>
      </c>
      <c r="J710" s="135" t="s">
        <v>4674</v>
      </c>
      <c r="K710" s="135">
        <v>100.0</v>
      </c>
      <c r="L710" s="135">
        <v>90.0</v>
      </c>
      <c r="M710" s="143">
        <v>42872.0</v>
      </c>
    </row>
    <row r="711">
      <c r="A711" s="135">
        <v>709.0</v>
      </c>
      <c r="B711" s="135" t="s">
        <v>8967</v>
      </c>
      <c r="C711" s="135" t="s">
        <v>4362</v>
      </c>
      <c r="D711" s="135">
        <v>0.0</v>
      </c>
      <c r="E711" s="135">
        <v>30.0</v>
      </c>
      <c r="H711" s="135" t="s">
        <v>5454</v>
      </c>
      <c r="I711" s="142">
        <v>45409.584328703706</v>
      </c>
      <c r="J711" s="135" t="s">
        <v>4715</v>
      </c>
      <c r="K711" s="135">
        <v>60.0</v>
      </c>
      <c r="L711" s="135">
        <v>100.0</v>
      </c>
      <c r="M711" s="143">
        <v>44329.0</v>
      </c>
    </row>
    <row r="712">
      <c r="A712" s="135">
        <v>710.0</v>
      </c>
      <c r="B712" s="135" t="s">
        <v>8972</v>
      </c>
      <c r="C712" s="135" t="s">
        <v>4362</v>
      </c>
      <c r="D712" s="135">
        <v>0.0</v>
      </c>
      <c r="E712" s="135">
        <v>30.0</v>
      </c>
      <c r="H712" s="135" t="s">
        <v>8638</v>
      </c>
      <c r="I712" s="142">
        <v>45407.57699074074</v>
      </c>
      <c r="J712" s="135" t="s">
        <v>8621</v>
      </c>
      <c r="K712" s="135">
        <v>100.0</v>
      </c>
      <c r="L712" s="135">
        <v>90.0</v>
      </c>
      <c r="M712" s="143">
        <v>42262.0</v>
      </c>
    </row>
    <row r="713">
      <c r="A713" s="135">
        <v>711.0</v>
      </c>
      <c r="B713" s="135" t="s">
        <v>8977</v>
      </c>
      <c r="C713" s="135" t="s">
        <v>4362</v>
      </c>
      <c r="D713" s="135">
        <v>0.0</v>
      </c>
      <c r="E713" s="135">
        <v>30.0</v>
      </c>
      <c r="F713" s="135">
        <v>0.25</v>
      </c>
      <c r="H713" s="135" t="s">
        <v>4391</v>
      </c>
      <c r="I713" s="142">
        <v>45401.53189814815</v>
      </c>
      <c r="J713" s="135" t="s">
        <v>5637</v>
      </c>
      <c r="K713" s="135">
        <v>90.0</v>
      </c>
      <c r="L713" s="135">
        <v>450.0</v>
      </c>
      <c r="M713" s="143">
        <v>42389.0</v>
      </c>
    </row>
    <row r="714">
      <c r="A714" s="135">
        <v>712.0</v>
      </c>
      <c r="B714" s="135" t="s">
        <v>8981</v>
      </c>
      <c r="C714" s="135" t="s">
        <v>4362</v>
      </c>
      <c r="D714" s="135">
        <v>0.0</v>
      </c>
      <c r="E714" s="135">
        <v>30.0</v>
      </c>
      <c r="H714" s="135" t="s">
        <v>5830</v>
      </c>
      <c r="I714" s="142">
        <v>45418.09049768518</v>
      </c>
      <c r="J714" s="135" t="s">
        <v>4880</v>
      </c>
      <c r="K714" s="135">
        <v>30.0</v>
      </c>
      <c r="L714" s="135">
        <v>50.0</v>
      </c>
      <c r="M714" s="143">
        <v>42574.0</v>
      </c>
    </row>
    <row r="715">
      <c r="A715" s="135">
        <v>713.0</v>
      </c>
      <c r="B715" s="135" t="s">
        <v>8985</v>
      </c>
      <c r="C715" s="135" t="s">
        <v>4362</v>
      </c>
      <c r="D715" s="135">
        <v>0.0</v>
      </c>
      <c r="E715" s="135">
        <v>30.0</v>
      </c>
      <c r="H715" s="135" t="s">
        <v>8986</v>
      </c>
      <c r="I715" s="142">
        <v>45407.76101851852</v>
      </c>
      <c r="J715" s="135" t="s">
        <v>4373</v>
      </c>
      <c r="K715" s="135">
        <v>30.0</v>
      </c>
      <c r="L715" s="135">
        <v>60.0</v>
      </c>
      <c r="M715" s="143">
        <v>44763.0</v>
      </c>
    </row>
    <row r="716">
      <c r="A716" s="135">
        <v>714.0</v>
      </c>
      <c r="B716" s="135" t="s">
        <v>8989</v>
      </c>
      <c r="C716" s="135" t="s">
        <v>4362</v>
      </c>
      <c r="D716" s="135">
        <v>10.0</v>
      </c>
      <c r="E716" s="135">
        <v>30.0</v>
      </c>
      <c r="H716" s="135" t="s">
        <v>5695</v>
      </c>
      <c r="I716" s="142">
        <v>45405.580555555556</v>
      </c>
      <c r="J716" s="135" t="s">
        <v>6586</v>
      </c>
      <c r="K716" s="135">
        <v>50.0</v>
      </c>
      <c r="L716" s="135">
        <v>90.0</v>
      </c>
      <c r="M716" s="143">
        <v>42612.0</v>
      </c>
    </row>
    <row r="717">
      <c r="A717" s="135">
        <v>715.0</v>
      </c>
      <c r="B717" s="135" t="s">
        <v>8996</v>
      </c>
      <c r="C717" s="135" t="s">
        <v>4362</v>
      </c>
      <c r="D717" s="135">
        <v>0.0</v>
      </c>
      <c r="E717" s="135">
        <v>30.0</v>
      </c>
      <c r="H717" s="135" t="s">
        <v>8998</v>
      </c>
      <c r="I717" s="142">
        <v>45413.167650462965</v>
      </c>
      <c r="J717" s="135" t="s">
        <v>4715</v>
      </c>
      <c r="K717" s="135">
        <v>30.0</v>
      </c>
      <c r="L717" s="135">
        <v>50.0</v>
      </c>
      <c r="M717" s="143">
        <v>45099.0</v>
      </c>
    </row>
    <row r="718">
      <c r="A718" s="135">
        <v>716.0</v>
      </c>
      <c r="B718" s="135" t="s">
        <v>9002</v>
      </c>
      <c r="C718" s="135" t="s">
        <v>4362</v>
      </c>
      <c r="D718" s="135">
        <v>0.0</v>
      </c>
      <c r="E718" s="135">
        <v>30.0</v>
      </c>
      <c r="H718" s="135" t="s">
        <v>9002</v>
      </c>
      <c r="I718" s="142">
        <v>45414.807337962964</v>
      </c>
      <c r="J718" s="135" t="s">
        <v>4373</v>
      </c>
      <c r="K718" s="135">
        <v>30.0</v>
      </c>
      <c r="L718" s="135">
        <v>20.0</v>
      </c>
      <c r="M718" s="143">
        <v>44785.0</v>
      </c>
    </row>
    <row r="719">
      <c r="A719" s="135">
        <v>717.0</v>
      </c>
      <c r="B719" s="135" t="s">
        <v>9007</v>
      </c>
      <c r="C719" s="135" t="s">
        <v>4362</v>
      </c>
      <c r="D719" s="135">
        <v>1.0</v>
      </c>
      <c r="E719" s="135">
        <v>30.0</v>
      </c>
      <c r="H719" s="135" t="s">
        <v>4361</v>
      </c>
      <c r="I719" s="142">
        <v>45404.00634259259</v>
      </c>
      <c r="J719" s="135" t="s">
        <v>4373</v>
      </c>
      <c r="K719" s="135">
        <v>30.0</v>
      </c>
      <c r="L719" s="135">
        <v>4700.0</v>
      </c>
      <c r="M719" s="143">
        <v>42380.0</v>
      </c>
    </row>
    <row r="720">
      <c r="A720" s="135">
        <v>718.0</v>
      </c>
      <c r="B720" s="135" t="s">
        <v>9014</v>
      </c>
      <c r="C720" s="135" t="s">
        <v>4362</v>
      </c>
      <c r="D720" s="135">
        <v>0.0</v>
      </c>
      <c r="E720" s="135">
        <v>30.0</v>
      </c>
      <c r="G720" s="135">
        <v>0.26</v>
      </c>
      <c r="H720" s="135" t="s">
        <v>8284</v>
      </c>
      <c r="I720" s="142">
        <v>45410.91224537037</v>
      </c>
      <c r="J720" s="135" t="s">
        <v>4373</v>
      </c>
      <c r="K720" s="135">
        <v>60.0</v>
      </c>
      <c r="L720" s="135">
        <v>60.0</v>
      </c>
      <c r="M720" s="143">
        <v>42272.0</v>
      </c>
    </row>
    <row r="721">
      <c r="A721" s="135">
        <v>719.0</v>
      </c>
      <c r="B721" s="135" t="s">
        <v>9020</v>
      </c>
      <c r="C721" s="135" t="s">
        <v>4362</v>
      </c>
      <c r="D721" s="135">
        <v>0.0</v>
      </c>
      <c r="E721" s="135">
        <v>30.0</v>
      </c>
      <c r="H721" s="135" t="s">
        <v>5239</v>
      </c>
      <c r="I721" s="142">
        <v>45413.89090277778</v>
      </c>
      <c r="J721" s="135" t="s">
        <v>4373</v>
      </c>
      <c r="K721" s="135">
        <v>60.0</v>
      </c>
      <c r="L721" s="135">
        <v>20.0</v>
      </c>
      <c r="M721" s="143">
        <v>42368.0</v>
      </c>
    </row>
    <row r="722">
      <c r="A722" s="135">
        <v>720.0</v>
      </c>
      <c r="B722" s="135" t="s">
        <v>9022</v>
      </c>
      <c r="C722" s="135" t="s">
        <v>4362</v>
      </c>
      <c r="D722" s="135">
        <v>0.0</v>
      </c>
      <c r="E722" s="135">
        <v>30.0</v>
      </c>
      <c r="H722" s="135" t="s">
        <v>9025</v>
      </c>
      <c r="I722" s="142">
        <v>45401.478993055556</v>
      </c>
      <c r="J722" s="135" t="s">
        <v>4715</v>
      </c>
      <c r="K722" s="135">
        <v>30.0</v>
      </c>
      <c r="L722" s="135">
        <v>90.0</v>
      </c>
      <c r="M722" s="143">
        <v>45067.0</v>
      </c>
    </row>
    <row r="723">
      <c r="A723" s="135">
        <v>721.0</v>
      </c>
      <c r="B723" s="135" t="s">
        <v>9028</v>
      </c>
      <c r="C723" s="135" t="s">
        <v>4362</v>
      </c>
      <c r="D723" s="135">
        <v>14.0</v>
      </c>
      <c r="E723" s="135">
        <v>30.0</v>
      </c>
      <c r="H723" s="135" t="s">
        <v>9029</v>
      </c>
      <c r="I723" s="142">
        <v>45414.86976851852</v>
      </c>
      <c r="J723" s="135" t="s">
        <v>5645</v>
      </c>
      <c r="K723" s="135">
        <v>30.0</v>
      </c>
      <c r="L723" s="135">
        <v>250.0</v>
      </c>
      <c r="M723" s="143">
        <v>42905.0</v>
      </c>
    </row>
    <row r="724">
      <c r="A724" s="135">
        <v>722.0</v>
      </c>
      <c r="B724" s="135" t="s">
        <v>9035</v>
      </c>
      <c r="C724" s="135" t="s">
        <v>4362</v>
      </c>
      <c r="D724" s="135">
        <v>0.0</v>
      </c>
      <c r="E724" s="135">
        <v>30.0</v>
      </c>
      <c r="H724" s="135" t="s">
        <v>9036</v>
      </c>
      <c r="I724" s="142">
        <v>45404.10177083333</v>
      </c>
      <c r="J724" s="135" t="s">
        <v>4674</v>
      </c>
      <c r="K724" s="135">
        <v>50.0</v>
      </c>
      <c r="L724" s="135">
        <v>20.0</v>
      </c>
      <c r="M724" s="143">
        <v>42380.0</v>
      </c>
    </row>
    <row r="725">
      <c r="A725" s="135">
        <v>723.0</v>
      </c>
      <c r="B725" s="135" t="s">
        <v>9039</v>
      </c>
      <c r="C725" s="135" t="s">
        <v>4362</v>
      </c>
      <c r="D725" s="135">
        <v>0.0</v>
      </c>
      <c r="E725" s="135">
        <v>30.0</v>
      </c>
      <c r="F725" s="135">
        <v>0.25</v>
      </c>
      <c r="H725" s="135" t="s">
        <v>4989</v>
      </c>
      <c r="I725" s="142">
        <v>45407.598020833335</v>
      </c>
      <c r="J725" s="135" t="s">
        <v>6227</v>
      </c>
      <c r="K725" s="135">
        <v>40.0</v>
      </c>
      <c r="L725" s="135">
        <v>350.0</v>
      </c>
      <c r="M725" s="143">
        <v>43348.0</v>
      </c>
    </row>
    <row r="726">
      <c r="A726" s="135">
        <v>724.0</v>
      </c>
      <c r="B726" s="135" t="s">
        <v>9049</v>
      </c>
      <c r="C726" s="135" t="s">
        <v>4362</v>
      </c>
      <c r="D726" s="135">
        <v>2.0</v>
      </c>
      <c r="E726" s="135">
        <v>30.0</v>
      </c>
      <c r="H726" s="135" t="s">
        <v>9051</v>
      </c>
      <c r="I726" s="142">
        <v>45415.62211805556</v>
      </c>
      <c r="J726" s="135" t="s">
        <v>6579</v>
      </c>
      <c r="K726" s="135">
        <v>90.0</v>
      </c>
      <c r="L726" s="135">
        <v>250.0</v>
      </c>
      <c r="M726" s="143">
        <v>42751.0</v>
      </c>
    </row>
    <row r="727">
      <c r="A727" s="135">
        <v>725.0</v>
      </c>
      <c r="B727" s="135" t="s">
        <v>9055</v>
      </c>
      <c r="C727" s="135" t="s">
        <v>4362</v>
      </c>
      <c r="D727" s="135">
        <v>0.0</v>
      </c>
      <c r="E727" s="135">
        <v>30.0</v>
      </c>
      <c r="H727" s="135" t="s">
        <v>9055</v>
      </c>
      <c r="I727" s="142">
        <v>45417.33520833333</v>
      </c>
      <c r="J727" s="135" t="s">
        <v>4715</v>
      </c>
      <c r="K727" s="135">
        <v>70.0</v>
      </c>
      <c r="L727" s="135">
        <v>0.0</v>
      </c>
      <c r="M727" s="143">
        <v>44937.0</v>
      </c>
    </row>
    <row r="728">
      <c r="A728" s="135">
        <v>726.0</v>
      </c>
      <c r="B728" s="135" t="s">
        <v>9061</v>
      </c>
      <c r="C728" s="135" t="s">
        <v>4362</v>
      </c>
      <c r="D728" s="135">
        <v>1.0</v>
      </c>
      <c r="E728" s="135">
        <v>30.0</v>
      </c>
      <c r="F728" s="135">
        <v>0.3</v>
      </c>
      <c r="G728" s="135">
        <v>0.55</v>
      </c>
      <c r="H728" s="135" t="s">
        <v>9064</v>
      </c>
      <c r="I728" s="142">
        <v>45398.76346064815</v>
      </c>
      <c r="J728" s="135" t="s">
        <v>5637</v>
      </c>
      <c r="K728" s="135">
        <v>50.0</v>
      </c>
      <c r="L728" s="135">
        <v>80.0</v>
      </c>
      <c r="M728" s="143">
        <v>42359.0</v>
      </c>
    </row>
    <row r="729">
      <c r="A729" s="135">
        <v>727.0</v>
      </c>
      <c r="B729" s="135" t="s">
        <v>9066</v>
      </c>
      <c r="C729" s="135" t="s">
        <v>4362</v>
      </c>
      <c r="D729" s="135">
        <v>0.0</v>
      </c>
      <c r="E729" s="135">
        <v>30.0</v>
      </c>
      <c r="H729" s="135" t="s">
        <v>6048</v>
      </c>
      <c r="I729" s="142">
        <v>45403.46436342593</v>
      </c>
      <c r="J729" s="135" t="s">
        <v>4373</v>
      </c>
      <c r="K729" s="135">
        <v>50.0</v>
      </c>
      <c r="L729" s="135">
        <v>70.0</v>
      </c>
      <c r="M729" s="143">
        <v>42438.0</v>
      </c>
    </row>
    <row r="730">
      <c r="A730" s="135">
        <v>728.0</v>
      </c>
      <c r="B730" s="135" t="s">
        <v>9071</v>
      </c>
      <c r="C730" s="135" t="s">
        <v>4362</v>
      </c>
      <c r="D730" s="135">
        <v>1.0</v>
      </c>
      <c r="E730" s="135">
        <v>30.0</v>
      </c>
      <c r="H730" s="135" t="s">
        <v>4664</v>
      </c>
      <c r="I730" s="142">
        <v>45407.01914351852</v>
      </c>
      <c r="J730" s="135" t="s">
        <v>4853</v>
      </c>
      <c r="K730" s="135">
        <v>50.0</v>
      </c>
      <c r="L730" s="135">
        <v>7900.0</v>
      </c>
      <c r="M730" s="143">
        <v>43896.0</v>
      </c>
    </row>
    <row r="731">
      <c r="A731" s="135">
        <v>729.0</v>
      </c>
      <c r="B731" s="135" t="s">
        <v>9075</v>
      </c>
      <c r="C731" s="135" t="s">
        <v>4362</v>
      </c>
      <c r="D731" s="135">
        <v>0.0</v>
      </c>
      <c r="E731" s="135">
        <v>30.0</v>
      </c>
      <c r="H731" s="135" t="s">
        <v>9078</v>
      </c>
      <c r="I731" s="142">
        <v>45418.20694444444</v>
      </c>
      <c r="J731" s="135" t="s">
        <v>5751</v>
      </c>
      <c r="K731" s="135">
        <v>30.0</v>
      </c>
      <c r="L731" s="135">
        <v>10.0</v>
      </c>
      <c r="M731" s="143">
        <v>42520.0</v>
      </c>
    </row>
    <row r="732">
      <c r="A732" s="135">
        <v>730.0</v>
      </c>
      <c r="B732" s="135" t="s">
        <v>9083</v>
      </c>
      <c r="C732" s="135" t="s">
        <v>4362</v>
      </c>
      <c r="E732" s="135">
        <v>30.0</v>
      </c>
      <c r="F732" s="135">
        <v>0.4</v>
      </c>
      <c r="K732" s="135">
        <v>200.0</v>
      </c>
      <c r="M732" s="143">
        <v>42251.0</v>
      </c>
    </row>
    <row r="733">
      <c r="A733" s="135">
        <v>731.0</v>
      </c>
      <c r="B733" s="135" t="s">
        <v>9085</v>
      </c>
      <c r="C733" s="135" t="s">
        <v>4362</v>
      </c>
      <c r="D733" s="135">
        <v>11.0</v>
      </c>
      <c r="E733" s="135">
        <v>30.0</v>
      </c>
      <c r="H733" s="135" t="s">
        <v>6435</v>
      </c>
      <c r="I733" s="142">
        <v>45404.44931712963</v>
      </c>
      <c r="J733" s="135" t="s">
        <v>9089</v>
      </c>
      <c r="K733" s="135">
        <v>50.0</v>
      </c>
      <c r="L733" s="135">
        <v>500.0</v>
      </c>
      <c r="M733" s="143">
        <v>42248.0</v>
      </c>
    </row>
    <row r="734">
      <c r="A734" s="135">
        <v>732.0</v>
      </c>
      <c r="B734" s="135" t="s">
        <v>9093</v>
      </c>
      <c r="C734" s="135" t="s">
        <v>4362</v>
      </c>
      <c r="D734" s="135">
        <v>16.0</v>
      </c>
      <c r="E734" s="135">
        <v>30.0</v>
      </c>
      <c r="H734" s="135" t="s">
        <v>5007</v>
      </c>
      <c r="I734" s="142">
        <v>45405.17736111111</v>
      </c>
      <c r="J734" s="135" t="s">
        <v>4912</v>
      </c>
      <c r="K734" s="135">
        <v>50.0</v>
      </c>
      <c r="L734" s="135">
        <v>3700.0</v>
      </c>
      <c r="M734" s="143">
        <v>42363.0</v>
      </c>
    </row>
    <row r="735">
      <c r="A735" s="135">
        <v>733.0</v>
      </c>
      <c r="B735" s="135" t="s">
        <v>9096</v>
      </c>
      <c r="C735" s="135" t="s">
        <v>4362</v>
      </c>
      <c r="D735" s="135">
        <v>0.0</v>
      </c>
      <c r="E735" s="135">
        <v>30.0</v>
      </c>
      <c r="H735" s="135" t="s">
        <v>9096</v>
      </c>
      <c r="I735" s="142">
        <v>45405.43711805555</v>
      </c>
      <c r="J735" s="135" t="s">
        <v>4373</v>
      </c>
      <c r="K735" s="135">
        <v>30.0</v>
      </c>
      <c r="L735" s="135">
        <v>10.0</v>
      </c>
      <c r="M735" s="143">
        <v>42389.0</v>
      </c>
    </row>
    <row r="736">
      <c r="A736" s="135">
        <v>734.0</v>
      </c>
      <c r="B736" s="135" t="s">
        <v>9101</v>
      </c>
      <c r="C736" s="135" t="s">
        <v>4362</v>
      </c>
      <c r="D736" s="135">
        <v>0.0</v>
      </c>
      <c r="E736" s="135">
        <v>30.0</v>
      </c>
      <c r="H736" s="135" t="s">
        <v>9104</v>
      </c>
      <c r="I736" s="142">
        <v>45407.48045138889</v>
      </c>
      <c r="J736" s="135" t="s">
        <v>4373</v>
      </c>
      <c r="K736" s="135">
        <v>30.0</v>
      </c>
      <c r="L736" s="135">
        <v>70.0</v>
      </c>
      <c r="M736" s="143">
        <v>44750.0</v>
      </c>
    </row>
    <row r="737">
      <c r="A737" s="135">
        <v>735.0</v>
      </c>
      <c r="B737" s="135" t="s">
        <v>9107</v>
      </c>
      <c r="C737" s="135" t="s">
        <v>4362</v>
      </c>
      <c r="D737" s="135">
        <v>1.0</v>
      </c>
      <c r="E737" s="135">
        <v>30.0</v>
      </c>
      <c r="H737" s="135" t="s">
        <v>7970</v>
      </c>
      <c r="I737" s="142">
        <v>45403.99569444444</v>
      </c>
      <c r="J737" s="135" t="s">
        <v>5047</v>
      </c>
      <c r="K737" s="135">
        <v>60.0</v>
      </c>
      <c r="L737" s="135">
        <v>150.0</v>
      </c>
      <c r="M737" s="143">
        <v>42686.0</v>
      </c>
    </row>
    <row r="738">
      <c r="A738" s="135">
        <v>736.0</v>
      </c>
      <c r="B738" s="135" t="s">
        <v>9114</v>
      </c>
      <c r="C738" s="135" t="s">
        <v>4362</v>
      </c>
      <c r="D738" s="135">
        <v>6.0</v>
      </c>
      <c r="E738" s="135">
        <v>30.0</v>
      </c>
      <c r="H738" s="135" t="s">
        <v>9116</v>
      </c>
      <c r="I738" s="142">
        <v>45407.345613425925</v>
      </c>
      <c r="J738" s="135" t="s">
        <v>2100</v>
      </c>
      <c r="K738" s="135">
        <v>40.0</v>
      </c>
      <c r="L738" s="135">
        <v>40.0</v>
      </c>
      <c r="M738" s="143">
        <v>42461.0</v>
      </c>
    </row>
    <row r="739">
      <c r="A739" s="135">
        <v>737.0</v>
      </c>
      <c r="B739" s="135" t="s">
        <v>9119</v>
      </c>
      <c r="C739" s="135" t="s">
        <v>4362</v>
      </c>
      <c r="D739" s="135">
        <v>0.0</v>
      </c>
      <c r="E739" s="135">
        <v>30.0</v>
      </c>
      <c r="H739" s="135" t="s">
        <v>6332</v>
      </c>
      <c r="I739" s="142">
        <v>45408.696921296294</v>
      </c>
      <c r="J739" s="135" t="s">
        <v>4373</v>
      </c>
      <c r="K739" s="135">
        <v>30.0</v>
      </c>
      <c r="L739" s="135">
        <v>40.0</v>
      </c>
      <c r="M739" s="143">
        <v>42633.0</v>
      </c>
    </row>
    <row r="740">
      <c r="A740" s="135">
        <v>738.0</v>
      </c>
      <c r="B740" s="135" t="s">
        <v>9125</v>
      </c>
      <c r="C740" s="135" t="s">
        <v>4362</v>
      </c>
      <c r="D740" s="135">
        <v>1.0</v>
      </c>
      <c r="E740" s="135">
        <v>30.0</v>
      </c>
      <c r="H740" s="135" t="s">
        <v>4361</v>
      </c>
      <c r="I740" s="142">
        <v>45415.12945601852</v>
      </c>
      <c r="J740" s="135" t="s">
        <v>4373</v>
      </c>
      <c r="K740" s="135">
        <v>250.0</v>
      </c>
      <c r="L740" s="135">
        <v>4600.0</v>
      </c>
      <c r="M740" s="143">
        <v>43062.0</v>
      </c>
    </row>
    <row r="741">
      <c r="A741" s="135">
        <v>739.0</v>
      </c>
      <c r="B741" s="135" t="s">
        <v>9128</v>
      </c>
      <c r="C741" s="135" t="s">
        <v>4362</v>
      </c>
      <c r="D741" s="135">
        <v>0.0</v>
      </c>
      <c r="E741" s="135">
        <v>30.0</v>
      </c>
      <c r="H741" s="135" t="s">
        <v>6941</v>
      </c>
      <c r="I741" s="142">
        <v>45406.68261574074</v>
      </c>
      <c r="J741" s="135" t="s">
        <v>4373</v>
      </c>
      <c r="K741" s="135">
        <v>40.0</v>
      </c>
      <c r="L741" s="135">
        <v>50.0</v>
      </c>
      <c r="M741" s="143">
        <v>42285.0</v>
      </c>
    </row>
    <row r="742">
      <c r="A742" s="135">
        <v>740.0</v>
      </c>
      <c r="B742" s="135" t="s">
        <v>9135</v>
      </c>
      <c r="C742" s="135" t="s">
        <v>4362</v>
      </c>
      <c r="D742" s="135">
        <v>0.0</v>
      </c>
      <c r="E742" s="135">
        <v>30.0</v>
      </c>
      <c r="H742" s="135" t="s">
        <v>8638</v>
      </c>
      <c r="I742" s="142">
        <v>45404.4053125</v>
      </c>
      <c r="J742" s="135" t="s">
        <v>7832</v>
      </c>
      <c r="K742" s="135">
        <v>100.0</v>
      </c>
      <c r="L742" s="135">
        <v>90.0</v>
      </c>
      <c r="M742" s="143">
        <v>43852.0</v>
      </c>
    </row>
    <row r="743">
      <c r="A743" s="135">
        <v>741.0</v>
      </c>
      <c r="B743" s="135" t="s">
        <v>9141</v>
      </c>
      <c r="C743" s="135" t="s">
        <v>4362</v>
      </c>
      <c r="D743" s="135">
        <v>0.0</v>
      </c>
      <c r="E743" s="135">
        <v>30.0</v>
      </c>
      <c r="H743" s="135" t="s">
        <v>9143</v>
      </c>
      <c r="I743" s="142">
        <v>45412.50467592593</v>
      </c>
      <c r="J743" s="135" t="s">
        <v>6556</v>
      </c>
      <c r="K743" s="135">
        <v>100.0</v>
      </c>
      <c r="L743" s="135">
        <v>70.0</v>
      </c>
      <c r="M743" s="143">
        <v>43943.0</v>
      </c>
    </row>
    <row r="744">
      <c r="A744" s="135">
        <v>742.0</v>
      </c>
      <c r="B744" s="135" t="s">
        <v>9146</v>
      </c>
      <c r="C744" s="135" t="s">
        <v>4362</v>
      </c>
      <c r="D744" s="135">
        <v>0.0</v>
      </c>
      <c r="E744" s="135">
        <v>30.0</v>
      </c>
      <c r="G744" s="135">
        <v>0.43</v>
      </c>
      <c r="H744" s="135" t="s">
        <v>7447</v>
      </c>
      <c r="I744" s="142">
        <v>45413.2809375</v>
      </c>
      <c r="J744" s="135" t="s">
        <v>4373</v>
      </c>
      <c r="K744" s="135">
        <v>50.0</v>
      </c>
      <c r="L744" s="135">
        <v>30.0</v>
      </c>
      <c r="M744" s="143">
        <v>42251.0</v>
      </c>
    </row>
    <row r="745">
      <c r="A745" s="135">
        <v>743.0</v>
      </c>
      <c r="B745" s="135" t="s">
        <v>9150</v>
      </c>
      <c r="C745" s="135" t="s">
        <v>4362</v>
      </c>
      <c r="D745" s="135">
        <v>0.0</v>
      </c>
      <c r="E745" s="135">
        <v>30.0</v>
      </c>
      <c r="H745" s="135" t="s">
        <v>8541</v>
      </c>
      <c r="I745" s="142">
        <v>45414.973587962966</v>
      </c>
      <c r="J745" s="135" t="s">
        <v>5002</v>
      </c>
      <c r="K745" s="135">
        <v>30.0</v>
      </c>
      <c r="L745" s="135">
        <v>20.0</v>
      </c>
      <c r="M745" s="143">
        <v>42344.0</v>
      </c>
    </row>
    <row r="746">
      <c r="A746" s="135">
        <v>744.0</v>
      </c>
      <c r="B746" s="135" t="s">
        <v>9157</v>
      </c>
      <c r="C746" s="135" t="s">
        <v>4362</v>
      </c>
      <c r="D746" s="135">
        <v>2.0</v>
      </c>
      <c r="E746" s="135">
        <v>30.0</v>
      </c>
      <c r="H746" s="135" t="s">
        <v>9159</v>
      </c>
      <c r="I746" s="142">
        <v>45414.42873842592</v>
      </c>
      <c r="J746" s="135" t="s">
        <v>9161</v>
      </c>
      <c r="K746" s="135">
        <v>40.0</v>
      </c>
      <c r="L746" s="135">
        <v>100.0</v>
      </c>
      <c r="M746" s="143">
        <v>43077.0</v>
      </c>
    </row>
    <row r="747">
      <c r="A747" s="135">
        <v>745.0</v>
      </c>
      <c r="B747" s="135" t="s">
        <v>9163</v>
      </c>
      <c r="C747" s="135" t="s">
        <v>4362</v>
      </c>
      <c r="D747" s="135">
        <v>0.0</v>
      </c>
      <c r="E747" s="135">
        <v>30.0</v>
      </c>
      <c r="H747" s="135" t="s">
        <v>9166</v>
      </c>
      <c r="I747" s="142">
        <v>45403.39693287037</v>
      </c>
      <c r="J747" s="135" t="s">
        <v>2362</v>
      </c>
      <c r="K747" s="135">
        <v>30.0</v>
      </c>
      <c r="L747" s="135">
        <v>400.0</v>
      </c>
      <c r="M747" s="143">
        <v>44752.0</v>
      </c>
    </row>
    <row r="748">
      <c r="A748" s="135">
        <v>746.0</v>
      </c>
      <c r="B748" s="135" t="s">
        <v>9169</v>
      </c>
      <c r="C748" s="135" t="s">
        <v>4362</v>
      </c>
      <c r="D748" s="135">
        <v>0.0</v>
      </c>
      <c r="E748" s="135">
        <v>30.0</v>
      </c>
      <c r="H748" s="135" t="s">
        <v>9172</v>
      </c>
      <c r="I748" s="142">
        <v>45404.619108796294</v>
      </c>
      <c r="J748" s="135" t="s">
        <v>4373</v>
      </c>
      <c r="K748" s="135">
        <v>60.0</v>
      </c>
      <c r="L748" s="135">
        <v>100.0</v>
      </c>
      <c r="M748" s="143">
        <v>43866.0</v>
      </c>
    </row>
    <row r="749">
      <c r="A749" s="135">
        <v>747.0</v>
      </c>
      <c r="B749" s="135" t="s">
        <v>9175</v>
      </c>
      <c r="C749" s="135" t="s">
        <v>4362</v>
      </c>
      <c r="D749" s="135">
        <v>1.0</v>
      </c>
      <c r="E749" s="135">
        <v>30.0</v>
      </c>
      <c r="H749" s="135" t="s">
        <v>4375</v>
      </c>
      <c r="I749" s="142">
        <v>45406.84569444445</v>
      </c>
      <c r="J749" s="135" t="s">
        <v>6085</v>
      </c>
      <c r="K749" s="135">
        <v>50.0</v>
      </c>
      <c r="L749" s="135">
        <v>700.0</v>
      </c>
      <c r="M749" s="143">
        <v>42801.0</v>
      </c>
    </row>
    <row r="750">
      <c r="A750" s="135">
        <v>748.0</v>
      </c>
      <c r="B750" s="135" t="s">
        <v>9182</v>
      </c>
      <c r="C750" s="135" t="s">
        <v>4362</v>
      </c>
      <c r="D750" s="135">
        <v>0.0</v>
      </c>
      <c r="E750" s="135">
        <v>30.0</v>
      </c>
      <c r="H750" s="135" t="s">
        <v>5981</v>
      </c>
      <c r="I750" s="142">
        <v>45403.76832175926</v>
      </c>
      <c r="J750" s="135" t="s">
        <v>8243</v>
      </c>
      <c r="K750" s="135">
        <v>70.0</v>
      </c>
      <c r="L750" s="135">
        <v>40.0</v>
      </c>
      <c r="M750" s="143">
        <v>42594.0</v>
      </c>
    </row>
    <row r="751">
      <c r="A751" s="135">
        <v>749.0</v>
      </c>
      <c r="B751" s="135" t="s">
        <v>9078</v>
      </c>
      <c r="C751" s="135" t="s">
        <v>4362</v>
      </c>
      <c r="D751" s="135">
        <v>0.0</v>
      </c>
      <c r="E751" s="135">
        <v>30.0</v>
      </c>
      <c r="H751" s="135" t="s">
        <v>9078</v>
      </c>
      <c r="I751" s="142">
        <v>45414.340092592596</v>
      </c>
      <c r="J751" s="135" t="s">
        <v>7035</v>
      </c>
      <c r="K751" s="135">
        <v>30.0</v>
      </c>
      <c r="L751" s="135">
        <v>10.0</v>
      </c>
      <c r="M751" s="143">
        <v>43590.0</v>
      </c>
    </row>
    <row r="752">
      <c r="A752" s="135">
        <v>750.0</v>
      </c>
      <c r="B752" s="135" t="s">
        <v>9193</v>
      </c>
      <c r="C752" s="135" t="s">
        <v>4362</v>
      </c>
      <c r="D752" s="135">
        <v>0.0</v>
      </c>
      <c r="E752" s="135">
        <v>30.0</v>
      </c>
      <c r="H752" s="135" t="s">
        <v>9193</v>
      </c>
      <c r="I752" s="142">
        <v>45405.75633101852</v>
      </c>
      <c r="J752" s="135" t="s">
        <v>4373</v>
      </c>
      <c r="K752" s="135">
        <v>30.0</v>
      </c>
      <c r="L752" s="135">
        <v>20.0</v>
      </c>
      <c r="M752" s="143">
        <v>44534.0</v>
      </c>
    </row>
    <row r="753">
      <c r="A753" s="135">
        <v>751.0</v>
      </c>
      <c r="B753" s="135" t="s">
        <v>9198</v>
      </c>
      <c r="C753" s="135" t="s">
        <v>4362</v>
      </c>
      <c r="D753" s="135">
        <v>0.0</v>
      </c>
      <c r="E753" s="135">
        <v>30.0</v>
      </c>
      <c r="H753" s="135" t="s">
        <v>9200</v>
      </c>
      <c r="I753" s="142">
        <v>45404.218935185185</v>
      </c>
      <c r="J753" s="135" t="s">
        <v>4715</v>
      </c>
      <c r="K753" s="135">
        <v>30.0</v>
      </c>
      <c r="L753" s="135">
        <v>200.0</v>
      </c>
      <c r="M753" s="143">
        <v>44782.0</v>
      </c>
    </row>
    <row r="754">
      <c r="A754" s="135">
        <v>752.0</v>
      </c>
      <c r="B754" s="135" t="s">
        <v>9203</v>
      </c>
      <c r="C754" s="135" t="s">
        <v>4362</v>
      </c>
      <c r="D754" s="135">
        <v>1.0</v>
      </c>
      <c r="E754" s="135">
        <v>30.0</v>
      </c>
      <c r="H754" s="135" t="s">
        <v>4361</v>
      </c>
      <c r="I754" s="142">
        <v>45405.32439814815</v>
      </c>
      <c r="J754" s="135" t="s">
        <v>5384</v>
      </c>
      <c r="K754" s="135">
        <v>150.0</v>
      </c>
      <c r="L754" s="135">
        <v>8000.0</v>
      </c>
      <c r="M754" s="143">
        <v>42283.0</v>
      </c>
    </row>
    <row r="755">
      <c r="A755" s="135">
        <v>753.0</v>
      </c>
      <c r="B755" s="135" t="s">
        <v>9208</v>
      </c>
      <c r="C755" s="135" t="s">
        <v>4362</v>
      </c>
      <c r="D755" s="135">
        <v>0.0</v>
      </c>
      <c r="E755" s="135">
        <v>30.0</v>
      </c>
      <c r="H755" s="135" t="s">
        <v>9209</v>
      </c>
      <c r="I755" s="142">
        <v>45398.809375</v>
      </c>
      <c r="J755" s="135" t="s">
        <v>4715</v>
      </c>
      <c r="K755" s="135">
        <v>30.0</v>
      </c>
      <c r="L755" s="135">
        <v>700.0</v>
      </c>
      <c r="M755" s="143">
        <v>44754.0</v>
      </c>
    </row>
    <row r="756">
      <c r="A756" s="135">
        <v>754.0</v>
      </c>
      <c r="B756" s="135" t="s">
        <v>9215</v>
      </c>
      <c r="C756" s="135" t="s">
        <v>4362</v>
      </c>
      <c r="D756" s="135">
        <v>0.0</v>
      </c>
      <c r="E756" s="135">
        <v>30.0</v>
      </c>
      <c r="H756" s="135" t="s">
        <v>9215</v>
      </c>
      <c r="I756" s="142">
        <v>45413.84359953704</v>
      </c>
      <c r="J756" s="135" t="s">
        <v>4715</v>
      </c>
      <c r="K756" s="135">
        <v>30.0</v>
      </c>
      <c r="L756" s="135">
        <v>40.0</v>
      </c>
      <c r="M756" s="143">
        <v>44751.0</v>
      </c>
    </row>
    <row r="757">
      <c r="A757" s="135">
        <v>755.0</v>
      </c>
      <c r="B757" s="135" t="s">
        <v>9221</v>
      </c>
      <c r="C757" s="135" t="s">
        <v>4362</v>
      </c>
      <c r="D757" s="135">
        <v>0.0</v>
      </c>
      <c r="E757" s="135">
        <v>30.0</v>
      </c>
      <c r="H757" s="135" t="s">
        <v>9224</v>
      </c>
      <c r="I757" s="142">
        <v>45405.81972222222</v>
      </c>
      <c r="J757" s="135" t="s">
        <v>6101</v>
      </c>
      <c r="K757" s="135">
        <v>40.0</v>
      </c>
      <c r="L757" s="135">
        <v>30.0</v>
      </c>
      <c r="M757" s="143">
        <v>42263.0</v>
      </c>
    </row>
    <row r="758">
      <c r="A758" s="135">
        <v>756.0</v>
      </c>
      <c r="B758" s="135" t="s">
        <v>9228</v>
      </c>
      <c r="C758" s="135" t="s">
        <v>4362</v>
      </c>
      <c r="D758" s="135">
        <v>1.0</v>
      </c>
      <c r="E758" s="135">
        <v>30.0</v>
      </c>
      <c r="F758" s="135">
        <v>0.7</v>
      </c>
      <c r="H758" s="135" t="s">
        <v>8416</v>
      </c>
      <c r="I758" s="142">
        <v>45413.887094907404</v>
      </c>
      <c r="J758" s="135" t="s">
        <v>5751</v>
      </c>
      <c r="K758" s="135">
        <v>50.0</v>
      </c>
      <c r="L758" s="135">
        <v>150.0</v>
      </c>
      <c r="M758" s="143">
        <v>43379.0</v>
      </c>
    </row>
    <row r="759">
      <c r="A759" s="135">
        <v>757.0</v>
      </c>
      <c r="B759" s="135" t="s">
        <v>9234</v>
      </c>
      <c r="C759" s="135" t="s">
        <v>4362</v>
      </c>
      <c r="E759" s="135">
        <v>30.0</v>
      </c>
      <c r="K759" s="135">
        <v>60.0</v>
      </c>
      <c r="M759" s="143">
        <v>42298.0</v>
      </c>
    </row>
    <row r="760">
      <c r="A760" s="135">
        <v>758.0</v>
      </c>
      <c r="B760" s="135" t="s">
        <v>9238</v>
      </c>
      <c r="C760" s="135" t="s">
        <v>4362</v>
      </c>
      <c r="D760" s="135">
        <v>0.0</v>
      </c>
      <c r="E760" s="135">
        <v>30.0</v>
      </c>
      <c r="H760" s="135" t="s">
        <v>5722</v>
      </c>
      <c r="I760" s="142">
        <v>45407.82335648148</v>
      </c>
      <c r="J760" s="135" t="s">
        <v>4373</v>
      </c>
      <c r="K760" s="135">
        <v>30.0</v>
      </c>
      <c r="L760" s="135">
        <v>100.0</v>
      </c>
      <c r="M760" s="143">
        <v>42847.0</v>
      </c>
    </row>
    <row r="761">
      <c r="A761" s="135">
        <v>759.0</v>
      </c>
      <c r="B761" s="135" t="s">
        <v>9243</v>
      </c>
      <c r="C761" s="135" t="s">
        <v>4362</v>
      </c>
      <c r="D761" s="135">
        <v>0.0</v>
      </c>
      <c r="E761" s="135">
        <v>30.0</v>
      </c>
      <c r="F761" s="135">
        <v>0.25</v>
      </c>
      <c r="H761" s="135" t="s">
        <v>9248</v>
      </c>
      <c r="I761" s="142">
        <v>45412.71145833333</v>
      </c>
      <c r="J761" s="135" t="s">
        <v>4395</v>
      </c>
      <c r="K761" s="135">
        <v>700.0</v>
      </c>
      <c r="L761" s="135">
        <v>50.0</v>
      </c>
      <c r="M761" s="143">
        <v>42454.0</v>
      </c>
    </row>
    <row r="762">
      <c r="A762" s="135">
        <v>760.0</v>
      </c>
      <c r="B762" s="135" t="s">
        <v>9253</v>
      </c>
      <c r="C762" s="135" t="s">
        <v>4362</v>
      </c>
      <c r="D762" s="135">
        <v>3.0</v>
      </c>
      <c r="E762" s="135">
        <v>30.0</v>
      </c>
      <c r="H762" s="135" t="s">
        <v>9255</v>
      </c>
      <c r="I762" s="142">
        <v>45405.7028587963</v>
      </c>
      <c r="J762" s="135" t="s">
        <v>9258</v>
      </c>
      <c r="K762" s="135">
        <v>30.0</v>
      </c>
      <c r="L762" s="135">
        <v>20.0</v>
      </c>
      <c r="M762" s="143">
        <v>44472.0</v>
      </c>
    </row>
    <row r="763">
      <c r="A763" s="135">
        <v>761.0</v>
      </c>
      <c r="B763" s="135" t="s">
        <v>9260</v>
      </c>
      <c r="C763" s="135" t="s">
        <v>4362</v>
      </c>
      <c r="D763" s="135">
        <v>0.0</v>
      </c>
      <c r="E763" s="135">
        <v>30.0</v>
      </c>
      <c r="H763" s="135" t="s">
        <v>9261</v>
      </c>
      <c r="I763" s="142">
        <v>45395.056296296294</v>
      </c>
      <c r="J763" s="135" t="s">
        <v>4880</v>
      </c>
      <c r="K763" s="135">
        <v>30.0</v>
      </c>
      <c r="L763" s="135">
        <v>10.0</v>
      </c>
      <c r="M763" s="143">
        <v>43965.0</v>
      </c>
    </row>
    <row r="764">
      <c r="A764" s="135">
        <v>762.0</v>
      </c>
      <c r="B764" s="135" t="s">
        <v>9264</v>
      </c>
      <c r="C764" s="135" t="s">
        <v>4362</v>
      </c>
      <c r="D764" s="135">
        <v>0.0</v>
      </c>
      <c r="E764" s="135">
        <v>30.0</v>
      </c>
      <c r="H764" s="135" t="s">
        <v>9265</v>
      </c>
      <c r="I764" s="142">
        <v>45403.80056712963</v>
      </c>
      <c r="J764" s="135" t="s">
        <v>8181</v>
      </c>
      <c r="K764" s="135">
        <v>30.0</v>
      </c>
      <c r="L764" s="135">
        <v>10.0</v>
      </c>
      <c r="M764" s="143">
        <v>43859.0</v>
      </c>
    </row>
    <row r="765">
      <c r="A765" s="135">
        <v>763.0</v>
      </c>
      <c r="B765" s="135" t="s">
        <v>9272</v>
      </c>
      <c r="C765" s="135" t="s">
        <v>4362</v>
      </c>
      <c r="D765" s="135">
        <v>0.0</v>
      </c>
      <c r="E765" s="135">
        <v>30.0</v>
      </c>
      <c r="H765" s="135" t="s">
        <v>9274</v>
      </c>
      <c r="I765" s="142">
        <v>45415.761608796296</v>
      </c>
      <c r="J765" s="135" t="s">
        <v>4373</v>
      </c>
      <c r="K765" s="135">
        <v>40.0</v>
      </c>
      <c r="L765" s="135">
        <v>400.0</v>
      </c>
      <c r="M765" s="143">
        <v>45288.0</v>
      </c>
    </row>
    <row r="766">
      <c r="A766" s="135">
        <v>764.0</v>
      </c>
      <c r="B766" s="135" t="s">
        <v>9276</v>
      </c>
      <c r="C766" s="135" t="s">
        <v>4362</v>
      </c>
      <c r="D766" s="135">
        <v>1.0</v>
      </c>
      <c r="E766" s="135">
        <v>30.0</v>
      </c>
      <c r="H766" s="135" t="s">
        <v>5173</v>
      </c>
      <c r="I766" s="142">
        <v>45407.415868055556</v>
      </c>
      <c r="J766" s="135" t="s">
        <v>5002</v>
      </c>
      <c r="K766" s="135">
        <v>50.0</v>
      </c>
      <c r="L766" s="135">
        <v>1200.0</v>
      </c>
      <c r="M766" s="143">
        <v>43269.0</v>
      </c>
    </row>
    <row r="767">
      <c r="A767" s="135">
        <v>765.0</v>
      </c>
      <c r="B767" s="135" t="s">
        <v>9280</v>
      </c>
      <c r="C767" s="135" t="s">
        <v>4362</v>
      </c>
      <c r="D767" s="135">
        <v>2.0</v>
      </c>
      <c r="E767" s="135">
        <v>30.0</v>
      </c>
      <c r="H767" s="135" t="s">
        <v>4924</v>
      </c>
      <c r="I767" s="142">
        <v>45410.04488425926</v>
      </c>
      <c r="J767" s="135" t="s">
        <v>7255</v>
      </c>
      <c r="K767" s="135">
        <v>30.0</v>
      </c>
      <c r="L767" s="135">
        <v>200.0</v>
      </c>
      <c r="M767" s="143">
        <v>43924.0</v>
      </c>
    </row>
    <row r="768">
      <c r="A768" s="135">
        <v>766.0</v>
      </c>
      <c r="B768" s="135" t="s">
        <v>9287</v>
      </c>
      <c r="C768" s="135" t="s">
        <v>4362</v>
      </c>
      <c r="D768" s="135">
        <v>0.0</v>
      </c>
      <c r="E768" s="135">
        <v>30.0</v>
      </c>
      <c r="F768" s="135">
        <v>0.25</v>
      </c>
      <c r="H768" s="135" t="s">
        <v>5981</v>
      </c>
      <c r="I768" s="142">
        <v>45416.30554398148</v>
      </c>
      <c r="J768" s="135" t="s">
        <v>9290</v>
      </c>
      <c r="K768" s="135">
        <v>70.0</v>
      </c>
      <c r="L768" s="135">
        <v>50.0</v>
      </c>
      <c r="M768" s="143">
        <v>43033.0</v>
      </c>
    </row>
    <row r="769">
      <c r="A769" s="135">
        <v>767.0</v>
      </c>
      <c r="B769" s="135" t="s">
        <v>9294</v>
      </c>
      <c r="C769" s="135" t="s">
        <v>4362</v>
      </c>
      <c r="D769" s="135">
        <v>0.0</v>
      </c>
      <c r="E769" s="135">
        <v>30.0</v>
      </c>
      <c r="F769" s="135">
        <v>0.0</v>
      </c>
      <c r="H769" s="135" t="s">
        <v>9297</v>
      </c>
      <c r="I769" s="142">
        <v>45361.045277777775</v>
      </c>
      <c r="J769" s="135" t="s">
        <v>4373</v>
      </c>
      <c r="K769" s="135">
        <v>30.0</v>
      </c>
      <c r="L769" s="135">
        <v>30.0</v>
      </c>
      <c r="M769" s="143">
        <v>42278.0</v>
      </c>
    </row>
    <row r="770">
      <c r="A770" s="135">
        <v>768.0</v>
      </c>
      <c r="B770" s="135" t="s">
        <v>9300</v>
      </c>
      <c r="C770" s="135" t="s">
        <v>4362</v>
      </c>
      <c r="D770" s="135">
        <v>0.0</v>
      </c>
      <c r="E770" s="135">
        <v>30.0</v>
      </c>
      <c r="H770" s="135" t="s">
        <v>9302</v>
      </c>
      <c r="I770" s="142">
        <v>45407.52556712963</v>
      </c>
      <c r="J770" s="135" t="s">
        <v>905</v>
      </c>
      <c r="K770" s="135">
        <v>50.0</v>
      </c>
      <c r="L770" s="135">
        <v>0.0</v>
      </c>
      <c r="M770" s="143">
        <v>44900.0</v>
      </c>
    </row>
    <row r="771">
      <c r="A771" s="135">
        <v>769.0</v>
      </c>
      <c r="B771" s="135" t="s">
        <v>9305</v>
      </c>
      <c r="C771" s="135" t="s">
        <v>4362</v>
      </c>
      <c r="D771" s="135">
        <v>0.0</v>
      </c>
      <c r="E771" s="135">
        <v>30.0</v>
      </c>
      <c r="F771" s="135">
        <v>0.15</v>
      </c>
      <c r="G771" s="135">
        <v>0.34</v>
      </c>
      <c r="H771" s="135" t="s">
        <v>5887</v>
      </c>
      <c r="I771" s="142">
        <v>45408.172789351855</v>
      </c>
      <c r="J771" s="135" t="s">
        <v>4795</v>
      </c>
      <c r="K771" s="135">
        <v>100.0</v>
      </c>
      <c r="L771" s="135">
        <v>10.0</v>
      </c>
      <c r="M771" s="143">
        <v>42361.0</v>
      </c>
    </row>
    <row r="772">
      <c r="A772" s="135">
        <v>770.0</v>
      </c>
      <c r="B772" s="135" t="s">
        <v>9309</v>
      </c>
      <c r="C772" s="135" t="s">
        <v>4362</v>
      </c>
      <c r="D772" s="135">
        <v>0.0</v>
      </c>
      <c r="E772" s="135">
        <v>30.0</v>
      </c>
      <c r="H772" s="135" t="s">
        <v>8313</v>
      </c>
      <c r="I772" s="142">
        <v>45403.48719907407</v>
      </c>
      <c r="J772" s="135" t="s">
        <v>9313</v>
      </c>
      <c r="K772" s="135">
        <v>30.0</v>
      </c>
      <c r="L772" s="135">
        <v>50.0</v>
      </c>
      <c r="M772" s="143">
        <v>45232.0</v>
      </c>
    </row>
    <row r="773">
      <c r="A773" s="135">
        <v>771.0</v>
      </c>
      <c r="B773" s="135" t="s">
        <v>9318</v>
      </c>
      <c r="C773" s="135" t="s">
        <v>4362</v>
      </c>
      <c r="D773" s="135">
        <v>0.0</v>
      </c>
      <c r="E773" s="135">
        <v>30.0</v>
      </c>
      <c r="H773" s="135" t="s">
        <v>5040</v>
      </c>
      <c r="I773" s="142">
        <v>45412.37113425926</v>
      </c>
      <c r="J773" s="135" t="s">
        <v>4880</v>
      </c>
      <c r="K773" s="135">
        <v>40.0</v>
      </c>
      <c r="L773" s="135">
        <v>500.0</v>
      </c>
      <c r="M773" s="143">
        <v>43877.0</v>
      </c>
    </row>
    <row r="774">
      <c r="A774" s="135">
        <v>772.0</v>
      </c>
      <c r="B774" s="135" t="s">
        <v>9322</v>
      </c>
      <c r="C774" s="135" t="s">
        <v>4362</v>
      </c>
      <c r="D774" s="135">
        <v>3.0</v>
      </c>
      <c r="E774" s="135">
        <v>30.0</v>
      </c>
      <c r="H774" s="135" t="s">
        <v>4664</v>
      </c>
      <c r="I774" s="142">
        <v>45409.833125</v>
      </c>
      <c r="J774" s="135" t="s">
        <v>5047</v>
      </c>
      <c r="K774" s="135">
        <v>30.0</v>
      </c>
      <c r="L774" s="135">
        <v>1700.0</v>
      </c>
      <c r="M774" s="143">
        <v>43963.0</v>
      </c>
    </row>
    <row r="775">
      <c r="A775" s="135">
        <v>773.0</v>
      </c>
      <c r="B775" s="135" t="s">
        <v>9327</v>
      </c>
      <c r="C775" s="135" t="s">
        <v>4362</v>
      </c>
      <c r="D775" s="135">
        <v>0.0</v>
      </c>
      <c r="E775" s="135">
        <v>30.0</v>
      </c>
      <c r="H775" s="135" t="s">
        <v>5074</v>
      </c>
      <c r="I775" s="142">
        <v>45414.62125</v>
      </c>
      <c r="J775" s="135" t="s">
        <v>4373</v>
      </c>
      <c r="K775" s="135">
        <v>60.0</v>
      </c>
      <c r="L775" s="135">
        <v>20.0</v>
      </c>
      <c r="M775" s="143">
        <v>42264.0</v>
      </c>
    </row>
    <row r="776">
      <c r="A776" s="135">
        <v>774.0</v>
      </c>
      <c r="B776" s="135" t="s">
        <v>9331</v>
      </c>
      <c r="C776" s="135" t="s">
        <v>4362</v>
      </c>
      <c r="D776" s="135">
        <v>6.0</v>
      </c>
      <c r="E776" s="135">
        <v>30.0</v>
      </c>
      <c r="H776" s="135" t="s">
        <v>9331</v>
      </c>
      <c r="I776" s="142">
        <v>45404.28103009259</v>
      </c>
      <c r="J776" s="135" t="s">
        <v>2100</v>
      </c>
      <c r="K776" s="135">
        <v>40.0</v>
      </c>
      <c r="L776" s="135">
        <v>10.0</v>
      </c>
      <c r="M776" s="143">
        <v>44312.0</v>
      </c>
    </row>
    <row r="777">
      <c r="A777" s="135">
        <v>775.0</v>
      </c>
      <c r="B777" s="135" t="s">
        <v>9334</v>
      </c>
      <c r="C777" s="135" t="s">
        <v>4362</v>
      </c>
      <c r="D777" s="135">
        <v>2.0</v>
      </c>
      <c r="E777" s="135">
        <v>30.0</v>
      </c>
      <c r="F777" s="135">
        <v>0.25</v>
      </c>
      <c r="H777" s="135" t="s">
        <v>9337</v>
      </c>
      <c r="I777" s="142">
        <v>45396.09954861111</v>
      </c>
      <c r="J777" s="135" t="s">
        <v>4445</v>
      </c>
      <c r="K777" s="135">
        <v>60.0</v>
      </c>
      <c r="L777" s="135">
        <v>70.0</v>
      </c>
      <c r="M777" s="143">
        <v>42340.0</v>
      </c>
    </row>
    <row r="778">
      <c r="A778" s="135">
        <v>776.0</v>
      </c>
      <c r="B778" s="135" t="s">
        <v>9342</v>
      </c>
      <c r="C778" s="135" t="s">
        <v>4362</v>
      </c>
      <c r="D778" s="135">
        <v>0.0</v>
      </c>
      <c r="E778" s="135">
        <v>30.0</v>
      </c>
      <c r="H778" s="135" t="s">
        <v>9342</v>
      </c>
      <c r="I778" s="142">
        <v>45397.60486111111</v>
      </c>
      <c r="J778" s="135" t="s">
        <v>4373</v>
      </c>
      <c r="K778" s="135">
        <v>60.0</v>
      </c>
      <c r="L778" s="135">
        <v>10.0</v>
      </c>
      <c r="M778" s="143">
        <v>43840.0</v>
      </c>
    </row>
    <row r="779">
      <c r="A779" s="135">
        <v>777.0</v>
      </c>
      <c r="B779" s="135" t="s">
        <v>9349</v>
      </c>
      <c r="C779" s="135" t="s">
        <v>4362</v>
      </c>
      <c r="D779" s="135">
        <v>2.0</v>
      </c>
      <c r="E779" s="135">
        <v>30.0</v>
      </c>
      <c r="H779" s="135" t="s">
        <v>9350</v>
      </c>
      <c r="I779" s="142">
        <v>45414.724375</v>
      </c>
      <c r="J779" s="135" t="s">
        <v>9353</v>
      </c>
      <c r="K779" s="135">
        <v>40.0</v>
      </c>
      <c r="L779" s="135">
        <v>40.0</v>
      </c>
      <c r="M779" s="143">
        <v>42402.0</v>
      </c>
    </row>
    <row r="780">
      <c r="A780" s="135">
        <v>778.0</v>
      </c>
      <c r="B780" s="135" t="s">
        <v>9356</v>
      </c>
      <c r="C780" s="135" t="s">
        <v>4362</v>
      </c>
      <c r="D780" s="135">
        <v>0.0</v>
      </c>
      <c r="E780" s="135">
        <v>30.0</v>
      </c>
      <c r="F780" s="135">
        <v>0.25</v>
      </c>
      <c r="H780" s="135" t="s">
        <v>4391</v>
      </c>
      <c r="I780" s="142">
        <v>45402.359293981484</v>
      </c>
      <c r="J780" s="135" t="s">
        <v>5920</v>
      </c>
      <c r="K780" s="135">
        <v>70.0</v>
      </c>
      <c r="L780" s="135">
        <v>450.0</v>
      </c>
      <c r="M780" s="143">
        <v>42290.0</v>
      </c>
    </row>
    <row r="781">
      <c r="A781" s="135">
        <v>779.0</v>
      </c>
      <c r="B781" s="135" t="s">
        <v>9361</v>
      </c>
      <c r="C781" s="135" t="s">
        <v>4362</v>
      </c>
      <c r="D781" s="135">
        <v>0.0</v>
      </c>
      <c r="E781" s="135">
        <v>30.0</v>
      </c>
      <c r="H781" s="135" t="s">
        <v>9364</v>
      </c>
      <c r="I781" s="142">
        <v>45402.97121527778</v>
      </c>
      <c r="J781" s="135" t="s">
        <v>4373</v>
      </c>
      <c r="K781" s="135">
        <v>30.0</v>
      </c>
      <c r="L781" s="135">
        <v>150.0</v>
      </c>
      <c r="M781" s="143">
        <v>44768.0</v>
      </c>
    </row>
    <row r="782">
      <c r="A782" s="135">
        <v>780.0</v>
      </c>
      <c r="B782" s="135" t="s">
        <v>9368</v>
      </c>
      <c r="C782" s="135" t="s">
        <v>4362</v>
      </c>
      <c r="D782" s="135">
        <v>0.0</v>
      </c>
      <c r="E782" s="135">
        <v>30.0</v>
      </c>
      <c r="G782" s="135">
        <v>0.35</v>
      </c>
      <c r="H782" s="135" t="s">
        <v>9372</v>
      </c>
      <c r="I782" s="142">
        <v>45410.49349537037</v>
      </c>
      <c r="J782" s="135" t="s">
        <v>9374</v>
      </c>
      <c r="K782" s="135">
        <v>80.0</v>
      </c>
      <c r="L782" s="135">
        <v>10.0</v>
      </c>
      <c r="M782" s="143">
        <v>42305.0</v>
      </c>
    </row>
    <row r="783">
      <c r="A783" s="135">
        <v>781.0</v>
      </c>
      <c r="B783" s="135" t="s">
        <v>9376</v>
      </c>
      <c r="C783" s="135" t="s">
        <v>4362</v>
      </c>
      <c r="D783" s="135">
        <v>0.0</v>
      </c>
      <c r="E783" s="135">
        <v>30.0</v>
      </c>
      <c r="H783" s="135" t="s">
        <v>9376</v>
      </c>
      <c r="I783" s="142">
        <v>45406.742106481484</v>
      </c>
      <c r="J783" s="135" t="s">
        <v>5002</v>
      </c>
      <c r="K783" s="135">
        <v>40.0</v>
      </c>
      <c r="L783" s="135">
        <v>20.0</v>
      </c>
      <c r="M783" s="143">
        <v>44521.0</v>
      </c>
    </row>
    <row r="784">
      <c r="A784" s="135">
        <v>782.0</v>
      </c>
      <c r="B784" s="135" t="s">
        <v>9380</v>
      </c>
      <c r="C784" s="135" t="s">
        <v>4362</v>
      </c>
      <c r="D784" s="135">
        <v>5.0</v>
      </c>
      <c r="E784" s="135">
        <v>30.0</v>
      </c>
      <c r="H784" s="135" t="s">
        <v>4664</v>
      </c>
      <c r="I784" s="142">
        <v>45407.003171296295</v>
      </c>
      <c r="J784" s="135" t="s">
        <v>4768</v>
      </c>
      <c r="K784" s="135">
        <v>350.0</v>
      </c>
      <c r="L784" s="135">
        <v>7900.0</v>
      </c>
      <c r="M784" s="143">
        <v>44168.0</v>
      </c>
    </row>
    <row r="785">
      <c r="A785" s="135">
        <v>783.0</v>
      </c>
      <c r="B785" s="135" t="s">
        <v>9385</v>
      </c>
      <c r="C785" s="135" t="s">
        <v>4362</v>
      </c>
      <c r="D785" s="135">
        <v>0.0</v>
      </c>
      <c r="E785" s="135">
        <v>30.0</v>
      </c>
      <c r="H785" s="135" t="s">
        <v>9387</v>
      </c>
      <c r="I785" s="142">
        <v>45417.060162037036</v>
      </c>
      <c r="J785" s="135" t="s">
        <v>4373</v>
      </c>
      <c r="K785" s="135">
        <v>30.0</v>
      </c>
      <c r="L785" s="135">
        <v>100.0</v>
      </c>
      <c r="M785" s="143">
        <v>44757.0</v>
      </c>
    </row>
    <row r="786">
      <c r="A786" s="135">
        <v>784.0</v>
      </c>
      <c r="B786" s="135" t="s">
        <v>9390</v>
      </c>
      <c r="C786" s="135" t="s">
        <v>4362</v>
      </c>
      <c r="D786" s="135">
        <v>5.0</v>
      </c>
      <c r="E786" s="135">
        <v>30.0</v>
      </c>
      <c r="H786" s="135" t="s">
        <v>8190</v>
      </c>
      <c r="I786" s="142">
        <v>45407.60585648148</v>
      </c>
      <c r="J786" s="135" t="s">
        <v>4373</v>
      </c>
      <c r="K786" s="135">
        <v>90.0</v>
      </c>
      <c r="L786" s="135">
        <v>80.0</v>
      </c>
      <c r="M786" s="143">
        <v>44244.0</v>
      </c>
    </row>
    <row r="787">
      <c r="A787" s="135">
        <v>785.0</v>
      </c>
      <c r="B787" s="135" t="s">
        <v>9393</v>
      </c>
      <c r="C787" s="135" t="s">
        <v>4362</v>
      </c>
      <c r="D787" s="135">
        <v>0.0</v>
      </c>
      <c r="E787" s="135">
        <v>30.0</v>
      </c>
      <c r="H787" s="135" t="s">
        <v>9393</v>
      </c>
      <c r="I787" s="142">
        <v>45407.76064814815</v>
      </c>
      <c r="J787" s="135" t="s">
        <v>5002</v>
      </c>
      <c r="K787" s="135">
        <v>30.0</v>
      </c>
      <c r="L787" s="135">
        <v>10.0</v>
      </c>
      <c r="M787" s="143">
        <v>42410.0</v>
      </c>
    </row>
    <row r="788">
      <c r="A788" s="135">
        <v>786.0</v>
      </c>
      <c r="B788" s="135" t="s">
        <v>9398</v>
      </c>
      <c r="C788" s="135" t="s">
        <v>4362</v>
      </c>
      <c r="D788" s="135">
        <v>0.0</v>
      </c>
      <c r="E788" s="135">
        <v>30.0</v>
      </c>
      <c r="F788" s="135">
        <v>0.35</v>
      </c>
      <c r="H788" s="135" t="s">
        <v>5519</v>
      </c>
      <c r="I788" s="142">
        <v>45417.550729166665</v>
      </c>
      <c r="J788" s="135" t="s">
        <v>4401</v>
      </c>
      <c r="K788" s="135">
        <v>60.0</v>
      </c>
      <c r="L788" s="135">
        <v>250.0</v>
      </c>
      <c r="M788" s="143">
        <v>42248.0</v>
      </c>
    </row>
    <row r="789">
      <c r="A789" s="135">
        <v>787.0</v>
      </c>
      <c r="B789" s="135" t="s">
        <v>9402</v>
      </c>
      <c r="C789" s="135" t="s">
        <v>4362</v>
      </c>
      <c r="D789" s="135">
        <v>9.0</v>
      </c>
      <c r="E789" s="135">
        <v>30.0</v>
      </c>
      <c r="H789" s="135" t="s">
        <v>4416</v>
      </c>
      <c r="I789" s="142">
        <v>45403.352222222224</v>
      </c>
      <c r="J789" s="135" t="s">
        <v>4373</v>
      </c>
      <c r="K789" s="135">
        <v>40.0</v>
      </c>
      <c r="L789" s="135">
        <v>3400.0</v>
      </c>
      <c r="M789" s="143">
        <v>42345.0</v>
      </c>
    </row>
    <row r="790">
      <c r="A790" s="135">
        <v>788.0</v>
      </c>
      <c r="B790" s="135" t="s">
        <v>9406</v>
      </c>
      <c r="C790" s="135" t="s">
        <v>4362</v>
      </c>
      <c r="D790" s="135">
        <v>4.0</v>
      </c>
      <c r="E790" s="135">
        <v>30.0</v>
      </c>
      <c r="H790" s="135" t="s">
        <v>9409</v>
      </c>
      <c r="I790" s="142">
        <v>45404.08222222222</v>
      </c>
      <c r="J790" s="135" t="s">
        <v>9411</v>
      </c>
      <c r="K790" s="135">
        <v>40.0</v>
      </c>
      <c r="L790" s="135">
        <v>20.0</v>
      </c>
      <c r="M790" s="143">
        <v>43867.0</v>
      </c>
    </row>
    <row r="791">
      <c r="A791" s="135">
        <v>789.0</v>
      </c>
      <c r="B791" s="135" t="s">
        <v>9413</v>
      </c>
      <c r="C791" s="135" t="s">
        <v>4362</v>
      </c>
      <c r="D791" s="135">
        <v>0.0</v>
      </c>
      <c r="E791" s="135">
        <v>30.0</v>
      </c>
      <c r="H791" s="135" t="s">
        <v>4829</v>
      </c>
      <c r="I791" s="142">
        <v>45398.40131944444</v>
      </c>
      <c r="J791" s="135" t="s">
        <v>4373</v>
      </c>
      <c r="K791" s="135">
        <v>200.0</v>
      </c>
      <c r="L791" s="135">
        <v>250.0</v>
      </c>
      <c r="M791" s="143">
        <v>42851.0</v>
      </c>
    </row>
    <row r="792">
      <c r="A792" s="135">
        <v>790.0</v>
      </c>
      <c r="B792" s="135" t="s">
        <v>9416</v>
      </c>
      <c r="C792" s="135" t="s">
        <v>4362</v>
      </c>
      <c r="D792" s="135">
        <v>1.0</v>
      </c>
      <c r="E792" s="135">
        <v>30.0</v>
      </c>
      <c r="H792" s="135" t="s">
        <v>5173</v>
      </c>
      <c r="I792" s="142">
        <v>45408.08974537037</v>
      </c>
      <c r="J792" s="135" t="s">
        <v>4715</v>
      </c>
      <c r="K792" s="135">
        <v>40.0</v>
      </c>
      <c r="L792" s="135">
        <v>2900.0</v>
      </c>
      <c r="M792" s="143">
        <v>42282.0</v>
      </c>
    </row>
    <row r="793">
      <c r="A793" s="135">
        <v>791.0</v>
      </c>
      <c r="B793" s="135" t="s">
        <v>9422</v>
      </c>
      <c r="C793" s="135" t="s">
        <v>4362</v>
      </c>
      <c r="D793" s="135">
        <v>1.0</v>
      </c>
      <c r="E793" s="135">
        <v>30.0</v>
      </c>
      <c r="H793" s="135" t="s">
        <v>4829</v>
      </c>
      <c r="I793" s="142">
        <v>45395.617847222224</v>
      </c>
      <c r="J793" s="135" t="s">
        <v>4373</v>
      </c>
      <c r="K793" s="135">
        <v>100.0</v>
      </c>
      <c r="L793" s="135">
        <v>400.0</v>
      </c>
      <c r="M793" s="143">
        <v>44942.0</v>
      </c>
    </row>
    <row r="794">
      <c r="A794" s="135">
        <v>792.0</v>
      </c>
      <c r="B794" s="135" t="s">
        <v>9428</v>
      </c>
      <c r="C794" s="135" t="s">
        <v>4362</v>
      </c>
      <c r="D794" s="135">
        <v>0.0</v>
      </c>
      <c r="E794" s="135">
        <v>30.0</v>
      </c>
      <c r="H794" s="135" t="s">
        <v>9428</v>
      </c>
      <c r="I794" s="142">
        <v>45400.783159722225</v>
      </c>
      <c r="K794" s="135">
        <v>40.0</v>
      </c>
      <c r="L794" s="135">
        <v>20.0</v>
      </c>
      <c r="M794" s="143">
        <v>45017.0</v>
      </c>
    </row>
    <row r="795">
      <c r="A795" s="135">
        <v>793.0</v>
      </c>
      <c r="B795" s="135" t="s">
        <v>9433</v>
      </c>
      <c r="C795" s="135" t="s">
        <v>4362</v>
      </c>
      <c r="D795" s="135">
        <v>2.0</v>
      </c>
      <c r="E795" s="135">
        <v>30.0</v>
      </c>
      <c r="H795" s="135" t="s">
        <v>9051</v>
      </c>
      <c r="I795" s="142">
        <v>45402.09409722222</v>
      </c>
      <c r="J795" s="135" t="s">
        <v>4373</v>
      </c>
      <c r="K795" s="135">
        <v>50.0</v>
      </c>
      <c r="L795" s="135">
        <v>70.0</v>
      </c>
      <c r="M795" s="143">
        <v>43843.0</v>
      </c>
    </row>
    <row r="796">
      <c r="A796" s="135">
        <v>794.0</v>
      </c>
      <c r="B796" s="135" t="s">
        <v>9437</v>
      </c>
      <c r="C796" s="135" t="s">
        <v>4362</v>
      </c>
      <c r="D796" s="135">
        <v>0.0</v>
      </c>
      <c r="E796" s="135">
        <v>30.0</v>
      </c>
      <c r="H796" s="135" t="s">
        <v>5016</v>
      </c>
      <c r="I796" s="142">
        <v>45406.59606481482</v>
      </c>
      <c r="J796" s="135" t="s">
        <v>5882</v>
      </c>
      <c r="K796" s="135">
        <v>40.0</v>
      </c>
      <c r="L796" s="135">
        <v>90.0</v>
      </c>
      <c r="M796" s="143">
        <v>42774.0</v>
      </c>
    </row>
    <row r="797">
      <c r="A797" s="135">
        <v>795.0</v>
      </c>
      <c r="B797" s="135" t="s">
        <v>9441</v>
      </c>
      <c r="C797" s="135" t="s">
        <v>4362</v>
      </c>
      <c r="D797" s="135">
        <v>2.0</v>
      </c>
      <c r="E797" s="135">
        <v>30.0</v>
      </c>
      <c r="G797" s="135">
        <v>0.58</v>
      </c>
      <c r="H797" s="135" t="s">
        <v>9350</v>
      </c>
      <c r="I797" s="142">
        <v>45414.590729166666</v>
      </c>
      <c r="J797" s="135" t="s">
        <v>4659</v>
      </c>
      <c r="K797" s="135">
        <v>30.0</v>
      </c>
      <c r="L797" s="135">
        <v>40.0</v>
      </c>
      <c r="M797" s="143">
        <v>42252.0</v>
      </c>
    </row>
    <row r="798">
      <c r="A798" s="135">
        <v>796.0</v>
      </c>
      <c r="B798" s="135" t="s">
        <v>9445</v>
      </c>
      <c r="C798" s="135" t="s">
        <v>4362</v>
      </c>
      <c r="D798" s="135">
        <v>0.0</v>
      </c>
      <c r="E798" s="135">
        <v>30.0</v>
      </c>
      <c r="H798" s="135" t="s">
        <v>9445</v>
      </c>
      <c r="I798" s="142">
        <v>45416.68480324074</v>
      </c>
      <c r="J798" s="135" t="s">
        <v>4880</v>
      </c>
      <c r="K798" s="135">
        <v>60.0</v>
      </c>
      <c r="L798" s="135">
        <v>0.0</v>
      </c>
      <c r="M798" s="143">
        <v>42312.0</v>
      </c>
    </row>
    <row r="799">
      <c r="A799" s="135">
        <v>797.0</v>
      </c>
      <c r="B799" s="135" t="s">
        <v>9448</v>
      </c>
      <c r="C799" s="135" t="s">
        <v>4362</v>
      </c>
      <c r="D799" s="135">
        <v>0.0</v>
      </c>
      <c r="E799" s="135">
        <v>30.0</v>
      </c>
      <c r="F799" s="135">
        <v>0.0</v>
      </c>
      <c r="H799" s="135" t="s">
        <v>9448</v>
      </c>
      <c r="I799" s="142">
        <v>45366.980833333335</v>
      </c>
      <c r="J799" s="135" t="s">
        <v>6043</v>
      </c>
      <c r="K799" s="135">
        <v>40.0</v>
      </c>
      <c r="L799" s="135">
        <v>10.0</v>
      </c>
      <c r="M799" s="143">
        <v>43497.0</v>
      </c>
    </row>
    <row r="800">
      <c r="A800" s="135">
        <v>798.0</v>
      </c>
      <c r="B800" s="135" t="s">
        <v>9453</v>
      </c>
      <c r="C800" s="135" t="s">
        <v>4362</v>
      </c>
      <c r="E800" s="135">
        <v>30.0</v>
      </c>
      <c r="K800" s="135">
        <v>60.0</v>
      </c>
      <c r="M800" s="143">
        <v>42380.0</v>
      </c>
    </row>
    <row r="801">
      <c r="A801" s="135">
        <v>799.0</v>
      </c>
      <c r="B801" s="135" t="s">
        <v>9456</v>
      </c>
      <c r="C801" s="135" t="s">
        <v>4362</v>
      </c>
      <c r="D801" s="135">
        <v>0.0</v>
      </c>
      <c r="E801" s="135">
        <v>30.0</v>
      </c>
      <c r="H801" s="135" t="s">
        <v>5196</v>
      </c>
      <c r="I801" s="142">
        <v>45407.050208333334</v>
      </c>
      <c r="J801" s="135" t="s">
        <v>4373</v>
      </c>
      <c r="K801" s="135">
        <v>40.0</v>
      </c>
      <c r="L801" s="135">
        <v>40.0</v>
      </c>
      <c r="M801" s="143">
        <v>42269.0</v>
      </c>
    </row>
    <row r="802">
      <c r="A802" s="135">
        <v>800.0</v>
      </c>
      <c r="B802" s="135" t="s">
        <v>9462</v>
      </c>
      <c r="C802" s="135" t="s">
        <v>4362</v>
      </c>
      <c r="D802" s="135">
        <v>0.0</v>
      </c>
      <c r="E802" s="135">
        <v>30.0</v>
      </c>
      <c r="H802" s="135" t="s">
        <v>9337</v>
      </c>
      <c r="I802" s="142">
        <v>45405.94393518518</v>
      </c>
      <c r="J802" s="135" t="s">
        <v>9464</v>
      </c>
      <c r="K802" s="135">
        <v>150.0</v>
      </c>
      <c r="L802" s="135">
        <v>90.0</v>
      </c>
      <c r="M802" s="143">
        <v>42289.0</v>
      </c>
    </row>
    <row r="803">
      <c r="A803" s="135">
        <v>801.0</v>
      </c>
      <c r="B803" s="135" t="s">
        <v>9466</v>
      </c>
      <c r="C803" s="135" t="s">
        <v>4362</v>
      </c>
      <c r="D803" s="135">
        <v>0.0</v>
      </c>
      <c r="E803" s="135">
        <v>30.0</v>
      </c>
      <c r="H803" s="135" t="s">
        <v>9466</v>
      </c>
      <c r="I803" s="142">
        <v>45404.211064814815</v>
      </c>
      <c r="J803" s="135" t="s">
        <v>5751</v>
      </c>
      <c r="K803" s="135">
        <v>70.0</v>
      </c>
      <c r="L803" s="135">
        <v>0.0</v>
      </c>
      <c r="M803" s="143">
        <v>42276.0</v>
      </c>
    </row>
    <row r="804">
      <c r="A804" s="135">
        <v>802.0</v>
      </c>
      <c r="B804" s="135" t="s">
        <v>9472</v>
      </c>
      <c r="C804" s="135" t="s">
        <v>4362</v>
      </c>
      <c r="D804" s="135">
        <v>0.0</v>
      </c>
      <c r="E804" s="135">
        <v>30.0</v>
      </c>
      <c r="H804" s="135" t="s">
        <v>9474</v>
      </c>
      <c r="I804" s="142">
        <v>45410.502280092594</v>
      </c>
      <c r="J804" s="135" t="s">
        <v>8293</v>
      </c>
      <c r="K804" s="135">
        <v>70.0</v>
      </c>
      <c r="L804" s="135">
        <v>40.0</v>
      </c>
      <c r="M804" s="143">
        <v>42381.0</v>
      </c>
    </row>
    <row r="805">
      <c r="A805" s="135">
        <v>803.0</v>
      </c>
      <c r="B805" s="135" t="s">
        <v>9477</v>
      </c>
      <c r="C805" s="135" t="s">
        <v>4362</v>
      </c>
      <c r="D805" s="135">
        <v>3.0</v>
      </c>
      <c r="E805" s="135">
        <v>30.0</v>
      </c>
      <c r="H805" s="135" t="s">
        <v>5007</v>
      </c>
      <c r="I805" s="142">
        <v>45412.76665509259</v>
      </c>
      <c r="J805" s="135" t="s">
        <v>4549</v>
      </c>
      <c r="K805" s="135">
        <v>70.0</v>
      </c>
      <c r="L805" s="135">
        <v>3700.0</v>
      </c>
      <c r="M805" s="143">
        <v>42524.0</v>
      </c>
    </row>
    <row r="806">
      <c r="A806" s="135">
        <v>804.0</v>
      </c>
      <c r="B806" s="135" t="s">
        <v>9482</v>
      </c>
      <c r="C806" s="135" t="s">
        <v>4362</v>
      </c>
      <c r="D806" s="135">
        <v>0.0</v>
      </c>
      <c r="E806" s="135">
        <v>30.0</v>
      </c>
      <c r="H806" s="135" t="s">
        <v>9482</v>
      </c>
      <c r="I806" s="142">
        <v>45398.57189814815</v>
      </c>
      <c r="J806" s="135" t="s">
        <v>5751</v>
      </c>
      <c r="K806" s="135">
        <v>40.0</v>
      </c>
      <c r="L806" s="135">
        <v>0.0</v>
      </c>
      <c r="M806" s="143">
        <v>42342.0</v>
      </c>
    </row>
    <row r="807">
      <c r="A807" s="135">
        <v>805.0</v>
      </c>
      <c r="B807" s="135" t="s">
        <v>9484</v>
      </c>
      <c r="C807" s="135" t="s">
        <v>4362</v>
      </c>
      <c r="D807" s="135">
        <v>7.0</v>
      </c>
      <c r="E807" s="135">
        <v>30.0</v>
      </c>
      <c r="H807" s="135" t="s">
        <v>9486</v>
      </c>
      <c r="I807" s="142">
        <v>45398.114699074074</v>
      </c>
      <c r="J807" s="135" t="s">
        <v>5533</v>
      </c>
      <c r="K807" s="135">
        <v>30.0</v>
      </c>
      <c r="L807" s="135">
        <v>1800.0</v>
      </c>
      <c r="M807" s="143">
        <v>44899.0</v>
      </c>
    </row>
    <row r="808">
      <c r="A808" s="135">
        <v>806.0</v>
      </c>
      <c r="B808" s="135" t="s">
        <v>9489</v>
      </c>
      <c r="C808" s="135" t="s">
        <v>4362</v>
      </c>
      <c r="D808" s="135">
        <v>8.0</v>
      </c>
      <c r="E808" s="135">
        <v>30.0</v>
      </c>
      <c r="H808" s="135" t="s">
        <v>4664</v>
      </c>
      <c r="I808" s="142">
        <v>45404.135567129626</v>
      </c>
      <c r="J808" s="135" t="s">
        <v>4373</v>
      </c>
      <c r="K808" s="135">
        <v>50.0</v>
      </c>
      <c r="L808" s="135">
        <v>7600.0</v>
      </c>
      <c r="M808" s="143">
        <v>42367.0</v>
      </c>
    </row>
    <row r="809">
      <c r="A809" s="135">
        <v>807.0</v>
      </c>
      <c r="B809" s="135" t="s">
        <v>9497</v>
      </c>
      <c r="C809" s="135" t="s">
        <v>4362</v>
      </c>
      <c r="D809" s="135">
        <v>0.0</v>
      </c>
      <c r="E809" s="135">
        <v>30.0</v>
      </c>
      <c r="H809" s="135" t="s">
        <v>9498</v>
      </c>
      <c r="I809" s="142">
        <v>45407.419120370374</v>
      </c>
      <c r="J809" s="135" t="s">
        <v>5002</v>
      </c>
      <c r="K809" s="135">
        <v>40.0</v>
      </c>
      <c r="L809" s="135">
        <v>10.0</v>
      </c>
      <c r="M809" s="143">
        <v>42853.0</v>
      </c>
    </row>
    <row r="810">
      <c r="A810" s="135">
        <v>808.0</v>
      </c>
      <c r="B810" s="135" t="s">
        <v>9503</v>
      </c>
      <c r="C810" s="135" t="s">
        <v>4362</v>
      </c>
      <c r="D810" s="135">
        <v>0.0</v>
      </c>
      <c r="E810" s="135">
        <v>30.0</v>
      </c>
      <c r="F810" s="135">
        <v>0.35</v>
      </c>
      <c r="G810" s="135">
        <v>0.72</v>
      </c>
      <c r="H810" s="135" t="s">
        <v>4391</v>
      </c>
      <c r="I810" s="142">
        <v>45402.692719907405</v>
      </c>
      <c r="J810" s="135" t="s">
        <v>7006</v>
      </c>
      <c r="K810" s="135">
        <v>80.0</v>
      </c>
      <c r="L810" s="135">
        <v>150.0</v>
      </c>
      <c r="M810" s="143">
        <v>42257.0</v>
      </c>
    </row>
    <row r="811">
      <c r="A811" s="135">
        <v>809.0</v>
      </c>
      <c r="B811" s="135" t="s">
        <v>9507</v>
      </c>
      <c r="C811" s="135" t="s">
        <v>4362</v>
      </c>
      <c r="D811" s="135">
        <v>0.0</v>
      </c>
      <c r="E811" s="135">
        <v>30.0</v>
      </c>
      <c r="H811" s="135" t="s">
        <v>9509</v>
      </c>
      <c r="I811" s="142">
        <v>45407.79640046296</v>
      </c>
      <c r="J811" s="135" t="s">
        <v>5533</v>
      </c>
      <c r="K811" s="135">
        <v>30.0</v>
      </c>
      <c r="L811" s="135">
        <v>70.0</v>
      </c>
      <c r="M811" s="143">
        <v>44744.0</v>
      </c>
    </row>
    <row r="812">
      <c r="A812" s="135">
        <v>810.0</v>
      </c>
      <c r="B812" s="135" t="s">
        <v>9515</v>
      </c>
      <c r="C812" s="135" t="s">
        <v>4362</v>
      </c>
      <c r="D812" s="135">
        <v>0.0</v>
      </c>
      <c r="E812" s="135">
        <v>30.0</v>
      </c>
      <c r="F812" s="135">
        <v>0.45</v>
      </c>
      <c r="H812" s="135" t="s">
        <v>6104</v>
      </c>
      <c r="I812" s="142">
        <v>45405.748090277775</v>
      </c>
      <c r="J812" s="135" t="s">
        <v>4395</v>
      </c>
      <c r="K812" s="135">
        <v>40.0</v>
      </c>
      <c r="L812" s="135">
        <v>50.0</v>
      </c>
      <c r="M812" s="143">
        <v>42883.0</v>
      </c>
    </row>
    <row r="813">
      <c r="A813" s="135">
        <v>811.0</v>
      </c>
      <c r="B813" s="135" t="s">
        <v>9519</v>
      </c>
      <c r="C813" s="135" t="s">
        <v>4362</v>
      </c>
      <c r="E813" s="135">
        <v>30.0</v>
      </c>
      <c r="K813" s="135">
        <v>50.0</v>
      </c>
      <c r="M813" s="143">
        <v>43557.0</v>
      </c>
    </row>
    <row r="814">
      <c r="A814" s="135">
        <v>812.0</v>
      </c>
      <c r="B814" s="135" t="s">
        <v>9524</v>
      </c>
      <c r="C814" s="135" t="s">
        <v>4362</v>
      </c>
      <c r="D814" s="135">
        <v>5.0</v>
      </c>
      <c r="E814" s="135">
        <v>30.0</v>
      </c>
      <c r="H814" s="135" t="s">
        <v>4664</v>
      </c>
      <c r="I814" s="142">
        <v>45402.37034722222</v>
      </c>
      <c r="J814" s="135" t="s">
        <v>7006</v>
      </c>
      <c r="K814" s="135">
        <v>50.0</v>
      </c>
      <c r="L814" s="135">
        <v>3300.0</v>
      </c>
      <c r="M814" s="143">
        <v>42746.0</v>
      </c>
    </row>
    <row r="815">
      <c r="A815" s="135">
        <v>813.0</v>
      </c>
      <c r="B815" s="135" t="s">
        <v>9528</v>
      </c>
      <c r="C815" s="135" t="s">
        <v>4362</v>
      </c>
      <c r="D815" s="135">
        <v>0.0</v>
      </c>
      <c r="E815" s="135">
        <v>30.0</v>
      </c>
      <c r="H815" s="135" t="s">
        <v>9528</v>
      </c>
      <c r="I815" s="142">
        <v>45398.540868055556</v>
      </c>
      <c r="J815" s="135" t="s">
        <v>5955</v>
      </c>
      <c r="K815" s="135">
        <v>100.0</v>
      </c>
      <c r="L815" s="135">
        <v>0.0</v>
      </c>
      <c r="M815" s="143">
        <v>42343.0</v>
      </c>
    </row>
    <row r="816">
      <c r="A816" s="135">
        <v>814.0</v>
      </c>
      <c r="B816" s="135" t="s">
        <v>9534</v>
      </c>
      <c r="C816" s="135" t="s">
        <v>4362</v>
      </c>
      <c r="D816" s="135">
        <v>0.0</v>
      </c>
      <c r="E816" s="135">
        <v>30.0</v>
      </c>
      <c r="H816" s="135" t="s">
        <v>9534</v>
      </c>
      <c r="I816" s="142">
        <v>45406.711701388886</v>
      </c>
      <c r="J816" s="135" t="s">
        <v>4715</v>
      </c>
      <c r="K816" s="135">
        <v>50.0</v>
      </c>
      <c r="L816" s="135">
        <v>10.0</v>
      </c>
      <c r="M816" s="143">
        <v>42640.0</v>
      </c>
    </row>
    <row r="817">
      <c r="A817" s="135">
        <v>815.0</v>
      </c>
      <c r="B817" s="135" t="s">
        <v>9539</v>
      </c>
      <c r="C817" s="135" t="s">
        <v>4362</v>
      </c>
      <c r="D817" s="135">
        <v>1.0</v>
      </c>
      <c r="E817" s="135">
        <v>30.0</v>
      </c>
      <c r="G817" s="135">
        <v>0.24</v>
      </c>
      <c r="H817" s="135" t="s">
        <v>9543</v>
      </c>
      <c r="I817" s="142">
        <v>45410.71289351852</v>
      </c>
      <c r="J817" s="135" t="s">
        <v>5002</v>
      </c>
      <c r="K817" s="135">
        <v>90.0</v>
      </c>
      <c r="L817" s="135">
        <v>80.0</v>
      </c>
      <c r="M817" s="143">
        <v>42300.0</v>
      </c>
    </row>
    <row r="818">
      <c r="A818" s="135">
        <v>816.0</v>
      </c>
      <c r="B818" s="135" t="s">
        <v>9545</v>
      </c>
      <c r="C818" s="135" t="s">
        <v>4362</v>
      </c>
      <c r="D818" s="135">
        <v>0.0</v>
      </c>
      <c r="E818" s="135">
        <v>30.0</v>
      </c>
      <c r="H818" s="135" t="s">
        <v>9548</v>
      </c>
      <c r="I818" s="142">
        <v>45410.04798611111</v>
      </c>
      <c r="J818" s="135" t="s">
        <v>9550</v>
      </c>
      <c r="K818" s="135">
        <v>40.0</v>
      </c>
      <c r="L818" s="135">
        <v>70.0</v>
      </c>
      <c r="M818" s="143">
        <v>42576.0</v>
      </c>
    </row>
    <row r="819">
      <c r="A819" s="135">
        <v>817.0</v>
      </c>
      <c r="B819" s="135" t="s">
        <v>9552</v>
      </c>
      <c r="C819" s="135" t="s">
        <v>4362</v>
      </c>
      <c r="D819" s="135">
        <v>0.0</v>
      </c>
      <c r="E819" s="135">
        <v>30.0</v>
      </c>
      <c r="H819" s="135" t="s">
        <v>4989</v>
      </c>
      <c r="I819" s="142">
        <v>45409.038935185185</v>
      </c>
      <c r="J819" s="135" t="s">
        <v>5955</v>
      </c>
      <c r="K819" s="135">
        <v>40.0</v>
      </c>
      <c r="L819" s="135">
        <v>350.0</v>
      </c>
      <c r="M819" s="143">
        <v>42521.0</v>
      </c>
    </row>
    <row r="820">
      <c r="A820" s="135">
        <v>818.0</v>
      </c>
      <c r="B820" s="135" t="s">
        <v>9558</v>
      </c>
      <c r="C820" s="135" t="s">
        <v>4362</v>
      </c>
      <c r="D820" s="135">
        <v>3.0</v>
      </c>
      <c r="E820" s="135">
        <v>30.0</v>
      </c>
      <c r="H820" s="135" t="s">
        <v>4664</v>
      </c>
      <c r="I820" s="142">
        <v>45403.944074074076</v>
      </c>
      <c r="J820" s="135" t="s">
        <v>4674</v>
      </c>
      <c r="K820" s="135">
        <v>70.0</v>
      </c>
      <c r="L820" s="135">
        <v>7600.0</v>
      </c>
      <c r="M820" s="143">
        <v>43107.0</v>
      </c>
    </row>
    <row r="821">
      <c r="A821" s="135">
        <v>819.0</v>
      </c>
      <c r="B821" s="135" t="s">
        <v>9564</v>
      </c>
      <c r="C821" s="135" t="s">
        <v>4362</v>
      </c>
      <c r="D821" s="135">
        <v>0.0</v>
      </c>
      <c r="E821" s="135">
        <v>30.0</v>
      </c>
      <c r="H821" s="135" t="s">
        <v>5722</v>
      </c>
      <c r="I821" s="142">
        <v>45407.60472222222</v>
      </c>
      <c r="J821" s="135" t="s">
        <v>6268</v>
      </c>
      <c r="K821" s="135">
        <v>60.0</v>
      </c>
      <c r="L821" s="135">
        <v>100.0</v>
      </c>
      <c r="M821" s="143">
        <v>42312.0</v>
      </c>
    </row>
    <row r="822">
      <c r="A822" s="135">
        <v>820.0</v>
      </c>
      <c r="B822" s="135" t="s">
        <v>9571</v>
      </c>
      <c r="C822" s="135" t="s">
        <v>4362</v>
      </c>
      <c r="D822" s="135">
        <v>1.0</v>
      </c>
      <c r="E822" s="135">
        <v>30.0</v>
      </c>
      <c r="H822" s="135" t="s">
        <v>9350</v>
      </c>
      <c r="I822" s="142">
        <v>45408.393599537034</v>
      </c>
      <c r="J822" s="135" t="s">
        <v>4659</v>
      </c>
      <c r="K822" s="135">
        <v>30.0</v>
      </c>
      <c r="L822" s="135">
        <v>40.0</v>
      </c>
      <c r="M822" s="143">
        <v>42277.0</v>
      </c>
    </row>
    <row r="823">
      <c r="A823" s="135">
        <v>821.0</v>
      </c>
      <c r="B823" s="135" t="s">
        <v>9575</v>
      </c>
      <c r="C823" s="135" t="s">
        <v>4362</v>
      </c>
      <c r="D823" s="135">
        <v>0.0</v>
      </c>
      <c r="E823" s="135">
        <v>30.0</v>
      </c>
      <c r="H823" s="135" t="s">
        <v>9578</v>
      </c>
      <c r="I823" s="142">
        <v>45396.95774305556</v>
      </c>
      <c r="J823" s="135" t="s">
        <v>7958</v>
      </c>
      <c r="K823" s="135">
        <v>30.0</v>
      </c>
      <c r="L823" s="135">
        <v>200.0</v>
      </c>
      <c r="M823" s="143">
        <v>44791.0</v>
      </c>
    </row>
    <row r="824">
      <c r="A824" s="135">
        <v>822.0</v>
      </c>
      <c r="B824" s="135" t="s">
        <v>9582</v>
      </c>
      <c r="C824" s="135" t="s">
        <v>4362</v>
      </c>
      <c r="D824" s="135">
        <v>1.0</v>
      </c>
      <c r="E824" s="135">
        <v>30.0</v>
      </c>
      <c r="H824" s="135" t="s">
        <v>6913</v>
      </c>
      <c r="I824" s="142">
        <v>45407.09273148148</v>
      </c>
      <c r="J824" s="135" t="s">
        <v>4373</v>
      </c>
      <c r="K824" s="135">
        <v>40.0</v>
      </c>
      <c r="L824" s="135">
        <v>200.0</v>
      </c>
      <c r="M824" s="143">
        <v>42346.0</v>
      </c>
    </row>
    <row r="825">
      <c r="A825" s="135">
        <v>823.0</v>
      </c>
      <c r="B825" s="135" t="s">
        <v>9588</v>
      </c>
      <c r="C825" s="135" t="s">
        <v>4362</v>
      </c>
      <c r="D825" s="135">
        <v>0.0</v>
      </c>
      <c r="E825" s="135">
        <v>30.0</v>
      </c>
      <c r="H825" s="135" t="s">
        <v>5795</v>
      </c>
      <c r="I825" s="142">
        <v>45410.037824074076</v>
      </c>
      <c r="J825" s="135" t="s">
        <v>4715</v>
      </c>
      <c r="K825" s="135">
        <v>50.0</v>
      </c>
      <c r="L825" s="135">
        <v>40.0</v>
      </c>
      <c r="M825" s="143">
        <v>42266.0</v>
      </c>
    </row>
    <row r="826">
      <c r="A826" s="135">
        <v>824.0</v>
      </c>
      <c r="B826" s="135" t="s">
        <v>9594</v>
      </c>
      <c r="C826" s="135" t="s">
        <v>4362</v>
      </c>
      <c r="D826" s="135">
        <v>0.0</v>
      </c>
      <c r="E826" s="135">
        <v>30.0</v>
      </c>
      <c r="H826" s="135" t="s">
        <v>4391</v>
      </c>
      <c r="I826" s="142">
        <v>45414.797581018516</v>
      </c>
      <c r="J826" s="135" t="s">
        <v>4387</v>
      </c>
      <c r="K826" s="135">
        <v>100.0</v>
      </c>
      <c r="L826" s="135">
        <v>150.0</v>
      </c>
      <c r="M826" s="143">
        <v>43845.0</v>
      </c>
    </row>
    <row r="827">
      <c r="A827" s="135">
        <v>825.0</v>
      </c>
      <c r="B827" s="135" t="s">
        <v>9599</v>
      </c>
      <c r="C827" s="135" t="s">
        <v>4362</v>
      </c>
      <c r="D827" s="135">
        <v>0.0</v>
      </c>
      <c r="E827" s="135">
        <v>30.0</v>
      </c>
      <c r="H827" s="135" t="s">
        <v>4786</v>
      </c>
      <c r="I827" s="142">
        <v>45396.4330787037</v>
      </c>
      <c r="J827" s="135" t="s">
        <v>5002</v>
      </c>
      <c r="K827" s="135">
        <v>40.0</v>
      </c>
      <c r="L827" s="135">
        <v>90.0</v>
      </c>
      <c r="M827" s="143">
        <v>44004.0</v>
      </c>
    </row>
    <row r="828">
      <c r="A828" s="135">
        <v>826.0</v>
      </c>
      <c r="B828" s="135" t="s">
        <v>8593</v>
      </c>
      <c r="C828" s="135" t="s">
        <v>4362</v>
      </c>
      <c r="D828" s="135">
        <v>0.0</v>
      </c>
      <c r="E828" s="135">
        <v>30.0</v>
      </c>
      <c r="H828" s="135" t="s">
        <v>4391</v>
      </c>
      <c r="I828" s="142">
        <v>45409.191828703704</v>
      </c>
      <c r="J828" s="135" t="s">
        <v>4674</v>
      </c>
      <c r="K828" s="135">
        <v>50.0</v>
      </c>
      <c r="L828" s="135">
        <v>100.0</v>
      </c>
      <c r="M828" s="143">
        <v>42515.0</v>
      </c>
    </row>
    <row r="829">
      <c r="A829" s="135">
        <v>827.0</v>
      </c>
      <c r="B829" s="135" t="s">
        <v>9608</v>
      </c>
      <c r="C829" s="135" t="s">
        <v>4362</v>
      </c>
      <c r="D829" s="135">
        <v>1.0</v>
      </c>
      <c r="E829" s="135">
        <v>30.0</v>
      </c>
      <c r="H829" s="135" t="s">
        <v>8423</v>
      </c>
      <c r="I829" s="142">
        <v>45416.41349537037</v>
      </c>
      <c r="J829" s="135" t="s">
        <v>9610</v>
      </c>
      <c r="K829" s="135">
        <v>30.0</v>
      </c>
      <c r="L829" s="135">
        <v>150.0</v>
      </c>
      <c r="M829" s="143">
        <v>44747.0</v>
      </c>
    </row>
    <row r="830">
      <c r="A830" s="135">
        <v>828.0</v>
      </c>
      <c r="B830" s="135" t="s">
        <v>9614</v>
      </c>
      <c r="C830" s="135" t="s">
        <v>4362</v>
      </c>
      <c r="D830" s="135">
        <v>0.0</v>
      </c>
      <c r="E830" s="135">
        <v>30.0</v>
      </c>
      <c r="H830" s="135" t="s">
        <v>4727</v>
      </c>
      <c r="I830" s="142">
        <v>45405.323275462964</v>
      </c>
      <c r="J830" s="135" t="s">
        <v>4373</v>
      </c>
      <c r="K830" s="135">
        <v>50.0</v>
      </c>
      <c r="L830" s="135">
        <v>2400.0</v>
      </c>
      <c r="M830" s="143">
        <v>42250.0</v>
      </c>
    </row>
    <row r="831">
      <c r="A831" s="135">
        <v>829.0</v>
      </c>
      <c r="B831" s="135" t="s">
        <v>9617</v>
      </c>
      <c r="C831" s="135" t="s">
        <v>4362</v>
      </c>
      <c r="D831" s="135">
        <v>0.0</v>
      </c>
      <c r="E831" s="135">
        <v>30.0</v>
      </c>
      <c r="H831" s="135" t="s">
        <v>9619</v>
      </c>
      <c r="I831" s="142">
        <v>45406.8987037037</v>
      </c>
      <c r="J831" s="135" t="s">
        <v>4674</v>
      </c>
      <c r="K831" s="135">
        <v>60.0</v>
      </c>
      <c r="L831" s="135">
        <v>90.0</v>
      </c>
      <c r="M831" s="143">
        <v>43841.0</v>
      </c>
    </row>
    <row r="832">
      <c r="A832" s="135">
        <v>830.0</v>
      </c>
      <c r="B832" s="135" t="s">
        <v>9621</v>
      </c>
      <c r="C832" s="135" t="s">
        <v>4362</v>
      </c>
      <c r="D832" s="135">
        <v>2.0</v>
      </c>
      <c r="E832" s="135">
        <v>30.0</v>
      </c>
      <c r="H832" s="135" t="s">
        <v>9622</v>
      </c>
      <c r="I832" s="142">
        <v>45406.197534722225</v>
      </c>
      <c r="J832" s="135" t="s">
        <v>4715</v>
      </c>
      <c r="K832" s="135">
        <v>30.0</v>
      </c>
      <c r="L832" s="135">
        <v>50.0</v>
      </c>
      <c r="M832" s="143">
        <v>44762.0</v>
      </c>
    </row>
    <row r="833">
      <c r="A833" s="135">
        <v>831.0</v>
      </c>
      <c r="B833" s="135" t="s">
        <v>9626</v>
      </c>
      <c r="C833" s="135" t="s">
        <v>4362</v>
      </c>
      <c r="D833" s="135">
        <v>0.0</v>
      </c>
      <c r="E833" s="135">
        <v>30.0</v>
      </c>
      <c r="H833" s="135" t="s">
        <v>9626</v>
      </c>
      <c r="I833" s="142">
        <v>45401.08975694444</v>
      </c>
      <c r="J833" s="135" t="s">
        <v>4880</v>
      </c>
      <c r="K833" s="135">
        <v>40.0</v>
      </c>
      <c r="L833" s="135">
        <v>10.0</v>
      </c>
      <c r="M833" s="143">
        <v>42356.0</v>
      </c>
    </row>
    <row r="834">
      <c r="A834" s="135">
        <v>832.0</v>
      </c>
      <c r="B834" s="135" t="s">
        <v>9630</v>
      </c>
      <c r="C834" s="135" t="s">
        <v>4362</v>
      </c>
      <c r="D834" s="135">
        <v>0.0</v>
      </c>
      <c r="E834" s="135">
        <v>30.0</v>
      </c>
      <c r="H834" s="135" t="s">
        <v>9631</v>
      </c>
      <c r="I834" s="142">
        <v>45398.13060185185</v>
      </c>
      <c r="J834" s="135" t="s">
        <v>4373</v>
      </c>
      <c r="K834" s="135">
        <v>30.0</v>
      </c>
      <c r="L834" s="135">
        <v>80.0</v>
      </c>
      <c r="M834" s="143">
        <v>43258.0</v>
      </c>
    </row>
    <row r="835">
      <c r="A835" s="135">
        <v>833.0</v>
      </c>
      <c r="B835" s="135" t="s">
        <v>9633</v>
      </c>
      <c r="C835" s="135" t="s">
        <v>4362</v>
      </c>
      <c r="D835" s="135">
        <v>0.0</v>
      </c>
      <c r="E835" s="135">
        <v>30.0</v>
      </c>
      <c r="H835" s="135" t="s">
        <v>4391</v>
      </c>
      <c r="I835" s="142">
        <v>45405.130057870374</v>
      </c>
      <c r="J835" s="135" t="s">
        <v>4401</v>
      </c>
      <c r="K835" s="135">
        <v>90.0</v>
      </c>
      <c r="L835" s="135">
        <v>200.0</v>
      </c>
      <c r="M835" s="143">
        <v>43572.0</v>
      </c>
    </row>
    <row r="836">
      <c r="A836" s="135">
        <v>834.0</v>
      </c>
      <c r="B836" s="135" t="s">
        <v>9638</v>
      </c>
      <c r="C836" s="135" t="s">
        <v>4362</v>
      </c>
      <c r="D836" s="135">
        <v>3.0</v>
      </c>
      <c r="E836" s="135">
        <v>30.0</v>
      </c>
      <c r="H836" s="135" t="s">
        <v>9639</v>
      </c>
      <c r="I836" s="142">
        <v>45414.61813657408</v>
      </c>
      <c r="J836" s="135" t="s">
        <v>1859</v>
      </c>
      <c r="K836" s="135">
        <v>30.0</v>
      </c>
      <c r="L836" s="135">
        <v>2000.0</v>
      </c>
      <c r="M836" s="143">
        <v>44764.0</v>
      </c>
    </row>
    <row r="837">
      <c r="A837" s="135">
        <v>835.0</v>
      </c>
      <c r="B837" s="135" t="s">
        <v>9640</v>
      </c>
      <c r="C837" s="135" t="s">
        <v>4362</v>
      </c>
      <c r="D837" s="135">
        <v>3.0</v>
      </c>
      <c r="E837" s="135">
        <v>30.0</v>
      </c>
      <c r="H837" s="135" t="s">
        <v>4664</v>
      </c>
      <c r="I837" s="142">
        <v>45415.00925925926</v>
      </c>
      <c r="J837" s="135" t="s">
        <v>5002</v>
      </c>
      <c r="K837" s="135">
        <v>50.0</v>
      </c>
      <c r="L837" s="135">
        <v>8700.0</v>
      </c>
      <c r="M837" s="143">
        <v>45041.0</v>
      </c>
    </row>
    <row r="838">
      <c r="A838" s="135">
        <v>836.0</v>
      </c>
      <c r="B838" s="135" t="s">
        <v>9646</v>
      </c>
      <c r="C838" s="135" t="s">
        <v>4362</v>
      </c>
      <c r="D838" s="135">
        <v>0.0</v>
      </c>
      <c r="E838" s="135">
        <v>30.0</v>
      </c>
      <c r="H838" s="135" t="s">
        <v>5978</v>
      </c>
      <c r="I838" s="142">
        <v>45411.20915509259</v>
      </c>
      <c r="J838" s="135" t="s">
        <v>4454</v>
      </c>
      <c r="K838" s="135">
        <v>50.0</v>
      </c>
      <c r="L838" s="135">
        <v>80.0</v>
      </c>
      <c r="M838" s="143">
        <v>42448.0</v>
      </c>
    </row>
    <row r="839">
      <c r="A839" s="135">
        <v>837.0</v>
      </c>
      <c r="B839" s="135" t="s">
        <v>9651</v>
      </c>
      <c r="C839" s="135" t="s">
        <v>4362</v>
      </c>
      <c r="D839" s="135">
        <v>0.0</v>
      </c>
      <c r="E839" s="135">
        <v>30.0</v>
      </c>
      <c r="H839" s="135" t="s">
        <v>9651</v>
      </c>
      <c r="I839" s="142">
        <v>45406.19737268519</v>
      </c>
      <c r="J839" s="135" t="s">
        <v>4373</v>
      </c>
      <c r="K839" s="135">
        <v>60.0</v>
      </c>
      <c r="L839" s="135">
        <v>10.0</v>
      </c>
      <c r="M839" s="143">
        <v>42577.0</v>
      </c>
    </row>
    <row r="840">
      <c r="A840" s="135">
        <v>838.0</v>
      </c>
      <c r="B840" s="135" t="s">
        <v>9656</v>
      </c>
      <c r="C840" s="135" t="s">
        <v>4362</v>
      </c>
      <c r="D840" s="135">
        <v>0.0</v>
      </c>
      <c r="E840" s="135">
        <v>30.0</v>
      </c>
      <c r="H840" s="135" t="s">
        <v>9656</v>
      </c>
      <c r="I840" s="142">
        <v>45406.88361111111</v>
      </c>
      <c r="J840" s="135" t="s">
        <v>8763</v>
      </c>
      <c r="K840" s="135">
        <v>30.0</v>
      </c>
      <c r="L840" s="135">
        <v>10.0</v>
      </c>
      <c r="M840" s="143">
        <v>43635.0</v>
      </c>
    </row>
    <row r="841">
      <c r="A841" s="135">
        <v>839.0</v>
      </c>
      <c r="B841" s="135" t="s">
        <v>9660</v>
      </c>
      <c r="C841" s="135" t="s">
        <v>4362</v>
      </c>
      <c r="D841" s="135">
        <v>2.0</v>
      </c>
      <c r="E841" s="135">
        <v>30.0</v>
      </c>
      <c r="H841" s="135" t="s">
        <v>4394</v>
      </c>
      <c r="I841" s="142">
        <v>45410.65655092592</v>
      </c>
      <c r="J841" s="135" t="s">
        <v>5751</v>
      </c>
      <c r="K841" s="135">
        <v>60.0</v>
      </c>
      <c r="L841" s="135">
        <v>600.0</v>
      </c>
      <c r="M841" s="143">
        <v>42324.0</v>
      </c>
    </row>
    <row r="842">
      <c r="A842" s="135">
        <v>840.0</v>
      </c>
      <c r="B842" s="135" t="s">
        <v>9664</v>
      </c>
      <c r="C842" s="135" t="s">
        <v>4362</v>
      </c>
      <c r="D842" s="135">
        <v>0.0</v>
      </c>
      <c r="E842" s="135">
        <v>30.0</v>
      </c>
      <c r="H842" s="135" t="s">
        <v>9664</v>
      </c>
      <c r="I842" s="142">
        <v>45408.84908564815</v>
      </c>
      <c r="J842" s="135" t="s">
        <v>5155</v>
      </c>
      <c r="K842" s="135">
        <v>60.0</v>
      </c>
      <c r="L842" s="135">
        <v>10.0</v>
      </c>
      <c r="M842" s="143">
        <v>43418.0</v>
      </c>
    </row>
    <row r="843">
      <c r="A843" s="135">
        <v>841.0</v>
      </c>
      <c r="B843" s="135" t="s">
        <v>9671</v>
      </c>
      <c r="C843" s="135" t="s">
        <v>4362</v>
      </c>
      <c r="D843" s="135">
        <v>0.0</v>
      </c>
      <c r="E843" s="135">
        <v>30.0</v>
      </c>
      <c r="H843" s="135" t="s">
        <v>9671</v>
      </c>
      <c r="I843" s="142">
        <v>45406.56940972222</v>
      </c>
      <c r="J843" s="135" t="s">
        <v>4768</v>
      </c>
      <c r="K843" s="135">
        <v>60.0</v>
      </c>
      <c r="L843" s="135">
        <v>10.0</v>
      </c>
      <c r="M843" s="143">
        <v>43725.0</v>
      </c>
    </row>
    <row r="844">
      <c r="A844" s="135">
        <v>842.0</v>
      </c>
      <c r="B844" s="135" t="s">
        <v>9676</v>
      </c>
      <c r="C844" s="135" t="s">
        <v>4362</v>
      </c>
      <c r="D844" s="135">
        <v>0.0</v>
      </c>
      <c r="E844" s="135">
        <v>30.0</v>
      </c>
      <c r="H844" s="135" t="s">
        <v>9678</v>
      </c>
      <c r="I844" s="142">
        <v>45415.00434027778</v>
      </c>
      <c r="J844" s="135" t="s">
        <v>4977</v>
      </c>
      <c r="K844" s="135">
        <v>30.0</v>
      </c>
      <c r="L844" s="135">
        <v>60.0</v>
      </c>
      <c r="M844" s="143">
        <v>44671.0</v>
      </c>
    </row>
    <row r="845">
      <c r="A845" s="135">
        <v>843.0</v>
      </c>
      <c r="B845" s="135" t="s">
        <v>9680</v>
      </c>
      <c r="C845" s="135" t="s">
        <v>4362</v>
      </c>
      <c r="D845" s="135">
        <v>0.0</v>
      </c>
      <c r="E845" s="135">
        <v>30.0</v>
      </c>
      <c r="F845" s="135">
        <v>0.2</v>
      </c>
      <c r="H845" s="135" t="s">
        <v>5981</v>
      </c>
      <c r="I845" s="142">
        <v>45400.07105324074</v>
      </c>
      <c r="J845" s="135" t="s">
        <v>5920</v>
      </c>
      <c r="K845" s="135">
        <v>50.0</v>
      </c>
      <c r="L845" s="135">
        <v>80.0</v>
      </c>
      <c r="M845" s="143">
        <v>42451.0</v>
      </c>
    </row>
    <row r="846">
      <c r="A846" s="135">
        <v>844.0</v>
      </c>
      <c r="B846" s="135" t="s">
        <v>9683</v>
      </c>
      <c r="C846" s="135" t="s">
        <v>4362</v>
      </c>
      <c r="D846" s="135">
        <v>0.0</v>
      </c>
      <c r="E846" s="135">
        <v>30.0</v>
      </c>
      <c r="H846" s="135" t="s">
        <v>9683</v>
      </c>
      <c r="I846" s="142">
        <v>45414.486655092594</v>
      </c>
      <c r="K846" s="135">
        <v>30.0</v>
      </c>
      <c r="L846" s="135">
        <v>30.0</v>
      </c>
      <c r="M846" s="143">
        <v>44810.0</v>
      </c>
    </row>
    <row r="847">
      <c r="A847" s="135">
        <v>845.0</v>
      </c>
      <c r="B847" s="135" t="s">
        <v>9687</v>
      </c>
      <c r="C847" s="135" t="s">
        <v>4362</v>
      </c>
      <c r="D847" s="135">
        <v>0.0</v>
      </c>
      <c r="E847" s="135">
        <v>30.0</v>
      </c>
      <c r="H847" s="135" t="s">
        <v>4838</v>
      </c>
      <c r="I847" s="142">
        <v>45409.848287037035</v>
      </c>
      <c r="J847" s="135" t="s">
        <v>4395</v>
      </c>
      <c r="K847" s="135">
        <v>40.0</v>
      </c>
      <c r="L847" s="135">
        <v>300.0</v>
      </c>
      <c r="M847" s="143">
        <v>42910.0</v>
      </c>
    </row>
    <row r="848">
      <c r="A848" s="135">
        <v>846.0</v>
      </c>
      <c r="B848" s="135" t="s">
        <v>9693</v>
      </c>
      <c r="C848" s="135" t="s">
        <v>4362</v>
      </c>
      <c r="D848" s="135">
        <v>0.0</v>
      </c>
      <c r="E848" s="135">
        <v>30.0</v>
      </c>
      <c r="H848" s="135" t="s">
        <v>9693</v>
      </c>
      <c r="I848" s="142">
        <v>45412.496145833335</v>
      </c>
      <c r="J848" s="135" t="s">
        <v>4992</v>
      </c>
      <c r="K848" s="135">
        <v>40.0</v>
      </c>
      <c r="L848" s="135">
        <v>10.0</v>
      </c>
      <c r="M848" s="143">
        <v>42498.0</v>
      </c>
    </row>
    <row r="849">
      <c r="A849" s="135">
        <v>847.0</v>
      </c>
      <c r="B849" s="135" t="s">
        <v>9698</v>
      </c>
      <c r="C849" s="135" t="s">
        <v>4362</v>
      </c>
      <c r="D849" s="135">
        <v>0.0</v>
      </c>
      <c r="E849" s="135">
        <v>30.0</v>
      </c>
      <c r="H849" s="135" t="s">
        <v>9701</v>
      </c>
      <c r="I849" s="142">
        <v>45406.636979166666</v>
      </c>
      <c r="J849" s="135" t="s">
        <v>4715</v>
      </c>
      <c r="K849" s="135">
        <v>30.0</v>
      </c>
      <c r="L849" s="135">
        <v>50.0</v>
      </c>
      <c r="M849" s="143">
        <v>44869.0</v>
      </c>
    </row>
    <row r="850">
      <c r="A850" s="135">
        <v>848.0</v>
      </c>
      <c r="B850" s="135" t="s">
        <v>9703</v>
      </c>
      <c r="C850" s="135" t="s">
        <v>4362</v>
      </c>
      <c r="D850" s="135">
        <v>0.0</v>
      </c>
      <c r="E850" s="135">
        <v>30.0</v>
      </c>
      <c r="H850" s="135" t="s">
        <v>9703</v>
      </c>
      <c r="I850" s="142">
        <v>45407.73196759259</v>
      </c>
      <c r="J850" s="135" t="s">
        <v>4373</v>
      </c>
      <c r="K850" s="135">
        <v>30.0</v>
      </c>
      <c r="L850" s="135">
        <v>10.0</v>
      </c>
      <c r="M850" s="143">
        <v>44915.0</v>
      </c>
    </row>
    <row r="851">
      <c r="A851" s="135">
        <v>849.0</v>
      </c>
      <c r="B851" s="135" t="s">
        <v>9708</v>
      </c>
      <c r="C851" s="135" t="s">
        <v>4362</v>
      </c>
      <c r="D851" s="135">
        <v>5.0</v>
      </c>
      <c r="E851" s="135">
        <v>30.0</v>
      </c>
      <c r="H851" s="135" t="s">
        <v>4664</v>
      </c>
      <c r="I851" s="142">
        <v>45414.89840277778</v>
      </c>
      <c r="J851" s="135" t="s">
        <v>5002</v>
      </c>
      <c r="K851" s="135">
        <v>60.0</v>
      </c>
      <c r="L851" s="135">
        <v>3700.0</v>
      </c>
      <c r="M851" s="143">
        <v>44594.0</v>
      </c>
    </row>
    <row r="852">
      <c r="A852" s="135">
        <v>850.0</v>
      </c>
      <c r="B852" s="135" t="s">
        <v>9715</v>
      </c>
      <c r="C852" s="135" t="s">
        <v>4362</v>
      </c>
      <c r="D852" s="135">
        <v>0.0</v>
      </c>
      <c r="E852" s="135">
        <v>30.0</v>
      </c>
      <c r="H852" s="135" t="s">
        <v>9718</v>
      </c>
      <c r="I852" s="142">
        <v>45402.471504629626</v>
      </c>
      <c r="J852" s="135" t="s">
        <v>4880</v>
      </c>
      <c r="K852" s="135">
        <v>30.0</v>
      </c>
      <c r="L852" s="135">
        <v>300.0</v>
      </c>
      <c r="M852" s="143">
        <v>45011.0</v>
      </c>
    </row>
    <row r="853">
      <c r="A853" s="135">
        <v>851.0</v>
      </c>
      <c r="B853" s="135" t="s">
        <v>9723</v>
      </c>
      <c r="C853" s="135" t="s">
        <v>4362</v>
      </c>
      <c r="D853" s="135">
        <v>0.0</v>
      </c>
      <c r="E853" s="135">
        <v>30.0</v>
      </c>
      <c r="H853" s="135" t="s">
        <v>4385</v>
      </c>
      <c r="I853" s="142">
        <v>45408.34423611111</v>
      </c>
      <c r="J853" s="135" t="s">
        <v>4401</v>
      </c>
      <c r="K853" s="135">
        <v>300.0</v>
      </c>
      <c r="L853" s="135">
        <v>1000.0</v>
      </c>
      <c r="M853" s="143">
        <v>42777.0</v>
      </c>
    </row>
    <row r="854">
      <c r="A854" s="135">
        <v>852.0</v>
      </c>
      <c r="B854" s="135" t="s">
        <v>9728</v>
      </c>
      <c r="C854" s="135" t="s">
        <v>4362</v>
      </c>
      <c r="D854" s="135">
        <v>0.0</v>
      </c>
      <c r="E854" s="135">
        <v>30.0</v>
      </c>
      <c r="H854" s="135" t="s">
        <v>9732</v>
      </c>
      <c r="I854" s="142">
        <v>45404.151724537034</v>
      </c>
      <c r="J854" s="135" t="s">
        <v>7006</v>
      </c>
      <c r="K854" s="135">
        <v>40.0</v>
      </c>
      <c r="L854" s="135">
        <v>10.0</v>
      </c>
      <c r="M854" s="143">
        <v>42311.0</v>
      </c>
    </row>
    <row r="855">
      <c r="A855" s="135">
        <v>853.0</v>
      </c>
      <c r="B855" s="135" t="s">
        <v>9735</v>
      </c>
      <c r="C855" s="135" t="s">
        <v>4362</v>
      </c>
      <c r="D855" s="135">
        <v>0.0</v>
      </c>
      <c r="E855" s="135">
        <v>30.0</v>
      </c>
      <c r="H855" s="135" t="s">
        <v>9735</v>
      </c>
      <c r="I855" s="142">
        <v>45416.026724537034</v>
      </c>
      <c r="J855" s="135" t="s">
        <v>9740</v>
      </c>
      <c r="K855" s="135">
        <v>30.0</v>
      </c>
      <c r="L855" s="135">
        <v>10.0</v>
      </c>
      <c r="M855" s="143">
        <v>42635.0</v>
      </c>
    </row>
    <row r="856">
      <c r="A856" s="135">
        <v>854.0</v>
      </c>
      <c r="B856" s="135" t="s">
        <v>9742</v>
      </c>
      <c r="C856" s="135" t="s">
        <v>4362</v>
      </c>
      <c r="D856" s="135">
        <v>0.0</v>
      </c>
      <c r="E856" s="135">
        <v>30.0</v>
      </c>
      <c r="H856" s="135" t="s">
        <v>5024</v>
      </c>
      <c r="I856" s="142">
        <v>45399.08159722222</v>
      </c>
      <c r="J856" s="135" t="s">
        <v>4373</v>
      </c>
      <c r="K856" s="135">
        <v>50.0</v>
      </c>
      <c r="L856" s="135">
        <v>60.0</v>
      </c>
      <c r="M856" s="143">
        <v>42496.0</v>
      </c>
    </row>
    <row r="857">
      <c r="A857" s="135">
        <v>855.0</v>
      </c>
      <c r="B857" s="135" t="s">
        <v>9746</v>
      </c>
      <c r="C857" s="135" t="s">
        <v>4362</v>
      </c>
      <c r="D857" s="135">
        <v>1.0</v>
      </c>
      <c r="E857" s="135">
        <v>30.0</v>
      </c>
      <c r="H857" s="135" t="s">
        <v>4361</v>
      </c>
      <c r="I857" s="142">
        <v>45406.49052083334</v>
      </c>
      <c r="J857" s="135" t="s">
        <v>4373</v>
      </c>
      <c r="K857" s="135">
        <v>50.0</v>
      </c>
      <c r="L857" s="135">
        <v>2500.0</v>
      </c>
      <c r="M857" s="143">
        <v>42335.0</v>
      </c>
    </row>
    <row r="858">
      <c r="A858" s="135">
        <v>856.0</v>
      </c>
      <c r="B858" s="135" t="s">
        <v>9753</v>
      </c>
      <c r="C858" s="135" t="s">
        <v>4362</v>
      </c>
      <c r="D858" s="135">
        <v>9.0</v>
      </c>
      <c r="E858" s="135">
        <v>30.0</v>
      </c>
      <c r="H858" s="135" t="s">
        <v>4809</v>
      </c>
      <c r="I858" s="142">
        <v>45404.107627314814</v>
      </c>
      <c r="J858" s="135" t="s">
        <v>5002</v>
      </c>
      <c r="K858" s="135">
        <v>40.0</v>
      </c>
      <c r="L858" s="135">
        <v>100.0</v>
      </c>
      <c r="M858" s="143">
        <v>42570.0</v>
      </c>
    </row>
    <row r="859">
      <c r="A859" s="135">
        <v>857.0</v>
      </c>
      <c r="B859" s="135" t="s">
        <v>9757</v>
      </c>
      <c r="C859" s="135" t="s">
        <v>4362</v>
      </c>
      <c r="D859" s="135">
        <v>1.0</v>
      </c>
      <c r="E859" s="135">
        <v>30.0</v>
      </c>
      <c r="G859" s="135">
        <v>0.43</v>
      </c>
      <c r="H859" s="135" t="s">
        <v>4898</v>
      </c>
      <c r="I859" s="142">
        <v>45402.5396412037</v>
      </c>
      <c r="J859" s="135" t="s">
        <v>9759</v>
      </c>
      <c r="K859" s="135">
        <v>40.0</v>
      </c>
      <c r="L859" s="135">
        <v>90.0</v>
      </c>
      <c r="M859" s="143">
        <v>43591.0</v>
      </c>
    </row>
    <row r="860">
      <c r="A860" s="135">
        <v>858.0</v>
      </c>
      <c r="B860" s="135" t="s">
        <v>9761</v>
      </c>
      <c r="C860" s="135" t="s">
        <v>4362</v>
      </c>
      <c r="D860" s="135">
        <v>0.0</v>
      </c>
      <c r="E860" s="135">
        <v>30.0</v>
      </c>
      <c r="H860" s="135" t="s">
        <v>9761</v>
      </c>
      <c r="I860" s="142">
        <v>45411.332037037035</v>
      </c>
      <c r="J860" s="135" t="s">
        <v>4373</v>
      </c>
      <c r="K860" s="135">
        <v>40.0</v>
      </c>
      <c r="L860" s="135">
        <v>10.0</v>
      </c>
      <c r="M860" s="143">
        <v>42677.0</v>
      </c>
    </row>
    <row r="861">
      <c r="A861" s="135">
        <v>859.0</v>
      </c>
      <c r="B861" s="135" t="s">
        <v>9765</v>
      </c>
      <c r="C861" s="135" t="s">
        <v>4362</v>
      </c>
      <c r="D861" s="135">
        <v>1.0</v>
      </c>
      <c r="E861" s="135">
        <v>30.0</v>
      </c>
      <c r="H861" s="135" t="s">
        <v>5519</v>
      </c>
      <c r="I861" s="142">
        <v>45403.60244212963</v>
      </c>
      <c r="J861" s="135" t="s">
        <v>5751</v>
      </c>
      <c r="K861" s="135">
        <v>60.0</v>
      </c>
      <c r="L861" s="135">
        <v>300.0</v>
      </c>
      <c r="M861" s="143">
        <v>43854.0</v>
      </c>
    </row>
    <row r="862">
      <c r="A862" s="135">
        <v>860.0</v>
      </c>
      <c r="B862" s="135" t="s">
        <v>9770</v>
      </c>
      <c r="C862" s="135" t="s">
        <v>4362</v>
      </c>
      <c r="D862" s="135">
        <v>0.0</v>
      </c>
      <c r="E862" s="135">
        <v>30.0</v>
      </c>
      <c r="H862" s="135" t="s">
        <v>9774</v>
      </c>
      <c r="I862" s="142">
        <v>45399.96084490741</v>
      </c>
      <c r="J862" s="135" t="s">
        <v>4373</v>
      </c>
      <c r="K862" s="135">
        <v>30.0</v>
      </c>
      <c r="L862" s="135">
        <v>100.0</v>
      </c>
      <c r="M862" s="143">
        <v>44766.0</v>
      </c>
    </row>
    <row r="863">
      <c r="A863" s="135">
        <v>861.0</v>
      </c>
      <c r="B863" s="135" t="s">
        <v>9780</v>
      </c>
      <c r="C863" s="135" t="s">
        <v>4362</v>
      </c>
      <c r="D863" s="135">
        <v>0.0</v>
      </c>
      <c r="E863" s="135">
        <v>30.0</v>
      </c>
      <c r="H863" s="135" t="s">
        <v>9782</v>
      </c>
      <c r="I863" s="142">
        <v>45399.02920138889</v>
      </c>
      <c r="J863" s="135" t="s">
        <v>4373</v>
      </c>
      <c r="K863" s="135">
        <v>30.0</v>
      </c>
      <c r="L863" s="135">
        <v>100.0</v>
      </c>
      <c r="M863" s="143">
        <v>42561.0</v>
      </c>
    </row>
    <row r="864">
      <c r="A864" s="135">
        <v>862.0</v>
      </c>
      <c r="B864" s="135" t="s">
        <v>9788</v>
      </c>
      <c r="C864" s="135" t="s">
        <v>4362</v>
      </c>
      <c r="D864" s="135">
        <v>0.0</v>
      </c>
      <c r="E864" s="135">
        <v>30.0</v>
      </c>
      <c r="H864" s="135" t="s">
        <v>9790</v>
      </c>
      <c r="I864" s="142">
        <v>45403.538402777776</v>
      </c>
      <c r="J864" s="135" t="s">
        <v>7843</v>
      </c>
      <c r="K864" s="135">
        <v>30.0</v>
      </c>
      <c r="L864" s="135">
        <v>100.0</v>
      </c>
      <c r="M864" s="143">
        <v>44772.0</v>
      </c>
    </row>
    <row r="865">
      <c r="A865" s="135">
        <v>863.0</v>
      </c>
      <c r="B865" s="135" t="s">
        <v>9795</v>
      </c>
      <c r="C865" s="135" t="s">
        <v>4362</v>
      </c>
      <c r="D865" s="135">
        <v>0.0</v>
      </c>
      <c r="E865" s="135">
        <v>30.0</v>
      </c>
      <c r="H865" s="135" t="s">
        <v>7117</v>
      </c>
      <c r="I865" s="142">
        <v>45409.902592592596</v>
      </c>
      <c r="J865" s="135" t="s">
        <v>4373</v>
      </c>
      <c r="K865" s="135">
        <v>40.0</v>
      </c>
      <c r="L865" s="135">
        <v>3300.0</v>
      </c>
      <c r="M865" s="143">
        <v>43890.0</v>
      </c>
    </row>
    <row r="866">
      <c r="A866" s="135">
        <v>864.0</v>
      </c>
      <c r="B866" s="135" t="s">
        <v>9801</v>
      </c>
      <c r="C866" s="135" t="s">
        <v>4362</v>
      </c>
      <c r="D866" s="135">
        <v>0.0</v>
      </c>
      <c r="E866" s="135">
        <v>30.0</v>
      </c>
      <c r="H866" s="135" t="s">
        <v>9803</v>
      </c>
      <c r="I866" s="142">
        <v>45398.71637731481</v>
      </c>
      <c r="J866" s="135" t="s">
        <v>7255</v>
      </c>
      <c r="K866" s="135">
        <v>30.0</v>
      </c>
      <c r="L866" s="135">
        <v>70.0</v>
      </c>
      <c r="M866" s="143">
        <v>42315.0</v>
      </c>
    </row>
    <row r="867">
      <c r="A867" s="135">
        <v>865.0</v>
      </c>
      <c r="B867" s="135" t="s">
        <v>9807</v>
      </c>
      <c r="C867" s="135" t="s">
        <v>4362</v>
      </c>
      <c r="D867" s="135">
        <v>0.0</v>
      </c>
      <c r="E867" s="135">
        <v>30.0</v>
      </c>
      <c r="F867" s="135">
        <v>0.7</v>
      </c>
      <c r="H867" s="135" t="s">
        <v>9811</v>
      </c>
      <c r="I867" s="142">
        <v>45369.81903935185</v>
      </c>
      <c r="J867" s="135" t="s">
        <v>7913</v>
      </c>
      <c r="K867" s="135">
        <v>30.0</v>
      </c>
      <c r="L867" s="135">
        <v>20.0</v>
      </c>
    </row>
    <row r="868">
      <c r="A868" s="135">
        <v>866.0</v>
      </c>
      <c r="B868" s="135" t="s">
        <v>9814</v>
      </c>
      <c r="C868" s="135" t="s">
        <v>4362</v>
      </c>
      <c r="D868" s="135">
        <v>0.0</v>
      </c>
      <c r="E868" s="135">
        <v>30.0</v>
      </c>
      <c r="H868" s="135" t="s">
        <v>9815</v>
      </c>
      <c r="I868" s="142">
        <v>45400.946064814816</v>
      </c>
      <c r="J868" s="135" t="s">
        <v>5751</v>
      </c>
      <c r="K868" s="135">
        <v>40.0</v>
      </c>
      <c r="L868" s="135">
        <v>20.0</v>
      </c>
      <c r="M868" s="143">
        <v>42451.0</v>
      </c>
    </row>
    <row r="869">
      <c r="A869" s="135">
        <v>867.0</v>
      </c>
      <c r="B869" s="135" t="s">
        <v>9818</v>
      </c>
      <c r="C869" s="135" t="s">
        <v>4362</v>
      </c>
      <c r="D869" s="135">
        <v>2.0</v>
      </c>
      <c r="E869" s="135">
        <v>30.0</v>
      </c>
      <c r="H869" s="135" t="s">
        <v>9350</v>
      </c>
      <c r="I869" s="142">
        <v>45409.07423611111</v>
      </c>
      <c r="J869" s="135" t="s">
        <v>6696</v>
      </c>
      <c r="K869" s="135">
        <v>40.0</v>
      </c>
      <c r="L869" s="135">
        <v>40.0</v>
      </c>
      <c r="M869" s="143">
        <v>42271.0</v>
      </c>
    </row>
    <row r="870">
      <c r="A870" s="135">
        <v>868.0</v>
      </c>
      <c r="B870" s="135" t="s">
        <v>9825</v>
      </c>
      <c r="C870" s="135" t="s">
        <v>4362</v>
      </c>
      <c r="D870" s="135">
        <v>5.0</v>
      </c>
      <c r="E870" s="135">
        <v>30.0</v>
      </c>
      <c r="H870" s="135" t="s">
        <v>4664</v>
      </c>
      <c r="I870" s="142">
        <v>45412.26394675926</v>
      </c>
      <c r="J870" s="135" t="s">
        <v>4666</v>
      </c>
      <c r="K870" s="135">
        <v>60.0</v>
      </c>
      <c r="L870" s="135">
        <v>8800.0</v>
      </c>
      <c r="M870" s="143">
        <v>43844.0</v>
      </c>
    </row>
    <row r="871">
      <c r="A871" s="135">
        <v>869.0</v>
      </c>
      <c r="B871" s="135" t="s">
        <v>9830</v>
      </c>
      <c r="C871" s="135" t="s">
        <v>4362</v>
      </c>
      <c r="D871" s="135">
        <v>0.0</v>
      </c>
      <c r="E871" s="135">
        <v>30.0</v>
      </c>
      <c r="H871" s="135" t="s">
        <v>5507</v>
      </c>
      <c r="I871" s="142">
        <v>45397.459178240744</v>
      </c>
      <c r="J871" s="135" t="s">
        <v>4880</v>
      </c>
      <c r="K871" s="135">
        <v>70.0</v>
      </c>
      <c r="L871" s="135">
        <v>300.0</v>
      </c>
      <c r="M871" s="143">
        <v>42300.0</v>
      </c>
    </row>
    <row r="872">
      <c r="A872" s="135">
        <v>870.0</v>
      </c>
      <c r="B872" s="135" t="s">
        <v>8416</v>
      </c>
      <c r="C872" s="135" t="s">
        <v>4362</v>
      </c>
      <c r="D872" s="135">
        <v>0.0</v>
      </c>
      <c r="E872" s="135">
        <v>30.0</v>
      </c>
      <c r="H872" s="135" t="s">
        <v>5215</v>
      </c>
      <c r="I872" s="142">
        <v>45406.79607638889</v>
      </c>
      <c r="J872" s="135" t="s">
        <v>4795</v>
      </c>
      <c r="K872" s="135">
        <v>30.0</v>
      </c>
      <c r="L872" s="135">
        <v>100.0</v>
      </c>
      <c r="M872" s="143">
        <v>45336.0</v>
      </c>
    </row>
    <row r="873">
      <c r="A873" s="135">
        <v>871.0</v>
      </c>
      <c r="B873" s="135" t="s">
        <v>9839</v>
      </c>
      <c r="C873" s="135" t="s">
        <v>4362</v>
      </c>
      <c r="D873" s="135">
        <v>0.0</v>
      </c>
      <c r="E873" s="135">
        <v>30.0</v>
      </c>
      <c r="H873" s="135" t="s">
        <v>9841</v>
      </c>
      <c r="I873" s="142">
        <v>45398.5450462963</v>
      </c>
      <c r="J873" s="135" t="s">
        <v>4373</v>
      </c>
      <c r="K873" s="135">
        <v>80.0</v>
      </c>
      <c r="L873" s="135">
        <v>20.0</v>
      </c>
      <c r="M873" s="143">
        <v>42312.0</v>
      </c>
    </row>
    <row r="874">
      <c r="A874" s="135">
        <v>872.0</v>
      </c>
      <c r="B874" s="135" t="s">
        <v>9847</v>
      </c>
      <c r="C874" s="135" t="s">
        <v>4362</v>
      </c>
      <c r="D874" s="135">
        <v>0.0</v>
      </c>
      <c r="E874" s="135">
        <v>30.0</v>
      </c>
      <c r="F874" s="135">
        <v>0.25</v>
      </c>
      <c r="H874" s="135" t="s">
        <v>9849</v>
      </c>
      <c r="I874" s="142">
        <v>45415.89449074074</v>
      </c>
      <c r="J874" s="135" t="s">
        <v>5751</v>
      </c>
      <c r="K874" s="135">
        <v>30.0</v>
      </c>
      <c r="L874" s="135">
        <v>20.0</v>
      </c>
      <c r="M874" s="143">
        <v>42446.0</v>
      </c>
    </row>
    <row r="875">
      <c r="A875" s="135">
        <v>873.0</v>
      </c>
      <c r="B875" s="135" t="s">
        <v>9854</v>
      </c>
      <c r="C875" s="135" t="s">
        <v>4362</v>
      </c>
      <c r="D875" s="135">
        <v>1.0</v>
      </c>
      <c r="E875" s="135">
        <v>30.0</v>
      </c>
      <c r="F875" s="135">
        <v>0.7</v>
      </c>
      <c r="H875" s="135" t="s">
        <v>5695</v>
      </c>
      <c r="I875" s="142">
        <v>45408.13398148148</v>
      </c>
      <c r="J875" s="135" t="s">
        <v>4373</v>
      </c>
      <c r="K875" s="135">
        <v>50.0</v>
      </c>
      <c r="L875" s="135">
        <v>100.0</v>
      </c>
      <c r="M875" s="143">
        <v>42254.0</v>
      </c>
    </row>
    <row r="876">
      <c r="A876" s="135">
        <v>874.0</v>
      </c>
      <c r="B876" s="135" t="s">
        <v>9863</v>
      </c>
      <c r="C876" s="135" t="s">
        <v>4362</v>
      </c>
      <c r="D876" s="135">
        <v>6.0</v>
      </c>
      <c r="E876" s="135">
        <v>30.0</v>
      </c>
      <c r="H876" s="135" t="s">
        <v>5695</v>
      </c>
      <c r="I876" s="142">
        <v>45411.15709490741</v>
      </c>
      <c r="J876" s="135" t="s">
        <v>9866</v>
      </c>
      <c r="K876" s="135">
        <v>80.0</v>
      </c>
      <c r="L876" s="135">
        <v>20.0</v>
      </c>
      <c r="M876" s="143">
        <v>43911.0</v>
      </c>
    </row>
    <row r="877">
      <c r="A877" s="135">
        <v>875.0</v>
      </c>
      <c r="B877" s="135" t="s">
        <v>9869</v>
      </c>
      <c r="C877" s="135" t="s">
        <v>4362</v>
      </c>
      <c r="D877" s="135">
        <v>0.0</v>
      </c>
      <c r="E877" s="135">
        <v>30.0</v>
      </c>
      <c r="H877" s="135" t="s">
        <v>4394</v>
      </c>
      <c r="I877" s="142">
        <v>45415.21053240741</v>
      </c>
      <c r="J877" s="135" t="s">
        <v>5920</v>
      </c>
      <c r="K877" s="135">
        <v>60.0</v>
      </c>
      <c r="L877" s="135">
        <v>600.0</v>
      </c>
      <c r="M877" s="143">
        <v>42359.0</v>
      </c>
    </row>
    <row r="878">
      <c r="A878" s="135">
        <v>876.0</v>
      </c>
      <c r="B878" s="135" t="s">
        <v>9874</v>
      </c>
      <c r="C878" s="135" t="s">
        <v>4362</v>
      </c>
      <c r="D878" s="135">
        <v>2.0</v>
      </c>
      <c r="E878" s="135">
        <v>30.0</v>
      </c>
      <c r="H878" s="135" t="s">
        <v>4664</v>
      </c>
      <c r="I878" s="142">
        <v>45403.01390046296</v>
      </c>
      <c r="J878" s="135" t="s">
        <v>4674</v>
      </c>
      <c r="K878" s="135">
        <v>80.0</v>
      </c>
      <c r="L878" s="135">
        <v>6800.0</v>
      </c>
      <c r="M878" s="143">
        <v>43887.0</v>
      </c>
    </row>
    <row r="879">
      <c r="A879" s="135">
        <v>877.0</v>
      </c>
      <c r="B879" s="135" t="s">
        <v>9881</v>
      </c>
      <c r="C879" s="135" t="s">
        <v>4362</v>
      </c>
      <c r="D879" s="135">
        <v>0.0</v>
      </c>
      <c r="E879" s="135">
        <v>30.0</v>
      </c>
      <c r="H879" s="135" t="s">
        <v>9883</v>
      </c>
      <c r="I879" s="142">
        <v>45413.42643518518</v>
      </c>
      <c r="J879" s="135" t="s">
        <v>4373</v>
      </c>
      <c r="K879" s="135">
        <v>30.0</v>
      </c>
      <c r="L879" s="135">
        <v>70.0</v>
      </c>
      <c r="M879" s="143">
        <v>42291.0</v>
      </c>
    </row>
    <row r="880">
      <c r="A880" s="135">
        <v>878.0</v>
      </c>
      <c r="B880" s="135" t="s">
        <v>9886</v>
      </c>
      <c r="C880" s="135" t="s">
        <v>4362</v>
      </c>
      <c r="D880" s="135">
        <v>0.0</v>
      </c>
      <c r="E880" s="135">
        <v>30.0</v>
      </c>
      <c r="H880" s="135" t="s">
        <v>9886</v>
      </c>
      <c r="I880" s="142">
        <v>45407.504525462966</v>
      </c>
      <c r="J880" s="135" t="s">
        <v>5002</v>
      </c>
      <c r="K880" s="135">
        <v>80.0</v>
      </c>
      <c r="L880" s="135">
        <v>60.0</v>
      </c>
      <c r="M880" s="143">
        <v>43853.0</v>
      </c>
    </row>
    <row r="881">
      <c r="A881" s="135">
        <v>879.0</v>
      </c>
      <c r="B881" s="135" t="s">
        <v>9891</v>
      </c>
      <c r="C881" s="135" t="s">
        <v>4362</v>
      </c>
      <c r="D881" s="135">
        <v>2.0</v>
      </c>
      <c r="E881" s="135">
        <v>30.0</v>
      </c>
      <c r="H881" s="135" t="s">
        <v>9893</v>
      </c>
      <c r="I881" s="142">
        <v>45404.9809837963</v>
      </c>
      <c r="J881" s="135" t="s">
        <v>5860</v>
      </c>
      <c r="K881" s="135">
        <v>30.0</v>
      </c>
      <c r="L881" s="135">
        <v>150.0</v>
      </c>
      <c r="M881" s="143">
        <v>44797.0</v>
      </c>
    </row>
    <row r="882">
      <c r="A882" s="135">
        <v>880.0</v>
      </c>
      <c r="B882" s="135" t="s">
        <v>9897</v>
      </c>
      <c r="C882" s="135" t="s">
        <v>4362</v>
      </c>
      <c r="D882" s="135">
        <v>2.0</v>
      </c>
      <c r="E882" s="135">
        <v>30.0</v>
      </c>
      <c r="H882" s="135" t="s">
        <v>9900</v>
      </c>
      <c r="I882" s="142">
        <v>45417.21277777778</v>
      </c>
      <c r="J882" s="135" t="s">
        <v>9550</v>
      </c>
      <c r="K882" s="135">
        <v>30.0</v>
      </c>
      <c r="L882" s="135">
        <v>60.0</v>
      </c>
      <c r="M882" s="143">
        <v>44762.0</v>
      </c>
    </row>
    <row r="883">
      <c r="A883" s="135">
        <v>881.0</v>
      </c>
      <c r="B883" s="135" t="s">
        <v>9903</v>
      </c>
      <c r="C883" s="135" t="s">
        <v>4362</v>
      </c>
      <c r="D883" s="135">
        <v>0.0</v>
      </c>
      <c r="E883" s="135">
        <v>30.0</v>
      </c>
      <c r="G883" s="135">
        <v>0.33</v>
      </c>
      <c r="H883" s="135" t="s">
        <v>4391</v>
      </c>
      <c r="I883" s="142">
        <v>45408.119525462964</v>
      </c>
      <c r="J883" s="135" t="s">
        <v>7625</v>
      </c>
      <c r="K883" s="135">
        <v>40.0</v>
      </c>
      <c r="L883" s="135">
        <v>100.0</v>
      </c>
      <c r="M883" s="143">
        <v>42275.0</v>
      </c>
    </row>
    <row r="884">
      <c r="A884" s="135">
        <v>882.0</v>
      </c>
      <c r="B884" s="135" t="s">
        <v>9912</v>
      </c>
      <c r="C884" s="135" t="s">
        <v>4362</v>
      </c>
      <c r="D884" s="135">
        <v>0.0</v>
      </c>
      <c r="E884" s="135">
        <v>30.0</v>
      </c>
      <c r="H884" s="135" t="s">
        <v>4727</v>
      </c>
      <c r="I884" s="142">
        <v>45418.158125</v>
      </c>
      <c r="J884" s="135" t="s">
        <v>4373</v>
      </c>
      <c r="K884" s="135">
        <v>40.0</v>
      </c>
      <c r="L884" s="135">
        <v>2400.0</v>
      </c>
      <c r="M884" s="143">
        <v>42806.0</v>
      </c>
    </row>
    <row r="885">
      <c r="A885" s="135">
        <v>883.0</v>
      </c>
      <c r="B885" s="135" t="s">
        <v>9916</v>
      </c>
      <c r="C885" s="135" t="s">
        <v>4362</v>
      </c>
      <c r="D885" s="135">
        <v>0.0</v>
      </c>
      <c r="E885" s="135">
        <v>30.0</v>
      </c>
      <c r="F885" s="135">
        <v>0.2</v>
      </c>
      <c r="H885" s="135" t="s">
        <v>7441</v>
      </c>
      <c r="I885" s="142">
        <v>45407.229479166665</v>
      </c>
      <c r="J885" s="135" t="s">
        <v>5751</v>
      </c>
      <c r="K885" s="135">
        <v>40.0</v>
      </c>
      <c r="L885" s="135">
        <v>30.0</v>
      </c>
      <c r="M885" s="143">
        <v>42279.0</v>
      </c>
    </row>
    <row r="886">
      <c r="A886" s="135">
        <v>884.0</v>
      </c>
      <c r="B886" s="135" t="s">
        <v>9921</v>
      </c>
      <c r="C886" s="135" t="s">
        <v>4362</v>
      </c>
      <c r="D886" s="135">
        <v>8.0</v>
      </c>
      <c r="E886" s="135">
        <v>30.0</v>
      </c>
      <c r="H886" s="135" t="s">
        <v>4664</v>
      </c>
      <c r="I886" s="142">
        <v>45412.341886574075</v>
      </c>
      <c r="J886" s="135" t="s">
        <v>4674</v>
      </c>
      <c r="K886" s="135">
        <v>70.0</v>
      </c>
      <c r="L886" s="135">
        <v>8800.0</v>
      </c>
      <c r="M886" s="143">
        <v>42695.0</v>
      </c>
    </row>
    <row r="887">
      <c r="A887" s="135">
        <v>885.0</v>
      </c>
      <c r="B887" s="135" t="s">
        <v>9923</v>
      </c>
      <c r="C887" s="135" t="s">
        <v>4362</v>
      </c>
      <c r="D887" s="135">
        <v>0.0</v>
      </c>
      <c r="E887" s="135">
        <v>30.0</v>
      </c>
      <c r="H887" s="135" t="s">
        <v>9924</v>
      </c>
      <c r="I887" s="142">
        <v>45417.950162037036</v>
      </c>
      <c r="K887" s="135">
        <v>30.0</v>
      </c>
      <c r="L887" s="135">
        <v>90.0</v>
      </c>
      <c r="M887" s="143">
        <v>45000.0</v>
      </c>
    </row>
    <row r="888">
      <c r="A888" s="135">
        <v>886.0</v>
      </c>
      <c r="B888" s="135" t="s">
        <v>9928</v>
      </c>
      <c r="C888" s="135" t="s">
        <v>4362</v>
      </c>
      <c r="D888" s="135">
        <v>0.0</v>
      </c>
      <c r="E888" s="135">
        <v>30.0</v>
      </c>
      <c r="F888" s="135">
        <v>0.0</v>
      </c>
      <c r="H888" s="135" t="s">
        <v>9931</v>
      </c>
      <c r="I888" s="142">
        <v>45360.57200231482</v>
      </c>
      <c r="J888" s="135" t="s">
        <v>9932</v>
      </c>
      <c r="K888" s="135">
        <v>30.0</v>
      </c>
      <c r="L888" s="135">
        <v>350.0</v>
      </c>
    </row>
    <row r="889">
      <c r="A889" s="135">
        <v>887.0</v>
      </c>
      <c r="B889" s="135" t="s">
        <v>9936</v>
      </c>
      <c r="C889" s="135" t="s">
        <v>4362</v>
      </c>
      <c r="D889" s="135">
        <v>0.0</v>
      </c>
      <c r="E889" s="135">
        <v>30.0</v>
      </c>
      <c r="H889" s="135" t="s">
        <v>9938</v>
      </c>
      <c r="I889" s="142">
        <v>45409.701828703706</v>
      </c>
      <c r="K889" s="135">
        <v>30.0</v>
      </c>
      <c r="L889" s="135">
        <v>30.0</v>
      </c>
      <c r="M889" s="143">
        <v>45115.0</v>
      </c>
    </row>
    <row r="890">
      <c r="A890" s="135">
        <v>888.0</v>
      </c>
      <c r="B890" s="135" t="s">
        <v>9940</v>
      </c>
      <c r="C890" s="135" t="s">
        <v>4362</v>
      </c>
      <c r="E890" s="135">
        <v>30.0</v>
      </c>
      <c r="K890" s="135">
        <v>30.0</v>
      </c>
      <c r="M890" s="143">
        <v>44060.0</v>
      </c>
    </row>
    <row r="891">
      <c r="A891" s="135">
        <v>889.0</v>
      </c>
      <c r="B891" s="135" t="s">
        <v>9945</v>
      </c>
      <c r="C891" s="135" t="s">
        <v>4362</v>
      </c>
      <c r="D891" s="135">
        <v>3.0</v>
      </c>
      <c r="E891" s="135">
        <v>30.0</v>
      </c>
      <c r="F891" s="135">
        <v>0.25</v>
      </c>
      <c r="H891" s="135" t="s">
        <v>4391</v>
      </c>
      <c r="I891" s="142">
        <v>45410.17833333334</v>
      </c>
      <c r="J891" s="135" t="s">
        <v>5751</v>
      </c>
      <c r="K891" s="135">
        <v>250.0</v>
      </c>
      <c r="L891" s="135">
        <v>450.0</v>
      </c>
      <c r="M891" s="143">
        <v>42389.0</v>
      </c>
    </row>
    <row r="892">
      <c r="A892" s="135">
        <v>890.0</v>
      </c>
      <c r="B892" s="135" t="s">
        <v>9951</v>
      </c>
      <c r="C892" s="135" t="s">
        <v>4362</v>
      </c>
      <c r="D892" s="135">
        <v>0.0</v>
      </c>
      <c r="E892" s="135">
        <v>30.0</v>
      </c>
      <c r="H892" s="135" t="s">
        <v>9951</v>
      </c>
      <c r="I892" s="142">
        <v>45415.564837962964</v>
      </c>
      <c r="J892" s="135" t="s">
        <v>4373</v>
      </c>
      <c r="K892" s="135">
        <v>40.0</v>
      </c>
      <c r="L892" s="135">
        <v>10.0</v>
      </c>
      <c r="M892" s="143">
        <v>42423.0</v>
      </c>
    </row>
    <row r="893">
      <c r="A893" s="135">
        <v>891.0</v>
      </c>
      <c r="B893" s="135" t="s">
        <v>9350</v>
      </c>
      <c r="C893" s="135" t="s">
        <v>4362</v>
      </c>
      <c r="D893" s="135">
        <v>3.0</v>
      </c>
      <c r="E893" s="135">
        <v>30.0</v>
      </c>
      <c r="H893" s="135" t="s">
        <v>9350</v>
      </c>
      <c r="I893" s="142">
        <v>45406.3605787037</v>
      </c>
      <c r="J893" s="135" t="s">
        <v>4715</v>
      </c>
      <c r="K893" s="135">
        <v>40.0</v>
      </c>
      <c r="L893" s="135">
        <v>40.0</v>
      </c>
      <c r="M893" s="143">
        <v>42418.0</v>
      </c>
    </row>
    <row r="894">
      <c r="A894" s="135">
        <v>892.0</v>
      </c>
      <c r="B894" s="135" t="s">
        <v>9963</v>
      </c>
      <c r="C894" s="135" t="s">
        <v>4362</v>
      </c>
      <c r="D894" s="135">
        <v>10.0</v>
      </c>
      <c r="E894" s="135">
        <v>30.0</v>
      </c>
      <c r="H894" s="135" t="s">
        <v>4664</v>
      </c>
      <c r="I894" s="142">
        <v>45408.98988425926</v>
      </c>
      <c r="J894" s="135" t="s">
        <v>4674</v>
      </c>
      <c r="K894" s="135">
        <v>60.0</v>
      </c>
      <c r="L894" s="135">
        <v>2200.0</v>
      </c>
      <c r="M894" s="143">
        <v>42317.0</v>
      </c>
    </row>
    <row r="895">
      <c r="A895" s="135">
        <v>893.0</v>
      </c>
      <c r="B895" s="135" t="s">
        <v>9970</v>
      </c>
      <c r="C895" s="135" t="s">
        <v>4362</v>
      </c>
      <c r="D895" s="135">
        <v>0.0</v>
      </c>
      <c r="E895" s="135">
        <v>30.0</v>
      </c>
      <c r="H895" s="135" t="s">
        <v>9972</v>
      </c>
      <c r="I895" s="142">
        <v>45408.64565972222</v>
      </c>
      <c r="J895" s="135" t="s">
        <v>4715</v>
      </c>
      <c r="K895" s="135">
        <v>80.0</v>
      </c>
      <c r="L895" s="135">
        <v>250.0</v>
      </c>
      <c r="M895" s="143">
        <v>45109.0</v>
      </c>
    </row>
    <row r="896">
      <c r="A896" s="135">
        <v>894.0</v>
      </c>
      <c r="B896" s="135" t="s">
        <v>9976</v>
      </c>
      <c r="C896" s="135" t="s">
        <v>4362</v>
      </c>
      <c r="D896" s="135">
        <v>10.0</v>
      </c>
      <c r="E896" s="135">
        <v>30.0</v>
      </c>
      <c r="H896" s="135" t="s">
        <v>4664</v>
      </c>
      <c r="I896" s="142">
        <v>45404.05726851852</v>
      </c>
      <c r="J896" s="135" t="s">
        <v>4674</v>
      </c>
      <c r="K896" s="135">
        <v>90.0</v>
      </c>
      <c r="L896" s="135">
        <v>7600.0</v>
      </c>
      <c r="M896" s="143">
        <v>42260.0</v>
      </c>
    </row>
    <row r="897">
      <c r="A897" s="135">
        <v>895.0</v>
      </c>
      <c r="B897" s="135" t="s">
        <v>9983</v>
      </c>
      <c r="C897" s="135" t="s">
        <v>4362</v>
      </c>
      <c r="D897" s="135">
        <v>0.0</v>
      </c>
      <c r="E897" s="135">
        <v>30.0</v>
      </c>
      <c r="H897" s="135" t="s">
        <v>4890</v>
      </c>
      <c r="I897" s="142">
        <v>45410.34878472222</v>
      </c>
      <c r="J897" s="135" t="s">
        <v>8296</v>
      </c>
      <c r="K897" s="135">
        <v>30.0</v>
      </c>
      <c r="L897" s="135">
        <v>1100.0</v>
      </c>
      <c r="M897" s="143">
        <v>45050.0</v>
      </c>
    </row>
    <row r="898">
      <c r="A898" s="135">
        <v>896.0</v>
      </c>
      <c r="B898" s="135" t="s">
        <v>9986</v>
      </c>
      <c r="C898" s="135" t="s">
        <v>4362</v>
      </c>
      <c r="D898" s="135">
        <v>12.0</v>
      </c>
      <c r="E898" s="135">
        <v>30.0</v>
      </c>
      <c r="H898" s="135" t="s">
        <v>6192</v>
      </c>
      <c r="I898" s="142">
        <v>45404.83390046296</v>
      </c>
      <c r="J898" s="135" t="s">
        <v>5955</v>
      </c>
      <c r="K898" s="135">
        <v>60.0</v>
      </c>
      <c r="L898" s="135">
        <v>300.0</v>
      </c>
      <c r="M898" s="143">
        <v>42653.0</v>
      </c>
    </row>
    <row r="899">
      <c r="A899" s="135">
        <v>897.0</v>
      </c>
      <c r="B899" s="135" t="s">
        <v>9992</v>
      </c>
      <c r="C899" s="135" t="s">
        <v>4362</v>
      </c>
      <c r="D899" s="135">
        <v>0.0</v>
      </c>
      <c r="E899" s="135">
        <v>30.0</v>
      </c>
      <c r="H899" s="135" t="s">
        <v>9992</v>
      </c>
      <c r="I899" s="142">
        <v>45404.066342592596</v>
      </c>
      <c r="J899" s="135" t="s">
        <v>4373</v>
      </c>
      <c r="K899" s="135">
        <v>60.0</v>
      </c>
      <c r="L899" s="135">
        <v>10.0</v>
      </c>
      <c r="M899" s="143">
        <v>42762.0</v>
      </c>
    </row>
    <row r="900">
      <c r="A900" s="135">
        <v>898.0</v>
      </c>
      <c r="B900" s="135" t="s">
        <v>5247</v>
      </c>
      <c r="C900" s="135" t="s">
        <v>4362</v>
      </c>
      <c r="D900" s="135">
        <v>1.0</v>
      </c>
      <c r="E900" s="135">
        <v>30.0</v>
      </c>
      <c r="H900" s="135" t="s">
        <v>5247</v>
      </c>
      <c r="I900" s="142">
        <v>45417.497407407405</v>
      </c>
      <c r="J900" s="135" t="s">
        <v>5155</v>
      </c>
      <c r="K900" s="135">
        <v>40.0</v>
      </c>
      <c r="L900" s="135">
        <v>20.0</v>
      </c>
      <c r="M900" s="143">
        <v>44754.0</v>
      </c>
    </row>
    <row r="901">
      <c r="A901" s="135">
        <v>899.0</v>
      </c>
      <c r="B901" s="135" t="s">
        <v>10002</v>
      </c>
      <c r="C901" s="135" t="s">
        <v>4362</v>
      </c>
      <c r="D901" s="135">
        <v>0.0</v>
      </c>
      <c r="E901" s="135">
        <v>30.0</v>
      </c>
      <c r="H901" s="135" t="s">
        <v>7199</v>
      </c>
      <c r="I901" s="142">
        <v>45403.156909722224</v>
      </c>
      <c r="J901" s="135" t="s">
        <v>2100</v>
      </c>
      <c r="K901" s="135">
        <v>30.0</v>
      </c>
      <c r="L901" s="135">
        <v>150.0</v>
      </c>
      <c r="M901" s="143">
        <v>43163.0</v>
      </c>
    </row>
    <row r="902">
      <c r="A902" s="135">
        <v>900.0</v>
      </c>
      <c r="B902" s="135" t="s">
        <v>10009</v>
      </c>
      <c r="C902" s="135" t="s">
        <v>4362</v>
      </c>
      <c r="D902" s="135">
        <v>2.0</v>
      </c>
      <c r="E902" s="135">
        <v>30.0</v>
      </c>
      <c r="H902" s="135" t="s">
        <v>4756</v>
      </c>
      <c r="I902" s="142">
        <v>45403.205196759256</v>
      </c>
      <c r="J902" s="135" t="s">
        <v>2100</v>
      </c>
      <c r="K902" s="135">
        <v>50.0</v>
      </c>
      <c r="L902" s="135">
        <v>1200.0</v>
      </c>
      <c r="M902" s="143">
        <v>44798.0</v>
      </c>
    </row>
    <row r="903">
      <c r="A903" s="135">
        <v>901.0</v>
      </c>
      <c r="B903" s="135" t="s">
        <v>10013</v>
      </c>
      <c r="C903" s="135" t="s">
        <v>4362</v>
      </c>
      <c r="D903" s="135">
        <v>0.0</v>
      </c>
      <c r="E903" s="135">
        <v>30.0</v>
      </c>
      <c r="H903" s="135" t="s">
        <v>10013</v>
      </c>
      <c r="I903" s="142">
        <v>45401.23136574074</v>
      </c>
      <c r="J903" s="135" t="s">
        <v>6085</v>
      </c>
      <c r="K903" s="135">
        <v>70.0</v>
      </c>
      <c r="L903" s="135">
        <v>10.0</v>
      </c>
      <c r="M903" s="143">
        <v>42310.0</v>
      </c>
    </row>
    <row r="904">
      <c r="A904" s="135">
        <v>902.0</v>
      </c>
      <c r="B904" s="135" t="s">
        <v>10019</v>
      </c>
      <c r="C904" s="135" t="s">
        <v>4362</v>
      </c>
      <c r="D904" s="135">
        <v>0.0</v>
      </c>
      <c r="E904" s="135">
        <v>30.0</v>
      </c>
      <c r="H904" s="135" t="s">
        <v>10022</v>
      </c>
      <c r="I904" s="142">
        <v>45401.01605324074</v>
      </c>
      <c r="J904" s="135" t="s">
        <v>9374</v>
      </c>
      <c r="K904" s="135">
        <v>50.0</v>
      </c>
      <c r="L904" s="135">
        <v>150.0</v>
      </c>
      <c r="M904" s="143">
        <v>42392.0</v>
      </c>
    </row>
    <row r="905">
      <c r="A905" s="135">
        <v>903.0</v>
      </c>
      <c r="B905" s="135" t="s">
        <v>10026</v>
      </c>
      <c r="C905" s="135" t="s">
        <v>4362</v>
      </c>
      <c r="D905" s="135">
        <v>0.0</v>
      </c>
      <c r="E905" s="135">
        <v>30.0</v>
      </c>
      <c r="H905" s="135" t="s">
        <v>10028</v>
      </c>
      <c r="I905" s="142">
        <v>45405.32131944445</v>
      </c>
      <c r="J905" s="135" t="s">
        <v>4715</v>
      </c>
      <c r="K905" s="135">
        <v>30.0</v>
      </c>
      <c r="L905" s="135">
        <v>70.0</v>
      </c>
      <c r="M905" s="143">
        <v>44771.0</v>
      </c>
    </row>
    <row r="906">
      <c r="A906" s="135">
        <v>904.0</v>
      </c>
      <c r="B906" s="135" t="s">
        <v>10033</v>
      </c>
      <c r="C906" s="135" t="s">
        <v>4362</v>
      </c>
      <c r="D906" s="135">
        <v>0.0</v>
      </c>
      <c r="E906" s="135">
        <v>30.0</v>
      </c>
      <c r="F906" s="135">
        <v>0.3</v>
      </c>
      <c r="H906" s="135" t="s">
        <v>10033</v>
      </c>
      <c r="I906" s="142">
        <v>45409.357777777775</v>
      </c>
      <c r="J906" s="135" t="s">
        <v>4395</v>
      </c>
      <c r="K906" s="135">
        <v>60.0</v>
      </c>
      <c r="L906" s="135">
        <v>10.0</v>
      </c>
      <c r="M906" s="143">
        <v>42775.0</v>
      </c>
    </row>
    <row r="907">
      <c r="A907" s="135">
        <v>905.0</v>
      </c>
      <c r="B907" s="135" t="s">
        <v>10039</v>
      </c>
      <c r="C907" s="135" t="s">
        <v>4362</v>
      </c>
      <c r="D907" s="135">
        <v>0.0</v>
      </c>
      <c r="E907" s="135">
        <v>30.0</v>
      </c>
      <c r="H907" s="135" t="s">
        <v>5239</v>
      </c>
      <c r="I907" s="142">
        <v>45414.89503472222</v>
      </c>
      <c r="J907" s="135" t="s">
        <v>4373</v>
      </c>
      <c r="K907" s="135">
        <v>70.0</v>
      </c>
      <c r="L907" s="135">
        <v>200.0</v>
      </c>
      <c r="M907" s="143">
        <v>43403.0</v>
      </c>
    </row>
    <row r="908">
      <c r="A908" s="135">
        <v>906.0</v>
      </c>
      <c r="B908" s="135" t="s">
        <v>10044</v>
      </c>
      <c r="C908" s="135" t="s">
        <v>4362</v>
      </c>
      <c r="E908" s="135">
        <v>30.0</v>
      </c>
      <c r="K908" s="135">
        <v>40.0</v>
      </c>
      <c r="M908" s="143">
        <v>43076.0</v>
      </c>
    </row>
    <row r="909">
      <c r="A909" s="135">
        <v>907.0</v>
      </c>
      <c r="B909" s="135" t="s">
        <v>10048</v>
      </c>
      <c r="C909" s="135" t="s">
        <v>4362</v>
      </c>
      <c r="D909" s="135">
        <v>0.0</v>
      </c>
      <c r="E909" s="135">
        <v>30.0</v>
      </c>
      <c r="H909" s="135" t="s">
        <v>10050</v>
      </c>
      <c r="I909" s="142">
        <v>45395.05333333334</v>
      </c>
      <c r="J909" s="135" t="s">
        <v>8293</v>
      </c>
      <c r="K909" s="135">
        <v>30.0</v>
      </c>
      <c r="L909" s="135">
        <v>10.0</v>
      </c>
      <c r="M909" s="143">
        <v>43625.0</v>
      </c>
    </row>
    <row r="910">
      <c r="A910" s="135">
        <v>908.0</v>
      </c>
      <c r="B910" s="135" t="s">
        <v>10053</v>
      </c>
      <c r="C910" s="135" t="s">
        <v>4362</v>
      </c>
      <c r="D910" s="135">
        <v>0.0</v>
      </c>
      <c r="E910" s="135">
        <v>30.0</v>
      </c>
      <c r="H910" s="135" t="s">
        <v>5766</v>
      </c>
      <c r="I910" s="142">
        <v>45405.92438657407</v>
      </c>
      <c r="J910" s="135" t="s">
        <v>6696</v>
      </c>
      <c r="K910" s="135">
        <v>80.0</v>
      </c>
      <c r="L910" s="135">
        <v>30.0</v>
      </c>
      <c r="M910" s="143">
        <v>42399.0</v>
      </c>
    </row>
    <row r="911">
      <c r="A911" s="135">
        <v>909.0</v>
      </c>
      <c r="B911" s="135" t="s">
        <v>10060</v>
      </c>
      <c r="C911" s="135" t="s">
        <v>4362</v>
      </c>
      <c r="D911" s="135">
        <v>0.0</v>
      </c>
      <c r="E911" s="135">
        <v>30.0</v>
      </c>
      <c r="H911" s="135" t="s">
        <v>6941</v>
      </c>
      <c r="I911" s="142">
        <v>45408.686261574076</v>
      </c>
      <c r="J911" s="135" t="s">
        <v>4373</v>
      </c>
      <c r="K911" s="135">
        <v>30.0</v>
      </c>
      <c r="L911" s="135">
        <v>50.0</v>
      </c>
      <c r="M911" s="143">
        <v>42272.0</v>
      </c>
    </row>
    <row r="912">
      <c r="A912" s="135">
        <v>910.0</v>
      </c>
      <c r="B912" s="135" t="s">
        <v>10066</v>
      </c>
      <c r="C912" s="135" t="s">
        <v>4362</v>
      </c>
      <c r="D912" s="135">
        <v>0.0</v>
      </c>
      <c r="E912" s="135">
        <v>30.0</v>
      </c>
      <c r="H912" s="135" t="s">
        <v>10066</v>
      </c>
      <c r="I912" s="142">
        <v>45410.55541666667</v>
      </c>
      <c r="J912" s="135" t="s">
        <v>4715</v>
      </c>
      <c r="K912" s="135">
        <v>40.0</v>
      </c>
      <c r="L912" s="135">
        <v>10.0</v>
      </c>
      <c r="M912" s="143">
        <v>42439.0</v>
      </c>
    </row>
    <row r="913">
      <c r="A913" s="135">
        <v>911.0</v>
      </c>
      <c r="B913" s="135" t="s">
        <v>10070</v>
      </c>
      <c r="C913" s="135" t="s">
        <v>4362</v>
      </c>
      <c r="D913" s="135">
        <v>11.0</v>
      </c>
      <c r="E913" s="135">
        <v>30.0</v>
      </c>
      <c r="H913" s="135" t="s">
        <v>6001</v>
      </c>
      <c r="I913" s="142">
        <v>45412.793807870374</v>
      </c>
      <c r="J913" s="135" t="s">
        <v>4715</v>
      </c>
      <c r="K913" s="135">
        <v>70.0</v>
      </c>
      <c r="L913" s="135">
        <v>40.0</v>
      </c>
      <c r="M913" s="143">
        <v>44896.0</v>
      </c>
    </row>
    <row r="914">
      <c r="A914" s="135">
        <v>912.0</v>
      </c>
      <c r="B914" s="135" t="s">
        <v>10075</v>
      </c>
      <c r="C914" s="135" t="s">
        <v>4362</v>
      </c>
      <c r="D914" s="135">
        <v>0.0</v>
      </c>
      <c r="E914" s="135">
        <v>30.0</v>
      </c>
      <c r="H914" s="135" t="s">
        <v>6205</v>
      </c>
      <c r="I914" s="142">
        <v>45406.05090277778</v>
      </c>
      <c r="J914" s="135" t="s">
        <v>4768</v>
      </c>
      <c r="K914" s="135">
        <v>40.0</v>
      </c>
      <c r="L914" s="135">
        <v>150.0</v>
      </c>
      <c r="M914" s="143">
        <v>44103.0</v>
      </c>
    </row>
    <row r="915">
      <c r="A915" s="135">
        <v>913.0</v>
      </c>
      <c r="B915" s="135" t="s">
        <v>10081</v>
      </c>
      <c r="C915" s="135" t="s">
        <v>4362</v>
      </c>
      <c r="D915" s="135">
        <v>0.0</v>
      </c>
      <c r="E915" s="135">
        <v>30.0</v>
      </c>
      <c r="H915" s="135" t="s">
        <v>5643</v>
      </c>
      <c r="I915" s="142">
        <v>45414.41011574074</v>
      </c>
      <c r="J915" s="135" t="s">
        <v>10084</v>
      </c>
      <c r="K915" s="135">
        <v>200.0</v>
      </c>
      <c r="L915" s="135">
        <v>150.0</v>
      </c>
      <c r="M915" s="143">
        <v>42291.0</v>
      </c>
    </row>
    <row r="916">
      <c r="A916" s="135">
        <v>914.0</v>
      </c>
      <c r="B916" s="135" t="s">
        <v>10088</v>
      </c>
      <c r="C916" s="135" t="s">
        <v>4362</v>
      </c>
      <c r="D916" s="135">
        <v>0.0</v>
      </c>
      <c r="E916" s="135">
        <v>30.0</v>
      </c>
      <c r="H916" s="135" t="s">
        <v>10089</v>
      </c>
      <c r="I916" s="142">
        <v>45414.989594907405</v>
      </c>
      <c r="J916" s="135" t="s">
        <v>4373</v>
      </c>
      <c r="K916" s="135">
        <v>30.0</v>
      </c>
      <c r="L916" s="135">
        <v>250.0</v>
      </c>
      <c r="M916" s="143">
        <v>45018.0</v>
      </c>
    </row>
    <row r="917">
      <c r="A917" s="135">
        <v>915.0</v>
      </c>
      <c r="B917" s="135" t="s">
        <v>10092</v>
      </c>
      <c r="C917" s="135" t="s">
        <v>4362</v>
      </c>
      <c r="D917" s="135">
        <v>0.0</v>
      </c>
      <c r="E917" s="135">
        <v>30.0</v>
      </c>
      <c r="H917" s="135" t="s">
        <v>10092</v>
      </c>
      <c r="I917" s="142">
        <v>45413.46928240741</v>
      </c>
      <c r="J917" s="135" t="s">
        <v>4992</v>
      </c>
      <c r="K917" s="135">
        <v>50.0</v>
      </c>
      <c r="L917" s="135">
        <v>10.0</v>
      </c>
      <c r="M917" s="143">
        <v>42248.0</v>
      </c>
    </row>
    <row r="918">
      <c r="A918" s="135">
        <v>916.0</v>
      </c>
      <c r="B918" s="135" t="s">
        <v>10095</v>
      </c>
      <c r="C918" s="135" t="s">
        <v>4362</v>
      </c>
      <c r="D918" s="135">
        <v>0.0</v>
      </c>
      <c r="E918" s="135">
        <v>30.0</v>
      </c>
      <c r="H918" s="135" t="s">
        <v>6104</v>
      </c>
      <c r="I918" s="142">
        <v>45417.00885416667</v>
      </c>
      <c r="J918" s="135" t="s">
        <v>5751</v>
      </c>
      <c r="K918" s="135">
        <v>70.0</v>
      </c>
      <c r="L918" s="135">
        <v>60.0</v>
      </c>
      <c r="M918" s="143">
        <v>42475.0</v>
      </c>
    </row>
    <row r="919">
      <c r="A919" s="135">
        <v>917.0</v>
      </c>
      <c r="B919" s="135" t="s">
        <v>10099</v>
      </c>
      <c r="C919" s="135" t="s">
        <v>4362</v>
      </c>
      <c r="D919" s="135">
        <v>0.0</v>
      </c>
      <c r="E919" s="135">
        <v>30.0</v>
      </c>
      <c r="H919" s="135" t="s">
        <v>10101</v>
      </c>
      <c r="I919" s="142">
        <v>45411.0841087963</v>
      </c>
      <c r="J919" s="135" t="s">
        <v>10103</v>
      </c>
      <c r="K919" s="135">
        <v>100.0</v>
      </c>
      <c r="L919" s="135">
        <v>10.0</v>
      </c>
      <c r="M919" s="143">
        <v>42248.0</v>
      </c>
    </row>
    <row r="920">
      <c r="A920" s="135">
        <v>918.0</v>
      </c>
      <c r="B920" s="135" t="s">
        <v>10105</v>
      </c>
      <c r="C920" s="135" t="s">
        <v>4362</v>
      </c>
      <c r="D920" s="135">
        <v>0.0</v>
      </c>
      <c r="E920" s="135">
        <v>30.0</v>
      </c>
      <c r="H920" s="135" t="s">
        <v>10106</v>
      </c>
      <c r="I920" s="142">
        <v>45407.55170138889</v>
      </c>
      <c r="J920" s="135" t="s">
        <v>4373</v>
      </c>
      <c r="K920" s="135">
        <v>80.0</v>
      </c>
      <c r="L920" s="135">
        <v>300.0</v>
      </c>
      <c r="M920" s="143">
        <v>42768.0</v>
      </c>
    </row>
    <row r="921">
      <c r="A921" s="135">
        <v>919.0</v>
      </c>
      <c r="B921" s="135" t="s">
        <v>10110</v>
      </c>
      <c r="C921" s="135" t="s">
        <v>4362</v>
      </c>
      <c r="D921" s="135">
        <v>0.0</v>
      </c>
      <c r="E921" s="135">
        <v>30.0</v>
      </c>
      <c r="H921" s="135" t="s">
        <v>10112</v>
      </c>
      <c r="I921" s="142">
        <v>45414.24465277778</v>
      </c>
      <c r="J921" s="135" t="s">
        <v>10116</v>
      </c>
      <c r="K921" s="135">
        <v>30.0</v>
      </c>
      <c r="L921" s="135">
        <v>100.0</v>
      </c>
      <c r="M921" s="143">
        <v>42911.0</v>
      </c>
    </row>
    <row r="922">
      <c r="A922" s="135">
        <v>920.0</v>
      </c>
      <c r="B922" s="135" t="s">
        <v>10118</v>
      </c>
      <c r="C922" s="135" t="s">
        <v>4362</v>
      </c>
      <c r="E922" s="135">
        <v>30.0</v>
      </c>
      <c r="K922" s="135">
        <v>150.0</v>
      </c>
      <c r="M922" s="143">
        <v>43567.0</v>
      </c>
    </row>
    <row r="923">
      <c r="A923" s="135">
        <v>921.0</v>
      </c>
      <c r="B923" s="135" t="s">
        <v>10120</v>
      </c>
      <c r="C923" s="135" t="s">
        <v>4362</v>
      </c>
      <c r="D923" s="135">
        <v>0.0</v>
      </c>
      <c r="E923" s="135">
        <v>30.0</v>
      </c>
      <c r="H923" s="135" t="s">
        <v>10122</v>
      </c>
      <c r="I923" s="142">
        <v>45407.37243055556</v>
      </c>
      <c r="J923" s="135" t="s">
        <v>5645</v>
      </c>
      <c r="K923" s="135">
        <v>50.0</v>
      </c>
      <c r="L923" s="135">
        <v>80.0</v>
      </c>
      <c r="M923" s="143">
        <v>42308.0</v>
      </c>
    </row>
    <row r="924">
      <c r="A924" s="135">
        <v>922.0</v>
      </c>
      <c r="B924" s="135" t="s">
        <v>10125</v>
      </c>
      <c r="C924" s="135" t="s">
        <v>4362</v>
      </c>
      <c r="D924" s="135">
        <v>0.0</v>
      </c>
      <c r="E924" s="135">
        <v>30.0</v>
      </c>
      <c r="H924" s="135" t="s">
        <v>10128</v>
      </c>
      <c r="I924" s="142">
        <v>45417.53365740741</v>
      </c>
      <c r="J924" s="135" t="s">
        <v>8243</v>
      </c>
      <c r="K924" s="135">
        <v>50.0</v>
      </c>
      <c r="L924" s="135">
        <v>10.0</v>
      </c>
      <c r="M924" s="143">
        <v>42377.0</v>
      </c>
    </row>
    <row r="925">
      <c r="A925" s="135">
        <v>923.0</v>
      </c>
      <c r="B925" s="135" t="s">
        <v>10130</v>
      </c>
      <c r="C925" s="135" t="s">
        <v>4362</v>
      </c>
      <c r="E925" s="135">
        <v>30.0</v>
      </c>
      <c r="K925" s="135">
        <v>60.0</v>
      </c>
      <c r="M925" s="143">
        <v>42418.0</v>
      </c>
    </row>
    <row r="926">
      <c r="A926" s="135">
        <v>924.0</v>
      </c>
      <c r="B926" s="135" t="s">
        <v>9811</v>
      </c>
      <c r="C926" s="135" t="s">
        <v>4362</v>
      </c>
      <c r="D926" s="135">
        <v>0.0</v>
      </c>
      <c r="E926" s="135">
        <v>30.0</v>
      </c>
      <c r="H926" s="135" t="s">
        <v>5652</v>
      </c>
      <c r="I926" s="142">
        <v>45414.214004629626</v>
      </c>
      <c r="J926" s="135" t="s">
        <v>7913</v>
      </c>
      <c r="K926" s="135">
        <v>40.0</v>
      </c>
      <c r="L926" s="135">
        <v>20.0</v>
      </c>
      <c r="M926" s="143">
        <v>42438.0</v>
      </c>
    </row>
    <row r="927">
      <c r="A927" s="135">
        <v>925.0</v>
      </c>
      <c r="B927" s="135" t="s">
        <v>10136</v>
      </c>
      <c r="C927" s="135" t="s">
        <v>4362</v>
      </c>
      <c r="D927" s="135">
        <v>0.0</v>
      </c>
      <c r="E927" s="135">
        <v>30.0</v>
      </c>
      <c r="H927" s="135" t="s">
        <v>6314</v>
      </c>
      <c r="I927" s="142">
        <v>45415.48898148148</v>
      </c>
      <c r="J927" s="135" t="s">
        <v>5002</v>
      </c>
      <c r="K927" s="135">
        <v>30.0</v>
      </c>
      <c r="L927" s="135">
        <v>50.0</v>
      </c>
      <c r="M927" s="143">
        <v>43870.0</v>
      </c>
    </row>
    <row r="928">
      <c r="A928" s="135">
        <v>926.0</v>
      </c>
      <c r="B928" s="135" t="s">
        <v>10140</v>
      </c>
      <c r="C928" s="135" t="s">
        <v>4362</v>
      </c>
      <c r="D928" s="135">
        <v>0.0</v>
      </c>
      <c r="E928" s="135">
        <v>30.0</v>
      </c>
      <c r="G928" s="135">
        <v>1.4</v>
      </c>
      <c r="H928" s="135" t="s">
        <v>5931</v>
      </c>
      <c r="I928" s="142">
        <v>45410.26634259259</v>
      </c>
      <c r="K928" s="135">
        <v>80.0</v>
      </c>
      <c r="L928" s="135">
        <v>900.0</v>
      </c>
      <c r="M928" s="143">
        <v>42269.0</v>
      </c>
    </row>
    <row r="929">
      <c r="A929" s="135">
        <v>927.0</v>
      </c>
      <c r="B929" s="135" t="s">
        <v>10144</v>
      </c>
      <c r="C929" s="135" t="s">
        <v>4362</v>
      </c>
      <c r="E929" s="135">
        <v>30.0</v>
      </c>
      <c r="K929" s="135">
        <v>30.0</v>
      </c>
      <c r="M929" s="143">
        <v>43873.0</v>
      </c>
    </row>
    <row r="930">
      <c r="A930" s="135">
        <v>928.0</v>
      </c>
      <c r="B930" s="135" t="s">
        <v>10149</v>
      </c>
      <c r="C930" s="135" t="s">
        <v>4362</v>
      </c>
      <c r="D930" s="135">
        <v>0.0</v>
      </c>
      <c r="E930" s="135">
        <v>30.0</v>
      </c>
      <c r="H930" s="135" t="s">
        <v>7117</v>
      </c>
      <c r="I930" s="142">
        <v>45414.108125</v>
      </c>
      <c r="J930" s="135" t="s">
        <v>4373</v>
      </c>
      <c r="K930" s="135">
        <v>80.0</v>
      </c>
      <c r="L930" s="135">
        <v>3200.0</v>
      </c>
      <c r="M930" s="143">
        <v>43209.0</v>
      </c>
    </row>
    <row r="931">
      <c r="A931" s="135">
        <v>929.0</v>
      </c>
      <c r="B931" s="135" t="s">
        <v>10155</v>
      </c>
      <c r="C931" s="135" t="s">
        <v>4362</v>
      </c>
      <c r="D931" s="135">
        <v>0.0</v>
      </c>
      <c r="E931" s="135">
        <v>30.0</v>
      </c>
      <c r="H931" s="135" t="s">
        <v>10155</v>
      </c>
      <c r="I931" s="142">
        <v>45408.63945601852</v>
      </c>
      <c r="J931" s="135" t="s">
        <v>5155</v>
      </c>
      <c r="K931" s="135">
        <v>30.0</v>
      </c>
      <c r="L931" s="135">
        <v>20.0</v>
      </c>
      <c r="M931" s="143">
        <v>44960.0</v>
      </c>
    </row>
    <row r="932">
      <c r="A932" s="135">
        <v>930.0</v>
      </c>
      <c r="B932" s="135" t="s">
        <v>10161</v>
      </c>
      <c r="C932" s="135" t="s">
        <v>4362</v>
      </c>
      <c r="D932" s="135">
        <v>0.0</v>
      </c>
      <c r="E932" s="135">
        <v>30.0</v>
      </c>
      <c r="H932" s="135" t="s">
        <v>10163</v>
      </c>
      <c r="I932" s="142">
        <v>45396.17386574074</v>
      </c>
      <c r="J932" s="135" t="s">
        <v>4715</v>
      </c>
      <c r="K932" s="135">
        <v>30.0</v>
      </c>
      <c r="L932" s="135">
        <v>50.0</v>
      </c>
      <c r="M932" s="143">
        <v>44974.0</v>
      </c>
    </row>
    <row r="933">
      <c r="A933" s="135">
        <v>931.0</v>
      </c>
      <c r="B933" s="135" t="s">
        <v>7524</v>
      </c>
      <c r="C933" s="135" t="s">
        <v>4362</v>
      </c>
      <c r="D933" s="135">
        <v>0.0</v>
      </c>
      <c r="E933" s="135">
        <v>30.0</v>
      </c>
      <c r="H933" s="135" t="s">
        <v>7524</v>
      </c>
      <c r="I933" s="142">
        <v>45405.60659722222</v>
      </c>
      <c r="J933" s="135" t="s">
        <v>5002</v>
      </c>
      <c r="K933" s="135">
        <v>40.0</v>
      </c>
      <c r="L933" s="135">
        <v>40.0</v>
      </c>
      <c r="M933" s="143">
        <v>42298.0</v>
      </c>
    </row>
    <row r="934">
      <c r="A934" s="135">
        <v>932.0</v>
      </c>
      <c r="B934" s="135" t="s">
        <v>10172</v>
      </c>
      <c r="C934" s="135" t="s">
        <v>4362</v>
      </c>
      <c r="D934" s="135">
        <v>1.0</v>
      </c>
      <c r="E934" s="135">
        <v>30.0</v>
      </c>
      <c r="F934" s="135">
        <v>0.0</v>
      </c>
      <c r="H934" s="135" t="s">
        <v>6719</v>
      </c>
      <c r="I934" s="142">
        <v>45359.45167824074</v>
      </c>
      <c r="J934" s="135" t="s">
        <v>5002</v>
      </c>
      <c r="K934" s="135">
        <v>40.0</v>
      </c>
      <c r="L934" s="135">
        <v>200.0</v>
      </c>
    </row>
    <row r="935">
      <c r="A935" s="135">
        <v>933.0</v>
      </c>
      <c r="B935" s="135" t="s">
        <v>10178</v>
      </c>
      <c r="C935" s="135" t="s">
        <v>4362</v>
      </c>
      <c r="D935" s="135">
        <v>0.0</v>
      </c>
      <c r="E935" s="135">
        <v>30.0</v>
      </c>
      <c r="H935" s="135" t="s">
        <v>5722</v>
      </c>
      <c r="I935" s="142">
        <v>45401.69540509259</v>
      </c>
      <c r="J935" s="135" t="s">
        <v>4373</v>
      </c>
      <c r="K935" s="135">
        <v>150.0</v>
      </c>
      <c r="L935" s="135">
        <v>90.0</v>
      </c>
      <c r="M935" s="143">
        <v>42347.0</v>
      </c>
    </row>
    <row r="936">
      <c r="A936" s="135">
        <v>934.0</v>
      </c>
      <c r="B936" s="135" t="s">
        <v>10183</v>
      </c>
      <c r="C936" s="135" t="s">
        <v>4362</v>
      </c>
      <c r="D936" s="135">
        <v>0.0</v>
      </c>
      <c r="E936" s="135">
        <v>30.0</v>
      </c>
      <c r="F936" s="135">
        <v>0.4</v>
      </c>
      <c r="H936" s="135" t="s">
        <v>6098</v>
      </c>
      <c r="I936" s="142">
        <v>45401.00067129629</v>
      </c>
      <c r="J936" s="135" t="s">
        <v>4401</v>
      </c>
      <c r="K936" s="135">
        <v>30.0</v>
      </c>
      <c r="L936" s="135">
        <v>80.0</v>
      </c>
      <c r="M936" s="143">
        <v>43806.0</v>
      </c>
    </row>
    <row r="937">
      <c r="A937" s="135">
        <v>935.0</v>
      </c>
      <c r="B937" s="135" t="s">
        <v>10186</v>
      </c>
      <c r="C937" s="135" t="s">
        <v>4362</v>
      </c>
      <c r="D937" s="135">
        <v>1.0</v>
      </c>
      <c r="E937" s="135">
        <v>30.0</v>
      </c>
      <c r="F937" s="135">
        <v>4.5</v>
      </c>
      <c r="H937" s="135" t="s">
        <v>10186</v>
      </c>
      <c r="I937" s="142">
        <v>45402.50356481481</v>
      </c>
      <c r="J937" s="135" t="s">
        <v>4445</v>
      </c>
      <c r="K937" s="135">
        <v>40.0</v>
      </c>
      <c r="L937" s="135">
        <v>30.0</v>
      </c>
      <c r="M937" s="143">
        <v>42960.0</v>
      </c>
    </row>
    <row r="938">
      <c r="A938" s="135">
        <v>936.0</v>
      </c>
      <c r="B938" s="135" t="s">
        <v>10191</v>
      </c>
      <c r="C938" s="135" t="s">
        <v>4362</v>
      </c>
      <c r="D938" s="135">
        <v>2.0</v>
      </c>
      <c r="E938" s="135">
        <v>30.0</v>
      </c>
      <c r="F938" s="135">
        <v>0.25</v>
      </c>
      <c r="H938" s="135" t="s">
        <v>4385</v>
      </c>
      <c r="I938" s="142">
        <v>45410.10921296296</v>
      </c>
      <c r="J938" s="135" t="s">
        <v>4795</v>
      </c>
      <c r="K938" s="135">
        <v>250.0</v>
      </c>
      <c r="L938" s="135">
        <v>400.0</v>
      </c>
      <c r="M938" s="143">
        <v>42281.0</v>
      </c>
    </row>
    <row r="939">
      <c r="A939" s="135">
        <v>937.0</v>
      </c>
      <c r="B939" s="135" t="s">
        <v>10196</v>
      </c>
      <c r="C939" s="135" t="s">
        <v>4362</v>
      </c>
      <c r="D939" s="135">
        <v>0.0</v>
      </c>
      <c r="E939" s="135">
        <v>30.0</v>
      </c>
      <c r="G939" s="135">
        <v>0.35</v>
      </c>
      <c r="H939" s="135" t="s">
        <v>6712</v>
      </c>
      <c r="I939" s="142">
        <v>45396.07166666666</v>
      </c>
      <c r="J939" s="135" t="s">
        <v>4373</v>
      </c>
      <c r="K939" s="135">
        <v>80.0</v>
      </c>
      <c r="L939" s="135">
        <v>10.0</v>
      </c>
      <c r="M939" s="143">
        <v>42249.0</v>
      </c>
    </row>
    <row r="940">
      <c r="A940" s="135">
        <v>938.0</v>
      </c>
      <c r="B940" s="135" t="s">
        <v>10200</v>
      </c>
      <c r="C940" s="135" t="s">
        <v>4362</v>
      </c>
      <c r="E940" s="135">
        <v>30.0</v>
      </c>
      <c r="K940" s="135">
        <v>60.0</v>
      </c>
      <c r="M940" s="143">
        <v>42484.0</v>
      </c>
    </row>
    <row r="941">
      <c r="A941" s="135">
        <v>939.0</v>
      </c>
      <c r="B941" s="135" t="s">
        <v>10202</v>
      </c>
      <c r="C941" s="135" t="s">
        <v>4362</v>
      </c>
      <c r="D941" s="135">
        <v>0.0</v>
      </c>
      <c r="E941" s="135">
        <v>30.0</v>
      </c>
      <c r="H941" s="135" t="s">
        <v>6442</v>
      </c>
      <c r="I941" s="142">
        <v>45407.4372337963</v>
      </c>
      <c r="J941" s="135" t="s">
        <v>4387</v>
      </c>
      <c r="K941" s="135">
        <v>40.0</v>
      </c>
      <c r="L941" s="135">
        <v>20.0</v>
      </c>
      <c r="M941" s="143">
        <v>44338.0</v>
      </c>
    </row>
    <row r="942">
      <c r="A942" s="135">
        <v>940.0</v>
      </c>
      <c r="B942" s="135" t="s">
        <v>10203</v>
      </c>
      <c r="C942" s="135" t="s">
        <v>4362</v>
      </c>
      <c r="D942" s="135">
        <v>0.0</v>
      </c>
      <c r="E942" s="135">
        <v>30.0</v>
      </c>
      <c r="H942" s="135" t="s">
        <v>10204</v>
      </c>
      <c r="I942" s="142">
        <v>45414.32555555556</v>
      </c>
      <c r="J942" s="135" t="s">
        <v>4373</v>
      </c>
      <c r="K942" s="135">
        <v>30.0</v>
      </c>
      <c r="L942" s="135">
        <v>50.0</v>
      </c>
      <c r="M942" s="143">
        <v>44745.0</v>
      </c>
    </row>
    <row r="943">
      <c r="A943" s="135">
        <v>941.0</v>
      </c>
      <c r="B943" s="135" t="s">
        <v>10208</v>
      </c>
      <c r="C943" s="135" t="s">
        <v>4362</v>
      </c>
      <c r="D943" s="135">
        <v>0.0</v>
      </c>
      <c r="E943" s="135">
        <v>30.0</v>
      </c>
      <c r="H943" s="135" t="s">
        <v>10208</v>
      </c>
      <c r="I943" s="142">
        <v>45405.36153935185</v>
      </c>
      <c r="J943" s="135" t="s">
        <v>4880</v>
      </c>
      <c r="K943" s="135">
        <v>40.0</v>
      </c>
      <c r="L943" s="135">
        <v>0.0</v>
      </c>
      <c r="M943" s="143">
        <v>42662.0</v>
      </c>
    </row>
    <row r="944">
      <c r="A944" s="135">
        <v>942.0</v>
      </c>
      <c r="B944" s="135" t="s">
        <v>10213</v>
      </c>
      <c r="C944" s="135" t="s">
        <v>4362</v>
      </c>
      <c r="D944" s="135">
        <v>0.0</v>
      </c>
      <c r="E944" s="135">
        <v>30.0</v>
      </c>
      <c r="H944" s="135" t="s">
        <v>6274</v>
      </c>
      <c r="I944" s="142">
        <v>45415.0456712963</v>
      </c>
      <c r="J944" s="135" t="s">
        <v>5002</v>
      </c>
      <c r="K944" s="135">
        <v>30.0</v>
      </c>
      <c r="L944" s="135">
        <v>20.0</v>
      </c>
      <c r="M944" s="143">
        <v>42645.0</v>
      </c>
    </row>
    <row r="945">
      <c r="A945" s="135">
        <v>943.0</v>
      </c>
      <c r="B945" s="135" t="s">
        <v>10216</v>
      </c>
      <c r="C945" s="135" t="s">
        <v>4362</v>
      </c>
      <c r="D945" s="135">
        <v>0.0</v>
      </c>
      <c r="E945" s="135">
        <v>30.0</v>
      </c>
      <c r="H945" s="135" t="s">
        <v>6016</v>
      </c>
      <c r="I945" s="142">
        <v>45406.199421296296</v>
      </c>
      <c r="J945" s="135" t="s">
        <v>9610</v>
      </c>
      <c r="K945" s="135">
        <v>30.0</v>
      </c>
      <c r="L945" s="135">
        <v>150.0</v>
      </c>
      <c r="M945" s="143">
        <v>44746.0</v>
      </c>
    </row>
    <row r="946">
      <c r="A946" s="135">
        <v>944.0</v>
      </c>
      <c r="B946" s="135" t="s">
        <v>10219</v>
      </c>
      <c r="C946" s="135" t="s">
        <v>4362</v>
      </c>
      <c r="D946" s="135">
        <v>2.0</v>
      </c>
      <c r="E946" s="135">
        <v>30.0</v>
      </c>
      <c r="H946" s="135" t="s">
        <v>4361</v>
      </c>
      <c r="I946" s="142">
        <v>45408.08494212963</v>
      </c>
      <c r="J946" s="135" t="s">
        <v>6178</v>
      </c>
      <c r="K946" s="135">
        <v>70.0</v>
      </c>
      <c r="L946" s="135">
        <v>1300.0</v>
      </c>
      <c r="M946" s="143">
        <v>43475.0</v>
      </c>
    </row>
    <row r="947">
      <c r="A947" s="135">
        <v>945.0</v>
      </c>
      <c r="B947" s="135" t="s">
        <v>10224</v>
      </c>
      <c r="C947" s="135" t="s">
        <v>4362</v>
      </c>
      <c r="D947" s="135">
        <v>0.0</v>
      </c>
      <c r="E947" s="135">
        <v>30.0</v>
      </c>
      <c r="H947" s="135" t="s">
        <v>10226</v>
      </c>
      <c r="I947" s="142">
        <v>45404.49623842593</v>
      </c>
      <c r="J947" s="135" t="s">
        <v>5002</v>
      </c>
      <c r="K947" s="135">
        <v>60.0</v>
      </c>
      <c r="L947" s="135">
        <v>90.0</v>
      </c>
      <c r="M947" s="143">
        <v>44012.0</v>
      </c>
    </row>
    <row r="948">
      <c r="A948" s="135">
        <v>946.0</v>
      </c>
      <c r="B948" s="135" t="s">
        <v>10231</v>
      </c>
      <c r="C948" s="135" t="s">
        <v>4362</v>
      </c>
      <c r="D948" s="135">
        <v>0.0</v>
      </c>
      <c r="E948" s="135">
        <v>30.0</v>
      </c>
      <c r="H948" s="135" t="s">
        <v>5830</v>
      </c>
      <c r="I948" s="142">
        <v>45411.58666666667</v>
      </c>
      <c r="J948" s="135" t="s">
        <v>4768</v>
      </c>
      <c r="K948" s="135">
        <v>30.0</v>
      </c>
      <c r="L948" s="135">
        <v>90.0</v>
      </c>
      <c r="M948" s="143">
        <v>43024.0</v>
      </c>
    </row>
    <row r="949">
      <c r="A949" s="135">
        <v>947.0</v>
      </c>
      <c r="B949" s="135" t="s">
        <v>10236</v>
      </c>
      <c r="C949" s="135" t="s">
        <v>4362</v>
      </c>
      <c r="D949" s="135">
        <v>0.0</v>
      </c>
      <c r="E949" s="135">
        <v>30.0</v>
      </c>
      <c r="H949" s="135" t="s">
        <v>7912</v>
      </c>
      <c r="I949" s="142">
        <v>45416.688206018516</v>
      </c>
      <c r="J949" s="135" t="s">
        <v>4401</v>
      </c>
      <c r="K949" s="135">
        <v>60.0</v>
      </c>
      <c r="L949" s="135">
        <v>30.0</v>
      </c>
      <c r="M949" s="143">
        <v>42333.0</v>
      </c>
    </row>
    <row r="950">
      <c r="A950" s="135">
        <v>948.0</v>
      </c>
      <c r="B950" s="135" t="s">
        <v>10241</v>
      </c>
      <c r="C950" s="135" t="s">
        <v>4362</v>
      </c>
      <c r="D950" s="135">
        <v>0.0</v>
      </c>
      <c r="E950" s="135">
        <v>30.0</v>
      </c>
      <c r="H950" s="135" t="s">
        <v>10241</v>
      </c>
      <c r="I950" s="142">
        <v>45404.360127314816</v>
      </c>
      <c r="J950" s="135" t="s">
        <v>10244</v>
      </c>
      <c r="K950" s="135">
        <v>30.0</v>
      </c>
      <c r="L950" s="135">
        <v>10.0</v>
      </c>
      <c r="M950" s="143">
        <v>44843.0</v>
      </c>
    </row>
    <row r="951">
      <c r="A951" s="135">
        <v>949.0</v>
      </c>
      <c r="B951" s="135" t="s">
        <v>10246</v>
      </c>
      <c r="C951" s="135" t="s">
        <v>4362</v>
      </c>
      <c r="D951" s="135">
        <v>3.0</v>
      </c>
      <c r="E951" s="135">
        <v>30.0</v>
      </c>
      <c r="H951" s="135" t="s">
        <v>10246</v>
      </c>
      <c r="I951" s="142">
        <v>45403.83380787037</v>
      </c>
      <c r="J951" s="135" t="s">
        <v>4768</v>
      </c>
      <c r="K951" s="135">
        <v>50.0</v>
      </c>
      <c r="L951" s="135">
        <v>30.0</v>
      </c>
      <c r="M951" s="143">
        <v>42459.0</v>
      </c>
    </row>
    <row r="952">
      <c r="A952" s="135">
        <v>950.0</v>
      </c>
      <c r="B952" s="135" t="s">
        <v>10252</v>
      </c>
      <c r="C952" s="135" t="s">
        <v>4362</v>
      </c>
      <c r="D952" s="135">
        <v>0.0</v>
      </c>
      <c r="E952" s="135">
        <v>30.0</v>
      </c>
      <c r="H952" s="135" t="s">
        <v>10259</v>
      </c>
      <c r="I952" s="142">
        <v>45407.29173611111</v>
      </c>
      <c r="J952" s="135" t="s">
        <v>4373</v>
      </c>
      <c r="K952" s="135">
        <v>40.0</v>
      </c>
      <c r="L952" s="135">
        <v>30.0</v>
      </c>
      <c r="M952" s="143">
        <v>42278.0</v>
      </c>
    </row>
    <row r="953">
      <c r="A953" s="135">
        <v>951.0</v>
      </c>
      <c r="B953" s="135" t="s">
        <v>10264</v>
      </c>
      <c r="C953" s="135" t="s">
        <v>4362</v>
      </c>
      <c r="D953" s="135">
        <v>0.0</v>
      </c>
      <c r="E953" s="135">
        <v>30.0</v>
      </c>
      <c r="H953" s="135" t="s">
        <v>10264</v>
      </c>
      <c r="I953" s="142">
        <v>45407.209710648145</v>
      </c>
      <c r="J953" s="135" t="s">
        <v>2100</v>
      </c>
      <c r="K953" s="135">
        <v>40.0</v>
      </c>
      <c r="L953" s="135">
        <v>10.0</v>
      </c>
      <c r="M953" s="143">
        <v>42257.0</v>
      </c>
    </row>
    <row r="954">
      <c r="A954" s="135">
        <v>952.0</v>
      </c>
      <c r="B954" s="135" t="s">
        <v>10269</v>
      </c>
      <c r="C954" s="135" t="s">
        <v>4362</v>
      </c>
      <c r="D954" s="135">
        <v>0.0</v>
      </c>
      <c r="E954" s="135">
        <v>30.0</v>
      </c>
      <c r="H954" s="135" t="s">
        <v>4838</v>
      </c>
      <c r="I954" s="142">
        <v>45411.20033564815</v>
      </c>
      <c r="J954" s="135" t="s">
        <v>8293</v>
      </c>
      <c r="K954" s="135">
        <v>30.0</v>
      </c>
      <c r="L954" s="135">
        <v>250.0</v>
      </c>
      <c r="M954" s="143">
        <v>42331.0</v>
      </c>
    </row>
    <row r="955">
      <c r="A955" s="135">
        <v>953.0</v>
      </c>
      <c r="B955" s="135" t="s">
        <v>10273</v>
      </c>
      <c r="C955" s="135" t="s">
        <v>4362</v>
      </c>
      <c r="D955" s="135">
        <v>2.0</v>
      </c>
      <c r="E955" s="135">
        <v>30.0</v>
      </c>
      <c r="H955" s="135" t="s">
        <v>10275</v>
      </c>
      <c r="I955" s="142">
        <v>45416.40672453704</v>
      </c>
      <c r="J955" s="135" t="s">
        <v>10278</v>
      </c>
      <c r="K955" s="135">
        <v>30.0</v>
      </c>
      <c r="L955" s="135">
        <v>350.0</v>
      </c>
      <c r="M955" s="143">
        <v>44702.0</v>
      </c>
    </row>
    <row r="956">
      <c r="A956" s="135">
        <v>954.0</v>
      </c>
      <c r="B956" s="135" t="s">
        <v>10280</v>
      </c>
      <c r="C956" s="135" t="s">
        <v>4362</v>
      </c>
      <c r="D956" s="135">
        <v>0.0</v>
      </c>
      <c r="E956" s="135">
        <v>30.0</v>
      </c>
      <c r="H956" s="135" t="s">
        <v>10282</v>
      </c>
      <c r="I956" s="142">
        <v>45417.44409722222</v>
      </c>
      <c r="J956" s="135" t="s">
        <v>4768</v>
      </c>
      <c r="K956" s="135">
        <v>40.0</v>
      </c>
      <c r="L956" s="135">
        <v>30.0</v>
      </c>
      <c r="M956" s="143">
        <v>42595.0</v>
      </c>
    </row>
    <row r="957">
      <c r="A957" s="135">
        <v>955.0</v>
      </c>
      <c r="B957" s="135" t="s">
        <v>10288</v>
      </c>
      <c r="C957" s="135" t="s">
        <v>4362</v>
      </c>
      <c r="D957" s="135">
        <v>0.0</v>
      </c>
      <c r="E957" s="135">
        <v>30.0</v>
      </c>
      <c r="H957" s="135" t="s">
        <v>6544</v>
      </c>
      <c r="I957" s="142">
        <v>45408.745254629626</v>
      </c>
      <c r="J957" s="135" t="s">
        <v>5939</v>
      </c>
      <c r="K957" s="135">
        <v>50.0</v>
      </c>
      <c r="L957" s="135">
        <v>20.0</v>
      </c>
      <c r="M957" s="143">
        <v>42308.0</v>
      </c>
    </row>
    <row r="958">
      <c r="A958" s="135">
        <v>956.0</v>
      </c>
      <c r="B958" s="135" t="s">
        <v>10292</v>
      </c>
      <c r="C958" s="135" t="s">
        <v>4362</v>
      </c>
      <c r="D958" s="135">
        <v>0.0</v>
      </c>
      <c r="E958" s="135">
        <v>30.0</v>
      </c>
      <c r="H958" s="135" t="s">
        <v>8579</v>
      </c>
      <c r="I958" s="142">
        <v>45409.713483796295</v>
      </c>
      <c r="J958" s="135" t="s">
        <v>10295</v>
      </c>
      <c r="K958" s="135">
        <v>40.0</v>
      </c>
      <c r="L958" s="135">
        <v>30.0</v>
      </c>
      <c r="M958" s="143">
        <v>42351.0</v>
      </c>
    </row>
    <row r="959">
      <c r="A959" s="135">
        <v>957.0</v>
      </c>
      <c r="B959" s="135" t="s">
        <v>10298</v>
      </c>
      <c r="C959" s="135" t="s">
        <v>4362</v>
      </c>
      <c r="D959" s="135">
        <v>0.0</v>
      </c>
      <c r="E959" s="135">
        <v>30.0</v>
      </c>
      <c r="H959" s="135" t="s">
        <v>10298</v>
      </c>
      <c r="I959" s="142">
        <v>45414.81732638889</v>
      </c>
      <c r="J959" s="135" t="s">
        <v>4373</v>
      </c>
      <c r="K959" s="135">
        <v>30.0</v>
      </c>
      <c r="L959" s="135">
        <v>10.0</v>
      </c>
      <c r="M959" s="143">
        <v>42411.0</v>
      </c>
    </row>
    <row r="960">
      <c r="A960" s="135">
        <v>958.0</v>
      </c>
      <c r="B960" s="135" t="s">
        <v>10302</v>
      </c>
      <c r="C960" s="135" t="s">
        <v>4362</v>
      </c>
      <c r="D960" s="135">
        <v>0.0</v>
      </c>
      <c r="E960" s="135">
        <v>30.0</v>
      </c>
      <c r="H960" s="135" t="s">
        <v>7528</v>
      </c>
      <c r="I960" s="142">
        <v>45414.67836805555</v>
      </c>
      <c r="J960" s="135" t="s">
        <v>4373</v>
      </c>
      <c r="K960" s="135">
        <v>50.0</v>
      </c>
      <c r="L960" s="135">
        <v>20.0</v>
      </c>
      <c r="M960" s="143">
        <v>42277.0</v>
      </c>
    </row>
    <row r="961">
      <c r="A961" s="135">
        <v>959.0</v>
      </c>
      <c r="B961" s="135" t="s">
        <v>10308</v>
      </c>
      <c r="C961" s="135" t="s">
        <v>4362</v>
      </c>
      <c r="E961" s="135">
        <v>20.0</v>
      </c>
      <c r="K961" s="135">
        <v>20.0</v>
      </c>
      <c r="M961" s="143">
        <v>45054.0</v>
      </c>
    </row>
    <row r="962">
      <c r="A962" s="135">
        <v>960.0</v>
      </c>
      <c r="B962" s="135" t="s">
        <v>10314</v>
      </c>
      <c r="C962" s="135" t="s">
        <v>4362</v>
      </c>
      <c r="D962" s="135">
        <v>0.0</v>
      </c>
      <c r="E962" s="135">
        <v>20.0</v>
      </c>
      <c r="H962" s="135" t="s">
        <v>10314</v>
      </c>
      <c r="I962" s="142">
        <v>45407.745462962965</v>
      </c>
      <c r="J962" s="135" t="s">
        <v>4977</v>
      </c>
      <c r="K962" s="135">
        <v>30.0</v>
      </c>
      <c r="L962" s="135">
        <v>10.0</v>
      </c>
      <c r="M962" s="143">
        <v>44934.0</v>
      </c>
    </row>
    <row r="963">
      <c r="A963" s="135">
        <v>961.0</v>
      </c>
      <c r="B963" s="135" t="s">
        <v>10320</v>
      </c>
      <c r="C963" s="135" t="s">
        <v>4362</v>
      </c>
      <c r="D963" s="135">
        <v>0.0</v>
      </c>
      <c r="E963" s="135">
        <v>20.0</v>
      </c>
      <c r="H963" s="135" t="s">
        <v>10322</v>
      </c>
      <c r="I963" s="142">
        <v>45398.03559027778</v>
      </c>
      <c r="J963" s="135" t="s">
        <v>4768</v>
      </c>
      <c r="K963" s="135">
        <v>40.0</v>
      </c>
      <c r="L963" s="135">
        <v>90.0</v>
      </c>
      <c r="M963" s="143">
        <v>43884.0</v>
      </c>
    </row>
    <row r="964">
      <c r="A964" s="135">
        <v>962.0</v>
      </c>
      <c r="B964" s="135" t="s">
        <v>10328</v>
      </c>
      <c r="C964" s="135" t="s">
        <v>4362</v>
      </c>
      <c r="D964" s="135">
        <v>0.0</v>
      </c>
      <c r="E964" s="135">
        <v>20.0</v>
      </c>
      <c r="H964" s="135" t="s">
        <v>10331</v>
      </c>
      <c r="I964" s="142">
        <v>45409.633888888886</v>
      </c>
      <c r="J964" s="135" t="s">
        <v>4992</v>
      </c>
      <c r="K964" s="135">
        <v>30.0</v>
      </c>
      <c r="L964" s="135">
        <v>20.0</v>
      </c>
      <c r="M964" s="143">
        <v>42448.0</v>
      </c>
    </row>
    <row r="965">
      <c r="A965" s="135">
        <v>963.0</v>
      </c>
      <c r="B965" s="135" t="s">
        <v>10334</v>
      </c>
      <c r="C965" s="135" t="s">
        <v>4362</v>
      </c>
      <c r="D965" s="135">
        <v>0.0</v>
      </c>
      <c r="E965" s="135">
        <v>20.0</v>
      </c>
      <c r="H965" s="135" t="s">
        <v>10339</v>
      </c>
      <c r="I965" s="142">
        <v>45414.87342592593</v>
      </c>
      <c r="J965" s="135" t="s">
        <v>4373</v>
      </c>
      <c r="K965" s="135">
        <v>20.0</v>
      </c>
      <c r="L965" s="135">
        <v>20.0</v>
      </c>
      <c r="M965" s="143">
        <v>45137.0</v>
      </c>
    </row>
    <row r="966">
      <c r="A966" s="135">
        <v>964.0</v>
      </c>
      <c r="B966" s="135" t="s">
        <v>10343</v>
      </c>
      <c r="C966" s="135" t="s">
        <v>4362</v>
      </c>
      <c r="D966" s="135">
        <v>0.0</v>
      </c>
      <c r="E966" s="135">
        <v>20.0</v>
      </c>
      <c r="F966" s="135">
        <v>0.9</v>
      </c>
      <c r="H966" s="135" t="s">
        <v>10343</v>
      </c>
      <c r="I966" s="142">
        <v>45366.30056712963</v>
      </c>
      <c r="J966" s="135" t="s">
        <v>9464</v>
      </c>
      <c r="K966" s="135">
        <v>20.0</v>
      </c>
      <c r="L966" s="135">
        <v>0.0</v>
      </c>
    </row>
    <row r="967">
      <c r="A967" s="135">
        <v>965.0</v>
      </c>
      <c r="B967" s="135" t="s">
        <v>10348</v>
      </c>
      <c r="C967" s="135" t="s">
        <v>4362</v>
      </c>
      <c r="E967" s="135">
        <v>20.0</v>
      </c>
      <c r="K967" s="135">
        <v>20.0</v>
      </c>
      <c r="M967" s="143">
        <v>45123.0</v>
      </c>
    </row>
    <row r="968">
      <c r="A968" s="135">
        <v>966.0</v>
      </c>
      <c r="B968" s="135" t="s">
        <v>10351</v>
      </c>
      <c r="C968" s="135" t="s">
        <v>4362</v>
      </c>
      <c r="E968" s="135">
        <v>20.0</v>
      </c>
      <c r="K968" s="135">
        <v>20.0</v>
      </c>
      <c r="M968" s="143">
        <v>42293.0</v>
      </c>
    </row>
    <row r="969">
      <c r="A969" s="135">
        <v>967.0</v>
      </c>
      <c r="B969" s="135" t="s">
        <v>10353</v>
      </c>
      <c r="C969" s="135" t="s">
        <v>4362</v>
      </c>
      <c r="D969" s="135">
        <v>0.0</v>
      </c>
      <c r="E969" s="135">
        <v>20.0</v>
      </c>
      <c r="H969" s="135" t="s">
        <v>10355</v>
      </c>
      <c r="I969" s="142">
        <v>45402.828726851854</v>
      </c>
      <c r="J969" s="135" t="s">
        <v>5882</v>
      </c>
      <c r="K969" s="135">
        <v>30.0</v>
      </c>
      <c r="L969" s="135">
        <v>250.0</v>
      </c>
      <c r="M969" s="143">
        <v>42304.0</v>
      </c>
    </row>
    <row r="970">
      <c r="A970" s="135">
        <v>968.0</v>
      </c>
      <c r="B970" s="135" t="s">
        <v>10360</v>
      </c>
      <c r="C970" s="135" t="s">
        <v>4362</v>
      </c>
      <c r="D970" s="135">
        <v>0.0</v>
      </c>
      <c r="E970" s="135">
        <v>20.0</v>
      </c>
      <c r="H970" s="135" t="s">
        <v>5643</v>
      </c>
      <c r="I970" s="142">
        <v>45406.23222222222</v>
      </c>
      <c r="J970" s="135" t="s">
        <v>10364</v>
      </c>
      <c r="K970" s="135">
        <v>50.0</v>
      </c>
      <c r="L970" s="135">
        <v>150.0</v>
      </c>
      <c r="M970" s="143">
        <v>43838.0</v>
      </c>
    </row>
    <row r="971">
      <c r="A971" s="135">
        <v>969.0</v>
      </c>
      <c r="B971" s="135" t="s">
        <v>10367</v>
      </c>
      <c r="C971" s="135" t="s">
        <v>4362</v>
      </c>
      <c r="D971" s="135">
        <v>0.0</v>
      </c>
      <c r="E971" s="135">
        <v>20.0</v>
      </c>
      <c r="H971" s="135" t="s">
        <v>9630</v>
      </c>
      <c r="I971" s="142">
        <v>45414.42261574074</v>
      </c>
      <c r="J971" s="135" t="s">
        <v>4373</v>
      </c>
      <c r="K971" s="135">
        <v>20.0</v>
      </c>
      <c r="L971" s="135">
        <v>10.0</v>
      </c>
      <c r="M971" s="143">
        <v>42372.0</v>
      </c>
    </row>
    <row r="972">
      <c r="A972" s="135">
        <v>970.0</v>
      </c>
      <c r="B972" s="135" t="s">
        <v>10372</v>
      </c>
      <c r="C972" s="135" t="s">
        <v>4362</v>
      </c>
      <c r="D972" s="135">
        <v>0.0</v>
      </c>
      <c r="E972" s="135">
        <v>20.0</v>
      </c>
      <c r="H972" s="135" t="s">
        <v>10376</v>
      </c>
      <c r="I972" s="142">
        <v>45409.50425925926</v>
      </c>
      <c r="J972" s="135" t="s">
        <v>10378</v>
      </c>
      <c r="K972" s="135">
        <v>20.0</v>
      </c>
      <c r="L972" s="135">
        <v>10.0</v>
      </c>
      <c r="M972" s="143">
        <v>42381.0</v>
      </c>
    </row>
    <row r="973">
      <c r="A973" s="135">
        <v>971.0</v>
      </c>
      <c r="B973" s="135" t="s">
        <v>10381</v>
      </c>
      <c r="C973" s="135" t="s">
        <v>4362</v>
      </c>
      <c r="D973" s="135">
        <v>0.0</v>
      </c>
      <c r="E973" s="135">
        <v>20.0</v>
      </c>
      <c r="H973" s="135" t="s">
        <v>10383</v>
      </c>
      <c r="I973" s="142">
        <v>45411.82950231482</v>
      </c>
      <c r="J973" s="135" t="s">
        <v>7006</v>
      </c>
      <c r="K973" s="135">
        <v>20.0</v>
      </c>
      <c r="L973" s="135">
        <v>10.0</v>
      </c>
      <c r="M973" s="143">
        <v>44796.0</v>
      </c>
    </row>
    <row r="974">
      <c r="A974" s="135">
        <v>972.0</v>
      </c>
      <c r="B974" s="135" t="s">
        <v>10389</v>
      </c>
      <c r="C974" s="135" t="s">
        <v>4362</v>
      </c>
      <c r="E974" s="135">
        <v>20.0</v>
      </c>
      <c r="K974" s="135">
        <v>30.0</v>
      </c>
      <c r="M974" s="143">
        <v>42398.0</v>
      </c>
    </row>
    <row r="975">
      <c r="A975" s="135">
        <v>973.0</v>
      </c>
      <c r="B975" s="135" t="s">
        <v>10393</v>
      </c>
      <c r="C975" s="135" t="s">
        <v>4362</v>
      </c>
      <c r="D975" s="135">
        <v>1.0</v>
      </c>
      <c r="E975" s="135">
        <v>20.0</v>
      </c>
      <c r="F975" s="135">
        <v>0.0</v>
      </c>
      <c r="H975" s="135" t="s">
        <v>10393</v>
      </c>
      <c r="I975" s="142">
        <v>45368.23278935185</v>
      </c>
      <c r="J975" s="135" t="s">
        <v>5155</v>
      </c>
      <c r="K975" s="135">
        <v>20.0</v>
      </c>
      <c r="L975" s="135">
        <v>10.0</v>
      </c>
      <c r="M975" s="143">
        <v>43922.0</v>
      </c>
    </row>
    <row r="976">
      <c r="A976" s="135">
        <v>974.0</v>
      </c>
      <c r="B976" s="135" t="s">
        <v>10398</v>
      </c>
      <c r="C976" s="135" t="s">
        <v>4362</v>
      </c>
      <c r="D976" s="135">
        <v>0.0</v>
      </c>
      <c r="E976" s="135">
        <v>20.0</v>
      </c>
      <c r="H976" s="135" t="s">
        <v>5981</v>
      </c>
      <c r="I976" s="142">
        <v>45410.46142361111</v>
      </c>
      <c r="J976" s="135" t="s">
        <v>10400</v>
      </c>
      <c r="K976" s="135">
        <v>30.0</v>
      </c>
      <c r="L976" s="135">
        <v>50.0</v>
      </c>
      <c r="M976" s="143">
        <v>42742.0</v>
      </c>
    </row>
    <row r="977">
      <c r="A977" s="135">
        <v>975.0</v>
      </c>
      <c r="B977" s="135" t="s">
        <v>10405</v>
      </c>
      <c r="C977" s="135" t="s">
        <v>4362</v>
      </c>
      <c r="D977" s="135">
        <v>0.0</v>
      </c>
      <c r="E977" s="135">
        <v>20.0</v>
      </c>
      <c r="H977" s="135" t="s">
        <v>5342</v>
      </c>
      <c r="I977" s="142">
        <v>45404.78346064815</v>
      </c>
      <c r="J977" s="135" t="s">
        <v>4715</v>
      </c>
      <c r="K977" s="135">
        <v>20.0</v>
      </c>
      <c r="L977" s="135">
        <v>20.0</v>
      </c>
      <c r="M977" s="143">
        <v>42321.0</v>
      </c>
    </row>
    <row r="978">
      <c r="A978" s="135">
        <v>976.0</v>
      </c>
      <c r="B978" s="135" t="s">
        <v>10408</v>
      </c>
      <c r="C978" s="135" t="s">
        <v>4362</v>
      </c>
      <c r="D978" s="135">
        <v>0.0</v>
      </c>
      <c r="E978" s="135">
        <v>20.0</v>
      </c>
      <c r="F978" s="135">
        <v>0.08</v>
      </c>
      <c r="H978" s="135" t="s">
        <v>10408</v>
      </c>
      <c r="I978" s="142">
        <v>45366.66523148148</v>
      </c>
      <c r="J978" s="135" t="s">
        <v>5882</v>
      </c>
      <c r="K978" s="135">
        <v>30.0</v>
      </c>
      <c r="L978" s="135">
        <v>0.0</v>
      </c>
      <c r="M978" s="143">
        <v>43009.0</v>
      </c>
    </row>
    <row r="979">
      <c r="A979" s="135">
        <v>977.0</v>
      </c>
      <c r="B979" s="135" t="s">
        <v>10414</v>
      </c>
      <c r="C979" s="135" t="s">
        <v>4362</v>
      </c>
      <c r="E979" s="135">
        <v>20.0</v>
      </c>
      <c r="K979" s="135">
        <v>30.0</v>
      </c>
      <c r="M979" s="143">
        <v>42359.0</v>
      </c>
    </row>
    <row r="980">
      <c r="A980" s="135">
        <v>978.0</v>
      </c>
      <c r="B980" s="135" t="s">
        <v>10420</v>
      </c>
      <c r="C980" s="135" t="s">
        <v>4362</v>
      </c>
      <c r="E980" s="135">
        <v>20.0</v>
      </c>
      <c r="K980" s="135">
        <v>70.0</v>
      </c>
      <c r="M980" s="143">
        <v>42506.0</v>
      </c>
    </row>
    <row r="981">
      <c r="A981" s="135">
        <v>979.0</v>
      </c>
      <c r="B981" s="135" t="s">
        <v>10424</v>
      </c>
      <c r="C981" s="135" t="s">
        <v>4362</v>
      </c>
      <c r="D981" s="135">
        <v>0.0</v>
      </c>
      <c r="E981" s="135">
        <v>20.0</v>
      </c>
      <c r="H981" s="135" t="s">
        <v>7580</v>
      </c>
      <c r="I981" s="142">
        <v>45406.731516203705</v>
      </c>
      <c r="J981" s="135" t="s">
        <v>6324</v>
      </c>
      <c r="K981" s="135">
        <v>50.0</v>
      </c>
      <c r="L981" s="135">
        <v>0.0</v>
      </c>
      <c r="M981" s="143">
        <v>45029.0</v>
      </c>
    </row>
    <row r="982">
      <c r="A982" s="135">
        <v>980.0</v>
      </c>
      <c r="B982" s="135" t="s">
        <v>10430</v>
      </c>
      <c r="C982" s="135" t="s">
        <v>4362</v>
      </c>
      <c r="D982" s="135">
        <v>0.0</v>
      </c>
      <c r="E982" s="135">
        <v>20.0</v>
      </c>
      <c r="H982" s="135" t="s">
        <v>4989</v>
      </c>
      <c r="I982" s="142">
        <v>45406.6390625</v>
      </c>
      <c r="J982" s="135" t="s">
        <v>5135</v>
      </c>
      <c r="K982" s="135">
        <v>30.0</v>
      </c>
      <c r="L982" s="135">
        <v>350.0</v>
      </c>
      <c r="M982" s="143">
        <v>42743.0</v>
      </c>
    </row>
    <row r="983">
      <c r="A983" s="135">
        <v>981.0</v>
      </c>
      <c r="B983" s="135" t="s">
        <v>10435</v>
      </c>
      <c r="C983" s="135" t="s">
        <v>4362</v>
      </c>
      <c r="D983" s="135">
        <v>1.0</v>
      </c>
      <c r="E983" s="135">
        <v>20.0</v>
      </c>
      <c r="H983" s="135" t="s">
        <v>4928</v>
      </c>
      <c r="I983" s="142">
        <v>45407.35766203704</v>
      </c>
      <c r="J983" s="135" t="s">
        <v>5002</v>
      </c>
      <c r="K983" s="135">
        <v>20.0</v>
      </c>
      <c r="L983" s="135">
        <v>100.0</v>
      </c>
      <c r="M983" s="143">
        <v>42625.0</v>
      </c>
    </row>
    <row r="984">
      <c r="A984" s="135">
        <v>982.0</v>
      </c>
      <c r="B984" s="135" t="s">
        <v>10441</v>
      </c>
      <c r="C984" s="135" t="s">
        <v>4362</v>
      </c>
      <c r="D984" s="135">
        <v>1.0</v>
      </c>
      <c r="E984" s="135">
        <v>20.0</v>
      </c>
      <c r="H984" s="135" t="s">
        <v>7214</v>
      </c>
      <c r="I984" s="142">
        <v>45407.71314814815</v>
      </c>
      <c r="J984" s="135" t="s">
        <v>4715</v>
      </c>
      <c r="K984" s="135">
        <v>30.0</v>
      </c>
      <c r="L984" s="135">
        <v>40.0</v>
      </c>
      <c r="M984" s="143">
        <v>45076.0</v>
      </c>
    </row>
    <row r="985">
      <c r="A985" s="135">
        <v>983.0</v>
      </c>
      <c r="B985" s="135" t="s">
        <v>10447</v>
      </c>
      <c r="C985" s="135" t="s">
        <v>4362</v>
      </c>
      <c r="E985" s="135">
        <v>20.0</v>
      </c>
      <c r="K985" s="135">
        <v>40.0</v>
      </c>
      <c r="M985" s="143">
        <v>42351.0</v>
      </c>
    </row>
    <row r="986">
      <c r="A986" s="135">
        <v>984.0</v>
      </c>
      <c r="B986" s="135" t="s">
        <v>10450</v>
      </c>
      <c r="C986" s="135" t="s">
        <v>4362</v>
      </c>
      <c r="E986" s="135">
        <v>20.0</v>
      </c>
      <c r="K986" s="135">
        <v>20.0</v>
      </c>
      <c r="M986" s="143">
        <v>42338.0</v>
      </c>
    </row>
    <row r="987">
      <c r="A987" s="135">
        <v>985.0</v>
      </c>
      <c r="B987" s="135" t="s">
        <v>10453</v>
      </c>
      <c r="C987" s="135" t="s">
        <v>4362</v>
      </c>
      <c r="D987" s="135">
        <v>0.0</v>
      </c>
      <c r="E987" s="135">
        <v>20.0</v>
      </c>
      <c r="F987" s="135">
        <v>0.4</v>
      </c>
      <c r="H987" s="135" t="s">
        <v>10033</v>
      </c>
      <c r="I987" s="142">
        <v>45410.734814814816</v>
      </c>
      <c r="J987" s="135" t="s">
        <v>4395</v>
      </c>
      <c r="K987" s="135">
        <v>30.0</v>
      </c>
      <c r="L987" s="135">
        <v>10.0</v>
      </c>
      <c r="M987" s="143">
        <v>43560.0</v>
      </c>
    </row>
    <row r="988">
      <c r="A988" s="135">
        <v>986.0</v>
      </c>
      <c r="B988" s="135" t="s">
        <v>10458</v>
      </c>
      <c r="C988" s="135" t="s">
        <v>4362</v>
      </c>
      <c r="D988" s="135">
        <v>0.0</v>
      </c>
      <c r="E988" s="135">
        <v>20.0</v>
      </c>
      <c r="H988" s="135" t="s">
        <v>10460</v>
      </c>
      <c r="I988" s="142">
        <v>45410.56791666667</v>
      </c>
      <c r="J988" s="135" t="s">
        <v>5751</v>
      </c>
      <c r="K988" s="135">
        <v>30.0</v>
      </c>
      <c r="L988" s="135">
        <v>20.0</v>
      </c>
      <c r="M988" s="143">
        <v>42697.0</v>
      </c>
    </row>
    <row r="989">
      <c r="A989" s="135">
        <v>987.0</v>
      </c>
      <c r="B989" s="135" t="s">
        <v>10465</v>
      </c>
      <c r="C989" s="135" t="s">
        <v>4362</v>
      </c>
      <c r="D989" s="135">
        <v>0.0</v>
      </c>
      <c r="E989" s="135">
        <v>20.0</v>
      </c>
      <c r="H989" s="135" t="s">
        <v>10468</v>
      </c>
      <c r="I989" s="142">
        <v>45413.42283564815</v>
      </c>
      <c r="J989" s="135" t="s">
        <v>5002</v>
      </c>
      <c r="K989" s="135">
        <v>30.0</v>
      </c>
      <c r="L989" s="135">
        <v>20.0</v>
      </c>
      <c r="M989" s="143">
        <v>42287.0</v>
      </c>
    </row>
    <row r="990">
      <c r="A990" s="135">
        <v>988.0</v>
      </c>
      <c r="B990" s="135" t="s">
        <v>10471</v>
      </c>
      <c r="C990" s="135" t="s">
        <v>4362</v>
      </c>
      <c r="D990" s="135">
        <v>0.0</v>
      </c>
      <c r="E990" s="135">
        <v>20.0</v>
      </c>
      <c r="H990" s="135" t="s">
        <v>10471</v>
      </c>
      <c r="I990" s="142">
        <v>45406.6108912037</v>
      </c>
      <c r="J990" s="135" t="s">
        <v>4373</v>
      </c>
      <c r="K990" s="135">
        <v>20.0</v>
      </c>
      <c r="L990" s="135">
        <v>10.0</v>
      </c>
      <c r="M990" s="143">
        <v>43668.0</v>
      </c>
    </row>
    <row r="991">
      <c r="A991" s="135">
        <v>989.0</v>
      </c>
      <c r="B991" s="135" t="s">
        <v>10474</v>
      </c>
      <c r="C991" s="135" t="s">
        <v>4362</v>
      </c>
      <c r="D991" s="135">
        <v>0.0</v>
      </c>
      <c r="E991" s="135">
        <v>20.0</v>
      </c>
      <c r="H991" s="135" t="s">
        <v>6992</v>
      </c>
      <c r="I991" s="142">
        <v>45403.323275462964</v>
      </c>
      <c r="J991" s="135" t="s">
        <v>5002</v>
      </c>
      <c r="K991" s="135">
        <v>40.0</v>
      </c>
      <c r="L991" s="135">
        <v>10.0</v>
      </c>
      <c r="M991" s="143">
        <v>42282.0</v>
      </c>
    </row>
    <row r="992">
      <c r="A992" s="135">
        <v>990.0</v>
      </c>
      <c r="B992" s="135" t="s">
        <v>10479</v>
      </c>
      <c r="C992" s="135" t="s">
        <v>4362</v>
      </c>
      <c r="D992" s="135">
        <v>4.0</v>
      </c>
      <c r="E992" s="135">
        <v>20.0</v>
      </c>
      <c r="H992" s="135" t="s">
        <v>5173</v>
      </c>
      <c r="I992" s="142">
        <v>45414.557291666664</v>
      </c>
      <c r="J992" s="135" t="s">
        <v>4373</v>
      </c>
      <c r="K992" s="135">
        <v>30.0</v>
      </c>
      <c r="L992" s="135">
        <v>3000.0</v>
      </c>
      <c r="M992" s="143">
        <v>43900.0</v>
      </c>
    </row>
    <row r="993">
      <c r="A993" s="135">
        <v>991.0</v>
      </c>
      <c r="B993" s="135" t="s">
        <v>10485</v>
      </c>
      <c r="C993" s="135" t="s">
        <v>4362</v>
      </c>
      <c r="D993" s="135">
        <v>17.0</v>
      </c>
      <c r="E993" s="135">
        <v>20.0</v>
      </c>
      <c r="F993" s="135">
        <v>0.4</v>
      </c>
      <c r="H993" s="135" t="s">
        <v>4416</v>
      </c>
      <c r="I993" s="142">
        <v>45402.948217592595</v>
      </c>
      <c r="J993" s="135" t="s">
        <v>4373</v>
      </c>
      <c r="K993" s="135">
        <v>30.0</v>
      </c>
      <c r="L993" s="135">
        <v>6500.0</v>
      </c>
      <c r="M993" s="143">
        <v>42340.0</v>
      </c>
    </row>
    <row r="994">
      <c r="A994" s="135">
        <v>992.0</v>
      </c>
      <c r="B994" s="135" t="s">
        <v>10491</v>
      </c>
      <c r="C994" s="135" t="s">
        <v>4362</v>
      </c>
      <c r="D994" s="135">
        <v>0.0</v>
      </c>
      <c r="E994" s="135">
        <v>20.0</v>
      </c>
      <c r="H994" s="135" t="s">
        <v>10494</v>
      </c>
      <c r="I994" s="142">
        <v>45405.4056712963</v>
      </c>
      <c r="J994" s="135" t="s">
        <v>2100</v>
      </c>
      <c r="K994" s="135">
        <v>20.0</v>
      </c>
      <c r="L994" s="135">
        <v>30.0</v>
      </c>
      <c r="M994" s="143">
        <v>44429.0</v>
      </c>
    </row>
    <row r="995">
      <c r="A995" s="135">
        <v>993.0</v>
      </c>
      <c r="B995" s="135" t="s">
        <v>10496</v>
      </c>
      <c r="C995" s="135" t="s">
        <v>4362</v>
      </c>
      <c r="D995" s="135">
        <v>5.0</v>
      </c>
      <c r="E995" s="135">
        <v>20.0</v>
      </c>
      <c r="H995" s="135" t="s">
        <v>10498</v>
      </c>
      <c r="I995" s="142">
        <v>45409.25298611111</v>
      </c>
      <c r="J995" s="135" t="s">
        <v>4715</v>
      </c>
      <c r="K995" s="135">
        <v>30.0</v>
      </c>
      <c r="L995" s="135">
        <v>1000.0</v>
      </c>
      <c r="M995" s="143">
        <v>44743.0</v>
      </c>
    </row>
    <row r="996">
      <c r="A996" s="135">
        <v>994.0</v>
      </c>
      <c r="B996" s="135" t="s">
        <v>10503</v>
      </c>
      <c r="C996" s="135" t="s">
        <v>4362</v>
      </c>
      <c r="D996" s="135">
        <v>0.0</v>
      </c>
      <c r="E996" s="135">
        <v>20.0</v>
      </c>
      <c r="H996" s="135" t="s">
        <v>10503</v>
      </c>
      <c r="I996" s="142">
        <v>45411.9549537037</v>
      </c>
      <c r="K996" s="135">
        <v>40.0</v>
      </c>
      <c r="L996" s="135">
        <v>0.0</v>
      </c>
      <c r="M996" s="143">
        <v>42428.0</v>
      </c>
    </row>
    <row r="997">
      <c r="A997" s="135">
        <v>995.0</v>
      </c>
      <c r="B997" s="135" t="s">
        <v>10506</v>
      </c>
      <c r="C997" s="135" t="s">
        <v>4362</v>
      </c>
      <c r="D997" s="135">
        <v>0.0</v>
      </c>
      <c r="E997" s="135">
        <v>20.0</v>
      </c>
      <c r="H997" s="135" t="s">
        <v>10509</v>
      </c>
      <c r="I997" s="142">
        <v>45400.688796296294</v>
      </c>
      <c r="J997" s="135" t="s">
        <v>4373</v>
      </c>
      <c r="K997" s="135">
        <v>30.0</v>
      </c>
      <c r="L997" s="135">
        <v>350.0</v>
      </c>
      <c r="M997" s="143">
        <v>42424.0</v>
      </c>
    </row>
    <row r="998">
      <c r="A998" s="135">
        <v>996.0</v>
      </c>
      <c r="B998" s="135" t="s">
        <v>10512</v>
      </c>
      <c r="C998" s="135" t="s">
        <v>4362</v>
      </c>
      <c r="D998" s="135">
        <v>0.0</v>
      </c>
      <c r="E998" s="135">
        <v>20.0</v>
      </c>
      <c r="H998" s="135" t="s">
        <v>10516</v>
      </c>
      <c r="I998" s="142">
        <v>45415.239166666666</v>
      </c>
      <c r="J998" s="135" t="s">
        <v>4373</v>
      </c>
      <c r="K998" s="135">
        <v>30.0</v>
      </c>
      <c r="L998" s="135">
        <v>60.0</v>
      </c>
      <c r="M998" s="143">
        <v>43338.0</v>
      </c>
    </row>
    <row r="999">
      <c r="A999" s="135">
        <v>997.0</v>
      </c>
      <c r="B999" s="135" t="s">
        <v>10518</v>
      </c>
      <c r="C999" s="135" t="s">
        <v>4362</v>
      </c>
      <c r="D999" s="135">
        <v>1.0</v>
      </c>
      <c r="E999" s="135">
        <v>20.0</v>
      </c>
      <c r="F999" s="135">
        <v>0.2</v>
      </c>
      <c r="H999" s="135" t="s">
        <v>6913</v>
      </c>
      <c r="I999" s="142">
        <v>45416.58980324074</v>
      </c>
      <c r="J999" s="135" t="s">
        <v>4373</v>
      </c>
      <c r="K999" s="135">
        <v>40.0</v>
      </c>
      <c r="L999" s="135">
        <v>200.0</v>
      </c>
      <c r="M999" s="143">
        <v>43168.0</v>
      </c>
    </row>
    <row r="1000">
      <c r="A1000" s="135">
        <v>998.0</v>
      </c>
      <c r="B1000" s="135" t="s">
        <v>10524</v>
      </c>
      <c r="C1000" s="135" t="s">
        <v>4362</v>
      </c>
      <c r="D1000" s="135">
        <v>1.0</v>
      </c>
      <c r="E1000" s="135">
        <v>20.0</v>
      </c>
      <c r="H1000" s="135" t="s">
        <v>4664</v>
      </c>
      <c r="I1000" s="142">
        <v>45406.39711805555</v>
      </c>
      <c r="J1000" s="135" t="s">
        <v>4674</v>
      </c>
      <c r="K1000" s="135">
        <v>40.0</v>
      </c>
      <c r="L1000" s="135">
        <v>7600.0</v>
      </c>
      <c r="M1000" s="143">
        <v>43860.0</v>
      </c>
    </row>
    <row r="1001">
      <c r="A1001" s="135">
        <v>999.0</v>
      </c>
      <c r="B1001" s="135" t="s">
        <v>10527</v>
      </c>
      <c r="C1001" s="135" t="s">
        <v>4362</v>
      </c>
      <c r="D1001" s="135">
        <v>0.0</v>
      </c>
      <c r="E1001" s="135">
        <v>20.0</v>
      </c>
      <c r="H1001" s="135" t="s">
        <v>10527</v>
      </c>
      <c r="I1001" s="142">
        <v>45402.741574074076</v>
      </c>
      <c r="J1001" s="135" t="s">
        <v>4373</v>
      </c>
      <c r="K1001" s="135">
        <v>30.0</v>
      </c>
      <c r="L1001" s="135">
        <v>10.0</v>
      </c>
      <c r="M1001" s="143">
        <v>42291.0</v>
      </c>
    </row>
    <row r="1002">
      <c r="A1002" s="135">
        <v>1000.0</v>
      </c>
      <c r="B1002" s="135" t="s">
        <v>10530</v>
      </c>
      <c r="C1002" s="135" t="s">
        <v>4362</v>
      </c>
      <c r="D1002" s="135">
        <v>0.0</v>
      </c>
      <c r="E1002" s="135">
        <v>20.0</v>
      </c>
      <c r="H1002" s="135" t="s">
        <v>10532</v>
      </c>
      <c r="I1002" s="142">
        <v>45402.70662037037</v>
      </c>
      <c r="J1002" s="135" t="s">
        <v>5002</v>
      </c>
      <c r="K1002" s="135">
        <v>20.0</v>
      </c>
      <c r="L1002" s="135">
        <v>90.0</v>
      </c>
      <c r="M1002" s="143">
        <v>43844.0</v>
      </c>
    </row>
    <row r="1003">
      <c r="A1003" s="135">
        <v>1001.0</v>
      </c>
      <c r="B1003" s="135" t="s">
        <v>10536</v>
      </c>
      <c r="C1003" s="135" t="s">
        <v>4362</v>
      </c>
      <c r="D1003" s="135">
        <v>0.0</v>
      </c>
      <c r="E1003" s="135">
        <v>20.0</v>
      </c>
      <c r="H1003" s="135" t="s">
        <v>10538</v>
      </c>
      <c r="I1003" s="142">
        <v>45413.95633101852</v>
      </c>
      <c r="J1003" s="135" t="s">
        <v>4373</v>
      </c>
      <c r="K1003" s="135">
        <v>20.0</v>
      </c>
      <c r="L1003" s="135">
        <v>30.0</v>
      </c>
      <c r="M1003" s="143">
        <v>44790.0</v>
      </c>
    </row>
    <row r="1004">
      <c r="A1004" s="135">
        <v>1002.0</v>
      </c>
      <c r="B1004" s="135" t="s">
        <v>10541</v>
      </c>
      <c r="C1004" s="135" t="s">
        <v>4362</v>
      </c>
      <c r="D1004" s="135">
        <v>5.0</v>
      </c>
      <c r="E1004" s="135">
        <v>20.0</v>
      </c>
      <c r="H1004" s="135" t="s">
        <v>4664</v>
      </c>
      <c r="I1004" s="142">
        <v>45414.91048611111</v>
      </c>
      <c r="J1004" s="135" t="s">
        <v>4853</v>
      </c>
      <c r="K1004" s="135">
        <v>70.0</v>
      </c>
      <c r="L1004" s="135">
        <v>8700.0</v>
      </c>
      <c r="M1004" s="143">
        <v>43886.0</v>
      </c>
    </row>
    <row r="1005">
      <c r="A1005" s="135">
        <v>1003.0</v>
      </c>
      <c r="B1005" s="135" t="s">
        <v>10548</v>
      </c>
      <c r="C1005" s="135" t="s">
        <v>4362</v>
      </c>
      <c r="D1005" s="135">
        <v>0.0</v>
      </c>
      <c r="E1005" s="135">
        <v>20.0</v>
      </c>
      <c r="H1005" s="135" t="s">
        <v>5830</v>
      </c>
      <c r="I1005" s="142">
        <v>45412.85114583333</v>
      </c>
      <c r="J1005" s="135" t="s">
        <v>4373</v>
      </c>
      <c r="K1005" s="135">
        <v>40.0</v>
      </c>
      <c r="L1005" s="135">
        <v>70.0</v>
      </c>
      <c r="M1005" s="143">
        <v>42288.0</v>
      </c>
    </row>
    <row r="1006">
      <c r="A1006" s="135">
        <v>1004.0</v>
      </c>
      <c r="B1006" s="135" t="s">
        <v>10552</v>
      </c>
      <c r="C1006" s="135" t="s">
        <v>4362</v>
      </c>
      <c r="E1006" s="135">
        <v>20.0</v>
      </c>
      <c r="K1006" s="135">
        <v>40.0</v>
      </c>
      <c r="M1006" s="143">
        <v>43993.0</v>
      </c>
    </row>
    <row r="1007">
      <c r="A1007" s="135">
        <v>1005.0</v>
      </c>
      <c r="B1007" s="135" t="s">
        <v>10556</v>
      </c>
      <c r="C1007" s="135" t="s">
        <v>4362</v>
      </c>
      <c r="D1007" s="135">
        <v>0.0</v>
      </c>
      <c r="E1007" s="135">
        <v>20.0</v>
      </c>
      <c r="F1007" s="135">
        <v>0.0</v>
      </c>
      <c r="H1007" s="135" t="s">
        <v>4707</v>
      </c>
      <c r="I1007" s="142">
        <v>45359.65190972222</v>
      </c>
      <c r="J1007" s="135" t="s">
        <v>10559</v>
      </c>
      <c r="K1007" s="135">
        <v>20.0</v>
      </c>
      <c r="L1007" s="135">
        <v>150.0</v>
      </c>
      <c r="M1007" s="143">
        <v>43739.0</v>
      </c>
    </row>
    <row r="1008">
      <c r="A1008" s="135">
        <v>1006.0</v>
      </c>
      <c r="B1008" s="135" t="s">
        <v>10562</v>
      </c>
      <c r="C1008" s="135" t="s">
        <v>4362</v>
      </c>
      <c r="D1008" s="135">
        <v>0.0</v>
      </c>
      <c r="E1008" s="135">
        <v>20.0</v>
      </c>
      <c r="H1008" s="135" t="s">
        <v>10564</v>
      </c>
      <c r="I1008" s="142">
        <v>45404.14387731482</v>
      </c>
      <c r="J1008" s="135" t="s">
        <v>10565</v>
      </c>
      <c r="K1008" s="135">
        <v>20.0</v>
      </c>
      <c r="L1008" s="135">
        <v>60.0</v>
      </c>
      <c r="M1008" s="143">
        <v>44751.0</v>
      </c>
    </row>
    <row r="1009">
      <c r="A1009" s="135">
        <v>1007.0</v>
      </c>
      <c r="B1009" s="135" t="s">
        <v>10567</v>
      </c>
      <c r="C1009" s="135" t="s">
        <v>4362</v>
      </c>
      <c r="D1009" s="135">
        <v>0.0</v>
      </c>
      <c r="E1009" s="135">
        <v>20.0</v>
      </c>
      <c r="H1009" s="135" t="s">
        <v>10568</v>
      </c>
      <c r="I1009" s="142">
        <v>45406.34642361111</v>
      </c>
      <c r="J1009" s="135" t="s">
        <v>10569</v>
      </c>
      <c r="K1009" s="135">
        <v>30.0</v>
      </c>
      <c r="L1009" s="135">
        <v>200.0</v>
      </c>
      <c r="M1009" s="143">
        <v>42427.0</v>
      </c>
    </row>
    <row r="1010">
      <c r="A1010" s="135">
        <v>1008.0</v>
      </c>
      <c r="B1010" s="135" t="s">
        <v>10571</v>
      </c>
      <c r="C1010" s="135" t="s">
        <v>4362</v>
      </c>
      <c r="D1010" s="135">
        <v>0.0</v>
      </c>
      <c r="E1010" s="135">
        <v>20.0</v>
      </c>
      <c r="H1010" s="135" t="s">
        <v>10509</v>
      </c>
      <c r="I1010" s="142">
        <v>45408.006319444445</v>
      </c>
      <c r="J1010" s="135" t="s">
        <v>5605</v>
      </c>
      <c r="K1010" s="135">
        <v>20.0</v>
      </c>
      <c r="L1010" s="135">
        <v>300.0</v>
      </c>
      <c r="M1010" s="143">
        <v>44976.0</v>
      </c>
    </row>
    <row r="1011">
      <c r="A1011" s="135">
        <v>1009.0</v>
      </c>
      <c r="B1011" s="135" t="s">
        <v>10576</v>
      </c>
      <c r="C1011" s="135" t="s">
        <v>4362</v>
      </c>
      <c r="D1011" s="135">
        <v>0.0</v>
      </c>
      <c r="E1011" s="135">
        <v>20.0</v>
      </c>
      <c r="H1011" s="135" t="s">
        <v>10576</v>
      </c>
      <c r="I1011" s="142">
        <v>45414.46841435185</v>
      </c>
      <c r="J1011" s="135" t="s">
        <v>4373</v>
      </c>
      <c r="K1011" s="135">
        <v>20.0</v>
      </c>
      <c r="L1011" s="135">
        <v>10.0</v>
      </c>
      <c r="M1011" s="143">
        <v>44818.0</v>
      </c>
    </row>
    <row r="1012">
      <c r="A1012" s="135">
        <v>1010.0</v>
      </c>
      <c r="B1012" s="135" t="s">
        <v>10584</v>
      </c>
      <c r="C1012" s="135" t="s">
        <v>4362</v>
      </c>
      <c r="D1012" s="135">
        <v>0.0</v>
      </c>
      <c r="E1012" s="135">
        <v>20.0</v>
      </c>
      <c r="H1012" s="135" t="s">
        <v>10586</v>
      </c>
      <c r="I1012" s="142">
        <v>45414.77590277778</v>
      </c>
      <c r="J1012" s="135" t="s">
        <v>4715</v>
      </c>
      <c r="K1012" s="135">
        <v>20.0</v>
      </c>
      <c r="L1012" s="135">
        <v>80.0</v>
      </c>
      <c r="M1012" s="143">
        <v>45210.0</v>
      </c>
    </row>
    <row r="1013">
      <c r="A1013" s="135">
        <v>1011.0</v>
      </c>
      <c r="B1013" s="135" t="s">
        <v>10592</v>
      </c>
      <c r="C1013" s="135" t="s">
        <v>4362</v>
      </c>
      <c r="E1013" s="135">
        <v>20.0</v>
      </c>
      <c r="K1013" s="135">
        <v>20.0</v>
      </c>
      <c r="M1013" s="143">
        <v>42647.0</v>
      </c>
    </row>
    <row r="1014">
      <c r="A1014" s="135">
        <v>1012.0</v>
      </c>
      <c r="B1014" s="135" t="s">
        <v>10594</v>
      </c>
      <c r="C1014" s="135" t="s">
        <v>4362</v>
      </c>
      <c r="D1014" s="135">
        <v>13.0</v>
      </c>
      <c r="E1014" s="135">
        <v>20.0</v>
      </c>
      <c r="F1014" s="135">
        <v>0.0</v>
      </c>
      <c r="H1014" s="135" t="s">
        <v>4654</v>
      </c>
      <c r="I1014" s="142">
        <v>45361.54020833333</v>
      </c>
      <c r="J1014" s="135" t="s">
        <v>10600</v>
      </c>
      <c r="K1014" s="135">
        <v>20.0</v>
      </c>
      <c r="L1014" s="135">
        <v>3900.0</v>
      </c>
    </row>
    <row r="1015">
      <c r="A1015" s="135">
        <v>1013.0</v>
      </c>
      <c r="B1015" s="135" t="s">
        <v>10604</v>
      </c>
      <c r="C1015" s="135" t="s">
        <v>4362</v>
      </c>
      <c r="D1015" s="135">
        <v>2.0</v>
      </c>
      <c r="E1015" s="135">
        <v>20.0</v>
      </c>
      <c r="H1015" s="135" t="s">
        <v>4664</v>
      </c>
      <c r="I1015" s="142">
        <v>45406.42597222222</v>
      </c>
      <c r="J1015" s="135" t="s">
        <v>10608</v>
      </c>
      <c r="K1015" s="135">
        <v>30.0</v>
      </c>
      <c r="L1015" s="135">
        <v>1900.0</v>
      </c>
      <c r="M1015" s="143">
        <v>43702.0</v>
      </c>
    </row>
    <row r="1016">
      <c r="A1016" s="135">
        <v>1014.0</v>
      </c>
      <c r="B1016" s="135" t="s">
        <v>10611</v>
      </c>
      <c r="C1016" s="135" t="s">
        <v>4362</v>
      </c>
      <c r="D1016" s="135">
        <v>0.0</v>
      </c>
      <c r="E1016" s="135">
        <v>20.0</v>
      </c>
      <c r="H1016" s="135" t="s">
        <v>10611</v>
      </c>
      <c r="I1016" s="142">
        <v>45410.955416666664</v>
      </c>
      <c r="J1016" s="135" t="s">
        <v>9290</v>
      </c>
      <c r="K1016" s="135">
        <v>70.0</v>
      </c>
      <c r="L1016" s="135">
        <v>0.0</v>
      </c>
      <c r="M1016" s="143">
        <v>42498.0</v>
      </c>
    </row>
    <row r="1017">
      <c r="A1017" s="135">
        <v>1015.0</v>
      </c>
      <c r="B1017" s="135" t="s">
        <v>10616</v>
      </c>
      <c r="C1017" s="135" t="s">
        <v>4362</v>
      </c>
      <c r="D1017" s="135">
        <v>0.0</v>
      </c>
      <c r="E1017" s="135">
        <v>20.0</v>
      </c>
      <c r="H1017" s="135" t="s">
        <v>8471</v>
      </c>
      <c r="I1017" s="142">
        <v>45414.63291666667</v>
      </c>
      <c r="J1017" s="135" t="s">
        <v>6556</v>
      </c>
      <c r="K1017" s="135">
        <v>30.0</v>
      </c>
      <c r="L1017" s="135">
        <v>20.0</v>
      </c>
      <c r="M1017" s="143">
        <v>43470.0</v>
      </c>
    </row>
    <row r="1018">
      <c r="A1018" s="135">
        <v>1016.0</v>
      </c>
      <c r="B1018" s="135" t="s">
        <v>10620</v>
      </c>
      <c r="C1018" s="135" t="s">
        <v>4362</v>
      </c>
      <c r="D1018" s="135">
        <v>1.0</v>
      </c>
      <c r="E1018" s="135">
        <v>20.0</v>
      </c>
      <c r="H1018" s="135" t="s">
        <v>4664</v>
      </c>
      <c r="I1018" s="142">
        <v>45415.53673611111</v>
      </c>
      <c r="J1018" s="135" t="s">
        <v>4715</v>
      </c>
      <c r="K1018" s="135">
        <v>30.0</v>
      </c>
      <c r="L1018" s="135">
        <v>2900.0</v>
      </c>
      <c r="M1018" s="143">
        <v>42854.0</v>
      </c>
    </row>
    <row r="1019">
      <c r="A1019" s="135">
        <v>1017.0</v>
      </c>
      <c r="B1019" s="135" t="s">
        <v>10627</v>
      </c>
      <c r="C1019" s="135" t="s">
        <v>4362</v>
      </c>
      <c r="E1019" s="135">
        <v>20.0</v>
      </c>
      <c r="K1019" s="135">
        <v>20.0</v>
      </c>
      <c r="M1019" s="143">
        <v>44090.0</v>
      </c>
    </row>
    <row r="1020">
      <c r="A1020" s="135">
        <v>1018.0</v>
      </c>
      <c r="B1020" s="135" t="s">
        <v>10631</v>
      </c>
      <c r="C1020" s="135" t="s">
        <v>4362</v>
      </c>
      <c r="D1020" s="135">
        <v>0.0</v>
      </c>
      <c r="E1020" s="135">
        <v>20.0</v>
      </c>
      <c r="F1020" s="135">
        <v>4.5</v>
      </c>
      <c r="H1020" s="135" t="s">
        <v>10632</v>
      </c>
      <c r="I1020" s="142">
        <v>45362.31490740741</v>
      </c>
      <c r="J1020" s="135" t="s">
        <v>10634</v>
      </c>
      <c r="K1020" s="135">
        <v>20.0</v>
      </c>
      <c r="L1020" s="135">
        <v>10.0</v>
      </c>
      <c r="M1020" s="143">
        <v>42917.0</v>
      </c>
    </row>
    <row r="1021">
      <c r="A1021" s="135">
        <v>1019.0</v>
      </c>
      <c r="B1021" s="135" t="s">
        <v>10638</v>
      </c>
      <c r="C1021" s="135" t="s">
        <v>4362</v>
      </c>
      <c r="E1021" s="135">
        <v>20.0</v>
      </c>
      <c r="K1021" s="135">
        <v>90.0</v>
      </c>
      <c r="M1021" s="143">
        <v>44126.0</v>
      </c>
    </row>
    <row r="1022">
      <c r="A1022" s="135">
        <v>1020.0</v>
      </c>
      <c r="B1022" s="135" t="s">
        <v>10641</v>
      </c>
      <c r="C1022" s="135" t="s">
        <v>4362</v>
      </c>
      <c r="D1022" s="135">
        <v>3.0</v>
      </c>
      <c r="E1022" s="135">
        <v>20.0</v>
      </c>
      <c r="H1022" s="135" t="s">
        <v>4385</v>
      </c>
      <c r="I1022" s="142">
        <v>45399.21675925926</v>
      </c>
      <c r="J1022" s="135" t="s">
        <v>4401</v>
      </c>
      <c r="K1022" s="135">
        <v>20.0</v>
      </c>
      <c r="L1022" s="135">
        <v>450.0</v>
      </c>
      <c r="M1022" s="143">
        <v>44764.0</v>
      </c>
    </row>
    <row r="1023">
      <c r="A1023" s="135">
        <v>1021.0</v>
      </c>
      <c r="B1023" s="135" t="s">
        <v>10645</v>
      </c>
      <c r="C1023" s="135" t="s">
        <v>4362</v>
      </c>
      <c r="D1023" s="135">
        <v>0.0</v>
      </c>
      <c r="E1023" s="135">
        <v>20.0</v>
      </c>
      <c r="H1023" s="135" t="s">
        <v>4924</v>
      </c>
      <c r="I1023" s="142">
        <v>45414.68848379629</v>
      </c>
      <c r="J1023" s="135" t="s">
        <v>4373</v>
      </c>
      <c r="K1023" s="135">
        <v>20.0</v>
      </c>
      <c r="L1023" s="135">
        <v>200.0</v>
      </c>
      <c r="M1023" s="143">
        <v>42282.0</v>
      </c>
    </row>
    <row r="1024">
      <c r="A1024" s="135">
        <v>1022.0</v>
      </c>
      <c r="B1024" s="135" t="s">
        <v>10649</v>
      </c>
      <c r="C1024" s="135" t="s">
        <v>4362</v>
      </c>
      <c r="D1024" s="135">
        <v>1.0</v>
      </c>
      <c r="E1024" s="135">
        <v>20.0</v>
      </c>
      <c r="H1024" s="135" t="s">
        <v>5519</v>
      </c>
      <c r="I1024" s="142">
        <v>45401.47824074074</v>
      </c>
      <c r="J1024" s="135" t="s">
        <v>4880</v>
      </c>
      <c r="K1024" s="135">
        <v>30.0</v>
      </c>
      <c r="L1024" s="135">
        <v>250.0</v>
      </c>
      <c r="M1024" s="143">
        <v>42312.0</v>
      </c>
    </row>
    <row r="1025">
      <c r="A1025" s="135">
        <v>1023.0</v>
      </c>
      <c r="B1025" s="135" t="s">
        <v>10654</v>
      </c>
      <c r="C1025" s="135" t="s">
        <v>4362</v>
      </c>
      <c r="D1025" s="135">
        <v>0.0</v>
      </c>
      <c r="E1025" s="135">
        <v>20.0</v>
      </c>
      <c r="H1025" s="135" t="s">
        <v>4829</v>
      </c>
      <c r="I1025" s="142">
        <v>45399.042337962965</v>
      </c>
      <c r="J1025" s="135" t="s">
        <v>4373</v>
      </c>
      <c r="K1025" s="135">
        <v>20.0</v>
      </c>
      <c r="L1025" s="135">
        <v>50.0</v>
      </c>
      <c r="M1025" s="143">
        <v>42341.0</v>
      </c>
    </row>
    <row r="1026">
      <c r="A1026" s="135">
        <v>1024.0</v>
      </c>
      <c r="B1026" s="135" t="s">
        <v>10663</v>
      </c>
      <c r="C1026" s="135" t="s">
        <v>4362</v>
      </c>
      <c r="E1026" s="135">
        <v>20.0</v>
      </c>
      <c r="K1026" s="135">
        <v>20.0</v>
      </c>
      <c r="M1026" s="143">
        <v>42370.0</v>
      </c>
    </row>
    <row r="1027">
      <c r="A1027" s="135">
        <v>1025.0</v>
      </c>
      <c r="B1027" s="135" t="s">
        <v>10664</v>
      </c>
      <c r="C1027" s="135" t="s">
        <v>4362</v>
      </c>
      <c r="E1027" s="135">
        <v>20.0</v>
      </c>
      <c r="K1027" s="135">
        <v>20.0</v>
      </c>
      <c r="M1027" s="143">
        <v>45075.0</v>
      </c>
    </row>
    <row r="1028">
      <c r="A1028" s="135">
        <v>1026.0</v>
      </c>
      <c r="B1028" s="135" t="s">
        <v>10670</v>
      </c>
      <c r="C1028" s="135" t="s">
        <v>4362</v>
      </c>
      <c r="D1028" s="135">
        <v>1.0</v>
      </c>
      <c r="E1028" s="135">
        <v>20.0</v>
      </c>
      <c r="H1028" s="135" t="s">
        <v>7123</v>
      </c>
      <c r="I1028" s="142">
        <v>45401.37961805556</v>
      </c>
      <c r="J1028" s="135" t="s">
        <v>4373</v>
      </c>
      <c r="K1028" s="135">
        <v>400.0</v>
      </c>
      <c r="L1028" s="135">
        <v>1500.0</v>
      </c>
      <c r="M1028" s="143">
        <v>45181.0</v>
      </c>
    </row>
    <row r="1029">
      <c r="A1029" s="135">
        <v>1027.0</v>
      </c>
      <c r="B1029" s="135" t="s">
        <v>10676</v>
      </c>
      <c r="C1029" s="135" t="s">
        <v>4362</v>
      </c>
      <c r="E1029" s="135">
        <v>20.0</v>
      </c>
      <c r="K1029" s="135">
        <v>20.0</v>
      </c>
      <c r="M1029" s="143">
        <v>42294.0</v>
      </c>
    </row>
    <row r="1030">
      <c r="A1030" s="135">
        <v>1028.0</v>
      </c>
      <c r="B1030" s="135" t="s">
        <v>10679</v>
      </c>
      <c r="C1030" s="135" t="s">
        <v>4362</v>
      </c>
      <c r="D1030" s="135">
        <v>0.0</v>
      </c>
      <c r="E1030" s="135">
        <v>20.0</v>
      </c>
      <c r="G1030" s="135">
        <v>0.56</v>
      </c>
      <c r="H1030" s="135" t="s">
        <v>10683</v>
      </c>
      <c r="I1030" s="142">
        <v>45399.05568287037</v>
      </c>
      <c r="J1030" s="135" t="s">
        <v>4373</v>
      </c>
      <c r="K1030" s="135">
        <v>20.0</v>
      </c>
      <c r="L1030" s="135">
        <v>50.0</v>
      </c>
      <c r="M1030" s="143">
        <v>42289.0</v>
      </c>
    </row>
    <row r="1031">
      <c r="A1031" s="135">
        <v>1029.0</v>
      </c>
      <c r="B1031" s="135" t="s">
        <v>10687</v>
      </c>
      <c r="C1031" s="135" t="s">
        <v>4362</v>
      </c>
      <c r="D1031" s="135">
        <v>0.0</v>
      </c>
      <c r="E1031" s="135">
        <v>20.0</v>
      </c>
      <c r="H1031" s="135" t="s">
        <v>5722</v>
      </c>
      <c r="I1031" s="142">
        <v>45406.601539351854</v>
      </c>
      <c r="J1031" s="135" t="s">
        <v>4373</v>
      </c>
      <c r="K1031" s="135">
        <v>30.0</v>
      </c>
      <c r="L1031" s="135">
        <v>100.0</v>
      </c>
      <c r="M1031" s="143">
        <v>42264.0</v>
      </c>
    </row>
    <row r="1032">
      <c r="A1032" s="135">
        <v>1030.0</v>
      </c>
      <c r="B1032" s="135" t="s">
        <v>10692</v>
      </c>
      <c r="C1032" s="135" t="s">
        <v>4362</v>
      </c>
      <c r="D1032" s="135">
        <v>1.0</v>
      </c>
      <c r="E1032" s="135">
        <v>20.0</v>
      </c>
      <c r="H1032" s="135" t="s">
        <v>8672</v>
      </c>
      <c r="I1032" s="142">
        <v>45412.326898148145</v>
      </c>
      <c r="J1032" s="135" t="s">
        <v>4373</v>
      </c>
      <c r="K1032" s="135">
        <v>20.0</v>
      </c>
      <c r="L1032" s="135">
        <v>100.0</v>
      </c>
      <c r="M1032" s="143">
        <v>42643.0</v>
      </c>
    </row>
    <row r="1033">
      <c r="A1033" s="135">
        <v>1031.0</v>
      </c>
      <c r="B1033" s="135" t="s">
        <v>10697</v>
      </c>
      <c r="C1033" s="135" t="s">
        <v>4362</v>
      </c>
      <c r="D1033" s="135">
        <v>0.0</v>
      </c>
      <c r="E1033" s="135">
        <v>20.0</v>
      </c>
      <c r="H1033" s="135" t="s">
        <v>4928</v>
      </c>
      <c r="I1033" s="142">
        <v>45414.54783564815</v>
      </c>
      <c r="J1033" s="135" t="s">
        <v>5735</v>
      </c>
      <c r="K1033" s="135">
        <v>40.0</v>
      </c>
      <c r="L1033" s="135">
        <v>100.0</v>
      </c>
      <c r="M1033" s="143">
        <v>42255.0</v>
      </c>
    </row>
    <row r="1034">
      <c r="A1034" s="135">
        <v>1032.0</v>
      </c>
      <c r="B1034" s="135" t="s">
        <v>10707</v>
      </c>
      <c r="C1034" s="135" t="s">
        <v>4362</v>
      </c>
      <c r="D1034" s="135">
        <v>0.0</v>
      </c>
      <c r="E1034" s="135">
        <v>20.0</v>
      </c>
      <c r="H1034" s="135" t="s">
        <v>10707</v>
      </c>
      <c r="I1034" s="142">
        <v>45407.32302083333</v>
      </c>
      <c r="J1034" s="135" t="s">
        <v>5882</v>
      </c>
      <c r="K1034" s="135">
        <v>40.0</v>
      </c>
      <c r="L1034" s="135">
        <v>10.0</v>
      </c>
      <c r="M1034" s="143">
        <v>43970.0</v>
      </c>
    </row>
    <row r="1035">
      <c r="A1035" s="135">
        <v>1033.0</v>
      </c>
      <c r="B1035" s="135" t="s">
        <v>10710</v>
      </c>
      <c r="C1035" s="135" t="s">
        <v>4362</v>
      </c>
      <c r="D1035" s="135">
        <v>0.0</v>
      </c>
      <c r="E1035" s="135">
        <v>20.0</v>
      </c>
      <c r="H1035" s="135" t="s">
        <v>4361</v>
      </c>
      <c r="I1035" s="142">
        <v>45405.166284722225</v>
      </c>
      <c r="J1035" s="135" t="s">
        <v>4674</v>
      </c>
      <c r="K1035" s="135">
        <v>40.0</v>
      </c>
      <c r="L1035" s="135">
        <v>4100.0</v>
      </c>
      <c r="M1035" s="143">
        <v>43997.0</v>
      </c>
    </row>
    <row r="1036">
      <c r="A1036" s="135">
        <v>1034.0</v>
      </c>
      <c r="B1036" s="135" t="s">
        <v>10714</v>
      </c>
      <c r="C1036" s="135" t="s">
        <v>4362</v>
      </c>
      <c r="D1036" s="135">
        <v>0.0</v>
      </c>
      <c r="E1036" s="135">
        <v>20.0</v>
      </c>
      <c r="H1036" s="135" t="s">
        <v>10717</v>
      </c>
      <c r="I1036" s="142">
        <v>45403.150775462964</v>
      </c>
      <c r="J1036" s="135" t="s">
        <v>4373</v>
      </c>
      <c r="K1036" s="135">
        <v>20.0</v>
      </c>
      <c r="L1036" s="135">
        <v>20.0</v>
      </c>
      <c r="M1036" s="143">
        <v>42248.0</v>
      </c>
    </row>
    <row r="1037">
      <c r="A1037" s="135">
        <v>1035.0</v>
      </c>
      <c r="B1037" s="135" t="s">
        <v>10723</v>
      </c>
      <c r="C1037" s="135" t="s">
        <v>4362</v>
      </c>
      <c r="D1037" s="135">
        <v>0.0</v>
      </c>
      <c r="E1037" s="135">
        <v>20.0</v>
      </c>
      <c r="H1037" s="135" t="s">
        <v>10726</v>
      </c>
      <c r="I1037" s="142">
        <v>45412.13858796296</v>
      </c>
      <c r="J1037" s="135" t="s">
        <v>4715</v>
      </c>
      <c r="K1037" s="135">
        <v>20.0</v>
      </c>
      <c r="L1037" s="135">
        <v>300.0</v>
      </c>
      <c r="M1037" s="143">
        <v>44773.0</v>
      </c>
    </row>
    <row r="1038">
      <c r="A1038" s="135">
        <v>1036.0</v>
      </c>
      <c r="B1038" s="135" t="s">
        <v>10733</v>
      </c>
      <c r="C1038" s="135" t="s">
        <v>4362</v>
      </c>
      <c r="D1038" s="135">
        <v>0.0</v>
      </c>
      <c r="E1038" s="135">
        <v>20.0</v>
      </c>
      <c r="H1038" s="135" t="s">
        <v>10735</v>
      </c>
      <c r="I1038" s="142">
        <v>45411.49594907407</v>
      </c>
      <c r="J1038" s="135" t="s">
        <v>4373</v>
      </c>
      <c r="K1038" s="135">
        <v>40.0</v>
      </c>
      <c r="L1038" s="135">
        <v>300.0</v>
      </c>
      <c r="M1038" s="143">
        <v>42340.0</v>
      </c>
    </row>
    <row r="1039">
      <c r="A1039" s="135">
        <v>1037.0</v>
      </c>
      <c r="B1039" s="135" t="s">
        <v>10737</v>
      </c>
      <c r="C1039" s="135" t="s">
        <v>4362</v>
      </c>
      <c r="D1039" s="135">
        <v>0.0</v>
      </c>
      <c r="E1039" s="135">
        <v>20.0</v>
      </c>
      <c r="H1039" s="135" t="s">
        <v>10740</v>
      </c>
      <c r="I1039" s="142">
        <v>45411.60623842593</v>
      </c>
      <c r="J1039" s="135" t="s">
        <v>4373</v>
      </c>
      <c r="K1039" s="135">
        <v>20.0</v>
      </c>
      <c r="L1039" s="135">
        <v>10.0</v>
      </c>
      <c r="M1039" s="143">
        <v>42898.0</v>
      </c>
    </row>
    <row r="1040">
      <c r="A1040" s="135">
        <v>1038.0</v>
      </c>
      <c r="B1040" s="135" t="s">
        <v>10744</v>
      </c>
      <c r="C1040" s="135" t="s">
        <v>4362</v>
      </c>
      <c r="D1040" s="135">
        <v>0.0</v>
      </c>
      <c r="E1040" s="135">
        <v>20.0</v>
      </c>
      <c r="H1040" s="135" t="s">
        <v>10747</v>
      </c>
      <c r="I1040" s="142">
        <v>45413.083553240744</v>
      </c>
      <c r="J1040" s="135" t="s">
        <v>4373</v>
      </c>
      <c r="K1040" s="135">
        <v>20.0</v>
      </c>
      <c r="L1040" s="135">
        <v>100.0</v>
      </c>
      <c r="M1040" s="143">
        <v>44755.0</v>
      </c>
    </row>
    <row r="1041">
      <c r="A1041" s="135">
        <v>1039.0</v>
      </c>
      <c r="B1041" s="135" t="s">
        <v>10750</v>
      </c>
      <c r="C1041" s="135" t="s">
        <v>4362</v>
      </c>
      <c r="D1041" s="135">
        <v>0.0</v>
      </c>
      <c r="E1041" s="135">
        <v>20.0</v>
      </c>
      <c r="H1041" s="135" t="s">
        <v>10750</v>
      </c>
      <c r="I1041" s="142">
        <v>45415.47614583333</v>
      </c>
      <c r="J1041" s="135" t="s">
        <v>7705</v>
      </c>
      <c r="K1041" s="135">
        <v>30.0</v>
      </c>
      <c r="L1041" s="135">
        <v>10.0</v>
      </c>
      <c r="M1041" s="143">
        <v>42801.0</v>
      </c>
    </row>
    <row r="1042">
      <c r="A1042" s="135">
        <v>1040.0</v>
      </c>
      <c r="B1042" s="135" t="s">
        <v>10754</v>
      </c>
      <c r="C1042" s="135" t="s">
        <v>4362</v>
      </c>
      <c r="D1042" s="135">
        <v>4.0</v>
      </c>
      <c r="E1042" s="135">
        <v>20.0</v>
      </c>
      <c r="H1042" s="135" t="s">
        <v>4664</v>
      </c>
      <c r="I1042" s="142">
        <v>45414.73216435185</v>
      </c>
      <c r="J1042" s="135" t="s">
        <v>4674</v>
      </c>
      <c r="K1042" s="135">
        <v>40.0</v>
      </c>
      <c r="L1042" s="135">
        <v>8700.0</v>
      </c>
      <c r="M1042" s="143">
        <v>42536.0</v>
      </c>
    </row>
    <row r="1043">
      <c r="A1043" s="135">
        <v>1041.0</v>
      </c>
      <c r="B1043" s="135" t="s">
        <v>10757</v>
      </c>
      <c r="C1043" s="135" t="s">
        <v>4362</v>
      </c>
      <c r="D1043" s="135">
        <v>0.0</v>
      </c>
      <c r="E1043" s="135">
        <v>20.0</v>
      </c>
      <c r="F1043" s="135">
        <v>0.9</v>
      </c>
      <c r="H1043" s="135" t="s">
        <v>7846</v>
      </c>
      <c r="I1043" s="142">
        <v>45361.842824074076</v>
      </c>
      <c r="J1043" s="135" t="s">
        <v>5441</v>
      </c>
      <c r="K1043" s="135">
        <v>30.0</v>
      </c>
      <c r="L1043" s="135">
        <v>10.0</v>
      </c>
    </row>
    <row r="1044">
      <c r="A1044" s="135">
        <v>1042.0</v>
      </c>
      <c r="B1044" s="135" t="s">
        <v>10761</v>
      </c>
      <c r="C1044" s="135" t="s">
        <v>4362</v>
      </c>
      <c r="D1044" s="135">
        <v>2.0</v>
      </c>
      <c r="E1044" s="135">
        <v>20.0</v>
      </c>
      <c r="H1044" s="135" t="s">
        <v>7886</v>
      </c>
      <c r="I1044" s="142">
        <v>45398.49763888889</v>
      </c>
      <c r="J1044" s="135" t="s">
        <v>10763</v>
      </c>
      <c r="K1044" s="135">
        <v>900.0</v>
      </c>
      <c r="L1044" s="135">
        <v>150.0</v>
      </c>
      <c r="M1044" s="143">
        <v>43844.0</v>
      </c>
    </row>
    <row r="1045">
      <c r="A1045" s="135">
        <v>1043.0</v>
      </c>
      <c r="B1045" s="135" t="s">
        <v>10765</v>
      </c>
      <c r="C1045" s="135" t="s">
        <v>4362</v>
      </c>
      <c r="D1045" s="135">
        <v>0.0</v>
      </c>
      <c r="E1045" s="135">
        <v>20.0</v>
      </c>
      <c r="H1045" s="135" t="s">
        <v>8281</v>
      </c>
      <c r="I1045" s="142">
        <v>45399.018900462965</v>
      </c>
      <c r="J1045" s="135" t="s">
        <v>5645</v>
      </c>
      <c r="K1045" s="135">
        <v>20.0</v>
      </c>
      <c r="L1045" s="135">
        <v>70.0</v>
      </c>
      <c r="M1045" s="143">
        <v>42424.0</v>
      </c>
    </row>
    <row r="1046">
      <c r="A1046" s="135">
        <v>1044.0</v>
      </c>
      <c r="B1046" s="135" t="s">
        <v>10771</v>
      </c>
      <c r="C1046" s="135" t="s">
        <v>4362</v>
      </c>
      <c r="D1046" s="135">
        <v>0.0</v>
      </c>
      <c r="E1046" s="135">
        <v>20.0</v>
      </c>
      <c r="H1046" s="135" t="s">
        <v>10773</v>
      </c>
      <c r="I1046" s="142">
        <v>45403.54584490741</v>
      </c>
      <c r="J1046" s="135" t="s">
        <v>5155</v>
      </c>
      <c r="K1046" s="135">
        <v>30.0</v>
      </c>
      <c r="L1046" s="135">
        <v>1100.0</v>
      </c>
      <c r="M1046" s="143">
        <v>44756.0</v>
      </c>
    </row>
    <row r="1047">
      <c r="A1047" s="135">
        <v>1045.0</v>
      </c>
      <c r="B1047" s="135" t="s">
        <v>10776</v>
      </c>
      <c r="C1047" s="135" t="s">
        <v>4362</v>
      </c>
      <c r="D1047" s="135">
        <v>3.0</v>
      </c>
      <c r="E1047" s="135">
        <v>20.0</v>
      </c>
      <c r="H1047" s="135" t="s">
        <v>8069</v>
      </c>
      <c r="I1047" s="142">
        <v>45404.17136574074</v>
      </c>
      <c r="J1047" s="135" t="s">
        <v>6178</v>
      </c>
      <c r="K1047" s="135">
        <v>30.0</v>
      </c>
      <c r="L1047" s="135">
        <v>250.0</v>
      </c>
      <c r="M1047" s="143">
        <v>42805.0</v>
      </c>
    </row>
    <row r="1048">
      <c r="A1048" s="135">
        <v>1046.0</v>
      </c>
      <c r="B1048" s="135" t="s">
        <v>10779</v>
      </c>
      <c r="C1048" s="135" t="s">
        <v>4362</v>
      </c>
      <c r="D1048" s="135">
        <v>0.0</v>
      </c>
      <c r="E1048" s="135">
        <v>20.0</v>
      </c>
      <c r="H1048" s="135" t="s">
        <v>10783</v>
      </c>
      <c r="I1048" s="142">
        <v>45410.846770833334</v>
      </c>
      <c r="J1048" s="135" t="s">
        <v>4880</v>
      </c>
      <c r="K1048" s="135">
        <v>30.0</v>
      </c>
      <c r="L1048" s="135">
        <v>150.0</v>
      </c>
      <c r="M1048" s="143">
        <v>44003.0</v>
      </c>
    </row>
    <row r="1049">
      <c r="A1049" s="135">
        <v>1047.0</v>
      </c>
      <c r="B1049" s="135" t="s">
        <v>10786</v>
      </c>
      <c r="C1049" s="135" t="s">
        <v>4362</v>
      </c>
      <c r="D1049" s="135">
        <v>0.0</v>
      </c>
      <c r="E1049" s="135">
        <v>20.0</v>
      </c>
      <c r="H1049" s="135" t="s">
        <v>10789</v>
      </c>
      <c r="I1049" s="142">
        <v>45418.07270833333</v>
      </c>
      <c r="J1049" s="135" t="s">
        <v>4373</v>
      </c>
      <c r="K1049" s="135">
        <v>30.0</v>
      </c>
      <c r="L1049" s="135">
        <v>10.0</v>
      </c>
      <c r="M1049" s="143">
        <v>43030.0</v>
      </c>
    </row>
    <row r="1050">
      <c r="A1050" s="135">
        <v>1048.0</v>
      </c>
      <c r="B1050" s="135" t="s">
        <v>10793</v>
      </c>
      <c r="C1050" s="135" t="s">
        <v>4362</v>
      </c>
      <c r="E1050" s="135">
        <v>20.0</v>
      </c>
      <c r="K1050" s="135">
        <v>20.0</v>
      </c>
      <c r="M1050" s="143">
        <v>42742.0</v>
      </c>
    </row>
    <row r="1051">
      <c r="A1051" s="135">
        <v>1049.0</v>
      </c>
      <c r="B1051" s="135" t="s">
        <v>10799</v>
      </c>
      <c r="C1051" s="135" t="s">
        <v>4362</v>
      </c>
      <c r="D1051" s="135">
        <v>0.0</v>
      </c>
      <c r="E1051" s="135">
        <v>20.0</v>
      </c>
      <c r="H1051" s="135" t="s">
        <v>5454</v>
      </c>
      <c r="I1051" s="142">
        <v>45406.0252662037</v>
      </c>
      <c r="J1051" s="135" t="s">
        <v>9759</v>
      </c>
      <c r="K1051" s="135">
        <v>40.0</v>
      </c>
      <c r="L1051" s="135">
        <v>150.0</v>
      </c>
      <c r="M1051" s="143">
        <v>42795.0</v>
      </c>
    </row>
    <row r="1052">
      <c r="A1052" s="135">
        <v>1050.0</v>
      </c>
      <c r="B1052" s="135" t="s">
        <v>10804</v>
      </c>
      <c r="C1052" s="135" t="s">
        <v>4362</v>
      </c>
      <c r="D1052" s="135">
        <v>2.0</v>
      </c>
      <c r="E1052" s="135">
        <v>20.0</v>
      </c>
      <c r="H1052" s="135" t="s">
        <v>4928</v>
      </c>
      <c r="I1052" s="142">
        <v>45410.141851851855</v>
      </c>
      <c r="J1052" s="135" t="s">
        <v>4715</v>
      </c>
      <c r="K1052" s="135">
        <v>30.0</v>
      </c>
      <c r="L1052" s="135">
        <v>100.0</v>
      </c>
      <c r="M1052" s="143">
        <v>44753.0</v>
      </c>
    </row>
    <row r="1053">
      <c r="A1053" s="135">
        <v>1051.0</v>
      </c>
      <c r="B1053" s="135" t="s">
        <v>10810</v>
      </c>
      <c r="C1053" s="135" t="s">
        <v>4362</v>
      </c>
      <c r="D1053" s="135">
        <v>1.0</v>
      </c>
      <c r="E1053" s="135">
        <v>20.0</v>
      </c>
      <c r="F1053" s="135">
        <v>0.35</v>
      </c>
      <c r="H1053" s="135" t="s">
        <v>6719</v>
      </c>
      <c r="I1053" s="142">
        <v>45361.024513888886</v>
      </c>
      <c r="J1053" s="135" t="s">
        <v>4373</v>
      </c>
      <c r="K1053" s="135">
        <v>20.0</v>
      </c>
      <c r="L1053" s="135">
        <v>200.0</v>
      </c>
    </row>
    <row r="1054">
      <c r="A1054" s="135">
        <v>1052.0</v>
      </c>
      <c r="B1054" s="135" t="s">
        <v>10814</v>
      </c>
      <c r="C1054" s="135" t="s">
        <v>4362</v>
      </c>
      <c r="D1054" s="135">
        <v>0.0</v>
      </c>
      <c r="E1054" s="135">
        <v>20.0</v>
      </c>
      <c r="H1054" s="135" t="s">
        <v>5519</v>
      </c>
      <c r="I1054" s="142">
        <v>45413.142592592594</v>
      </c>
      <c r="J1054" s="135" t="s">
        <v>4880</v>
      </c>
      <c r="K1054" s="135">
        <v>50.0</v>
      </c>
      <c r="L1054" s="135">
        <v>300.0</v>
      </c>
      <c r="M1054" s="143">
        <v>43976.0</v>
      </c>
    </row>
    <row r="1055">
      <c r="A1055" s="135">
        <v>1053.0</v>
      </c>
      <c r="B1055" s="135" t="s">
        <v>10818</v>
      </c>
      <c r="C1055" s="135" t="s">
        <v>4362</v>
      </c>
      <c r="D1055" s="135">
        <v>1.0</v>
      </c>
      <c r="E1055" s="135">
        <v>20.0</v>
      </c>
      <c r="H1055" s="135" t="s">
        <v>5219</v>
      </c>
      <c r="I1055" s="142">
        <v>45403.358715277776</v>
      </c>
      <c r="J1055" s="135" t="s">
        <v>5002</v>
      </c>
      <c r="K1055" s="135">
        <v>40.0</v>
      </c>
      <c r="L1055" s="135">
        <v>150.0</v>
      </c>
      <c r="M1055" s="143">
        <v>43847.0</v>
      </c>
    </row>
    <row r="1056">
      <c r="A1056" s="135">
        <v>1054.0</v>
      </c>
      <c r="B1056" s="135" t="s">
        <v>10821</v>
      </c>
      <c r="C1056" s="135" t="s">
        <v>4362</v>
      </c>
      <c r="D1056" s="135">
        <v>0.0</v>
      </c>
      <c r="E1056" s="135">
        <v>20.0</v>
      </c>
      <c r="H1056" s="135" t="s">
        <v>10821</v>
      </c>
      <c r="I1056" s="142">
        <v>45409.02217592593</v>
      </c>
      <c r="J1056" s="135" t="s">
        <v>4992</v>
      </c>
      <c r="K1056" s="135">
        <v>30.0</v>
      </c>
      <c r="L1056" s="135">
        <v>20.0</v>
      </c>
      <c r="M1056" s="143">
        <v>43710.0</v>
      </c>
    </row>
    <row r="1057">
      <c r="A1057" s="135">
        <v>1055.0</v>
      </c>
      <c r="B1057" s="135" t="s">
        <v>10828</v>
      </c>
      <c r="C1057" s="135" t="s">
        <v>4362</v>
      </c>
      <c r="D1057" s="135">
        <v>8.0</v>
      </c>
      <c r="E1057" s="135">
        <v>20.0</v>
      </c>
      <c r="H1057" s="135" t="s">
        <v>4664</v>
      </c>
      <c r="I1057" s="142">
        <v>45415.05747685185</v>
      </c>
      <c r="J1057" s="135" t="s">
        <v>4674</v>
      </c>
      <c r="K1057" s="135">
        <v>50.0</v>
      </c>
      <c r="L1057" s="135">
        <v>8700.0</v>
      </c>
      <c r="M1057" s="143">
        <v>43010.0</v>
      </c>
    </row>
    <row r="1058">
      <c r="A1058" s="135">
        <v>1056.0</v>
      </c>
      <c r="B1058" s="135" t="s">
        <v>10830</v>
      </c>
      <c r="C1058" s="135" t="s">
        <v>4362</v>
      </c>
      <c r="D1058" s="135">
        <v>4.0</v>
      </c>
      <c r="E1058" s="135">
        <v>20.0</v>
      </c>
      <c r="F1058" s="135">
        <v>0.1</v>
      </c>
      <c r="H1058" s="135" t="s">
        <v>4380</v>
      </c>
      <c r="I1058" s="142">
        <v>45415.22793981482</v>
      </c>
      <c r="J1058" s="135" t="s">
        <v>4373</v>
      </c>
      <c r="K1058" s="135">
        <v>50.0</v>
      </c>
      <c r="L1058" s="135">
        <v>900.0</v>
      </c>
      <c r="M1058" s="143">
        <v>42381.0</v>
      </c>
    </row>
    <row r="1059">
      <c r="A1059" s="135">
        <v>1057.0</v>
      </c>
      <c r="B1059" s="135" t="s">
        <v>10836</v>
      </c>
      <c r="C1059" s="135" t="s">
        <v>4362</v>
      </c>
      <c r="E1059" s="135">
        <v>20.0</v>
      </c>
      <c r="K1059" s="135">
        <v>20.0</v>
      </c>
      <c r="M1059" s="143">
        <v>45311.0</v>
      </c>
    </row>
    <row r="1060">
      <c r="A1060" s="135">
        <v>1058.0</v>
      </c>
      <c r="B1060" s="135" t="s">
        <v>10838</v>
      </c>
      <c r="C1060" s="135" t="s">
        <v>4362</v>
      </c>
      <c r="D1060" s="135">
        <v>0.0</v>
      </c>
      <c r="E1060" s="135">
        <v>20.0</v>
      </c>
      <c r="F1060" s="135">
        <v>0.0</v>
      </c>
      <c r="H1060" s="135" t="s">
        <v>10841</v>
      </c>
      <c r="I1060" s="142">
        <v>45359.986354166664</v>
      </c>
      <c r="J1060" s="135" t="s">
        <v>2100</v>
      </c>
      <c r="K1060" s="135">
        <v>30.0</v>
      </c>
      <c r="L1060" s="135">
        <v>50.0</v>
      </c>
    </row>
    <row r="1061">
      <c r="A1061" s="135">
        <v>1059.0</v>
      </c>
      <c r="B1061" s="135" t="s">
        <v>10843</v>
      </c>
      <c r="C1061" s="135" t="s">
        <v>4362</v>
      </c>
      <c r="D1061" s="135">
        <v>0.0</v>
      </c>
      <c r="E1061" s="135">
        <v>20.0</v>
      </c>
      <c r="H1061" s="135" t="s">
        <v>5229</v>
      </c>
      <c r="I1061" s="142">
        <v>45395.981203703705</v>
      </c>
      <c r="J1061" s="135" t="s">
        <v>4674</v>
      </c>
      <c r="K1061" s="135">
        <v>30.0</v>
      </c>
      <c r="L1061" s="135">
        <v>60.0</v>
      </c>
      <c r="M1061" s="143">
        <v>42739.0</v>
      </c>
    </row>
    <row r="1062">
      <c r="A1062" s="135">
        <v>1060.0</v>
      </c>
      <c r="B1062" s="135" t="s">
        <v>10850</v>
      </c>
      <c r="C1062" s="135" t="s">
        <v>4362</v>
      </c>
      <c r="D1062" s="135">
        <v>0.0</v>
      </c>
      <c r="E1062" s="135">
        <v>20.0</v>
      </c>
      <c r="H1062" s="135" t="s">
        <v>10850</v>
      </c>
      <c r="I1062" s="142">
        <v>45408.82665509259</v>
      </c>
      <c r="J1062" s="135" t="s">
        <v>5002</v>
      </c>
      <c r="K1062" s="135">
        <v>30.0</v>
      </c>
      <c r="L1062" s="135">
        <v>10.0</v>
      </c>
      <c r="M1062" s="143">
        <v>42251.0</v>
      </c>
    </row>
    <row r="1063">
      <c r="A1063" s="135">
        <v>1061.0</v>
      </c>
      <c r="B1063" s="135" t="s">
        <v>10854</v>
      </c>
      <c r="C1063" s="135" t="s">
        <v>4362</v>
      </c>
      <c r="D1063" s="135">
        <v>0.0</v>
      </c>
      <c r="E1063" s="135">
        <v>20.0</v>
      </c>
      <c r="H1063" s="135" t="s">
        <v>10856</v>
      </c>
      <c r="I1063" s="142">
        <v>45411.69201388889</v>
      </c>
      <c r="J1063" s="135" t="s">
        <v>5882</v>
      </c>
      <c r="K1063" s="135">
        <v>30.0</v>
      </c>
      <c r="L1063" s="135">
        <v>100.0</v>
      </c>
      <c r="M1063" s="143">
        <v>43375.0</v>
      </c>
    </row>
    <row r="1064">
      <c r="A1064" s="135">
        <v>1062.0</v>
      </c>
      <c r="B1064" s="135" t="s">
        <v>10860</v>
      </c>
      <c r="C1064" s="135" t="s">
        <v>4362</v>
      </c>
      <c r="D1064" s="135">
        <v>0.0</v>
      </c>
      <c r="E1064" s="135">
        <v>20.0</v>
      </c>
      <c r="F1064" s="135">
        <v>0.2</v>
      </c>
      <c r="H1064" s="135" t="s">
        <v>10863</v>
      </c>
      <c r="I1064" s="142">
        <v>45414.91508101852</v>
      </c>
      <c r="J1064" s="135" t="s">
        <v>4373</v>
      </c>
      <c r="K1064" s="135">
        <v>250.0</v>
      </c>
      <c r="L1064" s="135">
        <v>100.0</v>
      </c>
      <c r="M1064" s="143">
        <v>42277.0</v>
      </c>
    </row>
    <row r="1065">
      <c r="A1065" s="135">
        <v>1063.0</v>
      </c>
      <c r="B1065" s="135" t="s">
        <v>10866</v>
      </c>
      <c r="C1065" s="135" t="s">
        <v>4362</v>
      </c>
      <c r="D1065" s="135">
        <v>0.0</v>
      </c>
      <c r="E1065" s="135">
        <v>20.0</v>
      </c>
      <c r="H1065" s="135" t="s">
        <v>9693</v>
      </c>
      <c r="I1065" s="142">
        <v>45415.92349537037</v>
      </c>
      <c r="J1065" s="135" t="s">
        <v>6579</v>
      </c>
      <c r="K1065" s="135">
        <v>30.0</v>
      </c>
      <c r="L1065" s="135">
        <v>10.0</v>
      </c>
      <c r="M1065" s="143">
        <v>42406.0</v>
      </c>
    </row>
    <row r="1066">
      <c r="A1066" s="135">
        <v>1064.0</v>
      </c>
      <c r="B1066" s="135" t="s">
        <v>10869</v>
      </c>
      <c r="C1066" s="135" t="s">
        <v>4362</v>
      </c>
      <c r="E1066" s="135">
        <v>20.0</v>
      </c>
      <c r="K1066" s="135">
        <v>30.0</v>
      </c>
      <c r="M1066" s="143">
        <v>42389.0</v>
      </c>
    </row>
    <row r="1067">
      <c r="A1067" s="135">
        <v>1065.0</v>
      </c>
      <c r="B1067" s="135" t="s">
        <v>10870</v>
      </c>
      <c r="C1067" s="135" t="s">
        <v>4362</v>
      </c>
      <c r="D1067" s="135">
        <v>4.0</v>
      </c>
      <c r="E1067" s="135">
        <v>20.0</v>
      </c>
      <c r="F1067" s="135">
        <v>0.35</v>
      </c>
      <c r="H1067" s="135" t="s">
        <v>4444</v>
      </c>
      <c r="I1067" s="142">
        <v>45410.64802083333</v>
      </c>
      <c r="J1067" s="135" t="s">
        <v>10873</v>
      </c>
      <c r="K1067" s="135">
        <v>30.0</v>
      </c>
      <c r="L1067" s="135">
        <v>400.0</v>
      </c>
      <c r="M1067" s="143">
        <v>42337.0</v>
      </c>
    </row>
    <row r="1068">
      <c r="A1068" s="135">
        <v>1066.0</v>
      </c>
      <c r="B1068" s="135" t="s">
        <v>10876</v>
      </c>
      <c r="C1068" s="135" t="s">
        <v>4362</v>
      </c>
      <c r="D1068" s="135">
        <v>2.0</v>
      </c>
      <c r="E1068" s="135">
        <v>20.0</v>
      </c>
      <c r="H1068" s="135" t="s">
        <v>4662</v>
      </c>
      <c r="I1068" s="142">
        <v>45403.03341435185</v>
      </c>
      <c r="J1068" s="135" t="s">
        <v>4674</v>
      </c>
      <c r="K1068" s="135">
        <v>40.0</v>
      </c>
      <c r="L1068" s="135">
        <v>700.0</v>
      </c>
      <c r="M1068" s="143">
        <v>44085.0</v>
      </c>
    </row>
    <row r="1069">
      <c r="A1069" s="135">
        <v>1067.0</v>
      </c>
      <c r="B1069" s="135" t="s">
        <v>10880</v>
      </c>
      <c r="C1069" s="135" t="s">
        <v>4362</v>
      </c>
      <c r="D1069" s="135">
        <v>0.0</v>
      </c>
      <c r="E1069" s="135">
        <v>20.0</v>
      </c>
      <c r="H1069" s="135" t="s">
        <v>10881</v>
      </c>
      <c r="I1069" s="142">
        <v>45402.518275462964</v>
      </c>
      <c r="J1069" s="135" t="s">
        <v>5002</v>
      </c>
      <c r="K1069" s="135">
        <v>60.0</v>
      </c>
      <c r="L1069" s="135">
        <v>50.0</v>
      </c>
      <c r="M1069" s="143">
        <v>42448.0</v>
      </c>
    </row>
    <row r="1070">
      <c r="A1070" s="135">
        <v>1068.0</v>
      </c>
      <c r="B1070" s="135" t="s">
        <v>10884</v>
      </c>
      <c r="C1070" s="135" t="s">
        <v>4362</v>
      </c>
      <c r="D1070" s="135">
        <v>0.0</v>
      </c>
      <c r="E1070" s="135">
        <v>20.0</v>
      </c>
      <c r="H1070" s="135" t="s">
        <v>10884</v>
      </c>
      <c r="I1070" s="142">
        <v>45413.99083333334</v>
      </c>
      <c r="J1070" s="135" t="s">
        <v>7255</v>
      </c>
      <c r="K1070" s="135">
        <v>30.0</v>
      </c>
      <c r="L1070" s="135">
        <v>10.0</v>
      </c>
      <c r="M1070" s="143">
        <v>42479.0</v>
      </c>
    </row>
    <row r="1071">
      <c r="A1071" s="135">
        <v>1069.0</v>
      </c>
      <c r="B1071" s="135" t="s">
        <v>10888</v>
      </c>
      <c r="C1071" s="135" t="s">
        <v>4362</v>
      </c>
      <c r="E1071" s="135">
        <v>20.0</v>
      </c>
      <c r="K1071" s="135">
        <v>30.0</v>
      </c>
      <c r="M1071" s="143">
        <v>44013.0</v>
      </c>
    </row>
    <row r="1072">
      <c r="A1072" s="135">
        <v>1070.0</v>
      </c>
      <c r="B1072" s="135" t="s">
        <v>10891</v>
      </c>
      <c r="C1072" s="135" t="s">
        <v>4362</v>
      </c>
      <c r="E1072" s="135">
        <v>20.0</v>
      </c>
      <c r="K1072" s="135">
        <v>20.0</v>
      </c>
      <c r="M1072" s="143">
        <v>44771.0</v>
      </c>
    </row>
    <row r="1073">
      <c r="A1073" s="135">
        <v>1071.0</v>
      </c>
      <c r="B1073" s="135" t="s">
        <v>10460</v>
      </c>
      <c r="C1073" s="135" t="s">
        <v>4362</v>
      </c>
      <c r="D1073" s="135">
        <v>0.0</v>
      </c>
      <c r="E1073" s="135">
        <v>20.0</v>
      </c>
      <c r="H1073" s="135" t="s">
        <v>10460</v>
      </c>
      <c r="I1073" s="142">
        <v>45402.30055555556</v>
      </c>
      <c r="J1073" s="135" t="s">
        <v>6556</v>
      </c>
      <c r="K1073" s="135">
        <v>40.0</v>
      </c>
      <c r="L1073" s="135">
        <v>20.0</v>
      </c>
      <c r="M1073" s="143">
        <v>42285.0</v>
      </c>
    </row>
    <row r="1074">
      <c r="A1074" s="135">
        <v>1072.0</v>
      </c>
      <c r="B1074" s="135" t="s">
        <v>10898</v>
      </c>
      <c r="C1074" s="135" t="s">
        <v>4362</v>
      </c>
      <c r="D1074" s="135">
        <v>0.0</v>
      </c>
      <c r="E1074" s="135">
        <v>20.0</v>
      </c>
      <c r="H1074" s="135" t="s">
        <v>10898</v>
      </c>
      <c r="I1074" s="142">
        <v>45401.741736111115</v>
      </c>
      <c r="J1074" s="135" t="s">
        <v>4373</v>
      </c>
      <c r="K1074" s="135">
        <v>40.0</v>
      </c>
      <c r="L1074" s="135">
        <v>10.0</v>
      </c>
      <c r="M1074" s="143">
        <v>42345.0</v>
      </c>
    </row>
    <row r="1075">
      <c r="A1075" s="135">
        <v>1073.0</v>
      </c>
      <c r="B1075" s="135" t="s">
        <v>10901</v>
      </c>
      <c r="C1075" s="135" t="s">
        <v>4362</v>
      </c>
      <c r="E1075" s="135">
        <v>20.0</v>
      </c>
      <c r="K1075" s="135">
        <v>30.0</v>
      </c>
      <c r="M1075" s="143">
        <v>45088.0</v>
      </c>
    </row>
    <row r="1076">
      <c r="A1076" s="135">
        <v>1074.0</v>
      </c>
      <c r="B1076" s="135" t="s">
        <v>10904</v>
      </c>
      <c r="C1076" s="135" t="s">
        <v>4362</v>
      </c>
      <c r="E1076" s="135">
        <v>20.0</v>
      </c>
      <c r="K1076" s="135">
        <v>30.0</v>
      </c>
      <c r="M1076" s="143">
        <v>42694.0</v>
      </c>
    </row>
    <row r="1077">
      <c r="A1077" s="135">
        <v>1075.0</v>
      </c>
      <c r="B1077" s="135" t="s">
        <v>10906</v>
      </c>
      <c r="C1077" s="135" t="s">
        <v>4362</v>
      </c>
      <c r="E1077" s="135">
        <v>20.0</v>
      </c>
      <c r="K1077" s="135">
        <v>50.0</v>
      </c>
      <c r="M1077" s="143">
        <v>44270.0</v>
      </c>
    </row>
    <row r="1078">
      <c r="A1078" s="135">
        <v>1076.0</v>
      </c>
      <c r="B1078" s="135" t="s">
        <v>10909</v>
      </c>
      <c r="C1078" s="135" t="s">
        <v>4362</v>
      </c>
      <c r="E1078" s="135">
        <v>20.0</v>
      </c>
      <c r="K1078" s="135">
        <v>20.0</v>
      </c>
      <c r="M1078" s="143">
        <v>45064.0</v>
      </c>
    </row>
    <row r="1079">
      <c r="A1079" s="135">
        <v>1077.0</v>
      </c>
      <c r="B1079" s="135" t="s">
        <v>10912</v>
      </c>
      <c r="C1079" s="135" t="s">
        <v>4362</v>
      </c>
      <c r="D1079" s="135">
        <v>1.0</v>
      </c>
      <c r="E1079" s="135">
        <v>20.0</v>
      </c>
      <c r="H1079" s="135" t="s">
        <v>5465</v>
      </c>
      <c r="I1079" s="142">
        <v>45404.248923611114</v>
      </c>
      <c r="J1079" s="135" t="s">
        <v>10278</v>
      </c>
      <c r="K1079" s="135">
        <v>20.0</v>
      </c>
      <c r="L1079" s="135">
        <v>900.0</v>
      </c>
      <c r="M1079" s="143">
        <v>44925.0</v>
      </c>
    </row>
    <row r="1080">
      <c r="A1080" s="135">
        <v>1078.0</v>
      </c>
      <c r="B1080" s="135" t="s">
        <v>10915</v>
      </c>
      <c r="C1080" s="135" t="s">
        <v>4362</v>
      </c>
      <c r="D1080" s="135">
        <v>5.0</v>
      </c>
      <c r="E1080" s="135">
        <v>20.0</v>
      </c>
      <c r="H1080" s="135" t="s">
        <v>10917</v>
      </c>
      <c r="I1080" s="142">
        <v>45406.79145833333</v>
      </c>
      <c r="J1080" s="135" t="s">
        <v>4659</v>
      </c>
      <c r="K1080" s="135">
        <v>20.0</v>
      </c>
      <c r="L1080" s="135">
        <v>1400.0</v>
      </c>
      <c r="M1080" s="143">
        <v>44765.0</v>
      </c>
    </row>
    <row r="1081">
      <c r="A1081" s="135">
        <v>1079.0</v>
      </c>
      <c r="B1081" s="135" t="s">
        <v>10921</v>
      </c>
      <c r="C1081" s="135" t="s">
        <v>4362</v>
      </c>
      <c r="D1081" s="135">
        <v>1.0</v>
      </c>
      <c r="E1081" s="135">
        <v>20.0</v>
      </c>
      <c r="H1081" s="135" t="s">
        <v>10924</v>
      </c>
      <c r="I1081" s="142">
        <v>45411.03019675926</v>
      </c>
      <c r="J1081" s="135" t="s">
        <v>2100</v>
      </c>
      <c r="K1081" s="135">
        <v>30.0</v>
      </c>
      <c r="L1081" s="135">
        <v>200.0</v>
      </c>
      <c r="M1081" s="143">
        <v>45329.0</v>
      </c>
    </row>
    <row r="1082">
      <c r="A1082" s="135">
        <v>1080.0</v>
      </c>
      <c r="B1082" s="135" t="s">
        <v>10927</v>
      </c>
      <c r="C1082" s="135" t="s">
        <v>4362</v>
      </c>
      <c r="E1082" s="135">
        <v>20.0</v>
      </c>
      <c r="K1082" s="135">
        <v>20.0</v>
      </c>
      <c r="M1082" s="143">
        <v>44771.0</v>
      </c>
    </row>
    <row r="1083">
      <c r="A1083" s="135">
        <v>1081.0</v>
      </c>
      <c r="B1083" s="135" t="s">
        <v>10929</v>
      </c>
      <c r="C1083" s="135" t="s">
        <v>4362</v>
      </c>
      <c r="D1083" s="135">
        <v>10.0</v>
      </c>
      <c r="E1083" s="135">
        <v>20.0</v>
      </c>
      <c r="H1083" s="135" t="s">
        <v>4664</v>
      </c>
      <c r="I1083" s="142">
        <v>45403.26420138889</v>
      </c>
      <c r="J1083" s="135" t="s">
        <v>4768</v>
      </c>
      <c r="K1083" s="135">
        <v>100.0</v>
      </c>
      <c r="L1083" s="135">
        <v>7600.0</v>
      </c>
      <c r="M1083" s="143">
        <v>42274.0</v>
      </c>
    </row>
    <row r="1084">
      <c r="A1084" s="135">
        <v>1082.0</v>
      </c>
      <c r="B1084" s="135" t="s">
        <v>10932</v>
      </c>
      <c r="C1084" s="135" t="s">
        <v>4362</v>
      </c>
      <c r="D1084" s="135">
        <v>2.0</v>
      </c>
      <c r="E1084" s="135">
        <v>20.0</v>
      </c>
      <c r="H1084" s="135" t="s">
        <v>4385</v>
      </c>
      <c r="I1084" s="142">
        <v>45406.88596064815</v>
      </c>
      <c r="J1084" s="135" t="s">
        <v>6101</v>
      </c>
      <c r="K1084" s="135">
        <v>40.0</v>
      </c>
      <c r="L1084" s="135">
        <v>1000.0</v>
      </c>
      <c r="M1084" s="143">
        <v>43273.0</v>
      </c>
    </row>
    <row r="1085">
      <c r="A1085" s="135">
        <v>1083.0</v>
      </c>
      <c r="B1085" s="135" t="s">
        <v>10937</v>
      </c>
      <c r="C1085" s="135" t="s">
        <v>4362</v>
      </c>
      <c r="D1085" s="135">
        <v>0.0</v>
      </c>
      <c r="E1085" s="135">
        <v>20.0</v>
      </c>
      <c r="H1085" s="135" t="s">
        <v>10937</v>
      </c>
      <c r="I1085" s="142">
        <v>45409.35717592593</v>
      </c>
      <c r="J1085" s="135" t="s">
        <v>4373</v>
      </c>
      <c r="K1085" s="135">
        <v>30.0</v>
      </c>
      <c r="L1085" s="135">
        <v>0.0</v>
      </c>
      <c r="M1085" s="143">
        <v>42622.0</v>
      </c>
    </row>
    <row r="1086">
      <c r="A1086" s="135">
        <v>1084.0</v>
      </c>
      <c r="B1086" s="135" t="s">
        <v>10942</v>
      </c>
      <c r="C1086" s="135" t="s">
        <v>4362</v>
      </c>
      <c r="D1086" s="135">
        <v>0.0</v>
      </c>
      <c r="E1086" s="135">
        <v>20.0</v>
      </c>
      <c r="H1086" s="135" t="s">
        <v>7809</v>
      </c>
      <c r="I1086" s="142">
        <v>45414.6405787037</v>
      </c>
      <c r="J1086" s="135" t="s">
        <v>6227</v>
      </c>
      <c r="K1086" s="135">
        <v>50.0</v>
      </c>
      <c r="L1086" s="135">
        <v>20.0</v>
      </c>
      <c r="M1086" s="143">
        <v>42496.0</v>
      </c>
    </row>
    <row r="1087">
      <c r="A1087" s="135">
        <v>1085.0</v>
      </c>
      <c r="B1087" s="135" t="s">
        <v>10947</v>
      </c>
      <c r="C1087" s="135" t="s">
        <v>4362</v>
      </c>
      <c r="D1087" s="135">
        <v>0.0</v>
      </c>
      <c r="E1087" s="135">
        <v>20.0</v>
      </c>
      <c r="H1087" s="135" t="s">
        <v>10947</v>
      </c>
      <c r="I1087" s="142">
        <v>45415.21434027778</v>
      </c>
      <c r="K1087" s="135">
        <v>100.0</v>
      </c>
      <c r="L1087" s="135">
        <v>0.0</v>
      </c>
      <c r="M1087" s="143">
        <v>42291.0</v>
      </c>
    </row>
    <row r="1088">
      <c r="A1088" s="135">
        <v>1086.0</v>
      </c>
      <c r="B1088" s="135" t="s">
        <v>10952</v>
      </c>
      <c r="C1088" s="135" t="s">
        <v>4362</v>
      </c>
      <c r="D1088" s="135">
        <v>11.0</v>
      </c>
      <c r="E1088" s="135">
        <v>20.0</v>
      </c>
      <c r="H1088" s="135" t="s">
        <v>10955</v>
      </c>
      <c r="I1088" s="142">
        <v>45408.92591435185</v>
      </c>
      <c r="J1088" s="135" t="s">
        <v>4373</v>
      </c>
      <c r="K1088" s="135">
        <v>30.0</v>
      </c>
      <c r="L1088" s="135">
        <v>7200.0</v>
      </c>
      <c r="M1088" s="143">
        <v>42289.0</v>
      </c>
    </row>
    <row r="1089">
      <c r="A1089" s="135">
        <v>1087.0</v>
      </c>
      <c r="B1089" s="135" t="s">
        <v>10958</v>
      </c>
      <c r="C1089" s="135" t="s">
        <v>4362</v>
      </c>
      <c r="D1089" s="135">
        <v>0.0</v>
      </c>
      <c r="E1089" s="135">
        <v>20.0</v>
      </c>
      <c r="H1089" s="135" t="s">
        <v>4385</v>
      </c>
      <c r="I1089" s="142">
        <v>45409.12283564815</v>
      </c>
      <c r="J1089" s="135" t="s">
        <v>7913</v>
      </c>
      <c r="K1089" s="135">
        <v>60.0</v>
      </c>
      <c r="L1089" s="135">
        <v>350.0</v>
      </c>
      <c r="M1089" s="143">
        <v>42274.0</v>
      </c>
    </row>
    <row r="1090">
      <c r="A1090" s="135">
        <v>1088.0</v>
      </c>
      <c r="B1090" s="135" t="s">
        <v>10961</v>
      </c>
      <c r="C1090" s="135" t="s">
        <v>4362</v>
      </c>
      <c r="E1090" s="135">
        <v>20.0</v>
      </c>
      <c r="K1090" s="135">
        <v>20.0</v>
      </c>
      <c r="M1090" s="143">
        <v>44989.0</v>
      </c>
    </row>
    <row r="1091">
      <c r="A1091" s="135">
        <v>1089.0</v>
      </c>
      <c r="B1091" s="135" t="s">
        <v>10962</v>
      </c>
      <c r="C1091" s="135" t="s">
        <v>4362</v>
      </c>
      <c r="E1091" s="135">
        <v>20.0</v>
      </c>
      <c r="K1091" s="135">
        <v>30.0</v>
      </c>
      <c r="M1091" s="143">
        <v>42393.0</v>
      </c>
    </row>
    <row r="1092">
      <c r="A1092" s="135">
        <v>1090.0</v>
      </c>
      <c r="B1092" s="135" t="s">
        <v>10966</v>
      </c>
      <c r="C1092" s="135" t="s">
        <v>4362</v>
      </c>
      <c r="E1092" s="135">
        <v>20.0</v>
      </c>
      <c r="K1092" s="135">
        <v>30.0</v>
      </c>
      <c r="M1092" s="143">
        <v>43902.0</v>
      </c>
    </row>
    <row r="1093">
      <c r="A1093" s="135">
        <v>1091.0</v>
      </c>
      <c r="B1093" s="135" t="s">
        <v>10969</v>
      </c>
      <c r="C1093" s="135" t="s">
        <v>4362</v>
      </c>
      <c r="D1093" s="135">
        <v>0.0</v>
      </c>
      <c r="E1093" s="135">
        <v>20.0</v>
      </c>
      <c r="H1093" s="135" t="s">
        <v>10125</v>
      </c>
      <c r="I1093" s="142">
        <v>45403.03011574074</v>
      </c>
      <c r="J1093" s="135" t="s">
        <v>5735</v>
      </c>
      <c r="K1093" s="135">
        <v>40.0</v>
      </c>
      <c r="L1093" s="135">
        <v>10.0</v>
      </c>
      <c r="M1093" s="143">
        <v>42408.0</v>
      </c>
    </row>
    <row r="1094">
      <c r="A1094" s="135">
        <v>1092.0</v>
      </c>
      <c r="B1094" s="135" t="s">
        <v>10975</v>
      </c>
      <c r="C1094" s="135" t="s">
        <v>4362</v>
      </c>
      <c r="D1094" s="135">
        <v>0.0</v>
      </c>
      <c r="E1094" s="135">
        <v>20.0</v>
      </c>
      <c r="H1094" s="135" t="s">
        <v>10976</v>
      </c>
      <c r="I1094" s="142">
        <v>45408.195763888885</v>
      </c>
      <c r="J1094" s="135" t="s">
        <v>4373</v>
      </c>
      <c r="K1094" s="135">
        <v>20.0</v>
      </c>
      <c r="L1094" s="135">
        <v>20.0</v>
      </c>
      <c r="M1094" s="143">
        <v>44994.0</v>
      </c>
    </row>
    <row r="1095">
      <c r="A1095" s="135">
        <v>1093.0</v>
      </c>
      <c r="B1095" s="135" t="s">
        <v>10978</v>
      </c>
      <c r="C1095" s="135" t="s">
        <v>4362</v>
      </c>
      <c r="D1095" s="135">
        <v>4.0</v>
      </c>
      <c r="E1095" s="135">
        <v>20.0</v>
      </c>
      <c r="H1095" s="135" t="s">
        <v>9051</v>
      </c>
      <c r="I1095" s="142">
        <v>45409.22508101852</v>
      </c>
      <c r="J1095" s="135" t="s">
        <v>4373</v>
      </c>
      <c r="K1095" s="135">
        <v>30.0</v>
      </c>
      <c r="L1095" s="135">
        <v>80.0</v>
      </c>
      <c r="M1095" s="143">
        <v>42765.0</v>
      </c>
    </row>
    <row r="1096">
      <c r="A1096" s="135">
        <v>1094.0</v>
      </c>
      <c r="B1096" s="135" t="s">
        <v>10981</v>
      </c>
      <c r="C1096" s="135" t="s">
        <v>4362</v>
      </c>
      <c r="D1096" s="135">
        <v>0.0</v>
      </c>
      <c r="E1096" s="135">
        <v>20.0</v>
      </c>
      <c r="H1096" s="135" t="s">
        <v>5738</v>
      </c>
      <c r="I1096" s="142">
        <v>45404.47194444444</v>
      </c>
      <c r="J1096" s="135" t="s">
        <v>4373</v>
      </c>
      <c r="K1096" s="135">
        <v>20.0</v>
      </c>
      <c r="L1096" s="135">
        <v>10.0</v>
      </c>
      <c r="M1096" s="143">
        <v>42392.0</v>
      </c>
    </row>
    <row r="1097">
      <c r="A1097" s="135">
        <v>1095.0</v>
      </c>
      <c r="B1097" s="135" t="s">
        <v>10985</v>
      </c>
      <c r="C1097" s="135" t="s">
        <v>4362</v>
      </c>
      <c r="D1097" s="135">
        <v>1.0</v>
      </c>
      <c r="E1097" s="135">
        <v>20.0</v>
      </c>
      <c r="H1097" s="135" t="s">
        <v>10986</v>
      </c>
      <c r="I1097" s="142">
        <v>45412.82519675926</v>
      </c>
      <c r="J1097" s="135" t="s">
        <v>4373</v>
      </c>
      <c r="K1097" s="135">
        <v>20.0</v>
      </c>
      <c r="L1097" s="135">
        <v>10.0</v>
      </c>
      <c r="M1097" s="143">
        <v>44404.0</v>
      </c>
    </row>
    <row r="1098">
      <c r="A1098" s="135">
        <v>1096.0</v>
      </c>
      <c r="B1098" s="135" t="s">
        <v>10988</v>
      </c>
      <c r="C1098" s="135" t="s">
        <v>4362</v>
      </c>
      <c r="D1098" s="135">
        <v>1.0</v>
      </c>
      <c r="E1098" s="135">
        <v>20.0</v>
      </c>
      <c r="H1098" s="135" t="s">
        <v>10990</v>
      </c>
      <c r="I1098" s="142">
        <v>45405.32824074074</v>
      </c>
      <c r="J1098" s="135" t="s">
        <v>4715</v>
      </c>
      <c r="K1098" s="135">
        <v>20.0</v>
      </c>
      <c r="L1098" s="135">
        <v>100.0</v>
      </c>
      <c r="M1098" s="143">
        <v>44764.0</v>
      </c>
    </row>
    <row r="1099">
      <c r="A1099" s="135">
        <v>1097.0</v>
      </c>
      <c r="B1099" s="135" t="s">
        <v>10992</v>
      </c>
      <c r="C1099" s="135" t="s">
        <v>4362</v>
      </c>
      <c r="D1099" s="135">
        <v>0.0</v>
      </c>
      <c r="E1099" s="135">
        <v>20.0</v>
      </c>
      <c r="H1099" s="135" t="s">
        <v>9735</v>
      </c>
      <c r="I1099" s="142">
        <v>45415.052094907405</v>
      </c>
      <c r="J1099" s="135" t="s">
        <v>9740</v>
      </c>
      <c r="K1099" s="135">
        <v>20.0</v>
      </c>
      <c r="L1099" s="135">
        <v>10.0</v>
      </c>
      <c r="M1099" s="143">
        <v>42844.0</v>
      </c>
    </row>
    <row r="1100">
      <c r="A1100" s="135">
        <v>1098.0</v>
      </c>
      <c r="B1100" s="135" t="s">
        <v>10997</v>
      </c>
      <c r="C1100" s="135" t="s">
        <v>4362</v>
      </c>
      <c r="E1100" s="135">
        <v>20.0</v>
      </c>
      <c r="K1100" s="135">
        <v>20.0</v>
      </c>
      <c r="M1100" s="143">
        <v>44215.0</v>
      </c>
    </row>
    <row r="1101">
      <c r="A1101" s="135">
        <v>1099.0</v>
      </c>
      <c r="B1101" s="135" t="s">
        <v>11000</v>
      </c>
      <c r="C1101" s="135" t="s">
        <v>4362</v>
      </c>
      <c r="E1101" s="135">
        <v>20.0</v>
      </c>
      <c r="K1101" s="135">
        <v>20.0</v>
      </c>
      <c r="M1101" s="143">
        <v>45265.0</v>
      </c>
    </row>
    <row r="1102">
      <c r="A1102" s="135">
        <v>1100.0</v>
      </c>
      <c r="B1102" s="135" t="s">
        <v>11004</v>
      </c>
      <c r="C1102" s="135" t="s">
        <v>4362</v>
      </c>
      <c r="E1102" s="135">
        <v>20.0</v>
      </c>
      <c r="K1102" s="135">
        <v>30.0</v>
      </c>
      <c r="M1102" s="143">
        <v>43713.0</v>
      </c>
    </row>
    <row r="1103">
      <c r="A1103" s="135">
        <v>1101.0</v>
      </c>
      <c r="B1103" s="135" t="s">
        <v>11009</v>
      </c>
      <c r="C1103" s="135" t="s">
        <v>4362</v>
      </c>
      <c r="D1103" s="135">
        <v>0.0</v>
      </c>
      <c r="E1103" s="135">
        <v>20.0</v>
      </c>
      <c r="H1103" s="135" t="s">
        <v>11009</v>
      </c>
      <c r="I1103" s="142">
        <v>45406.754895833335</v>
      </c>
      <c r="J1103" s="135" t="s">
        <v>4715</v>
      </c>
      <c r="K1103" s="135">
        <v>30.0</v>
      </c>
      <c r="L1103" s="135">
        <v>10.0</v>
      </c>
      <c r="M1103" s="143">
        <v>43562.0</v>
      </c>
    </row>
    <row r="1104">
      <c r="A1104" s="135">
        <v>1102.0</v>
      </c>
      <c r="B1104" s="135" t="s">
        <v>11013</v>
      </c>
      <c r="C1104" s="135" t="s">
        <v>4362</v>
      </c>
      <c r="D1104" s="135">
        <v>0.0</v>
      </c>
      <c r="E1104" s="135">
        <v>20.0</v>
      </c>
      <c r="H1104" s="135" t="s">
        <v>11015</v>
      </c>
      <c r="I1104" s="142">
        <v>45402.1896412037</v>
      </c>
      <c r="J1104" s="135" t="s">
        <v>4715</v>
      </c>
      <c r="K1104" s="135">
        <v>20.0</v>
      </c>
      <c r="L1104" s="135">
        <v>80.0</v>
      </c>
      <c r="M1104" s="143">
        <v>45023.0</v>
      </c>
    </row>
    <row r="1105">
      <c r="A1105" s="135">
        <v>1103.0</v>
      </c>
      <c r="B1105" s="135" t="s">
        <v>11019</v>
      </c>
      <c r="C1105" s="135" t="s">
        <v>4362</v>
      </c>
      <c r="D1105" s="135">
        <v>0.0</v>
      </c>
      <c r="E1105" s="135">
        <v>20.0</v>
      </c>
      <c r="H1105" s="135" t="s">
        <v>11022</v>
      </c>
      <c r="I1105" s="142">
        <v>45409.85271990741</v>
      </c>
      <c r="J1105" s="135" t="s">
        <v>4373</v>
      </c>
      <c r="K1105" s="135">
        <v>70.0</v>
      </c>
      <c r="L1105" s="135">
        <v>30.0</v>
      </c>
      <c r="M1105" s="143">
        <v>42279.0</v>
      </c>
    </row>
    <row r="1106">
      <c r="A1106" s="135">
        <v>1104.0</v>
      </c>
      <c r="B1106" s="135" t="s">
        <v>11024</v>
      </c>
      <c r="C1106" s="135" t="s">
        <v>4362</v>
      </c>
      <c r="D1106" s="135">
        <v>1.0</v>
      </c>
      <c r="E1106" s="135">
        <v>20.0</v>
      </c>
      <c r="H1106" s="135" t="s">
        <v>10106</v>
      </c>
      <c r="I1106" s="142">
        <v>45413.87019675926</v>
      </c>
      <c r="J1106" s="135" t="s">
        <v>4373</v>
      </c>
      <c r="K1106" s="135">
        <v>90.0</v>
      </c>
      <c r="L1106" s="135">
        <v>300.0</v>
      </c>
      <c r="M1106" s="143">
        <v>42370.0</v>
      </c>
    </row>
    <row r="1107">
      <c r="A1107" s="135">
        <v>1105.0</v>
      </c>
      <c r="B1107" s="135" t="s">
        <v>6538</v>
      </c>
      <c r="C1107" s="135" t="s">
        <v>4362</v>
      </c>
      <c r="D1107" s="135">
        <v>0.0</v>
      </c>
      <c r="E1107" s="135">
        <v>20.0</v>
      </c>
      <c r="H1107" s="135" t="s">
        <v>6538</v>
      </c>
      <c r="I1107" s="142">
        <v>45416.899363425924</v>
      </c>
      <c r="J1107" s="135" t="s">
        <v>6541</v>
      </c>
      <c r="K1107" s="135">
        <v>20.0</v>
      </c>
      <c r="L1107" s="135">
        <v>0.0</v>
      </c>
      <c r="M1107" s="143">
        <v>42684.0</v>
      </c>
    </row>
    <row r="1108">
      <c r="A1108" s="135">
        <v>1106.0</v>
      </c>
      <c r="B1108" s="135" t="s">
        <v>11036</v>
      </c>
      <c r="C1108" s="135" t="s">
        <v>4362</v>
      </c>
      <c r="E1108" s="135">
        <v>20.0</v>
      </c>
      <c r="K1108" s="135">
        <v>20.0</v>
      </c>
      <c r="M1108" s="143">
        <v>42346.0</v>
      </c>
    </row>
    <row r="1109">
      <c r="A1109" s="135">
        <v>1107.0</v>
      </c>
      <c r="B1109" s="135" t="s">
        <v>11040</v>
      </c>
      <c r="C1109" s="135" t="s">
        <v>4362</v>
      </c>
      <c r="D1109" s="135">
        <v>0.0</v>
      </c>
      <c r="E1109" s="135">
        <v>20.0</v>
      </c>
      <c r="H1109" s="135" t="s">
        <v>4924</v>
      </c>
      <c r="I1109" s="142">
        <v>45403.69935185185</v>
      </c>
      <c r="J1109" s="135" t="s">
        <v>4373</v>
      </c>
      <c r="K1109" s="135">
        <v>20.0</v>
      </c>
      <c r="L1109" s="135">
        <v>200.0</v>
      </c>
      <c r="M1109" s="143">
        <v>42257.0</v>
      </c>
    </row>
    <row r="1110">
      <c r="A1110" s="135">
        <v>1108.0</v>
      </c>
      <c r="B1110" s="135" t="s">
        <v>11042</v>
      </c>
      <c r="C1110" s="135" t="s">
        <v>4362</v>
      </c>
      <c r="D1110" s="135">
        <v>0.0</v>
      </c>
      <c r="E1110" s="135">
        <v>20.0</v>
      </c>
      <c r="H1110" s="135" t="s">
        <v>11045</v>
      </c>
      <c r="I1110" s="142">
        <v>45406.236759259256</v>
      </c>
      <c r="J1110" s="135" t="s">
        <v>5155</v>
      </c>
      <c r="K1110" s="135">
        <v>20.0</v>
      </c>
      <c r="L1110" s="135">
        <v>200.0</v>
      </c>
      <c r="M1110" s="143">
        <v>44812.0</v>
      </c>
    </row>
    <row r="1111">
      <c r="A1111" s="135">
        <v>1109.0</v>
      </c>
      <c r="B1111" s="135" t="s">
        <v>11049</v>
      </c>
      <c r="C1111" s="135" t="s">
        <v>4362</v>
      </c>
      <c r="D1111" s="135">
        <v>2.0</v>
      </c>
      <c r="E1111" s="135">
        <v>20.0</v>
      </c>
      <c r="F1111" s="135">
        <v>0.15</v>
      </c>
      <c r="H1111" s="135" t="s">
        <v>4385</v>
      </c>
      <c r="I1111" s="142">
        <v>45409.537256944444</v>
      </c>
      <c r="J1111" s="135" t="s">
        <v>4395</v>
      </c>
      <c r="K1111" s="135">
        <v>30.0</v>
      </c>
      <c r="L1111" s="135">
        <v>1000.0</v>
      </c>
      <c r="M1111" s="143">
        <v>42289.0</v>
      </c>
    </row>
    <row r="1112">
      <c r="A1112" s="135">
        <v>1110.0</v>
      </c>
      <c r="B1112" s="135" t="s">
        <v>11052</v>
      </c>
      <c r="C1112" s="135" t="s">
        <v>4362</v>
      </c>
      <c r="D1112" s="135">
        <v>0.0</v>
      </c>
      <c r="E1112" s="135">
        <v>20.0</v>
      </c>
      <c r="H1112" s="135" t="s">
        <v>11056</v>
      </c>
      <c r="I1112" s="142">
        <v>45414.30721064815</v>
      </c>
      <c r="J1112" s="135" t="s">
        <v>2100</v>
      </c>
      <c r="K1112" s="135">
        <v>20.0</v>
      </c>
      <c r="L1112" s="135">
        <v>30.0</v>
      </c>
      <c r="M1112" s="143">
        <v>44786.0</v>
      </c>
    </row>
    <row r="1113">
      <c r="A1113" s="135">
        <v>1111.0</v>
      </c>
      <c r="B1113" s="135" t="s">
        <v>11058</v>
      </c>
      <c r="C1113" s="135" t="s">
        <v>4362</v>
      </c>
      <c r="E1113" s="135">
        <v>20.0</v>
      </c>
      <c r="K1113" s="135">
        <v>20.0</v>
      </c>
      <c r="M1113" s="143">
        <v>44758.0</v>
      </c>
    </row>
    <row r="1114">
      <c r="A1114" s="135">
        <v>1112.0</v>
      </c>
      <c r="B1114" s="135" t="s">
        <v>11063</v>
      </c>
      <c r="C1114" s="135" t="s">
        <v>4362</v>
      </c>
      <c r="D1114" s="135">
        <v>0.0</v>
      </c>
      <c r="E1114" s="135">
        <v>20.0</v>
      </c>
      <c r="H1114" s="135" t="s">
        <v>6697</v>
      </c>
      <c r="I1114" s="142">
        <v>45414.476875</v>
      </c>
      <c r="J1114" s="135" t="s">
        <v>4373</v>
      </c>
      <c r="K1114" s="135">
        <v>20.0</v>
      </c>
      <c r="L1114" s="135">
        <v>20.0</v>
      </c>
      <c r="M1114" s="143">
        <v>42526.0</v>
      </c>
    </row>
    <row r="1115">
      <c r="A1115" s="135">
        <v>1113.0</v>
      </c>
      <c r="B1115" s="135" t="s">
        <v>11068</v>
      </c>
      <c r="C1115" s="135" t="s">
        <v>4362</v>
      </c>
      <c r="D1115" s="135">
        <v>0.0</v>
      </c>
      <c r="E1115" s="135">
        <v>20.0</v>
      </c>
      <c r="H1115" s="135" t="s">
        <v>11071</v>
      </c>
      <c r="I1115" s="142">
        <v>45398.43929398148</v>
      </c>
      <c r="J1115" s="135" t="s">
        <v>5882</v>
      </c>
      <c r="K1115" s="135">
        <v>20.0</v>
      </c>
      <c r="L1115" s="135">
        <v>30.0</v>
      </c>
      <c r="M1115" s="143">
        <v>42282.0</v>
      </c>
    </row>
    <row r="1116">
      <c r="A1116" s="135">
        <v>1114.0</v>
      </c>
      <c r="B1116" s="135" t="s">
        <v>11073</v>
      </c>
      <c r="C1116" s="135" t="s">
        <v>4362</v>
      </c>
      <c r="D1116" s="135">
        <v>0.0</v>
      </c>
      <c r="E1116" s="135">
        <v>20.0</v>
      </c>
      <c r="H1116" s="135" t="s">
        <v>11073</v>
      </c>
      <c r="I1116" s="142">
        <v>45407.387604166666</v>
      </c>
      <c r="J1116" s="135" t="s">
        <v>4715</v>
      </c>
      <c r="K1116" s="135">
        <v>20.0</v>
      </c>
      <c r="L1116" s="135">
        <v>0.0</v>
      </c>
      <c r="M1116" s="143">
        <v>42764.0</v>
      </c>
    </row>
    <row r="1117">
      <c r="A1117" s="135">
        <v>1115.0</v>
      </c>
      <c r="B1117" s="135" t="s">
        <v>11079</v>
      </c>
      <c r="C1117" s="135" t="s">
        <v>4362</v>
      </c>
      <c r="D1117" s="135">
        <v>0.0</v>
      </c>
      <c r="E1117" s="135">
        <v>20.0</v>
      </c>
      <c r="H1117" s="135" t="s">
        <v>10460</v>
      </c>
      <c r="I1117" s="142">
        <v>45409.609988425924</v>
      </c>
      <c r="J1117" s="135" t="s">
        <v>5441</v>
      </c>
      <c r="K1117" s="135">
        <v>40.0</v>
      </c>
      <c r="L1117" s="135">
        <v>20.0</v>
      </c>
      <c r="M1117" s="143">
        <v>42409.0</v>
      </c>
    </row>
    <row r="1118">
      <c r="A1118" s="135">
        <v>1116.0</v>
      </c>
      <c r="B1118" s="135" t="s">
        <v>11087</v>
      </c>
      <c r="C1118" s="135" t="s">
        <v>4362</v>
      </c>
      <c r="E1118" s="135">
        <v>20.0</v>
      </c>
      <c r="K1118" s="135">
        <v>90.0</v>
      </c>
      <c r="M1118" s="143">
        <v>42560.0</v>
      </c>
    </row>
    <row r="1119">
      <c r="A1119" s="135">
        <v>1117.0</v>
      </c>
      <c r="B1119" s="135" t="s">
        <v>11090</v>
      </c>
      <c r="C1119" s="135" t="s">
        <v>4362</v>
      </c>
      <c r="E1119" s="135">
        <v>20.0</v>
      </c>
      <c r="K1119" s="135">
        <v>30.0</v>
      </c>
      <c r="M1119" s="143">
        <v>42250.0</v>
      </c>
    </row>
    <row r="1120">
      <c r="A1120" s="135">
        <v>1118.0</v>
      </c>
      <c r="B1120" s="135" t="s">
        <v>11094</v>
      </c>
      <c r="C1120" s="135" t="s">
        <v>4362</v>
      </c>
      <c r="E1120" s="135">
        <v>20.0</v>
      </c>
      <c r="K1120" s="135">
        <v>20.0</v>
      </c>
      <c r="M1120" s="143">
        <v>42264.0</v>
      </c>
    </row>
    <row r="1121">
      <c r="A1121" s="135">
        <v>1119.0</v>
      </c>
      <c r="B1121" s="135" t="s">
        <v>11099</v>
      </c>
      <c r="C1121" s="135" t="s">
        <v>4362</v>
      </c>
      <c r="E1121" s="135">
        <v>20.0</v>
      </c>
      <c r="K1121" s="135">
        <v>20.0</v>
      </c>
      <c r="M1121" s="143">
        <v>43851.0</v>
      </c>
    </row>
    <row r="1122">
      <c r="A1122" s="135">
        <v>1120.0</v>
      </c>
      <c r="B1122" s="135" t="s">
        <v>11104</v>
      </c>
      <c r="C1122" s="135" t="s">
        <v>4362</v>
      </c>
      <c r="D1122" s="135">
        <v>0.0</v>
      </c>
      <c r="E1122" s="135">
        <v>20.0</v>
      </c>
      <c r="H1122" s="135" t="s">
        <v>11104</v>
      </c>
      <c r="I1122" s="142">
        <v>45404.370474537034</v>
      </c>
      <c r="J1122" s="135" t="s">
        <v>5155</v>
      </c>
      <c r="K1122" s="135">
        <v>20.0</v>
      </c>
      <c r="L1122" s="135">
        <v>10.0</v>
      </c>
      <c r="M1122" s="143">
        <v>44401.0</v>
      </c>
    </row>
    <row r="1123">
      <c r="A1123" s="135">
        <v>1121.0</v>
      </c>
      <c r="B1123" s="135" t="s">
        <v>11107</v>
      </c>
      <c r="C1123" s="135" t="s">
        <v>4362</v>
      </c>
      <c r="D1123" s="135">
        <v>0.0</v>
      </c>
      <c r="E1123" s="135">
        <v>20.0</v>
      </c>
      <c r="F1123" s="135">
        <v>0.6</v>
      </c>
      <c r="H1123" s="135" t="s">
        <v>4890</v>
      </c>
      <c r="I1123" s="142">
        <v>45410.48627314815</v>
      </c>
      <c r="J1123" s="135" t="s">
        <v>5645</v>
      </c>
      <c r="K1123" s="135">
        <v>30.0</v>
      </c>
      <c r="L1123" s="135">
        <v>1100.0</v>
      </c>
      <c r="M1123" s="143">
        <v>44754.0</v>
      </c>
    </row>
    <row r="1124">
      <c r="A1124" s="135">
        <v>1122.0</v>
      </c>
      <c r="B1124" s="135" t="s">
        <v>11112</v>
      </c>
      <c r="C1124" s="135" t="s">
        <v>4362</v>
      </c>
      <c r="E1124" s="135">
        <v>20.0</v>
      </c>
      <c r="K1124" s="135">
        <v>30.0</v>
      </c>
      <c r="M1124" s="143">
        <v>45103.0</v>
      </c>
    </row>
    <row r="1125">
      <c r="A1125" s="135">
        <v>1123.0</v>
      </c>
      <c r="B1125" s="135" t="s">
        <v>11115</v>
      </c>
      <c r="C1125" s="135" t="s">
        <v>4362</v>
      </c>
      <c r="D1125" s="135">
        <v>0.0</v>
      </c>
      <c r="E1125" s="135">
        <v>20.0</v>
      </c>
      <c r="H1125" s="135" t="s">
        <v>11118</v>
      </c>
      <c r="I1125" s="142">
        <v>45401.59517361111</v>
      </c>
      <c r="J1125" s="135" t="s">
        <v>4715</v>
      </c>
      <c r="K1125" s="135">
        <v>20.0</v>
      </c>
      <c r="L1125" s="135">
        <v>30.0</v>
      </c>
      <c r="M1125" s="143">
        <v>44786.0</v>
      </c>
    </row>
    <row r="1126">
      <c r="A1126" s="135">
        <v>1124.0</v>
      </c>
      <c r="B1126" s="135" t="s">
        <v>11122</v>
      </c>
      <c r="C1126" s="135" t="s">
        <v>4362</v>
      </c>
      <c r="D1126" s="135">
        <v>0.0</v>
      </c>
      <c r="E1126" s="135">
        <v>20.0</v>
      </c>
      <c r="H1126" s="135" t="s">
        <v>5722</v>
      </c>
      <c r="I1126" s="142">
        <v>45408.72509259259</v>
      </c>
      <c r="J1126" s="135" t="s">
        <v>4768</v>
      </c>
      <c r="K1126" s="135">
        <v>20.0</v>
      </c>
      <c r="L1126" s="135">
        <v>100.0</v>
      </c>
      <c r="M1126" s="143">
        <v>42269.0</v>
      </c>
    </row>
    <row r="1127">
      <c r="A1127" s="135">
        <v>1125.0</v>
      </c>
      <c r="B1127" s="135" t="s">
        <v>11129</v>
      </c>
      <c r="C1127" s="135" t="s">
        <v>4362</v>
      </c>
      <c r="D1127" s="135">
        <v>0.0</v>
      </c>
      <c r="E1127" s="135">
        <v>20.0</v>
      </c>
      <c r="H1127" s="135" t="s">
        <v>11129</v>
      </c>
      <c r="I1127" s="142">
        <v>45408.74622685185</v>
      </c>
      <c r="J1127" s="135" t="s">
        <v>4715</v>
      </c>
      <c r="K1127" s="135">
        <v>30.0</v>
      </c>
      <c r="L1127" s="135">
        <v>10.0</v>
      </c>
      <c r="M1127" s="143">
        <v>44808.0</v>
      </c>
    </row>
    <row r="1128">
      <c r="A1128" s="135">
        <v>1126.0</v>
      </c>
      <c r="B1128" s="135" t="s">
        <v>11136</v>
      </c>
      <c r="C1128" s="135" t="s">
        <v>4362</v>
      </c>
      <c r="D1128" s="135">
        <v>0.0</v>
      </c>
      <c r="E1128" s="135">
        <v>20.0</v>
      </c>
      <c r="H1128" s="135" t="s">
        <v>11136</v>
      </c>
      <c r="I1128" s="142">
        <v>45407.84956018518</v>
      </c>
      <c r="J1128" s="135" t="s">
        <v>4401</v>
      </c>
      <c r="K1128" s="135">
        <v>20.0</v>
      </c>
      <c r="L1128" s="135">
        <v>10.0</v>
      </c>
      <c r="M1128" s="143">
        <v>43847.0</v>
      </c>
    </row>
    <row r="1129">
      <c r="A1129" s="135">
        <v>1127.0</v>
      </c>
      <c r="B1129" s="135" t="s">
        <v>11141</v>
      </c>
      <c r="C1129" s="135" t="s">
        <v>4362</v>
      </c>
      <c r="D1129" s="135">
        <v>0.0</v>
      </c>
      <c r="E1129" s="135">
        <v>20.0</v>
      </c>
      <c r="H1129" s="135" t="s">
        <v>11141</v>
      </c>
      <c r="I1129" s="142">
        <v>45398.71724537037</v>
      </c>
      <c r="J1129" s="135" t="s">
        <v>5002</v>
      </c>
      <c r="K1129" s="135">
        <v>20.0</v>
      </c>
      <c r="L1129" s="135">
        <v>0.0</v>
      </c>
      <c r="M1129" s="143">
        <v>43391.0</v>
      </c>
    </row>
    <row r="1130">
      <c r="A1130" s="135">
        <v>1128.0</v>
      </c>
      <c r="B1130" s="135" t="s">
        <v>11145</v>
      </c>
      <c r="C1130" s="135" t="s">
        <v>4362</v>
      </c>
      <c r="D1130" s="135">
        <v>0.0</v>
      </c>
      <c r="E1130" s="135">
        <v>20.0</v>
      </c>
      <c r="H1130" s="135" t="s">
        <v>11147</v>
      </c>
      <c r="I1130" s="142">
        <v>45406.43067129629</v>
      </c>
      <c r="J1130" s="135" t="s">
        <v>5002</v>
      </c>
      <c r="K1130" s="135">
        <v>40.0</v>
      </c>
      <c r="L1130" s="135">
        <v>90.0</v>
      </c>
      <c r="M1130" s="143">
        <v>43956.0</v>
      </c>
    </row>
    <row r="1131">
      <c r="A1131" s="135">
        <v>1129.0</v>
      </c>
      <c r="B1131" s="135" t="s">
        <v>11151</v>
      </c>
      <c r="C1131" s="135" t="s">
        <v>4362</v>
      </c>
      <c r="D1131" s="135">
        <v>0.0</v>
      </c>
      <c r="E1131" s="135">
        <v>20.0</v>
      </c>
      <c r="F1131" s="135">
        <v>0.0</v>
      </c>
      <c r="H1131" s="135" t="s">
        <v>11152</v>
      </c>
      <c r="I1131" s="142">
        <v>45358.59327546296</v>
      </c>
      <c r="J1131" s="135" t="s">
        <v>9740</v>
      </c>
      <c r="K1131" s="135">
        <v>20.0</v>
      </c>
      <c r="L1131" s="135">
        <v>30.0</v>
      </c>
    </row>
    <row r="1132">
      <c r="A1132" s="135">
        <v>1130.0</v>
      </c>
      <c r="B1132" s="135" t="s">
        <v>11156</v>
      </c>
      <c r="C1132" s="135" t="s">
        <v>4362</v>
      </c>
      <c r="D1132" s="135">
        <v>40.0</v>
      </c>
      <c r="E1132" s="135">
        <v>20.0</v>
      </c>
      <c r="H1132" s="135" t="s">
        <v>8817</v>
      </c>
      <c r="I1132" s="142">
        <v>45412.23012731481</v>
      </c>
      <c r="J1132" s="135" t="s">
        <v>2100</v>
      </c>
      <c r="K1132" s="135">
        <v>20.0</v>
      </c>
      <c r="L1132" s="135">
        <v>4600.0</v>
      </c>
      <c r="M1132" s="143">
        <v>44075.0</v>
      </c>
    </row>
    <row r="1133">
      <c r="A1133" s="135">
        <v>1131.0</v>
      </c>
      <c r="B1133" s="135" t="s">
        <v>11163</v>
      </c>
      <c r="C1133" s="135" t="s">
        <v>4362</v>
      </c>
      <c r="D1133" s="135">
        <v>0.0</v>
      </c>
      <c r="E1133" s="135">
        <v>20.0</v>
      </c>
      <c r="G1133" s="135">
        <v>0.6</v>
      </c>
      <c r="H1133" s="135" t="s">
        <v>5388</v>
      </c>
      <c r="I1133" s="142">
        <v>45413.21177083333</v>
      </c>
      <c r="J1133" s="135" t="s">
        <v>4373</v>
      </c>
      <c r="K1133" s="135">
        <v>50.0</v>
      </c>
      <c r="L1133" s="135">
        <v>80.0</v>
      </c>
      <c r="M1133" s="143">
        <v>42451.0</v>
      </c>
    </row>
    <row r="1134">
      <c r="A1134" s="135">
        <v>1132.0</v>
      </c>
      <c r="B1134" s="135" t="s">
        <v>11167</v>
      </c>
      <c r="C1134" s="135" t="s">
        <v>4362</v>
      </c>
      <c r="D1134" s="135">
        <v>0.0</v>
      </c>
      <c r="E1134" s="135">
        <v>20.0</v>
      </c>
      <c r="H1134" s="135" t="s">
        <v>11169</v>
      </c>
      <c r="I1134" s="142">
        <v>45411.164351851854</v>
      </c>
      <c r="J1134" s="135" t="s">
        <v>4373</v>
      </c>
      <c r="K1134" s="135">
        <v>20.0</v>
      </c>
      <c r="L1134" s="135">
        <v>30.0</v>
      </c>
      <c r="M1134" s="143">
        <v>44789.0</v>
      </c>
    </row>
    <row r="1135">
      <c r="A1135" s="135">
        <v>1133.0</v>
      </c>
      <c r="B1135" s="135" t="s">
        <v>11172</v>
      </c>
      <c r="C1135" s="135" t="s">
        <v>4362</v>
      </c>
      <c r="D1135" s="135">
        <v>0.0</v>
      </c>
      <c r="E1135" s="135">
        <v>20.0</v>
      </c>
      <c r="H1135" s="135" t="s">
        <v>10106</v>
      </c>
      <c r="I1135" s="142">
        <v>45414.95856481481</v>
      </c>
      <c r="J1135" s="135" t="s">
        <v>4373</v>
      </c>
      <c r="K1135" s="135">
        <v>30.0</v>
      </c>
      <c r="L1135" s="135">
        <v>300.0</v>
      </c>
      <c r="M1135" s="143">
        <v>42441.0</v>
      </c>
    </row>
    <row r="1136">
      <c r="A1136" s="135">
        <v>1134.0</v>
      </c>
      <c r="B1136" s="135" t="s">
        <v>11177</v>
      </c>
      <c r="C1136" s="135" t="s">
        <v>4362</v>
      </c>
      <c r="E1136" s="135">
        <v>20.0</v>
      </c>
      <c r="K1136" s="135">
        <v>30.0</v>
      </c>
      <c r="M1136" s="143">
        <v>42383.0</v>
      </c>
    </row>
    <row r="1137">
      <c r="A1137" s="135">
        <v>1135.0</v>
      </c>
      <c r="B1137" s="135" t="s">
        <v>11178</v>
      </c>
      <c r="C1137" s="135" t="s">
        <v>4362</v>
      </c>
      <c r="E1137" s="135">
        <v>20.0</v>
      </c>
      <c r="K1137" s="135">
        <v>20.0</v>
      </c>
      <c r="M1137" s="143">
        <v>44992.0</v>
      </c>
    </row>
    <row r="1138">
      <c r="A1138" s="135">
        <v>1136.0</v>
      </c>
      <c r="B1138" s="135" t="s">
        <v>11180</v>
      </c>
      <c r="C1138" s="135" t="s">
        <v>4362</v>
      </c>
      <c r="D1138" s="135">
        <v>1.0</v>
      </c>
      <c r="E1138" s="135">
        <v>20.0</v>
      </c>
      <c r="H1138" s="135" t="s">
        <v>11181</v>
      </c>
      <c r="I1138" s="142">
        <v>45404.112337962964</v>
      </c>
      <c r="J1138" s="135" t="s">
        <v>4715</v>
      </c>
      <c r="K1138" s="135">
        <v>20.0</v>
      </c>
      <c r="L1138" s="135">
        <v>500.0</v>
      </c>
      <c r="M1138" s="143">
        <v>44813.0</v>
      </c>
    </row>
    <row r="1139">
      <c r="A1139" s="135">
        <v>1137.0</v>
      </c>
      <c r="B1139" s="135" t="s">
        <v>11184</v>
      </c>
      <c r="C1139" s="135" t="s">
        <v>4362</v>
      </c>
      <c r="D1139" s="135">
        <v>0.0</v>
      </c>
      <c r="E1139" s="135">
        <v>20.0</v>
      </c>
      <c r="H1139" s="135" t="s">
        <v>5374</v>
      </c>
      <c r="I1139" s="142">
        <v>45404.036041666666</v>
      </c>
      <c r="J1139" s="135" t="s">
        <v>4880</v>
      </c>
      <c r="K1139" s="135">
        <v>40.0</v>
      </c>
      <c r="L1139" s="135">
        <v>100.0</v>
      </c>
      <c r="M1139" s="143">
        <v>43873.0</v>
      </c>
    </row>
    <row r="1140">
      <c r="A1140" s="135">
        <v>1138.0</v>
      </c>
      <c r="B1140" s="135" t="s">
        <v>11190</v>
      </c>
      <c r="C1140" s="135" t="s">
        <v>4362</v>
      </c>
      <c r="D1140" s="135">
        <v>0.0</v>
      </c>
      <c r="E1140" s="135">
        <v>20.0</v>
      </c>
      <c r="H1140" s="135" t="s">
        <v>5342</v>
      </c>
      <c r="I1140" s="142">
        <v>45400.40363425926</v>
      </c>
      <c r="J1140" s="135" t="s">
        <v>4395</v>
      </c>
      <c r="K1140" s="135">
        <v>40.0</v>
      </c>
      <c r="L1140" s="135">
        <v>20.0</v>
      </c>
      <c r="M1140" s="143">
        <v>42537.0</v>
      </c>
    </row>
    <row r="1141">
      <c r="A1141" s="135">
        <v>1139.0</v>
      </c>
      <c r="B1141" s="135" t="s">
        <v>11200</v>
      </c>
      <c r="C1141" s="135" t="s">
        <v>4362</v>
      </c>
      <c r="D1141" s="135">
        <v>0.0</v>
      </c>
      <c r="E1141" s="135">
        <v>20.0</v>
      </c>
      <c r="H1141" s="135" t="s">
        <v>8675</v>
      </c>
      <c r="I1141" s="142">
        <v>45397.112175925926</v>
      </c>
      <c r="J1141" s="135" t="s">
        <v>4373</v>
      </c>
      <c r="K1141" s="135">
        <v>30.0</v>
      </c>
      <c r="L1141" s="135">
        <v>50.0</v>
      </c>
      <c r="M1141" s="143">
        <v>42267.0</v>
      </c>
    </row>
    <row r="1142">
      <c r="A1142" s="135">
        <v>1140.0</v>
      </c>
      <c r="B1142" s="135" t="s">
        <v>11205</v>
      </c>
      <c r="C1142" s="135" t="s">
        <v>4362</v>
      </c>
      <c r="D1142" s="135">
        <v>0.0</v>
      </c>
      <c r="E1142" s="135">
        <v>20.0</v>
      </c>
      <c r="H1142" s="135" t="s">
        <v>11205</v>
      </c>
      <c r="I1142" s="142">
        <v>45398.56650462963</v>
      </c>
      <c r="J1142" s="135" t="s">
        <v>11208</v>
      </c>
      <c r="K1142" s="135">
        <v>30.0</v>
      </c>
      <c r="L1142" s="135">
        <v>0.0</v>
      </c>
      <c r="M1142" s="143">
        <v>42842.0</v>
      </c>
    </row>
    <row r="1143">
      <c r="A1143" s="135">
        <v>1141.0</v>
      </c>
      <c r="B1143" s="135" t="s">
        <v>11211</v>
      </c>
      <c r="C1143" s="135" t="s">
        <v>4362</v>
      </c>
      <c r="D1143" s="135">
        <v>0.0</v>
      </c>
      <c r="E1143" s="135">
        <v>20.0</v>
      </c>
      <c r="H1143" s="135" t="s">
        <v>11211</v>
      </c>
      <c r="I1143" s="142">
        <v>45407.14104166667</v>
      </c>
      <c r="J1143" s="135" t="s">
        <v>6556</v>
      </c>
      <c r="K1143" s="135">
        <v>50.0</v>
      </c>
      <c r="L1143" s="135">
        <v>10.0</v>
      </c>
      <c r="M1143" s="143">
        <v>43885.0</v>
      </c>
    </row>
    <row r="1144">
      <c r="A1144" s="135">
        <v>1142.0</v>
      </c>
      <c r="B1144" s="135" t="s">
        <v>11217</v>
      </c>
      <c r="C1144" s="135" t="s">
        <v>4362</v>
      </c>
      <c r="D1144" s="135">
        <v>0.0</v>
      </c>
      <c r="E1144" s="135">
        <v>20.0</v>
      </c>
      <c r="H1144" s="135" t="s">
        <v>5722</v>
      </c>
      <c r="I1144" s="142">
        <v>45415.11413194444</v>
      </c>
      <c r="J1144" s="135" t="s">
        <v>4715</v>
      </c>
      <c r="K1144" s="135">
        <v>20.0</v>
      </c>
      <c r="L1144" s="135">
        <v>50.0</v>
      </c>
      <c r="M1144" s="143">
        <v>42250.0</v>
      </c>
    </row>
    <row r="1145">
      <c r="A1145" s="135">
        <v>1143.0</v>
      </c>
      <c r="B1145" s="135" t="s">
        <v>11220</v>
      </c>
      <c r="C1145" s="135" t="s">
        <v>4362</v>
      </c>
      <c r="D1145" s="135">
        <v>0.0</v>
      </c>
      <c r="E1145" s="135">
        <v>20.0</v>
      </c>
      <c r="H1145" s="135" t="s">
        <v>11222</v>
      </c>
      <c r="I1145" s="142">
        <v>45414.756423611114</v>
      </c>
      <c r="J1145" s="135" t="s">
        <v>2100</v>
      </c>
      <c r="K1145" s="135">
        <v>20.0</v>
      </c>
      <c r="L1145" s="135">
        <v>250.0</v>
      </c>
      <c r="M1145" s="143">
        <v>45164.0</v>
      </c>
    </row>
    <row r="1146">
      <c r="A1146" s="135">
        <v>1144.0</v>
      </c>
      <c r="B1146" s="135" t="s">
        <v>11224</v>
      </c>
      <c r="C1146" s="135" t="s">
        <v>4362</v>
      </c>
      <c r="D1146" s="135">
        <v>0.0</v>
      </c>
      <c r="E1146" s="135">
        <v>20.0</v>
      </c>
      <c r="F1146" s="135">
        <v>0.15</v>
      </c>
      <c r="H1146" s="135" t="s">
        <v>11224</v>
      </c>
      <c r="I1146" s="142">
        <v>45412.90509259259</v>
      </c>
      <c r="J1146" s="135" t="s">
        <v>4445</v>
      </c>
      <c r="K1146" s="135">
        <v>30.0</v>
      </c>
      <c r="L1146" s="135">
        <v>10.0</v>
      </c>
      <c r="M1146" s="143">
        <v>42785.0</v>
      </c>
    </row>
    <row r="1147">
      <c r="A1147" s="135">
        <v>1145.0</v>
      </c>
      <c r="B1147" s="135" t="s">
        <v>11229</v>
      </c>
      <c r="C1147" s="135" t="s">
        <v>4362</v>
      </c>
      <c r="E1147" s="135">
        <v>20.0</v>
      </c>
      <c r="K1147" s="135">
        <v>20.0</v>
      </c>
      <c r="M1147" s="143">
        <v>45228.0</v>
      </c>
    </row>
    <row r="1148">
      <c r="A1148" s="135">
        <v>1146.0</v>
      </c>
      <c r="B1148" s="135" t="s">
        <v>11232</v>
      </c>
      <c r="C1148" s="135" t="s">
        <v>4362</v>
      </c>
      <c r="E1148" s="135">
        <v>20.0</v>
      </c>
      <c r="K1148" s="135">
        <v>40.0</v>
      </c>
      <c r="M1148" s="143">
        <v>42289.0</v>
      </c>
    </row>
    <row r="1149">
      <c r="A1149" s="135">
        <v>1147.0</v>
      </c>
      <c r="B1149" s="135" t="s">
        <v>11238</v>
      </c>
      <c r="C1149" s="135" t="s">
        <v>4362</v>
      </c>
      <c r="D1149" s="135">
        <v>0.0</v>
      </c>
      <c r="E1149" s="135">
        <v>20.0</v>
      </c>
      <c r="H1149" s="135" t="s">
        <v>11238</v>
      </c>
      <c r="I1149" s="142">
        <v>45400.94123842593</v>
      </c>
      <c r="J1149" s="135" t="s">
        <v>5002</v>
      </c>
      <c r="K1149" s="135">
        <v>60.0</v>
      </c>
      <c r="L1149" s="135">
        <v>10.0</v>
      </c>
      <c r="M1149" s="143">
        <v>42293.0</v>
      </c>
    </row>
    <row r="1150">
      <c r="A1150" s="135">
        <v>1148.0</v>
      </c>
      <c r="B1150" s="135" t="s">
        <v>11243</v>
      </c>
      <c r="C1150" s="135" t="s">
        <v>4362</v>
      </c>
      <c r="D1150" s="135">
        <v>0.0</v>
      </c>
      <c r="E1150" s="135">
        <v>20.0</v>
      </c>
      <c r="H1150" s="135" t="s">
        <v>11243</v>
      </c>
      <c r="I1150" s="142">
        <v>45401.6237962963</v>
      </c>
      <c r="J1150" s="135" t="s">
        <v>7832</v>
      </c>
      <c r="K1150" s="135">
        <v>40.0</v>
      </c>
      <c r="L1150" s="135">
        <v>10.0</v>
      </c>
      <c r="M1150" s="143">
        <v>42474.0</v>
      </c>
    </row>
    <row r="1151">
      <c r="A1151" s="135">
        <v>1149.0</v>
      </c>
      <c r="B1151" s="135" t="s">
        <v>11246</v>
      </c>
      <c r="C1151" s="135" t="s">
        <v>4362</v>
      </c>
      <c r="D1151" s="135">
        <v>0.0</v>
      </c>
      <c r="E1151" s="135">
        <v>20.0</v>
      </c>
      <c r="H1151" s="135" t="s">
        <v>4406</v>
      </c>
      <c r="I1151" s="142">
        <v>45395.28978009259</v>
      </c>
      <c r="J1151" s="135" t="s">
        <v>11250</v>
      </c>
      <c r="K1151" s="135">
        <v>30.0</v>
      </c>
      <c r="L1151" s="135">
        <v>10.0</v>
      </c>
      <c r="M1151" s="143">
        <v>42302.0</v>
      </c>
    </row>
    <row r="1152">
      <c r="A1152" s="135">
        <v>1150.0</v>
      </c>
      <c r="B1152" s="135" t="s">
        <v>11252</v>
      </c>
      <c r="C1152" s="135" t="s">
        <v>4362</v>
      </c>
      <c r="D1152" s="135">
        <v>0.0</v>
      </c>
      <c r="E1152" s="135">
        <v>20.0</v>
      </c>
      <c r="H1152" s="135" t="s">
        <v>11252</v>
      </c>
      <c r="I1152" s="142">
        <v>45407.16008101852</v>
      </c>
      <c r="J1152" s="135" t="s">
        <v>4373</v>
      </c>
      <c r="K1152" s="135">
        <v>20.0</v>
      </c>
      <c r="L1152" s="135">
        <v>10.0</v>
      </c>
      <c r="M1152" s="143">
        <v>44990.0</v>
      </c>
    </row>
    <row r="1153">
      <c r="A1153" s="135">
        <v>1151.0</v>
      </c>
      <c r="B1153" s="135" t="s">
        <v>11256</v>
      </c>
      <c r="C1153" s="135" t="s">
        <v>4362</v>
      </c>
      <c r="D1153" s="135">
        <v>0.0</v>
      </c>
      <c r="E1153" s="135">
        <v>20.0</v>
      </c>
      <c r="H1153" s="135" t="s">
        <v>6154</v>
      </c>
      <c r="I1153" s="142">
        <v>45407.36340277778</v>
      </c>
      <c r="J1153" s="135" t="s">
        <v>4373</v>
      </c>
      <c r="K1153" s="135">
        <v>30.0</v>
      </c>
      <c r="L1153" s="135">
        <v>500.0</v>
      </c>
      <c r="M1153" s="143">
        <v>42669.0</v>
      </c>
    </row>
    <row r="1154">
      <c r="A1154" s="135">
        <v>1152.0</v>
      </c>
      <c r="B1154" s="135" t="s">
        <v>11261</v>
      </c>
      <c r="C1154" s="135" t="s">
        <v>4362</v>
      </c>
      <c r="D1154" s="135">
        <v>0.0</v>
      </c>
      <c r="E1154" s="135">
        <v>20.0</v>
      </c>
      <c r="H1154" s="135" t="s">
        <v>8638</v>
      </c>
      <c r="I1154" s="142">
        <v>45412.49783564815</v>
      </c>
      <c r="J1154" s="135" t="s">
        <v>4373</v>
      </c>
      <c r="K1154" s="135">
        <v>50.0</v>
      </c>
      <c r="L1154" s="135">
        <v>90.0</v>
      </c>
      <c r="M1154" s="143">
        <v>42248.0</v>
      </c>
    </row>
    <row r="1155">
      <c r="A1155" s="135">
        <v>1153.0</v>
      </c>
      <c r="B1155" s="135" t="s">
        <v>11266</v>
      </c>
      <c r="C1155" s="135" t="s">
        <v>4362</v>
      </c>
      <c r="D1155" s="135">
        <v>1.0</v>
      </c>
      <c r="E1155" s="135">
        <v>20.0</v>
      </c>
      <c r="F1155" s="135">
        <v>0.25</v>
      </c>
      <c r="H1155" s="135" t="s">
        <v>4385</v>
      </c>
      <c r="I1155" s="142">
        <v>45408.451203703706</v>
      </c>
      <c r="J1155" s="135" t="s">
        <v>4795</v>
      </c>
      <c r="K1155" s="135">
        <v>400.0</v>
      </c>
      <c r="L1155" s="135">
        <v>1000.0</v>
      </c>
      <c r="M1155" s="143">
        <v>43301.0</v>
      </c>
    </row>
    <row r="1156">
      <c r="A1156" s="135">
        <v>1154.0</v>
      </c>
      <c r="B1156" s="135" t="s">
        <v>11274</v>
      </c>
      <c r="C1156" s="135" t="s">
        <v>4362</v>
      </c>
      <c r="D1156" s="135">
        <v>0.0</v>
      </c>
      <c r="E1156" s="135">
        <v>20.0</v>
      </c>
      <c r="H1156" s="135" t="s">
        <v>7528</v>
      </c>
      <c r="I1156" s="142">
        <v>45410.059328703705</v>
      </c>
      <c r="J1156" s="135" t="s">
        <v>6579</v>
      </c>
      <c r="K1156" s="135">
        <v>90.0</v>
      </c>
      <c r="L1156" s="135">
        <v>30.0</v>
      </c>
      <c r="M1156" s="143">
        <v>44144.0</v>
      </c>
    </row>
    <row r="1157">
      <c r="A1157" s="135">
        <v>1155.0</v>
      </c>
      <c r="B1157" s="135" t="s">
        <v>11279</v>
      </c>
      <c r="C1157" s="135" t="s">
        <v>4362</v>
      </c>
      <c r="D1157" s="135">
        <v>2.0</v>
      </c>
      <c r="E1157" s="135">
        <v>20.0</v>
      </c>
      <c r="H1157" s="135" t="s">
        <v>5474</v>
      </c>
      <c r="I1157" s="142">
        <v>45410.14769675926</v>
      </c>
      <c r="J1157" s="135" t="s">
        <v>11283</v>
      </c>
      <c r="K1157" s="135">
        <v>20.0</v>
      </c>
      <c r="L1157" s="135">
        <v>600.0</v>
      </c>
      <c r="M1157" s="143">
        <v>42435.0</v>
      </c>
    </row>
    <row r="1158">
      <c r="A1158" s="135">
        <v>1156.0</v>
      </c>
      <c r="B1158" s="135" t="s">
        <v>11288</v>
      </c>
      <c r="C1158" s="135" t="s">
        <v>4362</v>
      </c>
      <c r="D1158" s="135">
        <v>1.0</v>
      </c>
      <c r="E1158" s="135">
        <v>20.0</v>
      </c>
      <c r="H1158" s="135" t="s">
        <v>5062</v>
      </c>
      <c r="I1158" s="142">
        <v>45413.213530092595</v>
      </c>
      <c r="J1158" s="135" t="s">
        <v>5002</v>
      </c>
      <c r="K1158" s="135">
        <v>40.0</v>
      </c>
      <c r="L1158" s="135">
        <v>50.0</v>
      </c>
      <c r="M1158" s="143">
        <v>42496.0</v>
      </c>
    </row>
    <row r="1159">
      <c r="A1159" s="135">
        <v>1157.0</v>
      </c>
      <c r="B1159" s="135" t="s">
        <v>11291</v>
      </c>
      <c r="C1159" s="135" t="s">
        <v>4362</v>
      </c>
      <c r="E1159" s="135">
        <v>20.0</v>
      </c>
      <c r="K1159" s="135">
        <v>40.0</v>
      </c>
      <c r="M1159" s="143">
        <v>42461.0</v>
      </c>
    </row>
    <row r="1160">
      <c r="A1160" s="135">
        <v>1158.0</v>
      </c>
      <c r="B1160" s="135" t="s">
        <v>11293</v>
      </c>
      <c r="C1160" s="135" t="s">
        <v>4362</v>
      </c>
      <c r="E1160" s="135">
        <v>20.0</v>
      </c>
      <c r="K1160" s="135">
        <v>20.0</v>
      </c>
      <c r="M1160" s="143">
        <v>43904.0</v>
      </c>
    </row>
    <row r="1161">
      <c r="A1161" s="135">
        <v>1159.0</v>
      </c>
      <c r="B1161" s="135" t="s">
        <v>11295</v>
      </c>
      <c r="C1161" s="135" t="s">
        <v>4362</v>
      </c>
      <c r="D1161" s="135">
        <v>0.0</v>
      </c>
      <c r="E1161" s="135">
        <v>20.0</v>
      </c>
      <c r="H1161" s="135" t="s">
        <v>5273</v>
      </c>
      <c r="I1161" s="142">
        <v>45407.19604166667</v>
      </c>
      <c r="J1161" s="135" t="s">
        <v>4880</v>
      </c>
      <c r="K1161" s="135">
        <v>30.0</v>
      </c>
      <c r="L1161" s="135">
        <v>150.0</v>
      </c>
      <c r="M1161" s="143">
        <v>42486.0</v>
      </c>
    </row>
    <row r="1162">
      <c r="A1162" s="135">
        <v>1160.0</v>
      </c>
      <c r="B1162" s="135" t="s">
        <v>11301</v>
      </c>
      <c r="C1162" s="135" t="s">
        <v>4362</v>
      </c>
      <c r="D1162" s="135">
        <v>0.0</v>
      </c>
      <c r="E1162" s="135">
        <v>20.0</v>
      </c>
      <c r="H1162" s="135" t="s">
        <v>7963</v>
      </c>
      <c r="I1162" s="142">
        <v>45406.23572916666</v>
      </c>
      <c r="J1162" s="135" t="s">
        <v>4373</v>
      </c>
      <c r="K1162" s="135">
        <v>20.0</v>
      </c>
      <c r="L1162" s="135">
        <v>100.0</v>
      </c>
      <c r="M1162" s="143">
        <v>43839.0</v>
      </c>
    </row>
    <row r="1163">
      <c r="A1163" s="135">
        <v>1161.0</v>
      </c>
      <c r="B1163" s="135" t="s">
        <v>11309</v>
      </c>
      <c r="C1163" s="135" t="s">
        <v>4362</v>
      </c>
      <c r="D1163" s="135">
        <v>0.0</v>
      </c>
      <c r="E1163" s="135">
        <v>20.0</v>
      </c>
      <c r="F1163" s="135">
        <v>0.0</v>
      </c>
      <c r="H1163" s="135" t="s">
        <v>11313</v>
      </c>
      <c r="I1163" s="142">
        <v>45370.99600694444</v>
      </c>
      <c r="J1163" s="135" t="s">
        <v>4373</v>
      </c>
      <c r="K1163" s="135">
        <v>20.0</v>
      </c>
      <c r="L1163" s="135">
        <v>30.0</v>
      </c>
      <c r="M1163" s="143">
        <v>43466.0</v>
      </c>
    </row>
    <row r="1164">
      <c r="A1164" s="135">
        <v>1162.0</v>
      </c>
      <c r="B1164" s="135" t="s">
        <v>11315</v>
      </c>
      <c r="C1164" s="135" t="s">
        <v>4362</v>
      </c>
      <c r="D1164" s="135">
        <v>11.0</v>
      </c>
      <c r="E1164" s="135">
        <v>20.0</v>
      </c>
      <c r="H1164" s="135" t="s">
        <v>4406</v>
      </c>
      <c r="I1164" s="142">
        <v>45407.44149305556</v>
      </c>
      <c r="J1164" s="135" t="s">
        <v>4674</v>
      </c>
      <c r="K1164" s="135">
        <v>50.0</v>
      </c>
      <c r="L1164" s="135">
        <v>250.0</v>
      </c>
      <c r="M1164" s="143">
        <v>42354.0</v>
      </c>
    </row>
    <row r="1165">
      <c r="A1165" s="135">
        <v>1163.0</v>
      </c>
      <c r="B1165" s="135" t="s">
        <v>11320</v>
      </c>
      <c r="C1165" s="135" t="s">
        <v>4362</v>
      </c>
      <c r="D1165" s="135">
        <v>0.0</v>
      </c>
      <c r="E1165" s="135">
        <v>20.0</v>
      </c>
      <c r="H1165" s="135" t="s">
        <v>8004</v>
      </c>
      <c r="I1165" s="142">
        <v>45401.498877314814</v>
      </c>
      <c r="J1165" s="135" t="s">
        <v>4373</v>
      </c>
      <c r="K1165" s="135">
        <v>30.0</v>
      </c>
      <c r="L1165" s="135">
        <v>70.0</v>
      </c>
      <c r="M1165" s="143">
        <v>43243.0</v>
      </c>
    </row>
    <row r="1166">
      <c r="A1166" s="135">
        <v>1164.0</v>
      </c>
      <c r="B1166" s="135" t="s">
        <v>11322</v>
      </c>
      <c r="C1166" s="135" t="s">
        <v>4362</v>
      </c>
      <c r="D1166" s="135">
        <v>0.0</v>
      </c>
      <c r="E1166" s="135">
        <v>20.0</v>
      </c>
      <c r="H1166" s="135" t="s">
        <v>11325</v>
      </c>
      <c r="I1166" s="142">
        <v>45398.24159722222</v>
      </c>
      <c r="J1166" s="135" t="s">
        <v>4373</v>
      </c>
      <c r="K1166" s="135">
        <v>20.0</v>
      </c>
      <c r="L1166" s="135">
        <v>40.0</v>
      </c>
      <c r="M1166" s="143">
        <v>44953.0</v>
      </c>
    </row>
    <row r="1167">
      <c r="A1167" s="135">
        <v>1165.0</v>
      </c>
      <c r="B1167" s="135" t="s">
        <v>11326</v>
      </c>
      <c r="C1167" s="135" t="s">
        <v>4362</v>
      </c>
      <c r="D1167" s="135">
        <v>0.0</v>
      </c>
      <c r="E1167" s="135">
        <v>20.0</v>
      </c>
      <c r="H1167" s="135" t="s">
        <v>11326</v>
      </c>
      <c r="I1167" s="142">
        <v>45402.74244212963</v>
      </c>
      <c r="J1167" s="135" t="s">
        <v>6696</v>
      </c>
      <c r="K1167" s="135">
        <v>20.0</v>
      </c>
      <c r="L1167" s="135">
        <v>0.0</v>
      </c>
      <c r="M1167" s="143">
        <v>42917.0</v>
      </c>
    </row>
    <row r="1168">
      <c r="A1168" s="135">
        <v>1166.0</v>
      </c>
      <c r="B1168" s="135" t="s">
        <v>11333</v>
      </c>
      <c r="C1168" s="135" t="s">
        <v>4362</v>
      </c>
      <c r="D1168" s="135">
        <v>0.0</v>
      </c>
      <c r="E1168" s="135">
        <v>20.0</v>
      </c>
      <c r="H1168" s="135" t="s">
        <v>11334</v>
      </c>
      <c r="I1168" s="142">
        <v>45412.52787037037</v>
      </c>
      <c r="J1168" s="135" t="s">
        <v>10378</v>
      </c>
      <c r="K1168" s="135">
        <v>40.0</v>
      </c>
      <c r="L1168" s="135">
        <v>30.0</v>
      </c>
      <c r="M1168" s="143">
        <v>42709.0</v>
      </c>
    </row>
    <row r="1169">
      <c r="A1169" s="135">
        <v>1167.0</v>
      </c>
      <c r="B1169" s="135" t="s">
        <v>11336</v>
      </c>
      <c r="C1169" s="135" t="s">
        <v>4362</v>
      </c>
      <c r="D1169" s="135">
        <v>0.0</v>
      </c>
      <c r="E1169" s="135">
        <v>20.0</v>
      </c>
      <c r="H1169" s="135" t="s">
        <v>10740</v>
      </c>
      <c r="I1169" s="142">
        <v>45414.78574074074</v>
      </c>
      <c r="J1169" s="135" t="s">
        <v>4853</v>
      </c>
      <c r="K1169" s="135">
        <v>50.0</v>
      </c>
      <c r="L1169" s="135">
        <v>10.0</v>
      </c>
      <c r="M1169" s="143">
        <v>44498.0</v>
      </c>
    </row>
    <row r="1170">
      <c r="A1170" s="135">
        <v>1168.0</v>
      </c>
      <c r="B1170" s="135" t="s">
        <v>11338</v>
      </c>
      <c r="C1170" s="135" t="s">
        <v>4362</v>
      </c>
      <c r="D1170" s="135">
        <v>0.0</v>
      </c>
      <c r="E1170" s="135">
        <v>20.0</v>
      </c>
      <c r="H1170" s="135" t="s">
        <v>7187</v>
      </c>
      <c r="I1170" s="142">
        <v>45413.96292824074</v>
      </c>
      <c r="J1170" s="135" t="s">
        <v>4373</v>
      </c>
      <c r="K1170" s="135">
        <v>40.0</v>
      </c>
      <c r="L1170" s="135">
        <v>10.0</v>
      </c>
      <c r="M1170" s="143">
        <v>42250.0</v>
      </c>
    </row>
    <row r="1171">
      <c r="A1171" s="135">
        <v>1169.0</v>
      </c>
      <c r="B1171" s="135" t="s">
        <v>11345</v>
      </c>
      <c r="C1171" s="135" t="s">
        <v>4362</v>
      </c>
      <c r="D1171" s="135">
        <v>0.0</v>
      </c>
      <c r="E1171" s="135">
        <v>20.0</v>
      </c>
      <c r="I1171" s="142">
        <v>45417.464641203704</v>
      </c>
      <c r="J1171" s="135" t="s">
        <v>4373</v>
      </c>
      <c r="K1171" s="135">
        <v>20.0</v>
      </c>
      <c r="M1171" s="143">
        <v>43978.0</v>
      </c>
    </row>
    <row r="1172">
      <c r="A1172" s="135">
        <v>1170.0</v>
      </c>
      <c r="B1172" s="135" t="s">
        <v>11348</v>
      </c>
      <c r="C1172" s="135" t="s">
        <v>4362</v>
      </c>
      <c r="D1172" s="135">
        <v>0.0</v>
      </c>
      <c r="E1172" s="135">
        <v>20.0</v>
      </c>
      <c r="H1172" s="135" t="s">
        <v>11349</v>
      </c>
      <c r="I1172" s="142">
        <v>45397.19527777778</v>
      </c>
      <c r="J1172" s="135" t="s">
        <v>4373</v>
      </c>
      <c r="K1172" s="135">
        <v>20.0</v>
      </c>
      <c r="L1172" s="135">
        <v>30.0</v>
      </c>
      <c r="M1172" s="143">
        <v>44772.0</v>
      </c>
    </row>
    <row r="1173">
      <c r="A1173" s="135">
        <v>1171.0</v>
      </c>
      <c r="B1173" s="135" t="s">
        <v>11352</v>
      </c>
      <c r="C1173" s="135" t="s">
        <v>4362</v>
      </c>
      <c r="D1173" s="135">
        <v>0.0</v>
      </c>
      <c r="E1173" s="135">
        <v>20.0</v>
      </c>
      <c r="H1173" s="135" t="s">
        <v>5454</v>
      </c>
      <c r="I1173" s="142">
        <v>45406.564884259256</v>
      </c>
      <c r="J1173" s="135" t="s">
        <v>4853</v>
      </c>
      <c r="K1173" s="135">
        <v>50.0</v>
      </c>
      <c r="L1173" s="135">
        <v>90.0</v>
      </c>
      <c r="M1173" s="143">
        <v>43877.0</v>
      </c>
    </row>
    <row r="1174">
      <c r="A1174" s="135">
        <v>1172.0</v>
      </c>
      <c r="B1174" s="135" t="s">
        <v>11356</v>
      </c>
      <c r="C1174" s="135" t="s">
        <v>4362</v>
      </c>
      <c r="D1174" s="135">
        <v>0.0</v>
      </c>
      <c r="E1174" s="135">
        <v>20.0</v>
      </c>
      <c r="H1174" s="135" t="s">
        <v>11358</v>
      </c>
      <c r="I1174" s="142">
        <v>45407.16465277778</v>
      </c>
      <c r="J1174" s="135" t="s">
        <v>5002</v>
      </c>
      <c r="K1174" s="135">
        <v>40.0</v>
      </c>
      <c r="L1174" s="135">
        <v>200.0</v>
      </c>
      <c r="M1174" s="143">
        <v>42292.0</v>
      </c>
    </row>
    <row r="1175">
      <c r="A1175" s="135">
        <v>1173.0</v>
      </c>
      <c r="B1175" s="135" t="s">
        <v>11360</v>
      </c>
      <c r="C1175" s="135" t="s">
        <v>4362</v>
      </c>
      <c r="D1175" s="135">
        <v>5.0</v>
      </c>
      <c r="E1175" s="135">
        <v>20.0</v>
      </c>
      <c r="H1175" s="135" t="s">
        <v>4664</v>
      </c>
      <c r="I1175" s="142">
        <v>45415.409953703704</v>
      </c>
      <c r="J1175" s="135" t="s">
        <v>4373</v>
      </c>
      <c r="K1175" s="135">
        <v>40.0</v>
      </c>
      <c r="L1175" s="135">
        <v>8700.0</v>
      </c>
      <c r="M1175" s="143">
        <v>44161.0</v>
      </c>
    </row>
    <row r="1176">
      <c r="A1176" s="135">
        <v>1174.0</v>
      </c>
      <c r="B1176" s="135" t="s">
        <v>11364</v>
      </c>
      <c r="C1176" s="135" t="s">
        <v>4362</v>
      </c>
      <c r="D1176" s="135">
        <v>0.0</v>
      </c>
      <c r="E1176" s="135">
        <v>20.0</v>
      </c>
      <c r="H1176" s="135" t="s">
        <v>11364</v>
      </c>
      <c r="I1176" s="142">
        <v>45415.14601851852</v>
      </c>
      <c r="J1176" s="135" t="s">
        <v>5002</v>
      </c>
      <c r="K1176" s="135">
        <v>20.0</v>
      </c>
      <c r="L1176" s="135">
        <v>0.0</v>
      </c>
      <c r="M1176" s="143">
        <v>43861.0</v>
      </c>
    </row>
    <row r="1177">
      <c r="A1177" s="135">
        <v>1175.0</v>
      </c>
      <c r="B1177" s="135" t="s">
        <v>11368</v>
      </c>
      <c r="C1177" s="135" t="s">
        <v>4362</v>
      </c>
      <c r="D1177" s="135">
        <v>0.0</v>
      </c>
      <c r="E1177" s="135">
        <v>20.0</v>
      </c>
      <c r="H1177" s="135" t="s">
        <v>8143</v>
      </c>
      <c r="I1177" s="142">
        <v>45416.26844907407</v>
      </c>
      <c r="J1177" s="135" t="s">
        <v>4395</v>
      </c>
      <c r="K1177" s="135">
        <v>20.0</v>
      </c>
      <c r="L1177" s="135">
        <v>30.0</v>
      </c>
      <c r="M1177" s="143">
        <v>42636.0</v>
      </c>
    </row>
    <row r="1178">
      <c r="A1178" s="135">
        <v>1176.0</v>
      </c>
      <c r="B1178" s="135" t="s">
        <v>11372</v>
      </c>
      <c r="C1178" s="135" t="s">
        <v>4362</v>
      </c>
      <c r="D1178" s="135">
        <v>0.0</v>
      </c>
      <c r="E1178" s="135">
        <v>20.0</v>
      </c>
      <c r="F1178" s="135">
        <v>0.25</v>
      </c>
      <c r="H1178" s="135" t="s">
        <v>6104</v>
      </c>
      <c r="I1178" s="142">
        <v>45411.15550925926</v>
      </c>
      <c r="J1178" s="135" t="s">
        <v>4401</v>
      </c>
      <c r="K1178" s="135">
        <v>40.0</v>
      </c>
      <c r="L1178" s="135">
        <v>60.0</v>
      </c>
      <c r="M1178" s="143">
        <v>42359.0</v>
      </c>
    </row>
    <row r="1179">
      <c r="A1179" s="135">
        <v>1177.0</v>
      </c>
      <c r="B1179" s="135" t="s">
        <v>11378</v>
      </c>
      <c r="C1179" s="135" t="s">
        <v>4362</v>
      </c>
      <c r="E1179" s="135">
        <v>20.0</v>
      </c>
      <c r="K1179" s="135">
        <v>20.0</v>
      </c>
      <c r="M1179" s="143">
        <v>43205.0</v>
      </c>
    </row>
    <row r="1180">
      <c r="A1180" s="135">
        <v>1178.0</v>
      </c>
      <c r="B1180" s="135" t="s">
        <v>11381</v>
      </c>
      <c r="C1180" s="135" t="s">
        <v>4362</v>
      </c>
      <c r="E1180" s="135">
        <v>20.0</v>
      </c>
      <c r="K1180" s="135">
        <v>20.0</v>
      </c>
      <c r="M1180" s="143">
        <v>45073.0</v>
      </c>
    </row>
    <row r="1181">
      <c r="A1181" s="135">
        <v>1179.0</v>
      </c>
      <c r="B1181" s="135" t="s">
        <v>11384</v>
      </c>
      <c r="C1181" s="135" t="s">
        <v>4362</v>
      </c>
      <c r="E1181" s="135">
        <v>20.0</v>
      </c>
      <c r="K1181" s="135">
        <v>40.0</v>
      </c>
      <c r="M1181" s="143">
        <v>43850.0</v>
      </c>
    </row>
    <row r="1182">
      <c r="A1182" s="135">
        <v>1180.0</v>
      </c>
      <c r="B1182" s="135" t="s">
        <v>11387</v>
      </c>
      <c r="C1182" s="135" t="s">
        <v>4362</v>
      </c>
      <c r="D1182" s="135">
        <v>0.0</v>
      </c>
      <c r="E1182" s="135">
        <v>20.0</v>
      </c>
      <c r="F1182" s="135">
        <v>1.0</v>
      </c>
      <c r="H1182" s="135" t="s">
        <v>11389</v>
      </c>
      <c r="I1182" s="142">
        <v>45403.34924768518</v>
      </c>
      <c r="J1182" s="135" t="s">
        <v>4373</v>
      </c>
      <c r="K1182" s="135">
        <v>20.0</v>
      </c>
      <c r="L1182" s="135">
        <v>50.0</v>
      </c>
      <c r="M1182" s="143">
        <v>44797.0</v>
      </c>
    </row>
    <row r="1183">
      <c r="A1183" s="135">
        <v>1181.0</v>
      </c>
      <c r="B1183" s="135" t="s">
        <v>11395</v>
      </c>
      <c r="C1183" s="135" t="s">
        <v>4362</v>
      </c>
      <c r="D1183" s="135">
        <v>4.0</v>
      </c>
      <c r="E1183" s="135">
        <v>20.0</v>
      </c>
      <c r="H1183" s="135" t="s">
        <v>4664</v>
      </c>
      <c r="I1183" s="142">
        <v>45402.989375</v>
      </c>
      <c r="J1183" s="135" t="s">
        <v>2100</v>
      </c>
      <c r="K1183" s="135">
        <v>20.0</v>
      </c>
      <c r="L1183" s="135">
        <v>6800.0</v>
      </c>
      <c r="M1183" s="143">
        <v>44846.0</v>
      </c>
    </row>
    <row r="1184">
      <c r="A1184" s="135">
        <v>1182.0</v>
      </c>
      <c r="B1184" s="135" t="s">
        <v>11401</v>
      </c>
      <c r="C1184" s="135" t="s">
        <v>4362</v>
      </c>
      <c r="D1184" s="135">
        <v>0.0</v>
      </c>
      <c r="E1184" s="135">
        <v>20.0</v>
      </c>
      <c r="H1184" s="135" t="s">
        <v>11404</v>
      </c>
      <c r="I1184" s="142">
        <v>45411.956770833334</v>
      </c>
      <c r="J1184" s="135" t="s">
        <v>5155</v>
      </c>
      <c r="K1184" s="135">
        <v>20.0</v>
      </c>
      <c r="L1184" s="135">
        <v>90.0</v>
      </c>
      <c r="M1184" s="143">
        <v>45351.0</v>
      </c>
    </row>
    <row r="1185">
      <c r="A1185" s="135">
        <v>1183.0</v>
      </c>
      <c r="B1185" s="135" t="s">
        <v>11408</v>
      </c>
      <c r="C1185" s="135" t="s">
        <v>4362</v>
      </c>
      <c r="D1185" s="135">
        <v>0.0</v>
      </c>
      <c r="E1185" s="135">
        <v>20.0</v>
      </c>
      <c r="H1185" s="135" t="s">
        <v>11408</v>
      </c>
      <c r="I1185" s="142">
        <v>45412.47825231482</v>
      </c>
      <c r="J1185" s="135" t="s">
        <v>5348</v>
      </c>
      <c r="K1185" s="135">
        <v>20.0</v>
      </c>
      <c r="L1185" s="135">
        <v>0.0</v>
      </c>
      <c r="M1185" s="143">
        <v>42359.0</v>
      </c>
    </row>
    <row r="1186">
      <c r="A1186" s="135">
        <v>1184.0</v>
      </c>
      <c r="B1186" s="135" t="s">
        <v>11412</v>
      </c>
      <c r="C1186" s="135" t="s">
        <v>4362</v>
      </c>
      <c r="E1186" s="135">
        <v>20.0</v>
      </c>
      <c r="K1186" s="135">
        <v>20.0</v>
      </c>
      <c r="M1186" s="143">
        <v>45077.0</v>
      </c>
    </row>
    <row r="1187">
      <c r="A1187" s="135">
        <v>1185.0</v>
      </c>
      <c r="B1187" s="135" t="s">
        <v>11414</v>
      </c>
      <c r="C1187" s="135" t="s">
        <v>4362</v>
      </c>
      <c r="E1187" s="135">
        <v>20.0</v>
      </c>
      <c r="K1187" s="135">
        <v>30.0</v>
      </c>
      <c r="M1187" s="143">
        <v>42355.0</v>
      </c>
    </row>
    <row r="1188">
      <c r="A1188" s="135">
        <v>1186.0</v>
      </c>
      <c r="B1188" s="135" t="s">
        <v>11420</v>
      </c>
      <c r="C1188" s="135" t="s">
        <v>4362</v>
      </c>
      <c r="D1188" s="135">
        <v>5.0</v>
      </c>
      <c r="E1188" s="135">
        <v>20.0</v>
      </c>
      <c r="H1188" s="135" t="s">
        <v>4664</v>
      </c>
      <c r="I1188" s="142">
        <v>45414.142060185186</v>
      </c>
      <c r="J1188" s="135" t="s">
        <v>4674</v>
      </c>
      <c r="K1188" s="135">
        <v>30.0</v>
      </c>
      <c r="L1188" s="135">
        <v>3700.0</v>
      </c>
      <c r="M1188" s="143">
        <v>43580.0</v>
      </c>
    </row>
    <row r="1189">
      <c r="A1189" s="135">
        <v>1187.0</v>
      </c>
      <c r="B1189" s="135" t="s">
        <v>11425</v>
      </c>
      <c r="C1189" s="135" t="s">
        <v>4362</v>
      </c>
      <c r="D1189" s="135">
        <v>0.0</v>
      </c>
      <c r="E1189" s="135">
        <v>20.0</v>
      </c>
      <c r="H1189" s="135" t="s">
        <v>11425</v>
      </c>
      <c r="I1189" s="142">
        <v>45411.19361111111</v>
      </c>
      <c r="J1189" s="135" t="s">
        <v>4395</v>
      </c>
      <c r="K1189" s="135">
        <v>30.0</v>
      </c>
      <c r="L1189" s="135">
        <v>20.0</v>
      </c>
      <c r="M1189" s="143">
        <v>43956.0</v>
      </c>
    </row>
    <row r="1190">
      <c r="A1190" s="135">
        <v>1188.0</v>
      </c>
      <c r="B1190" s="135" t="s">
        <v>11431</v>
      </c>
      <c r="C1190" s="135" t="s">
        <v>4362</v>
      </c>
      <c r="D1190" s="135">
        <v>0.0</v>
      </c>
      <c r="E1190" s="135">
        <v>20.0</v>
      </c>
      <c r="H1190" s="135" t="s">
        <v>5652</v>
      </c>
      <c r="I1190" s="142">
        <v>45409.61931712963</v>
      </c>
      <c r="J1190" s="135" t="s">
        <v>5441</v>
      </c>
      <c r="K1190" s="135">
        <v>60.0</v>
      </c>
      <c r="L1190" s="135">
        <v>20.0</v>
      </c>
      <c r="M1190" s="143">
        <v>42833.0</v>
      </c>
    </row>
    <row r="1191">
      <c r="A1191" s="135">
        <v>1189.0</v>
      </c>
      <c r="B1191" s="135" t="s">
        <v>11437</v>
      </c>
      <c r="C1191" s="135" t="s">
        <v>4362</v>
      </c>
      <c r="E1191" s="135">
        <v>20.0</v>
      </c>
      <c r="K1191" s="135">
        <v>20.0</v>
      </c>
      <c r="M1191" s="143">
        <v>44818.0</v>
      </c>
    </row>
    <row r="1192">
      <c r="A1192" s="135">
        <v>1190.0</v>
      </c>
      <c r="B1192" s="135" t="s">
        <v>11441</v>
      </c>
      <c r="C1192" s="135" t="s">
        <v>4362</v>
      </c>
      <c r="D1192" s="135">
        <v>16.0</v>
      </c>
      <c r="E1192" s="135">
        <v>20.0</v>
      </c>
      <c r="H1192" s="135" t="s">
        <v>4964</v>
      </c>
      <c r="I1192" s="142">
        <v>45401.42234953704</v>
      </c>
      <c r="J1192" s="135" t="s">
        <v>11444</v>
      </c>
      <c r="K1192" s="135">
        <v>40.0</v>
      </c>
      <c r="L1192" s="135">
        <v>800.0</v>
      </c>
      <c r="M1192" s="143">
        <v>45024.0</v>
      </c>
    </row>
    <row r="1193">
      <c r="A1193" s="135">
        <v>1191.0</v>
      </c>
      <c r="B1193" s="135" t="s">
        <v>11446</v>
      </c>
      <c r="C1193" s="135" t="s">
        <v>4362</v>
      </c>
      <c r="D1193" s="135">
        <v>0.0</v>
      </c>
      <c r="E1193" s="135">
        <v>20.0</v>
      </c>
      <c r="H1193" s="135" t="s">
        <v>11446</v>
      </c>
      <c r="I1193" s="142">
        <v>45403.48028935185</v>
      </c>
      <c r="J1193" s="135" t="s">
        <v>4373</v>
      </c>
      <c r="K1193" s="135">
        <v>30.0</v>
      </c>
      <c r="L1193" s="135">
        <v>0.0</v>
      </c>
      <c r="M1193" s="143">
        <v>43751.0</v>
      </c>
    </row>
    <row r="1194">
      <c r="A1194" s="135">
        <v>1192.0</v>
      </c>
      <c r="B1194" s="135" t="s">
        <v>11452</v>
      </c>
      <c r="C1194" s="135" t="s">
        <v>4362</v>
      </c>
      <c r="D1194" s="135">
        <v>7.0</v>
      </c>
      <c r="E1194" s="135">
        <v>20.0</v>
      </c>
      <c r="F1194" s="135">
        <v>0.15</v>
      </c>
      <c r="H1194" s="135" t="s">
        <v>4361</v>
      </c>
      <c r="I1194" s="142">
        <v>45401.868738425925</v>
      </c>
      <c r="J1194" s="135" t="s">
        <v>5002</v>
      </c>
      <c r="K1194" s="135">
        <v>70.0</v>
      </c>
      <c r="L1194" s="135">
        <v>1300.0</v>
      </c>
      <c r="M1194" s="143">
        <v>42972.0</v>
      </c>
    </row>
    <row r="1195">
      <c r="A1195" s="135">
        <v>1193.0</v>
      </c>
      <c r="B1195" s="135" t="s">
        <v>11455</v>
      </c>
      <c r="C1195" s="135" t="s">
        <v>4362</v>
      </c>
      <c r="D1195" s="135">
        <v>1.0</v>
      </c>
      <c r="E1195" s="135">
        <v>20.0</v>
      </c>
      <c r="H1195" s="135" t="s">
        <v>11457</v>
      </c>
      <c r="I1195" s="142">
        <v>45415.711388888885</v>
      </c>
      <c r="J1195" s="135" t="s">
        <v>11460</v>
      </c>
      <c r="K1195" s="135">
        <v>20.0</v>
      </c>
      <c r="L1195" s="135">
        <v>80.0</v>
      </c>
      <c r="M1195" s="143">
        <v>45033.0</v>
      </c>
    </row>
    <row r="1196">
      <c r="A1196" s="135">
        <v>1194.0</v>
      </c>
      <c r="B1196" s="135" t="s">
        <v>11463</v>
      </c>
      <c r="C1196" s="135" t="s">
        <v>4362</v>
      </c>
      <c r="E1196" s="135">
        <v>20.0</v>
      </c>
      <c r="K1196" s="135">
        <v>30.0</v>
      </c>
      <c r="M1196" s="143">
        <v>43353.0</v>
      </c>
    </row>
    <row r="1197">
      <c r="A1197" s="135">
        <v>1195.0</v>
      </c>
      <c r="B1197" s="135" t="s">
        <v>11464</v>
      </c>
      <c r="C1197" s="135" t="s">
        <v>4362</v>
      </c>
      <c r="E1197" s="135">
        <v>20.0</v>
      </c>
      <c r="K1197" s="135">
        <v>40.0</v>
      </c>
      <c r="M1197" s="143">
        <v>42321.0</v>
      </c>
    </row>
    <row r="1198">
      <c r="A1198" s="135">
        <v>1196.0</v>
      </c>
      <c r="B1198" s="135" t="s">
        <v>11468</v>
      </c>
      <c r="C1198" s="135" t="s">
        <v>4362</v>
      </c>
      <c r="D1198" s="135">
        <v>2.0</v>
      </c>
      <c r="E1198" s="135">
        <v>20.0</v>
      </c>
      <c r="H1198" s="135" t="s">
        <v>4361</v>
      </c>
      <c r="I1198" s="142">
        <v>45408.67487268519</v>
      </c>
      <c r="J1198" s="135" t="s">
        <v>4373</v>
      </c>
      <c r="K1198" s="135">
        <v>30.0</v>
      </c>
      <c r="L1198" s="135">
        <v>4600.0</v>
      </c>
      <c r="M1198" s="143">
        <v>42457.0</v>
      </c>
    </row>
    <row r="1199">
      <c r="A1199" s="135">
        <v>1197.0</v>
      </c>
      <c r="B1199" s="135" t="s">
        <v>11474</v>
      </c>
      <c r="C1199" s="135" t="s">
        <v>4362</v>
      </c>
      <c r="D1199" s="135">
        <v>0.0</v>
      </c>
      <c r="E1199" s="135">
        <v>20.0</v>
      </c>
      <c r="H1199" s="135" t="s">
        <v>6405</v>
      </c>
      <c r="I1199" s="142">
        <v>45408.15368055556</v>
      </c>
      <c r="J1199" s="135" t="s">
        <v>4401</v>
      </c>
      <c r="K1199" s="135">
        <v>20.0</v>
      </c>
      <c r="L1199" s="135">
        <v>40.0</v>
      </c>
      <c r="M1199" s="143">
        <v>43053.0</v>
      </c>
    </row>
    <row r="1200">
      <c r="A1200" s="135">
        <v>1198.0</v>
      </c>
      <c r="B1200" s="135" t="s">
        <v>11480</v>
      </c>
      <c r="C1200" s="135" t="s">
        <v>4362</v>
      </c>
      <c r="D1200" s="135">
        <v>0.0</v>
      </c>
      <c r="E1200" s="135">
        <v>20.0</v>
      </c>
      <c r="H1200" s="135" t="s">
        <v>11482</v>
      </c>
      <c r="I1200" s="142">
        <v>45413.50225694444</v>
      </c>
      <c r="J1200" s="135" t="s">
        <v>5751</v>
      </c>
      <c r="K1200" s="135">
        <v>60.0</v>
      </c>
      <c r="L1200" s="135">
        <v>350.0</v>
      </c>
      <c r="M1200" s="143">
        <v>42691.0</v>
      </c>
    </row>
    <row r="1201">
      <c r="A1201" s="135">
        <v>1199.0</v>
      </c>
      <c r="B1201" s="135" t="s">
        <v>11484</v>
      </c>
      <c r="C1201" s="135" t="s">
        <v>4362</v>
      </c>
      <c r="D1201" s="135">
        <v>5.0</v>
      </c>
      <c r="E1201" s="135">
        <v>20.0</v>
      </c>
      <c r="H1201" s="135" t="s">
        <v>4664</v>
      </c>
      <c r="I1201" s="142">
        <v>45414.79883101852</v>
      </c>
      <c r="J1201" s="135" t="s">
        <v>4768</v>
      </c>
      <c r="K1201" s="135">
        <v>40.0</v>
      </c>
      <c r="L1201" s="135">
        <v>8700.0</v>
      </c>
      <c r="M1201" s="143">
        <v>42256.0</v>
      </c>
    </row>
    <row r="1202">
      <c r="A1202" s="135">
        <v>1200.0</v>
      </c>
      <c r="B1202" s="135" t="s">
        <v>11486</v>
      </c>
      <c r="C1202" s="135" t="s">
        <v>4362</v>
      </c>
      <c r="D1202" s="135">
        <v>0.0</v>
      </c>
      <c r="E1202" s="135">
        <v>20.0</v>
      </c>
      <c r="H1202" s="135" t="s">
        <v>6703</v>
      </c>
      <c r="I1202" s="142">
        <v>45417.31780092593</v>
      </c>
      <c r="J1202" s="135" t="s">
        <v>11490</v>
      </c>
      <c r="K1202" s="135">
        <v>30.0</v>
      </c>
      <c r="L1202" s="135">
        <v>30.0</v>
      </c>
      <c r="M1202" s="143">
        <v>42397.0</v>
      </c>
    </row>
    <row r="1203">
      <c r="A1203" s="135">
        <v>1201.0</v>
      </c>
      <c r="B1203" s="135" t="s">
        <v>11492</v>
      </c>
      <c r="C1203" s="135" t="s">
        <v>4362</v>
      </c>
      <c r="D1203" s="135">
        <v>4.0</v>
      </c>
      <c r="E1203" s="135">
        <v>20.0</v>
      </c>
      <c r="H1203" s="135" t="s">
        <v>4664</v>
      </c>
      <c r="I1203" s="142">
        <v>45404.93252314815</v>
      </c>
      <c r="J1203" s="135" t="s">
        <v>4674</v>
      </c>
      <c r="K1203" s="135">
        <v>60.0</v>
      </c>
      <c r="L1203" s="135">
        <v>7600.0</v>
      </c>
      <c r="M1203" s="143">
        <v>43078.0</v>
      </c>
    </row>
    <row r="1204">
      <c r="A1204" s="135">
        <v>1202.0</v>
      </c>
      <c r="B1204" s="135" t="s">
        <v>11495</v>
      </c>
      <c r="C1204" s="135" t="s">
        <v>4362</v>
      </c>
      <c r="D1204" s="135">
        <v>0.0</v>
      </c>
      <c r="E1204" s="135">
        <v>20.0</v>
      </c>
      <c r="H1204" s="135" t="s">
        <v>11495</v>
      </c>
      <c r="I1204" s="142">
        <v>45403.776412037034</v>
      </c>
      <c r="J1204" s="135" t="s">
        <v>5002</v>
      </c>
      <c r="K1204" s="135">
        <v>30.0</v>
      </c>
      <c r="L1204" s="135">
        <v>10.0</v>
      </c>
      <c r="M1204" s="143">
        <v>42320.0</v>
      </c>
    </row>
    <row r="1205">
      <c r="A1205" s="135">
        <v>1203.0</v>
      </c>
      <c r="B1205" s="135" t="s">
        <v>11496</v>
      </c>
      <c r="C1205" s="135" t="s">
        <v>4362</v>
      </c>
      <c r="D1205" s="135">
        <v>0.0</v>
      </c>
      <c r="E1205" s="135">
        <v>20.0</v>
      </c>
      <c r="F1205" s="135">
        <v>0.0</v>
      </c>
      <c r="H1205" s="135" t="s">
        <v>11496</v>
      </c>
      <c r="I1205" s="142">
        <v>45368.74915509259</v>
      </c>
      <c r="J1205" s="135" t="s">
        <v>4715</v>
      </c>
      <c r="K1205" s="135">
        <v>20.0</v>
      </c>
      <c r="L1205" s="135">
        <v>0.0</v>
      </c>
    </row>
    <row r="1206">
      <c r="A1206" s="135">
        <v>1204.0</v>
      </c>
      <c r="B1206" s="135" t="s">
        <v>11499</v>
      </c>
      <c r="C1206" s="135" t="s">
        <v>4362</v>
      </c>
      <c r="D1206" s="135">
        <v>0.0</v>
      </c>
      <c r="E1206" s="135">
        <v>20.0</v>
      </c>
      <c r="H1206" s="135" t="s">
        <v>11501</v>
      </c>
      <c r="I1206" s="142">
        <v>45398.1944212963</v>
      </c>
      <c r="J1206" s="135" t="s">
        <v>5112</v>
      </c>
      <c r="K1206" s="135">
        <v>20.0</v>
      </c>
      <c r="L1206" s="135">
        <v>30.0</v>
      </c>
      <c r="M1206" s="143">
        <v>45005.0</v>
      </c>
    </row>
    <row r="1207">
      <c r="A1207" s="135">
        <v>1205.0</v>
      </c>
      <c r="B1207" s="135" t="s">
        <v>11504</v>
      </c>
      <c r="C1207" s="135" t="s">
        <v>4362</v>
      </c>
      <c r="E1207" s="135">
        <v>20.0</v>
      </c>
      <c r="K1207" s="135">
        <v>20.0</v>
      </c>
      <c r="M1207" s="143">
        <v>42536.0</v>
      </c>
    </row>
    <row r="1208">
      <c r="A1208" s="135">
        <v>1206.0</v>
      </c>
      <c r="B1208" s="135" t="s">
        <v>11508</v>
      </c>
      <c r="C1208" s="135" t="s">
        <v>4362</v>
      </c>
      <c r="D1208" s="135">
        <v>0.0</v>
      </c>
      <c r="E1208" s="135">
        <v>20.0</v>
      </c>
      <c r="H1208" s="135" t="s">
        <v>4932</v>
      </c>
      <c r="I1208" s="142">
        <v>45396.03423611111</v>
      </c>
      <c r="J1208" s="135" t="s">
        <v>4373</v>
      </c>
      <c r="K1208" s="135">
        <v>40.0</v>
      </c>
      <c r="L1208" s="135">
        <v>200.0</v>
      </c>
      <c r="M1208" s="143">
        <v>44188.0</v>
      </c>
    </row>
    <row r="1209">
      <c r="A1209" s="135">
        <v>1207.0</v>
      </c>
      <c r="B1209" s="135" t="s">
        <v>11512</v>
      </c>
      <c r="C1209" s="135" t="s">
        <v>4362</v>
      </c>
      <c r="D1209" s="135">
        <v>2.0</v>
      </c>
      <c r="E1209" s="135">
        <v>20.0</v>
      </c>
      <c r="H1209" s="135" t="s">
        <v>4406</v>
      </c>
      <c r="I1209" s="142">
        <v>45395.40375</v>
      </c>
      <c r="J1209" s="135" t="s">
        <v>11516</v>
      </c>
      <c r="K1209" s="135">
        <v>40.0</v>
      </c>
      <c r="L1209" s="135">
        <v>100.0</v>
      </c>
      <c r="M1209" s="143">
        <v>42537.0</v>
      </c>
    </row>
    <row r="1210">
      <c r="A1210" s="135">
        <v>1208.0</v>
      </c>
      <c r="B1210" s="135" t="s">
        <v>11520</v>
      </c>
      <c r="C1210" s="135" t="s">
        <v>4362</v>
      </c>
      <c r="D1210" s="135">
        <v>2.0</v>
      </c>
      <c r="E1210" s="135">
        <v>20.0</v>
      </c>
      <c r="H1210" s="135" t="s">
        <v>4664</v>
      </c>
      <c r="I1210" s="142">
        <v>45406.850381944445</v>
      </c>
      <c r="J1210" s="135" t="s">
        <v>2100</v>
      </c>
      <c r="K1210" s="135">
        <v>30.0</v>
      </c>
      <c r="L1210" s="135">
        <v>7900.0</v>
      </c>
      <c r="M1210" s="143">
        <v>45163.0</v>
      </c>
    </row>
    <row r="1211">
      <c r="A1211" s="135">
        <v>1209.0</v>
      </c>
      <c r="B1211" s="135" t="s">
        <v>11524</v>
      </c>
      <c r="C1211" s="135" t="s">
        <v>4362</v>
      </c>
      <c r="D1211" s="135">
        <v>0.0</v>
      </c>
      <c r="E1211" s="135">
        <v>20.0</v>
      </c>
      <c r="H1211" s="135" t="s">
        <v>7702</v>
      </c>
      <c r="I1211" s="142">
        <v>45403.16694444444</v>
      </c>
      <c r="J1211" s="135" t="s">
        <v>5882</v>
      </c>
      <c r="K1211" s="135">
        <v>20.0</v>
      </c>
      <c r="L1211" s="135">
        <v>20.0</v>
      </c>
      <c r="M1211" s="143">
        <v>42861.0</v>
      </c>
    </row>
    <row r="1212">
      <c r="A1212" s="135">
        <v>1210.0</v>
      </c>
      <c r="B1212" s="135" t="s">
        <v>11529</v>
      </c>
      <c r="C1212" s="135" t="s">
        <v>4362</v>
      </c>
      <c r="D1212" s="135">
        <v>0.0</v>
      </c>
      <c r="E1212" s="135">
        <v>20.0</v>
      </c>
      <c r="H1212" s="135" t="s">
        <v>11532</v>
      </c>
      <c r="I1212" s="142">
        <v>45410.37527777778</v>
      </c>
      <c r="J1212" s="135" t="s">
        <v>4768</v>
      </c>
      <c r="K1212" s="135">
        <v>60.0</v>
      </c>
      <c r="L1212" s="135">
        <v>800.0</v>
      </c>
      <c r="M1212" s="143">
        <v>42471.0</v>
      </c>
    </row>
    <row r="1213">
      <c r="A1213" s="135">
        <v>1211.0</v>
      </c>
      <c r="B1213" s="135" t="s">
        <v>11535</v>
      </c>
      <c r="C1213" s="135" t="s">
        <v>4362</v>
      </c>
      <c r="D1213" s="135">
        <v>0.0</v>
      </c>
      <c r="E1213" s="135">
        <v>20.0</v>
      </c>
      <c r="H1213" s="135" t="s">
        <v>11536</v>
      </c>
      <c r="I1213" s="142">
        <v>45408.96050925926</v>
      </c>
      <c r="J1213" s="135" t="s">
        <v>4373</v>
      </c>
      <c r="K1213" s="135">
        <v>20.0</v>
      </c>
      <c r="L1213" s="135">
        <v>100.0</v>
      </c>
      <c r="M1213" s="143">
        <v>45034.0</v>
      </c>
    </row>
    <row r="1214">
      <c r="A1214" s="135">
        <v>1212.0</v>
      </c>
      <c r="B1214" s="135" t="s">
        <v>11538</v>
      </c>
      <c r="C1214" s="135" t="s">
        <v>4362</v>
      </c>
      <c r="D1214" s="135">
        <v>2.0</v>
      </c>
      <c r="E1214" s="135">
        <v>20.0</v>
      </c>
      <c r="H1214" s="135" t="s">
        <v>11540</v>
      </c>
      <c r="I1214" s="142">
        <v>45415.698645833334</v>
      </c>
      <c r="J1214" s="135" t="s">
        <v>5112</v>
      </c>
      <c r="K1214" s="135">
        <v>20.0</v>
      </c>
      <c r="L1214" s="135">
        <v>350.0</v>
      </c>
      <c r="M1214" s="143">
        <v>44680.0</v>
      </c>
    </row>
    <row r="1215">
      <c r="A1215" s="135">
        <v>1213.0</v>
      </c>
      <c r="B1215" s="135" t="s">
        <v>11542</v>
      </c>
      <c r="C1215" s="135" t="s">
        <v>4362</v>
      </c>
      <c r="D1215" s="135">
        <v>5.0</v>
      </c>
      <c r="E1215" s="135">
        <v>20.0</v>
      </c>
      <c r="H1215" s="135" t="s">
        <v>11542</v>
      </c>
      <c r="I1215" s="142">
        <v>45410.952881944446</v>
      </c>
      <c r="J1215" s="135" t="s">
        <v>5955</v>
      </c>
      <c r="K1215" s="135">
        <v>30.0</v>
      </c>
      <c r="L1215" s="135">
        <v>30.0</v>
      </c>
      <c r="M1215" s="143">
        <v>43065.0</v>
      </c>
    </row>
    <row r="1216">
      <c r="A1216" s="135">
        <v>1214.0</v>
      </c>
      <c r="B1216" s="135" t="s">
        <v>11549</v>
      </c>
      <c r="C1216" s="135" t="s">
        <v>4362</v>
      </c>
      <c r="E1216" s="135">
        <v>20.0</v>
      </c>
      <c r="K1216" s="135">
        <v>20.0</v>
      </c>
      <c r="M1216" s="143">
        <v>44789.0</v>
      </c>
    </row>
    <row r="1217">
      <c r="A1217" s="135">
        <v>1215.0</v>
      </c>
      <c r="B1217" s="135" t="s">
        <v>11550</v>
      </c>
      <c r="C1217" s="135" t="s">
        <v>4362</v>
      </c>
      <c r="D1217" s="135">
        <v>14.0</v>
      </c>
      <c r="E1217" s="135">
        <v>20.0</v>
      </c>
      <c r="H1217" s="135" t="s">
        <v>5953</v>
      </c>
      <c r="I1217" s="142">
        <v>45398.01476851852</v>
      </c>
      <c r="J1217" s="135" t="s">
        <v>8043</v>
      </c>
      <c r="K1217" s="135">
        <v>30.0</v>
      </c>
      <c r="L1217" s="135">
        <v>250.0</v>
      </c>
      <c r="M1217" s="143">
        <v>43857.0</v>
      </c>
    </row>
    <row r="1218">
      <c r="A1218" s="135">
        <v>1216.0</v>
      </c>
      <c r="B1218" s="135" t="s">
        <v>11553</v>
      </c>
      <c r="C1218" s="135" t="s">
        <v>4362</v>
      </c>
      <c r="D1218" s="135">
        <v>0.0</v>
      </c>
      <c r="E1218" s="135">
        <v>20.0</v>
      </c>
      <c r="H1218" s="135" t="s">
        <v>8675</v>
      </c>
      <c r="I1218" s="142">
        <v>45412.9849537037</v>
      </c>
      <c r="J1218" s="135" t="s">
        <v>8181</v>
      </c>
      <c r="K1218" s="135">
        <v>40.0</v>
      </c>
      <c r="L1218" s="135">
        <v>20.0</v>
      </c>
      <c r="M1218" s="143">
        <v>43052.0</v>
      </c>
    </row>
    <row r="1219">
      <c r="A1219" s="135">
        <v>1217.0</v>
      </c>
      <c r="B1219" s="135" t="s">
        <v>11558</v>
      </c>
      <c r="C1219" s="135" t="s">
        <v>4362</v>
      </c>
      <c r="D1219" s="135">
        <v>0.0</v>
      </c>
      <c r="E1219" s="135">
        <v>20.0</v>
      </c>
      <c r="H1219" s="135" t="s">
        <v>11558</v>
      </c>
      <c r="I1219" s="142">
        <v>45414.5190625</v>
      </c>
      <c r="J1219" s="135" t="s">
        <v>4373</v>
      </c>
      <c r="K1219" s="135">
        <v>20.0</v>
      </c>
      <c r="L1219" s="135">
        <v>80.0</v>
      </c>
      <c r="M1219" s="143">
        <v>44744.0</v>
      </c>
    </row>
    <row r="1220">
      <c r="A1220" s="135">
        <v>1218.0</v>
      </c>
      <c r="B1220" s="135" t="s">
        <v>11561</v>
      </c>
      <c r="C1220" s="135" t="s">
        <v>4362</v>
      </c>
      <c r="D1220" s="135">
        <v>0.0</v>
      </c>
      <c r="E1220" s="135">
        <v>20.0</v>
      </c>
      <c r="H1220" s="135" t="s">
        <v>7291</v>
      </c>
      <c r="I1220" s="142">
        <v>45414.55570601852</v>
      </c>
      <c r="J1220" s="135" t="s">
        <v>4373</v>
      </c>
      <c r="K1220" s="135">
        <v>40.0</v>
      </c>
      <c r="L1220" s="135">
        <v>70.0</v>
      </c>
      <c r="M1220" s="143">
        <v>44243.0</v>
      </c>
    </row>
    <row r="1221">
      <c r="A1221" s="135">
        <v>1219.0</v>
      </c>
      <c r="B1221" s="135" t="s">
        <v>11568</v>
      </c>
      <c r="C1221" s="135" t="s">
        <v>4362</v>
      </c>
      <c r="D1221" s="135">
        <v>0.0</v>
      </c>
      <c r="E1221" s="135">
        <v>20.0</v>
      </c>
      <c r="H1221" s="135" t="s">
        <v>11568</v>
      </c>
      <c r="I1221" s="142">
        <v>45407.53371527778</v>
      </c>
      <c r="J1221" s="135" t="s">
        <v>5441</v>
      </c>
      <c r="K1221" s="135">
        <v>40.0</v>
      </c>
      <c r="L1221" s="135">
        <v>0.0</v>
      </c>
      <c r="M1221" s="143">
        <v>42329.0</v>
      </c>
    </row>
    <row r="1222">
      <c r="A1222" s="135">
        <v>1220.0</v>
      </c>
      <c r="B1222" s="135" t="s">
        <v>11571</v>
      </c>
      <c r="C1222" s="135" t="s">
        <v>4362</v>
      </c>
      <c r="D1222" s="135">
        <v>0.0</v>
      </c>
      <c r="E1222" s="135">
        <v>20.0</v>
      </c>
      <c r="H1222" s="135" t="s">
        <v>11573</v>
      </c>
      <c r="I1222" s="142">
        <v>45407.66097222222</v>
      </c>
      <c r="J1222" s="135" t="s">
        <v>4373</v>
      </c>
      <c r="K1222" s="135">
        <v>40.0</v>
      </c>
      <c r="L1222" s="135">
        <v>50.0</v>
      </c>
      <c r="M1222" s="143">
        <v>43847.0</v>
      </c>
    </row>
    <row r="1223">
      <c r="A1223" s="135">
        <v>1221.0</v>
      </c>
      <c r="B1223" s="135" t="s">
        <v>11576</v>
      </c>
      <c r="C1223" s="135" t="s">
        <v>4362</v>
      </c>
      <c r="D1223" s="135">
        <v>0.0</v>
      </c>
      <c r="E1223" s="135">
        <v>20.0</v>
      </c>
      <c r="H1223" s="135" t="s">
        <v>11578</v>
      </c>
      <c r="I1223" s="142">
        <v>45414.99322916667</v>
      </c>
      <c r="J1223" s="135" t="s">
        <v>5002</v>
      </c>
      <c r="K1223" s="135">
        <v>30.0</v>
      </c>
      <c r="L1223" s="135">
        <v>0.0</v>
      </c>
      <c r="M1223" s="143">
        <v>44149.0</v>
      </c>
    </row>
    <row r="1224">
      <c r="A1224" s="135">
        <v>1222.0</v>
      </c>
      <c r="B1224" s="135" t="s">
        <v>11580</v>
      </c>
      <c r="C1224" s="135" t="s">
        <v>4362</v>
      </c>
      <c r="D1224" s="135">
        <v>0.0</v>
      </c>
      <c r="E1224" s="135">
        <v>20.0</v>
      </c>
      <c r="F1224" s="135">
        <v>0.0</v>
      </c>
      <c r="H1224" s="135" t="s">
        <v>5927</v>
      </c>
      <c r="I1224" s="142">
        <v>45367.789375</v>
      </c>
      <c r="K1224" s="135">
        <v>20.0</v>
      </c>
      <c r="L1224" s="135">
        <v>10.0</v>
      </c>
      <c r="M1224" s="143">
        <v>42491.0</v>
      </c>
    </row>
    <row r="1225">
      <c r="A1225" s="135">
        <v>1223.0</v>
      </c>
      <c r="B1225" s="135" t="s">
        <v>11584</v>
      </c>
      <c r="C1225" s="135" t="s">
        <v>4362</v>
      </c>
      <c r="E1225" s="135">
        <v>20.0</v>
      </c>
      <c r="K1225" s="135">
        <v>20.0</v>
      </c>
      <c r="M1225" s="143">
        <v>42329.0</v>
      </c>
    </row>
    <row r="1226">
      <c r="A1226" s="135">
        <v>1224.0</v>
      </c>
      <c r="B1226" s="135" t="s">
        <v>11587</v>
      </c>
      <c r="C1226" s="135" t="s">
        <v>4362</v>
      </c>
      <c r="E1226" s="135">
        <v>20.0</v>
      </c>
      <c r="K1226" s="135">
        <v>30.0</v>
      </c>
      <c r="M1226" s="143">
        <v>43840.0</v>
      </c>
    </row>
    <row r="1227">
      <c r="A1227" s="135">
        <v>1225.0</v>
      </c>
      <c r="B1227" s="135" t="s">
        <v>11588</v>
      </c>
      <c r="C1227" s="135" t="s">
        <v>4362</v>
      </c>
      <c r="E1227" s="135">
        <v>20.0</v>
      </c>
      <c r="K1227" s="135">
        <v>20.0</v>
      </c>
      <c r="M1227" s="143">
        <v>42611.0</v>
      </c>
    </row>
    <row r="1228">
      <c r="A1228" s="135">
        <v>1226.0</v>
      </c>
      <c r="B1228" s="135" t="s">
        <v>11592</v>
      </c>
      <c r="C1228" s="135" t="s">
        <v>4362</v>
      </c>
      <c r="D1228" s="135">
        <v>3.0</v>
      </c>
      <c r="E1228" s="135">
        <v>20.0</v>
      </c>
      <c r="F1228" s="135">
        <v>1.1</v>
      </c>
      <c r="H1228" s="135" t="s">
        <v>5215</v>
      </c>
      <c r="I1228" s="142">
        <v>45401.76636574074</v>
      </c>
      <c r="J1228" s="135" t="s">
        <v>8621</v>
      </c>
      <c r="K1228" s="135">
        <v>40.0</v>
      </c>
      <c r="L1228" s="135">
        <v>100.0</v>
      </c>
      <c r="M1228" s="143">
        <v>43417.0</v>
      </c>
    </row>
    <row r="1229">
      <c r="A1229" s="135">
        <v>1227.0</v>
      </c>
      <c r="B1229" s="135" t="s">
        <v>11598</v>
      </c>
      <c r="C1229" s="135" t="s">
        <v>4362</v>
      </c>
      <c r="D1229" s="135">
        <v>0.0</v>
      </c>
      <c r="E1229" s="135">
        <v>20.0</v>
      </c>
      <c r="H1229" s="135" t="s">
        <v>5722</v>
      </c>
      <c r="I1229" s="142">
        <v>45406.61934027778</v>
      </c>
      <c r="J1229" s="135" t="s">
        <v>4373</v>
      </c>
      <c r="K1229" s="135">
        <v>20.0</v>
      </c>
      <c r="L1229" s="135">
        <v>100.0</v>
      </c>
      <c r="M1229" s="143">
        <v>43176.0</v>
      </c>
    </row>
    <row r="1230">
      <c r="A1230" s="135">
        <v>1228.0</v>
      </c>
      <c r="B1230" s="135" t="s">
        <v>11607</v>
      </c>
      <c r="C1230" s="135" t="s">
        <v>4362</v>
      </c>
      <c r="D1230" s="135">
        <v>0.0</v>
      </c>
      <c r="E1230" s="135">
        <v>20.0</v>
      </c>
      <c r="F1230" s="135">
        <v>0.25</v>
      </c>
      <c r="H1230" s="135" t="s">
        <v>11609</v>
      </c>
      <c r="I1230" s="142">
        <v>45402.54887731482</v>
      </c>
      <c r="J1230" s="135" t="s">
        <v>4454</v>
      </c>
      <c r="K1230" s="135">
        <v>40.0</v>
      </c>
      <c r="L1230" s="135">
        <v>60.0</v>
      </c>
      <c r="M1230" s="143">
        <v>43024.0</v>
      </c>
    </row>
    <row r="1231">
      <c r="A1231" s="135">
        <v>1229.0</v>
      </c>
      <c r="B1231" s="135" t="s">
        <v>11613</v>
      </c>
      <c r="C1231" s="135" t="s">
        <v>4362</v>
      </c>
      <c r="D1231" s="135">
        <v>0.0</v>
      </c>
      <c r="E1231" s="135">
        <v>20.0</v>
      </c>
      <c r="H1231" s="135" t="s">
        <v>8559</v>
      </c>
      <c r="I1231" s="142">
        <v>45415.171168981484</v>
      </c>
      <c r="J1231" s="135" t="s">
        <v>5072</v>
      </c>
      <c r="K1231" s="135">
        <v>40.0</v>
      </c>
      <c r="L1231" s="135">
        <v>10.0</v>
      </c>
      <c r="M1231" s="143">
        <v>44093.0</v>
      </c>
    </row>
    <row r="1232">
      <c r="A1232" s="135">
        <v>1230.0</v>
      </c>
      <c r="B1232" s="135" t="s">
        <v>11617</v>
      </c>
      <c r="C1232" s="135" t="s">
        <v>4362</v>
      </c>
      <c r="D1232" s="135">
        <v>0.0</v>
      </c>
      <c r="E1232" s="135">
        <v>20.0</v>
      </c>
      <c r="H1232" s="135" t="s">
        <v>7314</v>
      </c>
      <c r="I1232" s="142">
        <v>45403.018379629626</v>
      </c>
      <c r="J1232" s="135" t="s">
        <v>4387</v>
      </c>
      <c r="K1232" s="135">
        <v>20.0</v>
      </c>
      <c r="L1232" s="135">
        <v>20.0</v>
      </c>
      <c r="M1232" s="143">
        <v>43839.0</v>
      </c>
    </row>
    <row r="1233">
      <c r="A1233" s="135">
        <v>1231.0</v>
      </c>
      <c r="B1233" s="135" t="s">
        <v>11623</v>
      </c>
      <c r="C1233" s="135" t="s">
        <v>4362</v>
      </c>
      <c r="E1233" s="135">
        <v>20.0</v>
      </c>
      <c r="K1233" s="135">
        <v>30.0</v>
      </c>
      <c r="M1233" s="143">
        <v>43894.0</v>
      </c>
    </row>
    <row r="1234">
      <c r="A1234" s="135">
        <v>1232.0</v>
      </c>
      <c r="B1234" s="135" t="s">
        <v>11626</v>
      </c>
      <c r="C1234" s="135" t="s">
        <v>4362</v>
      </c>
      <c r="D1234" s="135">
        <v>6.0</v>
      </c>
      <c r="E1234" s="135">
        <v>20.0</v>
      </c>
      <c r="H1234" s="135" t="s">
        <v>11628</v>
      </c>
      <c r="I1234" s="142">
        <v>45401.92859953704</v>
      </c>
      <c r="J1234" s="135" t="s">
        <v>11629</v>
      </c>
      <c r="K1234" s="135">
        <v>20.0</v>
      </c>
      <c r="L1234" s="135">
        <v>67000.0</v>
      </c>
      <c r="M1234" s="143">
        <v>44830.0</v>
      </c>
    </row>
    <row r="1235">
      <c r="A1235" s="135">
        <v>1233.0</v>
      </c>
      <c r="B1235" s="135" t="s">
        <v>11632</v>
      </c>
      <c r="C1235" s="135" t="s">
        <v>4362</v>
      </c>
      <c r="D1235" s="135">
        <v>0.0</v>
      </c>
      <c r="E1235" s="135">
        <v>20.0</v>
      </c>
      <c r="H1235" s="135" t="s">
        <v>11634</v>
      </c>
      <c r="I1235" s="142">
        <v>45407.486354166664</v>
      </c>
      <c r="J1235" s="135" t="s">
        <v>9610</v>
      </c>
      <c r="K1235" s="135">
        <v>20.0</v>
      </c>
      <c r="L1235" s="135">
        <v>20.0</v>
      </c>
      <c r="M1235" s="143">
        <v>44771.0</v>
      </c>
    </row>
    <row r="1236">
      <c r="A1236" s="135">
        <v>1234.0</v>
      </c>
      <c r="B1236" s="135" t="s">
        <v>11637</v>
      </c>
      <c r="C1236" s="135" t="s">
        <v>4362</v>
      </c>
      <c r="D1236" s="135">
        <v>0.0</v>
      </c>
      <c r="E1236" s="135">
        <v>20.0</v>
      </c>
      <c r="H1236" s="135" t="s">
        <v>11637</v>
      </c>
      <c r="I1236" s="142">
        <v>45407.41224537037</v>
      </c>
      <c r="J1236" s="135" t="s">
        <v>4373</v>
      </c>
      <c r="K1236" s="135">
        <v>30.0</v>
      </c>
      <c r="L1236" s="135">
        <v>10.0</v>
      </c>
      <c r="M1236" s="143">
        <v>42905.0</v>
      </c>
    </row>
    <row r="1237">
      <c r="A1237" s="135">
        <v>1235.0</v>
      </c>
      <c r="B1237" s="135" t="s">
        <v>11642</v>
      </c>
      <c r="C1237" s="135" t="s">
        <v>4362</v>
      </c>
      <c r="D1237" s="135">
        <v>0.0</v>
      </c>
      <c r="E1237" s="135">
        <v>20.0</v>
      </c>
      <c r="F1237" s="135">
        <v>0.4</v>
      </c>
      <c r="H1237" s="135" t="s">
        <v>11644</v>
      </c>
      <c r="I1237" s="142">
        <v>45409.833715277775</v>
      </c>
      <c r="J1237" s="135" t="s">
        <v>5047</v>
      </c>
      <c r="K1237" s="135">
        <v>30.0</v>
      </c>
      <c r="L1237" s="135">
        <v>10.0</v>
      </c>
      <c r="M1237" s="143">
        <v>42950.0</v>
      </c>
    </row>
    <row r="1238">
      <c r="A1238" s="135">
        <v>1236.0</v>
      </c>
      <c r="B1238" s="135" t="s">
        <v>11648</v>
      </c>
      <c r="C1238" s="135" t="s">
        <v>4362</v>
      </c>
      <c r="D1238" s="135">
        <v>0.0</v>
      </c>
      <c r="E1238" s="135">
        <v>20.0</v>
      </c>
      <c r="F1238" s="135">
        <v>3.0</v>
      </c>
      <c r="H1238" s="135" t="s">
        <v>5215</v>
      </c>
      <c r="I1238" s="142">
        <v>45367.54425925926</v>
      </c>
      <c r="J1238" s="135" t="s">
        <v>4373</v>
      </c>
      <c r="K1238" s="135">
        <v>30.0</v>
      </c>
      <c r="L1238" s="135">
        <v>200.0</v>
      </c>
    </row>
    <row r="1239">
      <c r="A1239" s="135">
        <v>1237.0</v>
      </c>
      <c r="B1239" s="135" t="s">
        <v>11651</v>
      </c>
      <c r="C1239" s="135" t="s">
        <v>4362</v>
      </c>
      <c r="E1239" s="135">
        <v>20.0</v>
      </c>
      <c r="G1239" s="135">
        <v>0.38</v>
      </c>
      <c r="K1239" s="135">
        <v>20.0</v>
      </c>
      <c r="M1239" s="143">
        <v>42312.0</v>
      </c>
    </row>
    <row r="1240">
      <c r="A1240" s="135">
        <v>1238.0</v>
      </c>
      <c r="B1240" s="135" t="s">
        <v>11656</v>
      </c>
      <c r="C1240" s="135" t="s">
        <v>4362</v>
      </c>
      <c r="D1240" s="135">
        <v>0.0</v>
      </c>
      <c r="E1240" s="135">
        <v>20.0</v>
      </c>
      <c r="H1240" s="135" t="s">
        <v>11656</v>
      </c>
      <c r="I1240" s="142">
        <v>45405.51210648148</v>
      </c>
      <c r="J1240" s="135" t="s">
        <v>8405</v>
      </c>
      <c r="K1240" s="135">
        <v>40.0</v>
      </c>
      <c r="L1240" s="135">
        <v>0.0</v>
      </c>
      <c r="M1240" s="143">
        <v>42366.0</v>
      </c>
    </row>
    <row r="1241">
      <c r="A1241" s="135">
        <v>1239.0</v>
      </c>
      <c r="B1241" s="135" t="s">
        <v>11660</v>
      </c>
      <c r="C1241" s="135" t="s">
        <v>4362</v>
      </c>
      <c r="D1241" s="135">
        <v>0.0</v>
      </c>
      <c r="E1241" s="135">
        <v>20.0</v>
      </c>
      <c r="H1241" s="135" t="s">
        <v>11664</v>
      </c>
      <c r="I1241" s="142">
        <v>45403.87033564815</v>
      </c>
      <c r="J1241" s="135" t="s">
        <v>5533</v>
      </c>
      <c r="K1241" s="135">
        <v>20.0</v>
      </c>
      <c r="L1241" s="135">
        <v>70.0</v>
      </c>
      <c r="M1241" s="143">
        <v>45038.0</v>
      </c>
    </row>
    <row r="1242">
      <c r="A1242" s="135">
        <v>1240.0</v>
      </c>
      <c r="B1242" s="135" t="s">
        <v>11669</v>
      </c>
      <c r="C1242" s="135" t="s">
        <v>4362</v>
      </c>
      <c r="D1242" s="135">
        <v>1.0</v>
      </c>
      <c r="E1242" s="135">
        <v>20.0</v>
      </c>
      <c r="H1242" s="135" t="s">
        <v>4682</v>
      </c>
      <c r="I1242" s="142">
        <v>45403.49332175926</v>
      </c>
      <c r="J1242" s="135" t="s">
        <v>5002</v>
      </c>
      <c r="K1242" s="135">
        <v>90.0</v>
      </c>
      <c r="L1242" s="135">
        <v>900.0</v>
      </c>
      <c r="M1242" s="143">
        <v>43870.0</v>
      </c>
    </row>
    <row r="1243">
      <c r="A1243" s="135">
        <v>1241.0</v>
      </c>
      <c r="B1243" s="135" t="s">
        <v>11675</v>
      </c>
      <c r="C1243" s="135" t="s">
        <v>4362</v>
      </c>
      <c r="D1243" s="135">
        <v>0.0</v>
      </c>
      <c r="E1243" s="135">
        <v>20.0</v>
      </c>
      <c r="H1243" s="135" t="s">
        <v>11678</v>
      </c>
      <c r="I1243" s="142">
        <v>45412.236550925925</v>
      </c>
      <c r="J1243" s="135" t="s">
        <v>4395</v>
      </c>
      <c r="K1243" s="135">
        <v>20.0</v>
      </c>
      <c r="L1243" s="135">
        <v>100.0</v>
      </c>
      <c r="M1243" s="143">
        <v>44131.0</v>
      </c>
    </row>
    <row r="1244">
      <c r="A1244" s="135">
        <v>1242.0</v>
      </c>
      <c r="B1244" s="135" t="s">
        <v>11680</v>
      </c>
      <c r="C1244" s="135" t="s">
        <v>4362</v>
      </c>
      <c r="D1244" s="135">
        <v>0.0</v>
      </c>
      <c r="E1244" s="135">
        <v>20.0</v>
      </c>
      <c r="H1244" s="135" t="s">
        <v>5687</v>
      </c>
      <c r="I1244" s="142">
        <v>45417.96266203704</v>
      </c>
      <c r="J1244" s="135" t="s">
        <v>4880</v>
      </c>
      <c r="K1244" s="135">
        <v>50.0</v>
      </c>
      <c r="L1244" s="135">
        <v>60.0</v>
      </c>
      <c r="M1244" s="143">
        <v>43862.0</v>
      </c>
    </row>
    <row r="1245">
      <c r="A1245" s="135">
        <v>1243.0</v>
      </c>
      <c r="B1245" s="135" t="s">
        <v>11687</v>
      </c>
      <c r="C1245" s="135" t="s">
        <v>4362</v>
      </c>
      <c r="E1245" s="135">
        <v>20.0</v>
      </c>
      <c r="K1245" s="135">
        <v>20.0</v>
      </c>
      <c r="M1245" s="143">
        <v>45244.0</v>
      </c>
    </row>
    <row r="1246">
      <c r="A1246" s="135">
        <v>1244.0</v>
      </c>
      <c r="B1246" s="135" t="s">
        <v>11689</v>
      </c>
      <c r="C1246" s="135" t="s">
        <v>4362</v>
      </c>
      <c r="E1246" s="135">
        <v>20.0</v>
      </c>
      <c r="K1246" s="135">
        <v>40.0</v>
      </c>
      <c r="M1246" s="143">
        <v>43652.0</v>
      </c>
    </row>
    <row r="1247">
      <c r="A1247" s="135">
        <v>1245.0</v>
      </c>
      <c r="B1247" s="135" t="s">
        <v>11693</v>
      </c>
      <c r="C1247" s="135" t="s">
        <v>4362</v>
      </c>
      <c r="E1247" s="135">
        <v>20.0</v>
      </c>
      <c r="K1247" s="135">
        <v>20.0</v>
      </c>
      <c r="M1247" s="143">
        <v>44765.0</v>
      </c>
    </row>
    <row r="1248">
      <c r="A1248" s="135">
        <v>1246.0</v>
      </c>
      <c r="B1248" s="135" t="s">
        <v>11695</v>
      </c>
      <c r="C1248" s="135" t="s">
        <v>4362</v>
      </c>
      <c r="E1248" s="135">
        <v>20.0</v>
      </c>
      <c r="K1248" s="135">
        <v>20.0</v>
      </c>
      <c r="M1248" s="143">
        <v>45385.0</v>
      </c>
    </row>
    <row r="1249">
      <c r="A1249" s="135">
        <v>1247.0</v>
      </c>
      <c r="B1249" s="135" t="s">
        <v>11698</v>
      </c>
      <c r="C1249" s="135" t="s">
        <v>4362</v>
      </c>
      <c r="D1249" s="135">
        <v>0.0</v>
      </c>
      <c r="E1249" s="135">
        <v>20.0</v>
      </c>
      <c r="H1249" s="135" t="s">
        <v>11700</v>
      </c>
      <c r="I1249" s="142">
        <v>45407.8256712963</v>
      </c>
      <c r="J1249" s="135" t="s">
        <v>4715</v>
      </c>
      <c r="K1249" s="135">
        <v>20.0</v>
      </c>
      <c r="L1249" s="135">
        <v>40.0</v>
      </c>
      <c r="M1249" s="143">
        <v>44762.0</v>
      </c>
    </row>
    <row r="1250">
      <c r="A1250" s="135">
        <v>1248.0</v>
      </c>
      <c r="B1250" s="135" t="s">
        <v>11703</v>
      </c>
      <c r="C1250" s="135" t="s">
        <v>4362</v>
      </c>
      <c r="D1250" s="135">
        <v>0.0</v>
      </c>
      <c r="E1250" s="135">
        <v>20.0</v>
      </c>
      <c r="F1250" s="135">
        <v>0.25</v>
      </c>
      <c r="H1250" s="135" t="s">
        <v>11704</v>
      </c>
      <c r="I1250" s="142">
        <v>45407.46313657407</v>
      </c>
      <c r="J1250" s="135" t="s">
        <v>4373</v>
      </c>
      <c r="K1250" s="135">
        <v>20.0</v>
      </c>
      <c r="L1250" s="135">
        <v>40.0</v>
      </c>
      <c r="M1250" s="143">
        <v>44934.0</v>
      </c>
    </row>
    <row r="1251">
      <c r="A1251" s="135">
        <v>1249.0</v>
      </c>
      <c r="B1251" s="135" t="s">
        <v>11709</v>
      </c>
      <c r="C1251" s="135" t="s">
        <v>4362</v>
      </c>
      <c r="D1251" s="135">
        <v>0.0</v>
      </c>
      <c r="E1251" s="135">
        <v>20.0</v>
      </c>
      <c r="H1251" s="135" t="s">
        <v>11711</v>
      </c>
      <c r="I1251" s="142">
        <v>45407.13010416667</v>
      </c>
      <c r="J1251" s="135" t="s">
        <v>5882</v>
      </c>
      <c r="K1251" s="135">
        <v>20.0</v>
      </c>
      <c r="L1251" s="135">
        <v>30.0</v>
      </c>
      <c r="M1251" s="143">
        <v>42291.0</v>
      </c>
    </row>
    <row r="1252">
      <c r="A1252" s="135">
        <v>1250.0</v>
      </c>
      <c r="B1252" s="135" t="s">
        <v>11715</v>
      </c>
      <c r="C1252" s="135" t="s">
        <v>4362</v>
      </c>
      <c r="D1252" s="135">
        <v>2.0</v>
      </c>
      <c r="E1252" s="135">
        <v>20.0</v>
      </c>
      <c r="F1252" s="135">
        <v>0.25</v>
      </c>
      <c r="H1252" s="135" t="s">
        <v>4444</v>
      </c>
      <c r="I1252" s="142">
        <v>45411.695243055554</v>
      </c>
      <c r="J1252" s="135" t="s">
        <v>4395</v>
      </c>
      <c r="K1252" s="135">
        <v>40.0</v>
      </c>
      <c r="L1252" s="135">
        <v>450.0</v>
      </c>
      <c r="M1252" s="143">
        <v>42768.0</v>
      </c>
    </row>
    <row r="1253">
      <c r="A1253" s="135">
        <v>1251.0</v>
      </c>
      <c r="B1253" s="135" t="s">
        <v>11722</v>
      </c>
      <c r="C1253" s="135" t="s">
        <v>4362</v>
      </c>
      <c r="D1253" s="135">
        <v>0.0</v>
      </c>
      <c r="E1253" s="135">
        <v>20.0</v>
      </c>
      <c r="H1253" s="135" t="s">
        <v>10331</v>
      </c>
      <c r="I1253" s="142">
        <v>45415.63835648148</v>
      </c>
      <c r="J1253" s="135" t="s">
        <v>5441</v>
      </c>
      <c r="K1253" s="135">
        <v>20.0</v>
      </c>
      <c r="L1253" s="135">
        <v>20.0</v>
      </c>
      <c r="M1253" s="143">
        <v>44093.0</v>
      </c>
    </row>
    <row r="1254">
      <c r="A1254" s="135">
        <v>1252.0</v>
      </c>
      <c r="B1254" s="135" t="s">
        <v>11724</v>
      </c>
      <c r="C1254" s="135" t="s">
        <v>4362</v>
      </c>
      <c r="E1254" s="135">
        <v>20.0</v>
      </c>
      <c r="K1254" s="135">
        <v>20.0</v>
      </c>
      <c r="M1254" s="143">
        <v>44862.0</v>
      </c>
    </row>
    <row r="1255">
      <c r="A1255" s="135">
        <v>1253.0</v>
      </c>
      <c r="B1255" s="135" t="s">
        <v>11728</v>
      </c>
      <c r="C1255" s="135" t="s">
        <v>4362</v>
      </c>
      <c r="E1255" s="135">
        <v>20.0</v>
      </c>
      <c r="K1255" s="135">
        <v>30.0</v>
      </c>
      <c r="M1255" s="143">
        <v>42287.0</v>
      </c>
    </row>
    <row r="1256">
      <c r="A1256" s="135">
        <v>1254.0</v>
      </c>
      <c r="B1256" s="135" t="s">
        <v>11730</v>
      </c>
      <c r="C1256" s="135" t="s">
        <v>4362</v>
      </c>
      <c r="E1256" s="135">
        <v>20.0</v>
      </c>
      <c r="K1256" s="135">
        <v>20.0</v>
      </c>
      <c r="M1256" s="143">
        <v>42773.0</v>
      </c>
    </row>
    <row r="1257">
      <c r="A1257" s="135">
        <v>1255.0</v>
      </c>
      <c r="B1257" s="135" t="s">
        <v>11733</v>
      </c>
      <c r="C1257" s="135" t="s">
        <v>4362</v>
      </c>
      <c r="D1257" s="135">
        <v>0.0</v>
      </c>
      <c r="E1257" s="135">
        <v>20.0</v>
      </c>
      <c r="H1257" s="135" t="s">
        <v>11733</v>
      </c>
      <c r="I1257" s="142">
        <v>45404.42790509259</v>
      </c>
      <c r="J1257" s="135" t="s">
        <v>4880</v>
      </c>
      <c r="K1257" s="135">
        <v>30.0</v>
      </c>
      <c r="L1257" s="135">
        <v>0.0</v>
      </c>
      <c r="M1257" s="143">
        <v>42377.0</v>
      </c>
    </row>
    <row r="1258">
      <c r="A1258" s="135">
        <v>1256.0</v>
      </c>
      <c r="B1258" s="135" t="s">
        <v>11736</v>
      </c>
      <c r="C1258" s="135" t="s">
        <v>4362</v>
      </c>
      <c r="D1258" s="135">
        <v>0.0</v>
      </c>
      <c r="E1258" s="135">
        <v>20.0</v>
      </c>
      <c r="F1258" s="135">
        <v>0.4</v>
      </c>
      <c r="H1258" s="135" t="s">
        <v>5981</v>
      </c>
      <c r="I1258" s="142">
        <v>45404.217523148145</v>
      </c>
      <c r="J1258" s="135" t="s">
        <v>4395</v>
      </c>
      <c r="K1258" s="135">
        <v>70.0</v>
      </c>
      <c r="L1258" s="135">
        <v>80.0</v>
      </c>
      <c r="M1258" s="143">
        <v>42658.0</v>
      </c>
    </row>
    <row r="1259">
      <c r="A1259" s="135">
        <v>1257.0</v>
      </c>
      <c r="B1259" s="135" t="s">
        <v>11740</v>
      </c>
      <c r="C1259" s="135" t="s">
        <v>4362</v>
      </c>
      <c r="D1259" s="135">
        <v>0.0</v>
      </c>
      <c r="E1259" s="135">
        <v>20.0</v>
      </c>
      <c r="H1259" s="135" t="s">
        <v>5643</v>
      </c>
      <c r="I1259" s="142">
        <v>45405.93861111111</v>
      </c>
      <c r="J1259" s="135" t="s">
        <v>11745</v>
      </c>
      <c r="K1259" s="135">
        <v>50.0</v>
      </c>
      <c r="L1259" s="135">
        <v>150.0</v>
      </c>
      <c r="M1259" s="143">
        <v>43840.0</v>
      </c>
    </row>
    <row r="1260">
      <c r="A1260" s="135">
        <v>1258.0</v>
      </c>
      <c r="B1260" s="135" t="s">
        <v>11748</v>
      </c>
      <c r="C1260" s="135" t="s">
        <v>4362</v>
      </c>
      <c r="D1260" s="135">
        <v>0.0</v>
      </c>
      <c r="E1260" s="135">
        <v>20.0</v>
      </c>
      <c r="H1260" s="135" t="s">
        <v>11748</v>
      </c>
      <c r="I1260" s="142">
        <v>45412.06943287037</v>
      </c>
      <c r="J1260" s="135" t="s">
        <v>6696</v>
      </c>
      <c r="K1260" s="135">
        <v>30.0</v>
      </c>
      <c r="L1260" s="135">
        <v>0.0</v>
      </c>
      <c r="M1260" s="143">
        <v>44152.0</v>
      </c>
    </row>
    <row r="1261">
      <c r="A1261" s="135">
        <v>1259.0</v>
      </c>
      <c r="B1261" s="135" t="s">
        <v>11752</v>
      </c>
      <c r="C1261" s="135" t="s">
        <v>4362</v>
      </c>
      <c r="D1261" s="135">
        <v>19.0</v>
      </c>
      <c r="E1261" s="135">
        <v>20.0</v>
      </c>
      <c r="F1261" s="135">
        <v>17.0</v>
      </c>
      <c r="H1261" s="135" t="s">
        <v>4416</v>
      </c>
      <c r="I1261" s="142">
        <v>45364.93005787037</v>
      </c>
      <c r="J1261" s="135" t="s">
        <v>4373</v>
      </c>
      <c r="K1261" s="135">
        <v>20.0</v>
      </c>
      <c r="L1261" s="135">
        <v>3100.0</v>
      </c>
    </row>
    <row r="1262">
      <c r="A1262" s="135">
        <v>1260.0</v>
      </c>
      <c r="B1262" s="135" t="s">
        <v>11759</v>
      </c>
      <c r="C1262" s="135" t="s">
        <v>4362</v>
      </c>
      <c r="E1262" s="135">
        <v>20.0</v>
      </c>
      <c r="K1262" s="135">
        <v>30.0</v>
      </c>
      <c r="M1262" s="143">
        <v>44115.0</v>
      </c>
    </row>
    <row r="1263">
      <c r="A1263" s="135">
        <v>1261.0</v>
      </c>
      <c r="B1263" s="135" t="s">
        <v>11762</v>
      </c>
      <c r="C1263" s="135" t="s">
        <v>4362</v>
      </c>
      <c r="D1263" s="135">
        <v>0.0</v>
      </c>
      <c r="E1263" s="135">
        <v>20.0</v>
      </c>
      <c r="H1263" s="135" t="s">
        <v>11762</v>
      </c>
      <c r="I1263" s="142">
        <v>45411.92885416667</v>
      </c>
      <c r="J1263" s="135" t="s">
        <v>11764</v>
      </c>
      <c r="K1263" s="135">
        <v>20.0</v>
      </c>
      <c r="L1263" s="135">
        <v>0.0</v>
      </c>
      <c r="M1263" s="143">
        <v>43740.0</v>
      </c>
    </row>
    <row r="1264">
      <c r="A1264" s="135">
        <v>1262.0</v>
      </c>
      <c r="B1264" s="135" t="s">
        <v>11766</v>
      </c>
      <c r="C1264" s="135" t="s">
        <v>4362</v>
      </c>
      <c r="D1264" s="135">
        <v>0.0</v>
      </c>
      <c r="E1264" s="135">
        <v>20.0</v>
      </c>
      <c r="H1264" s="135" t="s">
        <v>4696</v>
      </c>
      <c r="I1264" s="142">
        <v>45400.52957175926</v>
      </c>
      <c r="J1264" s="135" t="s">
        <v>4715</v>
      </c>
      <c r="K1264" s="135">
        <v>40.0</v>
      </c>
      <c r="L1264" s="135">
        <v>300.0</v>
      </c>
      <c r="M1264" s="143">
        <v>44319.0</v>
      </c>
    </row>
    <row r="1265">
      <c r="A1265" s="135">
        <v>1263.0</v>
      </c>
      <c r="B1265" s="135" t="s">
        <v>11770</v>
      </c>
      <c r="C1265" s="135" t="s">
        <v>4362</v>
      </c>
      <c r="D1265" s="135">
        <v>5.0</v>
      </c>
      <c r="E1265" s="135">
        <v>20.0</v>
      </c>
      <c r="H1265" s="135" t="s">
        <v>8313</v>
      </c>
      <c r="I1265" s="142">
        <v>45407.07121527778</v>
      </c>
      <c r="J1265" s="135" t="s">
        <v>4715</v>
      </c>
      <c r="K1265" s="135">
        <v>20.0</v>
      </c>
      <c r="L1265" s="135">
        <v>60.0</v>
      </c>
      <c r="M1265" s="143">
        <v>44971.0</v>
      </c>
    </row>
    <row r="1266">
      <c r="A1266" s="135">
        <v>1264.0</v>
      </c>
      <c r="B1266" s="135" t="s">
        <v>11776</v>
      </c>
      <c r="C1266" s="135" t="s">
        <v>4362</v>
      </c>
      <c r="D1266" s="135">
        <v>0.0</v>
      </c>
      <c r="E1266" s="135">
        <v>20.0</v>
      </c>
      <c r="H1266" s="135" t="s">
        <v>11777</v>
      </c>
      <c r="I1266" s="142">
        <v>45415.9584375</v>
      </c>
      <c r="J1266" s="135" t="s">
        <v>5155</v>
      </c>
      <c r="K1266" s="135">
        <v>20.0</v>
      </c>
      <c r="L1266" s="135">
        <v>600.0</v>
      </c>
      <c r="M1266" s="143">
        <v>44813.0</v>
      </c>
    </row>
    <row r="1267">
      <c r="A1267" s="135">
        <v>1265.0</v>
      </c>
      <c r="B1267" s="135" t="s">
        <v>11779</v>
      </c>
      <c r="C1267" s="135" t="s">
        <v>4362</v>
      </c>
      <c r="D1267" s="135">
        <v>0.0</v>
      </c>
      <c r="E1267" s="135">
        <v>20.0</v>
      </c>
      <c r="F1267" s="135">
        <v>0.2</v>
      </c>
      <c r="H1267" s="135" t="s">
        <v>10509</v>
      </c>
      <c r="I1267" s="142">
        <v>45402.04019675926</v>
      </c>
      <c r="J1267" s="135" t="s">
        <v>4373</v>
      </c>
      <c r="K1267" s="135">
        <v>20.0</v>
      </c>
      <c r="L1267" s="135">
        <v>300.0</v>
      </c>
      <c r="M1267" s="143">
        <v>42326.0</v>
      </c>
    </row>
    <row r="1268">
      <c r="A1268" s="135">
        <v>1266.0</v>
      </c>
      <c r="B1268" s="135" t="s">
        <v>11785</v>
      </c>
      <c r="C1268" s="135" t="s">
        <v>4362</v>
      </c>
      <c r="D1268" s="135">
        <v>5.0</v>
      </c>
      <c r="E1268" s="135">
        <v>20.0</v>
      </c>
      <c r="H1268" s="135" t="s">
        <v>4664</v>
      </c>
      <c r="I1268" s="142">
        <v>45415.15178240741</v>
      </c>
      <c r="J1268" s="135" t="s">
        <v>5742</v>
      </c>
      <c r="K1268" s="135">
        <v>30.0</v>
      </c>
      <c r="L1268" s="135">
        <v>8700.0</v>
      </c>
      <c r="M1268" s="143">
        <v>43881.0</v>
      </c>
    </row>
    <row r="1269">
      <c r="A1269" s="135">
        <v>1267.0</v>
      </c>
      <c r="B1269" s="135" t="s">
        <v>11789</v>
      </c>
      <c r="C1269" s="135" t="s">
        <v>4362</v>
      </c>
      <c r="D1269" s="135">
        <v>0.0</v>
      </c>
      <c r="E1269" s="135">
        <v>20.0</v>
      </c>
      <c r="H1269" s="135" t="s">
        <v>5643</v>
      </c>
      <c r="I1269" s="142">
        <v>45416.038090277776</v>
      </c>
      <c r="J1269" s="135" t="s">
        <v>11790</v>
      </c>
      <c r="K1269" s="135">
        <v>80.0</v>
      </c>
      <c r="L1269" s="135">
        <v>100.0</v>
      </c>
      <c r="M1269" s="143">
        <v>43840.0</v>
      </c>
    </row>
    <row r="1270">
      <c r="A1270" s="135">
        <v>1268.0</v>
      </c>
      <c r="B1270" s="135" t="s">
        <v>11792</v>
      </c>
      <c r="C1270" s="135" t="s">
        <v>4362</v>
      </c>
      <c r="E1270" s="135">
        <v>20.0</v>
      </c>
      <c r="K1270" s="135">
        <v>20.0</v>
      </c>
      <c r="M1270" s="143">
        <v>42789.0</v>
      </c>
    </row>
    <row r="1271">
      <c r="A1271" s="135">
        <v>1269.0</v>
      </c>
      <c r="B1271" s="135" t="s">
        <v>11798</v>
      </c>
      <c r="C1271" s="135" t="s">
        <v>4362</v>
      </c>
      <c r="E1271" s="135">
        <v>20.0</v>
      </c>
      <c r="F1271" s="135">
        <v>0.2</v>
      </c>
      <c r="K1271" s="135">
        <v>20.0</v>
      </c>
      <c r="M1271" s="143">
        <v>42717.0</v>
      </c>
    </row>
    <row r="1272">
      <c r="A1272" s="135">
        <v>1270.0</v>
      </c>
      <c r="B1272" s="135" t="s">
        <v>11804</v>
      </c>
      <c r="C1272" s="135" t="s">
        <v>4362</v>
      </c>
      <c r="D1272" s="135">
        <v>0.0</v>
      </c>
      <c r="E1272" s="135">
        <v>20.0</v>
      </c>
      <c r="H1272" s="135" t="s">
        <v>11804</v>
      </c>
      <c r="I1272" s="142">
        <v>45398.01320601852</v>
      </c>
      <c r="J1272" s="135" t="s">
        <v>5002</v>
      </c>
      <c r="K1272" s="135">
        <v>30.0</v>
      </c>
      <c r="L1272" s="135">
        <v>0.0</v>
      </c>
      <c r="M1272" s="143">
        <v>43537.0</v>
      </c>
    </row>
    <row r="1273">
      <c r="A1273" s="135">
        <v>1271.0</v>
      </c>
      <c r="B1273" s="135" t="s">
        <v>11809</v>
      </c>
      <c r="C1273" s="135" t="s">
        <v>4362</v>
      </c>
      <c r="D1273" s="135">
        <v>0.0</v>
      </c>
      <c r="E1273" s="135">
        <v>20.0</v>
      </c>
      <c r="H1273" s="135" t="s">
        <v>6712</v>
      </c>
      <c r="I1273" s="142">
        <v>45416.95759259259</v>
      </c>
      <c r="J1273" s="135" t="s">
        <v>11812</v>
      </c>
      <c r="K1273" s="135">
        <v>20.0</v>
      </c>
      <c r="L1273" s="135">
        <v>10.0</v>
      </c>
      <c r="M1273" s="143">
        <v>43879.0</v>
      </c>
    </row>
    <row r="1274">
      <c r="A1274" s="135">
        <v>1272.0</v>
      </c>
      <c r="B1274" s="135" t="s">
        <v>11814</v>
      </c>
      <c r="C1274" s="135" t="s">
        <v>4362</v>
      </c>
      <c r="E1274" s="135">
        <v>20.0</v>
      </c>
      <c r="K1274" s="135">
        <v>20.0</v>
      </c>
      <c r="M1274" s="143">
        <v>42757.0</v>
      </c>
    </row>
    <row r="1275">
      <c r="A1275" s="135">
        <v>1273.0</v>
      </c>
      <c r="B1275" s="135" t="s">
        <v>11816</v>
      </c>
      <c r="C1275" s="135" t="s">
        <v>4362</v>
      </c>
      <c r="D1275" s="135">
        <v>0.0</v>
      </c>
      <c r="E1275" s="135">
        <v>20.0</v>
      </c>
      <c r="H1275" s="135" t="s">
        <v>4829</v>
      </c>
      <c r="I1275" s="142">
        <v>45407.91679398148</v>
      </c>
      <c r="J1275" s="135" t="s">
        <v>4715</v>
      </c>
      <c r="K1275" s="135">
        <v>50.0</v>
      </c>
      <c r="L1275" s="135">
        <v>600.0</v>
      </c>
      <c r="M1275" s="143">
        <v>45064.0</v>
      </c>
    </row>
    <row r="1276">
      <c r="A1276" s="135">
        <v>1274.0</v>
      </c>
      <c r="B1276" s="135" t="s">
        <v>11818</v>
      </c>
      <c r="C1276" s="135" t="s">
        <v>4362</v>
      </c>
      <c r="D1276" s="135">
        <v>0.0</v>
      </c>
      <c r="E1276" s="135">
        <v>20.0</v>
      </c>
      <c r="H1276" s="135" t="s">
        <v>11820</v>
      </c>
      <c r="I1276" s="142">
        <v>45411.193460648145</v>
      </c>
      <c r="J1276" s="135" t="s">
        <v>5002</v>
      </c>
      <c r="K1276" s="135">
        <v>40.0</v>
      </c>
      <c r="L1276" s="135">
        <v>20.0</v>
      </c>
      <c r="M1276" s="143">
        <v>43622.0</v>
      </c>
    </row>
    <row r="1277">
      <c r="A1277" s="135">
        <v>1275.0</v>
      </c>
      <c r="B1277" s="135" t="s">
        <v>11822</v>
      </c>
      <c r="C1277" s="135" t="s">
        <v>4362</v>
      </c>
      <c r="D1277" s="135">
        <v>0.0</v>
      </c>
      <c r="E1277" s="135">
        <v>20.0</v>
      </c>
      <c r="H1277" s="135" t="s">
        <v>5146</v>
      </c>
      <c r="I1277" s="142">
        <v>45405.20761574074</v>
      </c>
      <c r="J1277" s="135" t="s">
        <v>5002</v>
      </c>
      <c r="K1277" s="135">
        <v>40.0</v>
      </c>
      <c r="L1277" s="135">
        <v>250.0</v>
      </c>
      <c r="M1277" s="143">
        <v>43033.0</v>
      </c>
    </row>
    <row r="1278">
      <c r="A1278" s="135">
        <v>1276.0</v>
      </c>
      <c r="B1278" s="135" t="s">
        <v>11829</v>
      </c>
      <c r="C1278" s="135" t="s">
        <v>4362</v>
      </c>
      <c r="E1278" s="135">
        <v>20.0</v>
      </c>
      <c r="K1278" s="135">
        <v>30.0</v>
      </c>
      <c r="M1278" s="143">
        <v>43846.0</v>
      </c>
    </row>
    <row r="1279">
      <c r="A1279" s="135">
        <v>1277.0</v>
      </c>
      <c r="B1279" s="135" t="s">
        <v>11831</v>
      </c>
      <c r="C1279" s="135" t="s">
        <v>4362</v>
      </c>
      <c r="D1279" s="135">
        <v>1.0</v>
      </c>
      <c r="E1279" s="135">
        <v>20.0</v>
      </c>
      <c r="H1279" s="135" t="s">
        <v>5374</v>
      </c>
      <c r="I1279" s="142">
        <v>45405.011099537034</v>
      </c>
      <c r="J1279" s="135" t="s">
        <v>4880</v>
      </c>
      <c r="K1279" s="135">
        <v>150.0</v>
      </c>
      <c r="L1279" s="135">
        <v>150.0</v>
      </c>
      <c r="M1279" s="143">
        <v>42983.0</v>
      </c>
    </row>
    <row r="1280">
      <c r="A1280" s="135">
        <v>1278.0</v>
      </c>
      <c r="B1280" s="135" t="s">
        <v>11834</v>
      </c>
      <c r="C1280" s="135" t="s">
        <v>4362</v>
      </c>
      <c r="D1280" s="135">
        <v>0.0</v>
      </c>
      <c r="E1280" s="135">
        <v>20.0</v>
      </c>
      <c r="H1280" s="135" t="s">
        <v>5519</v>
      </c>
      <c r="I1280" s="142">
        <v>45402.69131944444</v>
      </c>
      <c r="J1280" s="135" t="s">
        <v>4880</v>
      </c>
      <c r="K1280" s="135">
        <v>40.0</v>
      </c>
      <c r="L1280" s="135">
        <v>300.0</v>
      </c>
      <c r="M1280" s="143">
        <v>42332.0</v>
      </c>
    </row>
    <row r="1281">
      <c r="A1281" s="135">
        <v>1279.0</v>
      </c>
      <c r="B1281" s="135" t="s">
        <v>11839</v>
      </c>
      <c r="C1281" s="135" t="s">
        <v>4362</v>
      </c>
      <c r="D1281" s="135">
        <v>0.0</v>
      </c>
      <c r="E1281" s="135">
        <v>20.0</v>
      </c>
      <c r="H1281" s="135" t="s">
        <v>4829</v>
      </c>
      <c r="I1281" s="142">
        <v>45416.08247685185</v>
      </c>
      <c r="J1281" s="135" t="s">
        <v>10103</v>
      </c>
      <c r="K1281" s="135">
        <v>60.0</v>
      </c>
      <c r="L1281" s="135">
        <v>250.0</v>
      </c>
      <c r="M1281" s="143">
        <v>42350.0</v>
      </c>
    </row>
    <row r="1282">
      <c r="A1282" s="135">
        <v>1280.0</v>
      </c>
      <c r="B1282" s="135" t="s">
        <v>11844</v>
      </c>
      <c r="C1282" s="135" t="s">
        <v>4362</v>
      </c>
      <c r="E1282" s="135">
        <v>20.0</v>
      </c>
      <c r="K1282" s="135">
        <v>90.0</v>
      </c>
      <c r="M1282" s="143">
        <v>43666.0</v>
      </c>
    </row>
    <row r="1283">
      <c r="A1283" s="135">
        <v>1281.0</v>
      </c>
      <c r="B1283" s="135" t="s">
        <v>11848</v>
      </c>
      <c r="C1283" s="135" t="s">
        <v>4362</v>
      </c>
      <c r="D1283" s="135">
        <v>0.0</v>
      </c>
      <c r="E1283" s="135">
        <v>20.0</v>
      </c>
      <c r="H1283" s="135" t="s">
        <v>5338</v>
      </c>
      <c r="I1283" s="142">
        <v>45410.72258101852</v>
      </c>
      <c r="J1283" s="135" t="s">
        <v>4373</v>
      </c>
      <c r="K1283" s="135">
        <v>30.0</v>
      </c>
      <c r="L1283" s="135">
        <v>450.0</v>
      </c>
      <c r="M1283" s="143">
        <v>42338.0</v>
      </c>
    </row>
    <row r="1284">
      <c r="A1284" s="135">
        <v>1282.0</v>
      </c>
      <c r="B1284" s="135" t="s">
        <v>11853</v>
      </c>
      <c r="C1284" s="135" t="s">
        <v>4362</v>
      </c>
      <c r="D1284" s="135">
        <v>0.0</v>
      </c>
      <c r="E1284" s="135">
        <v>20.0</v>
      </c>
      <c r="H1284" s="135" t="s">
        <v>11853</v>
      </c>
      <c r="I1284" s="142">
        <v>45407.24789351852</v>
      </c>
      <c r="J1284" s="135" t="s">
        <v>5882</v>
      </c>
      <c r="K1284" s="135">
        <v>30.0</v>
      </c>
      <c r="L1284" s="135">
        <v>10.0</v>
      </c>
      <c r="M1284" s="143">
        <v>42711.0</v>
      </c>
    </row>
    <row r="1285">
      <c r="A1285" s="135">
        <v>1283.0</v>
      </c>
      <c r="B1285" s="135" t="s">
        <v>11856</v>
      </c>
      <c r="C1285" s="135" t="s">
        <v>4362</v>
      </c>
      <c r="D1285" s="135">
        <v>0.0</v>
      </c>
      <c r="E1285" s="135">
        <v>20.0</v>
      </c>
      <c r="F1285" s="135">
        <v>0.35</v>
      </c>
      <c r="H1285" s="135" t="s">
        <v>11856</v>
      </c>
      <c r="I1285" s="142">
        <v>45396.79518518518</v>
      </c>
      <c r="J1285" s="135" t="s">
        <v>4395</v>
      </c>
      <c r="K1285" s="135">
        <v>20.0</v>
      </c>
      <c r="L1285" s="135">
        <v>10.0</v>
      </c>
      <c r="M1285" s="143">
        <v>42857.0</v>
      </c>
    </row>
    <row r="1286">
      <c r="A1286" s="135">
        <v>1284.0</v>
      </c>
      <c r="B1286" s="135" t="s">
        <v>11861</v>
      </c>
      <c r="C1286" s="135" t="s">
        <v>4362</v>
      </c>
      <c r="D1286" s="135">
        <v>1.0</v>
      </c>
      <c r="E1286" s="135">
        <v>20.0</v>
      </c>
      <c r="H1286" s="135" t="s">
        <v>4697</v>
      </c>
      <c r="I1286" s="142">
        <v>45414.33052083333</v>
      </c>
      <c r="J1286" s="135" t="s">
        <v>4373</v>
      </c>
      <c r="K1286" s="135">
        <v>60.0</v>
      </c>
      <c r="L1286" s="135">
        <v>1400.0</v>
      </c>
      <c r="M1286" s="143">
        <v>42892.0</v>
      </c>
    </row>
    <row r="1287">
      <c r="A1287" s="135">
        <v>1285.0</v>
      </c>
      <c r="B1287" s="135" t="s">
        <v>11866</v>
      </c>
      <c r="C1287" s="135" t="s">
        <v>4362</v>
      </c>
      <c r="D1287" s="135">
        <v>0.0</v>
      </c>
      <c r="E1287" s="135">
        <v>20.0</v>
      </c>
      <c r="H1287" s="135" t="s">
        <v>11866</v>
      </c>
      <c r="I1287" s="142">
        <v>45415.396261574075</v>
      </c>
      <c r="J1287" s="135" t="s">
        <v>4373</v>
      </c>
      <c r="K1287" s="135">
        <v>20.0</v>
      </c>
      <c r="L1287" s="135">
        <v>10.0</v>
      </c>
      <c r="M1287" s="143">
        <v>44822.0</v>
      </c>
    </row>
    <row r="1288">
      <c r="A1288" s="135">
        <v>1286.0</v>
      </c>
      <c r="B1288" s="135" t="s">
        <v>11873</v>
      </c>
      <c r="C1288" s="135" t="s">
        <v>4362</v>
      </c>
      <c r="D1288" s="135">
        <v>0.0</v>
      </c>
      <c r="E1288" s="135">
        <v>20.0</v>
      </c>
      <c r="H1288" s="135" t="s">
        <v>11876</v>
      </c>
      <c r="I1288" s="142">
        <v>45401.767060185186</v>
      </c>
      <c r="J1288" s="135" t="s">
        <v>4880</v>
      </c>
      <c r="K1288" s="135">
        <v>20.0</v>
      </c>
      <c r="L1288" s="135">
        <v>60.0</v>
      </c>
      <c r="M1288" s="143">
        <v>42279.0</v>
      </c>
    </row>
    <row r="1289">
      <c r="A1289" s="135">
        <v>1287.0</v>
      </c>
      <c r="B1289" s="135" t="s">
        <v>11879</v>
      </c>
      <c r="C1289" s="135" t="s">
        <v>4362</v>
      </c>
      <c r="D1289" s="135">
        <v>0.0</v>
      </c>
      <c r="E1289" s="135">
        <v>20.0</v>
      </c>
      <c r="H1289" s="135" t="s">
        <v>4829</v>
      </c>
      <c r="I1289" s="142">
        <v>45405.37244212963</v>
      </c>
      <c r="J1289" s="135" t="s">
        <v>4715</v>
      </c>
      <c r="K1289" s="135">
        <v>40.0</v>
      </c>
      <c r="L1289" s="135">
        <v>600.0</v>
      </c>
      <c r="M1289" s="143">
        <v>42304.0</v>
      </c>
    </row>
    <row r="1290">
      <c r="A1290" s="135">
        <v>1288.0</v>
      </c>
      <c r="B1290" s="135" t="s">
        <v>11883</v>
      </c>
      <c r="C1290" s="135" t="s">
        <v>4362</v>
      </c>
      <c r="D1290" s="135">
        <v>3.0</v>
      </c>
      <c r="E1290" s="135">
        <v>20.0</v>
      </c>
      <c r="H1290" s="135" t="s">
        <v>4664</v>
      </c>
      <c r="I1290" s="142">
        <v>45417.00383101852</v>
      </c>
      <c r="J1290" s="135" t="s">
        <v>2100</v>
      </c>
      <c r="K1290" s="135">
        <v>30.0</v>
      </c>
      <c r="L1290" s="135">
        <v>8700.0</v>
      </c>
      <c r="M1290" s="143">
        <v>45349.0</v>
      </c>
    </row>
    <row r="1291">
      <c r="A1291" s="135">
        <v>1289.0</v>
      </c>
      <c r="B1291" s="135" t="s">
        <v>11887</v>
      </c>
      <c r="C1291" s="135" t="s">
        <v>4362</v>
      </c>
      <c r="D1291" s="135">
        <v>10.0</v>
      </c>
      <c r="E1291" s="135">
        <v>20.0</v>
      </c>
      <c r="H1291" s="135" t="s">
        <v>4664</v>
      </c>
      <c r="I1291" s="142">
        <v>45412.51148148148</v>
      </c>
      <c r="J1291" s="135" t="s">
        <v>4674</v>
      </c>
      <c r="K1291" s="135">
        <v>50.0</v>
      </c>
      <c r="L1291" s="135">
        <v>8800.0</v>
      </c>
      <c r="M1291" s="143">
        <v>42320.0</v>
      </c>
    </row>
    <row r="1292">
      <c r="A1292" s="135">
        <v>1290.0</v>
      </c>
      <c r="B1292" s="135" t="s">
        <v>11892</v>
      </c>
      <c r="C1292" s="135" t="s">
        <v>4362</v>
      </c>
      <c r="D1292" s="135">
        <v>1.0</v>
      </c>
      <c r="E1292" s="135">
        <v>20.0</v>
      </c>
      <c r="H1292" s="135" t="s">
        <v>11892</v>
      </c>
      <c r="I1292" s="142">
        <v>45404.309432870374</v>
      </c>
      <c r="J1292" s="135" t="s">
        <v>6227</v>
      </c>
      <c r="K1292" s="135">
        <v>500.0</v>
      </c>
      <c r="L1292" s="135">
        <v>10.0</v>
      </c>
      <c r="M1292" s="143">
        <v>44473.0</v>
      </c>
    </row>
    <row r="1293">
      <c r="A1293" s="135">
        <v>1291.0</v>
      </c>
      <c r="B1293" s="135" t="s">
        <v>11896</v>
      </c>
      <c r="C1293" s="135" t="s">
        <v>4362</v>
      </c>
      <c r="D1293" s="135">
        <v>0.0</v>
      </c>
      <c r="E1293" s="135">
        <v>20.0</v>
      </c>
      <c r="H1293" s="135" t="s">
        <v>5229</v>
      </c>
      <c r="I1293" s="142">
        <v>45404.48631944445</v>
      </c>
      <c r="J1293" s="135" t="s">
        <v>4853</v>
      </c>
      <c r="K1293" s="135">
        <v>30.0</v>
      </c>
      <c r="L1293" s="135">
        <v>50.0</v>
      </c>
      <c r="M1293" s="143">
        <v>42395.0</v>
      </c>
    </row>
    <row r="1294">
      <c r="A1294" s="135">
        <v>1292.0</v>
      </c>
      <c r="B1294" s="135" t="s">
        <v>11902</v>
      </c>
      <c r="C1294" s="135" t="s">
        <v>4362</v>
      </c>
      <c r="D1294" s="135">
        <v>0.0</v>
      </c>
      <c r="E1294" s="135">
        <v>20.0</v>
      </c>
      <c r="H1294" s="135" t="s">
        <v>4829</v>
      </c>
      <c r="I1294" s="142">
        <v>45415.997777777775</v>
      </c>
      <c r="J1294" s="135" t="s">
        <v>5002</v>
      </c>
      <c r="K1294" s="135">
        <v>90.0</v>
      </c>
      <c r="L1294" s="135">
        <v>500.0</v>
      </c>
      <c r="M1294" s="143">
        <v>42888.0</v>
      </c>
    </row>
    <row r="1295">
      <c r="A1295" s="135">
        <v>1293.0</v>
      </c>
      <c r="B1295" s="135" t="s">
        <v>11905</v>
      </c>
      <c r="C1295" s="135" t="s">
        <v>4362</v>
      </c>
      <c r="D1295" s="135">
        <v>0.0</v>
      </c>
      <c r="E1295" s="135">
        <v>20.0</v>
      </c>
      <c r="H1295" s="135" t="s">
        <v>5142</v>
      </c>
      <c r="I1295" s="142">
        <v>45418.37662037037</v>
      </c>
      <c r="J1295" s="135" t="s">
        <v>5002</v>
      </c>
      <c r="K1295" s="135">
        <v>40.0</v>
      </c>
      <c r="L1295" s="135">
        <v>1000.0</v>
      </c>
      <c r="M1295" s="143">
        <v>44830.0</v>
      </c>
    </row>
    <row r="1296">
      <c r="A1296" s="135">
        <v>1294.0</v>
      </c>
      <c r="B1296" s="135" t="s">
        <v>11910</v>
      </c>
      <c r="C1296" s="135" t="s">
        <v>4362</v>
      </c>
      <c r="D1296" s="135">
        <v>0.0</v>
      </c>
      <c r="E1296" s="135">
        <v>20.0</v>
      </c>
      <c r="F1296" s="135">
        <v>0.0</v>
      </c>
      <c r="H1296" s="135" t="s">
        <v>11911</v>
      </c>
      <c r="I1296" s="142">
        <v>45369.18792824074</v>
      </c>
      <c r="J1296" s="135" t="s">
        <v>9740</v>
      </c>
      <c r="K1296" s="135">
        <v>30.0</v>
      </c>
      <c r="L1296" s="135">
        <v>10.0</v>
      </c>
    </row>
    <row r="1297">
      <c r="A1297" s="135">
        <v>1295.0</v>
      </c>
      <c r="B1297" s="135" t="s">
        <v>11912</v>
      </c>
      <c r="C1297" s="135" t="s">
        <v>4362</v>
      </c>
      <c r="D1297" s="135">
        <v>0.0</v>
      </c>
      <c r="E1297" s="135">
        <v>20.0</v>
      </c>
      <c r="F1297" s="135">
        <v>0.0</v>
      </c>
      <c r="H1297" s="135" t="s">
        <v>11912</v>
      </c>
      <c r="I1297" s="142">
        <v>45356.88081018518</v>
      </c>
      <c r="J1297" s="135" t="s">
        <v>4373</v>
      </c>
      <c r="K1297" s="135">
        <v>20.0</v>
      </c>
      <c r="L1297" s="135">
        <v>10.0</v>
      </c>
      <c r="M1297" s="143">
        <v>43678.0</v>
      </c>
    </row>
    <row r="1298">
      <c r="A1298" s="135">
        <v>1296.0</v>
      </c>
      <c r="B1298" s="135" t="s">
        <v>11918</v>
      </c>
      <c r="C1298" s="135" t="s">
        <v>4362</v>
      </c>
      <c r="E1298" s="135">
        <v>20.0</v>
      </c>
      <c r="K1298" s="135">
        <v>20.0</v>
      </c>
      <c r="M1298" s="143">
        <v>42273.0</v>
      </c>
    </row>
    <row r="1299">
      <c r="A1299" s="135">
        <v>1297.0</v>
      </c>
      <c r="B1299" s="135" t="s">
        <v>11921</v>
      </c>
      <c r="C1299" s="135" t="s">
        <v>4362</v>
      </c>
      <c r="D1299" s="135">
        <v>0.0</v>
      </c>
      <c r="E1299" s="135">
        <v>20.0</v>
      </c>
      <c r="F1299" s="135">
        <v>0.2</v>
      </c>
      <c r="H1299" s="135" t="s">
        <v>11136</v>
      </c>
      <c r="I1299" s="142">
        <v>45404.36361111111</v>
      </c>
      <c r="J1299" s="135" t="s">
        <v>5920</v>
      </c>
      <c r="K1299" s="135">
        <v>20.0</v>
      </c>
      <c r="L1299" s="135">
        <v>10.0</v>
      </c>
      <c r="M1299" s="143">
        <v>42505.0</v>
      </c>
    </row>
    <row r="1300">
      <c r="A1300" s="135">
        <v>1298.0</v>
      </c>
      <c r="B1300" s="135" t="s">
        <v>11925</v>
      </c>
      <c r="C1300" s="135" t="s">
        <v>4362</v>
      </c>
      <c r="D1300" s="135">
        <v>0.0</v>
      </c>
      <c r="E1300" s="135">
        <v>20.0</v>
      </c>
      <c r="F1300" s="135">
        <v>0.4</v>
      </c>
      <c r="H1300" s="135" t="s">
        <v>7102</v>
      </c>
      <c r="I1300" s="142">
        <v>45413.86200231482</v>
      </c>
      <c r="J1300" s="135" t="s">
        <v>4795</v>
      </c>
      <c r="K1300" s="135">
        <v>40.0</v>
      </c>
      <c r="L1300" s="135">
        <v>20.0</v>
      </c>
      <c r="M1300" s="143">
        <v>44803.0</v>
      </c>
    </row>
    <row r="1301">
      <c r="A1301" s="135">
        <v>1299.0</v>
      </c>
      <c r="B1301" s="135" t="s">
        <v>11928</v>
      </c>
      <c r="C1301" s="135" t="s">
        <v>4362</v>
      </c>
      <c r="D1301" s="135">
        <v>0.0</v>
      </c>
      <c r="E1301" s="135">
        <v>20.0</v>
      </c>
      <c r="H1301" s="135" t="s">
        <v>7291</v>
      </c>
      <c r="I1301" s="142">
        <v>45403.302083333336</v>
      </c>
      <c r="J1301" s="135" t="s">
        <v>4373</v>
      </c>
      <c r="K1301" s="135">
        <v>30.0</v>
      </c>
      <c r="L1301" s="135">
        <v>70.0</v>
      </c>
      <c r="M1301" s="143">
        <v>43079.0</v>
      </c>
    </row>
    <row r="1302">
      <c r="A1302" s="135">
        <v>1300.0</v>
      </c>
      <c r="B1302" s="135" t="s">
        <v>11933</v>
      </c>
      <c r="C1302" s="135" t="s">
        <v>4362</v>
      </c>
      <c r="D1302" s="135">
        <v>1.0</v>
      </c>
      <c r="E1302" s="135">
        <v>20.0</v>
      </c>
      <c r="H1302" s="135" t="s">
        <v>4664</v>
      </c>
      <c r="I1302" s="142">
        <v>45415.135358796295</v>
      </c>
      <c r="J1302" s="135" t="s">
        <v>5002</v>
      </c>
      <c r="K1302" s="135">
        <v>40.0</v>
      </c>
      <c r="L1302" s="135">
        <v>8700.0</v>
      </c>
      <c r="M1302" s="143">
        <v>44752.0</v>
      </c>
    </row>
    <row r="1303">
      <c r="A1303" s="135">
        <v>1301.0</v>
      </c>
      <c r="B1303" s="135" t="s">
        <v>11939</v>
      </c>
      <c r="C1303" s="135" t="s">
        <v>4362</v>
      </c>
      <c r="D1303" s="135">
        <v>1.0</v>
      </c>
      <c r="E1303" s="135">
        <v>20.0</v>
      </c>
      <c r="F1303" s="135">
        <v>1.1</v>
      </c>
      <c r="H1303" s="135" t="s">
        <v>4444</v>
      </c>
      <c r="I1303" s="142">
        <v>45361.726585648146</v>
      </c>
      <c r="J1303" s="135" t="s">
        <v>4401</v>
      </c>
      <c r="K1303" s="135">
        <v>20.0</v>
      </c>
      <c r="L1303" s="135">
        <v>450.0</v>
      </c>
      <c r="M1303" s="143">
        <v>42675.0</v>
      </c>
    </row>
    <row r="1304">
      <c r="A1304" s="135">
        <v>1302.0</v>
      </c>
      <c r="B1304" s="135" t="s">
        <v>11945</v>
      </c>
      <c r="C1304" s="135" t="s">
        <v>4362</v>
      </c>
      <c r="D1304" s="135">
        <v>0.0</v>
      </c>
      <c r="E1304" s="135">
        <v>20.0</v>
      </c>
      <c r="F1304" s="135">
        <v>0.0</v>
      </c>
      <c r="H1304" s="135" t="s">
        <v>11948</v>
      </c>
      <c r="I1304" s="142">
        <v>45364.015069444446</v>
      </c>
      <c r="J1304" s="135" t="s">
        <v>4373</v>
      </c>
      <c r="K1304" s="135">
        <v>20.0</v>
      </c>
      <c r="L1304" s="135">
        <v>100.0</v>
      </c>
    </row>
    <row r="1305">
      <c r="A1305" s="135">
        <v>1303.0</v>
      </c>
      <c r="B1305" s="135" t="s">
        <v>11952</v>
      </c>
      <c r="C1305" s="135" t="s">
        <v>4362</v>
      </c>
      <c r="D1305" s="135">
        <v>1.0</v>
      </c>
      <c r="E1305" s="135">
        <v>20.0</v>
      </c>
      <c r="F1305" s="135">
        <v>0.0</v>
      </c>
      <c r="H1305" s="135" t="s">
        <v>11954</v>
      </c>
      <c r="I1305" s="142">
        <v>45366.00226851852</v>
      </c>
      <c r="J1305" s="135" t="s">
        <v>4373</v>
      </c>
      <c r="K1305" s="135">
        <v>20.0</v>
      </c>
      <c r="L1305" s="135">
        <v>70.0</v>
      </c>
      <c r="M1305" s="143">
        <v>42278.0</v>
      </c>
    </row>
    <row r="1306">
      <c r="A1306" s="135">
        <v>1304.0</v>
      </c>
      <c r="B1306" s="135" t="s">
        <v>11956</v>
      </c>
      <c r="C1306" s="135" t="s">
        <v>4362</v>
      </c>
      <c r="E1306" s="135">
        <v>20.0</v>
      </c>
      <c r="K1306" s="135">
        <v>30.0</v>
      </c>
      <c r="M1306" s="143">
        <v>42312.0</v>
      </c>
    </row>
    <row r="1307">
      <c r="A1307" s="135">
        <v>1305.0</v>
      </c>
      <c r="B1307" s="135" t="s">
        <v>11959</v>
      </c>
      <c r="C1307" s="135" t="s">
        <v>4362</v>
      </c>
      <c r="D1307" s="135">
        <v>0.0</v>
      </c>
      <c r="E1307" s="135">
        <v>20.0</v>
      </c>
      <c r="H1307" s="135" t="s">
        <v>11959</v>
      </c>
      <c r="I1307" s="142">
        <v>45407.039675925924</v>
      </c>
      <c r="J1307" s="135" t="s">
        <v>4880</v>
      </c>
      <c r="K1307" s="135">
        <v>30.0</v>
      </c>
      <c r="L1307" s="135">
        <v>10.0</v>
      </c>
      <c r="M1307" s="143">
        <v>44998.0</v>
      </c>
    </row>
    <row r="1308">
      <c r="A1308" s="135">
        <v>1306.0</v>
      </c>
      <c r="B1308" s="135" t="s">
        <v>11966</v>
      </c>
      <c r="C1308" s="135" t="s">
        <v>4362</v>
      </c>
      <c r="D1308" s="135">
        <v>0.0</v>
      </c>
      <c r="E1308" s="135">
        <v>20.0</v>
      </c>
      <c r="F1308" s="135">
        <v>0.0</v>
      </c>
      <c r="H1308" s="135" t="s">
        <v>11966</v>
      </c>
      <c r="I1308" s="142">
        <v>45359.71974537037</v>
      </c>
      <c r="K1308" s="135">
        <v>20.0</v>
      </c>
      <c r="L1308" s="135">
        <v>0.0</v>
      </c>
    </row>
    <row r="1309">
      <c r="A1309" s="135">
        <v>1307.0</v>
      </c>
      <c r="B1309" s="135" t="s">
        <v>11971</v>
      </c>
      <c r="C1309" s="135" t="s">
        <v>4362</v>
      </c>
      <c r="E1309" s="135">
        <v>20.0</v>
      </c>
      <c r="K1309" s="135">
        <v>20.0</v>
      </c>
      <c r="M1309" s="143">
        <v>42347.0</v>
      </c>
    </row>
    <row r="1310">
      <c r="A1310" s="135">
        <v>1308.0</v>
      </c>
      <c r="B1310" s="135" t="s">
        <v>11978</v>
      </c>
      <c r="C1310" s="135" t="s">
        <v>4362</v>
      </c>
      <c r="E1310" s="135">
        <v>20.0</v>
      </c>
      <c r="K1310" s="135">
        <v>30.0</v>
      </c>
      <c r="M1310" s="143">
        <v>42853.0</v>
      </c>
    </row>
    <row r="1311">
      <c r="A1311" s="135">
        <v>1309.0</v>
      </c>
      <c r="B1311" s="135" t="s">
        <v>11982</v>
      </c>
      <c r="C1311" s="135" t="s">
        <v>4362</v>
      </c>
      <c r="D1311" s="135">
        <v>1.0</v>
      </c>
      <c r="E1311" s="135">
        <v>20.0</v>
      </c>
      <c r="H1311" s="135" t="s">
        <v>5717</v>
      </c>
      <c r="I1311" s="142">
        <v>45412.849583333336</v>
      </c>
      <c r="J1311" s="135" t="s">
        <v>4373</v>
      </c>
      <c r="K1311" s="135">
        <v>30.0</v>
      </c>
      <c r="L1311" s="135">
        <v>60.0</v>
      </c>
      <c r="M1311" s="143">
        <v>42405.0</v>
      </c>
    </row>
    <row r="1312">
      <c r="A1312" s="135">
        <v>1310.0</v>
      </c>
      <c r="B1312" s="135" t="s">
        <v>11988</v>
      </c>
      <c r="C1312" s="135" t="s">
        <v>4362</v>
      </c>
      <c r="D1312" s="135">
        <v>0.0</v>
      </c>
      <c r="E1312" s="135">
        <v>20.0</v>
      </c>
      <c r="H1312" s="135" t="s">
        <v>11988</v>
      </c>
      <c r="I1312" s="142">
        <v>45411.51802083333</v>
      </c>
      <c r="K1312" s="135">
        <v>30.0</v>
      </c>
      <c r="L1312" s="135">
        <v>0.0</v>
      </c>
      <c r="M1312" s="143">
        <v>42753.0</v>
      </c>
    </row>
    <row r="1313">
      <c r="A1313" s="135">
        <v>1311.0</v>
      </c>
      <c r="B1313" s="135" t="s">
        <v>11993</v>
      </c>
      <c r="C1313" s="135" t="s">
        <v>4362</v>
      </c>
      <c r="D1313" s="135">
        <v>0.0</v>
      </c>
      <c r="E1313" s="135">
        <v>20.0</v>
      </c>
      <c r="H1313" s="135" t="s">
        <v>10863</v>
      </c>
      <c r="I1313" s="142">
        <v>45414.001076388886</v>
      </c>
      <c r="J1313" s="135" t="s">
        <v>5112</v>
      </c>
      <c r="K1313" s="135">
        <v>20.0</v>
      </c>
      <c r="L1313" s="135">
        <v>40.0</v>
      </c>
      <c r="M1313" s="143">
        <v>44765.0</v>
      </c>
    </row>
    <row r="1314">
      <c r="A1314" s="135">
        <v>1312.0</v>
      </c>
      <c r="B1314" s="135" t="s">
        <v>11999</v>
      </c>
      <c r="C1314" s="135" t="s">
        <v>4362</v>
      </c>
      <c r="D1314" s="135">
        <v>2.0</v>
      </c>
      <c r="E1314" s="135">
        <v>20.0</v>
      </c>
      <c r="F1314" s="135">
        <v>0.45</v>
      </c>
      <c r="H1314" s="135" t="s">
        <v>6419</v>
      </c>
      <c r="I1314" s="142">
        <v>45413.98763888889</v>
      </c>
      <c r="J1314" s="135" t="s">
        <v>4445</v>
      </c>
      <c r="K1314" s="135">
        <v>40.0</v>
      </c>
      <c r="L1314" s="135">
        <v>50.0</v>
      </c>
      <c r="M1314" s="143">
        <v>42749.0</v>
      </c>
    </row>
    <row r="1315">
      <c r="A1315" s="135">
        <v>1313.0</v>
      </c>
      <c r="B1315" s="135" t="s">
        <v>12003</v>
      </c>
      <c r="C1315" s="135" t="s">
        <v>4362</v>
      </c>
      <c r="E1315" s="135">
        <v>20.0</v>
      </c>
      <c r="K1315" s="135">
        <v>20.0</v>
      </c>
      <c r="M1315" s="143">
        <v>44886.0</v>
      </c>
    </row>
    <row r="1316">
      <c r="A1316" s="135">
        <v>1314.0</v>
      </c>
      <c r="B1316" s="135" t="s">
        <v>12007</v>
      </c>
      <c r="C1316" s="135" t="s">
        <v>4362</v>
      </c>
      <c r="D1316" s="135">
        <v>0.0</v>
      </c>
      <c r="E1316" s="135">
        <v>20.0</v>
      </c>
      <c r="H1316" s="135" t="s">
        <v>12009</v>
      </c>
      <c r="I1316" s="142">
        <v>45405.97837962963</v>
      </c>
      <c r="J1316" s="135" t="s">
        <v>2362</v>
      </c>
      <c r="K1316" s="135">
        <v>20.0</v>
      </c>
      <c r="L1316" s="135">
        <v>200.0</v>
      </c>
      <c r="M1316" s="143">
        <v>44749.0</v>
      </c>
    </row>
    <row r="1317">
      <c r="A1317" s="135">
        <v>1315.0</v>
      </c>
      <c r="B1317" s="135" t="s">
        <v>12013</v>
      </c>
      <c r="C1317" s="135" t="s">
        <v>4362</v>
      </c>
      <c r="D1317" s="135">
        <v>3.0</v>
      </c>
      <c r="E1317" s="135">
        <v>20.0</v>
      </c>
      <c r="F1317" s="135">
        <v>0.4</v>
      </c>
      <c r="H1317" s="135" t="s">
        <v>8485</v>
      </c>
      <c r="I1317" s="142">
        <v>45401.84883101852</v>
      </c>
      <c r="J1317" s="135" t="s">
        <v>4373</v>
      </c>
      <c r="K1317" s="135">
        <v>60.0</v>
      </c>
      <c r="L1317" s="135">
        <v>70.0</v>
      </c>
      <c r="M1317" s="143">
        <v>42360.0</v>
      </c>
    </row>
    <row r="1318">
      <c r="A1318" s="135">
        <v>1316.0</v>
      </c>
      <c r="B1318" s="135" t="s">
        <v>12018</v>
      </c>
      <c r="C1318" s="135" t="s">
        <v>4362</v>
      </c>
      <c r="D1318" s="135">
        <v>0.0</v>
      </c>
      <c r="E1318" s="135">
        <v>20.0</v>
      </c>
      <c r="H1318" s="135" t="s">
        <v>12018</v>
      </c>
      <c r="I1318" s="142">
        <v>45413.283472222225</v>
      </c>
      <c r="J1318" s="135" t="s">
        <v>4373</v>
      </c>
      <c r="K1318" s="135">
        <v>50.0</v>
      </c>
      <c r="L1318" s="135">
        <v>0.0</v>
      </c>
      <c r="M1318" s="143">
        <v>42415.0</v>
      </c>
    </row>
    <row r="1319">
      <c r="A1319" s="135">
        <v>1317.0</v>
      </c>
      <c r="B1319" s="135" t="s">
        <v>12023</v>
      </c>
      <c r="C1319" s="135" t="s">
        <v>4362</v>
      </c>
      <c r="D1319" s="135">
        <v>0.0</v>
      </c>
      <c r="E1319" s="135">
        <v>20.0</v>
      </c>
      <c r="H1319" s="135" t="s">
        <v>5519</v>
      </c>
      <c r="I1319" s="142">
        <v>45410.78467592593</v>
      </c>
      <c r="J1319" s="135" t="s">
        <v>4880</v>
      </c>
      <c r="K1319" s="135">
        <v>30.0</v>
      </c>
      <c r="L1319" s="135">
        <v>300.0</v>
      </c>
      <c r="M1319" s="143">
        <v>42291.0</v>
      </c>
    </row>
    <row r="1320">
      <c r="A1320" s="135">
        <v>1318.0</v>
      </c>
      <c r="B1320" s="135" t="s">
        <v>12032</v>
      </c>
      <c r="C1320" s="135" t="s">
        <v>4362</v>
      </c>
      <c r="D1320" s="135">
        <v>0.0</v>
      </c>
      <c r="E1320" s="135">
        <v>20.0</v>
      </c>
      <c r="H1320" s="135" t="s">
        <v>6949</v>
      </c>
      <c r="I1320" s="142">
        <v>45409.31400462963</v>
      </c>
      <c r="J1320" s="135" t="s">
        <v>5072</v>
      </c>
      <c r="K1320" s="135">
        <v>50.0</v>
      </c>
      <c r="L1320" s="135">
        <v>10.0</v>
      </c>
      <c r="M1320" s="143">
        <v>45058.0</v>
      </c>
    </row>
    <row r="1321">
      <c r="A1321" s="135">
        <v>1319.0</v>
      </c>
      <c r="B1321" s="135" t="s">
        <v>12035</v>
      </c>
      <c r="C1321" s="135" t="s">
        <v>4362</v>
      </c>
      <c r="D1321" s="135">
        <v>0.0</v>
      </c>
      <c r="E1321" s="135">
        <v>20.0</v>
      </c>
      <c r="H1321" s="135" t="s">
        <v>12038</v>
      </c>
      <c r="I1321" s="142">
        <v>45412.9696412037</v>
      </c>
      <c r="J1321" s="135" t="s">
        <v>4373</v>
      </c>
      <c r="K1321" s="135">
        <v>30.0</v>
      </c>
      <c r="L1321" s="135">
        <v>40.0</v>
      </c>
      <c r="M1321" s="143">
        <v>43497.0</v>
      </c>
    </row>
    <row r="1322">
      <c r="A1322" s="135">
        <v>1320.0</v>
      </c>
      <c r="B1322" s="135" t="s">
        <v>12042</v>
      </c>
      <c r="C1322" s="135" t="s">
        <v>4362</v>
      </c>
      <c r="D1322" s="135">
        <v>0.0</v>
      </c>
      <c r="E1322" s="135">
        <v>20.0</v>
      </c>
      <c r="H1322" s="135" t="s">
        <v>7291</v>
      </c>
      <c r="I1322" s="142">
        <v>45414.84476851852</v>
      </c>
      <c r="J1322" s="135" t="s">
        <v>9759</v>
      </c>
      <c r="K1322" s="135">
        <v>30.0</v>
      </c>
      <c r="L1322" s="135">
        <v>80.0</v>
      </c>
      <c r="M1322" s="143">
        <v>42375.0</v>
      </c>
    </row>
    <row r="1323">
      <c r="A1323" s="135">
        <v>1321.0</v>
      </c>
      <c r="B1323" s="135" t="s">
        <v>12048</v>
      </c>
      <c r="C1323" s="135" t="s">
        <v>4362</v>
      </c>
      <c r="D1323" s="135">
        <v>4.0</v>
      </c>
      <c r="E1323" s="135">
        <v>20.0</v>
      </c>
      <c r="H1323" s="135" t="s">
        <v>5173</v>
      </c>
      <c r="I1323" s="142">
        <v>45416.63972222222</v>
      </c>
      <c r="J1323" s="135" t="s">
        <v>5002</v>
      </c>
      <c r="K1323" s="135">
        <v>30.0</v>
      </c>
      <c r="L1323" s="135">
        <v>500.0</v>
      </c>
      <c r="M1323" s="143">
        <v>42723.0</v>
      </c>
    </row>
    <row r="1324">
      <c r="A1324" s="135">
        <v>1322.0</v>
      </c>
      <c r="B1324" s="135" t="s">
        <v>12054</v>
      </c>
      <c r="C1324" s="135" t="s">
        <v>4362</v>
      </c>
      <c r="E1324" s="135">
        <v>20.0</v>
      </c>
      <c r="K1324" s="135">
        <v>20.0</v>
      </c>
      <c r="M1324" s="143">
        <v>45218.0</v>
      </c>
    </row>
    <row r="1325">
      <c r="A1325" s="135">
        <v>1323.0</v>
      </c>
      <c r="B1325" s="135" t="s">
        <v>12058</v>
      </c>
      <c r="C1325" s="135" t="s">
        <v>4362</v>
      </c>
      <c r="E1325" s="135">
        <v>20.0</v>
      </c>
      <c r="K1325" s="135">
        <v>20.0</v>
      </c>
      <c r="M1325" s="143">
        <v>45254.0</v>
      </c>
    </row>
    <row r="1326">
      <c r="A1326" s="135">
        <v>1324.0</v>
      </c>
      <c r="B1326" s="135" t="s">
        <v>12060</v>
      </c>
      <c r="C1326" s="135" t="s">
        <v>4362</v>
      </c>
      <c r="D1326" s="135">
        <v>0.0</v>
      </c>
      <c r="E1326" s="135">
        <v>20.0</v>
      </c>
      <c r="H1326" s="135" t="s">
        <v>12062</v>
      </c>
      <c r="I1326" s="142">
        <v>45404.45039351852</v>
      </c>
      <c r="J1326" s="135" t="s">
        <v>9610</v>
      </c>
      <c r="K1326" s="135">
        <v>20.0</v>
      </c>
      <c r="L1326" s="135">
        <v>0.0</v>
      </c>
      <c r="M1326" s="143">
        <v>44744.0</v>
      </c>
    </row>
    <row r="1327">
      <c r="A1327" s="135">
        <v>1325.0</v>
      </c>
      <c r="B1327" s="135" t="s">
        <v>12066</v>
      </c>
      <c r="C1327" s="135" t="s">
        <v>4362</v>
      </c>
      <c r="D1327" s="135">
        <v>0.0</v>
      </c>
      <c r="E1327" s="135">
        <v>20.0</v>
      </c>
      <c r="H1327" s="135" t="s">
        <v>4829</v>
      </c>
      <c r="I1327" s="142">
        <v>45406.12097222222</v>
      </c>
      <c r="J1327" s="135" t="s">
        <v>4373</v>
      </c>
      <c r="K1327" s="135">
        <v>50.0</v>
      </c>
      <c r="L1327" s="135">
        <v>250.0</v>
      </c>
      <c r="M1327" s="143">
        <v>42291.0</v>
      </c>
    </row>
    <row r="1328">
      <c r="A1328" s="135">
        <v>1326.0</v>
      </c>
      <c r="B1328" s="135" t="s">
        <v>12072</v>
      </c>
      <c r="C1328" s="135" t="s">
        <v>4362</v>
      </c>
      <c r="D1328" s="135">
        <v>0.0</v>
      </c>
      <c r="E1328" s="135">
        <v>20.0</v>
      </c>
      <c r="H1328" s="135" t="s">
        <v>6941</v>
      </c>
      <c r="I1328" s="142">
        <v>45411.58361111111</v>
      </c>
      <c r="J1328" s="135" t="s">
        <v>4373</v>
      </c>
      <c r="K1328" s="135">
        <v>20.0</v>
      </c>
      <c r="L1328" s="135">
        <v>50.0</v>
      </c>
      <c r="M1328" s="143">
        <v>42331.0</v>
      </c>
    </row>
    <row r="1329">
      <c r="A1329" s="135">
        <v>1327.0</v>
      </c>
      <c r="B1329" s="135" t="s">
        <v>12081</v>
      </c>
      <c r="C1329" s="135" t="s">
        <v>4362</v>
      </c>
      <c r="D1329" s="135">
        <v>0.0</v>
      </c>
      <c r="E1329" s="135">
        <v>20.0</v>
      </c>
      <c r="H1329" s="135" t="s">
        <v>4838</v>
      </c>
      <c r="I1329" s="142">
        <v>45407.29048611111</v>
      </c>
      <c r="J1329" s="135" t="s">
        <v>5920</v>
      </c>
      <c r="K1329" s="135">
        <v>20.0</v>
      </c>
      <c r="L1329" s="135">
        <v>250.0</v>
      </c>
      <c r="M1329" s="143">
        <v>42411.0</v>
      </c>
    </row>
    <row r="1330">
      <c r="A1330" s="135">
        <v>1328.0</v>
      </c>
      <c r="B1330" s="135" t="s">
        <v>12087</v>
      </c>
      <c r="C1330" s="135" t="s">
        <v>4362</v>
      </c>
      <c r="D1330" s="135">
        <v>0.0</v>
      </c>
      <c r="E1330" s="135">
        <v>20.0</v>
      </c>
      <c r="H1330" s="135" t="s">
        <v>12090</v>
      </c>
      <c r="I1330" s="142">
        <v>45410.10943287037</v>
      </c>
      <c r="J1330" s="135" t="s">
        <v>4373</v>
      </c>
      <c r="K1330" s="135">
        <v>30.0</v>
      </c>
      <c r="L1330" s="135">
        <v>30.0</v>
      </c>
      <c r="M1330" s="143">
        <v>42290.0</v>
      </c>
    </row>
    <row r="1331">
      <c r="A1331" s="135">
        <v>1329.0</v>
      </c>
      <c r="B1331" s="135" t="s">
        <v>12101</v>
      </c>
      <c r="C1331" s="135" t="s">
        <v>4362</v>
      </c>
      <c r="D1331" s="135">
        <v>2.0</v>
      </c>
      <c r="E1331" s="135">
        <v>20.0</v>
      </c>
      <c r="H1331" s="135" t="s">
        <v>12103</v>
      </c>
      <c r="I1331" s="142">
        <v>45414.96114583333</v>
      </c>
      <c r="J1331" s="135" t="s">
        <v>4715</v>
      </c>
      <c r="K1331" s="135">
        <v>20.0</v>
      </c>
      <c r="L1331" s="135">
        <v>80.0</v>
      </c>
      <c r="M1331" s="143">
        <v>44782.0</v>
      </c>
    </row>
    <row r="1332">
      <c r="A1332" s="135">
        <v>1330.0</v>
      </c>
      <c r="B1332" s="135" t="s">
        <v>12106</v>
      </c>
      <c r="C1332" s="135" t="s">
        <v>4362</v>
      </c>
      <c r="D1332" s="135">
        <v>6.0</v>
      </c>
      <c r="E1332" s="135">
        <v>20.0</v>
      </c>
      <c r="H1332" s="135" t="s">
        <v>4664</v>
      </c>
      <c r="I1332" s="142">
        <v>45407.640127314815</v>
      </c>
      <c r="J1332" s="135" t="s">
        <v>12108</v>
      </c>
      <c r="K1332" s="135">
        <v>40.0</v>
      </c>
      <c r="L1332" s="135">
        <v>7900.0</v>
      </c>
      <c r="M1332" s="143">
        <v>44274.0</v>
      </c>
    </row>
    <row r="1333">
      <c r="A1333" s="135">
        <v>1331.0</v>
      </c>
      <c r="B1333" s="135" t="s">
        <v>12110</v>
      </c>
      <c r="C1333" s="135" t="s">
        <v>4362</v>
      </c>
      <c r="D1333" s="135">
        <v>0.0</v>
      </c>
      <c r="E1333" s="135">
        <v>20.0</v>
      </c>
      <c r="H1333" s="135" t="s">
        <v>12114</v>
      </c>
      <c r="I1333" s="142">
        <v>45407.76951388889</v>
      </c>
      <c r="J1333" s="135" t="s">
        <v>2100</v>
      </c>
      <c r="K1333" s="135">
        <v>100.0</v>
      </c>
      <c r="L1333" s="135">
        <v>50.0</v>
      </c>
      <c r="M1333" s="143">
        <v>44424.0</v>
      </c>
    </row>
    <row r="1334">
      <c r="A1334" s="135">
        <v>1332.0</v>
      </c>
      <c r="B1334" s="135" t="s">
        <v>12118</v>
      </c>
      <c r="C1334" s="135" t="s">
        <v>4362</v>
      </c>
      <c r="D1334" s="135">
        <v>0.0</v>
      </c>
      <c r="E1334" s="135">
        <v>20.0</v>
      </c>
      <c r="H1334" s="135" t="s">
        <v>12121</v>
      </c>
      <c r="I1334" s="142">
        <v>45410.51069444444</v>
      </c>
      <c r="J1334" s="135" t="s">
        <v>4715</v>
      </c>
      <c r="K1334" s="135">
        <v>20.0</v>
      </c>
      <c r="L1334" s="135">
        <v>60.0</v>
      </c>
      <c r="M1334" s="143">
        <v>44762.0</v>
      </c>
    </row>
    <row r="1335">
      <c r="A1335" s="135">
        <v>1333.0</v>
      </c>
      <c r="B1335" s="135" t="s">
        <v>12127</v>
      </c>
      <c r="C1335" s="135" t="s">
        <v>4362</v>
      </c>
      <c r="D1335" s="135">
        <v>0.0</v>
      </c>
      <c r="E1335" s="135">
        <v>20.0</v>
      </c>
      <c r="H1335" s="135" t="s">
        <v>4786</v>
      </c>
      <c r="I1335" s="142">
        <v>45414.916875</v>
      </c>
      <c r="J1335" s="135" t="s">
        <v>4373</v>
      </c>
      <c r="K1335" s="135">
        <v>30.0</v>
      </c>
      <c r="L1335" s="135">
        <v>100.0</v>
      </c>
      <c r="M1335" s="143">
        <v>42311.0</v>
      </c>
    </row>
    <row r="1336">
      <c r="A1336" s="135">
        <v>1334.0</v>
      </c>
      <c r="B1336" s="135" t="s">
        <v>12130</v>
      </c>
      <c r="C1336" s="135" t="s">
        <v>4362</v>
      </c>
      <c r="D1336" s="135">
        <v>1.0</v>
      </c>
      <c r="E1336" s="135">
        <v>20.0</v>
      </c>
      <c r="H1336" s="135" t="s">
        <v>12134</v>
      </c>
      <c r="I1336" s="142">
        <v>45413.60369212963</v>
      </c>
      <c r="J1336" s="135" t="s">
        <v>4373</v>
      </c>
      <c r="K1336" s="135">
        <v>30.0</v>
      </c>
      <c r="L1336" s="135">
        <v>40.0</v>
      </c>
      <c r="M1336" s="143">
        <v>43213.0</v>
      </c>
    </row>
    <row r="1337">
      <c r="A1337" s="135">
        <v>1335.0</v>
      </c>
      <c r="B1337" s="135" t="s">
        <v>12138</v>
      </c>
      <c r="C1337" s="135" t="s">
        <v>4362</v>
      </c>
      <c r="D1337" s="135">
        <v>0.0</v>
      </c>
      <c r="E1337" s="135">
        <v>20.0</v>
      </c>
      <c r="H1337" s="135" t="s">
        <v>12138</v>
      </c>
      <c r="I1337" s="142">
        <v>45416.91909722222</v>
      </c>
      <c r="J1337" s="135" t="s">
        <v>4373</v>
      </c>
      <c r="K1337" s="135">
        <v>30.0</v>
      </c>
      <c r="L1337" s="135">
        <v>10.0</v>
      </c>
      <c r="M1337" s="143">
        <v>42739.0</v>
      </c>
    </row>
    <row r="1338">
      <c r="A1338" s="135">
        <v>1336.0</v>
      </c>
      <c r="B1338" s="135" t="s">
        <v>12143</v>
      </c>
      <c r="C1338" s="135" t="s">
        <v>4362</v>
      </c>
      <c r="D1338" s="135">
        <v>0.0</v>
      </c>
      <c r="E1338" s="135">
        <v>20.0</v>
      </c>
      <c r="H1338" s="135" t="s">
        <v>12144</v>
      </c>
      <c r="I1338" s="142">
        <v>45417.03109953704</v>
      </c>
      <c r="J1338" s="135" t="s">
        <v>4880</v>
      </c>
      <c r="K1338" s="135">
        <v>40.0</v>
      </c>
      <c r="L1338" s="135">
        <v>10.0</v>
      </c>
      <c r="M1338" s="143">
        <v>42345.0</v>
      </c>
    </row>
    <row r="1339">
      <c r="A1339" s="135">
        <v>1337.0</v>
      </c>
      <c r="B1339" s="135" t="s">
        <v>12147</v>
      </c>
      <c r="C1339" s="135" t="s">
        <v>4362</v>
      </c>
      <c r="E1339" s="135">
        <v>20.0</v>
      </c>
      <c r="K1339" s="135">
        <v>30.0</v>
      </c>
      <c r="M1339" s="143">
        <v>45017.0</v>
      </c>
    </row>
    <row r="1340">
      <c r="A1340" s="135">
        <v>1338.0</v>
      </c>
      <c r="B1340" s="135" t="s">
        <v>12150</v>
      </c>
      <c r="C1340" s="135" t="s">
        <v>4362</v>
      </c>
      <c r="E1340" s="135">
        <v>20.0</v>
      </c>
      <c r="K1340" s="135">
        <v>20.0</v>
      </c>
      <c r="M1340" s="143">
        <v>42342.0</v>
      </c>
    </row>
    <row r="1341">
      <c r="A1341" s="135">
        <v>1339.0</v>
      </c>
      <c r="B1341" s="135" t="s">
        <v>12152</v>
      </c>
      <c r="C1341" s="135" t="s">
        <v>4362</v>
      </c>
      <c r="D1341" s="135">
        <v>0.0</v>
      </c>
      <c r="E1341" s="135">
        <v>20.0</v>
      </c>
      <c r="H1341" s="135" t="s">
        <v>4391</v>
      </c>
      <c r="I1341" s="142">
        <v>45405.77260416667</v>
      </c>
      <c r="J1341" s="135" t="s">
        <v>5123</v>
      </c>
      <c r="K1341" s="135">
        <v>70.0</v>
      </c>
      <c r="L1341" s="135">
        <v>150.0</v>
      </c>
      <c r="M1341" s="143">
        <v>42953.0</v>
      </c>
    </row>
    <row r="1342">
      <c r="A1342" s="135">
        <v>1340.0</v>
      </c>
      <c r="B1342" s="135" t="s">
        <v>12156</v>
      </c>
      <c r="C1342" s="135" t="s">
        <v>4362</v>
      </c>
      <c r="D1342" s="135">
        <v>0.0</v>
      </c>
      <c r="E1342" s="135">
        <v>20.0</v>
      </c>
      <c r="H1342" s="135" t="s">
        <v>12158</v>
      </c>
      <c r="I1342" s="142">
        <v>45408.16349537037</v>
      </c>
      <c r="J1342" s="135" t="s">
        <v>4373</v>
      </c>
      <c r="K1342" s="135">
        <v>20.0</v>
      </c>
      <c r="L1342" s="135">
        <v>60.0</v>
      </c>
      <c r="M1342" s="143">
        <v>43290.0</v>
      </c>
    </row>
    <row r="1343">
      <c r="A1343" s="135">
        <v>1341.0</v>
      </c>
      <c r="B1343" s="135" t="s">
        <v>12162</v>
      </c>
      <c r="C1343" s="135" t="s">
        <v>4362</v>
      </c>
      <c r="D1343" s="135">
        <v>0.0</v>
      </c>
      <c r="E1343" s="135">
        <v>20.0</v>
      </c>
      <c r="H1343" s="135" t="s">
        <v>12164</v>
      </c>
      <c r="I1343" s="142">
        <v>45412.24402777778</v>
      </c>
      <c r="J1343" s="135" t="s">
        <v>4373</v>
      </c>
      <c r="K1343" s="135">
        <v>20.0</v>
      </c>
      <c r="L1343" s="135">
        <v>50.0</v>
      </c>
      <c r="M1343" s="143">
        <v>44773.0</v>
      </c>
    </row>
    <row r="1344">
      <c r="A1344" s="135">
        <v>1342.0</v>
      </c>
      <c r="B1344" s="135" t="s">
        <v>12166</v>
      </c>
      <c r="C1344" s="135" t="s">
        <v>4362</v>
      </c>
      <c r="D1344" s="135">
        <v>4.0</v>
      </c>
      <c r="E1344" s="135">
        <v>20.0</v>
      </c>
      <c r="H1344" s="135" t="s">
        <v>5548</v>
      </c>
      <c r="I1344" s="142">
        <v>45410.86137731482</v>
      </c>
      <c r="J1344" s="135" t="s">
        <v>12169</v>
      </c>
      <c r="K1344" s="135">
        <v>40.0</v>
      </c>
      <c r="L1344" s="135">
        <v>600.0</v>
      </c>
      <c r="M1344" s="143">
        <v>42270.0</v>
      </c>
    </row>
    <row r="1345">
      <c r="A1345" s="135">
        <v>1343.0</v>
      </c>
      <c r="B1345" s="135" t="s">
        <v>12173</v>
      </c>
      <c r="C1345" s="135" t="s">
        <v>4362</v>
      </c>
      <c r="D1345" s="135">
        <v>0.0</v>
      </c>
      <c r="E1345" s="135">
        <v>20.0</v>
      </c>
      <c r="H1345" s="135" t="s">
        <v>6154</v>
      </c>
      <c r="I1345" s="142">
        <v>45415.63284722222</v>
      </c>
      <c r="J1345" s="135" t="s">
        <v>4373</v>
      </c>
      <c r="K1345" s="135">
        <v>20.0</v>
      </c>
      <c r="L1345" s="135">
        <v>300.0</v>
      </c>
      <c r="M1345" s="143">
        <v>42286.0</v>
      </c>
    </row>
    <row r="1346">
      <c r="A1346" s="135">
        <v>1344.0</v>
      </c>
      <c r="B1346" s="135" t="s">
        <v>12175</v>
      </c>
      <c r="C1346" s="135" t="s">
        <v>4362</v>
      </c>
      <c r="D1346" s="135">
        <v>1.0</v>
      </c>
      <c r="E1346" s="135">
        <v>20.0</v>
      </c>
      <c r="H1346" s="135" t="s">
        <v>12179</v>
      </c>
      <c r="I1346" s="142">
        <v>45417.2706712963</v>
      </c>
      <c r="J1346" s="135" t="s">
        <v>4373</v>
      </c>
      <c r="K1346" s="135">
        <v>20.0</v>
      </c>
      <c r="L1346" s="135">
        <v>20.0</v>
      </c>
      <c r="M1346" s="143">
        <v>44787.0</v>
      </c>
    </row>
    <row r="1347">
      <c r="A1347" s="135">
        <v>1345.0</v>
      </c>
      <c r="B1347" s="135" t="s">
        <v>12183</v>
      </c>
      <c r="C1347" s="135" t="s">
        <v>4362</v>
      </c>
      <c r="D1347" s="135">
        <v>0.0</v>
      </c>
      <c r="E1347" s="135">
        <v>20.0</v>
      </c>
      <c r="H1347" s="135" t="s">
        <v>5133</v>
      </c>
      <c r="I1347" s="142">
        <v>45418.20675925926</v>
      </c>
      <c r="J1347" s="135" t="s">
        <v>5155</v>
      </c>
      <c r="K1347" s="135">
        <v>20.0</v>
      </c>
      <c r="L1347" s="135">
        <v>900.0</v>
      </c>
      <c r="M1347" s="143">
        <v>44763.0</v>
      </c>
    </row>
    <row r="1348">
      <c r="A1348" s="135">
        <v>1346.0</v>
      </c>
      <c r="B1348" s="135" t="s">
        <v>12189</v>
      </c>
      <c r="C1348" s="135" t="s">
        <v>4362</v>
      </c>
      <c r="E1348" s="135">
        <v>20.0</v>
      </c>
      <c r="K1348" s="135">
        <v>20.0</v>
      </c>
      <c r="M1348" s="143">
        <v>43881.0</v>
      </c>
    </row>
    <row r="1349">
      <c r="A1349" s="135">
        <v>1347.0</v>
      </c>
      <c r="B1349" s="135" t="s">
        <v>12192</v>
      </c>
      <c r="C1349" s="135" t="s">
        <v>4362</v>
      </c>
      <c r="E1349" s="135">
        <v>20.0</v>
      </c>
      <c r="K1349" s="135">
        <v>30.0</v>
      </c>
      <c r="M1349" s="143">
        <v>42254.0</v>
      </c>
    </row>
    <row r="1350">
      <c r="A1350" s="135">
        <v>1348.0</v>
      </c>
      <c r="B1350" s="135" t="s">
        <v>12195</v>
      </c>
      <c r="C1350" s="135" t="s">
        <v>4362</v>
      </c>
      <c r="D1350" s="135">
        <v>0.0</v>
      </c>
      <c r="E1350" s="135">
        <v>20.0</v>
      </c>
      <c r="F1350" s="135">
        <v>0.35</v>
      </c>
      <c r="H1350" s="135" t="s">
        <v>7624</v>
      </c>
      <c r="I1350" s="142">
        <v>45398.091412037036</v>
      </c>
      <c r="J1350" s="135" t="s">
        <v>8243</v>
      </c>
      <c r="K1350" s="135">
        <v>30.0</v>
      </c>
      <c r="L1350" s="135">
        <v>10.0</v>
      </c>
      <c r="M1350" s="143">
        <v>42313.0</v>
      </c>
    </row>
    <row r="1351">
      <c r="A1351" s="135">
        <v>1349.0</v>
      </c>
      <c r="B1351" s="135" t="s">
        <v>12199</v>
      </c>
      <c r="C1351" s="135" t="s">
        <v>4362</v>
      </c>
      <c r="D1351" s="135">
        <v>0.0</v>
      </c>
      <c r="E1351" s="135">
        <v>20.0</v>
      </c>
      <c r="H1351" s="135" t="s">
        <v>6296</v>
      </c>
      <c r="I1351" s="142">
        <v>45404.46891203704</v>
      </c>
      <c r="J1351" s="135" t="s">
        <v>4715</v>
      </c>
      <c r="K1351" s="135">
        <v>30.0</v>
      </c>
      <c r="L1351" s="135">
        <v>100.0</v>
      </c>
      <c r="M1351" s="143">
        <v>42551.0</v>
      </c>
    </row>
    <row r="1352">
      <c r="A1352" s="135">
        <v>1350.0</v>
      </c>
      <c r="B1352" s="135" t="s">
        <v>12205</v>
      </c>
      <c r="C1352" s="135" t="s">
        <v>4362</v>
      </c>
      <c r="D1352" s="135">
        <v>1.0</v>
      </c>
      <c r="E1352" s="135">
        <v>20.0</v>
      </c>
      <c r="H1352" s="135" t="s">
        <v>4394</v>
      </c>
      <c r="I1352" s="142">
        <v>45413.069606481484</v>
      </c>
      <c r="J1352" s="135" t="s">
        <v>9290</v>
      </c>
      <c r="K1352" s="135">
        <v>150.0</v>
      </c>
      <c r="L1352" s="135">
        <v>600.0</v>
      </c>
      <c r="M1352" s="143">
        <v>42383.0</v>
      </c>
    </row>
    <row r="1353">
      <c r="A1353" s="135">
        <v>1351.0</v>
      </c>
      <c r="B1353" s="135" t="s">
        <v>12211</v>
      </c>
      <c r="C1353" s="135" t="s">
        <v>4362</v>
      </c>
      <c r="D1353" s="135">
        <v>0.0</v>
      </c>
      <c r="E1353" s="135">
        <v>20.0</v>
      </c>
      <c r="H1353" s="135" t="s">
        <v>5203</v>
      </c>
      <c r="I1353" s="142">
        <v>45399.029710648145</v>
      </c>
      <c r="J1353" s="135" t="s">
        <v>4373</v>
      </c>
      <c r="K1353" s="135">
        <v>40.0</v>
      </c>
      <c r="L1353" s="135">
        <v>600.0</v>
      </c>
      <c r="M1353" s="143">
        <v>42289.0</v>
      </c>
    </row>
    <row r="1354">
      <c r="A1354" s="135">
        <v>1352.0</v>
      </c>
      <c r="B1354" s="135" t="s">
        <v>12216</v>
      </c>
      <c r="C1354" s="135" t="s">
        <v>4362</v>
      </c>
      <c r="D1354" s="135">
        <v>0.0</v>
      </c>
      <c r="E1354" s="135">
        <v>20.0</v>
      </c>
      <c r="H1354" s="135" t="s">
        <v>6600</v>
      </c>
      <c r="I1354" s="142">
        <v>45402.78340277778</v>
      </c>
      <c r="J1354" s="135" t="s">
        <v>8621</v>
      </c>
      <c r="K1354" s="135">
        <v>100.0</v>
      </c>
      <c r="L1354" s="135">
        <v>10.0</v>
      </c>
      <c r="M1354" s="143">
        <v>42307.0</v>
      </c>
    </row>
    <row r="1355">
      <c r="A1355" s="135">
        <v>1353.0</v>
      </c>
      <c r="B1355" s="135" t="s">
        <v>12221</v>
      </c>
      <c r="C1355" s="135" t="s">
        <v>4362</v>
      </c>
      <c r="D1355" s="135">
        <v>2.0</v>
      </c>
      <c r="E1355" s="135">
        <v>20.0</v>
      </c>
      <c r="H1355" s="135" t="s">
        <v>5166</v>
      </c>
      <c r="I1355" s="142">
        <v>45413.72114583333</v>
      </c>
      <c r="J1355" s="135" t="s">
        <v>4715</v>
      </c>
      <c r="K1355" s="135">
        <v>30.0</v>
      </c>
      <c r="L1355" s="135">
        <v>200.0</v>
      </c>
      <c r="M1355" s="143">
        <v>42283.0</v>
      </c>
    </row>
    <row r="1356">
      <c r="A1356" s="135">
        <v>1354.0</v>
      </c>
      <c r="B1356" s="135" t="s">
        <v>12228</v>
      </c>
      <c r="C1356" s="135" t="s">
        <v>4362</v>
      </c>
      <c r="D1356" s="135">
        <v>0.0</v>
      </c>
      <c r="E1356" s="135">
        <v>20.0</v>
      </c>
      <c r="H1356" s="135" t="s">
        <v>12230</v>
      </c>
      <c r="I1356" s="142">
        <v>45417.49092592593</v>
      </c>
      <c r="J1356" s="135" t="s">
        <v>7006</v>
      </c>
      <c r="K1356" s="135">
        <v>30.0</v>
      </c>
      <c r="L1356" s="135">
        <v>20.0</v>
      </c>
      <c r="M1356" s="143">
        <v>43863.0</v>
      </c>
    </row>
    <row r="1357">
      <c r="A1357" s="135">
        <v>1355.0</v>
      </c>
      <c r="B1357" s="135" t="s">
        <v>12233</v>
      </c>
      <c r="C1357" s="135" t="s">
        <v>4362</v>
      </c>
      <c r="D1357" s="135">
        <v>1.0</v>
      </c>
      <c r="E1357" s="135">
        <v>20.0</v>
      </c>
      <c r="H1357" s="135" t="s">
        <v>12236</v>
      </c>
      <c r="I1357" s="142">
        <v>45417.866793981484</v>
      </c>
      <c r="J1357" s="135" t="s">
        <v>4715</v>
      </c>
      <c r="K1357" s="135">
        <v>20.0</v>
      </c>
      <c r="L1357" s="135">
        <v>90.0</v>
      </c>
      <c r="M1357" s="143">
        <v>44753.0</v>
      </c>
    </row>
    <row r="1358">
      <c r="A1358" s="135">
        <v>1356.0</v>
      </c>
      <c r="B1358" s="135" t="s">
        <v>12241</v>
      </c>
      <c r="C1358" s="135" t="s">
        <v>4362</v>
      </c>
      <c r="D1358" s="135">
        <v>0.0</v>
      </c>
      <c r="E1358" s="135">
        <v>20.0</v>
      </c>
      <c r="H1358" s="135" t="s">
        <v>12243</v>
      </c>
      <c r="I1358" s="142">
        <v>45398.35113425926</v>
      </c>
      <c r="J1358" s="135" t="s">
        <v>4373</v>
      </c>
      <c r="K1358" s="135">
        <v>30.0</v>
      </c>
      <c r="L1358" s="135">
        <v>20.0</v>
      </c>
      <c r="M1358" s="143">
        <v>42264.0</v>
      </c>
    </row>
    <row r="1359">
      <c r="A1359" s="135">
        <v>1357.0</v>
      </c>
      <c r="B1359" s="135" t="s">
        <v>12247</v>
      </c>
      <c r="C1359" s="135" t="s">
        <v>4362</v>
      </c>
      <c r="D1359" s="135">
        <v>13.0</v>
      </c>
      <c r="E1359" s="135">
        <v>20.0</v>
      </c>
      <c r="H1359" s="135" t="s">
        <v>4664</v>
      </c>
      <c r="I1359" s="142">
        <v>45398.862129629626</v>
      </c>
      <c r="J1359" s="135" t="s">
        <v>4373</v>
      </c>
      <c r="K1359" s="135">
        <v>20.0</v>
      </c>
      <c r="L1359" s="135">
        <v>2100.0</v>
      </c>
      <c r="M1359" s="143">
        <v>43883.0</v>
      </c>
    </row>
    <row r="1360">
      <c r="A1360" s="135">
        <v>1358.0</v>
      </c>
      <c r="B1360" s="135" t="s">
        <v>12251</v>
      </c>
      <c r="C1360" s="135" t="s">
        <v>4362</v>
      </c>
      <c r="D1360" s="135">
        <v>0.0</v>
      </c>
      <c r="E1360" s="135">
        <v>20.0</v>
      </c>
      <c r="H1360" s="135" t="s">
        <v>4385</v>
      </c>
      <c r="I1360" s="142">
        <v>45406.18796296296</v>
      </c>
      <c r="J1360" s="135" t="s">
        <v>6227</v>
      </c>
      <c r="K1360" s="135">
        <v>30.0</v>
      </c>
      <c r="L1360" s="135">
        <v>1000.0</v>
      </c>
      <c r="M1360" s="143">
        <v>42281.0</v>
      </c>
    </row>
    <row r="1361">
      <c r="A1361" s="135">
        <v>1359.0</v>
      </c>
      <c r="B1361" s="135" t="s">
        <v>12254</v>
      </c>
      <c r="C1361" s="135" t="s">
        <v>4362</v>
      </c>
      <c r="D1361" s="135">
        <v>0.0</v>
      </c>
      <c r="E1361" s="135">
        <v>20.0</v>
      </c>
      <c r="H1361" s="135" t="s">
        <v>11129</v>
      </c>
      <c r="I1361" s="142">
        <v>45409.6691087963</v>
      </c>
      <c r="J1361" s="135" t="s">
        <v>5135</v>
      </c>
      <c r="K1361" s="135">
        <v>30.0</v>
      </c>
      <c r="L1361" s="135">
        <v>10.0</v>
      </c>
      <c r="M1361" s="143">
        <v>44956.0</v>
      </c>
    </row>
    <row r="1362">
      <c r="A1362" s="135">
        <v>1360.0</v>
      </c>
      <c r="B1362" s="135" t="s">
        <v>12259</v>
      </c>
      <c r="C1362" s="135" t="s">
        <v>4362</v>
      </c>
      <c r="D1362" s="135">
        <v>0.0</v>
      </c>
      <c r="E1362" s="135">
        <v>20.0</v>
      </c>
      <c r="H1362" s="135" t="s">
        <v>5201</v>
      </c>
      <c r="I1362" s="142">
        <v>45415.52371527778</v>
      </c>
      <c r="J1362" s="135" t="s">
        <v>6268</v>
      </c>
      <c r="K1362" s="135">
        <v>80.0</v>
      </c>
      <c r="L1362" s="135">
        <v>150.0</v>
      </c>
      <c r="M1362" s="143">
        <v>44949.0</v>
      </c>
    </row>
    <row r="1363">
      <c r="A1363" s="135">
        <v>1361.0</v>
      </c>
      <c r="B1363" s="135" t="s">
        <v>12261</v>
      </c>
      <c r="C1363" s="135" t="s">
        <v>4362</v>
      </c>
      <c r="D1363" s="135">
        <v>0.0</v>
      </c>
      <c r="E1363" s="135">
        <v>20.0</v>
      </c>
      <c r="H1363" s="135" t="s">
        <v>12261</v>
      </c>
      <c r="I1363" s="142">
        <v>45417.85858796296</v>
      </c>
      <c r="J1363" s="135" t="s">
        <v>5002</v>
      </c>
      <c r="K1363" s="135">
        <v>40.0</v>
      </c>
      <c r="L1363" s="135">
        <v>10.0</v>
      </c>
      <c r="M1363" s="143">
        <v>43904.0</v>
      </c>
    </row>
    <row r="1364">
      <c r="A1364" s="135">
        <v>1362.0</v>
      </c>
      <c r="B1364" s="135" t="s">
        <v>12267</v>
      </c>
      <c r="C1364" s="135" t="s">
        <v>4362</v>
      </c>
      <c r="D1364" s="135">
        <v>0.0</v>
      </c>
      <c r="E1364" s="135">
        <v>20.0</v>
      </c>
      <c r="H1364" s="135" t="s">
        <v>5795</v>
      </c>
      <c r="I1364" s="142">
        <v>45414.43251157407</v>
      </c>
      <c r="J1364" s="135" t="s">
        <v>4715</v>
      </c>
      <c r="K1364" s="135">
        <v>40.0</v>
      </c>
      <c r="L1364" s="135">
        <v>40.0</v>
      </c>
      <c r="M1364" s="143">
        <v>42248.0</v>
      </c>
    </row>
    <row r="1365">
      <c r="A1365" s="135">
        <v>1363.0</v>
      </c>
      <c r="B1365" s="135" t="s">
        <v>12272</v>
      </c>
      <c r="C1365" s="135" t="s">
        <v>4362</v>
      </c>
      <c r="D1365" s="135">
        <v>6.0</v>
      </c>
      <c r="E1365" s="135">
        <v>20.0</v>
      </c>
      <c r="H1365" s="135" t="s">
        <v>4664</v>
      </c>
      <c r="I1365" s="142">
        <v>45406.721608796295</v>
      </c>
      <c r="J1365" s="135" t="s">
        <v>8293</v>
      </c>
      <c r="K1365" s="135">
        <v>60.0</v>
      </c>
      <c r="L1365" s="135">
        <v>3400.0</v>
      </c>
      <c r="M1365" s="143">
        <v>42479.0</v>
      </c>
    </row>
    <row r="1366">
      <c r="A1366" s="135">
        <v>1364.0</v>
      </c>
      <c r="B1366" s="135" t="s">
        <v>12278</v>
      </c>
      <c r="C1366" s="135" t="s">
        <v>4362</v>
      </c>
      <c r="D1366" s="135">
        <v>0.0</v>
      </c>
      <c r="E1366" s="135">
        <v>20.0</v>
      </c>
      <c r="F1366" s="135">
        <v>0.25</v>
      </c>
      <c r="H1366" s="135" t="s">
        <v>6773</v>
      </c>
      <c r="I1366" s="142">
        <v>45398.147314814814</v>
      </c>
      <c r="J1366" s="135" t="s">
        <v>6778</v>
      </c>
      <c r="K1366" s="135">
        <v>30.0</v>
      </c>
      <c r="L1366" s="135">
        <v>40.0</v>
      </c>
      <c r="M1366" s="143">
        <v>42617.0</v>
      </c>
    </row>
    <row r="1367">
      <c r="A1367" s="135">
        <v>1365.0</v>
      </c>
      <c r="B1367" s="135" t="s">
        <v>12285</v>
      </c>
      <c r="C1367" s="135" t="s">
        <v>4362</v>
      </c>
      <c r="D1367" s="135">
        <v>0.0</v>
      </c>
      <c r="E1367" s="135">
        <v>20.0</v>
      </c>
      <c r="H1367" s="135" t="s">
        <v>6314</v>
      </c>
      <c r="I1367" s="142">
        <v>45414.834027777775</v>
      </c>
      <c r="J1367" s="135" t="s">
        <v>4373</v>
      </c>
      <c r="K1367" s="135">
        <v>40.0</v>
      </c>
      <c r="L1367" s="135">
        <v>50.0</v>
      </c>
      <c r="M1367" s="143">
        <v>42975.0</v>
      </c>
    </row>
    <row r="1368">
      <c r="A1368" s="135">
        <v>1366.0</v>
      </c>
      <c r="B1368" s="135" t="s">
        <v>12292</v>
      </c>
      <c r="C1368" s="135" t="s">
        <v>4362</v>
      </c>
      <c r="D1368" s="135">
        <v>0.0</v>
      </c>
      <c r="E1368" s="135">
        <v>20.0</v>
      </c>
      <c r="H1368" s="135" t="s">
        <v>12295</v>
      </c>
      <c r="I1368" s="142">
        <v>45409.983564814815</v>
      </c>
      <c r="J1368" s="135" t="s">
        <v>8181</v>
      </c>
      <c r="K1368" s="135">
        <v>40.0</v>
      </c>
      <c r="L1368" s="135">
        <v>500.0</v>
      </c>
      <c r="M1368" s="143">
        <v>43839.0</v>
      </c>
    </row>
    <row r="1369">
      <c r="A1369" s="135">
        <v>1367.0</v>
      </c>
      <c r="B1369" s="135" t="s">
        <v>12300</v>
      </c>
      <c r="C1369" s="135" t="s">
        <v>4362</v>
      </c>
      <c r="D1369" s="135">
        <v>0.0</v>
      </c>
      <c r="E1369" s="135">
        <v>20.0</v>
      </c>
      <c r="H1369" s="135" t="s">
        <v>7912</v>
      </c>
      <c r="I1369" s="142">
        <v>45414.3046875</v>
      </c>
      <c r="J1369" s="135" t="s">
        <v>4992</v>
      </c>
      <c r="K1369" s="135">
        <v>30.0</v>
      </c>
      <c r="L1369" s="135">
        <v>30.0</v>
      </c>
      <c r="M1369" s="143">
        <v>42268.0</v>
      </c>
    </row>
    <row r="1370">
      <c r="A1370" s="135">
        <v>1368.0</v>
      </c>
      <c r="B1370" s="135" t="s">
        <v>12306</v>
      </c>
      <c r="C1370" s="135" t="s">
        <v>4362</v>
      </c>
      <c r="D1370" s="135">
        <v>3.0</v>
      </c>
      <c r="E1370" s="135">
        <v>20.0</v>
      </c>
      <c r="H1370" s="135" t="s">
        <v>5211</v>
      </c>
      <c r="I1370" s="142">
        <v>45414.58728009259</v>
      </c>
      <c r="J1370" s="135" t="s">
        <v>5002</v>
      </c>
      <c r="K1370" s="135">
        <v>40.0</v>
      </c>
      <c r="L1370" s="135">
        <v>50.0</v>
      </c>
      <c r="M1370" s="143">
        <v>42249.0</v>
      </c>
    </row>
    <row r="1371">
      <c r="A1371" s="135">
        <v>1369.0</v>
      </c>
      <c r="B1371" s="135" t="s">
        <v>12312</v>
      </c>
      <c r="C1371" s="135" t="s">
        <v>4362</v>
      </c>
      <c r="D1371" s="135">
        <v>3.0</v>
      </c>
      <c r="E1371" s="135">
        <v>20.0</v>
      </c>
      <c r="H1371" s="135" t="s">
        <v>9409</v>
      </c>
      <c r="I1371" s="142">
        <v>45416.42288194445</v>
      </c>
      <c r="J1371" s="135" t="s">
        <v>12314</v>
      </c>
      <c r="K1371" s="135">
        <v>20.0</v>
      </c>
      <c r="L1371" s="135">
        <v>20.0</v>
      </c>
      <c r="M1371" s="143">
        <v>42299.0</v>
      </c>
    </row>
    <row r="1372">
      <c r="A1372" s="135">
        <v>1370.0</v>
      </c>
      <c r="B1372" s="135" t="s">
        <v>12316</v>
      </c>
      <c r="C1372" s="135" t="s">
        <v>4362</v>
      </c>
      <c r="D1372" s="135">
        <v>0.0</v>
      </c>
      <c r="E1372" s="135">
        <v>20.0</v>
      </c>
      <c r="H1372" s="135" t="s">
        <v>5643</v>
      </c>
      <c r="I1372" s="142">
        <v>45405.16916666667</v>
      </c>
      <c r="J1372" s="135" t="s">
        <v>4853</v>
      </c>
      <c r="K1372" s="135">
        <v>60.0</v>
      </c>
      <c r="L1372" s="135">
        <v>100.0</v>
      </c>
      <c r="M1372" s="143">
        <v>42438.0</v>
      </c>
    </row>
    <row r="1373">
      <c r="A1373" s="135">
        <v>1371.0</v>
      </c>
      <c r="B1373" s="135" t="s">
        <v>12320</v>
      </c>
      <c r="C1373" s="135" t="s">
        <v>4362</v>
      </c>
      <c r="D1373" s="135">
        <v>0.0</v>
      </c>
      <c r="E1373" s="135">
        <v>20.0</v>
      </c>
      <c r="H1373" s="135" t="s">
        <v>5514</v>
      </c>
      <c r="I1373" s="142">
        <v>45407.09824074074</v>
      </c>
      <c r="J1373" s="135" t="s">
        <v>6696</v>
      </c>
      <c r="K1373" s="135">
        <v>50.0</v>
      </c>
      <c r="L1373" s="135">
        <v>80.0</v>
      </c>
      <c r="M1373" s="143">
        <v>43751.0</v>
      </c>
    </row>
    <row r="1374">
      <c r="A1374" s="135">
        <v>1372.0</v>
      </c>
      <c r="B1374" s="135" t="s">
        <v>12322</v>
      </c>
      <c r="C1374" s="135" t="s">
        <v>4362</v>
      </c>
      <c r="D1374" s="135">
        <v>0.0</v>
      </c>
      <c r="E1374" s="135">
        <v>20.0</v>
      </c>
      <c r="H1374" s="135" t="s">
        <v>12144</v>
      </c>
      <c r="I1374" s="142">
        <v>45407.47895833333</v>
      </c>
      <c r="J1374" s="135" t="s">
        <v>4880</v>
      </c>
      <c r="K1374" s="135">
        <v>40.0</v>
      </c>
      <c r="L1374" s="135">
        <v>10.0</v>
      </c>
      <c r="M1374" s="143">
        <v>42318.0</v>
      </c>
    </row>
    <row r="1375">
      <c r="A1375" s="135">
        <v>1373.0</v>
      </c>
      <c r="B1375" s="135" t="s">
        <v>12327</v>
      </c>
      <c r="C1375" s="135" t="s">
        <v>4362</v>
      </c>
      <c r="E1375" s="135">
        <v>20.0</v>
      </c>
      <c r="K1375" s="135">
        <v>150.0</v>
      </c>
      <c r="M1375" s="143">
        <v>42336.0</v>
      </c>
    </row>
    <row r="1376">
      <c r="A1376" s="135">
        <v>1374.0</v>
      </c>
      <c r="B1376" s="135" t="s">
        <v>12329</v>
      </c>
      <c r="C1376" s="135" t="s">
        <v>4362</v>
      </c>
      <c r="D1376" s="135">
        <v>0.0</v>
      </c>
      <c r="E1376" s="135">
        <v>20.0</v>
      </c>
      <c r="H1376" s="135" t="s">
        <v>4361</v>
      </c>
      <c r="I1376" s="142">
        <v>45406.317557870374</v>
      </c>
      <c r="J1376" s="135" t="s">
        <v>4395</v>
      </c>
      <c r="K1376" s="135">
        <v>70.0</v>
      </c>
      <c r="L1376" s="135">
        <v>1300.0</v>
      </c>
      <c r="M1376" s="143">
        <v>42271.0</v>
      </c>
    </row>
    <row r="1377">
      <c r="A1377" s="135">
        <v>1375.0</v>
      </c>
      <c r="B1377" s="135" t="s">
        <v>12333</v>
      </c>
      <c r="C1377" s="135" t="s">
        <v>4362</v>
      </c>
      <c r="D1377" s="135">
        <v>1.0</v>
      </c>
      <c r="E1377" s="135">
        <v>20.0</v>
      </c>
      <c r="F1377" s="135">
        <v>0.5</v>
      </c>
      <c r="H1377" s="135" t="s">
        <v>4391</v>
      </c>
      <c r="I1377" s="142">
        <v>45404.58341435185</v>
      </c>
      <c r="J1377" s="135" t="s">
        <v>8296</v>
      </c>
      <c r="K1377" s="135">
        <v>40.0</v>
      </c>
      <c r="L1377" s="135">
        <v>150.0</v>
      </c>
      <c r="M1377" s="143">
        <v>42534.0</v>
      </c>
    </row>
    <row r="1378">
      <c r="A1378" s="135">
        <v>1376.0</v>
      </c>
      <c r="B1378" s="135" t="s">
        <v>12337</v>
      </c>
      <c r="C1378" s="135" t="s">
        <v>4362</v>
      </c>
      <c r="D1378" s="135">
        <v>1.0</v>
      </c>
      <c r="E1378" s="135">
        <v>20.0</v>
      </c>
      <c r="H1378" s="135" t="s">
        <v>4361</v>
      </c>
      <c r="I1378" s="142">
        <v>45408.869988425926</v>
      </c>
      <c r="J1378" s="135" t="s">
        <v>4373</v>
      </c>
      <c r="K1378" s="135">
        <v>150.0</v>
      </c>
      <c r="L1378" s="135">
        <v>4600.0</v>
      </c>
      <c r="M1378" s="143">
        <v>44158.0</v>
      </c>
    </row>
    <row r="1379">
      <c r="A1379" s="135">
        <v>1377.0</v>
      </c>
      <c r="B1379" s="135" t="s">
        <v>12340</v>
      </c>
      <c r="C1379" s="135" t="s">
        <v>4362</v>
      </c>
      <c r="D1379" s="135">
        <v>1.0</v>
      </c>
      <c r="E1379" s="135">
        <v>20.0</v>
      </c>
      <c r="H1379" s="135" t="s">
        <v>12343</v>
      </c>
      <c r="I1379" s="142">
        <v>45408.984444444446</v>
      </c>
      <c r="J1379" s="135" t="s">
        <v>9258</v>
      </c>
      <c r="K1379" s="135">
        <v>20.0</v>
      </c>
      <c r="L1379" s="135">
        <v>50.0</v>
      </c>
      <c r="M1379" s="143">
        <v>44753.0</v>
      </c>
    </row>
    <row r="1380">
      <c r="A1380" s="135">
        <v>1378.0</v>
      </c>
      <c r="B1380" s="135" t="s">
        <v>12345</v>
      </c>
      <c r="C1380" s="135" t="s">
        <v>4362</v>
      </c>
      <c r="D1380" s="135">
        <v>6.0</v>
      </c>
      <c r="E1380" s="135">
        <v>20.0</v>
      </c>
      <c r="H1380" s="135" t="s">
        <v>4664</v>
      </c>
      <c r="I1380" s="142">
        <v>45414.792291666665</v>
      </c>
      <c r="J1380" s="135" t="s">
        <v>4674</v>
      </c>
      <c r="K1380" s="135">
        <v>40.0</v>
      </c>
      <c r="L1380" s="135">
        <v>8700.0</v>
      </c>
      <c r="M1380" s="143">
        <v>42262.0</v>
      </c>
    </row>
    <row r="1381">
      <c r="A1381" s="135">
        <v>1379.0</v>
      </c>
      <c r="B1381" s="135" t="s">
        <v>12352</v>
      </c>
      <c r="C1381" s="135" t="s">
        <v>4362</v>
      </c>
      <c r="D1381" s="135">
        <v>0.0</v>
      </c>
      <c r="E1381" s="135">
        <v>20.0</v>
      </c>
      <c r="F1381" s="135">
        <v>0.25</v>
      </c>
      <c r="H1381" s="135" t="s">
        <v>12352</v>
      </c>
      <c r="I1381" s="142">
        <v>45365.284837962965</v>
      </c>
      <c r="J1381" s="135" t="s">
        <v>5751</v>
      </c>
      <c r="K1381" s="135">
        <v>20.0</v>
      </c>
      <c r="L1381" s="135">
        <v>10.0</v>
      </c>
    </row>
    <row r="1382">
      <c r="A1382" s="135">
        <v>1380.0</v>
      </c>
      <c r="B1382" s="135" t="s">
        <v>12356</v>
      </c>
      <c r="C1382" s="135" t="s">
        <v>4362</v>
      </c>
      <c r="E1382" s="135">
        <v>20.0</v>
      </c>
      <c r="K1382" s="135">
        <v>100.0</v>
      </c>
      <c r="M1382" s="143">
        <v>42442.0</v>
      </c>
    </row>
    <row r="1383">
      <c r="A1383" s="135">
        <v>1381.0</v>
      </c>
      <c r="B1383" s="135" t="s">
        <v>12359</v>
      </c>
      <c r="C1383" s="135" t="s">
        <v>4362</v>
      </c>
      <c r="D1383" s="135">
        <v>1.0</v>
      </c>
      <c r="E1383" s="135">
        <v>20.0</v>
      </c>
      <c r="H1383" s="135" t="s">
        <v>5981</v>
      </c>
      <c r="I1383" s="142">
        <v>45399.9287962963</v>
      </c>
      <c r="J1383" s="135" t="s">
        <v>8243</v>
      </c>
      <c r="K1383" s="135">
        <v>50.0</v>
      </c>
      <c r="L1383" s="135">
        <v>40.0</v>
      </c>
      <c r="M1383" s="143">
        <v>42861.0</v>
      </c>
    </row>
    <row r="1384">
      <c r="A1384" s="135">
        <v>1382.0</v>
      </c>
      <c r="B1384" s="135" t="s">
        <v>12364</v>
      </c>
      <c r="C1384" s="135" t="s">
        <v>4362</v>
      </c>
      <c r="D1384" s="135">
        <v>1.0</v>
      </c>
      <c r="E1384" s="135">
        <v>20.0</v>
      </c>
      <c r="H1384" s="135" t="s">
        <v>4829</v>
      </c>
      <c r="I1384" s="142">
        <v>45407.02664351852</v>
      </c>
      <c r="J1384" s="135" t="s">
        <v>4373</v>
      </c>
      <c r="K1384" s="135">
        <v>40.0</v>
      </c>
      <c r="L1384" s="135">
        <v>500.0</v>
      </c>
      <c r="M1384" s="143">
        <v>43784.0</v>
      </c>
    </row>
    <row r="1385">
      <c r="A1385" s="135">
        <v>1383.0</v>
      </c>
      <c r="B1385" s="135" t="s">
        <v>12367</v>
      </c>
      <c r="C1385" s="135" t="s">
        <v>4362</v>
      </c>
      <c r="D1385" s="135">
        <v>0.0</v>
      </c>
      <c r="E1385" s="135">
        <v>20.0</v>
      </c>
      <c r="H1385" s="135" t="s">
        <v>4890</v>
      </c>
      <c r="I1385" s="142">
        <v>45413.18099537037</v>
      </c>
      <c r="J1385" s="135" t="s">
        <v>5135</v>
      </c>
      <c r="K1385" s="135">
        <v>20.0</v>
      </c>
      <c r="L1385" s="135">
        <v>1100.0</v>
      </c>
      <c r="M1385" s="143">
        <v>44787.0</v>
      </c>
    </row>
    <row r="1386">
      <c r="A1386" s="135">
        <v>1384.0</v>
      </c>
      <c r="B1386" s="135" t="s">
        <v>12372</v>
      </c>
      <c r="C1386" s="135" t="s">
        <v>4362</v>
      </c>
      <c r="D1386" s="135">
        <v>1.0</v>
      </c>
      <c r="E1386" s="135">
        <v>20.0</v>
      </c>
      <c r="H1386" s="135" t="s">
        <v>4928</v>
      </c>
      <c r="I1386" s="142">
        <v>45414.74949074074</v>
      </c>
      <c r="J1386" s="135" t="s">
        <v>4768</v>
      </c>
      <c r="K1386" s="135">
        <v>30.0</v>
      </c>
      <c r="L1386" s="135">
        <v>100.0</v>
      </c>
      <c r="M1386" s="143">
        <v>42872.0</v>
      </c>
    </row>
    <row r="1387">
      <c r="A1387" s="135">
        <v>1385.0</v>
      </c>
      <c r="B1387" s="135" t="s">
        <v>12376</v>
      </c>
      <c r="C1387" s="135" t="s">
        <v>4362</v>
      </c>
      <c r="E1387" s="135">
        <v>20.0</v>
      </c>
      <c r="K1387" s="135">
        <v>20.0</v>
      </c>
      <c r="M1387" s="143">
        <v>44978.0</v>
      </c>
    </row>
    <row r="1388">
      <c r="A1388" s="135">
        <v>1386.0</v>
      </c>
      <c r="B1388" s="135" t="s">
        <v>12380</v>
      </c>
      <c r="C1388" s="135" t="s">
        <v>4362</v>
      </c>
      <c r="D1388" s="135">
        <v>0.0</v>
      </c>
      <c r="E1388" s="135">
        <v>20.0</v>
      </c>
      <c r="H1388" s="135" t="s">
        <v>12381</v>
      </c>
      <c r="I1388" s="142">
        <v>45395.02425925926</v>
      </c>
      <c r="J1388" s="135" t="s">
        <v>5002</v>
      </c>
      <c r="K1388" s="135">
        <v>30.0</v>
      </c>
      <c r="L1388" s="135">
        <v>0.0</v>
      </c>
      <c r="M1388" s="143">
        <v>42638.0</v>
      </c>
    </row>
    <row r="1389">
      <c r="A1389" s="135">
        <v>1387.0</v>
      </c>
      <c r="B1389" s="135" t="s">
        <v>12383</v>
      </c>
      <c r="C1389" s="135" t="s">
        <v>4362</v>
      </c>
      <c r="D1389" s="135">
        <v>0.0</v>
      </c>
      <c r="E1389" s="135">
        <v>20.0</v>
      </c>
      <c r="H1389" s="135" t="s">
        <v>9064</v>
      </c>
      <c r="I1389" s="142">
        <v>45401.668020833335</v>
      </c>
      <c r="J1389" s="135" t="s">
        <v>4795</v>
      </c>
      <c r="K1389" s="135">
        <v>20.0</v>
      </c>
      <c r="L1389" s="135">
        <v>80.0</v>
      </c>
      <c r="M1389" s="143">
        <v>42307.0</v>
      </c>
    </row>
    <row r="1390">
      <c r="A1390" s="135">
        <v>1388.0</v>
      </c>
      <c r="B1390" s="135" t="s">
        <v>12388</v>
      </c>
      <c r="C1390" s="135" t="s">
        <v>4362</v>
      </c>
      <c r="D1390" s="135">
        <v>0.0</v>
      </c>
      <c r="E1390" s="135">
        <v>20.0</v>
      </c>
      <c r="H1390" s="135" t="s">
        <v>12388</v>
      </c>
      <c r="I1390" s="142">
        <v>45406.7815162037</v>
      </c>
      <c r="J1390" s="135" t="s">
        <v>4373</v>
      </c>
      <c r="K1390" s="135">
        <v>30.0</v>
      </c>
      <c r="L1390" s="135">
        <v>10.0</v>
      </c>
      <c r="M1390" s="143">
        <v>42479.0</v>
      </c>
    </row>
    <row r="1391">
      <c r="A1391" s="135">
        <v>1389.0</v>
      </c>
      <c r="B1391" s="135" t="s">
        <v>12392</v>
      </c>
      <c r="C1391" s="135" t="s">
        <v>4362</v>
      </c>
      <c r="D1391" s="135">
        <v>0.0</v>
      </c>
      <c r="E1391" s="135">
        <v>20.0</v>
      </c>
      <c r="H1391" s="135" t="s">
        <v>12392</v>
      </c>
      <c r="I1391" s="142">
        <v>45415.247824074075</v>
      </c>
      <c r="J1391" s="135" t="s">
        <v>4373</v>
      </c>
      <c r="K1391" s="135">
        <v>20.0</v>
      </c>
      <c r="L1391" s="135">
        <v>10.0</v>
      </c>
      <c r="M1391" s="143">
        <v>44779.0</v>
      </c>
    </row>
    <row r="1392">
      <c r="A1392" s="135">
        <v>1390.0</v>
      </c>
      <c r="B1392" s="135" t="s">
        <v>12396</v>
      </c>
      <c r="C1392" s="135" t="s">
        <v>4362</v>
      </c>
      <c r="E1392" s="135">
        <v>20.0</v>
      </c>
      <c r="K1392" s="135">
        <v>20.0</v>
      </c>
      <c r="M1392" s="143">
        <v>44551.0</v>
      </c>
    </row>
    <row r="1393">
      <c r="A1393" s="135">
        <v>1391.0</v>
      </c>
      <c r="B1393" s="135" t="s">
        <v>12400</v>
      </c>
      <c r="C1393" s="135" t="s">
        <v>4362</v>
      </c>
      <c r="D1393" s="135">
        <v>0.0</v>
      </c>
      <c r="E1393" s="135">
        <v>20.0</v>
      </c>
      <c r="F1393" s="135">
        <v>0.5</v>
      </c>
      <c r="H1393" s="135" t="s">
        <v>12404</v>
      </c>
      <c r="I1393" s="142">
        <v>45355.082291666666</v>
      </c>
      <c r="J1393" s="135" t="s">
        <v>4395</v>
      </c>
      <c r="K1393" s="135">
        <v>30.0</v>
      </c>
      <c r="L1393" s="135">
        <v>60.0</v>
      </c>
    </row>
    <row r="1394">
      <c r="A1394" s="135">
        <v>1392.0</v>
      </c>
      <c r="B1394" s="135" t="s">
        <v>12407</v>
      </c>
      <c r="C1394" s="135" t="s">
        <v>4362</v>
      </c>
      <c r="D1394" s="135">
        <v>0.0</v>
      </c>
      <c r="E1394" s="135">
        <v>20.0</v>
      </c>
      <c r="F1394" s="135">
        <v>0.0</v>
      </c>
      <c r="H1394" s="135" t="s">
        <v>12407</v>
      </c>
      <c r="I1394" s="142">
        <v>45359.81768518518</v>
      </c>
      <c r="J1394" s="135" t="s">
        <v>5155</v>
      </c>
      <c r="K1394" s="135">
        <v>20.0</v>
      </c>
      <c r="L1394" s="135">
        <v>0.0</v>
      </c>
    </row>
    <row r="1395">
      <c r="A1395" s="135">
        <v>1393.0</v>
      </c>
      <c r="B1395" s="135" t="s">
        <v>12412</v>
      </c>
      <c r="C1395" s="135" t="s">
        <v>4362</v>
      </c>
      <c r="D1395" s="135">
        <v>0.0</v>
      </c>
      <c r="E1395" s="135">
        <v>20.0</v>
      </c>
      <c r="H1395" s="135" t="s">
        <v>6749</v>
      </c>
      <c r="I1395" s="142">
        <v>45411.29938657407</v>
      </c>
      <c r="J1395" s="135" t="s">
        <v>4674</v>
      </c>
      <c r="K1395" s="135">
        <v>30.0</v>
      </c>
      <c r="L1395" s="135">
        <v>90.0</v>
      </c>
      <c r="M1395" s="143">
        <v>42967.0</v>
      </c>
    </row>
    <row r="1396">
      <c r="A1396" s="135">
        <v>1394.0</v>
      </c>
      <c r="B1396" s="135" t="s">
        <v>12416</v>
      </c>
      <c r="C1396" s="135" t="s">
        <v>4362</v>
      </c>
      <c r="D1396" s="135">
        <v>1.0</v>
      </c>
      <c r="E1396" s="135">
        <v>20.0</v>
      </c>
      <c r="H1396" s="135" t="s">
        <v>4664</v>
      </c>
      <c r="I1396" s="142">
        <v>45407.855208333334</v>
      </c>
      <c r="J1396" s="135" t="s">
        <v>5002</v>
      </c>
      <c r="K1396" s="135">
        <v>50.0</v>
      </c>
      <c r="L1396" s="135">
        <v>7900.0</v>
      </c>
      <c r="M1396" s="143">
        <v>45337.0</v>
      </c>
    </row>
    <row r="1397">
      <c r="A1397" s="135">
        <v>1395.0</v>
      </c>
      <c r="B1397" s="135" t="s">
        <v>12420</v>
      </c>
      <c r="C1397" s="135" t="s">
        <v>4362</v>
      </c>
      <c r="D1397" s="135">
        <v>0.0</v>
      </c>
      <c r="E1397" s="135">
        <v>20.0</v>
      </c>
      <c r="H1397" s="135" t="s">
        <v>12420</v>
      </c>
      <c r="I1397" s="142">
        <v>45409.33715277778</v>
      </c>
      <c r="J1397" s="135" t="s">
        <v>4373</v>
      </c>
      <c r="K1397" s="135">
        <v>20.0</v>
      </c>
      <c r="L1397" s="135">
        <v>10.0</v>
      </c>
      <c r="M1397" s="143">
        <v>44007.0</v>
      </c>
    </row>
    <row r="1398">
      <c r="A1398" s="135">
        <v>1396.0</v>
      </c>
      <c r="B1398" s="135" t="s">
        <v>12426</v>
      </c>
      <c r="C1398" s="135" t="s">
        <v>4362</v>
      </c>
      <c r="D1398" s="135">
        <v>0.0</v>
      </c>
      <c r="E1398" s="135">
        <v>20.0</v>
      </c>
      <c r="K1398" s="135">
        <v>50.0</v>
      </c>
      <c r="M1398" s="143">
        <v>42346.0</v>
      </c>
    </row>
    <row r="1399">
      <c r="A1399" s="135">
        <v>1397.0</v>
      </c>
      <c r="B1399" s="135" t="s">
        <v>12429</v>
      </c>
      <c r="C1399" s="135" t="s">
        <v>4362</v>
      </c>
      <c r="E1399" s="135">
        <v>20.0</v>
      </c>
      <c r="F1399" s="135">
        <v>0.2</v>
      </c>
      <c r="K1399" s="135">
        <v>50.0</v>
      </c>
      <c r="M1399" s="143">
        <v>42252.0</v>
      </c>
    </row>
    <row r="1400">
      <c r="A1400" s="135">
        <v>1398.0</v>
      </c>
      <c r="B1400" s="135" t="s">
        <v>12434</v>
      </c>
      <c r="C1400" s="135" t="s">
        <v>4362</v>
      </c>
      <c r="D1400" s="135">
        <v>0.0</v>
      </c>
      <c r="E1400" s="135">
        <v>20.0</v>
      </c>
      <c r="H1400" s="135" t="s">
        <v>6266</v>
      </c>
      <c r="I1400" s="142">
        <v>45407.66609953704</v>
      </c>
      <c r="J1400" s="135" t="s">
        <v>5002</v>
      </c>
      <c r="K1400" s="135">
        <v>30.0</v>
      </c>
      <c r="L1400" s="135">
        <v>70.0</v>
      </c>
      <c r="M1400" s="143">
        <v>43840.0</v>
      </c>
    </row>
    <row r="1401">
      <c r="A1401" s="135">
        <v>1399.0</v>
      </c>
      <c r="B1401" s="135" t="s">
        <v>12439</v>
      </c>
      <c r="C1401" s="135" t="s">
        <v>4362</v>
      </c>
      <c r="D1401" s="135">
        <v>0.0</v>
      </c>
      <c r="E1401" s="135">
        <v>20.0</v>
      </c>
      <c r="H1401" s="135" t="s">
        <v>8672</v>
      </c>
      <c r="I1401" s="142">
        <v>45411.20025462963</v>
      </c>
      <c r="J1401" s="135" t="s">
        <v>4715</v>
      </c>
      <c r="K1401" s="135">
        <v>30.0</v>
      </c>
      <c r="L1401" s="135">
        <v>100.0</v>
      </c>
      <c r="M1401" s="143">
        <v>42299.0</v>
      </c>
    </row>
    <row r="1402">
      <c r="A1402" s="135">
        <v>1400.0</v>
      </c>
      <c r="B1402" s="135" t="s">
        <v>12445</v>
      </c>
      <c r="C1402" s="135" t="s">
        <v>4362</v>
      </c>
      <c r="D1402" s="135">
        <v>1.0</v>
      </c>
      <c r="E1402" s="135">
        <v>20.0</v>
      </c>
      <c r="H1402" s="135" t="s">
        <v>5201</v>
      </c>
      <c r="I1402" s="142">
        <v>45414.26201388889</v>
      </c>
      <c r="J1402" s="135" t="s">
        <v>4674</v>
      </c>
      <c r="K1402" s="135">
        <v>30.0</v>
      </c>
      <c r="L1402" s="135">
        <v>150.0</v>
      </c>
      <c r="M1402" s="143">
        <v>44171.0</v>
      </c>
    </row>
    <row r="1403">
      <c r="A1403" s="135">
        <v>1401.0</v>
      </c>
      <c r="B1403" s="135" t="s">
        <v>12448</v>
      </c>
      <c r="C1403" s="135" t="s">
        <v>4362</v>
      </c>
      <c r="D1403" s="135">
        <v>3.0</v>
      </c>
      <c r="E1403" s="135">
        <v>20.0</v>
      </c>
      <c r="H1403" s="135" t="s">
        <v>8868</v>
      </c>
      <c r="I1403" s="142">
        <v>45413.11912037037</v>
      </c>
      <c r="J1403" s="135" t="s">
        <v>12451</v>
      </c>
      <c r="K1403" s="135">
        <v>60.0</v>
      </c>
      <c r="L1403" s="135">
        <v>20.0</v>
      </c>
      <c r="M1403" s="143">
        <v>42264.0</v>
      </c>
    </row>
    <row r="1404">
      <c r="A1404" s="135">
        <v>1402.0</v>
      </c>
      <c r="B1404" s="135" t="s">
        <v>12453</v>
      </c>
      <c r="C1404" s="135" t="s">
        <v>4362</v>
      </c>
      <c r="D1404" s="135">
        <v>0.0</v>
      </c>
      <c r="E1404" s="135">
        <v>20.0</v>
      </c>
      <c r="H1404" s="135" t="s">
        <v>12453</v>
      </c>
      <c r="I1404" s="142">
        <v>45412.95542824074</v>
      </c>
      <c r="J1404" s="135" t="s">
        <v>5002</v>
      </c>
      <c r="K1404" s="135">
        <v>30.0</v>
      </c>
      <c r="L1404" s="135">
        <v>40.0</v>
      </c>
      <c r="M1404" s="143">
        <v>42254.0</v>
      </c>
    </row>
    <row r="1405">
      <c r="A1405" s="135">
        <v>1403.0</v>
      </c>
      <c r="B1405" s="135" t="s">
        <v>12457</v>
      </c>
      <c r="C1405" s="135" t="s">
        <v>4362</v>
      </c>
      <c r="D1405" s="135">
        <v>6.0</v>
      </c>
      <c r="E1405" s="135">
        <v>20.0</v>
      </c>
      <c r="H1405" s="135" t="s">
        <v>12460</v>
      </c>
      <c r="I1405" s="142">
        <v>45416.81234953704</v>
      </c>
      <c r="J1405" s="135" t="s">
        <v>12461</v>
      </c>
      <c r="K1405" s="135">
        <v>20.0</v>
      </c>
      <c r="L1405" s="135">
        <v>3600.0</v>
      </c>
      <c r="M1405" s="143">
        <v>44784.0</v>
      </c>
    </row>
    <row r="1406">
      <c r="A1406" s="135">
        <v>1404.0</v>
      </c>
      <c r="B1406" s="135" t="s">
        <v>12463</v>
      </c>
      <c r="C1406" s="135" t="s">
        <v>4362</v>
      </c>
      <c r="D1406" s="135">
        <v>0.0</v>
      </c>
      <c r="E1406" s="135">
        <v>20.0</v>
      </c>
      <c r="H1406" s="135" t="s">
        <v>5229</v>
      </c>
      <c r="I1406" s="142">
        <v>45418.29400462963</v>
      </c>
      <c r="J1406" s="135" t="s">
        <v>4768</v>
      </c>
      <c r="K1406" s="135">
        <v>30.0</v>
      </c>
      <c r="L1406" s="135">
        <v>40.0</v>
      </c>
      <c r="M1406" s="143">
        <v>42410.0</v>
      </c>
    </row>
    <row r="1407">
      <c r="A1407" s="135">
        <v>1405.0</v>
      </c>
      <c r="B1407" s="135" t="s">
        <v>12467</v>
      </c>
      <c r="C1407" s="135" t="s">
        <v>4362</v>
      </c>
      <c r="E1407" s="135">
        <v>20.0</v>
      </c>
      <c r="K1407" s="135">
        <v>40.0</v>
      </c>
      <c r="M1407" s="143">
        <v>42665.0</v>
      </c>
    </row>
    <row r="1408">
      <c r="A1408" s="135">
        <v>1406.0</v>
      </c>
      <c r="B1408" s="135" t="s">
        <v>12472</v>
      </c>
      <c r="C1408" s="135" t="s">
        <v>4362</v>
      </c>
      <c r="E1408" s="135">
        <v>20.0</v>
      </c>
      <c r="K1408" s="135">
        <v>20.0</v>
      </c>
      <c r="M1408" s="143">
        <v>44890.0</v>
      </c>
    </row>
    <row r="1409">
      <c r="A1409" s="135">
        <v>1407.0</v>
      </c>
      <c r="B1409" s="135" t="s">
        <v>12474</v>
      </c>
      <c r="C1409" s="135" t="s">
        <v>4362</v>
      </c>
      <c r="D1409" s="135">
        <v>0.0</v>
      </c>
      <c r="E1409" s="135">
        <v>20.0</v>
      </c>
      <c r="H1409" s="135" t="s">
        <v>9815</v>
      </c>
      <c r="I1409" s="142">
        <v>45410.952511574076</v>
      </c>
      <c r="J1409" s="135" t="s">
        <v>5955</v>
      </c>
      <c r="K1409" s="135">
        <v>20.0</v>
      </c>
      <c r="L1409" s="135">
        <v>20.0</v>
      </c>
      <c r="M1409" s="143">
        <v>42277.0</v>
      </c>
    </row>
    <row r="1410">
      <c r="A1410" s="135">
        <v>1408.0</v>
      </c>
      <c r="B1410" s="135" t="s">
        <v>12480</v>
      </c>
      <c r="C1410" s="135" t="s">
        <v>4362</v>
      </c>
      <c r="D1410" s="135">
        <v>0.0</v>
      </c>
      <c r="E1410" s="135">
        <v>20.0</v>
      </c>
      <c r="H1410" s="135" t="s">
        <v>12482</v>
      </c>
      <c r="I1410" s="142">
        <v>45403.412256944444</v>
      </c>
      <c r="J1410" s="135" t="s">
        <v>9258</v>
      </c>
      <c r="K1410" s="135">
        <v>20.0</v>
      </c>
      <c r="L1410" s="135">
        <v>60.0</v>
      </c>
      <c r="M1410" s="143">
        <v>44796.0</v>
      </c>
    </row>
    <row r="1411">
      <c r="A1411" s="135">
        <v>1409.0</v>
      </c>
      <c r="B1411" s="135" t="s">
        <v>12484</v>
      </c>
      <c r="C1411" s="135" t="s">
        <v>4362</v>
      </c>
      <c r="D1411" s="135">
        <v>0.0</v>
      </c>
      <c r="E1411" s="135">
        <v>20.0</v>
      </c>
      <c r="H1411" s="135" t="s">
        <v>4890</v>
      </c>
      <c r="I1411" s="142">
        <v>45407.27806712963</v>
      </c>
      <c r="J1411" s="135" t="s">
        <v>4977</v>
      </c>
      <c r="K1411" s="135">
        <v>20.0</v>
      </c>
      <c r="L1411" s="135">
        <v>1100.0</v>
      </c>
      <c r="M1411" s="143">
        <v>44774.0</v>
      </c>
    </row>
    <row r="1412">
      <c r="A1412" s="135">
        <v>1410.0</v>
      </c>
      <c r="B1412" s="135" t="s">
        <v>12487</v>
      </c>
      <c r="C1412" s="135" t="s">
        <v>4362</v>
      </c>
      <c r="D1412" s="135">
        <v>3.0</v>
      </c>
      <c r="E1412" s="135">
        <v>20.0</v>
      </c>
      <c r="H1412" s="135" t="s">
        <v>4829</v>
      </c>
      <c r="I1412" s="142">
        <v>45402.59960648148</v>
      </c>
      <c r="J1412" s="135" t="s">
        <v>4853</v>
      </c>
      <c r="K1412" s="135">
        <v>80.0</v>
      </c>
      <c r="L1412" s="135">
        <v>70.0</v>
      </c>
      <c r="M1412" s="143">
        <v>43852.0</v>
      </c>
    </row>
    <row r="1413">
      <c r="A1413" s="135">
        <v>1411.0</v>
      </c>
      <c r="B1413" s="135" t="s">
        <v>12492</v>
      </c>
      <c r="C1413" s="135" t="s">
        <v>4362</v>
      </c>
      <c r="D1413" s="135">
        <v>0.0</v>
      </c>
      <c r="E1413" s="135">
        <v>20.0</v>
      </c>
      <c r="H1413" s="135" t="s">
        <v>4682</v>
      </c>
      <c r="I1413" s="142">
        <v>45414.82744212963</v>
      </c>
      <c r="J1413" s="135" t="s">
        <v>4373</v>
      </c>
      <c r="K1413" s="135">
        <v>30.0</v>
      </c>
      <c r="L1413" s="135">
        <v>1000.0</v>
      </c>
      <c r="M1413" s="143">
        <v>42429.0</v>
      </c>
    </row>
    <row r="1414">
      <c r="A1414" s="135">
        <v>1412.0</v>
      </c>
      <c r="B1414" s="135" t="s">
        <v>12496</v>
      </c>
      <c r="C1414" s="135" t="s">
        <v>4362</v>
      </c>
      <c r="D1414" s="135">
        <v>0.0</v>
      </c>
      <c r="E1414" s="135">
        <v>20.0</v>
      </c>
      <c r="H1414" s="135" t="s">
        <v>12500</v>
      </c>
      <c r="I1414" s="142">
        <v>45416.388240740744</v>
      </c>
      <c r="J1414" s="135" t="s">
        <v>4373</v>
      </c>
      <c r="K1414" s="135">
        <v>20.0</v>
      </c>
      <c r="L1414" s="135">
        <v>200.0</v>
      </c>
      <c r="M1414" s="143">
        <v>44782.0</v>
      </c>
    </row>
    <row r="1415">
      <c r="A1415" s="135">
        <v>1413.0</v>
      </c>
      <c r="B1415" s="135" t="s">
        <v>12502</v>
      </c>
      <c r="C1415" s="135" t="s">
        <v>4362</v>
      </c>
      <c r="E1415" s="135">
        <v>20.0</v>
      </c>
      <c r="K1415" s="135">
        <v>20.0</v>
      </c>
      <c r="M1415" s="143">
        <v>44930.0</v>
      </c>
    </row>
    <row r="1416">
      <c r="A1416" s="135">
        <v>1414.0</v>
      </c>
      <c r="B1416" s="135" t="s">
        <v>12504</v>
      </c>
      <c r="C1416" s="135" t="s">
        <v>4362</v>
      </c>
      <c r="D1416" s="135">
        <v>0.0</v>
      </c>
      <c r="E1416" s="135">
        <v>20.0</v>
      </c>
      <c r="H1416" s="135" t="s">
        <v>12504</v>
      </c>
      <c r="I1416" s="142">
        <v>45407.59336805555</v>
      </c>
      <c r="J1416" s="135" t="s">
        <v>4715</v>
      </c>
      <c r="K1416" s="135">
        <v>40.0</v>
      </c>
      <c r="L1416" s="135">
        <v>10.0</v>
      </c>
      <c r="M1416" s="143">
        <v>42463.0</v>
      </c>
    </row>
    <row r="1417">
      <c r="A1417" s="135">
        <v>1415.0</v>
      </c>
      <c r="B1417" s="135" t="s">
        <v>12511</v>
      </c>
      <c r="C1417" s="135" t="s">
        <v>4362</v>
      </c>
      <c r="D1417" s="135">
        <v>6.0</v>
      </c>
      <c r="E1417" s="135">
        <v>20.0</v>
      </c>
      <c r="H1417" s="135" t="s">
        <v>5211</v>
      </c>
      <c r="I1417" s="142">
        <v>45409.64565972222</v>
      </c>
      <c r="J1417" s="135" t="s">
        <v>10569</v>
      </c>
      <c r="K1417" s="135">
        <v>30.0</v>
      </c>
      <c r="L1417" s="135">
        <v>80.0</v>
      </c>
      <c r="M1417" s="143">
        <v>43963.0</v>
      </c>
    </row>
    <row r="1418">
      <c r="A1418" s="135">
        <v>1416.0</v>
      </c>
      <c r="B1418" s="135" t="s">
        <v>12515</v>
      </c>
      <c r="C1418" s="135" t="s">
        <v>4362</v>
      </c>
      <c r="D1418" s="135">
        <v>0.0</v>
      </c>
      <c r="E1418" s="135">
        <v>20.0</v>
      </c>
      <c r="G1418" s="135">
        <v>0.24</v>
      </c>
      <c r="H1418" s="135" t="s">
        <v>12517</v>
      </c>
      <c r="I1418" s="142">
        <v>45415.77247685185</v>
      </c>
      <c r="J1418" s="135" t="s">
        <v>5882</v>
      </c>
      <c r="K1418" s="135">
        <v>30.0</v>
      </c>
      <c r="L1418" s="135">
        <v>10.0</v>
      </c>
      <c r="M1418" s="143">
        <v>42285.0</v>
      </c>
    </row>
    <row r="1419">
      <c r="A1419" s="135">
        <v>1417.0</v>
      </c>
      <c r="B1419" s="135" t="s">
        <v>12520</v>
      </c>
      <c r="C1419" s="135" t="s">
        <v>4362</v>
      </c>
      <c r="D1419" s="135">
        <v>0.0</v>
      </c>
      <c r="E1419" s="135">
        <v>20.0</v>
      </c>
      <c r="H1419" s="135" t="s">
        <v>5273</v>
      </c>
      <c r="I1419" s="142">
        <v>45414.28375</v>
      </c>
      <c r="J1419" s="135" t="s">
        <v>5002</v>
      </c>
      <c r="K1419" s="135">
        <v>30.0</v>
      </c>
      <c r="L1419" s="135">
        <v>700.0</v>
      </c>
      <c r="M1419" s="143">
        <v>44893.0</v>
      </c>
    </row>
    <row r="1420">
      <c r="A1420" s="135">
        <v>1418.0</v>
      </c>
      <c r="B1420" s="135" t="s">
        <v>12524</v>
      </c>
      <c r="C1420" s="135" t="s">
        <v>4362</v>
      </c>
      <c r="D1420" s="135">
        <v>0.0</v>
      </c>
      <c r="E1420" s="135">
        <v>20.0</v>
      </c>
      <c r="H1420" s="135" t="s">
        <v>5040</v>
      </c>
      <c r="I1420" s="142">
        <v>45415.88990740741</v>
      </c>
      <c r="J1420" s="135" t="s">
        <v>5002</v>
      </c>
      <c r="K1420" s="135">
        <v>30.0</v>
      </c>
      <c r="L1420" s="135">
        <v>500.0</v>
      </c>
      <c r="M1420" s="143">
        <v>45022.0</v>
      </c>
    </row>
    <row r="1421">
      <c r="A1421" s="135">
        <v>1419.0</v>
      </c>
      <c r="B1421" s="135" t="s">
        <v>12529</v>
      </c>
      <c r="C1421" s="135" t="s">
        <v>4362</v>
      </c>
      <c r="E1421" s="135">
        <v>20.0</v>
      </c>
      <c r="K1421" s="135">
        <v>30.0</v>
      </c>
      <c r="M1421" s="143">
        <v>45201.0</v>
      </c>
    </row>
    <row r="1422">
      <c r="A1422" s="135">
        <v>1420.0</v>
      </c>
      <c r="B1422" s="135" t="s">
        <v>12532</v>
      </c>
      <c r="C1422" s="135" t="s">
        <v>4362</v>
      </c>
      <c r="D1422" s="135">
        <v>0.0</v>
      </c>
      <c r="E1422" s="135">
        <v>20.0</v>
      </c>
      <c r="F1422" s="135">
        <v>0.25</v>
      </c>
      <c r="H1422" s="135" t="s">
        <v>12535</v>
      </c>
      <c r="I1422" s="142">
        <v>45358.751226851855</v>
      </c>
      <c r="J1422" s="135" t="s">
        <v>5002</v>
      </c>
      <c r="K1422" s="135">
        <v>30.0</v>
      </c>
      <c r="L1422" s="135">
        <v>100.0</v>
      </c>
      <c r="M1422" s="143">
        <v>42552.0</v>
      </c>
    </row>
    <row r="1423">
      <c r="A1423" s="135">
        <v>1421.0</v>
      </c>
      <c r="B1423" s="135" t="s">
        <v>12538</v>
      </c>
      <c r="C1423" s="135" t="s">
        <v>4362</v>
      </c>
      <c r="E1423" s="135">
        <v>20.0</v>
      </c>
      <c r="K1423" s="135">
        <v>20.0</v>
      </c>
      <c r="M1423" s="143">
        <v>43041.0</v>
      </c>
    </row>
    <row r="1424">
      <c r="A1424" s="135">
        <v>1422.0</v>
      </c>
      <c r="B1424" s="135" t="s">
        <v>12541</v>
      </c>
      <c r="C1424" s="135" t="s">
        <v>4362</v>
      </c>
      <c r="D1424" s="135">
        <v>0.0</v>
      </c>
      <c r="E1424" s="135">
        <v>20.0</v>
      </c>
      <c r="H1424" s="135" t="s">
        <v>5687</v>
      </c>
      <c r="I1424" s="142">
        <v>45401.879270833335</v>
      </c>
      <c r="J1424" s="135" t="s">
        <v>5047</v>
      </c>
      <c r="K1424" s="135">
        <v>30.0</v>
      </c>
      <c r="L1424" s="135">
        <v>70.0</v>
      </c>
      <c r="M1424" s="143">
        <v>44147.0</v>
      </c>
    </row>
    <row r="1425">
      <c r="A1425" s="135">
        <v>1423.0</v>
      </c>
      <c r="B1425" s="135" t="s">
        <v>12545</v>
      </c>
      <c r="C1425" s="135" t="s">
        <v>4362</v>
      </c>
      <c r="D1425" s="135">
        <v>1.0</v>
      </c>
      <c r="E1425" s="135">
        <v>20.0</v>
      </c>
      <c r="F1425" s="135">
        <v>0.25</v>
      </c>
      <c r="H1425" s="135" t="s">
        <v>6419</v>
      </c>
      <c r="I1425" s="142">
        <v>45404.27960648148</v>
      </c>
      <c r="J1425" s="135" t="s">
        <v>5920</v>
      </c>
      <c r="K1425" s="135">
        <v>30.0</v>
      </c>
      <c r="L1425" s="135">
        <v>60.0</v>
      </c>
      <c r="M1425" s="143">
        <v>42346.0</v>
      </c>
    </row>
    <row r="1426">
      <c r="A1426" s="135">
        <v>1424.0</v>
      </c>
      <c r="B1426" s="135" t="s">
        <v>12550</v>
      </c>
      <c r="C1426" s="135" t="s">
        <v>4362</v>
      </c>
      <c r="D1426" s="135">
        <v>0.0</v>
      </c>
      <c r="E1426" s="135">
        <v>20.0</v>
      </c>
      <c r="H1426" s="135" t="s">
        <v>8541</v>
      </c>
      <c r="I1426" s="142">
        <v>45415.24747685185</v>
      </c>
      <c r="J1426" s="135" t="s">
        <v>4674</v>
      </c>
      <c r="K1426" s="135">
        <v>30.0</v>
      </c>
      <c r="L1426" s="135">
        <v>20.0</v>
      </c>
      <c r="M1426" s="143">
        <v>42306.0</v>
      </c>
    </row>
    <row r="1427">
      <c r="A1427" s="135">
        <v>1425.0</v>
      </c>
      <c r="B1427" s="135" t="s">
        <v>12557</v>
      </c>
      <c r="C1427" s="135" t="s">
        <v>4362</v>
      </c>
      <c r="D1427" s="135">
        <v>0.0</v>
      </c>
      <c r="E1427" s="135">
        <v>20.0</v>
      </c>
      <c r="H1427" s="135" t="s">
        <v>12557</v>
      </c>
      <c r="I1427" s="142">
        <v>45415.75224537037</v>
      </c>
      <c r="J1427" s="135" t="s">
        <v>4880</v>
      </c>
      <c r="K1427" s="135">
        <v>20.0</v>
      </c>
      <c r="L1427" s="135">
        <v>10.0</v>
      </c>
      <c r="M1427" s="143">
        <v>44786.0</v>
      </c>
    </row>
    <row r="1428">
      <c r="A1428" s="135">
        <v>1426.0</v>
      </c>
      <c r="B1428" s="135" t="s">
        <v>12560</v>
      </c>
      <c r="C1428" s="135" t="s">
        <v>4362</v>
      </c>
      <c r="D1428" s="135">
        <v>0.0</v>
      </c>
      <c r="E1428" s="135">
        <v>20.0</v>
      </c>
      <c r="F1428" s="135">
        <v>0.5</v>
      </c>
      <c r="H1428" s="135" t="s">
        <v>5098</v>
      </c>
      <c r="I1428" s="142">
        <v>45364.45643518519</v>
      </c>
      <c r="J1428" s="135" t="s">
        <v>4395</v>
      </c>
      <c r="K1428" s="135">
        <v>30.0</v>
      </c>
      <c r="L1428" s="135">
        <v>70.0</v>
      </c>
      <c r="M1428" s="143">
        <v>42401.0</v>
      </c>
    </row>
    <row r="1429">
      <c r="A1429" s="135">
        <v>1427.0</v>
      </c>
      <c r="B1429" s="135" t="s">
        <v>12567</v>
      </c>
      <c r="C1429" s="135" t="s">
        <v>4362</v>
      </c>
      <c r="E1429" s="135">
        <v>20.0</v>
      </c>
      <c r="K1429" s="135">
        <v>30.0</v>
      </c>
      <c r="M1429" s="143">
        <v>43204.0</v>
      </c>
    </row>
    <row r="1430">
      <c r="A1430" s="135">
        <v>1428.0</v>
      </c>
      <c r="B1430" s="135" t="s">
        <v>12569</v>
      </c>
      <c r="C1430" s="135" t="s">
        <v>4362</v>
      </c>
      <c r="E1430" s="135">
        <v>20.0</v>
      </c>
      <c r="K1430" s="135">
        <v>20.0</v>
      </c>
      <c r="M1430" s="143">
        <v>42656.0</v>
      </c>
    </row>
    <row r="1431">
      <c r="A1431" s="135">
        <v>1429.0</v>
      </c>
      <c r="B1431" s="135" t="s">
        <v>12572</v>
      </c>
      <c r="C1431" s="135" t="s">
        <v>4362</v>
      </c>
      <c r="E1431" s="135">
        <v>20.0</v>
      </c>
      <c r="K1431" s="135">
        <v>20.0</v>
      </c>
      <c r="M1431" s="143">
        <v>44786.0</v>
      </c>
    </row>
    <row r="1432">
      <c r="A1432" s="135">
        <v>1430.0</v>
      </c>
      <c r="B1432" s="135" t="s">
        <v>12576</v>
      </c>
      <c r="C1432" s="135" t="s">
        <v>4362</v>
      </c>
      <c r="D1432" s="135">
        <v>4.0</v>
      </c>
      <c r="E1432" s="135">
        <v>20.0</v>
      </c>
      <c r="H1432" s="135" t="s">
        <v>4385</v>
      </c>
      <c r="I1432" s="142">
        <v>45405.9890625</v>
      </c>
      <c r="J1432" s="135" t="s">
        <v>4795</v>
      </c>
      <c r="K1432" s="135">
        <v>80.0</v>
      </c>
      <c r="L1432" s="135">
        <v>1000.0</v>
      </c>
      <c r="M1432" s="143">
        <v>42331.0</v>
      </c>
    </row>
    <row r="1433">
      <c r="A1433" s="135">
        <v>1431.0</v>
      </c>
      <c r="B1433" s="135" t="s">
        <v>12580</v>
      </c>
      <c r="C1433" s="135" t="s">
        <v>4362</v>
      </c>
      <c r="D1433" s="135">
        <v>0.0</v>
      </c>
      <c r="E1433" s="135">
        <v>20.0</v>
      </c>
      <c r="F1433" s="135">
        <v>0.3</v>
      </c>
      <c r="H1433" s="135" t="s">
        <v>4385</v>
      </c>
      <c r="I1433" s="142">
        <v>45413.53444444444</v>
      </c>
      <c r="J1433" s="135" t="s">
        <v>5751</v>
      </c>
      <c r="K1433" s="135">
        <v>30.0</v>
      </c>
      <c r="L1433" s="135">
        <v>1100.0</v>
      </c>
      <c r="M1433" s="143">
        <v>43843.0</v>
      </c>
    </row>
    <row r="1434">
      <c r="A1434" s="135">
        <v>1432.0</v>
      </c>
      <c r="B1434" s="135" t="s">
        <v>7353</v>
      </c>
      <c r="C1434" s="135" t="s">
        <v>4362</v>
      </c>
      <c r="D1434" s="135">
        <v>0.0</v>
      </c>
      <c r="E1434" s="135">
        <v>20.0</v>
      </c>
      <c r="H1434" s="135" t="s">
        <v>12087</v>
      </c>
      <c r="I1434" s="142">
        <v>45406.4871412037</v>
      </c>
      <c r="J1434" s="135" t="s">
        <v>4373</v>
      </c>
      <c r="K1434" s="135">
        <v>30.0</v>
      </c>
      <c r="L1434" s="135">
        <v>10.0</v>
      </c>
      <c r="M1434" s="143">
        <v>42314.0</v>
      </c>
    </row>
    <row r="1435">
      <c r="A1435" s="135">
        <v>1433.0</v>
      </c>
      <c r="B1435" s="135" t="s">
        <v>12588</v>
      </c>
      <c r="C1435" s="135" t="s">
        <v>4362</v>
      </c>
      <c r="D1435" s="135">
        <v>1.0</v>
      </c>
      <c r="E1435" s="135">
        <v>20.0</v>
      </c>
      <c r="H1435" s="135" t="s">
        <v>12590</v>
      </c>
      <c r="I1435" s="142">
        <v>45407.62451388889</v>
      </c>
      <c r="J1435" s="135" t="s">
        <v>12592</v>
      </c>
      <c r="K1435" s="135">
        <v>20.0</v>
      </c>
      <c r="L1435" s="135">
        <v>70.0</v>
      </c>
      <c r="M1435" s="143">
        <v>44817.0</v>
      </c>
    </row>
    <row r="1436">
      <c r="A1436" s="135">
        <v>1434.0</v>
      </c>
      <c r="B1436" s="135" t="s">
        <v>12596</v>
      </c>
      <c r="C1436" s="135" t="s">
        <v>4362</v>
      </c>
      <c r="D1436" s="135">
        <v>0.0</v>
      </c>
      <c r="E1436" s="135">
        <v>20.0</v>
      </c>
      <c r="H1436" s="135" t="s">
        <v>5320</v>
      </c>
      <c r="I1436" s="142">
        <v>45407.10108796296</v>
      </c>
      <c r="J1436" s="135" t="s">
        <v>4373</v>
      </c>
      <c r="K1436" s="135">
        <v>100.0</v>
      </c>
      <c r="L1436" s="135">
        <v>10.0</v>
      </c>
      <c r="M1436" s="143">
        <v>43845.0</v>
      </c>
    </row>
    <row r="1437">
      <c r="A1437" s="135">
        <v>1435.0</v>
      </c>
      <c r="B1437" s="135" t="s">
        <v>12603</v>
      </c>
      <c r="C1437" s="135" t="s">
        <v>4362</v>
      </c>
      <c r="D1437" s="135">
        <v>0.0</v>
      </c>
      <c r="E1437" s="135">
        <v>20.0</v>
      </c>
      <c r="F1437" s="135">
        <v>0.4</v>
      </c>
      <c r="H1437" s="135" t="s">
        <v>12603</v>
      </c>
      <c r="I1437" s="142">
        <v>45417.978425925925</v>
      </c>
      <c r="J1437" s="135" t="s">
        <v>4401</v>
      </c>
      <c r="K1437" s="135">
        <v>30.0</v>
      </c>
      <c r="L1437" s="135">
        <v>0.0</v>
      </c>
      <c r="M1437" s="143">
        <v>42282.0</v>
      </c>
    </row>
    <row r="1438">
      <c r="A1438" s="135">
        <v>1436.0</v>
      </c>
      <c r="B1438" s="135" t="s">
        <v>12608</v>
      </c>
      <c r="C1438" s="135" t="s">
        <v>4362</v>
      </c>
      <c r="D1438" s="135">
        <v>0.0</v>
      </c>
      <c r="E1438" s="135">
        <v>20.0</v>
      </c>
      <c r="F1438" s="135">
        <v>0.0</v>
      </c>
      <c r="H1438" s="135" t="s">
        <v>12612</v>
      </c>
      <c r="I1438" s="142">
        <v>45354.208032407405</v>
      </c>
      <c r="J1438" s="135" t="s">
        <v>12614</v>
      </c>
      <c r="K1438" s="135">
        <v>20.0</v>
      </c>
      <c r="L1438" s="135">
        <v>10.0</v>
      </c>
      <c r="M1438" s="143">
        <v>42705.0</v>
      </c>
    </row>
    <row r="1439">
      <c r="A1439" s="135">
        <v>1437.0</v>
      </c>
      <c r="B1439" s="135" t="s">
        <v>12616</v>
      </c>
      <c r="C1439" s="135" t="s">
        <v>4362</v>
      </c>
      <c r="E1439" s="135">
        <v>20.0</v>
      </c>
      <c r="K1439" s="135">
        <v>20.0</v>
      </c>
      <c r="M1439" s="143">
        <v>43220.0</v>
      </c>
    </row>
    <row r="1440">
      <c r="A1440" s="135">
        <v>1438.0</v>
      </c>
      <c r="B1440" s="135" t="s">
        <v>12619</v>
      </c>
      <c r="C1440" s="135" t="s">
        <v>4362</v>
      </c>
      <c r="E1440" s="135">
        <v>20.0</v>
      </c>
      <c r="K1440" s="135">
        <v>30.0</v>
      </c>
      <c r="M1440" s="143">
        <v>43519.0</v>
      </c>
    </row>
    <row r="1441">
      <c r="A1441" s="135">
        <v>1439.0</v>
      </c>
      <c r="B1441" s="135" t="s">
        <v>12622</v>
      </c>
      <c r="C1441" s="135" t="s">
        <v>4362</v>
      </c>
      <c r="D1441" s="135">
        <v>0.0</v>
      </c>
      <c r="E1441" s="135">
        <v>20.0</v>
      </c>
      <c r="H1441" s="135" t="s">
        <v>4391</v>
      </c>
      <c r="I1441" s="142">
        <v>45406.96741898148</v>
      </c>
      <c r="J1441" s="135" t="s">
        <v>5920</v>
      </c>
      <c r="K1441" s="135">
        <v>80.0</v>
      </c>
      <c r="L1441" s="135">
        <v>200.0</v>
      </c>
      <c r="M1441" s="143">
        <v>42344.0</v>
      </c>
    </row>
    <row r="1442">
      <c r="A1442" s="135">
        <v>1440.0</v>
      </c>
      <c r="B1442" s="135" t="s">
        <v>12627</v>
      </c>
      <c r="C1442" s="135" t="s">
        <v>4362</v>
      </c>
      <c r="D1442" s="135">
        <v>0.0</v>
      </c>
      <c r="E1442" s="135">
        <v>20.0</v>
      </c>
      <c r="H1442" s="135" t="s">
        <v>12631</v>
      </c>
      <c r="I1442" s="142">
        <v>45406.67853009259</v>
      </c>
      <c r="J1442" s="135" t="s">
        <v>7006</v>
      </c>
      <c r="K1442" s="135">
        <v>30.0</v>
      </c>
      <c r="L1442" s="135">
        <v>100.0</v>
      </c>
      <c r="M1442" s="143">
        <v>45159.0</v>
      </c>
    </row>
    <row r="1443">
      <c r="A1443" s="135">
        <v>1441.0</v>
      </c>
      <c r="B1443" s="135" t="s">
        <v>12635</v>
      </c>
      <c r="C1443" s="135" t="s">
        <v>4362</v>
      </c>
      <c r="D1443" s="135">
        <v>0.0</v>
      </c>
      <c r="E1443" s="135">
        <v>20.0</v>
      </c>
      <c r="H1443" s="135" t="s">
        <v>12637</v>
      </c>
      <c r="I1443" s="142">
        <v>45414.861493055556</v>
      </c>
      <c r="J1443" s="135" t="s">
        <v>5002</v>
      </c>
      <c r="K1443" s="135">
        <v>50.0</v>
      </c>
      <c r="L1443" s="135">
        <v>20.0</v>
      </c>
      <c r="M1443" s="143">
        <v>45030.0</v>
      </c>
    </row>
    <row r="1444">
      <c r="A1444" s="135">
        <v>1442.0</v>
      </c>
      <c r="B1444" s="135" t="s">
        <v>12640</v>
      </c>
      <c r="C1444" s="135" t="s">
        <v>4362</v>
      </c>
      <c r="D1444" s="135">
        <v>0.0</v>
      </c>
      <c r="E1444" s="135">
        <v>20.0</v>
      </c>
      <c r="H1444" s="135" t="s">
        <v>5687</v>
      </c>
      <c r="I1444" s="142">
        <v>45416.37372685185</v>
      </c>
      <c r="J1444" s="135" t="s">
        <v>4373</v>
      </c>
      <c r="K1444" s="135">
        <v>50.0</v>
      </c>
      <c r="L1444" s="135">
        <v>70.0</v>
      </c>
      <c r="M1444" s="143">
        <v>42465.0</v>
      </c>
    </row>
    <row r="1445">
      <c r="A1445" s="135">
        <v>1443.0</v>
      </c>
      <c r="B1445" s="135" t="s">
        <v>12646</v>
      </c>
      <c r="C1445" s="135" t="s">
        <v>4362</v>
      </c>
      <c r="D1445" s="135">
        <v>0.0</v>
      </c>
      <c r="E1445" s="135">
        <v>20.0</v>
      </c>
      <c r="H1445" s="135" t="s">
        <v>12646</v>
      </c>
      <c r="I1445" s="142">
        <v>45416.7728587963</v>
      </c>
      <c r="J1445" s="135" t="s">
        <v>12650</v>
      </c>
      <c r="K1445" s="135">
        <v>60.0</v>
      </c>
      <c r="L1445" s="135">
        <v>20.0</v>
      </c>
      <c r="M1445" s="143">
        <v>44190.0</v>
      </c>
    </row>
    <row r="1446">
      <c r="A1446" s="135">
        <v>1444.0</v>
      </c>
      <c r="B1446" s="135" t="s">
        <v>12652</v>
      </c>
      <c r="C1446" s="135" t="s">
        <v>4362</v>
      </c>
      <c r="D1446" s="135">
        <v>0.0</v>
      </c>
      <c r="E1446" s="135">
        <v>20.0</v>
      </c>
      <c r="F1446" s="135">
        <v>0.0</v>
      </c>
      <c r="H1446" s="135" t="s">
        <v>12653</v>
      </c>
      <c r="I1446" s="142">
        <v>45361.02344907408</v>
      </c>
      <c r="J1446" s="135" t="s">
        <v>5155</v>
      </c>
      <c r="K1446" s="135">
        <v>20.0</v>
      </c>
      <c r="L1446" s="135">
        <v>0.0</v>
      </c>
      <c r="M1446" s="143">
        <v>42278.0</v>
      </c>
    </row>
    <row r="1447">
      <c r="A1447" s="135">
        <v>1445.0</v>
      </c>
      <c r="B1447" s="135" t="s">
        <v>12658</v>
      </c>
      <c r="C1447" s="135" t="s">
        <v>4362</v>
      </c>
      <c r="D1447" s="135">
        <v>0.0</v>
      </c>
      <c r="E1447" s="135">
        <v>20.0</v>
      </c>
      <c r="H1447" s="135" t="s">
        <v>12658</v>
      </c>
      <c r="I1447" s="142">
        <v>45398.34148148148</v>
      </c>
      <c r="J1447" s="135" t="s">
        <v>6556</v>
      </c>
      <c r="K1447" s="135">
        <v>20.0</v>
      </c>
      <c r="L1447" s="135">
        <v>0.0</v>
      </c>
      <c r="M1447" s="143">
        <v>42741.0</v>
      </c>
    </row>
    <row r="1448">
      <c r="A1448" s="135">
        <v>1446.0</v>
      </c>
      <c r="B1448" s="135" t="s">
        <v>12663</v>
      </c>
      <c r="C1448" s="135" t="s">
        <v>4362</v>
      </c>
      <c r="D1448" s="135">
        <v>1.0</v>
      </c>
      <c r="E1448" s="135">
        <v>20.0</v>
      </c>
      <c r="H1448" s="135" t="s">
        <v>4361</v>
      </c>
      <c r="I1448" s="142">
        <v>45401.578564814816</v>
      </c>
      <c r="J1448" s="135" t="s">
        <v>4373</v>
      </c>
      <c r="K1448" s="135">
        <v>150.0</v>
      </c>
      <c r="L1448" s="135">
        <v>4900.0</v>
      </c>
      <c r="M1448" s="143">
        <v>42642.0</v>
      </c>
    </row>
    <row r="1449">
      <c r="A1449" s="135">
        <v>1447.0</v>
      </c>
      <c r="B1449" s="135" t="s">
        <v>12666</v>
      </c>
      <c r="C1449" s="135" t="s">
        <v>4362</v>
      </c>
      <c r="D1449" s="135">
        <v>6.0</v>
      </c>
      <c r="E1449" s="135">
        <v>20.0</v>
      </c>
      <c r="F1449" s="135">
        <v>0.7</v>
      </c>
      <c r="H1449" s="135" t="s">
        <v>4406</v>
      </c>
      <c r="I1449" s="142">
        <v>45409.12967592593</v>
      </c>
      <c r="J1449" s="135" t="s">
        <v>12670</v>
      </c>
      <c r="K1449" s="135">
        <v>40.0</v>
      </c>
      <c r="L1449" s="135">
        <v>200.0</v>
      </c>
      <c r="M1449" s="143">
        <v>43103.0</v>
      </c>
    </row>
    <row r="1450">
      <c r="A1450" s="135">
        <v>1448.0</v>
      </c>
      <c r="B1450" s="135" t="s">
        <v>12673</v>
      </c>
      <c r="C1450" s="135" t="s">
        <v>4362</v>
      </c>
      <c r="D1450" s="135">
        <v>3.0</v>
      </c>
      <c r="E1450" s="135">
        <v>20.0</v>
      </c>
      <c r="H1450" s="135" t="s">
        <v>12673</v>
      </c>
      <c r="I1450" s="142">
        <v>45408.896053240744</v>
      </c>
      <c r="J1450" s="135" t="s">
        <v>4373</v>
      </c>
      <c r="K1450" s="135">
        <v>30.0</v>
      </c>
      <c r="L1450" s="135">
        <v>0.0</v>
      </c>
      <c r="M1450" s="143">
        <v>42606.0</v>
      </c>
    </row>
    <row r="1451">
      <c r="A1451" s="135">
        <v>1449.0</v>
      </c>
      <c r="B1451" s="135" t="s">
        <v>12677</v>
      </c>
      <c r="C1451" s="135" t="s">
        <v>4362</v>
      </c>
      <c r="D1451" s="135">
        <v>2.0</v>
      </c>
      <c r="E1451" s="135">
        <v>20.0</v>
      </c>
      <c r="H1451" s="135" t="s">
        <v>4664</v>
      </c>
      <c r="I1451" s="142">
        <v>45417.28493055556</v>
      </c>
      <c r="J1451" s="135" t="s">
        <v>2100</v>
      </c>
      <c r="K1451" s="135">
        <v>30.0</v>
      </c>
      <c r="L1451" s="135">
        <v>8700.0</v>
      </c>
      <c r="M1451" s="143">
        <v>44806.0</v>
      </c>
    </row>
    <row r="1452">
      <c r="A1452" s="135">
        <v>1450.0</v>
      </c>
      <c r="B1452" s="135" t="s">
        <v>12685</v>
      </c>
      <c r="C1452" s="135" t="s">
        <v>4362</v>
      </c>
      <c r="E1452" s="135">
        <v>20.0</v>
      </c>
      <c r="K1452" s="135">
        <v>90.0</v>
      </c>
      <c r="M1452" s="143">
        <v>43938.0</v>
      </c>
    </row>
    <row r="1453">
      <c r="A1453" s="135">
        <v>1451.0</v>
      </c>
      <c r="B1453" s="135" t="s">
        <v>12691</v>
      </c>
      <c r="C1453" s="135" t="s">
        <v>4362</v>
      </c>
      <c r="E1453" s="135">
        <v>20.0</v>
      </c>
      <c r="K1453" s="135">
        <v>40.0</v>
      </c>
      <c r="M1453" s="143">
        <v>42935.0</v>
      </c>
    </row>
    <row r="1454">
      <c r="A1454" s="135">
        <v>1452.0</v>
      </c>
      <c r="B1454" s="135" t="s">
        <v>12695</v>
      </c>
      <c r="C1454" s="135" t="s">
        <v>4362</v>
      </c>
      <c r="E1454" s="135">
        <v>20.0</v>
      </c>
      <c r="K1454" s="135">
        <v>20.0</v>
      </c>
      <c r="M1454" s="143">
        <v>43338.0</v>
      </c>
    </row>
    <row r="1455">
      <c r="A1455" s="135">
        <v>1453.0</v>
      </c>
      <c r="B1455" s="135" t="s">
        <v>12698</v>
      </c>
      <c r="C1455" s="135" t="s">
        <v>4362</v>
      </c>
      <c r="E1455" s="135">
        <v>20.0</v>
      </c>
      <c r="K1455" s="135">
        <v>40.0</v>
      </c>
      <c r="M1455" s="143">
        <v>42318.0</v>
      </c>
    </row>
    <row r="1456">
      <c r="A1456" s="135">
        <v>1454.0</v>
      </c>
      <c r="B1456" s="135" t="s">
        <v>12702</v>
      </c>
      <c r="C1456" s="135" t="s">
        <v>4362</v>
      </c>
      <c r="D1456" s="135">
        <v>0.0</v>
      </c>
      <c r="E1456" s="135">
        <v>20.0</v>
      </c>
      <c r="F1456" s="135">
        <v>0.15</v>
      </c>
      <c r="H1456" s="135" t="s">
        <v>6521</v>
      </c>
      <c r="I1456" s="142">
        <v>45398.753541666665</v>
      </c>
      <c r="J1456" s="135" t="s">
        <v>5002</v>
      </c>
      <c r="K1456" s="135">
        <v>20.0</v>
      </c>
      <c r="L1456" s="135">
        <v>300.0</v>
      </c>
      <c r="M1456" s="143">
        <v>42361.0</v>
      </c>
    </row>
    <row r="1457">
      <c r="A1457" s="135">
        <v>1455.0</v>
      </c>
      <c r="B1457" s="135" t="s">
        <v>12708</v>
      </c>
      <c r="C1457" s="135" t="s">
        <v>4362</v>
      </c>
      <c r="D1457" s="135">
        <v>0.0</v>
      </c>
      <c r="E1457" s="135">
        <v>20.0</v>
      </c>
      <c r="H1457" s="135" t="s">
        <v>12711</v>
      </c>
      <c r="I1457" s="142">
        <v>45406.47690972222</v>
      </c>
      <c r="J1457" s="135" t="s">
        <v>7228</v>
      </c>
      <c r="K1457" s="135">
        <v>20.0</v>
      </c>
      <c r="L1457" s="135">
        <v>2100.0</v>
      </c>
      <c r="M1457" s="143">
        <v>44747.0</v>
      </c>
    </row>
    <row r="1458">
      <c r="A1458" s="135">
        <v>1456.0</v>
      </c>
      <c r="B1458" s="135" t="s">
        <v>12716</v>
      </c>
      <c r="C1458" s="135" t="s">
        <v>4362</v>
      </c>
      <c r="D1458" s="135">
        <v>0.0</v>
      </c>
      <c r="E1458" s="135">
        <v>20.0</v>
      </c>
      <c r="H1458" s="135" t="s">
        <v>7314</v>
      </c>
      <c r="I1458" s="142">
        <v>45404.04986111111</v>
      </c>
      <c r="J1458" s="135" t="s">
        <v>5441</v>
      </c>
      <c r="K1458" s="135">
        <v>20.0</v>
      </c>
      <c r="L1458" s="135">
        <v>30.0</v>
      </c>
      <c r="M1458" s="143">
        <v>42599.0</v>
      </c>
    </row>
    <row r="1459">
      <c r="A1459" s="135">
        <v>1457.0</v>
      </c>
      <c r="B1459" s="135" t="s">
        <v>12720</v>
      </c>
      <c r="C1459" s="135" t="s">
        <v>4362</v>
      </c>
      <c r="D1459" s="135">
        <v>0.0</v>
      </c>
      <c r="E1459" s="135">
        <v>20.0</v>
      </c>
      <c r="H1459" s="135" t="s">
        <v>12723</v>
      </c>
      <c r="I1459" s="142">
        <v>45396.15520833333</v>
      </c>
      <c r="J1459" s="135" t="s">
        <v>2100</v>
      </c>
      <c r="K1459" s="135">
        <v>30.0</v>
      </c>
      <c r="L1459" s="135">
        <v>30.0</v>
      </c>
      <c r="M1459" s="143">
        <v>42276.0</v>
      </c>
    </row>
    <row r="1460">
      <c r="A1460" s="135">
        <v>1458.0</v>
      </c>
      <c r="B1460" s="135" t="s">
        <v>12728</v>
      </c>
      <c r="C1460" s="135" t="s">
        <v>4362</v>
      </c>
      <c r="D1460" s="135">
        <v>0.0</v>
      </c>
      <c r="E1460" s="135">
        <v>20.0</v>
      </c>
      <c r="H1460" s="135" t="s">
        <v>10460</v>
      </c>
      <c r="I1460" s="142">
        <v>45415.40835648148</v>
      </c>
      <c r="J1460" s="135" t="s">
        <v>5920</v>
      </c>
      <c r="K1460" s="135">
        <v>40.0</v>
      </c>
      <c r="L1460" s="135">
        <v>20.0</v>
      </c>
      <c r="M1460" s="143">
        <v>42325.0</v>
      </c>
    </row>
    <row r="1461">
      <c r="A1461" s="135">
        <v>1459.0</v>
      </c>
      <c r="B1461" s="135" t="s">
        <v>12730</v>
      </c>
      <c r="C1461" s="135" t="s">
        <v>4362</v>
      </c>
      <c r="D1461" s="135">
        <v>0.0</v>
      </c>
      <c r="E1461" s="135">
        <v>20.0</v>
      </c>
      <c r="H1461" s="135" t="s">
        <v>12732</v>
      </c>
      <c r="I1461" s="142">
        <v>45404.377430555556</v>
      </c>
      <c r="J1461" s="135" t="s">
        <v>4373</v>
      </c>
      <c r="K1461" s="135">
        <v>20.0</v>
      </c>
      <c r="L1461" s="135">
        <v>40.0</v>
      </c>
      <c r="M1461" s="143">
        <v>44769.0</v>
      </c>
    </row>
    <row r="1462">
      <c r="A1462" s="135">
        <v>1460.0</v>
      </c>
      <c r="B1462" s="135" t="s">
        <v>12736</v>
      </c>
      <c r="C1462" s="135" t="s">
        <v>4362</v>
      </c>
      <c r="E1462" s="135">
        <v>20.0</v>
      </c>
      <c r="K1462" s="135">
        <v>30.0</v>
      </c>
      <c r="M1462" s="143">
        <v>42287.0</v>
      </c>
    </row>
    <row r="1463">
      <c r="A1463" s="135">
        <v>1461.0</v>
      </c>
      <c r="B1463" s="135" t="s">
        <v>12740</v>
      </c>
      <c r="C1463" s="135" t="s">
        <v>4362</v>
      </c>
      <c r="D1463" s="135">
        <v>0.0</v>
      </c>
      <c r="E1463" s="135">
        <v>20.0</v>
      </c>
      <c r="H1463" s="135" t="s">
        <v>12743</v>
      </c>
      <c r="I1463" s="142">
        <v>45411.86646990741</v>
      </c>
      <c r="J1463" s="135" t="s">
        <v>5002</v>
      </c>
      <c r="K1463" s="135">
        <v>20.0</v>
      </c>
      <c r="L1463" s="135">
        <v>50.0</v>
      </c>
      <c r="M1463" s="143">
        <v>42403.0</v>
      </c>
    </row>
    <row r="1464">
      <c r="A1464" s="135">
        <v>1462.0</v>
      </c>
      <c r="B1464" s="135" t="s">
        <v>12746</v>
      </c>
      <c r="C1464" s="135" t="s">
        <v>4362</v>
      </c>
      <c r="D1464" s="135">
        <v>0.0</v>
      </c>
      <c r="E1464" s="135">
        <v>20.0</v>
      </c>
      <c r="H1464" s="135" t="s">
        <v>12746</v>
      </c>
      <c r="I1464" s="142">
        <v>45406.42847222222</v>
      </c>
      <c r="J1464" s="135" t="s">
        <v>5002</v>
      </c>
      <c r="K1464" s="135">
        <v>70.0</v>
      </c>
      <c r="L1464" s="135">
        <v>0.0</v>
      </c>
      <c r="M1464" s="143">
        <v>44752.0</v>
      </c>
    </row>
    <row r="1465">
      <c r="A1465" s="135">
        <v>1463.0</v>
      </c>
      <c r="B1465" s="135" t="s">
        <v>12752</v>
      </c>
      <c r="C1465" s="135" t="s">
        <v>4362</v>
      </c>
      <c r="D1465" s="135">
        <v>0.0</v>
      </c>
      <c r="E1465" s="135">
        <v>20.0</v>
      </c>
      <c r="H1465" s="135" t="s">
        <v>4829</v>
      </c>
      <c r="I1465" s="142">
        <v>45414.772314814814</v>
      </c>
      <c r="J1465" s="135" t="s">
        <v>5002</v>
      </c>
      <c r="K1465" s="135">
        <v>90.0</v>
      </c>
      <c r="L1465" s="135">
        <v>300.0</v>
      </c>
      <c r="M1465" s="143">
        <v>43877.0</v>
      </c>
    </row>
    <row r="1466">
      <c r="A1466" s="135">
        <v>1464.0</v>
      </c>
      <c r="B1466" s="135" t="s">
        <v>12756</v>
      </c>
      <c r="C1466" s="135" t="s">
        <v>4362</v>
      </c>
      <c r="D1466" s="135">
        <v>0.0</v>
      </c>
      <c r="E1466" s="135">
        <v>20.0</v>
      </c>
      <c r="H1466" s="135" t="s">
        <v>12758</v>
      </c>
      <c r="I1466" s="142">
        <v>45410.62721064815</v>
      </c>
      <c r="J1466" s="135" t="s">
        <v>4373</v>
      </c>
      <c r="K1466" s="135">
        <v>20.0</v>
      </c>
      <c r="L1466" s="135">
        <v>50.0</v>
      </c>
      <c r="M1466" s="143">
        <v>43005.0</v>
      </c>
    </row>
    <row r="1467">
      <c r="A1467" s="135">
        <v>1465.0</v>
      </c>
      <c r="B1467" s="135" t="s">
        <v>12761</v>
      </c>
      <c r="C1467" s="135" t="s">
        <v>4362</v>
      </c>
      <c r="D1467" s="135">
        <v>0.0</v>
      </c>
      <c r="E1467" s="135">
        <v>20.0</v>
      </c>
      <c r="H1467" s="135" t="s">
        <v>12763</v>
      </c>
      <c r="I1467" s="142">
        <v>45415.10326388889</v>
      </c>
      <c r="J1467" s="135" t="s">
        <v>4445</v>
      </c>
      <c r="K1467" s="135">
        <v>70.0</v>
      </c>
      <c r="L1467" s="135">
        <v>30.0</v>
      </c>
      <c r="M1467" s="143">
        <v>43967.0</v>
      </c>
    </row>
    <row r="1468">
      <c r="A1468" s="135">
        <v>1466.0</v>
      </c>
      <c r="B1468" s="135" t="s">
        <v>12766</v>
      </c>
      <c r="C1468" s="135" t="s">
        <v>4362</v>
      </c>
      <c r="E1468" s="135">
        <v>20.0</v>
      </c>
      <c r="K1468" s="135">
        <v>20.0</v>
      </c>
      <c r="M1468" s="143">
        <v>43116.0</v>
      </c>
    </row>
    <row r="1469">
      <c r="A1469" s="135">
        <v>1467.0</v>
      </c>
      <c r="B1469" s="135" t="s">
        <v>12770</v>
      </c>
      <c r="C1469" s="135" t="s">
        <v>4362</v>
      </c>
      <c r="D1469" s="135">
        <v>0.0</v>
      </c>
      <c r="E1469" s="135">
        <v>20.0</v>
      </c>
      <c r="H1469" s="135" t="s">
        <v>11876</v>
      </c>
      <c r="I1469" s="142">
        <v>45402.05357638889</v>
      </c>
      <c r="J1469" s="135" t="s">
        <v>5002</v>
      </c>
      <c r="K1469" s="135">
        <v>100.0</v>
      </c>
      <c r="L1469" s="135">
        <v>20.0</v>
      </c>
      <c r="M1469" s="143">
        <v>43840.0</v>
      </c>
    </row>
    <row r="1470">
      <c r="A1470" s="135">
        <v>1468.0</v>
      </c>
      <c r="B1470" s="135" t="s">
        <v>12774</v>
      </c>
      <c r="C1470" s="135" t="s">
        <v>4362</v>
      </c>
      <c r="E1470" s="135">
        <v>20.0</v>
      </c>
      <c r="K1470" s="135">
        <v>30.0</v>
      </c>
      <c r="M1470" s="143">
        <v>43899.0</v>
      </c>
    </row>
    <row r="1471">
      <c r="A1471" s="135">
        <v>1469.0</v>
      </c>
      <c r="B1471" s="135" t="s">
        <v>12779</v>
      </c>
      <c r="C1471" s="135" t="s">
        <v>4362</v>
      </c>
      <c r="D1471" s="135">
        <v>0.0</v>
      </c>
      <c r="E1471" s="135">
        <v>20.0</v>
      </c>
      <c r="H1471" s="135" t="s">
        <v>12779</v>
      </c>
      <c r="I1471" s="142">
        <v>45408.03438657407</v>
      </c>
      <c r="J1471" s="135" t="s">
        <v>4373</v>
      </c>
      <c r="K1471" s="135">
        <v>20.0</v>
      </c>
      <c r="L1471" s="135">
        <v>10.0</v>
      </c>
      <c r="M1471" s="143">
        <v>42264.0</v>
      </c>
    </row>
    <row r="1472">
      <c r="A1472" s="135">
        <v>1470.0</v>
      </c>
      <c r="B1472" s="135" t="s">
        <v>12784</v>
      </c>
      <c r="C1472" s="135" t="s">
        <v>4362</v>
      </c>
      <c r="D1472" s="135">
        <v>0.0</v>
      </c>
      <c r="E1472" s="135">
        <v>20.0</v>
      </c>
      <c r="I1472" s="142">
        <v>45406.24899305555</v>
      </c>
      <c r="J1472" s="135" t="s">
        <v>4373</v>
      </c>
      <c r="K1472" s="135">
        <v>80.0</v>
      </c>
      <c r="M1472" s="143">
        <v>43988.0</v>
      </c>
    </row>
    <row r="1473">
      <c r="A1473" s="135">
        <v>1471.0</v>
      </c>
      <c r="B1473" s="135" t="s">
        <v>12789</v>
      </c>
      <c r="C1473" s="135" t="s">
        <v>4362</v>
      </c>
      <c r="D1473" s="135">
        <v>1.0</v>
      </c>
      <c r="E1473" s="135">
        <v>20.0</v>
      </c>
      <c r="H1473" s="135" t="s">
        <v>9051</v>
      </c>
      <c r="I1473" s="142">
        <v>45412.1215625</v>
      </c>
      <c r="J1473" s="135" t="s">
        <v>12792</v>
      </c>
      <c r="K1473" s="135">
        <v>30.0</v>
      </c>
      <c r="L1473" s="135">
        <v>250.0</v>
      </c>
      <c r="M1473" s="143">
        <v>42502.0</v>
      </c>
    </row>
    <row r="1474">
      <c r="A1474" s="135">
        <v>1472.0</v>
      </c>
      <c r="B1474" s="135" t="s">
        <v>12795</v>
      </c>
      <c r="C1474" s="135" t="s">
        <v>4362</v>
      </c>
      <c r="E1474" s="135">
        <v>20.0</v>
      </c>
      <c r="K1474" s="135">
        <v>30.0</v>
      </c>
      <c r="M1474" s="143">
        <v>42682.0</v>
      </c>
    </row>
    <row r="1475">
      <c r="A1475" s="135">
        <v>1473.0</v>
      </c>
      <c r="B1475" s="135" t="s">
        <v>12799</v>
      </c>
      <c r="C1475" s="135" t="s">
        <v>4362</v>
      </c>
      <c r="D1475" s="135">
        <v>0.0</v>
      </c>
      <c r="E1475" s="135">
        <v>20.0</v>
      </c>
      <c r="F1475" s="135">
        <v>0.0</v>
      </c>
      <c r="H1475" s="135" t="s">
        <v>12241</v>
      </c>
      <c r="I1475" s="142">
        <v>45357.256631944445</v>
      </c>
      <c r="J1475" s="135" t="s">
        <v>4373</v>
      </c>
      <c r="K1475" s="135">
        <v>20.0</v>
      </c>
      <c r="L1475" s="135">
        <v>10.0</v>
      </c>
    </row>
    <row r="1476">
      <c r="A1476" s="135">
        <v>1474.0</v>
      </c>
      <c r="B1476" s="135" t="s">
        <v>12803</v>
      </c>
      <c r="C1476" s="135" t="s">
        <v>4362</v>
      </c>
      <c r="D1476" s="135">
        <v>0.0</v>
      </c>
      <c r="E1476" s="135">
        <v>20.0</v>
      </c>
      <c r="H1476" s="135" t="s">
        <v>7324</v>
      </c>
      <c r="I1476" s="142">
        <v>45397.07219907407</v>
      </c>
      <c r="J1476" s="135" t="s">
        <v>5002</v>
      </c>
      <c r="K1476" s="135">
        <v>40.0</v>
      </c>
      <c r="L1476" s="135">
        <v>150.0</v>
      </c>
      <c r="M1476" s="143">
        <v>43624.0</v>
      </c>
    </row>
    <row r="1477">
      <c r="A1477" s="135">
        <v>1475.0</v>
      </c>
      <c r="B1477" s="135" t="s">
        <v>12809</v>
      </c>
      <c r="C1477" s="135" t="s">
        <v>4362</v>
      </c>
      <c r="D1477" s="135">
        <v>0.0</v>
      </c>
      <c r="E1477" s="135">
        <v>20.0</v>
      </c>
      <c r="H1477" s="135" t="s">
        <v>5239</v>
      </c>
      <c r="I1477" s="142">
        <v>45407.70431712963</v>
      </c>
      <c r="J1477" s="135" t="s">
        <v>4373</v>
      </c>
      <c r="K1477" s="135">
        <v>40.0</v>
      </c>
      <c r="L1477" s="135">
        <v>30.0</v>
      </c>
      <c r="M1477" s="143">
        <v>44101.0</v>
      </c>
    </row>
    <row r="1478">
      <c r="A1478" s="135">
        <v>1476.0</v>
      </c>
      <c r="B1478" s="135" t="s">
        <v>12813</v>
      </c>
      <c r="C1478" s="135" t="s">
        <v>4362</v>
      </c>
      <c r="D1478" s="135">
        <v>0.0</v>
      </c>
      <c r="E1478" s="135">
        <v>20.0</v>
      </c>
      <c r="H1478" s="135" t="s">
        <v>12815</v>
      </c>
      <c r="I1478" s="142">
        <v>45409.60196759259</v>
      </c>
      <c r="J1478" s="135" t="s">
        <v>5002</v>
      </c>
      <c r="K1478" s="135">
        <v>20.0</v>
      </c>
      <c r="L1478" s="135">
        <v>70.0</v>
      </c>
      <c r="M1478" s="143">
        <v>43708.0</v>
      </c>
    </row>
    <row r="1479">
      <c r="A1479" s="135">
        <v>1477.0</v>
      </c>
      <c r="B1479" s="135" t="s">
        <v>12819</v>
      </c>
      <c r="C1479" s="135" t="s">
        <v>4362</v>
      </c>
      <c r="D1479" s="135">
        <v>0.0</v>
      </c>
      <c r="E1479" s="135">
        <v>20.0</v>
      </c>
      <c r="F1479" s="135">
        <v>0.25</v>
      </c>
      <c r="H1479" s="135" t="s">
        <v>12821</v>
      </c>
      <c r="I1479" s="142">
        <v>45412.2165625</v>
      </c>
      <c r="J1479" s="135" t="s">
        <v>4674</v>
      </c>
      <c r="K1479" s="135">
        <v>30.0</v>
      </c>
      <c r="L1479" s="135">
        <v>60.0</v>
      </c>
      <c r="M1479" s="143">
        <v>43241.0</v>
      </c>
    </row>
    <row r="1480">
      <c r="A1480" s="135">
        <v>1478.0</v>
      </c>
      <c r="B1480" s="135" t="s">
        <v>12824</v>
      </c>
      <c r="C1480" s="135" t="s">
        <v>4362</v>
      </c>
      <c r="E1480" s="135">
        <v>20.0</v>
      </c>
      <c r="K1480" s="135">
        <v>20.0</v>
      </c>
      <c r="M1480" s="143">
        <v>44972.0</v>
      </c>
    </row>
    <row r="1481">
      <c r="A1481" s="135">
        <v>1479.0</v>
      </c>
      <c r="B1481" s="135" t="s">
        <v>12827</v>
      </c>
      <c r="C1481" s="135" t="s">
        <v>4362</v>
      </c>
      <c r="E1481" s="135">
        <v>20.0</v>
      </c>
      <c r="K1481" s="135">
        <v>20.0</v>
      </c>
      <c r="M1481" s="143">
        <v>42341.0</v>
      </c>
    </row>
    <row r="1482">
      <c r="A1482" s="135">
        <v>1480.0</v>
      </c>
      <c r="B1482" s="135" t="s">
        <v>12830</v>
      </c>
      <c r="C1482" s="135" t="s">
        <v>4362</v>
      </c>
      <c r="D1482" s="135">
        <v>0.0</v>
      </c>
      <c r="E1482" s="135">
        <v>20.0</v>
      </c>
      <c r="G1482" s="135">
        <v>0.36</v>
      </c>
      <c r="H1482" s="135" t="s">
        <v>5388</v>
      </c>
      <c r="I1482" s="142">
        <v>45396.06476851852</v>
      </c>
      <c r="J1482" s="135" t="s">
        <v>4373</v>
      </c>
      <c r="K1482" s="135">
        <v>60.0</v>
      </c>
      <c r="L1482" s="135">
        <v>100.0</v>
      </c>
      <c r="M1482" s="143">
        <v>42288.0</v>
      </c>
    </row>
    <row r="1483">
      <c r="A1483" s="135">
        <v>1481.0</v>
      </c>
      <c r="B1483" s="135" t="s">
        <v>12835</v>
      </c>
      <c r="C1483" s="135" t="s">
        <v>4362</v>
      </c>
      <c r="D1483" s="135">
        <v>0.0</v>
      </c>
      <c r="E1483" s="135">
        <v>20.0</v>
      </c>
      <c r="I1483" s="142">
        <v>45402.51530092592</v>
      </c>
      <c r="J1483" s="135" t="s">
        <v>5384</v>
      </c>
      <c r="K1483" s="135">
        <v>20.0</v>
      </c>
      <c r="M1483" s="143">
        <v>44819.0</v>
      </c>
    </row>
    <row r="1484">
      <c r="A1484" s="135">
        <v>1482.0</v>
      </c>
      <c r="B1484" s="135" t="s">
        <v>12841</v>
      </c>
      <c r="C1484" s="135" t="s">
        <v>4362</v>
      </c>
      <c r="D1484" s="135">
        <v>13.0</v>
      </c>
      <c r="E1484" s="135">
        <v>20.0</v>
      </c>
      <c r="H1484" s="135" t="s">
        <v>12841</v>
      </c>
      <c r="I1484" s="142">
        <v>45406.902395833335</v>
      </c>
      <c r="J1484" s="135" t="s">
        <v>4768</v>
      </c>
      <c r="K1484" s="135">
        <v>30.0</v>
      </c>
      <c r="L1484" s="135">
        <v>0.0</v>
      </c>
      <c r="M1484" s="143">
        <v>42670.0</v>
      </c>
    </row>
    <row r="1485">
      <c r="A1485" s="135">
        <v>1483.0</v>
      </c>
      <c r="B1485" s="135" t="s">
        <v>12845</v>
      </c>
      <c r="C1485" s="135" t="s">
        <v>4362</v>
      </c>
      <c r="D1485" s="135">
        <v>0.0</v>
      </c>
      <c r="E1485" s="135">
        <v>20.0</v>
      </c>
      <c r="H1485" s="135" t="s">
        <v>12848</v>
      </c>
      <c r="I1485" s="142">
        <v>45407.02773148148</v>
      </c>
      <c r="J1485" s="135" t="s">
        <v>5002</v>
      </c>
      <c r="K1485" s="135">
        <v>20.0</v>
      </c>
      <c r="L1485" s="135">
        <v>20.0</v>
      </c>
      <c r="M1485" s="143">
        <v>42304.0</v>
      </c>
    </row>
    <row r="1486">
      <c r="A1486" s="135">
        <v>1484.0</v>
      </c>
      <c r="B1486" s="135" t="s">
        <v>12851</v>
      </c>
      <c r="C1486" s="135" t="s">
        <v>4362</v>
      </c>
      <c r="D1486" s="135">
        <v>0.0</v>
      </c>
      <c r="E1486" s="135">
        <v>20.0</v>
      </c>
      <c r="H1486" s="135" t="s">
        <v>12851</v>
      </c>
      <c r="I1486" s="142">
        <v>45409.91155092593</v>
      </c>
      <c r="J1486" s="135" t="s">
        <v>4715</v>
      </c>
      <c r="K1486" s="135">
        <v>20.0</v>
      </c>
      <c r="L1486" s="135">
        <v>10.0</v>
      </c>
      <c r="M1486" s="143">
        <v>43867.0</v>
      </c>
    </row>
    <row r="1487">
      <c r="A1487" s="135">
        <v>1485.0</v>
      </c>
      <c r="B1487" s="135" t="s">
        <v>12858</v>
      </c>
      <c r="C1487" s="135" t="s">
        <v>4362</v>
      </c>
      <c r="D1487" s="135">
        <v>1.0</v>
      </c>
      <c r="E1487" s="135">
        <v>20.0</v>
      </c>
      <c r="H1487" s="135" t="s">
        <v>12859</v>
      </c>
      <c r="I1487" s="142">
        <v>45416.6334375</v>
      </c>
      <c r="J1487" s="135" t="s">
        <v>12861</v>
      </c>
      <c r="K1487" s="135">
        <v>20.0</v>
      </c>
      <c r="L1487" s="135">
        <v>150.0</v>
      </c>
      <c r="M1487" s="143">
        <v>43928.0</v>
      </c>
    </row>
    <row r="1488">
      <c r="A1488" s="135">
        <v>1486.0</v>
      </c>
      <c r="B1488" s="135" t="s">
        <v>12865</v>
      </c>
      <c r="C1488" s="135" t="s">
        <v>4362</v>
      </c>
      <c r="E1488" s="135">
        <v>20.0</v>
      </c>
      <c r="K1488" s="135">
        <v>20.0</v>
      </c>
      <c r="M1488" s="143">
        <v>42800.0</v>
      </c>
    </row>
    <row r="1489">
      <c r="A1489" s="135">
        <v>1487.0</v>
      </c>
      <c r="B1489" s="135" t="s">
        <v>12869</v>
      </c>
      <c r="C1489" s="135" t="s">
        <v>4362</v>
      </c>
      <c r="E1489" s="135">
        <v>20.0</v>
      </c>
      <c r="K1489" s="135">
        <v>40.0</v>
      </c>
      <c r="M1489" s="143">
        <v>44109.0</v>
      </c>
    </row>
    <row r="1490">
      <c r="A1490" s="135">
        <v>1488.0</v>
      </c>
      <c r="B1490" s="135" t="s">
        <v>12872</v>
      </c>
      <c r="C1490" s="135" t="s">
        <v>4362</v>
      </c>
      <c r="E1490" s="135">
        <v>20.0</v>
      </c>
      <c r="K1490" s="135">
        <v>30.0</v>
      </c>
      <c r="M1490" s="143">
        <v>42324.0</v>
      </c>
    </row>
    <row r="1491">
      <c r="A1491" s="135">
        <v>1489.0</v>
      </c>
      <c r="B1491" s="135" t="s">
        <v>12875</v>
      </c>
      <c r="C1491" s="135" t="s">
        <v>4362</v>
      </c>
      <c r="D1491" s="135">
        <v>2.0</v>
      </c>
      <c r="E1491" s="135">
        <v>20.0</v>
      </c>
      <c r="H1491" s="135" t="s">
        <v>12877</v>
      </c>
      <c r="I1491" s="142">
        <v>45399.04554398148</v>
      </c>
      <c r="J1491" s="135" t="s">
        <v>5112</v>
      </c>
      <c r="K1491" s="135">
        <v>20.0</v>
      </c>
      <c r="L1491" s="135">
        <v>300.0</v>
      </c>
      <c r="M1491" s="143">
        <v>44438.0</v>
      </c>
    </row>
    <row r="1492">
      <c r="A1492" s="135">
        <v>1490.0</v>
      </c>
      <c r="B1492" s="135" t="s">
        <v>12880</v>
      </c>
      <c r="C1492" s="135" t="s">
        <v>4362</v>
      </c>
      <c r="D1492" s="135">
        <v>0.0</v>
      </c>
      <c r="E1492" s="135">
        <v>20.0</v>
      </c>
      <c r="H1492" s="135" t="s">
        <v>12880</v>
      </c>
      <c r="I1492" s="142">
        <v>45410.522523148145</v>
      </c>
      <c r="J1492" s="135" t="s">
        <v>5882</v>
      </c>
      <c r="K1492" s="135">
        <v>40.0</v>
      </c>
      <c r="L1492" s="135">
        <v>0.0</v>
      </c>
      <c r="M1492" s="143">
        <v>42576.0</v>
      </c>
    </row>
    <row r="1493">
      <c r="A1493" s="135">
        <v>1491.0</v>
      </c>
      <c r="B1493" s="135" t="s">
        <v>12884</v>
      </c>
      <c r="C1493" s="135" t="s">
        <v>4362</v>
      </c>
      <c r="D1493" s="135">
        <v>0.0</v>
      </c>
      <c r="E1493" s="135">
        <v>20.0</v>
      </c>
      <c r="F1493" s="135">
        <v>0.5</v>
      </c>
      <c r="H1493" s="135" t="s">
        <v>12886</v>
      </c>
      <c r="I1493" s="142">
        <v>45406.11597222222</v>
      </c>
      <c r="J1493" s="135" t="s">
        <v>4373</v>
      </c>
      <c r="K1493" s="135">
        <v>20.0</v>
      </c>
      <c r="L1493" s="135">
        <v>100.0</v>
      </c>
      <c r="M1493" s="143">
        <v>42410.0</v>
      </c>
    </row>
    <row r="1494">
      <c r="A1494" s="135">
        <v>1492.0</v>
      </c>
      <c r="B1494" s="135" t="s">
        <v>12890</v>
      </c>
      <c r="C1494" s="135" t="s">
        <v>4362</v>
      </c>
      <c r="D1494" s="135">
        <v>0.0</v>
      </c>
      <c r="E1494" s="135">
        <v>20.0</v>
      </c>
      <c r="H1494" s="135" t="s">
        <v>12892</v>
      </c>
      <c r="I1494" s="142">
        <v>45405.12033564815</v>
      </c>
      <c r="J1494" s="135" t="s">
        <v>4373</v>
      </c>
      <c r="K1494" s="135">
        <v>30.0</v>
      </c>
      <c r="L1494" s="135">
        <v>150.0</v>
      </c>
      <c r="M1494" s="143">
        <v>42659.0</v>
      </c>
    </row>
    <row r="1495">
      <c r="A1495" s="135">
        <v>1493.0</v>
      </c>
      <c r="B1495" s="135" t="s">
        <v>12897</v>
      </c>
      <c r="C1495" s="135" t="s">
        <v>4362</v>
      </c>
      <c r="D1495" s="135">
        <v>0.0</v>
      </c>
      <c r="E1495" s="135">
        <v>20.0</v>
      </c>
      <c r="H1495" s="135" t="s">
        <v>12898</v>
      </c>
      <c r="I1495" s="142">
        <v>45415.24912037037</v>
      </c>
      <c r="J1495" s="135" t="s">
        <v>9374</v>
      </c>
      <c r="K1495" s="135">
        <v>30.0</v>
      </c>
      <c r="L1495" s="135">
        <v>50.0</v>
      </c>
      <c r="M1495" s="143">
        <v>42397.0</v>
      </c>
    </row>
    <row r="1496">
      <c r="A1496" s="135">
        <v>1494.0</v>
      </c>
      <c r="B1496" s="135" t="s">
        <v>12900</v>
      </c>
      <c r="C1496" s="135" t="s">
        <v>4362</v>
      </c>
      <c r="D1496" s="135">
        <v>0.0</v>
      </c>
      <c r="E1496" s="135">
        <v>20.0</v>
      </c>
      <c r="F1496" s="135">
        <v>0.8</v>
      </c>
      <c r="H1496" s="135" t="s">
        <v>5960</v>
      </c>
      <c r="I1496" s="142">
        <v>45418.33509259259</v>
      </c>
      <c r="J1496" s="135" t="s">
        <v>11801</v>
      </c>
      <c r="K1496" s="135">
        <v>60.0</v>
      </c>
      <c r="L1496" s="135">
        <v>150.0</v>
      </c>
      <c r="M1496" s="143">
        <v>43363.0</v>
      </c>
    </row>
    <row r="1497">
      <c r="A1497" s="135">
        <v>1495.0</v>
      </c>
      <c r="B1497" s="135" t="s">
        <v>12907</v>
      </c>
      <c r="C1497" s="135" t="s">
        <v>4362</v>
      </c>
      <c r="E1497" s="135">
        <v>20.0</v>
      </c>
      <c r="K1497" s="135">
        <v>20.0</v>
      </c>
      <c r="M1497" s="143">
        <v>42578.0</v>
      </c>
    </row>
    <row r="1498">
      <c r="A1498" s="135">
        <v>1496.0</v>
      </c>
      <c r="B1498" s="135" t="s">
        <v>12910</v>
      </c>
      <c r="C1498" s="135" t="s">
        <v>4362</v>
      </c>
      <c r="E1498" s="135">
        <v>20.0</v>
      </c>
      <c r="K1498" s="135">
        <v>40.0</v>
      </c>
      <c r="M1498" s="143">
        <v>42988.0</v>
      </c>
    </row>
    <row r="1499">
      <c r="A1499" s="135">
        <v>1497.0</v>
      </c>
      <c r="B1499" s="135" t="s">
        <v>12914</v>
      </c>
      <c r="C1499" s="135" t="s">
        <v>4362</v>
      </c>
      <c r="E1499" s="135">
        <v>20.0</v>
      </c>
      <c r="K1499" s="135">
        <v>20.0</v>
      </c>
      <c r="M1499" s="143">
        <v>44764.0</v>
      </c>
    </row>
    <row r="1500">
      <c r="A1500" s="135">
        <v>1498.0</v>
      </c>
      <c r="B1500" s="135" t="s">
        <v>12916</v>
      </c>
      <c r="C1500" s="135" t="s">
        <v>4362</v>
      </c>
      <c r="E1500" s="135">
        <v>20.0</v>
      </c>
      <c r="K1500" s="135">
        <v>20.0</v>
      </c>
      <c r="M1500" s="143">
        <v>43486.0</v>
      </c>
    </row>
    <row r="1501">
      <c r="A1501" s="135">
        <v>1499.0</v>
      </c>
      <c r="B1501" s="135" t="s">
        <v>12917</v>
      </c>
      <c r="C1501" s="135" t="s">
        <v>4362</v>
      </c>
      <c r="D1501" s="135">
        <v>2.0</v>
      </c>
      <c r="E1501" s="135">
        <v>20.0</v>
      </c>
      <c r="H1501" s="135" t="s">
        <v>12919</v>
      </c>
      <c r="I1501" s="142">
        <v>45406.85575231481</v>
      </c>
      <c r="J1501" s="135" t="s">
        <v>9258</v>
      </c>
      <c r="K1501" s="135">
        <v>20.0</v>
      </c>
      <c r="L1501" s="135">
        <v>20.0</v>
      </c>
      <c r="M1501" s="143">
        <v>45032.0</v>
      </c>
    </row>
    <row r="1502">
      <c r="A1502" s="135">
        <v>1500.0</v>
      </c>
      <c r="B1502" s="135" t="s">
        <v>12925</v>
      </c>
      <c r="C1502" s="135" t="s">
        <v>4362</v>
      </c>
      <c r="D1502" s="135">
        <v>0.0</v>
      </c>
      <c r="E1502" s="135">
        <v>20.0</v>
      </c>
      <c r="H1502" s="135" t="s">
        <v>12928</v>
      </c>
      <c r="I1502" s="142">
        <v>45412.261354166665</v>
      </c>
      <c r="J1502" s="135" t="s">
        <v>5533</v>
      </c>
      <c r="K1502" s="135">
        <v>20.0</v>
      </c>
      <c r="L1502" s="135">
        <v>200.0</v>
      </c>
      <c r="M1502" s="143">
        <v>44747.0</v>
      </c>
    </row>
    <row r="1503">
      <c r="A1503" s="135">
        <v>1501.0</v>
      </c>
      <c r="B1503" s="135" t="s">
        <v>12930</v>
      </c>
      <c r="C1503" s="135" t="s">
        <v>4362</v>
      </c>
      <c r="D1503" s="135">
        <v>0.0</v>
      </c>
      <c r="E1503" s="135">
        <v>20.0</v>
      </c>
      <c r="F1503" s="135">
        <v>0.25</v>
      </c>
      <c r="H1503" s="135" t="s">
        <v>4394</v>
      </c>
      <c r="I1503" s="142">
        <v>45416.392118055555</v>
      </c>
      <c r="J1503" s="135" t="s">
        <v>4795</v>
      </c>
      <c r="K1503" s="135">
        <v>50.0</v>
      </c>
      <c r="L1503" s="135">
        <v>600.0</v>
      </c>
      <c r="M1503" s="143">
        <v>42349.0</v>
      </c>
    </row>
    <row r="1504">
      <c r="A1504" s="135">
        <v>1502.0</v>
      </c>
      <c r="B1504" s="135" t="s">
        <v>12934</v>
      </c>
      <c r="C1504" s="135" t="s">
        <v>4362</v>
      </c>
      <c r="D1504" s="135">
        <v>0.0</v>
      </c>
      <c r="E1504" s="135">
        <v>20.0</v>
      </c>
      <c r="H1504" s="135" t="s">
        <v>12936</v>
      </c>
      <c r="I1504" s="142">
        <v>45416.02631944444</v>
      </c>
      <c r="J1504" s="135" t="s">
        <v>4373</v>
      </c>
      <c r="K1504" s="135">
        <v>20.0</v>
      </c>
      <c r="L1504" s="135">
        <v>50.0</v>
      </c>
      <c r="M1504" s="143">
        <v>44779.0</v>
      </c>
    </row>
    <row r="1505">
      <c r="A1505" s="135">
        <v>1503.0</v>
      </c>
      <c r="B1505" s="135" t="s">
        <v>12939</v>
      </c>
      <c r="C1505" s="135" t="s">
        <v>4362</v>
      </c>
      <c r="D1505" s="135">
        <v>1.0</v>
      </c>
      <c r="E1505" s="135">
        <v>20.0</v>
      </c>
      <c r="H1505" s="135" t="s">
        <v>7123</v>
      </c>
      <c r="I1505" s="142">
        <v>45396.14902777778</v>
      </c>
      <c r="J1505" s="135" t="s">
        <v>4880</v>
      </c>
      <c r="K1505" s="135">
        <v>150.0</v>
      </c>
      <c r="L1505" s="135">
        <v>2000.0</v>
      </c>
      <c r="M1505" s="143">
        <v>45197.0</v>
      </c>
    </row>
    <row r="1506">
      <c r="A1506" s="135">
        <v>1504.0</v>
      </c>
      <c r="B1506" s="135" t="s">
        <v>12946</v>
      </c>
      <c r="C1506" s="135" t="s">
        <v>4362</v>
      </c>
      <c r="D1506" s="135">
        <v>0.0</v>
      </c>
      <c r="E1506" s="135">
        <v>20.0</v>
      </c>
      <c r="H1506" s="135" t="s">
        <v>12946</v>
      </c>
      <c r="I1506" s="142">
        <v>45403.05577546296</v>
      </c>
      <c r="J1506" s="135" t="s">
        <v>4373</v>
      </c>
      <c r="K1506" s="135">
        <v>40.0</v>
      </c>
      <c r="L1506" s="135">
        <v>10.0</v>
      </c>
      <c r="M1506" s="143">
        <v>43900.0</v>
      </c>
    </row>
    <row r="1507">
      <c r="A1507" s="135">
        <v>1505.0</v>
      </c>
      <c r="B1507" s="135" t="s">
        <v>12949</v>
      </c>
      <c r="C1507" s="135" t="s">
        <v>4362</v>
      </c>
      <c r="D1507" s="135">
        <v>1.0</v>
      </c>
      <c r="E1507" s="135">
        <v>20.0</v>
      </c>
      <c r="F1507" s="135">
        <v>0.15</v>
      </c>
      <c r="H1507" s="135" t="s">
        <v>10106</v>
      </c>
      <c r="I1507" s="142">
        <v>45404.93283564815</v>
      </c>
      <c r="J1507" s="135" t="s">
        <v>4373</v>
      </c>
      <c r="K1507" s="135">
        <v>100.0</v>
      </c>
      <c r="L1507" s="135">
        <v>300.0</v>
      </c>
      <c r="M1507" s="143">
        <v>42610.0</v>
      </c>
    </row>
    <row r="1508">
      <c r="A1508" s="135">
        <v>1506.0</v>
      </c>
      <c r="B1508" s="135" t="s">
        <v>12957</v>
      </c>
      <c r="C1508" s="135" t="s">
        <v>4362</v>
      </c>
      <c r="D1508" s="135">
        <v>0.0</v>
      </c>
      <c r="E1508" s="135">
        <v>20.0</v>
      </c>
      <c r="F1508" s="135">
        <v>0.2</v>
      </c>
      <c r="G1508" s="135">
        <v>0.5</v>
      </c>
      <c r="H1508" s="135" t="s">
        <v>5821</v>
      </c>
      <c r="I1508" s="142">
        <v>45414.20873842593</v>
      </c>
      <c r="J1508" s="135" t="s">
        <v>5637</v>
      </c>
      <c r="K1508" s="135">
        <v>30.0</v>
      </c>
      <c r="L1508" s="135">
        <v>10.0</v>
      </c>
      <c r="M1508" s="143">
        <v>42249.0</v>
      </c>
    </row>
    <row r="1509">
      <c r="A1509" s="135">
        <v>1507.0</v>
      </c>
      <c r="B1509" s="135" t="s">
        <v>12962</v>
      </c>
      <c r="C1509" s="135" t="s">
        <v>4362</v>
      </c>
      <c r="D1509" s="135">
        <v>0.0</v>
      </c>
      <c r="E1509" s="135">
        <v>20.0</v>
      </c>
      <c r="H1509" s="135" t="s">
        <v>10092</v>
      </c>
      <c r="I1509" s="142">
        <v>45415.04908564815</v>
      </c>
      <c r="J1509" s="135" t="s">
        <v>5882</v>
      </c>
      <c r="K1509" s="135">
        <v>40.0</v>
      </c>
      <c r="L1509" s="135">
        <v>10.0</v>
      </c>
      <c r="M1509" s="143">
        <v>42248.0</v>
      </c>
    </row>
    <row r="1510">
      <c r="A1510" s="135">
        <v>1508.0</v>
      </c>
      <c r="B1510" s="135" t="s">
        <v>12967</v>
      </c>
      <c r="C1510" s="135" t="s">
        <v>4362</v>
      </c>
      <c r="E1510" s="135">
        <v>20.0</v>
      </c>
      <c r="K1510" s="135">
        <v>40.0</v>
      </c>
      <c r="M1510" s="143">
        <v>45046.0</v>
      </c>
    </row>
    <row r="1511">
      <c r="A1511" s="135">
        <v>1509.0</v>
      </c>
      <c r="B1511" s="135" t="s">
        <v>12970</v>
      </c>
      <c r="C1511" s="135" t="s">
        <v>4362</v>
      </c>
      <c r="D1511" s="135">
        <v>2.0</v>
      </c>
      <c r="E1511" s="135">
        <v>20.0</v>
      </c>
      <c r="F1511" s="135">
        <v>0.45</v>
      </c>
      <c r="H1511" s="135" t="s">
        <v>12974</v>
      </c>
      <c r="I1511" s="142">
        <v>45396.156435185185</v>
      </c>
      <c r="J1511" s="135" t="s">
        <v>4445</v>
      </c>
      <c r="K1511" s="135">
        <v>30.0</v>
      </c>
      <c r="L1511" s="135">
        <v>30.0</v>
      </c>
      <c r="M1511" s="143">
        <v>43841.0</v>
      </c>
    </row>
    <row r="1512">
      <c r="A1512" s="135">
        <v>1510.0</v>
      </c>
      <c r="B1512" s="135" t="s">
        <v>12977</v>
      </c>
      <c r="C1512" s="135" t="s">
        <v>4362</v>
      </c>
      <c r="D1512" s="135">
        <v>0.0</v>
      </c>
      <c r="E1512" s="135">
        <v>20.0</v>
      </c>
      <c r="H1512" s="135" t="s">
        <v>4682</v>
      </c>
      <c r="I1512" s="142">
        <v>45407.8816087963</v>
      </c>
      <c r="J1512" s="135" t="s">
        <v>4715</v>
      </c>
      <c r="K1512" s="135">
        <v>30.0</v>
      </c>
      <c r="L1512" s="135">
        <v>1000.0</v>
      </c>
      <c r="M1512" s="143">
        <v>42289.0</v>
      </c>
    </row>
    <row r="1513">
      <c r="A1513" s="135">
        <v>1511.0</v>
      </c>
      <c r="B1513" s="135" t="s">
        <v>12983</v>
      </c>
      <c r="C1513" s="135" t="s">
        <v>4362</v>
      </c>
      <c r="D1513" s="135">
        <v>0.0</v>
      </c>
      <c r="E1513" s="135">
        <v>20.0</v>
      </c>
      <c r="H1513" s="135" t="s">
        <v>12983</v>
      </c>
      <c r="I1513" s="142">
        <v>45407.02376157408</v>
      </c>
      <c r="J1513" s="135" t="s">
        <v>4373</v>
      </c>
      <c r="K1513" s="135">
        <v>40.0</v>
      </c>
      <c r="L1513" s="135">
        <v>10.0</v>
      </c>
      <c r="M1513" s="143">
        <v>42691.0</v>
      </c>
    </row>
    <row r="1514">
      <c r="A1514" s="135">
        <v>1512.0</v>
      </c>
      <c r="B1514" s="135" t="s">
        <v>12987</v>
      </c>
      <c r="C1514" s="135" t="s">
        <v>4362</v>
      </c>
      <c r="D1514" s="135">
        <v>0.0</v>
      </c>
      <c r="E1514" s="135">
        <v>20.0</v>
      </c>
      <c r="H1514" s="135" t="s">
        <v>12990</v>
      </c>
      <c r="I1514" s="142">
        <v>45403.90534722222</v>
      </c>
      <c r="J1514" s="135" t="s">
        <v>5384</v>
      </c>
      <c r="K1514" s="135">
        <v>20.0</v>
      </c>
      <c r="L1514" s="135">
        <v>50.0</v>
      </c>
      <c r="M1514" s="143">
        <v>44748.0</v>
      </c>
    </row>
    <row r="1515">
      <c r="A1515" s="135">
        <v>1513.0</v>
      </c>
      <c r="B1515" s="135" t="s">
        <v>12993</v>
      </c>
      <c r="C1515" s="135" t="s">
        <v>4362</v>
      </c>
      <c r="D1515" s="135">
        <v>0.0</v>
      </c>
      <c r="E1515" s="135">
        <v>20.0</v>
      </c>
      <c r="H1515" s="135" t="s">
        <v>5133</v>
      </c>
      <c r="I1515" s="142">
        <v>45404.979409722226</v>
      </c>
      <c r="J1515" s="135" t="s">
        <v>4977</v>
      </c>
      <c r="K1515" s="135">
        <v>20.0</v>
      </c>
      <c r="L1515" s="135">
        <v>900.0</v>
      </c>
      <c r="M1515" s="143">
        <v>44774.0</v>
      </c>
    </row>
    <row r="1516">
      <c r="A1516" s="135">
        <v>1514.0</v>
      </c>
      <c r="B1516" s="135" t="s">
        <v>12997</v>
      </c>
      <c r="C1516" s="135" t="s">
        <v>4362</v>
      </c>
      <c r="D1516" s="135">
        <v>0.0</v>
      </c>
      <c r="E1516" s="135">
        <v>20.0</v>
      </c>
      <c r="H1516" s="135" t="s">
        <v>12997</v>
      </c>
      <c r="I1516" s="142">
        <v>45414.600949074076</v>
      </c>
      <c r="J1516" s="135" t="s">
        <v>4373</v>
      </c>
      <c r="K1516" s="135">
        <v>20.0</v>
      </c>
      <c r="L1516" s="135">
        <v>10.0</v>
      </c>
      <c r="M1516" s="143">
        <v>43246.0</v>
      </c>
    </row>
    <row r="1517">
      <c r="A1517" s="135">
        <v>1515.0</v>
      </c>
      <c r="B1517" s="135" t="s">
        <v>13001</v>
      </c>
      <c r="C1517" s="135" t="s">
        <v>4362</v>
      </c>
      <c r="D1517" s="135">
        <v>2.0</v>
      </c>
      <c r="E1517" s="135">
        <v>20.0</v>
      </c>
      <c r="H1517" s="135" t="s">
        <v>13001</v>
      </c>
      <c r="I1517" s="142">
        <v>45415.03040509259</v>
      </c>
      <c r="J1517" s="135" t="s">
        <v>4715</v>
      </c>
      <c r="K1517" s="135">
        <v>20.0</v>
      </c>
      <c r="L1517" s="135">
        <v>10.0</v>
      </c>
      <c r="M1517" s="143">
        <v>44435.0</v>
      </c>
    </row>
    <row r="1518">
      <c r="A1518" s="135">
        <v>1516.0</v>
      </c>
      <c r="B1518" s="135" t="s">
        <v>13005</v>
      </c>
      <c r="C1518" s="135" t="s">
        <v>4362</v>
      </c>
      <c r="D1518" s="135">
        <v>0.0</v>
      </c>
      <c r="E1518" s="135">
        <v>20.0</v>
      </c>
      <c r="H1518" s="135" t="s">
        <v>13010</v>
      </c>
      <c r="I1518" s="142">
        <v>45415.09819444444</v>
      </c>
      <c r="J1518" s="135" t="s">
        <v>7006</v>
      </c>
      <c r="K1518" s="135">
        <v>30.0</v>
      </c>
      <c r="L1518" s="135">
        <v>10.0</v>
      </c>
      <c r="M1518" s="143">
        <v>44968.0</v>
      </c>
    </row>
    <row r="1519">
      <c r="A1519" s="135">
        <v>1517.0</v>
      </c>
      <c r="B1519" s="135" t="s">
        <v>13014</v>
      </c>
      <c r="C1519" s="135" t="s">
        <v>4362</v>
      </c>
      <c r="D1519" s="135">
        <v>0.0</v>
      </c>
      <c r="E1519" s="135">
        <v>20.0</v>
      </c>
      <c r="F1519" s="135">
        <v>0.0</v>
      </c>
      <c r="H1519" s="135" t="s">
        <v>13014</v>
      </c>
      <c r="I1519" s="142">
        <v>45362.90895833333</v>
      </c>
      <c r="J1519" s="135" t="s">
        <v>5645</v>
      </c>
      <c r="K1519" s="135">
        <v>20.0</v>
      </c>
      <c r="L1519" s="135">
        <v>0.0</v>
      </c>
    </row>
    <row r="1520">
      <c r="A1520" s="135">
        <v>1518.0</v>
      </c>
      <c r="B1520" s="135" t="s">
        <v>13018</v>
      </c>
      <c r="C1520" s="135" t="s">
        <v>4362</v>
      </c>
      <c r="E1520" s="135">
        <v>20.0</v>
      </c>
      <c r="K1520" s="135">
        <v>30.0</v>
      </c>
      <c r="M1520" s="143">
        <v>44288.0</v>
      </c>
    </row>
    <row r="1521">
      <c r="A1521" s="135">
        <v>1519.0</v>
      </c>
      <c r="B1521" s="135" t="s">
        <v>13021</v>
      </c>
      <c r="C1521" s="135" t="s">
        <v>4362</v>
      </c>
      <c r="E1521" s="135">
        <v>20.0</v>
      </c>
      <c r="K1521" s="135">
        <v>30.0</v>
      </c>
      <c r="M1521" s="143">
        <v>42297.0</v>
      </c>
    </row>
    <row r="1522">
      <c r="A1522" s="135">
        <v>1520.0</v>
      </c>
      <c r="B1522" s="135" t="s">
        <v>13025</v>
      </c>
      <c r="C1522" s="135" t="s">
        <v>4362</v>
      </c>
      <c r="E1522" s="135">
        <v>20.0</v>
      </c>
      <c r="K1522" s="135">
        <v>20.0</v>
      </c>
      <c r="M1522" s="143">
        <v>42282.0</v>
      </c>
    </row>
    <row r="1523">
      <c r="A1523" s="135">
        <v>1521.0</v>
      </c>
      <c r="B1523" s="135" t="s">
        <v>13027</v>
      </c>
      <c r="C1523" s="135" t="s">
        <v>4362</v>
      </c>
      <c r="D1523" s="135">
        <v>0.0</v>
      </c>
      <c r="E1523" s="135">
        <v>20.0</v>
      </c>
      <c r="H1523" s="135" t="s">
        <v>4418</v>
      </c>
      <c r="I1523" s="142">
        <v>45404.091157407405</v>
      </c>
      <c r="J1523" s="135" t="s">
        <v>4373</v>
      </c>
      <c r="K1523" s="135">
        <v>60.0</v>
      </c>
      <c r="L1523" s="135">
        <v>90.0</v>
      </c>
      <c r="M1523" s="143">
        <v>42547.0</v>
      </c>
    </row>
    <row r="1524">
      <c r="A1524" s="135">
        <v>1522.0</v>
      </c>
      <c r="B1524" s="135" t="s">
        <v>10740</v>
      </c>
      <c r="C1524" s="135" t="s">
        <v>4362</v>
      </c>
      <c r="D1524" s="135">
        <v>0.0</v>
      </c>
      <c r="E1524" s="135">
        <v>20.0</v>
      </c>
      <c r="H1524" s="135" t="s">
        <v>10740</v>
      </c>
      <c r="I1524" s="142">
        <v>45410.357719907406</v>
      </c>
      <c r="J1524" s="135" t="s">
        <v>4373</v>
      </c>
      <c r="K1524" s="135">
        <v>50.0</v>
      </c>
      <c r="L1524" s="135">
        <v>10.0</v>
      </c>
      <c r="M1524" s="143">
        <v>42251.0</v>
      </c>
    </row>
    <row r="1525">
      <c r="A1525" s="135">
        <v>1523.0</v>
      </c>
      <c r="B1525" s="135" t="s">
        <v>13036</v>
      </c>
      <c r="C1525" s="135" t="s">
        <v>4362</v>
      </c>
      <c r="D1525" s="135">
        <v>3.0</v>
      </c>
      <c r="E1525" s="135">
        <v>20.0</v>
      </c>
      <c r="H1525" s="135" t="s">
        <v>4664</v>
      </c>
      <c r="I1525" s="142">
        <v>45406.58917824074</v>
      </c>
      <c r="J1525" s="135" t="s">
        <v>5002</v>
      </c>
      <c r="K1525" s="135">
        <v>50.0</v>
      </c>
      <c r="L1525" s="135">
        <v>7900.0</v>
      </c>
      <c r="M1525" s="143">
        <v>43702.0</v>
      </c>
    </row>
    <row r="1526">
      <c r="A1526" s="135">
        <v>1524.0</v>
      </c>
      <c r="B1526" s="135" t="s">
        <v>13040</v>
      </c>
      <c r="C1526" s="135" t="s">
        <v>4362</v>
      </c>
      <c r="D1526" s="135">
        <v>0.0</v>
      </c>
      <c r="E1526" s="135">
        <v>20.0</v>
      </c>
      <c r="H1526" s="135" t="s">
        <v>7528</v>
      </c>
      <c r="I1526" s="142">
        <v>45412.897939814815</v>
      </c>
      <c r="J1526" s="135" t="s">
        <v>4373</v>
      </c>
      <c r="K1526" s="135">
        <v>50.0</v>
      </c>
      <c r="L1526" s="135">
        <v>20.0</v>
      </c>
      <c r="M1526" s="143">
        <v>42278.0</v>
      </c>
    </row>
    <row r="1527">
      <c r="A1527" s="135">
        <v>1525.0</v>
      </c>
      <c r="B1527" s="135" t="s">
        <v>13043</v>
      </c>
      <c r="C1527" s="135" t="s">
        <v>4362</v>
      </c>
      <c r="D1527" s="135">
        <v>0.0</v>
      </c>
      <c r="E1527" s="135">
        <v>20.0</v>
      </c>
      <c r="H1527" s="135" t="s">
        <v>13046</v>
      </c>
      <c r="I1527" s="142">
        <v>45415.00230324074</v>
      </c>
      <c r="J1527" s="135" t="s">
        <v>4373</v>
      </c>
      <c r="K1527" s="135">
        <v>80.0</v>
      </c>
      <c r="L1527" s="135">
        <v>100.0</v>
      </c>
      <c r="M1527" s="143">
        <v>43875.0</v>
      </c>
    </row>
    <row r="1528">
      <c r="A1528" s="135">
        <v>1526.0</v>
      </c>
      <c r="B1528" s="135" t="s">
        <v>13049</v>
      </c>
      <c r="C1528" s="135" t="s">
        <v>4362</v>
      </c>
      <c r="E1528" s="135">
        <v>20.0</v>
      </c>
      <c r="K1528" s="135">
        <v>200.0</v>
      </c>
      <c r="M1528" s="143">
        <v>43919.0</v>
      </c>
    </row>
    <row r="1529">
      <c r="A1529" s="135">
        <v>1527.0</v>
      </c>
      <c r="B1529" s="135" t="s">
        <v>13052</v>
      </c>
      <c r="C1529" s="135" t="s">
        <v>4362</v>
      </c>
      <c r="E1529" s="135">
        <v>20.0</v>
      </c>
      <c r="K1529" s="135">
        <v>20.0</v>
      </c>
      <c r="M1529" s="143">
        <v>42686.0</v>
      </c>
    </row>
    <row r="1530">
      <c r="A1530" s="135">
        <v>1528.0</v>
      </c>
      <c r="B1530" s="135" t="s">
        <v>13055</v>
      </c>
      <c r="C1530" s="135" t="s">
        <v>4362</v>
      </c>
      <c r="E1530" s="135">
        <v>20.0</v>
      </c>
      <c r="K1530" s="135">
        <v>30.0</v>
      </c>
      <c r="M1530" s="143">
        <v>42528.0</v>
      </c>
    </row>
    <row r="1531">
      <c r="A1531" s="135">
        <v>1529.0</v>
      </c>
      <c r="B1531" s="135" t="s">
        <v>13059</v>
      </c>
      <c r="C1531" s="135" t="s">
        <v>4362</v>
      </c>
      <c r="D1531" s="135">
        <v>3.0</v>
      </c>
      <c r="E1531" s="135">
        <v>20.0</v>
      </c>
      <c r="H1531" s="135" t="s">
        <v>4664</v>
      </c>
      <c r="I1531" s="142">
        <v>45414.84840277778</v>
      </c>
      <c r="J1531" s="135" t="s">
        <v>4674</v>
      </c>
      <c r="K1531" s="135">
        <v>30.0</v>
      </c>
      <c r="L1531" s="135">
        <v>8700.0</v>
      </c>
      <c r="M1531" s="143">
        <v>43843.0</v>
      </c>
    </row>
    <row r="1532">
      <c r="A1532" s="135">
        <v>1530.0</v>
      </c>
      <c r="B1532" s="135" t="s">
        <v>13065</v>
      </c>
      <c r="C1532" s="135" t="s">
        <v>4362</v>
      </c>
      <c r="D1532" s="135">
        <v>0.0</v>
      </c>
      <c r="E1532" s="135">
        <v>20.0</v>
      </c>
      <c r="H1532" s="135" t="s">
        <v>4786</v>
      </c>
      <c r="I1532" s="142">
        <v>45403.66296296296</v>
      </c>
      <c r="J1532" s="135" t="s">
        <v>4373</v>
      </c>
      <c r="K1532" s="135">
        <v>20.0</v>
      </c>
      <c r="L1532" s="135">
        <v>150.0</v>
      </c>
      <c r="M1532" s="143">
        <v>43218.0</v>
      </c>
    </row>
    <row r="1533">
      <c r="A1533" s="135">
        <v>1531.0</v>
      </c>
      <c r="B1533" s="135" t="s">
        <v>13070</v>
      </c>
      <c r="C1533" s="135" t="s">
        <v>4362</v>
      </c>
      <c r="D1533" s="135">
        <v>0.0</v>
      </c>
      <c r="E1533" s="135">
        <v>20.0</v>
      </c>
      <c r="F1533" s="135">
        <v>0.0</v>
      </c>
      <c r="H1533" s="135" t="s">
        <v>13070</v>
      </c>
      <c r="I1533" s="142">
        <v>45363.91486111111</v>
      </c>
      <c r="J1533" s="135" t="s">
        <v>4880</v>
      </c>
      <c r="K1533" s="135">
        <v>20.0</v>
      </c>
      <c r="L1533" s="135">
        <v>0.0</v>
      </c>
    </row>
    <row r="1534">
      <c r="A1534" s="135">
        <v>1532.0</v>
      </c>
      <c r="B1534" s="135" t="s">
        <v>13074</v>
      </c>
      <c r="C1534" s="135" t="s">
        <v>4362</v>
      </c>
      <c r="E1534" s="135">
        <v>20.0</v>
      </c>
      <c r="K1534" s="135">
        <v>30.0</v>
      </c>
      <c r="M1534" s="143">
        <v>42643.0</v>
      </c>
    </row>
    <row r="1535">
      <c r="A1535" s="135">
        <v>1533.0</v>
      </c>
      <c r="B1535" s="135" t="s">
        <v>13076</v>
      </c>
      <c r="C1535" s="135" t="s">
        <v>4362</v>
      </c>
      <c r="D1535" s="135">
        <v>0.0</v>
      </c>
      <c r="E1535" s="135">
        <v>20.0</v>
      </c>
      <c r="F1535" s="135">
        <v>0.0</v>
      </c>
      <c r="H1535" s="135" t="s">
        <v>13080</v>
      </c>
      <c r="I1535" s="142">
        <v>45351.11337962963</v>
      </c>
      <c r="J1535" s="135" t="s">
        <v>4373</v>
      </c>
      <c r="K1535" s="135">
        <v>20.0</v>
      </c>
      <c r="L1535" s="135">
        <v>20.0</v>
      </c>
      <c r="M1535" s="143">
        <v>42583.0</v>
      </c>
    </row>
    <row r="1536">
      <c r="A1536" s="135">
        <v>1534.0</v>
      </c>
      <c r="B1536" s="135" t="s">
        <v>13082</v>
      </c>
      <c r="C1536" s="135" t="s">
        <v>4362</v>
      </c>
      <c r="D1536" s="135">
        <v>0.0</v>
      </c>
      <c r="E1536" s="135">
        <v>20.0</v>
      </c>
      <c r="H1536" s="135" t="s">
        <v>13082</v>
      </c>
      <c r="I1536" s="142">
        <v>45396.49559027778</v>
      </c>
      <c r="J1536" s="135" t="s">
        <v>4880</v>
      </c>
      <c r="K1536" s="135">
        <v>30.0</v>
      </c>
      <c r="L1536" s="135">
        <v>0.0</v>
      </c>
      <c r="M1536" s="143">
        <v>43001.0</v>
      </c>
    </row>
    <row r="1537">
      <c r="A1537" s="135">
        <v>1535.0</v>
      </c>
      <c r="B1537" s="135" t="s">
        <v>13087</v>
      </c>
      <c r="C1537" s="135" t="s">
        <v>4362</v>
      </c>
      <c r="D1537" s="135">
        <v>0.0</v>
      </c>
      <c r="E1537" s="135">
        <v>20.0</v>
      </c>
      <c r="F1537" s="135">
        <v>0.3</v>
      </c>
      <c r="H1537" s="135" t="s">
        <v>13090</v>
      </c>
      <c r="I1537" s="142">
        <v>45403.92130787037</v>
      </c>
      <c r="J1537" s="135" t="s">
        <v>4395</v>
      </c>
      <c r="K1537" s="135">
        <v>30.0</v>
      </c>
      <c r="L1537" s="135">
        <v>10.0</v>
      </c>
      <c r="M1537" s="143">
        <v>42339.0</v>
      </c>
    </row>
    <row r="1538">
      <c r="A1538" s="135">
        <v>1536.0</v>
      </c>
      <c r="B1538" s="135" t="s">
        <v>13095</v>
      </c>
      <c r="C1538" s="135" t="s">
        <v>4362</v>
      </c>
      <c r="D1538" s="135">
        <v>1.0</v>
      </c>
      <c r="E1538" s="135">
        <v>20.0</v>
      </c>
      <c r="F1538" s="135">
        <v>1.1</v>
      </c>
      <c r="H1538" s="135" t="s">
        <v>5215</v>
      </c>
      <c r="I1538" s="142">
        <v>45404.603541666664</v>
      </c>
      <c r="J1538" s="135" t="s">
        <v>4395</v>
      </c>
      <c r="K1538" s="135">
        <v>40.0</v>
      </c>
      <c r="L1538" s="135">
        <v>100.0</v>
      </c>
      <c r="M1538" s="143">
        <v>42725.0</v>
      </c>
    </row>
    <row r="1539">
      <c r="A1539" s="135">
        <v>1537.0</v>
      </c>
      <c r="B1539" s="135" t="s">
        <v>13099</v>
      </c>
      <c r="C1539" s="135" t="s">
        <v>4362</v>
      </c>
      <c r="D1539" s="135">
        <v>0.0</v>
      </c>
      <c r="E1539" s="135">
        <v>20.0</v>
      </c>
      <c r="H1539" s="135" t="s">
        <v>7702</v>
      </c>
      <c r="I1539" s="142">
        <v>45402.940300925926</v>
      </c>
      <c r="J1539" s="135" t="s">
        <v>5691</v>
      </c>
      <c r="K1539" s="135">
        <v>30.0</v>
      </c>
      <c r="L1539" s="135">
        <v>10.0</v>
      </c>
      <c r="M1539" s="143">
        <v>43969.0</v>
      </c>
    </row>
    <row r="1540">
      <c r="A1540" s="135">
        <v>1538.0</v>
      </c>
      <c r="B1540" s="135" t="s">
        <v>13108</v>
      </c>
      <c r="C1540" s="135" t="s">
        <v>4362</v>
      </c>
      <c r="D1540" s="135">
        <v>2.0</v>
      </c>
      <c r="E1540" s="135">
        <v>20.0</v>
      </c>
      <c r="G1540" s="135">
        <v>0.93</v>
      </c>
      <c r="H1540" s="135" t="s">
        <v>4924</v>
      </c>
      <c r="I1540" s="142">
        <v>45407.634050925924</v>
      </c>
      <c r="J1540" s="135" t="s">
        <v>4373</v>
      </c>
      <c r="K1540" s="135">
        <v>350.0</v>
      </c>
      <c r="L1540" s="135">
        <v>200.0</v>
      </c>
      <c r="M1540" s="143">
        <v>42295.0</v>
      </c>
    </row>
    <row r="1541">
      <c r="A1541" s="135">
        <v>1539.0</v>
      </c>
      <c r="B1541" s="135" t="s">
        <v>13116</v>
      </c>
      <c r="C1541" s="135" t="s">
        <v>4362</v>
      </c>
      <c r="D1541" s="135">
        <v>0.0</v>
      </c>
      <c r="E1541" s="135">
        <v>20.0</v>
      </c>
      <c r="F1541" s="135">
        <v>0.3</v>
      </c>
      <c r="H1541" s="135" t="s">
        <v>9337</v>
      </c>
      <c r="I1541" s="142">
        <v>45406.736354166664</v>
      </c>
      <c r="J1541" s="135" t="s">
        <v>9464</v>
      </c>
      <c r="K1541" s="135">
        <v>40.0</v>
      </c>
      <c r="L1541" s="135">
        <v>90.0</v>
      </c>
      <c r="M1541" s="143">
        <v>42249.0</v>
      </c>
    </row>
    <row r="1542">
      <c r="A1542" s="135">
        <v>1540.0</v>
      </c>
      <c r="B1542" s="135" t="s">
        <v>13120</v>
      </c>
      <c r="C1542" s="135" t="s">
        <v>4362</v>
      </c>
      <c r="E1542" s="135">
        <v>20.0</v>
      </c>
      <c r="K1542" s="135">
        <v>70.0</v>
      </c>
      <c r="M1542" s="143">
        <v>43855.0</v>
      </c>
    </row>
    <row r="1543">
      <c r="A1543" s="135">
        <v>1541.0</v>
      </c>
      <c r="B1543" s="135" t="s">
        <v>13125</v>
      </c>
      <c r="C1543" s="135" t="s">
        <v>4362</v>
      </c>
      <c r="E1543" s="135">
        <v>20.0</v>
      </c>
      <c r="H1543" s="135" t="s">
        <v>5007</v>
      </c>
      <c r="K1543" s="135">
        <v>20.0</v>
      </c>
      <c r="M1543" s="143">
        <v>42316.0</v>
      </c>
    </row>
    <row r="1544">
      <c r="A1544" s="135">
        <v>1542.0</v>
      </c>
      <c r="B1544" s="135" t="s">
        <v>13128</v>
      </c>
      <c r="C1544" s="135" t="s">
        <v>4362</v>
      </c>
      <c r="D1544" s="135">
        <v>0.0</v>
      </c>
      <c r="E1544" s="135">
        <v>20.0</v>
      </c>
      <c r="H1544" s="135" t="s">
        <v>13128</v>
      </c>
      <c r="I1544" s="142">
        <v>45403.238645833335</v>
      </c>
      <c r="J1544" s="135" t="s">
        <v>4401</v>
      </c>
      <c r="K1544" s="135">
        <v>40.0</v>
      </c>
      <c r="L1544" s="135">
        <v>10.0</v>
      </c>
      <c r="M1544" s="143">
        <v>42373.0</v>
      </c>
    </row>
    <row r="1545">
      <c r="A1545" s="135">
        <v>1543.0</v>
      </c>
      <c r="B1545" s="135" t="s">
        <v>13135</v>
      </c>
      <c r="C1545" s="135" t="s">
        <v>4362</v>
      </c>
      <c r="D1545" s="135">
        <v>3.0</v>
      </c>
      <c r="E1545" s="135">
        <v>20.0</v>
      </c>
      <c r="H1545" s="135" t="s">
        <v>13135</v>
      </c>
      <c r="I1545" s="142">
        <v>45406.836689814816</v>
      </c>
      <c r="J1545" s="135" t="s">
        <v>9610</v>
      </c>
      <c r="K1545" s="135">
        <v>20.0</v>
      </c>
      <c r="L1545" s="135">
        <v>0.0</v>
      </c>
      <c r="M1545" s="143">
        <v>44754.0</v>
      </c>
    </row>
    <row r="1546">
      <c r="A1546" s="135">
        <v>1544.0</v>
      </c>
      <c r="B1546" s="135" t="s">
        <v>13141</v>
      </c>
      <c r="C1546" s="135" t="s">
        <v>4362</v>
      </c>
      <c r="D1546" s="135">
        <v>0.0</v>
      </c>
      <c r="E1546" s="135">
        <v>20.0</v>
      </c>
      <c r="H1546" s="135" t="s">
        <v>5643</v>
      </c>
      <c r="I1546" s="142">
        <v>45408.636145833334</v>
      </c>
      <c r="J1546" s="135" t="s">
        <v>9374</v>
      </c>
      <c r="K1546" s="135">
        <v>40.0</v>
      </c>
      <c r="L1546" s="135">
        <v>150.0</v>
      </c>
      <c r="M1546" s="143">
        <v>42494.0</v>
      </c>
    </row>
    <row r="1547">
      <c r="A1547" s="135">
        <v>1545.0</v>
      </c>
      <c r="B1547" s="135" t="s">
        <v>13145</v>
      </c>
      <c r="C1547" s="135" t="s">
        <v>4362</v>
      </c>
      <c r="D1547" s="135">
        <v>1.0</v>
      </c>
      <c r="E1547" s="135">
        <v>20.0</v>
      </c>
      <c r="H1547" s="135" t="s">
        <v>5474</v>
      </c>
      <c r="I1547" s="142">
        <v>45407.122881944444</v>
      </c>
      <c r="J1547" s="135" t="s">
        <v>5476</v>
      </c>
      <c r="K1547" s="135">
        <v>30.0</v>
      </c>
      <c r="L1547" s="135">
        <v>600.0</v>
      </c>
      <c r="M1547" s="143">
        <v>42612.0</v>
      </c>
    </row>
    <row r="1548">
      <c r="A1548" s="135">
        <v>1546.0</v>
      </c>
      <c r="B1548" s="135" t="s">
        <v>13150</v>
      </c>
      <c r="C1548" s="135" t="s">
        <v>4362</v>
      </c>
      <c r="D1548" s="135">
        <v>0.0</v>
      </c>
      <c r="E1548" s="135">
        <v>20.0</v>
      </c>
      <c r="H1548" s="135" t="s">
        <v>13150</v>
      </c>
      <c r="I1548" s="142">
        <v>45408.81663194444</v>
      </c>
      <c r="J1548" s="135" t="s">
        <v>4373</v>
      </c>
      <c r="K1548" s="135">
        <v>50.0</v>
      </c>
      <c r="L1548" s="135">
        <v>0.0</v>
      </c>
      <c r="M1548" s="143">
        <v>43876.0</v>
      </c>
    </row>
    <row r="1549">
      <c r="A1549" s="135">
        <v>1547.0</v>
      </c>
      <c r="B1549" s="135" t="s">
        <v>13156</v>
      </c>
      <c r="C1549" s="135" t="s">
        <v>4362</v>
      </c>
      <c r="E1549" s="135">
        <v>20.0</v>
      </c>
      <c r="K1549" s="135">
        <v>20.0</v>
      </c>
      <c r="M1549" s="143">
        <v>42609.0</v>
      </c>
    </row>
    <row r="1550">
      <c r="A1550" s="135">
        <v>1548.0</v>
      </c>
      <c r="B1550" s="135" t="s">
        <v>13160</v>
      </c>
      <c r="C1550" s="135" t="s">
        <v>4362</v>
      </c>
      <c r="E1550" s="135">
        <v>20.0</v>
      </c>
      <c r="K1550" s="135">
        <v>350.0</v>
      </c>
      <c r="M1550" s="143">
        <v>45197.0</v>
      </c>
    </row>
    <row r="1551">
      <c r="A1551" s="135">
        <v>1549.0</v>
      </c>
      <c r="B1551" s="135" t="s">
        <v>13165</v>
      </c>
      <c r="C1551" s="135" t="s">
        <v>4362</v>
      </c>
      <c r="D1551" s="135">
        <v>7.0</v>
      </c>
      <c r="E1551" s="135">
        <v>20.0</v>
      </c>
      <c r="I1551" s="142">
        <v>45397.15902777778</v>
      </c>
      <c r="J1551" s="135" t="s">
        <v>7006</v>
      </c>
      <c r="K1551" s="135">
        <v>40.0</v>
      </c>
      <c r="M1551" s="143">
        <v>42501.0</v>
      </c>
    </row>
    <row r="1552">
      <c r="A1552" s="135">
        <v>1550.0</v>
      </c>
      <c r="B1552" s="135" t="s">
        <v>13170</v>
      </c>
      <c r="C1552" s="135" t="s">
        <v>4362</v>
      </c>
      <c r="D1552" s="135">
        <v>11.0</v>
      </c>
      <c r="E1552" s="135">
        <v>20.0</v>
      </c>
      <c r="H1552" s="135" t="s">
        <v>4380</v>
      </c>
      <c r="I1552" s="142">
        <v>45410.007210648146</v>
      </c>
      <c r="J1552" s="135" t="s">
        <v>4373</v>
      </c>
      <c r="K1552" s="135">
        <v>150.0</v>
      </c>
      <c r="L1552" s="135">
        <v>2400.0</v>
      </c>
      <c r="M1552" s="143">
        <v>42381.0</v>
      </c>
    </row>
    <row r="1553">
      <c r="A1553" s="135">
        <v>1551.0</v>
      </c>
      <c r="B1553" s="135" t="s">
        <v>13177</v>
      </c>
      <c r="C1553" s="135" t="s">
        <v>4362</v>
      </c>
      <c r="D1553" s="135">
        <v>0.0</v>
      </c>
      <c r="E1553" s="135">
        <v>20.0</v>
      </c>
      <c r="H1553" s="135" t="s">
        <v>13180</v>
      </c>
      <c r="I1553" s="142">
        <v>45410.34158564815</v>
      </c>
      <c r="J1553" s="135" t="s">
        <v>9550</v>
      </c>
      <c r="K1553" s="135">
        <v>20.0</v>
      </c>
      <c r="L1553" s="135">
        <v>60.0</v>
      </c>
      <c r="M1553" s="143">
        <v>44765.0</v>
      </c>
    </row>
    <row r="1554">
      <c r="A1554" s="135">
        <v>1552.0</v>
      </c>
      <c r="B1554" s="135" t="s">
        <v>13184</v>
      </c>
      <c r="C1554" s="135" t="s">
        <v>4362</v>
      </c>
      <c r="D1554" s="135">
        <v>3.0</v>
      </c>
      <c r="E1554" s="135">
        <v>20.0</v>
      </c>
      <c r="H1554" s="135" t="s">
        <v>13186</v>
      </c>
      <c r="I1554" s="142">
        <v>45404.40677083333</v>
      </c>
      <c r="J1554" s="135" t="s">
        <v>4373</v>
      </c>
      <c r="K1554" s="135">
        <v>20.0</v>
      </c>
      <c r="L1554" s="135">
        <v>150.0</v>
      </c>
      <c r="M1554" s="143">
        <v>44705.0</v>
      </c>
    </row>
    <row r="1555">
      <c r="A1555" s="135">
        <v>1553.0</v>
      </c>
      <c r="B1555" s="135" t="s">
        <v>13190</v>
      </c>
      <c r="C1555" s="135" t="s">
        <v>4362</v>
      </c>
      <c r="D1555" s="135">
        <v>2.0</v>
      </c>
      <c r="E1555" s="135">
        <v>20.0</v>
      </c>
      <c r="H1555" s="135" t="s">
        <v>5374</v>
      </c>
      <c r="I1555" s="142">
        <v>45407.37053240741</v>
      </c>
      <c r="J1555" s="135" t="s">
        <v>9759</v>
      </c>
      <c r="K1555" s="135">
        <v>30.0</v>
      </c>
      <c r="L1555" s="135">
        <v>150.0</v>
      </c>
      <c r="M1555" s="143">
        <v>43447.0</v>
      </c>
    </row>
    <row r="1556">
      <c r="A1556" s="135">
        <v>1554.0</v>
      </c>
      <c r="B1556" s="135" t="s">
        <v>13196</v>
      </c>
      <c r="C1556" s="135" t="s">
        <v>4362</v>
      </c>
      <c r="D1556" s="135">
        <v>3.0</v>
      </c>
      <c r="E1556" s="135">
        <v>20.0</v>
      </c>
      <c r="H1556" s="135" t="s">
        <v>4664</v>
      </c>
      <c r="I1556" s="142">
        <v>45406.98106481481</v>
      </c>
      <c r="J1556" s="135" t="s">
        <v>5742</v>
      </c>
      <c r="K1556" s="135">
        <v>20.0</v>
      </c>
      <c r="L1556" s="135">
        <v>2200.0</v>
      </c>
      <c r="M1556" s="143">
        <v>43861.0</v>
      </c>
    </row>
    <row r="1557">
      <c r="A1557" s="135">
        <v>1555.0</v>
      </c>
      <c r="B1557" s="135" t="s">
        <v>13200</v>
      </c>
      <c r="C1557" s="135" t="s">
        <v>4362</v>
      </c>
      <c r="E1557" s="135">
        <v>20.0</v>
      </c>
      <c r="K1557" s="135">
        <v>40.0</v>
      </c>
      <c r="M1557" s="143">
        <v>44986.0</v>
      </c>
    </row>
    <row r="1558">
      <c r="A1558" s="135">
        <v>1556.0</v>
      </c>
      <c r="B1558" s="135" t="s">
        <v>13202</v>
      </c>
      <c r="C1558" s="135" t="s">
        <v>4362</v>
      </c>
      <c r="D1558" s="135">
        <v>0.0</v>
      </c>
      <c r="E1558" s="135">
        <v>20.0</v>
      </c>
      <c r="F1558" s="135">
        <v>0.6</v>
      </c>
      <c r="H1558" s="135" t="s">
        <v>6409</v>
      </c>
      <c r="I1558" s="142">
        <v>45407.57267361111</v>
      </c>
      <c r="J1558" s="135" t="s">
        <v>4795</v>
      </c>
      <c r="K1558" s="135">
        <v>30.0</v>
      </c>
      <c r="L1558" s="135">
        <v>70.0</v>
      </c>
      <c r="M1558" s="143">
        <v>43844.0</v>
      </c>
    </row>
    <row r="1559">
      <c r="A1559" s="135">
        <v>1557.0</v>
      </c>
      <c r="B1559" s="135" t="s">
        <v>13206</v>
      </c>
      <c r="C1559" s="135" t="s">
        <v>4362</v>
      </c>
      <c r="D1559" s="135">
        <v>0.0</v>
      </c>
      <c r="E1559" s="135">
        <v>20.0</v>
      </c>
      <c r="F1559" s="135">
        <v>0.5</v>
      </c>
      <c r="H1559" s="135" t="s">
        <v>5098</v>
      </c>
      <c r="I1559" s="142">
        <v>45409.15091435185</v>
      </c>
      <c r="J1559" s="135" t="s">
        <v>5920</v>
      </c>
      <c r="K1559" s="135">
        <v>30.0</v>
      </c>
      <c r="L1559" s="135">
        <v>40.0</v>
      </c>
      <c r="M1559" s="143">
        <v>42337.0</v>
      </c>
    </row>
    <row r="1560">
      <c r="A1560" s="135">
        <v>1558.0</v>
      </c>
      <c r="B1560" s="135" t="s">
        <v>13211</v>
      </c>
      <c r="C1560" s="135" t="s">
        <v>4362</v>
      </c>
      <c r="E1560" s="135">
        <v>20.0</v>
      </c>
      <c r="K1560" s="135">
        <v>40.0</v>
      </c>
      <c r="M1560" s="143">
        <v>42892.0</v>
      </c>
    </row>
    <row r="1561">
      <c r="A1561" s="135">
        <v>1559.0</v>
      </c>
      <c r="B1561" s="135" t="s">
        <v>13213</v>
      </c>
      <c r="C1561" s="135" t="s">
        <v>4362</v>
      </c>
      <c r="D1561" s="135">
        <v>0.0</v>
      </c>
      <c r="E1561" s="135">
        <v>20.0</v>
      </c>
      <c r="H1561" s="135" t="s">
        <v>4380</v>
      </c>
      <c r="I1561" s="142">
        <v>45400.24642361111</v>
      </c>
      <c r="J1561" s="135" t="s">
        <v>4373</v>
      </c>
      <c r="K1561" s="135">
        <v>20.0</v>
      </c>
      <c r="L1561" s="135">
        <v>700.0</v>
      </c>
      <c r="M1561" s="143">
        <v>42714.0</v>
      </c>
    </row>
    <row r="1562">
      <c r="A1562" s="135">
        <v>1560.0</v>
      </c>
      <c r="B1562" s="135" t="s">
        <v>13217</v>
      </c>
      <c r="C1562" s="135" t="s">
        <v>4362</v>
      </c>
      <c r="D1562" s="135">
        <v>1.0</v>
      </c>
      <c r="E1562" s="135">
        <v>20.0</v>
      </c>
      <c r="H1562" s="135" t="s">
        <v>5203</v>
      </c>
      <c r="I1562" s="142">
        <v>45401.98936342593</v>
      </c>
      <c r="J1562" s="135" t="s">
        <v>4373</v>
      </c>
      <c r="K1562" s="135">
        <v>40.0</v>
      </c>
      <c r="L1562" s="135">
        <v>100.0</v>
      </c>
      <c r="M1562" s="143">
        <v>42315.0</v>
      </c>
    </row>
    <row r="1563">
      <c r="A1563" s="135">
        <v>1561.0</v>
      </c>
      <c r="B1563" s="135" t="s">
        <v>13221</v>
      </c>
      <c r="C1563" s="135" t="s">
        <v>4362</v>
      </c>
      <c r="D1563" s="135">
        <v>0.0</v>
      </c>
      <c r="E1563" s="135">
        <v>20.0</v>
      </c>
      <c r="H1563" s="135" t="s">
        <v>8716</v>
      </c>
      <c r="I1563" s="142">
        <v>45414.820925925924</v>
      </c>
      <c r="J1563" s="135" t="s">
        <v>5751</v>
      </c>
      <c r="K1563" s="135">
        <v>20.0</v>
      </c>
      <c r="L1563" s="135">
        <v>10.0</v>
      </c>
      <c r="M1563" s="143">
        <v>42284.0</v>
      </c>
    </row>
    <row r="1564">
      <c r="A1564" s="135">
        <v>1562.0</v>
      </c>
      <c r="B1564" s="135" t="s">
        <v>13225</v>
      </c>
      <c r="C1564" s="135" t="s">
        <v>4362</v>
      </c>
      <c r="D1564" s="135">
        <v>0.0</v>
      </c>
      <c r="E1564" s="135">
        <v>20.0</v>
      </c>
      <c r="H1564" s="135" t="s">
        <v>13226</v>
      </c>
      <c r="I1564" s="142">
        <v>45414.81369212963</v>
      </c>
      <c r="J1564" s="135" t="s">
        <v>4395</v>
      </c>
      <c r="K1564" s="135">
        <v>20.0</v>
      </c>
      <c r="L1564" s="135">
        <v>30.0</v>
      </c>
      <c r="M1564" s="143">
        <v>42464.0</v>
      </c>
    </row>
    <row r="1565">
      <c r="A1565" s="135">
        <v>1563.0</v>
      </c>
      <c r="B1565" s="135" t="s">
        <v>13228</v>
      </c>
      <c r="C1565" s="135" t="s">
        <v>4362</v>
      </c>
      <c r="D1565" s="135">
        <v>0.0</v>
      </c>
      <c r="E1565" s="135">
        <v>20.0</v>
      </c>
      <c r="H1565" s="135" t="s">
        <v>4682</v>
      </c>
      <c r="I1565" s="142">
        <v>45415.58253472222</v>
      </c>
      <c r="J1565" s="135" t="s">
        <v>4373</v>
      </c>
      <c r="K1565" s="135">
        <v>60.0</v>
      </c>
      <c r="L1565" s="135">
        <v>1000.0</v>
      </c>
      <c r="M1565" s="143">
        <v>42328.0</v>
      </c>
    </row>
    <row r="1566">
      <c r="A1566" s="135">
        <v>1564.0</v>
      </c>
      <c r="B1566" s="135" t="s">
        <v>13234</v>
      </c>
      <c r="C1566" s="135" t="s">
        <v>4362</v>
      </c>
      <c r="D1566" s="135">
        <v>3.0</v>
      </c>
      <c r="E1566" s="135">
        <v>20.0</v>
      </c>
      <c r="H1566" s="135" t="s">
        <v>4664</v>
      </c>
      <c r="I1566" s="142">
        <v>45413.97555555555</v>
      </c>
      <c r="J1566" s="135" t="s">
        <v>4666</v>
      </c>
      <c r="K1566" s="135">
        <v>100.0</v>
      </c>
      <c r="L1566" s="135">
        <v>8700.0</v>
      </c>
      <c r="M1566" s="143">
        <v>42778.0</v>
      </c>
    </row>
    <row r="1567">
      <c r="A1567" s="135">
        <v>1565.0</v>
      </c>
      <c r="B1567" s="135" t="s">
        <v>13238</v>
      </c>
      <c r="C1567" s="135" t="s">
        <v>4362</v>
      </c>
      <c r="E1567" s="135">
        <v>20.0</v>
      </c>
      <c r="K1567" s="135">
        <v>20.0</v>
      </c>
      <c r="M1567" s="143">
        <v>43803.0</v>
      </c>
    </row>
    <row r="1568">
      <c r="A1568" s="135">
        <v>1566.0</v>
      </c>
      <c r="B1568" s="135" t="s">
        <v>13240</v>
      </c>
      <c r="C1568" s="135" t="s">
        <v>4362</v>
      </c>
      <c r="E1568" s="135">
        <v>20.0</v>
      </c>
      <c r="K1568" s="135">
        <v>20.0</v>
      </c>
      <c r="M1568" s="143">
        <v>45235.0</v>
      </c>
    </row>
    <row r="1569">
      <c r="A1569" s="135">
        <v>1567.0</v>
      </c>
      <c r="B1569" s="135" t="s">
        <v>13244</v>
      </c>
      <c r="C1569" s="135" t="s">
        <v>4362</v>
      </c>
      <c r="D1569" s="135">
        <v>0.0</v>
      </c>
      <c r="E1569" s="135">
        <v>20.0</v>
      </c>
      <c r="H1569" s="135" t="s">
        <v>13244</v>
      </c>
      <c r="I1569" s="142">
        <v>45404.15476851852</v>
      </c>
      <c r="J1569" s="135" t="s">
        <v>4373</v>
      </c>
      <c r="K1569" s="135">
        <v>30.0</v>
      </c>
      <c r="L1569" s="135">
        <v>10.0</v>
      </c>
      <c r="M1569" s="143">
        <v>42284.0</v>
      </c>
    </row>
    <row r="1570">
      <c r="A1570" s="135">
        <v>1568.0</v>
      </c>
      <c r="B1570" s="135" t="s">
        <v>13249</v>
      </c>
      <c r="C1570" s="135" t="s">
        <v>4362</v>
      </c>
      <c r="D1570" s="135">
        <v>0.0</v>
      </c>
      <c r="E1570" s="135">
        <v>20.0</v>
      </c>
      <c r="H1570" s="135" t="s">
        <v>13252</v>
      </c>
      <c r="I1570" s="142">
        <v>45412.15164351852</v>
      </c>
      <c r="J1570" s="135" t="s">
        <v>4715</v>
      </c>
      <c r="K1570" s="135">
        <v>20.0</v>
      </c>
      <c r="L1570" s="135">
        <v>60.0</v>
      </c>
      <c r="M1570" s="143">
        <v>44805.0</v>
      </c>
    </row>
    <row r="1571">
      <c r="A1571" s="135">
        <v>1569.0</v>
      </c>
      <c r="B1571" s="135" t="s">
        <v>13256</v>
      </c>
      <c r="C1571" s="135" t="s">
        <v>4362</v>
      </c>
      <c r="D1571" s="135">
        <v>0.0</v>
      </c>
      <c r="E1571" s="135">
        <v>20.0</v>
      </c>
      <c r="H1571" s="135" t="s">
        <v>5746</v>
      </c>
      <c r="I1571" s="142">
        <v>45405.54087962963</v>
      </c>
      <c r="J1571" s="135" t="s">
        <v>4992</v>
      </c>
      <c r="K1571" s="135">
        <v>30.0</v>
      </c>
      <c r="L1571" s="135">
        <v>60.0</v>
      </c>
      <c r="M1571" s="143">
        <v>43170.0</v>
      </c>
    </row>
    <row r="1572">
      <c r="A1572" s="135">
        <v>1570.0</v>
      </c>
      <c r="B1572" s="135" t="s">
        <v>13259</v>
      </c>
      <c r="C1572" s="135" t="s">
        <v>4362</v>
      </c>
      <c r="D1572" s="135">
        <v>0.0</v>
      </c>
      <c r="E1572" s="135">
        <v>20.0</v>
      </c>
      <c r="H1572" s="135" t="s">
        <v>4928</v>
      </c>
      <c r="I1572" s="142">
        <v>45415.40075231482</v>
      </c>
      <c r="J1572" s="135" t="s">
        <v>4674</v>
      </c>
      <c r="K1572" s="135">
        <v>60.0</v>
      </c>
      <c r="L1572" s="135">
        <v>100.0</v>
      </c>
      <c r="M1572" s="143">
        <v>43844.0</v>
      </c>
    </row>
    <row r="1573">
      <c r="A1573" s="135">
        <v>1571.0</v>
      </c>
      <c r="B1573" s="135" t="s">
        <v>7447</v>
      </c>
      <c r="C1573" s="135" t="s">
        <v>4362</v>
      </c>
      <c r="D1573" s="135">
        <v>0.0</v>
      </c>
      <c r="E1573" s="135">
        <v>20.0</v>
      </c>
      <c r="H1573" s="135" t="s">
        <v>7447</v>
      </c>
      <c r="I1573" s="142">
        <v>45417.19149305556</v>
      </c>
      <c r="J1573" s="135" t="s">
        <v>4373</v>
      </c>
      <c r="K1573" s="135">
        <v>50.0</v>
      </c>
      <c r="L1573" s="135">
        <v>30.0</v>
      </c>
      <c r="M1573" s="143">
        <v>43841.0</v>
      </c>
    </row>
    <row r="1574">
      <c r="A1574" s="135">
        <v>1572.0</v>
      </c>
      <c r="B1574" s="135" t="s">
        <v>13268</v>
      </c>
      <c r="C1574" s="135" t="s">
        <v>4362</v>
      </c>
      <c r="D1574" s="135">
        <v>0.0</v>
      </c>
      <c r="E1574" s="135">
        <v>20.0</v>
      </c>
      <c r="H1574" s="135" t="s">
        <v>13270</v>
      </c>
      <c r="I1574" s="142">
        <v>45406.32188657407</v>
      </c>
      <c r="J1574" s="135" t="s">
        <v>4373</v>
      </c>
      <c r="K1574" s="135">
        <v>40.0</v>
      </c>
      <c r="L1574" s="135">
        <v>0.0</v>
      </c>
      <c r="M1574" s="143">
        <v>42646.0</v>
      </c>
    </row>
    <row r="1575">
      <c r="A1575" s="135">
        <v>1573.0</v>
      </c>
      <c r="B1575" s="135" t="s">
        <v>13273</v>
      </c>
      <c r="C1575" s="135" t="s">
        <v>4362</v>
      </c>
      <c r="D1575" s="135">
        <v>0.0</v>
      </c>
      <c r="E1575" s="135">
        <v>20.0</v>
      </c>
      <c r="H1575" s="135" t="s">
        <v>5687</v>
      </c>
      <c r="I1575" s="142">
        <v>45414.1825</v>
      </c>
      <c r="J1575" s="135" t="s">
        <v>4768</v>
      </c>
      <c r="K1575" s="135">
        <v>50.0</v>
      </c>
      <c r="L1575" s="135">
        <v>70.0</v>
      </c>
      <c r="M1575" s="143">
        <v>44140.0</v>
      </c>
    </row>
    <row r="1576">
      <c r="A1576" s="135">
        <v>1574.0</v>
      </c>
      <c r="B1576" s="135" t="s">
        <v>13278</v>
      </c>
      <c r="C1576" s="135" t="s">
        <v>4362</v>
      </c>
      <c r="D1576" s="135">
        <v>0.0</v>
      </c>
      <c r="E1576" s="135">
        <v>20.0</v>
      </c>
      <c r="H1576" s="135" t="s">
        <v>13281</v>
      </c>
      <c r="I1576" s="142">
        <v>45414.16693287037</v>
      </c>
      <c r="J1576" s="135" t="s">
        <v>4373</v>
      </c>
      <c r="K1576" s="135">
        <v>20.0</v>
      </c>
      <c r="L1576" s="135">
        <v>60.0</v>
      </c>
      <c r="M1576" s="143">
        <v>43948.0</v>
      </c>
    </row>
    <row r="1577">
      <c r="A1577" s="135">
        <v>1575.0</v>
      </c>
      <c r="B1577" s="135" t="s">
        <v>13286</v>
      </c>
      <c r="C1577" s="135" t="s">
        <v>4362</v>
      </c>
      <c r="D1577" s="135">
        <v>0.0</v>
      </c>
      <c r="E1577" s="135">
        <v>20.0</v>
      </c>
      <c r="H1577" s="135" t="s">
        <v>7314</v>
      </c>
      <c r="I1577" s="142">
        <v>45411.87144675926</v>
      </c>
      <c r="J1577" s="135" t="s">
        <v>5735</v>
      </c>
      <c r="K1577" s="135">
        <v>20.0</v>
      </c>
      <c r="L1577" s="135">
        <v>10.0</v>
      </c>
      <c r="M1577" s="143">
        <v>42879.0</v>
      </c>
    </row>
    <row r="1578">
      <c r="A1578" s="135">
        <v>1576.0</v>
      </c>
      <c r="B1578" s="135" t="s">
        <v>13290</v>
      </c>
      <c r="C1578" s="135" t="s">
        <v>4362</v>
      </c>
      <c r="D1578" s="135">
        <v>0.0</v>
      </c>
      <c r="E1578" s="135">
        <v>20.0</v>
      </c>
      <c r="F1578" s="135">
        <v>0.0</v>
      </c>
      <c r="H1578" s="135" t="s">
        <v>6234</v>
      </c>
      <c r="I1578" s="142">
        <v>45359.59355324074</v>
      </c>
      <c r="J1578" s="135" t="s">
        <v>4373</v>
      </c>
      <c r="K1578" s="135">
        <v>20.0</v>
      </c>
      <c r="L1578" s="135">
        <v>250.0</v>
      </c>
    </row>
    <row r="1579">
      <c r="A1579" s="135">
        <v>1577.0</v>
      </c>
      <c r="B1579" s="135" t="s">
        <v>8716</v>
      </c>
      <c r="C1579" s="135" t="s">
        <v>4362</v>
      </c>
      <c r="D1579" s="135">
        <v>0.0</v>
      </c>
      <c r="E1579" s="135">
        <v>20.0</v>
      </c>
      <c r="H1579" s="135" t="s">
        <v>7524</v>
      </c>
      <c r="I1579" s="142">
        <v>45395.017372685186</v>
      </c>
      <c r="J1579" s="135" t="s">
        <v>4373</v>
      </c>
      <c r="K1579" s="135">
        <v>20.0</v>
      </c>
      <c r="L1579" s="135">
        <v>30.0</v>
      </c>
      <c r="M1579" s="143">
        <v>42249.0</v>
      </c>
    </row>
    <row r="1580">
      <c r="A1580" s="135">
        <v>1578.0</v>
      </c>
      <c r="B1580" s="135" t="s">
        <v>13300</v>
      </c>
      <c r="C1580" s="135" t="s">
        <v>4362</v>
      </c>
      <c r="D1580" s="135">
        <v>0.0</v>
      </c>
      <c r="E1580" s="135">
        <v>20.0</v>
      </c>
      <c r="H1580" s="135" t="s">
        <v>5388</v>
      </c>
      <c r="I1580" s="142">
        <v>45397.56322916667</v>
      </c>
      <c r="J1580" s="135" t="s">
        <v>4373</v>
      </c>
      <c r="K1580" s="135">
        <v>40.0</v>
      </c>
      <c r="L1580" s="135">
        <v>100.0</v>
      </c>
      <c r="M1580" s="143">
        <v>43844.0</v>
      </c>
    </row>
    <row r="1581">
      <c r="A1581" s="135">
        <v>1579.0</v>
      </c>
      <c r="B1581" s="135" t="s">
        <v>13303</v>
      </c>
      <c r="C1581" s="135" t="s">
        <v>4362</v>
      </c>
      <c r="D1581" s="135">
        <v>0.0</v>
      </c>
      <c r="E1581" s="135">
        <v>20.0</v>
      </c>
      <c r="H1581" s="135" t="s">
        <v>8495</v>
      </c>
      <c r="I1581" s="142">
        <v>45405.07298611111</v>
      </c>
      <c r="J1581" s="135" t="s">
        <v>5002</v>
      </c>
      <c r="K1581" s="135">
        <v>20.0</v>
      </c>
      <c r="L1581" s="135">
        <v>20.0</v>
      </c>
      <c r="M1581" s="143">
        <v>42290.0</v>
      </c>
    </row>
    <row r="1582">
      <c r="A1582" s="135">
        <v>1580.0</v>
      </c>
      <c r="B1582" s="135" t="s">
        <v>13308</v>
      </c>
      <c r="C1582" s="135" t="s">
        <v>4362</v>
      </c>
      <c r="D1582" s="135">
        <v>0.0</v>
      </c>
      <c r="E1582" s="135">
        <v>20.0</v>
      </c>
      <c r="H1582" s="135" t="s">
        <v>5024</v>
      </c>
      <c r="I1582" s="142">
        <v>45406.99009259259</v>
      </c>
      <c r="J1582" s="135" t="s">
        <v>4373</v>
      </c>
      <c r="K1582" s="135">
        <v>20.0</v>
      </c>
      <c r="L1582" s="135">
        <v>50.0</v>
      </c>
      <c r="M1582" s="143">
        <v>42496.0</v>
      </c>
    </row>
    <row r="1583">
      <c r="A1583" s="135">
        <v>1581.0</v>
      </c>
      <c r="B1583" s="135" t="s">
        <v>13311</v>
      </c>
      <c r="C1583" s="135" t="s">
        <v>4362</v>
      </c>
      <c r="D1583" s="135">
        <v>0.0</v>
      </c>
      <c r="E1583" s="135">
        <v>20.0</v>
      </c>
      <c r="F1583" s="135">
        <v>0.1</v>
      </c>
      <c r="H1583" s="135" t="s">
        <v>4391</v>
      </c>
      <c r="I1583" s="142">
        <v>45409.86902777778</v>
      </c>
      <c r="J1583" s="135" t="s">
        <v>4445</v>
      </c>
      <c r="K1583" s="135">
        <v>20.0</v>
      </c>
      <c r="L1583" s="135">
        <v>90.0</v>
      </c>
      <c r="M1583" s="143">
        <v>42549.0</v>
      </c>
    </row>
    <row r="1584">
      <c r="A1584" s="135">
        <v>1582.0</v>
      </c>
      <c r="B1584" s="135" t="s">
        <v>13315</v>
      </c>
      <c r="C1584" s="135" t="s">
        <v>4362</v>
      </c>
      <c r="D1584" s="135">
        <v>0.0</v>
      </c>
      <c r="E1584" s="135">
        <v>20.0</v>
      </c>
      <c r="H1584" s="135" t="s">
        <v>6332</v>
      </c>
      <c r="I1584" s="142">
        <v>45413.11732638889</v>
      </c>
      <c r="J1584" s="135" t="s">
        <v>4373</v>
      </c>
      <c r="K1584" s="135">
        <v>20.0</v>
      </c>
      <c r="L1584" s="135">
        <v>20.0</v>
      </c>
      <c r="M1584" s="143">
        <v>42250.0</v>
      </c>
    </row>
    <row r="1585">
      <c r="A1585" s="135">
        <v>1583.0</v>
      </c>
      <c r="B1585" s="135" t="s">
        <v>13320</v>
      </c>
      <c r="C1585" s="135" t="s">
        <v>4362</v>
      </c>
      <c r="D1585" s="135">
        <v>1.0</v>
      </c>
      <c r="E1585" s="135">
        <v>20.0</v>
      </c>
      <c r="H1585" s="135" t="s">
        <v>4664</v>
      </c>
      <c r="I1585" s="142">
        <v>45415.912824074076</v>
      </c>
      <c r="J1585" s="135" t="s">
        <v>2100</v>
      </c>
      <c r="K1585" s="135">
        <v>30.0</v>
      </c>
      <c r="L1585" s="135">
        <v>8700.0</v>
      </c>
      <c r="M1585" s="143">
        <v>44719.0</v>
      </c>
    </row>
    <row r="1586">
      <c r="A1586" s="135">
        <v>1584.0</v>
      </c>
      <c r="B1586" s="135" t="s">
        <v>13325</v>
      </c>
      <c r="C1586" s="135" t="s">
        <v>4362</v>
      </c>
      <c r="D1586" s="135">
        <v>1.0</v>
      </c>
      <c r="E1586" s="135">
        <v>20.0</v>
      </c>
      <c r="H1586" s="135" t="s">
        <v>4883</v>
      </c>
      <c r="I1586" s="142">
        <v>45414.66201388889</v>
      </c>
      <c r="J1586" s="135" t="s">
        <v>4880</v>
      </c>
      <c r="K1586" s="135">
        <v>100.0</v>
      </c>
      <c r="L1586" s="135">
        <v>100.0</v>
      </c>
      <c r="M1586" s="143">
        <v>43347.0</v>
      </c>
    </row>
    <row r="1587">
      <c r="A1587" s="135">
        <v>1585.0</v>
      </c>
      <c r="B1587" s="135" t="s">
        <v>13331</v>
      </c>
      <c r="C1587" s="135" t="s">
        <v>4362</v>
      </c>
      <c r="E1587" s="135">
        <v>20.0</v>
      </c>
      <c r="K1587" s="135">
        <v>30.0</v>
      </c>
      <c r="M1587" s="143">
        <v>42256.0</v>
      </c>
    </row>
    <row r="1588">
      <c r="A1588" s="135">
        <v>1586.0</v>
      </c>
      <c r="B1588" s="135" t="s">
        <v>13334</v>
      </c>
      <c r="C1588" s="135" t="s">
        <v>4362</v>
      </c>
      <c r="E1588" s="135">
        <v>20.0</v>
      </c>
      <c r="K1588" s="135">
        <v>80.0</v>
      </c>
      <c r="M1588" s="143">
        <v>42767.0</v>
      </c>
    </row>
    <row r="1589">
      <c r="A1589" s="135">
        <v>1587.0</v>
      </c>
      <c r="B1589" s="135" t="s">
        <v>13337</v>
      </c>
      <c r="C1589" s="135" t="s">
        <v>4362</v>
      </c>
      <c r="E1589" s="135">
        <v>20.0</v>
      </c>
      <c r="K1589" s="135">
        <v>20.0</v>
      </c>
      <c r="M1589" s="143">
        <v>42914.0</v>
      </c>
    </row>
    <row r="1590">
      <c r="A1590" s="135">
        <v>1588.0</v>
      </c>
      <c r="B1590" s="135" t="s">
        <v>13339</v>
      </c>
      <c r="C1590" s="135" t="s">
        <v>4362</v>
      </c>
      <c r="E1590" s="135">
        <v>20.0</v>
      </c>
      <c r="K1590" s="135">
        <v>20.0</v>
      </c>
      <c r="M1590" s="143">
        <v>42350.0</v>
      </c>
    </row>
    <row r="1591">
      <c r="A1591" s="135">
        <v>1589.0</v>
      </c>
      <c r="B1591" s="135" t="s">
        <v>13341</v>
      </c>
      <c r="C1591" s="135" t="s">
        <v>4362</v>
      </c>
      <c r="D1591" s="135">
        <v>0.0</v>
      </c>
      <c r="E1591" s="135">
        <v>20.0</v>
      </c>
      <c r="H1591" s="135" t="s">
        <v>4727</v>
      </c>
      <c r="I1591" s="142">
        <v>45403.11456018518</v>
      </c>
      <c r="J1591" s="135" t="s">
        <v>4373</v>
      </c>
      <c r="K1591" s="135">
        <v>80.0</v>
      </c>
      <c r="L1591" s="135">
        <v>2400.0</v>
      </c>
      <c r="M1591" s="143">
        <v>42479.0</v>
      </c>
    </row>
    <row r="1592">
      <c r="A1592" s="135">
        <v>1590.0</v>
      </c>
      <c r="B1592" s="135" t="s">
        <v>13345</v>
      </c>
      <c r="C1592" s="135" t="s">
        <v>4362</v>
      </c>
      <c r="D1592" s="135">
        <v>0.0</v>
      </c>
      <c r="E1592" s="135">
        <v>20.0</v>
      </c>
      <c r="H1592" s="135" t="s">
        <v>5777</v>
      </c>
      <c r="I1592" s="142">
        <v>45407.00881944445</v>
      </c>
      <c r="J1592" s="135" t="s">
        <v>8243</v>
      </c>
      <c r="K1592" s="135">
        <v>30.0</v>
      </c>
      <c r="L1592" s="135">
        <v>150.0</v>
      </c>
      <c r="M1592" s="143">
        <v>43039.0</v>
      </c>
    </row>
    <row r="1593">
      <c r="A1593" s="135">
        <v>1591.0</v>
      </c>
      <c r="B1593" s="135" t="s">
        <v>13350</v>
      </c>
      <c r="C1593" s="135" t="s">
        <v>4362</v>
      </c>
      <c r="D1593" s="135">
        <v>0.0</v>
      </c>
      <c r="E1593" s="135">
        <v>20.0</v>
      </c>
      <c r="F1593" s="135">
        <v>0.0</v>
      </c>
      <c r="H1593" s="135" t="s">
        <v>9548</v>
      </c>
      <c r="I1593" s="142">
        <v>45365.36759259259</v>
      </c>
      <c r="J1593" s="135" t="s">
        <v>6178</v>
      </c>
      <c r="K1593" s="135">
        <v>30.0</v>
      </c>
      <c r="L1593" s="135">
        <v>50.0</v>
      </c>
      <c r="M1593" s="143">
        <v>43009.0</v>
      </c>
    </row>
    <row r="1594">
      <c r="A1594" s="135">
        <v>1592.0</v>
      </c>
      <c r="B1594" s="135" t="s">
        <v>13353</v>
      </c>
      <c r="C1594" s="135" t="s">
        <v>4362</v>
      </c>
      <c r="E1594" s="135">
        <v>20.0</v>
      </c>
      <c r="K1594" s="135">
        <v>30.0</v>
      </c>
      <c r="M1594" s="143">
        <v>42366.0</v>
      </c>
    </row>
    <row r="1595">
      <c r="A1595" s="135">
        <v>1593.0</v>
      </c>
      <c r="B1595" s="135" t="s">
        <v>13356</v>
      </c>
      <c r="C1595" s="135" t="s">
        <v>4362</v>
      </c>
      <c r="D1595" s="135">
        <v>0.0</v>
      </c>
      <c r="E1595" s="135">
        <v>20.0</v>
      </c>
      <c r="H1595" s="135" t="s">
        <v>13359</v>
      </c>
      <c r="I1595" s="142">
        <v>45408.05106481481</v>
      </c>
      <c r="J1595" s="135" t="s">
        <v>4715</v>
      </c>
      <c r="K1595" s="135">
        <v>30.0</v>
      </c>
      <c r="L1595" s="135">
        <v>250.0</v>
      </c>
      <c r="M1595" s="143">
        <v>44976.0</v>
      </c>
    </row>
    <row r="1596">
      <c r="A1596" s="135">
        <v>1594.0</v>
      </c>
      <c r="B1596" s="135" t="s">
        <v>13362</v>
      </c>
      <c r="C1596" s="135" t="s">
        <v>4362</v>
      </c>
      <c r="D1596" s="135">
        <v>0.0</v>
      </c>
      <c r="E1596" s="135">
        <v>20.0</v>
      </c>
      <c r="H1596" s="135" t="s">
        <v>13364</v>
      </c>
      <c r="I1596" s="142">
        <v>45407.76582175926</v>
      </c>
      <c r="J1596" s="135" t="s">
        <v>9610</v>
      </c>
      <c r="K1596" s="135">
        <v>20.0</v>
      </c>
      <c r="L1596" s="135">
        <v>80.0</v>
      </c>
      <c r="M1596" s="143">
        <v>44800.0</v>
      </c>
    </row>
    <row r="1597">
      <c r="A1597" s="135">
        <v>1595.0</v>
      </c>
      <c r="B1597" s="135" t="s">
        <v>13369</v>
      </c>
      <c r="C1597" s="135" t="s">
        <v>4362</v>
      </c>
      <c r="D1597" s="135">
        <v>0.0</v>
      </c>
      <c r="E1597" s="135">
        <v>20.0</v>
      </c>
      <c r="G1597" s="135">
        <v>0.36</v>
      </c>
      <c r="H1597" s="135" t="s">
        <v>8865</v>
      </c>
      <c r="I1597" s="142">
        <v>45408.968819444446</v>
      </c>
      <c r="J1597" s="135" t="s">
        <v>4373</v>
      </c>
      <c r="K1597" s="135">
        <v>20.0</v>
      </c>
      <c r="L1597" s="135">
        <v>400.0</v>
      </c>
      <c r="M1597" s="143">
        <v>42253.0</v>
      </c>
    </row>
    <row r="1598">
      <c r="A1598" s="135">
        <v>1596.0</v>
      </c>
      <c r="B1598" s="135" t="s">
        <v>13374</v>
      </c>
      <c r="C1598" s="135" t="s">
        <v>4362</v>
      </c>
      <c r="D1598" s="135">
        <v>0.0</v>
      </c>
      <c r="E1598" s="135">
        <v>20.0</v>
      </c>
      <c r="H1598" s="135" t="s">
        <v>5016</v>
      </c>
      <c r="I1598" s="142">
        <v>45413.05811342593</v>
      </c>
      <c r="J1598" s="135" t="s">
        <v>4373</v>
      </c>
      <c r="K1598" s="135">
        <v>30.0</v>
      </c>
      <c r="L1598" s="135">
        <v>50.0</v>
      </c>
      <c r="M1598" s="143">
        <v>43038.0</v>
      </c>
    </row>
    <row r="1599">
      <c r="A1599" s="135">
        <v>1597.0</v>
      </c>
      <c r="B1599" s="135" t="s">
        <v>13378</v>
      </c>
      <c r="C1599" s="135" t="s">
        <v>4362</v>
      </c>
      <c r="D1599" s="135">
        <v>0.0</v>
      </c>
      <c r="E1599" s="135">
        <v>20.0</v>
      </c>
      <c r="H1599" s="135" t="s">
        <v>5717</v>
      </c>
      <c r="I1599" s="142">
        <v>45411.324641203704</v>
      </c>
      <c r="J1599" s="135" t="s">
        <v>4373</v>
      </c>
      <c r="K1599" s="135">
        <v>30.0</v>
      </c>
      <c r="L1599" s="135">
        <v>60.0</v>
      </c>
      <c r="M1599" s="143">
        <v>42282.0</v>
      </c>
    </row>
    <row r="1600">
      <c r="A1600" s="135">
        <v>1598.0</v>
      </c>
      <c r="B1600" s="135" t="s">
        <v>13385</v>
      </c>
      <c r="C1600" s="135" t="s">
        <v>4362</v>
      </c>
      <c r="D1600" s="135">
        <v>0.0</v>
      </c>
      <c r="E1600" s="135">
        <v>20.0</v>
      </c>
      <c r="H1600" s="135" t="s">
        <v>10735</v>
      </c>
      <c r="I1600" s="142">
        <v>45414.737442129626</v>
      </c>
      <c r="J1600" s="135" t="s">
        <v>4373</v>
      </c>
      <c r="K1600" s="135">
        <v>30.0</v>
      </c>
      <c r="L1600" s="135">
        <v>300.0</v>
      </c>
      <c r="M1600" s="143">
        <v>42333.0</v>
      </c>
    </row>
    <row r="1601">
      <c r="A1601" s="135">
        <v>1599.0</v>
      </c>
      <c r="B1601" s="135" t="s">
        <v>13391</v>
      </c>
      <c r="C1601" s="135" t="s">
        <v>4362</v>
      </c>
      <c r="D1601" s="135">
        <v>0.0</v>
      </c>
      <c r="E1601" s="135">
        <v>20.0</v>
      </c>
      <c r="H1601" s="135" t="s">
        <v>5582</v>
      </c>
      <c r="I1601" s="142">
        <v>45403.629016203704</v>
      </c>
      <c r="J1601" s="135" t="s">
        <v>4666</v>
      </c>
      <c r="K1601" s="135">
        <v>40.0</v>
      </c>
      <c r="L1601" s="135">
        <v>100.0</v>
      </c>
      <c r="M1601" s="143">
        <v>44334.0</v>
      </c>
    </row>
    <row r="1602">
      <c r="A1602" s="135">
        <v>1600.0</v>
      </c>
      <c r="B1602" s="135" t="s">
        <v>13396</v>
      </c>
      <c r="C1602" s="135" t="s">
        <v>4362</v>
      </c>
      <c r="E1602" s="135">
        <v>20.0</v>
      </c>
      <c r="K1602" s="135">
        <v>20.0</v>
      </c>
      <c r="M1602" s="143">
        <v>42725.0</v>
      </c>
    </row>
    <row r="1603">
      <c r="A1603" s="135">
        <v>1601.0</v>
      </c>
      <c r="B1603" s="135" t="s">
        <v>13399</v>
      </c>
      <c r="C1603" s="135" t="s">
        <v>4362</v>
      </c>
      <c r="E1603" s="135">
        <v>20.0</v>
      </c>
      <c r="K1603" s="135">
        <v>30.0</v>
      </c>
      <c r="M1603" s="143">
        <v>43875.0</v>
      </c>
    </row>
    <row r="1604">
      <c r="A1604" s="135">
        <v>1602.0</v>
      </c>
      <c r="B1604" s="135" t="s">
        <v>13402</v>
      </c>
      <c r="C1604" s="135" t="s">
        <v>4362</v>
      </c>
      <c r="D1604" s="135">
        <v>7.0</v>
      </c>
      <c r="E1604" s="135">
        <v>20.0</v>
      </c>
      <c r="H1604" s="135" t="s">
        <v>13405</v>
      </c>
      <c r="I1604" s="142">
        <v>45402.82439814815</v>
      </c>
      <c r="J1604" s="135" t="s">
        <v>11629</v>
      </c>
      <c r="K1604" s="135">
        <v>40.0</v>
      </c>
      <c r="L1604" s="135">
        <v>300.0</v>
      </c>
      <c r="M1604" s="143">
        <v>42253.0</v>
      </c>
    </row>
    <row r="1605">
      <c r="A1605" s="135">
        <v>1603.0</v>
      </c>
      <c r="B1605" s="135" t="s">
        <v>13409</v>
      </c>
      <c r="C1605" s="135" t="s">
        <v>4362</v>
      </c>
      <c r="D1605" s="135">
        <v>0.0</v>
      </c>
      <c r="E1605" s="135">
        <v>20.0</v>
      </c>
      <c r="H1605" s="135" t="s">
        <v>10280</v>
      </c>
      <c r="I1605" s="142">
        <v>45406.871458333335</v>
      </c>
      <c r="J1605" s="135" t="s">
        <v>4373</v>
      </c>
      <c r="K1605" s="135">
        <v>20.0</v>
      </c>
      <c r="L1605" s="135">
        <v>0.0</v>
      </c>
      <c r="M1605" s="143">
        <v>44015.0</v>
      </c>
    </row>
    <row r="1606">
      <c r="A1606" s="135">
        <v>1604.0</v>
      </c>
      <c r="B1606" s="135" t="s">
        <v>13414</v>
      </c>
      <c r="C1606" s="135" t="s">
        <v>4362</v>
      </c>
      <c r="D1606" s="135">
        <v>0.0</v>
      </c>
      <c r="E1606" s="135">
        <v>20.0</v>
      </c>
      <c r="F1606" s="135">
        <v>0.1</v>
      </c>
      <c r="H1606" s="135" t="s">
        <v>5746</v>
      </c>
      <c r="I1606" s="142">
        <v>45403.433020833334</v>
      </c>
      <c r="J1606" s="135" t="s">
        <v>4395</v>
      </c>
      <c r="K1606" s="135">
        <v>20.0</v>
      </c>
      <c r="L1606" s="135">
        <v>30.0</v>
      </c>
      <c r="M1606" s="143">
        <v>43031.0</v>
      </c>
    </row>
    <row r="1607">
      <c r="A1607" s="135">
        <v>1605.0</v>
      </c>
      <c r="B1607" s="135" t="s">
        <v>13419</v>
      </c>
      <c r="C1607" s="135" t="s">
        <v>4362</v>
      </c>
      <c r="D1607" s="135">
        <v>5.0</v>
      </c>
      <c r="E1607" s="135">
        <v>20.0</v>
      </c>
      <c r="H1607" s="135" t="s">
        <v>4664</v>
      </c>
      <c r="I1607" s="142">
        <v>45403.5896875</v>
      </c>
      <c r="J1607" s="135" t="s">
        <v>4373</v>
      </c>
      <c r="K1607" s="135">
        <v>50.0</v>
      </c>
      <c r="L1607" s="135">
        <v>7600.0</v>
      </c>
      <c r="M1607" s="143">
        <v>42768.0</v>
      </c>
    </row>
    <row r="1608">
      <c r="A1608" s="135">
        <v>1606.0</v>
      </c>
      <c r="B1608" s="135" t="s">
        <v>13425</v>
      </c>
      <c r="C1608" s="135" t="s">
        <v>4362</v>
      </c>
      <c r="D1608" s="135">
        <v>1.0</v>
      </c>
      <c r="E1608" s="135">
        <v>20.0</v>
      </c>
      <c r="F1608" s="135">
        <v>0.2</v>
      </c>
      <c r="H1608" s="135" t="s">
        <v>10509</v>
      </c>
      <c r="I1608" s="142">
        <v>45405.40490740741</v>
      </c>
      <c r="J1608" s="135" t="s">
        <v>4373</v>
      </c>
      <c r="K1608" s="135">
        <v>20.0</v>
      </c>
      <c r="L1608" s="135">
        <v>300.0</v>
      </c>
      <c r="M1608" s="143">
        <v>44754.0</v>
      </c>
    </row>
    <row r="1609">
      <c r="A1609" s="135">
        <v>1607.0</v>
      </c>
      <c r="B1609" s="135" t="s">
        <v>13428</v>
      </c>
      <c r="C1609" s="135" t="s">
        <v>4362</v>
      </c>
      <c r="D1609" s="135">
        <v>0.0</v>
      </c>
      <c r="E1609" s="135">
        <v>20.0</v>
      </c>
      <c r="H1609" s="135" t="s">
        <v>13430</v>
      </c>
      <c r="I1609" s="142">
        <v>45416.67696759259</v>
      </c>
      <c r="J1609" s="135" t="s">
        <v>12169</v>
      </c>
      <c r="K1609" s="135">
        <v>20.0</v>
      </c>
      <c r="L1609" s="135">
        <v>10.0</v>
      </c>
      <c r="M1609" s="143">
        <v>44808.0</v>
      </c>
    </row>
    <row r="1610">
      <c r="A1610" s="135">
        <v>1608.0</v>
      </c>
      <c r="B1610" s="135" t="s">
        <v>13432</v>
      </c>
      <c r="C1610" s="135" t="s">
        <v>4362</v>
      </c>
      <c r="D1610" s="135">
        <v>15.0</v>
      </c>
      <c r="E1610" s="135">
        <v>20.0</v>
      </c>
      <c r="H1610" s="135" t="s">
        <v>5007</v>
      </c>
      <c r="I1610" s="142">
        <v>45418.035995370374</v>
      </c>
      <c r="J1610" s="135" t="s">
        <v>4912</v>
      </c>
      <c r="K1610" s="135">
        <v>60.0</v>
      </c>
      <c r="L1610" s="135">
        <v>3600.0</v>
      </c>
      <c r="M1610" s="143">
        <v>43170.0</v>
      </c>
    </row>
    <row r="1611">
      <c r="A1611" s="135">
        <v>1609.0</v>
      </c>
      <c r="B1611" s="135" t="s">
        <v>13439</v>
      </c>
      <c r="C1611" s="135" t="s">
        <v>4362</v>
      </c>
      <c r="E1611" s="135">
        <v>20.0</v>
      </c>
      <c r="K1611" s="135">
        <v>50.0</v>
      </c>
      <c r="M1611" s="143">
        <v>44958.0</v>
      </c>
    </row>
    <row r="1612">
      <c r="A1612" s="135">
        <v>1610.0</v>
      </c>
      <c r="B1612" s="135" t="s">
        <v>13441</v>
      </c>
      <c r="C1612" s="135" t="s">
        <v>4362</v>
      </c>
      <c r="D1612" s="135">
        <v>5.0</v>
      </c>
      <c r="E1612" s="135">
        <v>20.0</v>
      </c>
      <c r="H1612" s="135" t="s">
        <v>4664</v>
      </c>
      <c r="I1612" s="142">
        <v>45398.20674768519</v>
      </c>
      <c r="J1612" s="135" t="s">
        <v>4674</v>
      </c>
      <c r="K1612" s="135">
        <v>80.0</v>
      </c>
      <c r="L1612" s="135">
        <v>7700.0</v>
      </c>
      <c r="M1612" s="143">
        <v>43214.0</v>
      </c>
    </row>
    <row r="1613">
      <c r="A1613" s="135">
        <v>1611.0</v>
      </c>
      <c r="B1613" s="135" t="s">
        <v>13447</v>
      </c>
      <c r="C1613" s="135" t="s">
        <v>4362</v>
      </c>
      <c r="D1613" s="135">
        <v>0.0</v>
      </c>
      <c r="E1613" s="135">
        <v>20.0</v>
      </c>
      <c r="H1613" s="135" t="s">
        <v>4391</v>
      </c>
      <c r="I1613" s="142">
        <v>45408.02135416667</v>
      </c>
      <c r="J1613" s="135" t="s">
        <v>4795</v>
      </c>
      <c r="K1613" s="135">
        <v>90.0</v>
      </c>
      <c r="L1613" s="135">
        <v>200.0</v>
      </c>
      <c r="M1613" s="143">
        <v>42783.0</v>
      </c>
    </row>
    <row r="1614">
      <c r="A1614" s="135">
        <v>1612.0</v>
      </c>
      <c r="B1614" s="135" t="s">
        <v>13453</v>
      </c>
      <c r="C1614" s="135" t="s">
        <v>4362</v>
      </c>
      <c r="D1614" s="135">
        <v>0.0</v>
      </c>
      <c r="E1614" s="135">
        <v>20.0</v>
      </c>
      <c r="H1614" s="135" t="s">
        <v>5746</v>
      </c>
      <c r="I1614" s="142">
        <v>45414.61491898148</v>
      </c>
      <c r="J1614" s="135" t="s">
        <v>4401</v>
      </c>
      <c r="K1614" s="135">
        <v>30.0</v>
      </c>
      <c r="L1614" s="135">
        <v>70.0</v>
      </c>
      <c r="M1614" s="143">
        <v>42548.0</v>
      </c>
    </row>
    <row r="1615">
      <c r="A1615" s="135">
        <v>1613.0</v>
      </c>
      <c r="B1615" s="135" t="s">
        <v>13459</v>
      </c>
      <c r="C1615" s="135" t="s">
        <v>4362</v>
      </c>
      <c r="D1615" s="135">
        <v>0.0</v>
      </c>
      <c r="E1615" s="135">
        <v>20.0</v>
      </c>
      <c r="H1615" s="135" t="s">
        <v>7459</v>
      </c>
      <c r="I1615" s="142">
        <v>45417.01650462963</v>
      </c>
      <c r="J1615" s="135" t="s">
        <v>4666</v>
      </c>
      <c r="K1615" s="135">
        <v>20.0</v>
      </c>
      <c r="L1615" s="135">
        <v>10.0</v>
      </c>
      <c r="M1615" s="143">
        <v>43843.0</v>
      </c>
    </row>
    <row r="1616">
      <c r="A1616" s="135">
        <v>1614.0</v>
      </c>
      <c r="B1616" s="135" t="s">
        <v>13463</v>
      </c>
      <c r="C1616" s="135" t="s">
        <v>4362</v>
      </c>
      <c r="D1616" s="135">
        <v>1.0</v>
      </c>
      <c r="E1616" s="135">
        <v>20.0</v>
      </c>
      <c r="F1616" s="135">
        <v>0.6</v>
      </c>
      <c r="H1616" s="135" t="s">
        <v>4385</v>
      </c>
      <c r="I1616" s="142">
        <v>45416.34040509259</v>
      </c>
      <c r="J1616" s="135" t="s">
        <v>7611</v>
      </c>
      <c r="K1616" s="135">
        <v>70.0</v>
      </c>
      <c r="L1616" s="135">
        <v>1100.0</v>
      </c>
      <c r="M1616" s="143">
        <v>42883.0</v>
      </c>
    </row>
    <row r="1617">
      <c r="A1617" s="135">
        <v>1615.0</v>
      </c>
      <c r="B1617" s="135" t="s">
        <v>13472</v>
      </c>
      <c r="C1617" s="135" t="s">
        <v>4362</v>
      </c>
      <c r="E1617" s="135">
        <v>10.0</v>
      </c>
      <c r="K1617" s="135">
        <v>20.0</v>
      </c>
      <c r="M1617" s="143">
        <v>43939.0</v>
      </c>
    </row>
    <row r="1618">
      <c r="A1618" s="135">
        <v>1616.0</v>
      </c>
      <c r="B1618" s="135" t="s">
        <v>13475</v>
      </c>
      <c r="C1618" s="135" t="s">
        <v>4362</v>
      </c>
      <c r="E1618" s="135">
        <v>10.0</v>
      </c>
      <c r="F1618" s="135">
        <v>0.8</v>
      </c>
      <c r="K1618" s="135">
        <v>10.0</v>
      </c>
    </row>
    <row r="1619">
      <c r="A1619" s="135">
        <v>1617.0</v>
      </c>
      <c r="B1619" s="135" t="s">
        <v>13479</v>
      </c>
      <c r="C1619" s="135" t="s">
        <v>4362</v>
      </c>
      <c r="E1619" s="135">
        <v>10.0</v>
      </c>
      <c r="F1619" s="135">
        <v>0.6</v>
      </c>
      <c r="K1619" s="135">
        <v>10.0</v>
      </c>
      <c r="M1619" s="143">
        <v>44751.0</v>
      </c>
    </row>
    <row r="1620">
      <c r="A1620" s="135">
        <v>1618.0</v>
      </c>
      <c r="B1620" s="135" t="s">
        <v>13482</v>
      </c>
      <c r="C1620" s="135" t="s">
        <v>4362</v>
      </c>
      <c r="D1620" s="135">
        <v>1.0</v>
      </c>
      <c r="E1620" s="135">
        <v>10.0</v>
      </c>
      <c r="F1620" s="135">
        <v>0.7</v>
      </c>
      <c r="H1620" s="135" t="s">
        <v>6419</v>
      </c>
      <c r="I1620" s="142">
        <v>45359.183900462966</v>
      </c>
      <c r="J1620" s="135" t="s">
        <v>4395</v>
      </c>
      <c r="K1620" s="135">
        <v>10.0</v>
      </c>
      <c r="L1620" s="135">
        <v>60.0</v>
      </c>
      <c r="M1620" s="143">
        <v>43800.0</v>
      </c>
    </row>
    <row r="1621">
      <c r="A1621" s="135">
        <v>1619.0</v>
      </c>
      <c r="B1621" s="135" t="s">
        <v>13487</v>
      </c>
      <c r="C1621" s="135" t="s">
        <v>4362</v>
      </c>
      <c r="E1621" s="135">
        <v>10.0</v>
      </c>
      <c r="F1621" s="135">
        <v>0.0</v>
      </c>
      <c r="K1621" s="135">
        <v>10.0</v>
      </c>
    </row>
    <row r="1622">
      <c r="A1622" s="135">
        <v>1620.0</v>
      </c>
      <c r="B1622" s="135" t="s">
        <v>13489</v>
      </c>
      <c r="C1622" s="135" t="s">
        <v>4362</v>
      </c>
      <c r="E1622" s="135">
        <v>10.0</v>
      </c>
      <c r="K1622" s="135">
        <v>10.0</v>
      </c>
      <c r="M1622" s="143">
        <v>43369.0</v>
      </c>
    </row>
    <row r="1623">
      <c r="A1623" s="135">
        <v>1621.0</v>
      </c>
      <c r="B1623" s="135" t="s">
        <v>13492</v>
      </c>
      <c r="C1623" s="135" t="s">
        <v>4362</v>
      </c>
      <c r="E1623" s="135">
        <v>10.0</v>
      </c>
      <c r="F1623" s="135">
        <v>0.0</v>
      </c>
      <c r="K1623" s="135">
        <v>10.0</v>
      </c>
    </row>
    <row r="1624">
      <c r="A1624" s="135">
        <v>1622.0</v>
      </c>
      <c r="B1624" s="135" t="s">
        <v>13494</v>
      </c>
      <c r="C1624" s="135" t="s">
        <v>4362</v>
      </c>
      <c r="E1624" s="135">
        <v>10.0</v>
      </c>
      <c r="K1624" s="135">
        <v>20.0</v>
      </c>
      <c r="M1624" s="143">
        <v>43841.0</v>
      </c>
    </row>
    <row r="1625">
      <c r="A1625" s="135">
        <v>1623.0</v>
      </c>
      <c r="B1625" s="135" t="s">
        <v>13496</v>
      </c>
      <c r="C1625" s="135" t="s">
        <v>4362</v>
      </c>
      <c r="E1625" s="135">
        <v>10.0</v>
      </c>
      <c r="K1625" s="135">
        <v>30.0</v>
      </c>
      <c r="M1625" s="143">
        <v>42419.0</v>
      </c>
    </row>
    <row r="1626">
      <c r="A1626" s="135">
        <v>1624.0</v>
      </c>
      <c r="B1626" s="135" t="s">
        <v>13500</v>
      </c>
      <c r="C1626" s="135" t="s">
        <v>4362</v>
      </c>
      <c r="E1626" s="135">
        <v>10.0</v>
      </c>
      <c r="K1626" s="135">
        <v>20.0</v>
      </c>
      <c r="M1626" s="143">
        <v>42603.0</v>
      </c>
    </row>
    <row r="1627">
      <c r="A1627" s="135">
        <v>1625.0</v>
      </c>
      <c r="B1627" s="135" t="s">
        <v>13503</v>
      </c>
      <c r="C1627" s="135" t="s">
        <v>4362</v>
      </c>
      <c r="E1627" s="135">
        <v>10.0</v>
      </c>
      <c r="K1627" s="135">
        <v>20.0</v>
      </c>
      <c r="M1627" s="143">
        <v>42358.0</v>
      </c>
    </row>
    <row r="1628">
      <c r="A1628" s="135">
        <v>1626.0</v>
      </c>
      <c r="B1628" s="135" t="s">
        <v>13505</v>
      </c>
      <c r="C1628" s="135" t="s">
        <v>4362</v>
      </c>
      <c r="E1628" s="135">
        <v>10.0</v>
      </c>
      <c r="K1628" s="135">
        <v>10.0</v>
      </c>
      <c r="M1628" s="143">
        <v>44757.0</v>
      </c>
    </row>
    <row r="1629">
      <c r="A1629" s="135">
        <v>1627.0</v>
      </c>
      <c r="B1629" s="135" t="s">
        <v>13509</v>
      </c>
      <c r="C1629" s="135" t="s">
        <v>4362</v>
      </c>
      <c r="E1629" s="135">
        <v>10.0</v>
      </c>
      <c r="K1629" s="135">
        <v>30.0</v>
      </c>
      <c r="M1629" s="143">
        <v>42331.0</v>
      </c>
    </row>
    <row r="1630">
      <c r="A1630" s="135">
        <v>1628.0</v>
      </c>
      <c r="B1630" s="135" t="s">
        <v>13514</v>
      </c>
      <c r="C1630" s="135" t="s">
        <v>4362</v>
      </c>
      <c r="E1630" s="135">
        <v>10.0</v>
      </c>
      <c r="K1630" s="135">
        <v>20.0</v>
      </c>
      <c r="M1630" s="143">
        <v>44229.0</v>
      </c>
    </row>
    <row r="1631">
      <c r="A1631" s="135">
        <v>1629.0</v>
      </c>
      <c r="B1631" s="135" t="s">
        <v>13519</v>
      </c>
      <c r="C1631" s="135" t="s">
        <v>4362</v>
      </c>
      <c r="E1631" s="135">
        <v>10.0</v>
      </c>
      <c r="K1631" s="135">
        <v>10.0</v>
      </c>
      <c r="M1631" s="143">
        <v>44544.0</v>
      </c>
    </row>
    <row r="1632">
      <c r="A1632" s="135">
        <v>1630.0</v>
      </c>
      <c r="B1632" s="135" t="s">
        <v>13522</v>
      </c>
      <c r="C1632" s="135" t="s">
        <v>4362</v>
      </c>
      <c r="E1632" s="135">
        <v>10.0</v>
      </c>
      <c r="K1632" s="135">
        <v>10.0</v>
      </c>
      <c r="M1632" s="143">
        <v>43381.0</v>
      </c>
    </row>
    <row r="1633">
      <c r="A1633" s="135">
        <v>1631.0</v>
      </c>
      <c r="B1633" s="135" t="s">
        <v>13526</v>
      </c>
      <c r="C1633" s="135" t="s">
        <v>4362</v>
      </c>
      <c r="E1633" s="135">
        <v>10.0</v>
      </c>
      <c r="K1633" s="135">
        <v>10.0</v>
      </c>
      <c r="M1633" s="143">
        <v>43886.0</v>
      </c>
    </row>
    <row r="1634">
      <c r="A1634" s="135">
        <v>1632.0</v>
      </c>
      <c r="B1634" s="135" t="s">
        <v>13530</v>
      </c>
      <c r="C1634" s="135" t="s">
        <v>4362</v>
      </c>
      <c r="E1634" s="135">
        <v>10.0</v>
      </c>
      <c r="K1634" s="135">
        <v>10.0</v>
      </c>
      <c r="M1634" s="143">
        <v>42548.0</v>
      </c>
    </row>
    <row r="1635">
      <c r="A1635" s="135">
        <v>1633.0</v>
      </c>
      <c r="B1635" s="135" t="s">
        <v>13533</v>
      </c>
      <c r="C1635" s="135" t="s">
        <v>4362</v>
      </c>
      <c r="E1635" s="135">
        <v>10.0</v>
      </c>
      <c r="K1635" s="135">
        <v>10.0</v>
      </c>
      <c r="M1635" s="143">
        <v>42944.0</v>
      </c>
    </row>
    <row r="1636">
      <c r="A1636" s="135">
        <v>1634.0</v>
      </c>
      <c r="B1636" s="135" t="s">
        <v>13536</v>
      </c>
      <c r="C1636" s="135" t="s">
        <v>4362</v>
      </c>
      <c r="E1636" s="135">
        <v>10.0</v>
      </c>
      <c r="K1636" s="135">
        <v>20.0</v>
      </c>
      <c r="M1636" s="143">
        <v>43786.0</v>
      </c>
    </row>
    <row r="1637">
      <c r="A1637" s="135">
        <v>1635.0</v>
      </c>
      <c r="B1637" s="135" t="s">
        <v>13539</v>
      </c>
      <c r="C1637" s="135" t="s">
        <v>4362</v>
      </c>
      <c r="E1637" s="135">
        <v>10.0</v>
      </c>
      <c r="K1637" s="135">
        <v>20.0</v>
      </c>
      <c r="M1637" s="143">
        <v>42820.0</v>
      </c>
    </row>
    <row r="1638">
      <c r="A1638" s="135">
        <v>1636.0</v>
      </c>
      <c r="B1638" s="135" t="s">
        <v>13543</v>
      </c>
      <c r="C1638" s="135" t="s">
        <v>4362</v>
      </c>
      <c r="E1638" s="135">
        <v>10.0</v>
      </c>
      <c r="K1638" s="135">
        <v>10.0</v>
      </c>
      <c r="M1638" s="143">
        <v>43519.0</v>
      </c>
    </row>
    <row r="1639">
      <c r="A1639" s="135">
        <v>1637.0</v>
      </c>
      <c r="B1639" s="135" t="s">
        <v>13547</v>
      </c>
      <c r="C1639" s="135" t="s">
        <v>4362</v>
      </c>
      <c r="E1639" s="135">
        <v>10.0</v>
      </c>
      <c r="K1639" s="135">
        <v>10.0</v>
      </c>
      <c r="M1639" s="143">
        <v>43189.0</v>
      </c>
    </row>
    <row r="1640">
      <c r="A1640" s="135">
        <v>1638.0</v>
      </c>
      <c r="B1640" s="135" t="s">
        <v>13552</v>
      </c>
      <c r="C1640" s="135" t="s">
        <v>4362</v>
      </c>
      <c r="D1640" s="135">
        <v>0.0</v>
      </c>
      <c r="E1640" s="135">
        <v>10.0</v>
      </c>
      <c r="H1640" s="135" t="s">
        <v>13552</v>
      </c>
      <c r="I1640" s="142">
        <v>45412.98017361111</v>
      </c>
      <c r="J1640" s="135" t="s">
        <v>6101</v>
      </c>
      <c r="K1640" s="135">
        <v>20.0</v>
      </c>
      <c r="L1640" s="135">
        <v>0.0</v>
      </c>
      <c r="M1640" s="143">
        <v>42337.0</v>
      </c>
    </row>
    <row r="1641">
      <c r="A1641" s="135">
        <v>1639.0</v>
      </c>
      <c r="B1641" s="135" t="s">
        <v>13558</v>
      </c>
      <c r="C1641" s="135" t="s">
        <v>4362</v>
      </c>
      <c r="E1641" s="135">
        <v>10.0</v>
      </c>
      <c r="F1641" s="135">
        <v>0.0</v>
      </c>
      <c r="K1641" s="135">
        <v>10.0</v>
      </c>
    </row>
    <row r="1642">
      <c r="A1642" s="135">
        <v>1640.0</v>
      </c>
      <c r="B1642" s="135" t="s">
        <v>13562</v>
      </c>
      <c r="C1642" s="135" t="s">
        <v>4362</v>
      </c>
      <c r="E1642" s="135">
        <v>10.0</v>
      </c>
      <c r="F1642" s="135">
        <v>0.0</v>
      </c>
      <c r="K1642" s="135">
        <v>10.0</v>
      </c>
    </row>
    <row r="1643">
      <c r="A1643" s="135">
        <v>1641.0</v>
      </c>
      <c r="B1643" s="135" t="s">
        <v>13567</v>
      </c>
      <c r="C1643" s="135" t="s">
        <v>4362</v>
      </c>
      <c r="E1643" s="135">
        <v>10.0</v>
      </c>
      <c r="K1643" s="135">
        <v>20.0</v>
      </c>
      <c r="M1643" s="143">
        <v>43879.0</v>
      </c>
    </row>
    <row r="1644">
      <c r="A1644" s="135">
        <v>1642.0</v>
      </c>
      <c r="B1644" s="135" t="s">
        <v>13569</v>
      </c>
      <c r="C1644" s="135" t="s">
        <v>4362</v>
      </c>
      <c r="E1644" s="135">
        <v>10.0</v>
      </c>
      <c r="F1644" s="135">
        <v>0.0</v>
      </c>
      <c r="K1644" s="135">
        <v>10.0</v>
      </c>
      <c r="M1644" s="143">
        <v>42917.0</v>
      </c>
    </row>
    <row r="1645">
      <c r="A1645" s="135">
        <v>1643.0</v>
      </c>
      <c r="B1645" s="135" t="s">
        <v>13573</v>
      </c>
      <c r="C1645" s="135" t="s">
        <v>4362</v>
      </c>
      <c r="E1645" s="135">
        <v>10.0</v>
      </c>
      <c r="K1645" s="135">
        <v>10.0</v>
      </c>
      <c r="M1645" s="143">
        <v>44315.0</v>
      </c>
    </row>
    <row r="1646">
      <c r="A1646" s="135">
        <v>1644.0</v>
      </c>
      <c r="B1646" s="135" t="s">
        <v>13578</v>
      </c>
      <c r="C1646" s="135" t="s">
        <v>4362</v>
      </c>
      <c r="E1646" s="135">
        <v>10.0</v>
      </c>
      <c r="K1646" s="135">
        <v>10.0</v>
      </c>
      <c r="M1646" s="143">
        <v>42869.0</v>
      </c>
    </row>
    <row r="1647">
      <c r="A1647" s="135">
        <v>1645.0</v>
      </c>
      <c r="B1647" s="135" t="s">
        <v>13580</v>
      </c>
      <c r="C1647" s="135" t="s">
        <v>4362</v>
      </c>
      <c r="E1647" s="135">
        <v>10.0</v>
      </c>
      <c r="F1647" s="135">
        <v>0.0</v>
      </c>
      <c r="K1647" s="135">
        <v>20.0</v>
      </c>
    </row>
    <row r="1648">
      <c r="A1648" s="135">
        <v>1646.0</v>
      </c>
      <c r="B1648" s="135" t="s">
        <v>13586</v>
      </c>
      <c r="C1648" s="135" t="s">
        <v>4362</v>
      </c>
      <c r="E1648" s="135">
        <v>10.0</v>
      </c>
      <c r="F1648" s="135">
        <v>0.0</v>
      </c>
      <c r="K1648" s="135">
        <v>10.0</v>
      </c>
      <c r="M1648" s="143">
        <v>43525.0</v>
      </c>
    </row>
    <row r="1649">
      <c r="A1649" s="135">
        <v>1647.0</v>
      </c>
      <c r="B1649" s="135" t="s">
        <v>13589</v>
      </c>
      <c r="C1649" s="135" t="s">
        <v>4362</v>
      </c>
      <c r="E1649" s="135">
        <v>10.0</v>
      </c>
      <c r="K1649" s="135">
        <v>10.0</v>
      </c>
      <c r="M1649" s="143">
        <v>42590.0</v>
      </c>
    </row>
    <row r="1650">
      <c r="A1650" s="135">
        <v>1648.0</v>
      </c>
      <c r="B1650" s="135" t="s">
        <v>13591</v>
      </c>
      <c r="C1650" s="135" t="s">
        <v>4362</v>
      </c>
      <c r="E1650" s="135">
        <v>10.0</v>
      </c>
      <c r="F1650" s="135">
        <v>0.0</v>
      </c>
      <c r="K1650" s="135">
        <v>10.0</v>
      </c>
      <c r="M1650" s="143">
        <v>42461.0</v>
      </c>
    </row>
    <row r="1651">
      <c r="A1651" s="135">
        <v>1649.0</v>
      </c>
      <c r="B1651" s="135" t="s">
        <v>13596</v>
      </c>
      <c r="C1651" s="135" t="s">
        <v>4362</v>
      </c>
      <c r="D1651" s="135">
        <v>3.0</v>
      </c>
      <c r="E1651" s="135">
        <v>10.0</v>
      </c>
      <c r="F1651" s="135">
        <v>0.0</v>
      </c>
      <c r="H1651" s="135" t="s">
        <v>13598</v>
      </c>
      <c r="I1651" s="142">
        <v>45349.39975694445</v>
      </c>
      <c r="J1651" s="135" t="s">
        <v>5002</v>
      </c>
      <c r="K1651" s="135">
        <v>20.0</v>
      </c>
      <c r="L1651" s="135">
        <v>10.0</v>
      </c>
    </row>
    <row r="1652">
      <c r="A1652" s="135">
        <v>1650.0</v>
      </c>
      <c r="B1652" s="135" t="s">
        <v>13602</v>
      </c>
      <c r="C1652" s="135" t="s">
        <v>4362</v>
      </c>
      <c r="E1652" s="135">
        <v>10.0</v>
      </c>
      <c r="K1652" s="135">
        <v>20.0</v>
      </c>
      <c r="M1652" s="143">
        <v>42256.0</v>
      </c>
    </row>
    <row r="1653">
      <c r="A1653" s="135">
        <v>1651.0</v>
      </c>
      <c r="B1653" s="135" t="s">
        <v>13606</v>
      </c>
      <c r="C1653" s="135" t="s">
        <v>4362</v>
      </c>
      <c r="E1653" s="135">
        <v>10.0</v>
      </c>
      <c r="K1653" s="135">
        <v>10.0</v>
      </c>
      <c r="M1653" s="143">
        <v>44790.0</v>
      </c>
    </row>
    <row r="1654">
      <c r="A1654" s="135">
        <v>1652.0</v>
      </c>
      <c r="B1654" s="135" t="s">
        <v>13608</v>
      </c>
      <c r="C1654" s="135" t="s">
        <v>4362</v>
      </c>
      <c r="E1654" s="135">
        <v>10.0</v>
      </c>
      <c r="K1654" s="135">
        <v>20.0</v>
      </c>
      <c r="M1654" s="143">
        <v>42696.0</v>
      </c>
    </row>
    <row r="1655">
      <c r="A1655" s="135">
        <v>1653.0</v>
      </c>
      <c r="B1655" s="135" t="s">
        <v>13612</v>
      </c>
      <c r="C1655" s="135" t="s">
        <v>4362</v>
      </c>
      <c r="E1655" s="135">
        <v>10.0</v>
      </c>
      <c r="K1655" s="135">
        <v>10.0</v>
      </c>
      <c r="M1655" s="143">
        <v>44117.0</v>
      </c>
    </row>
    <row r="1656">
      <c r="A1656" s="135">
        <v>1654.0</v>
      </c>
      <c r="B1656" s="135" t="s">
        <v>13615</v>
      </c>
      <c r="C1656" s="135" t="s">
        <v>4362</v>
      </c>
      <c r="E1656" s="135">
        <v>10.0</v>
      </c>
      <c r="F1656" s="135">
        <v>0.0</v>
      </c>
      <c r="K1656" s="135">
        <v>10.0</v>
      </c>
    </row>
    <row r="1657">
      <c r="A1657" s="135">
        <v>1655.0</v>
      </c>
      <c r="B1657" s="135" t="s">
        <v>13618</v>
      </c>
      <c r="C1657" s="135" t="s">
        <v>4362</v>
      </c>
      <c r="E1657" s="135">
        <v>10.0</v>
      </c>
      <c r="K1657" s="135">
        <v>10.0</v>
      </c>
      <c r="M1657" s="143">
        <v>42355.0</v>
      </c>
    </row>
    <row r="1658">
      <c r="A1658" s="135">
        <v>1656.0</v>
      </c>
      <c r="B1658" s="135" t="s">
        <v>13621</v>
      </c>
      <c r="C1658" s="135" t="s">
        <v>4362</v>
      </c>
      <c r="E1658" s="135">
        <v>10.0</v>
      </c>
      <c r="F1658" s="135">
        <v>0.0</v>
      </c>
      <c r="K1658" s="135">
        <v>10.0</v>
      </c>
    </row>
    <row r="1659">
      <c r="A1659" s="135">
        <v>1657.0</v>
      </c>
      <c r="B1659" s="135" t="s">
        <v>13625</v>
      </c>
      <c r="C1659" s="135" t="s">
        <v>4362</v>
      </c>
      <c r="E1659" s="135">
        <v>10.0</v>
      </c>
      <c r="F1659" s="135">
        <v>0.0</v>
      </c>
      <c r="K1659" s="135">
        <v>10.0</v>
      </c>
    </row>
    <row r="1660">
      <c r="A1660" s="135">
        <v>1658.0</v>
      </c>
      <c r="B1660" s="135" t="s">
        <v>13629</v>
      </c>
      <c r="C1660" s="135" t="s">
        <v>4362</v>
      </c>
      <c r="E1660" s="135">
        <v>10.0</v>
      </c>
      <c r="K1660" s="135">
        <v>90.0</v>
      </c>
      <c r="M1660" s="143">
        <v>42248.0</v>
      </c>
    </row>
    <row r="1661">
      <c r="A1661" s="135">
        <v>1659.0</v>
      </c>
      <c r="B1661" s="135" t="s">
        <v>13631</v>
      </c>
      <c r="C1661" s="135" t="s">
        <v>4362</v>
      </c>
      <c r="E1661" s="135">
        <v>10.0</v>
      </c>
      <c r="K1661" s="135">
        <v>10.0</v>
      </c>
      <c r="M1661" s="143">
        <v>44684.0</v>
      </c>
    </row>
    <row r="1662">
      <c r="A1662" s="135">
        <v>1660.0</v>
      </c>
      <c r="B1662" s="135" t="s">
        <v>13637</v>
      </c>
      <c r="C1662" s="135" t="s">
        <v>4362</v>
      </c>
      <c r="E1662" s="135">
        <v>10.0</v>
      </c>
      <c r="K1662" s="135">
        <v>10.0</v>
      </c>
      <c r="M1662" s="143">
        <v>45065.0</v>
      </c>
    </row>
    <row r="1663">
      <c r="A1663" s="135">
        <v>1661.0</v>
      </c>
      <c r="B1663" s="135" t="s">
        <v>13640</v>
      </c>
      <c r="C1663" s="135" t="s">
        <v>4362</v>
      </c>
      <c r="E1663" s="135">
        <v>10.0</v>
      </c>
      <c r="K1663" s="135">
        <v>50.0</v>
      </c>
      <c r="M1663" s="143">
        <v>43918.0</v>
      </c>
    </row>
    <row r="1664">
      <c r="A1664" s="135">
        <v>1662.0</v>
      </c>
      <c r="B1664" s="135" t="s">
        <v>13644</v>
      </c>
      <c r="C1664" s="135" t="s">
        <v>4362</v>
      </c>
      <c r="E1664" s="135">
        <v>10.0</v>
      </c>
      <c r="K1664" s="135">
        <v>30.0</v>
      </c>
      <c r="M1664" s="143">
        <v>42317.0</v>
      </c>
    </row>
    <row r="1665">
      <c r="A1665" s="135">
        <v>1663.0</v>
      </c>
      <c r="B1665" s="135" t="s">
        <v>13647</v>
      </c>
      <c r="C1665" s="135" t="s">
        <v>4362</v>
      </c>
      <c r="E1665" s="135">
        <v>10.0</v>
      </c>
      <c r="K1665" s="135">
        <v>40.0</v>
      </c>
      <c r="M1665" s="143">
        <v>44751.0</v>
      </c>
    </row>
    <row r="1666">
      <c r="A1666" s="135">
        <v>1664.0</v>
      </c>
      <c r="B1666" s="135" t="s">
        <v>13649</v>
      </c>
      <c r="C1666" s="135" t="s">
        <v>4362</v>
      </c>
      <c r="E1666" s="135">
        <v>10.0</v>
      </c>
      <c r="K1666" s="135">
        <v>20.0</v>
      </c>
      <c r="M1666" s="143">
        <v>44897.0</v>
      </c>
    </row>
    <row r="1667">
      <c r="A1667" s="135">
        <v>1665.0</v>
      </c>
      <c r="B1667" s="135" t="s">
        <v>13652</v>
      </c>
      <c r="C1667" s="135" t="s">
        <v>4362</v>
      </c>
      <c r="E1667" s="135">
        <v>10.0</v>
      </c>
      <c r="K1667" s="135">
        <v>10.0</v>
      </c>
      <c r="M1667" s="143">
        <v>42776.0</v>
      </c>
    </row>
    <row r="1668">
      <c r="A1668" s="135">
        <v>1666.0</v>
      </c>
      <c r="B1668" s="135" t="s">
        <v>13655</v>
      </c>
      <c r="C1668" s="135" t="s">
        <v>4362</v>
      </c>
      <c r="E1668" s="135">
        <v>10.0</v>
      </c>
      <c r="K1668" s="135">
        <v>10.0</v>
      </c>
      <c r="M1668" s="143">
        <v>44957.0</v>
      </c>
    </row>
    <row r="1669">
      <c r="A1669" s="135">
        <v>1667.0</v>
      </c>
      <c r="B1669" s="135" t="s">
        <v>13657</v>
      </c>
      <c r="C1669" s="135" t="s">
        <v>4362</v>
      </c>
      <c r="E1669" s="135">
        <v>10.0</v>
      </c>
      <c r="K1669" s="135">
        <v>30.0</v>
      </c>
      <c r="M1669" s="143">
        <v>42311.0</v>
      </c>
    </row>
    <row r="1670">
      <c r="A1670" s="135">
        <v>1668.0</v>
      </c>
      <c r="B1670" s="135" t="s">
        <v>13661</v>
      </c>
      <c r="C1670" s="135" t="s">
        <v>4362</v>
      </c>
      <c r="E1670" s="135">
        <v>10.0</v>
      </c>
      <c r="K1670" s="135">
        <v>10.0</v>
      </c>
      <c r="M1670" s="143">
        <v>44857.0</v>
      </c>
    </row>
    <row r="1671">
      <c r="A1671" s="135">
        <v>1669.0</v>
      </c>
      <c r="B1671" s="135" t="s">
        <v>13666</v>
      </c>
      <c r="C1671" s="135" t="s">
        <v>4362</v>
      </c>
      <c r="E1671" s="135">
        <v>10.0</v>
      </c>
      <c r="K1671" s="135">
        <v>10.0</v>
      </c>
      <c r="M1671" s="143">
        <v>43893.0</v>
      </c>
    </row>
    <row r="1672">
      <c r="A1672" s="135">
        <v>1670.0</v>
      </c>
      <c r="B1672" s="135" t="s">
        <v>13668</v>
      </c>
      <c r="C1672" s="135" t="s">
        <v>4362</v>
      </c>
      <c r="E1672" s="135">
        <v>10.0</v>
      </c>
      <c r="K1672" s="135">
        <v>20.0</v>
      </c>
      <c r="M1672" s="143">
        <v>43700.0</v>
      </c>
    </row>
    <row r="1673">
      <c r="A1673" s="135">
        <v>1671.0</v>
      </c>
      <c r="B1673" s="135" t="s">
        <v>13672</v>
      </c>
      <c r="C1673" s="135" t="s">
        <v>4362</v>
      </c>
      <c r="E1673" s="135">
        <v>10.0</v>
      </c>
      <c r="K1673" s="135">
        <v>10.0</v>
      </c>
      <c r="M1673" s="143">
        <v>43863.0</v>
      </c>
    </row>
    <row r="1674">
      <c r="A1674" s="135">
        <v>1672.0</v>
      </c>
      <c r="B1674" s="135" t="s">
        <v>13675</v>
      </c>
      <c r="C1674" s="135" t="s">
        <v>4362</v>
      </c>
      <c r="D1674" s="135">
        <v>0.0</v>
      </c>
      <c r="E1674" s="135">
        <v>10.0</v>
      </c>
      <c r="H1674" s="135" t="s">
        <v>9025</v>
      </c>
      <c r="I1674" s="142">
        <v>45406.08877314815</v>
      </c>
      <c r="J1674" s="135" t="s">
        <v>4715</v>
      </c>
      <c r="K1674" s="135">
        <v>10.0</v>
      </c>
      <c r="L1674" s="135">
        <v>90.0</v>
      </c>
      <c r="M1674" s="143">
        <v>44972.0</v>
      </c>
    </row>
    <row r="1675">
      <c r="A1675" s="135">
        <v>1673.0</v>
      </c>
      <c r="B1675" s="135" t="s">
        <v>13681</v>
      </c>
      <c r="C1675" s="135" t="s">
        <v>4362</v>
      </c>
      <c r="D1675" s="135">
        <v>0.0</v>
      </c>
      <c r="E1675" s="135">
        <v>10.0</v>
      </c>
      <c r="H1675" s="135" t="s">
        <v>11243</v>
      </c>
      <c r="I1675" s="142">
        <v>45411.05436342592</v>
      </c>
      <c r="J1675" s="135" t="s">
        <v>8243</v>
      </c>
      <c r="K1675" s="135">
        <v>60.0</v>
      </c>
      <c r="L1675" s="135">
        <v>10.0</v>
      </c>
      <c r="M1675" s="143">
        <v>42583.0</v>
      </c>
    </row>
    <row r="1676">
      <c r="A1676" s="135">
        <v>1674.0</v>
      </c>
      <c r="B1676" s="135" t="s">
        <v>13686</v>
      </c>
      <c r="C1676" s="135" t="s">
        <v>4362</v>
      </c>
      <c r="E1676" s="135">
        <v>10.0</v>
      </c>
      <c r="K1676" s="135">
        <v>10.0</v>
      </c>
      <c r="M1676" s="143">
        <v>43891.0</v>
      </c>
    </row>
    <row r="1677">
      <c r="A1677" s="135">
        <v>1675.0</v>
      </c>
      <c r="B1677" s="135" t="s">
        <v>13692</v>
      </c>
      <c r="C1677" s="135" t="s">
        <v>4362</v>
      </c>
      <c r="E1677" s="135">
        <v>10.0</v>
      </c>
      <c r="K1677" s="135">
        <v>40.0</v>
      </c>
      <c r="M1677" s="143">
        <v>42788.0</v>
      </c>
    </row>
    <row r="1678">
      <c r="A1678" s="135">
        <v>1676.0</v>
      </c>
      <c r="B1678" s="135" t="s">
        <v>13694</v>
      </c>
      <c r="C1678" s="135" t="s">
        <v>4362</v>
      </c>
      <c r="E1678" s="135">
        <v>10.0</v>
      </c>
      <c r="F1678" s="135">
        <v>2.0</v>
      </c>
      <c r="K1678" s="135">
        <v>10.0</v>
      </c>
    </row>
    <row r="1679">
      <c r="A1679" s="135">
        <v>1677.0</v>
      </c>
      <c r="B1679" s="135" t="s">
        <v>13696</v>
      </c>
      <c r="C1679" s="135" t="s">
        <v>4362</v>
      </c>
      <c r="E1679" s="135">
        <v>10.0</v>
      </c>
      <c r="K1679" s="135">
        <v>10.0</v>
      </c>
      <c r="M1679" s="143">
        <v>42590.0</v>
      </c>
    </row>
    <row r="1680">
      <c r="A1680" s="135">
        <v>1678.0</v>
      </c>
      <c r="B1680" s="135" t="s">
        <v>13699</v>
      </c>
      <c r="C1680" s="135" t="s">
        <v>4362</v>
      </c>
      <c r="E1680" s="135">
        <v>10.0</v>
      </c>
      <c r="K1680" s="135">
        <v>20.0</v>
      </c>
      <c r="M1680" s="143">
        <v>43969.0</v>
      </c>
    </row>
    <row r="1681">
      <c r="A1681" s="135">
        <v>1679.0</v>
      </c>
      <c r="B1681" s="135" t="s">
        <v>13702</v>
      </c>
      <c r="C1681" s="135" t="s">
        <v>4362</v>
      </c>
      <c r="E1681" s="135">
        <v>10.0</v>
      </c>
      <c r="K1681" s="135">
        <v>10.0</v>
      </c>
      <c r="M1681" s="143">
        <v>44905.0</v>
      </c>
    </row>
    <row r="1682">
      <c r="A1682" s="135">
        <v>1680.0</v>
      </c>
      <c r="B1682" s="135" t="s">
        <v>13705</v>
      </c>
      <c r="C1682" s="135" t="s">
        <v>4362</v>
      </c>
      <c r="E1682" s="135">
        <v>10.0</v>
      </c>
      <c r="F1682" s="135">
        <v>0.0</v>
      </c>
      <c r="K1682" s="135">
        <v>10.0</v>
      </c>
    </row>
    <row r="1683">
      <c r="A1683" s="135">
        <v>1681.0</v>
      </c>
      <c r="B1683" s="135" t="s">
        <v>13709</v>
      </c>
      <c r="C1683" s="135" t="s">
        <v>4362</v>
      </c>
      <c r="E1683" s="135">
        <v>10.0</v>
      </c>
      <c r="K1683" s="135">
        <v>10.0</v>
      </c>
      <c r="M1683" s="143">
        <v>43974.0</v>
      </c>
    </row>
    <row r="1684">
      <c r="A1684" s="135">
        <v>1682.0</v>
      </c>
      <c r="B1684" s="135" t="s">
        <v>13713</v>
      </c>
      <c r="C1684" s="135" t="s">
        <v>4362</v>
      </c>
      <c r="E1684" s="135">
        <v>10.0</v>
      </c>
      <c r="K1684" s="135">
        <v>10.0</v>
      </c>
      <c r="M1684" s="143">
        <v>44147.0</v>
      </c>
    </row>
    <row r="1685">
      <c r="A1685" s="135">
        <v>1683.0</v>
      </c>
      <c r="B1685" s="135" t="s">
        <v>13715</v>
      </c>
      <c r="C1685" s="135" t="s">
        <v>4362</v>
      </c>
      <c r="E1685" s="135">
        <v>10.0</v>
      </c>
      <c r="K1685" s="135">
        <v>80.0</v>
      </c>
      <c r="M1685" s="143">
        <v>43854.0</v>
      </c>
    </row>
    <row r="1686">
      <c r="A1686" s="135">
        <v>1684.0</v>
      </c>
      <c r="B1686" s="135" t="s">
        <v>13717</v>
      </c>
      <c r="C1686" s="135" t="s">
        <v>4362</v>
      </c>
      <c r="E1686" s="135">
        <v>10.0</v>
      </c>
      <c r="K1686" s="135">
        <v>20.0</v>
      </c>
      <c r="M1686" s="143">
        <v>44144.0</v>
      </c>
    </row>
    <row r="1687">
      <c r="A1687" s="135">
        <v>1685.0</v>
      </c>
      <c r="B1687" s="135" t="s">
        <v>13720</v>
      </c>
      <c r="C1687" s="135" t="s">
        <v>4362</v>
      </c>
      <c r="E1687" s="135">
        <v>10.0</v>
      </c>
      <c r="K1687" s="135">
        <v>20.0</v>
      </c>
      <c r="M1687" s="143">
        <v>42279.0</v>
      </c>
    </row>
    <row r="1688">
      <c r="A1688" s="135">
        <v>1686.0</v>
      </c>
      <c r="B1688" s="135" t="s">
        <v>13723</v>
      </c>
      <c r="C1688" s="135" t="s">
        <v>4362</v>
      </c>
      <c r="E1688" s="135">
        <v>10.0</v>
      </c>
      <c r="K1688" s="135">
        <v>10.0</v>
      </c>
      <c r="M1688" s="143">
        <v>44587.0</v>
      </c>
    </row>
    <row r="1689">
      <c r="A1689" s="135">
        <v>1687.0</v>
      </c>
      <c r="B1689" s="135" t="s">
        <v>13726</v>
      </c>
      <c r="C1689" s="135" t="s">
        <v>4362</v>
      </c>
      <c r="E1689" s="135">
        <v>10.0</v>
      </c>
      <c r="K1689" s="135">
        <v>10.0</v>
      </c>
      <c r="M1689" s="143">
        <v>42294.0</v>
      </c>
    </row>
    <row r="1690">
      <c r="A1690" s="135">
        <v>1688.0</v>
      </c>
      <c r="B1690" s="135" t="s">
        <v>13728</v>
      </c>
      <c r="C1690" s="135" t="s">
        <v>4362</v>
      </c>
      <c r="E1690" s="135">
        <v>10.0</v>
      </c>
      <c r="K1690" s="135">
        <v>20.0</v>
      </c>
      <c r="M1690" s="143">
        <v>42327.0</v>
      </c>
    </row>
    <row r="1691">
      <c r="A1691" s="135">
        <v>1689.0</v>
      </c>
      <c r="B1691" s="135" t="s">
        <v>13730</v>
      </c>
      <c r="C1691" s="135" t="s">
        <v>4362</v>
      </c>
      <c r="E1691" s="135">
        <v>10.0</v>
      </c>
      <c r="K1691" s="135">
        <v>10.0</v>
      </c>
      <c r="M1691" s="143">
        <v>42541.0</v>
      </c>
    </row>
    <row r="1692">
      <c r="A1692" s="135">
        <v>1690.0</v>
      </c>
      <c r="B1692" s="135" t="s">
        <v>13733</v>
      </c>
      <c r="C1692" s="135" t="s">
        <v>4362</v>
      </c>
      <c r="E1692" s="135">
        <v>10.0</v>
      </c>
      <c r="K1692" s="135">
        <v>10.0</v>
      </c>
      <c r="M1692" s="143">
        <v>43886.0</v>
      </c>
    </row>
    <row r="1693">
      <c r="A1693" s="135">
        <v>1691.0</v>
      </c>
      <c r="B1693" s="135" t="s">
        <v>13736</v>
      </c>
      <c r="C1693" s="135" t="s">
        <v>4362</v>
      </c>
      <c r="E1693" s="135">
        <v>10.0</v>
      </c>
      <c r="K1693" s="135">
        <v>10.0</v>
      </c>
      <c r="M1693" s="143">
        <v>43845.0</v>
      </c>
    </row>
    <row r="1694">
      <c r="A1694" s="135">
        <v>1692.0</v>
      </c>
      <c r="B1694" s="135" t="s">
        <v>13742</v>
      </c>
      <c r="C1694" s="135" t="s">
        <v>4362</v>
      </c>
      <c r="E1694" s="135">
        <v>10.0</v>
      </c>
      <c r="K1694" s="135">
        <v>10.0</v>
      </c>
      <c r="M1694" s="143">
        <v>42826.0</v>
      </c>
    </row>
    <row r="1695">
      <c r="A1695" s="135">
        <v>1693.0</v>
      </c>
      <c r="B1695" s="135" t="s">
        <v>13744</v>
      </c>
      <c r="C1695" s="135" t="s">
        <v>4362</v>
      </c>
      <c r="E1695" s="135">
        <v>10.0</v>
      </c>
      <c r="K1695" s="135">
        <v>20.0</v>
      </c>
      <c r="M1695" s="143">
        <v>42664.0</v>
      </c>
    </row>
    <row r="1696">
      <c r="A1696" s="135">
        <v>1694.0</v>
      </c>
      <c r="B1696" s="135" t="s">
        <v>13747</v>
      </c>
      <c r="C1696" s="135" t="s">
        <v>4362</v>
      </c>
      <c r="E1696" s="135">
        <v>10.0</v>
      </c>
      <c r="K1696" s="135">
        <v>20.0</v>
      </c>
      <c r="M1696" s="143">
        <v>45011.0</v>
      </c>
    </row>
    <row r="1697">
      <c r="A1697" s="135">
        <v>1695.0</v>
      </c>
      <c r="B1697" s="135" t="s">
        <v>13750</v>
      </c>
      <c r="C1697" s="135" t="s">
        <v>4362</v>
      </c>
      <c r="E1697" s="135">
        <v>10.0</v>
      </c>
      <c r="K1697" s="135">
        <v>20.0</v>
      </c>
      <c r="M1697" s="143">
        <v>42460.0</v>
      </c>
    </row>
    <row r="1698">
      <c r="A1698" s="135">
        <v>1696.0</v>
      </c>
      <c r="B1698" s="135" t="s">
        <v>13753</v>
      </c>
      <c r="C1698" s="135" t="s">
        <v>4362</v>
      </c>
      <c r="E1698" s="135">
        <v>10.0</v>
      </c>
      <c r="K1698" s="135">
        <v>20.0</v>
      </c>
      <c r="M1698" s="143">
        <v>45385.0</v>
      </c>
    </row>
    <row r="1699">
      <c r="A1699" s="135">
        <v>1697.0</v>
      </c>
      <c r="B1699" s="135" t="s">
        <v>13758</v>
      </c>
      <c r="C1699" s="135" t="s">
        <v>4362</v>
      </c>
      <c r="E1699" s="135">
        <v>10.0</v>
      </c>
      <c r="K1699" s="135">
        <v>10.0</v>
      </c>
      <c r="M1699" s="143">
        <v>42468.0</v>
      </c>
    </row>
    <row r="1700">
      <c r="A1700" s="135">
        <v>1698.0</v>
      </c>
      <c r="B1700" s="135" t="s">
        <v>13762</v>
      </c>
      <c r="C1700" s="135" t="s">
        <v>4362</v>
      </c>
      <c r="E1700" s="135">
        <v>10.0</v>
      </c>
      <c r="K1700" s="135">
        <v>10.0</v>
      </c>
      <c r="M1700" s="143">
        <v>42841.0</v>
      </c>
    </row>
    <row r="1701">
      <c r="A1701" s="135">
        <v>1699.0</v>
      </c>
      <c r="B1701" s="135" t="s">
        <v>13766</v>
      </c>
      <c r="C1701" s="135" t="s">
        <v>4362</v>
      </c>
      <c r="E1701" s="135">
        <v>10.0</v>
      </c>
      <c r="K1701" s="135">
        <v>10.0</v>
      </c>
      <c r="M1701" s="143">
        <v>44947.0</v>
      </c>
    </row>
    <row r="1702">
      <c r="A1702" s="135">
        <v>1700.0</v>
      </c>
      <c r="B1702" s="135" t="s">
        <v>13769</v>
      </c>
      <c r="C1702" s="135" t="s">
        <v>4362</v>
      </c>
      <c r="E1702" s="135">
        <v>10.0</v>
      </c>
      <c r="K1702" s="135">
        <v>20.0</v>
      </c>
      <c r="M1702" s="143">
        <v>43846.0</v>
      </c>
    </row>
    <row r="1703">
      <c r="A1703" s="135">
        <v>1701.0</v>
      </c>
      <c r="B1703" s="135" t="s">
        <v>13773</v>
      </c>
      <c r="C1703" s="135" t="s">
        <v>4362</v>
      </c>
      <c r="E1703" s="135">
        <v>10.0</v>
      </c>
      <c r="K1703" s="135">
        <v>20.0</v>
      </c>
      <c r="M1703" s="143">
        <v>43951.0</v>
      </c>
    </row>
    <row r="1704">
      <c r="A1704" s="135">
        <v>1702.0</v>
      </c>
      <c r="B1704" s="135" t="s">
        <v>13778</v>
      </c>
      <c r="C1704" s="135" t="s">
        <v>4362</v>
      </c>
      <c r="E1704" s="135">
        <v>10.0</v>
      </c>
      <c r="K1704" s="135">
        <v>10.0</v>
      </c>
      <c r="M1704" s="143">
        <v>44268.0</v>
      </c>
    </row>
    <row r="1705">
      <c r="A1705" s="135">
        <v>1703.0</v>
      </c>
      <c r="B1705" s="135" t="s">
        <v>13780</v>
      </c>
      <c r="C1705" s="135" t="s">
        <v>4362</v>
      </c>
      <c r="E1705" s="135">
        <v>10.0</v>
      </c>
      <c r="K1705" s="135">
        <v>10.0</v>
      </c>
      <c r="M1705" s="143">
        <v>45030.0</v>
      </c>
    </row>
    <row r="1706">
      <c r="A1706" s="135">
        <v>1704.0</v>
      </c>
      <c r="B1706" s="135" t="s">
        <v>13783</v>
      </c>
      <c r="C1706" s="135" t="s">
        <v>4362</v>
      </c>
      <c r="E1706" s="135">
        <v>10.0</v>
      </c>
      <c r="K1706" s="135">
        <v>30.0</v>
      </c>
      <c r="M1706" s="143">
        <v>43147.0</v>
      </c>
    </row>
    <row r="1707">
      <c r="A1707" s="135">
        <v>1705.0</v>
      </c>
      <c r="B1707" s="135" t="s">
        <v>13787</v>
      </c>
      <c r="C1707" s="135" t="s">
        <v>4362</v>
      </c>
      <c r="E1707" s="135">
        <v>10.0</v>
      </c>
      <c r="K1707" s="135">
        <v>20.0</v>
      </c>
      <c r="M1707" s="143">
        <v>42794.0</v>
      </c>
    </row>
    <row r="1708">
      <c r="A1708" s="135">
        <v>1706.0</v>
      </c>
      <c r="B1708" s="135" t="s">
        <v>13790</v>
      </c>
      <c r="C1708" s="135" t="s">
        <v>4362</v>
      </c>
      <c r="E1708" s="135">
        <v>10.0</v>
      </c>
      <c r="K1708" s="135">
        <v>10.0</v>
      </c>
      <c r="M1708" s="143">
        <v>45041.0</v>
      </c>
    </row>
    <row r="1709">
      <c r="A1709" s="135">
        <v>1707.0</v>
      </c>
      <c r="B1709" s="135" t="s">
        <v>13795</v>
      </c>
      <c r="C1709" s="135" t="s">
        <v>4362</v>
      </c>
      <c r="E1709" s="135">
        <v>10.0</v>
      </c>
      <c r="F1709" s="135">
        <v>0.0</v>
      </c>
      <c r="K1709" s="135">
        <v>10.0</v>
      </c>
    </row>
    <row r="1710">
      <c r="A1710" s="135">
        <v>1708.0</v>
      </c>
      <c r="B1710" s="135" t="s">
        <v>13798</v>
      </c>
      <c r="C1710" s="135" t="s">
        <v>4362</v>
      </c>
      <c r="E1710" s="135">
        <v>10.0</v>
      </c>
      <c r="K1710" s="135">
        <v>20.0</v>
      </c>
      <c r="M1710" s="143">
        <v>42345.0</v>
      </c>
    </row>
    <row r="1711">
      <c r="A1711" s="135">
        <v>1709.0</v>
      </c>
      <c r="B1711" s="135" t="s">
        <v>13800</v>
      </c>
      <c r="C1711" s="135" t="s">
        <v>4362</v>
      </c>
      <c r="E1711" s="135">
        <v>10.0</v>
      </c>
      <c r="K1711" s="135">
        <v>10.0</v>
      </c>
      <c r="M1711" s="143">
        <v>42417.0</v>
      </c>
    </row>
    <row r="1712">
      <c r="A1712" s="135">
        <v>1710.0</v>
      </c>
      <c r="B1712" s="135" t="s">
        <v>13805</v>
      </c>
      <c r="C1712" s="135" t="s">
        <v>4362</v>
      </c>
      <c r="E1712" s="135">
        <v>10.0</v>
      </c>
      <c r="K1712" s="135">
        <v>10.0</v>
      </c>
      <c r="M1712" s="143">
        <v>42809.0</v>
      </c>
    </row>
    <row r="1713">
      <c r="A1713" s="135">
        <v>1711.0</v>
      </c>
      <c r="B1713" s="135" t="s">
        <v>13807</v>
      </c>
      <c r="C1713" s="135" t="s">
        <v>4362</v>
      </c>
      <c r="E1713" s="135">
        <v>10.0</v>
      </c>
      <c r="F1713" s="135">
        <v>0.4</v>
      </c>
      <c r="K1713" s="135">
        <v>20.0</v>
      </c>
      <c r="M1713" s="143">
        <v>42532.0</v>
      </c>
    </row>
    <row r="1714">
      <c r="A1714" s="135">
        <v>1712.0</v>
      </c>
      <c r="B1714" s="135" t="s">
        <v>13810</v>
      </c>
      <c r="C1714" s="135" t="s">
        <v>4362</v>
      </c>
      <c r="E1714" s="135">
        <v>10.0</v>
      </c>
      <c r="F1714" s="135">
        <v>0.0</v>
      </c>
      <c r="K1714" s="135">
        <v>10.0</v>
      </c>
    </row>
    <row r="1715">
      <c r="A1715" s="135">
        <v>1713.0</v>
      </c>
      <c r="B1715" s="135" t="s">
        <v>13814</v>
      </c>
      <c r="C1715" s="135" t="s">
        <v>4362</v>
      </c>
      <c r="E1715" s="135">
        <v>10.0</v>
      </c>
      <c r="K1715" s="135">
        <v>10.0</v>
      </c>
      <c r="M1715" s="143">
        <v>42566.0</v>
      </c>
    </row>
    <row r="1716">
      <c r="A1716" s="135">
        <v>1714.0</v>
      </c>
      <c r="B1716" s="135" t="s">
        <v>13816</v>
      </c>
      <c r="C1716" s="135" t="s">
        <v>4362</v>
      </c>
      <c r="E1716" s="135">
        <v>10.0</v>
      </c>
      <c r="K1716" s="135">
        <v>20.0</v>
      </c>
      <c r="M1716" s="143">
        <v>42474.0</v>
      </c>
    </row>
    <row r="1717">
      <c r="A1717" s="135">
        <v>1715.0</v>
      </c>
      <c r="B1717" s="135" t="s">
        <v>13818</v>
      </c>
      <c r="C1717" s="135" t="s">
        <v>4362</v>
      </c>
      <c r="E1717" s="135">
        <v>10.0</v>
      </c>
      <c r="K1717" s="135">
        <v>10.0</v>
      </c>
      <c r="M1717" s="143">
        <v>42278.0</v>
      </c>
    </row>
    <row r="1718">
      <c r="A1718" s="135">
        <v>1716.0</v>
      </c>
      <c r="B1718" s="135" t="s">
        <v>13820</v>
      </c>
      <c r="C1718" s="135" t="s">
        <v>4362</v>
      </c>
      <c r="E1718" s="135">
        <v>10.0</v>
      </c>
      <c r="K1718" s="135">
        <v>10.0</v>
      </c>
      <c r="M1718" s="143">
        <v>45022.0</v>
      </c>
    </row>
    <row r="1719">
      <c r="A1719" s="135">
        <v>1717.0</v>
      </c>
      <c r="B1719" s="135" t="s">
        <v>13823</v>
      </c>
      <c r="C1719" s="135" t="s">
        <v>4362</v>
      </c>
      <c r="D1719" s="135">
        <v>12.0</v>
      </c>
      <c r="E1719" s="135">
        <v>10.0</v>
      </c>
      <c r="H1719" s="135" t="s">
        <v>13825</v>
      </c>
      <c r="I1719" s="142">
        <v>45403.39462962963</v>
      </c>
      <c r="J1719" s="135" t="s">
        <v>4880</v>
      </c>
      <c r="K1719" s="135">
        <v>30.0</v>
      </c>
      <c r="L1719" s="135">
        <v>1400.0</v>
      </c>
      <c r="M1719" s="143">
        <v>42808.0</v>
      </c>
    </row>
    <row r="1720">
      <c r="A1720" s="135">
        <v>1718.0</v>
      </c>
      <c r="B1720" s="135" t="s">
        <v>13828</v>
      </c>
      <c r="C1720" s="135" t="s">
        <v>4362</v>
      </c>
      <c r="E1720" s="135">
        <v>10.0</v>
      </c>
      <c r="K1720" s="135">
        <v>10.0</v>
      </c>
      <c r="M1720" s="143">
        <v>44798.0</v>
      </c>
    </row>
    <row r="1721">
      <c r="A1721" s="135">
        <v>1719.0</v>
      </c>
      <c r="B1721" s="135" t="s">
        <v>13831</v>
      </c>
      <c r="C1721" s="135" t="s">
        <v>4362</v>
      </c>
      <c r="E1721" s="135">
        <v>10.0</v>
      </c>
      <c r="K1721" s="135">
        <v>10.0</v>
      </c>
      <c r="M1721" s="143">
        <v>42657.0</v>
      </c>
    </row>
    <row r="1722">
      <c r="A1722" s="135">
        <v>1720.0</v>
      </c>
      <c r="B1722" s="135" t="s">
        <v>13833</v>
      </c>
      <c r="C1722" s="135" t="s">
        <v>4362</v>
      </c>
      <c r="E1722" s="135">
        <v>10.0</v>
      </c>
      <c r="K1722" s="135">
        <v>10.0</v>
      </c>
      <c r="M1722" s="143">
        <v>42495.0</v>
      </c>
    </row>
    <row r="1723">
      <c r="A1723" s="135">
        <v>1721.0</v>
      </c>
      <c r="B1723" s="135" t="s">
        <v>13836</v>
      </c>
      <c r="C1723" s="135" t="s">
        <v>4362</v>
      </c>
      <c r="E1723" s="135">
        <v>10.0</v>
      </c>
      <c r="K1723" s="135">
        <v>30.0</v>
      </c>
      <c r="M1723" s="143">
        <v>42417.0</v>
      </c>
    </row>
    <row r="1724">
      <c r="A1724" s="135">
        <v>1722.0</v>
      </c>
      <c r="B1724" s="135" t="s">
        <v>13838</v>
      </c>
      <c r="C1724" s="135" t="s">
        <v>4362</v>
      </c>
      <c r="E1724" s="135">
        <v>10.0</v>
      </c>
      <c r="K1724" s="135">
        <v>10.0</v>
      </c>
      <c r="M1724" s="143">
        <v>44780.0</v>
      </c>
    </row>
    <row r="1725">
      <c r="A1725" s="135">
        <v>1723.0</v>
      </c>
      <c r="B1725" s="135" t="s">
        <v>13841</v>
      </c>
      <c r="C1725" s="135" t="s">
        <v>4362</v>
      </c>
      <c r="E1725" s="135">
        <v>10.0</v>
      </c>
      <c r="K1725" s="135">
        <v>40.0</v>
      </c>
      <c r="M1725" s="143">
        <v>45009.0</v>
      </c>
    </row>
    <row r="1726">
      <c r="A1726" s="135">
        <v>1724.0</v>
      </c>
      <c r="B1726" s="135" t="s">
        <v>13843</v>
      </c>
      <c r="C1726" s="135" t="s">
        <v>4362</v>
      </c>
      <c r="E1726" s="135">
        <v>10.0</v>
      </c>
      <c r="K1726" s="135">
        <v>10.0</v>
      </c>
      <c r="M1726" s="143">
        <v>44368.0</v>
      </c>
    </row>
    <row r="1727">
      <c r="A1727" s="135">
        <v>1725.0</v>
      </c>
      <c r="B1727" s="135" t="s">
        <v>13845</v>
      </c>
      <c r="C1727" s="135" t="s">
        <v>4362</v>
      </c>
      <c r="E1727" s="135">
        <v>10.0</v>
      </c>
      <c r="K1727" s="135">
        <v>20.0</v>
      </c>
      <c r="M1727" s="143">
        <v>42817.0</v>
      </c>
    </row>
    <row r="1728">
      <c r="A1728" s="135">
        <v>1726.0</v>
      </c>
      <c r="B1728" s="135" t="s">
        <v>13846</v>
      </c>
      <c r="C1728" s="135" t="s">
        <v>4362</v>
      </c>
      <c r="E1728" s="135">
        <v>10.0</v>
      </c>
      <c r="K1728" s="135">
        <v>10.0</v>
      </c>
      <c r="M1728" s="143">
        <v>42733.0</v>
      </c>
    </row>
    <row r="1729">
      <c r="A1729" s="135">
        <v>1727.0</v>
      </c>
      <c r="B1729" s="135" t="s">
        <v>13850</v>
      </c>
      <c r="C1729" s="135" t="s">
        <v>4362</v>
      </c>
      <c r="E1729" s="135">
        <v>10.0</v>
      </c>
      <c r="K1729" s="135">
        <v>10.0</v>
      </c>
      <c r="M1729" s="143">
        <v>44812.0</v>
      </c>
    </row>
    <row r="1730">
      <c r="A1730" s="135">
        <v>1728.0</v>
      </c>
      <c r="B1730" s="135" t="s">
        <v>13852</v>
      </c>
      <c r="C1730" s="135" t="s">
        <v>4362</v>
      </c>
      <c r="E1730" s="135">
        <v>10.0</v>
      </c>
      <c r="K1730" s="135">
        <v>10.0</v>
      </c>
      <c r="M1730" s="143">
        <v>43856.0</v>
      </c>
    </row>
    <row r="1731">
      <c r="A1731" s="135">
        <v>1729.0</v>
      </c>
      <c r="B1731" s="135" t="s">
        <v>13854</v>
      </c>
      <c r="C1731" s="135" t="s">
        <v>4362</v>
      </c>
      <c r="E1731" s="135">
        <v>10.0</v>
      </c>
      <c r="K1731" s="135">
        <v>10.0</v>
      </c>
      <c r="M1731" s="143">
        <v>43870.0</v>
      </c>
    </row>
    <row r="1732">
      <c r="A1732" s="135">
        <v>1730.0</v>
      </c>
      <c r="B1732" s="135" t="s">
        <v>13855</v>
      </c>
      <c r="C1732" s="135" t="s">
        <v>4362</v>
      </c>
      <c r="E1732" s="135">
        <v>10.0</v>
      </c>
      <c r="F1732" s="135">
        <v>0.0</v>
      </c>
      <c r="K1732" s="135">
        <v>10.0</v>
      </c>
    </row>
    <row r="1733">
      <c r="A1733" s="135">
        <v>1731.0</v>
      </c>
      <c r="B1733" s="135" t="s">
        <v>13858</v>
      </c>
      <c r="C1733" s="135" t="s">
        <v>4362</v>
      </c>
      <c r="E1733" s="135">
        <v>10.0</v>
      </c>
      <c r="K1733" s="135">
        <v>10.0</v>
      </c>
      <c r="M1733" s="143">
        <v>42761.0</v>
      </c>
    </row>
    <row r="1734">
      <c r="A1734" s="135">
        <v>1732.0</v>
      </c>
      <c r="B1734" s="135" t="s">
        <v>13860</v>
      </c>
      <c r="C1734" s="135" t="s">
        <v>4362</v>
      </c>
      <c r="E1734" s="135">
        <v>10.0</v>
      </c>
      <c r="F1734" s="135">
        <v>0.45</v>
      </c>
      <c r="K1734" s="135">
        <v>20.0</v>
      </c>
    </row>
    <row r="1735">
      <c r="A1735" s="135">
        <v>1733.0</v>
      </c>
      <c r="B1735" s="135" t="s">
        <v>13862</v>
      </c>
      <c r="C1735" s="135" t="s">
        <v>4362</v>
      </c>
      <c r="E1735" s="135">
        <v>10.0</v>
      </c>
      <c r="F1735" s="135">
        <v>0.0</v>
      </c>
      <c r="K1735" s="135">
        <v>10.0</v>
      </c>
    </row>
    <row r="1736">
      <c r="A1736" s="135">
        <v>1734.0</v>
      </c>
      <c r="B1736" s="135" t="s">
        <v>13865</v>
      </c>
      <c r="C1736" s="135" t="s">
        <v>4362</v>
      </c>
      <c r="E1736" s="135">
        <v>10.0</v>
      </c>
      <c r="K1736" s="135">
        <v>10.0</v>
      </c>
      <c r="M1736" s="143">
        <v>42472.0</v>
      </c>
    </row>
    <row r="1737">
      <c r="A1737" s="135">
        <v>1735.0</v>
      </c>
      <c r="B1737" s="135" t="s">
        <v>13868</v>
      </c>
      <c r="C1737" s="135" t="s">
        <v>4362</v>
      </c>
      <c r="E1737" s="135">
        <v>10.0</v>
      </c>
      <c r="K1737" s="135">
        <v>20.0</v>
      </c>
      <c r="M1737" s="143">
        <v>42494.0</v>
      </c>
    </row>
    <row r="1738">
      <c r="A1738" s="135">
        <v>1736.0</v>
      </c>
      <c r="B1738" s="135" t="s">
        <v>13872</v>
      </c>
      <c r="C1738" s="135" t="s">
        <v>4362</v>
      </c>
      <c r="D1738" s="135">
        <v>0.0</v>
      </c>
      <c r="E1738" s="135">
        <v>10.0</v>
      </c>
      <c r="F1738" s="135">
        <v>0.35</v>
      </c>
      <c r="H1738" s="135" t="s">
        <v>4418</v>
      </c>
      <c r="I1738" s="142">
        <v>45412.17748842593</v>
      </c>
      <c r="J1738" s="135" t="s">
        <v>13874</v>
      </c>
      <c r="K1738" s="135">
        <v>30.0</v>
      </c>
      <c r="L1738" s="135">
        <v>70.0</v>
      </c>
      <c r="M1738" s="143">
        <v>43841.0</v>
      </c>
    </row>
    <row r="1739">
      <c r="A1739" s="135">
        <v>1737.0</v>
      </c>
      <c r="B1739" s="135" t="s">
        <v>13876</v>
      </c>
      <c r="C1739" s="135" t="s">
        <v>4362</v>
      </c>
      <c r="E1739" s="135">
        <v>10.0</v>
      </c>
      <c r="F1739" s="135">
        <v>0.0</v>
      </c>
      <c r="K1739" s="135">
        <v>20.0</v>
      </c>
      <c r="M1739" s="143">
        <v>43647.0</v>
      </c>
    </row>
    <row r="1740">
      <c r="A1740" s="135">
        <v>1738.0</v>
      </c>
      <c r="B1740" s="135" t="s">
        <v>13879</v>
      </c>
      <c r="C1740" s="135" t="s">
        <v>4362</v>
      </c>
      <c r="E1740" s="135">
        <v>10.0</v>
      </c>
      <c r="K1740" s="135">
        <v>20.0</v>
      </c>
      <c r="M1740" s="143">
        <v>42288.0</v>
      </c>
    </row>
    <row r="1741">
      <c r="A1741" s="135">
        <v>1739.0</v>
      </c>
      <c r="B1741" s="135" t="s">
        <v>13880</v>
      </c>
      <c r="C1741" s="135" t="s">
        <v>4362</v>
      </c>
      <c r="E1741" s="135">
        <v>10.0</v>
      </c>
      <c r="K1741" s="135">
        <v>10.0</v>
      </c>
      <c r="M1741" s="143">
        <v>42902.0</v>
      </c>
    </row>
    <row r="1742">
      <c r="A1742" s="135">
        <v>1740.0</v>
      </c>
      <c r="B1742" s="135" t="s">
        <v>13882</v>
      </c>
      <c r="C1742" s="135" t="s">
        <v>4362</v>
      </c>
      <c r="E1742" s="135">
        <v>10.0</v>
      </c>
      <c r="K1742" s="135">
        <v>20.0</v>
      </c>
      <c r="M1742" s="143">
        <v>44064.0</v>
      </c>
    </row>
    <row r="1743">
      <c r="A1743" s="135">
        <v>1741.0</v>
      </c>
      <c r="B1743" s="135" t="s">
        <v>13885</v>
      </c>
      <c r="C1743" s="135" t="s">
        <v>4362</v>
      </c>
      <c r="E1743" s="135">
        <v>10.0</v>
      </c>
      <c r="F1743" s="135">
        <v>0.0</v>
      </c>
      <c r="K1743" s="135">
        <v>10.0</v>
      </c>
      <c r="M1743" s="143">
        <v>43252.0</v>
      </c>
    </row>
    <row r="1744">
      <c r="A1744" s="135">
        <v>1742.0</v>
      </c>
      <c r="B1744" s="135" t="s">
        <v>13886</v>
      </c>
      <c r="C1744" s="135" t="s">
        <v>4362</v>
      </c>
      <c r="E1744" s="135">
        <v>10.0</v>
      </c>
      <c r="K1744" s="135">
        <v>10.0</v>
      </c>
      <c r="M1744" s="143">
        <v>44784.0</v>
      </c>
    </row>
    <row r="1745">
      <c r="A1745" s="135">
        <v>1743.0</v>
      </c>
      <c r="B1745" s="135" t="s">
        <v>13891</v>
      </c>
      <c r="C1745" s="135" t="s">
        <v>4362</v>
      </c>
      <c r="E1745" s="135">
        <v>10.0</v>
      </c>
      <c r="K1745" s="135">
        <v>10.0</v>
      </c>
      <c r="M1745" s="143">
        <v>42352.0</v>
      </c>
    </row>
    <row r="1746">
      <c r="A1746" s="135">
        <v>1744.0</v>
      </c>
      <c r="B1746" s="135" t="s">
        <v>13894</v>
      </c>
      <c r="C1746" s="135" t="s">
        <v>4362</v>
      </c>
      <c r="E1746" s="135">
        <v>10.0</v>
      </c>
      <c r="K1746" s="135">
        <v>50.0</v>
      </c>
      <c r="M1746" s="143">
        <v>42284.0</v>
      </c>
    </row>
    <row r="1747">
      <c r="A1747" s="135">
        <v>1745.0</v>
      </c>
      <c r="B1747" s="135" t="s">
        <v>13896</v>
      </c>
      <c r="C1747" s="135" t="s">
        <v>4362</v>
      </c>
      <c r="E1747" s="135">
        <v>10.0</v>
      </c>
      <c r="K1747" s="135">
        <v>10.0</v>
      </c>
      <c r="M1747" s="143">
        <v>42343.0</v>
      </c>
    </row>
    <row r="1748">
      <c r="A1748" s="135">
        <v>1746.0</v>
      </c>
      <c r="B1748" s="135" t="s">
        <v>13897</v>
      </c>
      <c r="C1748" s="135" t="s">
        <v>4362</v>
      </c>
      <c r="E1748" s="135">
        <v>10.0</v>
      </c>
      <c r="K1748" s="135">
        <v>10.0</v>
      </c>
      <c r="M1748" s="143">
        <v>42855.0</v>
      </c>
    </row>
    <row r="1749">
      <c r="A1749" s="135">
        <v>1747.0</v>
      </c>
      <c r="B1749" s="135" t="s">
        <v>13899</v>
      </c>
      <c r="C1749" s="135" t="s">
        <v>4362</v>
      </c>
      <c r="E1749" s="135">
        <v>10.0</v>
      </c>
      <c r="K1749" s="135">
        <v>20.0</v>
      </c>
      <c r="M1749" s="143">
        <v>43897.0</v>
      </c>
    </row>
    <row r="1750">
      <c r="A1750" s="135">
        <v>1748.0</v>
      </c>
      <c r="B1750" s="135" t="s">
        <v>13902</v>
      </c>
      <c r="C1750" s="135" t="s">
        <v>4362</v>
      </c>
      <c r="E1750" s="135">
        <v>10.0</v>
      </c>
      <c r="K1750" s="135">
        <v>10.0</v>
      </c>
      <c r="M1750" s="143">
        <v>42254.0</v>
      </c>
    </row>
    <row r="1751">
      <c r="A1751" s="135">
        <v>1749.0</v>
      </c>
      <c r="B1751" s="135" t="s">
        <v>13903</v>
      </c>
      <c r="C1751" s="135" t="s">
        <v>4362</v>
      </c>
      <c r="E1751" s="135">
        <v>10.0</v>
      </c>
      <c r="K1751" s="135">
        <v>30.0</v>
      </c>
      <c r="M1751" s="143">
        <v>42448.0</v>
      </c>
    </row>
    <row r="1752">
      <c r="A1752" s="135">
        <v>1750.0</v>
      </c>
      <c r="B1752" s="135" t="s">
        <v>13906</v>
      </c>
      <c r="C1752" s="135" t="s">
        <v>4362</v>
      </c>
      <c r="E1752" s="135">
        <v>10.0</v>
      </c>
      <c r="K1752" s="135">
        <v>10.0</v>
      </c>
      <c r="M1752" s="143">
        <v>45333.0</v>
      </c>
    </row>
    <row r="1753">
      <c r="A1753" s="135">
        <v>1751.0</v>
      </c>
      <c r="B1753" s="135" t="s">
        <v>13908</v>
      </c>
      <c r="C1753" s="135" t="s">
        <v>4362</v>
      </c>
      <c r="E1753" s="135">
        <v>10.0</v>
      </c>
      <c r="K1753" s="135">
        <v>10.0</v>
      </c>
      <c r="M1753" s="143">
        <v>45094.0</v>
      </c>
    </row>
    <row r="1754">
      <c r="A1754" s="135">
        <v>1752.0</v>
      </c>
      <c r="B1754" s="135" t="s">
        <v>13911</v>
      </c>
      <c r="C1754" s="135" t="s">
        <v>4362</v>
      </c>
      <c r="E1754" s="135">
        <v>10.0</v>
      </c>
      <c r="K1754" s="135">
        <v>20.0</v>
      </c>
      <c r="M1754" s="143">
        <v>42486.0</v>
      </c>
    </row>
    <row r="1755">
      <c r="A1755" s="135">
        <v>1753.0</v>
      </c>
      <c r="B1755" s="135" t="s">
        <v>13914</v>
      </c>
      <c r="C1755" s="135" t="s">
        <v>4362</v>
      </c>
      <c r="E1755" s="135">
        <v>10.0</v>
      </c>
      <c r="K1755" s="135">
        <v>10.0</v>
      </c>
      <c r="M1755" s="143">
        <v>42714.0</v>
      </c>
    </row>
    <row r="1756">
      <c r="A1756" s="135">
        <v>1754.0</v>
      </c>
      <c r="B1756" s="135" t="s">
        <v>13915</v>
      </c>
      <c r="C1756" s="135" t="s">
        <v>4362</v>
      </c>
      <c r="E1756" s="135">
        <v>10.0</v>
      </c>
      <c r="K1756" s="135">
        <v>20.0</v>
      </c>
      <c r="M1756" s="143">
        <v>43413.0</v>
      </c>
    </row>
    <row r="1757">
      <c r="A1757" s="135">
        <v>1755.0</v>
      </c>
      <c r="B1757" s="135" t="s">
        <v>13917</v>
      </c>
      <c r="C1757" s="135" t="s">
        <v>4362</v>
      </c>
      <c r="E1757" s="135">
        <v>10.0</v>
      </c>
      <c r="K1757" s="135">
        <v>10.0</v>
      </c>
      <c r="M1757" s="143">
        <v>43014.0</v>
      </c>
    </row>
    <row r="1758">
      <c r="A1758" s="135">
        <v>1756.0</v>
      </c>
      <c r="B1758" s="135" t="s">
        <v>13919</v>
      </c>
      <c r="C1758" s="135" t="s">
        <v>4362</v>
      </c>
      <c r="E1758" s="135">
        <v>10.0</v>
      </c>
      <c r="F1758" s="135">
        <v>0.0</v>
      </c>
      <c r="K1758" s="135">
        <v>10.0</v>
      </c>
    </row>
    <row r="1759">
      <c r="A1759" s="135">
        <v>1757.0</v>
      </c>
      <c r="B1759" s="135" t="s">
        <v>13924</v>
      </c>
      <c r="C1759" s="135" t="s">
        <v>4362</v>
      </c>
      <c r="E1759" s="135">
        <v>10.0</v>
      </c>
      <c r="F1759" s="135">
        <v>0.0</v>
      </c>
      <c r="K1759" s="135">
        <v>10.0</v>
      </c>
    </row>
    <row r="1760">
      <c r="A1760" s="135">
        <v>1758.0</v>
      </c>
      <c r="B1760" s="135" t="s">
        <v>13926</v>
      </c>
      <c r="C1760" s="135" t="s">
        <v>4362</v>
      </c>
      <c r="E1760" s="135">
        <v>10.0</v>
      </c>
      <c r="K1760" s="135">
        <v>50.0</v>
      </c>
      <c r="M1760" s="143">
        <v>43308.0</v>
      </c>
    </row>
    <row r="1761">
      <c r="A1761" s="135">
        <v>1759.0</v>
      </c>
      <c r="B1761" s="135" t="s">
        <v>13929</v>
      </c>
      <c r="C1761" s="135" t="s">
        <v>4362</v>
      </c>
      <c r="E1761" s="135">
        <v>10.0</v>
      </c>
      <c r="K1761" s="135">
        <v>20.0</v>
      </c>
      <c r="M1761" s="143">
        <v>44099.0</v>
      </c>
    </row>
    <row r="1762">
      <c r="A1762" s="135">
        <v>1760.0</v>
      </c>
      <c r="B1762" s="135" t="s">
        <v>13932</v>
      </c>
      <c r="C1762" s="135" t="s">
        <v>4362</v>
      </c>
      <c r="E1762" s="135">
        <v>10.0</v>
      </c>
      <c r="F1762" s="135">
        <v>0.0</v>
      </c>
      <c r="K1762" s="135">
        <v>10.0</v>
      </c>
      <c r="M1762" s="143">
        <v>42705.0</v>
      </c>
    </row>
    <row r="1763">
      <c r="A1763" s="135">
        <v>1761.0</v>
      </c>
      <c r="B1763" s="135" t="s">
        <v>13934</v>
      </c>
      <c r="C1763" s="135" t="s">
        <v>4362</v>
      </c>
      <c r="E1763" s="135">
        <v>10.0</v>
      </c>
      <c r="K1763" s="135">
        <v>10.0</v>
      </c>
      <c r="M1763" s="143">
        <v>44706.0</v>
      </c>
    </row>
    <row r="1764">
      <c r="A1764" s="135">
        <v>1762.0</v>
      </c>
      <c r="B1764" s="135" t="s">
        <v>13938</v>
      </c>
      <c r="C1764" s="135" t="s">
        <v>4362</v>
      </c>
      <c r="E1764" s="135">
        <v>10.0</v>
      </c>
      <c r="K1764" s="135">
        <v>10.0</v>
      </c>
      <c r="M1764" s="143">
        <v>42566.0</v>
      </c>
    </row>
    <row r="1765">
      <c r="A1765" s="135">
        <v>1763.0</v>
      </c>
      <c r="B1765" s="135" t="s">
        <v>13942</v>
      </c>
      <c r="C1765" s="135" t="s">
        <v>4362</v>
      </c>
      <c r="E1765" s="135">
        <v>10.0</v>
      </c>
      <c r="F1765" s="135">
        <v>0.0</v>
      </c>
      <c r="K1765" s="135">
        <v>10.0</v>
      </c>
    </row>
    <row r="1766">
      <c r="A1766" s="135">
        <v>1764.0</v>
      </c>
      <c r="B1766" s="135" t="s">
        <v>13945</v>
      </c>
      <c r="C1766" s="135" t="s">
        <v>4362</v>
      </c>
      <c r="E1766" s="135">
        <v>10.0</v>
      </c>
      <c r="K1766" s="135">
        <v>10.0</v>
      </c>
      <c r="M1766" s="143">
        <v>42400.0</v>
      </c>
    </row>
    <row r="1767">
      <c r="A1767" s="135">
        <v>1765.0</v>
      </c>
      <c r="B1767" s="135" t="s">
        <v>13948</v>
      </c>
      <c r="C1767" s="135" t="s">
        <v>4362</v>
      </c>
      <c r="E1767" s="135">
        <v>10.0</v>
      </c>
      <c r="F1767" s="135">
        <v>0.3</v>
      </c>
      <c r="K1767" s="135">
        <v>10.0</v>
      </c>
      <c r="M1767" s="143">
        <v>42552.0</v>
      </c>
    </row>
    <row r="1768">
      <c r="A1768" s="135">
        <v>1766.0</v>
      </c>
      <c r="B1768" s="135" t="s">
        <v>13953</v>
      </c>
      <c r="C1768" s="135" t="s">
        <v>4362</v>
      </c>
      <c r="E1768" s="135">
        <v>10.0</v>
      </c>
      <c r="K1768" s="135">
        <v>20.0</v>
      </c>
      <c r="M1768" s="143">
        <v>43585.0</v>
      </c>
    </row>
    <row r="1769">
      <c r="A1769" s="135">
        <v>1767.0</v>
      </c>
      <c r="B1769" s="135" t="s">
        <v>13957</v>
      </c>
      <c r="C1769" s="135" t="s">
        <v>4362</v>
      </c>
      <c r="E1769" s="135">
        <v>10.0</v>
      </c>
      <c r="K1769" s="135">
        <v>20.0</v>
      </c>
      <c r="M1769" s="143">
        <v>42398.0</v>
      </c>
    </row>
    <row r="1770">
      <c r="A1770" s="135">
        <v>1768.0</v>
      </c>
      <c r="B1770" s="135" t="s">
        <v>13960</v>
      </c>
      <c r="C1770" s="135" t="s">
        <v>4362</v>
      </c>
      <c r="E1770" s="135">
        <v>10.0</v>
      </c>
      <c r="K1770" s="135">
        <v>30.0</v>
      </c>
      <c r="M1770" s="143">
        <v>44412.0</v>
      </c>
    </row>
    <row r="1771">
      <c r="A1771" s="135">
        <v>1769.0</v>
      </c>
      <c r="B1771" s="135" t="s">
        <v>13963</v>
      </c>
      <c r="C1771" s="135" t="s">
        <v>4362</v>
      </c>
      <c r="E1771" s="135">
        <v>10.0</v>
      </c>
      <c r="K1771" s="135">
        <v>10.0</v>
      </c>
      <c r="M1771" s="143">
        <v>44779.0</v>
      </c>
    </row>
    <row r="1772">
      <c r="A1772" s="135">
        <v>1770.0</v>
      </c>
      <c r="B1772" s="135" t="s">
        <v>13967</v>
      </c>
      <c r="C1772" s="135" t="s">
        <v>4362</v>
      </c>
      <c r="E1772" s="135">
        <v>10.0</v>
      </c>
      <c r="H1772" s="135" t="s">
        <v>13969</v>
      </c>
      <c r="K1772" s="135">
        <v>10.0</v>
      </c>
      <c r="M1772" s="143">
        <v>42294.0</v>
      </c>
    </row>
    <row r="1773">
      <c r="A1773" s="135">
        <v>1771.0</v>
      </c>
      <c r="B1773" s="135" t="s">
        <v>13973</v>
      </c>
      <c r="C1773" s="135" t="s">
        <v>4362</v>
      </c>
      <c r="E1773" s="135">
        <v>10.0</v>
      </c>
      <c r="K1773" s="135">
        <v>50.0</v>
      </c>
      <c r="M1773" s="143">
        <v>44018.0</v>
      </c>
    </row>
    <row r="1774">
      <c r="A1774" s="135">
        <v>1772.0</v>
      </c>
      <c r="B1774" s="135" t="s">
        <v>13975</v>
      </c>
      <c r="C1774" s="135" t="s">
        <v>4362</v>
      </c>
      <c r="E1774" s="135">
        <v>10.0</v>
      </c>
      <c r="K1774" s="135">
        <v>20.0</v>
      </c>
      <c r="M1774" s="143">
        <v>44469.0</v>
      </c>
    </row>
    <row r="1775">
      <c r="A1775" s="135">
        <v>1773.0</v>
      </c>
      <c r="B1775" s="135" t="s">
        <v>13978</v>
      </c>
      <c r="C1775" s="135" t="s">
        <v>4362</v>
      </c>
      <c r="E1775" s="135">
        <v>10.0</v>
      </c>
      <c r="K1775" s="135">
        <v>10.0</v>
      </c>
      <c r="M1775" s="143">
        <v>44819.0</v>
      </c>
    </row>
    <row r="1776">
      <c r="A1776" s="135">
        <v>1774.0</v>
      </c>
      <c r="B1776" s="135" t="s">
        <v>13981</v>
      </c>
      <c r="C1776" s="135" t="s">
        <v>4362</v>
      </c>
      <c r="E1776" s="135">
        <v>10.0</v>
      </c>
      <c r="K1776" s="135">
        <v>10.0</v>
      </c>
      <c r="M1776" s="143">
        <v>44255.0</v>
      </c>
    </row>
    <row r="1777">
      <c r="A1777" s="135">
        <v>1775.0</v>
      </c>
      <c r="B1777" s="135" t="s">
        <v>13986</v>
      </c>
      <c r="C1777" s="135" t="s">
        <v>4362</v>
      </c>
      <c r="E1777" s="135">
        <v>10.0</v>
      </c>
      <c r="K1777" s="135">
        <v>20.0</v>
      </c>
      <c r="M1777" s="143">
        <v>42422.0</v>
      </c>
    </row>
    <row r="1778">
      <c r="A1778" s="135">
        <v>1776.0</v>
      </c>
      <c r="B1778" s="135" t="s">
        <v>13988</v>
      </c>
      <c r="C1778" s="135" t="s">
        <v>4362</v>
      </c>
      <c r="E1778" s="135">
        <v>10.0</v>
      </c>
      <c r="K1778" s="135">
        <v>20.0</v>
      </c>
      <c r="M1778" s="143">
        <v>43099.0</v>
      </c>
    </row>
    <row r="1779">
      <c r="A1779" s="135">
        <v>1777.0</v>
      </c>
      <c r="B1779" s="135" t="s">
        <v>13993</v>
      </c>
      <c r="C1779" s="135" t="s">
        <v>4362</v>
      </c>
      <c r="E1779" s="135">
        <v>10.0</v>
      </c>
      <c r="K1779" s="135">
        <v>10.0</v>
      </c>
      <c r="M1779" s="143">
        <v>45301.0</v>
      </c>
    </row>
    <row r="1780">
      <c r="A1780" s="135">
        <v>1778.0</v>
      </c>
      <c r="B1780" s="135" t="s">
        <v>13996</v>
      </c>
      <c r="C1780" s="135" t="s">
        <v>4362</v>
      </c>
      <c r="E1780" s="135">
        <v>10.0</v>
      </c>
      <c r="K1780" s="135">
        <v>10.0</v>
      </c>
      <c r="M1780" s="143">
        <v>45076.0</v>
      </c>
    </row>
    <row r="1781">
      <c r="A1781" s="135">
        <v>1779.0</v>
      </c>
      <c r="B1781" s="135" t="s">
        <v>14001</v>
      </c>
      <c r="C1781" s="135" t="s">
        <v>4362</v>
      </c>
      <c r="E1781" s="135">
        <v>10.0</v>
      </c>
      <c r="K1781" s="135">
        <v>10.0</v>
      </c>
      <c r="M1781" s="143">
        <v>43318.0</v>
      </c>
    </row>
    <row r="1782">
      <c r="A1782" s="135">
        <v>1780.0</v>
      </c>
      <c r="B1782" s="135" t="s">
        <v>14006</v>
      </c>
      <c r="C1782" s="135" t="s">
        <v>4362</v>
      </c>
      <c r="E1782" s="135">
        <v>10.0</v>
      </c>
      <c r="K1782" s="135">
        <v>10.0</v>
      </c>
      <c r="M1782" s="143">
        <v>45119.0</v>
      </c>
    </row>
    <row r="1783">
      <c r="A1783" s="135">
        <v>1781.0</v>
      </c>
      <c r="B1783" s="135" t="s">
        <v>14009</v>
      </c>
      <c r="C1783" s="135" t="s">
        <v>4362</v>
      </c>
      <c r="E1783" s="135">
        <v>10.0</v>
      </c>
      <c r="K1783" s="135">
        <v>10.0</v>
      </c>
      <c r="M1783" s="143">
        <v>45059.0</v>
      </c>
    </row>
    <row r="1784">
      <c r="A1784" s="135">
        <v>1782.0</v>
      </c>
      <c r="B1784" s="135" t="s">
        <v>14014</v>
      </c>
      <c r="C1784" s="135" t="s">
        <v>4362</v>
      </c>
      <c r="E1784" s="135">
        <v>10.0</v>
      </c>
      <c r="K1784" s="135">
        <v>10.0</v>
      </c>
      <c r="M1784" s="143">
        <v>45385.0</v>
      </c>
    </row>
    <row r="1785">
      <c r="A1785" s="135">
        <v>1783.0</v>
      </c>
      <c r="B1785" s="135" t="s">
        <v>14017</v>
      </c>
      <c r="C1785" s="135" t="s">
        <v>4362</v>
      </c>
      <c r="D1785" s="135">
        <v>4.0</v>
      </c>
      <c r="E1785" s="135">
        <v>10.0</v>
      </c>
      <c r="H1785" s="135" t="s">
        <v>4664</v>
      </c>
      <c r="I1785" s="142">
        <v>45404.438055555554</v>
      </c>
      <c r="J1785" s="135" t="s">
        <v>4768</v>
      </c>
      <c r="K1785" s="135">
        <v>20.0</v>
      </c>
      <c r="L1785" s="135">
        <v>7600.0</v>
      </c>
      <c r="M1785" s="143">
        <v>43874.0</v>
      </c>
    </row>
    <row r="1786">
      <c r="A1786" s="135">
        <v>1784.0</v>
      </c>
      <c r="B1786" s="135" t="s">
        <v>14023</v>
      </c>
      <c r="C1786" s="135" t="s">
        <v>4362</v>
      </c>
      <c r="E1786" s="135">
        <v>10.0</v>
      </c>
      <c r="F1786" s="135">
        <v>0.35</v>
      </c>
      <c r="K1786" s="135">
        <v>20.0</v>
      </c>
    </row>
    <row r="1787">
      <c r="A1787" s="135">
        <v>1785.0</v>
      </c>
      <c r="B1787" s="135" t="s">
        <v>14028</v>
      </c>
      <c r="C1787" s="135" t="s">
        <v>4362</v>
      </c>
      <c r="E1787" s="135">
        <v>10.0</v>
      </c>
      <c r="K1787" s="135">
        <v>10.0</v>
      </c>
      <c r="M1787" s="143">
        <v>42720.0</v>
      </c>
    </row>
    <row r="1788">
      <c r="A1788" s="135">
        <v>1786.0</v>
      </c>
      <c r="B1788" s="135" t="s">
        <v>14030</v>
      </c>
      <c r="C1788" s="135" t="s">
        <v>4362</v>
      </c>
      <c r="E1788" s="135">
        <v>10.0</v>
      </c>
      <c r="F1788" s="135">
        <v>0.0</v>
      </c>
      <c r="K1788" s="135">
        <v>10.0</v>
      </c>
    </row>
    <row r="1789">
      <c r="A1789" s="135">
        <v>1787.0</v>
      </c>
      <c r="B1789" s="135" t="s">
        <v>14034</v>
      </c>
      <c r="C1789" s="135" t="s">
        <v>4362</v>
      </c>
      <c r="E1789" s="135">
        <v>10.0</v>
      </c>
      <c r="K1789" s="135">
        <v>10.0</v>
      </c>
      <c r="M1789" s="143">
        <v>42706.0</v>
      </c>
    </row>
    <row r="1790">
      <c r="A1790" s="135">
        <v>1788.0</v>
      </c>
      <c r="B1790" s="135" t="s">
        <v>14039</v>
      </c>
      <c r="C1790" s="135" t="s">
        <v>4362</v>
      </c>
      <c r="E1790" s="135">
        <v>10.0</v>
      </c>
      <c r="K1790" s="135">
        <v>150.0</v>
      </c>
      <c r="M1790" s="143">
        <v>43891.0</v>
      </c>
    </row>
    <row r="1791">
      <c r="A1791" s="135">
        <v>1789.0</v>
      </c>
      <c r="B1791" s="135" t="s">
        <v>14041</v>
      </c>
      <c r="C1791" s="135" t="s">
        <v>4362</v>
      </c>
      <c r="E1791" s="135">
        <v>10.0</v>
      </c>
      <c r="F1791" s="135">
        <v>1.6</v>
      </c>
      <c r="K1791" s="135">
        <v>20.0</v>
      </c>
      <c r="M1791" s="143">
        <v>42972.0</v>
      </c>
    </row>
    <row r="1792">
      <c r="A1792" s="135">
        <v>1790.0</v>
      </c>
      <c r="B1792" s="135" t="s">
        <v>14046</v>
      </c>
      <c r="C1792" s="135" t="s">
        <v>4362</v>
      </c>
      <c r="E1792" s="135">
        <v>10.0</v>
      </c>
      <c r="F1792" s="135">
        <v>0.25</v>
      </c>
      <c r="K1792" s="135">
        <v>50.0</v>
      </c>
      <c r="M1792" s="143">
        <v>42458.0</v>
      </c>
    </row>
    <row r="1793">
      <c r="A1793" s="135">
        <v>1791.0</v>
      </c>
      <c r="B1793" s="135" t="s">
        <v>14049</v>
      </c>
      <c r="C1793" s="135" t="s">
        <v>4362</v>
      </c>
      <c r="E1793" s="135">
        <v>10.0</v>
      </c>
      <c r="F1793" s="135">
        <v>0.6</v>
      </c>
      <c r="K1793" s="135">
        <v>20.0</v>
      </c>
      <c r="M1793" s="143">
        <v>42441.0</v>
      </c>
    </row>
    <row r="1794">
      <c r="A1794" s="135">
        <v>1792.0</v>
      </c>
      <c r="B1794" s="135" t="s">
        <v>14053</v>
      </c>
      <c r="C1794" s="135" t="s">
        <v>4362</v>
      </c>
      <c r="E1794" s="135">
        <v>10.0</v>
      </c>
      <c r="G1794" s="135">
        <v>0.32</v>
      </c>
      <c r="K1794" s="135">
        <v>10.0</v>
      </c>
      <c r="M1794" s="143">
        <v>42282.0</v>
      </c>
    </row>
    <row r="1795">
      <c r="A1795" s="135">
        <v>1793.0</v>
      </c>
      <c r="B1795" s="135" t="s">
        <v>14056</v>
      </c>
      <c r="C1795" s="135" t="s">
        <v>4362</v>
      </c>
      <c r="E1795" s="135">
        <v>10.0</v>
      </c>
      <c r="K1795" s="135">
        <v>10.0</v>
      </c>
      <c r="M1795" s="143">
        <v>42294.0</v>
      </c>
    </row>
    <row r="1796">
      <c r="A1796" s="135">
        <v>1794.0</v>
      </c>
      <c r="B1796" s="135" t="s">
        <v>14059</v>
      </c>
      <c r="C1796" s="135" t="s">
        <v>4362</v>
      </c>
      <c r="E1796" s="135">
        <v>10.0</v>
      </c>
      <c r="K1796" s="135">
        <v>10.0</v>
      </c>
      <c r="M1796" s="143">
        <v>42261.0</v>
      </c>
    </row>
    <row r="1797">
      <c r="A1797" s="135">
        <v>1795.0</v>
      </c>
      <c r="B1797" s="135" t="s">
        <v>14065</v>
      </c>
      <c r="C1797" s="135" t="s">
        <v>4362</v>
      </c>
      <c r="E1797" s="135">
        <v>10.0</v>
      </c>
      <c r="K1797" s="135">
        <v>20.0</v>
      </c>
      <c r="M1797" s="143">
        <v>43929.0</v>
      </c>
    </row>
    <row r="1798">
      <c r="A1798" s="135">
        <v>1796.0</v>
      </c>
      <c r="B1798" s="135" t="s">
        <v>14068</v>
      </c>
      <c r="C1798" s="135" t="s">
        <v>4362</v>
      </c>
      <c r="E1798" s="135">
        <v>10.0</v>
      </c>
      <c r="K1798" s="135">
        <v>30.0</v>
      </c>
      <c r="M1798" s="143">
        <v>43869.0</v>
      </c>
    </row>
    <row r="1799">
      <c r="A1799" s="135">
        <v>1797.0</v>
      </c>
      <c r="B1799" s="135" t="s">
        <v>14074</v>
      </c>
      <c r="C1799" s="135" t="s">
        <v>4362</v>
      </c>
      <c r="E1799" s="135">
        <v>10.0</v>
      </c>
      <c r="K1799" s="135">
        <v>10.0</v>
      </c>
      <c r="M1799" s="143">
        <v>44775.0</v>
      </c>
    </row>
    <row r="1800">
      <c r="A1800" s="135">
        <v>1798.0</v>
      </c>
      <c r="B1800" s="135" t="s">
        <v>14079</v>
      </c>
      <c r="C1800" s="135" t="s">
        <v>4362</v>
      </c>
      <c r="E1800" s="135">
        <v>10.0</v>
      </c>
      <c r="K1800" s="135">
        <v>10.0</v>
      </c>
      <c r="M1800" s="143">
        <v>43840.0</v>
      </c>
    </row>
    <row r="1801">
      <c r="A1801" s="135">
        <v>1799.0</v>
      </c>
      <c r="B1801" s="135" t="s">
        <v>14082</v>
      </c>
      <c r="C1801" s="135" t="s">
        <v>4362</v>
      </c>
      <c r="E1801" s="135">
        <v>10.0</v>
      </c>
      <c r="K1801" s="135">
        <v>10.0</v>
      </c>
      <c r="M1801" s="143">
        <v>42307.0</v>
      </c>
    </row>
    <row r="1802">
      <c r="A1802" s="135">
        <v>1800.0</v>
      </c>
      <c r="B1802" s="135" t="s">
        <v>14085</v>
      </c>
      <c r="C1802" s="135" t="s">
        <v>4362</v>
      </c>
      <c r="E1802" s="135">
        <v>10.0</v>
      </c>
      <c r="K1802" s="135">
        <v>10.0</v>
      </c>
      <c r="M1802" s="143">
        <v>44233.0</v>
      </c>
    </row>
    <row r="1803">
      <c r="A1803" s="135">
        <v>1801.0</v>
      </c>
      <c r="B1803" s="135" t="s">
        <v>14089</v>
      </c>
      <c r="C1803" s="135" t="s">
        <v>4362</v>
      </c>
      <c r="E1803" s="135">
        <v>10.0</v>
      </c>
      <c r="K1803" s="135">
        <v>10.0</v>
      </c>
      <c r="M1803" s="143">
        <v>43861.0</v>
      </c>
    </row>
    <row r="1804">
      <c r="A1804" s="135">
        <v>1802.0</v>
      </c>
      <c r="B1804" s="135" t="s">
        <v>14095</v>
      </c>
      <c r="C1804" s="135" t="s">
        <v>4362</v>
      </c>
      <c r="E1804" s="135">
        <v>10.0</v>
      </c>
      <c r="K1804" s="135">
        <v>10.0</v>
      </c>
      <c r="M1804" s="143">
        <v>44866.0</v>
      </c>
    </row>
    <row r="1805">
      <c r="A1805" s="135">
        <v>1803.0</v>
      </c>
      <c r="B1805" s="135" t="s">
        <v>14100</v>
      </c>
      <c r="C1805" s="135" t="s">
        <v>4362</v>
      </c>
      <c r="E1805" s="135">
        <v>10.0</v>
      </c>
      <c r="F1805" s="135">
        <v>0.3</v>
      </c>
      <c r="K1805" s="135">
        <v>20.0</v>
      </c>
      <c r="M1805" s="143">
        <v>43619.0</v>
      </c>
    </row>
    <row r="1806">
      <c r="A1806" s="135">
        <v>1804.0</v>
      </c>
      <c r="B1806" s="135" t="s">
        <v>14105</v>
      </c>
      <c r="C1806" s="135" t="s">
        <v>4362</v>
      </c>
      <c r="E1806" s="135">
        <v>10.0</v>
      </c>
      <c r="K1806" s="135">
        <v>30.0</v>
      </c>
      <c r="M1806" s="143">
        <v>42255.0</v>
      </c>
    </row>
    <row r="1807">
      <c r="A1807" s="135">
        <v>1805.0</v>
      </c>
      <c r="B1807" s="135" t="s">
        <v>14109</v>
      </c>
      <c r="C1807" s="135" t="s">
        <v>4362</v>
      </c>
      <c r="E1807" s="135">
        <v>10.0</v>
      </c>
      <c r="K1807" s="135">
        <v>10.0</v>
      </c>
      <c r="M1807" s="143">
        <v>44200.0</v>
      </c>
    </row>
    <row r="1808">
      <c r="A1808" s="135">
        <v>1806.0</v>
      </c>
      <c r="B1808" s="135" t="s">
        <v>14114</v>
      </c>
      <c r="C1808" s="135" t="s">
        <v>4362</v>
      </c>
      <c r="E1808" s="135">
        <v>10.0</v>
      </c>
      <c r="K1808" s="135">
        <v>20.0</v>
      </c>
      <c r="M1808" s="143">
        <v>42497.0</v>
      </c>
    </row>
    <row r="1809">
      <c r="A1809" s="135">
        <v>1807.0</v>
      </c>
      <c r="B1809" s="135" t="s">
        <v>14117</v>
      </c>
      <c r="C1809" s="135" t="s">
        <v>4362</v>
      </c>
      <c r="E1809" s="135">
        <v>10.0</v>
      </c>
      <c r="K1809" s="135">
        <v>10.0</v>
      </c>
      <c r="M1809" s="143">
        <v>42561.0</v>
      </c>
    </row>
    <row r="1810">
      <c r="A1810" s="135">
        <v>1808.0</v>
      </c>
      <c r="B1810" s="135" t="s">
        <v>14122</v>
      </c>
      <c r="C1810" s="135" t="s">
        <v>4362</v>
      </c>
      <c r="E1810" s="135">
        <v>10.0</v>
      </c>
      <c r="K1810" s="135">
        <v>10.0</v>
      </c>
      <c r="M1810" s="143">
        <v>44758.0</v>
      </c>
    </row>
    <row r="1811">
      <c r="A1811" s="135">
        <v>1809.0</v>
      </c>
      <c r="B1811" s="135" t="s">
        <v>14127</v>
      </c>
      <c r="C1811" s="135" t="s">
        <v>4362</v>
      </c>
      <c r="E1811" s="135">
        <v>10.0</v>
      </c>
      <c r="K1811" s="135">
        <v>30.0</v>
      </c>
      <c r="M1811" s="143">
        <v>44113.0</v>
      </c>
    </row>
    <row r="1812">
      <c r="A1812" s="135">
        <v>1810.0</v>
      </c>
      <c r="B1812" s="135" t="s">
        <v>14131</v>
      </c>
      <c r="C1812" s="135" t="s">
        <v>4362</v>
      </c>
      <c r="E1812" s="135">
        <v>10.0</v>
      </c>
      <c r="K1812" s="135">
        <v>20.0</v>
      </c>
      <c r="M1812" s="143">
        <v>43948.0</v>
      </c>
    </row>
    <row r="1813">
      <c r="A1813" s="135">
        <v>1811.0</v>
      </c>
      <c r="B1813" s="135" t="s">
        <v>14135</v>
      </c>
      <c r="C1813" s="135" t="s">
        <v>4362</v>
      </c>
      <c r="E1813" s="135">
        <v>10.0</v>
      </c>
      <c r="K1813" s="135">
        <v>10.0</v>
      </c>
      <c r="M1813" s="143">
        <v>44822.0</v>
      </c>
    </row>
    <row r="1814">
      <c r="A1814" s="135">
        <v>1812.0</v>
      </c>
      <c r="B1814" s="135" t="s">
        <v>14138</v>
      </c>
      <c r="C1814" s="135" t="s">
        <v>4362</v>
      </c>
      <c r="E1814" s="135">
        <v>10.0</v>
      </c>
      <c r="K1814" s="135">
        <v>10.0</v>
      </c>
      <c r="M1814" s="143">
        <v>44925.0</v>
      </c>
    </row>
    <row r="1815">
      <c r="A1815" s="135">
        <v>1813.0</v>
      </c>
      <c r="B1815" s="135" t="s">
        <v>14141</v>
      </c>
      <c r="C1815" s="135" t="s">
        <v>4362</v>
      </c>
      <c r="E1815" s="135">
        <v>10.0</v>
      </c>
      <c r="K1815" s="135">
        <v>10.0</v>
      </c>
      <c r="M1815" s="143">
        <v>45202.0</v>
      </c>
    </row>
    <row r="1816">
      <c r="A1816" s="135">
        <v>1814.0</v>
      </c>
      <c r="B1816" s="135" t="s">
        <v>14144</v>
      </c>
      <c r="C1816" s="135" t="s">
        <v>4362</v>
      </c>
      <c r="E1816" s="135">
        <v>10.0</v>
      </c>
      <c r="K1816" s="135">
        <v>10.0</v>
      </c>
      <c r="M1816" s="143">
        <v>44779.0</v>
      </c>
    </row>
    <row r="1817">
      <c r="A1817" s="135">
        <v>1815.0</v>
      </c>
      <c r="B1817" s="135" t="s">
        <v>14147</v>
      </c>
      <c r="C1817" s="135" t="s">
        <v>4362</v>
      </c>
      <c r="E1817" s="135">
        <v>10.0</v>
      </c>
      <c r="K1817" s="135">
        <v>10.0</v>
      </c>
      <c r="M1817" s="143">
        <v>42381.0</v>
      </c>
    </row>
    <row r="1818">
      <c r="A1818" s="135">
        <v>1816.0</v>
      </c>
      <c r="B1818" s="135" t="s">
        <v>14151</v>
      </c>
      <c r="C1818" s="135" t="s">
        <v>4362</v>
      </c>
      <c r="E1818" s="135">
        <v>10.0</v>
      </c>
      <c r="K1818" s="135">
        <v>30.0</v>
      </c>
      <c r="M1818" s="143">
        <v>42296.0</v>
      </c>
    </row>
    <row r="1819">
      <c r="A1819" s="135">
        <v>1817.0</v>
      </c>
      <c r="B1819" s="135" t="s">
        <v>14154</v>
      </c>
      <c r="C1819" s="135" t="s">
        <v>4362</v>
      </c>
      <c r="D1819" s="135">
        <v>0.0</v>
      </c>
      <c r="E1819" s="135">
        <v>10.0</v>
      </c>
      <c r="H1819" s="135" t="s">
        <v>14157</v>
      </c>
      <c r="I1819" s="142">
        <v>45399.970185185186</v>
      </c>
      <c r="J1819" s="135" t="s">
        <v>5751</v>
      </c>
      <c r="K1819" s="135">
        <v>10.0</v>
      </c>
      <c r="L1819" s="135">
        <v>10.0</v>
      </c>
      <c r="M1819" s="143">
        <v>42673.0</v>
      </c>
    </row>
    <row r="1820">
      <c r="A1820" s="135">
        <v>1818.0</v>
      </c>
      <c r="B1820" s="135" t="s">
        <v>14160</v>
      </c>
      <c r="C1820" s="135" t="s">
        <v>4362</v>
      </c>
      <c r="D1820" s="135">
        <v>0.0</v>
      </c>
      <c r="E1820" s="135">
        <v>10.0</v>
      </c>
      <c r="H1820" s="135" t="s">
        <v>6360</v>
      </c>
      <c r="I1820" s="142">
        <v>45411.74868055555</v>
      </c>
      <c r="J1820" s="135" t="s">
        <v>4395</v>
      </c>
      <c r="K1820" s="135">
        <v>10.0</v>
      </c>
      <c r="L1820" s="135">
        <v>20.0</v>
      </c>
      <c r="M1820" s="143">
        <v>42496.0</v>
      </c>
    </row>
    <row r="1821">
      <c r="A1821" s="135">
        <v>1819.0</v>
      </c>
      <c r="B1821" s="135" t="s">
        <v>14163</v>
      </c>
      <c r="C1821" s="135" t="s">
        <v>4362</v>
      </c>
      <c r="E1821" s="135">
        <v>10.0</v>
      </c>
      <c r="F1821" s="135">
        <v>0.0</v>
      </c>
      <c r="K1821" s="135">
        <v>10.0</v>
      </c>
      <c r="M1821" s="143">
        <v>43191.0</v>
      </c>
    </row>
    <row r="1822">
      <c r="A1822" s="135">
        <v>1820.0</v>
      </c>
      <c r="B1822" s="135" t="s">
        <v>14167</v>
      </c>
      <c r="C1822" s="135" t="s">
        <v>4362</v>
      </c>
      <c r="E1822" s="135">
        <v>10.0</v>
      </c>
      <c r="K1822" s="135">
        <v>20.0</v>
      </c>
      <c r="M1822" s="143">
        <v>42338.0</v>
      </c>
    </row>
    <row r="1823">
      <c r="A1823" s="135">
        <v>1821.0</v>
      </c>
      <c r="B1823" s="135" t="s">
        <v>14170</v>
      </c>
      <c r="C1823" s="135" t="s">
        <v>4362</v>
      </c>
      <c r="E1823" s="135">
        <v>10.0</v>
      </c>
      <c r="K1823" s="135">
        <v>20.0</v>
      </c>
      <c r="M1823" s="143">
        <v>43874.0</v>
      </c>
    </row>
    <row r="1824">
      <c r="A1824" s="135">
        <v>1822.0</v>
      </c>
      <c r="B1824" s="135" t="s">
        <v>14172</v>
      </c>
      <c r="C1824" s="135" t="s">
        <v>4362</v>
      </c>
      <c r="E1824" s="135">
        <v>10.0</v>
      </c>
      <c r="K1824" s="135">
        <v>10.0</v>
      </c>
      <c r="M1824" s="143">
        <v>44487.0</v>
      </c>
    </row>
    <row r="1825">
      <c r="A1825" s="135">
        <v>1823.0</v>
      </c>
      <c r="B1825" s="135" t="s">
        <v>14174</v>
      </c>
      <c r="C1825" s="135" t="s">
        <v>4362</v>
      </c>
      <c r="E1825" s="135">
        <v>10.0</v>
      </c>
      <c r="K1825" s="135">
        <v>20.0</v>
      </c>
      <c r="M1825" s="143">
        <v>43845.0</v>
      </c>
    </row>
    <row r="1826">
      <c r="A1826" s="135">
        <v>1824.0</v>
      </c>
      <c r="B1826" s="135" t="s">
        <v>14178</v>
      </c>
      <c r="C1826" s="135" t="s">
        <v>4362</v>
      </c>
      <c r="E1826" s="135">
        <v>10.0</v>
      </c>
      <c r="K1826" s="135">
        <v>20.0</v>
      </c>
      <c r="M1826" s="143">
        <v>42867.0</v>
      </c>
    </row>
    <row r="1827">
      <c r="A1827" s="135">
        <v>1825.0</v>
      </c>
      <c r="B1827" s="135" t="s">
        <v>14179</v>
      </c>
      <c r="C1827" s="135" t="s">
        <v>4362</v>
      </c>
      <c r="E1827" s="135">
        <v>10.0</v>
      </c>
      <c r="K1827" s="135">
        <v>40.0</v>
      </c>
      <c r="M1827" s="143">
        <v>43767.0</v>
      </c>
    </row>
    <row r="1828">
      <c r="A1828" s="135">
        <v>1826.0</v>
      </c>
      <c r="B1828" s="135" t="s">
        <v>14181</v>
      </c>
      <c r="C1828" s="135" t="s">
        <v>4362</v>
      </c>
      <c r="E1828" s="135">
        <v>10.0</v>
      </c>
      <c r="K1828" s="135">
        <v>20.0</v>
      </c>
      <c r="M1828" s="143">
        <v>42688.0</v>
      </c>
    </row>
    <row r="1829">
      <c r="A1829" s="135">
        <v>1827.0</v>
      </c>
      <c r="B1829" s="135" t="s">
        <v>14184</v>
      </c>
      <c r="C1829" s="135" t="s">
        <v>4362</v>
      </c>
      <c r="E1829" s="135">
        <v>10.0</v>
      </c>
      <c r="F1829" s="135">
        <v>0.0</v>
      </c>
      <c r="K1829" s="135">
        <v>10.0</v>
      </c>
    </row>
    <row r="1830">
      <c r="A1830" s="135">
        <v>1828.0</v>
      </c>
      <c r="B1830" s="135" t="s">
        <v>14189</v>
      </c>
      <c r="C1830" s="135" t="s">
        <v>4362</v>
      </c>
      <c r="E1830" s="135">
        <v>10.0</v>
      </c>
      <c r="K1830" s="135">
        <v>10.0</v>
      </c>
      <c r="M1830" s="143">
        <v>42957.0</v>
      </c>
    </row>
    <row r="1831">
      <c r="A1831" s="135">
        <v>1829.0</v>
      </c>
      <c r="B1831" s="135" t="s">
        <v>14192</v>
      </c>
      <c r="C1831" s="135" t="s">
        <v>4362</v>
      </c>
      <c r="E1831" s="135">
        <v>10.0</v>
      </c>
      <c r="K1831" s="135">
        <v>10.0</v>
      </c>
      <c r="M1831" s="143">
        <v>44957.0</v>
      </c>
    </row>
    <row r="1832">
      <c r="A1832" s="135">
        <v>1830.0</v>
      </c>
      <c r="B1832" s="135" t="s">
        <v>14195</v>
      </c>
      <c r="C1832" s="135" t="s">
        <v>4362</v>
      </c>
      <c r="E1832" s="135">
        <v>10.0</v>
      </c>
      <c r="K1832" s="135">
        <v>10.0</v>
      </c>
      <c r="M1832" s="143">
        <v>44957.0</v>
      </c>
    </row>
    <row r="1833">
      <c r="A1833" s="135">
        <v>1831.0</v>
      </c>
      <c r="B1833" s="135" t="s">
        <v>14197</v>
      </c>
      <c r="C1833" s="135" t="s">
        <v>4362</v>
      </c>
      <c r="E1833" s="135">
        <v>10.0</v>
      </c>
      <c r="F1833" s="135">
        <v>0.0</v>
      </c>
      <c r="K1833" s="135">
        <v>10.0</v>
      </c>
      <c r="M1833" s="143">
        <v>43132.0</v>
      </c>
    </row>
    <row r="1834">
      <c r="A1834" s="135">
        <v>1832.0</v>
      </c>
      <c r="B1834" s="135" t="s">
        <v>14201</v>
      </c>
      <c r="C1834" s="135" t="s">
        <v>4362</v>
      </c>
      <c r="E1834" s="135">
        <v>10.0</v>
      </c>
      <c r="K1834" s="135">
        <v>50.0</v>
      </c>
      <c r="M1834" s="143">
        <v>43844.0</v>
      </c>
    </row>
    <row r="1835">
      <c r="A1835" s="135">
        <v>1833.0</v>
      </c>
      <c r="B1835" s="135" t="s">
        <v>14203</v>
      </c>
      <c r="C1835" s="135" t="s">
        <v>4362</v>
      </c>
      <c r="E1835" s="135">
        <v>10.0</v>
      </c>
      <c r="K1835" s="135">
        <v>20.0</v>
      </c>
      <c r="M1835" s="143">
        <v>43869.0</v>
      </c>
    </row>
    <row r="1836">
      <c r="A1836" s="135">
        <v>1834.0</v>
      </c>
      <c r="B1836" s="135" t="s">
        <v>14206</v>
      </c>
      <c r="C1836" s="135" t="s">
        <v>4362</v>
      </c>
      <c r="E1836" s="135">
        <v>10.0</v>
      </c>
      <c r="K1836" s="135">
        <v>30.0</v>
      </c>
      <c r="M1836" s="143">
        <v>42664.0</v>
      </c>
    </row>
    <row r="1837">
      <c r="A1837" s="135">
        <v>1835.0</v>
      </c>
      <c r="B1837" s="135" t="s">
        <v>14209</v>
      </c>
      <c r="C1837" s="135" t="s">
        <v>4362</v>
      </c>
      <c r="E1837" s="135">
        <v>10.0</v>
      </c>
      <c r="K1837" s="135">
        <v>10.0</v>
      </c>
      <c r="M1837" s="143">
        <v>42496.0</v>
      </c>
    </row>
    <row r="1838">
      <c r="A1838" s="135">
        <v>1836.0</v>
      </c>
      <c r="B1838" s="135" t="s">
        <v>14213</v>
      </c>
      <c r="C1838" s="135" t="s">
        <v>4362</v>
      </c>
      <c r="E1838" s="135">
        <v>10.0</v>
      </c>
      <c r="K1838" s="135">
        <v>10.0</v>
      </c>
      <c r="M1838" s="143">
        <v>44799.0</v>
      </c>
    </row>
    <row r="1839">
      <c r="A1839" s="135">
        <v>1837.0</v>
      </c>
      <c r="B1839" s="135" t="s">
        <v>14216</v>
      </c>
      <c r="C1839" s="135" t="s">
        <v>4362</v>
      </c>
      <c r="E1839" s="135">
        <v>10.0</v>
      </c>
      <c r="K1839" s="135">
        <v>20.0</v>
      </c>
      <c r="M1839" s="143">
        <v>43728.0</v>
      </c>
    </row>
    <row r="1840">
      <c r="A1840" s="135">
        <v>1838.0</v>
      </c>
      <c r="B1840" s="135" t="s">
        <v>14219</v>
      </c>
      <c r="C1840" s="135" t="s">
        <v>4362</v>
      </c>
      <c r="E1840" s="135">
        <v>10.0</v>
      </c>
      <c r="K1840" s="135">
        <v>20.0</v>
      </c>
      <c r="M1840" s="143">
        <v>43864.0</v>
      </c>
    </row>
    <row r="1841">
      <c r="A1841" s="135">
        <v>1839.0</v>
      </c>
      <c r="B1841" s="135" t="s">
        <v>14223</v>
      </c>
      <c r="C1841" s="135" t="s">
        <v>4362</v>
      </c>
      <c r="E1841" s="135">
        <v>10.0</v>
      </c>
      <c r="K1841" s="135">
        <v>10.0</v>
      </c>
      <c r="M1841" s="143">
        <v>42620.0</v>
      </c>
    </row>
    <row r="1842">
      <c r="A1842" s="135">
        <v>1840.0</v>
      </c>
      <c r="B1842" s="135" t="s">
        <v>14227</v>
      </c>
      <c r="C1842" s="135" t="s">
        <v>4362</v>
      </c>
      <c r="E1842" s="135">
        <v>10.0</v>
      </c>
      <c r="K1842" s="135">
        <v>10.0</v>
      </c>
      <c r="M1842" s="143">
        <v>44814.0</v>
      </c>
    </row>
    <row r="1843">
      <c r="A1843" s="135">
        <v>1841.0</v>
      </c>
      <c r="B1843" s="135" t="s">
        <v>14230</v>
      </c>
      <c r="C1843" s="135" t="s">
        <v>4362</v>
      </c>
      <c r="E1843" s="135">
        <v>10.0</v>
      </c>
      <c r="K1843" s="135">
        <v>10.0</v>
      </c>
      <c r="M1843" s="143">
        <v>42402.0</v>
      </c>
    </row>
    <row r="1844">
      <c r="A1844" s="135">
        <v>1842.0</v>
      </c>
      <c r="B1844" s="135" t="s">
        <v>14232</v>
      </c>
      <c r="C1844" s="135" t="s">
        <v>4362</v>
      </c>
      <c r="E1844" s="135">
        <v>10.0</v>
      </c>
      <c r="K1844" s="135">
        <v>20.0</v>
      </c>
      <c r="M1844" s="143">
        <v>43639.0</v>
      </c>
    </row>
    <row r="1845">
      <c r="A1845" s="135">
        <v>1843.0</v>
      </c>
      <c r="B1845" s="135" t="s">
        <v>14236</v>
      </c>
      <c r="C1845" s="135" t="s">
        <v>4362</v>
      </c>
      <c r="E1845" s="135">
        <v>10.0</v>
      </c>
      <c r="K1845" s="135">
        <v>20.0</v>
      </c>
      <c r="M1845" s="143">
        <v>42248.0</v>
      </c>
    </row>
    <row r="1846">
      <c r="A1846" s="135">
        <v>1844.0</v>
      </c>
      <c r="B1846" s="135" t="s">
        <v>14240</v>
      </c>
      <c r="C1846" s="135" t="s">
        <v>4362</v>
      </c>
      <c r="E1846" s="135">
        <v>10.0</v>
      </c>
      <c r="K1846" s="135">
        <v>10.0</v>
      </c>
      <c r="M1846" s="143">
        <v>44184.0</v>
      </c>
    </row>
    <row r="1847">
      <c r="A1847" s="135">
        <v>1845.0</v>
      </c>
      <c r="B1847" s="135" t="s">
        <v>14244</v>
      </c>
      <c r="C1847" s="135" t="s">
        <v>4362</v>
      </c>
      <c r="E1847" s="135">
        <v>10.0</v>
      </c>
      <c r="K1847" s="135">
        <v>10.0</v>
      </c>
      <c r="M1847" s="143">
        <v>42870.0</v>
      </c>
    </row>
    <row r="1848">
      <c r="A1848" s="135">
        <v>1846.0</v>
      </c>
      <c r="B1848" s="135" t="s">
        <v>14249</v>
      </c>
      <c r="C1848" s="135" t="s">
        <v>4362</v>
      </c>
      <c r="E1848" s="135">
        <v>10.0</v>
      </c>
      <c r="K1848" s="135">
        <v>10.0</v>
      </c>
      <c r="M1848" s="143">
        <v>42653.0</v>
      </c>
    </row>
    <row r="1849">
      <c r="A1849" s="135">
        <v>1847.0</v>
      </c>
      <c r="B1849" s="135" t="s">
        <v>14252</v>
      </c>
      <c r="C1849" s="135" t="s">
        <v>4362</v>
      </c>
      <c r="E1849" s="135">
        <v>10.0</v>
      </c>
      <c r="K1849" s="135">
        <v>10.0</v>
      </c>
      <c r="M1849" s="143">
        <v>44781.0</v>
      </c>
    </row>
    <row r="1850">
      <c r="A1850" s="135">
        <v>1848.0</v>
      </c>
      <c r="B1850" s="135" t="s">
        <v>14256</v>
      </c>
      <c r="C1850" s="135" t="s">
        <v>4362</v>
      </c>
      <c r="D1850" s="135">
        <v>0.0</v>
      </c>
      <c r="E1850" s="135">
        <v>10.0</v>
      </c>
      <c r="H1850" s="135" t="s">
        <v>14258</v>
      </c>
      <c r="I1850" s="142">
        <v>45400.34815972222</v>
      </c>
      <c r="J1850" s="135" t="s">
        <v>4373</v>
      </c>
      <c r="K1850" s="135">
        <v>10.0</v>
      </c>
      <c r="L1850" s="135">
        <v>100.0</v>
      </c>
      <c r="M1850" s="143">
        <v>44804.0</v>
      </c>
    </row>
    <row r="1851">
      <c r="A1851" s="135">
        <v>1849.0</v>
      </c>
      <c r="B1851" s="135" t="s">
        <v>14262</v>
      </c>
      <c r="C1851" s="135" t="s">
        <v>4362</v>
      </c>
      <c r="E1851" s="135">
        <v>10.0</v>
      </c>
      <c r="K1851" s="135">
        <v>10.0</v>
      </c>
      <c r="M1851" s="143">
        <v>44837.0</v>
      </c>
    </row>
    <row r="1852">
      <c r="A1852" s="135">
        <v>1850.0</v>
      </c>
      <c r="B1852" s="135" t="s">
        <v>14265</v>
      </c>
      <c r="C1852" s="135" t="s">
        <v>4362</v>
      </c>
      <c r="E1852" s="135">
        <v>10.0</v>
      </c>
      <c r="K1852" s="135">
        <v>30.0</v>
      </c>
      <c r="M1852" s="143">
        <v>43977.0</v>
      </c>
    </row>
    <row r="1853">
      <c r="A1853" s="135">
        <v>1851.0</v>
      </c>
      <c r="B1853" s="135" t="s">
        <v>14267</v>
      </c>
      <c r="C1853" s="135" t="s">
        <v>4362</v>
      </c>
      <c r="E1853" s="135">
        <v>10.0</v>
      </c>
      <c r="K1853" s="135">
        <v>10.0</v>
      </c>
      <c r="M1853" s="143">
        <v>42495.0</v>
      </c>
    </row>
    <row r="1854">
      <c r="A1854" s="135">
        <v>1852.0</v>
      </c>
      <c r="B1854" s="135" t="s">
        <v>14270</v>
      </c>
      <c r="C1854" s="135" t="s">
        <v>4362</v>
      </c>
      <c r="E1854" s="135">
        <v>10.0</v>
      </c>
      <c r="K1854" s="135">
        <v>20.0</v>
      </c>
      <c r="M1854" s="143">
        <v>42377.0</v>
      </c>
    </row>
    <row r="1855">
      <c r="A1855" s="135">
        <v>1853.0</v>
      </c>
      <c r="B1855" s="135" t="s">
        <v>14274</v>
      </c>
      <c r="C1855" s="135" t="s">
        <v>4362</v>
      </c>
      <c r="E1855" s="135">
        <v>10.0</v>
      </c>
      <c r="K1855" s="135">
        <v>10.0</v>
      </c>
      <c r="M1855" s="143">
        <v>44873.0</v>
      </c>
    </row>
    <row r="1856">
      <c r="A1856" s="135">
        <v>1854.0</v>
      </c>
      <c r="B1856" s="135" t="s">
        <v>14277</v>
      </c>
      <c r="C1856" s="135" t="s">
        <v>4362</v>
      </c>
      <c r="E1856" s="135">
        <v>10.0</v>
      </c>
      <c r="K1856" s="135">
        <v>30.0</v>
      </c>
      <c r="M1856" s="143">
        <v>42255.0</v>
      </c>
    </row>
    <row r="1857">
      <c r="A1857" s="135">
        <v>1855.0</v>
      </c>
      <c r="B1857" s="135" t="s">
        <v>14281</v>
      </c>
      <c r="C1857" s="135" t="s">
        <v>4362</v>
      </c>
      <c r="E1857" s="135">
        <v>10.0</v>
      </c>
      <c r="K1857" s="135">
        <v>50.0</v>
      </c>
      <c r="M1857" s="143">
        <v>43854.0</v>
      </c>
    </row>
    <row r="1858">
      <c r="A1858" s="135">
        <v>1856.0</v>
      </c>
      <c r="B1858" s="135" t="s">
        <v>14217</v>
      </c>
      <c r="C1858" s="135" t="s">
        <v>4362</v>
      </c>
      <c r="E1858" s="135">
        <v>10.0</v>
      </c>
      <c r="K1858" s="135">
        <v>100.0</v>
      </c>
      <c r="M1858" s="143">
        <v>43846.0</v>
      </c>
    </row>
    <row r="1859">
      <c r="A1859" s="135">
        <v>1857.0</v>
      </c>
      <c r="B1859" s="135" t="s">
        <v>14287</v>
      </c>
      <c r="C1859" s="135" t="s">
        <v>4362</v>
      </c>
      <c r="E1859" s="135">
        <v>10.0</v>
      </c>
      <c r="K1859" s="135">
        <v>400.0</v>
      </c>
      <c r="M1859" s="143">
        <v>43866.0</v>
      </c>
    </row>
    <row r="1860">
      <c r="A1860" s="135">
        <v>1858.0</v>
      </c>
      <c r="B1860" s="135" t="s">
        <v>14290</v>
      </c>
      <c r="C1860" s="135" t="s">
        <v>4362</v>
      </c>
      <c r="E1860" s="135">
        <v>10.0</v>
      </c>
      <c r="K1860" s="135">
        <v>10.0</v>
      </c>
      <c r="M1860" s="143">
        <v>42918.0</v>
      </c>
    </row>
    <row r="1861">
      <c r="A1861" s="135">
        <v>1859.0</v>
      </c>
      <c r="B1861" s="135" t="s">
        <v>14294</v>
      </c>
      <c r="C1861" s="135" t="s">
        <v>4362</v>
      </c>
      <c r="E1861" s="135">
        <v>10.0</v>
      </c>
      <c r="K1861" s="135">
        <v>20.0</v>
      </c>
      <c r="M1861" s="143">
        <v>42273.0</v>
      </c>
    </row>
    <row r="1862">
      <c r="A1862" s="135">
        <v>1860.0</v>
      </c>
      <c r="B1862" s="135" t="s">
        <v>14296</v>
      </c>
      <c r="C1862" s="135" t="s">
        <v>4362</v>
      </c>
      <c r="E1862" s="135">
        <v>10.0</v>
      </c>
      <c r="K1862" s="135">
        <v>10.0</v>
      </c>
      <c r="M1862" s="143">
        <v>44832.0</v>
      </c>
    </row>
    <row r="1863">
      <c r="A1863" s="135">
        <v>1861.0</v>
      </c>
      <c r="B1863" s="135" t="s">
        <v>14301</v>
      </c>
      <c r="C1863" s="135" t="s">
        <v>4362</v>
      </c>
      <c r="E1863" s="135">
        <v>10.0</v>
      </c>
      <c r="K1863" s="135">
        <v>10.0</v>
      </c>
      <c r="M1863" s="143">
        <v>43102.0</v>
      </c>
    </row>
    <row r="1864">
      <c r="A1864" s="135">
        <v>1862.0</v>
      </c>
      <c r="B1864" s="135" t="s">
        <v>14304</v>
      </c>
      <c r="C1864" s="135" t="s">
        <v>4362</v>
      </c>
      <c r="E1864" s="135">
        <v>10.0</v>
      </c>
      <c r="K1864" s="135">
        <v>10.0</v>
      </c>
      <c r="M1864" s="143">
        <v>45021.0</v>
      </c>
    </row>
    <row r="1865">
      <c r="A1865" s="135">
        <v>1863.0</v>
      </c>
      <c r="B1865" s="135" t="s">
        <v>14310</v>
      </c>
      <c r="C1865" s="135" t="s">
        <v>4362</v>
      </c>
      <c r="E1865" s="135">
        <v>10.0</v>
      </c>
      <c r="K1865" s="135">
        <v>20.0</v>
      </c>
      <c r="M1865" s="143">
        <v>43168.0</v>
      </c>
    </row>
    <row r="1866">
      <c r="A1866" s="135">
        <v>1864.0</v>
      </c>
      <c r="B1866" s="135" t="s">
        <v>14315</v>
      </c>
      <c r="C1866" s="135" t="s">
        <v>4362</v>
      </c>
      <c r="E1866" s="135">
        <v>10.0</v>
      </c>
      <c r="K1866" s="135">
        <v>10.0</v>
      </c>
      <c r="M1866" s="143">
        <v>43869.0</v>
      </c>
    </row>
    <row r="1867">
      <c r="A1867" s="135">
        <v>1865.0</v>
      </c>
      <c r="B1867" s="135" t="s">
        <v>14319</v>
      </c>
      <c r="C1867" s="135" t="s">
        <v>4362</v>
      </c>
      <c r="E1867" s="135">
        <v>10.0</v>
      </c>
      <c r="K1867" s="135">
        <v>10.0</v>
      </c>
      <c r="M1867" s="143">
        <v>43693.0</v>
      </c>
    </row>
    <row r="1868">
      <c r="A1868" s="135">
        <v>1866.0</v>
      </c>
      <c r="B1868" s="135" t="s">
        <v>14323</v>
      </c>
      <c r="C1868" s="135" t="s">
        <v>4362</v>
      </c>
      <c r="E1868" s="135">
        <v>10.0</v>
      </c>
      <c r="K1868" s="135">
        <v>10.0</v>
      </c>
      <c r="M1868" s="143">
        <v>44821.0</v>
      </c>
    </row>
    <row r="1869">
      <c r="A1869" s="135">
        <v>1867.0</v>
      </c>
      <c r="B1869" s="135" t="s">
        <v>14326</v>
      </c>
      <c r="C1869" s="135" t="s">
        <v>4362</v>
      </c>
      <c r="E1869" s="135">
        <v>10.0</v>
      </c>
      <c r="K1869" s="135">
        <v>10.0</v>
      </c>
      <c r="M1869" s="143">
        <v>42256.0</v>
      </c>
    </row>
    <row r="1870">
      <c r="A1870" s="135">
        <v>1868.0</v>
      </c>
      <c r="B1870" s="135" t="s">
        <v>14329</v>
      </c>
      <c r="C1870" s="135" t="s">
        <v>4362</v>
      </c>
      <c r="E1870" s="135">
        <v>10.0</v>
      </c>
      <c r="K1870" s="135">
        <v>20.0</v>
      </c>
      <c r="M1870" s="143">
        <v>42971.0</v>
      </c>
    </row>
    <row r="1871">
      <c r="A1871" s="135">
        <v>1869.0</v>
      </c>
      <c r="B1871" s="135" t="s">
        <v>14335</v>
      </c>
      <c r="C1871" s="135" t="s">
        <v>4362</v>
      </c>
      <c r="E1871" s="135">
        <v>10.0</v>
      </c>
      <c r="K1871" s="135">
        <v>10.0</v>
      </c>
      <c r="M1871" s="143">
        <v>44857.0</v>
      </c>
    </row>
    <row r="1872">
      <c r="A1872" s="135">
        <v>1870.0</v>
      </c>
      <c r="B1872" s="135" t="s">
        <v>14338</v>
      </c>
      <c r="C1872" s="135" t="s">
        <v>4362</v>
      </c>
      <c r="D1872" s="135">
        <v>0.0</v>
      </c>
      <c r="E1872" s="135">
        <v>10.0</v>
      </c>
      <c r="H1872" s="135" t="s">
        <v>14338</v>
      </c>
      <c r="I1872" s="142">
        <v>45399.5990625</v>
      </c>
      <c r="J1872" s="135" t="s">
        <v>4387</v>
      </c>
      <c r="K1872" s="135">
        <v>20.0</v>
      </c>
      <c r="L1872" s="135">
        <v>0.0</v>
      </c>
      <c r="M1872" s="143">
        <v>42397.0</v>
      </c>
    </row>
    <row r="1873">
      <c r="A1873" s="135">
        <v>1871.0</v>
      </c>
      <c r="B1873" s="135" t="s">
        <v>14344</v>
      </c>
      <c r="C1873" s="135" t="s">
        <v>4362</v>
      </c>
      <c r="D1873" s="135">
        <v>0.0</v>
      </c>
      <c r="E1873" s="135">
        <v>10.0</v>
      </c>
      <c r="H1873" s="135" t="s">
        <v>5909</v>
      </c>
      <c r="I1873" s="142">
        <v>45414.75969907407</v>
      </c>
      <c r="J1873" s="135" t="s">
        <v>4401</v>
      </c>
      <c r="K1873" s="135">
        <v>40.0</v>
      </c>
      <c r="L1873" s="135">
        <v>20.0</v>
      </c>
      <c r="M1873" s="143">
        <v>43846.0</v>
      </c>
    </row>
    <row r="1874">
      <c r="A1874" s="135">
        <v>1872.0</v>
      </c>
      <c r="B1874" s="135" t="s">
        <v>14349</v>
      </c>
      <c r="C1874" s="135" t="s">
        <v>4362</v>
      </c>
      <c r="E1874" s="135">
        <v>10.0</v>
      </c>
      <c r="K1874" s="135">
        <v>30.0</v>
      </c>
      <c r="M1874" s="143">
        <v>43212.0</v>
      </c>
    </row>
    <row r="1875">
      <c r="A1875" s="135">
        <v>1873.0</v>
      </c>
      <c r="B1875" s="135" t="s">
        <v>14355</v>
      </c>
      <c r="C1875" s="135" t="s">
        <v>4362</v>
      </c>
      <c r="E1875" s="135">
        <v>10.0</v>
      </c>
      <c r="K1875" s="135">
        <v>10.0</v>
      </c>
      <c r="M1875" s="143">
        <v>43926.0</v>
      </c>
    </row>
    <row r="1876">
      <c r="A1876" s="135">
        <v>1874.0</v>
      </c>
      <c r="B1876" s="135" t="s">
        <v>14358</v>
      </c>
      <c r="C1876" s="135" t="s">
        <v>4362</v>
      </c>
      <c r="E1876" s="135">
        <v>10.0</v>
      </c>
      <c r="K1876" s="135">
        <v>10.0</v>
      </c>
      <c r="M1876" s="143">
        <v>44140.0</v>
      </c>
    </row>
    <row r="1877">
      <c r="A1877" s="135">
        <v>1875.0</v>
      </c>
      <c r="B1877" s="135" t="s">
        <v>14364</v>
      </c>
      <c r="C1877" s="135" t="s">
        <v>4362</v>
      </c>
      <c r="E1877" s="135">
        <v>10.0</v>
      </c>
      <c r="F1877" s="135">
        <v>0.0</v>
      </c>
      <c r="K1877" s="135">
        <v>10.0</v>
      </c>
    </row>
    <row r="1878">
      <c r="A1878" s="135">
        <v>1876.0</v>
      </c>
      <c r="B1878" s="135" t="s">
        <v>14368</v>
      </c>
      <c r="C1878" s="135" t="s">
        <v>4362</v>
      </c>
      <c r="E1878" s="135">
        <v>10.0</v>
      </c>
      <c r="G1878" s="135">
        <v>0.18</v>
      </c>
      <c r="K1878" s="135">
        <v>10.0</v>
      </c>
      <c r="M1878" s="143">
        <v>42248.0</v>
      </c>
    </row>
    <row r="1879">
      <c r="A1879" s="135">
        <v>1877.0</v>
      </c>
      <c r="B1879" s="135" t="s">
        <v>14373</v>
      </c>
      <c r="C1879" s="135" t="s">
        <v>4362</v>
      </c>
      <c r="E1879" s="135">
        <v>10.0</v>
      </c>
      <c r="F1879" s="135">
        <v>0.0</v>
      </c>
      <c r="K1879" s="135">
        <v>10.0</v>
      </c>
    </row>
    <row r="1880">
      <c r="A1880" s="135">
        <v>1878.0</v>
      </c>
      <c r="B1880" s="135" t="s">
        <v>14376</v>
      </c>
      <c r="C1880" s="135" t="s">
        <v>4362</v>
      </c>
      <c r="E1880" s="135">
        <v>10.0</v>
      </c>
      <c r="F1880" s="135">
        <v>0.0</v>
      </c>
      <c r="K1880" s="135">
        <v>10.0</v>
      </c>
      <c r="M1880" s="143">
        <v>43435.0</v>
      </c>
    </row>
    <row r="1881">
      <c r="A1881" s="135">
        <v>1879.0</v>
      </c>
      <c r="B1881" s="135" t="s">
        <v>14380</v>
      </c>
      <c r="C1881" s="135" t="s">
        <v>4362</v>
      </c>
      <c r="E1881" s="135">
        <v>10.0</v>
      </c>
      <c r="F1881" s="135">
        <v>0.35</v>
      </c>
      <c r="K1881" s="135">
        <v>10.0</v>
      </c>
    </row>
    <row r="1882">
      <c r="A1882" s="135">
        <v>1880.0</v>
      </c>
      <c r="B1882" s="135" t="s">
        <v>14384</v>
      </c>
      <c r="C1882" s="135" t="s">
        <v>4362</v>
      </c>
      <c r="E1882" s="135">
        <v>10.0</v>
      </c>
      <c r="K1882" s="135">
        <v>20.0</v>
      </c>
      <c r="M1882" s="143">
        <v>42339.0</v>
      </c>
    </row>
    <row r="1883">
      <c r="A1883" s="135">
        <v>1881.0</v>
      </c>
      <c r="B1883" s="135" t="s">
        <v>14389</v>
      </c>
      <c r="C1883" s="135" t="s">
        <v>4362</v>
      </c>
      <c r="E1883" s="135">
        <v>10.0</v>
      </c>
      <c r="K1883" s="135">
        <v>10.0</v>
      </c>
      <c r="M1883" s="143">
        <v>42279.0</v>
      </c>
    </row>
    <row r="1884">
      <c r="A1884" s="135">
        <v>1882.0</v>
      </c>
      <c r="B1884" s="135" t="s">
        <v>14392</v>
      </c>
      <c r="C1884" s="135" t="s">
        <v>4362</v>
      </c>
      <c r="E1884" s="135">
        <v>10.0</v>
      </c>
      <c r="K1884" s="135">
        <v>10.0</v>
      </c>
      <c r="M1884" s="143">
        <v>45211.0</v>
      </c>
    </row>
    <row r="1885">
      <c r="A1885" s="135">
        <v>1883.0</v>
      </c>
      <c r="B1885" s="135" t="s">
        <v>14395</v>
      </c>
      <c r="C1885" s="135" t="s">
        <v>4362</v>
      </c>
      <c r="E1885" s="135">
        <v>10.0</v>
      </c>
      <c r="K1885" s="135">
        <v>10.0</v>
      </c>
      <c r="M1885" s="143">
        <v>42956.0</v>
      </c>
    </row>
    <row r="1886">
      <c r="A1886" s="135">
        <v>1884.0</v>
      </c>
      <c r="B1886" s="135" t="s">
        <v>14398</v>
      </c>
      <c r="C1886" s="135" t="s">
        <v>4362</v>
      </c>
      <c r="E1886" s="135">
        <v>10.0</v>
      </c>
      <c r="K1886" s="135">
        <v>20.0</v>
      </c>
      <c r="M1886" s="143">
        <v>42494.0</v>
      </c>
    </row>
    <row r="1887">
      <c r="A1887" s="135">
        <v>1885.0</v>
      </c>
      <c r="B1887" s="135" t="s">
        <v>14402</v>
      </c>
      <c r="C1887" s="135" t="s">
        <v>4362</v>
      </c>
      <c r="E1887" s="135">
        <v>10.0</v>
      </c>
      <c r="K1887" s="135">
        <v>20.0</v>
      </c>
      <c r="M1887" s="143">
        <v>42598.0</v>
      </c>
    </row>
    <row r="1888">
      <c r="A1888" s="135">
        <v>1886.0</v>
      </c>
      <c r="B1888" s="135" t="s">
        <v>14407</v>
      </c>
      <c r="C1888" s="135" t="s">
        <v>4362</v>
      </c>
      <c r="E1888" s="135">
        <v>10.0</v>
      </c>
      <c r="K1888" s="135">
        <v>30.0</v>
      </c>
      <c r="M1888" s="143">
        <v>43193.0</v>
      </c>
    </row>
    <row r="1889">
      <c r="A1889" s="135">
        <v>1887.0</v>
      </c>
      <c r="B1889" s="135" t="s">
        <v>14410</v>
      </c>
      <c r="C1889" s="135" t="s">
        <v>4362</v>
      </c>
      <c r="E1889" s="135">
        <v>10.0</v>
      </c>
      <c r="K1889" s="135">
        <v>10.0</v>
      </c>
      <c r="M1889" s="143">
        <v>43849.0</v>
      </c>
    </row>
    <row r="1890">
      <c r="A1890" s="135">
        <v>1888.0</v>
      </c>
      <c r="B1890" s="135" t="s">
        <v>14413</v>
      </c>
      <c r="C1890" s="135" t="s">
        <v>4362</v>
      </c>
      <c r="E1890" s="135">
        <v>10.0</v>
      </c>
      <c r="K1890" s="135">
        <v>10.0</v>
      </c>
      <c r="M1890" s="143">
        <v>42357.0</v>
      </c>
    </row>
    <row r="1891">
      <c r="A1891" s="135">
        <v>1889.0</v>
      </c>
      <c r="B1891" s="135" t="s">
        <v>14416</v>
      </c>
      <c r="C1891" s="135" t="s">
        <v>4362</v>
      </c>
      <c r="E1891" s="135">
        <v>10.0</v>
      </c>
      <c r="K1891" s="135">
        <v>10.0</v>
      </c>
      <c r="M1891" s="143">
        <v>43845.0</v>
      </c>
    </row>
    <row r="1892">
      <c r="A1892" s="135">
        <v>1890.0</v>
      </c>
      <c r="B1892" s="135" t="s">
        <v>14419</v>
      </c>
      <c r="C1892" s="135" t="s">
        <v>4362</v>
      </c>
      <c r="E1892" s="135">
        <v>10.0</v>
      </c>
      <c r="K1892" s="135">
        <v>10.0</v>
      </c>
      <c r="M1892" s="143">
        <v>44984.0</v>
      </c>
    </row>
    <row r="1893">
      <c r="A1893" s="135">
        <v>1891.0</v>
      </c>
      <c r="B1893" s="135" t="s">
        <v>14424</v>
      </c>
      <c r="C1893" s="135" t="s">
        <v>4362</v>
      </c>
      <c r="E1893" s="135">
        <v>10.0</v>
      </c>
      <c r="K1893" s="135">
        <v>50.0</v>
      </c>
      <c r="M1893" s="143">
        <v>43847.0</v>
      </c>
    </row>
    <row r="1894">
      <c r="A1894" s="135">
        <v>1892.0</v>
      </c>
      <c r="B1894" s="135" t="s">
        <v>14426</v>
      </c>
      <c r="C1894" s="135" t="s">
        <v>4362</v>
      </c>
      <c r="E1894" s="135">
        <v>10.0</v>
      </c>
      <c r="K1894" s="135">
        <v>20.0</v>
      </c>
      <c r="M1894" s="143">
        <v>45131.0</v>
      </c>
    </row>
    <row r="1895">
      <c r="A1895" s="135">
        <v>1893.0</v>
      </c>
      <c r="B1895" s="135" t="s">
        <v>14430</v>
      </c>
      <c r="C1895" s="135" t="s">
        <v>4362</v>
      </c>
      <c r="E1895" s="135">
        <v>10.0</v>
      </c>
      <c r="K1895" s="135">
        <v>10.0</v>
      </c>
      <c r="M1895" s="143">
        <v>42341.0</v>
      </c>
    </row>
    <row r="1896">
      <c r="A1896" s="135">
        <v>1894.0</v>
      </c>
      <c r="B1896" s="135" t="s">
        <v>14435</v>
      </c>
      <c r="C1896" s="135" t="s">
        <v>4362</v>
      </c>
      <c r="E1896" s="135">
        <v>10.0</v>
      </c>
      <c r="K1896" s="135">
        <v>10.0</v>
      </c>
      <c r="M1896" s="143">
        <v>42332.0</v>
      </c>
    </row>
    <row r="1897">
      <c r="A1897" s="135">
        <v>1895.0</v>
      </c>
      <c r="B1897" s="135" t="s">
        <v>14439</v>
      </c>
      <c r="C1897" s="135" t="s">
        <v>4362</v>
      </c>
      <c r="E1897" s="135">
        <v>10.0</v>
      </c>
      <c r="K1897" s="135">
        <v>10.0</v>
      </c>
      <c r="M1897" s="143">
        <v>42433.0</v>
      </c>
    </row>
    <row r="1898">
      <c r="A1898" s="135">
        <v>1896.0</v>
      </c>
      <c r="B1898" s="135" t="s">
        <v>14442</v>
      </c>
      <c r="C1898" s="135" t="s">
        <v>4362</v>
      </c>
      <c r="E1898" s="135">
        <v>10.0</v>
      </c>
      <c r="K1898" s="135">
        <v>20.0</v>
      </c>
      <c r="M1898" s="143">
        <v>43850.0</v>
      </c>
    </row>
    <row r="1899">
      <c r="A1899" s="135">
        <v>1897.0</v>
      </c>
      <c r="B1899" s="135" t="s">
        <v>14447</v>
      </c>
      <c r="C1899" s="135" t="s">
        <v>4362</v>
      </c>
      <c r="E1899" s="135">
        <v>10.0</v>
      </c>
      <c r="K1899" s="135">
        <v>20.0</v>
      </c>
      <c r="M1899" s="143">
        <v>43034.0</v>
      </c>
    </row>
    <row r="1900">
      <c r="A1900" s="135">
        <v>1898.0</v>
      </c>
      <c r="B1900" s="135" t="s">
        <v>14450</v>
      </c>
      <c r="C1900" s="135" t="s">
        <v>4362</v>
      </c>
      <c r="E1900" s="135">
        <v>10.0</v>
      </c>
      <c r="K1900" s="135">
        <v>10.0</v>
      </c>
      <c r="M1900" s="143">
        <v>42538.0</v>
      </c>
    </row>
    <row r="1901">
      <c r="A1901" s="135">
        <v>1899.0</v>
      </c>
      <c r="B1901" s="135" t="s">
        <v>14455</v>
      </c>
      <c r="C1901" s="135" t="s">
        <v>4362</v>
      </c>
      <c r="E1901" s="135">
        <v>10.0</v>
      </c>
      <c r="K1901" s="135">
        <v>60.0</v>
      </c>
      <c r="M1901" s="143">
        <v>43989.0</v>
      </c>
    </row>
    <row r="1902">
      <c r="A1902" s="135">
        <v>1900.0</v>
      </c>
      <c r="B1902" s="135" t="s">
        <v>14458</v>
      </c>
      <c r="C1902" s="135" t="s">
        <v>4362</v>
      </c>
      <c r="E1902" s="135">
        <v>10.0</v>
      </c>
      <c r="K1902" s="135">
        <v>10.0</v>
      </c>
      <c r="M1902" s="143">
        <v>44842.0</v>
      </c>
    </row>
    <row r="1903">
      <c r="A1903" s="135">
        <v>1901.0</v>
      </c>
      <c r="B1903" s="135" t="s">
        <v>14462</v>
      </c>
      <c r="C1903" s="135" t="s">
        <v>4362</v>
      </c>
      <c r="E1903" s="135">
        <v>10.0</v>
      </c>
      <c r="K1903" s="135">
        <v>10.0</v>
      </c>
      <c r="M1903" s="143">
        <v>43955.0</v>
      </c>
    </row>
    <row r="1904">
      <c r="A1904" s="135">
        <v>1902.0</v>
      </c>
      <c r="B1904" s="135" t="s">
        <v>14467</v>
      </c>
      <c r="C1904" s="135" t="s">
        <v>4362</v>
      </c>
      <c r="E1904" s="135">
        <v>10.0</v>
      </c>
      <c r="K1904" s="135">
        <v>20.0</v>
      </c>
      <c r="M1904" s="143">
        <v>43861.0</v>
      </c>
    </row>
    <row r="1905">
      <c r="A1905" s="135">
        <v>1903.0</v>
      </c>
      <c r="B1905" s="135" t="s">
        <v>14470</v>
      </c>
      <c r="C1905" s="135" t="s">
        <v>4362</v>
      </c>
      <c r="E1905" s="135">
        <v>10.0</v>
      </c>
      <c r="F1905" s="135">
        <v>0.0</v>
      </c>
      <c r="K1905" s="135">
        <v>10.0</v>
      </c>
      <c r="M1905" s="143">
        <v>43405.0</v>
      </c>
    </row>
    <row r="1906">
      <c r="A1906" s="135">
        <v>1904.0</v>
      </c>
      <c r="B1906" s="135" t="s">
        <v>14478</v>
      </c>
      <c r="C1906" s="135" t="s">
        <v>4362</v>
      </c>
      <c r="E1906" s="135">
        <v>10.0</v>
      </c>
      <c r="F1906" s="135">
        <v>0.0</v>
      </c>
      <c r="K1906" s="135">
        <v>10.0</v>
      </c>
      <c r="M1906" s="143">
        <v>43132.0</v>
      </c>
    </row>
    <row r="1907">
      <c r="A1907" s="135">
        <v>1905.0</v>
      </c>
      <c r="B1907" s="135" t="s">
        <v>14483</v>
      </c>
      <c r="C1907" s="135" t="s">
        <v>4362</v>
      </c>
      <c r="E1907" s="135">
        <v>10.0</v>
      </c>
      <c r="K1907" s="135">
        <v>10.0</v>
      </c>
      <c r="M1907" s="143">
        <v>43534.0</v>
      </c>
    </row>
    <row r="1908">
      <c r="A1908" s="135">
        <v>1906.0</v>
      </c>
      <c r="B1908" s="135" t="s">
        <v>14488</v>
      </c>
      <c r="C1908" s="135" t="s">
        <v>4362</v>
      </c>
      <c r="E1908" s="135">
        <v>10.0</v>
      </c>
      <c r="K1908" s="135">
        <v>10.0</v>
      </c>
      <c r="M1908" s="143">
        <v>42294.0</v>
      </c>
    </row>
    <row r="1909">
      <c r="A1909" s="135">
        <v>1907.0</v>
      </c>
      <c r="B1909" s="135" t="s">
        <v>14491</v>
      </c>
      <c r="C1909" s="135" t="s">
        <v>4362</v>
      </c>
      <c r="E1909" s="135">
        <v>10.0</v>
      </c>
      <c r="F1909" s="135">
        <v>0.0</v>
      </c>
      <c r="K1909" s="135">
        <v>10.0</v>
      </c>
    </row>
    <row r="1910">
      <c r="A1910" s="135">
        <v>1908.0</v>
      </c>
      <c r="B1910" s="135" t="s">
        <v>14495</v>
      </c>
      <c r="C1910" s="135" t="s">
        <v>4362</v>
      </c>
      <c r="E1910" s="135">
        <v>10.0</v>
      </c>
      <c r="K1910" s="135">
        <v>20.0</v>
      </c>
      <c r="M1910" s="143">
        <v>43984.0</v>
      </c>
    </row>
    <row r="1911">
      <c r="A1911" s="135">
        <v>1909.0</v>
      </c>
      <c r="B1911" s="135" t="s">
        <v>14497</v>
      </c>
      <c r="C1911" s="135" t="s">
        <v>4362</v>
      </c>
      <c r="E1911" s="135">
        <v>10.0</v>
      </c>
      <c r="K1911" s="135">
        <v>20.0</v>
      </c>
      <c r="M1911" s="143">
        <v>45240.0</v>
      </c>
    </row>
    <row r="1912">
      <c r="A1912" s="135">
        <v>1910.0</v>
      </c>
      <c r="B1912" s="135" t="s">
        <v>14503</v>
      </c>
      <c r="C1912" s="135" t="s">
        <v>4362</v>
      </c>
      <c r="E1912" s="135">
        <v>10.0</v>
      </c>
      <c r="K1912" s="135">
        <v>10.0</v>
      </c>
      <c r="M1912" s="143">
        <v>44843.0</v>
      </c>
    </row>
    <row r="1913">
      <c r="A1913" s="135">
        <v>1911.0</v>
      </c>
      <c r="B1913" s="135" t="s">
        <v>14506</v>
      </c>
      <c r="C1913" s="135" t="s">
        <v>4362</v>
      </c>
      <c r="E1913" s="135">
        <v>10.0</v>
      </c>
      <c r="K1913" s="135">
        <v>20.0</v>
      </c>
      <c r="M1913" s="143">
        <v>42711.0</v>
      </c>
    </row>
    <row r="1914">
      <c r="A1914" s="135">
        <v>1912.0</v>
      </c>
      <c r="B1914" s="135" t="s">
        <v>14512</v>
      </c>
      <c r="C1914" s="135" t="s">
        <v>4362</v>
      </c>
      <c r="E1914" s="135">
        <v>10.0</v>
      </c>
      <c r="F1914" s="135">
        <v>0.0</v>
      </c>
      <c r="K1914" s="135">
        <v>10.0</v>
      </c>
    </row>
    <row r="1915">
      <c r="A1915" s="135">
        <v>1913.0</v>
      </c>
      <c r="B1915" s="135" t="s">
        <v>14516</v>
      </c>
      <c r="C1915" s="135" t="s">
        <v>4362</v>
      </c>
      <c r="E1915" s="135">
        <v>10.0</v>
      </c>
      <c r="K1915" s="135">
        <v>20.0</v>
      </c>
      <c r="M1915" s="143">
        <v>42274.0</v>
      </c>
    </row>
    <row r="1916">
      <c r="A1916" s="135">
        <v>1914.0</v>
      </c>
      <c r="B1916" s="135" t="s">
        <v>14519</v>
      </c>
      <c r="C1916" s="135" t="s">
        <v>4362</v>
      </c>
      <c r="E1916" s="135">
        <v>10.0</v>
      </c>
      <c r="K1916" s="135">
        <v>10.0</v>
      </c>
      <c r="M1916" s="143">
        <v>44509.0</v>
      </c>
    </row>
    <row r="1917">
      <c r="A1917" s="135">
        <v>1915.0</v>
      </c>
      <c r="B1917" s="135" t="s">
        <v>14523</v>
      </c>
      <c r="C1917" s="135" t="s">
        <v>4362</v>
      </c>
      <c r="E1917" s="135">
        <v>10.0</v>
      </c>
      <c r="K1917" s="135">
        <v>50.0</v>
      </c>
      <c r="M1917" s="143">
        <v>43847.0</v>
      </c>
    </row>
    <row r="1918">
      <c r="A1918" s="135">
        <v>1916.0</v>
      </c>
      <c r="B1918" s="135" t="s">
        <v>14529</v>
      </c>
      <c r="C1918" s="135" t="s">
        <v>4362</v>
      </c>
      <c r="E1918" s="135">
        <v>10.0</v>
      </c>
      <c r="K1918" s="135">
        <v>10.0</v>
      </c>
      <c r="M1918" s="143">
        <v>43072.0</v>
      </c>
    </row>
    <row r="1919">
      <c r="A1919" s="135">
        <v>1917.0</v>
      </c>
      <c r="B1919" s="135" t="s">
        <v>14533</v>
      </c>
      <c r="C1919" s="135" t="s">
        <v>4362</v>
      </c>
      <c r="E1919" s="135">
        <v>10.0</v>
      </c>
      <c r="K1919" s="135">
        <v>10.0</v>
      </c>
      <c r="M1919" s="143">
        <v>43113.0</v>
      </c>
    </row>
    <row r="1920">
      <c r="A1920" s="135">
        <v>1918.0</v>
      </c>
      <c r="B1920" s="135" t="s">
        <v>14538</v>
      </c>
      <c r="C1920" s="135" t="s">
        <v>4362</v>
      </c>
      <c r="E1920" s="135">
        <v>10.0</v>
      </c>
      <c r="K1920" s="135">
        <v>20.0</v>
      </c>
      <c r="M1920" s="143">
        <v>43892.0</v>
      </c>
    </row>
    <row r="1921">
      <c r="A1921" s="135">
        <v>1919.0</v>
      </c>
      <c r="B1921" s="135" t="s">
        <v>14541</v>
      </c>
      <c r="C1921" s="135" t="s">
        <v>4362</v>
      </c>
      <c r="E1921" s="135">
        <v>10.0</v>
      </c>
      <c r="K1921" s="135">
        <v>10.0</v>
      </c>
      <c r="M1921" s="143">
        <v>42397.0</v>
      </c>
    </row>
    <row r="1922">
      <c r="A1922" s="135">
        <v>1920.0</v>
      </c>
      <c r="B1922" s="135" t="s">
        <v>14545</v>
      </c>
      <c r="C1922" s="135" t="s">
        <v>4362</v>
      </c>
      <c r="E1922" s="135">
        <v>10.0</v>
      </c>
      <c r="K1922" s="135">
        <v>10.0</v>
      </c>
      <c r="M1922" s="143">
        <v>42915.0</v>
      </c>
    </row>
    <row r="1923">
      <c r="A1923" s="135">
        <v>1921.0</v>
      </c>
      <c r="B1923" s="135" t="s">
        <v>14549</v>
      </c>
      <c r="C1923" s="135" t="s">
        <v>4362</v>
      </c>
      <c r="E1923" s="135">
        <v>10.0</v>
      </c>
      <c r="K1923" s="135">
        <v>10.0</v>
      </c>
      <c r="M1923" s="143">
        <v>44308.0</v>
      </c>
    </row>
    <row r="1924">
      <c r="A1924" s="135">
        <v>1922.0</v>
      </c>
      <c r="B1924" s="135" t="s">
        <v>14552</v>
      </c>
      <c r="C1924" s="135" t="s">
        <v>4362</v>
      </c>
      <c r="E1924" s="135">
        <v>10.0</v>
      </c>
      <c r="K1924" s="135">
        <v>10.0</v>
      </c>
      <c r="M1924" s="143">
        <v>43213.0</v>
      </c>
    </row>
    <row r="1925">
      <c r="A1925" s="135">
        <v>1923.0</v>
      </c>
      <c r="B1925" s="135" t="s">
        <v>14555</v>
      </c>
      <c r="C1925" s="135" t="s">
        <v>4362</v>
      </c>
      <c r="E1925" s="135">
        <v>10.0</v>
      </c>
      <c r="K1925" s="135">
        <v>10.0</v>
      </c>
      <c r="M1925" s="143">
        <v>44177.0</v>
      </c>
    </row>
    <row r="1926">
      <c r="A1926" s="135">
        <v>1924.0</v>
      </c>
      <c r="B1926" s="135" t="s">
        <v>14558</v>
      </c>
      <c r="C1926" s="135" t="s">
        <v>4362</v>
      </c>
      <c r="E1926" s="135">
        <v>10.0</v>
      </c>
      <c r="K1926" s="135">
        <v>30.0</v>
      </c>
      <c r="M1926" s="143">
        <v>44545.0</v>
      </c>
    </row>
    <row r="1927">
      <c r="A1927" s="135">
        <v>1925.0</v>
      </c>
      <c r="B1927" s="135" t="s">
        <v>14560</v>
      </c>
      <c r="C1927" s="135" t="s">
        <v>4362</v>
      </c>
      <c r="E1927" s="135">
        <v>10.0</v>
      </c>
      <c r="K1927" s="135">
        <v>10.0</v>
      </c>
      <c r="M1927" s="143">
        <v>43852.0</v>
      </c>
    </row>
    <row r="1928">
      <c r="A1928" s="135">
        <v>1926.0</v>
      </c>
      <c r="B1928" s="135" t="s">
        <v>14563</v>
      </c>
      <c r="C1928" s="135" t="s">
        <v>4362</v>
      </c>
      <c r="E1928" s="135">
        <v>10.0</v>
      </c>
      <c r="K1928" s="135">
        <v>10.0</v>
      </c>
      <c r="M1928" s="143">
        <v>42613.0</v>
      </c>
    </row>
    <row r="1929">
      <c r="A1929" s="135">
        <v>1927.0</v>
      </c>
      <c r="B1929" s="135" t="s">
        <v>14567</v>
      </c>
      <c r="C1929" s="135" t="s">
        <v>4362</v>
      </c>
      <c r="D1929" s="135">
        <v>2.0</v>
      </c>
      <c r="E1929" s="135">
        <v>10.0</v>
      </c>
      <c r="F1929" s="135">
        <v>0.4</v>
      </c>
      <c r="H1929" s="135" t="s">
        <v>4406</v>
      </c>
      <c r="I1929" s="142">
        <v>45403.151504629626</v>
      </c>
      <c r="J1929" s="135" t="s">
        <v>8405</v>
      </c>
      <c r="K1929" s="135">
        <v>20.0</v>
      </c>
      <c r="L1929" s="135">
        <v>70.0</v>
      </c>
      <c r="M1929" s="143">
        <v>42883.0</v>
      </c>
    </row>
    <row r="1930">
      <c r="A1930" s="135">
        <v>1928.0</v>
      </c>
      <c r="B1930" s="135" t="s">
        <v>14570</v>
      </c>
      <c r="C1930" s="135" t="s">
        <v>4362</v>
      </c>
      <c r="E1930" s="135">
        <v>10.0</v>
      </c>
      <c r="K1930" s="135">
        <v>50.0</v>
      </c>
      <c r="M1930" s="143">
        <v>43900.0</v>
      </c>
    </row>
    <row r="1931">
      <c r="A1931" s="135">
        <v>1929.0</v>
      </c>
      <c r="B1931" s="135" t="s">
        <v>14573</v>
      </c>
      <c r="C1931" s="135" t="s">
        <v>4362</v>
      </c>
      <c r="E1931" s="135">
        <v>10.0</v>
      </c>
      <c r="K1931" s="135">
        <v>30.0</v>
      </c>
      <c r="M1931" s="143">
        <v>43842.0</v>
      </c>
    </row>
    <row r="1932">
      <c r="A1932" s="135">
        <v>1930.0</v>
      </c>
      <c r="B1932" s="135" t="s">
        <v>14575</v>
      </c>
      <c r="C1932" s="135" t="s">
        <v>4362</v>
      </c>
      <c r="E1932" s="135">
        <v>10.0</v>
      </c>
      <c r="K1932" s="135">
        <v>10.0</v>
      </c>
      <c r="M1932" s="143">
        <v>45100.0</v>
      </c>
    </row>
    <row r="1933">
      <c r="A1933" s="135">
        <v>1931.0</v>
      </c>
      <c r="B1933" s="135" t="s">
        <v>14578</v>
      </c>
      <c r="C1933" s="135" t="s">
        <v>4362</v>
      </c>
      <c r="E1933" s="135">
        <v>10.0</v>
      </c>
      <c r="K1933" s="135">
        <v>10.0</v>
      </c>
      <c r="M1933" s="143">
        <v>44974.0</v>
      </c>
    </row>
    <row r="1934">
      <c r="A1934" s="135">
        <v>1932.0</v>
      </c>
      <c r="B1934" s="135" t="s">
        <v>14581</v>
      </c>
      <c r="C1934" s="135" t="s">
        <v>4362</v>
      </c>
      <c r="E1934" s="135">
        <v>10.0</v>
      </c>
      <c r="K1934" s="135">
        <v>10.0</v>
      </c>
      <c r="M1934" s="143">
        <v>43955.0</v>
      </c>
    </row>
    <row r="1935">
      <c r="A1935" s="135">
        <v>1933.0</v>
      </c>
      <c r="B1935" s="135" t="s">
        <v>14584</v>
      </c>
      <c r="C1935" s="135" t="s">
        <v>4362</v>
      </c>
      <c r="E1935" s="135">
        <v>10.0</v>
      </c>
      <c r="K1935" s="135">
        <v>10.0</v>
      </c>
      <c r="M1935" s="143">
        <v>44807.0</v>
      </c>
    </row>
    <row r="1936">
      <c r="A1936" s="135">
        <v>1934.0</v>
      </c>
      <c r="B1936" s="135" t="s">
        <v>14586</v>
      </c>
      <c r="C1936" s="135" t="s">
        <v>4362</v>
      </c>
      <c r="E1936" s="135">
        <v>10.0</v>
      </c>
      <c r="F1936" s="135">
        <v>0.0</v>
      </c>
      <c r="K1936" s="135">
        <v>10.0</v>
      </c>
      <c r="M1936" s="143">
        <v>42614.0</v>
      </c>
    </row>
    <row r="1937">
      <c r="A1937" s="135">
        <v>1935.0</v>
      </c>
      <c r="B1937" s="135" t="s">
        <v>14589</v>
      </c>
      <c r="C1937" s="135" t="s">
        <v>4362</v>
      </c>
      <c r="E1937" s="135">
        <v>10.0</v>
      </c>
      <c r="F1937" s="135">
        <v>0.8</v>
      </c>
      <c r="K1937" s="135">
        <v>10.0</v>
      </c>
      <c r="M1937" s="143">
        <v>44621.0</v>
      </c>
    </row>
    <row r="1938">
      <c r="A1938" s="135">
        <v>1936.0</v>
      </c>
      <c r="B1938" s="135" t="s">
        <v>14591</v>
      </c>
      <c r="C1938" s="135" t="s">
        <v>4362</v>
      </c>
      <c r="E1938" s="135">
        <v>10.0</v>
      </c>
      <c r="K1938" s="135">
        <v>20.0</v>
      </c>
      <c r="M1938" s="143">
        <v>44759.0</v>
      </c>
    </row>
    <row r="1939">
      <c r="A1939" s="135">
        <v>1937.0</v>
      </c>
      <c r="B1939" s="135" t="s">
        <v>14593</v>
      </c>
      <c r="C1939" s="135" t="s">
        <v>4362</v>
      </c>
      <c r="E1939" s="135">
        <v>10.0</v>
      </c>
      <c r="F1939" s="135">
        <v>0.0</v>
      </c>
      <c r="K1939" s="135">
        <v>10.0</v>
      </c>
      <c r="M1939" s="143">
        <v>42309.0</v>
      </c>
    </row>
    <row r="1940">
      <c r="A1940" s="135">
        <v>1938.0</v>
      </c>
      <c r="B1940" s="135" t="s">
        <v>14599</v>
      </c>
      <c r="C1940" s="135" t="s">
        <v>4362</v>
      </c>
      <c r="E1940" s="135">
        <v>10.0</v>
      </c>
      <c r="F1940" s="135">
        <v>0.0</v>
      </c>
      <c r="K1940" s="135">
        <v>10.0</v>
      </c>
    </row>
    <row r="1941">
      <c r="A1941" s="135">
        <v>1939.0</v>
      </c>
      <c r="B1941" s="135" t="s">
        <v>14602</v>
      </c>
      <c r="C1941" s="135" t="s">
        <v>4362</v>
      </c>
      <c r="E1941" s="135">
        <v>10.0</v>
      </c>
      <c r="K1941" s="135">
        <v>20.0</v>
      </c>
      <c r="M1941" s="143">
        <v>42579.0</v>
      </c>
    </row>
    <row r="1942">
      <c r="A1942" s="135">
        <v>1940.0</v>
      </c>
      <c r="B1942" s="135" t="s">
        <v>14605</v>
      </c>
      <c r="C1942" s="135" t="s">
        <v>4362</v>
      </c>
      <c r="E1942" s="135">
        <v>10.0</v>
      </c>
      <c r="K1942" s="135">
        <v>10.0</v>
      </c>
      <c r="M1942" s="143">
        <v>42629.0</v>
      </c>
    </row>
    <row r="1943">
      <c r="A1943" s="135">
        <v>1941.0</v>
      </c>
      <c r="B1943" s="135" t="s">
        <v>14607</v>
      </c>
      <c r="C1943" s="135" t="s">
        <v>4362</v>
      </c>
      <c r="E1943" s="135">
        <v>10.0</v>
      </c>
      <c r="K1943" s="135">
        <v>10.0</v>
      </c>
      <c r="M1943" s="143">
        <v>43251.0</v>
      </c>
    </row>
    <row r="1944">
      <c r="A1944" s="135">
        <v>1942.0</v>
      </c>
      <c r="B1944" s="135" t="s">
        <v>14610</v>
      </c>
      <c r="C1944" s="135" t="s">
        <v>4362</v>
      </c>
      <c r="E1944" s="135">
        <v>10.0</v>
      </c>
      <c r="F1944" s="135">
        <v>0.0</v>
      </c>
      <c r="K1944" s="135">
        <v>10.0</v>
      </c>
    </row>
    <row r="1945">
      <c r="A1945" s="135">
        <v>1943.0</v>
      </c>
      <c r="B1945" s="135" t="s">
        <v>14612</v>
      </c>
      <c r="C1945" s="135" t="s">
        <v>4362</v>
      </c>
      <c r="E1945" s="135">
        <v>10.0</v>
      </c>
      <c r="K1945" s="135">
        <v>10.0</v>
      </c>
      <c r="M1945" s="143">
        <v>42891.0</v>
      </c>
    </row>
    <row r="1946">
      <c r="A1946" s="135">
        <v>1944.0</v>
      </c>
      <c r="B1946" s="135" t="s">
        <v>14616</v>
      </c>
      <c r="C1946" s="135" t="s">
        <v>4362</v>
      </c>
      <c r="E1946" s="135">
        <v>10.0</v>
      </c>
      <c r="F1946" s="135">
        <v>0.0</v>
      </c>
      <c r="K1946" s="135">
        <v>10.0</v>
      </c>
    </row>
    <row r="1947">
      <c r="A1947" s="135">
        <v>1945.0</v>
      </c>
      <c r="B1947" s="135" t="s">
        <v>14618</v>
      </c>
      <c r="C1947" s="135" t="s">
        <v>4362</v>
      </c>
      <c r="E1947" s="135">
        <v>10.0</v>
      </c>
      <c r="K1947" s="135">
        <v>30.0</v>
      </c>
      <c r="M1947" s="143">
        <v>42589.0</v>
      </c>
    </row>
    <row r="1948">
      <c r="A1948" s="135">
        <v>1946.0</v>
      </c>
      <c r="B1948" s="135" t="s">
        <v>14621</v>
      </c>
      <c r="C1948" s="135" t="s">
        <v>4362</v>
      </c>
      <c r="E1948" s="135">
        <v>10.0</v>
      </c>
      <c r="F1948" s="135">
        <v>0.0</v>
      </c>
      <c r="K1948" s="135">
        <v>10.0</v>
      </c>
      <c r="M1948" s="143">
        <v>42491.0</v>
      </c>
    </row>
    <row r="1949">
      <c r="A1949" s="135">
        <v>1947.0</v>
      </c>
      <c r="B1949" s="135" t="s">
        <v>14623</v>
      </c>
      <c r="C1949" s="135" t="s">
        <v>4362</v>
      </c>
      <c r="E1949" s="135">
        <v>10.0</v>
      </c>
      <c r="K1949" s="135">
        <v>10.0</v>
      </c>
      <c r="M1949" s="143">
        <v>42307.0</v>
      </c>
    </row>
    <row r="1950">
      <c r="A1950" s="135">
        <v>1948.0</v>
      </c>
      <c r="B1950" s="135" t="s">
        <v>14626</v>
      </c>
      <c r="C1950" s="135" t="s">
        <v>4362</v>
      </c>
      <c r="E1950" s="135">
        <v>10.0</v>
      </c>
      <c r="K1950" s="135">
        <v>10.0</v>
      </c>
      <c r="M1950" s="143">
        <v>42442.0</v>
      </c>
    </row>
    <row r="1951">
      <c r="A1951" s="135">
        <v>1949.0</v>
      </c>
      <c r="B1951" s="135" t="s">
        <v>14628</v>
      </c>
      <c r="C1951" s="135" t="s">
        <v>4362</v>
      </c>
      <c r="E1951" s="135">
        <v>10.0</v>
      </c>
      <c r="K1951" s="135">
        <v>10.0</v>
      </c>
      <c r="M1951" s="143">
        <v>43829.0</v>
      </c>
    </row>
    <row r="1952">
      <c r="A1952" s="135">
        <v>1950.0</v>
      </c>
      <c r="B1952" s="135" t="s">
        <v>14631</v>
      </c>
      <c r="C1952" s="135" t="s">
        <v>4362</v>
      </c>
      <c r="E1952" s="135">
        <v>10.0</v>
      </c>
      <c r="K1952" s="135">
        <v>20.0</v>
      </c>
      <c r="M1952" s="143">
        <v>42567.0</v>
      </c>
    </row>
    <row r="1953">
      <c r="A1953" s="135">
        <v>1951.0</v>
      </c>
      <c r="B1953" s="135" t="s">
        <v>14633</v>
      </c>
      <c r="C1953" s="135" t="s">
        <v>4362</v>
      </c>
      <c r="E1953" s="135">
        <v>10.0</v>
      </c>
      <c r="K1953" s="135">
        <v>20.0</v>
      </c>
      <c r="M1953" s="143">
        <v>43925.0</v>
      </c>
    </row>
    <row r="1954">
      <c r="A1954" s="135">
        <v>1952.0</v>
      </c>
      <c r="B1954" s="135" t="s">
        <v>14635</v>
      </c>
      <c r="C1954" s="135" t="s">
        <v>4362</v>
      </c>
      <c r="E1954" s="135">
        <v>10.0</v>
      </c>
      <c r="K1954" s="135">
        <v>10.0</v>
      </c>
      <c r="M1954" s="143">
        <v>44971.0</v>
      </c>
    </row>
    <row r="1955">
      <c r="A1955" s="135">
        <v>1953.0</v>
      </c>
      <c r="B1955" s="135" t="s">
        <v>14639</v>
      </c>
      <c r="C1955" s="135" t="s">
        <v>4362</v>
      </c>
      <c r="E1955" s="135">
        <v>10.0</v>
      </c>
      <c r="K1955" s="135">
        <v>30.0</v>
      </c>
      <c r="M1955" s="143">
        <v>42481.0</v>
      </c>
    </row>
    <row r="1956">
      <c r="A1956" s="135">
        <v>1954.0</v>
      </c>
      <c r="B1956" s="135" t="s">
        <v>14641</v>
      </c>
      <c r="C1956" s="135" t="s">
        <v>4362</v>
      </c>
      <c r="E1956" s="135">
        <v>10.0</v>
      </c>
      <c r="K1956" s="135">
        <v>10.0</v>
      </c>
      <c r="M1956" s="143">
        <v>42622.0</v>
      </c>
    </row>
    <row r="1957">
      <c r="A1957" s="135">
        <v>1955.0</v>
      </c>
      <c r="B1957" s="135" t="s">
        <v>14643</v>
      </c>
      <c r="C1957" s="135" t="s">
        <v>4362</v>
      </c>
      <c r="E1957" s="135">
        <v>10.0</v>
      </c>
      <c r="H1957" s="135" t="s">
        <v>14645</v>
      </c>
      <c r="K1957" s="135">
        <v>10.0</v>
      </c>
      <c r="M1957" s="143">
        <v>42640.0</v>
      </c>
    </row>
    <row r="1958">
      <c r="A1958" s="135">
        <v>1956.0</v>
      </c>
      <c r="B1958" s="135" t="s">
        <v>14646</v>
      </c>
      <c r="C1958" s="135" t="s">
        <v>4362</v>
      </c>
      <c r="E1958" s="135">
        <v>10.0</v>
      </c>
      <c r="K1958" s="135">
        <v>10.0</v>
      </c>
      <c r="M1958" s="143">
        <v>43594.0</v>
      </c>
    </row>
    <row r="1959">
      <c r="A1959" s="135">
        <v>1957.0</v>
      </c>
      <c r="B1959" s="135" t="s">
        <v>14648</v>
      </c>
      <c r="C1959" s="135" t="s">
        <v>4362</v>
      </c>
      <c r="E1959" s="135">
        <v>10.0</v>
      </c>
      <c r="K1959" s="135">
        <v>10.0</v>
      </c>
      <c r="M1959" s="143">
        <v>43874.0</v>
      </c>
    </row>
    <row r="1960">
      <c r="A1960" s="135">
        <v>1958.0</v>
      </c>
      <c r="B1960" s="135" t="s">
        <v>14651</v>
      </c>
      <c r="C1960" s="135" t="s">
        <v>4362</v>
      </c>
      <c r="E1960" s="135">
        <v>10.0</v>
      </c>
      <c r="K1960" s="135">
        <v>60.0</v>
      </c>
      <c r="M1960" s="143">
        <v>42270.0</v>
      </c>
    </row>
    <row r="1961">
      <c r="A1961" s="135">
        <v>1959.0</v>
      </c>
      <c r="B1961" s="135" t="s">
        <v>14655</v>
      </c>
      <c r="C1961" s="135" t="s">
        <v>4362</v>
      </c>
      <c r="E1961" s="135">
        <v>10.0</v>
      </c>
      <c r="F1961" s="135">
        <v>0.25</v>
      </c>
      <c r="K1961" s="135">
        <v>30.0</v>
      </c>
      <c r="M1961" s="143">
        <v>42463.0</v>
      </c>
    </row>
    <row r="1962">
      <c r="A1962" s="135">
        <v>1960.0</v>
      </c>
      <c r="B1962" s="135" t="s">
        <v>14657</v>
      </c>
      <c r="C1962" s="135" t="s">
        <v>4362</v>
      </c>
      <c r="E1962" s="135">
        <v>10.0</v>
      </c>
      <c r="K1962" s="135">
        <v>20.0</v>
      </c>
      <c r="M1962" s="143">
        <v>43890.0</v>
      </c>
    </row>
    <row r="1963">
      <c r="A1963" s="135">
        <v>1961.0</v>
      </c>
      <c r="B1963" s="135" t="s">
        <v>14662</v>
      </c>
      <c r="C1963" s="135" t="s">
        <v>4362</v>
      </c>
      <c r="E1963" s="135">
        <v>10.0</v>
      </c>
      <c r="K1963" s="135">
        <v>10.0</v>
      </c>
      <c r="M1963" s="143">
        <v>44766.0</v>
      </c>
    </row>
    <row r="1964">
      <c r="A1964" s="135">
        <v>1962.0</v>
      </c>
      <c r="B1964" s="135" t="s">
        <v>14665</v>
      </c>
      <c r="C1964" s="135" t="s">
        <v>4362</v>
      </c>
      <c r="E1964" s="135">
        <v>10.0</v>
      </c>
      <c r="F1964" s="135">
        <v>0.0</v>
      </c>
      <c r="K1964" s="135">
        <v>10.0</v>
      </c>
      <c r="M1964" s="143">
        <v>43497.0</v>
      </c>
    </row>
    <row r="1965">
      <c r="A1965" s="135">
        <v>1963.0</v>
      </c>
      <c r="B1965" s="135" t="s">
        <v>14668</v>
      </c>
      <c r="C1965" s="135" t="s">
        <v>4362</v>
      </c>
      <c r="E1965" s="135">
        <v>10.0</v>
      </c>
      <c r="K1965" s="135">
        <v>10.0</v>
      </c>
      <c r="M1965" s="143">
        <v>42556.0</v>
      </c>
    </row>
    <row r="1966">
      <c r="A1966" s="135">
        <v>1964.0</v>
      </c>
      <c r="B1966" s="135" t="s">
        <v>14671</v>
      </c>
      <c r="C1966" s="135" t="s">
        <v>4362</v>
      </c>
      <c r="E1966" s="135">
        <v>10.0</v>
      </c>
      <c r="K1966" s="135">
        <v>10.0</v>
      </c>
      <c r="M1966" s="143">
        <v>44822.0</v>
      </c>
    </row>
    <row r="1967">
      <c r="A1967" s="135">
        <v>1965.0</v>
      </c>
      <c r="B1967" s="135" t="s">
        <v>14674</v>
      </c>
      <c r="C1967" s="135" t="s">
        <v>4362</v>
      </c>
      <c r="E1967" s="135">
        <v>10.0</v>
      </c>
      <c r="K1967" s="135">
        <v>40.0</v>
      </c>
      <c r="M1967" s="143">
        <v>42491.0</v>
      </c>
    </row>
    <row r="1968">
      <c r="A1968" s="135">
        <v>1966.0</v>
      </c>
      <c r="B1968" s="135" t="s">
        <v>14676</v>
      </c>
      <c r="C1968" s="135" t="s">
        <v>4362</v>
      </c>
      <c r="E1968" s="135">
        <v>10.0</v>
      </c>
      <c r="F1968" s="135">
        <v>0.0</v>
      </c>
      <c r="K1968" s="135">
        <v>10.0</v>
      </c>
    </row>
    <row r="1969">
      <c r="A1969" s="135">
        <v>1967.0</v>
      </c>
      <c r="B1969" s="135" t="s">
        <v>14680</v>
      </c>
      <c r="C1969" s="135" t="s">
        <v>4362</v>
      </c>
      <c r="E1969" s="135">
        <v>10.0</v>
      </c>
      <c r="K1969" s="135">
        <v>30.0</v>
      </c>
      <c r="M1969" s="143">
        <v>42287.0</v>
      </c>
    </row>
    <row r="1970">
      <c r="A1970" s="135">
        <v>1968.0</v>
      </c>
      <c r="B1970" s="135" t="s">
        <v>14682</v>
      </c>
      <c r="C1970" s="135" t="s">
        <v>4362</v>
      </c>
      <c r="E1970" s="135">
        <v>10.0</v>
      </c>
      <c r="K1970" s="135">
        <v>10.0</v>
      </c>
      <c r="M1970" s="143">
        <v>42272.0</v>
      </c>
    </row>
    <row r="1971">
      <c r="A1971" s="135">
        <v>1969.0</v>
      </c>
      <c r="B1971" s="135" t="s">
        <v>14684</v>
      </c>
      <c r="C1971" s="135" t="s">
        <v>4362</v>
      </c>
      <c r="E1971" s="135">
        <v>10.0</v>
      </c>
      <c r="K1971" s="135">
        <v>10.0</v>
      </c>
      <c r="M1971" s="143">
        <v>44313.0</v>
      </c>
    </row>
    <row r="1972">
      <c r="A1972" s="135">
        <v>1970.0</v>
      </c>
      <c r="B1972" s="135" t="s">
        <v>14686</v>
      </c>
      <c r="C1972" s="135" t="s">
        <v>4362</v>
      </c>
      <c r="E1972" s="135">
        <v>10.0</v>
      </c>
      <c r="K1972" s="135">
        <v>10.0</v>
      </c>
      <c r="M1972" s="143">
        <v>44154.0</v>
      </c>
    </row>
    <row r="1973">
      <c r="A1973" s="135">
        <v>1971.0</v>
      </c>
      <c r="B1973" s="135" t="s">
        <v>14688</v>
      </c>
      <c r="C1973" s="135" t="s">
        <v>4362</v>
      </c>
      <c r="E1973" s="135">
        <v>10.0</v>
      </c>
      <c r="K1973" s="135">
        <v>10.0</v>
      </c>
      <c r="M1973" s="143">
        <v>43391.0</v>
      </c>
    </row>
    <row r="1974">
      <c r="A1974" s="135">
        <v>1972.0</v>
      </c>
      <c r="B1974" s="135" t="s">
        <v>14691</v>
      </c>
      <c r="C1974" s="135" t="s">
        <v>4362</v>
      </c>
      <c r="E1974" s="135">
        <v>10.0</v>
      </c>
      <c r="K1974" s="135">
        <v>20.0</v>
      </c>
      <c r="M1974" s="143">
        <v>42702.0</v>
      </c>
    </row>
    <row r="1975">
      <c r="A1975" s="135">
        <v>1973.0</v>
      </c>
      <c r="B1975" s="135" t="s">
        <v>14693</v>
      </c>
      <c r="C1975" s="135" t="s">
        <v>4362</v>
      </c>
      <c r="E1975" s="135">
        <v>10.0</v>
      </c>
      <c r="K1975" s="135">
        <v>10.0</v>
      </c>
      <c r="M1975" s="143">
        <v>44989.0</v>
      </c>
    </row>
    <row r="1976">
      <c r="A1976" s="135">
        <v>1974.0</v>
      </c>
      <c r="B1976" s="135" t="s">
        <v>14696</v>
      </c>
      <c r="C1976" s="135" t="s">
        <v>4362</v>
      </c>
      <c r="E1976" s="135">
        <v>10.0</v>
      </c>
      <c r="K1976" s="135">
        <v>10.0</v>
      </c>
      <c r="M1976" s="143">
        <v>43841.0</v>
      </c>
    </row>
    <row r="1977">
      <c r="A1977" s="135">
        <v>1975.0</v>
      </c>
      <c r="B1977" s="135" t="s">
        <v>14698</v>
      </c>
      <c r="C1977" s="135" t="s">
        <v>4362</v>
      </c>
      <c r="E1977" s="135">
        <v>10.0</v>
      </c>
      <c r="K1977" s="135">
        <v>20.0</v>
      </c>
      <c r="M1977" s="143">
        <v>42812.0</v>
      </c>
    </row>
    <row r="1978">
      <c r="A1978" s="135">
        <v>1976.0</v>
      </c>
      <c r="B1978" s="135" t="s">
        <v>14699</v>
      </c>
      <c r="C1978" s="135" t="s">
        <v>4362</v>
      </c>
      <c r="D1978" s="135">
        <v>0.0</v>
      </c>
      <c r="E1978" s="135">
        <v>10.0</v>
      </c>
      <c r="K1978" s="135">
        <v>10.0</v>
      </c>
      <c r="M1978" s="143">
        <v>42507.0</v>
      </c>
    </row>
    <row r="1979">
      <c r="A1979" s="135">
        <v>1977.0</v>
      </c>
      <c r="B1979" s="135" t="s">
        <v>14701</v>
      </c>
      <c r="C1979" s="135" t="s">
        <v>4362</v>
      </c>
      <c r="E1979" s="135">
        <v>10.0</v>
      </c>
      <c r="K1979" s="135">
        <v>20.0</v>
      </c>
      <c r="M1979" s="143">
        <v>42262.0</v>
      </c>
    </row>
    <row r="1980">
      <c r="A1980" s="135">
        <v>1978.0</v>
      </c>
      <c r="B1980" s="135" t="s">
        <v>14702</v>
      </c>
      <c r="C1980" s="135" t="s">
        <v>4362</v>
      </c>
      <c r="E1980" s="135">
        <v>10.0</v>
      </c>
      <c r="K1980" s="135">
        <v>10.0</v>
      </c>
      <c r="M1980" s="143">
        <v>42459.0</v>
      </c>
    </row>
    <row r="1981">
      <c r="A1981" s="135">
        <v>1979.0</v>
      </c>
      <c r="B1981" s="135" t="s">
        <v>14703</v>
      </c>
      <c r="C1981" s="135" t="s">
        <v>4362</v>
      </c>
      <c r="E1981" s="135">
        <v>10.0</v>
      </c>
      <c r="K1981" s="135">
        <v>10.0</v>
      </c>
      <c r="M1981" s="143">
        <v>42299.0</v>
      </c>
    </row>
    <row r="1982">
      <c r="A1982" s="135">
        <v>1980.0</v>
      </c>
      <c r="B1982" s="135" t="s">
        <v>14705</v>
      </c>
      <c r="C1982" s="135" t="s">
        <v>4362</v>
      </c>
      <c r="E1982" s="135">
        <v>10.0</v>
      </c>
      <c r="K1982" s="135">
        <v>20.0</v>
      </c>
      <c r="M1982" s="143">
        <v>43937.0</v>
      </c>
    </row>
    <row r="1983">
      <c r="A1983" s="135">
        <v>1981.0</v>
      </c>
      <c r="B1983" s="135" t="s">
        <v>14707</v>
      </c>
      <c r="C1983" s="135" t="s">
        <v>4362</v>
      </c>
      <c r="E1983" s="135">
        <v>10.0</v>
      </c>
      <c r="K1983" s="135">
        <v>10.0</v>
      </c>
      <c r="M1983" s="143">
        <v>43896.0</v>
      </c>
    </row>
    <row r="1984">
      <c r="A1984" s="135">
        <v>1982.0</v>
      </c>
      <c r="B1984" s="135" t="s">
        <v>14710</v>
      </c>
      <c r="C1984" s="135" t="s">
        <v>4362</v>
      </c>
      <c r="D1984" s="135">
        <v>0.0</v>
      </c>
      <c r="E1984" s="135">
        <v>10.0</v>
      </c>
      <c r="H1984" s="135" t="s">
        <v>7524</v>
      </c>
      <c r="I1984" s="142">
        <v>45417.74259259259</v>
      </c>
      <c r="J1984" s="135" t="s">
        <v>4395</v>
      </c>
      <c r="K1984" s="135">
        <v>20.0</v>
      </c>
      <c r="L1984" s="135">
        <v>40.0</v>
      </c>
      <c r="M1984" s="143">
        <v>42359.0</v>
      </c>
    </row>
    <row r="1985">
      <c r="A1985" s="135">
        <v>1983.0</v>
      </c>
      <c r="B1985" s="135" t="s">
        <v>14713</v>
      </c>
      <c r="C1985" s="135" t="s">
        <v>4362</v>
      </c>
      <c r="E1985" s="135">
        <v>10.0</v>
      </c>
      <c r="K1985" s="135">
        <v>20.0</v>
      </c>
      <c r="M1985" s="143">
        <v>44967.0</v>
      </c>
    </row>
    <row r="1986">
      <c r="A1986" s="135">
        <v>1984.0</v>
      </c>
      <c r="B1986" s="135" t="s">
        <v>14716</v>
      </c>
      <c r="C1986" s="135" t="s">
        <v>4362</v>
      </c>
      <c r="E1986" s="135">
        <v>10.0</v>
      </c>
      <c r="K1986" s="135">
        <v>70.0</v>
      </c>
      <c r="M1986" s="143">
        <v>44098.0</v>
      </c>
    </row>
    <row r="1987">
      <c r="A1987" s="135">
        <v>1985.0</v>
      </c>
      <c r="B1987" s="135" t="s">
        <v>14719</v>
      </c>
      <c r="C1987" s="135" t="s">
        <v>4362</v>
      </c>
      <c r="E1987" s="135">
        <v>10.0</v>
      </c>
      <c r="F1987" s="135">
        <v>0.35</v>
      </c>
      <c r="K1987" s="135">
        <v>10.0</v>
      </c>
    </row>
    <row r="1988">
      <c r="A1988" s="135">
        <v>1986.0</v>
      </c>
      <c r="B1988" s="135" t="s">
        <v>14722</v>
      </c>
      <c r="C1988" s="135" t="s">
        <v>4362</v>
      </c>
      <c r="E1988" s="135">
        <v>10.0</v>
      </c>
      <c r="F1988" s="135">
        <v>0.0</v>
      </c>
      <c r="K1988" s="135">
        <v>10.0</v>
      </c>
      <c r="M1988" s="143">
        <v>42887.0</v>
      </c>
    </row>
    <row r="1989">
      <c r="A1989" s="135">
        <v>1987.0</v>
      </c>
      <c r="B1989" s="135" t="s">
        <v>14726</v>
      </c>
      <c r="C1989" s="135" t="s">
        <v>4362</v>
      </c>
      <c r="E1989" s="135">
        <v>10.0</v>
      </c>
      <c r="F1989" s="135">
        <v>0.0</v>
      </c>
      <c r="K1989" s="135">
        <v>10.0</v>
      </c>
    </row>
    <row r="1990">
      <c r="A1990" s="135">
        <v>1988.0</v>
      </c>
      <c r="B1990" s="135" t="s">
        <v>14729</v>
      </c>
      <c r="C1990" s="135" t="s">
        <v>4362</v>
      </c>
      <c r="E1990" s="135">
        <v>10.0</v>
      </c>
      <c r="F1990" s="135">
        <v>0.0</v>
      </c>
      <c r="K1990" s="135">
        <v>20.0</v>
      </c>
    </row>
    <row r="1991">
      <c r="A1991" s="135">
        <v>1989.0</v>
      </c>
      <c r="B1991" s="135" t="s">
        <v>14732</v>
      </c>
      <c r="C1991" s="135" t="s">
        <v>4362</v>
      </c>
      <c r="E1991" s="135">
        <v>10.0</v>
      </c>
      <c r="K1991" s="135">
        <v>10.0</v>
      </c>
      <c r="M1991" s="143">
        <v>42769.0</v>
      </c>
    </row>
    <row r="1992">
      <c r="A1992" s="135">
        <v>1990.0</v>
      </c>
      <c r="B1992" s="135" t="s">
        <v>14736</v>
      </c>
      <c r="C1992" s="135" t="s">
        <v>4362</v>
      </c>
      <c r="E1992" s="135">
        <v>10.0</v>
      </c>
      <c r="K1992" s="135">
        <v>20.0</v>
      </c>
      <c r="M1992" s="143">
        <v>43265.0</v>
      </c>
    </row>
    <row r="1993">
      <c r="A1993" s="135">
        <v>1991.0</v>
      </c>
      <c r="B1993" s="135" t="s">
        <v>14738</v>
      </c>
      <c r="C1993" s="135" t="s">
        <v>4362</v>
      </c>
      <c r="E1993" s="135">
        <v>10.0</v>
      </c>
      <c r="K1993" s="135">
        <v>10.0</v>
      </c>
      <c r="M1993" s="143">
        <v>42571.0</v>
      </c>
    </row>
    <row r="1994">
      <c r="A1994" s="135">
        <v>1992.0</v>
      </c>
      <c r="B1994" s="135" t="s">
        <v>14743</v>
      </c>
      <c r="C1994" s="135" t="s">
        <v>4362</v>
      </c>
      <c r="E1994" s="135">
        <v>10.0</v>
      </c>
      <c r="K1994" s="135">
        <v>10.0</v>
      </c>
      <c r="M1994" s="143">
        <v>44832.0</v>
      </c>
    </row>
    <row r="1995">
      <c r="A1995" s="135">
        <v>1993.0</v>
      </c>
      <c r="B1995" s="135" t="s">
        <v>14746</v>
      </c>
      <c r="C1995" s="135" t="s">
        <v>4362</v>
      </c>
      <c r="E1995" s="135">
        <v>10.0</v>
      </c>
      <c r="K1995" s="135">
        <v>10.0</v>
      </c>
      <c r="M1995" s="143">
        <v>45117.0</v>
      </c>
    </row>
    <row r="1996">
      <c r="A1996" s="135">
        <v>1994.0</v>
      </c>
      <c r="B1996" s="135" t="s">
        <v>14750</v>
      </c>
      <c r="C1996" s="135" t="s">
        <v>4362</v>
      </c>
      <c r="E1996" s="135">
        <v>10.0</v>
      </c>
      <c r="K1996" s="135">
        <v>10.0</v>
      </c>
      <c r="M1996" s="143">
        <v>44981.0</v>
      </c>
    </row>
    <row r="1997">
      <c r="A1997" s="135">
        <v>1995.0</v>
      </c>
      <c r="B1997" s="135" t="s">
        <v>14756</v>
      </c>
      <c r="C1997" s="135" t="s">
        <v>4362</v>
      </c>
      <c r="E1997" s="135">
        <v>10.0</v>
      </c>
      <c r="F1997" s="135">
        <v>0.0</v>
      </c>
      <c r="K1997" s="135">
        <v>10.0</v>
      </c>
    </row>
    <row r="1998">
      <c r="A1998" s="135">
        <v>1996.0</v>
      </c>
      <c r="B1998" s="135" t="s">
        <v>14759</v>
      </c>
      <c r="C1998" s="135" t="s">
        <v>4362</v>
      </c>
      <c r="E1998" s="135">
        <v>10.0</v>
      </c>
      <c r="K1998" s="135">
        <v>150.0</v>
      </c>
      <c r="M1998" s="143">
        <v>43860.0</v>
      </c>
    </row>
    <row r="1999">
      <c r="A1999" s="135">
        <v>1997.0</v>
      </c>
      <c r="B1999" s="135" t="s">
        <v>14762</v>
      </c>
      <c r="C1999" s="135" t="s">
        <v>4362</v>
      </c>
      <c r="E1999" s="135">
        <v>10.0</v>
      </c>
      <c r="K1999" s="135">
        <v>10.0</v>
      </c>
      <c r="M1999" s="143">
        <v>42476.0</v>
      </c>
    </row>
    <row r="2000">
      <c r="A2000" s="135">
        <v>1998.0</v>
      </c>
      <c r="B2000" s="135" t="s">
        <v>14765</v>
      </c>
      <c r="C2000" s="135" t="s">
        <v>4362</v>
      </c>
      <c r="E2000" s="135">
        <v>10.0</v>
      </c>
      <c r="K2000" s="135">
        <v>10.0</v>
      </c>
      <c r="M2000" s="143">
        <v>44787.0</v>
      </c>
    </row>
    <row r="2001">
      <c r="A2001" s="135">
        <v>1999.0</v>
      </c>
      <c r="B2001" s="135" t="s">
        <v>14767</v>
      </c>
      <c r="C2001" s="135" t="s">
        <v>4362</v>
      </c>
      <c r="E2001" s="135">
        <v>10.0</v>
      </c>
      <c r="K2001" s="135">
        <v>10.0</v>
      </c>
      <c r="M2001" s="143">
        <v>42302.0</v>
      </c>
    </row>
    <row r="2002">
      <c r="A2002" s="135">
        <v>2000.0</v>
      </c>
      <c r="B2002" s="135" t="s">
        <v>14770</v>
      </c>
      <c r="C2002" s="135" t="s">
        <v>4362</v>
      </c>
      <c r="E2002" s="135">
        <v>10.0</v>
      </c>
      <c r="K2002" s="135">
        <v>10.0</v>
      </c>
      <c r="M2002" s="143">
        <v>42378.0</v>
      </c>
    </row>
    <row r="2003">
      <c r="A2003" s="135">
        <v>2001.0</v>
      </c>
      <c r="B2003" s="135" t="s">
        <v>14772</v>
      </c>
      <c r="C2003" s="135" t="s">
        <v>4362</v>
      </c>
      <c r="E2003" s="135">
        <v>10.0</v>
      </c>
      <c r="K2003" s="135">
        <v>10.0</v>
      </c>
      <c r="M2003" s="143">
        <v>45014.0</v>
      </c>
    </row>
    <row r="2004">
      <c r="A2004" s="135">
        <v>2002.0</v>
      </c>
      <c r="B2004" s="135" t="s">
        <v>14774</v>
      </c>
      <c r="C2004" s="135" t="s">
        <v>4362</v>
      </c>
      <c r="E2004" s="135">
        <v>10.0</v>
      </c>
      <c r="K2004" s="135">
        <v>10.0</v>
      </c>
      <c r="M2004" s="143">
        <v>43418.0</v>
      </c>
    </row>
    <row r="2005">
      <c r="A2005" s="135">
        <v>2003.0</v>
      </c>
      <c r="B2005" s="135" t="s">
        <v>14777</v>
      </c>
      <c r="C2005" s="135" t="s">
        <v>4362</v>
      </c>
      <c r="E2005" s="135">
        <v>10.0</v>
      </c>
      <c r="K2005" s="135">
        <v>10.0</v>
      </c>
      <c r="M2005" s="143">
        <v>42381.0</v>
      </c>
    </row>
    <row r="2006">
      <c r="A2006" s="135">
        <v>2004.0</v>
      </c>
      <c r="B2006" s="135" t="s">
        <v>14779</v>
      </c>
      <c r="C2006" s="135" t="s">
        <v>4362</v>
      </c>
      <c r="E2006" s="135">
        <v>10.0</v>
      </c>
      <c r="K2006" s="135">
        <v>10.0</v>
      </c>
      <c r="M2006" s="143">
        <v>42768.0</v>
      </c>
    </row>
    <row r="2007">
      <c r="A2007" s="135">
        <v>2005.0</v>
      </c>
      <c r="B2007" s="135" t="s">
        <v>14781</v>
      </c>
      <c r="C2007" s="135" t="s">
        <v>4362</v>
      </c>
      <c r="E2007" s="135">
        <v>10.0</v>
      </c>
      <c r="K2007" s="135">
        <v>10.0</v>
      </c>
      <c r="M2007" s="143">
        <v>42482.0</v>
      </c>
    </row>
    <row r="2008">
      <c r="A2008" s="135">
        <v>2006.0</v>
      </c>
      <c r="B2008" s="135" t="s">
        <v>14784</v>
      </c>
      <c r="C2008" s="135" t="s">
        <v>4362</v>
      </c>
      <c r="E2008" s="135">
        <v>10.0</v>
      </c>
      <c r="K2008" s="135">
        <v>10.0</v>
      </c>
      <c r="M2008" s="143">
        <v>42583.0</v>
      </c>
    </row>
    <row r="2009">
      <c r="A2009" s="135">
        <v>2007.0</v>
      </c>
      <c r="B2009" s="135" t="s">
        <v>14787</v>
      </c>
      <c r="C2009" s="135" t="s">
        <v>4362</v>
      </c>
      <c r="E2009" s="135">
        <v>10.0</v>
      </c>
      <c r="K2009" s="135">
        <v>20.0</v>
      </c>
      <c r="M2009" s="143">
        <v>45007.0</v>
      </c>
    </row>
    <row r="2010">
      <c r="A2010" s="135">
        <v>2008.0</v>
      </c>
      <c r="B2010" s="135" t="s">
        <v>14789</v>
      </c>
      <c r="C2010" s="135" t="s">
        <v>4362</v>
      </c>
      <c r="E2010" s="135">
        <v>10.0</v>
      </c>
      <c r="K2010" s="135">
        <v>10.0</v>
      </c>
      <c r="M2010" s="143">
        <v>43178.0</v>
      </c>
    </row>
    <row r="2011">
      <c r="A2011" s="135">
        <v>2009.0</v>
      </c>
      <c r="B2011" s="135" t="s">
        <v>14791</v>
      </c>
      <c r="C2011" s="135" t="s">
        <v>4362</v>
      </c>
      <c r="D2011" s="135">
        <v>0.0</v>
      </c>
      <c r="E2011" s="135">
        <v>10.0</v>
      </c>
      <c r="H2011" s="135" t="s">
        <v>14793</v>
      </c>
      <c r="I2011" s="142">
        <v>45416.186585648145</v>
      </c>
      <c r="J2011" s="135" t="s">
        <v>14794</v>
      </c>
      <c r="K2011" s="135">
        <v>30.0</v>
      </c>
      <c r="L2011" s="135">
        <v>0.0</v>
      </c>
      <c r="M2011" s="143">
        <v>44980.0</v>
      </c>
    </row>
    <row r="2012">
      <c r="A2012" s="135">
        <v>2010.0</v>
      </c>
      <c r="B2012" s="135" t="s">
        <v>14797</v>
      </c>
      <c r="C2012" s="135" t="s">
        <v>4362</v>
      </c>
      <c r="E2012" s="135">
        <v>10.0</v>
      </c>
      <c r="F2012" s="135">
        <v>2.5</v>
      </c>
      <c r="K2012" s="135">
        <v>10.0</v>
      </c>
      <c r="M2012" s="143">
        <v>42491.0</v>
      </c>
    </row>
    <row r="2013">
      <c r="A2013" s="135">
        <v>2011.0</v>
      </c>
      <c r="B2013" s="135" t="s">
        <v>14799</v>
      </c>
      <c r="C2013" s="135" t="s">
        <v>4362</v>
      </c>
      <c r="E2013" s="135">
        <v>10.0</v>
      </c>
      <c r="K2013" s="135">
        <v>30.0</v>
      </c>
      <c r="M2013" s="143">
        <v>42278.0</v>
      </c>
    </row>
    <row r="2014">
      <c r="A2014" s="135">
        <v>2012.0</v>
      </c>
      <c r="B2014" s="135" t="s">
        <v>14803</v>
      </c>
      <c r="C2014" s="135" t="s">
        <v>4362</v>
      </c>
      <c r="E2014" s="135">
        <v>10.0</v>
      </c>
      <c r="K2014" s="135">
        <v>10.0</v>
      </c>
      <c r="M2014" s="143">
        <v>42752.0</v>
      </c>
    </row>
    <row r="2015">
      <c r="A2015" s="135">
        <v>2013.0</v>
      </c>
      <c r="B2015" s="135" t="s">
        <v>14807</v>
      </c>
      <c r="C2015" s="135" t="s">
        <v>4362</v>
      </c>
      <c r="E2015" s="135">
        <v>10.0</v>
      </c>
      <c r="K2015" s="135">
        <v>10.0</v>
      </c>
      <c r="M2015" s="143">
        <v>44969.0</v>
      </c>
    </row>
    <row r="2016">
      <c r="A2016" s="135">
        <v>2014.0</v>
      </c>
      <c r="B2016" s="135" t="s">
        <v>14809</v>
      </c>
      <c r="C2016" s="135" t="s">
        <v>4362</v>
      </c>
      <c r="E2016" s="135">
        <v>10.0</v>
      </c>
      <c r="K2016" s="135">
        <v>50.0</v>
      </c>
      <c r="M2016" s="143">
        <v>42568.0</v>
      </c>
    </row>
    <row r="2017">
      <c r="A2017" s="135">
        <v>2015.0</v>
      </c>
      <c r="B2017" s="135" t="s">
        <v>14812</v>
      </c>
      <c r="C2017" s="135" t="s">
        <v>4362</v>
      </c>
      <c r="E2017" s="135">
        <v>10.0</v>
      </c>
      <c r="K2017" s="135">
        <v>10.0</v>
      </c>
      <c r="M2017" s="143">
        <v>44774.0</v>
      </c>
    </row>
    <row r="2018">
      <c r="A2018" s="135">
        <v>2016.0</v>
      </c>
      <c r="B2018" s="135" t="s">
        <v>14814</v>
      </c>
      <c r="C2018" s="135" t="s">
        <v>4362</v>
      </c>
      <c r="E2018" s="135">
        <v>10.0</v>
      </c>
      <c r="K2018" s="135">
        <v>10.0</v>
      </c>
      <c r="M2018" s="143">
        <v>45142.0</v>
      </c>
    </row>
    <row r="2019">
      <c r="A2019" s="135">
        <v>2017.0</v>
      </c>
      <c r="B2019" s="135" t="s">
        <v>14816</v>
      </c>
      <c r="C2019" s="135" t="s">
        <v>4362</v>
      </c>
      <c r="E2019" s="135">
        <v>10.0</v>
      </c>
      <c r="K2019" s="135">
        <v>10.0</v>
      </c>
      <c r="M2019" s="143">
        <v>44319.0</v>
      </c>
    </row>
    <row r="2020">
      <c r="A2020" s="135">
        <v>2018.0</v>
      </c>
      <c r="B2020" s="135" t="s">
        <v>14818</v>
      </c>
      <c r="C2020" s="135" t="s">
        <v>4362</v>
      </c>
      <c r="E2020" s="135">
        <v>10.0</v>
      </c>
      <c r="K2020" s="135">
        <v>20.0</v>
      </c>
      <c r="M2020" s="143">
        <v>44147.0</v>
      </c>
    </row>
    <row r="2021">
      <c r="A2021" s="135">
        <v>2019.0</v>
      </c>
      <c r="B2021" s="135" t="s">
        <v>14820</v>
      </c>
      <c r="C2021" s="135" t="s">
        <v>4362</v>
      </c>
      <c r="E2021" s="135">
        <v>10.0</v>
      </c>
      <c r="K2021" s="135">
        <v>10.0</v>
      </c>
      <c r="M2021" s="143">
        <v>44857.0</v>
      </c>
    </row>
    <row r="2022">
      <c r="A2022" s="135">
        <v>2020.0</v>
      </c>
      <c r="B2022" s="135" t="s">
        <v>14823</v>
      </c>
      <c r="C2022" s="135" t="s">
        <v>4362</v>
      </c>
      <c r="E2022" s="135">
        <v>10.0</v>
      </c>
      <c r="K2022" s="135">
        <v>20.0</v>
      </c>
      <c r="M2022" s="143">
        <v>42866.0</v>
      </c>
    </row>
    <row r="2023">
      <c r="A2023" s="135">
        <v>2021.0</v>
      </c>
      <c r="B2023" s="135" t="s">
        <v>14824</v>
      </c>
      <c r="C2023" s="135" t="s">
        <v>4362</v>
      </c>
      <c r="E2023" s="135">
        <v>10.0</v>
      </c>
      <c r="F2023" s="135">
        <v>0.0</v>
      </c>
      <c r="K2023" s="135">
        <v>10.0</v>
      </c>
      <c r="M2023" s="143">
        <v>42767.0</v>
      </c>
    </row>
    <row r="2024">
      <c r="A2024" s="135">
        <v>2022.0</v>
      </c>
      <c r="B2024" s="135" t="s">
        <v>14826</v>
      </c>
      <c r="C2024" s="135" t="s">
        <v>4362</v>
      </c>
      <c r="E2024" s="135">
        <v>10.0</v>
      </c>
      <c r="K2024" s="135">
        <v>20.0</v>
      </c>
      <c r="M2024" s="143">
        <v>45045.0</v>
      </c>
    </row>
    <row r="2025">
      <c r="A2025" s="135">
        <v>2023.0</v>
      </c>
      <c r="B2025" s="135" t="s">
        <v>14828</v>
      </c>
      <c r="C2025" s="135" t="s">
        <v>4362</v>
      </c>
      <c r="E2025" s="135">
        <v>10.0</v>
      </c>
      <c r="F2025" s="135">
        <v>1.0</v>
      </c>
      <c r="K2025" s="135">
        <v>10.0</v>
      </c>
      <c r="M2025" s="143">
        <v>43678.0</v>
      </c>
    </row>
    <row r="2026">
      <c r="A2026" s="135">
        <v>2024.0</v>
      </c>
      <c r="B2026" s="135" t="s">
        <v>14831</v>
      </c>
      <c r="C2026" s="135" t="s">
        <v>4362</v>
      </c>
      <c r="E2026" s="135">
        <v>10.0</v>
      </c>
      <c r="K2026" s="135">
        <v>10.0</v>
      </c>
      <c r="M2026" s="143">
        <v>44780.0</v>
      </c>
    </row>
    <row r="2027">
      <c r="A2027" s="135">
        <v>2025.0</v>
      </c>
      <c r="B2027" s="135" t="s">
        <v>14832</v>
      </c>
      <c r="C2027" s="135" t="s">
        <v>4362</v>
      </c>
      <c r="E2027" s="135">
        <v>10.0</v>
      </c>
      <c r="K2027" s="135">
        <v>90.0</v>
      </c>
      <c r="M2027" s="143">
        <v>43943.0</v>
      </c>
    </row>
    <row r="2028">
      <c r="A2028" s="135">
        <v>2026.0</v>
      </c>
      <c r="B2028" s="135" t="s">
        <v>14836</v>
      </c>
      <c r="C2028" s="135" t="s">
        <v>4362</v>
      </c>
      <c r="E2028" s="135">
        <v>10.0</v>
      </c>
      <c r="K2028" s="135">
        <v>20.0</v>
      </c>
      <c r="M2028" s="143">
        <v>42431.0</v>
      </c>
    </row>
    <row r="2029">
      <c r="A2029" s="135">
        <v>2027.0</v>
      </c>
      <c r="B2029" s="135" t="s">
        <v>14838</v>
      </c>
      <c r="C2029" s="135" t="s">
        <v>4362</v>
      </c>
      <c r="E2029" s="135">
        <v>10.0</v>
      </c>
      <c r="K2029" s="135">
        <v>10.0</v>
      </c>
      <c r="M2029" s="143">
        <v>44347.0</v>
      </c>
    </row>
    <row r="2030">
      <c r="A2030" s="135">
        <v>2028.0</v>
      </c>
      <c r="B2030" s="135" t="s">
        <v>14840</v>
      </c>
      <c r="C2030" s="135" t="s">
        <v>4362</v>
      </c>
      <c r="E2030" s="135">
        <v>10.0</v>
      </c>
      <c r="K2030" s="135">
        <v>10.0</v>
      </c>
      <c r="M2030" s="143">
        <v>42338.0</v>
      </c>
    </row>
    <row r="2031">
      <c r="A2031" s="135">
        <v>2029.0</v>
      </c>
      <c r="B2031" s="135" t="s">
        <v>14842</v>
      </c>
      <c r="C2031" s="135" t="s">
        <v>4362</v>
      </c>
      <c r="E2031" s="135">
        <v>10.0</v>
      </c>
      <c r="K2031" s="135">
        <v>20.0</v>
      </c>
      <c r="M2031" s="143">
        <v>44068.0</v>
      </c>
    </row>
    <row r="2032">
      <c r="A2032" s="135">
        <v>2030.0</v>
      </c>
      <c r="B2032" s="135" t="s">
        <v>14844</v>
      </c>
      <c r="C2032" s="135" t="s">
        <v>4362</v>
      </c>
      <c r="E2032" s="135">
        <v>10.0</v>
      </c>
      <c r="K2032" s="135">
        <v>10.0</v>
      </c>
      <c r="M2032" s="143">
        <v>42686.0</v>
      </c>
    </row>
    <row r="2033">
      <c r="A2033" s="135">
        <v>2031.0</v>
      </c>
      <c r="B2033" s="135" t="s">
        <v>14847</v>
      </c>
      <c r="C2033" s="135" t="s">
        <v>4362</v>
      </c>
      <c r="E2033" s="135">
        <v>10.0</v>
      </c>
      <c r="K2033" s="135">
        <v>20.0</v>
      </c>
      <c r="M2033" s="143">
        <v>44056.0</v>
      </c>
    </row>
    <row r="2034">
      <c r="A2034" s="135">
        <v>2032.0</v>
      </c>
      <c r="B2034" s="135" t="s">
        <v>14220</v>
      </c>
      <c r="C2034" s="135" t="s">
        <v>4362</v>
      </c>
      <c r="E2034" s="135">
        <v>10.0</v>
      </c>
      <c r="K2034" s="135">
        <v>100.0</v>
      </c>
      <c r="M2034" s="143">
        <v>44067.0</v>
      </c>
    </row>
    <row r="2035">
      <c r="A2035" s="135">
        <v>2033.0</v>
      </c>
      <c r="B2035" s="135" t="s">
        <v>14850</v>
      </c>
      <c r="C2035" s="135" t="s">
        <v>4362</v>
      </c>
      <c r="E2035" s="135">
        <v>10.0</v>
      </c>
      <c r="K2035" s="135">
        <v>10.0</v>
      </c>
      <c r="M2035" s="143">
        <v>42661.0</v>
      </c>
    </row>
    <row r="2036">
      <c r="A2036" s="135">
        <v>2034.0</v>
      </c>
      <c r="B2036" s="135" t="s">
        <v>14852</v>
      </c>
      <c r="C2036" s="135" t="s">
        <v>4362</v>
      </c>
      <c r="E2036" s="135">
        <v>10.0</v>
      </c>
      <c r="K2036" s="135">
        <v>100.0</v>
      </c>
      <c r="M2036" s="143">
        <v>45011.0</v>
      </c>
    </row>
    <row r="2037">
      <c r="A2037" s="135">
        <v>2035.0</v>
      </c>
      <c r="B2037" s="135" t="s">
        <v>14854</v>
      </c>
      <c r="C2037" s="135" t="s">
        <v>4362</v>
      </c>
      <c r="E2037" s="135">
        <v>10.0</v>
      </c>
      <c r="K2037" s="135">
        <v>20.0</v>
      </c>
      <c r="M2037" s="143">
        <v>43868.0</v>
      </c>
    </row>
    <row r="2038">
      <c r="A2038" s="135">
        <v>2036.0</v>
      </c>
      <c r="B2038" s="135" t="s">
        <v>14856</v>
      </c>
      <c r="C2038" s="135" t="s">
        <v>4362</v>
      </c>
      <c r="E2038" s="135">
        <v>10.0</v>
      </c>
      <c r="K2038" s="135">
        <v>40.0</v>
      </c>
      <c r="M2038" s="143">
        <v>43917.0</v>
      </c>
    </row>
    <row r="2039">
      <c r="A2039" s="135">
        <v>2037.0</v>
      </c>
      <c r="B2039" s="135" t="s">
        <v>14857</v>
      </c>
      <c r="C2039" s="135" t="s">
        <v>4362</v>
      </c>
      <c r="E2039" s="135">
        <v>10.0</v>
      </c>
      <c r="K2039" s="135">
        <v>10.0</v>
      </c>
      <c r="M2039" s="143">
        <v>45054.0</v>
      </c>
    </row>
    <row r="2040">
      <c r="A2040" s="135">
        <v>2038.0</v>
      </c>
      <c r="B2040" s="135" t="s">
        <v>14859</v>
      </c>
      <c r="C2040" s="135" t="s">
        <v>4362</v>
      </c>
      <c r="E2040" s="135">
        <v>10.0</v>
      </c>
      <c r="K2040" s="135">
        <v>10.0</v>
      </c>
      <c r="M2040" s="143">
        <v>42340.0</v>
      </c>
    </row>
    <row r="2041">
      <c r="A2041" s="135">
        <v>2039.0</v>
      </c>
      <c r="B2041" s="135" t="s">
        <v>14860</v>
      </c>
      <c r="C2041" s="135" t="s">
        <v>4362</v>
      </c>
      <c r="E2041" s="135">
        <v>10.0</v>
      </c>
      <c r="K2041" s="135">
        <v>10.0</v>
      </c>
      <c r="M2041" s="143">
        <v>43351.0</v>
      </c>
    </row>
    <row r="2042">
      <c r="A2042" s="135">
        <v>2040.0</v>
      </c>
      <c r="B2042" s="135" t="s">
        <v>14862</v>
      </c>
      <c r="C2042" s="135" t="s">
        <v>4362</v>
      </c>
      <c r="E2042" s="135">
        <v>10.0</v>
      </c>
      <c r="K2042" s="135">
        <v>10.0</v>
      </c>
      <c r="M2042" s="143">
        <v>42989.0</v>
      </c>
    </row>
    <row r="2043">
      <c r="A2043" s="135">
        <v>2041.0</v>
      </c>
      <c r="B2043" s="135" t="s">
        <v>14865</v>
      </c>
      <c r="C2043" s="135" t="s">
        <v>4362</v>
      </c>
      <c r="E2043" s="135">
        <v>10.0</v>
      </c>
      <c r="K2043" s="135">
        <v>10.0</v>
      </c>
      <c r="M2043" s="143">
        <v>44313.0</v>
      </c>
    </row>
    <row r="2044">
      <c r="A2044" s="135">
        <v>2042.0</v>
      </c>
      <c r="B2044" s="135" t="s">
        <v>14867</v>
      </c>
      <c r="C2044" s="135" t="s">
        <v>4362</v>
      </c>
      <c r="E2044" s="135">
        <v>10.0</v>
      </c>
      <c r="K2044" s="135">
        <v>30.0</v>
      </c>
      <c r="M2044" s="143">
        <v>42700.0</v>
      </c>
    </row>
    <row r="2045">
      <c r="A2045" s="135">
        <v>2043.0</v>
      </c>
      <c r="B2045" s="135" t="s">
        <v>14870</v>
      </c>
      <c r="C2045" s="135" t="s">
        <v>4362</v>
      </c>
      <c r="D2045" s="135">
        <v>0.0</v>
      </c>
      <c r="E2045" s="135">
        <v>10.0</v>
      </c>
      <c r="H2045" s="135" t="s">
        <v>7886</v>
      </c>
      <c r="I2045" s="142">
        <v>45411.25916666666</v>
      </c>
      <c r="J2045" s="135" t="s">
        <v>4880</v>
      </c>
      <c r="K2045" s="135">
        <v>4200.0</v>
      </c>
      <c r="L2045" s="135">
        <v>150.0</v>
      </c>
      <c r="M2045" s="143">
        <v>42280.0</v>
      </c>
    </row>
    <row r="2046">
      <c r="A2046" s="135">
        <v>2044.0</v>
      </c>
      <c r="B2046" s="135" t="s">
        <v>14873</v>
      </c>
      <c r="C2046" s="135" t="s">
        <v>4362</v>
      </c>
      <c r="D2046" s="135">
        <v>0.0</v>
      </c>
      <c r="E2046" s="135">
        <v>10.0</v>
      </c>
      <c r="H2046" s="135" t="s">
        <v>14875</v>
      </c>
      <c r="I2046" s="142">
        <v>45405.644791666666</v>
      </c>
      <c r="J2046" s="135" t="s">
        <v>5882</v>
      </c>
      <c r="K2046" s="135">
        <v>30.0</v>
      </c>
      <c r="L2046" s="135">
        <v>10.0</v>
      </c>
      <c r="M2046" s="143">
        <v>42668.0</v>
      </c>
    </row>
    <row r="2047">
      <c r="A2047" s="135">
        <v>2045.0</v>
      </c>
      <c r="B2047" s="135" t="s">
        <v>14877</v>
      </c>
      <c r="C2047" s="135" t="s">
        <v>4362</v>
      </c>
      <c r="E2047" s="135">
        <v>10.0</v>
      </c>
      <c r="F2047" s="135">
        <v>0.0</v>
      </c>
      <c r="K2047" s="135">
        <v>10.0</v>
      </c>
    </row>
    <row r="2048">
      <c r="A2048" s="135">
        <v>2046.0</v>
      </c>
      <c r="B2048" s="135" t="s">
        <v>14878</v>
      </c>
      <c r="C2048" s="135" t="s">
        <v>4362</v>
      </c>
      <c r="E2048" s="135">
        <v>10.0</v>
      </c>
      <c r="K2048" s="135">
        <v>20.0</v>
      </c>
      <c r="M2048" s="143">
        <v>44124.0</v>
      </c>
    </row>
    <row r="2049">
      <c r="A2049" s="135">
        <v>2047.0</v>
      </c>
      <c r="B2049" s="135" t="s">
        <v>14882</v>
      </c>
      <c r="C2049" s="135" t="s">
        <v>4362</v>
      </c>
      <c r="E2049" s="135">
        <v>10.0</v>
      </c>
      <c r="K2049" s="135">
        <v>10.0</v>
      </c>
      <c r="M2049" s="143">
        <v>42811.0</v>
      </c>
    </row>
    <row r="2050">
      <c r="A2050" s="135">
        <v>2048.0</v>
      </c>
      <c r="B2050" s="135" t="s">
        <v>14884</v>
      </c>
      <c r="C2050" s="135" t="s">
        <v>4362</v>
      </c>
      <c r="E2050" s="135">
        <v>10.0</v>
      </c>
      <c r="K2050" s="135">
        <v>10.0</v>
      </c>
      <c r="M2050" s="143">
        <v>42549.0</v>
      </c>
    </row>
    <row r="2051">
      <c r="A2051" s="135">
        <v>2049.0</v>
      </c>
      <c r="B2051" s="135" t="s">
        <v>14886</v>
      </c>
      <c r="C2051" s="135" t="s">
        <v>4362</v>
      </c>
      <c r="E2051" s="135">
        <v>10.0</v>
      </c>
      <c r="F2051" s="135">
        <v>0.0</v>
      </c>
      <c r="K2051" s="135">
        <v>10.0</v>
      </c>
    </row>
    <row r="2052">
      <c r="A2052" s="135">
        <v>2050.0</v>
      </c>
      <c r="B2052" s="135" t="s">
        <v>14888</v>
      </c>
      <c r="C2052" s="135" t="s">
        <v>4362</v>
      </c>
      <c r="E2052" s="135">
        <v>10.0</v>
      </c>
      <c r="K2052" s="135">
        <v>10.0</v>
      </c>
      <c r="M2052" s="143">
        <v>45081.0</v>
      </c>
    </row>
    <row r="2053">
      <c r="A2053" s="135">
        <v>2051.0</v>
      </c>
      <c r="B2053" s="135" t="s">
        <v>14890</v>
      </c>
      <c r="C2053" s="135" t="s">
        <v>4362</v>
      </c>
      <c r="E2053" s="135">
        <v>10.0</v>
      </c>
      <c r="F2053" s="135">
        <v>0.0</v>
      </c>
      <c r="K2053" s="135">
        <v>10.0</v>
      </c>
    </row>
    <row r="2054">
      <c r="A2054" s="135">
        <v>2052.0</v>
      </c>
      <c r="B2054" s="135" t="s">
        <v>14892</v>
      </c>
      <c r="C2054" s="135" t="s">
        <v>4362</v>
      </c>
      <c r="E2054" s="135">
        <v>10.0</v>
      </c>
      <c r="K2054" s="135">
        <v>100.0</v>
      </c>
      <c r="M2054" s="143">
        <v>43850.0</v>
      </c>
    </row>
    <row r="2055">
      <c r="A2055" s="135">
        <v>2053.0</v>
      </c>
      <c r="B2055" s="135" t="s">
        <v>14895</v>
      </c>
      <c r="C2055" s="135" t="s">
        <v>4362</v>
      </c>
      <c r="E2055" s="135">
        <v>10.0</v>
      </c>
      <c r="K2055" s="135">
        <v>20.0</v>
      </c>
      <c r="M2055" s="143">
        <v>43860.0</v>
      </c>
    </row>
    <row r="2056">
      <c r="A2056" s="135">
        <v>2054.0</v>
      </c>
      <c r="B2056" s="135" t="s">
        <v>14897</v>
      </c>
      <c r="C2056" s="135" t="s">
        <v>4362</v>
      </c>
      <c r="E2056" s="135">
        <v>10.0</v>
      </c>
      <c r="K2056" s="135">
        <v>30.0</v>
      </c>
      <c r="M2056" s="143">
        <v>42469.0</v>
      </c>
    </row>
    <row r="2057">
      <c r="A2057" s="135">
        <v>2055.0</v>
      </c>
      <c r="B2057" s="135" t="s">
        <v>14899</v>
      </c>
      <c r="C2057" s="135" t="s">
        <v>4362</v>
      </c>
      <c r="E2057" s="135">
        <v>10.0</v>
      </c>
      <c r="K2057" s="135">
        <v>10.0</v>
      </c>
      <c r="M2057" s="143">
        <v>42262.0</v>
      </c>
    </row>
    <row r="2058">
      <c r="A2058" s="135">
        <v>2056.0</v>
      </c>
      <c r="B2058" s="135" t="s">
        <v>14901</v>
      </c>
      <c r="C2058" s="135" t="s">
        <v>4362</v>
      </c>
      <c r="E2058" s="135">
        <v>10.0</v>
      </c>
      <c r="K2058" s="135">
        <v>20.0</v>
      </c>
      <c r="M2058" s="143">
        <v>43882.0</v>
      </c>
    </row>
    <row r="2059">
      <c r="A2059" s="135">
        <v>2057.0</v>
      </c>
      <c r="B2059" s="135" t="s">
        <v>14904</v>
      </c>
      <c r="C2059" s="135" t="s">
        <v>4362</v>
      </c>
      <c r="E2059" s="135">
        <v>10.0</v>
      </c>
      <c r="K2059" s="135">
        <v>10.0</v>
      </c>
      <c r="M2059" s="143">
        <v>43857.0</v>
      </c>
    </row>
    <row r="2060">
      <c r="A2060" s="135">
        <v>2058.0</v>
      </c>
      <c r="B2060" s="135" t="s">
        <v>14907</v>
      </c>
      <c r="C2060" s="135" t="s">
        <v>4362</v>
      </c>
      <c r="E2060" s="135">
        <v>10.0</v>
      </c>
      <c r="K2060" s="135">
        <v>10.0</v>
      </c>
      <c r="M2060" s="143">
        <v>44867.0</v>
      </c>
    </row>
    <row r="2061">
      <c r="A2061" s="135">
        <v>2059.0</v>
      </c>
      <c r="B2061" s="135" t="s">
        <v>14909</v>
      </c>
      <c r="C2061" s="135" t="s">
        <v>4362</v>
      </c>
      <c r="E2061" s="135">
        <v>10.0</v>
      </c>
      <c r="K2061" s="135">
        <v>10.0</v>
      </c>
      <c r="M2061" s="143">
        <v>45075.0</v>
      </c>
    </row>
    <row r="2062">
      <c r="A2062" s="135">
        <v>2060.0</v>
      </c>
      <c r="B2062" s="135" t="s">
        <v>14911</v>
      </c>
      <c r="C2062" s="135" t="s">
        <v>4362</v>
      </c>
      <c r="E2062" s="135">
        <v>10.0</v>
      </c>
      <c r="K2062" s="135">
        <v>20.0</v>
      </c>
      <c r="M2062" s="143">
        <v>43947.0</v>
      </c>
    </row>
    <row r="2063">
      <c r="A2063" s="135">
        <v>2061.0</v>
      </c>
      <c r="B2063" s="135" t="s">
        <v>14913</v>
      </c>
      <c r="C2063" s="135" t="s">
        <v>4362</v>
      </c>
      <c r="E2063" s="135">
        <v>10.0</v>
      </c>
      <c r="K2063" s="135">
        <v>20.0</v>
      </c>
      <c r="M2063" s="143">
        <v>44579.0</v>
      </c>
    </row>
    <row r="2064">
      <c r="A2064" s="135">
        <v>2062.0</v>
      </c>
      <c r="B2064" s="135" t="s">
        <v>14914</v>
      </c>
      <c r="C2064" s="135" t="s">
        <v>4362</v>
      </c>
      <c r="E2064" s="135">
        <v>10.0</v>
      </c>
      <c r="K2064" s="135">
        <v>10.0</v>
      </c>
      <c r="M2064" s="143">
        <v>42279.0</v>
      </c>
    </row>
    <row r="2065">
      <c r="A2065" s="135">
        <v>2063.0</v>
      </c>
      <c r="B2065" s="135" t="s">
        <v>14917</v>
      </c>
      <c r="C2065" s="135" t="s">
        <v>4362</v>
      </c>
      <c r="E2065" s="135">
        <v>10.0</v>
      </c>
      <c r="F2065" s="135">
        <v>2.5</v>
      </c>
      <c r="K2065" s="135">
        <v>10.0</v>
      </c>
    </row>
    <row r="2066">
      <c r="A2066" s="135">
        <v>2064.0</v>
      </c>
      <c r="B2066" s="135" t="s">
        <v>14920</v>
      </c>
      <c r="C2066" s="135" t="s">
        <v>4362</v>
      </c>
      <c r="D2066" s="135">
        <v>0.0</v>
      </c>
      <c r="E2066" s="135">
        <v>10.0</v>
      </c>
      <c r="K2066" s="135">
        <v>50.0</v>
      </c>
      <c r="M2066" s="143">
        <v>42776.0</v>
      </c>
    </row>
    <row r="2067">
      <c r="A2067" s="135">
        <v>2065.0</v>
      </c>
      <c r="B2067" s="135" t="s">
        <v>14923</v>
      </c>
      <c r="C2067" s="135" t="s">
        <v>4362</v>
      </c>
      <c r="E2067" s="135">
        <v>10.0</v>
      </c>
      <c r="K2067" s="135">
        <v>10.0</v>
      </c>
      <c r="M2067" s="143">
        <v>45020.0</v>
      </c>
    </row>
    <row r="2068">
      <c r="A2068" s="135">
        <v>2066.0</v>
      </c>
      <c r="B2068" s="135" t="s">
        <v>14925</v>
      </c>
      <c r="C2068" s="135" t="s">
        <v>4362</v>
      </c>
      <c r="E2068" s="135">
        <v>10.0</v>
      </c>
      <c r="K2068" s="135">
        <v>20.0</v>
      </c>
      <c r="M2068" s="143">
        <v>43221.0</v>
      </c>
    </row>
    <row r="2069">
      <c r="A2069" s="135">
        <v>2067.0</v>
      </c>
      <c r="B2069" s="135" t="s">
        <v>14927</v>
      </c>
      <c r="C2069" s="135" t="s">
        <v>4362</v>
      </c>
      <c r="E2069" s="135">
        <v>10.0</v>
      </c>
      <c r="K2069" s="135">
        <v>10.0</v>
      </c>
      <c r="M2069" s="143">
        <v>43887.0</v>
      </c>
    </row>
    <row r="2070">
      <c r="A2070" s="135">
        <v>2068.0</v>
      </c>
      <c r="B2070" s="135" t="s">
        <v>14930</v>
      </c>
      <c r="C2070" s="135" t="s">
        <v>4362</v>
      </c>
      <c r="E2070" s="135">
        <v>10.0</v>
      </c>
      <c r="K2070" s="135">
        <v>40.0</v>
      </c>
      <c r="M2070" s="143">
        <v>43636.0</v>
      </c>
    </row>
    <row r="2071">
      <c r="A2071" s="135">
        <v>2069.0</v>
      </c>
      <c r="B2071" s="135" t="s">
        <v>14932</v>
      </c>
      <c r="C2071" s="135" t="s">
        <v>4362</v>
      </c>
      <c r="E2071" s="135">
        <v>10.0</v>
      </c>
      <c r="K2071" s="135">
        <v>10.0</v>
      </c>
      <c r="M2071" s="143">
        <v>44754.0</v>
      </c>
    </row>
    <row r="2072">
      <c r="A2072" s="135">
        <v>2070.0</v>
      </c>
      <c r="B2072" s="135" t="s">
        <v>14934</v>
      </c>
      <c r="C2072" s="135" t="s">
        <v>4362</v>
      </c>
      <c r="E2072" s="135">
        <v>10.0</v>
      </c>
      <c r="K2072" s="135">
        <v>10.0</v>
      </c>
      <c r="M2072" s="143">
        <v>45273.0</v>
      </c>
    </row>
    <row r="2073">
      <c r="A2073" s="135">
        <v>2071.0</v>
      </c>
      <c r="B2073" s="135" t="s">
        <v>14935</v>
      </c>
      <c r="C2073" s="135" t="s">
        <v>4362</v>
      </c>
      <c r="E2073" s="135">
        <v>10.0</v>
      </c>
      <c r="F2073" s="135">
        <v>0.0</v>
      </c>
      <c r="K2073" s="135">
        <v>10.0</v>
      </c>
    </row>
    <row r="2074">
      <c r="A2074" s="135">
        <v>2072.0</v>
      </c>
      <c r="B2074" s="135" t="s">
        <v>14937</v>
      </c>
      <c r="C2074" s="135" t="s">
        <v>4362</v>
      </c>
      <c r="E2074" s="135">
        <v>10.0</v>
      </c>
      <c r="K2074" s="135">
        <v>10.0</v>
      </c>
      <c r="M2074" s="143">
        <v>43260.0</v>
      </c>
    </row>
    <row r="2075">
      <c r="A2075" s="135">
        <v>2073.0</v>
      </c>
      <c r="B2075" s="135" t="s">
        <v>14940</v>
      </c>
      <c r="C2075" s="135" t="s">
        <v>4362</v>
      </c>
      <c r="E2075" s="135">
        <v>10.0</v>
      </c>
      <c r="K2075" s="135">
        <v>50.0</v>
      </c>
      <c r="M2075" s="143">
        <v>43878.0</v>
      </c>
    </row>
    <row r="2076">
      <c r="A2076" s="135">
        <v>2074.0</v>
      </c>
      <c r="B2076" s="135" t="s">
        <v>14942</v>
      </c>
      <c r="C2076" s="135" t="s">
        <v>4362</v>
      </c>
      <c r="E2076" s="135">
        <v>10.0</v>
      </c>
      <c r="K2076" s="135">
        <v>10.0</v>
      </c>
      <c r="M2076" s="143">
        <v>42845.0</v>
      </c>
    </row>
    <row r="2077">
      <c r="A2077" s="135">
        <v>2075.0</v>
      </c>
      <c r="B2077" s="135" t="s">
        <v>14944</v>
      </c>
      <c r="C2077" s="135" t="s">
        <v>4362</v>
      </c>
      <c r="E2077" s="135">
        <v>10.0</v>
      </c>
      <c r="K2077" s="135">
        <v>10.0</v>
      </c>
      <c r="M2077" s="143">
        <v>42577.0</v>
      </c>
    </row>
    <row r="2078">
      <c r="A2078" s="135">
        <v>2076.0</v>
      </c>
      <c r="B2078" s="135" t="s">
        <v>14946</v>
      </c>
      <c r="C2078" s="135" t="s">
        <v>4362</v>
      </c>
      <c r="E2078" s="135">
        <v>10.0</v>
      </c>
      <c r="K2078" s="135">
        <v>10.0</v>
      </c>
      <c r="M2078" s="143">
        <v>43223.0</v>
      </c>
    </row>
    <row r="2079">
      <c r="A2079" s="135">
        <v>2077.0</v>
      </c>
      <c r="B2079" s="135" t="s">
        <v>14950</v>
      </c>
      <c r="C2079" s="135" t="s">
        <v>4362</v>
      </c>
      <c r="E2079" s="135">
        <v>10.0</v>
      </c>
      <c r="K2079" s="135">
        <v>20.0</v>
      </c>
      <c r="M2079" s="143">
        <v>43852.0</v>
      </c>
    </row>
    <row r="2080">
      <c r="A2080" s="135">
        <v>2078.0</v>
      </c>
      <c r="B2080" s="135" t="s">
        <v>14954</v>
      </c>
      <c r="C2080" s="135" t="s">
        <v>4362</v>
      </c>
      <c r="E2080" s="135">
        <v>10.0</v>
      </c>
      <c r="K2080" s="135">
        <v>10.0</v>
      </c>
      <c r="M2080" s="143">
        <v>42712.0</v>
      </c>
    </row>
    <row r="2081">
      <c r="A2081" s="135">
        <v>2079.0</v>
      </c>
      <c r="B2081" s="135" t="s">
        <v>14956</v>
      </c>
      <c r="C2081" s="135" t="s">
        <v>4362</v>
      </c>
      <c r="E2081" s="135">
        <v>10.0</v>
      </c>
      <c r="K2081" s="135">
        <v>10.0</v>
      </c>
      <c r="M2081" s="143">
        <v>42287.0</v>
      </c>
    </row>
    <row r="2082">
      <c r="A2082" s="135">
        <v>2080.0</v>
      </c>
      <c r="B2082" s="135" t="s">
        <v>14958</v>
      </c>
      <c r="C2082" s="135" t="s">
        <v>4362</v>
      </c>
      <c r="E2082" s="135">
        <v>10.0</v>
      </c>
      <c r="K2082" s="135">
        <v>10.0</v>
      </c>
      <c r="M2082" s="143">
        <v>43639.0</v>
      </c>
    </row>
    <row r="2083">
      <c r="A2083" s="135">
        <v>2081.0</v>
      </c>
      <c r="B2083" s="135" t="s">
        <v>14961</v>
      </c>
      <c r="C2083" s="135" t="s">
        <v>4362</v>
      </c>
      <c r="D2083" s="135">
        <v>0.0</v>
      </c>
      <c r="E2083" s="135">
        <v>10.0</v>
      </c>
      <c r="H2083" s="135" t="s">
        <v>5643</v>
      </c>
      <c r="I2083" s="142">
        <v>45418.11591435185</v>
      </c>
      <c r="J2083" s="135" t="s">
        <v>14963</v>
      </c>
      <c r="K2083" s="135">
        <v>20.0</v>
      </c>
      <c r="L2083" s="135">
        <v>150.0</v>
      </c>
      <c r="M2083" s="143">
        <v>42936.0</v>
      </c>
    </row>
    <row r="2084">
      <c r="A2084" s="135">
        <v>2082.0</v>
      </c>
      <c r="B2084" s="135" t="s">
        <v>14965</v>
      </c>
      <c r="C2084" s="135" t="s">
        <v>4362</v>
      </c>
      <c r="E2084" s="135">
        <v>10.0</v>
      </c>
      <c r="K2084" s="135">
        <v>10.0</v>
      </c>
      <c r="M2084" s="143">
        <v>44819.0</v>
      </c>
    </row>
    <row r="2085">
      <c r="A2085" s="135">
        <v>2083.0</v>
      </c>
      <c r="B2085" s="135" t="s">
        <v>14966</v>
      </c>
      <c r="C2085" s="135" t="s">
        <v>4362</v>
      </c>
      <c r="E2085" s="135">
        <v>10.0</v>
      </c>
      <c r="F2085" s="135">
        <v>0.0</v>
      </c>
      <c r="K2085" s="135">
        <v>10.0</v>
      </c>
    </row>
    <row r="2086">
      <c r="A2086" s="135">
        <v>2084.0</v>
      </c>
      <c r="B2086" s="135" t="s">
        <v>14968</v>
      </c>
      <c r="C2086" s="135" t="s">
        <v>4362</v>
      </c>
      <c r="D2086" s="135">
        <v>0.0</v>
      </c>
      <c r="E2086" s="135">
        <v>10.0</v>
      </c>
      <c r="F2086" s="135">
        <v>0.0</v>
      </c>
      <c r="H2086" s="135" t="s">
        <v>14970</v>
      </c>
      <c r="I2086" s="142">
        <v>45356.95107638889</v>
      </c>
      <c r="J2086" s="135" t="s">
        <v>7006</v>
      </c>
      <c r="K2086" s="135">
        <v>20.0</v>
      </c>
      <c r="L2086" s="135">
        <v>90.0</v>
      </c>
    </row>
    <row r="2087">
      <c r="A2087" s="135">
        <v>2085.0</v>
      </c>
      <c r="B2087" s="135" t="s">
        <v>14973</v>
      </c>
      <c r="C2087" s="135" t="s">
        <v>4362</v>
      </c>
      <c r="E2087" s="135">
        <v>10.0</v>
      </c>
      <c r="K2087" s="135">
        <v>10.0</v>
      </c>
      <c r="M2087" s="143">
        <v>42710.0</v>
      </c>
    </row>
    <row r="2088">
      <c r="A2088" s="135">
        <v>2086.0</v>
      </c>
      <c r="B2088" s="135" t="s">
        <v>14974</v>
      </c>
      <c r="C2088" s="135" t="s">
        <v>4362</v>
      </c>
      <c r="E2088" s="135">
        <v>10.0</v>
      </c>
      <c r="K2088" s="135">
        <v>150.0</v>
      </c>
      <c r="M2088" s="143">
        <v>42344.0</v>
      </c>
    </row>
    <row r="2089">
      <c r="A2089" s="135">
        <v>2087.0</v>
      </c>
      <c r="B2089" s="135" t="s">
        <v>14976</v>
      </c>
      <c r="C2089" s="135" t="s">
        <v>4362</v>
      </c>
      <c r="E2089" s="135">
        <v>10.0</v>
      </c>
      <c r="K2089" s="135">
        <v>20.0</v>
      </c>
      <c r="M2089" s="143">
        <v>43852.0</v>
      </c>
    </row>
    <row r="2090">
      <c r="A2090" s="135">
        <v>2088.0</v>
      </c>
      <c r="B2090" s="135" t="s">
        <v>14979</v>
      </c>
      <c r="C2090" s="135" t="s">
        <v>4362</v>
      </c>
      <c r="D2090" s="135">
        <v>0.0</v>
      </c>
      <c r="E2090" s="135">
        <v>10.0</v>
      </c>
      <c r="F2090" s="135">
        <v>2.0</v>
      </c>
      <c r="H2090" s="135" t="s">
        <v>7948</v>
      </c>
      <c r="I2090" s="142">
        <v>45362.44873842593</v>
      </c>
      <c r="J2090" s="135" t="s">
        <v>14981</v>
      </c>
      <c r="K2090" s="135">
        <v>10.0</v>
      </c>
      <c r="L2090" s="135">
        <v>10.0</v>
      </c>
    </row>
    <row r="2091">
      <c r="A2091" s="135">
        <v>2089.0</v>
      </c>
      <c r="B2091" s="135" t="s">
        <v>14983</v>
      </c>
      <c r="C2091" s="135" t="s">
        <v>4362</v>
      </c>
      <c r="E2091" s="135">
        <v>10.0</v>
      </c>
      <c r="K2091" s="135">
        <v>20.0</v>
      </c>
      <c r="M2091" s="143">
        <v>42381.0</v>
      </c>
    </row>
    <row r="2092">
      <c r="A2092" s="135">
        <v>2090.0</v>
      </c>
      <c r="B2092" s="135" t="s">
        <v>14986</v>
      </c>
      <c r="C2092" s="135" t="s">
        <v>4362</v>
      </c>
      <c r="E2092" s="135">
        <v>10.0</v>
      </c>
      <c r="F2092" s="135">
        <v>0.0</v>
      </c>
      <c r="K2092" s="135">
        <v>10.0</v>
      </c>
    </row>
    <row r="2093">
      <c r="A2093" s="135">
        <v>2091.0</v>
      </c>
      <c r="B2093" s="135" t="s">
        <v>14989</v>
      </c>
      <c r="C2093" s="135" t="s">
        <v>4362</v>
      </c>
      <c r="E2093" s="135">
        <v>10.0</v>
      </c>
      <c r="K2093" s="135">
        <v>10.0</v>
      </c>
      <c r="M2093" s="143">
        <v>44075.0</v>
      </c>
    </row>
    <row r="2094">
      <c r="A2094" s="135">
        <v>2092.0</v>
      </c>
      <c r="B2094" s="135" t="s">
        <v>14992</v>
      </c>
      <c r="C2094" s="135" t="s">
        <v>4362</v>
      </c>
      <c r="E2094" s="135">
        <v>10.0</v>
      </c>
      <c r="F2094" s="135">
        <v>0.0</v>
      </c>
      <c r="K2094" s="135">
        <v>10.0</v>
      </c>
    </row>
    <row r="2095">
      <c r="A2095" s="135">
        <v>2093.0</v>
      </c>
      <c r="B2095" s="135" t="s">
        <v>14996</v>
      </c>
      <c r="C2095" s="135" t="s">
        <v>4362</v>
      </c>
      <c r="E2095" s="135">
        <v>10.0</v>
      </c>
      <c r="K2095" s="135">
        <v>10.0</v>
      </c>
      <c r="M2095" s="143">
        <v>44856.0</v>
      </c>
    </row>
    <row r="2096">
      <c r="A2096" s="135">
        <v>2094.0</v>
      </c>
      <c r="B2096" s="135" t="s">
        <v>14998</v>
      </c>
      <c r="C2096" s="135" t="s">
        <v>4362</v>
      </c>
      <c r="E2096" s="135">
        <v>10.0</v>
      </c>
      <c r="K2096" s="135">
        <v>20.0</v>
      </c>
      <c r="M2096" s="143">
        <v>43108.0</v>
      </c>
    </row>
    <row r="2097">
      <c r="A2097" s="135">
        <v>2095.0</v>
      </c>
      <c r="B2097" s="135" t="s">
        <v>15001</v>
      </c>
      <c r="C2097" s="135" t="s">
        <v>4362</v>
      </c>
      <c r="E2097" s="135">
        <v>10.0</v>
      </c>
      <c r="F2097" s="135">
        <v>0.0</v>
      </c>
      <c r="K2097" s="135">
        <v>10.0</v>
      </c>
    </row>
    <row r="2098">
      <c r="A2098" s="135">
        <v>2096.0</v>
      </c>
      <c r="B2098" s="135" t="s">
        <v>15003</v>
      </c>
      <c r="C2098" s="135" t="s">
        <v>4362</v>
      </c>
      <c r="E2098" s="135">
        <v>10.0</v>
      </c>
      <c r="K2098" s="135">
        <v>20.0</v>
      </c>
      <c r="M2098" s="143">
        <v>42795.0</v>
      </c>
    </row>
    <row r="2099">
      <c r="A2099" s="135">
        <v>2097.0</v>
      </c>
      <c r="B2099" s="135" t="s">
        <v>15007</v>
      </c>
      <c r="C2099" s="135" t="s">
        <v>4362</v>
      </c>
      <c r="E2099" s="135">
        <v>10.0</v>
      </c>
      <c r="F2099" s="135">
        <v>0.0</v>
      </c>
      <c r="K2099" s="135">
        <v>10.0</v>
      </c>
    </row>
    <row r="2100">
      <c r="A2100" s="135">
        <v>2098.0</v>
      </c>
      <c r="B2100" s="135" t="s">
        <v>15009</v>
      </c>
      <c r="C2100" s="135" t="s">
        <v>4362</v>
      </c>
      <c r="E2100" s="135">
        <v>10.0</v>
      </c>
      <c r="K2100" s="135">
        <v>10.0</v>
      </c>
      <c r="M2100" s="143">
        <v>42568.0</v>
      </c>
    </row>
    <row r="2101">
      <c r="A2101" s="135">
        <v>2099.0</v>
      </c>
      <c r="B2101" s="135" t="s">
        <v>15012</v>
      </c>
      <c r="C2101" s="135" t="s">
        <v>4362</v>
      </c>
      <c r="E2101" s="135">
        <v>10.0</v>
      </c>
      <c r="F2101" s="135">
        <v>0.0</v>
      </c>
      <c r="K2101" s="135">
        <v>10.0</v>
      </c>
      <c r="M2101" s="143">
        <v>42491.0</v>
      </c>
    </row>
    <row r="2102">
      <c r="A2102" s="135">
        <v>2100.0</v>
      </c>
      <c r="B2102" s="135" t="s">
        <v>15015</v>
      </c>
      <c r="C2102" s="135" t="s">
        <v>4362</v>
      </c>
      <c r="E2102" s="135">
        <v>10.0</v>
      </c>
      <c r="K2102" s="135">
        <v>10.0</v>
      </c>
      <c r="M2102" s="143">
        <v>42254.0</v>
      </c>
    </row>
    <row r="2103">
      <c r="A2103" s="135">
        <v>2101.0</v>
      </c>
      <c r="B2103" s="135" t="s">
        <v>15018</v>
      </c>
      <c r="C2103" s="135" t="s">
        <v>4362</v>
      </c>
      <c r="E2103" s="135">
        <v>10.0</v>
      </c>
      <c r="K2103" s="135">
        <v>10.0</v>
      </c>
      <c r="M2103" s="143">
        <v>42718.0</v>
      </c>
    </row>
    <row r="2104">
      <c r="A2104" s="135">
        <v>2102.0</v>
      </c>
      <c r="B2104" s="135" t="s">
        <v>15019</v>
      </c>
      <c r="C2104" s="135" t="s">
        <v>4362</v>
      </c>
      <c r="E2104" s="135">
        <v>10.0</v>
      </c>
      <c r="K2104" s="135">
        <v>10.0</v>
      </c>
      <c r="M2104" s="143">
        <v>42681.0</v>
      </c>
    </row>
    <row r="2105">
      <c r="A2105" s="135">
        <v>2103.0</v>
      </c>
      <c r="B2105" s="135" t="s">
        <v>15023</v>
      </c>
      <c r="C2105" s="135" t="s">
        <v>4362</v>
      </c>
      <c r="E2105" s="135">
        <v>10.0</v>
      </c>
      <c r="K2105" s="135">
        <v>10.0</v>
      </c>
      <c r="M2105" s="143">
        <v>42334.0</v>
      </c>
    </row>
    <row r="2106">
      <c r="A2106" s="135">
        <v>2104.0</v>
      </c>
      <c r="B2106" s="135" t="s">
        <v>15027</v>
      </c>
      <c r="C2106" s="135" t="s">
        <v>4362</v>
      </c>
      <c r="E2106" s="135">
        <v>10.0</v>
      </c>
      <c r="K2106" s="135">
        <v>10.0</v>
      </c>
      <c r="M2106" s="143">
        <v>44823.0</v>
      </c>
    </row>
    <row r="2107">
      <c r="A2107" s="135">
        <v>2105.0</v>
      </c>
      <c r="B2107" s="135" t="s">
        <v>15030</v>
      </c>
      <c r="C2107" s="135" t="s">
        <v>4362</v>
      </c>
      <c r="E2107" s="135">
        <v>10.0</v>
      </c>
      <c r="K2107" s="135">
        <v>20.0</v>
      </c>
      <c r="M2107" s="143">
        <v>42434.0</v>
      </c>
    </row>
    <row r="2108">
      <c r="A2108" s="135">
        <v>2106.0</v>
      </c>
      <c r="B2108" s="135" t="s">
        <v>15032</v>
      </c>
      <c r="C2108" s="135" t="s">
        <v>4362</v>
      </c>
      <c r="E2108" s="135">
        <v>10.0</v>
      </c>
      <c r="K2108" s="135">
        <v>30.0</v>
      </c>
      <c r="M2108" s="143">
        <v>43877.0</v>
      </c>
    </row>
    <row r="2109">
      <c r="A2109" s="135">
        <v>2107.0</v>
      </c>
      <c r="B2109" s="135" t="s">
        <v>15035</v>
      </c>
      <c r="C2109" s="135" t="s">
        <v>4362</v>
      </c>
      <c r="E2109" s="135">
        <v>10.0</v>
      </c>
      <c r="K2109" s="135">
        <v>10.0</v>
      </c>
      <c r="M2109" s="143">
        <v>44001.0</v>
      </c>
    </row>
    <row r="2110">
      <c r="A2110" s="135">
        <v>2108.0</v>
      </c>
      <c r="B2110" s="135" t="s">
        <v>15038</v>
      </c>
      <c r="C2110" s="135" t="s">
        <v>4362</v>
      </c>
      <c r="E2110" s="135">
        <v>10.0</v>
      </c>
      <c r="K2110" s="135">
        <v>10.0</v>
      </c>
      <c r="M2110" s="143">
        <v>45038.0</v>
      </c>
    </row>
    <row r="2111">
      <c r="A2111" s="135">
        <v>2109.0</v>
      </c>
      <c r="B2111" s="135" t="s">
        <v>15039</v>
      </c>
      <c r="C2111" s="135" t="s">
        <v>4362</v>
      </c>
      <c r="E2111" s="135">
        <v>10.0</v>
      </c>
      <c r="F2111" s="135">
        <v>0.0</v>
      </c>
      <c r="K2111" s="135">
        <v>10.0</v>
      </c>
    </row>
    <row r="2112">
      <c r="A2112" s="135">
        <v>2110.0</v>
      </c>
      <c r="B2112" s="135" t="s">
        <v>15042</v>
      </c>
      <c r="C2112" s="135" t="s">
        <v>4362</v>
      </c>
      <c r="E2112" s="135">
        <v>10.0</v>
      </c>
      <c r="K2112" s="135">
        <v>30.0</v>
      </c>
      <c r="M2112" s="143">
        <v>42423.0</v>
      </c>
    </row>
    <row r="2113">
      <c r="A2113" s="135">
        <v>2111.0</v>
      </c>
      <c r="B2113" s="135" t="s">
        <v>15045</v>
      </c>
      <c r="C2113" s="135" t="s">
        <v>4362</v>
      </c>
      <c r="E2113" s="135">
        <v>10.0</v>
      </c>
      <c r="K2113" s="135">
        <v>10.0</v>
      </c>
      <c r="M2113" s="143">
        <v>44152.0</v>
      </c>
    </row>
    <row r="2114">
      <c r="A2114" s="135">
        <v>2112.0</v>
      </c>
      <c r="B2114" s="135" t="s">
        <v>15047</v>
      </c>
      <c r="C2114" s="135" t="s">
        <v>4362</v>
      </c>
      <c r="E2114" s="135">
        <v>10.0</v>
      </c>
      <c r="K2114" s="135">
        <v>30.0</v>
      </c>
      <c r="M2114" s="143">
        <v>43840.0</v>
      </c>
    </row>
    <row r="2115">
      <c r="A2115" s="135">
        <v>2113.0</v>
      </c>
      <c r="B2115" s="135" t="s">
        <v>15050</v>
      </c>
      <c r="C2115" s="135" t="s">
        <v>4362</v>
      </c>
      <c r="E2115" s="135">
        <v>10.0</v>
      </c>
      <c r="K2115" s="135">
        <v>10.0</v>
      </c>
      <c r="M2115" s="143">
        <v>43382.0</v>
      </c>
    </row>
    <row r="2116">
      <c r="A2116" s="135">
        <v>2114.0</v>
      </c>
      <c r="B2116" s="135" t="s">
        <v>15051</v>
      </c>
      <c r="C2116" s="135" t="s">
        <v>4362</v>
      </c>
      <c r="E2116" s="135">
        <v>10.0</v>
      </c>
      <c r="F2116" s="135">
        <v>0.0</v>
      </c>
      <c r="K2116" s="135">
        <v>10.0</v>
      </c>
    </row>
    <row r="2117">
      <c r="A2117" s="135">
        <v>2115.0</v>
      </c>
      <c r="B2117" s="135" t="s">
        <v>15054</v>
      </c>
      <c r="C2117" s="135" t="s">
        <v>4362</v>
      </c>
      <c r="E2117" s="135">
        <v>10.0</v>
      </c>
      <c r="F2117" s="135">
        <v>0.0</v>
      </c>
      <c r="K2117" s="135">
        <v>10.0</v>
      </c>
    </row>
    <row r="2118">
      <c r="A2118" s="135">
        <v>2116.0</v>
      </c>
      <c r="B2118" s="135" t="s">
        <v>15057</v>
      </c>
      <c r="C2118" s="135" t="s">
        <v>4362</v>
      </c>
      <c r="E2118" s="135">
        <v>10.0</v>
      </c>
      <c r="K2118" s="135">
        <v>20.0</v>
      </c>
      <c r="M2118" s="143">
        <v>42996.0</v>
      </c>
    </row>
    <row r="2119">
      <c r="A2119" s="135">
        <v>2117.0</v>
      </c>
      <c r="B2119" s="135" t="s">
        <v>15060</v>
      </c>
      <c r="C2119" s="135" t="s">
        <v>4362</v>
      </c>
      <c r="E2119" s="135">
        <v>10.0</v>
      </c>
      <c r="K2119" s="135">
        <v>20.0</v>
      </c>
      <c r="M2119" s="143">
        <v>42624.0</v>
      </c>
    </row>
    <row r="2120">
      <c r="A2120" s="135">
        <v>2118.0</v>
      </c>
      <c r="B2120" s="135" t="s">
        <v>15062</v>
      </c>
      <c r="C2120" s="135" t="s">
        <v>4362</v>
      </c>
      <c r="E2120" s="135">
        <v>10.0</v>
      </c>
      <c r="K2120" s="135">
        <v>10.0</v>
      </c>
      <c r="M2120" s="143">
        <v>45048.0</v>
      </c>
    </row>
    <row r="2121">
      <c r="A2121" s="135">
        <v>2119.0</v>
      </c>
      <c r="B2121" s="135" t="s">
        <v>15065</v>
      </c>
      <c r="C2121" s="135" t="s">
        <v>4362</v>
      </c>
      <c r="E2121" s="135">
        <v>10.0</v>
      </c>
      <c r="K2121" s="135">
        <v>10.0</v>
      </c>
      <c r="M2121" s="143">
        <v>43326.0</v>
      </c>
    </row>
    <row r="2122">
      <c r="A2122" s="135">
        <v>2120.0</v>
      </c>
      <c r="B2122" s="135" t="s">
        <v>15068</v>
      </c>
      <c r="C2122" s="135" t="s">
        <v>4362</v>
      </c>
      <c r="E2122" s="135">
        <v>10.0</v>
      </c>
      <c r="K2122" s="135">
        <v>10.0</v>
      </c>
      <c r="M2122" s="143">
        <v>43959.0</v>
      </c>
    </row>
    <row r="2123">
      <c r="A2123" s="135">
        <v>2121.0</v>
      </c>
      <c r="B2123" s="135" t="s">
        <v>15070</v>
      </c>
      <c r="C2123" s="135" t="s">
        <v>4362</v>
      </c>
      <c r="E2123" s="135">
        <v>10.0</v>
      </c>
      <c r="F2123" s="135">
        <v>0.0</v>
      </c>
      <c r="K2123" s="135">
        <v>10.0</v>
      </c>
    </row>
    <row r="2124">
      <c r="A2124" s="135">
        <v>2122.0</v>
      </c>
      <c r="B2124" s="135" t="s">
        <v>15072</v>
      </c>
      <c r="C2124" s="135" t="s">
        <v>4362</v>
      </c>
      <c r="E2124" s="135">
        <v>10.0</v>
      </c>
      <c r="K2124" s="135">
        <v>10.0</v>
      </c>
      <c r="M2124" s="143">
        <v>44990.0</v>
      </c>
    </row>
    <row r="2125">
      <c r="A2125" s="135">
        <v>2123.0</v>
      </c>
      <c r="B2125" s="135" t="s">
        <v>15073</v>
      </c>
      <c r="C2125" s="135" t="s">
        <v>4362</v>
      </c>
      <c r="E2125" s="135">
        <v>10.0</v>
      </c>
      <c r="K2125" s="135">
        <v>10.0</v>
      </c>
      <c r="M2125" s="143">
        <v>42599.0</v>
      </c>
    </row>
    <row r="2126">
      <c r="A2126" s="135">
        <v>2124.0</v>
      </c>
      <c r="B2126" s="135" t="s">
        <v>15074</v>
      </c>
      <c r="C2126" s="135" t="s">
        <v>4362</v>
      </c>
      <c r="E2126" s="135">
        <v>10.0</v>
      </c>
      <c r="K2126" s="135">
        <v>10.0</v>
      </c>
      <c r="M2126" s="143">
        <v>43123.0</v>
      </c>
    </row>
    <row r="2127">
      <c r="A2127" s="135">
        <v>2125.0</v>
      </c>
      <c r="B2127" s="135" t="s">
        <v>15076</v>
      </c>
      <c r="C2127" s="135" t="s">
        <v>4362</v>
      </c>
      <c r="E2127" s="135">
        <v>10.0</v>
      </c>
      <c r="K2127" s="135">
        <v>10.0</v>
      </c>
      <c r="M2127" s="143">
        <v>43029.0</v>
      </c>
    </row>
    <row r="2128">
      <c r="A2128" s="135">
        <v>2126.0</v>
      </c>
      <c r="B2128" s="135" t="s">
        <v>15079</v>
      </c>
      <c r="C2128" s="135" t="s">
        <v>4362</v>
      </c>
      <c r="E2128" s="135">
        <v>10.0</v>
      </c>
      <c r="K2128" s="135">
        <v>10.0</v>
      </c>
      <c r="M2128" s="143">
        <v>42846.0</v>
      </c>
    </row>
    <row r="2129">
      <c r="A2129" s="135">
        <v>2127.0</v>
      </c>
      <c r="B2129" s="135" t="s">
        <v>15082</v>
      </c>
      <c r="C2129" s="135" t="s">
        <v>4362</v>
      </c>
      <c r="E2129" s="135">
        <v>10.0</v>
      </c>
      <c r="K2129" s="135">
        <v>10.0</v>
      </c>
      <c r="M2129" s="143">
        <v>45067.0</v>
      </c>
    </row>
    <row r="2130">
      <c r="A2130" s="135">
        <v>2128.0</v>
      </c>
      <c r="B2130" s="135" t="s">
        <v>15084</v>
      </c>
      <c r="C2130" s="135" t="s">
        <v>4362</v>
      </c>
      <c r="E2130" s="135">
        <v>10.0</v>
      </c>
      <c r="K2130" s="135">
        <v>10.0</v>
      </c>
      <c r="M2130" s="143">
        <v>43867.0</v>
      </c>
    </row>
    <row r="2131">
      <c r="A2131" s="135">
        <v>2129.0</v>
      </c>
      <c r="B2131" s="135" t="s">
        <v>15088</v>
      </c>
      <c r="C2131" s="135" t="s">
        <v>4362</v>
      </c>
      <c r="E2131" s="135">
        <v>10.0</v>
      </c>
      <c r="K2131" s="135">
        <v>30.0</v>
      </c>
      <c r="M2131" s="143">
        <v>43850.0</v>
      </c>
    </row>
    <row r="2132">
      <c r="A2132" s="135">
        <v>2130.0</v>
      </c>
      <c r="B2132" s="135" t="s">
        <v>15090</v>
      </c>
      <c r="C2132" s="135" t="s">
        <v>4362</v>
      </c>
      <c r="E2132" s="135">
        <v>10.0</v>
      </c>
      <c r="K2132" s="135">
        <v>10.0</v>
      </c>
      <c r="M2132" s="143">
        <v>44061.0</v>
      </c>
    </row>
    <row r="2133">
      <c r="A2133" s="135">
        <v>2131.0</v>
      </c>
      <c r="B2133" s="135" t="s">
        <v>15091</v>
      </c>
      <c r="C2133" s="135" t="s">
        <v>4362</v>
      </c>
      <c r="D2133" s="135">
        <v>1.0</v>
      </c>
      <c r="E2133" s="135">
        <v>10.0</v>
      </c>
      <c r="H2133" s="135" t="s">
        <v>15093</v>
      </c>
      <c r="I2133" s="142">
        <v>45416.86552083334</v>
      </c>
      <c r="J2133" s="135" t="s">
        <v>5002</v>
      </c>
      <c r="K2133" s="135">
        <v>10.0</v>
      </c>
      <c r="L2133" s="135">
        <v>50.0</v>
      </c>
      <c r="M2133" s="143">
        <v>44755.0</v>
      </c>
    </row>
    <row r="2134">
      <c r="A2134" s="135">
        <v>2132.0</v>
      </c>
      <c r="B2134" s="135" t="s">
        <v>15096</v>
      </c>
      <c r="C2134" s="135" t="s">
        <v>4362</v>
      </c>
      <c r="D2134" s="135">
        <v>0.0</v>
      </c>
      <c r="E2134" s="135">
        <v>10.0</v>
      </c>
      <c r="F2134" s="135">
        <v>1.2</v>
      </c>
      <c r="H2134" s="135" t="s">
        <v>15098</v>
      </c>
      <c r="K2134" s="135">
        <v>20.0</v>
      </c>
    </row>
    <row r="2135">
      <c r="A2135" s="135">
        <v>2133.0</v>
      </c>
      <c r="B2135" s="135" t="s">
        <v>15100</v>
      </c>
      <c r="C2135" s="135" t="s">
        <v>4362</v>
      </c>
      <c r="E2135" s="135">
        <v>10.0</v>
      </c>
      <c r="K2135" s="135">
        <v>10.0</v>
      </c>
      <c r="M2135" s="143">
        <v>43858.0</v>
      </c>
    </row>
    <row r="2136">
      <c r="A2136" s="135">
        <v>2134.0</v>
      </c>
      <c r="B2136" s="135" t="s">
        <v>15102</v>
      </c>
      <c r="C2136" s="135" t="s">
        <v>4362</v>
      </c>
      <c r="E2136" s="135">
        <v>10.0</v>
      </c>
      <c r="K2136" s="135">
        <v>10.0</v>
      </c>
      <c r="M2136" s="143">
        <v>42453.0</v>
      </c>
    </row>
    <row r="2137">
      <c r="A2137" s="135">
        <v>2135.0</v>
      </c>
      <c r="B2137" s="135" t="s">
        <v>15104</v>
      </c>
      <c r="C2137" s="135" t="s">
        <v>4362</v>
      </c>
      <c r="E2137" s="135">
        <v>10.0</v>
      </c>
      <c r="K2137" s="135">
        <v>10.0</v>
      </c>
      <c r="M2137" s="143">
        <v>45022.0</v>
      </c>
    </row>
    <row r="2138">
      <c r="A2138" s="135">
        <v>2136.0</v>
      </c>
      <c r="B2138" s="135" t="s">
        <v>15106</v>
      </c>
      <c r="C2138" s="135" t="s">
        <v>4362</v>
      </c>
      <c r="E2138" s="135">
        <v>10.0</v>
      </c>
      <c r="K2138" s="135">
        <v>10.0</v>
      </c>
      <c r="M2138" s="143">
        <v>42372.0</v>
      </c>
    </row>
    <row r="2139">
      <c r="A2139" s="135">
        <v>2137.0</v>
      </c>
      <c r="B2139" s="135" t="s">
        <v>15108</v>
      </c>
      <c r="C2139" s="135" t="s">
        <v>4362</v>
      </c>
      <c r="E2139" s="135">
        <v>10.0</v>
      </c>
      <c r="K2139" s="135">
        <v>40.0</v>
      </c>
      <c r="M2139" s="143">
        <v>42358.0</v>
      </c>
    </row>
    <row r="2140">
      <c r="A2140" s="135">
        <v>2138.0</v>
      </c>
      <c r="B2140" s="135" t="s">
        <v>15112</v>
      </c>
      <c r="C2140" s="135" t="s">
        <v>4362</v>
      </c>
      <c r="E2140" s="135">
        <v>10.0</v>
      </c>
      <c r="F2140" s="135">
        <v>0.0</v>
      </c>
      <c r="K2140" s="135">
        <v>10.0</v>
      </c>
      <c r="M2140" s="143">
        <v>42430.0</v>
      </c>
    </row>
    <row r="2141">
      <c r="A2141" s="135">
        <v>2139.0</v>
      </c>
      <c r="B2141" s="135" t="s">
        <v>15114</v>
      </c>
      <c r="C2141" s="135" t="s">
        <v>4362</v>
      </c>
      <c r="E2141" s="135">
        <v>10.0</v>
      </c>
      <c r="K2141" s="135">
        <v>10.0</v>
      </c>
      <c r="M2141" s="143">
        <v>45081.0</v>
      </c>
    </row>
    <row r="2142">
      <c r="A2142" s="135">
        <v>2140.0</v>
      </c>
      <c r="B2142" s="135" t="s">
        <v>15117</v>
      </c>
      <c r="C2142" s="135" t="s">
        <v>4362</v>
      </c>
      <c r="E2142" s="135">
        <v>10.0</v>
      </c>
      <c r="K2142" s="135">
        <v>10.0</v>
      </c>
      <c r="M2142" s="143">
        <v>43877.0</v>
      </c>
    </row>
    <row r="2143">
      <c r="A2143" s="135">
        <v>2141.0</v>
      </c>
      <c r="B2143" s="135" t="s">
        <v>15119</v>
      </c>
      <c r="C2143" s="135" t="s">
        <v>4362</v>
      </c>
      <c r="E2143" s="135">
        <v>10.0</v>
      </c>
      <c r="F2143" s="135">
        <v>0.0</v>
      </c>
      <c r="K2143" s="135">
        <v>10.0</v>
      </c>
    </row>
    <row r="2144">
      <c r="A2144" s="135">
        <v>2142.0</v>
      </c>
      <c r="B2144" s="135" t="s">
        <v>15121</v>
      </c>
      <c r="C2144" s="135" t="s">
        <v>4362</v>
      </c>
      <c r="E2144" s="135">
        <v>10.0</v>
      </c>
      <c r="K2144" s="135">
        <v>20.0</v>
      </c>
      <c r="M2144" s="143">
        <v>42799.0</v>
      </c>
    </row>
    <row r="2145">
      <c r="A2145" s="135">
        <v>2143.0</v>
      </c>
      <c r="B2145" s="135" t="s">
        <v>15124</v>
      </c>
      <c r="C2145" s="135" t="s">
        <v>4362</v>
      </c>
      <c r="E2145" s="135">
        <v>10.0</v>
      </c>
      <c r="K2145" s="135">
        <v>10.0</v>
      </c>
      <c r="M2145" s="143">
        <v>43031.0</v>
      </c>
    </row>
    <row r="2146">
      <c r="A2146" s="135">
        <v>2144.0</v>
      </c>
      <c r="B2146" s="135" t="s">
        <v>15126</v>
      </c>
      <c r="C2146" s="135" t="s">
        <v>4362</v>
      </c>
      <c r="E2146" s="135">
        <v>10.0</v>
      </c>
      <c r="K2146" s="135">
        <v>20.0</v>
      </c>
      <c r="M2146" s="143">
        <v>44782.0</v>
      </c>
    </row>
    <row r="2147">
      <c r="A2147" s="135">
        <v>2145.0</v>
      </c>
      <c r="B2147" s="135" t="s">
        <v>15129</v>
      </c>
      <c r="C2147" s="135" t="s">
        <v>4362</v>
      </c>
      <c r="E2147" s="135">
        <v>10.0</v>
      </c>
      <c r="F2147" s="135">
        <v>0.0</v>
      </c>
      <c r="K2147" s="135">
        <v>10.0</v>
      </c>
      <c r="M2147" s="143">
        <v>42736.0</v>
      </c>
    </row>
    <row r="2148">
      <c r="A2148" s="135">
        <v>2146.0</v>
      </c>
      <c r="B2148" s="135" t="s">
        <v>15132</v>
      </c>
      <c r="C2148" s="135" t="s">
        <v>4362</v>
      </c>
      <c r="E2148" s="135">
        <v>10.0</v>
      </c>
      <c r="K2148" s="135">
        <v>100.0</v>
      </c>
      <c r="M2148" s="143">
        <v>43864.0</v>
      </c>
    </row>
    <row r="2149">
      <c r="A2149" s="135">
        <v>2147.0</v>
      </c>
      <c r="B2149" s="135" t="s">
        <v>15134</v>
      </c>
      <c r="C2149" s="135" t="s">
        <v>4362</v>
      </c>
      <c r="E2149" s="135">
        <v>10.0</v>
      </c>
      <c r="K2149" s="135">
        <v>20.0</v>
      </c>
      <c r="M2149" s="143">
        <v>44215.0</v>
      </c>
    </row>
    <row r="2150">
      <c r="A2150" s="135">
        <v>2148.0</v>
      </c>
      <c r="B2150" s="135" t="s">
        <v>15136</v>
      </c>
      <c r="C2150" s="135" t="s">
        <v>4362</v>
      </c>
      <c r="E2150" s="135">
        <v>10.0</v>
      </c>
      <c r="K2150" s="135">
        <v>10.0</v>
      </c>
      <c r="M2150" s="143">
        <v>45027.0</v>
      </c>
    </row>
    <row r="2151">
      <c r="A2151" s="135">
        <v>2149.0</v>
      </c>
      <c r="B2151" s="135" t="s">
        <v>15139</v>
      </c>
      <c r="C2151" s="135" t="s">
        <v>4362</v>
      </c>
      <c r="E2151" s="135">
        <v>10.0</v>
      </c>
      <c r="K2151" s="135">
        <v>20.0</v>
      </c>
      <c r="M2151" s="143">
        <v>43535.0</v>
      </c>
    </row>
    <row r="2152">
      <c r="A2152" s="135">
        <v>2150.0</v>
      </c>
      <c r="B2152" s="135" t="s">
        <v>15141</v>
      </c>
      <c r="C2152" s="135" t="s">
        <v>4362</v>
      </c>
      <c r="E2152" s="135">
        <v>10.0</v>
      </c>
      <c r="K2152" s="135">
        <v>10.0</v>
      </c>
      <c r="M2152" s="143">
        <v>43930.0</v>
      </c>
    </row>
    <row r="2153">
      <c r="A2153" s="135">
        <v>2151.0</v>
      </c>
      <c r="B2153" s="135" t="s">
        <v>15142</v>
      </c>
      <c r="C2153" s="135" t="s">
        <v>4362</v>
      </c>
      <c r="E2153" s="135">
        <v>10.0</v>
      </c>
      <c r="K2153" s="135">
        <v>30.0</v>
      </c>
      <c r="M2153" s="143">
        <v>43271.0</v>
      </c>
    </row>
    <row r="2154">
      <c r="A2154" s="135">
        <v>2152.0</v>
      </c>
      <c r="B2154" s="135" t="s">
        <v>15145</v>
      </c>
      <c r="C2154" s="135" t="s">
        <v>4362</v>
      </c>
      <c r="E2154" s="135">
        <v>10.0</v>
      </c>
      <c r="K2154" s="135">
        <v>10.0</v>
      </c>
      <c r="M2154" s="143">
        <v>43841.0</v>
      </c>
    </row>
    <row r="2155">
      <c r="A2155" s="135">
        <v>2153.0</v>
      </c>
      <c r="B2155" s="135" t="s">
        <v>15147</v>
      </c>
      <c r="C2155" s="135" t="s">
        <v>4362</v>
      </c>
      <c r="E2155" s="135">
        <v>10.0</v>
      </c>
      <c r="K2155" s="135">
        <v>10.0</v>
      </c>
      <c r="M2155" s="143">
        <v>44768.0</v>
      </c>
    </row>
    <row r="2156">
      <c r="A2156" s="135">
        <v>2154.0</v>
      </c>
      <c r="B2156" s="135" t="s">
        <v>15149</v>
      </c>
      <c r="C2156" s="135" t="s">
        <v>4362</v>
      </c>
      <c r="E2156" s="135">
        <v>10.0</v>
      </c>
      <c r="F2156" s="135">
        <v>0.0</v>
      </c>
      <c r="K2156" s="135">
        <v>10.0</v>
      </c>
    </row>
    <row r="2157">
      <c r="A2157" s="135">
        <v>2155.0</v>
      </c>
      <c r="B2157" s="135" t="s">
        <v>15152</v>
      </c>
      <c r="C2157" s="135" t="s">
        <v>4362</v>
      </c>
      <c r="E2157" s="135">
        <v>10.0</v>
      </c>
      <c r="K2157" s="135">
        <v>50.0</v>
      </c>
      <c r="M2157" s="143">
        <v>43566.0</v>
      </c>
    </row>
    <row r="2158">
      <c r="A2158" s="135">
        <v>2156.0</v>
      </c>
      <c r="B2158" s="135" t="s">
        <v>15154</v>
      </c>
      <c r="C2158" s="135" t="s">
        <v>4362</v>
      </c>
      <c r="E2158" s="135">
        <v>10.0</v>
      </c>
      <c r="K2158" s="135">
        <v>40.0</v>
      </c>
      <c r="M2158" s="143">
        <v>42561.0</v>
      </c>
    </row>
    <row r="2159">
      <c r="A2159" s="135">
        <v>2157.0</v>
      </c>
      <c r="B2159" s="135" t="s">
        <v>15156</v>
      </c>
      <c r="C2159" s="135" t="s">
        <v>4362</v>
      </c>
      <c r="E2159" s="135">
        <v>10.0</v>
      </c>
      <c r="K2159" s="135">
        <v>10.0</v>
      </c>
      <c r="M2159" s="143">
        <v>42283.0</v>
      </c>
    </row>
    <row r="2160">
      <c r="A2160" s="135">
        <v>2158.0</v>
      </c>
      <c r="B2160" s="135" t="s">
        <v>15159</v>
      </c>
      <c r="C2160" s="135" t="s">
        <v>4362</v>
      </c>
      <c r="E2160" s="135">
        <v>10.0</v>
      </c>
      <c r="K2160" s="135">
        <v>10.0</v>
      </c>
      <c r="M2160" s="143">
        <v>45071.0</v>
      </c>
    </row>
    <row r="2161">
      <c r="A2161" s="135">
        <v>2159.0</v>
      </c>
      <c r="B2161" s="135" t="s">
        <v>15160</v>
      </c>
      <c r="C2161" s="135" t="s">
        <v>4362</v>
      </c>
      <c r="E2161" s="135">
        <v>10.0</v>
      </c>
      <c r="H2161" s="135" t="s">
        <v>15162</v>
      </c>
      <c r="K2161" s="135">
        <v>20.0</v>
      </c>
      <c r="M2161" s="143">
        <v>42271.0</v>
      </c>
    </row>
    <row r="2162">
      <c r="A2162" s="135">
        <v>2160.0</v>
      </c>
      <c r="B2162" s="135" t="s">
        <v>15164</v>
      </c>
      <c r="C2162" s="135" t="s">
        <v>4362</v>
      </c>
      <c r="E2162" s="135">
        <v>10.0</v>
      </c>
      <c r="K2162" s="135">
        <v>10.0</v>
      </c>
      <c r="M2162" s="143">
        <v>45063.0</v>
      </c>
    </row>
    <row r="2163">
      <c r="A2163" s="135">
        <v>2161.0</v>
      </c>
      <c r="B2163" s="135" t="s">
        <v>15165</v>
      </c>
      <c r="C2163" s="135" t="s">
        <v>4362</v>
      </c>
      <c r="E2163" s="135">
        <v>10.0</v>
      </c>
      <c r="K2163" s="135">
        <v>10.0</v>
      </c>
      <c r="M2163" s="143">
        <v>44805.0</v>
      </c>
    </row>
    <row r="2164">
      <c r="A2164" s="135">
        <v>2162.0</v>
      </c>
      <c r="B2164" s="135" t="s">
        <v>15168</v>
      </c>
      <c r="C2164" s="135" t="s">
        <v>4362</v>
      </c>
      <c r="E2164" s="135">
        <v>10.0</v>
      </c>
      <c r="F2164" s="135">
        <v>0.3</v>
      </c>
      <c r="K2164" s="135">
        <v>10.0</v>
      </c>
      <c r="M2164" s="143">
        <v>43875.0</v>
      </c>
    </row>
    <row r="2165">
      <c r="A2165" s="135">
        <v>2163.0</v>
      </c>
      <c r="B2165" s="135" t="s">
        <v>15169</v>
      </c>
      <c r="C2165" s="135" t="s">
        <v>4362</v>
      </c>
      <c r="E2165" s="135">
        <v>10.0</v>
      </c>
      <c r="K2165" s="135">
        <v>10.0</v>
      </c>
      <c r="M2165" s="143">
        <v>44679.0</v>
      </c>
    </row>
    <row r="2166">
      <c r="A2166" s="135">
        <v>2164.0</v>
      </c>
      <c r="B2166" s="135" t="s">
        <v>15172</v>
      </c>
      <c r="C2166" s="135" t="s">
        <v>4362</v>
      </c>
      <c r="E2166" s="135">
        <v>10.0</v>
      </c>
      <c r="K2166" s="135">
        <v>20.0</v>
      </c>
      <c r="M2166" s="143">
        <v>43901.0</v>
      </c>
    </row>
    <row r="2167">
      <c r="A2167" s="135">
        <v>2165.0</v>
      </c>
      <c r="B2167" s="135" t="s">
        <v>15173</v>
      </c>
      <c r="C2167" s="135" t="s">
        <v>4362</v>
      </c>
      <c r="E2167" s="135">
        <v>10.0</v>
      </c>
      <c r="K2167" s="135">
        <v>10.0</v>
      </c>
      <c r="M2167" s="143">
        <v>43047.0</v>
      </c>
    </row>
    <row r="2168">
      <c r="A2168" s="135">
        <v>2166.0</v>
      </c>
      <c r="B2168" s="135" t="s">
        <v>15177</v>
      </c>
      <c r="C2168" s="135" t="s">
        <v>4362</v>
      </c>
      <c r="E2168" s="135">
        <v>10.0</v>
      </c>
      <c r="K2168" s="135">
        <v>10.0</v>
      </c>
      <c r="M2168" s="143">
        <v>44019.0</v>
      </c>
    </row>
    <row r="2169">
      <c r="A2169" s="135">
        <v>2167.0</v>
      </c>
      <c r="B2169" s="135" t="s">
        <v>15179</v>
      </c>
      <c r="C2169" s="135" t="s">
        <v>4362</v>
      </c>
      <c r="E2169" s="135">
        <v>10.0</v>
      </c>
      <c r="K2169" s="135">
        <v>10.0</v>
      </c>
      <c r="M2169" s="143">
        <v>44326.0</v>
      </c>
    </row>
    <row r="2170">
      <c r="A2170" s="135">
        <v>2168.0</v>
      </c>
      <c r="B2170" s="135" t="s">
        <v>15183</v>
      </c>
      <c r="C2170" s="135" t="s">
        <v>4362</v>
      </c>
      <c r="E2170" s="135">
        <v>10.0</v>
      </c>
      <c r="K2170" s="135">
        <v>30.0</v>
      </c>
      <c r="M2170" s="143">
        <v>43240.0</v>
      </c>
    </row>
    <row r="2171">
      <c r="A2171" s="135">
        <v>2169.0</v>
      </c>
      <c r="B2171" s="135" t="s">
        <v>15185</v>
      </c>
      <c r="C2171" s="135" t="s">
        <v>4362</v>
      </c>
      <c r="E2171" s="135">
        <v>10.0</v>
      </c>
      <c r="F2171" s="135">
        <v>0.0</v>
      </c>
      <c r="K2171" s="135">
        <v>10.0</v>
      </c>
      <c r="M2171" s="143">
        <v>43435.0</v>
      </c>
    </row>
    <row r="2172">
      <c r="A2172" s="135">
        <v>2170.0</v>
      </c>
      <c r="B2172" s="135" t="s">
        <v>15187</v>
      </c>
      <c r="C2172" s="135" t="s">
        <v>4362</v>
      </c>
      <c r="E2172" s="135">
        <v>10.0</v>
      </c>
      <c r="K2172" s="135">
        <v>50.0</v>
      </c>
      <c r="M2172" s="143">
        <v>42507.0</v>
      </c>
    </row>
    <row r="2173">
      <c r="A2173" s="135">
        <v>2171.0</v>
      </c>
      <c r="B2173" s="135" t="s">
        <v>15189</v>
      </c>
      <c r="C2173" s="135" t="s">
        <v>4362</v>
      </c>
      <c r="E2173" s="135">
        <v>10.0</v>
      </c>
      <c r="K2173" s="135">
        <v>20.0</v>
      </c>
      <c r="M2173" s="143">
        <v>42707.0</v>
      </c>
    </row>
    <row r="2174">
      <c r="A2174" s="135">
        <v>2172.0</v>
      </c>
      <c r="B2174" s="135" t="s">
        <v>15191</v>
      </c>
      <c r="C2174" s="135" t="s">
        <v>4362</v>
      </c>
      <c r="E2174" s="135">
        <v>10.0</v>
      </c>
      <c r="F2174" s="135">
        <v>0.0</v>
      </c>
      <c r="K2174" s="135">
        <v>10.0</v>
      </c>
    </row>
    <row r="2175">
      <c r="A2175" s="135">
        <v>2173.0</v>
      </c>
      <c r="B2175" s="135" t="s">
        <v>15195</v>
      </c>
      <c r="C2175" s="135" t="s">
        <v>4362</v>
      </c>
      <c r="E2175" s="135">
        <v>10.0</v>
      </c>
      <c r="K2175" s="135">
        <v>10.0</v>
      </c>
      <c r="M2175" s="143">
        <v>42617.0</v>
      </c>
    </row>
    <row r="2176">
      <c r="A2176" s="135">
        <v>2174.0</v>
      </c>
      <c r="B2176" s="135" t="s">
        <v>15198</v>
      </c>
      <c r="C2176" s="135" t="s">
        <v>4362</v>
      </c>
      <c r="E2176" s="135">
        <v>10.0</v>
      </c>
      <c r="K2176" s="135">
        <v>30.0</v>
      </c>
      <c r="M2176" s="143">
        <v>44207.0</v>
      </c>
    </row>
    <row r="2177">
      <c r="A2177" s="135">
        <v>2175.0</v>
      </c>
      <c r="B2177" s="135" t="s">
        <v>15201</v>
      </c>
      <c r="C2177" s="135" t="s">
        <v>4362</v>
      </c>
      <c r="E2177" s="135">
        <v>10.0</v>
      </c>
      <c r="F2177" s="135">
        <v>0.0</v>
      </c>
      <c r="K2177" s="135">
        <v>10.0</v>
      </c>
    </row>
    <row r="2178">
      <c r="A2178" s="135">
        <v>2176.0</v>
      </c>
      <c r="B2178" s="135" t="s">
        <v>15205</v>
      </c>
      <c r="C2178" s="135" t="s">
        <v>4362</v>
      </c>
      <c r="E2178" s="135">
        <v>10.0</v>
      </c>
      <c r="K2178" s="135">
        <v>30.0</v>
      </c>
      <c r="M2178" s="143">
        <v>43883.0</v>
      </c>
    </row>
    <row r="2179">
      <c r="A2179" s="135">
        <v>2177.0</v>
      </c>
      <c r="B2179" s="135" t="s">
        <v>15210</v>
      </c>
      <c r="C2179" s="135" t="s">
        <v>4362</v>
      </c>
      <c r="E2179" s="135">
        <v>10.0</v>
      </c>
      <c r="K2179" s="135">
        <v>10.0</v>
      </c>
      <c r="M2179" s="143">
        <v>43169.0</v>
      </c>
    </row>
    <row r="2180">
      <c r="A2180" s="135">
        <v>2178.0</v>
      </c>
      <c r="B2180" s="135" t="s">
        <v>15215</v>
      </c>
      <c r="C2180" s="135" t="s">
        <v>4362</v>
      </c>
      <c r="E2180" s="135">
        <v>10.0</v>
      </c>
      <c r="F2180" s="135">
        <v>0.0</v>
      </c>
      <c r="K2180" s="135">
        <v>10.0</v>
      </c>
    </row>
    <row r="2181">
      <c r="A2181" s="135">
        <v>2179.0</v>
      </c>
      <c r="B2181" s="135" t="s">
        <v>15218</v>
      </c>
      <c r="C2181" s="135" t="s">
        <v>4362</v>
      </c>
      <c r="E2181" s="135">
        <v>10.0</v>
      </c>
      <c r="F2181" s="135">
        <v>0.0</v>
      </c>
      <c r="K2181" s="135">
        <v>10.0</v>
      </c>
    </row>
    <row r="2182">
      <c r="A2182" s="135">
        <v>2180.0</v>
      </c>
      <c r="B2182" s="135" t="s">
        <v>15221</v>
      </c>
      <c r="C2182" s="135" t="s">
        <v>4362</v>
      </c>
      <c r="E2182" s="135">
        <v>10.0</v>
      </c>
      <c r="K2182" s="135">
        <v>10.0</v>
      </c>
      <c r="M2182" s="143">
        <v>44228.0</v>
      </c>
    </row>
    <row r="2183">
      <c r="A2183" s="135">
        <v>2181.0</v>
      </c>
      <c r="B2183" s="135" t="s">
        <v>15226</v>
      </c>
      <c r="C2183" s="135" t="s">
        <v>4362</v>
      </c>
      <c r="E2183" s="135">
        <v>10.0</v>
      </c>
      <c r="K2183" s="135">
        <v>10.0</v>
      </c>
      <c r="M2183" s="143">
        <v>42983.0</v>
      </c>
    </row>
    <row r="2184">
      <c r="A2184" s="135">
        <v>2182.0</v>
      </c>
      <c r="B2184" s="135" t="s">
        <v>15230</v>
      </c>
      <c r="C2184" s="135" t="s">
        <v>4362</v>
      </c>
      <c r="E2184" s="135">
        <v>10.0</v>
      </c>
      <c r="K2184" s="135">
        <v>10.0</v>
      </c>
      <c r="M2184" s="143">
        <v>43874.0</v>
      </c>
    </row>
    <row r="2185">
      <c r="A2185" s="135">
        <v>2183.0</v>
      </c>
      <c r="B2185" s="135" t="s">
        <v>15234</v>
      </c>
      <c r="C2185" s="135" t="s">
        <v>4362</v>
      </c>
      <c r="E2185" s="135">
        <v>10.0</v>
      </c>
      <c r="F2185" s="135">
        <v>0.3</v>
      </c>
      <c r="K2185" s="135">
        <v>10.0</v>
      </c>
      <c r="M2185" s="143">
        <v>43681.0</v>
      </c>
    </row>
    <row r="2186">
      <c r="A2186" s="135">
        <v>2184.0</v>
      </c>
      <c r="B2186" s="135" t="s">
        <v>15239</v>
      </c>
      <c r="C2186" s="135" t="s">
        <v>4362</v>
      </c>
      <c r="E2186" s="135">
        <v>10.0</v>
      </c>
      <c r="K2186" s="135">
        <v>10.0</v>
      </c>
      <c r="M2186" s="143">
        <v>44752.0</v>
      </c>
    </row>
    <row r="2187">
      <c r="A2187" s="135">
        <v>2185.0</v>
      </c>
      <c r="B2187" s="135" t="s">
        <v>15244</v>
      </c>
      <c r="C2187" s="135" t="s">
        <v>4362</v>
      </c>
      <c r="E2187" s="135">
        <v>10.0</v>
      </c>
      <c r="K2187" s="135">
        <v>20.0</v>
      </c>
      <c r="M2187" s="143">
        <v>42249.0</v>
      </c>
    </row>
    <row r="2188">
      <c r="A2188" s="135">
        <v>2186.0</v>
      </c>
      <c r="B2188" s="135" t="s">
        <v>15248</v>
      </c>
      <c r="C2188" s="135" t="s">
        <v>4362</v>
      </c>
      <c r="E2188" s="135">
        <v>10.0</v>
      </c>
      <c r="K2188" s="135">
        <v>10.0</v>
      </c>
      <c r="M2188" s="143">
        <v>42853.0</v>
      </c>
    </row>
    <row r="2189">
      <c r="A2189" s="135">
        <v>2187.0</v>
      </c>
      <c r="B2189" s="135" t="s">
        <v>15250</v>
      </c>
      <c r="C2189" s="135" t="s">
        <v>4362</v>
      </c>
      <c r="E2189" s="135">
        <v>10.0</v>
      </c>
      <c r="K2189" s="135">
        <v>10.0</v>
      </c>
      <c r="M2189" s="143">
        <v>43136.0</v>
      </c>
    </row>
    <row r="2190">
      <c r="A2190" s="135">
        <v>2188.0</v>
      </c>
      <c r="B2190" s="135" t="s">
        <v>15254</v>
      </c>
      <c r="C2190" s="135" t="s">
        <v>4362</v>
      </c>
      <c r="E2190" s="135">
        <v>10.0</v>
      </c>
      <c r="K2190" s="135">
        <v>10.0</v>
      </c>
      <c r="M2190" s="143">
        <v>42575.0</v>
      </c>
    </row>
    <row r="2191">
      <c r="A2191" s="135">
        <v>2189.0</v>
      </c>
      <c r="B2191" s="135" t="s">
        <v>15259</v>
      </c>
      <c r="C2191" s="135" t="s">
        <v>4362</v>
      </c>
      <c r="D2191" s="135">
        <v>0.0</v>
      </c>
      <c r="E2191" s="135">
        <v>10.0</v>
      </c>
      <c r="F2191" s="135">
        <v>0.25</v>
      </c>
      <c r="H2191" s="135" t="s">
        <v>7789</v>
      </c>
      <c r="I2191" s="142">
        <v>45414.80920138889</v>
      </c>
      <c r="J2191" s="135" t="s">
        <v>4795</v>
      </c>
      <c r="K2191" s="135">
        <v>40.0</v>
      </c>
      <c r="L2191" s="135">
        <v>10.0</v>
      </c>
      <c r="M2191" s="143">
        <v>42255.0</v>
      </c>
    </row>
    <row r="2192">
      <c r="A2192" s="135">
        <v>2190.0</v>
      </c>
      <c r="B2192" s="135" t="s">
        <v>15266</v>
      </c>
      <c r="C2192" s="135" t="s">
        <v>4362</v>
      </c>
      <c r="D2192" s="135">
        <v>0.0</v>
      </c>
      <c r="E2192" s="135">
        <v>10.0</v>
      </c>
      <c r="H2192" s="135" t="s">
        <v>6296</v>
      </c>
      <c r="I2192" s="142">
        <v>45417.06947916667</v>
      </c>
      <c r="J2192" s="135" t="s">
        <v>4373</v>
      </c>
      <c r="K2192" s="135">
        <v>30.0</v>
      </c>
      <c r="L2192" s="135">
        <v>90.0</v>
      </c>
      <c r="M2192" s="143">
        <v>42291.0</v>
      </c>
    </row>
    <row r="2193">
      <c r="A2193" s="135">
        <v>2191.0</v>
      </c>
      <c r="B2193" s="135" t="s">
        <v>15272</v>
      </c>
      <c r="C2193" s="135" t="s">
        <v>4362</v>
      </c>
      <c r="D2193" s="135">
        <v>3.0</v>
      </c>
      <c r="E2193" s="135">
        <v>10.0</v>
      </c>
      <c r="K2193" s="135">
        <v>10.0</v>
      </c>
      <c r="M2193" s="143">
        <v>42294.0</v>
      </c>
    </row>
    <row r="2194">
      <c r="A2194" s="135">
        <v>2192.0</v>
      </c>
      <c r="B2194" s="135" t="s">
        <v>15277</v>
      </c>
      <c r="C2194" s="135" t="s">
        <v>4362</v>
      </c>
      <c r="E2194" s="135">
        <v>10.0</v>
      </c>
      <c r="K2194" s="135">
        <v>20.0</v>
      </c>
      <c r="M2194" s="143">
        <v>42547.0</v>
      </c>
    </row>
    <row r="2195">
      <c r="A2195" s="135">
        <v>2193.0</v>
      </c>
      <c r="B2195" s="135" t="s">
        <v>15281</v>
      </c>
      <c r="C2195" s="135" t="s">
        <v>4362</v>
      </c>
      <c r="D2195" s="135">
        <v>11.0</v>
      </c>
      <c r="E2195" s="135">
        <v>10.0</v>
      </c>
      <c r="F2195" s="135">
        <v>1.9</v>
      </c>
      <c r="K2195" s="135">
        <v>20.0</v>
      </c>
    </row>
    <row r="2196">
      <c r="A2196" s="135">
        <v>2194.0</v>
      </c>
      <c r="B2196" s="135" t="s">
        <v>15285</v>
      </c>
      <c r="C2196" s="135" t="s">
        <v>4362</v>
      </c>
      <c r="E2196" s="135">
        <v>10.0</v>
      </c>
      <c r="K2196" s="135">
        <v>10.0</v>
      </c>
      <c r="M2196" s="143">
        <v>43051.0</v>
      </c>
    </row>
    <row r="2197">
      <c r="A2197" s="135">
        <v>2195.0</v>
      </c>
      <c r="B2197" s="135" t="s">
        <v>15289</v>
      </c>
      <c r="C2197" s="135" t="s">
        <v>4362</v>
      </c>
      <c r="E2197" s="135">
        <v>10.0</v>
      </c>
      <c r="F2197" s="135">
        <v>0.0</v>
      </c>
      <c r="K2197" s="135">
        <v>20.0</v>
      </c>
      <c r="M2197" s="143">
        <v>42614.0</v>
      </c>
    </row>
    <row r="2198">
      <c r="A2198" s="135">
        <v>2196.0</v>
      </c>
      <c r="B2198" s="135" t="s">
        <v>15294</v>
      </c>
      <c r="C2198" s="135" t="s">
        <v>4362</v>
      </c>
      <c r="D2198" s="135">
        <v>0.0</v>
      </c>
      <c r="E2198" s="135">
        <v>10.0</v>
      </c>
      <c r="F2198" s="135">
        <v>0.0</v>
      </c>
      <c r="H2198" s="135" t="s">
        <v>7324</v>
      </c>
      <c r="I2198" s="142">
        <v>45367.68585648148</v>
      </c>
      <c r="J2198" s="135" t="s">
        <v>4373</v>
      </c>
      <c r="K2198" s="135">
        <v>30.0</v>
      </c>
      <c r="L2198" s="135">
        <v>100.0</v>
      </c>
      <c r="M2198" s="143">
        <v>42248.0</v>
      </c>
    </row>
    <row r="2199">
      <c r="A2199" s="135">
        <v>2197.0</v>
      </c>
      <c r="B2199" s="135" t="s">
        <v>15300</v>
      </c>
      <c r="C2199" s="135" t="s">
        <v>4362</v>
      </c>
      <c r="E2199" s="135">
        <v>10.0</v>
      </c>
      <c r="F2199" s="135">
        <v>0.45</v>
      </c>
      <c r="K2199" s="135">
        <v>20.0</v>
      </c>
      <c r="M2199" s="143">
        <v>43800.0</v>
      </c>
    </row>
    <row r="2200">
      <c r="A2200" s="135">
        <v>2198.0</v>
      </c>
      <c r="B2200" s="135" t="s">
        <v>15306</v>
      </c>
      <c r="C2200" s="135" t="s">
        <v>4362</v>
      </c>
      <c r="D2200" s="135">
        <v>0.0</v>
      </c>
      <c r="E2200" s="135">
        <v>10.0</v>
      </c>
      <c r="K2200" s="135">
        <v>20.0</v>
      </c>
      <c r="M2200" s="143">
        <v>42599.0</v>
      </c>
    </row>
    <row r="2201">
      <c r="A2201" s="135">
        <v>2199.0</v>
      </c>
      <c r="B2201" s="135" t="s">
        <v>15311</v>
      </c>
      <c r="C2201" s="135" t="s">
        <v>4362</v>
      </c>
      <c r="E2201" s="135">
        <v>10.0</v>
      </c>
      <c r="K2201" s="135">
        <v>10.0</v>
      </c>
      <c r="M2201" s="143">
        <v>44808.0</v>
      </c>
    </row>
    <row r="2202">
      <c r="A2202" s="135">
        <v>2200.0</v>
      </c>
      <c r="B2202" s="135" t="s">
        <v>15314</v>
      </c>
      <c r="C2202" s="135" t="s">
        <v>4362</v>
      </c>
      <c r="E2202" s="135">
        <v>10.0</v>
      </c>
      <c r="K2202" s="135">
        <v>20.0</v>
      </c>
      <c r="M2202" s="143">
        <v>43470.0</v>
      </c>
    </row>
    <row r="2203">
      <c r="A2203" s="135">
        <v>2201.0</v>
      </c>
      <c r="B2203" s="135" t="s">
        <v>15319</v>
      </c>
      <c r="C2203" s="135" t="s">
        <v>4362</v>
      </c>
      <c r="E2203" s="135">
        <v>10.0</v>
      </c>
      <c r="K2203" s="135">
        <v>10.0</v>
      </c>
      <c r="M2203" s="143">
        <v>45006.0</v>
      </c>
    </row>
    <row r="2204">
      <c r="A2204" s="135">
        <v>2202.0</v>
      </c>
      <c r="B2204" s="135" t="s">
        <v>15321</v>
      </c>
      <c r="C2204" s="135" t="s">
        <v>4362</v>
      </c>
      <c r="E2204" s="135">
        <v>10.0</v>
      </c>
      <c r="K2204" s="135">
        <v>10.0</v>
      </c>
      <c r="M2204" s="143">
        <v>42271.0</v>
      </c>
    </row>
    <row r="2205">
      <c r="A2205" s="135">
        <v>2203.0</v>
      </c>
      <c r="B2205" s="135" t="s">
        <v>15325</v>
      </c>
      <c r="C2205" s="135" t="s">
        <v>4362</v>
      </c>
      <c r="E2205" s="135">
        <v>10.0</v>
      </c>
      <c r="K2205" s="135">
        <v>20.0</v>
      </c>
      <c r="M2205" s="143">
        <v>44167.0</v>
      </c>
    </row>
    <row r="2206">
      <c r="A2206" s="135">
        <v>2204.0</v>
      </c>
      <c r="B2206" s="135" t="s">
        <v>15328</v>
      </c>
      <c r="C2206" s="135" t="s">
        <v>4362</v>
      </c>
      <c r="E2206" s="135">
        <v>10.0</v>
      </c>
      <c r="K2206" s="135">
        <v>10.0</v>
      </c>
      <c r="M2206" s="143">
        <v>42613.0</v>
      </c>
    </row>
    <row r="2207">
      <c r="A2207" s="135">
        <v>2205.0</v>
      </c>
      <c r="B2207" s="135" t="s">
        <v>15331</v>
      </c>
      <c r="C2207" s="135" t="s">
        <v>4362</v>
      </c>
      <c r="E2207" s="135">
        <v>10.0</v>
      </c>
      <c r="K2207" s="135">
        <v>10.0</v>
      </c>
      <c r="M2207" s="143">
        <v>45348.0</v>
      </c>
    </row>
    <row r="2208">
      <c r="A2208" s="135">
        <v>2206.0</v>
      </c>
      <c r="B2208" s="135" t="s">
        <v>15334</v>
      </c>
      <c r="C2208" s="135" t="s">
        <v>4362</v>
      </c>
      <c r="E2208" s="135">
        <v>10.0</v>
      </c>
      <c r="K2208" s="135">
        <v>10.0</v>
      </c>
      <c r="M2208" s="143">
        <v>42248.0</v>
      </c>
    </row>
    <row r="2209">
      <c r="A2209" s="135">
        <v>2207.0</v>
      </c>
      <c r="B2209" s="135" t="s">
        <v>15337</v>
      </c>
      <c r="C2209" s="135" t="s">
        <v>4362</v>
      </c>
      <c r="E2209" s="135">
        <v>10.0</v>
      </c>
      <c r="K2209" s="135">
        <v>10.0</v>
      </c>
      <c r="M2209" s="143">
        <v>42425.0</v>
      </c>
    </row>
    <row r="2210">
      <c r="A2210" s="135">
        <v>2208.0</v>
      </c>
      <c r="B2210" s="135" t="s">
        <v>15341</v>
      </c>
      <c r="C2210" s="135" t="s">
        <v>4362</v>
      </c>
      <c r="E2210" s="135">
        <v>10.0</v>
      </c>
      <c r="K2210" s="135">
        <v>10.0</v>
      </c>
      <c r="M2210" s="143">
        <v>42353.0</v>
      </c>
    </row>
    <row r="2211">
      <c r="A2211" s="135">
        <v>2209.0</v>
      </c>
      <c r="B2211" s="135" t="s">
        <v>15345</v>
      </c>
      <c r="C2211" s="135" t="s">
        <v>4362</v>
      </c>
      <c r="E2211" s="135">
        <v>10.0</v>
      </c>
      <c r="K2211" s="135">
        <v>10.0</v>
      </c>
      <c r="M2211" s="143">
        <v>44266.0</v>
      </c>
    </row>
    <row r="2212">
      <c r="A2212" s="135">
        <v>2210.0</v>
      </c>
      <c r="B2212" s="135" t="s">
        <v>15349</v>
      </c>
      <c r="C2212" s="135" t="s">
        <v>4362</v>
      </c>
      <c r="E2212" s="135">
        <v>10.0</v>
      </c>
      <c r="K2212" s="135">
        <v>10.0</v>
      </c>
      <c r="M2212" s="143">
        <v>42855.0</v>
      </c>
    </row>
    <row r="2213">
      <c r="A2213" s="135">
        <v>2211.0</v>
      </c>
      <c r="B2213" s="135" t="s">
        <v>15352</v>
      </c>
      <c r="C2213" s="135" t="s">
        <v>4362</v>
      </c>
      <c r="E2213" s="135">
        <v>10.0</v>
      </c>
      <c r="K2213" s="135">
        <v>50.0</v>
      </c>
      <c r="M2213" s="143">
        <v>43179.0</v>
      </c>
    </row>
    <row r="2214">
      <c r="A2214" s="135">
        <v>2212.0</v>
      </c>
      <c r="B2214" s="135" t="s">
        <v>15356</v>
      </c>
      <c r="C2214" s="135" t="s">
        <v>4362</v>
      </c>
      <c r="E2214" s="135">
        <v>10.0</v>
      </c>
      <c r="K2214" s="135">
        <v>10.0</v>
      </c>
      <c r="M2214" s="143">
        <v>45083.0</v>
      </c>
    </row>
    <row r="2215">
      <c r="A2215" s="135">
        <v>2213.0</v>
      </c>
      <c r="B2215" s="135" t="s">
        <v>15358</v>
      </c>
      <c r="C2215" s="135" t="s">
        <v>4362</v>
      </c>
      <c r="E2215" s="135">
        <v>10.0</v>
      </c>
      <c r="K2215" s="135">
        <v>30.0</v>
      </c>
      <c r="M2215" s="143">
        <v>43845.0</v>
      </c>
    </row>
    <row r="2216">
      <c r="A2216" s="135">
        <v>2214.0</v>
      </c>
      <c r="B2216" s="135" t="s">
        <v>15362</v>
      </c>
      <c r="C2216" s="135" t="s">
        <v>4362</v>
      </c>
      <c r="E2216" s="135">
        <v>10.0</v>
      </c>
      <c r="K2216" s="135">
        <v>10.0</v>
      </c>
      <c r="M2216" s="143">
        <v>42477.0</v>
      </c>
    </row>
    <row r="2217">
      <c r="A2217" s="135">
        <v>2215.0</v>
      </c>
      <c r="B2217" s="135" t="s">
        <v>15365</v>
      </c>
      <c r="C2217" s="135" t="s">
        <v>4362</v>
      </c>
      <c r="E2217" s="135">
        <v>10.0</v>
      </c>
      <c r="K2217" s="135">
        <v>10.0</v>
      </c>
      <c r="M2217" s="143">
        <v>45011.0</v>
      </c>
    </row>
    <row r="2218">
      <c r="A2218" s="135">
        <v>2216.0</v>
      </c>
      <c r="B2218" s="135" t="s">
        <v>15369</v>
      </c>
      <c r="C2218" s="135" t="s">
        <v>4362</v>
      </c>
      <c r="E2218" s="135">
        <v>10.0</v>
      </c>
      <c r="K2218" s="135">
        <v>10.0</v>
      </c>
      <c r="M2218" s="143">
        <v>43072.0</v>
      </c>
    </row>
    <row r="2219">
      <c r="A2219" s="135">
        <v>2217.0</v>
      </c>
      <c r="B2219" s="135" t="s">
        <v>15373</v>
      </c>
      <c r="C2219" s="135" t="s">
        <v>4362</v>
      </c>
      <c r="E2219" s="135">
        <v>10.0</v>
      </c>
      <c r="K2219" s="135">
        <v>10.0</v>
      </c>
      <c r="M2219" s="143">
        <v>43998.0</v>
      </c>
    </row>
    <row r="2220">
      <c r="A2220" s="135">
        <v>2218.0</v>
      </c>
      <c r="B2220" s="135" t="s">
        <v>15375</v>
      </c>
      <c r="C2220" s="135" t="s">
        <v>4362</v>
      </c>
      <c r="E2220" s="135">
        <v>10.0</v>
      </c>
      <c r="K2220" s="135">
        <v>20.0</v>
      </c>
      <c r="M2220" s="143">
        <v>42863.0</v>
      </c>
    </row>
    <row r="2221">
      <c r="A2221" s="135">
        <v>2219.0</v>
      </c>
      <c r="B2221" s="135" t="s">
        <v>14222</v>
      </c>
      <c r="C2221" s="135" t="s">
        <v>4362</v>
      </c>
      <c r="E2221" s="135">
        <v>10.0</v>
      </c>
      <c r="K2221" s="135">
        <v>20.0</v>
      </c>
      <c r="M2221" s="143">
        <v>43756.0</v>
      </c>
    </row>
    <row r="2222">
      <c r="A2222" s="135">
        <v>2220.0</v>
      </c>
      <c r="B2222" s="135" t="s">
        <v>15379</v>
      </c>
      <c r="C2222" s="135" t="s">
        <v>4362</v>
      </c>
      <c r="D2222" s="135">
        <v>0.0</v>
      </c>
      <c r="E2222" s="135">
        <v>10.0</v>
      </c>
      <c r="H2222" s="135" t="s">
        <v>8782</v>
      </c>
      <c r="I2222" s="142">
        <v>45412.13149305555</v>
      </c>
      <c r="J2222" s="135" t="s">
        <v>5882</v>
      </c>
      <c r="K2222" s="135">
        <v>70.0</v>
      </c>
      <c r="L2222" s="135">
        <v>10.0</v>
      </c>
      <c r="M2222" s="143">
        <v>42402.0</v>
      </c>
    </row>
    <row r="2223">
      <c r="A2223" s="135">
        <v>2221.0</v>
      </c>
      <c r="B2223" s="135" t="s">
        <v>15383</v>
      </c>
      <c r="C2223" s="135" t="s">
        <v>4362</v>
      </c>
      <c r="D2223" s="135">
        <v>0.0</v>
      </c>
      <c r="E2223" s="135">
        <v>10.0</v>
      </c>
      <c r="H2223" s="135" t="s">
        <v>15387</v>
      </c>
      <c r="I2223" s="142">
        <v>45418.11728009259</v>
      </c>
      <c r="J2223" s="135" t="s">
        <v>4373</v>
      </c>
      <c r="K2223" s="135">
        <v>20.0</v>
      </c>
      <c r="L2223" s="135">
        <v>10.0</v>
      </c>
      <c r="M2223" s="143">
        <v>42288.0</v>
      </c>
    </row>
    <row r="2224">
      <c r="A2224" s="135">
        <v>2222.0</v>
      </c>
      <c r="B2224" s="135" t="s">
        <v>15391</v>
      </c>
      <c r="C2224" s="135" t="s">
        <v>4362</v>
      </c>
      <c r="E2224" s="135">
        <v>10.0</v>
      </c>
      <c r="K2224" s="135">
        <v>20.0</v>
      </c>
      <c r="M2224" s="143">
        <v>43842.0</v>
      </c>
    </row>
    <row r="2225">
      <c r="A2225" s="135">
        <v>2223.0</v>
      </c>
      <c r="B2225" s="135" t="s">
        <v>15395</v>
      </c>
      <c r="C2225" s="135" t="s">
        <v>4362</v>
      </c>
      <c r="E2225" s="135">
        <v>10.0</v>
      </c>
      <c r="F2225" s="135">
        <v>0.7</v>
      </c>
      <c r="H2225" s="135" t="s">
        <v>4430</v>
      </c>
      <c r="K2225" s="135">
        <v>20.0</v>
      </c>
    </row>
    <row r="2226">
      <c r="A2226" s="135">
        <v>2224.0</v>
      </c>
      <c r="B2226" s="135" t="s">
        <v>15399</v>
      </c>
      <c r="C2226" s="135" t="s">
        <v>4362</v>
      </c>
      <c r="E2226" s="135">
        <v>10.0</v>
      </c>
      <c r="F2226" s="135">
        <v>0.0</v>
      </c>
      <c r="K2226" s="135">
        <v>10.0</v>
      </c>
      <c r="M2226" s="143">
        <v>42767.0</v>
      </c>
    </row>
    <row r="2227">
      <c r="A2227" s="135">
        <v>2225.0</v>
      </c>
      <c r="B2227" s="135" t="s">
        <v>15403</v>
      </c>
      <c r="C2227" s="135" t="s">
        <v>4362</v>
      </c>
      <c r="E2227" s="135">
        <v>10.0</v>
      </c>
      <c r="F2227" s="135">
        <v>0.01</v>
      </c>
      <c r="K2227" s="135">
        <v>10.0</v>
      </c>
      <c r="M2227" s="143">
        <v>43556.0</v>
      </c>
    </row>
    <row r="2228">
      <c r="A2228" s="135">
        <v>2226.0</v>
      </c>
      <c r="B2228" s="135" t="s">
        <v>15407</v>
      </c>
      <c r="C2228" s="135" t="s">
        <v>4362</v>
      </c>
      <c r="E2228" s="135">
        <v>10.0</v>
      </c>
      <c r="F2228" s="135">
        <v>0.9</v>
      </c>
      <c r="K2228" s="135">
        <v>10.0</v>
      </c>
      <c r="M2228" s="143">
        <v>42309.0</v>
      </c>
    </row>
    <row r="2229">
      <c r="A2229" s="135">
        <v>2227.0</v>
      </c>
      <c r="B2229" s="135" t="s">
        <v>15413</v>
      </c>
      <c r="C2229" s="135" t="s">
        <v>4362</v>
      </c>
      <c r="E2229" s="135">
        <v>10.0</v>
      </c>
      <c r="F2229" s="135">
        <v>0.0</v>
      </c>
      <c r="K2229" s="135">
        <v>10.0</v>
      </c>
    </row>
    <row r="2230">
      <c r="A2230" s="135">
        <v>2228.0</v>
      </c>
      <c r="B2230" s="135" t="s">
        <v>15417</v>
      </c>
      <c r="C2230" s="135" t="s">
        <v>4362</v>
      </c>
      <c r="E2230" s="135">
        <v>10.0</v>
      </c>
      <c r="K2230" s="135">
        <v>20.0</v>
      </c>
      <c r="M2230" s="143">
        <v>43299.0</v>
      </c>
    </row>
    <row r="2231">
      <c r="A2231" s="135">
        <v>2229.0</v>
      </c>
      <c r="B2231" s="135" t="s">
        <v>15421</v>
      </c>
      <c r="C2231" s="135" t="s">
        <v>4362</v>
      </c>
      <c r="E2231" s="135">
        <v>10.0</v>
      </c>
      <c r="K2231" s="135">
        <v>10.0</v>
      </c>
      <c r="M2231" s="143">
        <v>44209.0</v>
      </c>
    </row>
    <row r="2232">
      <c r="A2232" s="135">
        <v>2230.0</v>
      </c>
      <c r="B2232" s="135" t="s">
        <v>15427</v>
      </c>
      <c r="C2232" s="135" t="s">
        <v>4362</v>
      </c>
      <c r="E2232" s="135">
        <v>10.0</v>
      </c>
      <c r="K2232" s="135">
        <v>10.0</v>
      </c>
      <c r="M2232" s="143">
        <v>44805.0</v>
      </c>
    </row>
    <row r="2233">
      <c r="A2233" s="135">
        <v>2231.0</v>
      </c>
      <c r="B2233" s="135" t="s">
        <v>15431</v>
      </c>
      <c r="C2233" s="135" t="s">
        <v>4362</v>
      </c>
      <c r="E2233" s="135">
        <v>10.0</v>
      </c>
      <c r="K2233" s="135">
        <v>20.0</v>
      </c>
      <c r="M2233" s="143">
        <v>43895.0</v>
      </c>
    </row>
    <row r="2234">
      <c r="A2234" s="135">
        <v>2232.0</v>
      </c>
      <c r="B2234" s="135" t="s">
        <v>15437</v>
      </c>
      <c r="C2234" s="135" t="s">
        <v>4362</v>
      </c>
      <c r="E2234" s="135">
        <v>10.0</v>
      </c>
      <c r="K2234" s="135">
        <v>10.0</v>
      </c>
      <c r="M2234" s="143">
        <v>44769.0</v>
      </c>
    </row>
    <row r="2235">
      <c r="A2235" s="135">
        <v>2233.0</v>
      </c>
      <c r="B2235" s="135" t="s">
        <v>15442</v>
      </c>
      <c r="C2235" s="135" t="s">
        <v>4362</v>
      </c>
      <c r="E2235" s="135">
        <v>10.0</v>
      </c>
      <c r="K2235" s="135">
        <v>10.0</v>
      </c>
      <c r="M2235" s="143">
        <v>42256.0</v>
      </c>
    </row>
    <row r="2236">
      <c r="A2236" s="135">
        <v>2234.0</v>
      </c>
      <c r="B2236" s="135" t="s">
        <v>15447</v>
      </c>
      <c r="C2236" s="135" t="s">
        <v>4362</v>
      </c>
      <c r="E2236" s="135">
        <v>10.0</v>
      </c>
      <c r="K2236" s="135">
        <v>20.0</v>
      </c>
      <c r="M2236" s="143">
        <v>45029.0</v>
      </c>
    </row>
    <row r="2237">
      <c r="A2237" s="135">
        <v>2235.0</v>
      </c>
      <c r="B2237" s="135" t="s">
        <v>15450</v>
      </c>
      <c r="C2237" s="135" t="s">
        <v>4362</v>
      </c>
      <c r="E2237" s="135">
        <v>10.0</v>
      </c>
      <c r="K2237" s="135">
        <v>10.0</v>
      </c>
      <c r="M2237" s="143">
        <v>42249.0</v>
      </c>
    </row>
    <row r="2238">
      <c r="A2238" s="135">
        <v>2236.0</v>
      </c>
      <c r="B2238" s="135" t="s">
        <v>15454</v>
      </c>
      <c r="C2238" s="135" t="s">
        <v>4362</v>
      </c>
      <c r="E2238" s="135">
        <v>10.0</v>
      </c>
      <c r="K2238" s="135">
        <v>10.0</v>
      </c>
      <c r="M2238" s="143">
        <v>44676.0</v>
      </c>
    </row>
    <row r="2239">
      <c r="A2239" s="135">
        <v>2237.0</v>
      </c>
      <c r="B2239" s="135" t="s">
        <v>14225</v>
      </c>
      <c r="C2239" s="135" t="s">
        <v>4362</v>
      </c>
      <c r="E2239" s="135">
        <v>10.0</v>
      </c>
      <c r="K2239" s="135">
        <v>20.0</v>
      </c>
      <c r="M2239" s="143">
        <v>43888.0</v>
      </c>
    </row>
    <row r="2240">
      <c r="A2240" s="135">
        <v>2238.0</v>
      </c>
      <c r="B2240" s="135" t="s">
        <v>15460</v>
      </c>
      <c r="C2240" s="135" t="s">
        <v>4362</v>
      </c>
      <c r="E2240" s="135">
        <v>10.0</v>
      </c>
      <c r="K2240" s="135">
        <v>30.0</v>
      </c>
      <c r="M2240" s="143">
        <v>42774.0</v>
      </c>
    </row>
    <row r="2241">
      <c r="A2241" s="135">
        <v>2239.0</v>
      </c>
      <c r="B2241" s="135" t="s">
        <v>15464</v>
      </c>
      <c r="C2241" s="135" t="s">
        <v>4362</v>
      </c>
      <c r="E2241" s="135">
        <v>10.0</v>
      </c>
      <c r="K2241" s="135">
        <v>30.0</v>
      </c>
      <c r="M2241" s="143">
        <v>43905.0</v>
      </c>
    </row>
    <row r="2242">
      <c r="A2242" s="135">
        <v>2240.0</v>
      </c>
      <c r="B2242" s="135" t="s">
        <v>15467</v>
      </c>
      <c r="C2242" s="135" t="s">
        <v>4362</v>
      </c>
      <c r="E2242" s="135">
        <v>10.0</v>
      </c>
      <c r="K2242" s="135">
        <v>10.0</v>
      </c>
      <c r="M2242" s="143">
        <v>43041.0</v>
      </c>
    </row>
    <row r="2243">
      <c r="A2243" s="135">
        <v>2241.0</v>
      </c>
      <c r="B2243" s="135" t="s">
        <v>15471</v>
      </c>
      <c r="C2243" s="135" t="s">
        <v>4362</v>
      </c>
      <c r="E2243" s="135">
        <v>10.0</v>
      </c>
      <c r="K2243" s="135">
        <v>10.0</v>
      </c>
      <c r="M2243" s="143">
        <v>44899.0</v>
      </c>
    </row>
    <row r="2244">
      <c r="A2244" s="135">
        <v>2242.0</v>
      </c>
      <c r="B2244" s="135" t="s">
        <v>15474</v>
      </c>
      <c r="C2244" s="135" t="s">
        <v>4362</v>
      </c>
      <c r="E2244" s="135">
        <v>10.0</v>
      </c>
      <c r="K2244" s="135">
        <v>10.0</v>
      </c>
      <c r="M2244" s="143">
        <v>43850.0</v>
      </c>
    </row>
    <row r="2245">
      <c r="A2245" s="135">
        <v>2243.0</v>
      </c>
      <c r="B2245" s="135" t="s">
        <v>15479</v>
      </c>
      <c r="C2245" s="135" t="s">
        <v>4362</v>
      </c>
      <c r="D2245" s="135">
        <v>0.0</v>
      </c>
      <c r="E2245" s="135">
        <v>10.0</v>
      </c>
      <c r="H2245" s="135" t="s">
        <v>5564</v>
      </c>
      <c r="I2245" s="142">
        <v>45402.89392361111</v>
      </c>
      <c r="J2245" s="135" t="s">
        <v>5441</v>
      </c>
      <c r="K2245" s="135">
        <v>30.0</v>
      </c>
      <c r="L2245" s="135">
        <v>10.0</v>
      </c>
      <c r="M2245" s="143">
        <v>42803.0</v>
      </c>
    </row>
    <row r="2246">
      <c r="A2246" s="135">
        <v>2244.0</v>
      </c>
      <c r="B2246" s="135" t="s">
        <v>15485</v>
      </c>
      <c r="C2246" s="135" t="s">
        <v>4362</v>
      </c>
      <c r="E2246" s="135">
        <v>10.0</v>
      </c>
      <c r="K2246" s="135">
        <v>10.0</v>
      </c>
      <c r="M2246" s="143">
        <v>42397.0</v>
      </c>
    </row>
    <row r="2247">
      <c r="A2247" s="135">
        <v>2245.0</v>
      </c>
      <c r="B2247" s="135" t="s">
        <v>15489</v>
      </c>
      <c r="C2247" s="135" t="s">
        <v>4362</v>
      </c>
      <c r="E2247" s="135">
        <v>10.0</v>
      </c>
      <c r="K2247" s="135">
        <v>20.0</v>
      </c>
      <c r="M2247" s="143">
        <v>43888.0</v>
      </c>
    </row>
    <row r="2248">
      <c r="A2248" s="135">
        <v>2246.0</v>
      </c>
      <c r="B2248" s="135" t="s">
        <v>15492</v>
      </c>
      <c r="C2248" s="135" t="s">
        <v>4362</v>
      </c>
      <c r="E2248" s="135">
        <v>10.0</v>
      </c>
      <c r="F2248" s="135">
        <v>0.0</v>
      </c>
      <c r="K2248" s="135">
        <v>10.0</v>
      </c>
    </row>
    <row r="2249">
      <c r="A2249" s="135">
        <v>2247.0</v>
      </c>
      <c r="B2249" s="135" t="s">
        <v>15497</v>
      </c>
      <c r="C2249" s="135" t="s">
        <v>4362</v>
      </c>
      <c r="E2249" s="135">
        <v>10.0</v>
      </c>
      <c r="F2249" s="135">
        <v>0.0</v>
      </c>
      <c r="K2249" s="135">
        <v>10.0</v>
      </c>
      <c r="M2249" s="143">
        <v>42339.0</v>
      </c>
    </row>
    <row r="2250">
      <c r="A2250" s="135">
        <v>2248.0</v>
      </c>
      <c r="B2250" s="135" t="s">
        <v>15500</v>
      </c>
      <c r="C2250" s="135" t="s">
        <v>4362</v>
      </c>
      <c r="E2250" s="135">
        <v>10.0</v>
      </c>
      <c r="F2250" s="135">
        <v>0.0</v>
      </c>
      <c r="K2250" s="135">
        <v>10.0</v>
      </c>
    </row>
    <row r="2251">
      <c r="A2251" s="135">
        <v>2249.0</v>
      </c>
      <c r="B2251" s="135" t="s">
        <v>15503</v>
      </c>
      <c r="C2251" s="135" t="s">
        <v>4362</v>
      </c>
      <c r="E2251" s="135">
        <v>10.0</v>
      </c>
      <c r="K2251" s="135">
        <v>10.0</v>
      </c>
      <c r="M2251" s="143">
        <v>43849.0</v>
      </c>
    </row>
    <row r="2252">
      <c r="A2252" s="135">
        <v>2250.0</v>
      </c>
      <c r="B2252" s="135" t="s">
        <v>15507</v>
      </c>
      <c r="C2252" s="135" t="s">
        <v>4362</v>
      </c>
      <c r="D2252" s="135">
        <v>0.0</v>
      </c>
      <c r="E2252" s="135">
        <v>10.0</v>
      </c>
      <c r="F2252" s="135">
        <v>0.25</v>
      </c>
      <c r="H2252" s="135" t="s">
        <v>15510</v>
      </c>
      <c r="K2252" s="135">
        <v>20.0</v>
      </c>
      <c r="M2252" s="143">
        <v>43040.0</v>
      </c>
    </row>
    <row r="2253">
      <c r="A2253" s="135">
        <v>2251.0</v>
      </c>
      <c r="B2253" s="135" t="s">
        <v>15512</v>
      </c>
      <c r="C2253" s="135" t="s">
        <v>4362</v>
      </c>
      <c r="E2253" s="135">
        <v>10.0</v>
      </c>
      <c r="K2253" s="135">
        <v>10.0</v>
      </c>
      <c r="M2253" s="143">
        <v>44715.0</v>
      </c>
    </row>
    <row r="2254">
      <c r="A2254" s="135">
        <v>2252.0</v>
      </c>
      <c r="B2254" s="135" t="s">
        <v>15516</v>
      </c>
      <c r="C2254" s="135" t="s">
        <v>4362</v>
      </c>
      <c r="E2254" s="135">
        <v>10.0</v>
      </c>
      <c r="K2254" s="135">
        <v>10.0</v>
      </c>
      <c r="M2254" s="143">
        <v>44074.0</v>
      </c>
    </row>
    <row r="2255">
      <c r="A2255" s="135">
        <v>2253.0</v>
      </c>
      <c r="B2255" s="135" t="s">
        <v>15520</v>
      </c>
      <c r="C2255" s="135" t="s">
        <v>4362</v>
      </c>
      <c r="E2255" s="135">
        <v>10.0</v>
      </c>
      <c r="F2255" s="135">
        <v>0.0</v>
      </c>
      <c r="K2255" s="135">
        <v>10.0</v>
      </c>
      <c r="M2255" s="143">
        <v>42552.0</v>
      </c>
    </row>
    <row r="2256">
      <c r="A2256" s="135">
        <v>2254.0</v>
      </c>
      <c r="B2256" s="135" t="s">
        <v>15524</v>
      </c>
      <c r="C2256" s="135" t="s">
        <v>4362</v>
      </c>
      <c r="E2256" s="135">
        <v>10.0</v>
      </c>
      <c r="K2256" s="135">
        <v>30.0</v>
      </c>
      <c r="M2256" s="143">
        <v>42409.0</v>
      </c>
    </row>
    <row r="2257">
      <c r="A2257" s="135">
        <v>2255.0</v>
      </c>
      <c r="B2257" s="135" t="s">
        <v>15528</v>
      </c>
      <c r="C2257" s="135" t="s">
        <v>4362</v>
      </c>
      <c r="E2257" s="135">
        <v>10.0</v>
      </c>
      <c r="K2257" s="135">
        <v>10.0</v>
      </c>
      <c r="M2257" s="143">
        <v>45153.0</v>
      </c>
    </row>
    <row r="2258">
      <c r="A2258" s="135">
        <v>2256.0</v>
      </c>
      <c r="B2258" s="135" t="s">
        <v>15532</v>
      </c>
      <c r="C2258" s="135" t="s">
        <v>4362</v>
      </c>
      <c r="E2258" s="135">
        <v>10.0</v>
      </c>
      <c r="K2258" s="135">
        <v>10.0</v>
      </c>
      <c r="M2258" s="143">
        <v>42346.0</v>
      </c>
    </row>
    <row r="2259">
      <c r="A2259" s="135">
        <v>2257.0</v>
      </c>
      <c r="B2259" s="135" t="s">
        <v>15535</v>
      </c>
      <c r="C2259" s="135" t="s">
        <v>4362</v>
      </c>
      <c r="D2259" s="135">
        <v>2.0</v>
      </c>
      <c r="E2259" s="135">
        <v>10.0</v>
      </c>
      <c r="F2259" s="135">
        <v>0.0</v>
      </c>
      <c r="K2259" s="135">
        <v>20.0</v>
      </c>
    </row>
    <row r="2260">
      <c r="A2260" s="135">
        <v>2258.0</v>
      </c>
      <c r="B2260" s="135" t="s">
        <v>15540</v>
      </c>
      <c r="C2260" s="135" t="s">
        <v>4362</v>
      </c>
      <c r="D2260" s="135">
        <v>1.0</v>
      </c>
      <c r="E2260" s="135">
        <v>10.0</v>
      </c>
      <c r="F2260" s="135">
        <v>1.0</v>
      </c>
      <c r="H2260" s="135" t="s">
        <v>4385</v>
      </c>
      <c r="I2260" s="142">
        <v>45368.49983796296</v>
      </c>
      <c r="J2260" s="135" t="s">
        <v>5751</v>
      </c>
      <c r="K2260" s="135">
        <v>10.0</v>
      </c>
      <c r="L2260" s="135">
        <v>1100.0</v>
      </c>
      <c r="M2260" s="143">
        <v>42917.0</v>
      </c>
    </row>
    <row r="2261">
      <c r="A2261" s="135">
        <v>2259.0</v>
      </c>
      <c r="B2261" s="135" t="s">
        <v>15549</v>
      </c>
      <c r="C2261" s="135" t="s">
        <v>4362</v>
      </c>
      <c r="E2261" s="135">
        <v>10.0</v>
      </c>
      <c r="K2261" s="135">
        <v>10.0</v>
      </c>
      <c r="M2261" s="143">
        <v>42638.0</v>
      </c>
    </row>
    <row r="2262">
      <c r="A2262" s="135">
        <v>2260.0</v>
      </c>
      <c r="B2262" s="135" t="s">
        <v>15552</v>
      </c>
      <c r="C2262" s="135" t="s">
        <v>4362</v>
      </c>
      <c r="E2262" s="135">
        <v>10.0</v>
      </c>
      <c r="F2262" s="135">
        <v>0.15</v>
      </c>
      <c r="K2262" s="135">
        <v>10.0</v>
      </c>
    </row>
    <row r="2263">
      <c r="A2263" s="135">
        <v>2261.0</v>
      </c>
      <c r="B2263" s="135" t="s">
        <v>15555</v>
      </c>
      <c r="C2263" s="135" t="s">
        <v>4362</v>
      </c>
      <c r="E2263" s="135">
        <v>10.0</v>
      </c>
      <c r="K2263" s="135">
        <v>10.0</v>
      </c>
      <c r="M2263" s="143">
        <v>42385.0</v>
      </c>
    </row>
    <row r="2264">
      <c r="A2264" s="135">
        <v>2262.0</v>
      </c>
      <c r="B2264" s="135" t="s">
        <v>15560</v>
      </c>
      <c r="C2264" s="135" t="s">
        <v>4362</v>
      </c>
      <c r="E2264" s="135">
        <v>10.0</v>
      </c>
      <c r="K2264" s="135">
        <v>20.0</v>
      </c>
      <c r="M2264" s="143">
        <v>44609.0</v>
      </c>
    </row>
    <row r="2265">
      <c r="A2265" s="135">
        <v>2263.0</v>
      </c>
      <c r="B2265" s="135" t="s">
        <v>15563</v>
      </c>
      <c r="C2265" s="135" t="s">
        <v>4362</v>
      </c>
      <c r="E2265" s="135">
        <v>10.0</v>
      </c>
      <c r="K2265" s="135">
        <v>30.0</v>
      </c>
      <c r="M2265" s="143">
        <v>43733.0</v>
      </c>
    </row>
    <row r="2266">
      <c r="A2266" s="135">
        <v>2264.0</v>
      </c>
      <c r="B2266" s="135" t="s">
        <v>15568</v>
      </c>
      <c r="C2266" s="135" t="s">
        <v>4362</v>
      </c>
      <c r="E2266" s="135">
        <v>10.0</v>
      </c>
      <c r="K2266" s="135">
        <v>10.0</v>
      </c>
      <c r="M2266" s="143">
        <v>42338.0</v>
      </c>
    </row>
    <row r="2267">
      <c r="A2267" s="135">
        <v>2265.0</v>
      </c>
      <c r="B2267" s="135" t="s">
        <v>15572</v>
      </c>
      <c r="C2267" s="135" t="s">
        <v>4362</v>
      </c>
      <c r="E2267" s="135">
        <v>10.0</v>
      </c>
      <c r="K2267" s="135">
        <v>40.0</v>
      </c>
      <c r="M2267" s="143">
        <v>43468.0</v>
      </c>
    </row>
    <row r="2268">
      <c r="A2268" s="135">
        <v>2266.0</v>
      </c>
      <c r="B2268" s="135" t="s">
        <v>15575</v>
      </c>
      <c r="C2268" s="135" t="s">
        <v>4362</v>
      </c>
      <c r="E2268" s="135">
        <v>10.0</v>
      </c>
      <c r="K2268" s="135">
        <v>20.0</v>
      </c>
      <c r="M2268" s="143">
        <v>44251.0</v>
      </c>
    </row>
    <row r="2269">
      <c r="A2269" s="135">
        <v>2267.0</v>
      </c>
      <c r="B2269" s="135" t="s">
        <v>15579</v>
      </c>
      <c r="C2269" s="135" t="s">
        <v>4362</v>
      </c>
      <c r="D2269" s="135">
        <v>0.0</v>
      </c>
      <c r="E2269" s="135">
        <v>10.0</v>
      </c>
      <c r="F2269" s="135">
        <v>0.0</v>
      </c>
      <c r="H2269" s="135" t="s">
        <v>15585</v>
      </c>
      <c r="I2269" s="142">
        <v>45359.73469907408</v>
      </c>
      <c r="J2269" s="135" t="s">
        <v>4373</v>
      </c>
      <c r="K2269" s="135">
        <v>20.0</v>
      </c>
      <c r="L2269" s="135">
        <v>150.0</v>
      </c>
      <c r="M2269" s="143">
        <v>42522.0</v>
      </c>
    </row>
    <row r="2270">
      <c r="A2270" s="135">
        <v>2268.0</v>
      </c>
      <c r="B2270" s="135" t="s">
        <v>15590</v>
      </c>
      <c r="C2270" s="135" t="s">
        <v>4362</v>
      </c>
      <c r="E2270" s="135">
        <v>10.0</v>
      </c>
      <c r="K2270" s="135">
        <v>30.0</v>
      </c>
      <c r="M2270" s="143">
        <v>42409.0</v>
      </c>
    </row>
    <row r="2271">
      <c r="A2271" s="135">
        <v>2269.0</v>
      </c>
      <c r="B2271" s="135" t="s">
        <v>15596</v>
      </c>
      <c r="C2271" s="135" t="s">
        <v>4362</v>
      </c>
      <c r="E2271" s="135">
        <v>10.0</v>
      </c>
      <c r="K2271" s="135">
        <v>10.0</v>
      </c>
      <c r="M2271" s="143">
        <v>44960.0</v>
      </c>
    </row>
    <row r="2272">
      <c r="A2272" s="135">
        <v>2270.0</v>
      </c>
      <c r="B2272" s="135" t="s">
        <v>15600</v>
      </c>
      <c r="C2272" s="135" t="s">
        <v>4362</v>
      </c>
      <c r="E2272" s="135">
        <v>10.0</v>
      </c>
      <c r="K2272" s="135">
        <v>30.0</v>
      </c>
      <c r="M2272" s="143">
        <v>42983.0</v>
      </c>
    </row>
    <row r="2273">
      <c r="A2273" s="135">
        <v>2271.0</v>
      </c>
      <c r="B2273" s="135" t="s">
        <v>15605</v>
      </c>
      <c r="C2273" s="135" t="s">
        <v>4362</v>
      </c>
      <c r="E2273" s="135">
        <v>10.0</v>
      </c>
      <c r="K2273" s="135">
        <v>20.0</v>
      </c>
      <c r="M2273" s="143">
        <v>44170.0</v>
      </c>
    </row>
    <row r="2274">
      <c r="A2274" s="135">
        <v>2272.0</v>
      </c>
      <c r="B2274" s="135" t="s">
        <v>15608</v>
      </c>
      <c r="C2274" s="135" t="s">
        <v>4362</v>
      </c>
      <c r="E2274" s="135">
        <v>10.0</v>
      </c>
      <c r="K2274" s="135">
        <v>10.0</v>
      </c>
      <c r="M2274" s="143">
        <v>43353.0</v>
      </c>
    </row>
    <row r="2275">
      <c r="A2275" s="135">
        <v>2273.0</v>
      </c>
      <c r="B2275" s="135" t="s">
        <v>15612</v>
      </c>
      <c r="C2275" s="135" t="s">
        <v>4362</v>
      </c>
      <c r="E2275" s="135">
        <v>10.0</v>
      </c>
      <c r="K2275" s="135">
        <v>60.0</v>
      </c>
      <c r="M2275" s="143">
        <v>43101.0</v>
      </c>
    </row>
    <row r="2276">
      <c r="A2276" s="135">
        <v>2274.0</v>
      </c>
      <c r="B2276" s="135" t="s">
        <v>15616</v>
      </c>
      <c r="C2276" s="135" t="s">
        <v>4362</v>
      </c>
      <c r="E2276" s="135">
        <v>10.0</v>
      </c>
      <c r="K2276" s="135">
        <v>20.0</v>
      </c>
      <c r="M2276" s="143">
        <v>42254.0</v>
      </c>
    </row>
    <row r="2277">
      <c r="A2277" s="135">
        <v>2275.0</v>
      </c>
      <c r="B2277" s="135" t="s">
        <v>15621</v>
      </c>
      <c r="C2277" s="135" t="s">
        <v>4362</v>
      </c>
      <c r="E2277" s="135">
        <v>10.0</v>
      </c>
      <c r="K2277" s="135">
        <v>20.0</v>
      </c>
      <c r="M2277" s="143">
        <v>42452.0</v>
      </c>
    </row>
    <row r="2278">
      <c r="A2278" s="135">
        <v>2276.0</v>
      </c>
      <c r="B2278" s="135" t="s">
        <v>15627</v>
      </c>
      <c r="C2278" s="135" t="s">
        <v>4362</v>
      </c>
      <c r="E2278" s="135">
        <v>10.0</v>
      </c>
      <c r="K2278" s="135">
        <v>10.0</v>
      </c>
      <c r="M2278" s="143">
        <v>42475.0</v>
      </c>
    </row>
    <row r="2279">
      <c r="A2279" s="135">
        <v>2277.0</v>
      </c>
      <c r="B2279" s="135" t="s">
        <v>15631</v>
      </c>
      <c r="C2279" s="135" t="s">
        <v>4362</v>
      </c>
      <c r="E2279" s="135">
        <v>10.0</v>
      </c>
      <c r="F2279" s="135">
        <v>0.0</v>
      </c>
      <c r="K2279" s="135">
        <v>10.0</v>
      </c>
      <c r="M2279" s="143">
        <v>42644.0</v>
      </c>
    </row>
    <row r="2280">
      <c r="A2280" s="135">
        <v>2278.0</v>
      </c>
      <c r="B2280" s="135" t="s">
        <v>15633</v>
      </c>
      <c r="C2280" s="135" t="s">
        <v>4362</v>
      </c>
      <c r="E2280" s="135">
        <v>10.0</v>
      </c>
      <c r="F2280" s="135">
        <v>0.0</v>
      </c>
      <c r="K2280" s="135">
        <v>10.0</v>
      </c>
    </row>
    <row r="2281">
      <c r="A2281" s="135">
        <v>2279.0</v>
      </c>
      <c r="B2281" s="135" t="s">
        <v>15635</v>
      </c>
      <c r="C2281" s="135" t="s">
        <v>4362</v>
      </c>
      <c r="E2281" s="135">
        <v>10.0</v>
      </c>
      <c r="F2281" s="135">
        <v>0.1</v>
      </c>
      <c r="K2281" s="135">
        <v>10.0</v>
      </c>
    </row>
    <row r="2282">
      <c r="A2282" s="135">
        <v>2280.0</v>
      </c>
      <c r="B2282" s="135" t="s">
        <v>15637</v>
      </c>
      <c r="C2282" s="135" t="s">
        <v>4362</v>
      </c>
      <c r="E2282" s="135">
        <v>10.0</v>
      </c>
      <c r="F2282" s="135">
        <v>0.0</v>
      </c>
      <c r="K2282" s="135">
        <v>20.0</v>
      </c>
    </row>
    <row r="2283">
      <c r="A2283" s="135">
        <v>2281.0</v>
      </c>
      <c r="B2283" s="135" t="s">
        <v>15640</v>
      </c>
      <c r="C2283" s="135" t="s">
        <v>4362</v>
      </c>
      <c r="E2283" s="135">
        <v>10.0</v>
      </c>
      <c r="K2283" s="135">
        <v>20.0</v>
      </c>
      <c r="M2283" s="143">
        <v>44730.0</v>
      </c>
    </row>
    <row r="2284">
      <c r="A2284" s="135">
        <v>2282.0</v>
      </c>
      <c r="B2284" s="135" t="s">
        <v>15643</v>
      </c>
      <c r="C2284" s="135" t="s">
        <v>4362</v>
      </c>
      <c r="E2284" s="135">
        <v>10.0</v>
      </c>
      <c r="F2284" s="135">
        <v>0.0</v>
      </c>
      <c r="K2284" s="135">
        <v>10.0</v>
      </c>
      <c r="M2284" s="143">
        <v>42430.0</v>
      </c>
    </row>
    <row r="2285">
      <c r="A2285" s="135">
        <v>2283.0</v>
      </c>
      <c r="B2285" s="135" t="s">
        <v>15646</v>
      </c>
      <c r="C2285" s="135" t="s">
        <v>4362</v>
      </c>
      <c r="E2285" s="135">
        <v>10.0</v>
      </c>
      <c r="K2285" s="135">
        <v>50.0</v>
      </c>
      <c r="M2285" s="143">
        <v>44485.0</v>
      </c>
    </row>
    <row r="2286">
      <c r="A2286" s="135">
        <v>2284.0</v>
      </c>
      <c r="B2286" s="135" t="s">
        <v>15650</v>
      </c>
      <c r="C2286" s="135" t="s">
        <v>4362</v>
      </c>
      <c r="E2286" s="135">
        <v>10.0</v>
      </c>
      <c r="K2286" s="135">
        <v>30.0</v>
      </c>
      <c r="M2286" s="143">
        <v>44937.0</v>
      </c>
    </row>
    <row r="2287">
      <c r="A2287" s="135">
        <v>2285.0</v>
      </c>
      <c r="B2287" s="135" t="s">
        <v>15653</v>
      </c>
      <c r="C2287" s="135" t="s">
        <v>4362</v>
      </c>
      <c r="E2287" s="135">
        <v>10.0</v>
      </c>
      <c r="K2287" s="135">
        <v>10.0</v>
      </c>
      <c r="M2287" s="143">
        <v>43894.0</v>
      </c>
    </row>
    <row r="2288">
      <c r="A2288" s="135">
        <v>2286.0</v>
      </c>
      <c r="B2288" s="135" t="s">
        <v>15657</v>
      </c>
      <c r="C2288" s="135" t="s">
        <v>4362</v>
      </c>
      <c r="E2288" s="135">
        <v>10.0</v>
      </c>
      <c r="K2288" s="135">
        <v>10.0</v>
      </c>
      <c r="M2288" s="143">
        <v>45254.0</v>
      </c>
    </row>
    <row r="2289">
      <c r="A2289" s="135">
        <v>2287.0</v>
      </c>
      <c r="B2289" s="135" t="s">
        <v>15662</v>
      </c>
      <c r="C2289" s="135" t="s">
        <v>4362</v>
      </c>
      <c r="E2289" s="135">
        <v>10.0</v>
      </c>
      <c r="K2289" s="135">
        <v>10.0</v>
      </c>
      <c r="M2289" s="143">
        <v>43740.0</v>
      </c>
    </row>
    <row r="2290">
      <c r="A2290" s="135">
        <v>2288.0</v>
      </c>
      <c r="B2290" s="135" t="s">
        <v>15667</v>
      </c>
      <c r="C2290" s="135" t="s">
        <v>4362</v>
      </c>
      <c r="E2290" s="135">
        <v>10.0</v>
      </c>
      <c r="K2290" s="135">
        <v>20.0</v>
      </c>
      <c r="M2290" s="143">
        <v>42399.0</v>
      </c>
    </row>
    <row r="2291">
      <c r="A2291" s="135">
        <v>2289.0</v>
      </c>
      <c r="B2291" s="135" t="s">
        <v>15670</v>
      </c>
      <c r="C2291" s="135" t="s">
        <v>4362</v>
      </c>
      <c r="E2291" s="135">
        <v>10.0</v>
      </c>
      <c r="K2291" s="135">
        <v>10.0</v>
      </c>
      <c r="M2291" s="143">
        <v>42463.0</v>
      </c>
    </row>
    <row r="2292">
      <c r="A2292" s="135">
        <v>2290.0</v>
      </c>
      <c r="B2292" s="135" t="s">
        <v>15673</v>
      </c>
      <c r="C2292" s="135" t="s">
        <v>4362</v>
      </c>
      <c r="E2292" s="135">
        <v>10.0</v>
      </c>
      <c r="K2292" s="135">
        <v>10.0</v>
      </c>
      <c r="M2292" s="143">
        <v>45125.0</v>
      </c>
    </row>
    <row r="2293">
      <c r="A2293" s="135">
        <v>2291.0</v>
      </c>
      <c r="B2293" s="135" t="s">
        <v>15677</v>
      </c>
      <c r="C2293" s="135" t="s">
        <v>4362</v>
      </c>
      <c r="E2293" s="135">
        <v>10.0</v>
      </c>
      <c r="K2293" s="135">
        <v>20.0</v>
      </c>
      <c r="M2293" s="143">
        <v>44053.0</v>
      </c>
    </row>
    <row r="2294">
      <c r="A2294" s="135">
        <v>2292.0</v>
      </c>
      <c r="B2294" s="135" t="s">
        <v>15682</v>
      </c>
      <c r="C2294" s="135" t="s">
        <v>4362</v>
      </c>
      <c r="E2294" s="135">
        <v>10.0</v>
      </c>
      <c r="K2294" s="135">
        <v>10.0</v>
      </c>
      <c r="M2294" s="143">
        <v>42443.0</v>
      </c>
    </row>
    <row r="2295">
      <c r="A2295" s="135">
        <v>2293.0</v>
      </c>
      <c r="B2295" s="135" t="s">
        <v>15687</v>
      </c>
      <c r="C2295" s="135" t="s">
        <v>4362</v>
      </c>
      <c r="E2295" s="135">
        <v>10.0</v>
      </c>
      <c r="K2295" s="135">
        <v>20.0</v>
      </c>
      <c r="M2295" s="143">
        <v>44976.0</v>
      </c>
    </row>
    <row r="2296">
      <c r="A2296" s="135">
        <v>2294.0</v>
      </c>
      <c r="B2296" s="135" t="s">
        <v>15691</v>
      </c>
      <c r="C2296" s="135" t="s">
        <v>4362</v>
      </c>
      <c r="E2296" s="135">
        <v>10.0</v>
      </c>
      <c r="K2296" s="135">
        <v>10.0</v>
      </c>
      <c r="M2296" s="143">
        <v>43891.0</v>
      </c>
    </row>
    <row r="2297">
      <c r="A2297" s="135">
        <v>2295.0</v>
      </c>
      <c r="B2297" s="135" t="s">
        <v>15694</v>
      </c>
      <c r="C2297" s="135" t="s">
        <v>4362</v>
      </c>
      <c r="E2297" s="135">
        <v>10.0</v>
      </c>
      <c r="F2297" s="135">
        <v>0.01</v>
      </c>
      <c r="H2297" s="135" t="s">
        <v>15697</v>
      </c>
      <c r="K2297" s="135">
        <v>20.0</v>
      </c>
      <c r="M2297" s="143">
        <v>43770.0</v>
      </c>
    </row>
    <row r="2298">
      <c r="A2298" s="135">
        <v>2296.0</v>
      </c>
      <c r="B2298" s="135" t="s">
        <v>15699</v>
      </c>
      <c r="C2298" s="135" t="s">
        <v>4362</v>
      </c>
      <c r="E2298" s="135">
        <v>10.0</v>
      </c>
      <c r="K2298" s="135">
        <v>20.0</v>
      </c>
      <c r="M2298" s="143">
        <v>42326.0</v>
      </c>
    </row>
    <row r="2299">
      <c r="A2299" s="135">
        <v>2297.0</v>
      </c>
      <c r="B2299" s="135" t="s">
        <v>15703</v>
      </c>
      <c r="C2299" s="135" t="s">
        <v>4362</v>
      </c>
      <c r="E2299" s="135">
        <v>10.0</v>
      </c>
      <c r="K2299" s="135">
        <v>10.0</v>
      </c>
      <c r="M2299" s="143">
        <v>42860.0</v>
      </c>
    </row>
    <row r="2300">
      <c r="A2300" s="135">
        <v>2298.0</v>
      </c>
      <c r="B2300" s="135" t="s">
        <v>15706</v>
      </c>
      <c r="C2300" s="135" t="s">
        <v>4362</v>
      </c>
      <c r="E2300" s="135">
        <v>10.0</v>
      </c>
      <c r="K2300" s="135">
        <v>20.0</v>
      </c>
      <c r="M2300" s="143">
        <v>42631.0</v>
      </c>
    </row>
    <row r="2301">
      <c r="A2301" s="135">
        <v>2299.0</v>
      </c>
      <c r="B2301" s="135" t="s">
        <v>15709</v>
      </c>
      <c r="C2301" s="135" t="s">
        <v>4362</v>
      </c>
      <c r="E2301" s="135">
        <v>10.0</v>
      </c>
      <c r="F2301" s="135">
        <v>0.0</v>
      </c>
      <c r="K2301" s="135">
        <v>10.0</v>
      </c>
    </row>
    <row r="2302">
      <c r="A2302" s="135">
        <v>2300.0</v>
      </c>
      <c r="B2302" s="135" t="s">
        <v>15712</v>
      </c>
      <c r="C2302" s="135" t="s">
        <v>4362</v>
      </c>
      <c r="E2302" s="135">
        <v>10.0</v>
      </c>
      <c r="F2302" s="135">
        <v>0.0</v>
      </c>
      <c r="K2302" s="135">
        <v>10.0</v>
      </c>
    </row>
    <row r="2303">
      <c r="A2303" s="135">
        <v>2301.0</v>
      </c>
      <c r="B2303" s="135" t="s">
        <v>15714</v>
      </c>
      <c r="C2303" s="135" t="s">
        <v>4362</v>
      </c>
      <c r="E2303" s="135">
        <v>10.0</v>
      </c>
      <c r="K2303" s="135">
        <v>10.0</v>
      </c>
      <c r="M2303" s="143">
        <v>42909.0</v>
      </c>
    </row>
    <row r="2304">
      <c r="A2304" s="135">
        <v>2302.0</v>
      </c>
      <c r="B2304" s="135" t="s">
        <v>15717</v>
      </c>
      <c r="C2304" s="135" t="s">
        <v>4362</v>
      </c>
      <c r="E2304" s="135">
        <v>10.0</v>
      </c>
      <c r="K2304" s="135">
        <v>10.0</v>
      </c>
      <c r="M2304" s="143">
        <v>44970.0</v>
      </c>
    </row>
    <row r="2305">
      <c r="A2305" s="135">
        <v>2303.0</v>
      </c>
      <c r="B2305" s="135" t="s">
        <v>15721</v>
      </c>
      <c r="C2305" s="135" t="s">
        <v>4362</v>
      </c>
      <c r="E2305" s="135">
        <v>10.0</v>
      </c>
      <c r="F2305" s="135">
        <v>0.15</v>
      </c>
      <c r="K2305" s="135">
        <v>20.0</v>
      </c>
      <c r="M2305" s="143">
        <v>43497.0</v>
      </c>
    </row>
    <row r="2306">
      <c r="A2306" s="135">
        <v>2304.0</v>
      </c>
      <c r="B2306" s="135" t="s">
        <v>15724</v>
      </c>
      <c r="C2306" s="135" t="s">
        <v>4362</v>
      </c>
      <c r="E2306" s="135">
        <v>10.0</v>
      </c>
      <c r="K2306" s="135">
        <v>90.0</v>
      </c>
      <c r="M2306" s="143">
        <v>44008.0</v>
      </c>
    </row>
    <row r="2307">
      <c r="A2307" s="135">
        <v>2305.0</v>
      </c>
      <c r="B2307" s="135" t="s">
        <v>15725</v>
      </c>
      <c r="C2307" s="135" t="s">
        <v>4362</v>
      </c>
      <c r="E2307" s="135">
        <v>10.0</v>
      </c>
      <c r="F2307" s="135">
        <v>0.0</v>
      </c>
      <c r="K2307" s="135">
        <v>10.0</v>
      </c>
    </row>
    <row r="2308">
      <c r="A2308" s="135">
        <v>2306.0</v>
      </c>
      <c r="B2308" s="135" t="s">
        <v>15727</v>
      </c>
      <c r="C2308" s="135" t="s">
        <v>4362</v>
      </c>
      <c r="E2308" s="135">
        <v>10.0</v>
      </c>
      <c r="K2308" s="135">
        <v>20.0</v>
      </c>
      <c r="M2308" s="143">
        <v>44149.0</v>
      </c>
    </row>
    <row r="2309">
      <c r="A2309" s="135">
        <v>2307.0</v>
      </c>
      <c r="B2309" s="135" t="s">
        <v>15729</v>
      </c>
      <c r="C2309" s="135" t="s">
        <v>4362</v>
      </c>
      <c r="E2309" s="135">
        <v>10.0</v>
      </c>
      <c r="K2309" s="135">
        <v>10.0</v>
      </c>
      <c r="M2309" s="143">
        <v>42821.0</v>
      </c>
    </row>
    <row r="2310">
      <c r="A2310" s="135">
        <v>2308.0</v>
      </c>
      <c r="B2310" s="135" t="s">
        <v>15184</v>
      </c>
      <c r="C2310" s="135" t="s">
        <v>4362</v>
      </c>
      <c r="E2310" s="135">
        <v>10.0</v>
      </c>
      <c r="F2310" s="135">
        <v>0.0</v>
      </c>
      <c r="K2310" s="135">
        <v>10.0</v>
      </c>
    </row>
    <row r="2311">
      <c r="A2311" s="135">
        <v>2309.0</v>
      </c>
      <c r="B2311" s="135" t="s">
        <v>15733</v>
      </c>
      <c r="C2311" s="135" t="s">
        <v>4362</v>
      </c>
      <c r="E2311" s="135">
        <v>10.0</v>
      </c>
      <c r="K2311" s="135">
        <v>10.0</v>
      </c>
      <c r="M2311" s="143">
        <v>44305.0</v>
      </c>
    </row>
    <row r="2312">
      <c r="A2312" s="135">
        <v>2310.0</v>
      </c>
      <c r="B2312" s="135" t="s">
        <v>15735</v>
      </c>
      <c r="C2312" s="135" t="s">
        <v>4362</v>
      </c>
      <c r="E2312" s="135">
        <v>10.0</v>
      </c>
      <c r="K2312" s="135">
        <v>10.0</v>
      </c>
      <c r="M2312" s="143">
        <v>42312.0</v>
      </c>
    </row>
    <row r="2313">
      <c r="A2313" s="135">
        <v>2311.0</v>
      </c>
      <c r="B2313" s="135" t="s">
        <v>15738</v>
      </c>
      <c r="C2313" s="135" t="s">
        <v>4362</v>
      </c>
      <c r="E2313" s="135">
        <v>10.0</v>
      </c>
      <c r="K2313" s="135">
        <v>10.0</v>
      </c>
      <c r="M2313" s="143">
        <v>44828.0</v>
      </c>
    </row>
    <row r="2314">
      <c r="A2314" s="135">
        <v>2312.0</v>
      </c>
      <c r="B2314" s="135" t="s">
        <v>15740</v>
      </c>
      <c r="C2314" s="135" t="s">
        <v>4362</v>
      </c>
      <c r="E2314" s="135">
        <v>10.0</v>
      </c>
      <c r="F2314" s="135">
        <v>0.0</v>
      </c>
      <c r="K2314" s="135">
        <v>10.0</v>
      </c>
      <c r="M2314" s="143">
        <v>42430.0</v>
      </c>
    </row>
    <row r="2315">
      <c r="A2315" s="135">
        <v>2313.0</v>
      </c>
      <c r="B2315" s="135" t="s">
        <v>15742</v>
      </c>
      <c r="C2315" s="135" t="s">
        <v>4362</v>
      </c>
      <c r="E2315" s="135">
        <v>10.0</v>
      </c>
      <c r="K2315" s="135">
        <v>10.0</v>
      </c>
      <c r="M2315" s="143">
        <v>44856.0</v>
      </c>
    </row>
    <row r="2316">
      <c r="A2316" s="135">
        <v>2314.0</v>
      </c>
      <c r="B2316" s="135" t="s">
        <v>15745</v>
      </c>
      <c r="C2316" s="135" t="s">
        <v>4362</v>
      </c>
      <c r="E2316" s="135">
        <v>10.0</v>
      </c>
      <c r="K2316" s="135">
        <v>20.0</v>
      </c>
      <c r="M2316" s="143">
        <v>44748.0</v>
      </c>
    </row>
    <row r="2317">
      <c r="A2317" s="135">
        <v>2315.0</v>
      </c>
      <c r="B2317" s="135" t="s">
        <v>15747</v>
      </c>
      <c r="C2317" s="135" t="s">
        <v>4362</v>
      </c>
      <c r="E2317" s="135">
        <v>10.0</v>
      </c>
      <c r="K2317" s="135">
        <v>20.0</v>
      </c>
      <c r="M2317" s="143">
        <v>44817.0</v>
      </c>
    </row>
    <row r="2318">
      <c r="A2318" s="135">
        <v>2316.0</v>
      </c>
      <c r="B2318" s="135" t="s">
        <v>15750</v>
      </c>
      <c r="C2318" s="135" t="s">
        <v>4362</v>
      </c>
      <c r="D2318" s="135">
        <v>0.0</v>
      </c>
      <c r="E2318" s="135">
        <v>10.0</v>
      </c>
      <c r="F2318" s="135">
        <v>0.3</v>
      </c>
      <c r="H2318" s="135" t="s">
        <v>5909</v>
      </c>
      <c r="I2318" s="142">
        <v>45411.806539351855</v>
      </c>
      <c r="J2318" s="135" t="s">
        <v>5441</v>
      </c>
      <c r="K2318" s="135">
        <v>20.0</v>
      </c>
      <c r="L2318" s="135">
        <v>10.0</v>
      </c>
      <c r="M2318" s="143">
        <v>42924.0</v>
      </c>
    </row>
    <row r="2319">
      <c r="A2319" s="135">
        <v>2317.0</v>
      </c>
      <c r="B2319" s="135" t="s">
        <v>15754</v>
      </c>
      <c r="C2319" s="135" t="s">
        <v>4362</v>
      </c>
      <c r="D2319" s="135">
        <v>0.0</v>
      </c>
      <c r="E2319" s="135">
        <v>10.0</v>
      </c>
      <c r="F2319" s="135">
        <v>0.35</v>
      </c>
      <c r="H2319" s="135" t="s">
        <v>4385</v>
      </c>
      <c r="I2319" s="142">
        <v>45398.407175925924</v>
      </c>
      <c r="J2319" s="135" t="s">
        <v>4395</v>
      </c>
      <c r="K2319" s="135">
        <v>10.0</v>
      </c>
      <c r="L2319" s="135">
        <v>1100.0</v>
      </c>
      <c r="M2319" s="143">
        <v>42319.0</v>
      </c>
    </row>
    <row r="2320">
      <c r="A2320" s="135">
        <v>2318.0</v>
      </c>
      <c r="B2320" s="135" t="s">
        <v>15758</v>
      </c>
      <c r="C2320" s="135" t="s">
        <v>4362</v>
      </c>
      <c r="D2320" s="135">
        <v>1.0</v>
      </c>
      <c r="E2320" s="135">
        <v>10.0</v>
      </c>
      <c r="F2320" s="135">
        <v>0.45</v>
      </c>
      <c r="H2320" s="135" t="s">
        <v>4391</v>
      </c>
      <c r="I2320" s="142">
        <v>45404.53135416667</v>
      </c>
      <c r="J2320" s="135" t="s">
        <v>8243</v>
      </c>
      <c r="K2320" s="135">
        <v>30.0</v>
      </c>
      <c r="L2320" s="135">
        <v>200.0</v>
      </c>
      <c r="M2320" s="143">
        <v>42571.0</v>
      </c>
    </row>
    <row r="2321">
      <c r="A2321" s="135">
        <v>2319.0</v>
      </c>
      <c r="B2321" s="135" t="s">
        <v>15763</v>
      </c>
      <c r="C2321" s="135" t="s">
        <v>4362</v>
      </c>
      <c r="E2321" s="135">
        <v>10.0</v>
      </c>
      <c r="K2321" s="135">
        <v>30.0</v>
      </c>
      <c r="M2321" s="143">
        <v>42604.0</v>
      </c>
    </row>
    <row r="2322">
      <c r="A2322" s="135">
        <v>2320.0</v>
      </c>
      <c r="B2322" s="135" t="s">
        <v>15765</v>
      </c>
      <c r="C2322" s="135" t="s">
        <v>4362</v>
      </c>
      <c r="E2322" s="135">
        <v>10.0</v>
      </c>
      <c r="F2322" s="135">
        <v>0.0</v>
      </c>
      <c r="K2322" s="135">
        <v>10.0</v>
      </c>
    </row>
    <row r="2323">
      <c r="A2323" s="135">
        <v>2321.0</v>
      </c>
      <c r="B2323" s="135" t="s">
        <v>15767</v>
      </c>
      <c r="C2323" s="135" t="s">
        <v>4362</v>
      </c>
      <c r="E2323" s="135">
        <v>10.0</v>
      </c>
      <c r="F2323" s="135">
        <v>0.0</v>
      </c>
      <c r="K2323" s="135">
        <v>10.0</v>
      </c>
    </row>
    <row r="2324">
      <c r="A2324" s="135">
        <v>2322.0</v>
      </c>
      <c r="B2324" s="135" t="s">
        <v>15769</v>
      </c>
      <c r="C2324" s="135" t="s">
        <v>4362</v>
      </c>
      <c r="E2324" s="135">
        <v>10.0</v>
      </c>
      <c r="F2324" s="135">
        <v>0.0</v>
      </c>
      <c r="K2324" s="135">
        <v>10.0</v>
      </c>
      <c r="M2324" s="143">
        <v>42552.0</v>
      </c>
    </row>
    <row r="2325">
      <c r="A2325" s="135">
        <v>2323.0</v>
      </c>
      <c r="B2325" s="135" t="s">
        <v>15773</v>
      </c>
      <c r="C2325" s="135" t="s">
        <v>4362</v>
      </c>
      <c r="E2325" s="135">
        <v>10.0</v>
      </c>
      <c r="K2325" s="135">
        <v>10.0</v>
      </c>
      <c r="M2325" s="143">
        <v>43897.0</v>
      </c>
    </row>
    <row r="2326">
      <c r="A2326" s="135">
        <v>2324.0</v>
      </c>
      <c r="B2326" s="135" t="s">
        <v>15776</v>
      </c>
      <c r="C2326" s="135" t="s">
        <v>4362</v>
      </c>
      <c r="E2326" s="135">
        <v>10.0</v>
      </c>
      <c r="K2326" s="135">
        <v>30.0</v>
      </c>
      <c r="M2326" s="143">
        <v>43843.0</v>
      </c>
    </row>
    <row r="2327">
      <c r="A2327" s="135">
        <v>2325.0</v>
      </c>
      <c r="B2327" s="135" t="s">
        <v>15778</v>
      </c>
      <c r="C2327" s="135" t="s">
        <v>4362</v>
      </c>
      <c r="E2327" s="135">
        <v>10.0</v>
      </c>
      <c r="K2327" s="135">
        <v>10.0</v>
      </c>
      <c r="M2327" s="143">
        <v>44872.0</v>
      </c>
    </row>
    <row r="2328">
      <c r="A2328" s="135">
        <v>2326.0</v>
      </c>
      <c r="B2328" s="135" t="s">
        <v>15781</v>
      </c>
      <c r="C2328" s="135" t="s">
        <v>4362</v>
      </c>
      <c r="E2328" s="135">
        <v>10.0</v>
      </c>
      <c r="K2328" s="135">
        <v>10.0</v>
      </c>
      <c r="M2328" s="143">
        <v>42304.0</v>
      </c>
    </row>
    <row r="2329">
      <c r="A2329" s="135">
        <v>2327.0</v>
      </c>
      <c r="B2329" s="135" t="s">
        <v>15785</v>
      </c>
      <c r="C2329" s="135" t="s">
        <v>4362</v>
      </c>
      <c r="E2329" s="135">
        <v>10.0</v>
      </c>
      <c r="K2329" s="135">
        <v>10.0</v>
      </c>
      <c r="M2329" s="143">
        <v>45032.0</v>
      </c>
    </row>
    <row r="2330">
      <c r="A2330" s="135">
        <v>2328.0</v>
      </c>
      <c r="B2330" s="135" t="s">
        <v>15788</v>
      </c>
      <c r="C2330" s="135" t="s">
        <v>4362</v>
      </c>
      <c r="E2330" s="135">
        <v>10.0</v>
      </c>
      <c r="F2330" s="135">
        <v>0.0</v>
      </c>
      <c r="K2330" s="135">
        <v>10.0</v>
      </c>
    </row>
    <row r="2331">
      <c r="A2331" s="135">
        <v>2329.0</v>
      </c>
      <c r="B2331" s="135" t="s">
        <v>15791</v>
      </c>
      <c r="C2331" s="135" t="s">
        <v>4362</v>
      </c>
      <c r="E2331" s="135">
        <v>10.0</v>
      </c>
      <c r="K2331" s="135">
        <v>10.0</v>
      </c>
      <c r="M2331" s="143">
        <v>44998.0</v>
      </c>
    </row>
    <row r="2332">
      <c r="A2332" s="135">
        <v>2330.0</v>
      </c>
      <c r="B2332" s="135" t="s">
        <v>15794</v>
      </c>
      <c r="C2332" s="135" t="s">
        <v>4362</v>
      </c>
      <c r="E2332" s="135">
        <v>10.0</v>
      </c>
      <c r="K2332" s="135">
        <v>30.0</v>
      </c>
      <c r="M2332" s="143">
        <v>43854.0</v>
      </c>
    </row>
    <row r="2333">
      <c r="A2333" s="135">
        <v>2331.0</v>
      </c>
      <c r="B2333" s="135" t="s">
        <v>15798</v>
      </c>
      <c r="C2333" s="135" t="s">
        <v>4362</v>
      </c>
      <c r="E2333" s="135">
        <v>10.0</v>
      </c>
      <c r="K2333" s="135">
        <v>10.0</v>
      </c>
      <c r="M2333" s="143">
        <v>44079.0</v>
      </c>
    </row>
    <row r="2334">
      <c r="A2334" s="135">
        <v>2332.0</v>
      </c>
      <c r="B2334" s="135" t="s">
        <v>15804</v>
      </c>
      <c r="C2334" s="135" t="s">
        <v>4362</v>
      </c>
      <c r="E2334" s="135">
        <v>10.0</v>
      </c>
      <c r="K2334" s="135">
        <v>10.0</v>
      </c>
      <c r="M2334" s="143">
        <v>42320.0</v>
      </c>
    </row>
    <row r="2335">
      <c r="A2335" s="135">
        <v>2333.0</v>
      </c>
      <c r="B2335" s="135" t="s">
        <v>15808</v>
      </c>
      <c r="C2335" s="135" t="s">
        <v>4362</v>
      </c>
      <c r="E2335" s="135">
        <v>10.0</v>
      </c>
      <c r="K2335" s="135">
        <v>20.0</v>
      </c>
      <c r="M2335" s="143">
        <v>42249.0</v>
      </c>
    </row>
    <row r="2336">
      <c r="A2336" s="135">
        <v>2334.0</v>
      </c>
      <c r="B2336" s="135" t="s">
        <v>15812</v>
      </c>
      <c r="C2336" s="135" t="s">
        <v>4362</v>
      </c>
      <c r="E2336" s="135">
        <v>10.0</v>
      </c>
      <c r="K2336" s="135">
        <v>20.0</v>
      </c>
      <c r="M2336" s="143">
        <v>43850.0</v>
      </c>
    </row>
    <row r="2337">
      <c r="A2337" s="135">
        <v>2335.0</v>
      </c>
      <c r="B2337" s="135" t="s">
        <v>15815</v>
      </c>
      <c r="C2337" s="135" t="s">
        <v>4362</v>
      </c>
      <c r="E2337" s="135">
        <v>10.0</v>
      </c>
      <c r="K2337" s="135">
        <v>40.0</v>
      </c>
      <c r="M2337" s="143">
        <v>42441.0</v>
      </c>
    </row>
    <row r="2338">
      <c r="A2338" s="135">
        <v>2336.0</v>
      </c>
      <c r="B2338" s="135" t="s">
        <v>15819</v>
      </c>
      <c r="C2338" s="135" t="s">
        <v>4362</v>
      </c>
      <c r="E2338" s="135">
        <v>10.0</v>
      </c>
      <c r="K2338" s="135">
        <v>20.0</v>
      </c>
      <c r="M2338" s="143">
        <v>43897.0</v>
      </c>
    </row>
    <row r="2339">
      <c r="A2339" s="135">
        <v>2337.0</v>
      </c>
      <c r="B2339" s="135" t="s">
        <v>15822</v>
      </c>
      <c r="C2339" s="135" t="s">
        <v>4362</v>
      </c>
      <c r="E2339" s="135">
        <v>10.0</v>
      </c>
      <c r="K2339" s="135">
        <v>20.0</v>
      </c>
      <c r="M2339" s="143">
        <v>42290.0</v>
      </c>
    </row>
    <row r="2340">
      <c r="A2340" s="135">
        <v>2338.0</v>
      </c>
      <c r="B2340" s="135" t="s">
        <v>15824</v>
      </c>
      <c r="C2340" s="135" t="s">
        <v>4362</v>
      </c>
      <c r="E2340" s="135">
        <v>10.0</v>
      </c>
      <c r="K2340" s="135">
        <v>40.0</v>
      </c>
      <c r="M2340" s="143">
        <v>44380.0</v>
      </c>
    </row>
    <row r="2341">
      <c r="A2341" s="135">
        <v>2339.0</v>
      </c>
      <c r="B2341" s="135" t="s">
        <v>15828</v>
      </c>
      <c r="C2341" s="135" t="s">
        <v>4362</v>
      </c>
      <c r="E2341" s="135">
        <v>10.0</v>
      </c>
      <c r="K2341" s="135">
        <v>10.0</v>
      </c>
      <c r="M2341" s="143">
        <v>42602.0</v>
      </c>
    </row>
    <row r="2342">
      <c r="A2342" s="135">
        <v>2340.0</v>
      </c>
      <c r="B2342" s="135" t="s">
        <v>15834</v>
      </c>
      <c r="C2342" s="135" t="s">
        <v>4362</v>
      </c>
      <c r="E2342" s="135">
        <v>10.0</v>
      </c>
      <c r="K2342" s="135">
        <v>10.0</v>
      </c>
      <c r="M2342" s="143">
        <v>44827.0</v>
      </c>
    </row>
    <row r="2343">
      <c r="A2343" s="135">
        <v>2341.0</v>
      </c>
      <c r="B2343" s="135" t="s">
        <v>15837</v>
      </c>
      <c r="C2343" s="135" t="s">
        <v>4362</v>
      </c>
      <c r="E2343" s="135">
        <v>10.0</v>
      </c>
      <c r="K2343" s="135">
        <v>10.0</v>
      </c>
      <c r="M2343" s="143">
        <v>44861.0</v>
      </c>
    </row>
    <row r="2344">
      <c r="A2344" s="135">
        <v>2342.0</v>
      </c>
      <c r="B2344" s="135" t="s">
        <v>15843</v>
      </c>
      <c r="C2344" s="135" t="s">
        <v>4362</v>
      </c>
      <c r="E2344" s="135">
        <v>10.0</v>
      </c>
      <c r="K2344" s="135">
        <v>20.0</v>
      </c>
      <c r="M2344" s="143">
        <v>42363.0</v>
      </c>
    </row>
    <row r="2345">
      <c r="A2345" s="135">
        <v>2343.0</v>
      </c>
      <c r="B2345" s="135" t="s">
        <v>15846</v>
      </c>
      <c r="C2345" s="135" t="s">
        <v>4362</v>
      </c>
      <c r="D2345" s="135">
        <v>0.0</v>
      </c>
      <c r="E2345" s="135">
        <v>10.0</v>
      </c>
      <c r="H2345" s="135" t="s">
        <v>15849</v>
      </c>
      <c r="I2345" s="142">
        <v>45417.586701388886</v>
      </c>
      <c r="J2345" s="135" t="s">
        <v>5112</v>
      </c>
      <c r="K2345" s="135">
        <v>10.0</v>
      </c>
      <c r="L2345" s="135">
        <v>150.0</v>
      </c>
      <c r="M2345" s="143">
        <v>44764.0</v>
      </c>
    </row>
    <row r="2346">
      <c r="A2346" s="135">
        <v>2344.0</v>
      </c>
      <c r="B2346" s="135" t="s">
        <v>15855</v>
      </c>
      <c r="C2346" s="135" t="s">
        <v>4362</v>
      </c>
      <c r="E2346" s="135">
        <v>10.0</v>
      </c>
      <c r="K2346" s="135">
        <v>50.0</v>
      </c>
      <c r="M2346" s="143">
        <v>43846.0</v>
      </c>
    </row>
    <row r="2347">
      <c r="A2347" s="135">
        <v>2345.0</v>
      </c>
      <c r="B2347" s="135" t="s">
        <v>15858</v>
      </c>
      <c r="C2347" s="135" t="s">
        <v>4362</v>
      </c>
      <c r="E2347" s="135">
        <v>10.0</v>
      </c>
      <c r="F2347" s="135">
        <v>0.0</v>
      </c>
      <c r="K2347" s="135">
        <v>10.0</v>
      </c>
    </row>
    <row r="2348">
      <c r="A2348" s="135">
        <v>2346.0</v>
      </c>
      <c r="B2348" s="135" t="s">
        <v>15862</v>
      </c>
      <c r="C2348" s="135" t="s">
        <v>4362</v>
      </c>
      <c r="E2348" s="135">
        <v>10.0</v>
      </c>
      <c r="K2348" s="135">
        <v>20.0</v>
      </c>
      <c r="M2348" s="143">
        <v>44818.0</v>
      </c>
    </row>
    <row r="2349">
      <c r="A2349" s="135">
        <v>2347.0</v>
      </c>
      <c r="B2349" s="135" t="s">
        <v>15866</v>
      </c>
      <c r="C2349" s="135" t="s">
        <v>4362</v>
      </c>
      <c r="E2349" s="135">
        <v>10.0</v>
      </c>
      <c r="K2349" s="135">
        <v>200.0</v>
      </c>
      <c r="M2349" s="143">
        <v>44011.0</v>
      </c>
    </row>
    <row r="2350">
      <c r="A2350" s="135">
        <v>2348.0</v>
      </c>
      <c r="B2350" s="135" t="s">
        <v>15871</v>
      </c>
      <c r="C2350" s="135" t="s">
        <v>4362</v>
      </c>
      <c r="E2350" s="135">
        <v>10.0</v>
      </c>
      <c r="K2350" s="135">
        <v>90.0</v>
      </c>
      <c r="M2350" s="143">
        <v>43885.0</v>
      </c>
    </row>
    <row r="2351">
      <c r="A2351" s="135">
        <v>2349.0</v>
      </c>
      <c r="B2351" s="135" t="s">
        <v>15877</v>
      </c>
      <c r="C2351" s="135" t="s">
        <v>4362</v>
      </c>
      <c r="E2351" s="135">
        <v>10.0</v>
      </c>
      <c r="F2351" s="135">
        <v>0.15</v>
      </c>
      <c r="K2351" s="135">
        <v>40.0</v>
      </c>
      <c r="M2351" s="143">
        <v>42571.0</v>
      </c>
    </row>
    <row r="2352">
      <c r="A2352" s="135">
        <v>2350.0</v>
      </c>
      <c r="B2352" s="135" t="s">
        <v>15880</v>
      </c>
      <c r="C2352" s="135" t="s">
        <v>4362</v>
      </c>
      <c r="E2352" s="135">
        <v>10.0</v>
      </c>
      <c r="K2352" s="135">
        <v>10.0</v>
      </c>
      <c r="M2352" s="143">
        <v>43909.0</v>
      </c>
    </row>
    <row r="2353">
      <c r="A2353" s="135">
        <v>2351.0</v>
      </c>
      <c r="B2353" s="135" t="s">
        <v>15882</v>
      </c>
      <c r="C2353" s="135" t="s">
        <v>4362</v>
      </c>
      <c r="E2353" s="135">
        <v>10.0</v>
      </c>
      <c r="K2353" s="135">
        <v>10.0</v>
      </c>
      <c r="M2353" s="143">
        <v>45251.0</v>
      </c>
    </row>
    <row r="2354">
      <c r="A2354" s="135">
        <v>2352.0</v>
      </c>
      <c r="B2354" s="135" t="s">
        <v>15884</v>
      </c>
      <c r="C2354" s="135" t="s">
        <v>4362</v>
      </c>
      <c r="E2354" s="135">
        <v>10.0</v>
      </c>
      <c r="K2354" s="135">
        <v>10.0</v>
      </c>
      <c r="M2354" s="143">
        <v>44801.0</v>
      </c>
    </row>
    <row r="2355">
      <c r="A2355" s="135">
        <v>2353.0</v>
      </c>
      <c r="B2355" s="135" t="s">
        <v>15887</v>
      </c>
      <c r="C2355" s="135" t="s">
        <v>4362</v>
      </c>
      <c r="E2355" s="135">
        <v>10.0</v>
      </c>
      <c r="F2355" s="135">
        <v>0.04</v>
      </c>
      <c r="K2355" s="135">
        <v>20.0</v>
      </c>
    </row>
    <row r="2356">
      <c r="A2356" s="135">
        <v>2354.0</v>
      </c>
      <c r="B2356" s="135" t="s">
        <v>15890</v>
      </c>
      <c r="C2356" s="135" t="s">
        <v>4362</v>
      </c>
      <c r="E2356" s="135">
        <v>10.0</v>
      </c>
      <c r="K2356" s="135">
        <v>60.0</v>
      </c>
      <c r="M2356" s="143">
        <v>43879.0</v>
      </c>
    </row>
    <row r="2357">
      <c r="A2357" s="135">
        <v>2355.0</v>
      </c>
      <c r="B2357" s="135" t="s">
        <v>14229</v>
      </c>
      <c r="C2357" s="135" t="s">
        <v>4362</v>
      </c>
      <c r="E2357" s="135">
        <v>10.0</v>
      </c>
      <c r="K2357" s="135">
        <v>10.0</v>
      </c>
      <c r="M2357" s="143">
        <v>43923.0</v>
      </c>
    </row>
    <row r="2358">
      <c r="A2358" s="135">
        <v>2356.0</v>
      </c>
      <c r="B2358" s="135" t="s">
        <v>15894</v>
      </c>
      <c r="C2358" s="135" t="s">
        <v>4362</v>
      </c>
      <c r="E2358" s="135">
        <v>10.0</v>
      </c>
      <c r="K2358" s="135">
        <v>10.0</v>
      </c>
      <c r="M2358" s="143">
        <v>44755.0</v>
      </c>
    </row>
    <row r="2359">
      <c r="A2359" s="135">
        <v>2357.0</v>
      </c>
      <c r="B2359" s="135" t="s">
        <v>15896</v>
      </c>
      <c r="C2359" s="135" t="s">
        <v>4362</v>
      </c>
      <c r="E2359" s="135">
        <v>10.0</v>
      </c>
      <c r="F2359" s="135">
        <v>0.0</v>
      </c>
      <c r="K2359" s="135">
        <v>10.0</v>
      </c>
    </row>
    <row r="2360">
      <c r="A2360" s="135">
        <v>2358.0</v>
      </c>
      <c r="B2360" s="135" t="s">
        <v>15899</v>
      </c>
      <c r="C2360" s="135" t="s">
        <v>4362</v>
      </c>
      <c r="E2360" s="135">
        <v>10.0</v>
      </c>
      <c r="F2360" s="135">
        <v>0.0</v>
      </c>
      <c r="K2360" s="135">
        <v>10.0</v>
      </c>
    </row>
    <row r="2361">
      <c r="A2361" s="135">
        <v>2359.0</v>
      </c>
      <c r="B2361" s="135" t="s">
        <v>15902</v>
      </c>
      <c r="C2361" s="135" t="s">
        <v>4362</v>
      </c>
      <c r="E2361" s="135">
        <v>10.0</v>
      </c>
      <c r="F2361" s="135">
        <v>0.0</v>
      </c>
      <c r="K2361" s="135">
        <v>10.0</v>
      </c>
    </row>
    <row r="2362">
      <c r="A2362" s="135">
        <v>2360.0</v>
      </c>
      <c r="B2362" s="135" t="s">
        <v>15905</v>
      </c>
      <c r="C2362" s="135" t="s">
        <v>4362</v>
      </c>
      <c r="E2362" s="135">
        <v>10.0</v>
      </c>
      <c r="K2362" s="135">
        <v>10.0</v>
      </c>
      <c r="M2362" s="143">
        <v>42250.0</v>
      </c>
    </row>
    <row r="2363">
      <c r="A2363" s="135">
        <v>2361.0</v>
      </c>
      <c r="B2363" s="135" t="s">
        <v>15908</v>
      </c>
      <c r="C2363" s="135" t="s">
        <v>4362</v>
      </c>
      <c r="E2363" s="135">
        <v>10.0</v>
      </c>
      <c r="K2363" s="135">
        <v>10.0</v>
      </c>
      <c r="M2363" s="143">
        <v>43947.0</v>
      </c>
    </row>
    <row r="2364">
      <c r="A2364" s="135">
        <v>2362.0</v>
      </c>
      <c r="B2364" s="135" t="s">
        <v>15911</v>
      </c>
      <c r="C2364" s="135" t="s">
        <v>4362</v>
      </c>
      <c r="E2364" s="135">
        <v>10.0</v>
      </c>
      <c r="K2364" s="135">
        <v>20.0</v>
      </c>
      <c r="M2364" s="143">
        <v>42288.0</v>
      </c>
    </row>
    <row r="2365">
      <c r="A2365" s="135">
        <v>2363.0</v>
      </c>
      <c r="B2365" s="135" t="s">
        <v>15914</v>
      </c>
      <c r="C2365" s="135" t="s">
        <v>4362</v>
      </c>
      <c r="E2365" s="135">
        <v>10.0</v>
      </c>
      <c r="K2365" s="135">
        <v>20.0</v>
      </c>
      <c r="M2365" s="143">
        <v>44149.0</v>
      </c>
    </row>
    <row r="2366">
      <c r="A2366" s="135">
        <v>2364.0</v>
      </c>
      <c r="B2366" s="135" t="s">
        <v>15917</v>
      </c>
      <c r="C2366" s="135" t="s">
        <v>4362</v>
      </c>
      <c r="E2366" s="135">
        <v>10.0</v>
      </c>
      <c r="K2366" s="135">
        <v>20.0</v>
      </c>
      <c r="M2366" s="143">
        <v>43852.0</v>
      </c>
    </row>
    <row r="2367">
      <c r="A2367" s="135">
        <v>2365.0</v>
      </c>
      <c r="B2367" s="135" t="s">
        <v>15921</v>
      </c>
      <c r="C2367" s="135" t="s">
        <v>4362</v>
      </c>
      <c r="E2367" s="135">
        <v>10.0</v>
      </c>
      <c r="K2367" s="135">
        <v>20.0</v>
      </c>
      <c r="M2367" s="143">
        <v>42420.0</v>
      </c>
    </row>
    <row r="2368">
      <c r="A2368" s="135">
        <v>2366.0</v>
      </c>
      <c r="B2368" s="135" t="s">
        <v>15924</v>
      </c>
      <c r="C2368" s="135" t="s">
        <v>4362</v>
      </c>
      <c r="E2368" s="135">
        <v>10.0</v>
      </c>
      <c r="K2368" s="135">
        <v>20.0</v>
      </c>
      <c r="M2368" s="143">
        <v>44172.0</v>
      </c>
    </row>
    <row r="2369">
      <c r="A2369" s="135">
        <v>2367.0</v>
      </c>
      <c r="B2369" s="135" t="s">
        <v>15926</v>
      </c>
      <c r="C2369" s="135" t="s">
        <v>4362</v>
      </c>
      <c r="E2369" s="135">
        <v>10.0</v>
      </c>
      <c r="K2369" s="135">
        <v>20.0</v>
      </c>
      <c r="M2369" s="143">
        <v>43922.0</v>
      </c>
    </row>
    <row r="2370">
      <c r="A2370" s="135">
        <v>2368.0</v>
      </c>
      <c r="B2370" s="135" t="s">
        <v>15930</v>
      </c>
      <c r="C2370" s="135" t="s">
        <v>4362</v>
      </c>
      <c r="E2370" s="135">
        <v>10.0</v>
      </c>
      <c r="K2370" s="135">
        <v>30.0</v>
      </c>
      <c r="M2370" s="143">
        <v>42779.0</v>
      </c>
    </row>
    <row r="2371">
      <c r="A2371" s="135">
        <v>2369.0</v>
      </c>
      <c r="B2371" s="135" t="s">
        <v>15932</v>
      </c>
      <c r="C2371" s="135" t="s">
        <v>4362</v>
      </c>
      <c r="E2371" s="135">
        <v>10.0</v>
      </c>
      <c r="K2371" s="135">
        <v>10.0</v>
      </c>
      <c r="M2371" s="143">
        <v>42306.0</v>
      </c>
    </row>
    <row r="2372">
      <c r="A2372" s="135">
        <v>2370.0</v>
      </c>
      <c r="B2372" s="135" t="s">
        <v>15936</v>
      </c>
      <c r="C2372" s="135" t="s">
        <v>4362</v>
      </c>
      <c r="E2372" s="135">
        <v>10.0</v>
      </c>
      <c r="K2372" s="135">
        <v>10.0</v>
      </c>
      <c r="M2372" s="143">
        <v>43911.0</v>
      </c>
    </row>
    <row r="2373">
      <c r="A2373" s="135">
        <v>2371.0</v>
      </c>
      <c r="B2373" s="135" t="s">
        <v>15939</v>
      </c>
      <c r="C2373" s="135" t="s">
        <v>4362</v>
      </c>
      <c r="E2373" s="135">
        <v>10.0</v>
      </c>
      <c r="K2373" s="135">
        <v>20.0</v>
      </c>
      <c r="M2373" s="143">
        <v>42254.0</v>
      </c>
    </row>
    <row r="2374">
      <c r="A2374" s="135">
        <v>2372.0</v>
      </c>
      <c r="B2374" s="135" t="s">
        <v>15943</v>
      </c>
      <c r="C2374" s="135" t="s">
        <v>4362</v>
      </c>
      <c r="E2374" s="135">
        <v>10.0</v>
      </c>
      <c r="K2374" s="135">
        <v>50.0</v>
      </c>
      <c r="M2374" s="143">
        <v>43861.0</v>
      </c>
    </row>
    <row r="2375">
      <c r="A2375" s="135">
        <v>2373.0</v>
      </c>
      <c r="B2375" s="135" t="s">
        <v>15945</v>
      </c>
      <c r="C2375" s="135" t="s">
        <v>4362</v>
      </c>
      <c r="D2375" s="135">
        <v>0.0</v>
      </c>
      <c r="E2375" s="135">
        <v>10.0</v>
      </c>
      <c r="F2375" s="135">
        <v>0.3</v>
      </c>
      <c r="H2375" s="135" t="s">
        <v>15945</v>
      </c>
      <c r="I2375" s="142">
        <v>45408.799791666665</v>
      </c>
      <c r="J2375" s="135" t="s">
        <v>4401</v>
      </c>
      <c r="K2375" s="135">
        <v>20.0</v>
      </c>
      <c r="L2375" s="135">
        <v>0.0</v>
      </c>
      <c r="M2375" s="143">
        <v>42834.0</v>
      </c>
    </row>
    <row r="2376">
      <c r="A2376" s="135">
        <v>2374.0</v>
      </c>
      <c r="B2376" s="135" t="s">
        <v>15950</v>
      </c>
      <c r="C2376" s="135" t="s">
        <v>4362</v>
      </c>
      <c r="D2376" s="135">
        <v>0.0</v>
      </c>
      <c r="E2376" s="135">
        <v>10.0</v>
      </c>
      <c r="H2376" s="135" t="s">
        <v>5342</v>
      </c>
      <c r="I2376" s="142">
        <v>45412.77333333333</v>
      </c>
      <c r="J2376" s="135" t="s">
        <v>6227</v>
      </c>
      <c r="K2376" s="135">
        <v>10.0</v>
      </c>
      <c r="L2376" s="135">
        <v>20.0</v>
      </c>
      <c r="M2376" s="143">
        <v>42582.0</v>
      </c>
    </row>
    <row r="2377">
      <c r="A2377" s="135">
        <v>2375.0</v>
      </c>
      <c r="B2377" s="135" t="s">
        <v>15954</v>
      </c>
      <c r="C2377" s="135" t="s">
        <v>4362</v>
      </c>
      <c r="E2377" s="135">
        <v>10.0</v>
      </c>
      <c r="K2377" s="135">
        <v>20.0</v>
      </c>
      <c r="M2377" s="143">
        <v>44046.0</v>
      </c>
    </row>
    <row r="2378">
      <c r="A2378" s="135">
        <v>2376.0</v>
      </c>
      <c r="B2378" s="135" t="s">
        <v>15958</v>
      </c>
      <c r="C2378" s="135" t="s">
        <v>4362</v>
      </c>
      <c r="E2378" s="135">
        <v>10.0</v>
      </c>
      <c r="K2378" s="135">
        <v>10.0</v>
      </c>
      <c r="M2378" s="143">
        <v>43905.0</v>
      </c>
    </row>
    <row r="2379">
      <c r="A2379" s="135">
        <v>2377.0</v>
      </c>
      <c r="B2379" s="135" t="s">
        <v>15962</v>
      </c>
      <c r="C2379" s="135" t="s">
        <v>4362</v>
      </c>
      <c r="E2379" s="135">
        <v>10.0</v>
      </c>
      <c r="F2379" s="135">
        <v>0.0</v>
      </c>
      <c r="K2379" s="135">
        <v>10.0</v>
      </c>
    </row>
    <row r="2380">
      <c r="A2380" s="135">
        <v>2378.0</v>
      </c>
      <c r="B2380" s="135" t="s">
        <v>15966</v>
      </c>
      <c r="C2380" s="135" t="s">
        <v>4362</v>
      </c>
      <c r="E2380" s="135">
        <v>10.0</v>
      </c>
      <c r="F2380" s="135">
        <v>0.0</v>
      </c>
      <c r="K2380" s="135">
        <v>10.0</v>
      </c>
    </row>
    <row r="2381">
      <c r="A2381" s="135">
        <v>2379.0</v>
      </c>
      <c r="B2381" s="135" t="s">
        <v>15969</v>
      </c>
      <c r="C2381" s="135" t="s">
        <v>4362</v>
      </c>
      <c r="E2381" s="135">
        <v>10.0</v>
      </c>
      <c r="K2381" s="135">
        <v>10.0</v>
      </c>
      <c r="M2381" s="143">
        <v>42396.0</v>
      </c>
    </row>
    <row r="2382">
      <c r="A2382" s="135">
        <v>2380.0</v>
      </c>
      <c r="B2382" s="135" t="s">
        <v>15972</v>
      </c>
      <c r="C2382" s="135" t="s">
        <v>4362</v>
      </c>
      <c r="E2382" s="135">
        <v>10.0</v>
      </c>
      <c r="K2382" s="135">
        <v>40.0</v>
      </c>
      <c r="M2382" s="143">
        <v>42431.0</v>
      </c>
    </row>
    <row r="2383">
      <c r="A2383" s="135">
        <v>2381.0</v>
      </c>
      <c r="B2383" s="135" t="s">
        <v>15975</v>
      </c>
      <c r="C2383" s="135" t="s">
        <v>4362</v>
      </c>
      <c r="E2383" s="135">
        <v>10.0</v>
      </c>
      <c r="K2383" s="135">
        <v>150.0</v>
      </c>
      <c r="M2383" s="143">
        <v>43846.0</v>
      </c>
    </row>
    <row r="2384">
      <c r="A2384" s="135">
        <v>2382.0</v>
      </c>
      <c r="B2384" s="135" t="s">
        <v>15977</v>
      </c>
      <c r="C2384" s="135" t="s">
        <v>4362</v>
      </c>
      <c r="E2384" s="135">
        <v>10.0</v>
      </c>
      <c r="K2384" s="135">
        <v>10.0</v>
      </c>
      <c r="M2384" s="143">
        <v>42331.0</v>
      </c>
    </row>
    <row r="2385">
      <c r="A2385" s="135">
        <v>2383.0</v>
      </c>
      <c r="B2385" s="135" t="s">
        <v>15980</v>
      </c>
      <c r="C2385" s="135" t="s">
        <v>4362</v>
      </c>
      <c r="E2385" s="135">
        <v>10.0</v>
      </c>
      <c r="K2385" s="135">
        <v>10.0</v>
      </c>
      <c r="M2385" s="143">
        <v>43918.0</v>
      </c>
    </row>
    <row r="2386">
      <c r="A2386" s="135">
        <v>2384.0</v>
      </c>
      <c r="B2386" s="135" t="s">
        <v>15982</v>
      </c>
      <c r="C2386" s="135" t="s">
        <v>4362</v>
      </c>
      <c r="E2386" s="135">
        <v>10.0</v>
      </c>
      <c r="K2386" s="135">
        <v>20.0</v>
      </c>
      <c r="M2386" s="143">
        <v>45299.0</v>
      </c>
    </row>
    <row r="2387">
      <c r="A2387" s="135">
        <v>2385.0</v>
      </c>
      <c r="B2387" s="135" t="s">
        <v>15985</v>
      </c>
      <c r="C2387" s="135" t="s">
        <v>4362</v>
      </c>
      <c r="E2387" s="135">
        <v>10.0</v>
      </c>
      <c r="K2387" s="135">
        <v>10.0</v>
      </c>
      <c r="M2387" s="143">
        <v>42256.0</v>
      </c>
    </row>
    <row r="2388">
      <c r="A2388" s="135">
        <v>2386.0</v>
      </c>
      <c r="B2388" s="135" t="s">
        <v>15988</v>
      </c>
      <c r="C2388" s="135" t="s">
        <v>4362</v>
      </c>
      <c r="E2388" s="135">
        <v>10.0</v>
      </c>
      <c r="K2388" s="135">
        <v>10.0</v>
      </c>
      <c r="M2388" s="143">
        <v>44892.0</v>
      </c>
    </row>
    <row r="2389">
      <c r="A2389" s="135">
        <v>2387.0</v>
      </c>
      <c r="B2389" s="135" t="s">
        <v>15990</v>
      </c>
      <c r="C2389" s="135" t="s">
        <v>4362</v>
      </c>
      <c r="E2389" s="135">
        <v>10.0</v>
      </c>
      <c r="K2389" s="135">
        <v>20.0</v>
      </c>
      <c r="M2389" s="143">
        <v>43529.0</v>
      </c>
    </row>
    <row r="2390">
      <c r="A2390" s="135">
        <v>2388.0</v>
      </c>
      <c r="B2390" s="135" t="s">
        <v>15993</v>
      </c>
      <c r="C2390" s="135" t="s">
        <v>4362</v>
      </c>
      <c r="E2390" s="135">
        <v>10.0</v>
      </c>
      <c r="F2390" s="135">
        <v>0.5</v>
      </c>
      <c r="K2390" s="135">
        <v>100.0</v>
      </c>
      <c r="M2390" s="143">
        <v>44237.0</v>
      </c>
    </row>
    <row r="2391">
      <c r="A2391" s="135">
        <v>2389.0</v>
      </c>
      <c r="B2391" s="135" t="s">
        <v>15996</v>
      </c>
      <c r="C2391" s="135" t="s">
        <v>4362</v>
      </c>
      <c r="E2391" s="135">
        <v>10.0</v>
      </c>
      <c r="F2391" s="135">
        <v>0.0</v>
      </c>
      <c r="K2391" s="135">
        <v>10.0</v>
      </c>
    </row>
    <row r="2392">
      <c r="A2392" s="135">
        <v>2390.0</v>
      </c>
      <c r="B2392" s="135" t="s">
        <v>15998</v>
      </c>
      <c r="C2392" s="135" t="s">
        <v>4362</v>
      </c>
      <c r="E2392" s="135">
        <v>10.0</v>
      </c>
      <c r="K2392" s="135">
        <v>10.0</v>
      </c>
      <c r="M2392" s="143">
        <v>45083.0</v>
      </c>
    </row>
    <row r="2393">
      <c r="A2393" s="135">
        <v>2391.0</v>
      </c>
      <c r="B2393" s="135" t="s">
        <v>16001</v>
      </c>
      <c r="C2393" s="135" t="s">
        <v>4362</v>
      </c>
      <c r="E2393" s="135">
        <v>10.0</v>
      </c>
      <c r="K2393" s="135">
        <v>10.0</v>
      </c>
      <c r="M2393" s="143">
        <v>43894.0</v>
      </c>
    </row>
    <row r="2394">
      <c r="A2394" s="135">
        <v>2392.0</v>
      </c>
      <c r="B2394" s="135" t="s">
        <v>16003</v>
      </c>
      <c r="C2394" s="135" t="s">
        <v>4362</v>
      </c>
      <c r="E2394" s="135">
        <v>10.0</v>
      </c>
      <c r="F2394" s="135">
        <v>0.0</v>
      </c>
      <c r="K2394" s="135">
        <v>10.0</v>
      </c>
    </row>
    <row r="2395">
      <c r="A2395" s="135">
        <v>2393.0</v>
      </c>
      <c r="B2395" s="135" t="s">
        <v>16006</v>
      </c>
      <c r="C2395" s="135" t="s">
        <v>4362</v>
      </c>
      <c r="E2395" s="135">
        <v>10.0</v>
      </c>
      <c r="K2395" s="135">
        <v>20.0</v>
      </c>
      <c r="M2395" s="143">
        <v>44565.0</v>
      </c>
    </row>
    <row r="2396">
      <c r="A2396" s="135">
        <v>2394.0</v>
      </c>
      <c r="B2396" s="135" t="s">
        <v>16008</v>
      </c>
      <c r="C2396" s="135" t="s">
        <v>4362</v>
      </c>
      <c r="E2396" s="135">
        <v>10.0</v>
      </c>
      <c r="F2396" s="135">
        <v>0.0</v>
      </c>
      <c r="K2396" s="135">
        <v>10.0</v>
      </c>
    </row>
    <row r="2397">
      <c r="A2397" s="135">
        <v>2395.0</v>
      </c>
      <c r="B2397" s="135" t="s">
        <v>16010</v>
      </c>
      <c r="C2397" s="135" t="s">
        <v>4362</v>
      </c>
      <c r="E2397" s="135">
        <v>10.0</v>
      </c>
      <c r="K2397" s="135">
        <v>20.0</v>
      </c>
      <c r="M2397" s="143">
        <v>42254.0</v>
      </c>
    </row>
    <row r="2398">
      <c r="A2398" s="135">
        <v>2396.0</v>
      </c>
      <c r="B2398" s="135" t="s">
        <v>16013</v>
      </c>
      <c r="C2398" s="135" t="s">
        <v>4362</v>
      </c>
      <c r="E2398" s="135">
        <v>10.0</v>
      </c>
      <c r="K2398" s="135">
        <v>20.0</v>
      </c>
      <c r="M2398" s="143">
        <v>42286.0</v>
      </c>
    </row>
    <row r="2399">
      <c r="A2399" s="135">
        <v>2397.0</v>
      </c>
      <c r="B2399" s="135" t="s">
        <v>16015</v>
      </c>
      <c r="C2399" s="135" t="s">
        <v>4362</v>
      </c>
      <c r="E2399" s="135">
        <v>10.0</v>
      </c>
      <c r="K2399" s="135">
        <v>10.0</v>
      </c>
      <c r="M2399" s="143">
        <v>42455.0</v>
      </c>
    </row>
    <row r="2400">
      <c r="A2400" s="135">
        <v>2398.0</v>
      </c>
      <c r="B2400" s="135" t="s">
        <v>16018</v>
      </c>
      <c r="C2400" s="135" t="s">
        <v>4362</v>
      </c>
      <c r="E2400" s="135">
        <v>10.0</v>
      </c>
      <c r="K2400" s="135">
        <v>30.0</v>
      </c>
      <c r="M2400" s="143">
        <v>43851.0</v>
      </c>
    </row>
    <row r="2401">
      <c r="A2401" s="135">
        <v>2399.0</v>
      </c>
      <c r="B2401" s="135" t="s">
        <v>16020</v>
      </c>
      <c r="C2401" s="135" t="s">
        <v>4362</v>
      </c>
      <c r="E2401" s="135">
        <v>10.0</v>
      </c>
      <c r="K2401" s="135">
        <v>10.0</v>
      </c>
      <c r="M2401" s="143">
        <v>44172.0</v>
      </c>
    </row>
    <row r="2402">
      <c r="A2402" s="135">
        <v>2400.0</v>
      </c>
      <c r="B2402" s="135" t="s">
        <v>16022</v>
      </c>
      <c r="C2402" s="135" t="s">
        <v>4362</v>
      </c>
      <c r="E2402" s="135">
        <v>10.0</v>
      </c>
      <c r="K2402" s="135">
        <v>10.0</v>
      </c>
      <c r="M2402" s="143">
        <v>43502.0</v>
      </c>
    </row>
    <row r="2403">
      <c r="A2403" s="135">
        <v>2401.0</v>
      </c>
      <c r="B2403" s="135" t="s">
        <v>16025</v>
      </c>
      <c r="C2403" s="135" t="s">
        <v>4362</v>
      </c>
      <c r="E2403" s="135">
        <v>10.0</v>
      </c>
      <c r="K2403" s="135">
        <v>10.0</v>
      </c>
      <c r="M2403" s="143">
        <v>42805.0</v>
      </c>
    </row>
    <row r="2404">
      <c r="A2404" s="135">
        <v>2402.0</v>
      </c>
      <c r="B2404" s="135" t="s">
        <v>16028</v>
      </c>
      <c r="C2404" s="135" t="s">
        <v>4362</v>
      </c>
      <c r="E2404" s="135">
        <v>10.0</v>
      </c>
      <c r="K2404" s="135">
        <v>10.0</v>
      </c>
      <c r="M2404" s="143">
        <v>42436.0</v>
      </c>
    </row>
    <row r="2405">
      <c r="A2405" s="135">
        <v>2403.0</v>
      </c>
      <c r="B2405" s="135" t="s">
        <v>16030</v>
      </c>
      <c r="C2405" s="135" t="s">
        <v>4362</v>
      </c>
      <c r="D2405" s="135">
        <v>0.0</v>
      </c>
      <c r="E2405" s="135">
        <v>10.0</v>
      </c>
      <c r="H2405" s="135" t="s">
        <v>16033</v>
      </c>
      <c r="I2405" s="142">
        <v>45415.343460648146</v>
      </c>
      <c r="J2405" s="135" t="s">
        <v>4373</v>
      </c>
      <c r="K2405" s="135">
        <v>10.0</v>
      </c>
      <c r="L2405" s="135">
        <v>20.0</v>
      </c>
      <c r="M2405" s="143">
        <v>44770.0</v>
      </c>
    </row>
    <row r="2406">
      <c r="A2406" s="135">
        <v>2404.0</v>
      </c>
      <c r="B2406" s="135" t="s">
        <v>16037</v>
      </c>
      <c r="C2406" s="135" t="s">
        <v>4362</v>
      </c>
      <c r="D2406" s="135">
        <v>0.0</v>
      </c>
      <c r="E2406" s="135">
        <v>10.0</v>
      </c>
      <c r="F2406" s="135">
        <v>0.4</v>
      </c>
      <c r="H2406" s="135" t="s">
        <v>6104</v>
      </c>
      <c r="I2406" s="142">
        <v>45412.0490162037</v>
      </c>
      <c r="J2406" s="135" t="s">
        <v>6227</v>
      </c>
      <c r="K2406" s="135">
        <v>20.0</v>
      </c>
      <c r="L2406" s="135">
        <v>60.0</v>
      </c>
      <c r="M2406" s="143">
        <v>42904.0</v>
      </c>
    </row>
    <row r="2407">
      <c r="A2407" s="135">
        <v>2405.0</v>
      </c>
      <c r="B2407" s="135" t="s">
        <v>16043</v>
      </c>
      <c r="C2407" s="135" t="s">
        <v>4362</v>
      </c>
      <c r="E2407" s="135">
        <v>10.0</v>
      </c>
      <c r="K2407" s="135">
        <v>20.0</v>
      </c>
      <c r="M2407" s="143">
        <v>42776.0</v>
      </c>
    </row>
    <row r="2408">
      <c r="A2408" s="135">
        <v>2406.0</v>
      </c>
      <c r="B2408" s="135" t="s">
        <v>16046</v>
      </c>
      <c r="C2408" s="135" t="s">
        <v>4362</v>
      </c>
      <c r="E2408" s="135">
        <v>10.0</v>
      </c>
      <c r="K2408" s="135">
        <v>10.0</v>
      </c>
      <c r="M2408" s="143">
        <v>43841.0</v>
      </c>
    </row>
    <row r="2409">
      <c r="A2409" s="135">
        <v>2407.0</v>
      </c>
      <c r="B2409" s="135" t="s">
        <v>16050</v>
      </c>
      <c r="C2409" s="135" t="s">
        <v>4362</v>
      </c>
      <c r="E2409" s="135">
        <v>10.0</v>
      </c>
      <c r="K2409" s="135">
        <v>10.0</v>
      </c>
      <c r="M2409" s="143">
        <v>43193.0</v>
      </c>
    </row>
    <row r="2410">
      <c r="A2410" s="135">
        <v>2408.0</v>
      </c>
      <c r="B2410" s="135" t="s">
        <v>16052</v>
      </c>
      <c r="C2410" s="135" t="s">
        <v>4362</v>
      </c>
      <c r="E2410" s="135">
        <v>10.0</v>
      </c>
      <c r="F2410" s="135">
        <v>0.05</v>
      </c>
      <c r="K2410" s="135">
        <v>20.0</v>
      </c>
      <c r="M2410" s="143">
        <v>42887.0</v>
      </c>
    </row>
    <row r="2411">
      <c r="A2411" s="135">
        <v>2409.0</v>
      </c>
      <c r="B2411" s="135" t="s">
        <v>16055</v>
      </c>
      <c r="C2411" s="135" t="s">
        <v>4362</v>
      </c>
      <c r="E2411" s="135">
        <v>10.0</v>
      </c>
      <c r="K2411" s="135">
        <v>10.0</v>
      </c>
      <c r="M2411" s="143">
        <v>43850.0</v>
      </c>
    </row>
    <row r="2412">
      <c r="A2412" s="135">
        <v>2410.0</v>
      </c>
      <c r="B2412" s="135" t="s">
        <v>16057</v>
      </c>
      <c r="C2412" s="135" t="s">
        <v>4362</v>
      </c>
      <c r="E2412" s="135">
        <v>10.0</v>
      </c>
      <c r="F2412" s="135">
        <v>0.0</v>
      </c>
      <c r="K2412" s="135">
        <v>10.0</v>
      </c>
    </row>
    <row r="2413">
      <c r="A2413" s="135">
        <v>2411.0</v>
      </c>
      <c r="B2413" s="135" t="s">
        <v>16060</v>
      </c>
      <c r="C2413" s="135" t="s">
        <v>4362</v>
      </c>
      <c r="E2413" s="135">
        <v>10.0</v>
      </c>
      <c r="K2413" s="135">
        <v>400.0</v>
      </c>
      <c r="M2413" s="143">
        <v>43893.0</v>
      </c>
    </row>
    <row r="2414">
      <c r="A2414" s="135">
        <v>2412.0</v>
      </c>
      <c r="B2414" s="135" t="s">
        <v>16063</v>
      </c>
      <c r="C2414" s="135" t="s">
        <v>4362</v>
      </c>
      <c r="E2414" s="135">
        <v>10.0</v>
      </c>
      <c r="K2414" s="135">
        <v>20.0</v>
      </c>
      <c r="M2414" s="143">
        <v>42765.0</v>
      </c>
    </row>
    <row r="2415">
      <c r="A2415" s="135">
        <v>2413.0</v>
      </c>
      <c r="B2415" s="135" t="s">
        <v>16066</v>
      </c>
      <c r="C2415" s="135" t="s">
        <v>4362</v>
      </c>
      <c r="E2415" s="135">
        <v>10.0</v>
      </c>
      <c r="K2415" s="135">
        <v>10.0</v>
      </c>
      <c r="M2415" s="143">
        <v>44649.0</v>
      </c>
    </row>
    <row r="2416">
      <c r="A2416" s="135">
        <v>2414.0</v>
      </c>
      <c r="B2416" s="135" t="s">
        <v>16068</v>
      </c>
      <c r="C2416" s="135" t="s">
        <v>4362</v>
      </c>
      <c r="E2416" s="135">
        <v>10.0</v>
      </c>
      <c r="K2416" s="135">
        <v>10.0</v>
      </c>
      <c r="M2416" s="143">
        <v>43860.0</v>
      </c>
    </row>
    <row r="2417">
      <c r="A2417" s="135">
        <v>2415.0</v>
      </c>
      <c r="B2417" s="135" t="s">
        <v>16070</v>
      </c>
      <c r="C2417" s="135" t="s">
        <v>4362</v>
      </c>
      <c r="E2417" s="135">
        <v>10.0</v>
      </c>
      <c r="K2417" s="135">
        <v>10.0</v>
      </c>
      <c r="M2417" s="143">
        <v>44189.0</v>
      </c>
    </row>
    <row r="2418">
      <c r="A2418" s="135">
        <v>2416.0</v>
      </c>
      <c r="B2418" s="135" t="s">
        <v>16071</v>
      </c>
      <c r="C2418" s="135" t="s">
        <v>4362</v>
      </c>
      <c r="E2418" s="135">
        <v>10.0</v>
      </c>
      <c r="F2418" s="135">
        <v>0.0</v>
      </c>
      <c r="K2418" s="135">
        <v>10.0</v>
      </c>
    </row>
    <row r="2419">
      <c r="A2419" s="135">
        <v>2417.0</v>
      </c>
      <c r="B2419" s="135" t="s">
        <v>16074</v>
      </c>
      <c r="C2419" s="135" t="s">
        <v>4362</v>
      </c>
      <c r="E2419" s="135">
        <v>10.0</v>
      </c>
      <c r="K2419" s="135">
        <v>10.0</v>
      </c>
      <c r="M2419" s="143">
        <v>45110.0</v>
      </c>
    </row>
    <row r="2420">
      <c r="A2420" s="135">
        <v>2418.0</v>
      </c>
      <c r="B2420" s="135" t="s">
        <v>16077</v>
      </c>
      <c r="C2420" s="135" t="s">
        <v>4362</v>
      </c>
      <c r="E2420" s="135">
        <v>10.0</v>
      </c>
      <c r="F2420" s="135">
        <v>0.15</v>
      </c>
      <c r="K2420" s="135">
        <v>20.0</v>
      </c>
      <c r="M2420" s="143">
        <v>42312.0</v>
      </c>
    </row>
    <row r="2421">
      <c r="A2421" s="135">
        <v>2419.0</v>
      </c>
      <c r="B2421" s="135" t="s">
        <v>16079</v>
      </c>
      <c r="C2421" s="135" t="s">
        <v>4362</v>
      </c>
      <c r="E2421" s="135">
        <v>10.0</v>
      </c>
      <c r="F2421" s="135">
        <v>0.0</v>
      </c>
      <c r="K2421" s="135">
        <v>10.0</v>
      </c>
      <c r="M2421" s="143">
        <v>42370.0</v>
      </c>
    </row>
    <row r="2422">
      <c r="A2422" s="135">
        <v>2420.0</v>
      </c>
      <c r="B2422" s="135" t="s">
        <v>16082</v>
      </c>
      <c r="C2422" s="135" t="s">
        <v>4362</v>
      </c>
      <c r="E2422" s="135">
        <v>10.0</v>
      </c>
      <c r="F2422" s="135">
        <v>0.3</v>
      </c>
      <c r="K2422" s="135">
        <v>10.0</v>
      </c>
      <c r="M2422" s="143">
        <v>42784.0</v>
      </c>
    </row>
    <row r="2423">
      <c r="A2423" s="135">
        <v>2421.0</v>
      </c>
      <c r="B2423" s="135" t="s">
        <v>16084</v>
      </c>
      <c r="C2423" s="135" t="s">
        <v>4362</v>
      </c>
      <c r="E2423" s="135">
        <v>10.0</v>
      </c>
      <c r="F2423" s="135">
        <v>0.0</v>
      </c>
      <c r="K2423" s="135">
        <v>10.0</v>
      </c>
      <c r="M2423" s="143">
        <v>43586.0</v>
      </c>
    </row>
    <row r="2424">
      <c r="A2424" s="135">
        <v>2422.0</v>
      </c>
      <c r="B2424" s="135" t="s">
        <v>16086</v>
      </c>
      <c r="C2424" s="135" t="s">
        <v>4362</v>
      </c>
      <c r="E2424" s="135">
        <v>10.0</v>
      </c>
      <c r="K2424" s="135">
        <v>10.0</v>
      </c>
      <c r="M2424" s="143">
        <v>42253.0</v>
      </c>
    </row>
    <row r="2425">
      <c r="A2425" s="135">
        <v>2423.0</v>
      </c>
      <c r="B2425" s="135" t="s">
        <v>16088</v>
      </c>
      <c r="C2425" s="135" t="s">
        <v>4362</v>
      </c>
      <c r="E2425" s="135">
        <v>10.0</v>
      </c>
      <c r="K2425" s="135">
        <v>10.0</v>
      </c>
      <c r="M2425" s="143">
        <v>42696.0</v>
      </c>
    </row>
    <row r="2426">
      <c r="A2426" s="135">
        <v>2424.0</v>
      </c>
      <c r="B2426" s="135" t="s">
        <v>16090</v>
      </c>
      <c r="C2426" s="135" t="s">
        <v>4362</v>
      </c>
      <c r="E2426" s="135">
        <v>10.0</v>
      </c>
      <c r="F2426" s="135">
        <v>0.0</v>
      </c>
      <c r="K2426" s="135">
        <v>10.0</v>
      </c>
    </row>
    <row r="2427">
      <c r="A2427" s="135">
        <v>2425.0</v>
      </c>
      <c r="B2427" s="135" t="s">
        <v>16092</v>
      </c>
      <c r="C2427" s="135" t="s">
        <v>4362</v>
      </c>
      <c r="E2427" s="135">
        <v>10.0</v>
      </c>
      <c r="K2427" s="135">
        <v>20.0</v>
      </c>
      <c r="M2427" s="143">
        <v>43001.0</v>
      </c>
    </row>
    <row r="2428">
      <c r="A2428" s="135">
        <v>2426.0</v>
      </c>
      <c r="B2428" s="135" t="s">
        <v>16095</v>
      </c>
      <c r="C2428" s="135" t="s">
        <v>4362</v>
      </c>
      <c r="E2428" s="135">
        <v>10.0</v>
      </c>
      <c r="K2428" s="135">
        <v>20.0</v>
      </c>
      <c r="M2428" s="143">
        <v>42514.0</v>
      </c>
    </row>
    <row r="2429">
      <c r="A2429" s="135">
        <v>2427.0</v>
      </c>
      <c r="B2429" s="135" t="s">
        <v>16098</v>
      </c>
      <c r="C2429" s="135" t="s">
        <v>4362</v>
      </c>
      <c r="E2429" s="135">
        <v>10.0</v>
      </c>
      <c r="K2429" s="135">
        <v>60.0</v>
      </c>
      <c r="M2429" s="143">
        <v>43183.0</v>
      </c>
    </row>
    <row r="2430">
      <c r="A2430" s="135">
        <v>2428.0</v>
      </c>
      <c r="B2430" s="135" t="s">
        <v>16100</v>
      </c>
      <c r="C2430" s="135" t="s">
        <v>4362</v>
      </c>
      <c r="E2430" s="135">
        <v>10.0</v>
      </c>
      <c r="K2430" s="135">
        <v>10.0</v>
      </c>
      <c r="M2430" s="143">
        <v>44836.0</v>
      </c>
    </row>
    <row r="2431">
      <c r="A2431" s="135">
        <v>2429.0</v>
      </c>
      <c r="B2431" s="135" t="s">
        <v>16105</v>
      </c>
      <c r="C2431" s="135" t="s">
        <v>4362</v>
      </c>
      <c r="E2431" s="135">
        <v>10.0</v>
      </c>
      <c r="K2431" s="135">
        <v>10.0</v>
      </c>
      <c r="M2431" s="143">
        <v>44899.0</v>
      </c>
    </row>
    <row r="2432">
      <c r="A2432" s="135">
        <v>2430.0</v>
      </c>
      <c r="B2432" s="135" t="s">
        <v>16109</v>
      </c>
      <c r="C2432" s="135" t="s">
        <v>4362</v>
      </c>
      <c r="E2432" s="135">
        <v>10.0</v>
      </c>
      <c r="K2432" s="135">
        <v>30.0</v>
      </c>
      <c r="M2432" s="143">
        <v>43744.0</v>
      </c>
    </row>
    <row r="2433">
      <c r="A2433" s="135">
        <v>2431.0</v>
      </c>
      <c r="B2433" s="135" t="s">
        <v>16111</v>
      </c>
      <c r="C2433" s="135" t="s">
        <v>4362</v>
      </c>
      <c r="E2433" s="135">
        <v>10.0</v>
      </c>
      <c r="K2433" s="135">
        <v>10.0</v>
      </c>
      <c r="M2433" s="143">
        <v>43254.0</v>
      </c>
    </row>
    <row r="2434">
      <c r="A2434" s="135">
        <v>2432.0</v>
      </c>
      <c r="B2434" s="135" t="s">
        <v>16117</v>
      </c>
      <c r="C2434" s="135" t="s">
        <v>4362</v>
      </c>
      <c r="E2434" s="135">
        <v>10.0</v>
      </c>
      <c r="K2434" s="135">
        <v>20.0</v>
      </c>
      <c r="M2434" s="143">
        <v>43989.0</v>
      </c>
    </row>
    <row r="2435">
      <c r="A2435" s="135">
        <v>2433.0</v>
      </c>
      <c r="B2435" s="135" t="s">
        <v>16119</v>
      </c>
      <c r="C2435" s="135" t="s">
        <v>4362</v>
      </c>
      <c r="D2435" s="135">
        <v>0.0</v>
      </c>
      <c r="E2435" s="135">
        <v>10.0</v>
      </c>
      <c r="H2435" s="135" t="s">
        <v>7145</v>
      </c>
      <c r="I2435" s="142">
        <v>45401.534733796296</v>
      </c>
      <c r="J2435" s="135" t="s">
        <v>4373</v>
      </c>
      <c r="K2435" s="135">
        <v>30.0</v>
      </c>
      <c r="L2435" s="135">
        <v>50.0</v>
      </c>
      <c r="M2435" s="143">
        <v>42479.0</v>
      </c>
    </row>
    <row r="2436">
      <c r="A2436" s="135">
        <v>2434.0</v>
      </c>
      <c r="B2436" s="135" t="s">
        <v>16124</v>
      </c>
      <c r="C2436" s="135" t="s">
        <v>4362</v>
      </c>
      <c r="E2436" s="135">
        <v>10.0</v>
      </c>
      <c r="F2436" s="135">
        <v>0.0</v>
      </c>
      <c r="K2436" s="135">
        <v>10.0</v>
      </c>
    </row>
    <row r="2437">
      <c r="A2437" s="135">
        <v>2435.0</v>
      </c>
      <c r="B2437" s="135" t="s">
        <v>16128</v>
      </c>
      <c r="C2437" s="135" t="s">
        <v>4362</v>
      </c>
      <c r="E2437" s="135">
        <v>10.0</v>
      </c>
      <c r="K2437" s="135">
        <v>30.0</v>
      </c>
      <c r="M2437" s="143">
        <v>44957.0</v>
      </c>
    </row>
    <row r="2438">
      <c r="A2438" s="135">
        <v>2436.0</v>
      </c>
      <c r="B2438" s="135" t="s">
        <v>16131</v>
      </c>
      <c r="C2438" s="135" t="s">
        <v>4362</v>
      </c>
      <c r="E2438" s="135">
        <v>10.0</v>
      </c>
      <c r="K2438" s="135">
        <v>10.0</v>
      </c>
      <c r="M2438" s="143">
        <v>44868.0</v>
      </c>
    </row>
    <row r="2439">
      <c r="A2439" s="135">
        <v>2437.0</v>
      </c>
      <c r="B2439" s="135" t="s">
        <v>16134</v>
      </c>
      <c r="C2439" s="135" t="s">
        <v>4362</v>
      </c>
      <c r="E2439" s="135">
        <v>10.0</v>
      </c>
      <c r="K2439" s="135">
        <v>10.0</v>
      </c>
      <c r="M2439" s="143">
        <v>45006.0</v>
      </c>
    </row>
    <row r="2440">
      <c r="A2440" s="135">
        <v>2438.0</v>
      </c>
      <c r="B2440" s="135" t="s">
        <v>16137</v>
      </c>
      <c r="C2440" s="135" t="s">
        <v>4362</v>
      </c>
      <c r="E2440" s="135">
        <v>10.0</v>
      </c>
      <c r="F2440" s="135">
        <v>0.0</v>
      </c>
      <c r="K2440" s="135">
        <v>10.0</v>
      </c>
      <c r="M2440" s="143">
        <v>42948.0</v>
      </c>
    </row>
    <row r="2441">
      <c r="A2441" s="135">
        <v>2439.0</v>
      </c>
      <c r="B2441" s="135" t="s">
        <v>16140</v>
      </c>
      <c r="C2441" s="135" t="s">
        <v>4362</v>
      </c>
      <c r="E2441" s="135">
        <v>10.0</v>
      </c>
      <c r="K2441" s="135">
        <v>20.0</v>
      </c>
      <c r="M2441" s="143">
        <v>42775.0</v>
      </c>
    </row>
    <row r="2442">
      <c r="A2442" s="135">
        <v>2440.0</v>
      </c>
      <c r="B2442" s="135" t="s">
        <v>16143</v>
      </c>
      <c r="C2442" s="135" t="s">
        <v>4362</v>
      </c>
      <c r="E2442" s="135">
        <v>10.0</v>
      </c>
      <c r="K2442" s="135">
        <v>30.0</v>
      </c>
      <c r="M2442" s="143">
        <v>43668.0</v>
      </c>
    </row>
    <row r="2443">
      <c r="A2443" s="135">
        <v>2441.0</v>
      </c>
      <c r="B2443" s="135" t="s">
        <v>16145</v>
      </c>
      <c r="C2443" s="135" t="s">
        <v>4362</v>
      </c>
      <c r="E2443" s="135">
        <v>10.0</v>
      </c>
      <c r="F2443" s="135">
        <v>0.0</v>
      </c>
      <c r="K2443" s="135">
        <v>10.0</v>
      </c>
    </row>
    <row r="2444">
      <c r="A2444" s="135">
        <v>2442.0</v>
      </c>
      <c r="B2444" s="135" t="s">
        <v>16149</v>
      </c>
      <c r="C2444" s="135" t="s">
        <v>4362</v>
      </c>
      <c r="E2444" s="135">
        <v>10.0</v>
      </c>
      <c r="K2444" s="135">
        <v>20.0</v>
      </c>
      <c r="M2444" s="143">
        <v>42273.0</v>
      </c>
    </row>
    <row r="2445">
      <c r="A2445" s="135">
        <v>2443.0</v>
      </c>
      <c r="B2445" s="135" t="s">
        <v>16152</v>
      </c>
      <c r="C2445" s="135" t="s">
        <v>4362</v>
      </c>
      <c r="E2445" s="135">
        <v>10.0</v>
      </c>
      <c r="K2445" s="135">
        <v>20.0</v>
      </c>
      <c r="M2445" s="143">
        <v>42434.0</v>
      </c>
    </row>
    <row r="2446">
      <c r="A2446" s="135">
        <v>2444.0</v>
      </c>
      <c r="B2446" s="135" t="s">
        <v>16154</v>
      </c>
      <c r="C2446" s="135" t="s">
        <v>4362</v>
      </c>
      <c r="E2446" s="135">
        <v>10.0</v>
      </c>
      <c r="K2446" s="135">
        <v>50.0</v>
      </c>
      <c r="M2446" s="143">
        <v>43295.0</v>
      </c>
    </row>
    <row r="2447">
      <c r="A2447" s="135">
        <v>2445.0</v>
      </c>
      <c r="B2447" s="135" t="s">
        <v>16157</v>
      </c>
      <c r="C2447" s="135" t="s">
        <v>4362</v>
      </c>
      <c r="E2447" s="135">
        <v>10.0</v>
      </c>
      <c r="F2447" s="135">
        <v>0.0</v>
      </c>
      <c r="K2447" s="135">
        <v>10.0</v>
      </c>
    </row>
    <row r="2448">
      <c r="A2448" s="135">
        <v>2446.0</v>
      </c>
      <c r="B2448" s="135" t="s">
        <v>16159</v>
      </c>
      <c r="C2448" s="135" t="s">
        <v>4362</v>
      </c>
      <c r="E2448" s="135">
        <v>10.0</v>
      </c>
      <c r="K2448" s="135">
        <v>10.0</v>
      </c>
      <c r="M2448" s="143">
        <v>44785.0</v>
      </c>
    </row>
    <row r="2449">
      <c r="A2449" s="135">
        <v>2447.0</v>
      </c>
      <c r="B2449" s="135" t="s">
        <v>16163</v>
      </c>
      <c r="C2449" s="135" t="s">
        <v>4362</v>
      </c>
      <c r="E2449" s="135">
        <v>10.0</v>
      </c>
      <c r="K2449" s="135">
        <v>10.0</v>
      </c>
      <c r="M2449" s="143">
        <v>43269.0</v>
      </c>
    </row>
    <row r="2450">
      <c r="A2450" s="135">
        <v>2448.0</v>
      </c>
      <c r="B2450" s="135" t="s">
        <v>16165</v>
      </c>
      <c r="C2450" s="135" t="s">
        <v>4362</v>
      </c>
      <c r="E2450" s="135">
        <v>10.0</v>
      </c>
      <c r="K2450" s="135">
        <v>10.0</v>
      </c>
      <c r="M2450" s="143">
        <v>42731.0</v>
      </c>
    </row>
    <row r="2451">
      <c r="A2451" s="135">
        <v>2449.0</v>
      </c>
      <c r="B2451" s="135" t="s">
        <v>16168</v>
      </c>
      <c r="C2451" s="135" t="s">
        <v>4362</v>
      </c>
      <c r="E2451" s="135">
        <v>10.0</v>
      </c>
      <c r="K2451" s="135">
        <v>10.0</v>
      </c>
      <c r="M2451" s="143">
        <v>42801.0</v>
      </c>
    </row>
    <row r="2452">
      <c r="A2452" s="135">
        <v>2450.0</v>
      </c>
      <c r="B2452" s="135" t="s">
        <v>16171</v>
      </c>
      <c r="C2452" s="135" t="s">
        <v>4362</v>
      </c>
      <c r="D2452" s="135">
        <v>0.0</v>
      </c>
      <c r="E2452" s="135">
        <v>10.0</v>
      </c>
      <c r="H2452" s="135" t="s">
        <v>16172</v>
      </c>
      <c r="I2452" s="142">
        <v>45411.623136574075</v>
      </c>
      <c r="J2452" s="135" t="s">
        <v>4373</v>
      </c>
      <c r="K2452" s="135">
        <v>10.0</v>
      </c>
      <c r="L2452" s="135">
        <v>40.0</v>
      </c>
      <c r="M2452" s="143">
        <v>44908.0</v>
      </c>
    </row>
    <row r="2453">
      <c r="A2453" s="135">
        <v>2451.0</v>
      </c>
      <c r="B2453" s="135" t="s">
        <v>16175</v>
      </c>
      <c r="C2453" s="135" t="s">
        <v>4362</v>
      </c>
      <c r="E2453" s="135">
        <v>10.0</v>
      </c>
      <c r="F2453" s="135">
        <v>0.0</v>
      </c>
      <c r="K2453" s="135">
        <v>10.0</v>
      </c>
    </row>
    <row r="2454">
      <c r="A2454" s="135">
        <v>2452.0</v>
      </c>
      <c r="B2454" s="135" t="s">
        <v>16177</v>
      </c>
      <c r="C2454" s="135" t="s">
        <v>4362</v>
      </c>
      <c r="E2454" s="135">
        <v>10.0</v>
      </c>
      <c r="F2454" s="135">
        <v>0.0</v>
      </c>
      <c r="K2454" s="135">
        <v>10.0</v>
      </c>
    </row>
    <row r="2455">
      <c r="A2455" s="135">
        <v>2453.0</v>
      </c>
      <c r="B2455" s="135" t="s">
        <v>16179</v>
      </c>
      <c r="C2455" s="135" t="s">
        <v>4362</v>
      </c>
      <c r="E2455" s="135">
        <v>10.0</v>
      </c>
      <c r="K2455" s="135">
        <v>30.0</v>
      </c>
      <c r="M2455" s="143">
        <v>43851.0</v>
      </c>
    </row>
    <row r="2456">
      <c r="A2456" s="135">
        <v>2454.0</v>
      </c>
      <c r="B2456" s="135" t="s">
        <v>16182</v>
      </c>
      <c r="C2456" s="135" t="s">
        <v>4362</v>
      </c>
      <c r="E2456" s="135">
        <v>10.0</v>
      </c>
      <c r="F2456" s="135">
        <v>0.0</v>
      </c>
      <c r="K2456" s="135">
        <v>10.0</v>
      </c>
    </row>
    <row r="2457">
      <c r="A2457" s="135">
        <v>2455.0</v>
      </c>
      <c r="B2457" s="135" t="s">
        <v>16185</v>
      </c>
      <c r="C2457" s="135" t="s">
        <v>4362</v>
      </c>
      <c r="E2457" s="135">
        <v>10.0</v>
      </c>
      <c r="K2457" s="135">
        <v>20.0</v>
      </c>
      <c r="M2457" s="143">
        <v>44258.0</v>
      </c>
    </row>
    <row r="2458">
      <c r="A2458" s="135">
        <v>2456.0</v>
      </c>
      <c r="B2458" s="135" t="s">
        <v>16187</v>
      </c>
      <c r="C2458" s="135" t="s">
        <v>4362</v>
      </c>
      <c r="E2458" s="135">
        <v>10.0</v>
      </c>
      <c r="F2458" s="135">
        <v>0.0</v>
      </c>
      <c r="K2458" s="135">
        <v>10.0</v>
      </c>
    </row>
    <row r="2459">
      <c r="A2459" s="135">
        <v>2457.0</v>
      </c>
      <c r="B2459" s="135" t="s">
        <v>16189</v>
      </c>
      <c r="C2459" s="135" t="s">
        <v>4362</v>
      </c>
      <c r="E2459" s="135">
        <v>10.0</v>
      </c>
      <c r="K2459" s="135">
        <v>10.0</v>
      </c>
      <c r="M2459" s="143">
        <v>44097.0</v>
      </c>
    </row>
    <row r="2460">
      <c r="A2460" s="135">
        <v>2458.0</v>
      </c>
      <c r="B2460" s="135" t="s">
        <v>16192</v>
      </c>
      <c r="C2460" s="135" t="s">
        <v>4362</v>
      </c>
      <c r="E2460" s="135">
        <v>10.0</v>
      </c>
      <c r="K2460" s="135">
        <v>20.0</v>
      </c>
      <c r="M2460" s="143">
        <v>42687.0</v>
      </c>
    </row>
    <row r="2461">
      <c r="A2461" s="135">
        <v>2459.0</v>
      </c>
      <c r="B2461" s="135" t="s">
        <v>16195</v>
      </c>
      <c r="C2461" s="135" t="s">
        <v>4362</v>
      </c>
      <c r="E2461" s="135">
        <v>10.0</v>
      </c>
      <c r="F2461" s="135">
        <v>0.0</v>
      </c>
      <c r="K2461" s="135">
        <v>10.0</v>
      </c>
      <c r="M2461" s="143">
        <v>42736.0</v>
      </c>
    </row>
    <row r="2462">
      <c r="A2462" s="135">
        <v>2460.0</v>
      </c>
      <c r="B2462" s="135" t="s">
        <v>16197</v>
      </c>
      <c r="C2462" s="135" t="s">
        <v>4362</v>
      </c>
      <c r="E2462" s="135">
        <v>10.0</v>
      </c>
      <c r="K2462" s="135">
        <v>10.0</v>
      </c>
      <c r="M2462" s="143">
        <v>42262.0</v>
      </c>
    </row>
    <row r="2463">
      <c r="A2463" s="135">
        <v>2461.0</v>
      </c>
      <c r="B2463" s="135" t="s">
        <v>16199</v>
      </c>
      <c r="C2463" s="135" t="s">
        <v>4362</v>
      </c>
      <c r="E2463" s="135">
        <v>10.0</v>
      </c>
      <c r="K2463" s="135">
        <v>10.0</v>
      </c>
      <c r="M2463" s="143">
        <v>42782.0</v>
      </c>
    </row>
    <row r="2464">
      <c r="A2464" s="135">
        <v>2462.0</v>
      </c>
      <c r="B2464" s="135" t="s">
        <v>16201</v>
      </c>
      <c r="C2464" s="135" t="s">
        <v>4362</v>
      </c>
      <c r="E2464" s="135">
        <v>10.0</v>
      </c>
      <c r="K2464" s="135">
        <v>10.0</v>
      </c>
      <c r="M2464" s="143">
        <v>45060.0</v>
      </c>
    </row>
    <row r="2465">
      <c r="A2465" s="135">
        <v>2463.0</v>
      </c>
      <c r="B2465" s="135" t="s">
        <v>16203</v>
      </c>
      <c r="C2465" s="135" t="s">
        <v>4362</v>
      </c>
      <c r="E2465" s="135">
        <v>10.0</v>
      </c>
      <c r="K2465" s="135">
        <v>10.0</v>
      </c>
      <c r="M2465" s="143">
        <v>45013.0</v>
      </c>
    </row>
    <row r="2466">
      <c r="A2466" s="135">
        <v>2464.0</v>
      </c>
      <c r="B2466" s="135" t="s">
        <v>16207</v>
      </c>
      <c r="C2466" s="135" t="s">
        <v>4362</v>
      </c>
      <c r="E2466" s="135">
        <v>10.0</v>
      </c>
      <c r="K2466" s="135">
        <v>30.0</v>
      </c>
      <c r="M2466" s="143">
        <v>43842.0</v>
      </c>
    </row>
    <row r="2467">
      <c r="A2467" s="135">
        <v>2465.0</v>
      </c>
      <c r="B2467" s="135" t="s">
        <v>16209</v>
      </c>
      <c r="C2467" s="135" t="s">
        <v>4362</v>
      </c>
      <c r="E2467" s="135">
        <v>10.0</v>
      </c>
      <c r="K2467" s="135">
        <v>30.0</v>
      </c>
      <c r="M2467" s="143">
        <v>42583.0</v>
      </c>
    </row>
    <row r="2468">
      <c r="A2468" s="135">
        <v>2466.0</v>
      </c>
      <c r="B2468" s="135" t="s">
        <v>16212</v>
      </c>
      <c r="C2468" s="135" t="s">
        <v>4362</v>
      </c>
      <c r="E2468" s="135">
        <v>10.0</v>
      </c>
      <c r="F2468" s="135">
        <v>0.5</v>
      </c>
      <c r="K2468" s="135">
        <v>10.0</v>
      </c>
    </row>
    <row r="2469">
      <c r="A2469" s="135">
        <v>2467.0</v>
      </c>
      <c r="B2469" s="135" t="s">
        <v>16214</v>
      </c>
      <c r="C2469" s="135" t="s">
        <v>4362</v>
      </c>
      <c r="E2469" s="135">
        <v>10.0</v>
      </c>
      <c r="K2469" s="135">
        <v>10.0</v>
      </c>
      <c r="M2469" s="143">
        <v>44769.0</v>
      </c>
    </row>
    <row r="2470">
      <c r="A2470" s="135">
        <v>2468.0</v>
      </c>
      <c r="B2470" s="135" t="s">
        <v>16216</v>
      </c>
      <c r="C2470" s="135" t="s">
        <v>4362</v>
      </c>
      <c r="E2470" s="135">
        <v>10.0</v>
      </c>
      <c r="K2470" s="135">
        <v>20.0</v>
      </c>
      <c r="M2470" s="143">
        <v>43715.0</v>
      </c>
    </row>
    <row r="2471">
      <c r="A2471" s="135">
        <v>2469.0</v>
      </c>
      <c r="B2471" s="135" t="s">
        <v>16219</v>
      </c>
      <c r="C2471" s="135" t="s">
        <v>4362</v>
      </c>
      <c r="E2471" s="135">
        <v>10.0</v>
      </c>
      <c r="K2471" s="135">
        <v>10.0</v>
      </c>
      <c r="M2471" s="143">
        <v>43951.0</v>
      </c>
    </row>
    <row r="2472">
      <c r="A2472" s="135">
        <v>2470.0</v>
      </c>
      <c r="B2472" s="135" t="s">
        <v>16221</v>
      </c>
      <c r="C2472" s="135" t="s">
        <v>4362</v>
      </c>
      <c r="E2472" s="135">
        <v>10.0</v>
      </c>
      <c r="K2472" s="135">
        <v>50.0</v>
      </c>
      <c r="M2472" s="143">
        <v>43880.0</v>
      </c>
    </row>
    <row r="2473">
      <c r="A2473" s="135">
        <v>2471.0</v>
      </c>
      <c r="B2473" s="135" t="s">
        <v>16223</v>
      </c>
      <c r="C2473" s="135" t="s">
        <v>4362</v>
      </c>
      <c r="E2473" s="135">
        <v>10.0</v>
      </c>
      <c r="K2473" s="135">
        <v>10.0</v>
      </c>
      <c r="M2473" s="143">
        <v>44347.0</v>
      </c>
    </row>
    <row r="2474">
      <c r="A2474" s="135">
        <v>2472.0</v>
      </c>
      <c r="B2474" s="135" t="s">
        <v>16225</v>
      </c>
      <c r="C2474" s="135" t="s">
        <v>4362</v>
      </c>
      <c r="E2474" s="135">
        <v>10.0</v>
      </c>
      <c r="K2474" s="135">
        <v>20.0</v>
      </c>
      <c r="M2474" s="143">
        <v>42814.0</v>
      </c>
    </row>
    <row r="2475">
      <c r="A2475" s="135">
        <v>2473.0</v>
      </c>
      <c r="B2475" s="135" t="s">
        <v>16227</v>
      </c>
      <c r="C2475" s="135" t="s">
        <v>4362</v>
      </c>
      <c r="E2475" s="135">
        <v>10.0</v>
      </c>
      <c r="K2475" s="135">
        <v>20.0</v>
      </c>
      <c r="M2475" s="143">
        <v>42257.0</v>
      </c>
    </row>
    <row r="2476">
      <c r="A2476" s="135">
        <v>2474.0</v>
      </c>
      <c r="B2476" s="135" t="s">
        <v>16231</v>
      </c>
      <c r="C2476" s="135" t="s">
        <v>4362</v>
      </c>
      <c r="E2476" s="135">
        <v>10.0</v>
      </c>
      <c r="K2476" s="135">
        <v>30.0</v>
      </c>
      <c r="M2476" s="143">
        <v>42270.0</v>
      </c>
    </row>
    <row r="2477">
      <c r="A2477" s="135">
        <v>2475.0</v>
      </c>
      <c r="B2477" s="135" t="s">
        <v>16233</v>
      </c>
      <c r="C2477" s="135" t="s">
        <v>4362</v>
      </c>
      <c r="E2477" s="135">
        <v>10.0</v>
      </c>
      <c r="H2477" s="135" t="s">
        <v>7970</v>
      </c>
      <c r="K2477" s="135">
        <v>10.0</v>
      </c>
      <c r="M2477" s="143">
        <v>42252.0</v>
      </c>
    </row>
    <row r="2478">
      <c r="A2478" s="135">
        <v>2476.0</v>
      </c>
      <c r="B2478" s="135" t="s">
        <v>16236</v>
      </c>
      <c r="C2478" s="135" t="s">
        <v>4362</v>
      </c>
      <c r="E2478" s="135">
        <v>10.0</v>
      </c>
      <c r="K2478" s="135">
        <v>10.0</v>
      </c>
      <c r="M2478" s="143">
        <v>42438.0</v>
      </c>
    </row>
    <row r="2479">
      <c r="A2479" s="135">
        <v>2477.0</v>
      </c>
      <c r="B2479" s="135" t="s">
        <v>16238</v>
      </c>
      <c r="C2479" s="135" t="s">
        <v>4362</v>
      </c>
      <c r="D2479" s="135">
        <v>0.0</v>
      </c>
      <c r="E2479" s="135">
        <v>10.0</v>
      </c>
      <c r="H2479" s="135" t="s">
        <v>16238</v>
      </c>
      <c r="I2479" s="142">
        <v>45403.03979166667</v>
      </c>
      <c r="J2479" s="135" t="s">
        <v>4373</v>
      </c>
      <c r="K2479" s="135">
        <v>20.0</v>
      </c>
      <c r="L2479" s="135">
        <v>0.0</v>
      </c>
      <c r="M2479" s="143">
        <v>44446.0</v>
      </c>
    </row>
    <row r="2480">
      <c r="A2480" s="135">
        <v>2478.0</v>
      </c>
      <c r="B2480" s="135" t="s">
        <v>16242</v>
      </c>
      <c r="C2480" s="135" t="s">
        <v>4362</v>
      </c>
      <c r="D2480" s="135">
        <v>0.0</v>
      </c>
      <c r="E2480" s="135">
        <v>10.0</v>
      </c>
      <c r="H2480" s="135" t="s">
        <v>16243</v>
      </c>
      <c r="I2480" s="142">
        <v>45399.6027662037</v>
      </c>
      <c r="J2480" s="135" t="s">
        <v>5002</v>
      </c>
      <c r="K2480" s="135">
        <v>20.0</v>
      </c>
      <c r="L2480" s="135">
        <v>50.0</v>
      </c>
      <c r="M2480" s="143">
        <v>44958.0</v>
      </c>
    </row>
    <row r="2481">
      <c r="A2481" s="135">
        <v>2479.0</v>
      </c>
      <c r="B2481" s="135" t="s">
        <v>16246</v>
      </c>
      <c r="C2481" s="135" t="s">
        <v>4362</v>
      </c>
      <c r="D2481" s="135">
        <v>0.0</v>
      </c>
      <c r="E2481" s="135">
        <v>10.0</v>
      </c>
      <c r="H2481" s="135" t="s">
        <v>8541</v>
      </c>
      <c r="I2481" s="142">
        <v>45415.00677083333</v>
      </c>
      <c r="J2481" s="135" t="s">
        <v>5002</v>
      </c>
      <c r="K2481" s="135">
        <v>10.0</v>
      </c>
      <c r="L2481" s="135">
        <v>20.0</v>
      </c>
      <c r="M2481" s="143">
        <v>42268.0</v>
      </c>
    </row>
    <row r="2482">
      <c r="A2482" s="135">
        <v>2480.0</v>
      </c>
      <c r="B2482" s="135" t="s">
        <v>16250</v>
      </c>
      <c r="C2482" s="135" t="s">
        <v>4362</v>
      </c>
      <c r="E2482" s="135">
        <v>10.0</v>
      </c>
      <c r="F2482" s="135">
        <v>2.0</v>
      </c>
      <c r="H2482" s="135" t="s">
        <v>16252</v>
      </c>
      <c r="K2482" s="135">
        <v>10.0</v>
      </c>
      <c r="M2482" s="143">
        <v>42767.0</v>
      </c>
    </row>
    <row r="2483">
      <c r="A2483" s="135">
        <v>2481.0</v>
      </c>
      <c r="B2483" s="135" t="s">
        <v>16254</v>
      </c>
      <c r="C2483" s="135" t="s">
        <v>4362</v>
      </c>
      <c r="E2483" s="135">
        <v>10.0</v>
      </c>
      <c r="K2483" s="135">
        <v>10.0</v>
      </c>
      <c r="M2483" s="143">
        <v>42842.0</v>
      </c>
    </row>
    <row r="2484">
      <c r="A2484" s="135">
        <v>2482.0</v>
      </c>
      <c r="B2484" s="135" t="s">
        <v>16256</v>
      </c>
      <c r="C2484" s="135" t="s">
        <v>4362</v>
      </c>
      <c r="E2484" s="135">
        <v>10.0</v>
      </c>
      <c r="F2484" s="135">
        <v>0.0</v>
      </c>
      <c r="K2484" s="135">
        <v>10.0</v>
      </c>
    </row>
    <row r="2485">
      <c r="A2485" s="135">
        <v>2483.0</v>
      </c>
      <c r="B2485" s="135" t="s">
        <v>16259</v>
      </c>
      <c r="C2485" s="135" t="s">
        <v>4362</v>
      </c>
      <c r="E2485" s="135">
        <v>10.0</v>
      </c>
      <c r="K2485" s="135">
        <v>10.0</v>
      </c>
      <c r="M2485" s="143">
        <v>44771.0</v>
      </c>
    </row>
    <row r="2486">
      <c r="A2486" s="135">
        <v>2484.0</v>
      </c>
      <c r="B2486" s="135" t="s">
        <v>16263</v>
      </c>
      <c r="C2486" s="135" t="s">
        <v>4362</v>
      </c>
      <c r="E2486" s="135">
        <v>10.0</v>
      </c>
      <c r="K2486" s="135">
        <v>40.0</v>
      </c>
      <c r="M2486" s="143">
        <v>42306.0</v>
      </c>
    </row>
    <row r="2487">
      <c r="A2487" s="135">
        <v>2485.0</v>
      </c>
      <c r="B2487" s="135" t="s">
        <v>16266</v>
      </c>
      <c r="C2487" s="135" t="s">
        <v>4362</v>
      </c>
      <c r="E2487" s="135">
        <v>10.0</v>
      </c>
      <c r="F2487" s="135">
        <v>0.2</v>
      </c>
      <c r="K2487" s="135">
        <v>10.0</v>
      </c>
      <c r="M2487" s="143">
        <v>42405.0</v>
      </c>
    </row>
    <row r="2488">
      <c r="A2488" s="135">
        <v>2486.0</v>
      </c>
      <c r="B2488" s="135" t="s">
        <v>16268</v>
      </c>
      <c r="C2488" s="135" t="s">
        <v>4362</v>
      </c>
      <c r="E2488" s="135">
        <v>10.0</v>
      </c>
      <c r="F2488" s="135">
        <v>0.0</v>
      </c>
      <c r="K2488" s="135">
        <v>10.0</v>
      </c>
    </row>
    <row r="2489">
      <c r="A2489" s="135">
        <v>2487.0</v>
      </c>
      <c r="B2489" s="135" t="s">
        <v>16272</v>
      </c>
      <c r="C2489" s="135" t="s">
        <v>4362</v>
      </c>
      <c r="E2489" s="135">
        <v>10.0</v>
      </c>
      <c r="K2489" s="135">
        <v>10.0</v>
      </c>
      <c r="M2489" s="143">
        <v>43949.0</v>
      </c>
    </row>
    <row r="2490">
      <c r="A2490" s="135">
        <v>2488.0</v>
      </c>
      <c r="B2490" s="135" t="s">
        <v>16274</v>
      </c>
      <c r="C2490" s="135" t="s">
        <v>4362</v>
      </c>
      <c r="E2490" s="135">
        <v>10.0</v>
      </c>
      <c r="F2490" s="135">
        <v>0.0</v>
      </c>
      <c r="K2490" s="135">
        <v>10.0</v>
      </c>
    </row>
    <row r="2491">
      <c r="A2491" s="135">
        <v>2489.0</v>
      </c>
      <c r="B2491" s="135" t="s">
        <v>16276</v>
      </c>
      <c r="C2491" s="135" t="s">
        <v>4362</v>
      </c>
      <c r="E2491" s="135">
        <v>10.0</v>
      </c>
      <c r="F2491" s="135">
        <v>0.0</v>
      </c>
      <c r="K2491" s="135">
        <v>10.0</v>
      </c>
    </row>
    <row r="2492">
      <c r="A2492" s="135">
        <v>2490.0</v>
      </c>
      <c r="B2492" s="135" t="s">
        <v>16279</v>
      </c>
      <c r="C2492" s="135" t="s">
        <v>4362</v>
      </c>
      <c r="E2492" s="135">
        <v>10.0</v>
      </c>
      <c r="K2492" s="135">
        <v>20.0</v>
      </c>
      <c r="M2492" s="143">
        <v>42412.0</v>
      </c>
    </row>
    <row r="2493">
      <c r="A2493" s="135">
        <v>2491.0</v>
      </c>
      <c r="B2493" s="135" t="s">
        <v>16281</v>
      </c>
      <c r="C2493" s="135" t="s">
        <v>4362</v>
      </c>
      <c r="E2493" s="135">
        <v>10.0</v>
      </c>
      <c r="K2493" s="135">
        <v>10.0</v>
      </c>
      <c r="M2493" s="143">
        <v>42835.0</v>
      </c>
    </row>
    <row r="2494">
      <c r="A2494" s="135">
        <v>2492.0</v>
      </c>
      <c r="B2494" s="135" t="s">
        <v>16285</v>
      </c>
      <c r="C2494" s="135" t="s">
        <v>4362</v>
      </c>
      <c r="E2494" s="135">
        <v>10.0</v>
      </c>
      <c r="K2494" s="135">
        <v>90.0</v>
      </c>
      <c r="M2494" s="143">
        <v>42317.0</v>
      </c>
    </row>
    <row r="2495">
      <c r="A2495" s="135">
        <v>2493.0</v>
      </c>
      <c r="B2495" s="135" t="s">
        <v>16287</v>
      </c>
      <c r="C2495" s="135" t="s">
        <v>4362</v>
      </c>
      <c r="E2495" s="135">
        <v>10.0</v>
      </c>
      <c r="F2495" s="135">
        <v>0.0</v>
      </c>
      <c r="K2495" s="135">
        <v>10.0</v>
      </c>
    </row>
    <row r="2496">
      <c r="A2496" s="135">
        <v>2494.0</v>
      </c>
      <c r="B2496" s="135" t="s">
        <v>16290</v>
      </c>
      <c r="C2496" s="135" t="s">
        <v>4362</v>
      </c>
      <c r="E2496" s="135">
        <v>10.0</v>
      </c>
      <c r="K2496" s="135">
        <v>10.0</v>
      </c>
      <c r="M2496" s="143">
        <v>45130.0</v>
      </c>
    </row>
    <row r="2497">
      <c r="A2497" s="135">
        <v>2495.0</v>
      </c>
      <c r="B2497" s="135" t="s">
        <v>16292</v>
      </c>
      <c r="C2497" s="135" t="s">
        <v>4362</v>
      </c>
      <c r="E2497" s="135">
        <v>10.0</v>
      </c>
      <c r="K2497" s="135">
        <v>20.0</v>
      </c>
      <c r="M2497" s="143">
        <v>43183.0</v>
      </c>
    </row>
    <row r="2498">
      <c r="A2498" s="135">
        <v>2496.0</v>
      </c>
      <c r="B2498" s="135" t="s">
        <v>16295</v>
      </c>
      <c r="C2498" s="135" t="s">
        <v>4362</v>
      </c>
      <c r="E2498" s="135">
        <v>10.0</v>
      </c>
      <c r="K2498" s="135">
        <v>10.0</v>
      </c>
      <c r="M2498" s="143">
        <v>42449.0</v>
      </c>
    </row>
    <row r="2499">
      <c r="A2499" s="135">
        <v>2497.0</v>
      </c>
      <c r="B2499" s="135" t="s">
        <v>16298</v>
      </c>
      <c r="C2499" s="135" t="s">
        <v>4362</v>
      </c>
      <c r="E2499" s="135">
        <v>10.0</v>
      </c>
      <c r="K2499" s="135">
        <v>10.0</v>
      </c>
      <c r="M2499" s="143">
        <v>44774.0</v>
      </c>
    </row>
    <row r="2500">
      <c r="A2500" s="135">
        <v>2498.0</v>
      </c>
      <c r="B2500" s="135" t="s">
        <v>16301</v>
      </c>
      <c r="C2500" s="135" t="s">
        <v>4362</v>
      </c>
      <c r="E2500" s="135">
        <v>10.0</v>
      </c>
      <c r="K2500" s="135">
        <v>10.0</v>
      </c>
      <c r="M2500" s="143">
        <v>42307.0</v>
      </c>
    </row>
    <row r="2501">
      <c r="A2501" s="135">
        <v>2499.0</v>
      </c>
      <c r="B2501" s="135" t="s">
        <v>16303</v>
      </c>
      <c r="C2501" s="135" t="s">
        <v>4362</v>
      </c>
      <c r="E2501" s="135">
        <v>10.0</v>
      </c>
      <c r="K2501" s="135">
        <v>20.0</v>
      </c>
      <c r="M2501" s="143">
        <v>43867.0</v>
      </c>
    </row>
    <row r="2502">
      <c r="A2502" s="135">
        <v>2500.0</v>
      </c>
      <c r="B2502" s="135" t="s">
        <v>16305</v>
      </c>
      <c r="C2502" s="135" t="s">
        <v>4362</v>
      </c>
      <c r="E2502" s="135">
        <v>10.0</v>
      </c>
      <c r="K2502" s="135">
        <v>10.0</v>
      </c>
      <c r="M2502" s="143">
        <v>42250.0</v>
      </c>
    </row>
    <row r="2503">
      <c r="A2503" s="135">
        <v>2501.0</v>
      </c>
      <c r="B2503" s="135" t="s">
        <v>16309</v>
      </c>
      <c r="C2503" s="135" t="s">
        <v>4362</v>
      </c>
      <c r="E2503" s="135">
        <v>10.0</v>
      </c>
      <c r="K2503" s="135">
        <v>50.0</v>
      </c>
      <c r="M2503" s="143">
        <v>42624.0</v>
      </c>
    </row>
    <row r="2504">
      <c r="A2504" s="135">
        <v>2502.0</v>
      </c>
      <c r="B2504" s="135" t="s">
        <v>16311</v>
      </c>
      <c r="C2504" s="135" t="s">
        <v>4362</v>
      </c>
      <c r="E2504" s="135">
        <v>10.0</v>
      </c>
      <c r="K2504" s="135">
        <v>10.0</v>
      </c>
      <c r="M2504" s="143">
        <v>44773.0</v>
      </c>
    </row>
    <row r="2505">
      <c r="A2505" s="135">
        <v>2503.0</v>
      </c>
      <c r="B2505" s="135" t="s">
        <v>16313</v>
      </c>
      <c r="C2505" s="135" t="s">
        <v>4362</v>
      </c>
      <c r="E2505" s="135">
        <v>10.0</v>
      </c>
      <c r="K2505" s="135">
        <v>20.0</v>
      </c>
      <c r="M2505" s="143">
        <v>42982.0</v>
      </c>
    </row>
    <row r="2506">
      <c r="A2506" s="135">
        <v>2504.0</v>
      </c>
      <c r="B2506" s="135" t="s">
        <v>16314</v>
      </c>
      <c r="C2506" s="135" t="s">
        <v>4362</v>
      </c>
      <c r="E2506" s="135">
        <v>10.0</v>
      </c>
      <c r="K2506" s="135">
        <v>30.0</v>
      </c>
      <c r="M2506" s="143">
        <v>43845.0</v>
      </c>
    </row>
    <row r="2507">
      <c r="A2507" s="135">
        <v>2505.0</v>
      </c>
      <c r="B2507" s="135" t="s">
        <v>16316</v>
      </c>
      <c r="C2507" s="135" t="s">
        <v>4362</v>
      </c>
      <c r="E2507" s="135">
        <v>10.0</v>
      </c>
      <c r="K2507" s="135">
        <v>20.0</v>
      </c>
      <c r="M2507" s="143">
        <v>42374.0</v>
      </c>
    </row>
    <row r="2508">
      <c r="A2508" s="135">
        <v>2506.0</v>
      </c>
      <c r="B2508" s="135" t="s">
        <v>16319</v>
      </c>
      <c r="C2508" s="135" t="s">
        <v>4362</v>
      </c>
      <c r="E2508" s="135">
        <v>10.0</v>
      </c>
      <c r="K2508" s="135">
        <v>10.0</v>
      </c>
      <c r="M2508" s="143">
        <v>44951.0</v>
      </c>
    </row>
    <row r="2509">
      <c r="A2509" s="135">
        <v>2507.0</v>
      </c>
      <c r="B2509" s="135" t="s">
        <v>16322</v>
      </c>
      <c r="C2509" s="135" t="s">
        <v>4362</v>
      </c>
      <c r="D2509" s="135">
        <v>2.0</v>
      </c>
      <c r="E2509" s="135">
        <v>10.0</v>
      </c>
      <c r="H2509" s="135" t="s">
        <v>4883</v>
      </c>
      <c r="I2509" s="142">
        <v>45407.32126157408</v>
      </c>
      <c r="J2509" s="135" t="s">
        <v>4768</v>
      </c>
      <c r="K2509" s="135">
        <v>20.0</v>
      </c>
      <c r="L2509" s="135">
        <v>90.0</v>
      </c>
      <c r="M2509" s="143">
        <v>43934.0</v>
      </c>
    </row>
    <row r="2510">
      <c r="A2510" s="135">
        <v>2508.0</v>
      </c>
      <c r="B2510" s="135" t="s">
        <v>16325</v>
      </c>
      <c r="C2510" s="135" t="s">
        <v>4362</v>
      </c>
      <c r="D2510" s="135">
        <v>0.0</v>
      </c>
      <c r="E2510" s="135">
        <v>10.0</v>
      </c>
      <c r="H2510" s="135" t="s">
        <v>5695</v>
      </c>
      <c r="I2510" s="142">
        <v>45410.93425925926</v>
      </c>
      <c r="J2510" s="135" t="s">
        <v>7255</v>
      </c>
      <c r="K2510" s="135">
        <v>30.0</v>
      </c>
      <c r="L2510" s="135">
        <v>90.0</v>
      </c>
      <c r="M2510" s="143">
        <v>42284.0</v>
      </c>
    </row>
    <row r="2511">
      <c r="A2511" s="135">
        <v>2509.0</v>
      </c>
      <c r="B2511" s="135" t="s">
        <v>16331</v>
      </c>
      <c r="C2511" s="135" t="s">
        <v>4362</v>
      </c>
      <c r="E2511" s="135">
        <v>10.0</v>
      </c>
      <c r="F2511" s="135">
        <v>0.0</v>
      </c>
      <c r="K2511" s="135">
        <v>10.0</v>
      </c>
    </row>
    <row r="2512">
      <c r="A2512" s="135">
        <v>2510.0</v>
      </c>
      <c r="B2512" s="135" t="s">
        <v>16334</v>
      </c>
      <c r="C2512" s="135" t="s">
        <v>4362</v>
      </c>
      <c r="E2512" s="135">
        <v>10.0</v>
      </c>
      <c r="K2512" s="135">
        <v>10.0</v>
      </c>
      <c r="M2512" s="143">
        <v>43894.0</v>
      </c>
    </row>
    <row r="2513">
      <c r="A2513" s="135">
        <v>2511.0</v>
      </c>
      <c r="B2513" s="135" t="s">
        <v>16337</v>
      </c>
      <c r="C2513" s="135" t="s">
        <v>4362</v>
      </c>
      <c r="E2513" s="135">
        <v>10.0</v>
      </c>
      <c r="K2513" s="135">
        <v>30.0</v>
      </c>
      <c r="M2513" s="143">
        <v>42837.0</v>
      </c>
    </row>
    <row r="2514">
      <c r="A2514" s="135">
        <v>2512.0</v>
      </c>
      <c r="B2514" s="135" t="s">
        <v>16339</v>
      </c>
      <c r="C2514" s="135" t="s">
        <v>4362</v>
      </c>
      <c r="E2514" s="135">
        <v>10.0</v>
      </c>
      <c r="K2514" s="135">
        <v>30.0</v>
      </c>
      <c r="M2514" s="143">
        <v>42737.0</v>
      </c>
    </row>
    <row r="2515">
      <c r="A2515" s="135">
        <v>2513.0</v>
      </c>
      <c r="B2515" s="135" t="s">
        <v>16342</v>
      </c>
      <c r="C2515" s="135" t="s">
        <v>4362</v>
      </c>
      <c r="E2515" s="135">
        <v>10.0</v>
      </c>
      <c r="K2515" s="135">
        <v>20.0</v>
      </c>
      <c r="M2515" s="143">
        <v>42311.0</v>
      </c>
    </row>
    <row r="2516">
      <c r="A2516" s="135">
        <v>2514.0</v>
      </c>
      <c r="B2516" s="135" t="s">
        <v>16344</v>
      </c>
      <c r="C2516" s="135" t="s">
        <v>4362</v>
      </c>
      <c r="E2516" s="135">
        <v>10.0</v>
      </c>
      <c r="K2516" s="135">
        <v>10.0</v>
      </c>
      <c r="M2516" s="143">
        <v>43987.0</v>
      </c>
    </row>
    <row r="2517">
      <c r="A2517" s="135">
        <v>2515.0</v>
      </c>
      <c r="B2517" s="135" t="s">
        <v>16346</v>
      </c>
      <c r="C2517" s="135" t="s">
        <v>4362</v>
      </c>
      <c r="E2517" s="135">
        <v>10.0</v>
      </c>
      <c r="K2517" s="135">
        <v>10.0</v>
      </c>
      <c r="M2517" s="143">
        <v>44834.0</v>
      </c>
    </row>
    <row r="2518">
      <c r="A2518" s="135">
        <v>2516.0</v>
      </c>
      <c r="B2518" s="135" t="s">
        <v>16349</v>
      </c>
      <c r="C2518" s="135" t="s">
        <v>4362</v>
      </c>
      <c r="E2518" s="135">
        <v>10.0</v>
      </c>
      <c r="F2518" s="135">
        <v>0.0</v>
      </c>
      <c r="K2518" s="135">
        <v>10.0</v>
      </c>
    </row>
    <row r="2519">
      <c r="A2519" s="135">
        <v>2517.0</v>
      </c>
      <c r="B2519" s="135" t="s">
        <v>16351</v>
      </c>
      <c r="C2519" s="135" t="s">
        <v>4362</v>
      </c>
      <c r="E2519" s="135">
        <v>10.0</v>
      </c>
      <c r="F2519" s="135">
        <v>0.0</v>
      </c>
      <c r="K2519" s="135">
        <v>10.0</v>
      </c>
    </row>
    <row r="2520">
      <c r="A2520" s="135">
        <v>2518.0</v>
      </c>
      <c r="B2520" s="135" t="s">
        <v>16354</v>
      </c>
      <c r="C2520" s="135" t="s">
        <v>4362</v>
      </c>
      <c r="E2520" s="135">
        <v>10.0</v>
      </c>
      <c r="K2520" s="135">
        <v>100.0</v>
      </c>
      <c r="M2520" s="143">
        <v>43996.0</v>
      </c>
    </row>
    <row r="2521">
      <c r="A2521" s="135">
        <v>2519.0</v>
      </c>
      <c r="B2521" s="135" t="s">
        <v>16356</v>
      </c>
      <c r="C2521" s="135" t="s">
        <v>4362</v>
      </c>
      <c r="E2521" s="135">
        <v>10.0</v>
      </c>
      <c r="K2521" s="135">
        <v>10.0</v>
      </c>
      <c r="M2521" s="143">
        <v>45184.0</v>
      </c>
    </row>
    <row r="2522">
      <c r="A2522" s="135">
        <v>2520.0</v>
      </c>
      <c r="B2522" s="135" t="s">
        <v>16359</v>
      </c>
      <c r="C2522" s="135" t="s">
        <v>4362</v>
      </c>
      <c r="E2522" s="135">
        <v>10.0</v>
      </c>
      <c r="K2522" s="135">
        <v>10.0</v>
      </c>
      <c r="M2522" s="143">
        <v>44791.0</v>
      </c>
    </row>
    <row r="2523">
      <c r="A2523" s="135">
        <v>2521.0</v>
      </c>
      <c r="B2523" s="135" t="s">
        <v>16361</v>
      </c>
      <c r="C2523" s="135" t="s">
        <v>4362</v>
      </c>
      <c r="E2523" s="135">
        <v>10.0</v>
      </c>
      <c r="K2523" s="135">
        <v>10.0</v>
      </c>
      <c r="M2523" s="143">
        <v>42302.0</v>
      </c>
    </row>
    <row r="2524">
      <c r="A2524" s="135">
        <v>2522.0</v>
      </c>
      <c r="B2524" s="135" t="s">
        <v>16364</v>
      </c>
      <c r="C2524" s="135" t="s">
        <v>4362</v>
      </c>
      <c r="E2524" s="135">
        <v>10.0</v>
      </c>
      <c r="K2524" s="135">
        <v>100.0</v>
      </c>
      <c r="M2524" s="143">
        <v>43864.0</v>
      </c>
    </row>
    <row r="2525">
      <c r="A2525" s="135">
        <v>2523.0</v>
      </c>
      <c r="B2525" s="135" t="s">
        <v>16367</v>
      </c>
      <c r="C2525" s="135" t="s">
        <v>4362</v>
      </c>
      <c r="E2525" s="135">
        <v>10.0</v>
      </c>
      <c r="K2525" s="135">
        <v>10.0</v>
      </c>
      <c r="M2525" s="143">
        <v>45019.0</v>
      </c>
    </row>
    <row r="2526">
      <c r="A2526" s="135">
        <v>2524.0</v>
      </c>
      <c r="B2526" s="135" t="s">
        <v>16369</v>
      </c>
      <c r="C2526" s="135" t="s">
        <v>4362</v>
      </c>
      <c r="E2526" s="135">
        <v>10.0</v>
      </c>
      <c r="K2526" s="135">
        <v>10.0</v>
      </c>
      <c r="M2526" s="143">
        <v>42392.0</v>
      </c>
    </row>
    <row r="2527">
      <c r="A2527" s="135">
        <v>2525.0</v>
      </c>
      <c r="B2527" s="135" t="s">
        <v>16372</v>
      </c>
      <c r="C2527" s="135" t="s">
        <v>4362</v>
      </c>
      <c r="E2527" s="135">
        <v>10.0</v>
      </c>
      <c r="K2527" s="135">
        <v>10.0</v>
      </c>
      <c r="M2527" s="143">
        <v>44875.0</v>
      </c>
    </row>
    <row r="2528">
      <c r="A2528" s="135">
        <v>2526.0</v>
      </c>
      <c r="B2528" s="135" t="s">
        <v>16374</v>
      </c>
      <c r="C2528" s="135" t="s">
        <v>4362</v>
      </c>
      <c r="E2528" s="135">
        <v>10.0</v>
      </c>
      <c r="K2528" s="135">
        <v>10.0</v>
      </c>
      <c r="M2528" s="143">
        <v>44884.0</v>
      </c>
    </row>
    <row r="2529">
      <c r="A2529" s="135">
        <v>2527.0</v>
      </c>
      <c r="B2529" s="135" t="s">
        <v>16378</v>
      </c>
      <c r="C2529" s="135" t="s">
        <v>4362</v>
      </c>
      <c r="E2529" s="135">
        <v>10.0</v>
      </c>
      <c r="K2529" s="135">
        <v>10.0</v>
      </c>
      <c r="M2529" s="143">
        <v>44760.0</v>
      </c>
    </row>
    <row r="2530">
      <c r="A2530" s="135">
        <v>2528.0</v>
      </c>
      <c r="B2530" s="135" t="s">
        <v>16380</v>
      </c>
      <c r="C2530" s="135" t="s">
        <v>4362</v>
      </c>
      <c r="E2530" s="135">
        <v>10.0</v>
      </c>
      <c r="K2530" s="135">
        <v>20.0</v>
      </c>
      <c r="M2530" s="143">
        <v>44628.0</v>
      </c>
    </row>
    <row r="2531">
      <c r="A2531" s="135">
        <v>2529.0</v>
      </c>
      <c r="B2531" s="135" t="s">
        <v>16382</v>
      </c>
      <c r="C2531" s="135" t="s">
        <v>4362</v>
      </c>
      <c r="E2531" s="135">
        <v>10.0</v>
      </c>
      <c r="K2531" s="135">
        <v>20.0</v>
      </c>
      <c r="M2531" s="143">
        <v>42388.0</v>
      </c>
    </row>
    <row r="2532">
      <c r="A2532" s="135">
        <v>2530.0</v>
      </c>
      <c r="B2532" s="135" t="s">
        <v>16385</v>
      </c>
      <c r="C2532" s="135" t="s">
        <v>4362</v>
      </c>
      <c r="E2532" s="135">
        <v>10.0</v>
      </c>
      <c r="F2532" s="135">
        <v>0.0</v>
      </c>
      <c r="K2532" s="135">
        <v>10.0</v>
      </c>
    </row>
    <row r="2533">
      <c r="A2533" s="135">
        <v>2531.0</v>
      </c>
      <c r="B2533" s="135" t="s">
        <v>16388</v>
      </c>
      <c r="C2533" s="135" t="s">
        <v>4362</v>
      </c>
      <c r="E2533" s="135">
        <v>10.0</v>
      </c>
      <c r="F2533" s="135">
        <v>0.0</v>
      </c>
      <c r="K2533" s="135">
        <v>10.0</v>
      </c>
    </row>
    <row r="2534">
      <c r="A2534" s="135">
        <v>2532.0</v>
      </c>
      <c r="B2534" s="135" t="s">
        <v>16390</v>
      </c>
      <c r="C2534" s="135" t="s">
        <v>4362</v>
      </c>
      <c r="E2534" s="135">
        <v>10.0</v>
      </c>
      <c r="K2534" s="135">
        <v>10.0</v>
      </c>
      <c r="M2534" s="143">
        <v>42272.0</v>
      </c>
    </row>
    <row r="2535">
      <c r="A2535" s="135">
        <v>2533.0</v>
      </c>
      <c r="B2535" s="135" t="s">
        <v>16393</v>
      </c>
      <c r="C2535" s="135" t="s">
        <v>4362</v>
      </c>
      <c r="E2535" s="135">
        <v>10.0</v>
      </c>
      <c r="F2535" s="135">
        <v>0.0</v>
      </c>
      <c r="K2535" s="135">
        <v>10.0</v>
      </c>
      <c r="M2535" s="143">
        <v>42278.0</v>
      </c>
    </row>
    <row r="2536">
      <c r="A2536" s="135">
        <v>2534.0</v>
      </c>
      <c r="B2536" s="135" t="s">
        <v>16395</v>
      </c>
      <c r="C2536" s="135" t="s">
        <v>4362</v>
      </c>
      <c r="E2536" s="135">
        <v>10.0</v>
      </c>
      <c r="K2536" s="135">
        <v>10.0</v>
      </c>
      <c r="M2536" s="143">
        <v>42927.0</v>
      </c>
    </row>
    <row r="2537">
      <c r="A2537" s="135">
        <v>2535.0</v>
      </c>
      <c r="B2537" s="135" t="s">
        <v>16397</v>
      </c>
      <c r="C2537" s="135" t="s">
        <v>4362</v>
      </c>
      <c r="E2537" s="135">
        <v>10.0</v>
      </c>
      <c r="K2537" s="135">
        <v>10.0</v>
      </c>
      <c r="M2537" s="143">
        <v>42766.0</v>
      </c>
    </row>
    <row r="2538">
      <c r="A2538" s="135">
        <v>2536.0</v>
      </c>
      <c r="B2538" s="135" t="s">
        <v>16400</v>
      </c>
      <c r="C2538" s="135" t="s">
        <v>4362</v>
      </c>
      <c r="E2538" s="135">
        <v>10.0</v>
      </c>
      <c r="F2538" s="135">
        <v>1.6</v>
      </c>
      <c r="K2538" s="135">
        <v>10.0</v>
      </c>
    </row>
    <row r="2539">
      <c r="A2539" s="135">
        <v>2537.0</v>
      </c>
      <c r="B2539" s="135" t="s">
        <v>16403</v>
      </c>
      <c r="C2539" s="135" t="s">
        <v>4362</v>
      </c>
      <c r="E2539" s="135">
        <v>10.0</v>
      </c>
      <c r="K2539" s="135">
        <v>10.0</v>
      </c>
      <c r="M2539" s="143">
        <v>42638.0</v>
      </c>
    </row>
    <row r="2540">
      <c r="A2540" s="135">
        <v>2538.0</v>
      </c>
      <c r="B2540" s="135" t="s">
        <v>16405</v>
      </c>
      <c r="C2540" s="135" t="s">
        <v>4362</v>
      </c>
      <c r="E2540" s="135">
        <v>10.0</v>
      </c>
      <c r="K2540" s="135">
        <v>10.0</v>
      </c>
      <c r="M2540" s="143">
        <v>45385.0</v>
      </c>
    </row>
    <row r="2541">
      <c r="A2541" s="135">
        <v>2539.0</v>
      </c>
      <c r="B2541" s="135" t="s">
        <v>16408</v>
      </c>
      <c r="C2541" s="135" t="s">
        <v>4362</v>
      </c>
      <c r="D2541" s="135">
        <v>0.0</v>
      </c>
      <c r="E2541" s="135">
        <v>10.0</v>
      </c>
      <c r="F2541" s="135">
        <v>3.0</v>
      </c>
      <c r="K2541" s="135">
        <v>20.0</v>
      </c>
      <c r="M2541" s="143">
        <v>43678.0</v>
      </c>
    </row>
    <row r="2542">
      <c r="A2542" s="135">
        <v>2540.0</v>
      </c>
      <c r="B2542" s="135" t="s">
        <v>16413</v>
      </c>
      <c r="C2542" s="135" t="s">
        <v>4362</v>
      </c>
      <c r="D2542" s="135">
        <v>0.0</v>
      </c>
      <c r="E2542" s="135">
        <v>10.0</v>
      </c>
      <c r="K2542" s="135">
        <v>10.0</v>
      </c>
      <c r="M2542" s="143">
        <v>42294.0</v>
      </c>
    </row>
    <row r="2543">
      <c r="A2543" s="135">
        <v>2541.0</v>
      </c>
      <c r="B2543" s="135" t="s">
        <v>16415</v>
      </c>
      <c r="C2543" s="135" t="s">
        <v>4362</v>
      </c>
      <c r="E2543" s="135">
        <v>10.0</v>
      </c>
      <c r="K2543" s="135">
        <v>60.0</v>
      </c>
      <c r="M2543" s="143">
        <v>43868.0</v>
      </c>
    </row>
    <row r="2544">
      <c r="A2544" s="135">
        <v>2542.0</v>
      </c>
      <c r="B2544" s="135" t="s">
        <v>16419</v>
      </c>
      <c r="C2544" s="135" t="s">
        <v>4362</v>
      </c>
      <c r="E2544" s="135">
        <v>10.0</v>
      </c>
      <c r="F2544" s="135">
        <v>0.0</v>
      </c>
      <c r="K2544" s="135">
        <v>10.0</v>
      </c>
    </row>
    <row r="2545">
      <c r="A2545" s="135">
        <v>2543.0</v>
      </c>
      <c r="B2545" s="135" t="s">
        <v>16422</v>
      </c>
      <c r="C2545" s="135" t="s">
        <v>4362</v>
      </c>
      <c r="E2545" s="135">
        <v>10.0</v>
      </c>
      <c r="K2545" s="135">
        <v>20.0</v>
      </c>
      <c r="M2545" s="143">
        <v>43917.0</v>
      </c>
    </row>
    <row r="2546">
      <c r="A2546" s="135">
        <v>2544.0</v>
      </c>
      <c r="B2546" s="135" t="s">
        <v>16424</v>
      </c>
      <c r="C2546" s="135" t="s">
        <v>4362</v>
      </c>
      <c r="E2546" s="135">
        <v>10.0</v>
      </c>
      <c r="K2546" s="135">
        <v>10.0</v>
      </c>
      <c r="M2546" s="143">
        <v>43033.0</v>
      </c>
    </row>
    <row r="2547">
      <c r="A2547" s="135">
        <v>2545.0</v>
      </c>
      <c r="B2547" s="135" t="s">
        <v>16427</v>
      </c>
      <c r="C2547" s="135" t="s">
        <v>4362</v>
      </c>
      <c r="E2547" s="135">
        <v>10.0</v>
      </c>
      <c r="K2547" s="135">
        <v>30.0</v>
      </c>
      <c r="M2547" s="143">
        <v>42409.0</v>
      </c>
    </row>
    <row r="2548">
      <c r="A2548" s="135">
        <v>2546.0</v>
      </c>
      <c r="B2548" s="135" t="s">
        <v>16429</v>
      </c>
      <c r="C2548" s="135" t="s">
        <v>4362</v>
      </c>
      <c r="E2548" s="135">
        <v>10.0</v>
      </c>
      <c r="H2548" s="135" t="s">
        <v>15402</v>
      </c>
      <c r="K2548" s="135">
        <v>10.0</v>
      </c>
      <c r="M2548" s="143">
        <v>42744.0</v>
      </c>
    </row>
    <row r="2549">
      <c r="A2549" s="135">
        <v>2547.0</v>
      </c>
      <c r="B2549" s="135" t="s">
        <v>16433</v>
      </c>
      <c r="C2549" s="135" t="s">
        <v>4362</v>
      </c>
      <c r="E2549" s="135">
        <v>10.0</v>
      </c>
      <c r="K2549" s="135">
        <v>10.0</v>
      </c>
      <c r="M2549" s="143">
        <v>44799.0</v>
      </c>
    </row>
    <row r="2550">
      <c r="A2550" s="135">
        <v>2548.0</v>
      </c>
      <c r="B2550" s="135" t="s">
        <v>16436</v>
      </c>
      <c r="C2550" s="135" t="s">
        <v>4362</v>
      </c>
      <c r="E2550" s="135">
        <v>10.0</v>
      </c>
      <c r="K2550" s="135">
        <v>50.0</v>
      </c>
      <c r="M2550" s="143">
        <v>42419.0</v>
      </c>
    </row>
    <row r="2551">
      <c r="A2551" s="135">
        <v>2549.0</v>
      </c>
      <c r="B2551" s="135" t="s">
        <v>16438</v>
      </c>
      <c r="C2551" s="135" t="s">
        <v>4362</v>
      </c>
      <c r="E2551" s="135">
        <v>10.0</v>
      </c>
      <c r="K2551" s="135">
        <v>10.0</v>
      </c>
      <c r="M2551" s="143">
        <v>42458.0</v>
      </c>
    </row>
    <row r="2552">
      <c r="A2552" s="135">
        <v>2550.0</v>
      </c>
      <c r="B2552" s="135" t="s">
        <v>16441</v>
      </c>
      <c r="C2552" s="135" t="s">
        <v>4362</v>
      </c>
      <c r="E2552" s="135">
        <v>10.0</v>
      </c>
      <c r="K2552" s="135">
        <v>10.0</v>
      </c>
      <c r="M2552" s="143">
        <v>44701.0</v>
      </c>
    </row>
    <row r="2553">
      <c r="A2553" s="135">
        <v>2551.0</v>
      </c>
      <c r="B2553" s="135" t="s">
        <v>16443</v>
      </c>
      <c r="C2553" s="135" t="s">
        <v>4362</v>
      </c>
      <c r="E2553" s="135">
        <v>10.0</v>
      </c>
      <c r="K2553" s="135">
        <v>10.0</v>
      </c>
      <c r="M2553" s="143">
        <v>42317.0</v>
      </c>
    </row>
    <row r="2554">
      <c r="A2554" s="135">
        <v>2552.0</v>
      </c>
      <c r="B2554" s="135" t="s">
        <v>16446</v>
      </c>
      <c r="C2554" s="135" t="s">
        <v>4362</v>
      </c>
      <c r="E2554" s="135">
        <v>10.0</v>
      </c>
      <c r="K2554" s="135">
        <v>10.0</v>
      </c>
      <c r="M2554" s="143">
        <v>42256.0</v>
      </c>
    </row>
    <row r="2555">
      <c r="A2555" s="135">
        <v>2553.0</v>
      </c>
      <c r="B2555" s="135" t="s">
        <v>16448</v>
      </c>
      <c r="C2555" s="135" t="s">
        <v>4362</v>
      </c>
      <c r="E2555" s="135">
        <v>10.0</v>
      </c>
      <c r="K2555" s="135">
        <v>10.0</v>
      </c>
      <c r="M2555" s="143">
        <v>44922.0</v>
      </c>
    </row>
    <row r="2556">
      <c r="A2556" s="135">
        <v>2554.0</v>
      </c>
      <c r="B2556" s="135" t="s">
        <v>16451</v>
      </c>
      <c r="C2556" s="135" t="s">
        <v>4362</v>
      </c>
      <c r="E2556" s="135">
        <v>10.0</v>
      </c>
      <c r="K2556" s="135">
        <v>90.0</v>
      </c>
      <c r="M2556" s="143">
        <v>43877.0</v>
      </c>
    </row>
    <row r="2557">
      <c r="A2557" s="135">
        <v>2555.0</v>
      </c>
      <c r="B2557" s="135" t="s">
        <v>16453</v>
      </c>
      <c r="C2557" s="135" t="s">
        <v>4362</v>
      </c>
      <c r="E2557" s="135">
        <v>10.0</v>
      </c>
      <c r="K2557" s="135">
        <v>10.0</v>
      </c>
      <c r="M2557" s="143">
        <v>42366.0</v>
      </c>
    </row>
    <row r="2558">
      <c r="A2558" s="135">
        <v>2556.0</v>
      </c>
      <c r="B2558" s="135" t="s">
        <v>16455</v>
      </c>
      <c r="C2558" s="135" t="s">
        <v>4362</v>
      </c>
      <c r="E2558" s="135">
        <v>10.0</v>
      </c>
      <c r="K2558" s="135">
        <v>20.0</v>
      </c>
      <c r="M2558" s="143">
        <v>42919.0</v>
      </c>
    </row>
    <row r="2559">
      <c r="A2559" s="135">
        <v>2557.0</v>
      </c>
      <c r="B2559" s="135" t="s">
        <v>16459</v>
      </c>
      <c r="C2559" s="135" t="s">
        <v>4362</v>
      </c>
      <c r="E2559" s="135">
        <v>10.0</v>
      </c>
      <c r="K2559" s="135">
        <v>20.0</v>
      </c>
      <c r="M2559" s="143">
        <v>42485.0</v>
      </c>
    </row>
    <row r="2560">
      <c r="A2560" s="135">
        <v>2558.0</v>
      </c>
      <c r="B2560" s="135" t="s">
        <v>16461</v>
      </c>
      <c r="C2560" s="135" t="s">
        <v>4362</v>
      </c>
      <c r="E2560" s="135">
        <v>10.0</v>
      </c>
      <c r="K2560" s="135">
        <v>10.0</v>
      </c>
      <c r="M2560" s="143">
        <v>42402.0</v>
      </c>
    </row>
    <row r="2561">
      <c r="A2561" s="135">
        <v>2559.0</v>
      </c>
      <c r="B2561" s="135" t="s">
        <v>16463</v>
      </c>
      <c r="C2561" s="135" t="s">
        <v>4362</v>
      </c>
      <c r="E2561" s="135">
        <v>10.0</v>
      </c>
      <c r="K2561" s="135">
        <v>20.0</v>
      </c>
      <c r="M2561" s="143">
        <v>42430.0</v>
      </c>
    </row>
    <row r="2562">
      <c r="A2562" s="135">
        <v>2560.0</v>
      </c>
      <c r="B2562" s="135" t="s">
        <v>16465</v>
      </c>
      <c r="C2562" s="135" t="s">
        <v>4362</v>
      </c>
      <c r="E2562" s="135">
        <v>10.0</v>
      </c>
      <c r="K2562" s="135">
        <v>50.0</v>
      </c>
      <c r="M2562" s="143">
        <v>43847.0</v>
      </c>
    </row>
    <row r="2563">
      <c r="A2563" s="135">
        <v>2561.0</v>
      </c>
      <c r="B2563" s="135" t="s">
        <v>16468</v>
      </c>
      <c r="C2563" s="135" t="s">
        <v>4362</v>
      </c>
      <c r="E2563" s="135">
        <v>10.0</v>
      </c>
      <c r="K2563" s="135">
        <v>20.0</v>
      </c>
      <c r="M2563" s="143">
        <v>42332.0</v>
      </c>
    </row>
    <row r="2564">
      <c r="A2564" s="135">
        <v>2562.0</v>
      </c>
      <c r="B2564" s="135" t="s">
        <v>16470</v>
      </c>
      <c r="C2564" s="135" t="s">
        <v>4362</v>
      </c>
      <c r="E2564" s="135">
        <v>10.0</v>
      </c>
      <c r="K2564" s="135">
        <v>10.0</v>
      </c>
      <c r="M2564" s="143">
        <v>42709.0</v>
      </c>
    </row>
    <row r="2565">
      <c r="A2565" s="135">
        <v>2563.0</v>
      </c>
      <c r="B2565" s="135" t="s">
        <v>16472</v>
      </c>
      <c r="C2565" s="135" t="s">
        <v>4362</v>
      </c>
      <c r="E2565" s="135">
        <v>10.0</v>
      </c>
      <c r="K2565" s="135">
        <v>10.0</v>
      </c>
      <c r="M2565" s="143">
        <v>45041.0</v>
      </c>
    </row>
    <row r="2566">
      <c r="A2566" s="135">
        <v>2564.0</v>
      </c>
      <c r="B2566" s="135" t="s">
        <v>16474</v>
      </c>
      <c r="C2566" s="135" t="s">
        <v>4362</v>
      </c>
      <c r="E2566" s="135">
        <v>10.0</v>
      </c>
      <c r="K2566" s="135">
        <v>10.0</v>
      </c>
      <c r="M2566" s="143">
        <v>44774.0</v>
      </c>
    </row>
    <row r="2567">
      <c r="A2567" s="135">
        <v>2565.0</v>
      </c>
      <c r="B2567" s="135" t="s">
        <v>16476</v>
      </c>
      <c r="C2567" s="135" t="s">
        <v>4362</v>
      </c>
      <c r="E2567" s="135">
        <v>10.0</v>
      </c>
      <c r="K2567" s="135">
        <v>50.0</v>
      </c>
      <c r="M2567" s="143">
        <v>43614.0</v>
      </c>
    </row>
    <row r="2568">
      <c r="A2568" s="135">
        <v>2566.0</v>
      </c>
      <c r="B2568" s="135" t="s">
        <v>14875</v>
      </c>
      <c r="C2568" s="135" t="s">
        <v>4362</v>
      </c>
      <c r="D2568" s="135">
        <v>0.0</v>
      </c>
      <c r="E2568" s="135">
        <v>10.0</v>
      </c>
      <c r="H2568" s="135" t="s">
        <v>7436</v>
      </c>
      <c r="I2568" s="142">
        <v>45402.509560185186</v>
      </c>
      <c r="J2568" s="135" t="s">
        <v>7255</v>
      </c>
      <c r="K2568" s="135">
        <v>20.0</v>
      </c>
      <c r="L2568" s="135">
        <v>10.0</v>
      </c>
      <c r="M2568" s="143">
        <v>42856.0</v>
      </c>
    </row>
    <row r="2569">
      <c r="A2569" s="135">
        <v>2567.0</v>
      </c>
      <c r="B2569" s="135" t="s">
        <v>16481</v>
      </c>
      <c r="C2569" s="135" t="s">
        <v>4362</v>
      </c>
      <c r="E2569" s="135">
        <v>10.0</v>
      </c>
      <c r="F2569" s="135">
        <v>0.0</v>
      </c>
      <c r="K2569" s="135">
        <v>10.0</v>
      </c>
    </row>
    <row r="2570">
      <c r="A2570" s="135">
        <v>2568.0</v>
      </c>
      <c r="B2570" s="135" t="s">
        <v>16484</v>
      </c>
      <c r="C2570" s="135" t="s">
        <v>4362</v>
      </c>
      <c r="E2570" s="135">
        <v>10.0</v>
      </c>
      <c r="K2570" s="135">
        <v>40.0</v>
      </c>
      <c r="M2570" s="143">
        <v>44046.0</v>
      </c>
    </row>
    <row r="2571">
      <c r="A2571" s="135">
        <v>2569.0</v>
      </c>
      <c r="B2571" s="135" t="s">
        <v>16487</v>
      </c>
      <c r="C2571" s="135" t="s">
        <v>4362</v>
      </c>
      <c r="E2571" s="135">
        <v>10.0</v>
      </c>
      <c r="F2571" s="135">
        <v>0.0</v>
      </c>
      <c r="K2571" s="135">
        <v>10.0</v>
      </c>
      <c r="M2571" s="143">
        <v>42856.0</v>
      </c>
    </row>
    <row r="2572">
      <c r="A2572" s="135">
        <v>2570.0</v>
      </c>
      <c r="B2572" s="135" t="s">
        <v>16491</v>
      </c>
      <c r="C2572" s="135" t="s">
        <v>4362</v>
      </c>
      <c r="E2572" s="135">
        <v>10.0</v>
      </c>
      <c r="K2572" s="135">
        <v>10.0</v>
      </c>
      <c r="M2572" s="143">
        <v>44793.0</v>
      </c>
    </row>
    <row r="2573">
      <c r="A2573" s="135">
        <v>2571.0</v>
      </c>
      <c r="B2573" s="135" t="s">
        <v>16494</v>
      </c>
      <c r="C2573" s="135" t="s">
        <v>4362</v>
      </c>
      <c r="E2573" s="135">
        <v>10.0</v>
      </c>
      <c r="K2573" s="135">
        <v>10.0</v>
      </c>
      <c r="M2573" s="143">
        <v>42273.0</v>
      </c>
    </row>
    <row r="2574">
      <c r="A2574" s="135">
        <v>2572.0</v>
      </c>
      <c r="B2574" s="135" t="s">
        <v>16497</v>
      </c>
      <c r="C2574" s="135" t="s">
        <v>4362</v>
      </c>
      <c r="E2574" s="135">
        <v>10.0</v>
      </c>
      <c r="K2574" s="135">
        <v>10.0</v>
      </c>
      <c r="M2574" s="143">
        <v>42877.0</v>
      </c>
    </row>
    <row r="2575">
      <c r="A2575" s="135">
        <v>2573.0</v>
      </c>
      <c r="B2575" s="135" t="s">
        <v>16499</v>
      </c>
      <c r="C2575" s="135" t="s">
        <v>4362</v>
      </c>
      <c r="E2575" s="135">
        <v>10.0</v>
      </c>
      <c r="K2575" s="135">
        <v>10.0</v>
      </c>
      <c r="M2575" s="143">
        <v>44260.0</v>
      </c>
    </row>
    <row r="2576">
      <c r="A2576" s="135">
        <v>2574.0</v>
      </c>
      <c r="B2576" s="135" t="s">
        <v>16500</v>
      </c>
      <c r="C2576" s="135" t="s">
        <v>4362</v>
      </c>
      <c r="E2576" s="135">
        <v>10.0</v>
      </c>
      <c r="K2576" s="135">
        <v>30.0</v>
      </c>
      <c r="M2576" s="143">
        <v>43846.0</v>
      </c>
    </row>
    <row r="2577">
      <c r="A2577" s="135">
        <v>2575.0</v>
      </c>
      <c r="B2577" s="135" t="s">
        <v>16503</v>
      </c>
      <c r="C2577" s="135" t="s">
        <v>4362</v>
      </c>
      <c r="E2577" s="135">
        <v>10.0</v>
      </c>
      <c r="K2577" s="135">
        <v>10.0</v>
      </c>
      <c r="M2577" s="143">
        <v>44962.0</v>
      </c>
    </row>
    <row r="2578">
      <c r="A2578" s="135">
        <v>2576.0</v>
      </c>
      <c r="B2578" s="135" t="s">
        <v>16507</v>
      </c>
      <c r="C2578" s="135" t="s">
        <v>4362</v>
      </c>
      <c r="E2578" s="135">
        <v>10.0</v>
      </c>
      <c r="K2578" s="135">
        <v>10.0</v>
      </c>
      <c r="M2578" s="143">
        <v>45237.0</v>
      </c>
    </row>
    <row r="2579">
      <c r="A2579" s="135">
        <v>2577.0</v>
      </c>
      <c r="B2579" s="135" t="s">
        <v>16510</v>
      </c>
      <c r="C2579" s="135" t="s">
        <v>4362</v>
      </c>
      <c r="E2579" s="135">
        <v>10.0</v>
      </c>
      <c r="K2579" s="135">
        <v>10.0</v>
      </c>
      <c r="M2579" s="143">
        <v>43062.0</v>
      </c>
    </row>
    <row r="2580">
      <c r="A2580" s="135">
        <v>2578.0</v>
      </c>
      <c r="B2580" s="135" t="s">
        <v>16512</v>
      </c>
      <c r="C2580" s="135" t="s">
        <v>4362</v>
      </c>
      <c r="E2580" s="135">
        <v>10.0</v>
      </c>
      <c r="K2580" s="135">
        <v>10.0</v>
      </c>
      <c r="M2580" s="143">
        <v>43879.0</v>
      </c>
    </row>
    <row r="2581">
      <c r="A2581" s="135">
        <v>2579.0</v>
      </c>
      <c r="B2581" s="135" t="s">
        <v>16515</v>
      </c>
      <c r="C2581" s="135" t="s">
        <v>4362</v>
      </c>
      <c r="E2581" s="135">
        <v>10.0</v>
      </c>
      <c r="F2581" s="135">
        <v>0.0</v>
      </c>
      <c r="K2581" s="135">
        <v>10.0</v>
      </c>
    </row>
    <row r="2582">
      <c r="A2582" s="135">
        <v>2580.0</v>
      </c>
      <c r="B2582" s="135" t="s">
        <v>16518</v>
      </c>
      <c r="C2582" s="135" t="s">
        <v>4362</v>
      </c>
      <c r="E2582" s="135">
        <v>10.0</v>
      </c>
      <c r="F2582" s="135">
        <v>0.0</v>
      </c>
      <c r="K2582" s="135">
        <v>10.0</v>
      </c>
    </row>
    <row r="2583">
      <c r="A2583" s="135">
        <v>2581.0</v>
      </c>
      <c r="B2583" s="135" t="s">
        <v>16521</v>
      </c>
      <c r="C2583" s="135" t="s">
        <v>4362</v>
      </c>
      <c r="E2583" s="135">
        <v>10.0</v>
      </c>
      <c r="K2583" s="135">
        <v>10.0</v>
      </c>
      <c r="M2583" s="143">
        <v>42530.0</v>
      </c>
    </row>
    <row r="2584">
      <c r="A2584" s="135">
        <v>2582.0</v>
      </c>
      <c r="B2584" s="135" t="s">
        <v>16524</v>
      </c>
      <c r="C2584" s="135" t="s">
        <v>4362</v>
      </c>
      <c r="E2584" s="135">
        <v>10.0</v>
      </c>
      <c r="K2584" s="135">
        <v>10.0</v>
      </c>
      <c r="M2584" s="143">
        <v>45038.0</v>
      </c>
    </row>
    <row r="2585">
      <c r="A2585" s="135">
        <v>2583.0</v>
      </c>
      <c r="B2585" s="135" t="s">
        <v>16526</v>
      </c>
      <c r="C2585" s="135" t="s">
        <v>4362</v>
      </c>
      <c r="E2585" s="135">
        <v>10.0</v>
      </c>
      <c r="K2585" s="135">
        <v>10.0</v>
      </c>
      <c r="M2585" s="143">
        <v>43983.0</v>
      </c>
    </row>
    <row r="2586">
      <c r="A2586" s="135">
        <v>2584.0</v>
      </c>
      <c r="B2586" s="135" t="s">
        <v>16529</v>
      </c>
      <c r="C2586" s="135" t="s">
        <v>4362</v>
      </c>
      <c r="E2586" s="135">
        <v>10.0</v>
      </c>
      <c r="F2586" s="135">
        <v>0.7</v>
      </c>
      <c r="K2586" s="135">
        <v>20.0</v>
      </c>
    </row>
    <row r="2587">
      <c r="A2587" s="135">
        <v>2585.0</v>
      </c>
      <c r="B2587" s="135" t="s">
        <v>16531</v>
      </c>
      <c r="C2587" s="135" t="s">
        <v>4362</v>
      </c>
      <c r="E2587" s="135">
        <v>10.0</v>
      </c>
      <c r="K2587" s="135">
        <v>10.0</v>
      </c>
      <c r="M2587" s="143">
        <v>45032.0</v>
      </c>
    </row>
    <row r="2588">
      <c r="A2588" s="135">
        <v>2586.0</v>
      </c>
      <c r="B2588" s="135" t="s">
        <v>16533</v>
      </c>
      <c r="C2588" s="135" t="s">
        <v>4362</v>
      </c>
      <c r="E2588" s="135">
        <v>10.0</v>
      </c>
      <c r="K2588" s="135">
        <v>10.0</v>
      </c>
      <c r="M2588" s="143">
        <v>42601.0</v>
      </c>
    </row>
    <row r="2589">
      <c r="A2589" s="135">
        <v>2587.0</v>
      </c>
      <c r="B2589" s="135" t="s">
        <v>16535</v>
      </c>
      <c r="C2589" s="135" t="s">
        <v>4362</v>
      </c>
      <c r="E2589" s="135">
        <v>10.0</v>
      </c>
      <c r="K2589" s="135">
        <v>10.0</v>
      </c>
      <c r="M2589" s="143">
        <v>45158.0</v>
      </c>
    </row>
    <row r="2590">
      <c r="A2590" s="135">
        <v>2588.0</v>
      </c>
      <c r="B2590" s="135" t="s">
        <v>16539</v>
      </c>
      <c r="C2590" s="135" t="s">
        <v>4362</v>
      </c>
      <c r="E2590" s="135">
        <v>10.0</v>
      </c>
      <c r="K2590" s="135">
        <v>20.0</v>
      </c>
      <c r="M2590" s="143">
        <v>44848.0</v>
      </c>
    </row>
    <row r="2591">
      <c r="A2591" s="135">
        <v>2589.0</v>
      </c>
      <c r="B2591" s="135" t="s">
        <v>16541</v>
      </c>
      <c r="C2591" s="135" t="s">
        <v>4362</v>
      </c>
      <c r="E2591" s="135">
        <v>10.0</v>
      </c>
      <c r="K2591" s="135">
        <v>20.0</v>
      </c>
      <c r="M2591" s="143">
        <v>43700.0</v>
      </c>
    </row>
    <row r="2592">
      <c r="A2592" s="135">
        <v>2590.0</v>
      </c>
      <c r="B2592" s="135" t="s">
        <v>16543</v>
      </c>
      <c r="C2592" s="135" t="s">
        <v>4362</v>
      </c>
      <c r="E2592" s="135">
        <v>10.0</v>
      </c>
      <c r="K2592" s="135">
        <v>10.0</v>
      </c>
      <c r="M2592" s="143">
        <v>44970.0</v>
      </c>
    </row>
    <row r="2593">
      <c r="A2593" s="135">
        <v>2591.0</v>
      </c>
      <c r="B2593" s="135" t="s">
        <v>16545</v>
      </c>
      <c r="C2593" s="135" t="s">
        <v>4362</v>
      </c>
      <c r="E2593" s="135">
        <v>10.0</v>
      </c>
      <c r="K2593" s="135">
        <v>10.0</v>
      </c>
      <c r="M2593" s="143">
        <v>42919.0</v>
      </c>
    </row>
    <row r="2594">
      <c r="A2594" s="135">
        <v>2592.0</v>
      </c>
      <c r="B2594" s="135" t="s">
        <v>16548</v>
      </c>
      <c r="C2594" s="135" t="s">
        <v>4362</v>
      </c>
      <c r="E2594" s="135">
        <v>10.0</v>
      </c>
      <c r="K2594" s="135">
        <v>10.0</v>
      </c>
      <c r="M2594" s="143">
        <v>44895.0</v>
      </c>
    </row>
    <row r="2595">
      <c r="A2595" s="135">
        <v>2593.0</v>
      </c>
      <c r="B2595" s="135" t="s">
        <v>16551</v>
      </c>
      <c r="C2595" s="135" t="s">
        <v>4362</v>
      </c>
      <c r="E2595" s="135">
        <v>10.0</v>
      </c>
      <c r="K2595" s="135">
        <v>10.0</v>
      </c>
      <c r="M2595" s="143">
        <v>44982.0</v>
      </c>
    </row>
    <row r="2596">
      <c r="A2596" s="135">
        <v>2594.0</v>
      </c>
      <c r="B2596" s="135" t="s">
        <v>16553</v>
      </c>
      <c r="C2596" s="135" t="s">
        <v>4362</v>
      </c>
      <c r="E2596" s="135">
        <v>10.0</v>
      </c>
      <c r="F2596" s="135">
        <v>0.0</v>
      </c>
      <c r="K2596" s="135">
        <v>10.0</v>
      </c>
    </row>
    <row r="2597">
      <c r="A2597" s="135">
        <v>2595.0</v>
      </c>
      <c r="B2597" s="135" t="s">
        <v>16554</v>
      </c>
      <c r="C2597" s="135" t="s">
        <v>4362</v>
      </c>
      <c r="E2597" s="135">
        <v>10.0</v>
      </c>
      <c r="F2597" s="135">
        <v>0.0</v>
      </c>
      <c r="K2597" s="135">
        <v>10.0</v>
      </c>
    </row>
    <row r="2598">
      <c r="A2598" s="135">
        <v>2596.0</v>
      </c>
      <c r="B2598" s="135" t="s">
        <v>16557</v>
      </c>
      <c r="C2598" s="135" t="s">
        <v>4362</v>
      </c>
      <c r="D2598" s="135">
        <v>3.0</v>
      </c>
      <c r="E2598" s="135">
        <v>10.0</v>
      </c>
      <c r="K2598" s="135">
        <v>10.0</v>
      </c>
      <c r="M2598" s="143">
        <v>42332.0</v>
      </c>
    </row>
    <row r="2599">
      <c r="A2599" s="135">
        <v>2597.0</v>
      </c>
      <c r="B2599" s="135" t="s">
        <v>16561</v>
      </c>
      <c r="C2599" s="135" t="s">
        <v>4362</v>
      </c>
      <c r="E2599" s="135">
        <v>10.0</v>
      </c>
      <c r="K2599" s="135">
        <v>10.0</v>
      </c>
      <c r="M2599" s="143">
        <v>45031.0</v>
      </c>
    </row>
    <row r="2600">
      <c r="A2600" s="135">
        <v>2598.0</v>
      </c>
      <c r="B2600" s="135" t="s">
        <v>16563</v>
      </c>
      <c r="C2600" s="135" t="s">
        <v>4362</v>
      </c>
      <c r="E2600" s="135">
        <v>10.0</v>
      </c>
      <c r="K2600" s="135">
        <v>30.0</v>
      </c>
      <c r="M2600" s="143">
        <v>42893.0</v>
      </c>
    </row>
    <row r="2601">
      <c r="A2601" s="135">
        <v>2599.0</v>
      </c>
      <c r="B2601" s="135" t="s">
        <v>16565</v>
      </c>
      <c r="C2601" s="135" t="s">
        <v>4362</v>
      </c>
      <c r="E2601" s="135">
        <v>10.0</v>
      </c>
      <c r="F2601" s="135">
        <v>0.0</v>
      </c>
      <c r="K2601" s="135">
        <v>10.0</v>
      </c>
    </row>
    <row r="2602">
      <c r="A2602" s="135">
        <v>2600.0</v>
      </c>
      <c r="B2602" s="135" t="s">
        <v>16567</v>
      </c>
      <c r="C2602" s="135" t="s">
        <v>4362</v>
      </c>
      <c r="E2602" s="135">
        <v>10.0</v>
      </c>
      <c r="F2602" s="135">
        <v>0.0</v>
      </c>
      <c r="K2602" s="135">
        <v>10.0</v>
      </c>
    </row>
    <row r="2603">
      <c r="A2603" s="135">
        <v>2601.0</v>
      </c>
      <c r="B2603" s="135" t="s">
        <v>16568</v>
      </c>
      <c r="C2603" s="135" t="s">
        <v>4362</v>
      </c>
      <c r="E2603" s="135">
        <v>10.0</v>
      </c>
      <c r="F2603" s="135">
        <v>0.0</v>
      </c>
      <c r="K2603" s="135">
        <v>40.0</v>
      </c>
      <c r="M2603" s="143">
        <v>42278.0</v>
      </c>
    </row>
    <row r="2604">
      <c r="A2604" s="135">
        <v>2602.0</v>
      </c>
      <c r="B2604" s="135" t="s">
        <v>16570</v>
      </c>
      <c r="C2604" s="135" t="s">
        <v>4362</v>
      </c>
      <c r="E2604" s="135">
        <v>10.0</v>
      </c>
      <c r="F2604" s="135">
        <v>0.0</v>
      </c>
      <c r="K2604" s="135">
        <v>10.0</v>
      </c>
    </row>
    <row r="2605">
      <c r="A2605" s="135">
        <v>2603.0</v>
      </c>
      <c r="B2605" s="135" t="s">
        <v>16572</v>
      </c>
      <c r="C2605" s="135" t="s">
        <v>4362</v>
      </c>
      <c r="E2605" s="135">
        <v>10.0</v>
      </c>
      <c r="K2605" s="135">
        <v>10.0</v>
      </c>
      <c r="M2605" s="143">
        <v>42361.0</v>
      </c>
    </row>
    <row r="2606">
      <c r="A2606" s="135">
        <v>2604.0</v>
      </c>
      <c r="B2606" s="135" t="s">
        <v>16575</v>
      </c>
      <c r="C2606" s="135" t="s">
        <v>4362</v>
      </c>
      <c r="E2606" s="135">
        <v>10.0</v>
      </c>
      <c r="K2606" s="135">
        <v>20.0</v>
      </c>
      <c r="M2606" s="143">
        <v>43459.0</v>
      </c>
    </row>
    <row r="2607">
      <c r="A2607" s="135">
        <v>2605.0</v>
      </c>
      <c r="B2607" s="135" t="s">
        <v>16577</v>
      </c>
      <c r="C2607" s="135" t="s">
        <v>4362</v>
      </c>
      <c r="E2607" s="135">
        <v>10.0</v>
      </c>
      <c r="F2607" s="135">
        <v>0.0</v>
      </c>
      <c r="K2607" s="135">
        <v>10.0</v>
      </c>
    </row>
    <row r="2608">
      <c r="A2608" s="135">
        <v>2606.0</v>
      </c>
      <c r="B2608" s="135" t="s">
        <v>16580</v>
      </c>
      <c r="C2608" s="135" t="s">
        <v>4362</v>
      </c>
      <c r="E2608" s="135">
        <v>10.0</v>
      </c>
      <c r="K2608" s="135">
        <v>10.0</v>
      </c>
      <c r="M2608" s="143">
        <v>42361.0</v>
      </c>
    </row>
    <row r="2609">
      <c r="A2609" s="135">
        <v>2607.0</v>
      </c>
      <c r="B2609" s="135" t="s">
        <v>16582</v>
      </c>
      <c r="C2609" s="135" t="s">
        <v>4362</v>
      </c>
      <c r="E2609" s="135">
        <v>10.0</v>
      </c>
      <c r="K2609" s="135">
        <v>20.0</v>
      </c>
      <c r="M2609" s="143">
        <v>44367.0</v>
      </c>
    </row>
    <row r="2610">
      <c r="A2610" s="135">
        <v>2608.0</v>
      </c>
      <c r="B2610" s="135" t="s">
        <v>16585</v>
      </c>
      <c r="C2610" s="135" t="s">
        <v>4362</v>
      </c>
      <c r="E2610" s="135">
        <v>10.0</v>
      </c>
      <c r="K2610" s="135">
        <v>10.0</v>
      </c>
      <c r="M2610" s="143">
        <v>42622.0</v>
      </c>
    </row>
    <row r="2611">
      <c r="A2611" s="135">
        <v>2609.0</v>
      </c>
      <c r="B2611" s="135" t="s">
        <v>16586</v>
      </c>
      <c r="C2611" s="135" t="s">
        <v>4362</v>
      </c>
      <c r="E2611" s="135">
        <v>10.0</v>
      </c>
      <c r="K2611" s="135">
        <v>10.0</v>
      </c>
      <c r="M2611" s="143">
        <v>44797.0</v>
      </c>
    </row>
    <row r="2612">
      <c r="A2612" s="135">
        <v>2610.0</v>
      </c>
      <c r="B2612" s="135" t="s">
        <v>16589</v>
      </c>
      <c r="C2612" s="135" t="s">
        <v>4362</v>
      </c>
      <c r="E2612" s="135">
        <v>10.0</v>
      </c>
      <c r="K2612" s="135">
        <v>10.0</v>
      </c>
      <c r="M2612" s="143">
        <v>43845.0</v>
      </c>
    </row>
    <row r="2613">
      <c r="A2613" s="135">
        <v>2611.0</v>
      </c>
      <c r="B2613" s="135" t="s">
        <v>16591</v>
      </c>
      <c r="C2613" s="135" t="s">
        <v>4362</v>
      </c>
      <c r="E2613" s="135">
        <v>10.0</v>
      </c>
      <c r="K2613" s="135">
        <v>30.0</v>
      </c>
      <c r="M2613" s="143">
        <v>42702.0</v>
      </c>
    </row>
    <row r="2614">
      <c r="A2614" s="135">
        <v>2612.0</v>
      </c>
      <c r="B2614" s="135" t="s">
        <v>16592</v>
      </c>
      <c r="C2614" s="135" t="s">
        <v>4362</v>
      </c>
      <c r="E2614" s="135">
        <v>10.0</v>
      </c>
      <c r="K2614" s="135">
        <v>20.0</v>
      </c>
      <c r="M2614" s="143">
        <v>45300.0</v>
      </c>
    </row>
    <row r="2615">
      <c r="A2615" s="135">
        <v>2613.0</v>
      </c>
      <c r="B2615" s="135" t="s">
        <v>16596</v>
      </c>
      <c r="C2615" s="135" t="s">
        <v>4362</v>
      </c>
      <c r="E2615" s="135">
        <v>10.0</v>
      </c>
      <c r="K2615" s="135">
        <v>20.0</v>
      </c>
      <c r="M2615" s="143">
        <v>42336.0</v>
      </c>
    </row>
    <row r="2616">
      <c r="A2616" s="135">
        <v>2614.0</v>
      </c>
      <c r="B2616" s="135" t="s">
        <v>16598</v>
      </c>
      <c r="C2616" s="135" t="s">
        <v>4362</v>
      </c>
      <c r="E2616" s="135">
        <v>10.0</v>
      </c>
      <c r="K2616" s="135">
        <v>10.0</v>
      </c>
      <c r="M2616" s="143">
        <v>42837.0</v>
      </c>
    </row>
    <row r="2617">
      <c r="A2617" s="135">
        <v>2615.0</v>
      </c>
      <c r="B2617" s="135" t="s">
        <v>16601</v>
      </c>
      <c r="C2617" s="135" t="s">
        <v>4362</v>
      </c>
      <c r="E2617" s="135">
        <v>10.0</v>
      </c>
      <c r="K2617" s="135">
        <v>10.0</v>
      </c>
      <c r="M2617" s="143">
        <v>42334.0</v>
      </c>
    </row>
    <row r="2618">
      <c r="A2618" s="135">
        <v>2616.0</v>
      </c>
      <c r="B2618" s="135" t="s">
        <v>16603</v>
      </c>
      <c r="C2618" s="135" t="s">
        <v>4362</v>
      </c>
      <c r="E2618" s="135">
        <v>10.0</v>
      </c>
      <c r="K2618" s="135">
        <v>10.0</v>
      </c>
      <c r="M2618" s="143">
        <v>43168.0</v>
      </c>
    </row>
    <row r="2619">
      <c r="A2619" s="135">
        <v>2617.0</v>
      </c>
      <c r="B2619" s="135" t="s">
        <v>16606</v>
      </c>
      <c r="C2619" s="135" t="s">
        <v>4362</v>
      </c>
      <c r="E2619" s="135">
        <v>10.0</v>
      </c>
      <c r="K2619" s="135">
        <v>20.0</v>
      </c>
      <c r="M2619" s="143">
        <v>43133.0</v>
      </c>
    </row>
    <row r="2620">
      <c r="A2620" s="135">
        <v>2618.0</v>
      </c>
      <c r="B2620" s="135" t="s">
        <v>16608</v>
      </c>
      <c r="C2620" s="135" t="s">
        <v>4362</v>
      </c>
      <c r="E2620" s="135">
        <v>10.0</v>
      </c>
      <c r="K2620" s="135">
        <v>10.0</v>
      </c>
      <c r="M2620" s="143">
        <v>43840.0</v>
      </c>
    </row>
    <row r="2621">
      <c r="A2621" s="135">
        <v>2619.0</v>
      </c>
      <c r="B2621" s="135" t="s">
        <v>16610</v>
      </c>
      <c r="C2621" s="135" t="s">
        <v>4362</v>
      </c>
      <c r="E2621" s="135">
        <v>10.0</v>
      </c>
      <c r="K2621" s="135">
        <v>700.0</v>
      </c>
      <c r="M2621" s="143">
        <v>44544.0</v>
      </c>
    </row>
    <row r="2622">
      <c r="A2622" s="135">
        <v>2620.0</v>
      </c>
      <c r="B2622" s="135" t="s">
        <v>16612</v>
      </c>
      <c r="C2622" s="135" t="s">
        <v>4362</v>
      </c>
      <c r="E2622" s="135">
        <v>10.0</v>
      </c>
      <c r="K2622" s="135">
        <v>20.0</v>
      </c>
      <c r="M2622" s="143">
        <v>42276.0</v>
      </c>
    </row>
    <row r="2623">
      <c r="A2623" s="135">
        <v>2621.0</v>
      </c>
      <c r="B2623" s="135" t="s">
        <v>16615</v>
      </c>
      <c r="C2623" s="135" t="s">
        <v>4362</v>
      </c>
      <c r="D2623" s="135">
        <v>0.0</v>
      </c>
      <c r="E2623" s="135">
        <v>10.0</v>
      </c>
      <c r="H2623" s="135" t="s">
        <v>6104</v>
      </c>
      <c r="I2623" s="142">
        <v>45414.332962962966</v>
      </c>
      <c r="J2623" s="135" t="s">
        <v>5751</v>
      </c>
      <c r="K2623" s="135">
        <v>40.0</v>
      </c>
      <c r="L2623" s="135">
        <v>40.0</v>
      </c>
      <c r="M2623" s="143">
        <v>42648.0</v>
      </c>
    </row>
    <row r="2624">
      <c r="A2624" s="135">
        <v>2622.0</v>
      </c>
      <c r="B2624" s="135" t="s">
        <v>16619</v>
      </c>
      <c r="C2624" s="135" t="s">
        <v>4362</v>
      </c>
      <c r="E2624" s="135">
        <v>10.0</v>
      </c>
      <c r="F2624" s="135">
        <v>0.0</v>
      </c>
      <c r="K2624" s="135">
        <v>10.0</v>
      </c>
    </row>
    <row r="2625">
      <c r="A2625" s="135">
        <v>2623.0</v>
      </c>
      <c r="B2625" s="135" t="s">
        <v>16621</v>
      </c>
      <c r="C2625" s="135" t="s">
        <v>4362</v>
      </c>
      <c r="E2625" s="135">
        <v>10.0</v>
      </c>
      <c r="K2625" s="135">
        <v>20.0</v>
      </c>
      <c r="M2625" s="143">
        <v>43870.0</v>
      </c>
    </row>
    <row r="2626">
      <c r="A2626" s="135">
        <v>2624.0</v>
      </c>
      <c r="B2626" s="135" t="s">
        <v>16623</v>
      </c>
      <c r="C2626" s="135" t="s">
        <v>4362</v>
      </c>
      <c r="E2626" s="135">
        <v>10.0</v>
      </c>
      <c r="K2626" s="135">
        <v>20.0</v>
      </c>
      <c r="M2626" s="143">
        <v>42316.0</v>
      </c>
    </row>
    <row r="2627">
      <c r="A2627" s="135">
        <v>2625.0</v>
      </c>
      <c r="B2627" s="135" t="s">
        <v>16626</v>
      </c>
      <c r="C2627" s="135" t="s">
        <v>4362</v>
      </c>
      <c r="E2627" s="135">
        <v>10.0</v>
      </c>
      <c r="K2627" s="135">
        <v>20.0</v>
      </c>
      <c r="M2627" s="143">
        <v>43777.0</v>
      </c>
    </row>
    <row r="2628">
      <c r="A2628" s="135">
        <v>2626.0</v>
      </c>
      <c r="B2628" s="135" t="s">
        <v>16630</v>
      </c>
      <c r="C2628" s="135" t="s">
        <v>4362</v>
      </c>
      <c r="E2628" s="135">
        <v>10.0</v>
      </c>
      <c r="K2628" s="135">
        <v>400.0</v>
      </c>
      <c r="M2628" s="143">
        <v>44277.0</v>
      </c>
    </row>
    <row r="2629">
      <c r="A2629" s="135">
        <v>2627.0</v>
      </c>
      <c r="B2629" s="135" t="s">
        <v>16632</v>
      </c>
      <c r="C2629" s="135" t="s">
        <v>4362</v>
      </c>
      <c r="E2629" s="135">
        <v>10.0</v>
      </c>
      <c r="K2629" s="135">
        <v>30.0</v>
      </c>
      <c r="M2629" s="143">
        <v>42325.0</v>
      </c>
    </row>
    <row r="2630">
      <c r="A2630" s="135">
        <v>2628.0</v>
      </c>
      <c r="B2630" s="135" t="s">
        <v>16634</v>
      </c>
      <c r="C2630" s="135" t="s">
        <v>4362</v>
      </c>
      <c r="E2630" s="135">
        <v>10.0</v>
      </c>
      <c r="K2630" s="135">
        <v>20.0</v>
      </c>
      <c r="M2630" s="143">
        <v>42275.0</v>
      </c>
    </row>
    <row r="2631">
      <c r="A2631" s="135">
        <v>2629.0</v>
      </c>
      <c r="B2631" s="135" t="s">
        <v>16638</v>
      </c>
      <c r="C2631" s="135" t="s">
        <v>4362</v>
      </c>
      <c r="E2631" s="135">
        <v>10.0</v>
      </c>
      <c r="K2631" s="135">
        <v>20.0</v>
      </c>
      <c r="M2631" s="143">
        <v>43481.0</v>
      </c>
    </row>
    <row r="2632">
      <c r="A2632" s="135">
        <v>2630.0</v>
      </c>
      <c r="B2632" s="135" t="s">
        <v>16641</v>
      </c>
      <c r="C2632" s="135" t="s">
        <v>4362</v>
      </c>
      <c r="E2632" s="135">
        <v>10.0</v>
      </c>
      <c r="K2632" s="135">
        <v>100.0</v>
      </c>
      <c r="M2632" s="143">
        <v>42429.0</v>
      </c>
    </row>
    <row r="2633">
      <c r="A2633" s="135">
        <v>2631.0</v>
      </c>
      <c r="B2633" s="135" t="s">
        <v>16643</v>
      </c>
      <c r="C2633" s="135" t="s">
        <v>4362</v>
      </c>
      <c r="E2633" s="135">
        <v>10.0</v>
      </c>
      <c r="K2633" s="135">
        <v>10.0</v>
      </c>
      <c r="M2633" s="143">
        <v>42344.0</v>
      </c>
    </row>
    <row r="2634">
      <c r="A2634" s="135">
        <v>2632.0</v>
      </c>
      <c r="B2634" s="135" t="s">
        <v>16646</v>
      </c>
      <c r="C2634" s="135" t="s">
        <v>4362</v>
      </c>
      <c r="E2634" s="135">
        <v>10.0</v>
      </c>
      <c r="K2634" s="135">
        <v>20.0</v>
      </c>
      <c r="M2634" s="143">
        <v>43653.0</v>
      </c>
    </row>
    <row r="2635">
      <c r="A2635" s="135">
        <v>2633.0</v>
      </c>
      <c r="B2635" s="135" t="s">
        <v>16649</v>
      </c>
      <c r="C2635" s="135" t="s">
        <v>4362</v>
      </c>
      <c r="E2635" s="135">
        <v>10.0</v>
      </c>
      <c r="F2635" s="135">
        <v>0.0</v>
      </c>
      <c r="K2635" s="135">
        <v>10.0</v>
      </c>
    </row>
    <row r="2636">
      <c r="A2636" s="135">
        <v>2634.0</v>
      </c>
      <c r="B2636" s="135" t="s">
        <v>16651</v>
      </c>
      <c r="C2636" s="135" t="s">
        <v>4362</v>
      </c>
      <c r="E2636" s="135">
        <v>10.0</v>
      </c>
      <c r="K2636" s="135">
        <v>20.0</v>
      </c>
      <c r="M2636" s="143">
        <v>42279.0</v>
      </c>
    </row>
    <row r="2637">
      <c r="A2637" s="135">
        <v>2635.0</v>
      </c>
      <c r="B2637" s="135" t="s">
        <v>16652</v>
      </c>
      <c r="C2637" s="135" t="s">
        <v>4362</v>
      </c>
      <c r="E2637" s="135">
        <v>10.0</v>
      </c>
      <c r="F2637" s="135">
        <v>0.5</v>
      </c>
      <c r="K2637" s="135">
        <v>10.0</v>
      </c>
      <c r="M2637" s="143">
        <v>42826.0</v>
      </c>
    </row>
    <row r="2638">
      <c r="A2638" s="135">
        <v>2636.0</v>
      </c>
      <c r="B2638" s="135" t="s">
        <v>16655</v>
      </c>
      <c r="C2638" s="135" t="s">
        <v>4362</v>
      </c>
      <c r="E2638" s="135">
        <v>10.0</v>
      </c>
      <c r="F2638" s="135">
        <v>0.0</v>
      </c>
      <c r="K2638" s="135">
        <v>10.0</v>
      </c>
      <c r="M2638" s="143">
        <v>43101.0</v>
      </c>
    </row>
    <row r="2639">
      <c r="A2639" s="135">
        <v>2637.0</v>
      </c>
      <c r="B2639" s="135" t="s">
        <v>16657</v>
      </c>
      <c r="C2639" s="135" t="s">
        <v>4362</v>
      </c>
      <c r="E2639" s="135">
        <v>10.0</v>
      </c>
      <c r="K2639" s="135">
        <v>10.0</v>
      </c>
      <c r="M2639" s="143">
        <v>43329.0</v>
      </c>
    </row>
    <row r="2640">
      <c r="A2640" s="135">
        <v>2638.0</v>
      </c>
      <c r="B2640" s="135" t="s">
        <v>16659</v>
      </c>
      <c r="C2640" s="135" t="s">
        <v>4362</v>
      </c>
      <c r="E2640" s="135">
        <v>10.0</v>
      </c>
      <c r="K2640" s="135">
        <v>10.0</v>
      </c>
      <c r="M2640" s="143">
        <v>42372.0</v>
      </c>
    </row>
    <row r="2641">
      <c r="A2641" s="135">
        <v>2639.0</v>
      </c>
      <c r="B2641" s="135" t="s">
        <v>16663</v>
      </c>
      <c r="C2641" s="135" t="s">
        <v>4362</v>
      </c>
      <c r="E2641" s="135">
        <v>10.0</v>
      </c>
      <c r="F2641" s="135">
        <v>0.0</v>
      </c>
      <c r="K2641" s="135">
        <v>20.0</v>
      </c>
      <c r="M2641" s="143">
        <v>42401.0</v>
      </c>
    </row>
    <row r="2642">
      <c r="A2642" s="135">
        <v>2640.0</v>
      </c>
      <c r="B2642" s="135" t="s">
        <v>16665</v>
      </c>
      <c r="C2642" s="135" t="s">
        <v>4362</v>
      </c>
      <c r="E2642" s="135">
        <v>10.0</v>
      </c>
      <c r="K2642" s="135">
        <v>10.0</v>
      </c>
      <c r="M2642" s="143">
        <v>42561.0</v>
      </c>
    </row>
    <row r="2643">
      <c r="A2643" s="135">
        <v>2641.0</v>
      </c>
      <c r="B2643" s="135" t="s">
        <v>16670</v>
      </c>
      <c r="C2643" s="135" t="s">
        <v>4362</v>
      </c>
      <c r="E2643" s="135">
        <v>10.0</v>
      </c>
      <c r="K2643" s="135">
        <v>10.0</v>
      </c>
      <c r="M2643" s="143">
        <v>45049.0</v>
      </c>
    </row>
    <row r="2644">
      <c r="A2644" s="135">
        <v>2642.0</v>
      </c>
      <c r="B2644" s="135" t="s">
        <v>16672</v>
      </c>
      <c r="C2644" s="135" t="s">
        <v>4362</v>
      </c>
      <c r="E2644" s="135">
        <v>10.0</v>
      </c>
      <c r="K2644" s="135">
        <v>10.0</v>
      </c>
      <c r="M2644" s="143">
        <v>43957.0</v>
      </c>
    </row>
    <row r="2645">
      <c r="A2645" s="135">
        <v>2643.0</v>
      </c>
      <c r="B2645" s="135" t="s">
        <v>16676</v>
      </c>
      <c r="C2645" s="135" t="s">
        <v>4362</v>
      </c>
      <c r="E2645" s="135">
        <v>10.0</v>
      </c>
      <c r="K2645" s="135">
        <v>10.0</v>
      </c>
      <c r="M2645" s="143">
        <v>43103.0</v>
      </c>
    </row>
    <row r="2646">
      <c r="A2646" s="135">
        <v>2644.0</v>
      </c>
      <c r="B2646" s="135" t="s">
        <v>16679</v>
      </c>
      <c r="C2646" s="135" t="s">
        <v>4362</v>
      </c>
      <c r="E2646" s="135">
        <v>10.0</v>
      </c>
      <c r="K2646" s="135">
        <v>10.0</v>
      </c>
      <c r="M2646" s="143">
        <v>42391.0</v>
      </c>
    </row>
    <row r="2647">
      <c r="A2647" s="135">
        <v>2645.0</v>
      </c>
      <c r="B2647" s="135" t="s">
        <v>16682</v>
      </c>
      <c r="C2647" s="135" t="s">
        <v>4362</v>
      </c>
      <c r="D2647" s="135">
        <v>7.0</v>
      </c>
      <c r="E2647" s="135">
        <v>10.0</v>
      </c>
      <c r="F2647" s="135">
        <v>0.35</v>
      </c>
      <c r="H2647" s="135" t="s">
        <v>4430</v>
      </c>
      <c r="I2647" s="142">
        <v>45401.48668981482</v>
      </c>
      <c r="J2647" s="135" t="s">
        <v>16684</v>
      </c>
      <c r="K2647" s="135">
        <v>60.0</v>
      </c>
      <c r="L2647" s="135">
        <v>200.0</v>
      </c>
      <c r="M2647" s="143">
        <v>42350.0</v>
      </c>
    </row>
    <row r="2648">
      <c r="A2648" s="135">
        <v>2646.0</v>
      </c>
      <c r="B2648" s="135" t="s">
        <v>16686</v>
      </c>
      <c r="C2648" s="135" t="s">
        <v>4362</v>
      </c>
      <c r="E2648" s="135">
        <v>10.0</v>
      </c>
      <c r="F2648" s="135">
        <v>0.0</v>
      </c>
      <c r="K2648" s="135">
        <v>10.0</v>
      </c>
    </row>
    <row r="2649">
      <c r="A2649" s="135">
        <v>2647.0</v>
      </c>
      <c r="B2649" s="135" t="s">
        <v>16688</v>
      </c>
      <c r="C2649" s="135" t="s">
        <v>4362</v>
      </c>
      <c r="E2649" s="135">
        <v>10.0</v>
      </c>
      <c r="F2649" s="135">
        <v>0.9</v>
      </c>
      <c r="K2649" s="135">
        <v>10.0</v>
      </c>
      <c r="M2649" s="143">
        <v>42354.0</v>
      </c>
    </row>
    <row r="2650">
      <c r="A2650" s="135">
        <v>2648.0</v>
      </c>
      <c r="B2650" s="135" t="s">
        <v>16691</v>
      </c>
      <c r="C2650" s="135" t="s">
        <v>4362</v>
      </c>
      <c r="E2650" s="135">
        <v>10.0</v>
      </c>
      <c r="K2650" s="135">
        <v>20.0</v>
      </c>
      <c r="M2650" s="143">
        <v>42980.0</v>
      </c>
    </row>
    <row r="2651">
      <c r="A2651" s="135">
        <v>2649.0</v>
      </c>
      <c r="B2651" s="135" t="s">
        <v>16694</v>
      </c>
      <c r="C2651" s="135" t="s">
        <v>4362</v>
      </c>
      <c r="E2651" s="135">
        <v>10.0</v>
      </c>
      <c r="K2651" s="135">
        <v>10.0</v>
      </c>
      <c r="M2651" s="143">
        <v>43750.0</v>
      </c>
    </row>
    <row r="2652">
      <c r="A2652" s="135">
        <v>2650.0</v>
      </c>
      <c r="B2652" s="135" t="s">
        <v>16697</v>
      </c>
      <c r="C2652" s="135" t="s">
        <v>4362</v>
      </c>
      <c r="E2652" s="135">
        <v>10.0</v>
      </c>
      <c r="K2652" s="135">
        <v>20.0</v>
      </c>
      <c r="M2652" s="143">
        <v>45008.0</v>
      </c>
    </row>
    <row r="2653">
      <c r="A2653" s="135">
        <v>2651.0</v>
      </c>
      <c r="B2653" s="135" t="s">
        <v>16701</v>
      </c>
      <c r="C2653" s="135" t="s">
        <v>4362</v>
      </c>
      <c r="E2653" s="135">
        <v>10.0</v>
      </c>
      <c r="F2653" s="135">
        <v>0.0</v>
      </c>
      <c r="K2653" s="135">
        <v>10.0</v>
      </c>
    </row>
    <row r="2654">
      <c r="A2654" s="135">
        <v>2652.0</v>
      </c>
      <c r="B2654" s="135" t="s">
        <v>16703</v>
      </c>
      <c r="C2654" s="135" t="s">
        <v>4362</v>
      </c>
      <c r="E2654" s="135">
        <v>10.0</v>
      </c>
      <c r="K2654" s="135">
        <v>10.0</v>
      </c>
      <c r="M2654" s="143">
        <v>42379.0</v>
      </c>
    </row>
    <row r="2655">
      <c r="A2655" s="135">
        <v>2653.0</v>
      </c>
      <c r="B2655" s="135" t="s">
        <v>16705</v>
      </c>
      <c r="C2655" s="135" t="s">
        <v>4362</v>
      </c>
      <c r="E2655" s="135">
        <v>10.0</v>
      </c>
      <c r="K2655" s="135">
        <v>10.0</v>
      </c>
      <c r="M2655" s="143">
        <v>45015.0</v>
      </c>
    </row>
    <row r="2656">
      <c r="A2656" s="135">
        <v>2654.0</v>
      </c>
      <c r="B2656" s="135" t="s">
        <v>16708</v>
      </c>
      <c r="C2656" s="135" t="s">
        <v>4362</v>
      </c>
      <c r="E2656" s="135">
        <v>10.0</v>
      </c>
      <c r="F2656" s="135">
        <v>0.6</v>
      </c>
      <c r="K2656" s="135">
        <v>10.0</v>
      </c>
      <c r="M2656" s="143">
        <v>42262.0</v>
      </c>
    </row>
    <row r="2657">
      <c r="A2657" s="135">
        <v>2655.0</v>
      </c>
      <c r="B2657" s="135" t="s">
        <v>16711</v>
      </c>
      <c r="C2657" s="135" t="s">
        <v>4362</v>
      </c>
      <c r="E2657" s="135">
        <v>10.0</v>
      </c>
      <c r="K2657" s="135">
        <v>20.0</v>
      </c>
      <c r="M2657" s="143">
        <v>43138.0</v>
      </c>
    </row>
    <row r="2658">
      <c r="A2658" s="135">
        <v>2656.0</v>
      </c>
      <c r="B2658" s="135" t="s">
        <v>16713</v>
      </c>
      <c r="C2658" s="135" t="s">
        <v>4362</v>
      </c>
      <c r="E2658" s="135">
        <v>10.0</v>
      </c>
      <c r="K2658" s="135">
        <v>10.0</v>
      </c>
      <c r="M2658" s="143">
        <v>43923.0</v>
      </c>
    </row>
    <row r="2659">
      <c r="A2659" s="135">
        <v>2657.0</v>
      </c>
      <c r="B2659" s="135" t="s">
        <v>16715</v>
      </c>
      <c r="C2659" s="135" t="s">
        <v>4362</v>
      </c>
      <c r="E2659" s="135">
        <v>10.0</v>
      </c>
      <c r="F2659" s="135">
        <v>0.0</v>
      </c>
      <c r="K2659" s="135">
        <v>10.0</v>
      </c>
    </row>
    <row r="2660">
      <c r="A2660" s="135">
        <v>2658.0</v>
      </c>
      <c r="B2660" s="135" t="s">
        <v>16719</v>
      </c>
      <c r="C2660" s="135" t="s">
        <v>4362</v>
      </c>
      <c r="E2660" s="135">
        <v>10.0</v>
      </c>
      <c r="K2660" s="135">
        <v>10.0</v>
      </c>
      <c r="M2660" s="143">
        <v>42252.0</v>
      </c>
    </row>
    <row r="2661">
      <c r="A2661" s="135">
        <v>2659.0</v>
      </c>
      <c r="B2661" s="135" t="s">
        <v>16721</v>
      </c>
      <c r="C2661" s="135" t="s">
        <v>4362</v>
      </c>
      <c r="E2661" s="135">
        <v>10.0</v>
      </c>
      <c r="K2661" s="135">
        <v>20.0</v>
      </c>
      <c r="M2661" s="143">
        <v>42659.0</v>
      </c>
    </row>
    <row r="2662">
      <c r="A2662" s="135">
        <v>2660.0</v>
      </c>
      <c r="B2662" s="135" t="s">
        <v>16723</v>
      </c>
      <c r="C2662" s="135" t="s">
        <v>4362</v>
      </c>
      <c r="E2662" s="135">
        <v>10.0</v>
      </c>
      <c r="K2662" s="135">
        <v>10.0</v>
      </c>
      <c r="M2662" s="143">
        <v>42314.0</v>
      </c>
    </row>
    <row r="2663">
      <c r="A2663" s="135">
        <v>2661.0</v>
      </c>
      <c r="B2663" s="135" t="s">
        <v>16726</v>
      </c>
      <c r="C2663" s="135" t="s">
        <v>4362</v>
      </c>
      <c r="E2663" s="135">
        <v>10.0</v>
      </c>
      <c r="K2663" s="135">
        <v>10.0</v>
      </c>
      <c r="M2663" s="143">
        <v>42257.0</v>
      </c>
    </row>
    <row r="2664">
      <c r="A2664" s="135">
        <v>2662.0</v>
      </c>
      <c r="B2664" s="135" t="s">
        <v>16729</v>
      </c>
      <c r="C2664" s="135" t="s">
        <v>4362</v>
      </c>
      <c r="E2664" s="135">
        <v>10.0</v>
      </c>
      <c r="K2664" s="135">
        <v>10.0</v>
      </c>
      <c r="M2664" s="143">
        <v>43059.0</v>
      </c>
    </row>
    <row r="2665">
      <c r="A2665" s="135">
        <v>2663.0</v>
      </c>
      <c r="B2665" s="135" t="s">
        <v>16730</v>
      </c>
      <c r="C2665" s="135" t="s">
        <v>4362</v>
      </c>
      <c r="E2665" s="135">
        <v>10.0</v>
      </c>
      <c r="F2665" s="135">
        <v>2.0</v>
      </c>
      <c r="K2665" s="135">
        <v>10.0</v>
      </c>
      <c r="M2665" s="143">
        <v>43862.0</v>
      </c>
    </row>
    <row r="2666">
      <c r="A2666" s="135">
        <v>2664.0</v>
      </c>
      <c r="B2666" s="135" t="s">
        <v>16733</v>
      </c>
      <c r="C2666" s="135" t="s">
        <v>4362</v>
      </c>
      <c r="E2666" s="135">
        <v>10.0</v>
      </c>
      <c r="K2666" s="135">
        <v>20.0</v>
      </c>
      <c r="M2666" s="143">
        <v>42263.0</v>
      </c>
    </row>
    <row r="2667">
      <c r="A2667" s="135">
        <v>2665.0</v>
      </c>
      <c r="B2667" s="135" t="s">
        <v>16735</v>
      </c>
      <c r="C2667" s="135" t="s">
        <v>4362</v>
      </c>
      <c r="E2667" s="135">
        <v>10.0</v>
      </c>
      <c r="F2667" s="135">
        <v>1.0</v>
      </c>
      <c r="K2667" s="135">
        <v>20.0</v>
      </c>
    </row>
    <row r="2668">
      <c r="A2668" s="135">
        <v>2666.0</v>
      </c>
      <c r="B2668" s="135" t="s">
        <v>16738</v>
      </c>
      <c r="C2668" s="135" t="s">
        <v>4362</v>
      </c>
      <c r="E2668" s="135">
        <v>10.0</v>
      </c>
      <c r="K2668" s="135">
        <v>10.0</v>
      </c>
      <c r="M2668" s="143">
        <v>42479.0</v>
      </c>
    </row>
    <row r="2669">
      <c r="A2669" s="135">
        <v>2667.0</v>
      </c>
      <c r="B2669" s="135" t="s">
        <v>16740</v>
      </c>
      <c r="C2669" s="135" t="s">
        <v>4362</v>
      </c>
      <c r="E2669" s="135">
        <v>10.0</v>
      </c>
      <c r="K2669" s="135">
        <v>30.0</v>
      </c>
      <c r="M2669" s="143">
        <v>44414.0</v>
      </c>
    </row>
    <row r="2670">
      <c r="A2670" s="135">
        <v>2668.0</v>
      </c>
      <c r="B2670" s="135" t="s">
        <v>16742</v>
      </c>
      <c r="C2670" s="135" t="s">
        <v>4362</v>
      </c>
      <c r="E2670" s="135">
        <v>10.0</v>
      </c>
      <c r="K2670" s="135">
        <v>250.0</v>
      </c>
      <c r="M2670" s="143">
        <v>44938.0</v>
      </c>
    </row>
    <row r="2671">
      <c r="A2671" s="135">
        <v>2669.0</v>
      </c>
      <c r="B2671" s="135" t="s">
        <v>16744</v>
      </c>
      <c r="C2671" s="135" t="s">
        <v>4362</v>
      </c>
      <c r="E2671" s="135">
        <v>10.0</v>
      </c>
      <c r="K2671" s="135">
        <v>10.0</v>
      </c>
      <c r="M2671" s="143">
        <v>44272.0</v>
      </c>
    </row>
    <row r="2672">
      <c r="A2672" s="135">
        <v>2670.0</v>
      </c>
      <c r="B2672" s="135" t="s">
        <v>16747</v>
      </c>
      <c r="C2672" s="135" t="s">
        <v>4362</v>
      </c>
      <c r="E2672" s="135">
        <v>10.0</v>
      </c>
      <c r="F2672" s="135">
        <v>0.0</v>
      </c>
      <c r="K2672" s="135">
        <v>10.0</v>
      </c>
      <c r="M2672" s="143">
        <v>43040.0</v>
      </c>
    </row>
    <row r="2673">
      <c r="A2673" s="135">
        <v>2671.0</v>
      </c>
      <c r="B2673" s="135" t="s">
        <v>16750</v>
      </c>
      <c r="C2673" s="135" t="s">
        <v>4362</v>
      </c>
      <c r="E2673" s="135">
        <v>10.0</v>
      </c>
      <c r="K2673" s="135">
        <v>10.0</v>
      </c>
      <c r="M2673" s="143">
        <v>42259.0</v>
      </c>
    </row>
    <row r="2674">
      <c r="A2674" s="135">
        <v>2672.0</v>
      </c>
      <c r="B2674" s="135" t="s">
        <v>16753</v>
      </c>
      <c r="C2674" s="135" t="s">
        <v>4362</v>
      </c>
      <c r="E2674" s="135">
        <v>10.0</v>
      </c>
      <c r="K2674" s="135">
        <v>10.0</v>
      </c>
      <c r="M2674" s="143">
        <v>44873.0</v>
      </c>
    </row>
    <row r="2675">
      <c r="A2675" s="135">
        <v>2673.0</v>
      </c>
      <c r="B2675" s="135" t="s">
        <v>16756</v>
      </c>
      <c r="C2675" s="135" t="s">
        <v>4362</v>
      </c>
      <c r="E2675" s="135">
        <v>10.0</v>
      </c>
      <c r="K2675" s="135">
        <v>20.0</v>
      </c>
      <c r="M2675" s="143">
        <v>42312.0</v>
      </c>
    </row>
    <row r="2676">
      <c r="A2676" s="135">
        <v>2674.0</v>
      </c>
      <c r="B2676" s="135" t="s">
        <v>16759</v>
      </c>
      <c r="C2676" s="135" t="s">
        <v>4362</v>
      </c>
      <c r="E2676" s="135">
        <v>10.0</v>
      </c>
      <c r="K2676" s="135">
        <v>150.0</v>
      </c>
      <c r="M2676" s="143">
        <v>42480.0</v>
      </c>
    </row>
    <row r="2677">
      <c r="A2677" s="135">
        <v>2675.0</v>
      </c>
      <c r="B2677" s="135" t="s">
        <v>16761</v>
      </c>
      <c r="C2677" s="135" t="s">
        <v>4362</v>
      </c>
      <c r="E2677" s="135">
        <v>10.0</v>
      </c>
      <c r="K2677" s="135">
        <v>10.0</v>
      </c>
      <c r="M2677" s="143">
        <v>42445.0</v>
      </c>
    </row>
    <row r="2678">
      <c r="A2678" s="135">
        <v>2676.0</v>
      </c>
      <c r="B2678" s="135" t="s">
        <v>16763</v>
      </c>
      <c r="C2678" s="135" t="s">
        <v>4362</v>
      </c>
      <c r="E2678" s="135">
        <v>10.0</v>
      </c>
      <c r="K2678" s="135">
        <v>10.0</v>
      </c>
      <c r="M2678" s="143">
        <v>43755.0</v>
      </c>
    </row>
    <row r="2679">
      <c r="A2679" s="135">
        <v>2677.0</v>
      </c>
      <c r="B2679" s="135" t="s">
        <v>16766</v>
      </c>
      <c r="C2679" s="135" t="s">
        <v>4362</v>
      </c>
      <c r="E2679" s="135">
        <v>10.0</v>
      </c>
      <c r="K2679" s="135">
        <v>30.0</v>
      </c>
      <c r="M2679" s="143">
        <v>43844.0</v>
      </c>
    </row>
    <row r="2680">
      <c r="A2680" s="135">
        <v>2678.0</v>
      </c>
      <c r="B2680" s="135" t="s">
        <v>16769</v>
      </c>
      <c r="C2680" s="135" t="s">
        <v>4362</v>
      </c>
      <c r="E2680" s="135">
        <v>10.0</v>
      </c>
      <c r="K2680" s="135">
        <v>10.0</v>
      </c>
      <c r="M2680" s="143">
        <v>44844.0</v>
      </c>
    </row>
    <row r="2681">
      <c r="A2681" s="135">
        <v>2679.0</v>
      </c>
      <c r="B2681" s="135" t="s">
        <v>16771</v>
      </c>
      <c r="C2681" s="135" t="s">
        <v>4362</v>
      </c>
      <c r="E2681" s="135">
        <v>10.0</v>
      </c>
      <c r="K2681" s="135">
        <v>10.0</v>
      </c>
      <c r="M2681" s="143">
        <v>42457.0</v>
      </c>
    </row>
    <row r="2682">
      <c r="A2682" s="135">
        <v>2680.0</v>
      </c>
      <c r="B2682" s="135" t="s">
        <v>16774</v>
      </c>
      <c r="C2682" s="135" t="s">
        <v>4362</v>
      </c>
      <c r="D2682" s="135">
        <v>1.0</v>
      </c>
      <c r="E2682" s="135">
        <v>10.0</v>
      </c>
      <c r="H2682" s="135" t="s">
        <v>15036</v>
      </c>
      <c r="I2682" s="142">
        <v>45413.41372685185</v>
      </c>
      <c r="J2682" s="135" t="s">
        <v>8763</v>
      </c>
      <c r="K2682" s="135">
        <v>30.0</v>
      </c>
      <c r="L2682" s="135">
        <v>10.0</v>
      </c>
      <c r="M2682" s="143">
        <v>43200.0</v>
      </c>
    </row>
    <row r="2683">
      <c r="A2683" s="135">
        <v>2681.0</v>
      </c>
      <c r="B2683" s="135" t="s">
        <v>16779</v>
      </c>
      <c r="C2683" s="135" t="s">
        <v>4362</v>
      </c>
      <c r="D2683" s="135">
        <v>1.0</v>
      </c>
      <c r="E2683" s="135">
        <v>10.0</v>
      </c>
      <c r="F2683" s="135">
        <v>0.3</v>
      </c>
      <c r="H2683" s="135" t="s">
        <v>16780</v>
      </c>
      <c r="I2683" s="142">
        <v>45415.161087962966</v>
      </c>
      <c r="J2683" s="135" t="s">
        <v>8243</v>
      </c>
      <c r="K2683" s="135">
        <v>30.0</v>
      </c>
      <c r="L2683" s="135">
        <v>30.0</v>
      </c>
      <c r="M2683" s="143">
        <v>43847.0</v>
      </c>
    </row>
    <row r="2684">
      <c r="A2684" s="135">
        <v>2682.0</v>
      </c>
      <c r="B2684" s="135" t="s">
        <v>16784</v>
      </c>
      <c r="C2684" s="135" t="s">
        <v>4362</v>
      </c>
      <c r="E2684" s="135">
        <v>10.0</v>
      </c>
      <c r="F2684" s="135">
        <v>0.0</v>
      </c>
      <c r="K2684" s="135">
        <v>10.0</v>
      </c>
    </row>
    <row r="2685">
      <c r="A2685" s="135">
        <v>2683.0</v>
      </c>
      <c r="B2685" s="135" t="s">
        <v>16786</v>
      </c>
      <c r="C2685" s="135" t="s">
        <v>4362</v>
      </c>
      <c r="E2685" s="135">
        <v>10.0</v>
      </c>
      <c r="K2685" s="135">
        <v>10.0</v>
      </c>
      <c r="M2685" s="143">
        <v>44825.0</v>
      </c>
    </row>
    <row r="2686">
      <c r="A2686" s="135">
        <v>2684.0</v>
      </c>
      <c r="B2686" s="135" t="s">
        <v>16788</v>
      </c>
      <c r="C2686" s="135" t="s">
        <v>4362</v>
      </c>
      <c r="E2686" s="135">
        <v>10.0</v>
      </c>
      <c r="K2686" s="135">
        <v>10.0</v>
      </c>
      <c r="M2686" s="143">
        <v>45105.0</v>
      </c>
    </row>
    <row r="2687">
      <c r="A2687" s="135">
        <v>2685.0</v>
      </c>
      <c r="B2687" s="135" t="s">
        <v>16790</v>
      </c>
      <c r="C2687" s="135" t="s">
        <v>4362</v>
      </c>
      <c r="E2687" s="135">
        <v>10.0</v>
      </c>
      <c r="K2687" s="135">
        <v>20.0</v>
      </c>
      <c r="M2687" s="143">
        <v>45051.0</v>
      </c>
    </row>
    <row r="2688">
      <c r="A2688" s="135">
        <v>2686.0</v>
      </c>
      <c r="B2688" s="135" t="s">
        <v>16794</v>
      </c>
      <c r="C2688" s="135" t="s">
        <v>4362</v>
      </c>
      <c r="E2688" s="135">
        <v>10.0</v>
      </c>
      <c r="K2688" s="135">
        <v>20.0</v>
      </c>
      <c r="M2688" s="143">
        <v>44663.0</v>
      </c>
    </row>
    <row r="2689">
      <c r="A2689" s="135">
        <v>2687.0</v>
      </c>
      <c r="B2689" s="135" t="s">
        <v>16796</v>
      </c>
      <c r="C2689" s="135" t="s">
        <v>4362</v>
      </c>
      <c r="E2689" s="135">
        <v>10.0</v>
      </c>
      <c r="K2689" s="135">
        <v>10.0</v>
      </c>
      <c r="M2689" s="143">
        <v>45069.0</v>
      </c>
    </row>
    <row r="2690">
      <c r="A2690" s="135">
        <v>2688.0</v>
      </c>
      <c r="B2690" s="135" t="s">
        <v>16798</v>
      </c>
      <c r="C2690" s="135" t="s">
        <v>4362</v>
      </c>
      <c r="E2690" s="135">
        <v>10.0</v>
      </c>
      <c r="K2690" s="135">
        <v>50.0</v>
      </c>
      <c r="M2690" s="143">
        <v>42294.0</v>
      </c>
    </row>
    <row r="2691">
      <c r="A2691" s="135">
        <v>2689.0</v>
      </c>
      <c r="B2691" s="135" t="s">
        <v>16800</v>
      </c>
      <c r="C2691" s="135" t="s">
        <v>4362</v>
      </c>
      <c r="E2691" s="135">
        <v>10.0</v>
      </c>
      <c r="K2691" s="135">
        <v>10.0</v>
      </c>
      <c r="M2691" s="143">
        <v>42323.0</v>
      </c>
    </row>
    <row r="2692">
      <c r="A2692" s="135">
        <v>2690.0</v>
      </c>
      <c r="B2692" s="135" t="s">
        <v>16802</v>
      </c>
      <c r="C2692" s="135" t="s">
        <v>4362</v>
      </c>
      <c r="E2692" s="135">
        <v>10.0</v>
      </c>
      <c r="K2692" s="135">
        <v>10.0</v>
      </c>
      <c r="M2692" s="143">
        <v>42347.0</v>
      </c>
    </row>
    <row r="2693">
      <c r="A2693" s="135">
        <v>2691.0</v>
      </c>
      <c r="B2693" s="135" t="s">
        <v>16805</v>
      </c>
      <c r="C2693" s="135" t="s">
        <v>4362</v>
      </c>
      <c r="E2693" s="135">
        <v>10.0</v>
      </c>
      <c r="K2693" s="135">
        <v>20.0</v>
      </c>
      <c r="M2693" s="143">
        <v>43890.0</v>
      </c>
    </row>
    <row r="2694">
      <c r="A2694" s="135">
        <v>2692.0</v>
      </c>
      <c r="B2694" s="135" t="s">
        <v>16806</v>
      </c>
      <c r="C2694" s="135" t="s">
        <v>4362</v>
      </c>
      <c r="D2694" s="135">
        <v>0.0</v>
      </c>
      <c r="E2694" s="135">
        <v>10.0</v>
      </c>
      <c r="F2694" s="135">
        <v>4.0</v>
      </c>
      <c r="H2694" s="135" t="s">
        <v>16806</v>
      </c>
      <c r="K2694" s="135">
        <v>20.0</v>
      </c>
      <c r="M2694" s="143">
        <v>42491.0</v>
      </c>
    </row>
    <row r="2695">
      <c r="A2695" s="135">
        <v>2693.0</v>
      </c>
      <c r="B2695" s="135" t="s">
        <v>16810</v>
      </c>
      <c r="C2695" s="135" t="s">
        <v>4362</v>
      </c>
      <c r="E2695" s="135">
        <v>10.0</v>
      </c>
      <c r="K2695" s="135">
        <v>20.0</v>
      </c>
      <c r="M2695" s="143">
        <v>43393.0</v>
      </c>
    </row>
    <row r="2696">
      <c r="A2696" s="135">
        <v>2694.0</v>
      </c>
      <c r="B2696" s="135" t="s">
        <v>16812</v>
      </c>
      <c r="C2696" s="135" t="s">
        <v>4362</v>
      </c>
      <c r="E2696" s="135">
        <v>10.0</v>
      </c>
      <c r="K2696" s="135">
        <v>10.0</v>
      </c>
      <c r="M2696" s="143">
        <v>42536.0</v>
      </c>
    </row>
    <row r="2697">
      <c r="A2697" s="135">
        <v>2695.0</v>
      </c>
      <c r="B2697" s="135" t="s">
        <v>16814</v>
      </c>
      <c r="C2697" s="135" t="s">
        <v>4362</v>
      </c>
      <c r="E2697" s="135">
        <v>10.0</v>
      </c>
      <c r="K2697" s="135">
        <v>10.0</v>
      </c>
      <c r="M2697" s="143">
        <v>43099.0</v>
      </c>
    </row>
    <row r="2698">
      <c r="A2698" s="135">
        <v>2696.0</v>
      </c>
      <c r="B2698" s="135" t="s">
        <v>16816</v>
      </c>
      <c r="C2698" s="135" t="s">
        <v>4362</v>
      </c>
      <c r="E2698" s="135">
        <v>10.0</v>
      </c>
      <c r="K2698" s="135">
        <v>30.0</v>
      </c>
      <c r="M2698" s="143">
        <v>42374.0</v>
      </c>
    </row>
    <row r="2699">
      <c r="A2699" s="135">
        <v>2697.0</v>
      </c>
      <c r="B2699" s="135" t="s">
        <v>16819</v>
      </c>
      <c r="C2699" s="135" t="s">
        <v>4362</v>
      </c>
      <c r="E2699" s="135">
        <v>10.0</v>
      </c>
      <c r="K2699" s="135">
        <v>10.0</v>
      </c>
      <c r="M2699" s="143">
        <v>42426.0</v>
      </c>
    </row>
    <row r="2700">
      <c r="A2700" s="135">
        <v>2698.0</v>
      </c>
      <c r="B2700" s="135" t="s">
        <v>16821</v>
      </c>
      <c r="C2700" s="135" t="s">
        <v>4362</v>
      </c>
      <c r="E2700" s="135">
        <v>10.0</v>
      </c>
      <c r="K2700" s="135">
        <v>200.0</v>
      </c>
      <c r="M2700" s="143">
        <v>44527.0</v>
      </c>
    </row>
    <row r="2701">
      <c r="A2701" s="135">
        <v>2699.0</v>
      </c>
      <c r="B2701" s="135" t="s">
        <v>16822</v>
      </c>
      <c r="C2701" s="135" t="s">
        <v>4362</v>
      </c>
      <c r="E2701" s="135">
        <v>10.0</v>
      </c>
      <c r="K2701" s="135">
        <v>20.0</v>
      </c>
      <c r="M2701" s="143">
        <v>42385.0</v>
      </c>
    </row>
    <row r="2702">
      <c r="A2702" s="135">
        <v>2700.0</v>
      </c>
      <c r="B2702" s="135" t="s">
        <v>16823</v>
      </c>
      <c r="C2702" s="135" t="s">
        <v>4362</v>
      </c>
      <c r="E2702" s="135">
        <v>10.0</v>
      </c>
      <c r="K2702" s="135">
        <v>10.0</v>
      </c>
      <c r="M2702" s="143">
        <v>43817.0</v>
      </c>
    </row>
    <row r="2703">
      <c r="A2703" s="135">
        <v>2701.0</v>
      </c>
      <c r="B2703" s="135" t="s">
        <v>16826</v>
      </c>
      <c r="C2703" s="135" t="s">
        <v>4362</v>
      </c>
      <c r="E2703" s="135">
        <v>10.0</v>
      </c>
      <c r="K2703" s="135">
        <v>10.0</v>
      </c>
      <c r="M2703" s="143">
        <v>43398.0</v>
      </c>
    </row>
    <row r="2704">
      <c r="A2704" s="135">
        <v>2702.0</v>
      </c>
      <c r="B2704" s="135" t="s">
        <v>16829</v>
      </c>
      <c r="C2704" s="135" t="s">
        <v>4362</v>
      </c>
      <c r="E2704" s="135">
        <v>10.0</v>
      </c>
      <c r="K2704" s="135">
        <v>10.0</v>
      </c>
      <c r="M2704" s="143">
        <v>42693.0</v>
      </c>
    </row>
    <row r="2705">
      <c r="A2705" s="135">
        <v>2703.0</v>
      </c>
      <c r="B2705" s="135" t="s">
        <v>16831</v>
      </c>
      <c r="C2705" s="135" t="s">
        <v>4362</v>
      </c>
      <c r="E2705" s="135">
        <v>10.0</v>
      </c>
      <c r="K2705" s="135">
        <v>10.0</v>
      </c>
      <c r="M2705" s="143">
        <v>45120.0</v>
      </c>
    </row>
    <row r="2706">
      <c r="A2706" s="135">
        <v>2704.0</v>
      </c>
      <c r="B2706" s="135" t="s">
        <v>16834</v>
      </c>
      <c r="C2706" s="135" t="s">
        <v>4362</v>
      </c>
      <c r="E2706" s="135">
        <v>10.0</v>
      </c>
      <c r="K2706" s="135">
        <v>10.0</v>
      </c>
      <c r="M2706" s="143">
        <v>44147.0</v>
      </c>
    </row>
    <row r="2707">
      <c r="A2707" s="135">
        <v>2705.0</v>
      </c>
      <c r="B2707" s="135" t="s">
        <v>16838</v>
      </c>
      <c r="C2707" s="135" t="s">
        <v>4362</v>
      </c>
      <c r="E2707" s="135">
        <v>10.0</v>
      </c>
      <c r="K2707" s="135">
        <v>10.0</v>
      </c>
      <c r="M2707" s="143">
        <v>44809.0</v>
      </c>
    </row>
    <row r="2708">
      <c r="A2708" s="135">
        <v>2706.0</v>
      </c>
      <c r="B2708" s="135" t="s">
        <v>16840</v>
      </c>
      <c r="C2708" s="135" t="s">
        <v>4362</v>
      </c>
      <c r="E2708" s="135">
        <v>10.0</v>
      </c>
      <c r="K2708" s="135">
        <v>10.0</v>
      </c>
      <c r="M2708" s="143">
        <v>42488.0</v>
      </c>
    </row>
    <row r="2709">
      <c r="A2709" s="135">
        <v>2707.0</v>
      </c>
      <c r="B2709" s="135" t="s">
        <v>16841</v>
      </c>
      <c r="C2709" s="135" t="s">
        <v>4362</v>
      </c>
      <c r="E2709" s="135">
        <v>10.0</v>
      </c>
      <c r="K2709" s="135">
        <v>10.0</v>
      </c>
      <c r="M2709" s="143">
        <v>44802.0</v>
      </c>
    </row>
    <row r="2710">
      <c r="A2710" s="135">
        <v>2708.0</v>
      </c>
      <c r="B2710" s="135" t="s">
        <v>16843</v>
      </c>
      <c r="C2710" s="135" t="s">
        <v>4362</v>
      </c>
      <c r="E2710" s="135">
        <v>10.0</v>
      </c>
      <c r="K2710" s="135">
        <v>10.0</v>
      </c>
      <c r="M2710" s="143">
        <v>42583.0</v>
      </c>
    </row>
    <row r="2711">
      <c r="A2711" s="135">
        <v>2709.0</v>
      </c>
      <c r="B2711" s="135" t="s">
        <v>16847</v>
      </c>
      <c r="C2711" s="135" t="s">
        <v>4362</v>
      </c>
      <c r="E2711" s="135">
        <v>10.0</v>
      </c>
      <c r="K2711" s="135">
        <v>20.0</v>
      </c>
      <c r="M2711" s="143">
        <v>42828.0</v>
      </c>
    </row>
    <row r="2712">
      <c r="A2712" s="135">
        <v>2710.0</v>
      </c>
      <c r="B2712" s="135" t="s">
        <v>16849</v>
      </c>
      <c r="C2712" s="135" t="s">
        <v>4362</v>
      </c>
      <c r="D2712" s="135">
        <v>1.0</v>
      </c>
      <c r="E2712" s="135">
        <v>10.0</v>
      </c>
      <c r="H2712" s="135" t="s">
        <v>16849</v>
      </c>
      <c r="I2712" s="142">
        <v>45403.04172453703</v>
      </c>
      <c r="J2712" s="135" t="s">
        <v>4659</v>
      </c>
      <c r="K2712" s="135">
        <v>20.0</v>
      </c>
      <c r="L2712" s="135">
        <v>0.0</v>
      </c>
      <c r="M2712" s="143">
        <v>43570.0</v>
      </c>
    </row>
    <row r="2713">
      <c r="A2713" s="135">
        <v>2711.0</v>
      </c>
      <c r="B2713" s="135" t="s">
        <v>16851</v>
      </c>
      <c r="C2713" s="135" t="s">
        <v>4362</v>
      </c>
      <c r="E2713" s="135">
        <v>10.0</v>
      </c>
      <c r="K2713" s="135">
        <v>20.0</v>
      </c>
      <c r="M2713" s="143">
        <v>42751.0</v>
      </c>
    </row>
    <row r="2714">
      <c r="A2714" s="135">
        <v>2712.0</v>
      </c>
      <c r="B2714" s="135" t="s">
        <v>14233</v>
      </c>
      <c r="C2714" s="135" t="s">
        <v>4362</v>
      </c>
      <c r="E2714" s="135">
        <v>10.0</v>
      </c>
      <c r="K2714" s="135">
        <v>200.0</v>
      </c>
      <c r="M2714" s="143">
        <v>44605.0</v>
      </c>
    </row>
    <row r="2715">
      <c r="A2715" s="135">
        <v>2713.0</v>
      </c>
      <c r="B2715" s="135" t="s">
        <v>16855</v>
      </c>
      <c r="C2715" s="135" t="s">
        <v>4362</v>
      </c>
      <c r="E2715" s="135">
        <v>10.0</v>
      </c>
      <c r="F2715" s="135">
        <v>0.0</v>
      </c>
      <c r="K2715" s="135">
        <v>10.0</v>
      </c>
    </row>
    <row r="2716">
      <c r="A2716" s="135">
        <v>2714.0</v>
      </c>
      <c r="B2716" s="135" t="s">
        <v>16857</v>
      </c>
      <c r="C2716" s="135" t="s">
        <v>4362</v>
      </c>
      <c r="E2716" s="135">
        <v>10.0</v>
      </c>
      <c r="K2716" s="135">
        <v>10.0</v>
      </c>
      <c r="M2716" s="143">
        <v>44146.0</v>
      </c>
    </row>
    <row r="2717">
      <c r="A2717" s="135">
        <v>2715.0</v>
      </c>
      <c r="B2717" s="135" t="s">
        <v>16859</v>
      </c>
      <c r="C2717" s="135" t="s">
        <v>4362</v>
      </c>
      <c r="E2717" s="135">
        <v>10.0</v>
      </c>
      <c r="K2717" s="135">
        <v>10.0</v>
      </c>
      <c r="M2717" s="143">
        <v>42788.0</v>
      </c>
    </row>
    <row r="2718">
      <c r="A2718" s="135">
        <v>2716.0</v>
      </c>
      <c r="B2718" s="135" t="s">
        <v>16861</v>
      </c>
      <c r="C2718" s="135" t="s">
        <v>4362</v>
      </c>
      <c r="E2718" s="135">
        <v>10.0</v>
      </c>
      <c r="K2718" s="135">
        <v>10.0</v>
      </c>
      <c r="M2718" s="143">
        <v>45014.0</v>
      </c>
    </row>
    <row r="2719">
      <c r="A2719" s="135">
        <v>2717.0</v>
      </c>
      <c r="B2719" s="135" t="s">
        <v>16865</v>
      </c>
      <c r="C2719" s="135" t="s">
        <v>4362</v>
      </c>
      <c r="E2719" s="135">
        <v>10.0</v>
      </c>
      <c r="F2719" s="135">
        <v>0.0</v>
      </c>
      <c r="K2719" s="135">
        <v>10.0</v>
      </c>
      <c r="M2719" s="143">
        <v>43252.0</v>
      </c>
    </row>
    <row r="2720">
      <c r="A2720" s="135">
        <v>2718.0</v>
      </c>
      <c r="B2720" s="135" t="s">
        <v>16867</v>
      </c>
      <c r="C2720" s="135" t="s">
        <v>4362</v>
      </c>
      <c r="E2720" s="135">
        <v>10.0</v>
      </c>
      <c r="K2720" s="135">
        <v>10.0</v>
      </c>
      <c r="M2720" s="143">
        <v>42262.0</v>
      </c>
    </row>
    <row r="2721">
      <c r="A2721" s="135">
        <v>2719.0</v>
      </c>
      <c r="B2721" s="135" t="s">
        <v>16870</v>
      </c>
      <c r="C2721" s="135" t="s">
        <v>4362</v>
      </c>
      <c r="E2721" s="135">
        <v>10.0</v>
      </c>
      <c r="K2721" s="135">
        <v>10.0</v>
      </c>
      <c r="M2721" s="143">
        <v>44768.0</v>
      </c>
    </row>
    <row r="2722">
      <c r="A2722" s="135">
        <v>2720.0</v>
      </c>
      <c r="B2722" s="135" t="s">
        <v>16872</v>
      </c>
      <c r="C2722" s="135" t="s">
        <v>4362</v>
      </c>
      <c r="E2722" s="135">
        <v>10.0</v>
      </c>
      <c r="K2722" s="135">
        <v>10.0</v>
      </c>
      <c r="M2722" s="143">
        <v>42489.0</v>
      </c>
    </row>
    <row r="2723">
      <c r="A2723" s="135">
        <v>2721.0</v>
      </c>
      <c r="B2723" s="135" t="s">
        <v>16875</v>
      </c>
      <c r="C2723" s="135" t="s">
        <v>4362</v>
      </c>
      <c r="E2723" s="135">
        <v>10.0</v>
      </c>
      <c r="F2723" s="135">
        <v>0.0</v>
      </c>
      <c r="K2723" s="135">
        <v>20.0</v>
      </c>
    </row>
    <row r="2724">
      <c r="A2724" s="135">
        <v>2722.0</v>
      </c>
      <c r="B2724" s="135" t="s">
        <v>16877</v>
      </c>
      <c r="C2724" s="135" t="s">
        <v>4362</v>
      </c>
      <c r="E2724" s="135">
        <v>10.0</v>
      </c>
      <c r="F2724" s="135">
        <v>0.6</v>
      </c>
      <c r="K2724" s="135">
        <v>20.0</v>
      </c>
      <c r="M2724" s="143">
        <v>42278.0</v>
      </c>
    </row>
    <row r="2725">
      <c r="A2725" s="135">
        <v>2723.0</v>
      </c>
      <c r="B2725" s="135" t="s">
        <v>16879</v>
      </c>
      <c r="C2725" s="135" t="s">
        <v>4362</v>
      </c>
      <c r="E2725" s="135">
        <v>10.0</v>
      </c>
      <c r="K2725" s="135">
        <v>20.0</v>
      </c>
      <c r="M2725" s="143">
        <v>42258.0</v>
      </c>
    </row>
    <row r="2726">
      <c r="A2726" s="135">
        <v>2724.0</v>
      </c>
      <c r="B2726" s="135" t="s">
        <v>16880</v>
      </c>
      <c r="C2726" s="135" t="s">
        <v>4362</v>
      </c>
      <c r="E2726" s="135">
        <v>10.0</v>
      </c>
      <c r="K2726" s="135">
        <v>10.0</v>
      </c>
      <c r="M2726" s="143">
        <v>43007.0</v>
      </c>
    </row>
    <row r="2727">
      <c r="A2727" s="135">
        <v>2725.0</v>
      </c>
      <c r="B2727" s="135" t="s">
        <v>16882</v>
      </c>
      <c r="C2727" s="135" t="s">
        <v>4362</v>
      </c>
      <c r="E2727" s="135">
        <v>10.0</v>
      </c>
      <c r="K2727" s="135">
        <v>20.0</v>
      </c>
      <c r="M2727" s="143">
        <v>43564.0</v>
      </c>
    </row>
    <row r="2728">
      <c r="A2728" s="135">
        <v>2726.0</v>
      </c>
      <c r="B2728" s="135" t="s">
        <v>16885</v>
      </c>
      <c r="C2728" s="135" t="s">
        <v>4362</v>
      </c>
      <c r="E2728" s="135">
        <v>10.0</v>
      </c>
      <c r="K2728" s="135">
        <v>10.0</v>
      </c>
      <c r="M2728" s="143">
        <v>42566.0</v>
      </c>
    </row>
    <row r="2729">
      <c r="A2729" s="135">
        <v>2727.0</v>
      </c>
      <c r="B2729" s="135" t="s">
        <v>16887</v>
      </c>
      <c r="C2729" s="135" t="s">
        <v>4362</v>
      </c>
      <c r="E2729" s="135">
        <v>10.0</v>
      </c>
      <c r="K2729" s="135">
        <v>10.0</v>
      </c>
      <c r="M2729" s="143">
        <v>42312.0</v>
      </c>
    </row>
    <row r="2730">
      <c r="A2730" s="135">
        <v>2728.0</v>
      </c>
      <c r="B2730" s="135" t="s">
        <v>16890</v>
      </c>
      <c r="C2730" s="135" t="s">
        <v>4362</v>
      </c>
      <c r="E2730" s="135">
        <v>10.0</v>
      </c>
      <c r="K2730" s="135">
        <v>10.0</v>
      </c>
      <c r="M2730" s="143">
        <v>43355.0</v>
      </c>
    </row>
    <row r="2731">
      <c r="A2731" s="135">
        <v>2729.0</v>
      </c>
      <c r="B2731" s="135" t="s">
        <v>16893</v>
      </c>
      <c r="C2731" s="135" t="s">
        <v>4362</v>
      </c>
      <c r="E2731" s="135">
        <v>10.0</v>
      </c>
      <c r="K2731" s="135">
        <v>20.0</v>
      </c>
      <c r="M2731" s="143">
        <v>44041.0</v>
      </c>
    </row>
    <row r="2732">
      <c r="A2732" s="135">
        <v>2730.0</v>
      </c>
      <c r="B2732" s="135" t="s">
        <v>16895</v>
      </c>
      <c r="C2732" s="135" t="s">
        <v>4362</v>
      </c>
      <c r="E2732" s="135">
        <v>10.0</v>
      </c>
      <c r="K2732" s="135">
        <v>20.0</v>
      </c>
      <c r="M2732" s="143">
        <v>42283.0</v>
      </c>
    </row>
    <row r="2733">
      <c r="A2733" s="135">
        <v>2731.0</v>
      </c>
      <c r="B2733" s="135" t="s">
        <v>16898</v>
      </c>
      <c r="C2733" s="135" t="s">
        <v>4362</v>
      </c>
      <c r="E2733" s="135">
        <v>10.0</v>
      </c>
      <c r="K2733" s="135">
        <v>10.0</v>
      </c>
      <c r="M2733" s="143">
        <v>42261.0</v>
      </c>
    </row>
    <row r="2734">
      <c r="A2734" s="135">
        <v>2732.0</v>
      </c>
      <c r="B2734" s="135" t="s">
        <v>16900</v>
      </c>
      <c r="C2734" s="135" t="s">
        <v>4362</v>
      </c>
      <c r="E2734" s="135">
        <v>10.0</v>
      </c>
      <c r="K2734" s="135">
        <v>20.0</v>
      </c>
      <c r="M2734" s="143">
        <v>43227.0</v>
      </c>
    </row>
    <row r="2735">
      <c r="A2735" s="135">
        <v>2733.0</v>
      </c>
      <c r="B2735" s="135" t="s">
        <v>16904</v>
      </c>
      <c r="C2735" s="135" t="s">
        <v>4362</v>
      </c>
      <c r="E2735" s="135">
        <v>10.0</v>
      </c>
      <c r="K2735" s="135">
        <v>70.0</v>
      </c>
      <c r="M2735" s="143">
        <v>42962.0</v>
      </c>
    </row>
    <row r="2736">
      <c r="A2736" s="135">
        <v>2734.0</v>
      </c>
      <c r="B2736" s="135" t="s">
        <v>16907</v>
      </c>
      <c r="C2736" s="135" t="s">
        <v>4362</v>
      </c>
      <c r="E2736" s="135">
        <v>10.0</v>
      </c>
      <c r="K2736" s="135">
        <v>10.0</v>
      </c>
      <c r="M2736" s="143">
        <v>43943.0</v>
      </c>
    </row>
    <row r="2737">
      <c r="A2737" s="135">
        <v>2735.0</v>
      </c>
      <c r="B2737" s="135" t="s">
        <v>16909</v>
      </c>
      <c r="C2737" s="135" t="s">
        <v>4362</v>
      </c>
      <c r="E2737" s="135">
        <v>10.0</v>
      </c>
      <c r="K2737" s="135">
        <v>10.0</v>
      </c>
      <c r="M2737" s="143">
        <v>42335.0</v>
      </c>
    </row>
    <row r="2738">
      <c r="A2738" s="135">
        <v>2736.0</v>
      </c>
      <c r="B2738" s="135" t="s">
        <v>16911</v>
      </c>
      <c r="C2738" s="135" t="s">
        <v>4362</v>
      </c>
      <c r="E2738" s="135">
        <v>10.0</v>
      </c>
      <c r="K2738" s="135">
        <v>20.0</v>
      </c>
      <c r="M2738" s="143">
        <v>43842.0</v>
      </c>
    </row>
    <row r="2739">
      <c r="A2739" s="135">
        <v>2737.0</v>
      </c>
      <c r="B2739" s="135" t="s">
        <v>16915</v>
      </c>
      <c r="C2739" s="135" t="s">
        <v>4362</v>
      </c>
      <c r="E2739" s="135">
        <v>10.0</v>
      </c>
      <c r="K2739" s="135">
        <v>20.0</v>
      </c>
      <c r="M2739" s="143">
        <v>43905.0</v>
      </c>
    </row>
    <row r="2740">
      <c r="A2740" s="135">
        <v>2738.0</v>
      </c>
      <c r="B2740" s="135" t="s">
        <v>16917</v>
      </c>
      <c r="C2740" s="135" t="s">
        <v>4362</v>
      </c>
      <c r="D2740" s="135">
        <v>0.0</v>
      </c>
      <c r="E2740" s="135">
        <v>10.0</v>
      </c>
      <c r="H2740" s="135" t="s">
        <v>5133</v>
      </c>
      <c r="I2740" s="142">
        <v>45402.78344907407</v>
      </c>
      <c r="J2740" s="135" t="s">
        <v>5002</v>
      </c>
      <c r="K2740" s="135">
        <v>20.0</v>
      </c>
      <c r="L2740" s="135">
        <v>900.0</v>
      </c>
      <c r="M2740" s="143">
        <v>44758.0</v>
      </c>
    </row>
    <row r="2741">
      <c r="A2741" s="135">
        <v>2739.0</v>
      </c>
      <c r="B2741" s="135" t="s">
        <v>16921</v>
      </c>
      <c r="C2741" s="135" t="s">
        <v>4362</v>
      </c>
      <c r="E2741" s="135">
        <v>10.0</v>
      </c>
      <c r="K2741" s="135">
        <v>10.0</v>
      </c>
      <c r="M2741" s="143">
        <v>42936.0</v>
      </c>
    </row>
    <row r="2742">
      <c r="A2742" s="135">
        <v>2740.0</v>
      </c>
      <c r="B2742" s="135" t="s">
        <v>16924</v>
      </c>
      <c r="C2742" s="135" t="s">
        <v>4362</v>
      </c>
      <c r="E2742" s="135">
        <v>10.0</v>
      </c>
      <c r="F2742" s="135">
        <v>0.0</v>
      </c>
      <c r="K2742" s="135">
        <v>10.0</v>
      </c>
      <c r="M2742" s="143">
        <v>42705.0</v>
      </c>
    </row>
    <row r="2743">
      <c r="A2743" s="135">
        <v>2741.0</v>
      </c>
      <c r="B2743" s="135" t="s">
        <v>16927</v>
      </c>
      <c r="C2743" s="135" t="s">
        <v>4362</v>
      </c>
      <c r="E2743" s="135">
        <v>10.0</v>
      </c>
      <c r="K2743" s="135">
        <v>10.0</v>
      </c>
      <c r="M2743" s="143">
        <v>44782.0</v>
      </c>
    </row>
    <row r="2744">
      <c r="A2744" s="135">
        <v>2742.0</v>
      </c>
      <c r="B2744" s="135" t="s">
        <v>16929</v>
      </c>
      <c r="C2744" s="135" t="s">
        <v>4362</v>
      </c>
      <c r="E2744" s="135">
        <v>10.0</v>
      </c>
      <c r="F2744" s="135">
        <v>0.0</v>
      </c>
      <c r="K2744" s="135">
        <v>10.0</v>
      </c>
    </row>
    <row r="2745">
      <c r="A2745" s="135">
        <v>2743.0</v>
      </c>
      <c r="B2745" s="135" t="s">
        <v>16930</v>
      </c>
      <c r="C2745" s="135" t="s">
        <v>4362</v>
      </c>
      <c r="D2745" s="135">
        <v>0.0</v>
      </c>
      <c r="E2745" s="135">
        <v>10.0</v>
      </c>
      <c r="F2745" s="135">
        <v>0.0</v>
      </c>
      <c r="H2745" s="135" t="s">
        <v>11856</v>
      </c>
      <c r="I2745" s="142">
        <v>45361.02972222222</v>
      </c>
      <c r="J2745" s="135" t="s">
        <v>16932</v>
      </c>
      <c r="K2745" s="135">
        <v>10.0</v>
      </c>
      <c r="L2745" s="135">
        <v>10.0</v>
      </c>
      <c r="M2745" s="143">
        <v>43647.0</v>
      </c>
    </row>
    <row r="2746">
      <c r="A2746" s="135">
        <v>2744.0</v>
      </c>
      <c r="B2746" s="135" t="s">
        <v>16935</v>
      </c>
      <c r="C2746" s="135" t="s">
        <v>4362</v>
      </c>
      <c r="E2746" s="135">
        <v>10.0</v>
      </c>
      <c r="K2746" s="135">
        <v>20.0</v>
      </c>
      <c r="M2746" s="143">
        <v>42355.0</v>
      </c>
    </row>
    <row r="2747">
      <c r="A2747" s="135">
        <v>2745.0</v>
      </c>
      <c r="B2747" s="135" t="s">
        <v>16938</v>
      </c>
      <c r="C2747" s="135" t="s">
        <v>4362</v>
      </c>
      <c r="E2747" s="135">
        <v>10.0</v>
      </c>
      <c r="K2747" s="135">
        <v>10.0</v>
      </c>
      <c r="M2747" s="143">
        <v>44801.0</v>
      </c>
    </row>
    <row r="2748">
      <c r="A2748" s="135">
        <v>2746.0</v>
      </c>
      <c r="B2748" s="135" t="s">
        <v>16940</v>
      </c>
      <c r="C2748" s="135" t="s">
        <v>4362</v>
      </c>
      <c r="E2748" s="135">
        <v>10.0</v>
      </c>
      <c r="F2748" s="135">
        <v>0.0</v>
      </c>
      <c r="K2748" s="135">
        <v>10.0</v>
      </c>
      <c r="M2748" s="143">
        <v>43983.0</v>
      </c>
    </row>
    <row r="2749">
      <c r="A2749" s="135">
        <v>2747.0</v>
      </c>
      <c r="B2749" s="135" t="s">
        <v>16943</v>
      </c>
      <c r="C2749" s="135" t="s">
        <v>4362</v>
      </c>
      <c r="E2749" s="135">
        <v>10.0</v>
      </c>
      <c r="K2749" s="135">
        <v>40.0</v>
      </c>
      <c r="M2749" s="143">
        <v>42817.0</v>
      </c>
    </row>
    <row r="2750">
      <c r="A2750" s="135">
        <v>2748.0</v>
      </c>
      <c r="B2750" s="135" t="s">
        <v>16945</v>
      </c>
      <c r="C2750" s="135" t="s">
        <v>4362</v>
      </c>
      <c r="E2750" s="135">
        <v>10.0</v>
      </c>
      <c r="F2750" s="135">
        <v>0.0</v>
      </c>
      <c r="K2750" s="135">
        <v>10.0</v>
      </c>
    </row>
    <row r="2751">
      <c r="A2751" s="135">
        <v>2749.0</v>
      </c>
      <c r="B2751" s="135" t="s">
        <v>16949</v>
      </c>
      <c r="C2751" s="135" t="s">
        <v>4362</v>
      </c>
      <c r="E2751" s="135">
        <v>10.0</v>
      </c>
      <c r="K2751" s="135">
        <v>60.0</v>
      </c>
      <c r="M2751" s="143">
        <v>42316.0</v>
      </c>
    </row>
    <row r="2752">
      <c r="A2752" s="135">
        <v>2750.0</v>
      </c>
      <c r="B2752" s="135" t="s">
        <v>16950</v>
      </c>
      <c r="C2752" s="135" t="s">
        <v>4362</v>
      </c>
      <c r="E2752" s="135">
        <v>10.0</v>
      </c>
      <c r="K2752" s="135">
        <v>10.0</v>
      </c>
      <c r="M2752" s="143">
        <v>45052.0</v>
      </c>
    </row>
    <row r="2753">
      <c r="A2753" s="135">
        <v>2751.0</v>
      </c>
      <c r="B2753" s="135" t="s">
        <v>16952</v>
      </c>
      <c r="C2753" s="135" t="s">
        <v>4362</v>
      </c>
      <c r="E2753" s="135">
        <v>10.0</v>
      </c>
      <c r="K2753" s="135">
        <v>10.0</v>
      </c>
      <c r="M2753" s="143">
        <v>43846.0</v>
      </c>
    </row>
    <row r="2754">
      <c r="A2754" s="135">
        <v>2752.0</v>
      </c>
      <c r="B2754" s="135" t="s">
        <v>16956</v>
      </c>
      <c r="C2754" s="135" t="s">
        <v>4362</v>
      </c>
      <c r="E2754" s="135">
        <v>10.0</v>
      </c>
      <c r="K2754" s="135">
        <v>10.0</v>
      </c>
      <c r="M2754" s="143">
        <v>45032.0</v>
      </c>
    </row>
    <row r="2755">
      <c r="A2755" s="135">
        <v>2753.0</v>
      </c>
      <c r="B2755" s="135" t="s">
        <v>16959</v>
      </c>
      <c r="C2755" s="135" t="s">
        <v>4362</v>
      </c>
      <c r="E2755" s="135">
        <v>10.0</v>
      </c>
      <c r="K2755" s="135">
        <v>30.0</v>
      </c>
      <c r="M2755" s="143">
        <v>43848.0</v>
      </c>
    </row>
    <row r="2756">
      <c r="A2756" s="135">
        <v>2754.0</v>
      </c>
      <c r="B2756" s="135" t="s">
        <v>16961</v>
      </c>
      <c r="C2756" s="135" t="s">
        <v>4362</v>
      </c>
      <c r="E2756" s="135">
        <v>10.0</v>
      </c>
      <c r="K2756" s="135">
        <v>20.0</v>
      </c>
      <c r="M2756" s="143">
        <v>44025.0</v>
      </c>
    </row>
    <row r="2757">
      <c r="A2757" s="135">
        <v>2755.0</v>
      </c>
      <c r="B2757" s="135" t="s">
        <v>16964</v>
      </c>
      <c r="C2757" s="135" t="s">
        <v>4362</v>
      </c>
      <c r="E2757" s="135">
        <v>10.0</v>
      </c>
      <c r="K2757" s="135">
        <v>10.0</v>
      </c>
      <c r="M2757" s="143">
        <v>43124.0</v>
      </c>
    </row>
    <row r="2758">
      <c r="A2758" s="135">
        <v>2756.0</v>
      </c>
      <c r="B2758" s="135" t="s">
        <v>16966</v>
      </c>
      <c r="C2758" s="135" t="s">
        <v>4362</v>
      </c>
      <c r="E2758" s="135">
        <v>10.0</v>
      </c>
      <c r="K2758" s="135">
        <v>10.0</v>
      </c>
      <c r="M2758" s="143">
        <v>42394.0</v>
      </c>
    </row>
    <row r="2759">
      <c r="A2759" s="135">
        <v>2757.0</v>
      </c>
      <c r="B2759" s="135" t="s">
        <v>16969</v>
      </c>
      <c r="C2759" s="135" t="s">
        <v>4362</v>
      </c>
      <c r="E2759" s="135">
        <v>10.0</v>
      </c>
      <c r="K2759" s="135">
        <v>10.0</v>
      </c>
      <c r="M2759" s="143">
        <v>43247.0</v>
      </c>
    </row>
    <row r="2760">
      <c r="A2760" s="135">
        <v>2758.0</v>
      </c>
      <c r="B2760" s="135" t="s">
        <v>16971</v>
      </c>
      <c r="C2760" s="135" t="s">
        <v>4362</v>
      </c>
      <c r="E2760" s="135">
        <v>10.0</v>
      </c>
      <c r="K2760" s="135">
        <v>10.0</v>
      </c>
      <c r="M2760" s="143">
        <v>44722.0</v>
      </c>
    </row>
    <row r="2761">
      <c r="A2761" s="135">
        <v>2759.0</v>
      </c>
      <c r="B2761" s="135" t="s">
        <v>16973</v>
      </c>
      <c r="C2761" s="135" t="s">
        <v>4362</v>
      </c>
      <c r="E2761" s="135">
        <v>10.0</v>
      </c>
      <c r="K2761" s="135">
        <v>10.0</v>
      </c>
      <c r="M2761" s="143">
        <v>44222.0</v>
      </c>
    </row>
    <row r="2762">
      <c r="A2762" s="135">
        <v>2760.0</v>
      </c>
      <c r="B2762" s="135" t="s">
        <v>16976</v>
      </c>
      <c r="C2762" s="135" t="s">
        <v>4362</v>
      </c>
      <c r="E2762" s="135">
        <v>10.0</v>
      </c>
      <c r="K2762" s="135">
        <v>20.0</v>
      </c>
      <c r="M2762" s="143">
        <v>43846.0</v>
      </c>
    </row>
    <row r="2763">
      <c r="A2763" s="135">
        <v>2761.0</v>
      </c>
      <c r="B2763" s="135" t="s">
        <v>16979</v>
      </c>
      <c r="C2763" s="135" t="s">
        <v>4362</v>
      </c>
      <c r="E2763" s="135">
        <v>10.0</v>
      </c>
      <c r="K2763" s="135">
        <v>10.0</v>
      </c>
      <c r="M2763" s="143">
        <v>44099.0</v>
      </c>
    </row>
    <row r="2764">
      <c r="A2764" s="135">
        <v>2762.0</v>
      </c>
      <c r="B2764" s="135" t="s">
        <v>16981</v>
      </c>
      <c r="C2764" s="135" t="s">
        <v>4362</v>
      </c>
      <c r="E2764" s="135">
        <v>10.0</v>
      </c>
      <c r="K2764" s="135">
        <v>20.0</v>
      </c>
      <c r="M2764" s="143">
        <v>42311.0</v>
      </c>
    </row>
    <row r="2765">
      <c r="A2765" s="135">
        <v>2763.0</v>
      </c>
      <c r="B2765" s="135" t="s">
        <v>16983</v>
      </c>
      <c r="C2765" s="135" t="s">
        <v>4362</v>
      </c>
      <c r="E2765" s="135">
        <v>10.0</v>
      </c>
      <c r="K2765" s="135">
        <v>10.0</v>
      </c>
      <c r="M2765" s="143">
        <v>44722.0</v>
      </c>
    </row>
    <row r="2766">
      <c r="A2766" s="135">
        <v>2764.0</v>
      </c>
      <c r="B2766" s="135" t="s">
        <v>16986</v>
      </c>
      <c r="C2766" s="135" t="s">
        <v>4362</v>
      </c>
      <c r="E2766" s="135">
        <v>10.0</v>
      </c>
      <c r="K2766" s="135">
        <v>30.0</v>
      </c>
      <c r="M2766" s="143">
        <v>44055.0</v>
      </c>
    </row>
    <row r="2767">
      <c r="A2767" s="135">
        <v>2765.0</v>
      </c>
      <c r="B2767" s="135" t="s">
        <v>16989</v>
      </c>
      <c r="C2767" s="135" t="s">
        <v>4362</v>
      </c>
      <c r="E2767" s="135">
        <v>10.0</v>
      </c>
      <c r="K2767" s="135">
        <v>10.0</v>
      </c>
      <c r="M2767" s="143">
        <v>43859.0</v>
      </c>
    </row>
    <row r="2768">
      <c r="A2768" s="135">
        <v>2766.0</v>
      </c>
      <c r="B2768" s="135" t="s">
        <v>16992</v>
      </c>
      <c r="C2768" s="135" t="s">
        <v>4362</v>
      </c>
      <c r="E2768" s="135">
        <v>10.0</v>
      </c>
      <c r="K2768" s="135">
        <v>10.0</v>
      </c>
      <c r="M2768" s="143">
        <v>43840.0</v>
      </c>
    </row>
    <row r="2769">
      <c r="A2769" s="135">
        <v>2767.0</v>
      </c>
      <c r="B2769" s="135" t="s">
        <v>16993</v>
      </c>
      <c r="C2769" s="135" t="s">
        <v>4362</v>
      </c>
      <c r="D2769" s="135">
        <v>0.0</v>
      </c>
      <c r="E2769" s="135">
        <v>10.0</v>
      </c>
      <c r="H2769" s="135" t="s">
        <v>16994</v>
      </c>
      <c r="I2769" s="142">
        <v>45406.99898148148</v>
      </c>
      <c r="J2769" s="135" t="s">
        <v>16995</v>
      </c>
      <c r="K2769" s="135">
        <v>10.0</v>
      </c>
      <c r="L2769" s="135">
        <v>1400.0</v>
      </c>
      <c r="M2769" s="143">
        <v>44860.0</v>
      </c>
    </row>
    <row r="2770">
      <c r="A2770" s="135">
        <v>2768.0</v>
      </c>
      <c r="B2770" s="135" t="s">
        <v>16997</v>
      </c>
      <c r="C2770" s="135" t="s">
        <v>4362</v>
      </c>
      <c r="D2770" s="135">
        <v>1.0</v>
      </c>
      <c r="E2770" s="135">
        <v>10.0</v>
      </c>
      <c r="F2770" s="135">
        <v>0.3</v>
      </c>
      <c r="H2770" s="135" t="s">
        <v>5953</v>
      </c>
      <c r="I2770" s="142">
        <v>45408.11015046296</v>
      </c>
      <c r="J2770" s="135" t="s">
        <v>5955</v>
      </c>
      <c r="K2770" s="135">
        <v>30.0</v>
      </c>
      <c r="L2770" s="135">
        <v>250.0</v>
      </c>
      <c r="M2770" s="143">
        <v>42250.0</v>
      </c>
    </row>
    <row r="2771">
      <c r="A2771" s="135">
        <v>2769.0</v>
      </c>
      <c r="B2771" s="135" t="s">
        <v>17002</v>
      </c>
      <c r="C2771" s="135" t="s">
        <v>4362</v>
      </c>
      <c r="E2771" s="135">
        <v>10.0</v>
      </c>
      <c r="K2771" s="135">
        <v>10.0</v>
      </c>
      <c r="M2771" s="143">
        <v>43946.0</v>
      </c>
    </row>
    <row r="2772">
      <c r="A2772" s="135">
        <v>2770.0</v>
      </c>
      <c r="B2772" s="135" t="s">
        <v>17004</v>
      </c>
      <c r="C2772" s="135" t="s">
        <v>4362</v>
      </c>
      <c r="E2772" s="135">
        <v>10.0</v>
      </c>
      <c r="F2772" s="135">
        <v>0.0</v>
      </c>
      <c r="K2772" s="135">
        <v>10.0</v>
      </c>
    </row>
    <row r="2773">
      <c r="A2773" s="135">
        <v>2771.0</v>
      </c>
      <c r="B2773" s="135" t="s">
        <v>17006</v>
      </c>
      <c r="C2773" s="135" t="s">
        <v>4362</v>
      </c>
      <c r="E2773" s="135">
        <v>10.0</v>
      </c>
      <c r="K2773" s="135">
        <v>10.0</v>
      </c>
      <c r="M2773" s="143">
        <v>44847.0</v>
      </c>
    </row>
    <row r="2774">
      <c r="A2774" s="135">
        <v>2772.0</v>
      </c>
      <c r="B2774" s="135" t="s">
        <v>17008</v>
      </c>
      <c r="C2774" s="135" t="s">
        <v>4362</v>
      </c>
      <c r="E2774" s="135">
        <v>10.0</v>
      </c>
      <c r="F2774" s="135">
        <v>0.0</v>
      </c>
      <c r="K2774" s="135">
        <v>10.0</v>
      </c>
      <c r="M2774" s="143">
        <v>42278.0</v>
      </c>
    </row>
    <row r="2775">
      <c r="A2775" s="135">
        <v>2773.0</v>
      </c>
      <c r="B2775" s="135" t="s">
        <v>17009</v>
      </c>
      <c r="C2775" s="135" t="s">
        <v>4362</v>
      </c>
      <c r="E2775" s="135">
        <v>10.0</v>
      </c>
      <c r="K2775" s="135">
        <v>10.0</v>
      </c>
      <c r="M2775" s="143">
        <v>42250.0</v>
      </c>
    </row>
    <row r="2776">
      <c r="A2776" s="135">
        <v>2774.0</v>
      </c>
      <c r="B2776" s="135" t="s">
        <v>17011</v>
      </c>
      <c r="C2776" s="135" t="s">
        <v>4362</v>
      </c>
      <c r="E2776" s="135">
        <v>10.0</v>
      </c>
      <c r="K2776" s="135">
        <v>10.0</v>
      </c>
      <c r="M2776" s="143">
        <v>42361.0</v>
      </c>
    </row>
    <row r="2777">
      <c r="A2777" s="135">
        <v>2775.0</v>
      </c>
      <c r="B2777" s="135" t="s">
        <v>17013</v>
      </c>
      <c r="C2777" s="135" t="s">
        <v>4362</v>
      </c>
      <c r="E2777" s="135">
        <v>10.0</v>
      </c>
      <c r="K2777" s="135">
        <v>10.0</v>
      </c>
      <c r="M2777" s="143">
        <v>42669.0</v>
      </c>
    </row>
    <row r="2778">
      <c r="A2778" s="135">
        <v>2776.0</v>
      </c>
      <c r="B2778" s="135" t="s">
        <v>17016</v>
      </c>
      <c r="C2778" s="135" t="s">
        <v>4362</v>
      </c>
      <c r="E2778" s="135">
        <v>10.0</v>
      </c>
      <c r="K2778" s="135">
        <v>20.0</v>
      </c>
      <c r="M2778" s="143">
        <v>42871.0</v>
      </c>
    </row>
    <row r="2779">
      <c r="A2779" s="135">
        <v>2777.0</v>
      </c>
      <c r="B2779" s="135" t="s">
        <v>17018</v>
      </c>
      <c r="C2779" s="135" t="s">
        <v>4362</v>
      </c>
      <c r="E2779" s="135">
        <v>10.0</v>
      </c>
      <c r="F2779" s="135">
        <v>0.7</v>
      </c>
      <c r="K2779" s="135">
        <v>10.0</v>
      </c>
      <c r="M2779" s="143">
        <v>42542.0</v>
      </c>
    </row>
    <row r="2780">
      <c r="A2780" s="135">
        <v>2778.0</v>
      </c>
      <c r="B2780" s="135" t="s">
        <v>17021</v>
      </c>
      <c r="C2780" s="135" t="s">
        <v>4362</v>
      </c>
      <c r="E2780" s="135">
        <v>10.0</v>
      </c>
      <c r="K2780" s="135">
        <v>10.0</v>
      </c>
      <c r="M2780" s="143">
        <v>42530.0</v>
      </c>
    </row>
    <row r="2781">
      <c r="A2781" s="135">
        <v>2779.0</v>
      </c>
      <c r="B2781" s="135" t="s">
        <v>17023</v>
      </c>
      <c r="C2781" s="135" t="s">
        <v>4362</v>
      </c>
      <c r="E2781" s="135">
        <v>10.0</v>
      </c>
      <c r="K2781" s="135">
        <v>10.0</v>
      </c>
      <c r="M2781" s="143">
        <v>44848.0</v>
      </c>
    </row>
    <row r="2782">
      <c r="A2782" s="135">
        <v>2780.0</v>
      </c>
      <c r="B2782" s="135" t="s">
        <v>17025</v>
      </c>
      <c r="C2782" s="135" t="s">
        <v>4362</v>
      </c>
      <c r="E2782" s="135">
        <v>10.0</v>
      </c>
      <c r="K2782" s="135">
        <v>10.0</v>
      </c>
      <c r="M2782" s="143">
        <v>44746.0</v>
      </c>
    </row>
    <row r="2783">
      <c r="A2783" s="135">
        <v>2781.0</v>
      </c>
      <c r="B2783" s="135" t="s">
        <v>17027</v>
      </c>
      <c r="C2783" s="135" t="s">
        <v>4362</v>
      </c>
      <c r="E2783" s="135">
        <v>10.0</v>
      </c>
      <c r="K2783" s="135">
        <v>20.0</v>
      </c>
      <c r="M2783" s="143">
        <v>42269.0</v>
      </c>
    </row>
    <row r="2784">
      <c r="A2784" s="135">
        <v>2782.0</v>
      </c>
      <c r="B2784" s="135" t="s">
        <v>17029</v>
      </c>
      <c r="C2784" s="135" t="s">
        <v>4362</v>
      </c>
      <c r="E2784" s="135">
        <v>10.0</v>
      </c>
      <c r="K2784" s="135">
        <v>10.0</v>
      </c>
      <c r="M2784" s="143">
        <v>43119.0</v>
      </c>
    </row>
    <row r="2785">
      <c r="A2785" s="135">
        <v>2783.0</v>
      </c>
      <c r="B2785" s="135" t="s">
        <v>17031</v>
      </c>
      <c r="C2785" s="135" t="s">
        <v>4362</v>
      </c>
      <c r="E2785" s="135">
        <v>10.0</v>
      </c>
      <c r="K2785" s="135">
        <v>10.0</v>
      </c>
      <c r="M2785" s="143">
        <v>44750.0</v>
      </c>
    </row>
    <row r="2786">
      <c r="A2786" s="135">
        <v>2784.0</v>
      </c>
      <c r="B2786" s="135" t="s">
        <v>17032</v>
      </c>
      <c r="C2786" s="135" t="s">
        <v>4362</v>
      </c>
      <c r="E2786" s="135">
        <v>10.0</v>
      </c>
      <c r="K2786" s="135">
        <v>10.0</v>
      </c>
      <c r="M2786" s="143">
        <v>43609.0</v>
      </c>
    </row>
    <row r="2787">
      <c r="A2787" s="135">
        <v>2785.0</v>
      </c>
      <c r="B2787" s="135" t="s">
        <v>17034</v>
      </c>
      <c r="C2787" s="135" t="s">
        <v>4362</v>
      </c>
      <c r="E2787" s="135">
        <v>10.0</v>
      </c>
      <c r="K2787" s="135">
        <v>10.0</v>
      </c>
      <c r="M2787" s="143">
        <v>45156.0</v>
      </c>
    </row>
    <row r="2788">
      <c r="A2788" s="135">
        <v>2786.0</v>
      </c>
      <c r="B2788" s="135" t="s">
        <v>17035</v>
      </c>
      <c r="C2788" s="135" t="s">
        <v>4362</v>
      </c>
      <c r="E2788" s="135">
        <v>10.0</v>
      </c>
      <c r="K2788" s="135">
        <v>20.0</v>
      </c>
      <c r="M2788" s="143">
        <v>42747.0</v>
      </c>
    </row>
    <row r="2789">
      <c r="A2789" s="135">
        <v>2787.0</v>
      </c>
      <c r="B2789" s="135" t="s">
        <v>17037</v>
      </c>
      <c r="C2789" s="135" t="s">
        <v>4362</v>
      </c>
      <c r="E2789" s="135">
        <v>10.0</v>
      </c>
      <c r="K2789" s="135">
        <v>10.0</v>
      </c>
      <c r="M2789" s="143">
        <v>43374.0</v>
      </c>
    </row>
    <row r="2790">
      <c r="A2790" s="135">
        <v>2788.0</v>
      </c>
      <c r="B2790" s="135" t="s">
        <v>17038</v>
      </c>
      <c r="C2790" s="135" t="s">
        <v>4362</v>
      </c>
      <c r="E2790" s="135">
        <v>10.0</v>
      </c>
      <c r="K2790" s="135">
        <v>70.0</v>
      </c>
      <c r="M2790" s="143">
        <v>43037.0</v>
      </c>
    </row>
    <row r="2791">
      <c r="A2791" s="135">
        <v>2789.0</v>
      </c>
      <c r="B2791" s="135" t="s">
        <v>17040</v>
      </c>
      <c r="C2791" s="135" t="s">
        <v>4362</v>
      </c>
      <c r="E2791" s="135">
        <v>10.0</v>
      </c>
      <c r="K2791" s="135">
        <v>20.0</v>
      </c>
      <c r="M2791" s="143">
        <v>42457.0</v>
      </c>
    </row>
    <row r="2792">
      <c r="A2792" s="135">
        <v>2790.0</v>
      </c>
      <c r="B2792" s="135" t="s">
        <v>17042</v>
      </c>
      <c r="C2792" s="135" t="s">
        <v>4362</v>
      </c>
      <c r="E2792" s="135">
        <v>10.0</v>
      </c>
      <c r="K2792" s="135">
        <v>10.0</v>
      </c>
      <c r="M2792" s="143">
        <v>43769.0</v>
      </c>
    </row>
    <row r="2793">
      <c r="A2793" s="135">
        <v>2791.0</v>
      </c>
      <c r="B2793" s="135" t="s">
        <v>17044</v>
      </c>
      <c r="C2793" s="135" t="s">
        <v>4362</v>
      </c>
      <c r="E2793" s="135">
        <v>10.0</v>
      </c>
      <c r="K2793" s="135">
        <v>10.0</v>
      </c>
      <c r="M2793" s="143">
        <v>42499.0</v>
      </c>
    </row>
    <row r="2794">
      <c r="A2794" s="135">
        <v>2792.0</v>
      </c>
      <c r="B2794" s="135" t="s">
        <v>17047</v>
      </c>
      <c r="C2794" s="135" t="s">
        <v>4362</v>
      </c>
      <c r="E2794" s="135">
        <v>10.0</v>
      </c>
      <c r="K2794" s="135">
        <v>20.0</v>
      </c>
      <c r="M2794" s="143">
        <v>43846.0</v>
      </c>
    </row>
    <row r="2795">
      <c r="A2795" s="135">
        <v>2793.0</v>
      </c>
      <c r="B2795" s="135" t="s">
        <v>17050</v>
      </c>
      <c r="C2795" s="135" t="s">
        <v>4362</v>
      </c>
      <c r="E2795" s="135">
        <v>10.0</v>
      </c>
      <c r="K2795" s="135">
        <v>10.0</v>
      </c>
      <c r="M2795" s="143">
        <v>42375.0</v>
      </c>
    </row>
    <row r="2796">
      <c r="A2796" s="135">
        <v>2794.0</v>
      </c>
      <c r="B2796" s="135" t="s">
        <v>17052</v>
      </c>
      <c r="C2796" s="135" t="s">
        <v>4362</v>
      </c>
      <c r="E2796" s="135">
        <v>10.0</v>
      </c>
      <c r="K2796" s="135">
        <v>10.0</v>
      </c>
      <c r="M2796" s="143">
        <v>42338.0</v>
      </c>
    </row>
    <row r="2797">
      <c r="A2797" s="135">
        <v>2795.0</v>
      </c>
      <c r="B2797" s="135" t="s">
        <v>17055</v>
      </c>
      <c r="C2797" s="135" t="s">
        <v>4362</v>
      </c>
      <c r="E2797" s="135">
        <v>10.0</v>
      </c>
      <c r="F2797" s="135">
        <v>0.35</v>
      </c>
      <c r="K2797" s="135">
        <v>20.0</v>
      </c>
      <c r="M2797" s="143">
        <v>42282.0</v>
      </c>
    </row>
    <row r="2798">
      <c r="A2798" s="135">
        <v>2796.0</v>
      </c>
      <c r="B2798" s="135" t="s">
        <v>17057</v>
      </c>
      <c r="C2798" s="135" t="s">
        <v>4362</v>
      </c>
      <c r="E2798" s="135">
        <v>10.0</v>
      </c>
      <c r="K2798" s="135">
        <v>10.0</v>
      </c>
      <c r="M2798" s="143">
        <v>43904.0</v>
      </c>
    </row>
    <row r="2799">
      <c r="A2799" s="135">
        <v>2797.0</v>
      </c>
      <c r="B2799" s="135" t="s">
        <v>17060</v>
      </c>
      <c r="C2799" s="135" t="s">
        <v>4362</v>
      </c>
      <c r="E2799" s="135">
        <v>10.0</v>
      </c>
      <c r="K2799" s="135">
        <v>10.0</v>
      </c>
      <c r="M2799" s="143">
        <v>42864.0</v>
      </c>
    </row>
    <row r="2800">
      <c r="A2800" s="135">
        <v>2798.0</v>
      </c>
      <c r="B2800" s="135" t="s">
        <v>17062</v>
      </c>
      <c r="C2800" s="135" t="s">
        <v>4362</v>
      </c>
      <c r="E2800" s="135">
        <v>10.0</v>
      </c>
      <c r="F2800" s="135">
        <v>0.3</v>
      </c>
      <c r="K2800" s="135">
        <v>10.0</v>
      </c>
      <c r="M2800" s="143">
        <v>42461.0</v>
      </c>
    </row>
    <row r="2801">
      <c r="A2801" s="135">
        <v>2799.0</v>
      </c>
      <c r="B2801" s="135" t="s">
        <v>14237</v>
      </c>
      <c r="C2801" s="135" t="s">
        <v>4362</v>
      </c>
      <c r="E2801" s="135">
        <v>10.0</v>
      </c>
      <c r="K2801" s="135">
        <v>10.0</v>
      </c>
      <c r="M2801" s="143">
        <v>42597.0</v>
      </c>
    </row>
    <row r="2802">
      <c r="A2802" s="135">
        <v>2800.0</v>
      </c>
      <c r="B2802" s="135" t="s">
        <v>17068</v>
      </c>
      <c r="C2802" s="135" t="s">
        <v>4362</v>
      </c>
      <c r="E2802" s="135">
        <v>10.0</v>
      </c>
      <c r="K2802" s="135">
        <v>10.0</v>
      </c>
      <c r="M2802" s="143">
        <v>44797.0</v>
      </c>
    </row>
    <row r="2803">
      <c r="A2803" s="135">
        <v>2801.0</v>
      </c>
      <c r="B2803" s="135" t="s">
        <v>17070</v>
      </c>
      <c r="C2803" s="135" t="s">
        <v>4362</v>
      </c>
      <c r="E2803" s="135">
        <v>10.0</v>
      </c>
      <c r="K2803" s="135">
        <v>20.0</v>
      </c>
      <c r="M2803" s="143">
        <v>42644.0</v>
      </c>
    </row>
    <row r="2804">
      <c r="A2804" s="135">
        <v>2802.0</v>
      </c>
      <c r="B2804" s="135" t="s">
        <v>17072</v>
      </c>
      <c r="C2804" s="135" t="s">
        <v>4362</v>
      </c>
      <c r="E2804" s="135">
        <v>10.0</v>
      </c>
      <c r="K2804" s="135">
        <v>10.0</v>
      </c>
      <c r="M2804" s="143">
        <v>45079.0</v>
      </c>
    </row>
    <row r="2805">
      <c r="A2805" s="135">
        <v>2803.0</v>
      </c>
      <c r="B2805" s="135" t="s">
        <v>17076</v>
      </c>
      <c r="C2805" s="135" t="s">
        <v>4362</v>
      </c>
      <c r="E2805" s="135">
        <v>10.0</v>
      </c>
      <c r="K2805" s="135">
        <v>10.0</v>
      </c>
      <c r="M2805" s="143">
        <v>44760.0</v>
      </c>
    </row>
    <row r="2806">
      <c r="A2806" s="135">
        <v>2804.0</v>
      </c>
      <c r="B2806" s="135" t="s">
        <v>17078</v>
      </c>
      <c r="C2806" s="135" t="s">
        <v>4362</v>
      </c>
      <c r="E2806" s="135">
        <v>10.0</v>
      </c>
      <c r="K2806" s="135">
        <v>10.0</v>
      </c>
      <c r="M2806" s="143">
        <v>42303.0</v>
      </c>
    </row>
    <row r="2807">
      <c r="A2807" s="135">
        <v>2805.0</v>
      </c>
      <c r="B2807" s="135" t="s">
        <v>17081</v>
      </c>
      <c r="C2807" s="135" t="s">
        <v>4362</v>
      </c>
      <c r="E2807" s="135">
        <v>10.0</v>
      </c>
      <c r="K2807" s="135">
        <v>20.0</v>
      </c>
      <c r="M2807" s="143">
        <v>44811.0</v>
      </c>
    </row>
    <row r="2808">
      <c r="A2808" s="135">
        <v>2806.0</v>
      </c>
      <c r="B2808" s="135" t="s">
        <v>17084</v>
      </c>
      <c r="C2808" s="135" t="s">
        <v>4362</v>
      </c>
      <c r="E2808" s="135">
        <v>10.0</v>
      </c>
      <c r="K2808" s="135">
        <v>10.0</v>
      </c>
      <c r="M2808" s="143">
        <v>44869.0</v>
      </c>
    </row>
    <row r="2809">
      <c r="A2809" s="135">
        <v>2807.0</v>
      </c>
      <c r="B2809" s="135" t="s">
        <v>17088</v>
      </c>
      <c r="C2809" s="135" t="s">
        <v>4362</v>
      </c>
      <c r="E2809" s="135">
        <v>10.0</v>
      </c>
      <c r="K2809" s="135">
        <v>10.0</v>
      </c>
      <c r="M2809" s="143">
        <v>42353.0</v>
      </c>
    </row>
    <row r="2810">
      <c r="A2810" s="135">
        <v>2808.0</v>
      </c>
      <c r="B2810" s="135" t="s">
        <v>17090</v>
      </c>
      <c r="C2810" s="135" t="s">
        <v>4362</v>
      </c>
      <c r="E2810" s="135">
        <v>10.0</v>
      </c>
      <c r="K2810" s="135">
        <v>10.0</v>
      </c>
      <c r="M2810" s="143">
        <v>42350.0</v>
      </c>
    </row>
    <row r="2811">
      <c r="A2811" s="135">
        <v>2809.0</v>
      </c>
      <c r="B2811" s="135" t="s">
        <v>17093</v>
      </c>
      <c r="C2811" s="135" t="s">
        <v>4362</v>
      </c>
      <c r="E2811" s="135">
        <v>10.0</v>
      </c>
      <c r="K2811" s="135">
        <v>20.0</v>
      </c>
      <c r="M2811" s="143">
        <v>43639.0</v>
      </c>
    </row>
    <row r="2812">
      <c r="A2812" s="135">
        <v>2810.0</v>
      </c>
      <c r="B2812" s="135" t="s">
        <v>17095</v>
      </c>
      <c r="C2812" s="135" t="s">
        <v>4362</v>
      </c>
      <c r="E2812" s="135">
        <v>10.0</v>
      </c>
      <c r="K2812" s="135">
        <v>10.0</v>
      </c>
      <c r="M2812" s="143">
        <v>45385.0</v>
      </c>
    </row>
    <row r="2813">
      <c r="A2813" s="135">
        <v>2811.0</v>
      </c>
      <c r="B2813" s="135" t="s">
        <v>17099</v>
      </c>
      <c r="C2813" s="135" t="s">
        <v>4362</v>
      </c>
      <c r="E2813" s="135">
        <v>10.0</v>
      </c>
      <c r="K2813" s="135">
        <v>30.0</v>
      </c>
      <c r="M2813" s="143">
        <v>43622.0</v>
      </c>
    </row>
    <row r="2814">
      <c r="A2814" s="135">
        <v>2812.0</v>
      </c>
      <c r="B2814" s="135" t="s">
        <v>17101</v>
      </c>
      <c r="C2814" s="135" t="s">
        <v>4362</v>
      </c>
      <c r="E2814" s="135">
        <v>10.0</v>
      </c>
      <c r="K2814" s="135">
        <v>10.0</v>
      </c>
      <c r="M2814" s="143">
        <v>42338.0</v>
      </c>
    </row>
    <row r="2815">
      <c r="A2815" s="135">
        <v>2813.0</v>
      </c>
      <c r="B2815" s="135" t="s">
        <v>17104</v>
      </c>
      <c r="C2815" s="135" t="s">
        <v>4362</v>
      </c>
      <c r="E2815" s="135">
        <v>10.0</v>
      </c>
      <c r="K2815" s="135">
        <v>10.0</v>
      </c>
      <c r="M2815" s="143">
        <v>43048.0</v>
      </c>
    </row>
    <row r="2816">
      <c r="A2816" s="135">
        <v>2814.0</v>
      </c>
      <c r="B2816" s="135" t="s">
        <v>17108</v>
      </c>
      <c r="C2816" s="135" t="s">
        <v>4362</v>
      </c>
      <c r="E2816" s="135">
        <v>10.0</v>
      </c>
      <c r="K2816" s="135">
        <v>10.0</v>
      </c>
      <c r="M2816" s="143">
        <v>44529.0</v>
      </c>
    </row>
    <row r="2817">
      <c r="A2817" s="135">
        <v>2815.0</v>
      </c>
      <c r="B2817" s="135" t="s">
        <v>17111</v>
      </c>
      <c r="C2817" s="135" t="s">
        <v>4362</v>
      </c>
      <c r="E2817" s="135">
        <v>10.0</v>
      </c>
      <c r="G2817" s="135">
        <v>0.42</v>
      </c>
      <c r="K2817" s="135">
        <v>10.0</v>
      </c>
      <c r="M2817" s="143">
        <v>42292.0</v>
      </c>
    </row>
    <row r="2818">
      <c r="A2818" s="135">
        <v>2816.0</v>
      </c>
      <c r="B2818" s="135" t="s">
        <v>17113</v>
      </c>
      <c r="C2818" s="135" t="s">
        <v>4362</v>
      </c>
      <c r="D2818" s="135">
        <v>0.0</v>
      </c>
      <c r="E2818" s="135">
        <v>10.0</v>
      </c>
      <c r="H2818" s="135" t="s">
        <v>17113</v>
      </c>
      <c r="I2818" s="142">
        <v>45405.46789351852</v>
      </c>
      <c r="J2818" s="135" t="s">
        <v>5751</v>
      </c>
      <c r="K2818" s="135">
        <v>10.0</v>
      </c>
      <c r="L2818" s="135">
        <v>0.0</v>
      </c>
      <c r="M2818" s="143">
        <v>42618.0</v>
      </c>
    </row>
    <row r="2819">
      <c r="A2819" s="135">
        <v>2817.0</v>
      </c>
      <c r="B2819" s="135" t="s">
        <v>17115</v>
      </c>
      <c r="C2819" s="135" t="s">
        <v>4362</v>
      </c>
      <c r="E2819" s="135">
        <v>10.0</v>
      </c>
      <c r="K2819" s="135">
        <v>30.0</v>
      </c>
      <c r="M2819" s="143">
        <v>44326.0</v>
      </c>
    </row>
    <row r="2820">
      <c r="A2820" s="135">
        <v>2818.0</v>
      </c>
      <c r="B2820" s="135" t="s">
        <v>17118</v>
      </c>
      <c r="C2820" s="135" t="s">
        <v>4362</v>
      </c>
      <c r="E2820" s="135">
        <v>10.0</v>
      </c>
      <c r="K2820" s="135">
        <v>30.0</v>
      </c>
      <c r="M2820" s="143">
        <v>42936.0</v>
      </c>
    </row>
    <row r="2821">
      <c r="A2821" s="135">
        <v>2819.0</v>
      </c>
      <c r="B2821" s="135" t="s">
        <v>17120</v>
      </c>
      <c r="C2821" s="135" t="s">
        <v>4362</v>
      </c>
      <c r="E2821" s="135">
        <v>10.0</v>
      </c>
      <c r="F2821" s="135">
        <v>0.0</v>
      </c>
      <c r="K2821" s="135">
        <v>10.0</v>
      </c>
    </row>
    <row r="2822">
      <c r="A2822" s="135">
        <v>2820.0</v>
      </c>
      <c r="B2822" s="135" t="s">
        <v>17121</v>
      </c>
      <c r="C2822" s="135" t="s">
        <v>4362</v>
      </c>
      <c r="E2822" s="135">
        <v>10.0</v>
      </c>
      <c r="K2822" s="135">
        <v>20.0</v>
      </c>
      <c r="M2822" s="143">
        <v>42358.0</v>
      </c>
    </row>
    <row r="2823">
      <c r="A2823" s="135">
        <v>2821.0</v>
      </c>
      <c r="B2823" s="135" t="s">
        <v>17122</v>
      </c>
      <c r="C2823" s="135" t="s">
        <v>4362</v>
      </c>
      <c r="E2823" s="135">
        <v>10.0</v>
      </c>
      <c r="K2823" s="135">
        <v>10.0</v>
      </c>
      <c r="M2823" s="143">
        <v>43437.0</v>
      </c>
    </row>
    <row r="2824">
      <c r="A2824" s="135">
        <v>2822.0</v>
      </c>
      <c r="B2824" s="135" t="s">
        <v>17124</v>
      </c>
      <c r="C2824" s="135" t="s">
        <v>4362</v>
      </c>
      <c r="E2824" s="135">
        <v>10.0</v>
      </c>
      <c r="K2824" s="135">
        <v>10.0</v>
      </c>
      <c r="M2824" s="143">
        <v>42505.0</v>
      </c>
    </row>
    <row r="2825">
      <c r="A2825" s="135">
        <v>2823.0</v>
      </c>
      <c r="B2825" s="135" t="s">
        <v>17126</v>
      </c>
      <c r="C2825" s="135" t="s">
        <v>4362</v>
      </c>
      <c r="E2825" s="135">
        <v>10.0</v>
      </c>
      <c r="K2825" s="135">
        <v>30.0</v>
      </c>
      <c r="M2825" s="143">
        <v>42270.0</v>
      </c>
    </row>
    <row r="2826">
      <c r="A2826" s="135">
        <v>2824.0</v>
      </c>
      <c r="B2826" s="135" t="s">
        <v>17128</v>
      </c>
      <c r="C2826" s="135" t="s">
        <v>4362</v>
      </c>
      <c r="E2826" s="135">
        <v>10.0</v>
      </c>
      <c r="K2826" s="135">
        <v>60.0</v>
      </c>
      <c r="M2826" s="143">
        <v>42963.0</v>
      </c>
    </row>
    <row r="2827">
      <c r="A2827" s="135">
        <v>2825.0</v>
      </c>
      <c r="B2827" s="135" t="s">
        <v>17129</v>
      </c>
      <c r="C2827" s="135" t="s">
        <v>4362</v>
      </c>
      <c r="E2827" s="135">
        <v>10.0</v>
      </c>
      <c r="K2827" s="135">
        <v>10.0</v>
      </c>
      <c r="M2827" s="143">
        <v>43860.0</v>
      </c>
    </row>
    <row r="2828">
      <c r="A2828" s="135">
        <v>2826.0</v>
      </c>
      <c r="B2828" s="135" t="s">
        <v>17132</v>
      </c>
      <c r="C2828" s="135" t="s">
        <v>4362</v>
      </c>
      <c r="E2828" s="135">
        <v>10.0</v>
      </c>
      <c r="K2828" s="135">
        <v>20.0</v>
      </c>
      <c r="M2828" s="143">
        <v>42965.0</v>
      </c>
    </row>
    <row r="2829">
      <c r="A2829" s="135">
        <v>2827.0</v>
      </c>
      <c r="B2829" s="135" t="s">
        <v>17133</v>
      </c>
      <c r="C2829" s="135" t="s">
        <v>4362</v>
      </c>
      <c r="E2829" s="135">
        <v>10.0</v>
      </c>
      <c r="K2829" s="135">
        <v>10.0</v>
      </c>
      <c r="M2829" s="143">
        <v>44769.0</v>
      </c>
    </row>
    <row r="2830">
      <c r="A2830" s="135">
        <v>2828.0</v>
      </c>
      <c r="B2830" s="135" t="s">
        <v>17135</v>
      </c>
      <c r="C2830" s="135" t="s">
        <v>4362</v>
      </c>
      <c r="E2830" s="135">
        <v>10.0</v>
      </c>
      <c r="K2830" s="135">
        <v>800.0</v>
      </c>
      <c r="M2830" s="143">
        <v>44132.0</v>
      </c>
    </row>
    <row r="2831">
      <c r="A2831" s="135">
        <v>2829.0</v>
      </c>
      <c r="B2831" s="135" t="s">
        <v>17137</v>
      </c>
      <c r="C2831" s="135" t="s">
        <v>4362</v>
      </c>
      <c r="E2831" s="135">
        <v>10.0</v>
      </c>
      <c r="K2831" s="135">
        <v>20.0</v>
      </c>
      <c r="M2831" s="143">
        <v>42652.0</v>
      </c>
    </row>
    <row r="2832">
      <c r="A2832" s="135">
        <v>2830.0</v>
      </c>
      <c r="B2832" s="135" t="s">
        <v>17138</v>
      </c>
      <c r="C2832" s="135" t="s">
        <v>4362</v>
      </c>
      <c r="E2832" s="135">
        <v>10.0</v>
      </c>
      <c r="K2832" s="135">
        <v>10.0</v>
      </c>
      <c r="M2832" s="143">
        <v>43553.0</v>
      </c>
    </row>
    <row r="2833">
      <c r="A2833" s="135">
        <v>2831.0</v>
      </c>
      <c r="B2833" s="135" t="s">
        <v>17140</v>
      </c>
      <c r="C2833" s="135" t="s">
        <v>4362</v>
      </c>
      <c r="E2833" s="135">
        <v>10.0</v>
      </c>
      <c r="K2833" s="135">
        <v>10.0</v>
      </c>
      <c r="M2833" s="143">
        <v>44861.0</v>
      </c>
    </row>
    <row r="2834">
      <c r="A2834" s="135">
        <v>2832.0</v>
      </c>
      <c r="B2834" s="135" t="s">
        <v>17142</v>
      </c>
      <c r="C2834" s="135" t="s">
        <v>4362</v>
      </c>
      <c r="E2834" s="135">
        <v>10.0</v>
      </c>
      <c r="K2834" s="135">
        <v>10.0</v>
      </c>
      <c r="M2834" s="143">
        <v>42632.0</v>
      </c>
    </row>
    <row r="2835">
      <c r="A2835" s="135">
        <v>2833.0</v>
      </c>
      <c r="B2835" s="135" t="s">
        <v>17145</v>
      </c>
      <c r="C2835" s="135" t="s">
        <v>4362</v>
      </c>
      <c r="E2835" s="135">
        <v>10.0</v>
      </c>
      <c r="K2835" s="135">
        <v>10.0</v>
      </c>
      <c r="M2835" s="143">
        <v>42491.0</v>
      </c>
    </row>
    <row r="2836">
      <c r="A2836" s="135">
        <v>2834.0</v>
      </c>
      <c r="B2836" s="135" t="s">
        <v>17147</v>
      </c>
      <c r="C2836" s="135" t="s">
        <v>4362</v>
      </c>
      <c r="E2836" s="135">
        <v>10.0</v>
      </c>
      <c r="K2836" s="135">
        <v>20.0</v>
      </c>
      <c r="M2836" s="143">
        <v>42251.0</v>
      </c>
    </row>
    <row r="2837">
      <c r="A2837" s="135">
        <v>2835.0</v>
      </c>
      <c r="B2837" s="135" t="s">
        <v>17150</v>
      </c>
      <c r="C2837" s="135" t="s">
        <v>4362</v>
      </c>
      <c r="E2837" s="135">
        <v>10.0</v>
      </c>
      <c r="K2837" s="135">
        <v>10.0</v>
      </c>
      <c r="M2837" s="143">
        <v>44864.0</v>
      </c>
    </row>
    <row r="2838">
      <c r="A2838" s="135">
        <v>2836.0</v>
      </c>
      <c r="B2838" s="135" t="s">
        <v>17152</v>
      </c>
      <c r="C2838" s="135" t="s">
        <v>4362</v>
      </c>
      <c r="E2838" s="135">
        <v>10.0</v>
      </c>
      <c r="K2838" s="135">
        <v>10.0</v>
      </c>
      <c r="M2838" s="143">
        <v>44158.0</v>
      </c>
    </row>
    <row r="2839">
      <c r="A2839" s="135">
        <v>2837.0</v>
      </c>
      <c r="B2839" s="135" t="s">
        <v>17155</v>
      </c>
      <c r="C2839" s="135" t="s">
        <v>4362</v>
      </c>
      <c r="E2839" s="135">
        <v>10.0</v>
      </c>
      <c r="K2839" s="135">
        <v>10.0</v>
      </c>
      <c r="M2839" s="143">
        <v>44242.0</v>
      </c>
    </row>
    <row r="2840">
      <c r="A2840" s="135">
        <v>2838.0</v>
      </c>
      <c r="B2840" s="135" t="s">
        <v>17157</v>
      </c>
      <c r="C2840" s="135" t="s">
        <v>4362</v>
      </c>
      <c r="E2840" s="135">
        <v>10.0</v>
      </c>
      <c r="K2840" s="135">
        <v>20.0</v>
      </c>
      <c r="M2840" s="143">
        <v>42644.0</v>
      </c>
    </row>
    <row r="2841">
      <c r="A2841" s="135">
        <v>2839.0</v>
      </c>
      <c r="B2841" s="135" t="s">
        <v>17159</v>
      </c>
      <c r="C2841" s="135" t="s">
        <v>4362</v>
      </c>
      <c r="E2841" s="135">
        <v>10.0</v>
      </c>
      <c r="K2841" s="135">
        <v>20.0</v>
      </c>
      <c r="M2841" s="143">
        <v>42649.0</v>
      </c>
    </row>
    <row r="2842">
      <c r="A2842" s="135">
        <v>2840.0</v>
      </c>
      <c r="B2842" s="135" t="s">
        <v>17161</v>
      </c>
      <c r="C2842" s="135" t="s">
        <v>4362</v>
      </c>
      <c r="E2842" s="135">
        <v>10.0</v>
      </c>
      <c r="K2842" s="135">
        <v>10.0</v>
      </c>
      <c r="M2842" s="143">
        <v>44882.0</v>
      </c>
    </row>
    <row r="2843">
      <c r="A2843" s="135">
        <v>2841.0</v>
      </c>
      <c r="B2843" s="135" t="s">
        <v>17164</v>
      </c>
      <c r="C2843" s="135" t="s">
        <v>4362</v>
      </c>
      <c r="E2843" s="135">
        <v>10.0</v>
      </c>
      <c r="F2843" s="135">
        <v>0.25</v>
      </c>
      <c r="K2843" s="135">
        <v>10.0</v>
      </c>
    </row>
    <row r="2844">
      <c r="A2844" s="135">
        <v>2842.0</v>
      </c>
      <c r="B2844" s="135" t="s">
        <v>17167</v>
      </c>
      <c r="C2844" s="135" t="s">
        <v>4362</v>
      </c>
      <c r="E2844" s="135">
        <v>10.0</v>
      </c>
      <c r="K2844" s="135">
        <v>30.0</v>
      </c>
      <c r="M2844" s="143">
        <v>42299.0</v>
      </c>
    </row>
    <row r="2845">
      <c r="A2845" s="135">
        <v>2843.0</v>
      </c>
      <c r="B2845" s="135" t="s">
        <v>17168</v>
      </c>
      <c r="C2845" s="135" t="s">
        <v>4362</v>
      </c>
      <c r="E2845" s="135">
        <v>10.0</v>
      </c>
      <c r="K2845" s="135">
        <v>20.0</v>
      </c>
      <c r="M2845" s="143">
        <v>42667.0</v>
      </c>
    </row>
    <row r="2846">
      <c r="A2846" s="135">
        <v>2844.0</v>
      </c>
      <c r="B2846" s="135" t="s">
        <v>17171</v>
      </c>
      <c r="C2846" s="135" t="s">
        <v>4362</v>
      </c>
      <c r="E2846" s="135">
        <v>10.0</v>
      </c>
      <c r="F2846" s="135">
        <v>0.0</v>
      </c>
      <c r="K2846" s="135">
        <v>10.0</v>
      </c>
    </row>
    <row r="2847">
      <c r="A2847" s="135">
        <v>2845.0</v>
      </c>
      <c r="B2847" s="135" t="s">
        <v>17174</v>
      </c>
      <c r="C2847" s="135" t="s">
        <v>4362</v>
      </c>
      <c r="E2847" s="135">
        <v>10.0</v>
      </c>
      <c r="F2847" s="135">
        <v>0.0</v>
      </c>
      <c r="K2847" s="135">
        <v>10.0</v>
      </c>
      <c r="M2847" s="143">
        <v>42767.0</v>
      </c>
    </row>
    <row r="2848">
      <c r="A2848" s="135">
        <v>2846.0</v>
      </c>
      <c r="B2848" s="135" t="s">
        <v>17175</v>
      </c>
      <c r="C2848" s="135" t="s">
        <v>4362</v>
      </c>
      <c r="E2848" s="135">
        <v>10.0</v>
      </c>
      <c r="F2848" s="135">
        <v>0.0</v>
      </c>
      <c r="K2848" s="135">
        <v>10.0</v>
      </c>
    </row>
    <row r="2849">
      <c r="A2849" s="135">
        <v>2847.0</v>
      </c>
      <c r="B2849" s="135" t="s">
        <v>17177</v>
      </c>
      <c r="C2849" s="135" t="s">
        <v>4362</v>
      </c>
      <c r="E2849" s="135">
        <v>10.0</v>
      </c>
      <c r="K2849" s="135">
        <v>10.0</v>
      </c>
      <c r="M2849" s="143">
        <v>45125.0</v>
      </c>
    </row>
    <row r="2850">
      <c r="A2850" s="135">
        <v>2848.0</v>
      </c>
      <c r="B2850" s="135" t="s">
        <v>17180</v>
      </c>
      <c r="C2850" s="135" t="s">
        <v>4362</v>
      </c>
      <c r="E2850" s="135">
        <v>10.0</v>
      </c>
      <c r="K2850" s="135">
        <v>20.0</v>
      </c>
      <c r="M2850" s="143">
        <v>42772.0</v>
      </c>
    </row>
    <row r="2851">
      <c r="A2851" s="135">
        <v>2849.0</v>
      </c>
      <c r="B2851" s="135" t="s">
        <v>17183</v>
      </c>
      <c r="C2851" s="135" t="s">
        <v>4362</v>
      </c>
      <c r="E2851" s="135">
        <v>10.0</v>
      </c>
      <c r="F2851" s="135">
        <v>0.0</v>
      </c>
      <c r="K2851" s="135">
        <v>10.0</v>
      </c>
    </row>
    <row r="2852">
      <c r="A2852" s="135">
        <v>2850.0</v>
      </c>
      <c r="B2852" s="135" t="s">
        <v>17185</v>
      </c>
      <c r="C2852" s="135" t="s">
        <v>4362</v>
      </c>
      <c r="E2852" s="135">
        <v>10.0</v>
      </c>
      <c r="K2852" s="135">
        <v>20.0</v>
      </c>
      <c r="M2852" s="143">
        <v>44121.0</v>
      </c>
    </row>
    <row r="2853">
      <c r="A2853" s="135">
        <v>2851.0</v>
      </c>
      <c r="B2853" s="135" t="s">
        <v>17187</v>
      </c>
      <c r="C2853" s="135" t="s">
        <v>4362</v>
      </c>
      <c r="E2853" s="135">
        <v>10.0</v>
      </c>
      <c r="K2853" s="135">
        <v>10.0</v>
      </c>
      <c r="M2853" s="143">
        <v>44764.0</v>
      </c>
    </row>
    <row r="2854">
      <c r="A2854" s="135">
        <v>2852.0</v>
      </c>
      <c r="B2854" s="135" t="s">
        <v>17189</v>
      </c>
      <c r="C2854" s="135" t="s">
        <v>4362</v>
      </c>
      <c r="E2854" s="135">
        <v>10.0</v>
      </c>
      <c r="K2854" s="135">
        <v>20.0</v>
      </c>
      <c r="M2854" s="143">
        <v>43889.0</v>
      </c>
    </row>
    <row r="2855">
      <c r="A2855" s="135">
        <v>2853.0</v>
      </c>
      <c r="B2855" s="135" t="s">
        <v>17191</v>
      </c>
      <c r="C2855" s="135" t="s">
        <v>4362</v>
      </c>
      <c r="E2855" s="135">
        <v>10.0</v>
      </c>
      <c r="K2855" s="135">
        <v>10.0</v>
      </c>
      <c r="M2855" s="143">
        <v>42339.0</v>
      </c>
    </row>
    <row r="2856">
      <c r="A2856" s="135">
        <v>2854.0</v>
      </c>
      <c r="B2856" s="135" t="s">
        <v>17194</v>
      </c>
      <c r="C2856" s="135" t="s">
        <v>4362</v>
      </c>
      <c r="E2856" s="135">
        <v>10.0</v>
      </c>
      <c r="K2856" s="135">
        <v>100.0</v>
      </c>
      <c r="M2856" s="143">
        <v>43921.0</v>
      </c>
    </row>
    <row r="2857">
      <c r="A2857" s="135">
        <v>2855.0</v>
      </c>
      <c r="B2857" s="135" t="s">
        <v>17195</v>
      </c>
      <c r="C2857" s="135" t="s">
        <v>4362</v>
      </c>
      <c r="E2857" s="135">
        <v>10.0</v>
      </c>
      <c r="K2857" s="135">
        <v>10.0</v>
      </c>
      <c r="M2857" s="143">
        <v>44896.0</v>
      </c>
    </row>
    <row r="2858">
      <c r="A2858" s="135">
        <v>2856.0</v>
      </c>
      <c r="B2858" s="135" t="s">
        <v>17197</v>
      </c>
      <c r="C2858" s="135" t="s">
        <v>4362</v>
      </c>
      <c r="E2858" s="135">
        <v>10.0</v>
      </c>
      <c r="K2858" s="135">
        <v>10.0</v>
      </c>
      <c r="M2858" s="143">
        <v>44830.0</v>
      </c>
    </row>
    <row r="2859">
      <c r="A2859" s="135">
        <v>2857.0</v>
      </c>
      <c r="B2859" s="135" t="s">
        <v>17200</v>
      </c>
      <c r="C2859" s="135" t="s">
        <v>4362</v>
      </c>
      <c r="E2859" s="135">
        <v>10.0</v>
      </c>
      <c r="K2859" s="135">
        <v>10.0</v>
      </c>
      <c r="M2859" s="143">
        <v>44986.0</v>
      </c>
    </row>
    <row r="2860">
      <c r="A2860" s="135">
        <v>2858.0</v>
      </c>
      <c r="B2860" s="135" t="s">
        <v>17203</v>
      </c>
      <c r="C2860" s="135" t="s">
        <v>4362</v>
      </c>
      <c r="E2860" s="135">
        <v>10.0</v>
      </c>
      <c r="K2860" s="135">
        <v>10.0</v>
      </c>
      <c r="M2860" s="143">
        <v>42282.0</v>
      </c>
    </row>
    <row r="2861">
      <c r="A2861" s="135">
        <v>2859.0</v>
      </c>
      <c r="B2861" s="135" t="s">
        <v>17205</v>
      </c>
      <c r="C2861" s="135" t="s">
        <v>4362</v>
      </c>
      <c r="E2861" s="135">
        <v>10.0</v>
      </c>
      <c r="K2861" s="135">
        <v>20.0</v>
      </c>
      <c r="M2861" s="143">
        <v>43934.0</v>
      </c>
    </row>
    <row r="2862">
      <c r="A2862" s="135">
        <v>2860.0</v>
      </c>
      <c r="B2862" s="135" t="s">
        <v>17207</v>
      </c>
      <c r="C2862" s="135" t="s">
        <v>4362</v>
      </c>
      <c r="E2862" s="135">
        <v>10.0</v>
      </c>
      <c r="K2862" s="135">
        <v>50.0</v>
      </c>
      <c r="M2862" s="143">
        <v>43888.0</v>
      </c>
    </row>
    <row r="2863">
      <c r="A2863" s="135">
        <v>2861.0</v>
      </c>
      <c r="B2863" s="135" t="s">
        <v>17210</v>
      </c>
      <c r="C2863" s="135" t="s">
        <v>4362</v>
      </c>
      <c r="E2863" s="135">
        <v>10.0</v>
      </c>
      <c r="F2863" s="135">
        <v>0.0</v>
      </c>
      <c r="K2863" s="135">
        <v>10.0</v>
      </c>
    </row>
    <row r="2864">
      <c r="A2864" s="135">
        <v>2862.0</v>
      </c>
      <c r="B2864" s="135" t="s">
        <v>17216</v>
      </c>
      <c r="C2864" s="135" t="s">
        <v>4362</v>
      </c>
      <c r="E2864" s="135">
        <v>10.0</v>
      </c>
      <c r="F2864" s="135">
        <v>0.0</v>
      </c>
      <c r="K2864" s="135">
        <v>10.0</v>
      </c>
    </row>
    <row r="2865">
      <c r="A2865" s="135">
        <v>2863.0</v>
      </c>
      <c r="B2865" s="135" t="s">
        <v>17219</v>
      </c>
      <c r="C2865" s="135" t="s">
        <v>4362</v>
      </c>
      <c r="E2865" s="135">
        <v>10.0</v>
      </c>
      <c r="K2865" s="135">
        <v>10.0</v>
      </c>
      <c r="M2865" s="143">
        <v>43937.0</v>
      </c>
    </row>
    <row r="2866">
      <c r="A2866" s="135">
        <v>2864.0</v>
      </c>
      <c r="B2866" s="135" t="s">
        <v>17222</v>
      </c>
      <c r="C2866" s="135" t="s">
        <v>4362</v>
      </c>
      <c r="E2866" s="135">
        <v>10.0</v>
      </c>
      <c r="F2866" s="135">
        <v>0.0</v>
      </c>
      <c r="K2866" s="135">
        <v>10.0</v>
      </c>
    </row>
    <row r="2867">
      <c r="A2867" s="135">
        <v>2865.0</v>
      </c>
      <c r="B2867" s="135" t="s">
        <v>17223</v>
      </c>
      <c r="C2867" s="135" t="s">
        <v>4362</v>
      </c>
      <c r="E2867" s="135">
        <v>10.0</v>
      </c>
      <c r="K2867" s="135">
        <v>10.0</v>
      </c>
      <c r="M2867" s="143">
        <v>45174.0</v>
      </c>
    </row>
    <row r="2868">
      <c r="A2868" s="135">
        <v>2866.0</v>
      </c>
      <c r="B2868" s="135" t="s">
        <v>17226</v>
      </c>
      <c r="C2868" s="135" t="s">
        <v>4362</v>
      </c>
      <c r="E2868" s="135">
        <v>10.0</v>
      </c>
      <c r="K2868" s="135">
        <v>60.0</v>
      </c>
      <c r="M2868" s="143">
        <v>43877.0</v>
      </c>
    </row>
    <row r="2869">
      <c r="A2869" s="135">
        <v>2867.0</v>
      </c>
      <c r="B2869" s="135" t="s">
        <v>17227</v>
      </c>
      <c r="C2869" s="135" t="s">
        <v>4362</v>
      </c>
      <c r="E2869" s="135">
        <v>10.0</v>
      </c>
      <c r="K2869" s="135">
        <v>10.0</v>
      </c>
      <c r="M2869" s="143">
        <v>43505.0</v>
      </c>
    </row>
    <row r="2870">
      <c r="A2870" s="135">
        <v>2868.0</v>
      </c>
      <c r="B2870" s="135" t="s">
        <v>17229</v>
      </c>
      <c r="C2870" s="135" t="s">
        <v>4362</v>
      </c>
      <c r="E2870" s="135">
        <v>10.0</v>
      </c>
      <c r="K2870" s="135">
        <v>20.0</v>
      </c>
      <c r="M2870" s="143">
        <v>44219.0</v>
      </c>
    </row>
    <row r="2871">
      <c r="A2871" s="135">
        <v>2869.0</v>
      </c>
      <c r="B2871" s="135" t="s">
        <v>17231</v>
      </c>
      <c r="C2871" s="135" t="s">
        <v>4362</v>
      </c>
      <c r="E2871" s="135">
        <v>10.0</v>
      </c>
      <c r="F2871" s="135">
        <v>0.0</v>
      </c>
      <c r="K2871" s="135">
        <v>10.0</v>
      </c>
    </row>
    <row r="2872">
      <c r="A2872" s="135">
        <v>2870.0</v>
      </c>
      <c r="B2872" s="135" t="s">
        <v>17234</v>
      </c>
      <c r="C2872" s="135" t="s">
        <v>4362</v>
      </c>
      <c r="E2872" s="135">
        <v>10.0</v>
      </c>
      <c r="K2872" s="135">
        <v>10.0</v>
      </c>
      <c r="M2872" s="143">
        <v>42739.0</v>
      </c>
    </row>
    <row r="2873">
      <c r="A2873" s="135">
        <v>2871.0</v>
      </c>
      <c r="B2873" s="135" t="s">
        <v>17235</v>
      </c>
      <c r="C2873" s="135" t="s">
        <v>4362</v>
      </c>
      <c r="E2873" s="135">
        <v>10.0</v>
      </c>
      <c r="K2873" s="135">
        <v>100.0</v>
      </c>
      <c r="M2873" s="143">
        <v>44016.0</v>
      </c>
    </row>
    <row r="2874">
      <c r="A2874" s="135">
        <v>2872.0</v>
      </c>
      <c r="B2874" s="135" t="s">
        <v>17237</v>
      </c>
      <c r="C2874" s="135" t="s">
        <v>4362</v>
      </c>
      <c r="E2874" s="135">
        <v>10.0</v>
      </c>
      <c r="K2874" s="135">
        <v>10.0</v>
      </c>
      <c r="M2874" s="143">
        <v>44816.0</v>
      </c>
    </row>
    <row r="2875">
      <c r="A2875" s="135">
        <v>2873.0</v>
      </c>
      <c r="B2875" s="135" t="s">
        <v>17239</v>
      </c>
      <c r="C2875" s="135" t="s">
        <v>4362</v>
      </c>
      <c r="E2875" s="135">
        <v>10.0</v>
      </c>
      <c r="K2875" s="135">
        <v>10.0</v>
      </c>
      <c r="M2875" s="143">
        <v>42953.0</v>
      </c>
    </row>
    <row r="2876">
      <c r="A2876" s="135">
        <v>2874.0</v>
      </c>
      <c r="B2876" s="135" t="s">
        <v>17243</v>
      </c>
      <c r="C2876" s="135" t="s">
        <v>4362</v>
      </c>
      <c r="E2876" s="135">
        <v>10.0</v>
      </c>
      <c r="F2876" s="135">
        <v>0.25</v>
      </c>
      <c r="K2876" s="135">
        <v>10.0</v>
      </c>
      <c r="M2876" s="143">
        <v>42382.0</v>
      </c>
    </row>
    <row r="2877">
      <c r="A2877" s="135">
        <v>2875.0</v>
      </c>
      <c r="B2877" s="135" t="s">
        <v>17244</v>
      </c>
      <c r="C2877" s="135" t="s">
        <v>4362</v>
      </c>
      <c r="E2877" s="135">
        <v>10.0</v>
      </c>
      <c r="K2877" s="135">
        <v>10.0</v>
      </c>
      <c r="M2877" s="143">
        <v>43119.0</v>
      </c>
    </row>
    <row r="2878">
      <c r="A2878" s="135">
        <v>2876.0</v>
      </c>
      <c r="B2878" s="135" t="s">
        <v>17246</v>
      </c>
      <c r="C2878" s="135" t="s">
        <v>4362</v>
      </c>
      <c r="E2878" s="135">
        <v>10.0</v>
      </c>
      <c r="K2878" s="135">
        <v>10.0</v>
      </c>
      <c r="M2878" s="143">
        <v>43315.0</v>
      </c>
    </row>
    <row r="2879">
      <c r="A2879" s="135">
        <v>2877.0</v>
      </c>
      <c r="B2879" s="135" t="s">
        <v>17248</v>
      </c>
      <c r="C2879" s="135" t="s">
        <v>4362</v>
      </c>
      <c r="E2879" s="135">
        <v>10.0</v>
      </c>
      <c r="K2879" s="135">
        <v>30.0</v>
      </c>
      <c r="M2879" s="143">
        <v>43296.0</v>
      </c>
    </row>
    <row r="2880">
      <c r="A2880" s="135">
        <v>2878.0</v>
      </c>
      <c r="B2880" s="135" t="s">
        <v>17250</v>
      </c>
      <c r="C2880" s="135" t="s">
        <v>4362</v>
      </c>
      <c r="E2880" s="135">
        <v>10.0</v>
      </c>
      <c r="K2880" s="135">
        <v>50.0</v>
      </c>
      <c r="M2880" s="143">
        <v>42398.0</v>
      </c>
    </row>
    <row r="2881">
      <c r="A2881" s="135">
        <v>2879.0</v>
      </c>
      <c r="B2881" s="135" t="s">
        <v>17253</v>
      </c>
      <c r="C2881" s="135" t="s">
        <v>4362</v>
      </c>
      <c r="E2881" s="135">
        <v>10.0</v>
      </c>
      <c r="K2881" s="135">
        <v>10.0</v>
      </c>
      <c r="M2881" s="143">
        <v>43974.0</v>
      </c>
    </row>
    <row r="2882">
      <c r="A2882" s="135">
        <v>2880.0</v>
      </c>
      <c r="B2882" s="135" t="s">
        <v>17255</v>
      </c>
      <c r="C2882" s="135" t="s">
        <v>4362</v>
      </c>
      <c r="E2882" s="135">
        <v>10.0</v>
      </c>
      <c r="K2882" s="135">
        <v>20.0</v>
      </c>
      <c r="M2882" s="143">
        <v>43873.0</v>
      </c>
    </row>
    <row r="2883">
      <c r="A2883" s="135">
        <v>2881.0</v>
      </c>
      <c r="B2883" s="135" t="s">
        <v>17256</v>
      </c>
      <c r="C2883" s="135" t="s">
        <v>4362</v>
      </c>
      <c r="E2883" s="135">
        <v>10.0</v>
      </c>
      <c r="K2883" s="135">
        <v>10.0</v>
      </c>
      <c r="M2883" s="143">
        <v>43876.0</v>
      </c>
    </row>
    <row r="2884">
      <c r="A2884" s="135">
        <v>2882.0</v>
      </c>
      <c r="B2884" s="135" t="s">
        <v>17258</v>
      </c>
      <c r="C2884" s="135" t="s">
        <v>4362</v>
      </c>
      <c r="E2884" s="135">
        <v>10.0</v>
      </c>
      <c r="F2884" s="135">
        <v>0.0</v>
      </c>
      <c r="K2884" s="135">
        <v>10.0</v>
      </c>
    </row>
    <row r="2885">
      <c r="A2885" s="135">
        <v>2883.0</v>
      </c>
      <c r="B2885" s="135" t="s">
        <v>17260</v>
      </c>
      <c r="C2885" s="135" t="s">
        <v>4362</v>
      </c>
      <c r="E2885" s="135">
        <v>10.0</v>
      </c>
      <c r="F2885" s="135">
        <v>0.0</v>
      </c>
      <c r="K2885" s="135">
        <v>10.0</v>
      </c>
      <c r="M2885" s="143">
        <v>42370.0</v>
      </c>
    </row>
    <row r="2886">
      <c r="A2886" s="135">
        <v>2884.0</v>
      </c>
      <c r="B2886" s="135" t="s">
        <v>17262</v>
      </c>
      <c r="C2886" s="135" t="s">
        <v>4362</v>
      </c>
      <c r="E2886" s="135">
        <v>10.0</v>
      </c>
      <c r="F2886" s="135">
        <v>0.0</v>
      </c>
      <c r="K2886" s="135">
        <v>10.0</v>
      </c>
      <c r="M2886" s="143">
        <v>42339.0</v>
      </c>
    </row>
    <row r="2887">
      <c r="A2887" s="135">
        <v>2885.0</v>
      </c>
      <c r="B2887" s="135" t="s">
        <v>17263</v>
      </c>
      <c r="C2887" s="135" t="s">
        <v>4362</v>
      </c>
      <c r="E2887" s="135">
        <v>10.0</v>
      </c>
      <c r="F2887" s="135">
        <v>0.0</v>
      </c>
      <c r="K2887" s="135">
        <v>10.0</v>
      </c>
    </row>
    <row r="2888">
      <c r="A2888" s="135">
        <v>2886.0</v>
      </c>
      <c r="B2888" s="135" t="s">
        <v>17266</v>
      </c>
      <c r="C2888" s="135" t="s">
        <v>4362</v>
      </c>
      <c r="E2888" s="135">
        <v>10.0</v>
      </c>
      <c r="K2888" s="135">
        <v>10.0</v>
      </c>
      <c r="M2888" s="143">
        <v>42401.0</v>
      </c>
    </row>
    <row r="2889">
      <c r="A2889" s="135">
        <v>2887.0</v>
      </c>
      <c r="B2889" s="135" t="s">
        <v>17268</v>
      </c>
      <c r="C2889" s="135" t="s">
        <v>4362</v>
      </c>
      <c r="E2889" s="135">
        <v>10.0</v>
      </c>
      <c r="K2889" s="135">
        <v>10.0</v>
      </c>
      <c r="M2889" s="143">
        <v>43029.0</v>
      </c>
    </row>
    <row r="2890">
      <c r="A2890" s="135">
        <v>2888.0</v>
      </c>
      <c r="B2890" s="135" t="s">
        <v>17270</v>
      </c>
      <c r="C2890" s="135" t="s">
        <v>4362</v>
      </c>
      <c r="E2890" s="135">
        <v>10.0</v>
      </c>
      <c r="K2890" s="135">
        <v>20.0</v>
      </c>
      <c r="M2890" s="143">
        <v>42488.0</v>
      </c>
    </row>
    <row r="2891">
      <c r="A2891" s="135">
        <v>2889.0</v>
      </c>
      <c r="B2891" s="135" t="s">
        <v>17272</v>
      </c>
      <c r="C2891" s="135" t="s">
        <v>4362</v>
      </c>
      <c r="E2891" s="135">
        <v>10.0</v>
      </c>
      <c r="K2891" s="135">
        <v>20.0</v>
      </c>
      <c r="M2891" s="143">
        <v>42271.0</v>
      </c>
    </row>
    <row r="2892">
      <c r="A2892" s="135">
        <v>2890.0</v>
      </c>
      <c r="B2892" s="135" t="s">
        <v>17274</v>
      </c>
      <c r="C2892" s="135" t="s">
        <v>4362</v>
      </c>
      <c r="E2892" s="135">
        <v>10.0</v>
      </c>
      <c r="F2892" s="135">
        <v>0.0</v>
      </c>
      <c r="K2892" s="135">
        <v>10.0</v>
      </c>
      <c r="M2892" s="143">
        <v>42675.0</v>
      </c>
    </row>
    <row r="2893">
      <c r="A2893" s="135">
        <v>2891.0</v>
      </c>
      <c r="B2893" s="135" t="s">
        <v>17276</v>
      </c>
      <c r="C2893" s="135" t="s">
        <v>4362</v>
      </c>
      <c r="E2893" s="135">
        <v>10.0</v>
      </c>
      <c r="G2893" s="135">
        <v>0.21</v>
      </c>
      <c r="K2893" s="135">
        <v>20.0</v>
      </c>
      <c r="M2893" s="143">
        <v>42297.0</v>
      </c>
    </row>
    <row r="2894">
      <c r="A2894" s="135">
        <v>2892.0</v>
      </c>
      <c r="B2894" s="135" t="s">
        <v>17280</v>
      </c>
      <c r="C2894" s="135" t="s">
        <v>4362</v>
      </c>
      <c r="E2894" s="135">
        <v>10.0</v>
      </c>
      <c r="K2894" s="135">
        <v>30.0</v>
      </c>
      <c r="M2894" s="143">
        <v>42718.0</v>
      </c>
    </row>
    <row r="2895">
      <c r="A2895" s="135">
        <v>2893.0</v>
      </c>
      <c r="B2895" s="135" t="s">
        <v>17282</v>
      </c>
      <c r="C2895" s="135" t="s">
        <v>4362</v>
      </c>
      <c r="E2895" s="135">
        <v>10.0</v>
      </c>
      <c r="K2895" s="135">
        <v>10.0</v>
      </c>
      <c r="M2895" s="143">
        <v>43891.0</v>
      </c>
    </row>
    <row r="2896">
      <c r="A2896" s="135">
        <v>2894.0</v>
      </c>
      <c r="B2896" s="135" t="s">
        <v>17285</v>
      </c>
      <c r="C2896" s="135" t="s">
        <v>4362</v>
      </c>
      <c r="E2896" s="135">
        <v>10.0</v>
      </c>
      <c r="K2896" s="135">
        <v>10.0</v>
      </c>
      <c r="M2896" s="143">
        <v>44496.0</v>
      </c>
    </row>
    <row r="2897">
      <c r="A2897" s="135">
        <v>2895.0</v>
      </c>
      <c r="B2897" s="135" t="s">
        <v>17287</v>
      </c>
      <c r="C2897" s="135" t="s">
        <v>4362</v>
      </c>
      <c r="E2897" s="135">
        <v>10.0</v>
      </c>
      <c r="K2897" s="135">
        <v>10.0</v>
      </c>
      <c r="M2897" s="143">
        <v>44804.0</v>
      </c>
    </row>
    <row r="2898">
      <c r="A2898" s="135">
        <v>2896.0</v>
      </c>
      <c r="B2898" s="135" t="s">
        <v>17289</v>
      </c>
      <c r="C2898" s="135" t="s">
        <v>4362</v>
      </c>
      <c r="E2898" s="135">
        <v>10.0</v>
      </c>
      <c r="K2898" s="135">
        <v>10.0</v>
      </c>
      <c r="M2898" s="143">
        <v>42281.0</v>
      </c>
    </row>
    <row r="2899">
      <c r="A2899" s="135">
        <v>2897.0</v>
      </c>
      <c r="B2899" s="135" t="s">
        <v>17293</v>
      </c>
      <c r="C2899" s="135" t="s">
        <v>4362</v>
      </c>
      <c r="E2899" s="135">
        <v>10.0</v>
      </c>
      <c r="K2899" s="135">
        <v>10.0</v>
      </c>
      <c r="M2899" s="143">
        <v>42280.0</v>
      </c>
    </row>
    <row r="2900">
      <c r="A2900" s="135">
        <v>2898.0</v>
      </c>
      <c r="B2900" s="135" t="s">
        <v>17294</v>
      </c>
      <c r="C2900" s="135" t="s">
        <v>4362</v>
      </c>
      <c r="E2900" s="135">
        <v>10.0</v>
      </c>
      <c r="K2900" s="135">
        <v>10.0</v>
      </c>
      <c r="M2900" s="143">
        <v>44453.0</v>
      </c>
    </row>
    <row r="2901">
      <c r="A2901" s="135">
        <v>2899.0</v>
      </c>
      <c r="B2901" s="135" t="s">
        <v>17297</v>
      </c>
      <c r="C2901" s="135" t="s">
        <v>4362</v>
      </c>
      <c r="E2901" s="135">
        <v>10.0</v>
      </c>
      <c r="K2901" s="135">
        <v>20.0</v>
      </c>
      <c r="M2901" s="143">
        <v>44051.0</v>
      </c>
    </row>
    <row r="2902">
      <c r="A2902" s="135">
        <v>2900.0</v>
      </c>
      <c r="B2902" s="135" t="s">
        <v>17299</v>
      </c>
      <c r="C2902" s="135" t="s">
        <v>4362</v>
      </c>
      <c r="D2902" s="135">
        <v>0.0</v>
      </c>
      <c r="E2902" s="135">
        <v>10.0</v>
      </c>
      <c r="H2902" s="135" t="s">
        <v>17300</v>
      </c>
      <c r="I2902" s="142">
        <v>45409.00341435185</v>
      </c>
      <c r="J2902" s="135" t="s">
        <v>17301</v>
      </c>
      <c r="K2902" s="135">
        <v>10.0</v>
      </c>
      <c r="L2902" s="135">
        <v>900.0</v>
      </c>
      <c r="M2902" s="143">
        <v>44782.0</v>
      </c>
    </row>
    <row r="2903">
      <c r="A2903" s="135">
        <v>2901.0</v>
      </c>
      <c r="B2903" s="135" t="s">
        <v>17303</v>
      </c>
      <c r="C2903" s="135" t="s">
        <v>4362</v>
      </c>
      <c r="E2903" s="135">
        <v>10.0</v>
      </c>
      <c r="F2903" s="135">
        <v>0.0</v>
      </c>
      <c r="K2903" s="135">
        <v>10.0</v>
      </c>
    </row>
    <row r="2904">
      <c r="A2904" s="135">
        <v>2902.0</v>
      </c>
      <c r="B2904" s="135" t="s">
        <v>17306</v>
      </c>
      <c r="C2904" s="135" t="s">
        <v>4362</v>
      </c>
      <c r="E2904" s="135">
        <v>10.0</v>
      </c>
      <c r="F2904" s="135">
        <v>0.0</v>
      </c>
      <c r="K2904" s="135">
        <v>10.0</v>
      </c>
    </row>
    <row r="2905">
      <c r="A2905" s="135">
        <v>2903.0</v>
      </c>
      <c r="B2905" s="135" t="s">
        <v>17307</v>
      </c>
      <c r="C2905" s="135" t="s">
        <v>4362</v>
      </c>
      <c r="E2905" s="135">
        <v>10.0</v>
      </c>
      <c r="K2905" s="135">
        <v>10.0</v>
      </c>
      <c r="M2905" s="143">
        <v>44820.0</v>
      </c>
    </row>
    <row r="2906">
      <c r="A2906" s="135">
        <v>2904.0</v>
      </c>
      <c r="B2906" s="135" t="s">
        <v>17309</v>
      </c>
      <c r="C2906" s="135" t="s">
        <v>4362</v>
      </c>
      <c r="E2906" s="135">
        <v>10.0</v>
      </c>
      <c r="F2906" s="135">
        <v>0.0</v>
      </c>
      <c r="K2906" s="135">
        <v>10.0</v>
      </c>
    </row>
    <row r="2907">
      <c r="A2907" s="135">
        <v>2905.0</v>
      </c>
      <c r="B2907" s="135" t="s">
        <v>17312</v>
      </c>
      <c r="C2907" s="135" t="s">
        <v>4362</v>
      </c>
      <c r="E2907" s="135">
        <v>10.0</v>
      </c>
      <c r="K2907" s="135">
        <v>10.0</v>
      </c>
      <c r="M2907" s="143">
        <v>42344.0</v>
      </c>
    </row>
    <row r="2908">
      <c r="A2908" s="135">
        <v>2906.0</v>
      </c>
      <c r="B2908" s="135" t="s">
        <v>17315</v>
      </c>
      <c r="C2908" s="135" t="s">
        <v>4362</v>
      </c>
      <c r="E2908" s="135">
        <v>10.0</v>
      </c>
      <c r="K2908" s="135">
        <v>10.0</v>
      </c>
      <c r="M2908" s="143">
        <v>43030.0</v>
      </c>
    </row>
    <row r="2909">
      <c r="A2909" s="135">
        <v>2907.0</v>
      </c>
      <c r="B2909" s="135" t="s">
        <v>17317</v>
      </c>
      <c r="C2909" s="135" t="s">
        <v>4362</v>
      </c>
      <c r="E2909" s="135">
        <v>10.0</v>
      </c>
      <c r="F2909" s="135">
        <v>0.7</v>
      </c>
      <c r="K2909" s="135">
        <v>20.0</v>
      </c>
      <c r="M2909" s="143">
        <v>44404.0</v>
      </c>
    </row>
    <row r="2910">
      <c r="A2910" s="135">
        <v>2908.0</v>
      </c>
      <c r="B2910" s="135" t="s">
        <v>17319</v>
      </c>
      <c r="C2910" s="135" t="s">
        <v>4362</v>
      </c>
      <c r="E2910" s="135">
        <v>10.0</v>
      </c>
      <c r="F2910" s="135">
        <v>0.0</v>
      </c>
      <c r="K2910" s="135">
        <v>10.0</v>
      </c>
    </row>
    <row r="2911">
      <c r="A2911" s="135">
        <v>2909.0</v>
      </c>
      <c r="B2911" s="135" t="s">
        <v>17321</v>
      </c>
      <c r="C2911" s="135" t="s">
        <v>4362</v>
      </c>
      <c r="E2911" s="135">
        <v>10.0</v>
      </c>
      <c r="F2911" s="135">
        <v>0.0</v>
      </c>
      <c r="K2911" s="135">
        <v>10.0</v>
      </c>
      <c r="M2911" s="143">
        <v>43709.0</v>
      </c>
    </row>
    <row r="2912">
      <c r="A2912" s="135">
        <v>2910.0</v>
      </c>
      <c r="B2912" s="135" t="s">
        <v>17323</v>
      </c>
      <c r="C2912" s="135" t="s">
        <v>4362</v>
      </c>
      <c r="E2912" s="135">
        <v>10.0</v>
      </c>
      <c r="K2912" s="135">
        <v>20.0</v>
      </c>
      <c r="M2912" s="143">
        <v>44670.0</v>
      </c>
    </row>
    <row r="2913">
      <c r="A2913" s="135">
        <v>2911.0</v>
      </c>
      <c r="B2913" s="135" t="s">
        <v>17324</v>
      </c>
      <c r="C2913" s="135" t="s">
        <v>4362</v>
      </c>
      <c r="E2913" s="135">
        <v>10.0</v>
      </c>
      <c r="K2913" s="135">
        <v>30.0</v>
      </c>
      <c r="M2913" s="143">
        <v>42447.0</v>
      </c>
    </row>
    <row r="2914">
      <c r="A2914" s="135">
        <v>2912.0</v>
      </c>
      <c r="B2914" s="135" t="s">
        <v>17326</v>
      </c>
      <c r="C2914" s="135" t="s">
        <v>4362</v>
      </c>
      <c r="E2914" s="135">
        <v>10.0</v>
      </c>
      <c r="K2914" s="135">
        <v>10.0</v>
      </c>
      <c r="M2914" s="143">
        <v>43938.0</v>
      </c>
    </row>
    <row r="2915">
      <c r="A2915" s="135">
        <v>2913.0</v>
      </c>
      <c r="B2915" s="135" t="s">
        <v>17328</v>
      </c>
      <c r="C2915" s="135" t="s">
        <v>4362</v>
      </c>
      <c r="E2915" s="135">
        <v>10.0</v>
      </c>
      <c r="F2915" s="135">
        <v>0.0</v>
      </c>
      <c r="K2915" s="135">
        <v>10.0</v>
      </c>
    </row>
    <row r="2916">
      <c r="A2916" s="135">
        <v>2914.0</v>
      </c>
      <c r="B2916" s="135" t="s">
        <v>17330</v>
      </c>
      <c r="C2916" s="135" t="s">
        <v>4362</v>
      </c>
      <c r="E2916" s="135">
        <v>10.0</v>
      </c>
      <c r="K2916" s="135">
        <v>20.0</v>
      </c>
      <c r="M2916" s="143">
        <v>42354.0</v>
      </c>
    </row>
    <row r="2917">
      <c r="A2917" s="135">
        <v>2915.0</v>
      </c>
      <c r="B2917" s="135" t="s">
        <v>17332</v>
      </c>
      <c r="C2917" s="135" t="s">
        <v>4362</v>
      </c>
      <c r="E2917" s="135">
        <v>10.0</v>
      </c>
      <c r="K2917" s="135">
        <v>10.0</v>
      </c>
      <c r="M2917" s="143">
        <v>42256.0</v>
      </c>
    </row>
    <row r="2918">
      <c r="A2918" s="135">
        <v>2916.0</v>
      </c>
      <c r="B2918" s="135" t="s">
        <v>17334</v>
      </c>
      <c r="C2918" s="135" t="s">
        <v>4362</v>
      </c>
      <c r="E2918" s="135">
        <v>10.0</v>
      </c>
      <c r="K2918" s="135">
        <v>10.0</v>
      </c>
      <c r="M2918" s="143">
        <v>44855.0</v>
      </c>
    </row>
    <row r="2919">
      <c r="A2919" s="135">
        <v>2917.0</v>
      </c>
      <c r="B2919" s="135" t="s">
        <v>17336</v>
      </c>
      <c r="C2919" s="135" t="s">
        <v>4362</v>
      </c>
      <c r="E2919" s="135">
        <v>10.0</v>
      </c>
      <c r="K2919" s="135">
        <v>10.0</v>
      </c>
      <c r="M2919" s="143">
        <v>43887.0</v>
      </c>
    </row>
    <row r="2920">
      <c r="A2920" s="135">
        <v>2918.0</v>
      </c>
      <c r="B2920" s="135" t="s">
        <v>17337</v>
      </c>
      <c r="C2920" s="135" t="s">
        <v>4362</v>
      </c>
      <c r="E2920" s="135">
        <v>10.0</v>
      </c>
      <c r="K2920" s="135">
        <v>10.0</v>
      </c>
      <c r="M2920" s="143">
        <v>42276.0</v>
      </c>
    </row>
    <row r="2921">
      <c r="A2921" s="135">
        <v>2919.0</v>
      </c>
      <c r="B2921" s="135" t="s">
        <v>17339</v>
      </c>
      <c r="C2921" s="135" t="s">
        <v>4362</v>
      </c>
      <c r="E2921" s="135">
        <v>10.0</v>
      </c>
      <c r="F2921" s="135">
        <v>0.0</v>
      </c>
      <c r="K2921" s="135">
        <v>10.0</v>
      </c>
      <c r="M2921" s="143">
        <v>43374.0</v>
      </c>
    </row>
    <row r="2922">
      <c r="A2922" s="135">
        <v>2920.0</v>
      </c>
      <c r="B2922" s="135" t="s">
        <v>17345</v>
      </c>
      <c r="C2922" s="135" t="s">
        <v>4362</v>
      </c>
      <c r="E2922" s="135">
        <v>10.0</v>
      </c>
      <c r="K2922" s="135">
        <v>10.0</v>
      </c>
      <c r="M2922" s="143">
        <v>44800.0</v>
      </c>
    </row>
    <row r="2923">
      <c r="A2923" s="135">
        <v>2921.0</v>
      </c>
      <c r="B2923" s="135" t="s">
        <v>17347</v>
      </c>
      <c r="C2923" s="135" t="s">
        <v>4362</v>
      </c>
      <c r="E2923" s="135">
        <v>10.0</v>
      </c>
      <c r="K2923" s="135">
        <v>10.0</v>
      </c>
      <c r="M2923" s="143">
        <v>42280.0</v>
      </c>
    </row>
    <row r="2924">
      <c r="A2924" s="135">
        <v>2922.0</v>
      </c>
      <c r="B2924" s="135" t="s">
        <v>17348</v>
      </c>
      <c r="C2924" s="135" t="s">
        <v>4362</v>
      </c>
      <c r="E2924" s="135">
        <v>10.0</v>
      </c>
      <c r="K2924" s="135">
        <v>10.0</v>
      </c>
      <c r="M2924" s="143">
        <v>43852.0</v>
      </c>
    </row>
    <row r="2925">
      <c r="A2925" s="135">
        <v>2923.0</v>
      </c>
      <c r="B2925" s="135" t="s">
        <v>17350</v>
      </c>
      <c r="C2925" s="135" t="s">
        <v>4362</v>
      </c>
      <c r="E2925" s="135">
        <v>10.0</v>
      </c>
      <c r="K2925" s="135">
        <v>20.0</v>
      </c>
      <c r="M2925" s="143">
        <v>43850.0</v>
      </c>
    </row>
    <row r="2926">
      <c r="A2926" s="135">
        <v>2924.0</v>
      </c>
      <c r="B2926" s="135" t="s">
        <v>17352</v>
      </c>
      <c r="C2926" s="135" t="s">
        <v>4362</v>
      </c>
      <c r="E2926" s="135">
        <v>10.0</v>
      </c>
      <c r="K2926" s="135">
        <v>10.0</v>
      </c>
      <c r="M2926" s="143">
        <v>42859.0</v>
      </c>
    </row>
    <row r="2927">
      <c r="A2927" s="135">
        <v>2925.0</v>
      </c>
      <c r="B2927" s="135" t="s">
        <v>17355</v>
      </c>
      <c r="C2927" s="135" t="s">
        <v>4362</v>
      </c>
      <c r="E2927" s="135">
        <v>10.0</v>
      </c>
      <c r="K2927" s="135">
        <v>10.0</v>
      </c>
      <c r="M2927" s="143">
        <v>44062.0</v>
      </c>
    </row>
    <row r="2928">
      <c r="A2928" s="135">
        <v>2926.0</v>
      </c>
      <c r="B2928" s="135" t="s">
        <v>17356</v>
      </c>
      <c r="C2928" s="135" t="s">
        <v>4362</v>
      </c>
      <c r="E2928" s="135">
        <v>10.0</v>
      </c>
      <c r="K2928" s="135">
        <v>30.0</v>
      </c>
      <c r="M2928" s="143">
        <v>44987.0</v>
      </c>
    </row>
    <row r="2929">
      <c r="A2929" s="135">
        <v>2927.0</v>
      </c>
      <c r="B2929" s="135" t="s">
        <v>17357</v>
      </c>
      <c r="C2929" s="135" t="s">
        <v>4362</v>
      </c>
      <c r="E2929" s="135">
        <v>10.0</v>
      </c>
      <c r="K2929" s="135">
        <v>10.0</v>
      </c>
      <c r="M2929" s="143">
        <v>42636.0</v>
      </c>
    </row>
    <row r="2930">
      <c r="A2930" s="135">
        <v>2928.0</v>
      </c>
      <c r="B2930" s="135" t="s">
        <v>17358</v>
      </c>
      <c r="C2930" s="135" t="s">
        <v>4362</v>
      </c>
      <c r="E2930" s="135">
        <v>10.0</v>
      </c>
      <c r="K2930" s="135">
        <v>10.0</v>
      </c>
      <c r="M2930" s="143">
        <v>44839.0</v>
      </c>
    </row>
    <row r="2931">
      <c r="A2931" s="135">
        <v>2929.0</v>
      </c>
      <c r="B2931" s="135" t="s">
        <v>17360</v>
      </c>
      <c r="C2931" s="135" t="s">
        <v>4362</v>
      </c>
      <c r="E2931" s="135">
        <v>10.0</v>
      </c>
      <c r="K2931" s="135">
        <v>10.0</v>
      </c>
      <c r="M2931" s="143">
        <v>42914.0</v>
      </c>
    </row>
    <row r="2932">
      <c r="A2932" s="135">
        <v>2930.0</v>
      </c>
      <c r="B2932" s="135" t="s">
        <v>17361</v>
      </c>
      <c r="C2932" s="135" t="s">
        <v>4362</v>
      </c>
      <c r="E2932" s="135">
        <v>10.0</v>
      </c>
      <c r="K2932" s="135">
        <v>10.0</v>
      </c>
      <c r="M2932" s="143">
        <v>44754.0</v>
      </c>
    </row>
    <row r="2933">
      <c r="A2933" s="135">
        <v>2931.0</v>
      </c>
      <c r="B2933" s="135" t="s">
        <v>17362</v>
      </c>
      <c r="C2933" s="135" t="s">
        <v>4362</v>
      </c>
      <c r="E2933" s="135">
        <v>10.0</v>
      </c>
      <c r="K2933" s="135">
        <v>10.0</v>
      </c>
      <c r="M2933" s="143">
        <v>42664.0</v>
      </c>
    </row>
    <row r="2934">
      <c r="A2934" s="135">
        <v>2932.0</v>
      </c>
      <c r="B2934" s="135" t="s">
        <v>17364</v>
      </c>
      <c r="C2934" s="135" t="s">
        <v>4362</v>
      </c>
      <c r="E2934" s="135">
        <v>10.0</v>
      </c>
      <c r="K2934" s="135">
        <v>30.0</v>
      </c>
      <c r="M2934" s="143">
        <v>43551.0</v>
      </c>
    </row>
    <row r="2935">
      <c r="A2935" s="135">
        <v>2933.0</v>
      </c>
      <c r="B2935" s="135" t="s">
        <v>17366</v>
      </c>
      <c r="C2935" s="135" t="s">
        <v>4362</v>
      </c>
      <c r="D2935" s="135">
        <v>0.0</v>
      </c>
      <c r="E2935" s="135">
        <v>10.0</v>
      </c>
      <c r="H2935" s="135" t="s">
        <v>5887</v>
      </c>
      <c r="I2935" s="142">
        <v>45403.366736111115</v>
      </c>
      <c r="J2935" s="135" t="s">
        <v>8405</v>
      </c>
      <c r="K2935" s="135">
        <v>30.0</v>
      </c>
      <c r="L2935" s="135">
        <v>10.0</v>
      </c>
      <c r="M2935" s="143">
        <v>43840.0</v>
      </c>
    </row>
    <row r="2936">
      <c r="A2936" s="135">
        <v>2934.0</v>
      </c>
      <c r="B2936" s="135" t="s">
        <v>17370</v>
      </c>
      <c r="C2936" s="135" t="s">
        <v>4362</v>
      </c>
      <c r="D2936" s="135">
        <v>0.0</v>
      </c>
      <c r="E2936" s="135">
        <v>10.0</v>
      </c>
      <c r="H2936" s="135" t="s">
        <v>17370</v>
      </c>
      <c r="I2936" s="142">
        <v>45406.00751157408</v>
      </c>
      <c r="J2936" s="135" t="s">
        <v>4853</v>
      </c>
      <c r="K2936" s="135">
        <v>10.0</v>
      </c>
      <c r="L2936" s="135">
        <v>0.0</v>
      </c>
      <c r="M2936" s="143">
        <v>42330.0</v>
      </c>
    </row>
    <row r="2937">
      <c r="A2937" s="135">
        <v>2935.0</v>
      </c>
      <c r="B2937" s="135" t="s">
        <v>17372</v>
      </c>
      <c r="C2937" s="135" t="s">
        <v>4362</v>
      </c>
      <c r="D2937" s="135">
        <v>0.0</v>
      </c>
      <c r="E2937" s="135">
        <v>10.0</v>
      </c>
      <c r="H2937" s="135" t="s">
        <v>9524</v>
      </c>
      <c r="I2937" s="142">
        <v>45408.27138888889</v>
      </c>
      <c r="J2937" s="135" t="s">
        <v>4715</v>
      </c>
      <c r="K2937" s="135">
        <v>700.0</v>
      </c>
      <c r="L2937" s="135">
        <v>0.0</v>
      </c>
      <c r="M2937" s="143">
        <v>42408.0</v>
      </c>
    </row>
    <row r="2938">
      <c r="A2938" s="135">
        <v>2936.0</v>
      </c>
      <c r="B2938" s="135" t="s">
        <v>17374</v>
      </c>
      <c r="C2938" s="135" t="s">
        <v>4362</v>
      </c>
      <c r="E2938" s="135">
        <v>10.0</v>
      </c>
      <c r="F2938" s="135">
        <v>0.0</v>
      </c>
      <c r="K2938" s="135">
        <v>10.0</v>
      </c>
    </row>
    <row r="2939">
      <c r="A2939" s="135">
        <v>2937.0</v>
      </c>
      <c r="B2939" s="135" t="s">
        <v>17376</v>
      </c>
      <c r="C2939" s="135" t="s">
        <v>4362</v>
      </c>
      <c r="E2939" s="135">
        <v>10.0</v>
      </c>
      <c r="K2939" s="135">
        <v>100.0</v>
      </c>
      <c r="M2939" s="143">
        <v>44002.0</v>
      </c>
    </row>
    <row r="2940">
      <c r="A2940" s="135">
        <v>2938.0</v>
      </c>
      <c r="B2940" s="135" t="s">
        <v>17378</v>
      </c>
      <c r="C2940" s="135" t="s">
        <v>4362</v>
      </c>
      <c r="E2940" s="135">
        <v>10.0</v>
      </c>
      <c r="F2940" s="135">
        <v>0.0</v>
      </c>
      <c r="K2940" s="135">
        <v>10.0</v>
      </c>
      <c r="M2940" s="143">
        <v>42522.0</v>
      </c>
    </row>
    <row r="2941">
      <c r="A2941" s="135">
        <v>2939.0</v>
      </c>
      <c r="B2941" s="135" t="s">
        <v>17381</v>
      </c>
      <c r="C2941" s="135" t="s">
        <v>4362</v>
      </c>
      <c r="E2941" s="135">
        <v>10.0</v>
      </c>
      <c r="F2941" s="135">
        <v>0.0</v>
      </c>
      <c r="K2941" s="135">
        <v>20.0</v>
      </c>
    </row>
    <row r="2942">
      <c r="A2942" s="135">
        <v>2940.0</v>
      </c>
      <c r="B2942" s="135" t="s">
        <v>17382</v>
      </c>
      <c r="C2942" s="135" t="s">
        <v>4362</v>
      </c>
      <c r="E2942" s="135">
        <v>10.0</v>
      </c>
      <c r="F2942" s="135">
        <v>0.0</v>
      </c>
      <c r="K2942" s="135">
        <v>10.0</v>
      </c>
    </row>
    <row r="2943">
      <c r="A2943" s="135">
        <v>2941.0</v>
      </c>
      <c r="B2943" s="135" t="s">
        <v>17384</v>
      </c>
      <c r="C2943" s="135" t="s">
        <v>4362</v>
      </c>
      <c r="E2943" s="135">
        <v>10.0</v>
      </c>
      <c r="F2943" s="135">
        <v>0.0</v>
      </c>
      <c r="K2943" s="135">
        <v>10.0</v>
      </c>
    </row>
    <row r="2944">
      <c r="A2944" s="135">
        <v>2942.0</v>
      </c>
      <c r="B2944" s="135" t="s">
        <v>17386</v>
      </c>
      <c r="C2944" s="135" t="s">
        <v>4362</v>
      </c>
      <c r="E2944" s="135">
        <v>10.0</v>
      </c>
      <c r="K2944" s="135">
        <v>10.0</v>
      </c>
      <c r="M2944" s="143">
        <v>45072.0</v>
      </c>
    </row>
    <row r="2945">
      <c r="A2945" s="135">
        <v>2943.0</v>
      </c>
      <c r="B2945" s="135" t="s">
        <v>17388</v>
      </c>
      <c r="C2945" s="135" t="s">
        <v>4362</v>
      </c>
      <c r="E2945" s="135">
        <v>10.0</v>
      </c>
      <c r="K2945" s="135">
        <v>10.0</v>
      </c>
      <c r="M2945" s="143">
        <v>45218.0</v>
      </c>
    </row>
    <row r="2946">
      <c r="A2946" s="135">
        <v>2944.0</v>
      </c>
      <c r="B2946" s="135" t="s">
        <v>17391</v>
      </c>
      <c r="C2946" s="135" t="s">
        <v>4362</v>
      </c>
      <c r="E2946" s="135">
        <v>10.0</v>
      </c>
      <c r="K2946" s="135">
        <v>10.0</v>
      </c>
      <c r="M2946" s="143">
        <v>42859.0</v>
      </c>
    </row>
    <row r="2947">
      <c r="A2947" s="135">
        <v>2945.0</v>
      </c>
      <c r="B2947" s="135" t="s">
        <v>17393</v>
      </c>
      <c r="C2947" s="135" t="s">
        <v>4362</v>
      </c>
      <c r="E2947" s="135">
        <v>10.0</v>
      </c>
      <c r="K2947" s="135">
        <v>10.0</v>
      </c>
      <c r="M2947" s="143">
        <v>42585.0</v>
      </c>
    </row>
    <row r="2948">
      <c r="A2948" s="135">
        <v>2946.0</v>
      </c>
      <c r="B2948" s="135" t="s">
        <v>17395</v>
      </c>
      <c r="C2948" s="135" t="s">
        <v>4362</v>
      </c>
      <c r="E2948" s="135">
        <v>10.0</v>
      </c>
      <c r="K2948" s="135">
        <v>20.0</v>
      </c>
      <c r="M2948" s="143">
        <v>43286.0</v>
      </c>
    </row>
    <row r="2949">
      <c r="A2949" s="135">
        <v>2947.0</v>
      </c>
      <c r="B2949" s="135" t="s">
        <v>17397</v>
      </c>
      <c r="C2949" s="135" t="s">
        <v>4362</v>
      </c>
      <c r="E2949" s="135">
        <v>10.0</v>
      </c>
      <c r="K2949" s="135">
        <v>10.0</v>
      </c>
      <c r="M2949" s="143">
        <v>43876.0</v>
      </c>
    </row>
    <row r="2950">
      <c r="A2950" s="135">
        <v>2948.0</v>
      </c>
      <c r="B2950" s="135" t="s">
        <v>17399</v>
      </c>
      <c r="C2950" s="135" t="s">
        <v>4362</v>
      </c>
      <c r="E2950" s="135">
        <v>10.0</v>
      </c>
      <c r="K2950" s="135">
        <v>30.0</v>
      </c>
      <c r="M2950" s="143">
        <v>44109.0</v>
      </c>
    </row>
    <row r="2951">
      <c r="A2951" s="135">
        <v>2949.0</v>
      </c>
      <c r="B2951" s="135" t="s">
        <v>17404</v>
      </c>
      <c r="C2951" s="135" t="s">
        <v>4362</v>
      </c>
      <c r="E2951" s="135">
        <v>10.0</v>
      </c>
      <c r="K2951" s="135">
        <v>20.0</v>
      </c>
      <c r="M2951" s="143">
        <v>42828.0</v>
      </c>
    </row>
    <row r="2952">
      <c r="A2952" s="135">
        <v>2950.0</v>
      </c>
      <c r="B2952" s="135" t="s">
        <v>17407</v>
      </c>
      <c r="C2952" s="135" t="s">
        <v>4362</v>
      </c>
      <c r="E2952" s="135">
        <v>10.0</v>
      </c>
      <c r="F2952" s="135">
        <v>0.3</v>
      </c>
      <c r="K2952" s="135">
        <v>20.0</v>
      </c>
      <c r="M2952" s="143">
        <v>43103.0</v>
      </c>
    </row>
    <row r="2953">
      <c r="A2953" s="135">
        <v>2951.0</v>
      </c>
      <c r="B2953" s="135" t="s">
        <v>17410</v>
      </c>
      <c r="C2953" s="135" t="s">
        <v>4362</v>
      </c>
      <c r="E2953" s="135">
        <v>10.0</v>
      </c>
      <c r="K2953" s="135">
        <v>10.0</v>
      </c>
      <c r="M2953" s="143">
        <v>44853.0</v>
      </c>
    </row>
    <row r="2954">
      <c r="A2954" s="135">
        <v>2952.0</v>
      </c>
      <c r="B2954" s="135" t="s">
        <v>17412</v>
      </c>
      <c r="C2954" s="135" t="s">
        <v>4362</v>
      </c>
      <c r="E2954" s="135">
        <v>10.0</v>
      </c>
      <c r="F2954" s="135">
        <v>0.25</v>
      </c>
      <c r="K2954" s="135">
        <v>10.0</v>
      </c>
      <c r="M2954" s="143">
        <v>42292.0</v>
      </c>
    </row>
    <row r="2955">
      <c r="A2955" s="135">
        <v>2953.0</v>
      </c>
      <c r="B2955" s="135" t="s">
        <v>17415</v>
      </c>
      <c r="C2955" s="135" t="s">
        <v>4362</v>
      </c>
      <c r="E2955" s="135">
        <v>10.0</v>
      </c>
      <c r="K2955" s="135">
        <v>10.0</v>
      </c>
      <c r="M2955" s="143">
        <v>44548.0</v>
      </c>
    </row>
    <row r="2956">
      <c r="A2956" s="135">
        <v>2954.0</v>
      </c>
      <c r="B2956" s="135" t="s">
        <v>17416</v>
      </c>
      <c r="C2956" s="135" t="s">
        <v>4362</v>
      </c>
      <c r="E2956" s="135">
        <v>10.0</v>
      </c>
      <c r="F2956" s="135">
        <v>0.0</v>
      </c>
      <c r="K2956" s="135">
        <v>10.0</v>
      </c>
    </row>
    <row r="2957">
      <c r="A2957" s="135">
        <v>2955.0</v>
      </c>
      <c r="B2957" s="135" t="s">
        <v>17418</v>
      </c>
      <c r="C2957" s="135" t="s">
        <v>4362</v>
      </c>
      <c r="E2957" s="135">
        <v>10.0</v>
      </c>
      <c r="F2957" s="135">
        <v>0.0</v>
      </c>
      <c r="K2957" s="135">
        <v>10.0</v>
      </c>
    </row>
    <row r="2958">
      <c r="A2958" s="135">
        <v>2956.0</v>
      </c>
      <c r="B2958" s="135" t="s">
        <v>17419</v>
      </c>
      <c r="C2958" s="135" t="s">
        <v>4362</v>
      </c>
      <c r="E2958" s="135">
        <v>10.0</v>
      </c>
      <c r="K2958" s="135">
        <v>20.0</v>
      </c>
      <c r="M2958" s="143">
        <v>43070.0</v>
      </c>
    </row>
    <row r="2959">
      <c r="A2959" s="135">
        <v>2957.0</v>
      </c>
      <c r="B2959" s="135" t="s">
        <v>17421</v>
      </c>
      <c r="C2959" s="135" t="s">
        <v>4362</v>
      </c>
      <c r="E2959" s="135">
        <v>10.0</v>
      </c>
      <c r="K2959" s="135">
        <v>70.0</v>
      </c>
      <c r="M2959" s="143">
        <v>43844.0</v>
      </c>
    </row>
    <row r="2960">
      <c r="A2960" s="135">
        <v>2958.0</v>
      </c>
      <c r="B2960" s="135" t="s">
        <v>17423</v>
      </c>
      <c r="C2960" s="135" t="s">
        <v>4362</v>
      </c>
      <c r="E2960" s="135">
        <v>10.0</v>
      </c>
      <c r="K2960" s="135">
        <v>10.0</v>
      </c>
      <c r="M2960" s="143">
        <v>42451.0</v>
      </c>
    </row>
    <row r="2961">
      <c r="A2961" s="135">
        <v>2959.0</v>
      </c>
      <c r="B2961" s="135" t="s">
        <v>17424</v>
      </c>
      <c r="C2961" s="135" t="s">
        <v>4362</v>
      </c>
      <c r="E2961" s="135">
        <v>10.0</v>
      </c>
      <c r="K2961" s="135">
        <v>20.0</v>
      </c>
      <c r="M2961" s="143">
        <v>44915.0</v>
      </c>
    </row>
    <row r="2962">
      <c r="A2962" s="135">
        <v>2960.0</v>
      </c>
      <c r="B2962" s="135" t="s">
        <v>17426</v>
      </c>
      <c r="C2962" s="135" t="s">
        <v>4362</v>
      </c>
      <c r="E2962" s="135">
        <v>10.0</v>
      </c>
      <c r="K2962" s="135">
        <v>10.0</v>
      </c>
      <c r="M2962" s="143">
        <v>42585.0</v>
      </c>
    </row>
    <row r="2963">
      <c r="A2963" s="135">
        <v>2961.0</v>
      </c>
      <c r="B2963" s="135" t="s">
        <v>17429</v>
      </c>
      <c r="C2963" s="135" t="s">
        <v>4362</v>
      </c>
      <c r="E2963" s="135">
        <v>10.0</v>
      </c>
      <c r="K2963" s="135">
        <v>20.0</v>
      </c>
      <c r="M2963" s="143">
        <v>42416.0</v>
      </c>
    </row>
    <row r="2964">
      <c r="A2964" s="135">
        <v>2962.0</v>
      </c>
      <c r="B2964" s="135" t="s">
        <v>17430</v>
      </c>
      <c r="C2964" s="135" t="s">
        <v>4362</v>
      </c>
      <c r="E2964" s="135">
        <v>10.0</v>
      </c>
      <c r="G2964" s="135">
        <v>1.97</v>
      </c>
      <c r="K2964" s="135">
        <v>50.0</v>
      </c>
      <c r="M2964" s="143">
        <v>42276.0</v>
      </c>
    </row>
    <row r="2965">
      <c r="A2965" s="135">
        <v>2963.0</v>
      </c>
      <c r="B2965" s="135" t="s">
        <v>14239</v>
      </c>
      <c r="C2965" s="135" t="s">
        <v>4362</v>
      </c>
      <c r="E2965" s="135">
        <v>10.0</v>
      </c>
      <c r="K2965" s="135">
        <v>10.0</v>
      </c>
      <c r="M2965" s="143">
        <v>45035.0</v>
      </c>
    </row>
    <row r="2966">
      <c r="A2966" s="135">
        <v>2964.0</v>
      </c>
      <c r="B2966" s="135" t="s">
        <v>14243</v>
      </c>
      <c r="C2966" s="135" t="s">
        <v>4362</v>
      </c>
      <c r="E2966" s="135">
        <v>10.0</v>
      </c>
      <c r="F2966" s="135">
        <v>0.0</v>
      </c>
      <c r="K2966" s="135">
        <v>10.0</v>
      </c>
      <c r="M2966" s="143">
        <v>42644.0</v>
      </c>
    </row>
    <row r="2967">
      <c r="A2967" s="135">
        <v>2965.0</v>
      </c>
      <c r="B2967" s="135" t="s">
        <v>17433</v>
      </c>
      <c r="C2967" s="135" t="s">
        <v>4362</v>
      </c>
      <c r="E2967" s="135">
        <v>10.0</v>
      </c>
      <c r="K2967" s="135">
        <v>20.0</v>
      </c>
      <c r="M2967" s="143">
        <v>43869.0</v>
      </c>
    </row>
    <row r="2968">
      <c r="A2968" s="135">
        <v>2966.0</v>
      </c>
      <c r="B2968" s="135" t="s">
        <v>17435</v>
      </c>
      <c r="C2968" s="135" t="s">
        <v>4362</v>
      </c>
      <c r="E2968" s="135">
        <v>10.0</v>
      </c>
      <c r="K2968" s="135">
        <v>20.0</v>
      </c>
      <c r="M2968" s="143">
        <v>42738.0</v>
      </c>
    </row>
    <row r="2969">
      <c r="A2969" s="135">
        <v>2967.0</v>
      </c>
      <c r="B2969" s="135" t="s">
        <v>17437</v>
      </c>
      <c r="C2969" s="135" t="s">
        <v>4362</v>
      </c>
      <c r="E2969" s="135">
        <v>10.0</v>
      </c>
      <c r="K2969" s="135">
        <v>10.0</v>
      </c>
      <c r="M2969" s="143">
        <v>43991.0</v>
      </c>
    </row>
    <row r="2970">
      <c r="A2970" s="135">
        <v>2968.0</v>
      </c>
      <c r="B2970" s="135" t="s">
        <v>17440</v>
      </c>
      <c r="C2970" s="135" t="s">
        <v>4362</v>
      </c>
      <c r="E2970" s="135">
        <v>10.0</v>
      </c>
      <c r="K2970" s="135">
        <v>10.0</v>
      </c>
      <c r="M2970" s="143">
        <v>42446.0</v>
      </c>
    </row>
    <row r="2971">
      <c r="A2971" s="135">
        <v>2969.0</v>
      </c>
      <c r="B2971" s="135" t="s">
        <v>17443</v>
      </c>
      <c r="C2971" s="135" t="s">
        <v>4362</v>
      </c>
      <c r="E2971" s="135">
        <v>10.0</v>
      </c>
      <c r="K2971" s="135">
        <v>10.0</v>
      </c>
      <c r="M2971" s="143">
        <v>45083.0</v>
      </c>
    </row>
    <row r="2972">
      <c r="A2972" s="135">
        <v>2970.0</v>
      </c>
      <c r="B2972" s="135" t="s">
        <v>17445</v>
      </c>
      <c r="C2972" s="135" t="s">
        <v>4362</v>
      </c>
      <c r="E2972" s="135">
        <v>10.0</v>
      </c>
      <c r="F2972" s="135">
        <v>0.0</v>
      </c>
      <c r="K2972" s="135">
        <v>10.0</v>
      </c>
    </row>
    <row r="2973">
      <c r="A2973" s="135">
        <v>2971.0</v>
      </c>
      <c r="B2973" s="135" t="s">
        <v>17447</v>
      </c>
      <c r="C2973" s="135" t="s">
        <v>4362</v>
      </c>
      <c r="E2973" s="135">
        <v>10.0</v>
      </c>
      <c r="F2973" s="135">
        <v>0.0</v>
      </c>
      <c r="K2973" s="135">
        <v>10.0</v>
      </c>
    </row>
    <row r="2974">
      <c r="A2974" s="135">
        <v>2972.0</v>
      </c>
      <c r="B2974" s="135" t="s">
        <v>17449</v>
      </c>
      <c r="C2974" s="135" t="s">
        <v>4362</v>
      </c>
      <c r="E2974" s="135">
        <v>10.0</v>
      </c>
      <c r="F2974" s="135">
        <v>0.0</v>
      </c>
      <c r="K2974" s="135">
        <v>10.0</v>
      </c>
    </row>
    <row r="2975">
      <c r="A2975" s="135">
        <v>2973.0</v>
      </c>
      <c r="B2975" s="135" t="s">
        <v>17451</v>
      </c>
      <c r="C2975" s="135" t="s">
        <v>4362</v>
      </c>
      <c r="E2975" s="135">
        <v>10.0</v>
      </c>
      <c r="K2975" s="135">
        <v>10.0</v>
      </c>
      <c r="M2975" s="143">
        <v>42302.0</v>
      </c>
    </row>
    <row r="2976">
      <c r="A2976" s="135">
        <v>2974.0</v>
      </c>
      <c r="B2976" s="135" t="s">
        <v>17453</v>
      </c>
      <c r="C2976" s="135" t="s">
        <v>4362</v>
      </c>
      <c r="E2976" s="135">
        <v>10.0</v>
      </c>
      <c r="H2976" s="135" t="s">
        <v>15162</v>
      </c>
      <c r="K2976" s="135">
        <v>30.0</v>
      </c>
      <c r="M2976" s="143">
        <v>42428.0</v>
      </c>
    </row>
    <row r="2977">
      <c r="A2977" s="135">
        <v>2975.0</v>
      </c>
      <c r="B2977" s="135" t="s">
        <v>17454</v>
      </c>
      <c r="C2977" s="135" t="s">
        <v>4362</v>
      </c>
      <c r="E2977" s="135">
        <v>10.0</v>
      </c>
      <c r="F2977" s="135">
        <v>0.0</v>
      </c>
      <c r="K2977" s="135">
        <v>20.0</v>
      </c>
    </row>
    <row r="2978">
      <c r="A2978" s="135">
        <v>2976.0</v>
      </c>
      <c r="B2978" s="135" t="s">
        <v>17456</v>
      </c>
      <c r="C2978" s="135" t="s">
        <v>4362</v>
      </c>
      <c r="E2978" s="135">
        <v>10.0</v>
      </c>
      <c r="K2978" s="135">
        <v>30.0</v>
      </c>
      <c r="M2978" s="143">
        <v>44421.0</v>
      </c>
    </row>
    <row r="2979">
      <c r="A2979" s="135">
        <v>2977.0</v>
      </c>
      <c r="B2979" s="135" t="s">
        <v>17458</v>
      </c>
      <c r="C2979" s="135" t="s">
        <v>4362</v>
      </c>
      <c r="E2979" s="135">
        <v>10.0</v>
      </c>
      <c r="K2979" s="135">
        <v>10.0</v>
      </c>
      <c r="M2979" s="143">
        <v>43921.0</v>
      </c>
    </row>
    <row r="2980">
      <c r="A2980" s="135">
        <v>2978.0</v>
      </c>
      <c r="B2980" s="135" t="s">
        <v>17459</v>
      </c>
      <c r="C2980" s="135" t="s">
        <v>4362</v>
      </c>
      <c r="E2980" s="135">
        <v>10.0</v>
      </c>
      <c r="F2980" s="135">
        <v>2.5</v>
      </c>
      <c r="H2980" s="135" t="s">
        <v>17461</v>
      </c>
      <c r="K2980" s="135">
        <v>20.0</v>
      </c>
    </row>
    <row r="2981">
      <c r="A2981" s="135">
        <v>2979.0</v>
      </c>
      <c r="B2981" s="135" t="s">
        <v>17462</v>
      </c>
      <c r="C2981" s="135" t="s">
        <v>4362</v>
      </c>
      <c r="E2981" s="135">
        <v>10.0</v>
      </c>
      <c r="F2981" s="135">
        <v>0.0</v>
      </c>
      <c r="K2981" s="135">
        <v>10.0</v>
      </c>
    </row>
    <row r="2982">
      <c r="A2982" s="135">
        <v>2980.0</v>
      </c>
      <c r="B2982" s="135" t="s">
        <v>17465</v>
      </c>
      <c r="C2982" s="135" t="s">
        <v>4362</v>
      </c>
      <c r="E2982" s="135">
        <v>10.0</v>
      </c>
      <c r="K2982" s="135">
        <v>10.0</v>
      </c>
      <c r="M2982" s="143">
        <v>44285.0</v>
      </c>
    </row>
    <row r="2983">
      <c r="A2983" s="135">
        <v>2981.0</v>
      </c>
      <c r="B2983" s="135" t="s">
        <v>17467</v>
      </c>
      <c r="C2983" s="135" t="s">
        <v>4362</v>
      </c>
      <c r="E2983" s="135">
        <v>10.0</v>
      </c>
      <c r="K2983" s="135">
        <v>30.0</v>
      </c>
      <c r="M2983" s="143">
        <v>43892.0</v>
      </c>
    </row>
    <row r="2984">
      <c r="A2984" s="135">
        <v>2982.0</v>
      </c>
      <c r="B2984" s="135" t="s">
        <v>17468</v>
      </c>
      <c r="C2984" s="135" t="s">
        <v>4362</v>
      </c>
      <c r="E2984" s="135">
        <v>10.0</v>
      </c>
      <c r="K2984" s="135">
        <v>10.0</v>
      </c>
      <c r="M2984" s="143">
        <v>42483.0</v>
      </c>
    </row>
    <row r="2985">
      <c r="A2985" s="135">
        <v>2983.0</v>
      </c>
      <c r="B2985" s="135" t="s">
        <v>17470</v>
      </c>
      <c r="C2985" s="135" t="s">
        <v>4362</v>
      </c>
      <c r="E2985" s="135">
        <v>10.0</v>
      </c>
      <c r="F2985" s="135">
        <v>0.0</v>
      </c>
      <c r="K2985" s="135">
        <v>10.0</v>
      </c>
      <c r="M2985" s="143">
        <v>43313.0</v>
      </c>
    </row>
    <row r="2986">
      <c r="A2986" s="135">
        <v>2984.0</v>
      </c>
      <c r="B2986" s="135" t="s">
        <v>17475</v>
      </c>
      <c r="C2986" s="135" t="s">
        <v>4362</v>
      </c>
      <c r="E2986" s="135">
        <v>10.0</v>
      </c>
      <c r="K2986" s="135">
        <v>30.0</v>
      </c>
      <c r="M2986" s="143">
        <v>42611.0</v>
      </c>
    </row>
    <row r="2987">
      <c r="A2987" s="135">
        <v>2985.0</v>
      </c>
      <c r="B2987" s="135" t="s">
        <v>17477</v>
      </c>
      <c r="C2987" s="135" t="s">
        <v>4362</v>
      </c>
      <c r="E2987" s="135">
        <v>10.0</v>
      </c>
      <c r="F2987" s="135">
        <v>3.0</v>
      </c>
      <c r="K2987" s="135">
        <v>10.0</v>
      </c>
    </row>
    <row r="2988">
      <c r="A2988" s="135">
        <v>2986.0</v>
      </c>
      <c r="B2988" s="135" t="s">
        <v>17480</v>
      </c>
      <c r="C2988" s="135" t="s">
        <v>4362</v>
      </c>
      <c r="E2988" s="135">
        <v>10.0</v>
      </c>
      <c r="K2988" s="135">
        <v>10.0</v>
      </c>
      <c r="M2988" s="143">
        <v>42336.0</v>
      </c>
    </row>
    <row r="2989">
      <c r="A2989" s="135">
        <v>2987.0</v>
      </c>
      <c r="B2989" s="135" t="s">
        <v>17482</v>
      </c>
      <c r="C2989" s="135" t="s">
        <v>4362</v>
      </c>
      <c r="E2989" s="135">
        <v>10.0</v>
      </c>
      <c r="K2989" s="135">
        <v>10.0</v>
      </c>
      <c r="M2989" s="143">
        <v>42302.0</v>
      </c>
    </row>
    <row r="2990">
      <c r="A2990" s="135">
        <v>2988.0</v>
      </c>
      <c r="B2990" s="135" t="s">
        <v>17485</v>
      </c>
      <c r="C2990" s="135" t="s">
        <v>4362</v>
      </c>
      <c r="E2990" s="135">
        <v>10.0</v>
      </c>
      <c r="K2990" s="135">
        <v>20.0</v>
      </c>
      <c r="M2990" s="143">
        <v>42494.0</v>
      </c>
    </row>
    <row r="2991">
      <c r="A2991" s="135">
        <v>2989.0</v>
      </c>
      <c r="B2991" s="135" t="s">
        <v>17488</v>
      </c>
      <c r="C2991" s="135" t="s">
        <v>4362</v>
      </c>
      <c r="E2991" s="135">
        <v>10.0</v>
      </c>
      <c r="F2991" s="135">
        <v>0.3</v>
      </c>
      <c r="K2991" s="135">
        <v>10.0</v>
      </c>
      <c r="M2991" s="143">
        <v>42492.0</v>
      </c>
    </row>
    <row r="2992">
      <c r="A2992" s="135">
        <v>2990.0</v>
      </c>
      <c r="B2992" s="135" t="s">
        <v>17490</v>
      </c>
      <c r="C2992" s="135" t="s">
        <v>4362</v>
      </c>
      <c r="E2992" s="135">
        <v>10.0</v>
      </c>
      <c r="K2992" s="135">
        <v>20.0</v>
      </c>
      <c r="M2992" s="143">
        <v>43919.0</v>
      </c>
    </row>
    <row r="2993">
      <c r="A2993" s="135">
        <v>2991.0</v>
      </c>
      <c r="B2993" s="135" t="s">
        <v>17491</v>
      </c>
      <c r="C2993" s="135" t="s">
        <v>4362</v>
      </c>
      <c r="E2993" s="135">
        <v>10.0</v>
      </c>
      <c r="K2993" s="135">
        <v>20.0</v>
      </c>
      <c r="M2993" s="143">
        <v>43904.0</v>
      </c>
    </row>
    <row r="2994">
      <c r="A2994" s="135">
        <v>2992.0</v>
      </c>
      <c r="B2994" s="135" t="s">
        <v>17493</v>
      </c>
      <c r="C2994" s="135" t="s">
        <v>4362</v>
      </c>
      <c r="D2994" s="135">
        <v>1.0</v>
      </c>
      <c r="E2994" s="135">
        <v>10.0</v>
      </c>
      <c r="F2994" s="135">
        <v>0.45</v>
      </c>
      <c r="H2994" s="135" t="s">
        <v>6419</v>
      </c>
      <c r="I2994" s="142">
        <v>45409.823229166665</v>
      </c>
      <c r="J2994" s="135" t="s">
        <v>4395</v>
      </c>
      <c r="K2994" s="135">
        <v>20.0</v>
      </c>
      <c r="L2994" s="135">
        <v>60.0</v>
      </c>
      <c r="M2994" s="143">
        <v>43885.0</v>
      </c>
    </row>
    <row r="2995">
      <c r="A2995" s="135">
        <v>2993.0</v>
      </c>
      <c r="B2995" s="135" t="s">
        <v>17496</v>
      </c>
      <c r="C2995" s="135" t="s">
        <v>4362</v>
      </c>
      <c r="D2995" s="135">
        <v>0.0</v>
      </c>
      <c r="E2995" s="135">
        <v>10.0</v>
      </c>
      <c r="H2995" s="135" t="s">
        <v>17496</v>
      </c>
      <c r="I2995" s="142">
        <v>45418.21784722222</v>
      </c>
      <c r="J2995" s="135" t="s">
        <v>4768</v>
      </c>
      <c r="K2995" s="135">
        <v>10.0</v>
      </c>
      <c r="L2995" s="135">
        <v>0.0</v>
      </c>
      <c r="M2995" s="143">
        <v>42253.0</v>
      </c>
    </row>
    <row r="2996">
      <c r="A2996" s="135">
        <v>2994.0</v>
      </c>
      <c r="B2996" s="135" t="s">
        <v>17498</v>
      </c>
      <c r="C2996" s="135" t="s">
        <v>4362</v>
      </c>
      <c r="E2996" s="135">
        <v>10.0</v>
      </c>
      <c r="F2996" s="135">
        <v>0.0</v>
      </c>
      <c r="K2996" s="135">
        <v>10.0</v>
      </c>
    </row>
    <row r="2997">
      <c r="A2997" s="135">
        <v>2995.0</v>
      </c>
      <c r="B2997" s="135" t="s">
        <v>17501</v>
      </c>
      <c r="C2997" s="135" t="s">
        <v>4362</v>
      </c>
      <c r="E2997" s="135">
        <v>10.0</v>
      </c>
      <c r="K2997" s="135">
        <v>20.0</v>
      </c>
      <c r="M2997" s="143">
        <v>43227.0</v>
      </c>
    </row>
    <row r="2998">
      <c r="A2998" s="135">
        <v>2996.0</v>
      </c>
      <c r="B2998" s="135" t="s">
        <v>17503</v>
      </c>
      <c r="C2998" s="135" t="s">
        <v>4362</v>
      </c>
      <c r="E2998" s="135">
        <v>10.0</v>
      </c>
      <c r="K2998" s="135">
        <v>10.0</v>
      </c>
      <c r="M2998" s="143">
        <v>44748.0</v>
      </c>
    </row>
    <row r="2999">
      <c r="A2999" s="135">
        <v>2997.0</v>
      </c>
      <c r="B2999" s="135" t="s">
        <v>17505</v>
      </c>
      <c r="C2999" s="135" t="s">
        <v>4362</v>
      </c>
      <c r="E2999" s="135">
        <v>10.0</v>
      </c>
      <c r="K2999" s="135">
        <v>10.0</v>
      </c>
      <c r="M2999" s="143">
        <v>42457.0</v>
      </c>
    </row>
    <row r="3000">
      <c r="A3000" s="135">
        <v>2998.0</v>
      </c>
      <c r="B3000" s="135" t="s">
        <v>17517</v>
      </c>
      <c r="C3000" s="135" t="s">
        <v>4362</v>
      </c>
      <c r="E3000" s="135">
        <v>10.0</v>
      </c>
      <c r="K3000" s="135">
        <v>20.0</v>
      </c>
      <c r="M3000" s="143">
        <v>43123.0</v>
      </c>
    </row>
    <row r="3001">
      <c r="A3001" s="135">
        <v>2999.0</v>
      </c>
      <c r="B3001" s="135" t="s">
        <v>17520</v>
      </c>
      <c r="C3001" s="135" t="s">
        <v>4362</v>
      </c>
      <c r="E3001" s="135">
        <v>10.0</v>
      </c>
      <c r="F3001" s="135">
        <v>0.0</v>
      </c>
      <c r="K3001" s="135">
        <v>10.0</v>
      </c>
    </row>
    <row r="3002">
      <c r="A3002" s="135">
        <v>3000.0</v>
      </c>
      <c r="B3002" s="135" t="s">
        <v>17523</v>
      </c>
      <c r="C3002" s="135" t="s">
        <v>4362</v>
      </c>
      <c r="E3002" s="135">
        <v>10.0</v>
      </c>
      <c r="F3002" s="135">
        <v>0.0</v>
      </c>
      <c r="K3002" s="135">
        <v>10.0</v>
      </c>
    </row>
    <row r="3003">
      <c r="A3003" s="135">
        <v>3001.0</v>
      </c>
      <c r="B3003" s="135" t="s">
        <v>17525</v>
      </c>
      <c r="C3003" s="135" t="s">
        <v>4362</v>
      </c>
      <c r="E3003" s="135">
        <v>10.0</v>
      </c>
      <c r="K3003" s="135">
        <v>10.0</v>
      </c>
      <c r="M3003" s="143">
        <v>44815.0</v>
      </c>
    </row>
    <row r="3004">
      <c r="A3004" s="135">
        <v>3002.0</v>
      </c>
      <c r="B3004" s="135" t="s">
        <v>17529</v>
      </c>
      <c r="C3004" s="135" t="s">
        <v>4362</v>
      </c>
      <c r="E3004" s="135">
        <v>10.0</v>
      </c>
      <c r="K3004" s="135">
        <v>10.0</v>
      </c>
      <c r="M3004" s="143">
        <v>42862.0</v>
      </c>
    </row>
    <row r="3005">
      <c r="A3005" s="135">
        <v>3003.0</v>
      </c>
      <c r="B3005" s="135" t="s">
        <v>17531</v>
      </c>
      <c r="C3005" s="135" t="s">
        <v>4362</v>
      </c>
      <c r="E3005" s="135">
        <v>10.0</v>
      </c>
      <c r="F3005" s="135">
        <v>0.0</v>
      </c>
      <c r="K3005" s="135">
        <v>10.0</v>
      </c>
    </row>
    <row r="3006">
      <c r="A3006" s="135">
        <v>3004.0</v>
      </c>
      <c r="B3006" s="135" t="s">
        <v>17534</v>
      </c>
      <c r="C3006" s="135" t="s">
        <v>4362</v>
      </c>
      <c r="E3006" s="135">
        <v>10.0</v>
      </c>
      <c r="K3006" s="135">
        <v>10.0</v>
      </c>
      <c r="M3006" s="143">
        <v>45110.0</v>
      </c>
    </row>
    <row r="3007">
      <c r="A3007" s="135">
        <v>3005.0</v>
      </c>
      <c r="B3007" s="135" t="s">
        <v>17538</v>
      </c>
      <c r="C3007" s="135" t="s">
        <v>4362</v>
      </c>
      <c r="E3007" s="135">
        <v>10.0</v>
      </c>
      <c r="K3007" s="135">
        <v>10.0</v>
      </c>
      <c r="M3007" s="143">
        <v>44784.0</v>
      </c>
    </row>
    <row r="3008">
      <c r="A3008" s="135">
        <v>3006.0</v>
      </c>
      <c r="B3008" s="135" t="s">
        <v>17542</v>
      </c>
      <c r="C3008" s="135" t="s">
        <v>4362</v>
      </c>
      <c r="E3008" s="135">
        <v>10.0</v>
      </c>
      <c r="K3008" s="135">
        <v>10.0</v>
      </c>
      <c r="M3008" s="143">
        <v>42421.0</v>
      </c>
    </row>
    <row r="3009">
      <c r="A3009" s="135">
        <v>3007.0</v>
      </c>
      <c r="B3009" s="135" t="s">
        <v>17545</v>
      </c>
      <c r="C3009" s="135" t="s">
        <v>4362</v>
      </c>
      <c r="E3009" s="135">
        <v>10.0</v>
      </c>
      <c r="F3009" s="135">
        <v>0.0</v>
      </c>
      <c r="K3009" s="135">
        <v>10.0</v>
      </c>
      <c r="M3009" s="143">
        <v>42795.0</v>
      </c>
    </row>
    <row r="3010">
      <c r="A3010" s="135">
        <v>3008.0</v>
      </c>
      <c r="B3010" s="135" t="s">
        <v>17548</v>
      </c>
      <c r="C3010" s="135" t="s">
        <v>4362</v>
      </c>
      <c r="E3010" s="135">
        <v>10.0</v>
      </c>
      <c r="K3010" s="135">
        <v>700.0</v>
      </c>
      <c r="M3010" s="143">
        <v>44830.0</v>
      </c>
    </row>
    <row r="3011">
      <c r="A3011" s="135">
        <v>3009.0</v>
      </c>
      <c r="B3011" s="135" t="s">
        <v>17551</v>
      </c>
      <c r="C3011" s="135" t="s">
        <v>4362</v>
      </c>
      <c r="E3011" s="135">
        <v>10.0</v>
      </c>
      <c r="K3011" s="135">
        <v>10.0</v>
      </c>
      <c r="M3011" s="143">
        <v>45191.0</v>
      </c>
    </row>
    <row r="3012">
      <c r="A3012" s="135">
        <v>3010.0</v>
      </c>
      <c r="B3012" s="135" t="s">
        <v>17553</v>
      </c>
      <c r="C3012" s="135" t="s">
        <v>4362</v>
      </c>
      <c r="E3012" s="135">
        <v>10.0</v>
      </c>
      <c r="K3012" s="135">
        <v>100.0</v>
      </c>
      <c r="M3012" s="143">
        <v>43868.0</v>
      </c>
    </row>
    <row r="3013">
      <c r="A3013" s="135">
        <v>3011.0</v>
      </c>
      <c r="B3013" s="135" t="s">
        <v>17555</v>
      </c>
      <c r="C3013" s="135" t="s">
        <v>4362</v>
      </c>
      <c r="E3013" s="135">
        <v>10.0</v>
      </c>
      <c r="K3013" s="135">
        <v>10.0</v>
      </c>
      <c r="M3013" s="143">
        <v>42692.0</v>
      </c>
    </row>
    <row r="3014">
      <c r="A3014" s="135">
        <v>3012.0</v>
      </c>
      <c r="B3014" s="135" t="s">
        <v>17558</v>
      </c>
      <c r="C3014" s="135" t="s">
        <v>4362</v>
      </c>
      <c r="E3014" s="135">
        <v>10.0</v>
      </c>
      <c r="F3014" s="135">
        <v>0.0</v>
      </c>
      <c r="K3014" s="135">
        <v>10.0</v>
      </c>
    </row>
    <row r="3015">
      <c r="A3015" s="135">
        <v>3013.0</v>
      </c>
      <c r="B3015" s="135" t="s">
        <v>17561</v>
      </c>
      <c r="C3015" s="135" t="s">
        <v>4362</v>
      </c>
      <c r="E3015" s="135">
        <v>10.0</v>
      </c>
      <c r="K3015" s="135">
        <v>10.0</v>
      </c>
      <c r="M3015" s="143">
        <v>44280.0</v>
      </c>
    </row>
    <row r="3016">
      <c r="A3016" s="135">
        <v>3014.0</v>
      </c>
      <c r="B3016" s="135" t="s">
        <v>17563</v>
      </c>
      <c r="C3016" s="135" t="s">
        <v>4362</v>
      </c>
      <c r="E3016" s="135">
        <v>10.0</v>
      </c>
      <c r="K3016" s="135">
        <v>10.0</v>
      </c>
      <c r="M3016" s="143">
        <v>44671.0</v>
      </c>
    </row>
    <row r="3017">
      <c r="A3017" s="135">
        <v>3015.0</v>
      </c>
      <c r="B3017" s="135" t="s">
        <v>17565</v>
      </c>
      <c r="C3017" s="135" t="s">
        <v>4362</v>
      </c>
      <c r="E3017" s="135">
        <v>10.0</v>
      </c>
      <c r="K3017" s="135">
        <v>10.0</v>
      </c>
      <c r="M3017" s="143">
        <v>44247.0</v>
      </c>
    </row>
    <row r="3018">
      <c r="A3018" s="135">
        <v>3016.0</v>
      </c>
      <c r="B3018" s="135" t="s">
        <v>17568</v>
      </c>
      <c r="C3018" s="135" t="s">
        <v>4362</v>
      </c>
      <c r="E3018" s="135">
        <v>10.0</v>
      </c>
      <c r="K3018" s="135">
        <v>10.0</v>
      </c>
      <c r="M3018" s="143">
        <v>44807.0</v>
      </c>
    </row>
    <row r="3019">
      <c r="A3019" s="135">
        <v>3017.0</v>
      </c>
      <c r="B3019" s="135" t="s">
        <v>17570</v>
      </c>
      <c r="C3019" s="135" t="s">
        <v>4362</v>
      </c>
      <c r="E3019" s="135">
        <v>10.0</v>
      </c>
      <c r="F3019" s="135">
        <v>0.25</v>
      </c>
      <c r="K3019" s="135">
        <v>10.0</v>
      </c>
      <c r="M3019" s="143">
        <v>44051.0</v>
      </c>
    </row>
    <row r="3020">
      <c r="A3020" s="135">
        <v>3018.0</v>
      </c>
      <c r="B3020" s="135" t="s">
        <v>17573</v>
      </c>
      <c r="C3020" s="135" t="s">
        <v>4362</v>
      </c>
      <c r="E3020" s="135">
        <v>10.0</v>
      </c>
      <c r="K3020" s="135">
        <v>10.0</v>
      </c>
      <c r="M3020" s="143">
        <v>43841.0</v>
      </c>
    </row>
    <row r="3021">
      <c r="A3021" s="135">
        <v>3019.0</v>
      </c>
      <c r="B3021" s="135" t="s">
        <v>17575</v>
      </c>
      <c r="C3021" s="135" t="s">
        <v>4362</v>
      </c>
      <c r="E3021" s="135">
        <v>10.0</v>
      </c>
      <c r="F3021" s="135">
        <v>50.0</v>
      </c>
      <c r="K3021" s="135">
        <v>10.0</v>
      </c>
    </row>
    <row r="3022">
      <c r="A3022" s="135">
        <v>3020.0</v>
      </c>
      <c r="B3022" s="135" t="s">
        <v>17578</v>
      </c>
      <c r="C3022" s="135" t="s">
        <v>4362</v>
      </c>
      <c r="E3022" s="135">
        <v>10.0</v>
      </c>
      <c r="F3022" s="135">
        <v>0.0</v>
      </c>
      <c r="K3022" s="135">
        <v>10.0</v>
      </c>
    </row>
    <row r="3023">
      <c r="A3023" s="135">
        <v>3021.0</v>
      </c>
      <c r="B3023" s="135" t="s">
        <v>17580</v>
      </c>
      <c r="C3023" s="135" t="s">
        <v>4362</v>
      </c>
      <c r="E3023" s="135">
        <v>10.0</v>
      </c>
      <c r="F3023" s="135">
        <v>0.0</v>
      </c>
      <c r="K3023" s="135">
        <v>10.0</v>
      </c>
    </row>
    <row r="3024">
      <c r="A3024" s="135">
        <v>3022.0</v>
      </c>
      <c r="B3024" s="135" t="s">
        <v>17582</v>
      </c>
      <c r="C3024" s="135" t="s">
        <v>4362</v>
      </c>
      <c r="E3024" s="135">
        <v>10.0</v>
      </c>
      <c r="K3024" s="135">
        <v>60.0</v>
      </c>
      <c r="M3024" s="143">
        <v>43907.0</v>
      </c>
    </row>
    <row r="3025">
      <c r="A3025" s="135">
        <v>3023.0</v>
      </c>
      <c r="B3025" s="135" t="s">
        <v>17584</v>
      </c>
      <c r="C3025" s="135" t="s">
        <v>4362</v>
      </c>
      <c r="E3025" s="135">
        <v>10.0</v>
      </c>
      <c r="K3025" s="135">
        <v>10.0</v>
      </c>
      <c r="M3025" s="143">
        <v>42311.0</v>
      </c>
    </row>
    <row r="3026">
      <c r="A3026" s="135">
        <v>3024.0</v>
      </c>
      <c r="B3026" s="135" t="s">
        <v>17587</v>
      </c>
      <c r="C3026" s="135" t="s">
        <v>4362</v>
      </c>
      <c r="E3026" s="135">
        <v>10.0</v>
      </c>
      <c r="K3026" s="135">
        <v>10.0</v>
      </c>
      <c r="M3026" s="143">
        <v>45201.0</v>
      </c>
    </row>
    <row r="3027">
      <c r="A3027" s="135">
        <v>3025.0</v>
      </c>
      <c r="B3027" s="135" t="s">
        <v>17589</v>
      </c>
      <c r="C3027" s="135" t="s">
        <v>4362</v>
      </c>
      <c r="E3027" s="135">
        <v>10.0</v>
      </c>
      <c r="K3027" s="135">
        <v>40.0</v>
      </c>
      <c r="M3027" s="143">
        <v>44141.0</v>
      </c>
    </row>
    <row r="3028">
      <c r="A3028" s="135">
        <v>3026.0</v>
      </c>
      <c r="B3028" s="135" t="s">
        <v>17592</v>
      </c>
      <c r="C3028" s="135" t="s">
        <v>4362</v>
      </c>
      <c r="E3028" s="135">
        <v>10.0</v>
      </c>
      <c r="K3028" s="135">
        <v>10.0</v>
      </c>
      <c r="M3028" s="143">
        <v>42502.0</v>
      </c>
    </row>
    <row r="3029">
      <c r="A3029" s="135">
        <v>3027.0</v>
      </c>
      <c r="B3029" s="135" t="s">
        <v>17594</v>
      </c>
      <c r="C3029" s="135" t="s">
        <v>4362</v>
      </c>
      <c r="E3029" s="135">
        <v>10.0</v>
      </c>
      <c r="K3029" s="135">
        <v>10.0</v>
      </c>
      <c r="M3029" s="143">
        <v>42380.0</v>
      </c>
    </row>
    <row r="3030">
      <c r="A3030" s="135">
        <v>3028.0</v>
      </c>
      <c r="B3030" s="135" t="s">
        <v>17596</v>
      </c>
      <c r="C3030" s="135" t="s">
        <v>4362</v>
      </c>
      <c r="E3030" s="135">
        <v>10.0</v>
      </c>
      <c r="K3030" s="135">
        <v>40.0</v>
      </c>
      <c r="M3030" s="143">
        <v>44866.0</v>
      </c>
    </row>
    <row r="3031">
      <c r="A3031" s="135">
        <v>3029.0</v>
      </c>
      <c r="B3031" s="135" t="s">
        <v>17598</v>
      </c>
      <c r="C3031" s="135" t="s">
        <v>4362</v>
      </c>
      <c r="E3031" s="135">
        <v>10.0</v>
      </c>
      <c r="K3031" s="135">
        <v>10.0</v>
      </c>
      <c r="M3031" s="143">
        <v>43884.0</v>
      </c>
    </row>
    <row r="3032">
      <c r="A3032" s="135">
        <v>3030.0</v>
      </c>
      <c r="B3032" s="135" t="s">
        <v>17600</v>
      </c>
      <c r="C3032" s="135" t="s">
        <v>4362</v>
      </c>
      <c r="E3032" s="135">
        <v>10.0</v>
      </c>
      <c r="K3032" s="135">
        <v>20.0</v>
      </c>
      <c r="M3032" s="143">
        <v>42505.0</v>
      </c>
    </row>
    <row r="3033">
      <c r="A3033" s="135">
        <v>3031.0</v>
      </c>
      <c r="B3033" s="135" t="s">
        <v>17604</v>
      </c>
      <c r="C3033" s="135" t="s">
        <v>4362</v>
      </c>
      <c r="E3033" s="135">
        <v>10.0</v>
      </c>
      <c r="K3033" s="135">
        <v>10.0</v>
      </c>
      <c r="M3033" s="143">
        <v>44772.0</v>
      </c>
    </row>
    <row r="3034">
      <c r="A3034" s="135">
        <v>3032.0</v>
      </c>
      <c r="B3034" s="135" t="s">
        <v>17606</v>
      </c>
      <c r="C3034" s="135" t="s">
        <v>4362</v>
      </c>
      <c r="E3034" s="135">
        <v>10.0</v>
      </c>
      <c r="K3034" s="135">
        <v>10.0</v>
      </c>
      <c r="M3034" s="143">
        <v>45085.0</v>
      </c>
    </row>
    <row r="3035">
      <c r="A3035" s="135">
        <v>3033.0</v>
      </c>
      <c r="B3035" s="135" t="s">
        <v>17608</v>
      </c>
      <c r="C3035" s="135" t="s">
        <v>4362</v>
      </c>
      <c r="E3035" s="135">
        <v>10.0</v>
      </c>
      <c r="K3035" s="135">
        <v>10.0</v>
      </c>
      <c r="M3035" s="143">
        <v>42311.0</v>
      </c>
    </row>
    <row r="3036">
      <c r="A3036" s="135">
        <v>3034.0</v>
      </c>
      <c r="B3036" s="135" t="s">
        <v>17610</v>
      </c>
      <c r="C3036" s="135" t="s">
        <v>4362</v>
      </c>
      <c r="E3036" s="135">
        <v>10.0</v>
      </c>
      <c r="K3036" s="135">
        <v>20.0</v>
      </c>
      <c r="M3036" s="143">
        <v>44429.0</v>
      </c>
    </row>
    <row r="3037">
      <c r="A3037" s="135">
        <v>3035.0</v>
      </c>
      <c r="B3037" s="135" t="s">
        <v>17613</v>
      </c>
      <c r="C3037" s="135" t="s">
        <v>4362</v>
      </c>
      <c r="E3037" s="135">
        <v>10.0</v>
      </c>
      <c r="K3037" s="135">
        <v>20.0</v>
      </c>
      <c r="M3037" s="143">
        <v>42959.0</v>
      </c>
    </row>
    <row r="3038">
      <c r="A3038" s="135">
        <v>3036.0</v>
      </c>
      <c r="B3038" s="135" t="s">
        <v>17615</v>
      </c>
      <c r="C3038" s="135" t="s">
        <v>4362</v>
      </c>
      <c r="E3038" s="135">
        <v>10.0</v>
      </c>
      <c r="K3038" s="135">
        <v>10.0</v>
      </c>
      <c r="M3038" s="143">
        <v>45249.0</v>
      </c>
    </row>
    <row r="3039">
      <c r="A3039" s="135">
        <v>3037.0</v>
      </c>
      <c r="B3039" s="135" t="s">
        <v>17618</v>
      </c>
      <c r="C3039" s="135" t="s">
        <v>4362</v>
      </c>
      <c r="E3039" s="135">
        <v>10.0</v>
      </c>
      <c r="K3039" s="135">
        <v>20.0</v>
      </c>
      <c r="M3039" s="143">
        <v>43844.0</v>
      </c>
    </row>
    <row r="3040">
      <c r="A3040" s="135">
        <v>3038.0</v>
      </c>
      <c r="B3040" s="135" t="s">
        <v>17620</v>
      </c>
      <c r="C3040" s="135" t="s">
        <v>4362</v>
      </c>
      <c r="E3040" s="135">
        <v>10.0</v>
      </c>
      <c r="K3040" s="135">
        <v>30.0</v>
      </c>
      <c r="M3040" s="143">
        <v>43475.0</v>
      </c>
    </row>
    <row r="3041">
      <c r="A3041" s="135">
        <v>3039.0</v>
      </c>
      <c r="B3041" s="135" t="s">
        <v>17622</v>
      </c>
      <c r="C3041" s="135" t="s">
        <v>4362</v>
      </c>
      <c r="D3041" s="135">
        <v>3.0</v>
      </c>
      <c r="E3041" s="135">
        <v>10.0</v>
      </c>
      <c r="H3041" s="135" t="s">
        <v>4385</v>
      </c>
      <c r="I3041" s="142">
        <v>45408.80097222222</v>
      </c>
      <c r="J3041" s="135" t="s">
        <v>4795</v>
      </c>
      <c r="K3041" s="135">
        <v>40.0</v>
      </c>
      <c r="L3041" s="135">
        <v>1000.0</v>
      </c>
      <c r="M3041" s="143">
        <v>42554.0</v>
      </c>
    </row>
    <row r="3042">
      <c r="A3042" s="135">
        <v>3040.0</v>
      </c>
      <c r="B3042" s="135" t="s">
        <v>17626</v>
      </c>
      <c r="C3042" s="135" t="s">
        <v>4362</v>
      </c>
      <c r="E3042" s="135">
        <v>10.0</v>
      </c>
      <c r="K3042" s="135">
        <v>10.0</v>
      </c>
      <c r="M3042" s="143">
        <v>44791.0</v>
      </c>
    </row>
    <row r="3043">
      <c r="A3043" s="135">
        <v>3041.0</v>
      </c>
      <c r="B3043" s="135" t="s">
        <v>17629</v>
      </c>
      <c r="C3043" s="135" t="s">
        <v>4362</v>
      </c>
      <c r="E3043" s="135">
        <v>10.0</v>
      </c>
      <c r="K3043" s="135">
        <v>10.0</v>
      </c>
      <c r="M3043" s="143">
        <v>43877.0</v>
      </c>
    </row>
    <row r="3044">
      <c r="A3044" s="135">
        <v>3042.0</v>
      </c>
      <c r="B3044" s="135" t="s">
        <v>17632</v>
      </c>
      <c r="C3044" s="135" t="s">
        <v>4362</v>
      </c>
      <c r="E3044" s="135">
        <v>10.0</v>
      </c>
      <c r="K3044" s="135">
        <v>20.0</v>
      </c>
      <c r="M3044" s="143">
        <v>42520.0</v>
      </c>
    </row>
    <row r="3045">
      <c r="A3045" s="135">
        <v>3043.0</v>
      </c>
      <c r="B3045" s="135" t="s">
        <v>17634</v>
      </c>
      <c r="C3045" s="135" t="s">
        <v>4362</v>
      </c>
      <c r="E3045" s="135">
        <v>10.0</v>
      </c>
      <c r="K3045" s="135">
        <v>10.0</v>
      </c>
      <c r="M3045" s="143">
        <v>43888.0</v>
      </c>
    </row>
    <row r="3046">
      <c r="A3046" s="135">
        <v>3044.0</v>
      </c>
      <c r="B3046" s="135" t="s">
        <v>17637</v>
      </c>
      <c r="C3046" s="135" t="s">
        <v>4362</v>
      </c>
      <c r="E3046" s="135">
        <v>10.0</v>
      </c>
      <c r="K3046" s="135">
        <v>20.0</v>
      </c>
      <c r="M3046" s="143">
        <v>45328.0</v>
      </c>
    </row>
    <row r="3047">
      <c r="A3047" s="135">
        <v>3045.0</v>
      </c>
      <c r="B3047" s="135" t="s">
        <v>17639</v>
      </c>
      <c r="C3047" s="135" t="s">
        <v>4362</v>
      </c>
      <c r="E3047" s="135">
        <v>10.0</v>
      </c>
      <c r="K3047" s="135">
        <v>30.0</v>
      </c>
      <c r="M3047" s="143">
        <v>44783.0</v>
      </c>
    </row>
    <row r="3048">
      <c r="A3048" s="135">
        <v>3046.0</v>
      </c>
      <c r="B3048" s="135" t="s">
        <v>17641</v>
      </c>
      <c r="C3048" s="135" t="s">
        <v>4362</v>
      </c>
      <c r="E3048" s="135">
        <v>10.0</v>
      </c>
      <c r="K3048" s="135">
        <v>10.0</v>
      </c>
      <c r="M3048" s="143">
        <v>42381.0</v>
      </c>
    </row>
    <row r="3049">
      <c r="A3049" s="135">
        <v>3047.0</v>
      </c>
      <c r="B3049" s="135" t="s">
        <v>17643</v>
      </c>
      <c r="C3049" s="135" t="s">
        <v>4362</v>
      </c>
      <c r="E3049" s="135">
        <v>10.0</v>
      </c>
      <c r="F3049" s="135">
        <v>0.0</v>
      </c>
      <c r="K3049" s="135">
        <v>10.0</v>
      </c>
    </row>
    <row r="3050">
      <c r="A3050" s="135">
        <v>3048.0</v>
      </c>
      <c r="B3050" s="135" t="s">
        <v>17645</v>
      </c>
      <c r="C3050" s="135" t="s">
        <v>4362</v>
      </c>
      <c r="E3050" s="135">
        <v>10.0</v>
      </c>
      <c r="K3050" s="135">
        <v>10.0</v>
      </c>
      <c r="M3050" s="143">
        <v>44801.0</v>
      </c>
    </row>
    <row r="3051">
      <c r="A3051" s="135">
        <v>3049.0</v>
      </c>
      <c r="B3051" s="135" t="s">
        <v>17649</v>
      </c>
      <c r="C3051" s="135" t="s">
        <v>4362</v>
      </c>
      <c r="E3051" s="135">
        <v>10.0</v>
      </c>
      <c r="F3051" s="135">
        <v>0.25</v>
      </c>
      <c r="K3051" s="135">
        <v>10.0</v>
      </c>
      <c r="M3051" s="143">
        <v>42439.0</v>
      </c>
    </row>
    <row r="3052">
      <c r="A3052" s="135">
        <v>3050.0</v>
      </c>
      <c r="B3052" s="135" t="s">
        <v>17651</v>
      </c>
      <c r="C3052" s="135" t="s">
        <v>4362</v>
      </c>
      <c r="E3052" s="135">
        <v>10.0</v>
      </c>
      <c r="K3052" s="135">
        <v>10.0</v>
      </c>
      <c r="M3052" s="143">
        <v>44526.0</v>
      </c>
    </row>
    <row r="3053">
      <c r="A3053" s="135">
        <v>3051.0</v>
      </c>
      <c r="B3053" s="135" t="s">
        <v>17653</v>
      </c>
      <c r="C3053" s="135" t="s">
        <v>4362</v>
      </c>
      <c r="E3053" s="135">
        <v>10.0</v>
      </c>
      <c r="K3053" s="135">
        <v>10.0</v>
      </c>
      <c r="M3053" s="143">
        <v>44097.0</v>
      </c>
    </row>
    <row r="3054">
      <c r="A3054" s="135">
        <v>3052.0</v>
      </c>
      <c r="B3054" s="135" t="s">
        <v>17655</v>
      </c>
      <c r="C3054" s="135" t="s">
        <v>4362</v>
      </c>
      <c r="E3054" s="135">
        <v>10.0</v>
      </c>
      <c r="K3054" s="135">
        <v>10.0</v>
      </c>
      <c r="M3054" s="143">
        <v>43379.0</v>
      </c>
    </row>
    <row r="3055">
      <c r="A3055" s="135">
        <v>3053.0</v>
      </c>
      <c r="B3055" s="135" t="s">
        <v>17658</v>
      </c>
      <c r="C3055" s="135" t="s">
        <v>4362</v>
      </c>
      <c r="E3055" s="135">
        <v>10.0</v>
      </c>
      <c r="K3055" s="135">
        <v>10.0</v>
      </c>
      <c r="M3055" s="143">
        <v>42634.0</v>
      </c>
    </row>
    <row r="3056">
      <c r="A3056" s="135">
        <v>3054.0</v>
      </c>
      <c r="B3056" s="135" t="s">
        <v>17661</v>
      </c>
      <c r="C3056" s="135" t="s">
        <v>4362</v>
      </c>
      <c r="E3056" s="135">
        <v>10.0</v>
      </c>
      <c r="K3056" s="135">
        <v>10.0</v>
      </c>
      <c r="M3056" s="143">
        <v>42569.0</v>
      </c>
    </row>
    <row r="3057">
      <c r="A3057" s="135">
        <v>3055.0</v>
      </c>
      <c r="B3057" s="135" t="s">
        <v>17663</v>
      </c>
      <c r="C3057" s="135" t="s">
        <v>4362</v>
      </c>
      <c r="E3057" s="135">
        <v>10.0</v>
      </c>
      <c r="F3057" s="135">
        <v>0.3</v>
      </c>
      <c r="K3057" s="135">
        <v>10.0</v>
      </c>
      <c r="M3057" s="143">
        <v>42382.0</v>
      </c>
    </row>
    <row r="3058">
      <c r="A3058" s="135">
        <v>3056.0</v>
      </c>
      <c r="B3058" s="135" t="s">
        <v>17665</v>
      </c>
      <c r="C3058" s="135" t="s">
        <v>4362</v>
      </c>
      <c r="E3058" s="135">
        <v>10.0</v>
      </c>
      <c r="F3058" s="135">
        <v>0.6</v>
      </c>
      <c r="K3058" s="135">
        <v>10.0</v>
      </c>
      <c r="M3058" s="143">
        <v>43850.0</v>
      </c>
    </row>
    <row r="3059">
      <c r="A3059" s="135">
        <v>3057.0</v>
      </c>
      <c r="B3059" s="135" t="s">
        <v>17667</v>
      </c>
      <c r="C3059" s="135" t="s">
        <v>4362</v>
      </c>
      <c r="E3059" s="135">
        <v>10.0</v>
      </c>
      <c r="K3059" s="135">
        <v>10.0</v>
      </c>
      <c r="M3059" s="143">
        <v>45040.0</v>
      </c>
    </row>
    <row r="3060">
      <c r="A3060" s="135">
        <v>3058.0</v>
      </c>
      <c r="B3060" s="135" t="s">
        <v>17670</v>
      </c>
      <c r="C3060" s="135" t="s">
        <v>4362</v>
      </c>
      <c r="E3060" s="135">
        <v>10.0</v>
      </c>
      <c r="K3060" s="135">
        <v>10.0</v>
      </c>
      <c r="M3060" s="143">
        <v>42348.0</v>
      </c>
    </row>
    <row r="3061">
      <c r="A3061" s="135">
        <v>3059.0</v>
      </c>
      <c r="B3061" s="135" t="s">
        <v>17672</v>
      </c>
      <c r="C3061" s="135" t="s">
        <v>4362</v>
      </c>
      <c r="E3061" s="135">
        <v>10.0</v>
      </c>
      <c r="K3061" s="135">
        <v>50.0</v>
      </c>
      <c r="M3061" s="143">
        <v>44946.0</v>
      </c>
    </row>
    <row r="3062">
      <c r="A3062" s="135">
        <v>3060.0</v>
      </c>
      <c r="B3062" s="135" t="s">
        <v>17674</v>
      </c>
      <c r="C3062" s="135" t="s">
        <v>4362</v>
      </c>
      <c r="E3062" s="135">
        <v>10.0</v>
      </c>
      <c r="K3062" s="135">
        <v>10.0</v>
      </c>
      <c r="M3062" s="143">
        <v>42711.0</v>
      </c>
    </row>
    <row r="3063">
      <c r="A3063" s="135">
        <v>3061.0</v>
      </c>
      <c r="B3063" s="135" t="s">
        <v>17676</v>
      </c>
      <c r="C3063" s="135" t="s">
        <v>4362</v>
      </c>
      <c r="D3063" s="135">
        <v>1.0</v>
      </c>
      <c r="E3063" s="135">
        <v>10.0</v>
      </c>
      <c r="H3063" s="135" t="s">
        <v>11147</v>
      </c>
      <c r="I3063" s="142">
        <v>45398.944699074076</v>
      </c>
      <c r="J3063" s="135" t="s">
        <v>5002</v>
      </c>
      <c r="K3063" s="135">
        <v>20.0</v>
      </c>
      <c r="L3063" s="135">
        <v>80.0</v>
      </c>
      <c r="M3063" s="143">
        <v>43688.0</v>
      </c>
    </row>
    <row r="3064">
      <c r="A3064" s="135">
        <v>3062.0</v>
      </c>
      <c r="B3064" s="135" t="s">
        <v>17680</v>
      </c>
      <c r="C3064" s="135" t="s">
        <v>4362</v>
      </c>
      <c r="D3064" s="135">
        <v>0.0</v>
      </c>
      <c r="E3064" s="135">
        <v>10.0</v>
      </c>
      <c r="H3064" s="135" t="s">
        <v>17680</v>
      </c>
      <c r="I3064" s="142">
        <v>45398.059016203704</v>
      </c>
      <c r="J3064" s="135" t="s">
        <v>4373</v>
      </c>
      <c r="K3064" s="135">
        <v>10.0</v>
      </c>
      <c r="L3064" s="135">
        <v>0.0</v>
      </c>
      <c r="M3064" s="143">
        <v>44753.0</v>
      </c>
    </row>
    <row r="3065">
      <c r="A3065" s="135">
        <v>3063.0</v>
      </c>
      <c r="B3065" s="135" t="s">
        <v>17683</v>
      </c>
      <c r="C3065" s="135" t="s">
        <v>4362</v>
      </c>
      <c r="D3065" s="135">
        <v>0.0</v>
      </c>
      <c r="E3065" s="135">
        <v>10.0</v>
      </c>
      <c r="H3065" s="135" t="s">
        <v>17683</v>
      </c>
      <c r="I3065" s="142">
        <v>45413.32545138889</v>
      </c>
      <c r="J3065" s="135" t="s">
        <v>4454</v>
      </c>
      <c r="K3065" s="135">
        <v>10.0</v>
      </c>
      <c r="L3065" s="135">
        <v>0.0</v>
      </c>
      <c r="M3065" s="143">
        <v>42546.0</v>
      </c>
    </row>
    <row r="3066">
      <c r="A3066" s="135">
        <v>3064.0</v>
      </c>
      <c r="B3066" s="135" t="s">
        <v>17687</v>
      </c>
      <c r="C3066" s="135" t="s">
        <v>4362</v>
      </c>
      <c r="E3066" s="135">
        <v>10.0</v>
      </c>
      <c r="K3066" s="135">
        <v>10.0</v>
      </c>
      <c r="M3066" s="143">
        <v>42644.0</v>
      </c>
    </row>
    <row r="3067">
      <c r="A3067" s="135">
        <v>3065.0</v>
      </c>
      <c r="B3067" s="135" t="s">
        <v>17689</v>
      </c>
      <c r="C3067" s="135" t="s">
        <v>4362</v>
      </c>
      <c r="E3067" s="135">
        <v>10.0</v>
      </c>
      <c r="F3067" s="135">
        <v>0.0</v>
      </c>
      <c r="K3067" s="135">
        <v>10.0</v>
      </c>
    </row>
    <row r="3068">
      <c r="A3068" s="135">
        <v>3066.0</v>
      </c>
      <c r="B3068" s="135" t="s">
        <v>17692</v>
      </c>
      <c r="C3068" s="135" t="s">
        <v>4362</v>
      </c>
      <c r="E3068" s="135">
        <v>10.0</v>
      </c>
      <c r="F3068" s="135">
        <v>2.5</v>
      </c>
      <c r="K3068" s="135">
        <v>20.0</v>
      </c>
      <c r="M3068" s="143">
        <v>42887.0</v>
      </c>
    </row>
    <row r="3069">
      <c r="A3069" s="135">
        <v>3067.0</v>
      </c>
      <c r="B3069" s="135" t="s">
        <v>17694</v>
      </c>
      <c r="C3069" s="135" t="s">
        <v>4362</v>
      </c>
      <c r="E3069" s="135">
        <v>10.0</v>
      </c>
      <c r="K3069" s="135">
        <v>20.0</v>
      </c>
      <c r="M3069" s="143">
        <v>42571.0</v>
      </c>
    </row>
    <row r="3070">
      <c r="A3070" s="135">
        <v>3068.0</v>
      </c>
      <c r="B3070" s="135" t="s">
        <v>17696</v>
      </c>
      <c r="C3070" s="135" t="s">
        <v>4362</v>
      </c>
      <c r="E3070" s="135">
        <v>10.0</v>
      </c>
      <c r="K3070" s="135">
        <v>10.0</v>
      </c>
      <c r="M3070" s="143">
        <v>43965.0</v>
      </c>
    </row>
    <row r="3071">
      <c r="A3071" s="135">
        <v>3069.0</v>
      </c>
      <c r="B3071" s="135" t="s">
        <v>17698</v>
      </c>
      <c r="C3071" s="135" t="s">
        <v>4362</v>
      </c>
      <c r="E3071" s="135">
        <v>10.0</v>
      </c>
      <c r="F3071" s="135">
        <v>0.0</v>
      </c>
      <c r="K3071" s="135">
        <v>10.0</v>
      </c>
    </row>
    <row r="3072">
      <c r="A3072" s="135">
        <v>3070.0</v>
      </c>
      <c r="B3072" s="135" t="s">
        <v>17701</v>
      </c>
      <c r="C3072" s="135" t="s">
        <v>4362</v>
      </c>
      <c r="E3072" s="135">
        <v>10.0</v>
      </c>
      <c r="K3072" s="135">
        <v>90.0</v>
      </c>
      <c r="M3072" s="143">
        <v>43877.0</v>
      </c>
    </row>
    <row r="3073">
      <c r="A3073" s="135">
        <v>3071.0</v>
      </c>
      <c r="B3073" s="135" t="s">
        <v>17702</v>
      </c>
      <c r="C3073" s="135" t="s">
        <v>4362</v>
      </c>
      <c r="E3073" s="135">
        <v>10.0</v>
      </c>
      <c r="F3073" s="135">
        <v>0.0</v>
      </c>
      <c r="K3073" s="135">
        <v>10.0</v>
      </c>
    </row>
    <row r="3074">
      <c r="A3074" s="135">
        <v>3072.0</v>
      </c>
      <c r="B3074" s="135" t="s">
        <v>17705</v>
      </c>
      <c r="C3074" s="135" t="s">
        <v>4362</v>
      </c>
      <c r="E3074" s="135">
        <v>10.0</v>
      </c>
      <c r="K3074" s="135">
        <v>10.0</v>
      </c>
      <c r="M3074" s="143">
        <v>44807.0</v>
      </c>
    </row>
    <row r="3075">
      <c r="A3075" s="135">
        <v>3073.0</v>
      </c>
      <c r="B3075" s="135" t="s">
        <v>17707</v>
      </c>
      <c r="C3075" s="135" t="s">
        <v>4362</v>
      </c>
      <c r="E3075" s="135">
        <v>10.0</v>
      </c>
      <c r="K3075" s="135">
        <v>10.0</v>
      </c>
      <c r="M3075" s="143">
        <v>42271.0</v>
      </c>
    </row>
    <row r="3076">
      <c r="A3076" s="135">
        <v>3074.0</v>
      </c>
      <c r="B3076" s="135" t="s">
        <v>17710</v>
      </c>
      <c r="C3076" s="135" t="s">
        <v>4362</v>
      </c>
      <c r="E3076" s="135">
        <v>10.0</v>
      </c>
      <c r="F3076" s="135">
        <v>0.0</v>
      </c>
      <c r="K3076" s="135">
        <v>10.0</v>
      </c>
    </row>
    <row r="3077">
      <c r="A3077" s="135">
        <v>3075.0</v>
      </c>
      <c r="B3077" s="135" t="s">
        <v>17712</v>
      </c>
      <c r="C3077" s="135" t="s">
        <v>4362</v>
      </c>
      <c r="E3077" s="135">
        <v>10.0</v>
      </c>
      <c r="K3077" s="135">
        <v>20.0</v>
      </c>
      <c r="M3077" s="143">
        <v>42757.0</v>
      </c>
    </row>
    <row r="3078">
      <c r="A3078" s="135">
        <v>3076.0</v>
      </c>
      <c r="B3078" s="135" t="s">
        <v>17715</v>
      </c>
      <c r="C3078" s="135" t="s">
        <v>4362</v>
      </c>
      <c r="E3078" s="135">
        <v>10.0</v>
      </c>
      <c r="F3078" s="135">
        <v>0.0</v>
      </c>
      <c r="K3078" s="135">
        <v>10.0</v>
      </c>
    </row>
    <row r="3079">
      <c r="A3079" s="135">
        <v>3077.0</v>
      </c>
      <c r="B3079" s="135" t="s">
        <v>17717</v>
      </c>
      <c r="C3079" s="135" t="s">
        <v>4362</v>
      </c>
      <c r="E3079" s="135">
        <v>10.0</v>
      </c>
      <c r="K3079" s="135">
        <v>40.0</v>
      </c>
      <c r="M3079" s="143">
        <v>43037.0</v>
      </c>
    </row>
    <row r="3080">
      <c r="A3080" s="135">
        <v>3078.0</v>
      </c>
      <c r="B3080" s="135" t="s">
        <v>17719</v>
      </c>
      <c r="C3080" s="135" t="s">
        <v>4362</v>
      </c>
      <c r="E3080" s="135">
        <v>10.0</v>
      </c>
      <c r="K3080" s="135">
        <v>20.0</v>
      </c>
      <c r="M3080" s="143">
        <v>44118.0</v>
      </c>
    </row>
    <row r="3081">
      <c r="A3081" s="135">
        <v>3079.0</v>
      </c>
      <c r="B3081" s="135" t="s">
        <v>17723</v>
      </c>
      <c r="C3081" s="135" t="s">
        <v>4362</v>
      </c>
      <c r="E3081" s="135">
        <v>10.0</v>
      </c>
      <c r="K3081" s="135">
        <v>20.0</v>
      </c>
      <c r="M3081" s="143">
        <v>42967.0</v>
      </c>
    </row>
    <row r="3082">
      <c r="A3082" s="135">
        <v>3080.0</v>
      </c>
      <c r="B3082" s="135" t="s">
        <v>17725</v>
      </c>
      <c r="C3082" s="135" t="s">
        <v>4362</v>
      </c>
      <c r="E3082" s="135">
        <v>10.0</v>
      </c>
      <c r="K3082" s="135">
        <v>10.0</v>
      </c>
      <c r="M3082" s="143">
        <v>45262.0</v>
      </c>
    </row>
    <row r="3083">
      <c r="A3083" s="135">
        <v>3081.0</v>
      </c>
      <c r="B3083" s="135" t="s">
        <v>17727</v>
      </c>
      <c r="C3083" s="135" t="s">
        <v>4362</v>
      </c>
      <c r="E3083" s="135">
        <v>10.0</v>
      </c>
      <c r="K3083" s="135">
        <v>10.0</v>
      </c>
      <c r="M3083" s="143">
        <v>43944.0</v>
      </c>
    </row>
    <row r="3084">
      <c r="A3084" s="135">
        <v>3082.0</v>
      </c>
      <c r="B3084" s="135" t="s">
        <v>17729</v>
      </c>
      <c r="C3084" s="135" t="s">
        <v>4362</v>
      </c>
      <c r="E3084" s="135">
        <v>10.0</v>
      </c>
      <c r="K3084" s="135">
        <v>10.0</v>
      </c>
      <c r="M3084" s="143">
        <v>44648.0</v>
      </c>
    </row>
    <row r="3085">
      <c r="A3085" s="135">
        <v>3083.0</v>
      </c>
      <c r="B3085" s="135" t="s">
        <v>17731</v>
      </c>
      <c r="C3085" s="135" t="s">
        <v>4362</v>
      </c>
      <c r="E3085" s="135">
        <v>10.0</v>
      </c>
      <c r="K3085" s="135">
        <v>20.0</v>
      </c>
      <c r="M3085" s="143">
        <v>45085.0</v>
      </c>
    </row>
    <row r="3086">
      <c r="A3086" s="135">
        <v>3084.0</v>
      </c>
      <c r="B3086" s="135" t="s">
        <v>17735</v>
      </c>
      <c r="C3086" s="135" t="s">
        <v>4362</v>
      </c>
      <c r="E3086" s="135">
        <v>10.0</v>
      </c>
      <c r="K3086" s="135">
        <v>10.0</v>
      </c>
      <c r="M3086" s="143">
        <v>43856.0</v>
      </c>
    </row>
    <row r="3087">
      <c r="A3087" s="135">
        <v>3085.0</v>
      </c>
      <c r="B3087" s="135" t="s">
        <v>17737</v>
      </c>
      <c r="C3087" s="135" t="s">
        <v>4362</v>
      </c>
      <c r="E3087" s="135">
        <v>10.0</v>
      </c>
      <c r="K3087" s="135">
        <v>10.0</v>
      </c>
      <c r="M3087" s="143">
        <v>42423.0</v>
      </c>
    </row>
    <row r="3088">
      <c r="A3088" s="135">
        <v>3086.0</v>
      </c>
      <c r="B3088" s="135" t="s">
        <v>17739</v>
      </c>
      <c r="C3088" s="135" t="s">
        <v>4362</v>
      </c>
      <c r="E3088" s="135">
        <v>10.0</v>
      </c>
      <c r="K3088" s="135">
        <v>40.0</v>
      </c>
      <c r="M3088" s="143">
        <v>42646.0</v>
      </c>
    </row>
    <row r="3089">
      <c r="A3089" s="135">
        <v>3087.0</v>
      </c>
      <c r="B3089" s="135" t="s">
        <v>17740</v>
      </c>
      <c r="C3089" s="135" t="s">
        <v>4362</v>
      </c>
      <c r="E3089" s="135">
        <v>10.0</v>
      </c>
      <c r="K3089" s="135">
        <v>10.0</v>
      </c>
      <c r="M3089" s="143">
        <v>42792.0</v>
      </c>
    </row>
    <row r="3090">
      <c r="A3090" s="135">
        <v>3088.0</v>
      </c>
      <c r="B3090" s="135" t="s">
        <v>17744</v>
      </c>
      <c r="C3090" s="135" t="s">
        <v>4362</v>
      </c>
      <c r="E3090" s="135">
        <v>10.0</v>
      </c>
      <c r="K3090" s="135">
        <v>10.0</v>
      </c>
      <c r="M3090" s="143">
        <v>43506.0</v>
      </c>
    </row>
    <row r="3091">
      <c r="A3091" s="135">
        <v>3089.0</v>
      </c>
      <c r="B3091" s="135" t="s">
        <v>17746</v>
      </c>
      <c r="C3091" s="135" t="s">
        <v>4362</v>
      </c>
      <c r="E3091" s="135">
        <v>10.0</v>
      </c>
      <c r="F3091" s="135">
        <v>0.0</v>
      </c>
      <c r="K3091" s="135">
        <v>10.0</v>
      </c>
      <c r="M3091" s="143">
        <v>43009.0</v>
      </c>
    </row>
    <row r="3092">
      <c r="A3092" s="135">
        <v>3090.0</v>
      </c>
      <c r="B3092" s="135" t="s">
        <v>17748</v>
      </c>
      <c r="C3092" s="135" t="s">
        <v>4362</v>
      </c>
      <c r="E3092" s="135">
        <v>10.0</v>
      </c>
      <c r="F3092" s="135">
        <v>0.0</v>
      </c>
      <c r="K3092" s="135">
        <v>10.0</v>
      </c>
    </row>
    <row r="3093">
      <c r="A3093" s="135">
        <v>3091.0</v>
      </c>
      <c r="B3093" s="135" t="s">
        <v>17750</v>
      </c>
      <c r="C3093" s="135" t="s">
        <v>4362</v>
      </c>
      <c r="E3093" s="135">
        <v>10.0</v>
      </c>
      <c r="K3093" s="135">
        <v>10.0</v>
      </c>
      <c r="M3093" s="143">
        <v>42328.0</v>
      </c>
    </row>
    <row r="3094">
      <c r="A3094" s="135">
        <v>3092.0</v>
      </c>
      <c r="B3094" s="135" t="s">
        <v>17752</v>
      </c>
      <c r="C3094" s="135" t="s">
        <v>4362</v>
      </c>
      <c r="E3094" s="135">
        <v>10.0</v>
      </c>
      <c r="F3094" s="135">
        <v>0.0</v>
      </c>
      <c r="K3094" s="135">
        <v>10.0</v>
      </c>
    </row>
    <row r="3095">
      <c r="A3095" s="135">
        <v>3093.0</v>
      </c>
      <c r="B3095" s="135" t="s">
        <v>17755</v>
      </c>
      <c r="C3095" s="135" t="s">
        <v>4362</v>
      </c>
      <c r="E3095" s="135">
        <v>10.0</v>
      </c>
      <c r="K3095" s="135">
        <v>10.0</v>
      </c>
      <c r="M3095" s="143">
        <v>42254.0</v>
      </c>
    </row>
    <row r="3096">
      <c r="A3096" s="135">
        <v>3094.0</v>
      </c>
      <c r="B3096" s="135" t="s">
        <v>17758</v>
      </c>
      <c r="C3096" s="135" t="s">
        <v>4362</v>
      </c>
      <c r="E3096" s="135">
        <v>10.0</v>
      </c>
      <c r="K3096" s="135">
        <v>20.0</v>
      </c>
      <c r="M3096" s="143">
        <v>43129.0</v>
      </c>
    </row>
    <row r="3097">
      <c r="A3097" s="135">
        <v>3095.0</v>
      </c>
      <c r="B3097" s="135" t="s">
        <v>17761</v>
      </c>
      <c r="C3097" s="135" t="s">
        <v>4362</v>
      </c>
      <c r="E3097" s="135">
        <v>10.0</v>
      </c>
      <c r="K3097" s="135">
        <v>10.0</v>
      </c>
      <c r="M3097" s="143">
        <v>42479.0</v>
      </c>
    </row>
    <row r="3098">
      <c r="A3098" s="135">
        <v>3096.0</v>
      </c>
      <c r="B3098" s="135" t="s">
        <v>17763</v>
      </c>
      <c r="C3098" s="135" t="s">
        <v>4362</v>
      </c>
      <c r="E3098" s="135">
        <v>10.0</v>
      </c>
      <c r="K3098" s="135">
        <v>20.0</v>
      </c>
      <c r="M3098" s="143">
        <v>42501.0</v>
      </c>
    </row>
    <row r="3099">
      <c r="A3099" s="135">
        <v>3097.0</v>
      </c>
      <c r="B3099" s="135" t="s">
        <v>17766</v>
      </c>
      <c r="C3099" s="135" t="s">
        <v>4362</v>
      </c>
      <c r="E3099" s="135">
        <v>10.0</v>
      </c>
      <c r="F3099" s="135">
        <v>0.0</v>
      </c>
      <c r="K3099" s="135">
        <v>10.0</v>
      </c>
      <c r="M3099" s="143">
        <v>43282.0</v>
      </c>
    </row>
    <row r="3100">
      <c r="A3100" s="135">
        <v>3098.0</v>
      </c>
      <c r="B3100" s="135" t="s">
        <v>17768</v>
      </c>
      <c r="C3100" s="135" t="s">
        <v>4362</v>
      </c>
      <c r="E3100" s="135">
        <v>10.0</v>
      </c>
      <c r="K3100" s="135">
        <v>10.0</v>
      </c>
      <c r="M3100" s="143">
        <v>43193.0</v>
      </c>
    </row>
    <row r="3101">
      <c r="A3101" s="135">
        <v>3099.0</v>
      </c>
      <c r="B3101" s="135" t="s">
        <v>17770</v>
      </c>
      <c r="C3101" s="135" t="s">
        <v>4362</v>
      </c>
      <c r="E3101" s="135">
        <v>10.0</v>
      </c>
      <c r="K3101" s="135">
        <v>30.0</v>
      </c>
      <c r="M3101" s="143">
        <v>44257.0</v>
      </c>
    </row>
    <row r="3102">
      <c r="A3102" s="135">
        <v>3100.0</v>
      </c>
      <c r="B3102" s="135" t="s">
        <v>17772</v>
      </c>
      <c r="C3102" s="135" t="s">
        <v>4362</v>
      </c>
      <c r="E3102" s="135">
        <v>10.0</v>
      </c>
      <c r="K3102" s="135">
        <v>10.0</v>
      </c>
      <c r="M3102" s="143">
        <v>45169.0</v>
      </c>
    </row>
    <row r="3103">
      <c r="A3103" s="135">
        <v>3101.0</v>
      </c>
      <c r="B3103" s="135" t="s">
        <v>17775</v>
      </c>
      <c r="C3103" s="135" t="s">
        <v>4362</v>
      </c>
      <c r="E3103" s="135">
        <v>10.0</v>
      </c>
      <c r="K3103" s="135">
        <v>10.0</v>
      </c>
      <c r="M3103" s="143">
        <v>43888.0</v>
      </c>
    </row>
    <row r="3104">
      <c r="A3104" s="135">
        <v>3102.0</v>
      </c>
      <c r="B3104" s="135" t="s">
        <v>17777</v>
      </c>
      <c r="C3104" s="135" t="s">
        <v>4362</v>
      </c>
      <c r="E3104" s="135">
        <v>10.0</v>
      </c>
      <c r="K3104" s="135">
        <v>10.0</v>
      </c>
      <c r="M3104" s="143">
        <v>43279.0</v>
      </c>
    </row>
    <row r="3105">
      <c r="A3105" s="135">
        <v>3103.0</v>
      </c>
      <c r="B3105" s="135" t="s">
        <v>17779</v>
      </c>
      <c r="C3105" s="135" t="s">
        <v>4362</v>
      </c>
      <c r="E3105" s="135">
        <v>10.0</v>
      </c>
      <c r="K3105" s="135">
        <v>20.0</v>
      </c>
      <c r="M3105" s="143">
        <v>43938.0</v>
      </c>
    </row>
    <row r="3106">
      <c r="A3106" s="135">
        <v>3104.0</v>
      </c>
      <c r="B3106" s="135" t="s">
        <v>17782</v>
      </c>
      <c r="C3106" s="135" t="s">
        <v>4362</v>
      </c>
      <c r="E3106" s="135">
        <v>10.0</v>
      </c>
      <c r="K3106" s="135">
        <v>10.0</v>
      </c>
      <c r="M3106" s="143">
        <v>42749.0</v>
      </c>
    </row>
    <row r="3107">
      <c r="A3107" s="135">
        <v>3105.0</v>
      </c>
      <c r="B3107" s="135" t="s">
        <v>17785</v>
      </c>
      <c r="C3107" s="135" t="s">
        <v>4362</v>
      </c>
      <c r="E3107" s="135">
        <v>10.0</v>
      </c>
      <c r="K3107" s="135">
        <v>20.0</v>
      </c>
      <c r="M3107" s="143">
        <v>42447.0</v>
      </c>
    </row>
    <row r="3108">
      <c r="A3108" s="135">
        <v>3106.0</v>
      </c>
      <c r="B3108" s="135" t="s">
        <v>17787</v>
      </c>
      <c r="C3108" s="135" t="s">
        <v>4362</v>
      </c>
      <c r="E3108" s="135">
        <v>10.0</v>
      </c>
      <c r="K3108" s="135">
        <v>10.0</v>
      </c>
      <c r="M3108" s="143">
        <v>44859.0</v>
      </c>
    </row>
    <row r="3109">
      <c r="A3109" s="135">
        <v>3107.0</v>
      </c>
      <c r="B3109" s="135" t="s">
        <v>17789</v>
      </c>
      <c r="C3109" s="135" t="s">
        <v>4362</v>
      </c>
      <c r="E3109" s="135">
        <v>10.0</v>
      </c>
      <c r="K3109" s="135">
        <v>100.0</v>
      </c>
      <c r="M3109" s="143">
        <v>45010.0</v>
      </c>
    </row>
    <row r="3110">
      <c r="A3110" s="135">
        <v>3108.0</v>
      </c>
      <c r="B3110" s="135" t="s">
        <v>17791</v>
      </c>
      <c r="C3110" s="135" t="s">
        <v>4362</v>
      </c>
      <c r="E3110" s="135">
        <v>10.0</v>
      </c>
      <c r="K3110" s="135">
        <v>20.0</v>
      </c>
      <c r="M3110" s="143">
        <v>44976.0</v>
      </c>
    </row>
    <row r="3111">
      <c r="A3111" s="135">
        <v>3109.0</v>
      </c>
      <c r="B3111" s="135" t="s">
        <v>17794</v>
      </c>
      <c r="C3111" s="135" t="s">
        <v>4362</v>
      </c>
      <c r="E3111" s="135">
        <v>10.0</v>
      </c>
      <c r="K3111" s="135">
        <v>10.0</v>
      </c>
      <c r="M3111" s="143">
        <v>42316.0</v>
      </c>
    </row>
    <row r="3112">
      <c r="A3112" s="135">
        <v>3110.0</v>
      </c>
      <c r="B3112" s="135" t="s">
        <v>17797</v>
      </c>
      <c r="C3112" s="135" t="s">
        <v>4362</v>
      </c>
      <c r="E3112" s="135">
        <v>10.0</v>
      </c>
      <c r="F3112" s="135">
        <v>0.25</v>
      </c>
      <c r="K3112" s="135">
        <v>50.0</v>
      </c>
      <c r="M3112" s="143">
        <v>43847.0</v>
      </c>
    </row>
    <row r="3113">
      <c r="A3113" s="135">
        <v>3111.0</v>
      </c>
      <c r="B3113" s="135" t="s">
        <v>17800</v>
      </c>
      <c r="C3113" s="135" t="s">
        <v>4362</v>
      </c>
      <c r="E3113" s="135">
        <v>10.0</v>
      </c>
      <c r="F3113" s="135">
        <v>0.0</v>
      </c>
      <c r="K3113" s="135">
        <v>10.0</v>
      </c>
      <c r="M3113" s="143">
        <v>43313.0</v>
      </c>
    </row>
    <row r="3114">
      <c r="A3114" s="135">
        <v>3112.0</v>
      </c>
      <c r="B3114" s="135" t="s">
        <v>17803</v>
      </c>
      <c r="C3114" s="135" t="s">
        <v>4362</v>
      </c>
      <c r="E3114" s="135">
        <v>10.0</v>
      </c>
      <c r="F3114" s="135">
        <v>0.0</v>
      </c>
      <c r="K3114" s="135">
        <v>10.0</v>
      </c>
      <c r="M3114" s="143">
        <v>42248.0</v>
      </c>
    </row>
    <row r="3115">
      <c r="A3115" s="135">
        <v>3113.0</v>
      </c>
      <c r="B3115" s="135" t="s">
        <v>17806</v>
      </c>
      <c r="C3115" s="135" t="s">
        <v>4362</v>
      </c>
      <c r="E3115" s="135">
        <v>10.0</v>
      </c>
      <c r="K3115" s="135">
        <v>20.0</v>
      </c>
      <c r="M3115" s="143">
        <v>42448.0</v>
      </c>
    </row>
    <row r="3116">
      <c r="A3116" s="135">
        <v>3114.0</v>
      </c>
      <c r="B3116" s="135" t="s">
        <v>17809</v>
      </c>
      <c r="C3116" s="135" t="s">
        <v>4362</v>
      </c>
      <c r="E3116" s="135">
        <v>10.0</v>
      </c>
      <c r="F3116" s="135">
        <v>0.0</v>
      </c>
      <c r="K3116" s="135">
        <v>10.0</v>
      </c>
    </row>
    <row r="3117">
      <c r="A3117" s="135">
        <v>3115.0</v>
      </c>
      <c r="B3117" s="135" t="s">
        <v>17812</v>
      </c>
      <c r="C3117" s="135" t="s">
        <v>4362</v>
      </c>
      <c r="E3117" s="135">
        <v>10.0</v>
      </c>
      <c r="K3117" s="135">
        <v>10.0</v>
      </c>
      <c r="M3117" s="143">
        <v>42261.0</v>
      </c>
    </row>
    <row r="3118">
      <c r="A3118" s="135">
        <v>3116.0</v>
      </c>
      <c r="B3118" s="135" t="s">
        <v>17814</v>
      </c>
      <c r="C3118" s="135" t="s">
        <v>4362</v>
      </c>
      <c r="E3118" s="135">
        <v>10.0</v>
      </c>
      <c r="K3118" s="135">
        <v>10.0</v>
      </c>
      <c r="M3118" s="143">
        <v>42376.0</v>
      </c>
    </row>
    <row r="3119">
      <c r="A3119" s="135">
        <v>3117.0</v>
      </c>
      <c r="B3119" s="135" t="s">
        <v>17817</v>
      </c>
      <c r="C3119" s="135" t="s">
        <v>4362</v>
      </c>
      <c r="E3119" s="135">
        <v>10.0</v>
      </c>
      <c r="K3119" s="135">
        <v>10.0</v>
      </c>
      <c r="M3119" s="143">
        <v>44148.0</v>
      </c>
    </row>
    <row r="3120">
      <c r="A3120" s="135">
        <v>3118.0</v>
      </c>
      <c r="B3120" s="135" t="s">
        <v>17820</v>
      </c>
      <c r="C3120" s="135" t="s">
        <v>4362</v>
      </c>
      <c r="E3120" s="135">
        <v>10.0</v>
      </c>
      <c r="K3120" s="135">
        <v>10.0</v>
      </c>
      <c r="M3120" s="143">
        <v>42766.0</v>
      </c>
    </row>
    <row r="3121">
      <c r="A3121" s="135">
        <v>3119.0</v>
      </c>
      <c r="B3121" s="135" t="s">
        <v>17822</v>
      </c>
      <c r="C3121" s="135" t="s">
        <v>4362</v>
      </c>
      <c r="E3121" s="135">
        <v>10.0</v>
      </c>
      <c r="K3121" s="135">
        <v>30.0</v>
      </c>
      <c r="M3121" s="143">
        <v>44343.0</v>
      </c>
    </row>
    <row r="3122">
      <c r="A3122" s="135">
        <v>3120.0</v>
      </c>
      <c r="B3122" s="135" t="s">
        <v>17825</v>
      </c>
      <c r="C3122" s="135" t="s">
        <v>4362</v>
      </c>
      <c r="E3122" s="135">
        <v>10.0</v>
      </c>
      <c r="K3122" s="135">
        <v>30.0</v>
      </c>
      <c r="M3122" s="143">
        <v>43123.0</v>
      </c>
    </row>
    <row r="3123">
      <c r="A3123" s="135">
        <v>3121.0</v>
      </c>
      <c r="B3123" s="135" t="s">
        <v>17826</v>
      </c>
      <c r="C3123" s="135" t="s">
        <v>4362</v>
      </c>
      <c r="E3123" s="135">
        <v>10.0</v>
      </c>
      <c r="K3123" s="135">
        <v>30.0</v>
      </c>
      <c r="M3123" s="143">
        <v>44284.0</v>
      </c>
    </row>
    <row r="3124">
      <c r="A3124" s="135">
        <v>3122.0</v>
      </c>
      <c r="B3124" s="135" t="s">
        <v>17829</v>
      </c>
      <c r="C3124" s="135" t="s">
        <v>4362</v>
      </c>
      <c r="E3124" s="135">
        <v>10.0</v>
      </c>
      <c r="K3124" s="135">
        <v>10.0</v>
      </c>
      <c r="M3124" s="143">
        <v>43215.0</v>
      </c>
    </row>
    <row r="3125">
      <c r="A3125" s="135">
        <v>3123.0</v>
      </c>
      <c r="B3125" s="135" t="s">
        <v>17831</v>
      </c>
      <c r="C3125" s="135" t="s">
        <v>4362</v>
      </c>
      <c r="E3125" s="135">
        <v>10.0</v>
      </c>
      <c r="K3125" s="135">
        <v>20.0</v>
      </c>
      <c r="M3125" s="143">
        <v>42358.0</v>
      </c>
    </row>
    <row r="3126">
      <c r="A3126" s="135">
        <v>3124.0</v>
      </c>
      <c r="B3126" s="135" t="s">
        <v>17832</v>
      </c>
      <c r="C3126" s="135" t="s">
        <v>4362</v>
      </c>
      <c r="E3126" s="135">
        <v>10.0</v>
      </c>
      <c r="K3126" s="135">
        <v>10.0</v>
      </c>
      <c r="M3126" s="143">
        <v>42950.0</v>
      </c>
    </row>
    <row r="3127">
      <c r="A3127" s="135">
        <v>3125.0</v>
      </c>
      <c r="B3127" s="135" t="s">
        <v>17836</v>
      </c>
      <c r="C3127" s="135" t="s">
        <v>4362</v>
      </c>
      <c r="E3127" s="135">
        <v>10.0</v>
      </c>
      <c r="K3127" s="135">
        <v>150.0</v>
      </c>
      <c r="M3127" s="143">
        <v>43939.0</v>
      </c>
    </row>
    <row r="3128">
      <c r="A3128" s="135">
        <v>3126.0</v>
      </c>
      <c r="B3128" s="135" t="s">
        <v>17838</v>
      </c>
      <c r="C3128" s="135" t="s">
        <v>4362</v>
      </c>
      <c r="E3128" s="135">
        <v>10.0</v>
      </c>
      <c r="K3128" s="135">
        <v>10.0</v>
      </c>
      <c r="M3128" s="143">
        <v>43298.0</v>
      </c>
    </row>
    <row r="3129">
      <c r="A3129" s="135">
        <v>3127.0</v>
      </c>
      <c r="B3129" s="135" t="s">
        <v>17841</v>
      </c>
      <c r="C3129" s="135" t="s">
        <v>4362</v>
      </c>
      <c r="D3129" s="135">
        <v>0.0</v>
      </c>
      <c r="E3129" s="135">
        <v>10.0</v>
      </c>
      <c r="H3129" s="135" t="s">
        <v>13128</v>
      </c>
      <c r="I3129" s="142">
        <v>45406.78736111111</v>
      </c>
      <c r="J3129" s="135" t="s">
        <v>4992</v>
      </c>
      <c r="K3129" s="135">
        <v>50.0</v>
      </c>
      <c r="L3129" s="135">
        <v>10.0</v>
      </c>
      <c r="M3129" s="143">
        <v>42447.0</v>
      </c>
    </row>
    <row r="3130">
      <c r="A3130" s="135">
        <v>3128.0</v>
      </c>
      <c r="B3130" s="135" t="s">
        <v>17843</v>
      </c>
      <c r="C3130" s="135" t="s">
        <v>4362</v>
      </c>
      <c r="E3130" s="135">
        <v>10.0</v>
      </c>
      <c r="K3130" s="135">
        <v>10.0</v>
      </c>
      <c r="M3130" s="143">
        <v>42612.0</v>
      </c>
    </row>
    <row r="3131">
      <c r="A3131" s="135">
        <v>3129.0</v>
      </c>
      <c r="B3131" s="135" t="s">
        <v>17846</v>
      </c>
      <c r="C3131" s="135" t="s">
        <v>4362</v>
      </c>
      <c r="E3131" s="135">
        <v>10.0</v>
      </c>
      <c r="F3131" s="135">
        <v>0.0</v>
      </c>
      <c r="K3131" s="135">
        <v>10.0</v>
      </c>
    </row>
    <row r="3132">
      <c r="A3132" s="135">
        <v>3130.0</v>
      </c>
      <c r="B3132" s="135" t="s">
        <v>17848</v>
      </c>
      <c r="C3132" s="135" t="s">
        <v>4362</v>
      </c>
      <c r="E3132" s="135">
        <v>10.0</v>
      </c>
      <c r="K3132" s="135">
        <v>10.0</v>
      </c>
      <c r="M3132" s="143">
        <v>43907.0</v>
      </c>
    </row>
    <row r="3133">
      <c r="A3133" s="135">
        <v>3131.0</v>
      </c>
      <c r="B3133" s="135" t="s">
        <v>17850</v>
      </c>
      <c r="C3133" s="135" t="s">
        <v>4362</v>
      </c>
      <c r="E3133" s="135">
        <v>10.0</v>
      </c>
      <c r="K3133" s="135">
        <v>20.0</v>
      </c>
      <c r="M3133" s="143">
        <v>43972.0</v>
      </c>
    </row>
    <row r="3134">
      <c r="A3134" s="135">
        <v>3132.0</v>
      </c>
      <c r="B3134" s="135" t="s">
        <v>17852</v>
      </c>
      <c r="C3134" s="135" t="s">
        <v>4362</v>
      </c>
      <c r="E3134" s="135">
        <v>10.0</v>
      </c>
      <c r="K3134" s="135">
        <v>20.0</v>
      </c>
      <c r="M3134" s="143">
        <v>43377.0</v>
      </c>
    </row>
    <row r="3135">
      <c r="A3135" s="135">
        <v>3133.0</v>
      </c>
      <c r="B3135" s="135" t="s">
        <v>17854</v>
      </c>
      <c r="C3135" s="135" t="s">
        <v>4362</v>
      </c>
      <c r="E3135" s="135">
        <v>10.0</v>
      </c>
      <c r="K3135" s="135">
        <v>10.0</v>
      </c>
      <c r="M3135" s="143">
        <v>44237.0</v>
      </c>
    </row>
    <row r="3136">
      <c r="A3136" s="135">
        <v>3134.0</v>
      </c>
      <c r="B3136" s="135" t="s">
        <v>17856</v>
      </c>
      <c r="C3136" s="135" t="s">
        <v>4362</v>
      </c>
      <c r="E3136" s="135">
        <v>10.0</v>
      </c>
      <c r="F3136" s="135">
        <v>0.0</v>
      </c>
      <c r="K3136" s="135">
        <v>10.0</v>
      </c>
    </row>
    <row r="3137">
      <c r="A3137" s="135">
        <v>3135.0</v>
      </c>
      <c r="B3137" s="135" t="s">
        <v>17859</v>
      </c>
      <c r="C3137" s="135" t="s">
        <v>4362</v>
      </c>
      <c r="E3137" s="135">
        <v>10.0</v>
      </c>
      <c r="F3137" s="135">
        <v>0.0</v>
      </c>
      <c r="K3137" s="135">
        <v>10.0</v>
      </c>
    </row>
    <row r="3138">
      <c r="A3138" s="135">
        <v>3136.0</v>
      </c>
      <c r="B3138" s="135" t="s">
        <v>17861</v>
      </c>
      <c r="C3138" s="135" t="s">
        <v>4362</v>
      </c>
      <c r="E3138" s="135">
        <v>10.0</v>
      </c>
      <c r="K3138" s="135">
        <v>10.0</v>
      </c>
      <c r="M3138" s="143">
        <v>42267.0</v>
      </c>
    </row>
    <row r="3139">
      <c r="A3139" s="135">
        <v>3137.0</v>
      </c>
      <c r="B3139" s="135" t="s">
        <v>17863</v>
      </c>
      <c r="C3139" s="135" t="s">
        <v>4362</v>
      </c>
      <c r="E3139" s="135">
        <v>10.0</v>
      </c>
      <c r="K3139" s="135">
        <v>10.0</v>
      </c>
      <c r="M3139" s="143">
        <v>42883.0</v>
      </c>
    </row>
    <row r="3140">
      <c r="A3140" s="135">
        <v>3138.0</v>
      </c>
      <c r="B3140" s="135" t="s">
        <v>17865</v>
      </c>
      <c r="C3140" s="135" t="s">
        <v>4362</v>
      </c>
      <c r="E3140" s="135">
        <v>10.0</v>
      </c>
      <c r="K3140" s="135">
        <v>10.0</v>
      </c>
      <c r="M3140" s="143">
        <v>44927.0</v>
      </c>
    </row>
    <row r="3141">
      <c r="A3141" s="135">
        <v>3139.0</v>
      </c>
      <c r="B3141" s="135" t="s">
        <v>17867</v>
      </c>
      <c r="C3141" s="135" t="s">
        <v>4362</v>
      </c>
      <c r="E3141" s="135">
        <v>10.0</v>
      </c>
      <c r="F3141" s="135">
        <v>0.0</v>
      </c>
      <c r="K3141" s="135">
        <v>10.0</v>
      </c>
    </row>
    <row r="3142">
      <c r="A3142" s="135">
        <v>3140.0</v>
      </c>
      <c r="B3142" s="135" t="s">
        <v>17870</v>
      </c>
      <c r="C3142" s="135" t="s">
        <v>4362</v>
      </c>
      <c r="E3142" s="135">
        <v>10.0</v>
      </c>
      <c r="K3142" s="135">
        <v>10.0</v>
      </c>
      <c r="M3142" s="143">
        <v>43851.0</v>
      </c>
    </row>
    <row r="3143">
      <c r="A3143" s="135">
        <v>3141.0</v>
      </c>
      <c r="B3143" s="135" t="s">
        <v>17872</v>
      </c>
      <c r="C3143" s="135" t="s">
        <v>4362</v>
      </c>
      <c r="E3143" s="135">
        <v>10.0</v>
      </c>
      <c r="K3143" s="135">
        <v>10.0</v>
      </c>
      <c r="M3143" s="143">
        <v>45092.0</v>
      </c>
    </row>
    <row r="3144">
      <c r="A3144" s="135">
        <v>3142.0</v>
      </c>
      <c r="B3144" s="135" t="s">
        <v>17874</v>
      </c>
      <c r="C3144" s="135" t="s">
        <v>4362</v>
      </c>
      <c r="E3144" s="135">
        <v>10.0</v>
      </c>
      <c r="F3144" s="135">
        <v>0.0</v>
      </c>
      <c r="K3144" s="135">
        <v>20.0</v>
      </c>
      <c r="M3144" s="143">
        <v>44287.0</v>
      </c>
    </row>
    <row r="3145">
      <c r="A3145" s="135">
        <v>3143.0</v>
      </c>
      <c r="B3145" s="135" t="s">
        <v>17876</v>
      </c>
      <c r="C3145" s="135" t="s">
        <v>4362</v>
      </c>
      <c r="E3145" s="135">
        <v>10.0</v>
      </c>
      <c r="F3145" s="135">
        <v>0.0</v>
      </c>
      <c r="K3145" s="135">
        <v>10.0</v>
      </c>
    </row>
    <row r="3146">
      <c r="A3146" s="135">
        <v>3144.0</v>
      </c>
      <c r="B3146" s="135" t="s">
        <v>17879</v>
      </c>
      <c r="C3146" s="135" t="s">
        <v>4362</v>
      </c>
      <c r="E3146" s="135">
        <v>10.0</v>
      </c>
      <c r="K3146" s="135">
        <v>20.0</v>
      </c>
      <c r="M3146" s="143">
        <v>42496.0</v>
      </c>
    </row>
    <row r="3147">
      <c r="A3147" s="135">
        <v>3145.0</v>
      </c>
      <c r="B3147" s="135" t="s">
        <v>17882</v>
      </c>
      <c r="C3147" s="135" t="s">
        <v>4362</v>
      </c>
      <c r="E3147" s="135">
        <v>10.0</v>
      </c>
      <c r="F3147" s="135">
        <v>0.0</v>
      </c>
      <c r="K3147" s="135">
        <v>10.0</v>
      </c>
    </row>
    <row r="3148">
      <c r="A3148" s="135">
        <v>3146.0</v>
      </c>
      <c r="B3148" s="135" t="s">
        <v>17883</v>
      </c>
      <c r="C3148" s="135" t="s">
        <v>4362</v>
      </c>
      <c r="E3148" s="135">
        <v>10.0</v>
      </c>
      <c r="K3148" s="135">
        <v>10.0</v>
      </c>
      <c r="M3148" s="143">
        <v>44834.0</v>
      </c>
    </row>
    <row r="3149">
      <c r="A3149" s="135">
        <v>3147.0</v>
      </c>
      <c r="B3149" s="135" t="s">
        <v>17885</v>
      </c>
      <c r="C3149" s="135" t="s">
        <v>4362</v>
      </c>
      <c r="E3149" s="135">
        <v>10.0</v>
      </c>
      <c r="K3149" s="135">
        <v>20.0</v>
      </c>
      <c r="M3149" s="143">
        <v>42348.0</v>
      </c>
    </row>
    <row r="3150">
      <c r="A3150" s="135">
        <v>3148.0</v>
      </c>
      <c r="B3150" s="135" t="s">
        <v>17887</v>
      </c>
      <c r="C3150" s="135" t="s">
        <v>4362</v>
      </c>
      <c r="E3150" s="135">
        <v>10.0</v>
      </c>
      <c r="K3150" s="135">
        <v>10.0</v>
      </c>
      <c r="M3150" s="143">
        <v>44074.0</v>
      </c>
    </row>
    <row r="3151">
      <c r="A3151" s="135">
        <v>3149.0</v>
      </c>
      <c r="B3151" s="135" t="s">
        <v>17889</v>
      </c>
      <c r="C3151" s="135" t="s">
        <v>4362</v>
      </c>
      <c r="E3151" s="135">
        <v>10.0</v>
      </c>
      <c r="K3151" s="135">
        <v>10.0</v>
      </c>
      <c r="M3151" s="143">
        <v>44534.0</v>
      </c>
    </row>
    <row r="3152">
      <c r="A3152" s="135">
        <v>3150.0</v>
      </c>
      <c r="B3152" s="135" t="s">
        <v>17892</v>
      </c>
      <c r="C3152" s="135" t="s">
        <v>4362</v>
      </c>
      <c r="E3152" s="135">
        <v>10.0</v>
      </c>
      <c r="K3152" s="135">
        <v>10.0</v>
      </c>
      <c r="M3152" s="143">
        <v>43847.0</v>
      </c>
    </row>
    <row r="3153">
      <c r="A3153" s="135">
        <v>3151.0</v>
      </c>
      <c r="B3153" s="135" t="s">
        <v>17894</v>
      </c>
      <c r="C3153" s="135" t="s">
        <v>4362</v>
      </c>
      <c r="E3153" s="135">
        <v>10.0</v>
      </c>
      <c r="K3153" s="135">
        <v>20.0</v>
      </c>
      <c r="M3153" s="143">
        <v>42302.0</v>
      </c>
    </row>
    <row r="3154">
      <c r="A3154" s="135">
        <v>3152.0</v>
      </c>
      <c r="B3154" s="135" t="s">
        <v>17896</v>
      </c>
      <c r="C3154" s="135" t="s">
        <v>4362</v>
      </c>
      <c r="E3154" s="135">
        <v>10.0</v>
      </c>
      <c r="K3154" s="135">
        <v>20.0</v>
      </c>
      <c r="M3154" s="143">
        <v>44328.0</v>
      </c>
    </row>
    <row r="3155">
      <c r="A3155" s="135">
        <v>3153.0</v>
      </c>
      <c r="B3155" s="135" t="s">
        <v>17898</v>
      </c>
      <c r="C3155" s="135" t="s">
        <v>4362</v>
      </c>
      <c r="E3155" s="135">
        <v>10.0</v>
      </c>
      <c r="K3155" s="135">
        <v>10.0</v>
      </c>
      <c r="M3155" s="143">
        <v>43973.0</v>
      </c>
    </row>
    <row r="3156">
      <c r="A3156" s="135">
        <v>3154.0</v>
      </c>
      <c r="B3156" s="135" t="s">
        <v>17900</v>
      </c>
      <c r="C3156" s="135" t="s">
        <v>4362</v>
      </c>
      <c r="E3156" s="135">
        <v>10.0</v>
      </c>
      <c r="K3156" s="135">
        <v>10.0</v>
      </c>
      <c r="M3156" s="143">
        <v>43714.0</v>
      </c>
    </row>
    <row r="3157">
      <c r="A3157" s="135">
        <v>3155.0</v>
      </c>
      <c r="B3157" s="135" t="s">
        <v>17903</v>
      </c>
      <c r="C3157" s="135" t="s">
        <v>4362</v>
      </c>
      <c r="E3157" s="135">
        <v>10.0</v>
      </c>
      <c r="K3157" s="135">
        <v>10.0</v>
      </c>
      <c r="M3157" s="143">
        <v>42484.0</v>
      </c>
    </row>
    <row r="3158">
      <c r="A3158" s="135">
        <v>3156.0</v>
      </c>
      <c r="B3158" s="135" t="s">
        <v>17905</v>
      </c>
      <c r="C3158" s="135" t="s">
        <v>4362</v>
      </c>
      <c r="D3158" s="135">
        <v>0.0</v>
      </c>
      <c r="E3158" s="135">
        <v>10.0</v>
      </c>
      <c r="F3158" s="135">
        <v>0.8</v>
      </c>
      <c r="K3158" s="135">
        <v>20.0</v>
      </c>
      <c r="M3158" s="143">
        <v>42370.0</v>
      </c>
    </row>
    <row r="3159">
      <c r="A3159" s="135">
        <v>3157.0</v>
      </c>
      <c r="B3159" s="135" t="s">
        <v>17907</v>
      </c>
      <c r="C3159" s="135" t="s">
        <v>4362</v>
      </c>
      <c r="E3159" s="135">
        <v>10.0</v>
      </c>
      <c r="K3159" s="135">
        <v>20.0</v>
      </c>
      <c r="M3159" s="143">
        <v>44545.0</v>
      </c>
    </row>
    <row r="3160">
      <c r="A3160" s="135">
        <v>3158.0</v>
      </c>
      <c r="B3160" s="135" t="s">
        <v>17909</v>
      </c>
      <c r="C3160" s="135" t="s">
        <v>4362</v>
      </c>
      <c r="E3160" s="135">
        <v>10.0</v>
      </c>
      <c r="K3160" s="135">
        <v>30.0</v>
      </c>
      <c r="M3160" s="143">
        <v>43871.0</v>
      </c>
    </row>
    <row r="3161">
      <c r="A3161" s="135">
        <v>3159.0</v>
      </c>
      <c r="B3161" s="135" t="s">
        <v>17913</v>
      </c>
      <c r="C3161" s="135" t="s">
        <v>4362</v>
      </c>
      <c r="E3161" s="135">
        <v>10.0</v>
      </c>
      <c r="K3161" s="135">
        <v>10.0</v>
      </c>
      <c r="M3161" s="143">
        <v>43106.0</v>
      </c>
    </row>
    <row r="3162">
      <c r="A3162" s="135">
        <v>3160.0</v>
      </c>
      <c r="B3162" s="135" t="s">
        <v>17915</v>
      </c>
      <c r="C3162" s="135" t="s">
        <v>4362</v>
      </c>
      <c r="E3162" s="135">
        <v>10.0</v>
      </c>
      <c r="F3162" s="135">
        <v>0.0</v>
      </c>
      <c r="K3162" s="135">
        <v>10.0</v>
      </c>
    </row>
    <row r="3163">
      <c r="A3163" s="135">
        <v>3161.0</v>
      </c>
      <c r="B3163" s="135" t="s">
        <v>17917</v>
      </c>
      <c r="C3163" s="135" t="s">
        <v>4362</v>
      </c>
      <c r="D3163" s="135">
        <v>3.0</v>
      </c>
      <c r="E3163" s="135">
        <v>10.0</v>
      </c>
      <c r="F3163" s="135">
        <v>2.5</v>
      </c>
      <c r="H3163" s="135" t="s">
        <v>6913</v>
      </c>
      <c r="I3163" s="142">
        <v>45359.078726851854</v>
      </c>
      <c r="J3163" s="135" t="s">
        <v>4401</v>
      </c>
      <c r="K3163" s="135">
        <v>20.0</v>
      </c>
      <c r="L3163" s="135">
        <v>100.0</v>
      </c>
      <c r="M3163" s="143">
        <v>42767.0</v>
      </c>
    </row>
    <row r="3164">
      <c r="A3164" s="135">
        <v>3162.0</v>
      </c>
      <c r="B3164" s="135" t="s">
        <v>17920</v>
      </c>
      <c r="C3164" s="135" t="s">
        <v>4362</v>
      </c>
      <c r="D3164" s="135">
        <v>0.0</v>
      </c>
      <c r="E3164" s="135">
        <v>10.0</v>
      </c>
      <c r="H3164" s="135" t="s">
        <v>17922</v>
      </c>
      <c r="K3164" s="135">
        <v>10.0</v>
      </c>
      <c r="M3164" s="143">
        <v>42253.0</v>
      </c>
    </row>
    <row r="3165">
      <c r="A3165" s="135">
        <v>3163.0</v>
      </c>
      <c r="B3165" s="135" t="s">
        <v>17924</v>
      </c>
      <c r="C3165" s="135" t="s">
        <v>4362</v>
      </c>
      <c r="E3165" s="135">
        <v>10.0</v>
      </c>
      <c r="F3165" s="135">
        <v>0.0</v>
      </c>
      <c r="K3165" s="135">
        <v>10.0</v>
      </c>
    </row>
    <row r="3166">
      <c r="A3166" s="135">
        <v>3164.0</v>
      </c>
      <c r="B3166" s="135" t="s">
        <v>17927</v>
      </c>
      <c r="C3166" s="135" t="s">
        <v>4362</v>
      </c>
      <c r="E3166" s="135">
        <v>10.0</v>
      </c>
      <c r="K3166" s="135">
        <v>20.0</v>
      </c>
      <c r="M3166" s="143">
        <v>44123.0</v>
      </c>
    </row>
    <row r="3167">
      <c r="A3167" s="135">
        <v>3165.0</v>
      </c>
      <c r="B3167" s="135" t="s">
        <v>17929</v>
      </c>
      <c r="C3167" s="135" t="s">
        <v>4362</v>
      </c>
      <c r="E3167" s="135">
        <v>10.0</v>
      </c>
      <c r="K3167" s="135">
        <v>10.0</v>
      </c>
      <c r="M3167" s="143">
        <v>42470.0</v>
      </c>
    </row>
    <row r="3168">
      <c r="A3168" s="135">
        <v>3166.0</v>
      </c>
      <c r="B3168" s="135" t="s">
        <v>17931</v>
      </c>
      <c r="C3168" s="135" t="s">
        <v>4362</v>
      </c>
      <c r="E3168" s="135">
        <v>10.0</v>
      </c>
      <c r="F3168" s="135">
        <v>0.0</v>
      </c>
      <c r="K3168" s="135">
        <v>10.0</v>
      </c>
    </row>
    <row r="3169">
      <c r="A3169" s="135">
        <v>3167.0</v>
      </c>
      <c r="B3169" s="135" t="s">
        <v>17933</v>
      </c>
      <c r="C3169" s="135" t="s">
        <v>4362</v>
      </c>
      <c r="E3169" s="135">
        <v>10.0</v>
      </c>
      <c r="K3169" s="135">
        <v>10.0</v>
      </c>
      <c r="M3169" s="143">
        <v>44525.0</v>
      </c>
    </row>
    <row r="3170">
      <c r="A3170" s="135">
        <v>3168.0</v>
      </c>
      <c r="B3170" s="135" t="s">
        <v>17936</v>
      </c>
      <c r="C3170" s="135" t="s">
        <v>4362</v>
      </c>
      <c r="E3170" s="135">
        <v>10.0</v>
      </c>
      <c r="K3170" s="135">
        <v>10.0</v>
      </c>
      <c r="M3170" s="143">
        <v>43226.0</v>
      </c>
    </row>
    <row r="3171">
      <c r="A3171" s="135">
        <v>3169.0</v>
      </c>
      <c r="B3171" s="135" t="s">
        <v>17938</v>
      </c>
      <c r="C3171" s="135" t="s">
        <v>4362</v>
      </c>
      <c r="E3171" s="135">
        <v>10.0</v>
      </c>
      <c r="K3171" s="135">
        <v>20.0</v>
      </c>
      <c r="M3171" s="143">
        <v>42268.0</v>
      </c>
    </row>
    <row r="3172">
      <c r="A3172" s="135">
        <v>3170.0</v>
      </c>
      <c r="B3172" s="135" t="s">
        <v>17940</v>
      </c>
      <c r="C3172" s="135" t="s">
        <v>4362</v>
      </c>
      <c r="E3172" s="135">
        <v>10.0</v>
      </c>
      <c r="F3172" s="135">
        <v>0.0</v>
      </c>
      <c r="K3172" s="135">
        <v>10.0</v>
      </c>
      <c r="M3172" s="143">
        <v>43009.0</v>
      </c>
    </row>
    <row r="3173">
      <c r="A3173" s="135">
        <v>3171.0</v>
      </c>
      <c r="B3173" s="135" t="s">
        <v>17942</v>
      </c>
      <c r="C3173" s="135" t="s">
        <v>4362</v>
      </c>
      <c r="E3173" s="135">
        <v>10.0</v>
      </c>
      <c r="K3173" s="135">
        <v>20.0</v>
      </c>
      <c r="M3173" s="143">
        <v>42980.0</v>
      </c>
    </row>
    <row r="3174">
      <c r="A3174" s="135">
        <v>3172.0</v>
      </c>
      <c r="B3174" s="135" t="s">
        <v>17944</v>
      </c>
      <c r="C3174" s="135" t="s">
        <v>4362</v>
      </c>
      <c r="E3174" s="135">
        <v>10.0</v>
      </c>
      <c r="K3174" s="135">
        <v>20.0</v>
      </c>
      <c r="M3174" s="143">
        <v>42321.0</v>
      </c>
    </row>
    <row r="3175">
      <c r="A3175" s="135">
        <v>3173.0</v>
      </c>
      <c r="B3175" s="135" t="s">
        <v>17947</v>
      </c>
      <c r="C3175" s="135" t="s">
        <v>4362</v>
      </c>
      <c r="E3175" s="135">
        <v>10.0</v>
      </c>
      <c r="K3175" s="135">
        <v>10.0</v>
      </c>
      <c r="M3175" s="143">
        <v>42527.0</v>
      </c>
    </row>
    <row r="3176">
      <c r="A3176" s="135">
        <v>3174.0</v>
      </c>
      <c r="B3176" s="135" t="s">
        <v>17949</v>
      </c>
      <c r="C3176" s="135" t="s">
        <v>4362</v>
      </c>
      <c r="E3176" s="135">
        <v>10.0</v>
      </c>
      <c r="K3176" s="135">
        <v>10.0</v>
      </c>
      <c r="M3176" s="143">
        <v>43862.0</v>
      </c>
    </row>
    <row r="3177">
      <c r="A3177" s="135">
        <v>3175.0</v>
      </c>
      <c r="B3177" s="135" t="s">
        <v>17951</v>
      </c>
      <c r="C3177" s="135" t="s">
        <v>4362</v>
      </c>
      <c r="E3177" s="135">
        <v>10.0</v>
      </c>
      <c r="K3177" s="135">
        <v>10.0</v>
      </c>
      <c r="M3177" s="143">
        <v>44897.0</v>
      </c>
    </row>
    <row r="3178">
      <c r="A3178" s="135">
        <v>3176.0</v>
      </c>
      <c r="B3178" s="135" t="s">
        <v>17953</v>
      </c>
      <c r="C3178" s="135" t="s">
        <v>4362</v>
      </c>
      <c r="E3178" s="135">
        <v>10.0</v>
      </c>
      <c r="K3178" s="135">
        <v>30.0</v>
      </c>
      <c r="M3178" s="143">
        <v>43840.0</v>
      </c>
    </row>
    <row r="3179">
      <c r="A3179" s="135">
        <v>3177.0</v>
      </c>
      <c r="B3179" s="135" t="s">
        <v>17955</v>
      </c>
      <c r="C3179" s="135" t="s">
        <v>4362</v>
      </c>
      <c r="E3179" s="135">
        <v>10.0</v>
      </c>
      <c r="K3179" s="135">
        <v>20.0</v>
      </c>
      <c r="M3179" s="143">
        <v>44765.0</v>
      </c>
    </row>
    <row r="3180">
      <c r="A3180" s="135">
        <v>3178.0</v>
      </c>
      <c r="B3180" s="135" t="s">
        <v>17958</v>
      </c>
      <c r="C3180" s="135" t="s">
        <v>4362</v>
      </c>
      <c r="E3180" s="135">
        <v>10.0</v>
      </c>
      <c r="K3180" s="135">
        <v>20.0</v>
      </c>
      <c r="M3180" s="143">
        <v>43167.0</v>
      </c>
    </row>
    <row r="3181">
      <c r="A3181" s="135">
        <v>3179.0</v>
      </c>
      <c r="B3181" s="135" t="s">
        <v>17960</v>
      </c>
      <c r="C3181" s="135" t="s">
        <v>4362</v>
      </c>
      <c r="E3181" s="135">
        <v>10.0</v>
      </c>
      <c r="K3181" s="135">
        <v>10.0</v>
      </c>
      <c r="M3181" s="143">
        <v>42422.0</v>
      </c>
    </row>
    <row r="3182">
      <c r="A3182" s="135">
        <v>3180.0</v>
      </c>
      <c r="B3182" s="135" t="s">
        <v>17962</v>
      </c>
      <c r="C3182" s="135" t="s">
        <v>4362</v>
      </c>
      <c r="E3182" s="135">
        <v>10.0</v>
      </c>
      <c r="K3182" s="135">
        <v>10.0</v>
      </c>
      <c r="M3182" s="143">
        <v>42883.0</v>
      </c>
    </row>
    <row r="3183">
      <c r="A3183" s="135">
        <v>3181.0</v>
      </c>
      <c r="B3183" s="135" t="s">
        <v>17966</v>
      </c>
      <c r="C3183" s="135" t="s">
        <v>4362</v>
      </c>
      <c r="E3183" s="135">
        <v>10.0</v>
      </c>
      <c r="K3183" s="135">
        <v>30.0</v>
      </c>
      <c r="M3183" s="143">
        <v>43840.0</v>
      </c>
    </row>
    <row r="3184">
      <c r="A3184" s="135">
        <v>3182.0</v>
      </c>
      <c r="B3184" s="135" t="s">
        <v>17968</v>
      </c>
      <c r="C3184" s="135" t="s">
        <v>4362</v>
      </c>
      <c r="D3184" s="135">
        <v>0.0</v>
      </c>
      <c r="E3184" s="135">
        <v>10.0</v>
      </c>
      <c r="H3184" s="135" t="s">
        <v>17969</v>
      </c>
      <c r="I3184" s="142">
        <v>45407.3966087963</v>
      </c>
      <c r="J3184" s="135" t="s">
        <v>17972</v>
      </c>
      <c r="K3184" s="135">
        <v>20.0</v>
      </c>
      <c r="L3184" s="135">
        <v>20.0</v>
      </c>
      <c r="M3184" s="143">
        <v>43808.0</v>
      </c>
    </row>
    <row r="3185">
      <c r="A3185" s="135">
        <v>3183.0</v>
      </c>
      <c r="B3185" s="135" t="s">
        <v>17974</v>
      </c>
      <c r="C3185" s="135" t="s">
        <v>4362</v>
      </c>
      <c r="D3185" s="135">
        <v>1.0</v>
      </c>
      <c r="E3185" s="135">
        <v>10.0</v>
      </c>
      <c r="H3185" s="135" t="s">
        <v>4391</v>
      </c>
      <c r="I3185" s="142">
        <v>45411.90634259259</v>
      </c>
      <c r="J3185" s="135" t="s">
        <v>4795</v>
      </c>
      <c r="K3185" s="135">
        <v>60.0</v>
      </c>
      <c r="L3185" s="135">
        <v>100.0</v>
      </c>
      <c r="M3185" s="143">
        <v>42381.0</v>
      </c>
    </row>
    <row r="3186">
      <c r="A3186" s="135">
        <v>3184.0</v>
      </c>
      <c r="B3186" s="135" t="s">
        <v>17976</v>
      </c>
      <c r="C3186" s="135" t="s">
        <v>4362</v>
      </c>
      <c r="E3186" s="135">
        <v>10.0</v>
      </c>
      <c r="F3186" s="135">
        <v>0.0</v>
      </c>
      <c r="K3186" s="135">
        <v>10.0</v>
      </c>
    </row>
    <row r="3187">
      <c r="A3187" s="135">
        <v>3185.0</v>
      </c>
      <c r="B3187" s="135" t="s">
        <v>17978</v>
      </c>
      <c r="C3187" s="135" t="s">
        <v>4362</v>
      </c>
      <c r="E3187" s="135">
        <v>10.0</v>
      </c>
      <c r="K3187" s="135">
        <v>20.0</v>
      </c>
      <c r="M3187" s="143">
        <v>43851.0</v>
      </c>
    </row>
    <row r="3188">
      <c r="A3188" s="135">
        <v>3186.0</v>
      </c>
      <c r="B3188" s="135" t="s">
        <v>17980</v>
      </c>
      <c r="C3188" s="135" t="s">
        <v>4362</v>
      </c>
      <c r="E3188" s="135">
        <v>10.0</v>
      </c>
      <c r="K3188" s="135">
        <v>250.0</v>
      </c>
      <c r="M3188" s="143">
        <v>43150.0</v>
      </c>
    </row>
    <row r="3189">
      <c r="A3189" s="135">
        <v>3187.0</v>
      </c>
      <c r="B3189" s="135" t="s">
        <v>17984</v>
      </c>
      <c r="C3189" s="135" t="s">
        <v>4362</v>
      </c>
      <c r="E3189" s="135">
        <v>10.0</v>
      </c>
      <c r="K3189" s="135">
        <v>10.0</v>
      </c>
      <c r="M3189" s="143">
        <v>44953.0</v>
      </c>
    </row>
    <row r="3190">
      <c r="A3190" s="135">
        <v>3188.0</v>
      </c>
      <c r="B3190" s="135" t="s">
        <v>17986</v>
      </c>
      <c r="C3190" s="135" t="s">
        <v>4362</v>
      </c>
      <c r="E3190" s="135">
        <v>10.0</v>
      </c>
      <c r="K3190" s="135">
        <v>60.0</v>
      </c>
      <c r="M3190" s="143">
        <v>42293.0</v>
      </c>
    </row>
    <row r="3191">
      <c r="A3191" s="135">
        <v>3189.0</v>
      </c>
      <c r="B3191" s="135" t="s">
        <v>17988</v>
      </c>
      <c r="C3191" s="135" t="s">
        <v>4362</v>
      </c>
      <c r="E3191" s="135">
        <v>10.0</v>
      </c>
      <c r="K3191" s="135">
        <v>10.0</v>
      </c>
      <c r="M3191" s="143">
        <v>42348.0</v>
      </c>
    </row>
    <row r="3192">
      <c r="A3192" s="135">
        <v>3190.0</v>
      </c>
      <c r="B3192" s="135" t="s">
        <v>17990</v>
      </c>
      <c r="C3192" s="135" t="s">
        <v>4362</v>
      </c>
      <c r="E3192" s="135">
        <v>10.0</v>
      </c>
      <c r="K3192" s="135">
        <v>10.0</v>
      </c>
      <c r="M3192" s="143">
        <v>42888.0</v>
      </c>
    </row>
    <row r="3193">
      <c r="A3193" s="135">
        <v>3191.0</v>
      </c>
      <c r="B3193" s="135" t="s">
        <v>17992</v>
      </c>
      <c r="C3193" s="135" t="s">
        <v>4362</v>
      </c>
      <c r="E3193" s="135">
        <v>10.0</v>
      </c>
      <c r="K3193" s="135">
        <v>20.0</v>
      </c>
      <c r="M3193" s="143">
        <v>42373.0</v>
      </c>
    </row>
    <row r="3194">
      <c r="A3194" s="135">
        <v>3192.0</v>
      </c>
      <c r="B3194" s="135" t="s">
        <v>17995</v>
      </c>
      <c r="C3194" s="135" t="s">
        <v>4362</v>
      </c>
      <c r="E3194" s="135">
        <v>10.0</v>
      </c>
      <c r="K3194" s="135">
        <v>10.0</v>
      </c>
      <c r="M3194" s="143">
        <v>45054.0</v>
      </c>
    </row>
    <row r="3195">
      <c r="A3195" s="135">
        <v>3193.0</v>
      </c>
      <c r="B3195" s="135" t="s">
        <v>17998</v>
      </c>
      <c r="C3195" s="135" t="s">
        <v>4362</v>
      </c>
      <c r="E3195" s="135">
        <v>10.0</v>
      </c>
      <c r="K3195" s="135">
        <v>10.0</v>
      </c>
      <c r="M3195" s="143">
        <v>44779.0</v>
      </c>
    </row>
    <row r="3196">
      <c r="A3196" s="135">
        <v>3194.0</v>
      </c>
      <c r="B3196" s="135" t="s">
        <v>18000</v>
      </c>
      <c r="C3196" s="135" t="s">
        <v>4362</v>
      </c>
      <c r="E3196" s="135">
        <v>10.0</v>
      </c>
      <c r="K3196" s="135">
        <v>10.0</v>
      </c>
      <c r="M3196" s="143">
        <v>42382.0</v>
      </c>
    </row>
    <row r="3197">
      <c r="A3197" s="135">
        <v>3195.0</v>
      </c>
      <c r="B3197" s="135" t="s">
        <v>18002</v>
      </c>
      <c r="C3197" s="135" t="s">
        <v>4362</v>
      </c>
      <c r="E3197" s="135">
        <v>10.0</v>
      </c>
      <c r="K3197" s="135">
        <v>10.0</v>
      </c>
      <c r="M3197" s="143">
        <v>43243.0</v>
      </c>
    </row>
    <row r="3198">
      <c r="A3198" s="135">
        <v>3196.0</v>
      </c>
      <c r="B3198" s="135" t="s">
        <v>18004</v>
      </c>
      <c r="C3198" s="135" t="s">
        <v>4362</v>
      </c>
      <c r="E3198" s="135">
        <v>10.0</v>
      </c>
      <c r="K3198" s="135">
        <v>20.0</v>
      </c>
      <c r="M3198" s="143">
        <v>42826.0</v>
      </c>
    </row>
    <row r="3199">
      <c r="A3199" s="135">
        <v>3197.0</v>
      </c>
      <c r="B3199" s="135" t="s">
        <v>18007</v>
      </c>
      <c r="C3199" s="135" t="s">
        <v>4362</v>
      </c>
      <c r="E3199" s="135">
        <v>10.0</v>
      </c>
      <c r="K3199" s="135">
        <v>90.0</v>
      </c>
      <c r="M3199" s="143">
        <v>43621.0</v>
      </c>
    </row>
    <row r="3200">
      <c r="A3200" s="135">
        <v>3198.0</v>
      </c>
      <c r="B3200" s="135" t="s">
        <v>18010</v>
      </c>
      <c r="C3200" s="135" t="s">
        <v>4362</v>
      </c>
      <c r="E3200" s="135">
        <v>10.0</v>
      </c>
      <c r="K3200" s="135">
        <v>10.0</v>
      </c>
      <c r="M3200" s="143">
        <v>44367.0</v>
      </c>
    </row>
    <row r="3201">
      <c r="A3201" s="135">
        <v>3199.0</v>
      </c>
      <c r="B3201" s="135" t="s">
        <v>18012</v>
      </c>
      <c r="C3201" s="135" t="s">
        <v>4362</v>
      </c>
      <c r="E3201" s="135">
        <v>10.0</v>
      </c>
      <c r="K3201" s="135">
        <v>10.0</v>
      </c>
      <c r="M3201" s="143">
        <v>44959.0</v>
      </c>
    </row>
    <row r="3202">
      <c r="A3202" s="135">
        <v>3200.0</v>
      </c>
      <c r="B3202" s="135" t="s">
        <v>18014</v>
      </c>
      <c r="C3202" s="135" t="s">
        <v>4362</v>
      </c>
      <c r="E3202" s="135">
        <v>10.0</v>
      </c>
      <c r="K3202" s="135">
        <v>10.0</v>
      </c>
      <c r="M3202" s="143">
        <v>42312.0</v>
      </c>
    </row>
    <row r="3203">
      <c r="A3203" s="135">
        <v>3201.0</v>
      </c>
      <c r="B3203" s="135" t="s">
        <v>18016</v>
      </c>
      <c r="C3203" s="135" t="s">
        <v>4362</v>
      </c>
      <c r="E3203" s="135">
        <v>10.0</v>
      </c>
      <c r="K3203" s="135">
        <v>10.0</v>
      </c>
      <c r="M3203" s="143">
        <v>42601.0</v>
      </c>
    </row>
    <row r="3204">
      <c r="A3204" s="135">
        <v>3202.0</v>
      </c>
      <c r="B3204" s="135" t="s">
        <v>18018</v>
      </c>
      <c r="C3204" s="135" t="s">
        <v>4362</v>
      </c>
      <c r="E3204" s="135">
        <v>10.0</v>
      </c>
      <c r="F3204" s="135">
        <v>0.02</v>
      </c>
      <c r="K3204" s="135">
        <v>10.0</v>
      </c>
      <c r="M3204" s="143">
        <v>42248.0</v>
      </c>
    </row>
    <row r="3205">
      <c r="A3205" s="135">
        <v>3203.0</v>
      </c>
      <c r="B3205" s="135" t="s">
        <v>18022</v>
      </c>
      <c r="C3205" s="135" t="s">
        <v>4362</v>
      </c>
      <c r="E3205" s="135">
        <v>10.0</v>
      </c>
      <c r="F3205" s="135">
        <v>0.0</v>
      </c>
      <c r="K3205" s="135">
        <v>10.0</v>
      </c>
    </row>
    <row r="3206">
      <c r="A3206" s="135">
        <v>3204.0</v>
      </c>
      <c r="B3206" s="135" t="s">
        <v>18024</v>
      </c>
      <c r="C3206" s="135" t="s">
        <v>4362</v>
      </c>
      <c r="E3206" s="135">
        <v>10.0</v>
      </c>
      <c r="F3206" s="135">
        <v>0.0</v>
      </c>
      <c r="K3206" s="135">
        <v>10.0</v>
      </c>
      <c r="M3206" s="143">
        <v>44075.0</v>
      </c>
    </row>
    <row r="3207">
      <c r="A3207" s="135">
        <v>3205.0</v>
      </c>
      <c r="B3207" s="135" t="s">
        <v>18026</v>
      </c>
      <c r="C3207" s="135" t="s">
        <v>4362</v>
      </c>
      <c r="E3207" s="135">
        <v>10.0</v>
      </c>
      <c r="K3207" s="135">
        <v>10.0</v>
      </c>
      <c r="M3207" s="143">
        <v>42677.0</v>
      </c>
    </row>
    <row r="3208">
      <c r="A3208" s="135">
        <v>3206.0</v>
      </c>
      <c r="B3208" s="135" t="s">
        <v>18028</v>
      </c>
      <c r="C3208" s="135" t="s">
        <v>4362</v>
      </c>
      <c r="E3208" s="135">
        <v>10.0</v>
      </c>
      <c r="K3208" s="135">
        <v>10.0</v>
      </c>
      <c r="M3208" s="143">
        <v>45100.0</v>
      </c>
    </row>
    <row r="3209">
      <c r="A3209" s="135">
        <v>3207.0</v>
      </c>
      <c r="B3209" s="135" t="s">
        <v>18031</v>
      </c>
      <c r="C3209" s="135" t="s">
        <v>4362</v>
      </c>
      <c r="E3209" s="135">
        <v>10.0</v>
      </c>
      <c r="K3209" s="135">
        <v>20.0</v>
      </c>
      <c r="M3209" s="143">
        <v>43076.0</v>
      </c>
    </row>
    <row r="3210">
      <c r="A3210" s="135">
        <v>3208.0</v>
      </c>
      <c r="B3210" s="135" t="s">
        <v>18033</v>
      </c>
      <c r="C3210" s="135" t="s">
        <v>4362</v>
      </c>
      <c r="E3210" s="135">
        <v>10.0</v>
      </c>
      <c r="F3210" s="135">
        <v>0.0</v>
      </c>
      <c r="K3210" s="135">
        <v>10.0</v>
      </c>
    </row>
    <row r="3211">
      <c r="A3211" s="135">
        <v>3209.0</v>
      </c>
      <c r="B3211" s="135" t="s">
        <v>18035</v>
      </c>
      <c r="C3211" s="135" t="s">
        <v>4362</v>
      </c>
      <c r="E3211" s="135">
        <v>10.0</v>
      </c>
      <c r="F3211" s="135">
        <v>0.0</v>
      </c>
      <c r="K3211" s="135">
        <v>10.0</v>
      </c>
    </row>
    <row r="3212">
      <c r="A3212" s="135">
        <v>3210.0</v>
      </c>
      <c r="B3212" s="135" t="s">
        <v>18037</v>
      </c>
      <c r="C3212" s="135" t="s">
        <v>4362</v>
      </c>
      <c r="E3212" s="135">
        <v>10.0</v>
      </c>
      <c r="K3212" s="135">
        <v>10.0</v>
      </c>
      <c r="M3212" s="143">
        <v>44684.0</v>
      </c>
    </row>
    <row r="3213">
      <c r="A3213" s="135">
        <v>3211.0</v>
      </c>
      <c r="B3213" s="135" t="s">
        <v>18039</v>
      </c>
      <c r="C3213" s="135" t="s">
        <v>4362</v>
      </c>
      <c r="E3213" s="135">
        <v>10.0</v>
      </c>
      <c r="K3213" s="135">
        <v>30.0</v>
      </c>
      <c r="M3213" s="143">
        <v>43866.0</v>
      </c>
    </row>
    <row r="3214">
      <c r="A3214" s="135">
        <v>3212.0</v>
      </c>
      <c r="B3214" s="135" t="s">
        <v>18041</v>
      </c>
      <c r="C3214" s="135" t="s">
        <v>4362</v>
      </c>
      <c r="E3214" s="135">
        <v>10.0</v>
      </c>
      <c r="K3214" s="135">
        <v>10.0</v>
      </c>
      <c r="M3214" s="143">
        <v>45385.0</v>
      </c>
    </row>
    <row r="3215">
      <c r="A3215" s="135">
        <v>3213.0</v>
      </c>
      <c r="B3215" s="135" t="s">
        <v>18044</v>
      </c>
      <c r="C3215" s="135" t="s">
        <v>4362</v>
      </c>
      <c r="E3215" s="135">
        <v>10.0</v>
      </c>
      <c r="K3215" s="135">
        <v>10.0</v>
      </c>
      <c r="M3215" s="143">
        <v>42888.0</v>
      </c>
    </row>
    <row r="3216">
      <c r="A3216" s="135">
        <v>3214.0</v>
      </c>
      <c r="B3216" s="135" t="s">
        <v>18046</v>
      </c>
      <c r="C3216" s="135" t="s">
        <v>4362</v>
      </c>
      <c r="E3216" s="135">
        <v>10.0</v>
      </c>
      <c r="K3216" s="135">
        <v>10.0</v>
      </c>
      <c r="M3216" s="143">
        <v>44164.0</v>
      </c>
    </row>
    <row r="3217">
      <c r="A3217" s="135">
        <v>3215.0</v>
      </c>
      <c r="B3217" s="135" t="s">
        <v>18048</v>
      </c>
      <c r="C3217" s="135" t="s">
        <v>4362</v>
      </c>
      <c r="E3217" s="135">
        <v>10.0</v>
      </c>
      <c r="K3217" s="135">
        <v>20.0</v>
      </c>
      <c r="M3217" s="143">
        <v>43868.0</v>
      </c>
    </row>
    <row r="3218">
      <c r="A3218" s="135">
        <v>3216.0</v>
      </c>
      <c r="B3218" s="135" t="s">
        <v>18050</v>
      </c>
      <c r="C3218" s="135" t="s">
        <v>4362</v>
      </c>
      <c r="E3218" s="135">
        <v>10.0</v>
      </c>
      <c r="K3218" s="135">
        <v>20.0</v>
      </c>
      <c r="M3218" s="143">
        <v>42668.0</v>
      </c>
    </row>
    <row r="3219">
      <c r="A3219" s="135">
        <v>3217.0</v>
      </c>
      <c r="B3219" s="135" t="s">
        <v>18053</v>
      </c>
      <c r="C3219" s="135" t="s">
        <v>4362</v>
      </c>
      <c r="E3219" s="135">
        <v>10.0</v>
      </c>
      <c r="K3219" s="135">
        <v>30.0</v>
      </c>
      <c r="M3219" s="143">
        <v>43943.0</v>
      </c>
    </row>
    <row r="3220">
      <c r="A3220" s="135">
        <v>3218.0</v>
      </c>
      <c r="B3220" s="135" t="s">
        <v>18056</v>
      </c>
      <c r="C3220" s="135" t="s">
        <v>4362</v>
      </c>
      <c r="E3220" s="135">
        <v>10.0</v>
      </c>
      <c r="K3220" s="135">
        <v>30.0</v>
      </c>
      <c r="M3220" s="143">
        <v>42770.0</v>
      </c>
    </row>
    <row r="3221">
      <c r="A3221" s="135">
        <v>3219.0</v>
      </c>
      <c r="B3221" s="135" t="s">
        <v>18058</v>
      </c>
      <c r="C3221" s="135" t="s">
        <v>4362</v>
      </c>
      <c r="E3221" s="135">
        <v>10.0</v>
      </c>
      <c r="K3221" s="135">
        <v>10.0</v>
      </c>
      <c r="M3221" s="143">
        <v>42728.0</v>
      </c>
    </row>
    <row r="3222">
      <c r="A3222" s="135">
        <v>3220.0</v>
      </c>
      <c r="B3222" s="135" t="s">
        <v>18060</v>
      </c>
      <c r="C3222" s="135" t="s">
        <v>4362</v>
      </c>
      <c r="E3222" s="135">
        <v>10.0</v>
      </c>
      <c r="K3222" s="135">
        <v>50.0</v>
      </c>
      <c r="M3222" s="143">
        <v>42482.0</v>
      </c>
    </row>
    <row r="3223">
      <c r="A3223" s="135">
        <v>3221.0</v>
      </c>
      <c r="B3223" s="135" t="s">
        <v>18062</v>
      </c>
      <c r="C3223" s="135" t="s">
        <v>4362</v>
      </c>
      <c r="E3223" s="135">
        <v>10.0</v>
      </c>
      <c r="K3223" s="135">
        <v>10.0</v>
      </c>
      <c r="M3223" s="143">
        <v>45038.0</v>
      </c>
    </row>
    <row r="3224">
      <c r="A3224" s="135">
        <v>3222.0</v>
      </c>
      <c r="B3224" s="135" t="s">
        <v>18065</v>
      </c>
      <c r="C3224" s="135" t="s">
        <v>4362</v>
      </c>
      <c r="E3224" s="135">
        <v>10.0</v>
      </c>
      <c r="K3224" s="135">
        <v>10.0</v>
      </c>
      <c r="M3224" s="143">
        <v>42324.0</v>
      </c>
    </row>
    <row r="3225">
      <c r="A3225" s="135">
        <v>3223.0</v>
      </c>
      <c r="B3225" s="135" t="s">
        <v>18068</v>
      </c>
      <c r="C3225" s="135" t="s">
        <v>4362</v>
      </c>
      <c r="E3225" s="135">
        <v>10.0</v>
      </c>
      <c r="K3225" s="135">
        <v>10.0</v>
      </c>
      <c r="M3225" s="143">
        <v>43215.0</v>
      </c>
    </row>
    <row r="3226">
      <c r="A3226" s="135">
        <v>3224.0</v>
      </c>
      <c r="B3226" s="135" t="s">
        <v>18070</v>
      </c>
      <c r="C3226" s="135" t="s">
        <v>4362</v>
      </c>
      <c r="E3226" s="135">
        <v>10.0</v>
      </c>
      <c r="K3226" s="135">
        <v>10.0</v>
      </c>
      <c r="M3226" s="143">
        <v>42638.0</v>
      </c>
    </row>
    <row r="3227">
      <c r="A3227" s="135">
        <v>3225.0</v>
      </c>
      <c r="B3227" s="135" t="s">
        <v>18072</v>
      </c>
      <c r="C3227" s="135" t="s">
        <v>4362</v>
      </c>
      <c r="D3227" s="135">
        <v>0.0</v>
      </c>
      <c r="E3227" s="135">
        <v>10.0</v>
      </c>
      <c r="H3227" s="135" t="s">
        <v>18074</v>
      </c>
      <c r="I3227" s="142">
        <v>45409.99631944444</v>
      </c>
      <c r="J3227" s="135" t="s">
        <v>2100</v>
      </c>
      <c r="K3227" s="135">
        <v>10.0</v>
      </c>
      <c r="L3227" s="135">
        <v>10.0</v>
      </c>
      <c r="M3227" s="143">
        <v>44865.0</v>
      </c>
    </row>
    <row r="3228">
      <c r="A3228" s="135">
        <v>3226.0</v>
      </c>
      <c r="B3228" s="135" t="s">
        <v>18077</v>
      </c>
      <c r="C3228" s="135" t="s">
        <v>4362</v>
      </c>
      <c r="D3228" s="135">
        <v>2.0</v>
      </c>
      <c r="E3228" s="135">
        <v>10.0</v>
      </c>
      <c r="H3228" s="135" t="s">
        <v>5852</v>
      </c>
      <c r="I3228" s="142">
        <v>45413.31783564815</v>
      </c>
      <c r="J3228" s="135" t="s">
        <v>5135</v>
      </c>
      <c r="K3228" s="135">
        <v>100.0</v>
      </c>
      <c r="L3228" s="135">
        <v>150.0</v>
      </c>
      <c r="M3228" s="143">
        <v>42392.0</v>
      </c>
    </row>
    <row r="3229">
      <c r="A3229" s="135">
        <v>3227.0</v>
      </c>
      <c r="B3229" s="135" t="s">
        <v>18079</v>
      </c>
      <c r="C3229" s="135" t="s">
        <v>4362</v>
      </c>
      <c r="E3229" s="135">
        <v>10.0</v>
      </c>
      <c r="F3229" s="135">
        <v>0.0</v>
      </c>
      <c r="K3229" s="135">
        <v>20.0</v>
      </c>
      <c r="M3229" s="143">
        <v>43831.0</v>
      </c>
    </row>
    <row r="3230">
      <c r="A3230" s="135">
        <v>3228.0</v>
      </c>
      <c r="B3230" s="135" t="s">
        <v>18082</v>
      </c>
      <c r="C3230" s="135" t="s">
        <v>4362</v>
      </c>
      <c r="E3230" s="135">
        <v>10.0</v>
      </c>
      <c r="K3230" s="135">
        <v>10.0</v>
      </c>
      <c r="M3230" s="143">
        <v>42399.0</v>
      </c>
    </row>
    <row r="3231">
      <c r="A3231" s="135">
        <v>3229.0</v>
      </c>
      <c r="B3231" s="135" t="s">
        <v>18084</v>
      </c>
      <c r="C3231" s="135" t="s">
        <v>4362</v>
      </c>
      <c r="E3231" s="135">
        <v>10.0</v>
      </c>
      <c r="K3231" s="135">
        <v>20.0</v>
      </c>
      <c r="M3231" s="143">
        <v>42485.0</v>
      </c>
    </row>
    <row r="3232">
      <c r="A3232" s="135">
        <v>3230.0</v>
      </c>
      <c r="B3232" s="135" t="s">
        <v>18087</v>
      </c>
      <c r="C3232" s="135" t="s">
        <v>4362</v>
      </c>
      <c r="E3232" s="135">
        <v>10.0</v>
      </c>
      <c r="K3232" s="135">
        <v>20.0</v>
      </c>
      <c r="M3232" s="143">
        <v>43948.0</v>
      </c>
    </row>
    <row r="3233">
      <c r="A3233" s="135">
        <v>3231.0</v>
      </c>
      <c r="B3233" s="135" t="s">
        <v>18089</v>
      </c>
      <c r="C3233" s="135" t="s">
        <v>4362</v>
      </c>
      <c r="E3233" s="135">
        <v>10.0</v>
      </c>
      <c r="F3233" s="135">
        <v>0.0</v>
      </c>
      <c r="K3233" s="135">
        <v>10.0</v>
      </c>
    </row>
    <row r="3234">
      <c r="A3234" s="135">
        <v>3232.0</v>
      </c>
      <c r="B3234" s="135" t="s">
        <v>18092</v>
      </c>
      <c r="C3234" s="135" t="s">
        <v>4362</v>
      </c>
      <c r="E3234" s="135">
        <v>10.0</v>
      </c>
      <c r="K3234" s="135">
        <v>20.0</v>
      </c>
      <c r="M3234" s="143">
        <v>42732.0</v>
      </c>
    </row>
    <row r="3235">
      <c r="A3235" s="135">
        <v>3233.0</v>
      </c>
      <c r="B3235" s="135" t="s">
        <v>18094</v>
      </c>
      <c r="C3235" s="135" t="s">
        <v>4362</v>
      </c>
      <c r="E3235" s="135">
        <v>10.0</v>
      </c>
      <c r="K3235" s="135">
        <v>10.0</v>
      </c>
      <c r="M3235" s="143">
        <v>44750.0</v>
      </c>
    </row>
    <row r="3236">
      <c r="A3236" s="135">
        <v>3234.0</v>
      </c>
      <c r="B3236" s="135" t="s">
        <v>18096</v>
      </c>
      <c r="C3236" s="135" t="s">
        <v>4362</v>
      </c>
      <c r="D3236" s="135">
        <v>0.0</v>
      </c>
      <c r="E3236" s="135">
        <v>10.0</v>
      </c>
      <c r="K3236" s="135">
        <v>10.0</v>
      </c>
      <c r="M3236" s="143">
        <v>42389.0</v>
      </c>
    </row>
    <row r="3237">
      <c r="A3237" s="135">
        <v>3235.0</v>
      </c>
      <c r="B3237" s="135" t="s">
        <v>18098</v>
      </c>
      <c r="C3237" s="135" t="s">
        <v>4362</v>
      </c>
      <c r="E3237" s="135">
        <v>10.0</v>
      </c>
      <c r="F3237" s="135">
        <v>0.0</v>
      </c>
      <c r="K3237" s="135">
        <v>10.0</v>
      </c>
    </row>
    <row r="3238">
      <c r="A3238" s="135">
        <v>3236.0</v>
      </c>
      <c r="B3238" s="135" t="s">
        <v>18101</v>
      </c>
      <c r="C3238" s="135" t="s">
        <v>4362</v>
      </c>
      <c r="E3238" s="135">
        <v>10.0</v>
      </c>
      <c r="F3238" s="135">
        <v>0.0</v>
      </c>
      <c r="K3238" s="135">
        <v>10.0</v>
      </c>
    </row>
    <row r="3239">
      <c r="A3239" s="135">
        <v>3237.0</v>
      </c>
      <c r="B3239" s="135" t="s">
        <v>18103</v>
      </c>
      <c r="C3239" s="135" t="s">
        <v>4362</v>
      </c>
      <c r="E3239" s="135">
        <v>10.0</v>
      </c>
      <c r="F3239" s="135">
        <v>0.0</v>
      </c>
      <c r="K3239" s="135">
        <v>10.0</v>
      </c>
    </row>
    <row r="3240">
      <c r="A3240" s="135">
        <v>3238.0</v>
      </c>
      <c r="B3240" s="135" t="s">
        <v>18105</v>
      </c>
      <c r="C3240" s="135" t="s">
        <v>4362</v>
      </c>
      <c r="E3240" s="135">
        <v>10.0</v>
      </c>
      <c r="F3240" s="135">
        <v>0.0</v>
      </c>
      <c r="K3240" s="135">
        <v>10.0</v>
      </c>
      <c r="M3240" s="143">
        <v>43374.0</v>
      </c>
    </row>
    <row r="3241">
      <c r="A3241" s="135">
        <v>3239.0</v>
      </c>
      <c r="B3241" s="135" t="s">
        <v>18107</v>
      </c>
      <c r="C3241" s="135" t="s">
        <v>4362</v>
      </c>
      <c r="E3241" s="135">
        <v>10.0</v>
      </c>
      <c r="K3241" s="135">
        <v>10.0</v>
      </c>
      <c r="M3241" s="143">
        <v>42368.0</v>
      </c>
    </row>
    <row r="3242">
      <c r="A3242" s="135">
        <v>3240.0</v>
      </c>
      <c r="B3242" s="135" t="s">
        <v>18109</v>
      </c>
      <c r="C3242" s="135" t="s">
        <v>4362</v>
      </c>
      <c r="E3242" s="135">
        <v>10.0</v>
      </c>
      <c r="K3242" s="135">
        <v>350.0</v>
      </c>
      <c r="M3242" s="143">
        <v>42690.0</v>
      </c>
    </row>
    <row r="3243">
      <c r="A3243" s="135">
        <v>3241.0</v>
      </c>
      <c r="B3243" s="135" t="s">
        <v>18112</v>
      </c>
      <c r="C3243" s="135" t="s">
        <v>4362</v>
      </c>
      <c r="E3243" s="135">
        <v>10.0</v>
      </c>
      <c r="F3243" s="135">
        <v>0.0</v>
      </c>
      <c r="K3243" s="135">
        <v>10.0</v>
      </c>
    </row>
    <row r="3244">
      <c r="A3244" s="135">
        <v>3242.0</v>
      </c>
      <c r="B3244" s="135" t="s">
        <v>18115</v>
      </c>
      <c r="C3244" s="135" t="s">
        <v>4362</v>
      </c>
      <c r="E3244" s="135">
        <v>10.0</v>
      </c>
      <c r="K3244" s="135">
        <v>10.0</v>
      </c>
      <c r="M3244" s="143">
        <v>44981.0</v>
      </c>
    </row>
    <row r="3245">
      <c r="A3245" s="135">
        <v>3243.0</v>
      </c>
      <c r="B3245" s="135" t="s">
        <v>18117</v>
      </c>
      <c r="C3245" s="135" t="s">
        <v>4362</v>
      </c>
      <c r="E3245" s="135">
        <v>10.0</v>
      </c>
      <c r="K3245" s="135">
        <v>10.0</v>
      </c>
      <c r="M3245" s="143">
        <v>43932.0</v>
      </c>
    </row>
    <row r="3246">
      <c r="A3246" s="135">
        <v>3244.0</v>
      </c>
      <c r="B3246" s="135" t="s">
        <v>18119</v>
      </c>
      <c r="C3246" s="135" t="s">
        <v>4362</v>
      </c>
      <c r="E3246" s="135">
        <v>10.0</v>
      </c>
      <c r="K3246" s="135">
        <v>20.0</v>
      </c>
      <c r="M3246" s="143">
        <v>45010.0</v>
      </c>
    </row>
    <row r="3247">
      <c r="A3247" s="135">
        <v>3245.0</v>
      </c>
      <c r="B3247" s="135" t="s">
        <v>18122</v>
      </c>
      <c r="C3247" s="135" t="s">
        <v>4362</v>
      </c>
      <c r="E3247" s="135">
        <v>10.0</v>
      </c>
      <c r="K3247" s="135">
        <v>10.0</v>
      </c>
      <c r="M3247" s="143">
        <v>43912.0</v>
      </c>
    </row>
    <row r="3248">
      <c r="A3248" s="135">
        <v>3246.0</v>
      </c>
      <c r="B3248" s="135" t="s">
        <v>18125</v>
      </c>
      <c r="C3248" s="135" t="s">
        <v>4362</v>
      </c>
      <c r="E3248" s="135">
        <v>10.0</v>
      </c>
      <c r="K3248" s="135">
        <v>60.0</v>
      </c>
      <c r="M3248" s="143">
        <v>42740.0</v>
      </c>
    </row>
    <row r="3249">
      <c r="A3249" s="135">
        <v>3247.0</v>
      </c>
      <c r="B3249" s="135" t="s">
        <v>18127</v>
      </c>
      <c r="C3249" s="135" t="s">
        <v>4362</v>
      </c>
      <c r="E3249" s="135">
        <v>10.0</v>
      </c>
      <c r="K3249" s="135">
        <v>10.0</v>
      </c>
      <c r="M3249" s="143">
        <v>45122.0</v>
      </c>
    </row>
    <row r="3250">
      <c r="A3250" s="135">
        <v>3248.0</v>
      </c>
      <c r="B3250" s="135" t="s">
        <v>18129</v>
      </c>
      <c r="C3250" s="135" t="s">
        <v>4362</v>
      </c>
      <c r="D3250" s="135">
        <v>0.0</v>
      </c>
      <c r="E3250" s="135">
        <v>10.0</v>
      </c>
      <c r="H3250" s="135" t="s">
        <v>18129</v>
      </c>
      <c r="I3250" s="142">
        <v>45404.16416666667</v>
      </c>
      <c r="J3250" s="135" t="s">
        <v>4445</v>
      </c>
      <c r="K3250" s="135">
        <v>20.0</v>
      </c>
      <c r="L3250" s="135">
        <v>0.0</v>
      </c>
      <c r="M3250" s="143">
        <v>44163.0</v>
      </c>
    </row>
    <row r="3251">
      <c r="A3251" s="135">
        <v>3249.0</v>
      </c>
      <c r="B3251" s="135" t="s">
        <v>18131</v>
      </c>
      <c r="C3251" s="135" t="s">
        <v>4362</v>
      </c>
      <c r="E3251" s="135">
        <v>10.0</v>
      </c>
      <c r="K3251" s="135">
        <v>20.0</v>
      </c>
      <c r="M3251" s="143">
        <v>42307.0</v>
      </c>
    </row>
    <row r="3252">
      <c r="A3252" s="135">
        <v>3250.0</v>
      </c>
      <c r="B3252" s="135" t="s">
        <v>18133</v>
      </c>
      <c r="C3252" s="135" t="s">
        <v>4362</v>
      </c>
      <c r="E3252" s="135">
        <v>10.0</v>
      </c>
      <c r="K3252" s="135">
        <v>10.0</v>
      </c>
      <c r="M3252" s="143">
        <v>44958.0</v>
      </c>
    </row>
    <row r="3253">
      <c r="A3253" s="135">
        <v>3251.0</v>
      </c>
      <c r="B3253" s="135" t="s">
        <v>18134</v>
      </c>
      <c r="C3253" s="135" t="s">
        <v>4362</v>
      </c>
      <c r="E3253" s="135">
        <v>10.0</v>
      </c>
      <c r="K3253" s="135">
        <v>30.0</v>
      </c>
      <c r="M3253" s="143">
        <v>42401.0</v>
      </c>
    </row>
    <row r="3254">
      <c r="A3254" s="135">
        <v>3252.0</v>
      </c>
      <c r="B3254" s="135" t="s">
        <v>18135</v>
      </c>
      <c r="C3254" s="135" t="s">
        <v>4362</v>
      </c>
      <c r="E3254" s="135">
        <v>10.0</v>
      </c>
      <c r="K3254" s="135">
        <v>10.0</v>
      </c>
      <c r="M3254" s="143">
        <v>44953.0</v>
      </c>
    </row>
    <row r="3255">
      <c r="A3255" s="135">
        <v>3253.0</v>
      </c>
      <c r="B3255" s="135" t="s">
        <v>18136</v>
      </c>
      <c r="C3255" s="135" t="s">
        <v>4362</v>
      </c>
      <c r="E3255" s="135">
        <v>10.0</v>
      </c>
      <c r="K3255" s="135">
        <v>10.0</v>
      </c>
      <c r="M3255" s="143">
        <v>44765.0</v>
      </c>
    </row>
    <row r="3256">
      <c r="A3256" s="135">
        <v>3254.0</v>
      </c>
      <c r="B3256" s="135" t="s">
        <v>18138</v>
      </c>
      <c r="C3256" s="135" t="s">
        <v>4362</v>
      </c>
      <c r="E3256" s="135">
        <v>10.0</v>
      </c>
      <c r="K3256" s="135">
        <v>10.0</v>
      </c>
      <c r="M3256" s="143">
        <v>43469.0</v>
      </c>
    </row>
    <row r="3257">
      <c r="A3257" s="135">
        <v>3255.0</v>
      </c>
      <c r="B3257" s="135" t="s">
        <v>18140</v>
      </c>
      <c r="C3257" s="135" t="s">
        <v>4362</v>
      </c>
      <c r="E3257" s="135">
        <v>10.0</v>
      </c>
      <c r="F3257" s="135">
        <v>0.0</v>
      </c>
      <c r="K3257" s="135">
        <v>10.0</v>
      </c>
    </row>
    <row r="3258">
      <c r="A3258" s="135">
        <v>3256.0</v>
      </c>
      <c r="B3258" s="135" t="s">
        <v>18143</v>
      </c>
      <c r="C3258" s="135" t="s">
        <v>4362</v>
      </c>
      <c r="E3258" s="135">
        <v>10.0</v>
      </c>
      <c r="F3258" s="135">
        <v>0.5</v>
      </c>
      <c r="K3258" s="135">
        <v>20.0</v>
      </c>
      <c r="M3258" s="143">
        <v>44927.0</v>
      </c>
    </row>
    <row r="3259">
      <c r="A3259" s="135">
        <v>3257.0</v>
      </c>
      <c r="B3259" s="135" t="s">
        <v>18145</v>
      </c>
      <c r="C3259" s="135" t="s">
        <v>4362</v>
      </c>
      <c r="E3259" s="135">
        <v>10.0</v>
      </c>
      <c r="F3259" s="135">
        <v>0.0</v>
      </c>
      <c r="K3259" s="135">
        <v>10.0</v>
      </c>
    </row>
    <row r="3260">
      <c r="A3260" s="135">
        <v>3258.0</v>
      </c>
      <c r="B3260" s="135" t="s">
        <v>18147</v>
      </c>
      <c r="C3260" s="135" t="s">
        <v>4362</v>
      </c>
      <c r="E3260" s="135">
        <v>10.0</v>
      </c>
      <c r="K3260" s="135">
        <v>10.0</v>
      </c>
      <c r="M3260" s="143">
        <v>45028.0</v>
      </c>
    </row>
    <row r="3261">
      <c r="A3261" s="135">
        <v>3259.0</v>
      </c>
      <c r="B3261" s="135" t="s">
        <v>18150</v>
      </c>
      <c r="C3261" s="135" t="s">
        <v>4362</v>
      </c>
      <c r="E3261" s="135">
        <v>10.0</v>
      </c>
      <c r="K3261" s="135">
        <v>20.0</v>
      </c>
      <c r="M3261" s="143">
        <v>44852.0</v>
      </c>
    </row>
    <row r="3262">
      <c r="A3262" s="135">
        <v>3260.0</v>
      </c>
      <c r="B3262" s="135" t="s">
        <v>18153</v>
      </c>
      <c r="C3262" s="135" t="s">
        <v>4362</v>
      </c>
      <c r="E3262" s="135">
        <v>10.0</v>
      </c>
      <c r="K3262" s="135">
        <v>10.0</v>
      </c>
      <c r="M3262" s="143">
        <v>43841.0</v>
      </c>
    </row>
    <row r="3263">
      <c r="A3263" s="135">
        <v>3261.0</v>
      </c>
      <c r="B3263" s="135" t="s">
        <v>18154</v>
      </c>
      <c r="C3263" s="135" t="s">
        <v>4362</v>
      </c>
      <c r="E3263" s="135">
        <v>10.0</v>
      </c>
      <c r="K3263" s="135">
        <v>10.0</v>
      </c>
      <c r="M3263" s="143">
        <v>42449.0</v>
      </c>
    </row>
    <row r="3264">
      <c r="A3264" s="135">
        <v>3262.0</v>
      </c>
      <c r="B3264" s="135" t="s">
        <v>18156</v>
      </c>
      <c r="C3264" s="135" t="s">
        <v>4362</v>
      </c>
      <c r="E3264" s="135">
        <v>10.0</v>
      </c>
      <c r="K3264" s="135">
        <v>10.0</v>
      </c>
      <c r="M3264" s="143">
        <v>42611.0</v>
      </c>
    </row>
    <row r="3265">
      <c r="A3265" s="135">
        <v>3263.0</v>
      </c>
      <c r="B3265" s="135" t="s">
        <v>18158</v>
      </c>
      <c r="C3265" s="135" t="s">
        <v>4362</v>
      </c>
      <c r="E3265" s="135">
        <v>10.0</v>
      </c>
      <c r="K3265" s="135">
        <v>10.0</v>
      </c>
      <c r="M3265" s="143">
        <v>42746.0</v>
      </c>
    </row>
    <row r="3266">
      <c r="A3266" s="135">
        <v>3264.0</v>
      </c>
      <c r="B3266" s="135" t="s">
        <v>18160</v>
      </c>
      <c r="C3266" s="135" t="s">
        <v>4362</v>
      </c>
      <c r="E3266" s="135">
        <v>10.0</v>
      </c>
      <c r="K3266" s="135">
        <v>10.0</v>
      </c>
      <c r="M3266" s="143">
        <v>44779.0</v>
      </c>
    </row>
    <row r="3267">
      <c r="A3267" s="135">
        <v>3265.0</v>
      </c>
      <c r="B3267" s="135" t="s">
        <v>18162</v>
      </c>
      <c r="C3267" s="135" t="s">
        <v>4362</v>
      </c>
      <c r="E3267" s="135">
        <v>10.0</v>
      </c>
      <c r="K3267" s="135">
        <v>10.0</v>
      </c>
      <c r="M3267" s="143">
        <v>44807.0</v>
      </c>
    </row>
    <row r="3268">
      <c r="A3268" s="135">
        <v>3266.0</v>
      </c>
      <c r="B3268" s="135" t="s">
        <v>18165</v>
      </c>
      <c r="C3268" s="135" t="s">
        <v>4362</v>
      </c>
      <c r="E3268" s="135">
        <v>10.0</v>
      </c>
      <c r="K3268" s="135">
        <v>20.0</v>
      </c>
      <c r="M3268" s="143">
        <v>43880.0</v>
      </c>
    </row>
    <row r="3269">
      <c r="A3269" s="135">
        <v>3267.0</v>
      </c>
      <c r="B3269" s="135" t="s">
        <v>18166</v>
      </c>
      <c r="C3269" s="135" t="s">
        <v>4362</v>
      </c>
      <c r="E3269" s="135">
        <v>10.0</v>
      </c>
      <c r="K3269" s="135">
        <v>10.0</v>
      </c>
      <c r="M3269" s="143">
        <v>44754.0</v>
      </c>
    </row>
    <row r="3270">
      <c r="A3270" s="135">
        <v>3268.0</v>
      </c>
      <c r="B3270" s="135" t="s">
        <v>18167</v>
      </c>
      <c r="C3270" s="135" t="s">
        <v>4362</v>
      </c>
      <c r="E3270" s="135">
        <v>10.0</v>
      </c>
      <c r="K3270" s="135">
        <v>10.0</v>
      </c>
      <c r="M3270" s="143">
        <v>42254.0</v>
      </c>
    </row>
    <row r="3271">
      <c r="A3271" s="135">
        <v>3269.0</v>
      </c>
      <c r="B3271" s="135" t="s">
        <v>18169</v>
      </c>
      <c r="C3271" s="135" t="s">
        <v>4362</v>
      </c>
      <c r="E3271" s="135">
        <v>10.0</v>
      </c>
      <c r="K3271" s="135">
        <v>10.0</v>
      </c>
      <c r="M3271" s="143">
        <v>42907.0</v>
      </c>
    </row>
    <row r="3272">
      <c r="A3272" s="135">
        <v>3270.0</v>
      </c>
      <c r="B3272" s="135" t="s">
        <v>18171</v>
      </c>
      <c r="C3272" s="135" t="s">
        <v>4362</v>
      </c>
      <c r="E3272" s="135">
        <v>10.0</v>
      </c>
      <c r="K3272" s="135">
        <v>10.0</v>
      </c>
      <c r="M3272" s="143">
        <v>45279.0</v>
      </c>
    </row>
    <row r="3273">
      <c r="A3273" s="135">
        <v>3271.0</v>
      </c>
      <c r="B3273" s="135" t="s">
        <v>18174</v>
      </c>
      <c r="C3273" s="135" t="s">
        <v>4362</v>
      </c>
      <c r="E3273" s="135">
        <v>10.0</v>
      </c>
      <c r="K3273" s="135">
        <v>10.0</v>
      </c>
      <c r="M3273" s="143">
        <v>43852.0</v>
      </c>
    </row>
    <row r="3274">
      <c r="A3274" s="135">
        <v>3272.0</v>
      </c>
      <c r="B3274" s="135" t="s">
        <v>18175</v>
      </c>
      <c r="C3274" s="135" t="s">
        <v>4362</v>
      </c>
      <c r="E3274" s="135">
        <v>10.0</v>
      </c>
      <c r="K3274" s="135">
        <v>50.0</v>
      </c>
      <c r="M3274" s="143">
        <v>43941.0</v>
      </c>
    </row>
    <row r="3275">
      <c r="A3275" s="135">
        <v>3273.0</v>
      </c>
      <c r="B3275" s="135" t="s">
        <v>18178</v>
      </c>
      <c r="C3275" s="135" t="s">
        <v>4362</v>
      </c>
      <c r="E3275" s="135">
        <v>10.0</v>
      </c>
      <c r="K3275" s="135">
        <v>10.0</v>
      </c>
      <c r="M3275" s="143">
        <v>44812.0</v>
      </c>
    </row>
    <row r="3276">
      <c r="A3276" s="135">
        <v>3274.0</v>
      </c>
      <c r="B3276" s="135" t="s">
        <v>18181</v>
      </c>
      <c r="C3276" s="135" t="s">
        <v>4362</v>
      </c>
      <c r="E3276" s="135">
        <v>10.0</v>
      </c>
      <c r="F3276" s="135">
        <v>0.0</v>
      </c>
      <c r="K3276" s="135">
        <v>10.0</v>
      </c>
    </row>
    <row r="3277">
      <c r="A3277" s="135">
        <v>3275.0</v>
      </c>
      <c r="B3277" s="135" t="s">
        <v>18183</v>
      </c>
      <c r="C3277" s="135" t="s">
        <v>4362</v>
      </c>
      <c r="E3277" s="135">
        <v>10.0</v>
      </c>
      <c r="K3277" s="135">
        <v>10.0</v>
      </c>
      <c r="M3277" s="143">
        <v>44023.0</v>
      </c>
    </row>
    <row r="3278">
      <c r="A3278" s="135">
        <v>3276.0</v>
      </c>
      <c r="B3278" s="135" t="s">
        <v>18187</v>
      </c>
      <c r="C3278" s="135" t="s">
        <v>4362</v>
      </c>
      <c r="E3278" s="135">
        <v>10.0</v>
      </c>
      <c r="K3278" s="135">
        <v>10.0</v>
      </c>
      <c r="M3278" s="143">
        <v>44798.0</v>
      </c>
    </row>
    <row r="3279">
      <c r="A3279" s="135">
        <v>3277.0</v>
      </c>
      <c r="B3279" s="135" t="s">
        <v>18189</v>
      </c>
      <c r="C3279" s="135" t="s">
        <v>4362</v>
      </c>
      <c r="E3279" s="135">
        <v>10.0</v>
      </c>
      <c r="F3279" s="135">
        <v>0.0</v>
      </c>
      <c r="K3279" s="135">
        <v>10.0</v>
      </c>
    </row>
    <row r="3280">
      <c r="A3280" s="135">
        <v>3278.0</v>
      </c>
      <c r="B3280" s="135" t="s">
        <v>18191</v>
      </c>
      <c r="C3280" s="135" t="s">
        <v>4362</v>
      </c>
      <c r="E3280" s="135">
        <v>10.0</v>
      </c>
      <c r="K3280" s="135">
        <v>30.0</v>
      </c>
      <c r="M3280" s="143">
        <v>42301.0</v>
      </c>
    </row>
    <row r="3281">
      <c r="A3281" s="135">
        <v>3279.0</v>
      </c>
      <c r="B3281" s="135" t="s">
        <v>18194</v>
      </c>
      <c r="C3281" s="135" t="s">
        <v>4362</v>
      </c>
      <c r="E3281" s="135">
        <v>10.0</v>
      </c>
      <c r="K3281" s="135">
        <v>10.0</v>
      </c>
      <c r="M3281" s="143">
        <v>44785.0</v>
      </c>
    </row>
    <row r="3282">
      <c r="A3282" s="135">
        <v>3280.0</v>
      </c>
      <c r="B3282" s="135" t="s">
        <v>18196</v>
      </c>
      <c r="C3282" s="135" t="s">
        <v>4362</v>
      </c>
      <c r="E3282" s="135">
        <v>10.0</v>
      </c>
      <c r="F3282" s="135">
        <v>0.0</v>
      </c>
      <c r="K3282" s="135">
        <v>20.0</v>
      </c>
    </row>
    <row r="3283">
      <c r="A3283" s="135">
        <v>3281.0</v>
      </c>
      <c r="B3283" s="135" t="s">
        <v>18200</v>
      </c>
      <c r="C3283" s="135" t="s">
        <v>4362</v>
      </c>
      <c r="E3283" s="135">
        <v>10.0</v>
      </c>
      <c r="F3283" s="135">
        <v>0.0</v>
      </c>
      <c r="K3283" s="135">
        <v>10.0</v>
      </c>
    </row>
    <row r="3284">
      <c r="A3284" s="135">
        <v>3282.0</v>
      </c>
      <c r="B3284" s="135" t="s">
        <v>18202</v>
      </c>
      <c r="C3284" s="135" t="s">
        <v>4362</v>
      </c>
      <c r="E3284" s="135">
        <v>10.0</v>
      </c>
      <c r="K3284" s="135">
        <v>20.0</v>
      </c>
      <c r="M3284" s="143">
        <v>44071.0</v>
      </c>
    </row>
    <row r="3285">
      <c r="A3285" s="135">
        <v>3283.0</v>
      </c>
      <c r="B3285" s="135" t="s">
        <v>18204</v>
      </c>
      <c r="C3285" s="135" t="s">
        <v>4362</v>
      </c>
      <c r="E3285" s="135">
        <v>10.0</v>
      </c>
      <c r="K3285" s="135">
        <v>10.0</v>
      </c>
      <c r="M3285" s="143">
        <v>44252.0</v>
      </c>
    </row>
    <row r="3286">
      <c r="A3286" s="135">
        <v>3284.0</v>
      </c>
      <c r="B3286" s="135" t="s">
        <v>18206</v>
      </c>
      <c r="C3286" s="135" t="s">
        <v>4362</v>
      </c>
      <c r="E3286" s="135">
        <v>10.0</v>
      </c>
      <c r="K3286" s="135">
        <v>10.0</v>
      </c>
      <c r="M3286" s="143">
        <v>44800.0</v>
      </c>
    </row>
    <row r="3287">
      <c r="A3287" s="135">
        <v>3285.0</v>
      </c>
      <c r="B3287" s="135" t="s">
        <v>18209</v>
      </c>
      <c r="C3287" s="135" t="s">
        <v>4362</v>
      </c>
      <c r="E3287" s="135">
        <v>10.0</v>
      </c>
      <c r="F3287" s="135">
        <v>0.0</v>
      </c>
      <c r="K3287" s="135">
        <v>10.0</v>
      </c>
    </row>
    <row r="3288">
      <c r="A3288" s="135">
        <v>3286.0</v>
      </c>
      <c r="B3288" s="135" t="s">
        <v>18212</v>
      </c>
      <c r="C3288" s="135" t="s">
        <v>4362</v>
      </c>
      <c r="E3288" s="135">
        <v>10.0</v>
      </c>
      <c r="F3288" s="135">
        <v>0.0</v>
      </c>
      <c r="K3288" s="135">
        <v>10.0</v>
      </c>
    </row>
    <row r="3289">
      <c r="A3289" s="135">
        <v>3287.0</v>
      </c>
      <c r="B3289" s="135" t="s">
        <v>18214</v>
      </c>
      <c r="C3289" s="135" t="s">
        <v>4362</v>
      </c>
      <c r="E3289" s="135">
        <v>10.0</v>
      </c>
      <c r="K3289" s="135">
        <v>10.0</v>
      </c>
      <c r="M3289" s="143">
        <v>43966.0</v>
      </c>
    </row>
    <row r="3290">
      <c r="A3290" s="135">
        <v>3288.0</v>
      </c>
      <c r="B3290" s="135" t="s">
        <v>18216</v>
      </c>
      <c r="C3290" s="135" t="s">
        <v>4362</v>
      </c>
      <c r="E3290" s="135">
        <v>10.0</v>
      </c>
      <c r="K3290" s="135">
        <v>20.0</v>
      </c>
      <c r="M3290" s="143">
        <v>42291.0</v>
      </c>
    </row>
    <row r="3291">
      <c r="A3291" s="135">
        <v>3289.0</v>
      </c>
      <c r="B3291" s="135" t="s">
        <v>18218</v>
      </c>
      <c r="C3291" s="135" t="s">
        <v>4362</v>
      </c>
      <c r="E3291" s="135">
        <v>10.0</v>
      </c>
      <c r="K3291" s="135">
        <v>10.0</v>
      </c>
      <c r="M3291" s="143">
        <v>42257.0</v>
      </c>
    </row>
    <row r="3292">
      <c r="A3292" s="135">
        <v>3290.0</v>
      </c>
      <c r="B3292" s="135" t="s">
        <v>18220</v>
      </c>
      <c r="C3292" s="135" t="s">
        <v>4362</v>
      </c>
      <c r="E3292" s="135">
        <v>10.0</v>
      </c>
      <c r="K3292" s="135">
        <v>10.0</v>
      </c>
      <c r="M3292" s="143">
        <v>45011.0</v>
      </c>
    </row>
    <row r="3293">
      <c r="A3293" s="135">
        <v>3291.0</v>
      </c>
      <c r="B3293" s="135" t="s">
        <v>18223</v>
      </c>
      <c r="C3293" s="135" t="s">
        <v>4362</v>
      </c>
      <c r="E3293" s="135">
        <v>10.0</v>
      </c>
      <c r="K3293" s="135">
        <v>20.0</v>
      </c>
      <c r="M3293" s="143">
        <v>42652.0</v>
      </c>
    </row>
    <row r="3294">
      <c r="A3294" s="135">
        <v>3292.0</v>
      </c>
      <c r="B3294" s="135" t="s">
        <v>18224</v>
      </c>
      <c r="C3294" s="135" t="s">
        <v>4362</v>
      </c>
      <c r="E3294" s="135">
        <v>10.0</v>
      </c>
      <c r="K3294" s="135">
        <v>20.0</v>
      </c>
      <c r="M3294" s="143">
        <v>43850.0</v>
      </c>
    </row>
    <row r="3295">
      <c r="A3295" s="135">
        <v>3293.0</v>
      </c>
      <c r="B3295" s="135" t="s">
        <v>18225</v>
      </c>
      <c r="C3295" s="135" t="s">
        <v>4362</v>
      </c>
      <c r="E3295" s="135">
        <v>10.0</v>
      </c>
      <c r="K3295" s="135">
        <v>10.0</v>
      </c>
      <c r="M3295" s="143">
        <v>44704.0</v>
      </c>
    </row>
    <row r="3296">
      <c r="A3296" s="135">
        <v>3294.0</v>
      </c>
      <c r="B3296" s="135" t="s">
        <v>18227</v>
      </c>
      <c r="C3296" s="135" t="s">
        <v>4362</v>
      </c>
      <c r="E3296" s="135">
        <v>10.0</v>
      </c>
      <c r="K3296" s="135">
        <v>10.0</v>
      </c>
      <c r="M3296" s="143">
        <v>42996.0</v>
      </c>
    </row>
    <row r="3297">
      <c r="A3297" s="135">
        <v>3295.0</v>
      </c>
      <c r="B3297" s="135" t="s">
        <v>18229</v>
      </c>
      <c r="C3297" s="135" t="s">
        <v>4362</v>
      </c>
      <c r="E3297" s="135">
        <v>10.0</v>
      </c>
      <c r="K3297" s="135">
        <v>10.0</v>
      </c>
      <c r="M3297" s="143">
        <v>44803.0</v>
      </c>
    </row>
    <row r="3298">
      <c r="A3298" s="135">
        <v>3296.0</v>
      </c>
      <c r="B3298" s="135" t="s">
        <v>18232</v>
      </c>
      <c r="C3298" s="135" t="s">
        <v>4362</v>
      </c>
      <c r="E3298" s="135">
        <v>10.0</v>
      </c>
      <c r="K3298" s="135">
        <v>20.0</v>
      </c>
      <c r="M3298" s="143">
        <v>44900.0</v>
      </c>
    </row>
    <row r="3299">
      <c r="A3299" s="135">
        <v>3297.0</v>
      </c>
      <c r="B3299" s="135" t="s">
        <v>18235</v>
      </c>
      <c r="C3299" s="135" t="s">
        <v>4362</v>
      </c>
      <c r="D3299" s="135">
        <v>0.0</v>
      </c>
      <c r="E3299" s="135">
        <v>10.0</v>
      </c>
      <c r="F3299" s="135">
        <v>0.3</v>
      </c>
      <c r="H3299" s="135" t="s">
        <v>18236</v>
      </c>
      <c r="I3299" s="142">
        <v>45411.880266203705</v>
      </c>
      <c r="J3299" s="135" t="s">
        <v>18238</v>
      </c>
      <c r="K3299" s="135">
        <v>10.0</v>
      </c>
      <c r="L3299" s="135">
        <v>10.0</v>
      </c>
      <c r="M3299" s="143">
        <v>42564.0</v>
      </c>
    </row>
    <row r="3300">
      <c r="A3300" s="135">
        <v>3298.0</v>
      </c>
      <c r="B3300" s="135" t="s">
        <v>18240</v>
      </c>
      <c r="C3300" s="135" t="s">
        <v>4362</v>
      </c>
      <c r="E3300" s="135">
        <v>10.0</v>
      </c>
      <c r="F3300" s="135">
        <v>0.0</v>
      </c>
      <c r="K3300" s="135">
        <v>10.0</v>
      </c>
    </row>
    <row r="3301">
      <c r="A3301" s="135">
        <v>3299.0</v>
      </c>
      <c r="B3301" s="135" t="s">
        <v>18242</v>
      </c>
      <c r="C3301" s="135" t="s">
        <v>4362</v>
      </c>
      <c r="E3301" s="135">
        <v>10.0</v>
      </c>
      <c r="F3301" s="135">
        <v>0.0</v>
      </c>
      <c r="K3301" s="135">
        <v>10.0</v>
      </c>
    </row>
    <row r="3302">
      <c r="A3302" s="135">
        <v>3300.0</v>
      </c>
      <c r="B3302" s="135" t="s">
        <v>18245</v>
      </c>
      <c r="C3302" s="135" t="s">
        <v>4362</v>
      </c>
      <c r="E3302" s="135">
        <v>10.0</v>
      </c>
      <c r="K3302" s="135">
        <v>20.0</v>
      </c>
      <c r="M3302" s="143">
        <v>43801.0</v>
      </c>
    </row>
    <row r="3303">
      <c r="A3303" s="135">
        <v>3301.0</v>
      </c>
      <c r="B3303" s="135" t="s">
        <v>18247</v>
      </c>
      <c r="C3303" s="135" t="s">
        <v>4362</v>
      </c>
      <c r="E3303" s="135">
        <v>10.0</v>
      </c>
      <c r="K3303" s="135">
        <v>10.0</v>
      </c>
      <c r="M3303" s="143">
        <v>44085.0</v>
      </c>
    </row>
    <row r="3304">
      <c r="A3304" s="135">
        <v>3302.0</v>
      </c>
      <c r="B3304" s="135" t="s">
        <v>18249</v>
      </c>
      <c r="C3304" s="135" t="s">
        <v>4362</v>
      </c>
      <c r="E3304" s="135">
        <v>10.0</v>
      </c>
      <c r="K3304" s="135">
        <v>10.0</v>
      </c>
      <c r="M3304" s="143">
        <v>42967.0</v>
      </c>
    </row>
    <row r="3305">
      <c r="A3305" s="135">
        <v>3303.0</v>
      </c>
      <c r="B3305" s="135" t="s">
        <v>18251</v>
      </c>
      <c r="C3305" s="135" t="s">
        <v>4362</v>
      </c>
      <c r="E3305" s="135">
        <v>10.0</v>
      </c>
      <c r="K3305" s="135">
        <v>10.0</v>
      </c>
      <c r="M3305" s="143">
        <v>44757.0</v>
      </c>
    </row>
    <row r="3306">
      <c r="A3306" s="135">
        <v>3304.0</v>
      </c>
      <c r="B3306" s="135" t="s">
        <v>18253</v>
      </c>
      <c r="C3306" s="135" t="s">
        <v>4362</v>
      </c>
      <c r="E3306" s="135">
        <v>10.0</v>
      </c>
      <c r="F3306" s="135">
        <v>1.7</v>
      </c>
      <c r="K3306" s="135">
        <v>10.0</v>
      </c>
      <c r="M3306" s="143">
        <v>42339.0</v>
      </c>
    </row>
    <row r="3307">
      <c r="A3307" s="135">
        <v>3305.0</v>
      </c>
      <c r="B3307" s="135" t="s">
        <v>18257</v>
      </c>
      <c r="C3307" s="135" t="s">
        <v>4362</v>
      </c>
      <c r="E3307" s="135">
        <v>10.0</v>
      </c>
      <c r="K3307" s="135">
        <v>10.0</v>
      </c>
      <c r="M3307" s="143">
        <v>42762.0</v>
      </c>
    </row>
    <row r="3308">
      <c r="A3308" s="135">
        <v>3306.0</v>
      </c>
      <c r="B3308" s="135" t="s">
        <v>18259</v>
      </c>
      <c r="C3308" s="135" t="s">
        <v>4362</v>
      </c>
      <c r="E3308" s="135">
        <v>10.0</v>
      </c>
      <c r="K3308" s="135">
        <v>10.0</v>
      </c>
      <c r="M3308" s="143">
        <v>42265.0</v>
      </c>
    </row>
    <row r="3309">
      <c r="A3309" s="135">
        <v>3307.0</v>
      </c>
      <c r="B3309" s="135" t="s">
        <v>18261</v>
      </c>
      <c r="C3309" s="135" t="s">
        <v>4362</v>
      </c>
      <c r="E3309" s="135">
        <v>10.0</v>
      </c>
      <c r="K3309" s="135">
        <v>10.0</v>
      </c>
      <c r="M3309" s="143">
        <v>42423.0</v>
      </c>
    </row>
    <row r="3310">
      <c r="A3310" s="135">
        <v>3308.0</v>
      </c>
      <c r="B3310" s="135" t="s">
        <v>18263</v>
      </c>
      <c r="C3310" s="135" t="s">
        <v>4362</v>
      </c>
      <c r="E3310" s="135">
        <v>10.0</v>
      </c>
      <c r="K3310" s="135">
        <v>10.0</v>
      </c>
      <c r="M3310" s="143">
        <v>44006.0</v>
      </c>
    </row>
    <row r="3311">
      <c r="A3311" s="135">
        <v>3309.0</v>
      </c>
      <c r="B3311" s="135" t="s">
        <v>18265</v>
      </c>
      <c r="C3311" s="135" t="s">
        <v>4362</v>
      </c>
      <c r="E3311" s="135">
        <v>10.0</v>
      </c>
      <c r="K3311" s="135">
        <v>30.0</v>
      </c>
      <c r="M3311" s="143">
        <v>43539.0</v>
      </c>
    </row>
    <row r="3312">
      <c r="A3312" s="135">
        <v>3310.0</v>
      </c>
      <c r="B3312" s="135" t="s">
        <v>18267</v>
      </c>
      <c r="C3312" s="135" t="s">
        <v>4362</v>
      </c>
      <c r="E3312" s="135">
        <v>10.0</v>
      </c>
      <c r="F3312" s="135">
        <v>0.0</v>
      </c>
      <c r="K3312" s="135">
        <v>10.0</v>
      </c>
    </row>
    <row r="3313">
      <c r="A3313" s="135">
        <v>3311.0</v>
      </c>
      <c r="B3313" s="135" t="s">
        <v>18270</v>
      </c>
      <c r="C3313" s="135" t="s">
        <v>4362</v>
      </c>
      <c r="E3313" s="135">
        <v>10.0</v>
      </c>
      <c r="F3313" s="135">
        <v>0.0</v>
      </c>
      <c r="K3313" s="135">
        <v>10.0</v>
      </c>
    </row>
    <row r="3314">
      <c r="A3314" s="135">
        <v>3312.0</v>
      </c>
      <c r="B3314" s="135" t="s">
        <v>18272</v>
      </c>
      <c r="C3314" s="135" t="s">
        <v>4362</v>
      </c>
      <c r="E3314" s="135">
        <v>10.0</v>
      </c>
      <c r="K3314" s="135">
        <v>10.0</v>
      </c>
      <c r="M3314" s="143">
        <v>43894.0</v>
      </c>
    </row>
    <row r="3315">
      <c r="A3315" s="135">
        <v>3313.0</v>
      </c>
      <c r="B3315" s="135" t="s">
        <v>18276</v>
      </c>
      <c r="C3315" s="135" t="s">
        <v>4362</v>
      </c>
      <c r="E3315" s="135">
        <v>10.0</v>
      </c>
      <c r="F3315" s="135">
        <v>0.4</v>
      </c>
      <c r="K3315" s="135">
        <v>20.0</v>
      </c>
      <c r="M3315" s="143">
        <v>42444.0</v>
      </c>
    </row>
    <row r="3316">
      <c r="A3316" s="135">
        <v>3314.0</v>
      </c>
      <c r="B3316" s="135" t="s">
        <v>18278</v>
      </c>
      <c r="C3316" s="135" t="s">
        <v>4362</v>
      </c>
      <c r="E3316" s="135">
        <v>10.0</v>
      </c>
      <c r="F3316" s="135">
        <v>0.0</v>
      </c>
      <c r="K3316" s="135">
        <v>10.0</v>
      </c>
    </row>
    <row r="3317">
      <c r="A3317" s="135">
        <v>3315.0</v>
      </c>
      <c r="B3317" s="135" t="s">
        <v>18281</v>
      </c>
      <c r="C3317" s="135" t="s">
        <v>4362</v>
      </c>
      <c r="E3317" s="135">
        <v>10.0</v>
      </c>
      <c r="K3317" s="135">
        <v>10.0</v>
      </c>
      <c r="M3317" s="143">
        <v>44760.0</v>
      </c>
    </row>
    <row r="3318">
      <c r="A3318" s="135">
        <v>3316.0</v>
      </c>
      <c r="B3318" s="135" t="s">
        <v>18283</v>
      </c>
      <c r="C3318" s="135" t="s">
        <v>4362</v>
      </c>
      <c r="E3318" s="135">
        <v>10.0</v>
      </c>
      <c r="K3318" s="135">
        <v>10.0</v>
      </c>
      <c r="M3318" s="143">
        <v>43858.0</v>
      </c>
    </row>
    <row r="3319">
      <c r="A3319" s="135">
        <v>3317.0</v>
      </c>
      <c r="B3319" s="135" t="s">
        <v>18286</v>
      </c>
      <c r="C3319" s="135" t="s">
        <v>4362</v>
      </c>
      <c r="E3319" s="135">
        <v>10.0</v>
      </c>
      <c r="K3319" s="135">
        <v>100.0</v>
      </c>
      <c r="M3319" s="143">
        <v>43843.0</v>
      </c>
    </row>
    <row r="3320">
      <c r="A3320" s="135">
        <v>3318.0</v>
      </c>
      <c r="B3320" s="135" t="s">
        <v>18288</v>
      </c>
      <c r="C3320" s="135" t="s">
        <v>4362</v>
      </c>
      <c r="E3320" s="135">
        <v>10.0</v>
      </c>
      <c r="K3320" s="135">
        <v>20.0</v>
      </c>
      <c r="M3320" s="143">
        <v>43772.0</v>
      </c>
    </row>
    <row r="3321">
      <c r="A3321" s="135">
        <v>3319.0</v>
      </c>
      <c r="B3321" s="135" t="s">
        <v>18290</v>
      </c>
      <c r="C3321" s="135" t="s">
        <v>4362</v>
      </c>
      <c r="E3321" s="135">
        <v>10.0</v>
      </c>
      <c r="K3321" s="135">
        <v>10.0</v>
      </c>
      <c r="M3321" s="143">
        <v>44537.0</v>
      </c>
    </row>
    <row r="3322">
      <c r="A3322" s="135">
        <v>3320.0</v>
      </c>
      <c r="B3322" s="135" t="s">
        <v>18293</v>
      </c>
      <c r="C3322" s="135" t="s">
        <v>4362</v>
      </c>
      <c r="E3322" s="135">
        <v>10.0</v>
      </c>
      <c r="K3322" s="135">
        <v>10.0</v>
      </c>
      <c r="M3322" s="143">
        <v>43588.0</v>
      </c>
    </row>
    <row r="3323">
      <c r="A3323" s="135">
        <v>3321.0</v>
      </c>
      <c r="B3323" s="135" t="s">
        <v>18295</v>
      </c>
      <c r="C3323" s="135" t="s">
        <v>4362</v>
      </c>
      <c r="E3323" s="135">
        <v>10.0</v>
      </c>
      <c r="K3323" s="135">
        <v>20.0</v>
      </c>
      <c r="M3323" s="143">
        <v>43767.0</v>
      </c>
    </row>
    <row r="3324">
      <c r="A3324" s="135">
        <v>3322.0</v>
      </c>
      <c r="B3324" s="135" t="s">
        <v>18297</v>
      </c>
      <c r="C3324" s="135" t="s">
        <v>4362</v>
      </c>
      <c r="E3324" s="135">
        <v>10.0</v>
      </c>
      <c r="K3324" s="135">
        <v>10.0</v>
      </c>
      <c r="M3324" s="143">
        <v>44806.0</v>
      </c>
    </row>
    <row r="3325">
      <c r="A3325" s="135">
        <v>3323.0</v>
      </c>
      <c r="B3325" s="135" t="s">
        <v>18299</v>
      </c>
      <c r="C3325" s="135" t="s">
        <v>4362</v>
      </c>
      <c r="E3325" s="135">
        <v>10.0</v>
      </c>
      <c r="K3325" s="135">
        <v>10.0</v>
      </c>
      <c r="M3325" s="143">
        <v>45094.0</v>
      </c>
    </row>
    <row r="3326">
      <c r="A3326" s="135">
        <v>3324.0</v>
      </c>
      <c r="B3326" s="135" t="s">
        <v>18302</v>
      </c>
      <c r="C3326" s="135" t="s">
        <v>4362</v>
      </c>
      <c r="E3326" s="135">
        <v>10.0</v>
      </c>
      <c r="K3326" s="135">
        <v>10.0</v>
      </c>
      <c r="M3326" s="143">
        <v>42557.0</v>
      </c>
    </row>
    <row r="3327">
      <c r="A3327" s="135">
        <v>3325.0</v>
      </c>
      <c r="B3327" s="135" t="s">
        <v>18304</v>
      </c>
      <c r="C3327" s="135" t="s">
        <v>4362</v>
      </c>
      <c r="E3327" s="135">
        <v>10.0</v>
      </c>
      <c r="K3327" s="135">
        <v>20.0</v>
      </c>
      <c r="M3327" s="143">
        <v>45117.0</v>
      </c>
    </row>
    <row r="3328">
      <c r="A3328" s="135">
        <v>3326.0</v>
      </c>
      <c r="B3328" s="135" t="s">
        <v>18306</v>
      </c>
      <c r="C3328" s="135" t="s">
        <v>4362</v>
      </c>
      <c r="E3328" s="135">
        <v>10.0</v>
      </c>
      <c r="F3328" s="135">
        <v>0.0</v>
      </c>
      <c r="K3328" s="135">
        <v>10.0</v>
      </c>
    </row>
    <row r="3329">
      <c r="A3329" s="135">
        <v>3327.0</v>
      </c>
      <c r="B3329" s="135" t="s">
        <v>18307</v>
      </c>
      <c r="C3329" s="135" t="s">
        <v>4362</v>
      </c>
      <c r="E3329" s="135">
        <v>10.0</v>
      </c>
      <c r="K3329" s="135">
        <v>20.0</v>
      </c>
      <c r="M3329" s="143">
        <v>42274.0</v>
      </c>
    </row>
    <row r="3330">
      <c r="A3330" s="135">
        <v>3328.0</v>
      </c>
      <c r="B3330" s="135" t="s">
        <v>18309</v>
      </c>
      <c r="C3330" s="135" t="s">
        <v>4362</v>
      </c>
      <c r="E3330" s="135">
        <v>10.0</v>
      </c>
      <c r="K3330" s="135">
        <v>800.0</v>
      </c>
      <c r="M3330" s="143">
        <v>43186.0</v>
      </c>
    </row>
    <row r="3331">
      <c r="A3331" s="135">
        <v>3329.0</v>
      </c>
      <c r="B3331" s="135" t="s">
        <v>18313</v>
      </c>
      <c r="C3331" s="135" t="s">
        <v>4362</v>
      </c>
      <c r="E3331" s="135">
        <v>10.0</v>
      </c>
      <c r="K3331" s="135">
        <v>10.0</v>
      </c>
      <c r="M3331" s="143">
        <v>42461.0</v>
      </c>
    </row>
    <row r="3332">
      <c r="A3332" s="135">
        <v>3330.0</v>
      </c>
      <c r="B3332" s="135" t="s">
        <v>18315</v>
      </c>
      <c r="C3332" s="135" t="s">
        <v>4362</v>
      </c>
      <c r="E3332" s="135">
        <v>10.0</v>
      </c>
      <c r="F3332" s="135">
        <v>0.0</v>
      </c>
      <c r="K3332" s="135">
        <v>10.0</v>
      </c>
    </row>
    <row r="3333">
      <c r="A3333" s="135">
        <v>3331.0</v>
      </c>
      <c r="B3333" s="135" t="s">
        <v>18317</v>
      </c>
      <c r="C3333" s="135" t="s">
        <v>4362</v>
      </c>
      <c r="E3333" s="135">
        <v>10.0</v>
      </c>
      <c r="K3333" s="135">
        <v>10.0</v>
      </c>
      <c r="M3333" s="143">
        <v>45080.0</v>
      </c>
    </row>
    <row r="3334">
      <c r="A3334" s="135">
        <v>3332.0</v>
      </c>
      <c r="B3334" s="135" t="s">
        <v>18319</v>
      </c>
      <c r="C3334" s="135" t="s">
        <v>4362</v>
      </c>
      <c r="E3334" s="135">
        <v>10.0</v>
      </c>
      <c r="K3334" s="135">
        <v>20.0</v>
      </c>
      <c r="M3334" s="143">
        <v>44845.0</v>
      </c>
    </row>
    <row r="3335">
      <c r="A3335" s="135">
        <v>3333.0</v>
      </c>
      <c r="B3335" s="135" t="s">
        <v>18321</v>
      </c>
      <c r="C3335" s="135" t="s">
        <v>4362</v>
      </c>
      <c r="E3335" s="135">
        <v>10.0</v>
      </c>
      <c r="K3335" s="135">
        <v>10.0</v>
      </c>
      <c r="M3335" s="143">
        <v>45111.0</v>
      </c>
    </row>
    <row r="3336">
      <c r="A3336" s="135">
        <v>3334.0</v>
      </c>
      <c r="B3336" s="135" t="s">
        <v>18325</v>
      </c>
      <c r="C3336" s="135" t="s">
        <v>4362</v>
      </c>
      <c r="E3336" s="135">
        <v>10.0</v>
      </c>
      <c r="F3336" s="135">
        <v>0.0</v>
      </c>
      <c r="K3336" s="135">
        <v>10.0</v>
      </c>
    </row>
    <row r="3337">
      <c r="A3337" s="135">
        <v>3335.0</v>
      </c>
      <c r="B3337" s="135" t="s">
        <v>18327</v>
      </c>
      <c r="C3337" s="135" t="s">
        <v>4362</v>
      </c>
      <c r="E3337" s="135">
        <v>10.0</v>
      </c>
      <c r="K3337" s="135">
        <v>10.0</v>
      </c>
      <c r="M3337" s="143">
        <v>43877.0</v>
      </c>
    </row>
    <row r="3338">
      <c r="A3338" s="135">
        <v>3336.0</v>
      </c>
      <c r="B3338" s="135" t="s">
        <v>18329</v>
      </c>
      <c r="C3338" s="135" t="s">
        <v>4362</v>
      </c>
      <c r="E3338" s="135">
        <v>10.0</v>
      </c>
      <c r="K3338" s="135">
        <v>10.0</v>
      </c>
      <c r="M3338" s="143">
        <v>42559.0</v>
      </c>
    </row>
    <row r="3339">
      <c r="A3339" s="135">
        <v>3337.0</v>
      </c>
      <c r="B3339" s="135" t="s">
        <v>18331</v>
      </c>
      <c r="C3339" s="135" t="s">
        <v>4362</v>
      </c>
      <c r="E3339" s="135">
        <v>10.0</v>
      </c>
      <c r="K3339" s="135">
        <v>10.0</v>
      </c>
      <c r="M3339" s="143">
        <v>42660.0</v>
      </c>
    </row>
    <row r="3340">
      <c r="A3340" s="135">
        <v>3338.0</v>
      </c>
      <c r="B3340" s="135" t="s">
        <v>18333</v>
      </c>
      <c r="C3340" s="135" t="s">
        <v>4362</v>
      </c>
      <c r="E3340" s="135">
        <v>10.0</v>
      </c>
      <c r="K3340" s="135">
        <v>10.0</v>
      </c>
      <c r="M3340" s="143">
        <v>43953.0</v>
      </c>
    </row>
    <row r="3341">
      <c r="A3341" s="135">
        <v>3339.0</v>
      </c>
      <c r="B3341" s="135" t="s">
        <v>18336</v>
      </c>
      <c r="C3341" s="135" t="s">
        <v>4362</v>
      </c>
      <c r="E3341" s="135">
        <v>10.0</v>
      </c>
      <c r="F3341" s="135">
        <v>0.35</v>
      </c>
      <c r="K3341" s="135">
        <v>20.0</v>
      </c>
      <c r="M3341" s="143">
        <v>42303.0</v>
      </c>
    </row>
    <row r="3342">
      <c r="A3342" s="135">
        <v>3340.0</v>
      </c>
      <c r="B3342" s="135" t="s">
        <v>18338</v>
      </c>
      <c r="C3342" s="135" t="s">
        <v>4362</v>
      </c>
      <c r="E3342" s="135">
        <v>10.0</v>
      </c>
      <c r="K3342" s="135">
        <v>10.0</v>
      </c>
      <c r="M3342" s="143">
        <v>42479.0</v>
      </c>
    </row>
    <row r="3343">
      <c r="A3343" s="135">
        <v>3341.0</v>
      </c>
      <c r="B3343" s="135" t="s">
        <v>18340</v>
      </c>
      <c r="C3343" s="135" t="s">
        <v>4362</v>
      </c>
      <c r="E3343" s="135">
        <v>10.0</v>
      </c>
      <c r="K3343" s="135">
        <v>10.0</v>
      </c>
      <c r="M3343" s="143">
        <v>42272.0</v>
      </c>
    </row>
    <row r="3344">
      <c r="A3344" s="135">
        <v>3342.0</v>
      </c>
      <c r="B3344" s="135" t="s">
        <v>18342</v>
      </c>
      <c r="C3344" s="135" t="s">
        <v>4362</v>
      </c>
      <c r="E3344" s="135">
        <v>10.0</v>
      </c>
      <c r="F3344" s="135">
        <v>0.0</v>
      </c>
      <c r="K3344" s="135">
        <v>10.0</v>
      </c>
    </row>
    <row r="3345">
      <c r="A3345" s="135">
        <v>3343.0</v>
      </c>
      <c r="B3345" s="135" t="s">
        <v>18343</v>
      </c>
      <c r="C3345" s="135" t="s">
        <v>4362</v>
      </c>
      <c r="E3345" s="135">
        <v>10.0</v>
      </c>
      <c r="K3345" s="135">
        <v>20.0</v>
      </c>
      <c r="M3345" s="143">
        <v>43870.0</v>
      </c>
    </row>
    <row r="3346">
      <c r="A3346" s="135">
        <v>3344.0</v>
      </c>
      <c r="B3346" s="135" t="s">
        <v>18345</v>
      </c>
      <c r="C3346" s="135" t="s">
        <v>4362</v>
      </c>
      <c r="E3346" s="135">
        <v>10.0</v>
      </c>
      <c r="K3346" s="135">
        <v>20.0</v>
      </c>
      <c r="M3346" s="143">
        <v>45028.0</v>
      </c>
    </row>
    <row r="3347">
      <c r="A3347" s="135">
        <v>3345.0</v>
      </c>
      <c r="B3347" s="135" t="s">
        <v>18351</v>
      </c>
      <c r="C3347" s="135" t="s">
        <v>4362</v>
      </c>
      <c r="E3347" s="135">
        <v>10.0</v>
      </c>
      <c r="K3347" s="135">
        <v>10.0</v>
      </c>
      <c r="M3347" s="143">
        <v>44911.0</v>
      </c>
    </row>
    <row r="3348">
      <c r="A3348" s="135">
        <v>3346.0</v>
      </c>
      <c r="B3348" s="135" t="s">
        <v>18355</v>
      </c>
      <c r="C3348" s="135" t="s">
        <v>4362</v>
      </c>
      <c r="E3348" s="135">
        <v>10.0</v>
      </c>
      <c r="K3348" s="135">
        <v>10.0</v>
      </c>
      <c r="M3348" s="143">
        <v>43869.0</v>
      </c>
    </row>
    <row r="3349">
      <c r="A3349" s="135">
        <v>3347.0</v>
      </c>
      <c r="B3349" s="135" t="s">
        <v>18357</v>
      </c>
      <c r="C3349" s="135" t="s">
        <v>4362</v>
      </c>
      <c r="E3349" s="135">
        <v>10.0</v>
      </c>
      <c r="K3349" s="135">
        <v>10.0</v>
      </c>
      <c r="M3349" s="143">
        <v>44827.0</v>
      </c>
    </row>
    <row r="3350">
      <c r="A3350" s="135">
        <v>3348.0</v>
      </c>
      <c r="B3350" s="135" t="s">
        <v>18360</v>
      </c>
      <c r="C3350" s="135" t="s">
        <v>4362</v>
      </c>
      <c r="E3350" s="135">
        <v>10.0</v>
      </c>
      <c r="K3350" s="135">
        <v>10.0</v>
      </c>
      <c r="M3350" s="143">
        <v>42248.0</v>
      </c>
    </row>
    <row r="3351">
      <c r="A3351" s="135">
        <v>3349.0</v>
      </c>
      <c r="B3351" s="135" t="s">
        <v>18363</v>
      </c>
      <c r="C3351" s="135" t="s">
        <v>4362</v>
      </c>
      <c r="E3351" s="135">
        <v>10.0</v>
      </c>
      <c r="K3351" s="135">
        <v>40.0</v>
      </c>
      <c r="M3351" s="143">
        <v>42297.0</v>
      </c>
    </row>
    <row r="3352">
      <c r="A3352" s="135">
        <v>3350.0</v>
      </c>
      <c r="B3352" s="135" t="s">
        <v>18365</v>
      </c>
      <c r="C3352" s="135" t="s">
        <v>4362</v>
      </c>
      <c r="E3352" s="135">
        <v>10.0</v>
      </c>
      <c r="K3352" s="135">
        <v>10.0</v>
      </c>
      <c r="M3352" s="143">
        <v>43984.0</v>
      </c>
    </row>
    <row r="3353">
      <c r="A3353" s="135">
        <v>3351.0</v>
      </c>
      <c r="B3353" s="135" t="s">
        <v>18368</v>
      </c>
      <c r="C3353" s="135" t="s">
        <v>4362</v>
      </c>
      <c r="E3353" s="135">
        <v>10.0</v>
      </c>
      <c r="K3353" s="135">
        <v>10.0</v>
      </c>
      <c r="M3353" s="143">
        <v>43258.0</v>
      </c>
    </row>
    <row r="3354">
      <c r="A3354" s="135">
        <v>3352.0</v>
      </c>
      <c r="B3354" s="135" t="s">
        <v>18371</v>
      </c>
      <c r="C3354" s="135" t="s">
        <v>4362</v>
      </c>
      <c r="E3354" s="135">
        <v>10.0</v>
      </c>
      <c r="K3354" s="135">
        <v>10.0</v>
      </c>
      <c r="M3354" s="143">
        <v>42359.0</v>
      </c>
    </row>
    <row r="3355">
      <c r="A3355" s="135">
        <v>3353.0</v>
      </c>
      <c r="B3355" s="135" t="s">
        <v>18373</v>
      </c>
      <c r="C3355" s="135" t="s">
        <v>4362</v>
      </c>
      <c r="E3355" s="135">
        <v>10.0</v>
      </c>
      <c r="K3355" s="135">
        <v>20.0</v>
      </c>
      <c r="M3355" s="143">
        <v>43863.0</v>
      </c>
    </row>
    <row r="3356">
      <c r="A3356" s="135">
        <v>3354.0</v>
      </c>
      <c r="B3356" s="135" t="s">
        <v>18375</v>
      </c>
      <c r="C3356" s="135" t="s">
        <v>4362</v>
      </c>
      <c r="E3356" s="135">
        <v>10.0</v>
      </c>
      <c r="K3356" s="135">
        <v>10.0</v>
      </c>
      <c r="M3356" s="143">
        <v>42392.0</v>
      </c>
    </row>
    <row r="3357">
      <c r="A3357" s="135">
        <v>3355.0</v>
      </c>
      <c r="B3357" s="135" t="s">
        <v>18377</v>
      </c>
      <c r="C3357" s="135" t="s">
        <v>4362</v>
      </c>
      <c r="E3357" s="135">
        <v>10.0</v>
      </c>
      <c r="K3357" s="135">
        <v>10.0</v>
      </c>
      <c r="M3357" s="143">
        <v>42311.0</v>
      </c>
    </row>
    <row r="3358">
      <c r="A3358" s="135">
        <v>3356.0</v>
      </c>
      <c r="B3358" s="135" t="s">
        <v>18380</v>
      </c>
      <c r="C3358" s="135" t="s">
        <v>4362</v>
      </c>
      <c r="E3358" s="135">
        <v>10.0</v>
      </c>
      <c r="K3358" s="135">
        <v>10.0</v>
      </c>
      <c r="M3358" s="143">
        <v>43971.0</v>
      </c>
    </row>
    <row r="3359">
      <c r="A3359" s="135">
        <v>3357.0</v>
      </c>
      <c r="B3359" s="135" t="s">
        <v>18383</v>
      </c>
      <c r="C3359" s="135" t="s">
        <v>4362</v>
      </c>
      <c r="E3359" s="135">
        <v>10.0</v>
      </c>
      <c r="F3359" s="135">
        <v>0.0</v>
      </c>
      <c r="K3359" s="135">
        <v>10.0</v>
      </c>
      <c r="M3359" s="143">
        <v>42491.0</v>
      </c>
    </row>
    <row r="3360">
      <c r="A3360" s="135">
        <v>3358.0</v>
      </c>
      <c r="B3360" s="135" t="s">
        <v>18385</v>
      </c>
      <c r="C3360" s="135" t="s">
        <v>4362</v>
      </c>
      <c r="E3360" s="135">
        <v>10.0</v>
      </c>
      <c r="F3360" s="135">
        <v>0.0</v>
      </c>
      <c r="K3360" s="135">
        <v>10.0</v>
      </c>
      <c r="M3360" s="143">
        <v>42430.0</v>
      </c>
    </row>
    <row r="3361">
      <c r="A3361" s="135">
        <v>3359.0</v>
      </c>
      <c r="B3361" s="135" t="s">
        <v>18387</v>
      </c>
      <c r="C3361" s="135" t="s">
        <v>4362</v>
      </c>
      <c r="E3361" s="135">
        <v>10.0</v>
      </c>
      <c r="F3361" s="135">
        <v>0.0</v>
      </c>
      <c r="K3361" s="135">
        <v>10.0</v>
      </c>
    </row>
    <row r="3362">
      <c r="A3362" s="135">
        <v>3360.0</v>
      </c>
      <c r="B3362" s="135" t="s">
        <v>18390</v>
      </c>
      <c r="C3362" s="135" t="s">
        <v>4362</v>
      </c>
      <c r="D3362" s="135">
        <v>2.0</v>
      </c>
      <c r="E3362" s="135">
        <v>10.0</v>
      </c>
      <c r="F3362" s="135">
        <v>0.7</v>
      </c>
      <c r="H3362" s="135" t="s">
        <v>18392</v>
      </c>
      <c r="I3362" s="142">
        <v>45368.21306712963</v>
      </c>
      <c r="J3362" s="135" t="s">
        <v>4395</v>
      </c>
      <c r="K3362" s="135">
        <v>20.0</v>
      </c>
      <c r="L3362" s="135">
        <v>70.0</v>
      </c>
      <c r="M3362" s="143">
        <v>43800.0</v>
      </c>
    </row>
    <row r="3363">
      <c r="A3363" s="135">
        <v>3361.0</v>
      </c>
      <c r="B3363" s="135" t="s">
        <v>18395</v>
      </c>
      <c r="C3363" s="135" t="s">
        <v>4362</v>
      </c>
      <c r="E3363" s="135">
        <v>10.0</v>
      </c>
      <c r="K3363" s="135">
        <v>10.0</v>
      </c>
      <c r="M3363" s="143">
        <v>43946.0</v>
      </c>
    </row>
    <row r="3364">
      <c r="A3364" s="135">
        <v>3362.0</v>
      </c>
      <c r="B3364" s="135" t="s">
        <v>18398</v>
      </c>
      <c r="C3364" s="135" t="s">
        <v>4362</v>
      </c>
      <c r="D3364" s="135">
        <v>0.0</v>
      </c>
      <c r="E3364" s="135">
        <v>10.0</v>
      </c>
      <c r="F3364" s="135">
        <v>0.5</v>
      </c>
      <c r="H3364" s="135" t="s">
        <v>5978</v>
      </c>
      <c r="I3364" s="142">
        <v>45370.73674768519</v>
      </c>
      <c r="J3364" s="135" t="s">
        <v>8405</v>
      </c>
      <c r="K3364" s="135">
        <v>10.0</v>
      </c>
      <c r="L3364" s="135">
        <v>50.0</v>
      </c>
    </row>
    <row r="3365">
      <c r="A3365" s="135">
        <v>3363.0</v>
      </c>
      <c r="B3365" s="135" t="s">
        <v>18401</v>
      </c>
      <c r="C3365" s="135" t="s">
        <v>4362</v>
      </c>
      <c r="E3365" s="135">
        <v>10.0</v>
      </c>
      <c r="F3365" s="135">
        <v>0.0</v>
      </c>
      <c r="K3365" s="135">
        <v>10.0</v>
      </c>
    </row>
    <row r="3366">
      <c r="A3366" s="135">
        <v>3364.0</v>
      </c>
      <c r="B3366" s="135" t="s">
        <v>18404</v>
      </c>
      <c r="C3366" s="135" t="s">
        <v>4362</v>
      </c>
      <c r="E3366" s="135">
        <v>10.0</v>
      </c>
      <c r="F3366" s="135">
        <v>1.6</v>
      </c>
      <c r="K3366" s="135">
        <v>20.0</v>
      </c>
    </row>
    <row r="3367">
      <c r="A3367" s="135">
        <v>3365.0</v>
      </c>
      <c r="B3367" s="135" t="s">
        <v>18407</v>
      </c>
      <c r="C3367" s="135" t="s">
        <v>4362</v>
      </c>
      <c r="E3367" s="135">
        <v>10.0</v>
      </c>
      <c r="F3367" s="135">
        <v>0.0</v>
      </c>
      <c r="K3367" s="135">
        <v>10.0</v>
      </c>
      <c r="M3367" s="143">
        <v>42917.0</v>
      </c>
    </row>
    <row r="3368">
      <c r="A3368" s="135">
        <v>3366.0</v>
      </c>
      <c r="B3368" s="135" t="s">
        <v>18409</v>
      </c>
      <c r="C3368" s="135" t="s">
        <v>4362</v>
      </c>
      <c r="E3368" s="135">
        <v>10.0</v>
      </c>
      <c r="F3368" s="135">
        <v>0.0</v>
      </c>
      <c r="K3368" s="135">
        <v>10.0</v>
      </c>
      <c r="M3368" s="143">
        <v>42948.0</v>
      </c>
    </row>
    <row r="3369">
      <c r="A3369" s="135">
        <v>3367.0</v>
      </c>
      <c r="B3369" s="135" t="s">
        <v>18411</v>
      </c>
      <c r="C3369" s="135" t="s">
        <v>4362</v>
      </c>
      <c r="E3369" s="135">
        <v>10.0</v>
      </c>
      <c r="K3369" s="135">
        <v>10.0</v>
      </c>
      <c r="M3369" s="143">
        <v>43777.0</v>
      </c>
    </row>
    <row r="3370">
      <c r="A3370" s="135">
        <v>3368.0</v>
      </c>
      <c r="B3370" s="135" t="s">
        <v>18413</v>
      </c>
      <c r="C3370" s="135" t="s">
        <v>4362</v>
      </c>
      <c r="E3370" s="135">
        <v>10.0</v>
      </c>
      <c r="F3370" s="135">
        <v>0.4</v>
      </c>
      <c r="K3370" s="135">
        <v>40.0</v>
      </c>
      <c r="M3370" s="143">
        <v>42758.0</v>
      </c>
    </row>
    <row r="3371">
      <c r="A3371" s="135">
        <v>3369.0</v>
      </c>
      <c r="B3371" s="135" t="s">
        <v>18417</v>
      </c>
      <c r="C3371" s="135" t="s">
        <v>4362</v>
      </c>
      <c r="E3371" s="135">
        <v>10.0</v>
      </c>
      <c r="K3371" s="135">
        <v>10.0</v>
      </c>
      <c r="M3371" s="143">
        <v>43884.0</v>
      </c>
    </row>
    <row r="3372">
      <c r="A3372" s="135">
        <v>3370.0</v>
      </c>
      <c r="B3372" s="135" t="s">
        <v>18420</v>
      </c>
      <c r="C3372" s="135" t="s">
        <v>4362</v>
      </c>
      <c r="E3372" s="135">
        <v>10.0</v>
      </c>
      <c r="K3372" s="135">
        <v>20.0</v>
      </c>
      <c r="M3372" s="143">
        <v>43888.0</v>
      </c>
    </row>
    <row r="3373">
      <c r="A3373" s="135">
        <v>3371.0</v>
      </c>
      <c r="B3373" s="135" t="s">
        <v>18422</v>
      </c>
      <c r="C3373" s="135" t="s">
        <v>4362</v>
      </c>
      <c r="E3373" s="135">
        <v>10.0</v>
      </c>
      <c r="K3373" s="135">
        <v>20.0</v>
      </c>
      <c r="M3373" s="143">
        <v>44316.0</v>
      </c>
    </row>
    <row r="3374">
      <c r="A3374" s="135">
        <v>3372.0</v>
      </c>
      <c r="B3374" s="135" t="s">
        <v>18424</v>
      </c>
      <c r="C3374" s="135" t="s">
        <v>4362</v>
      </c>
      <c r="E3374" s="135">
        <v>10.0</v>
      </c>
      <c r="K3374" s="135">
        <v>10.0</v>
      </c>
      <c r="M3374" s="143">
        <v>42929.0</v>
      </c>
    </row>
    <row r="3375">
      <c r="A3375" s="135">
        <v>3373.0</v>
      </c>
      <c r="B3375" s="135" t="s">
        <v>18427</v>
      </c>
      <c r="C3375" s="135" t="s">
        <v>4362</v>
      </c>
      <c r="E3375" s="135">
        <v>10.0</v>
      </c>
      <c r="K3375" s="135">
        <v>80.0</v>
      </c>
      <c r="M3375" s="143">
        <v>44757.0</v>
      </c>
    </row>
    <row r="3376">
      <c r="A3376" s="135">
        <v>3374.0</v>
      </c>
      <c r="B3376" s="135" t="s">
        <v>18430</v>
      </c>
      <c r="C3376" s="135" t="s">
        <v>4362</v>
      </c>
      <c r="E3376" s="135">
        <v>10.0</v>
      </c>
      <c r="K3376" s="135">
        <v>10.0</v>
      </c>
      <c r="M3376" s="143">
        <v>43503.0</v>
      </c>
    </row>
    <row r="3377">
      <c r="A3377" s="135">
        <v>3375.0</v>
      </c>
      <c r="B3377" s="135" t="s">
        <v>18432</v>
      </c>
      <c r="C3377" s="135" t="s">
        <v>4362</v>
      </c>
      <c r="E3377" s="135">
        <v>10.0</v>
      </c>
      <c r="K3377" s="135">
        <v>10.0</v>
      </c>
      <c r="M3377" s="143">
        <v>45046.0</v>
      </c>
    </row>
    <row r="3378">
      <c r="A3378" s="135">
        <v>3376.0</v>
      </c>
      <c r="B3378" s="135" t="s">
        <v>18435</v>
      </c>
      <c r="C3378" s="135" t="s">
        <v>4362</v>
      </c>
      <c r="E3378" s="135">
        <v>10.0</v>
      </c>
      <c r="K3378" s="135">
        <v>30.0</v>
      </c>
      <c r="M3378" s="143">
        <v>43934.0</v>
      </c>
    </row>
    <row r="3379">
      <c r="A3379" s="135">
        <v>3377.0</v>
      </c>
      <c r="B3379" s="135" t="s">
        <v>18437</v>
      </c>
      <c r="C3379" s="135" t="s">
        <v>4362</v>
      </c>
      <c r="E3379" s="135">
        <v>10.0</v>
      </c>
      <c r="K3379" s="135">
        <v>20.0</v>
      </c>
      <c r="M3379" s="143">
        <v>43971.0</v>
      </c>
    </row>
    <row r="3380">
      <c r="A3380" s="135">
        <v>3378.0</v>
      </c>
      <c r="B3380" s="135" t="s">
        <v>18440</v>
      </c>
      <c r="C3380" s="135" t="s">
        <v>4362</v>
      </c>
      <c r="E3380" s="135">
        <v>10.0</v>
      </c>
      <c r="K3380" s="135">
        <v>10.0</v>
      </c>
      <c r="M3380" s="143">
        <v>43841.0</v>
      </c>
    </row>
    <row r="3381">
      <c r="A3381" s="135">
        <v>3379.0</v>
      </c>
      <c r="B3381" s="135" t="s">
        <v>18442</v>
      </c>
      <c r="C3381" s="135" t="s">
        <v>4362</v>
      </c>
      <c r="E3381" s="135">
        <v>10.0</v>
      </c>
      <c r="K3381" s="135">
        <v>10.0</v>
      </c>
      <c r="M3381" s="143">
        <v>42306.0</v>
      </c>
    </row>
    <row r="3382">
      <c r="A3382" s="135">
        <v>3380.0</v>
      </c>
      <c r="B3382" s="135" t="s">
        <v>18444</v>
      </c>
      <c r="C3382" s="135" t="s">
        <v>4362</v>
      </c>
      <c r="E3382" s="135">
        <v>10.0</v>
      </c>
      <c r="K3382" s="135">
        <v>10.0</v>
      </c>
      <c r="M3382" s="143">
        <v>44274.0</v>
      </c>
    </row>
    <row r="3383">
      <c r="A3383" s="135">
        <v>3381.0</v>
      </c>
      <c r="B3383" s="135" t="s">
        <v>18446</v>
      </c>
      <c r="C3383" s="135" t="s">
        <v>4362</v>
      </c>
      <c r="E3383" s="135">
        <v>10.0</v>
      </c>
      <c r="K3383" s="135">
        <v>20.0</v>
      </c>
      <c r="M3383" s="143">
        <v>43404.0</v>
      </c>
    </row>
    <row r="3384">
      <c r="A3384" s="135">
        <v>3382.0</v>
      </c>
      <c r="B3384" s="135" t="s">
        <v>18448</v>
      </c>
      <c r="C3384" s="135" t="s">
        <v>4362</v>
      </c>
      <c r="E3384" s="135">
        <v>10.0</v>
      </c>
      <c r="K3384" s="135">
        <v>10.0</v>
      </c>
      <c r="M3384" s="143">
        <v>44015.0</v>
      </c>
    </row>
    <row r="3385">
      <c r="A3385" s="135">
        <v>3383.0</v>
      </c>
      <c r="B3385" s="135" t="s">
        <v>18452</v>
      </c>
      <c r="C3385" s="135" t="s">
        <v>4362</v>
      </c>
      <c r="E3385" s="135">
        <v>10.0</v>
      </c>
      <c r="K3385" s="135">
        <v>10.0</v>
      </c>
      <c r="M3385" s="143">
        <v>44814.0</v>
      </c>
    </row>
    <row r="3386">
      <c r="A3386" s="135">
        <v>3384.0</v>
      </c>
      <c r="B3386" s="135" t="s">
        <v>18454</v>
      </c>
      <c r="C3386" s="135" t="s">
        <v>4362</v>
      </c>
      <c r="E3386" s="135">
        <v>10.0</v>
      </c>
      <c r="K3386" s="135">
        <v>10.0</v>
      </c>
      <c r="M3386" s="143">
        <v>43885.0</v>
      </c>
    </row>
    <row r="3387">
      <c r="A3387" s="135">
        <v>3385.0</v>
      </c>
      <c r="B3387" s="135" t="s">
        <v>18456</v>
      </c>
      <c r="C3387" s="135" t="s">
        <v>4362</v>
      </c>
      <c r="E3387" s="135">
        <v>10.0</v>
      </c>
      <c r="K3387" s="135">
        <v>10.0</v>
      </c>
      <c r="M3387" s="143">
        <v>42731.0</v>
      </c>
    </row>
    <row r="3388">
      <c r="A3388" s="135">
        <v>3386.0</v>
      </c>
      <c r="B3388" s="135" t="s">
        <v>18458</v>
      </c>
      <c r="C3388" s="135" t="s">
        <v>4362</v>
      </c>
      <c r="E3388" s="135">
        <v>10.0</v>
      </c>
      <c r="K3388" s="135">
        <v>10.0</v>
      </c>
      <c r="M3388" s="143">
        <v>42310.0</v>
      </c>
    </row>
    <row r="3389">
      <c r="A3389" s="135">
        <v>3387.0</v>
      </c>
      <c r="B3389" s="135" t="s">
        <v>18462</v>
      </c>
      <c r="C3389" s="135" t="s">
        <v>4362</v>
      </c>
      <c r="E3389" s="135">
        <v>10.0</v>
      </c>
      <c r="K3389" s="135">
        <v>10.0</v>
      </c>
      <c r="M3389" s="143">
        <v>44781.0</v>
      </c>
    </row>
    <row r="3390">
      <c r="A3390" s="135">
        <v>3388.0</v>
      </c>
      <c r="B3390" s="135" t="s">
        <v>18463</v>
      </c>
      <c r="C3390" s="135" t="s">
        <v>4362</v>
      </c>
      <c r="D3390" s="135">
        <v>1.0</v>
      </c>
      <c r="E3390" s="135">
        <v>10.0</v>
      </c>
      <c r="F3390" s="135">
        <v>0.4</v>
      </c>
      <c r="H3390" s="135" t="s">
        <v>4394</v>
      </c>
      <c r="I3390" s="142">
        <v>45405.213009259256</v>
      </c>
      <c r="J3390" s="135" t="s">
        <v>4401</v>
      </c>
      <c r="K3390" s="135">
        <v>20.0</v>
      </c>
      <c r="L3390" s="135">
        <v>350.0</v>
      </c>
      <c r="M3390" s="143">
        <v>42500.0</v>
      </c>
    </row>
    <row r="3391">
      <c r="A3391" s="135">
        <v>3389.0</v>
      </c>
      <c r="B3391" s="135" t="s">
        <v>18467</v>
      </c>
      <c r="C3391" s="135" t="s">
        <v>4362</v>
      </c>
      <c r="E3391" s="135">
        <v>10.0</v>
      </c>
      <c r="K3391" s="135">
        <v>10.0</v>
      </c>
      <c r="M3391" s="143">
        <v>44783.0</v>
      </c>
    </row>
    <row r="3392">
      <c r="A3392" s="135">
        <v>3390.0</v>
      </c>
      <c r="B3392" s="135" t="s">
        <v>18470</v>
      </c>
      <c r="C3392" s="135" t="s">
        <v>4362</v>
      </c>
      <c r="E3392" s="135">
        <v>10.0</v>
      </c>
      <c r="F3392" s="135">
        <v>0.0</v>
      </c>
      <c r="K3392" s="135">
        <v>10.0</v>
      </c>
    </row>
    <row r="3393">
      <c r="A3393" s="135">
        <v>3391.0</v>
      </c>
      <c r="B3393" s="135" t="s">
        <v>18472</v>
      </c>
      <c r="C3393" s="135" t="s">
        <v>4362</v>
      </c>
      <c r="E3393" s="135">
        <v>10.0</v>
      </c>
      <c r="K3393" s="135">
        <v>10.0</v>
      </c>
      <c r="M3393" s="143">
        <v>44921.0</v>
      </c>
    </row>
    <row r="3394">
      <c r="A3394" s="135">
        <v>3392.0</v>
      </c>
      <c r="B3394" s="135" t="s">
        <v>18475</v>
      </c>
      <c r="C3394" s="135" t="s">
        <v>4362</v>
      </c>
      <c r="E3394" s="135">
        <v>10.0</v>
      </c>
      <c r="K3394" s="135">
        <v>10.0</v>
      </c>
      <c r="M3394" s="143">
        <v>42708.0</v>
      </c>
    </row>
    <row r="3395">
      <c r="A3395" s="135">
        <v>3393.0</v>
      </c>
      <c r="B3395" s="135" t="s">
        <v>18477</v>
      </c>
      <c r="C3395" s="135" t="s">
        <v>4362</v>
      </c>
      <c r="E3395" s="135">
        <v>10.0</v>
      </c>
      <c r="K3395" s="135">
        <v>10.0</v>
      </c>
      <c r="M3395" s="143">
        <v>44909.0</v>
      </c>
    </row>
    <row r="3396">
      <c r="A3396" s="135">
        <v>3394.0</v>
      </c>
      <c r="B3396" s="135" t="s">
        <v>18479</v>
      </c>
      <c r="C3396" s="135" t="s">
        <v>4362</v>
      </c>
      <c r="E3396" s="135">
        <v>10.0</v>
      </c>
      <c r="K3396" s="135">
        <v>30.0</v>
      </c>
      <c r="M3396" s="143">
        <v>45199.0</v>
      </c>
    </row>
    <row r="3397">
      <c r="A3397" s="135">
        <v>3395.0</v>
      </c>
      <c r="B3397" s="135" t="s">
        <v>18482</v>
      </c>
      <c r="C3397" s="135" t="s">
        <v>4362</v>
      </c>
      <c r="E3397" s="135">
        <v>10.0</v>
      </c>
      <c r="K3397" s="135">
        <v>30.0</v>
      </c>
      <c r="M3397" s="143">
        <v>44076.0</v>
      </c>
    </row>
    <row r="3398">
      <c r="A3398" s="135">
        <v>3396.0</v>
      </c>
      <c r="B3398" s="135" t="s">
        <v>18485</v>
      </c>
      <c r="C3398" s="135" t="s">
        <v>4362</v>
      </c>
      <c r="E3398" s="135">
        <v>10.0</v>
      </c>
      <c r="K3398" s="135">
        <v>20.0</v>
      </c>
      <c r="M3398" s="143">
        <v>43808.0</v>
      </c>
    </row>
    <row r="3399">
      <c r="A3399" s="135">
        <v>3397.0</v>
      </c>
      <c r="B3399" s="135" t="s">
        <v>18487</v>
      </c>
      <c r="C3399" s="135" t="s">
        <v>4362</v>
      </c>
      <c r="E3399" s="135">
        <v>10.0</v>
      </c>
      <c r="K3399" s="135">
        <v>10.0</v>
      </c>
      <c r="M3399" s="143">
        <v>43872.0</v>
      </c>
    </row>
    <row r="3400">
      <c r="A3400" s="135">
        <v>3398.0</v>
      </c>
      <c r="B3400" s="135" t="s">
        <v>18489</v>
      </c>
      <c r="C3400" s="135" t="s">
        <v>4362</v>
      </c>
      <c r="E3400" s="135">
        <v>10.0</v>
      </c>
      <c r="F3400" s="135">
        <v>0.0</v>
      </c>
      <c r="K3400" s="135">
        <v>10.0</v>
      </c>
      <c r="M3400" s="143">
        <v>42705.0</v>
      </c>
    </row>
    <row r="3401">
      <c r="A3401" s="135">
        <v>3399.0</v>
      </c>
      <c r="B3401" s="135" t="s">
        <v>18491</v>
      </c>
      <c r="C3401" s="135" t="s">
        <v>4362</v>
      </c>
      <c r="E3401" s="135">
        <v>10.0</v>
      </c>
      <c r="F3401" s="135">
        <v>0.0</v>
      </c>
      <c r="K3401" s="135">
        <v>10.0</v>
      </c>
      <c r="M3401" s="143">
        <v>42826.0</v>
      </c>
    </row>
    <row r="3402">
      <c r="A3402" s="135">
        <v>3400.0</v>
      </c>
      <c r="B3402" s="135" t="s">
        <v>18494</v>
      </c>
      <c r="C3402" s="135" t="s">
        <v>4362</v>
      </c>
      <c r="E3402" s="135">
        <v>10.0</v>
      </c>
      <c r="K3402" s="135">
        <v>10.0</v>
      </c>
      <c r="M3402" s="143">
        <v>42448.0</v>
      </c>
    </row>
    <row r="3403">
      <c r="A3403" s="135">
        <v>3401.0</v>
      </c>
      <c r="B3403" s="135" t="s">
        <v>18496</v>
      </c>
      <c r="C3403" s="135" t="s">
        <v>4362</v>
      </c>
      <c r="E3403" s="135">
        <v>10.0</v>
      </c>
      <c r="K3403" s="135">
        <v>10.0</v>
      </c>
      <c r="M3403" s="143">
        <v>42669.0</v>
      </c>
    </row>
    <row r="3404">
      <c r="A3404" s="135">
        <v>3402.0</v>
      </c>
      <c r="B3404" s="135" t="s">
        <v>18501</v>
      </c>
      <c r="C3404" s="135" t="s">
        <v>4362</v>
      </c>
      <c r="E3404" s="135">
        <v>10.0</v>
      </c>
      <c r="K3404" s="135">
        <v>20.0</v>
      </c>
      <c r="M3404" s="143">
        <v>42308.0</v>
      </c>
    </row>
    <row r="3405">
      <c r="A3405" s="135">
        <v>3403.0</v>
      </c>
      <c r="B3405" s="135" t="s">
        <v>18504</v>
      </c>
      <c r="C3405" s="135" t="s">
        <v>4362</v>
      </c>
      <c r="E3405" s="135">
        <v>10.0</v>
      </c>
      <c r="K3405" s="135">
        <v>10.0</v>
      </c>
      <c r="M3405" s="143">
        <v>44463.0</v>
      </c>
    </row>
    <row r="3406">
      <c r="A3406" s="135">
        <v>3404.0</v>
      </c>
      <c r="B3406" s="135" t="s">
        <v>18507</v>
      </c>
      <c r="C3406" s="135" t="s">
        <v>4362</v>
      </c>
      <c r="E3406" s="135">
        <v>10.0</v>
      </c>
      <c r="K3406" s="135">
        <v>10.0</v>
      </c>
      <c r="M3406" s="143">
        <v>42823.0</v>
      </c>
    </row>
    <row r="3407">
      <c r="A3407" s="135">
        <v>3405.0</v>
      </c>
      <c r="B3407" s="135" t="s">
        <v>18509</v>
      </c>
      <c r="C3407" s="135" t="s">
        <v>4362</v>
      </c>
      <c r="E3407" s="135">
        <v>10.0</v>
      </c>
      <c r="K3407" s="135">
        <v>10.0</v>
      </c>
      <c r="M3407" s="143">
        <v>43852.0</v>
      </c>
    </row>
    <row r="3408">
      <c r="A3408" s="135">
        <v>3406.0</v>
      </c>
      <c r="B3408" s="135" t="s">
        <v>18510</v>
      </c>
      <c r="C3408" s="135" t="s">
        <v>4362</v>
      </c>
      <c r="E3408" s="135">
        <v>10.0</v>
      </c>
      <c r="K3408" s="135">
        <v>30.0</v>
      </c>
      <c r="M3408" s="143">
        <v>42318.0</v>
      </c>
    </row>
    <row r="3409">
      <c r="A3409" s="135">
        <v>3407.0</v>
      </c>
      <c r="B3409" s="135" t="s">
        <v>18512</v>
      </c>
      <c r="C3409" s="135" t="s">
        <v>4362</v>
      </c>
      <c r="E3409" s="135">
        <v>10.0</v>
      </c>
      <c r="K3409" s="135">
        <v>20.0</v>
      </c>
      <c r="M3409" s="143">
        <v>44136.0</v>
      </c>
    </row>
    <row r="3410">
      <c r="A3410" s="135">
        <v>3408.0</v>
      </c>
      <c r="B3410" s="135" t="s">
        <v>18514</v>
      </c>
      <c r="C3410" s="135" t="s">
        <v>4362</v>
      </c>
      <c r="E3410" s="135">
        <v>10.0</v>
      </c>
      <c r="K3410" s="135">
        <v>20.0</v>
      </c>
      <c r="M3410" s="143">
        <v>44694.0</v>
      </c>
    </row>
    <row r="3411">
      <c r="A3411" s="135">
        <v>3409.0</v>
      </c>
      <c r="B3411" s="135" t="s">
        <v>18517</v>
      </c>
      <c r="C3411" s="135" t="s">
        <v>4362</v>
      </c>
      <c r="E3411" s="135">
        <v>10.0</v>
      </c>
      <c r="K3411" s="135">
        <v>10.0</v>
      </c>
      <c r="M3411" s="143">
        <v>44659.0</v>
      </c>
    </row>
    <row r="3412">
      <c r="A3412" s="135">
        <v>3410.0</v>
      </c>
      <c r="B3412" s="135" t="s">
        <v>18521</v>
      </c>
      <c r="C3412" s="135" t="s">
        <v>4362</v>
      </c>
      <c r="E3412" s="135">
        <v>10.0</v>
      </c>
      <c r="F3412" s="135">
        <v>0.0</v>
      </c>
      <c r="K3412" s="135">
        <v>10.0</v>
      </c>
    </row>
    <row r="3413">
      <c r="A3413" s="135">
        <v>3411.0</v>
      </c>
      <c r="B3413" s="135" t="s">
        <v>18523</v>
      </c>
      <c r="C3413" s="135" t="s">
        <v>4362</v>
      </c>
      <c r="E3413" s="135">
        <v>10.0</v>
      </c>
      <c r="K3413" s="135">
        <v>80.0</v>
      </c>
      <c r="M3413" s="143">
        <v>43841.0</v>
      </c>
    </row>
    <row r="3414">
      <c r="A3414" s="135">
        <v>3412.0</v>
      </c>
      <c r="B3414" s="135" t="s">
        <v>18525</v>
      </c>
      <c r="C3414" s="135" t="s">
        <v>4362</v>
      </c>
      <c r="E3414" s="135">
        <v>10.0</v>
      </c>
      <c r="K3414" s="135">
        <v>20.0</v>
      </c>
      <c r="M3414" s="143">
        <v>42635.0</v>
      </c>
    </row>
    <row r="3415">
      <c r="A3415" s="135">
        <v>3413.0</v>
      </c>
      <c r="B3415" s="135" t="s">
        <v>18528</v>
      </c>
      <c r="C3415" s="135" t="s">
        <v>4362</v>
      </c>
      <c r="E3415" s="135">
        <v>10.0</v>
      </c>
      <c r="K3415" s="135">
        <v>30.0</v>
      </c>
      <c r="M3415" s="143">
        <v>43955.0</v>
      </c>
    </row>
    <row r="3416">
      <c r="A3416" s="135">
        <v>3414.0</v>
      </c>
      <c r="B3416" s="135" t="s">
        <v>18530</v>
      </c>
      <c r="C3416" s="135" t="s">
        <v>4362</v>
      </c>
      <c r="E3416" s="135">
        <v>10.0</v>
      </c>
      <c r="K3416" s="135">
        <v>10.0</v>
      </c>
      <c r="M3416" s="143">
        <v>44975.0</v>
      </c>
    </row>
    <row r="3417">
      <c r="A3417" s="135">
        <v>3415.0</v>
      </c>
      <c r="B3417" s="135" t="s">
        <v>18533</v>
      </c>
      <c r="C3417" s="135" t="s">
        <v>4362</v>
      </c>
      <c r="E3417" s="135">
        <v>10.0</v>
      </c>
      <c r="K3417" s="135">
        <v>10.0</v>
      </c>
      <c r="M3417" s="143">
        <v>43297.0</v>
      </c>
    </row>
    <row r="3418">
      <c r="A3418" s="135">
        <v>3416.0</v>
      </c>
      <c r="B3418" s="135" t="s">
        <v>18536</v>
      </c>
      <c r="C3418" s="135" t="s">
        <v>4362</v>
      </c>
      <c r="E3418" s="135">
        <v>10.0</v>
      </c>
      <c r="K3418" s="135">
        <v>10.0</v>
      </c>
      <c r="M3418" s="143">
        <v>44814.0</v>
      </c>
    </row>
    <row r="3419">
      <c r="A3419" s="135">
        <v>3417.0</v>
      </c>
      <c r="B3419" s="135" t="s">
        <v>18539</v>
      </c>
      <c r="C3419" s="135" t="s">
        <v>4362</v>
      </c>
      <c r="E3419" s="135">
        <v>10.0</v>
      </c>
      <c r="K3419" s="135">
        <v>20.0</v>
      </c>
      <c r="M3419" s="143">
        <v>42421.0</v>
      </c>
    </row>
    <row r="3420">
      <c r="A3420" s="135">
        <v>3418.0</v>
      </c>
      <c r="B3420" s="135" t="s">
        <v>18541</v>
      </c>
      <c r="C3420" s="135" t="s">
        <v>4362</v>
      </c>
      <c r="E3420" s="135">
        <v>10.0</v>
      </c>
      <c r="K3420" s="135">
        <v>10.0</v>
      </c>
      <c r="M3420" s="143">
        <v>42531.0</v>
      </c>
    </row>
    <row r="3421">
      <c r="A3421" s="135">
        <v>3419.0</v>
      </c>
      <c r="B3421" s="135" t="s">
        <v>18543</v>
      </c>
      <c r="C3421" s="135" t="s">
        <v>4362</v>
      </c>
      <c r="E3421" s="135">
        <v>10.0</v>
      </c>
      <c r="K3421" s="135">
        <v>10.0</v>
      </c>
      <c r="M3421" s="143">
        <v>44755.0</v>
      </c>
    </row>
    <row r="3422">
      <c r="A3422" s="135">
        <v>3420.0</v>
      </c>
      <c r="B3422" s="135" t="s">
        <v>18545</v>
      </c>
      <c r="C3422" s="135" t="s">
        <v>4362</v>
      </c>
      <c r="E3422" s="135">
        <v>10.0</v>
      </c>
      <c r="K3422" s="135">
        <v>30.0</v>
      </c>
      <c r="M3422" s="143">
        <v>43848.0</v>
      </c>
    </row>
    <row r="3423">
      <c r="A3423" s="135">
        <v>3421.0</v>
      </c>
      <c r="B3423" s="135" t="s">
        <v>18549</v>
      </c>
      <c r="C3423" s="135" t="s">
        <v>4362</v>
      </c>
      <c r="E3423" s="135">
        <v>10.0</v>
      </c>
      <c r="K3423" s="135">
        <v>40.0</v>
      </c>
      <c r="M3423" s="143">
        <v>42681.0</v>
      </c>
    </row>
    <row r="3424">
      <c r="A3424" s="135">
        <v>3422.0</v>
      </c>
      <c r="B3424" s="135" t="s">
        <v>18551</v>
      </c>
      <c r="C3424" s="135" t="s">
        <v>4362</v>
      </c>
      <c r="E3424" s="135">
        <v>10.0</v>
      </c>
      <c r="K3424" s="135">
        <v>30.0</v>
      </c>
      <c r="M3424" s="143">
        <v>43840.0</v>
      </c>
    </row>
    <row r="3425">
      <c r="A3425" s="135">
        <v>3423.0</v>
      </c>
      <c r="B3425" s="135" t="s">
        <v>18553</v>
      </c>
      <c r="C3425" s="135" t="s">
        <v>4362</v>
      </c>
      <c r="E3425" s="135">
        <v>10.0</v>
      </c>
      <c r="F3425" s="135">
        <v>0.0</v>
      </c>
      <c r="K3425" s="135">
        <v>10.0</v>
      </c>
    </row>
    <row r="3426">
      <c r="A3426" s="135">
        <v>3424.0</v>
      </c>
      <c r="B3426" s="135" t="s">
        <v>18556</v>
      </c>
      <c r="C3426" s="135" t="s">
        <v>4362</v>
      </c>
      <c r="E3426" s="135">
        <v>10.0</v>
      </c>
      <c r="K3426" s="135">
        <v>10.0</v>
      </c>
      <c r="M3426" s="143">
        <v>42248.0</v>
      </c>
    </row>
    <row r="3427">
      <c r="A3427" s="135">
        <v>3425.0</v>
      </c>
      <c r="B3427" s="135" t="s">
        <v>18559</v>
      </c>
      <c r="C3427" s="135" t="s">
        <v>4362</v>
      </c>
      <c r="E3427" s="135">
        <v>10.0</v>
      </c>
      <c r="F3427" s="135">
        <v>0.0</v>
      </c>
      <c r="K3427" s="135">
        <v>10.0</v>
      </c>
      <c r="M3427" s="143">
        <v>42856.0</v>
      </c>
    </row>
    <row r="3428">
      <c r="A3428" s="135">
        <v>3426.0</v>
      </c>
      <c r="B3428" s="135" t="s">
        <v>18561</v>
      </c>
      <c r="C3428" s="135" t="s">
        <v>4362</v>
      </c>
      <c r="E3428" s="135">
        <v>10.0</v>
      </c>
      <c r="K3428" s="135">
        <v>10.0</v>
      </c>
      <c r="M3428" s="143">
        <v>43939.0</v>
      </c>
    </row>
    <row r="3429">
      <c r="A3429" s="135">
        <v>3427.0</v>
      </c>
      <c r="B3429" s="135" t="s">
        <v>18563</v>
      </c>
      <c r="C3429" s="135" t="s">
        <v>4362</v>
      </c>
      <c r="E3429" s="135">
        <v>10.0</v>
      </c>
      <c r="K3429" s="135">
        <v>20.0</v>
      </c>
      <c r="M3429" s="143">
        <v>42335.0</v>
      </c>
    </row>
    <row r="3430">
      <c r="A3430" s="135">
        <v>3428.0</v>
      </c>
      <c r="B3430" s="135" t="s">
        <v>18566</v>
      </c>
      <c r="C3430" s="135" t="s">
        <v>4362</v>
      </c>
      <c r="E3430" s="135">
        <v>10.0</v>
      </c>
      <c r="K3430" s="135">
        <v>10.0</v>
      </c>
      <c r="M3430" s="143">
        <v>44995.0</v>
      </c>
    </row>
    <row r="3431">
      <c r="A3431" s="135">
        <v>3429.0</v>
      </c>
      <c r="B3431" s="135" t="s">
        <v>18568</v>
      </c>
      <c r="C3431" s="135" t="s">
        <v>4362</v>
      </c>
      <c r="E3431" s="135">
        <v>10.0</v>
      </c>
      <c r="K3431" s="135">
        <v>20.0</v>
      </c>
      <c r="M3431" s="143">
        <v>43742.0</v>
      </c>
    </row>
    <row r="3432">
      <c r="A3432" s="135">
        <v>3430.0</v>
      </c>
      <c r="B3432" s="135" t="s">
        <v>18570</v>
      </c>
      <c r="C3432" s="135" t="s">
        <v>4362</v>
      </c>
      <c r="E3432" s="135">
        <v>10.0</v>
      </c>
      <c r="K3432" s="135">
        <v>10.0</v>
      </c>
      <c r="M3432" s="143">
        <v>42433.0</v>
      </c>
    </row>
    <row r="3433">
      <c r="A3433" s="135">
        <v>3431.0</v>
      </c>
      <c r="B3433" s="135" t="s">
        <v>18573</v>
      </c>
      <c r="C3433" s="135" t="s">
        <v>4362</v>
      </c>
      <c r="E3433" s="135">
        <v>10.0</v>
      </c>
      <c r="K3433" s="135">
        <v>10.0</v>
      </c>
      <c r="M3433" s="143">
        <v>42786.0</v>
      </c>
    </row>
    <row r="3434">
      <c r="A3434" s="135">
        <v>3432.0</v>
      </c>
      <c r="B3434" s="135" t="s">
        <v>18575</v>
      </c>
      <c r="C3434" s="135" t="s">
        <v>4362</v>
      </c>
      <c r="E3434" s="135">
        <v>10.0</v>
      </c>
      <c r="K3434" s="135">
        <v>10.0</v>
      </c>
      <c r="M3434" s="143">
        <v>42880.0</v>
      </c>
    </row>
    <row r="3435">
      <c r="A3435" s="135">
        <v>3433.0</v>
      </c>
      <c r="B3435" s="135" t="s">
        <v>18578</v>
      </c>
      <c r="C3435" s="135" t="s">
        <v>4362</v>
      </c>
      <c r="E3435" s="135">
        <v>10.0</v>
      </c>
      <c r="K3435" s="135">
        <v>20.0</v>
      </c>
      <c r="M3435" s="143">
        <v>42548.0</v>
      </c>
    </row>
    <row r="3436">
      <c r="A3436" s="135">
        <v>3434.0</v>
      </c>
      <c r="B3436" s="135" t="s">
        <v>18581</v>
      </c>
      <c r="C3436" s="135" t="s">
        <v>4362</v>
      </c>
      <c r="E3436" s="135">
        <v>10.0</v>
      </c>
      <c r="F3436" s="135">
        <v>0.0</v>
      </c>
      <c r="K3436" s="135">
        <v>10.0</v>
      </c>
    </row>
    <row r="3437">
      <c r="A3437" s="135">
        <v>3435.0</v>
      </c>
      <c r="B3437" s="135" t="s">
        <v>18585</v>
      </c>
      <c r="C3437" s="135" t="s">
        <v>4362</v>
      </c>
      <c r="E3437" s="135">
        <v>10.0</v>
      </c>
      <c r="K3437" s="135">
        <v>20.0</v>
      </c>
      <c r="M3437" s="143">
        <v>43840.0</v>
      </c>
    </row>
    <row r="3438">
      <c r="A3438" s="135">
        <v>3436.0</v>
      </c>
      <c r="B3438" s="135" t="s">
        <v>18588</v>
      </c>
      <c r="C3438" s="135" t="s">
        <v>4362</v>
      </c>
      <c r="E3438" s="135">
        <v>10.0</v>
      </c>
      <c r="K3438" s="135">
        <v>30.0</v>
      </c>
      <c r="M3438" s="143">
        <v>42377.0</v>
      </c>
    </row>
    <row r="3439">
      <c r="A3439" s="135">
        <v>3437.0</v>
      </c>
      <c r="B3439" s="135" t="s">
        <v>18590</v>
      </c>
      <c r="C3439" s="135" t="s">
        <v>4362</v>
      </c>
      <c r="E3439" s="135">
        <v>10.0</v>
      </c>
      <c r="K3439" s="135">
        <v>10.0</v>
      </c>
      <c r="M3439" s="143">
        <v>44165.0</v>
      </c>
    </row>
    <row r="3440">
      <c r="A3440" s="135">
        <v>3438.0</v>
      </c>
      <c r="B3440" s="135" t="s">
        <v>18592</v>
      </c>
      <c r="C3440" s="135" t="s">
        <v>4362</v>
      </c>
      <c r="E3440" s="135">
        <v>10.0</v>
      </c>
      <c r="K3440" s="135">
        <v>10.0</v>
      </c>
      <c r="M3440" s="143">
        <v>44977.0</v>
      </c>
    </row>
    <row r="3441">
      <c r="A3441" s="135">
        <v>3439.0</v>
      </c>
      <c r="B3441" s="135" t="s">
        <v>18593</v>
      </c>
      <c r="C3441" s="135" t="s">
        <v>4362</v>
      </c>
      <c r="E3441" s="135">
        <v>10.0</v>
      </c>
      <c r="K3441" s="135">
        <v>20.0</v>
      </c>
      <c r="M3441" s="143">
        <v>44104.0</v>
      </c>
    </row>
    <row r="3442">
      <c r="A3442" s="135">
        <v>3440.0</v>
      </c>
      <c r="B3442" s="135" t="s">
        <v>18596</v>
      </c>
      <c r="C3442" s="135" t="s">
        <v>4362</v>
      </c>
      <c r="E3442" s="135">
        <v>10.0</v>
      </c>
      <c r="F3442" s="135">
        <v>0.0</v>
      </c>
      <c r="K3442" s="135">
        <v>30.0</v>
      </c>
      <c r="M3442" s="143">
        <v>42675.0</v>
      </c>
    </row>
    <row r="3443">
      <c r="A3443" s="135">
        <v>3441.0</v>
      </c>
      <c r="B3443" s="135" t="s">
        <v>18598</v>
      </c>
      <c r="C3443" s="135" t="s">
        <v>4362</v>
      </c>
      <c r="E3443" s="135">
        <v>10.0</v>
      </c>
      <c r="K3443" s="135">
        <v>20.0</v>
      </c>
      <c r="M3443" s="143">
        <v>44026.0</v>
      </c>
    </row>
    <row r="3444">
      <c r="A3444" s="135">
        <v>3442.0</v>
      </c>
      <c r="B3444" s="135" t="s">
        <v>18600</v>
      </c>
      <c r="C3444" s="135" t="s">
        <v>4362</v>
      </c>
      <c r="E3444" s="135">
        <v>10.0</v>
      </c>
      <c r="K3444" s="135">
        <v>200.0</v>
      </c>
      <c r="M3444" s="143">
        <v>42644.0</v>
      </c>
    </row>
    <row r="3445">
      <c r="A3445" s="135">
        <v>3443.0</v>
      </c>
      <c r="B3445" s="135" t="s">
        <v>18602</v>
      </c>
      <c r="C3445" s="135" t="s">
        <v>4362</v>
      </c>
      <c r="E3445" s="135">
        <v>10.0</v>
      </c>
      <c r="K3445" s="135">
        <v>10.0</v>
      </c>
      <c r="M3445" s="143">
        <v>44077.0</v>
      </c>
    </row>
    <row r="3446">
      <c r="A3446" s="135">
        <v>3444.0</v>
      </c>
      <c r="B3446" s="135" t="s">
        <v>18605</v>
      </c>
      <c r="C3446" s="135" t="s">
        <v>4362</v>
      </c>
      <c r="D3446" s="135">
        <v>0.0</v>
      </c>
      <c r="E3446" s="135">
        <v>10.0</v>
      </c>
      <c r="F3446" s="135">
        <v>0.02</v>
      </c>
      <c r="H3446" s="135" t="s">
        <v>18607</v>
      </c>
      <c r="K3446" s="135">
        <v>20.0</v>
      </c>
      <c r="M3446" s="143">
        <v>42430.0</v>
      </c>
    </row>
    <row r="3447">
      <c r="A3447" s="135">
        <v>3445.0</v>
      </c>
      <c r="B3447" s="135" t="s">
        <v>18609</v>
      </c>
      <c r="C3447" s="135" t="s">
        <v>4362</v>
      </c>
      <c r="E3447" s="135">
        <v>10.0</v>
      </c>
      <c r="K3447" s="135">
        <v>350.0</v>
      </c>
      <c r="M3447" s="143">
        <v>42858.0</v>
      </c>
    </row>
    <row r="3448">
      <c r="A3448" s="135">
        <v>3446.0</v>
      </c>
      <c r="B3448" s="135" t="s">
        <v>18612</v>
      </c>
      <c r="C3448" s="135" t="s">
        <v>4362</v>
      </c>
      <c r="E3448" s="135">
        <v>10.0</v>
      </c>
      <c r="F3448" s="135">
        <v>0.6</v>
      </c>
      <c r="K3448" s="135">
        <v>10.0</v>
      </c>
      <c r="M3448" s="143">
        <v>43841.0</v>
      </c>
    </row>
    <row r="3449">
      <c r="A3449" s="135">
        <v>3447.0</v>
      </c>
      <c r="B3449" s="135" t="s">
        <v>18615</v>
      </c>
      <c r="C3449" s="135" t="s">
        <v>4362</v>
      </c>
      <c r="E3449" s="135">
        <v>10.0</v>
      </c>
      <c r="K3449" s="135">
        <v>20.0</v>
      </c>
      <c r="M3449" s="143">
        <v>44065.0</v>
      </c>
    </row>
    <row r="3450">
      <c r="A3450" s="135">
        <v>3448.0</v>
      </c>
      <c r="B3450" s="135" t="s">
        <v>18617</v>
      </c>
      <c r="C3450" s="135" t="s">
        <v>4362</v>
      </c>
      <c r="E3450" s="135">
        <v>10.0</v>
      </c>
      <c r="K3450" s="135">
        <v>10.0</v>
      </c>
      <c r="M3450" s="143">
        <v>42445.0</v>
      </c>
    </row>
    <row r="3451">
      <c r="A3451" s="135">
        <v>3449.0</v>
      </c>
      <c r="B3451" s="135" t="s">
        <v>18620</v>
      </c>
      <c r="C3451" s="135" t="s">
        <v>4362</v>
      </c>
      <c r="E3451" s="135">
        <v>10.0</v>
      </c>
      <c r="K3451" s="135">
        <v>10.0</v>
      </c>
      <c r="M3451" s="143">
        <v>43897.0</v>
      </c>
    </row>
    <row r="3452">
      <c r="A3452" s="135">
        <v>3450.0</v>
      </c>
      <c r="B3452" s="135" t="s">
        <v>18622</v>
      </c>
      <c r="C3452" s="135" t="s">
        <v>4362</v>
      </c>
      <c r="E3452" s="135">
        <v>10.0</v>
      </c>
      <c r="K3452" s="135">
        <v>20.0</v>
      </c>
      <c r="M3452" s="143">
        <v>44652.0</v>
      </c>
    </row>
    <row r="3453">
      <c r="A3453" s="135">
        <v>3451.0</v>
      </c>
      <c r="B3453" s="135" t="s">
        <v>18625</v>
      </c>
      <c r="C3453" s="135" t="s">
        <v>4362</v>
      </c>
      <c r="E3453" s="135">
        <v>10.0</v>
      </c>
      <c r="K3453" s="135">
        <v>20.0</v>
      </c>
      <c r="M3453" s="143">
        <v>44229.0</v>
      </c>
    </row>
    <row r="3454">
      <c r="A3454" s="135">
        <v>3452.0</v>
      </c>
      <c r="B3454" s="135" t="s">
        <v>18627</v>
      </c>
      <c r="C3454" s="135" t="s">
        <v>4362</v>
      </c>
      <c r="E3454" s="135">
        <v>10.0</v>
      </c>
      <c r="K3454" s="135">
        <v>10.0</v>
      </c>
      <c r="M3454" s="143">
        <v>43483.0</v>
      </c>
    </row>
    <row r="3455">
      <c r="A3455" s="135">
        <v>3453.0</v>
      </c>
      <c r="B3455" s="135" t="s">
        <v>18629</v>
      </c>
      <c r="C3455" s="135" t="s">
        <v>4362</v>
      </c>
      <c r="E3455" s="135">
        <v>10.0</v>
      </c>
      <c r="K3455" s="135">
        <v>10.0</v>
      </c>
      <c r="M3455" s="143">
        <v>45101.0</v>
      </c>
    </row>
    <row r="3456">
      <c r="A3456" s="135">
        <v>3454.0</v>
      </c>
      <c r="B3456" s="135" t="s">
        <v>18632</v>
      </c>
      <c r="C3456" s="135" t="s">
        <v>4362</v>
      </c>
      <c r="E3456" s="135">
        <v>10.0</v>
      </c>
      <c r="K3456" s="135">
        <v>10.0</v>
      </c>
      <c r="M3456" s="143">
        <v>42469.0</v>
      </c>
    </row>
    <row r="3457">
      <c r="A3457" s="135">
        <v>3455.0</v>
      </c>
      <c r="B3457" s="135" t="s">
        <v>18635</v>
      </c>
      <c r="C3457" s="135" t="s">
        <v>4362</v>
      </c>
      <c r="E3457" s="135">
        <v>10.0</v>
      </c>
      <c r="K3457" s="135">
        <v>10.0</v>
      </c>
      <c r="M3457" s="143">
        <v>42580.0</v>
      </c>
    </row>
    <row r="3458">
      <c r="A3458" s="135">
        <v>3456.0</v>
      </c>
      <c r="B3458" s="135" t="s">
        <v>18637</v>
      </c>
      <c r="C3458" s="135" t="s">
        <v>4362</v>
      </c>
      <c r="E3458" s="135">
        <v>10.0</v>
      </c>
      <c r="K3458" s="135">
        <v>20.0</v>
      </c>
      <c r="M3458" s="143">
        <v>42812.0</v>
      </c>
    </row>
    <row r="3459">
      <c r="A3459" s="135">
        <v>3457.0</v>
      </c>
      <c r="B3459" s="135" t="s">
        <v>18639</v>
      </c>
      <c r="C3459" s="135" t="s">
        <v>4362</v>
      </c>
      <c r="E3459" s="135">
        <v>10.0</v>
      </c>
      <c r="K3459" s="135">
        <v>10.0</v>
      </c>
      <c r="M3459" s="143">
        <v>44820.0</v>
      </c>
    </row>
    <row r="3460">
      <c r="A3460" s="135">
        <v>3458.0</v>
      </c>
      <c r="B3460" s="135" t="s">
        <v>18641</v>
      </c>
      <c r="C3460" s="135" t="s">
        <v>4362</v>
      </c>
      <c r="E3460" s="135">
        <v>10.0</v>
      </c>
      <c r="K3460" s="135">
        <v>70.0</v>
      </c>
      <c r="M3460" s="143">
        <v>44272.0</v>
      </c>
    </row>
    <row r="3461">
      <c r="A3461" s="135">
        <v>3459.0</v>
      </c>
      <c r="B3461" s="135" t="s">
        <v>18644</v>
      </c>
      <c r="C3461" s="135" t="s">
        <v>4362</v>
      </c>
      <c r="E3461" s="135">
        <v>10.0</v>
      </c>
      <c r="K3461" s="135">
        <v>10.0</v>
      </c>
      <c r="M3461" s="143">
        <v>42299.0</v>
      </c>
    </row>
    <row r="3462">
      <c r="A3462" s="135">
        <v>3460.0</v>
      </c>
      <c r="B3462" s="135" t="s">
        <v>18647</v>
      </c>
      <c r="C3462" s="135" t="s">
        <v>4362</v>
      </c>
      <c r="E3462" s="135">
        <v>10.0</v>
      </c>
      <c r="F3462" s="135">
        <v>0.15</v>
      </c>
      <c r="K3462" s="135">
        <v>20.0</v>
      </c>
      <c r="M3462" s="143">
        <v>42278.0</v>
      </c>
    </row>
    <row r="3463">
      <c r="A3463" s="135">
        <v>3461.0</v>
      </c>
      <c r="B3463" s="135" t="s">
        <v>18649</v>
      </c>
      <c r="C3463" s="135" t="s">
        <v>4362</v>
      </c>
      <c r="E3463" s="135">
        <v>10.0</v>
      </c>
      <c r="K3463" s="135">
        <v>10.0</v>
      </c>
      <c r="M3463" s="143">
        <v>44217.0</v>
      </c>
    </row>
    <row r="3464">
      <c r="A3464" s="135">
        <v>3462.0</v>
      </c>
      <c r="B3464" s="135" t="s">
        <v>18651</v>
      </c>
      <c r="C3464" s="135" t="s">
        <v>4362</v>
      </c>
      <c r="E3464" s="135">
        <v>10.0</v>
      </c>
      <c r="K3464" s="135">
        <v>10.0</v>
      </c>
      <c r="M3464" s="143">
        <v>43876.0</v>
      </c>
    </row>
    <row r="3465">
      <c r="A3465" s="135">
        <v>3463.0</v>
      </c>
      <c r="B3465" s="135" t="s">
        <v>18654</v>
      </c>
      <c r="C3465" s="135" t="s">
        <v>4362</v>
      </c>
      <c r="E3465" s="135">
        <v>10.0</v>
      </c>
      <c r="K3465" s="135">
        <v>10.0</v>
      </c>
      <c r="M3465" s="143">
        <v>42819.0</v>
      </c>
    </row>
    <row r="3466">
      <c r="A3466" s="135">
        <v>3464.0</v>
      </c>
      <c r="B3466" s="135" t="s">
        <v>18657</v>
      </c>
      <c r="C3466" s="135" t="s">
        <v>4362</v>
      </c>
      <c r="E3466" s="135">
        <v>10.0</v>
      </c>
      <c r="F3466" s="135">
        <v>0.0</v>
      </c>
      <c r="K3466" s="135">
        <v>10.0</v>
      </c>
    </row>
    <row r="3467">
      <c r="A3467" s="135">
        <v>3465.0</v>
      </c>
      <c r="B3467" s="135" t="s">
        <v>18659</v>
      </c>
      <c r="C3467" s="135" t="s">
        <v>4362</v>
      </c>
      <c r="E3467" s="135">
        <v>10.0</v>
      </c>
      <c r="F3467" s="135">
        <v>0.0</v>
      </c>
      <c r="K3467" s="135">
        <v>10.0</v>
      </c>
      <c r="M3467" s="143">
        <v>42461.0</v>
      </c>
    </row>
    <row r="3468">
      <c r="A3468" s="135">
        <v>3466.0</v>
      </c>
      <c r="B3468" s="135" t="s">
        <v>18661</v>
      </c>
      <c r="C3468" s="135" t="s">
        <v>4362</v>
      </c>
      <c r="E3468" s="135">
        <v>10.0</v>
      </c>
      <c r="K3468" s="135">
        <v>10.0</v>
      </c>
      <c r="M3468" s="143">
        <v>43848.0</v>
      </c>
    </row>
    <row r="3469">
      <c r="A3469" s="135">
        <v>3467.0</v>
      </c>
      <c r="B3469" s="135" t="s">
        <v>18663</v>
      </c>
      <c r="C3469" s="135" t="s">
        <v>4362</v>
      </c>
      <c r="E3469" s="135">
        <v>10.0</v>
      </c>
      <c r="K3469" s="135">
        <v>10.0</v>
      </c>
      <c r="M3469" s="143">
        <v>42395.0</v>
      </c>
    </row>
    <row r="3470">
      <c r="A3470" s="135">
        <v>3468.0</v>
      </c>
      <c r="B3470" s="135" t="s">
        <v>18666</v>
      </c>
      <c r="C3470" s="135" t="s">
        <v>4362</v>
      </c>
      <c r="E3470" s="135">
        <v>10.0</v>
      </c>
      <c r="K3470" s="135">
        <v>20.0</v>
      </c>
      <c r="M3470" s="143">
        <v>43982.0</v>
      </c>
    </row>
    <row r="3471">
      <c r="A3471" s="135">
        <v>3469.0</v>
      </c>
      <c r="B3471" s="135" t="s">
        <v>18668</v>
      </c>
      <c r="C3471" s="135" t="s">
        <v>4362</v>
      </c>
      <c r="E3471" s="135">
        <v>10.0</v>
      </c>
      <c r="F3471" s="135">
        <v>0.6</v>
      </c>
      <c r="K3471" s="135">
        <v>20.0</v>
      </c>
      <c r="M3471" s="143">
        <v>42856.0</v>
      </c>
    </row>
    <row r="3472">
      <c r="A3472" s="135">
        <v>3470.0</v>
      </c>
      <c r="B3472" s="135" t="s">
        <v>18670</v>
      </c>
      <c r="C3472" s="135" t="s">
        <v>4362</v>
      </c>
      <c r="E3472" s="135">
        <v>10.0</v>
      </c>
      <c r="K3472" s="135">
        <v>10.0</v>
      </c>
      <c r="M3472" s="143">
        <v>42675.0</v>
      </c>
    </row>
    <row r="3473">
      <c r="A3473" s="135">
        <v>3471.0</v>
      </c>
      <c r="B3473" s="135" t="s">
        <v>18672</v>
      </c>
      <c r="C3473" s="135" t="s">
        <v>4362</v>
      </c>
      <c r="E3473" s="135">
        <v>10.0</v>
      </c>
      <c r="F3473" s="135">
        <v>0.0</v>
      </c>
      <c r="K3473" s="135">
        <v>10.0</v>
      </c>
    </row>
    <row r="3474">
      <c r="A3474" s="135">
        <v>3472.0</v>
      </c>
      <c r="B3474" s="135" t="s">
        <v>18674</v>
      </c>
      <c r="C3474" s="135" t="s">
        <v>4362</v>
      </c>
      <c r="E3474" s="135">
        <v>10.0</v>
      </c>
      <c r="K3474" s="135">
        <v>10.0</v>
      </c>
      <c r="M3474" s="143">
        <v>44171.0</v>
      </c>
    </row>
    <row r="3475">
      <c r="A3475" s="135">
        <v>3473.0</v>
      </c>
      <c r="B3475" s="135" t="s">
        <v>18678</v>
      </c>
      <c r="C3475" s="135" t="s">
        <v>4362</v>
      </c>
      <c r="E3475" s="135">
        <v>10.0</v>
      </c>
      <c r="K3475" s="135">
        <v>10.0</v>
      </c>
      <c r="M3475" s="143">
        <v>43402.0</v>
      </c>
    </row>
    <row r="3476">
      <c r="A3476" s="135">
        <v>3474.0</v>
      </c>
      <c r="B3476" s="135" t="s">
        <v>18680</v>
      </c>
      <c r="C3476" s="135" t="s">
        <v>4362</v>
      </c>
      <c r="E3476" s="135">
        <v>10.0</v>
      </c>
      <c r="K3476" s="135">
        <v>10.0</v>
      </c>
      <c r="M3476" s="143">
        <v>45044.0</v>
      </c>
    </row>
    <row r="3477">
      <c r="A3477" s="135">
        <v>3475.0</v>
      </c>
      <c r="B3477" s="135" t="s">
        <v>18682</v>
      </c>
      <c r="C3477" s="135" t="s">
        <v>4362</v>
      </c>
      <c r="E3477" s="135">
        <v>10.0</v>
      </c>
      <c r="K3477" s="135">
        <v>30.0</v>
      </c>
      <c r="M3477" s="143">
        <v>42556.0</v>
      </c>
    </row>
    <row r="3478">
      <c r="A3478" s="135">
        <v>3476.0</v>
      </c>
      <c r="B3478" s="135" t="s">
        <v>18684</v>
      </c>
      <c r="C3478" s="135" t="s">
        <v>4362</v>
      </c>
      <c r="E3478" s="135">
        <v>10.0</v>
      </c>
      <c r="K3478" s="135">
        <v>10.0</v>
      </c>
      <c r="M3478" s="143">
        <v>44484.0</v>
      </c>
    </row>
    <row r="3479">
      <c r="A3479" s="135">
        <v>3477.0</v>
      </c>
      <c r="B3479" s="135" t="s">
        <v>18687</v>
      </c>
      <c r="C3479" s="135" t="s">
        <v>4362</v>
      </c>
      <c r="E3479" s="135">
        <v>10.0</v>
      </c>
      <c r="K3479" s="135">
        <v>10.0</v>
      </c>
      <c r="M3479" s="143">
        <v>43976.0</v>
      </c>
    </row>
    <row r="3480">
      <c r="A3480" s="135">
        <v>3478.0</v>
      </c>
      <c r="B3480" s="135" t="s">
        <v>18690</v>
      </c>
      <c r="C3480" s="135" t="s">
        <v>4362</v>
      </c>
      <c r="E3480" s="135">
        <v>10.0</v>
      </c>
      <c r="K3480" s="135">
        <v>10.0</v>
      </c>
      <c r="M3480" s="143">
        <v>44793.0</v>
      </c>
    </row>
    <row r="3481">
      <c r="A3481" s="135">
        <v>3479.0</v>
      </c>
      <c r="B3481" s="135" t="s">
        <v>18691</v>
      </c>
      <c r="C3481" s="135" t="s">
        <v>4362</v>
      </c>
      <c r="E3481" s="135">
        <v>10.0</v>
      </c>
      <c r="K3481" s="135">
        <v>10.0</v>
      </c>
      <c r="M3481" s="143">
        <v>42933.0</v>
      </c>
    </row>
    <row r="3482">
      <c r="A3482" s="135">
        <v>3480.0</v>
      </c>
      <c r="B3482" s="135" t="s">
        <v>18693</v>
      </c>
      <c r="C3482" s="135" t="s">
        <v>4362</v>
      </c>
      <c r="E3482" s="135">
        <v>10.0</v>
      </c>
      <c r="K3482" s="135">
        <v>10.0</v>
      </c>
      <c r="M3482" s="143">
        <v>42608.0</v>
      </c>
    </row>
    <row r="3483">
      <c r="A3483" s="135">
        <v>3481.0</v>
      </c>
      <c r="B3483" s="135" t="s">
        <v>18695</v>
      </c>
      <c r="C3483" s="135" t="s">
        <v>4362</v>
      </c>
      <c r="E3483" s="135">
        <v>10.0</v>
      </c>
      <c r="K3483" s="135">
        <v>10.0</v>
      </c>
      <c r="M3483" s="143">
        <v>44575.0</v>
      </c>
    </row>
    <row r="3484">
      <c r="A3484" s="135">
        <v>3482.0</v>
      </c>
      <c r="B3484" s="135" t="s">
        <v>18699</v>
      </c>
      <c r="C3484" s="135" t="s">
        <v>4362</v>
      </c>
      <c r="E3484" s="135">
        <v>10.0</v>
      </c>
      <c r="K3484" s="135">
        <v>10.0</v>
      </c>
      <c r="M3484" s="143">
        <v>43084.0</v>
      </c>
    </row>
    <row r="3485">
      <c r="A3485" s="135">
        <v>3483.0</v>
      </c>
      <c r="B3485" s="135" t="s">
        <v>18701</v>
      </c>
      <c r="C3485" s="135" t="s">
        <v>4362</v>
      </c>
      <c r="E3485" s="135">
        <v>10.0</v>
      </c>
      <c r="K3485" s="135">
        <v>10.0</v>
      </c>
      <c r="M3485" s="143">
        <v>45385.0</v>
      </c>
    </row>
    <row r="3486">
      <c r="A3486" s="135">
        <v>3484.0</v>
      </c>
      <c r="B3486" s="135" t="s">
        <v>18703</v>
      </c>
      <c r="C3486" s="135" t="s">
        <v>4362</v>
      </c>
      <c r="E3486" s="135">
        <v>10.0</v>
      </c>
      <c r="K3486" s="135">
        <v>50.0</v>
      </c>
      <c r="M3486" s="143">
        <v>43137.0</v>
      </c>
    </row>
    <row r="3487">
      <c r="A3487" s="135">
        <v>3485.0</v>
      </c>
      <c r="B3487" s="135" t="s">
        <v>18705</v>
      </c>
      <c r="C3487" s="135" t="s">
        <v>4362</v>
      </c>
      <c r="E3487" s="135">
        <v>10.0</v>
      </c>
      <c r="K3487" s="135">
        <v>10.0</v>
      </c>
      <c r="M3487" s="143">
        <v>42928.0</v>
      </c>
    </row>
    <row r="3488">
      <c r="A3488" s="135">
        <v>3486.0</v>
      </c>
      <c r="B3488" s="135" t="s">
        <v>18707</v>
      </c>
      <c r="C3488" s="135" t="s">
        <v>4362</v>
      </c>
      <c r="E3488" s="135">
        <v>10.0</v>
      </c>
      <c r="K3488" s="135">
        <v>30.0</v>
      </c>
      <c r="M3488" s="143">
        <v>42811.0</v>
      </c>
    </row>
    <row r="3489">
      <c r="A3489" s="135">
        <v>3487.0</v>
      </c>
      <c r="B3489" s="135" t="s">
        <v>18709</v>
      </c>
      <c r="C3489" s="135" t="s">
        <v>4362</v>
      </c>
      <c r="E3489" s="135">
        <v>10.0</v>
      </c>
      <c r="K3489" s="135">
        <v>10.0</v>
      </c>
      <c r="M3489" s="143">
        <v>43147.0</v>
      </c>
    </row>
    <row r="3490">
      <c r="A3490" s="135">
        <v>3488.0</v>
      </c>
      <c r="B3490" s="135" t="s">
        <v>18712</v>
      </c>
      <c r="C3490" s="135" t="s">
        <v>4362</v>
      </c>
      <c r="E3490" s="135">
        <v>10.0</v>
      </c>
      <c r="K3490" s="135">
        <v>10.0</v>
      </c>
      <c r="M3490" s="143">
        <v>44810.0</v>
      </c>
    </row>
    <row r="3491">
      <c r="A3491" s="135">
        <v>3489.0</v>
      </c>
      <c r="B3491" s="135" t="s">
        <v>18714</v>
      </c>
      <c r="C3491" s="135" t="s">
        <v>4362</v>
      </c>
      <c r="E3491" s="135">
        <v>10.0</v>
      </c>
      <c r="K3491" s="135">
        <v>10.0</v>
      </c>
      <c r="M3491" s="143">
        <v>42337.0</v>
      </c>
    </row>
    <row r="3492">
      <c r="A3492" s="135">
        <v>3490.0</v>
      </c>
      <c r="B3492" s="135" t="s">
        <v>18717</v>
      </c>
      <c r="C3492" s="135" t="s">
        <v>4362</v>
      </c>
      <c r="E3492" s="135">
        <v>10.0</v>
      </c>
      <c r="K3492" s="135">
        <v>10.0</v>
      </c>
      <c r="M3492" s="143">
        <v>42778.0</v>
      </c>
    </row>
    <row r="3493">
      <c r="A3493" s="135">
        <v>3491.0</v>
      </c>
      <c r="B3493" s="135" t="s">
        <v>18719</v>
      </c>
      <c r="C3493" s="135" t="s">
        <v>4362</v>
      </c>
      <c r="E3493" s="135">
        <v>10.0</v>
      </c>
      <c r="K3493" s="135">
        <v>30.0</v>
      </c>
      <c r="M3493" s="143">
        <v>43928.0</v>
      </c>
    </row>
    <row r="3494">
      <c r="A3494" s="135">
        <v>3492.0</v>
      </c>
      <c r="B3494" s="135" t="s">
        <v>18722</v>
      </c>
      <c r="C3494" s="135" t="s">
        <v>4362</v>
      </c>
      <c r="E3494" s="135">
        <v>10.0</v>
      </c>
      <c r="K3494" s="135">
        <v>20.0</v>
      </c>
      <c r="M3494" s="143">
        <v>42599.0</v>
      </c>
    </row>
    <row r="3495">
      <c r="A3495" s="135">
        <v>3493.0</v>
      </c>
      <c r="B3495" s="135" t="s">
        <v>18725</v>
      </c>
      <c r="C3495" s="135" t="s">
        <v>4362</v>
      </c>
      <c r="E3495" s="135">
        <v>10.0</v>
      </c>
      <c r="F3495" s="135">
        <v>0.0</v>
      </c>
      <c r="K3495" s="135">
        <v>10.0</v>
      </c>
    </row>
    <row r="3496">
      <c r="A3496" s="135">
        <v>3494.0</v>
      </c>
      <c r="B3496" s="135" t="s">
        <v>18727</v>
      </c>
      <c r="C3496" s="135" t="s">
        <v>4362</v>
      </c>
      <c r="E3496" s="135">
        <v>10.0</v>
      </c>
      <c r="K3496" s="135">
        <v>10.0</v>
      </c>
      <c r="M3496" s="143">
        <v>44759.0</v>
      </c>
    </row>
    <row r="3497">
      <c r="A3497" s="135">
        <v>3495.0</v>
      </c>
      <c r="B3497" s="135" t="s">
        <v>18729</v>
      </c>
      <c r="C3497" s="135" t="s">
        <v>4362</v>
      </c>
      <c r="D3497" s="135">
        <v>2.0</v>
      </c>
      <c r="E3497" s="135">
        <v>10.0</v>
      </c>
      <c r="F3497" s="135">
        <v>0.0</v>
      </c>
      <c r="K3497" s="135">
        <v>20.0</v>
      </c>
      <c r="M3497" s="143">
        <v>42370.0</v>
      </c>
    </row>
    <row r="3498">
      <c r="A3498" s="135">
        <v>3496.0</v>
      </c>
      <c r="B3498" s="135" t="s">
        <v>18733</v>
      </c>
      <c r="C3498" s="135" t="s">
        <v>4362</v>
      </c>
      <c r="E3498" s="135">
        <v>10.0</v>
      </c>
      <c r="K3498" s="135">
        <v>100.0</v>
      </c>
      <c r="M3498" s="143">
        <v>42252.0</v>
      </c>
    </row>
    <row r="3499">
      <c r="A3499" s="135">
        <v>3497.0</v>
      </c>
      <c r="B3499" s="135" t="s">
        <v>18735</v>
      </c>
      <c r="C3499" s="135" t="s">
        <v>4362</v>
      </c>
      <c r="E3499" s="135">
        <v>10.0</v>
      </c>
      <c r="K3499" s="135">
        <v>30.0</v>
      </c>
      <c r="M3499" s="143">
        <v>43997.0</v>
      </c>
    </row>
    <row r="3500">
      <c r="A3500" s="135">
        <v>3498.0</v>
      </c>
      <c r="B3500" s="135" t="s">
        <v>18737</v>
      </c>
      <c r="C3500" s="135" t="s">
        <v>4362</v>
      </c>
      <c r="E3500" s="135">
        <v>10.0</v>
      </c>
      <c r="K3500" s="135">
        <v>10.0</v>
      </c>
      <c r="M3500" s="143">
        <v>42581.0</v>
      </c>
    </row>
    <row r="3501">
      <c r="A3501" s="135">
        <v>3499.0</v>
      </c>
      <c r="B3501" s="135" t="s">
        <v>18739</v>
      </c>
      <c r="C3501" s="135" t="s">
        <v>4362</v>
      </c>
      <c r="E3501" s="135">
        <v>10.0</v>
      </c>
      <c r="K3501" s="135">
        <v>10.0</v>
      </c>
      <c r="M3501" s="143">
        <v>43853.0</v>
      </c>
    </row>
    <row r="3502">
      <c r="A3502" s="135">
        <v>3500.0</v>
      </c>
      <c r="B3502" s="135" t="s">
        <v>18741</v>
      </c>
      <c r="C3502" s="135" t="s">
        <v>4362</v>
      </c>
      <c r="E3502" s="135">
        <v>10.0</v>
      </c>
      <c r="K3502" s="135">
        <v>10.0</v>
      </c>
      <c r="M3502" s="143">
        <v>42470.0</v>
      </c>
    </row>
    <row r="3503">
      <c r="A3503" s="135">
        <v>3501.0</v>
      </c>
      <c r="B3503" s="135" t="s">
        <v>18744</v>
      </c>
      <c r="C3503" s="135" t="s">
        <v>4362</v>
      </c>
      <c r="E3503" s="135">
        <v>10.0</v>
      </c>
      <c r="K3503" s="135">
        <v>10.0</v>
      </c>
      <c r="M3503" s="143">
        <v>42249.0</v>
      </c>
    </row>
    <row r="3504">
      <c r="A3504" s="135">
        <v>3502.0</v>
      </c>
      <c r="B3504" s="135" t="s">
        <v>18746</v>
      </c>
      <c r="C3504" s="135" t="s">
        <v>4362</v>
      </c>
      <c r="E3504" s="135">
        <v>10.0</v>
      </c>
      <c r="K3504" s="135">
        <v>40.0</v>
      </c>
      <c r="M3504" s="143">
        <v>43893.0</v>
      </c>
    </row>
    <row r="3505">
      <c r="A3505" s="135">
        <v>3503.0</v>
      </c>
      <c r="B3505" s="135" t="s">
        <v>18749</v>
      </c>
      <c r="C3505" s="135" t="s">
        <v>4362</v>
      </c>
      <c r="E3505" s="135">
        <v>10.0</v>
      </c>
      <c r="K3505" s="135">
        <v>20.0</v>
      </c>
      <c r="M3505" s="143">
        <v>43166.0</v>
      </c>
    </row>
    <row r="3506">
      <c r="A3506" s="135">
        <v>3504.0</v>
      </c>
      <c r="B3506" s="135" t="s">
        <v>18751</v>
      </c>
      <c r="C3506" s="135" t="s">
        <v>4362</v>
      </c>
      <c r="E3506" s="135">
        <v>10.0</v>
      </c>
      <c r="K3506" s="135">
        <v>10.0</v>
      </c>
      <c r="M3506" s="143">
        <v>42338.0</v>
      </c>
    </row>
    <row r="3507">
      <c r="A3507" s="135">
        <v>3505.0</v>
      </c>
      <c r="B3507" s="135" t="s">
        <v>18754</v>
      </c>
      <c r="C3507" s="135" t="s">
        <v>4362</v>
      </c>
      <c r="E3507" s="135">
        <v>10.0</v>
      </c>
      <c r="K3507" s="135">
        <v>10.0</v>
      </c>
      <c r="M3507" s="143">
        <v>42378.0</v>
      </c>
    </row>
    <row r="3508">
      <c r="A3508" s="135">
        <v>3506.0</v>
      </c>
      <c r="B3508" s="135" t="s">
        <v>18756</v>
      </c>
      <c r="C3508" s="135" t="s">
        <v>4362</v>
      </c>
      <c r="E3508" s="135">
        <v>10.0</v>
      </c>
      <c r="K3508" s="135">
        <v>10.0</v>
      </c>
      <c r="M3508" s="143">
        <v>44750.0</v>
      </c>
    </row>
    <row r="3509">
      <c r="A3509" s="135">
        <v>3507.0</v>
      </c>
      <c r="B3509" s="135" t="s">
        <v>18760</v>
      </c>
      <c r="C3509" s="135" t="s">
        <v>4362</v>
      </c>
      <c r="E3509" s="135">
        <v>10.0</v>
      </c>
      <c r="K3509" s="135">
        <v>10.0</v>
      </c>
      <c r="M3509" s="143">
        <v>44853.0</v>
      </c>
    </row>
    <row r="3510">
      <c r="A3510" s="135">
        <v>3508.0</v>
      </c>
      <c r="B3510" s="135" t="s">
        <v>18763</v>
      </c>
      <c r="C3510" s="135" t="s">
        <v>4362</v>
      </c>
      <c r="E3510" s="135">
        <v>10.0</v>
      </c>
      <c r="K3510" s="135">
        <v>10.0</v>
      </c>
      <c r="M3510" s="143">
        <v>44455.0</v>
      </c>
    </row>
    <row r="3511">
      <c r="A3511" s="135">
        <v>3509.0</v>
      </c>
      <c r="B3511" s="135" t="s">
        <v>18766</v>
      </c>
      <c r="C3511" s="135" t="s">
        <v>4362</v>
      </c>
      <c r="E3511" s="135">
        <v>10.0</v>
      </c>
      <c r="F3511" s="135">
        <v>0.15</v>
      </c>
      <c r="K3511" s="135">
        <v>10.0</v>
      </c>
      <c r="M3511" s="143">
        <v>43132.0</v>
      </c>
    </row>
    <row r="3512">
      <c r="A3512" s="135">
        <v>3510.0</v>
      </c>
      <c r="B3512" s="135" t="s">
        <v>18768</v>
      </c>
      <c r="C3512" s="135" t="s">
        <v>4362</v>
      </c>
      <c r="E3512" s="135">
        <v>10.0</v>
      </c>
      <c r="K3512" s="135">
        <v>10.0</v>
      </c>
      <c r="M3512" s="143">
        <v>43925.0</v>
      </c>
    </row>
    <row r="3513">
      <c r="A3513" s="135">
        <v>3511.0</v>
      </c>
      <c r="B3513" s="135" t="s">
        <v>18772</v>
      </c>
      <c r="C3513" s="135" t="s">
        <v>4362</v>
      </c>
      <c r="E3513" s="135">
        <v>10.0</v>
      </c>
      <c r="K3513" s="135">
        <v>10.0</v>
      </c>
      <c r="M3513" s="143">
        <v>44938.0</v>
      </c>
    </row>
    <row r="3514">
      <c r="A3514" s="135">
        <v>3512.0</v>
      </c>
      <c r="B3514" s="135" t="s">
        <v>18774</v>
      </c>
      <c r="C3514" s="135" t="s">
        <v>4362</v>
      </c>
      <c r="E3514" s="135">
        <v>10.0</v>
      </c>
      <c r="K3514" s="135">
        <v>20.0</v>
      </c>
      <c r="M3514" s="143">
        <v>42283.0</v>
      </c>
    </row>
    <row r="3515">
      <c r="A3515" s="135">
        <v>3513.0</v>
      </c>
      <c r="B3515" s="135" t="s">
        <v>18776</v>
      </c>
      <c r="C3515" s="135" t="s">
        <v>4362</v>
      </c>
      <c r="E3515" s="135">
        <v>10.0</v>
      </c>
      <c r="K3515" s="135">
        <v>10.0</v>
      </c>
      <c r="M3515" s="143">
        <v>45086.0</v>
      </c>
    </row>
    <row r="3516">
      <c r="A3516" s="135">
        <v>3514.0</v>
      </c>
      <c r="B3516" s="135" t="s">
        <v>18778</v>
      </c>
      <c r="C3516" s="135" t="s">
        <v>4362</v>
      </c>
      <c r="E3516" s="135">
        <v>10.0</v>
      </c>
      <c r="F3516" s="135">
        <v>0.0</v>
      </c>
      <c r="K3516" s="135">
        <v>10.0</v>
      </c>
    </row>
    <row r="3517">
      <c r="A3517" s="135">
        <v>3515.0</v>
      </c>
      <c r="B3517" s="135" t="s">
        <v>18782</v>
      </c>
      <c r="C3517" s="135" t="s">
        <v>4362</v>
      </c>
      <c r="E3517" s="135">
        <v>10.0</v>
      </c>
      <c r="F3517" s="135">
        <v>0.35</v>
      </c>
      <c r="K3517" s="135">
        <v>20.0</v>
      </c>
      <c r="M3517" s="143">
        <v>43415.0</v>
      </c>
    </row>
    <row r="3518">
      <c r="A3518" s="135">
        <v>3516.0</v>
      </c>
      <c r="B3518" s="135" t="s">
        <v>18784</v>
      </c>
      <c r="C3518" s="135" t="s">
        <v>4362</v>
      </c>
      <c r="E3518" s="135">
        <v>10.0</v>
      </c>
      <c r="K3518" s="135">
        <v>40.0</v>
      </c>
      <c r="M3518" s="143">
        <v>42274.0</v>
      </c>
    </row>
    <row r="3519">
      <c r="A3519" s="135">
        <v>3517.0</v>
      </c>
      <c r="B3519" s="135" t="s">
        <v>18787</v>
      </c>
      <c r="C3519" s="135" t="s">
        <v>4362</v>
      </c>
      <c r="E3519" s="135">
        <v>10.0</v>
      </c>
      <c r="K3519" s="135">
        <v>20.0</v>
      </c>
      <c r="M3519" s="143">
        <v>44445.0</v>
      </c>
    </row>
    <row r="3520">
      <c r="A3520" s="135">
        <v>3518.0</v>
      </c>
      <c r="B3520" s="135" t="s">
        <v>18790</v>
      </c>
      <c r="C3520" s="135" t="s">
        <v>4362</v>
      </c>
      <c r="E3520" s="135">
        <v>10.0</v>
      </c>
      <c r="K3520" s="135">
        <v>30.0</v>
      </c>
      <c r="M3520" s="143">
        <v>43872.0</v>
      </c>
    </row>
    <row r="3521">
      <c r="A3521" s="135">
        <v>3519.0</v>
      </c>
      <c r="B3521" s="135" t="s">
        <v>18792</v>
      </c>
      <c r="C3521" s="135" t="s">
        <v>4362</v>
      </c>
      <c r="E3521" s="135">
        <v>10.0</v>
      </c>
      <c r="K3521" s="135">
        <v>10.0</v>
      </c>
      <c r="M3521" s="143">
        <v>42408.0</v>
      </c>
    </row>
    <row r="3522">
      <c r="A3522" s="135">
        <v>3520.0</v>
      </c>
      <c r="B3522" s="135" t="s">
        <v>18796</v>
      </c>
      <c r="C3522" s="135" t="s">
        <v>4362</v>
      </c>
      <c r="E3522" s="135">
        <v>10.0</v>
      </c>
      <c r="K3522" s="135">
        <v>20.0</v>
      </c>
      <c r="M3522" s="143">
        <v>44055.0</v>
      </c>
    </row>
    <row r="3523">
      <c r="A3523" s="135">
        <v>3521.0</v>
      </c>
      <c r="B3523" s="135" t="s">
        <v>18798</v>
      </c>
      <c r="C3523" s="135" t="s">
        <v>4362</v>
      </c>
      <c r="E3523" s="135">
        <v>10.0</v>
      </c>
      <c r="K3523" s="135">
        <v>10.0</v>
      </c>
      <c r="M3523" s="143">
        <v>42268.0</v>
      </c>
    </row>
    <row r="3524">
      <c r="A3524" s="135">
        <v>3522.0</v>
      </c>
      <c r="B3524" s="135" t="s">
        <v>18800</v>
      </c>
      <c r="C3524" s="135" t="s">
        <v>4362</v>
      </c>
      <c r="E3524" s="135">
        <v>10.0</v>
      </c>
      <c r="K3524" s="135">
        <v>30.0</v>
      </c>
      <c r="M3524" s="143">
        <v>42391.0</v>
      </c>
    </row>
    <row r="3525">
      <c r="A3525" s="135">
        <v>3523.0</v>
      </c>
      <c r="B3525" s="135" t="s">
        <v>18802</v>
      </c>
      <c r="C3525" s="135" t="s">
        <v>4362</v>
      </c>
      <c r="E3525" s="135">
        <v>10.0</v>
      </c>
      <c r="K3525" s="135">
        <v>10.0</v>
      </c>
      <c r="M3525" s="143">
        <v>43227.0</v>
      </c>
    </row>
    <row r="3526">
      <c r="A3526" s="135">
        <v>3524.0</v>
      </c>
      <c r="B3526" s="135" t="s">
        <v>18806</v>
      </c>
      <c r="C3526" s="135" t="s">
        <v>4362</v>
      </c>
      <c r="E3526" s="135">
        <v>10.0</v>
      </c>
      <c r="K3526" s="135">
        <v>10.0</v>
      </c>
      <c r="M3526" s="143">
        <v>43270.0</v>
      </c>
    </row>
    <row r="3527">
      <c r="A3527" s="135">
        <v>3525.0</v>
      </c>
      <c r="B3527" s="135" t="s">
        <v>18808</v>
      </c>
      <c r="C3527" s="135" t="s">
        <v>4362</v>
      </c>
      <c r="E3527" s="135">
        <v>10.0</v>
      </c>
      <c r="K3527" s="135">
        <v>10.0</v>
      </c>
      <c r="M3527" s="143">
        <v>44174.0</v>
      </c>
    </row>
    <row r="3528">
      <c r="A3528" s="135">
        <v>3526.0</v>
      </c>
      <c r="B3528" s="135" t="s">
        <v>18810</v>
      </c>
      <c r="C3528" s="135" t="s">
        <v>4362</v>
      </c>
      <c r="E3528" s="135">
        <v>10.0</v>
      </c>
      <c r="K3528" s="135">
        <v>10.0</v>
      </c>
      <c r="M3528" s="143">
        <v>43928.0</v>
      </c>
    </row>
    <row r="3529">
      <c r="A3529" s="135">
        <v>3527.0</v>
      </c>
      <c r="B3529" s="135" t="s">
        <v>18813</v>
      </c>
      <c r="C3529" s="135" t="s">
        <v>4362</v>
      </c>
      <c r="E3529" s="135">
        <v>10.0</v>
      </c>
      <c r="F3529" s="135">
        <v>0.0</v>
      </c>
      <c r="K3529" s="135">
        <v>20.0</v>
      </c>
    </row>
    <row r="3530">
      <c r="A3530" s="135">
        <v>3528.0</v>
      </c>
      <c r="B3530" s="135" t="s">
        <v>18815</v>
      </c>
      <c r="C3530" s="135" t="s">
        <v>4362</v>
      </c>
      <c r="E3530" s="135">
        <v>10.0</v>
      </c>
      <c r="F3530" s="135">
        <v>0.0</v>
      </c>
      <c r="K3530" s="135">
        <v>10.0</v>
      </c>
      <c r="M3530" s="143">
        <v>43435.0</v>
      </c>
    </row>
    <row r="3531">
      <c r="A3531" s="135">
        <v>3529.0</v>
      </c>
      <c r="B3531" s="135" t="s">
        <v>18818</v>
      </c>
      <c r="C3531" s="135" t="s">
        <v>4362</v>
      </c>
      <c r="E3531" s="135">
        <v>10.0</v>
      </c>
      <c r="F3531" s="135">
        <v>0.0</v>
      </c>
      <c r="K3531" s="135">
        <v>10.0</v>
      </c>
    </row>
    <row r="3532">
      <c r="A3532" s="135">
        <v>3530.0</v>
      </c>
      <c r="B3532" s="135" t="s">
        <v>18821</v>
      </c>
      <c r="C3532" s="135" t="s">
        <v>4362</v>
      </c>
      <c r="E3532" s="135">
        <v>10.0</v>
      </c>
      <c r="K3532" s="135">
        <v>40.0</v>
      </c>
      <c r="M3532" s="143">
        <v>44979.0</v>
      </c>
    </row>
    <row r="3533">
      <c r="A3533" s="135">
        <v>3531.0</v>
      </c>
      <c r="B3533" s="135" t="s">
        <v>18823</v>
      </c>
      <c r="C3533" s="135" t="s">
        <v>4362</v>
      </c>
      <c r="E3533" s="135">
        <v>10.0</v>
      </c>
      <c r="K3533" s="135">
        <v>20.0</v>
      </c>
      <c r="M3533" s="143">
        <v>44775.0</v>
      </c>
    </row>
    <row r="3534">
      <c r="A3534" s="135">
        <v>3532.0</v>
      </c>
      <c r="B3534" s="135" t="s">
        <v>18825</v>
      </c>
      <c r="C3534" s="135" t="s">
        <v>4362</v>
      </c>
      <c r="E3534" s="135">
        <v>10.0</v>
      </c>
      <c r="K3534" s="135">
        <v>30.0</v>
      </c>
      <c r="M3534" s="143">
        <v>43932.0</v>
      </c>
    </row>
    <row r="3535">
      <c r="A3535" s="135">
        <v>3533.0</v>
      </c>
      <c r="B3535" s="135" t="s">
        <v>18829</v>
      </c>
      <c r="C3535" s="135" t="s">
        <v>4362</v>
      </c>
      <c r="E3535" s="135">
        <v>10.0</v>
      </c>
      <c r="F3535" s="135">
        <v>0.0</v>
      </c>
      <c r="K3535" s="135">
        <v>10.0</v>
      </c>
    </row>
    <row r="3536">
      <c r="A3536" s="135">
        <v>3534.0</v>
      </c>
      <c r="B3536" s="135" t="s">
        <v>18832</v>
      </c>
      <c r="C3536" s="135" t="s">
        <v>4362</v>
      </c>
      <c r="E3536" s="135">
        <v>10.0</v>
      </c>
      <c r="K3536" s="135">
        <v>10.0</v>
      </c>
      <c r="M3536" s="143">
        <v>42349.0</v>
      </c>
    </row>
    <row r="3537">
      <c r="A3537" s="135">
        <v>3535.0</v>
      </c>
      <c r="B3537" s="135" t="s">
        <v>18834</v>
      </c>
      <c r="C3537" s="135" t="s">
        <v>4362</v>
      </c>
      <c r="E3537" s="135">
        <v>10.0</v>
      </c>
      <c r="F3537" s="135">
        <v>0.0</v>
      </c>
      <c r="H3537" s="135" t="s">
        <v>18836</v>
      </c>
      <c r="K3537" s="135">
        <v>20.0</v>
      </c>
      <c r="M3537" s="143">
        <v>42401.0</v>
      </c>
    </row>
    <row r="3538">
      <c r="A3538" s="135">
        <v>3536.0</v>
      </c>
      <c r="B3538" s="135" t="s">
        <v>18838</v>
      </c>
      <c r="C3538" s="135" t="s">
        <v>4362</v>
      </c>
      <c r="E3538" s="135">
        <v>10.0</v>
      </c>
      <c r="F3538" s="135">
        <v>0.0</v>
      </c>
      <c r="K3538" s="135">
        <v>10.0</v>
      </c>
      <c r="M3538" s="143">
        <v>42309.0</v>
      </c>
    </row>
    <row r="3539">
      <c r="A3539" s="135">
        <v>3537.0</v>
      </c>
      <c r="B3539" s="135" t="s">
        <v>18841</v>
      </c>
      <c r="C3539" s="135" t="s">
        <v>4362</v>
      </c>
      <c r="E3539" s="135">
        <v>10.0</v>
      </c>
      <c r="K3539" s="135">
        <v>20.0</v>
      </c>
      <c r="M3539" s="143">
        <v>42334.0</v>
      </c>
    </row>
    <row r="3540">
      <c r="A3540" s="135">
        <v>3538.0</v>
      </c>
      <c r="B3540" s="135" t="s">
        <v>18843</v>
      </c>
      <c r="C3540" s="135" t="s">
        <v>4362</v>
      </c>
      <c r="E3540" s="135">
        <v>10.0</v>
      </c>
      <c r="K3540" s="135">
        <v>10.0</v>
      </c>
      <c r="M3540" s="143">
        <v>42319.0</v>
      </c>
    </row>
    <row r="3541">
      <c r="A3541" s="135">
        <v>3539.0</v>
      </c>
      <c r="B3541" s="135" t="s">
        <v>18845</v>
      </c>
      <c r="C3541" s="135" t="s">
        <v>4362</v>
      </c>
      <c r="D3541" s="135">
        <v>0.0</v>
      </c>
      <c r="E3541" s="135">
        <v>10.0</v>
      </c>
      <c r="F3541" s="135">
        <v>0.0</v>
      </c>
      <c r="K3541" s="135">
        <v>20.0</v>
      </c>
      <c r="M3541" s="143">
        <v>42491.0</v>
      </c>
    </row>
    <row r="3542">
      <c r="A3542" s="135">
        <v>3540.0</v>
      </c>
      <c r="B3542" s="135" t="s">
        <v>18848</v>
      </c>
      <c r="C3542" s="135" t="s">
        <v>4362</v>
      </c>
      <c r="E3542" s="135">
        <v>10.0</v>
      </c>
      <c r="K3542" s="135">
        <v>10.0</v>
      </c>
      <c r="M3542" s="143">
        <v>44782.0</v>
      </c>
    </row>
    <row r="3543">
      <c r="A3543" s="135">
        <v>3541.0</v>
      </c>
      <c r="B3543" s="135" t="s">
        <v>18850</v>
      </c>
      <c r="C3543" s="135" t="s">
        <v>4362</v>
      </c>
      <c r="E3543" s="135">
        <v>10.0</v>
      </c>
      <c r="F3543" s="135">
        <v>0.45</v>
      </c>
      <c r="K3543" s="135">
        <v>10.0</v>
      </c>
      <c r="M3543" s="143">
        <v>42348.0</v>
      </c>
    </row>
    <row r="3544">
      <c r="A3544" s="135">
        <v>3542.0</v>
      </c>
      <c r="B3544" s="135" t="s">
        <v>18853</v>
      </c>
      <c r="C3544" s="135" t="s">
        <v>4362</v>
      </c>
      <c r="E3544" s="135">
        <v>10.0</v>
      </c>
      <c r="K3544" s="135">
        <v>10.0</v>
      </c>
      <c r="M3544" s="143">
        <v>43680.0</v>
      </c>
    </row>
    <row r="3545">
      <c r="A3545" s="135">
        <v>3543.0</v>
      </c>
      <c r="B3545" s="135" t="s">
        <v>18855</v>
      </c>
      <c r="C3545" s="135" t="s">
        <v>4362</v>
      </c>
      <c r="E3545" s="135">
        <v>10.0</v>
      </c>
      <c r="K3545" s="135">
        <v>20.0</v>
      </c>
      <c r="M3545" s="143">
        <v>43580.0</v>
      </c>
    </row>
    <row r="3546">
      <c r="A3546" s="135">
        <v>3544.0</v>
      </c>
      <c r="B3546" s="135" t="s">
        <v>18859</v>
      </c>
      <c r="C3546" s="135" t="s">
        <v>4362</v>
      </c>
      <c r="E3546" s="135">
        <v>10.0</v>
      </c>
      <c r="K3546" s="135">
        <v>20.0</v>
      </c>
      <c r="M3546" s="143">
        <v>44674.0</v>
      </c>
    </row>
    <row r="3547">
      <c r="A3547" s="135">
        <v>3545.0</v>
      </c>
      <c r="B3547" s="135" t="s">
        <v>18864</v>
      </c>
      <c r="C3547" s="135" t="s">
        <v>4362</v>
      </c>
      <c r="E3547" s="135">
        <v>10.0</v>
      </c>
      <c r="K3547" s="135">
        <v>10.0</v>
      </c>
      <c r="M3547" s="143">
        <v>44499.0</v>
      </c>
    </row>
    <row r="3548">
      <c r="A3548" s="135">
        <v>3546.0</v>
      </c>
      <c r="B3548" s="135" t="s">
        <v>18866</v>
      </c>
      <c r="C3548" s="135" t="s">
        <v>4362</v>
      </c>
      <c r="E3548" s="135">
        <v>10.0</v>
      </c>
      <c r="K3548" s="135">
        <v>10.0</v>
      </c>
      <c r="M3548" s="143">
        <v>44237.0</v>
      </c>
    </row>
    <row r="3549">
      <c r="A3549" s="135">
        <v>3547.0</v>
      </c>
      <c r="B3549" s="135" t="s">
        <v>18868</v>
      </c>
      <c r="C3549" s="135" t="s">
        <v>4362</v>
      </c>
      <c r="E3549" s="135">
        <v>10.0</v>
      </c>
      <c r="K3549" s="135">
        <v>10.0</v>
      </c>
      <c r="M3549" s="143">
        <v>44770.0</v>
      </c>
    </row>
    <row r="3550">
      <c r="A3550" s="135">
        <v>3548.0</v>
      </c>
      <c r="B3550" s="135" t="s">
        <v>18871</v>
      </c>
      <c r="C3550" s="135" t="s">
        <v>4362</v>
      </c>
      <c r="E3550" s="135">
        <v>10.0</v>
      </c>
      <c r="K3550" s="135">
        <v>10.0</v>
      </c>
      <c r="M3550" s="143">
        <v>42329.0</v>
      </c>
    </row>
    <row r="3551">
      <c r="A3551" s="135">
        <v>3549.0</v>
      </c>
      <c r="B3551" s="135" t="s">
        <v>18873</v>
      </c>
      <c r="C3551" s="135" t="s">
        <v>4362</v>
      </c>
      <c r="E3551" s="135">
        <v>10.0</v>
      </c>
      <c r="K3551" s="135">
        <v>10.0</v>
      </c>
      <c r="M3551" s="143">
        <v>45336.0</v>
      </c>
    </row>
    <row r="3552">
      <c r="A3552" s="135">
        <v>3550.0</v>
      </c>
      <c r="B3552" s="135" t="s">
        <v>18876</v>
      </c>
      <c r="C3552" s="135" t="s">
        <v>4362</v>
      </c>
      <c r="E3552" s="135">
        <v>10.0</v>
      </c>
      <c r="K3552" s="135">
        <v>20.0</v>
      </c>
      <c r="M3552" s="143">
        <v>44036.0</v>
      </c>
    </row>
    <row r="3553">
      <c r="A3553" s="135">
        <v>3551.0</v>
      </c>
      <c r="B3553" s="135" t="s">
        <v>18878</v>
      </c>
      <c r="C3553" s="135" t="s">
        <v>4362</v>
      </c>
      <c r="E3553" s="135">
        <v>10.0</v>
      </c>
      <c r="K3553" s="135">
        <v>30.0</v>
      </c>
      <c r="M3553" s="143">
        <v>43990.0</v>
      </c>
    </row>
    <row r="3554">
      <c r="A3554" s="135">
        <v>3552.0</v>
      </c>
      <c r="B3554" s="135" t="s">
        <v>18880</v>
      </c>
      <c r="C3554" s="135" t="s">
        <v>4362</v>
      </c>
      <c r="E3554" s="135">
        <v>10.0</v>
      </c>
      <c r="F3554" s="135">
        <v>0.0</v>
      </c>
      <c r="K3554" s="135">
        <v>10.0</v>
      </c>
    </row>
    <row r="3555">
      <c r="A3555" s="135">
        <v>3553.0</v>
      </c>
      <c r="B3555" s="135" t="s">
        <v>18882</v>
      </c>
      <c r="C3555" s="135" t="s">
        <v>4362</v>
      </c>
      <c r="E3555" s="135">
        <v>10.0</v>
      </c>
      <c r="K3555" s="135">
        <v>20.0</v>
      </c>
      <c r="M3555" s="143">
        <v>43971.0</v>
      </c>
    </row>
    <row r="3556">
      <c r="A3556" s="135">
        <v>3554.0</v>
      </c>
      <c r="B3556" s="135" t="s">
        <v>18884</v>
      </c>
      <c r="C3556" s="135" t="s">
        <v>4362</v>
      </c>
      <c r="E3556" s="135">
        <v>10.0</v>
      </c>
      <c r="K3556" s="135">
        <v>10.0</v>
      </c>
      <c r="M3556" s="143">
        <v>43865.0</v>
      </c>
    </row>
    <row r="3557">
      <c r="A3557" s="135">
        <v>3555.0</v>
      </c>
      <c r="B3557" s="135" t="s">
        <v>18887</v>
      </c>
      <c r="C3557" s="135" t="s">
        <v>4362</v>
      </c>
      <c r="E3557" s="135">
        <v>10.0</v>
      </c>
      <c r="K3557" s="135">
        <v>20.0</v>
      </c>
      <c r="M3557" s="143">
        <v>42292.0</v>
      </c>
    </row>
    <row r="3558">
      <c r="A3558" s="135">
        <v>3556.0</v>
      </c>
      <c r="B3558" s="135" t="s">
        <v>18889</v>
      </c>
      <c r="C3558" s="135" t="s">
        <v>4362</v>
      </c>
      <c r="E3558" s="135">
        <v>10.0</v>
      </c>
      <c r="F3558" s="135">
        <v>0.0</v>
      </c>
      <c r="K3558" s="135">
        <v>10.0</v>
      </c>
    </row>
    <row r="3559">
      <c r="A3559" s="135">
        <v>3557.0</v>
      </c>
      <c r="B3559" s="135" t="s">
        <v>18891</v>
      </c>
      <c r="C3559" s="135" t="s">
        <v>4362</v>
      </c>
      <c r="E3559" s="135">
        <v>10.0</v>
      </c>
      <c r="F3559" s="135">
        <v>0.0</v>
      </c>
      <c r="K3559" s="135">
        <v>10.0</v>
      </c>
      <c r="M3559" s="143">
        <v>43191.0</v>
      </c>
    </row>
    <row r="3560">
      <c r="A3560" s="135">
        <v>3558.0</v>
      </c>
      <c r="B3560" s="135" t="s">
        <v>18894</v>
      </c>
      <c r="C3560" s="135" t="s">
        <v>4362</v>
      </c>
      <c r="E3560" s="135">
        <v>10.0</v>
      </c>
      <c r="K3560" s="135">
        <v>10.0</v>
      </c>
      <c r="M3560" s="143">
        <v>43390.0</v>
      </c>
    </row>
    <row r="3561">
      <c r="A3561" s="135">
        <v>3559.0</v>
      </c>
      <c r="B3561" s="135" t="s">
        <v>18897</v>
      </c>
      <c r="C3561" s="135" t="s">
        <v>4362</v>
      </c>
      <c r="E3561" s="135">
        <v>10.0</v>
      </c>
      <c r="K3561" s="135">
        <v>10.0</v>
      </c>
      <c r="M3561" s="143">
        <v>45012.0</v>
      </c>
    </row>
    <row r="3562">
      <c r="A3562" s="135">
        <v>3560.0</v>
      </c>
      <c r="B3562" s="135" t="s">
        <v>18898</v>
      </c>
      <c r="C3562" s="135" t="s">
        <v>4362</v>
      </c>
      <c r="E3562" s="135">
        <v>10.0</v>
      </c>
      <c r="K3562" s="135">
        <v>10.0</v>
      </c>
      <c r="M3562" s="143">
        <v>44776.0</v>
      </c>
    </row>
    <row r="3563">
      <c r="A3563" s="135">
        <v>3561.0</v>
      </c>
      <c r="B3563" s="135" t="s">
        <v>18900</v>
      </c>
      <c r="C3563" s="135" t="s">
        <v>4362</v>
      </c>
      <c r="E3563" s="135">
        <v>10.0</v>
      </c>
      <c r="K3563" s="135">
        <v>30.0</v>
      </c>
      <c r="M3563" s="143">
        <v>43369.0</v>
      </c>
    </row>
    <row r="3564">
      <c r="A3564" s="135">
        <v>3562.0</v>
      </c>
      <c r="B3564" s="135" t="s">
        <v>18902</v>
      </c>
      <c r="C3564" s="135" t="s">
        <v>4362</v>
      </c>
      <c r="E3564" s="135">
        <v>10.0</v>
      </c>
      <c r="F3564" s="135">
        <v>0.0</v>
      </c>
      <c r="K3564" s="135">
        <v>10.0</v>
      </c>
    </row>
    <row r="3565">
      <c r="A3565" s="135">
        <v>3563.0</v>
      </c>
      <c r="B3565" s="135" t="s">
        <v>18905</v>
      </c>
      <c r="C3565" s="135" t="s">
        <v>4362</v>
      </c>
      <c r="E3565" s="135">
        <v>10.0</v>
      </c>
      <c r="K3565" s="135">
        <v>20.0</v>
      </c>
      <c r="M3565" s="143">
        <v>44129.0</v>
      </c>
    </row>
    <row r="3566">
      <c r="A3566" s="135">
        <v>3564.0</v>
      </c>
      <c r="B3566" s="135" t="s">
        <v>18908</v>
      </c>
      <c r="C3566" s="135" t="s">
        <v>4362</v>
      </c>
      <c r="E3566" s="135">
        <v>10.0</v>
      </c>
      <c r="K3566" s="135">
        <v>10.0</v>
      </c>
      <c r="M3566" s="143">
        <v>44070.0</v>
      </c>
    </row>
    <row r="3567">
      <c r="A3567" s="135">
        <v>3565.0</v>
      </c>
      <c r="B3567" s="135" t="s">
        <v>18910</v>
      </c>
      <c r="C3567" s="135" t="s">
        <v>4362</v>
      </c>
      <c r="E3567" s="135">
        <v>10.0</v>
      </c>
      <c r="K3567" s="135">
        <v>20.0</v>
      </c>
      <c r="M3567" s="143">
        <v>42360.0</v>
      </c>
    </row>
    <row r="3568">
      <c r="A3568" s="135">
        <v>3566.0</v>
      </c>
      <c r="B3568" s="135" t="s">
        <v>18912</v>
      </c>
      <c r="C3568" s="135" t="s">
        <v>4362</v>
      </c>
      <c r="E3568" s="135">
        <v>10.0</v>
      </c>
      <c r="K3568" s="135">
        <v>20.0</v>
      </c>
      <c r="M3568" s="143">
        <v>42302.0</v>
      </c>
    </row>
    <row r="3569">
      <c r="A3569" s="135">
        <v>3567.0</v>
      </c>
      <c r="B3569" s="135" t="s">
        <v>18915</v>
      </c>
      <c r="C3569" s="135" t="s">
        <v>4362</v>
      </c>
      <c r="E3569" s="135">
        <v>10.0</v>
      </c>
      <c r="K3569" s="135">
        <v>10.0</v>
      </c>
      <c r="M3569" s="143">
        <v>43767.0</v>
      </c>
    </row>
    <row r="3570">
      <c r="A3570" s="135">
        <v>3568.0</v>
      </c>
      <c r="B3570" s="135" t="s">
        <v>18919</v>
      </c>
      <c r="C3570" s="135" t="s">
        <v>4362</v>
      </c>
      <c r="E3570" s="135">
        <v>10.0</v>
      </c>
      <c r="K3570" s="135">
        <v>10.0</v>
      </c>
      <c r="M3570" s="143">
        <v>42910.0</v>
      </c>
    </row>
    <row r="3571">
      <c r="A3571" s="135">
        <v>3569.0</v>
      </c>
      <c r="B3571" s="135" t="s">
        <v>18921</v>
      </c>
      <c r="C3571" s="135" t="s">
        <v>4362</v>
      </c>
      <c r="E3571" s="135">
        <v>10.0</v>
      </c>
      <c r="K3571" s="135">
        <v>20.0</v>
      </c>
      <c r="M3571" s="143">
        <v>43159.0</v>
      </c>
    </row>
    <row r="3572">
      <c r="A3572" s="135">
        <v>3570.0</v>
      </c>
      <c r="B3572" s="135" t="s">
        <v>18923</v>
      </c>
      <c r="C3572" s="135" t="s">
        <v>4362</v>
      </c>
      <c r="E3572" s="135">
        <v>10.0</v>
      </c>
      <c r="K3572" s="135">
        <v>100.0</v>
      </c>
      <c r="M3572" s="143">
        <v>42637.0</v>
      </c>
    </row>
    <row r="3573">
      <c r="A3573" s="135">
        <v>3571.0</v>
      </c>
      <c r="B3573" s="135" t="s">
        <v>18925</v>
      </c>
      <c r="C3573" s="135" t="s">
        <v>4362</v>
      </c>
      <c r="E3573" s="135">
        <v>10.0</v>
      </c>
      <c r="K3573" s="135">
        <v>30.0</v>
      </c>
      <c r="M3573" s="143">
        <v>42290.0</v>
      </c>
    </row>
    <row r="3574">
      <c r="A3574" s="135">
        <v>3572.0</v>
      </c>
      <c r="B3574" s="135" t="s">
        <v>18927</v>
      </c>
      <c r="C3574" s="135" t="s">
        <v>4362</v>
      </c>
      <c r="E3574" s="135">
        <v>10.0</v>
      </c>
      <c r="K3574" s="135">
        <v>20.0</v>
      </c>
      <c r="M3574" s="143">
        <v>45053.0</v>
      </c>
    </row>
    <row r="3575">
      <c r="A3575" s="135">
        <v>3573.0</v>
      </c>
      <c r="B3575" s="135" t="s">
        <v>18930</v>
      </c>
      <c r="C3575" s="135" t="s">
        <v>4362</v>
      </c>
      <c r="E3575" s="135">
        <v>10.0</v>
      </c>
      <c r="F3575" s="135">
        <v>0.3</v>
      </c>
      <c r="K3575" s="135">
        <v>10.0</v>
      </c>
      <c r="M3575" s="143">
        <v>43413.0</v>
      </c>
    </row>
    <row r="3576">
      <c r="A3576" s="135">
        <v>3574.0</v>
      </c>
      <c r="B3576" s="135" t="s">
        <v>18932</v>
      </c>
      <c r="C3576" s="135" t="s">
        <v>4362</v>
      </c>
      <c r="E3576" s="135">
        <v>10.0</v>
      </c>
      <c r="F3576" s="135">
        <v>0.5</v>
      </c>
      <c r="K3576" s="135">
        <v>10.0</v>
      </c>
      <c r="M3576" s="143">
        <v>42455.0</v>
      </c>
    </row>
    <row r="3577">
      <c r="A3577" s="135">
        <v>3575.0</v>
      </c>
      <c r="B3577" s="135" t="s">
        <v>18935</v>
      </c>
      <c r="C3577" s="135" t="s">
        <v>4362</v>
      </c>
      <c r="E3577" s="135">
        <v>10.0</v>
      </c>
      <c r="F3577" s="135">
        <v>0.3</v>
      </c>
      <c r="K3577" s="135">
        <v>10.0</v>
      </c>
      <c r="M3577" s="143">
        <v>42569.0</v>
      </c>
    </row>
    <row r="3578">
      <c r="A3578" s="135">
        <v>3576.0</v>
      </c>
      <c r="B3578" s="135" t="s">
        <v>18937</v>
      </c>
      <c r="C3578" s="135" t="s">
        <v>4362</v>
      </c>
      <c r="E3578" s="135">
        <v>10.0</v>
      </c>
      <c r="K3578" s="135">
        <v>10.0</v>
      </c>
      <c r="M3578" s="143">
        <v>42605.0</v>
      </c>
    </row>
    <row r="3579">
      <c r="A3579" s="135">
        <v>3577.0</v>
      </c>
      <c r="B3579" s="135" t="s">
        <v>18940</v>
      </c>
      <c r="C3579" s="135" t="s">
        <v>4362</v>
      </c>
      <c r="E3579" s="135">
        <v>10.0</v>
      </c>
      <c r="K3579" s="135">
        <v>10.0</v>
      </c>
      <c r="M3579" s="143">
        <v>44775.0</v>
      </c>
    </row>
    <row r="3580">
      <c r="A3580" s="135">
        <v>3578.0</v>
      </c>
      <c r="B3580" s="135" t="s">
        <v>18942</v>
      </c>
      <c r="C3580" s="135" t="s">
        <v>4362</v>
      </c>
      <c r="D3580" s="135">
        <v>1.0</v>
      </c>
      <c r="E3580" s="135">
        <v>10.0</v>
      </c>
      <c r="H3580" s="135" t="s">
        <v>10355</v>
      </c>
      <c r="I3580" s="142">
        <v>45405.6069212963</v>
      </c>
      <c r="J3580" s="135" t="s">
        <v>4454</v>
      </c>
      <c r="K3580" s="135">
        <v>20.0</v>
      </c>
      <c r="L3580" s="135">
        <v>250.0</v>
      </c>
      <c r="M3580" s="143">
        <v>43074.0</v>
      </c>
    </row>
    <row r="3581">
      <c r="A3581" s="135">
        <v>3579.0</v>
      </c>
      <c r="B3581" s="135" t="s">
        <v>18945</v>
      </c>
      <c r="C3581" s="135" t="s">
        <v>4362</v>
      </c>
      <c r="E3581" s="135">
        <v>10.0</v>
      </c>
      <c r="F3581" s="135">
        <v>0.0</v>
      </c>
      <c r="K3581" s="135">
        <v>10.0</v>
      </c>
    </row>
    <row r="3582">
      <c r="A3582" s="135">
        <v>3580.0</v>
      </c>
      <c r="B3582" s="135" t="s">
        <v>18948</v>
      </c>
      <c r="C3582" s="135" t="s">
        <v>4362</v>
      </c>
      <c r="E3582" s="135">
        <v>10.0</v>
      </c>
      <c r="K3582" s="135">
        <v>10.0</v>
      </c>
      <c r="M3582" s="143">
        <v>42549.0</v>
      </c>
    </row>
    <row r="3583">
      <c r="A3583" s="135">
        <v>3581.0</v>
      </c>
      <c r="B3583" s="135" t="s">
        <v>18950</v>
      </c>
      <c r="C3583" s="135" t="s">
        <v>4362</v>
      </c>
      <c r="E3583" s="135">
        <v>10.0</v>
      </c>
      <c r="K3583" s="135">
        <v>10.0</v>
      </c>
      <c r="M3583" s="143">
        <v>42712.0</v>
      </c>
    </row>
    <row r="3584">
      <c r="A3584" s="135">
        <v>3582.0</v>
      </c>
      <c r="B3584" s="135" t="s">
        <v>18952</v>
      </c>
      <c r="C3584" s="135" t="s">
        <v>4362</v>
      </c>
      <c r="E3584" s="135">
        <v>10.0</v>
      </c>
      <c r="F3584" s="135">
        <v>0.0</v>
      </c>
      <c r="K3584" s="135">
        <v>20.0</v>
      </c>
    </row>
    <row r="3585">
      <c r="A3585" s="135">
        <v>3583.0</v>
      </c>
      <c r="B3585" s="135" t="s">
        <v>18954</v>
      </c>
      <c r="C3585" s="135" t="s">
        <v>4362</v>
      </c>
      <c r="E3585" s="135">
        <v>10.0</v>
      </c>
      <c r="K3585" s="135">
        <v>100.0</v>
      </c>
      <c r="M3585" s="143">
        <v>43762.0</v>
      </c>
    </row>
    <row r="3586">
      <c r="A3586" s="135">
        <v>3584.0</v>
      </c>
      <c r="B3586" s="135" t="s">
        <v>18956</v>
      </c>
      <c r="C3586" s="135" t="s">
        <v>4362</v>
      </c>
      <c r="E3586" s="135">
        <v>10.0</v>
      </c>
      <c r="K3586" s="135">
        <v>10.0</v>
      </c>
      <c r="M3586" s="143">
        <v>43740.0</v>
      </c>
    </row>
    <row r="3587">
      <c r="A3587" s="135">
        <v>3585.0</v>
      </c>
      <c r="B3587" s="135" t="s">
        <v>18959</v>
      </c>
      <c r="C3587" s="135" t="s">
        <v>4362</v>
      </c>
      <c r="E3587" s="135">
        <v>10.0</v>
      </c>
      <c r="K3587" s="135">
        <v>10.0</v>
      </c>
      <c r="M3587" s="143">
        <v>42263.0</v>
      </c>
    </row>
    <row r="3588">
      <c r="A3588" s="135">
        <v>3586.0</v>
      </c>
      <c r="B3588" s="135" t="s">
        <v>18961</v>
      </c>
      <c r="C3588" s="135" t="s">
        <v>4362</v>
      </c>
      <c r="E3588" s="135">
        <v>10.0</v>
      </c>
      <c r="F3588" s="135">
        <v>0.9</v>
      </c>
      <c r="K3588" s="135">
        <v>20.0</v>
      </c>
      <c r="M3588" s="143">
        <v>44531.0</v>
      </c>
    </row>
    <row r="3589">
      <c r="A3589" s="135">
        <v>3587.0</v>
      </c>
      <c r="B3589" s="135" t="s">
        <v>18963</v>
      </c>
      <c r="C3589" s="135" t="s">
        <v>4362</v>
      </c>
      <c r="E3589" s="135">
        <v>10.0</v>
      </c>
      <c r="K3589" s="135">
        <v>10.0</v>
      </c>
      <c r="M3589" s="143">
        <v>43598.0</v>
      </c>
    </row>
    <row r="3590">
      <c r="A3590" s="135">
        <v>3588.0</v>
      </c>
      <c r="B3590" s="135" t="s">
        <v>18966</v>
      </c>
      <c r="C3590" s="135" t="s">
        <v>4362</v>
      </c>
      <c r="E3590" s="135">
        <v>10.0</v>
      </c>
      <c r="K3590" s="135">
        <v>10.0</v>
      </c>
      <c r="M3590" s="143">
        <v>44843.0</v>
      </c>
    </row>
    <row r="3591">
      <c r="A3591" s="135">
        <v>3589.0</v>
      </c>
      <c r="B3591" s="135" t="s">
        <v>18969</v>
      </c>
      <c r="C3591" s="135" t="s">
        <v>4362</v>
      </c>
      <c r="E3591" s="135">
        <v>10.0</v>
      </c>
      <c r="K3591" s="135">
        <v>10.0</v>
      </c>
      <c r="M3591" s="143">
        <v>45008.0</v>
      </c>
    </row>
    <row r="3592">
      <c r="A3592" s="135">
        <v>3590.0</v>
      </c>
      <c r="B3592" s="135" t="s">
        <v>18971</v>
      </c>
      <c r="C3592" s="135" t="s">
        <v>4362</v>
      </c>
      <c r="E3592" s="135">
        <v>10.0</v>
      </c>
      <c r="K3592" s="135">
        <v>10.0</v>
      </c>
      <c r="M3592" s="143">
        <v>44259.0</v>
      </c>
    </row>
    <row r="3593">
      <c r="A3593" s="135">
        <v>3591.0</v>
      </c>
      <c r="B3593" s="135" t="s">
        <v>18973</v>
      </c>
      <c r="C3593" s="135" t="s">
        <v>4362</v>
      </c>
      <c r="E3593" s="135">
        <v>10.0</v>
      </c>
      <c r="F3593" s="135">
        <v>0.4</v>
      </c>
      <c r="K3593" s="135">
        <v>50.0</v>
      </c>
      <c r="M3593" s="143">
        <v>43270.0</v>
      </c>
    </row>
    <row r="3594">
      <c r="A3594" s="135">
        <v>3592.0</v>
      </c>
      <c r="B3594" s="135" t="s">
        <v>18974</v>
      </c>
      <c r="C3594" s="135" t="s">
        <v>4362</v>
      </c>
      <c r="E3594" s="135">
        <v>10.0</v>
      </c>
      <c r="K3594" s="135">
        <v>10.0</v>
      </c>
      <c r="M3594" s="143">
        <v>44518.0</v>
      </c>
    </row>
    <row r="3595">
      <c r="A3595" s="135">
        <v>3593.0</v>
      </c>
      <c r="B3595" s="135" t="s">
        <v>18977</v>
      </c>
      <c r="C3595" s="135" t="s">
        <v>4362</v>
      </c>
      <c r="E3595" s="135">
        <v>10.0</v>
      </c>
      <c r="K3595" s="135">
        <v>10.0</v>
      </c>
      <c r="M3595" s="143">
        <v>42344.0</v>
      </c>
    </row>
    <row r="3596">
      <c r="A3596" s="135">
        <v>3594.0</v>
      </c>
      <c r="B3596" s="135" t="s">
        <v>18980</v>
      </c>
      <c r="C3596" s="135" t="s">
        <v>4362</v>
      </c>
      <c r="E3596" s="135">
        <v>10.0</v>
      </c>
      <c r="K3596" s="135">
        <v>10.0</v>
      </c>
      <c r="M3596" s="143">
        <v>42805.0</v>
      </c>
    </row>
    <row r="3597">
      <c r="A3597" s="135">
        <v>3595.0</v>
      </c>
      <c r="B3597" s="135" t="s">
        <v>18982</v>
      </c>
      <c r="C3597" s="135" t="s">
        <v>4362</v>
      </c>
      <c r="E3597" s="135">
        <v>10.0</v>
      </c>
      <c r="K3597" s="135">
        <v>10.0</v>
      </c>
      <c r="M3597" s="143">
        <v>43655.0</v>
      </c>
    </row>
    <row r="3598">
      <c r="A3598" s="135">
        <v>3596.0</v>
      </c>
      <c r="B3598" s="135" t="s">
        <v>18984</v>
      </c>
      <c r="C3598" s="135" t="s">
        <v>4362</v>
      </c>
      <c r="E3598" s="135">
        <v>10.0</v>
      </c>
      <c r="K3598" s="135">
        <v>20.0</v>
      </c>
      <c r="M3598" s="143">
        <v>43935.0</v>
      </c>
    </row>
    <row r="3599">
      <c r="A3599" s="135">
        <v>3597.0</v>
      </c>
      <c r="B3599" s="135" t="s">
        <v>18986</v>
      </c>
      <c r="C3599" s="135" t="s">
        <v>4362</v>
      </c>
      <c r="E3599" s="135">
        <v>10.0</v>
      </c>
      <c r="K3599" s="135">
        <v>10.0</v>
      </c>
      <c r="M3599" s="143">
        <v>42699.0</v>
      </c>
    </row>
    <row r="3600">
      <c r="A3600" s="135">
        <v>3598.0</v>
      </c>
      <c r="B3600" s="135" t="s">
        <v>18990</v>
      </c>
      <c r="C3600" s="135" t="s">
        <v>4362</v>
      </c>
      <c r="E3600" s="135">
        <v>10.0</v>
      </c>
      <c r="K3600" s="135">
        <v>10.0</v>
      </c>
      <c r="M3600" s="143">
        <v>42272.0</v>
      </c>
    </row>
    <row r="3601">
      <c r="A3601" s="135">
        <v>3599.0</v>
      </c>
      <c r="B3601" s="135" t="s">
        <v>18992</v>
      </c>
      <c r="C3601" s="135" t="s">
        <v>4362</v>
      </c>
      <c r="E3601" s="135">
        <v>10.0</v>
      </c>
      <c r="K3601" s="135">
        <v>60.0</v>
      </c>
      <c r="M3601" s="143">
        <v>43991.0</v>
      </c>
    </row>
    <row r="3602">
      <c r="A3602" s="135">
        <v>3600.0</v>
      </c>
      <c r="B3602" s="135" t="s">
        <v>18994</v>
      </c>
      <c r="C3602" s="135" t="s">
        <v>4362</v>
      </c>
      <c r="E3602" s="135">
        <v>10.0</v>
      </c>
      <c r="K3602" s="135">
        <v>10.0</v>
      </c>
      <c r="M3602" s="143">
        <v>44985.0</v>
      </c>
    </row>
    <row r="3603">
      <c r="A3603" s="135">
        <v>3601.0</v>
      </c>
      <c r="B3603" s="135" t="s">
        <v>18997</v>
      </c>
      <c r="C3603" s="135" t="s">
        <v>4362</v>
      </c>
      <c r="E3603" s="135">
        <v>10.0</v>
      </c>
      <c r="F3603" s="135">
        <v>0.0</v>
      </c>
      <c r="K3603" s="135">
        <v>10.0</v>
      </c>
    </row>
    <row r="3604">
      <c r="A3604" s="135">
        <v>3602.0</v>
      </c>
      <c r="B3604" s="135" t="s">
        <v>19001</v>
      </c>
      <c r="C3604" s="135" t="s">
        <v>4362</v>
      </c>
      <c r="E3604" s="135">
        <v>10.0</v>
      </c>
      <c r="K3604" s="135">
        <v>20.0</v>
      </c>
      <c r="M3604" s="143">
        <v>43874.0</v>
      </c>
    </row>
    <row r="3605">
      <c r="A3605" s="135">
        <v>3603.0</v>
      </c>
      <c r="B3605" s="135" t="s">
        <v>19003</v>
      </c>
      <c r="C3605" s="135" t="s">
        <v>4362</v>
      </c>
      <c r="E3605" s="135">
        <v>10.0</v>
      </c>
      <c r="K3605" s="135">
        <v>10.0</v>
      </c>
      <c r="M3605" s="143">
        <v>42806.0</v>
      </c>
    </row>
    <row r="3606">
      <c r="A3606" s="135">
        <v>3604.0</v>
      </c>
      <c r="B3606" s="135" t="s">
        <v>19005</v>
      </c>
      <c r="C3606" s="135" t="s">
        <v>4362</v>
      </c>
      <c r="E3606" s="135">
        <v>10.0</v>
      </c>
      <c r="K3606" s="135">
        <v>10.0</v>
      </c>
      <c r="M3606" s="143">
        <v>45129.0</v>
      </c>
    </row>
    <row r="3607">
      <c r="A3607" s="135">
        <v>3605.0</v>
      </c>
      <c r="B3607" s="135" t="s">
        <v>19008</v>
      </c>
      <c r="C3607" s="135" t="s">
        <v>4362</v>
      </c>
      <c r="E3607" s="135">
        <v>10.0</v>
      </c>
      <c r="K3607" s="135">
        <v>10.0</v>
      </c>
      <c r="M3607" s="143">
        <v>44973.0</v>
      </c>
    </row>
    <row r="3608">
      <c r="A3608" s="135">
        <v>3606.0</v>
      </c>
      <c r="B3608" s="135" t="s">
        <v>19011</v>
      </c>
      <c r="C3608" s="135" t="s">
        <v>4362</v>
      </c>
      <c r="E3608" s="135">
        <v>10.0</v>
      </c>
      <c r="F3608" s="135">
        <v>0.0</v>
      </c>
      <c r="K3608" s="135">
        <v>10.0</v>
      </c>
      <c r="M3608" s="143">
        <v>42339.0</v>
      </c>
    </row>
    <row r="3609">
      <c r="A3609" s="135">
        <v>3607.0</v>
      </c>
      <c r="B3609" s="135" t="s">
        <v>19013</v>
      </c>
      <c r="C3609" s="135" t="s">
        <v>4362</v>
      </c>
      <c r="E3609" s="135">
        <v>10.0</v>
      </c>
      <c r="F3609" s="135">
        <v>0.02</v>
      </c>
      <c r="K3609" s="135">
        <v>10.0</v>
      </c>
    </row>
    <row r="3610">
      <c r="A3610" s="135">
        <v>3608.0</v>
      </c>
      <c r="B3610" s="135" t="s">
        <v>19015</v>
      </c>
      <c r="C3610" s="135" t="s">
        <v>4362</v>
      </c>
      <c r="E3610" s="135">
        <v>10.0</v>
      </c>
      <c r="K3610" s="135">
        <v>20.0</v>
      </c>
      <c r="M3610" s="143">
        <v>44075.0</v>
      </c>
    </row>
    <row r="3611">
      <c r="A3611" s="135">
        <v>3609.0</v>
      </c>
      <c r="B3611" s="135" t="s">
        <v>19018</v>
      </c>
      <c r="C3611" s="135" t="s">
        <v>4362</v>
      </c>
      <c r="E3611" s="135">
        <v>10.0</v>
      </c>
      <c r="K3611" s="135">
        <v>20.0</v>
      </c>
      <c r="M3611" s="143">
        <v>42403.0</v>
      </c>
    </row>
    <row r="3612">
      <c r="A3612" s="135">
        <v>3610.0</v>
      </c>
      <c r="B3612" s="135" t="s">
        <v>19020</v>
      </c>
      <c r="C3612" s="135" t="s">
        <v>4362</v>
      </c>
      <c r="E3612" s="135">
        <v>10.0</v>
      </c>
      <c r="K3612" s="135">
        <v>10.0</v>
      </c>
      <c r="M3612" s="143">
        <v>45055.0</v>
      </c>
    </row>
    <row r="3613">
      <c r="A3613" s="135">
        <v>3611.0</v>
      </c>
      <c r="B3613" s="135" t="s">
        <v>19023</v>
      </c>
      <c r="C3613" s="135" t="s">
        <v>4362</v>
      </c>
      <c r="E3613" s="135">
        <v>10.0</v>
      </c>
      <c r="K3613" s="135">
        <v>10.0</v>
      </c>
      <c r="M3613" s="143">
        <v>44870.0</v>
      </c>
    </row>
    <row r="3614">
      <c r="A3614" s="135">
        <v>3612.0</v>
      </c>
      <c r="B3614" s="135" t="s">
        <v>19025</v>
      </c>
      <c r="C3614" s="135" t="s">
        <v>4362</v>
      </c>
      <c r="E3614" s="135">
        <v>10.0</v>
      </c>
      <c r="K3614" s="135">
        <v>10.0</v>
      </c>
      <c r="M3614" s="143">
        <v>44969.0</v>
      </c>
    </row>
    <row r="3615">
      <c r="A3615" s="135">
        <v>3613.0</v>
      </c>
      <c r="B3615" s="135" t="s">
        <v>19027</v>
      </c>
      <c r="C3615" s="135" t="s">
        <v>4362</v>
      </c>
      <c r="E3615" s="135">
        <v>10.0</v>
      </c>
      <c r="K3615" s="135">
        <v>10.0</v>
      </c>
      <c r="M3615" s="143">
        <v>42886.0</v>
      </c>
    </row>
    <row r="3616">
      <c r="A3616" s="135">
        <v>3614.0</v>
      </c>
      <c r="B3616" s="135" t="s">
        <v>19030</v>
      </c>
      <c r="C3616" s="135" t="s">
        <v>4362</v>
      </c>
      <c r="E3616" s="135">
        <v>10.0</v>
      </c>
      <c r="K3616" s="135">
        <v>10.0</v>
      </c>
      <c r="M3616" s="143">
        <v>43090.0</v>
      </c>
    </row>
    <row r="3617">
      <c r="A3617" s="135">
        <v>3615.0</v>
      </c>
      <c r="B3617" s="135" t="s">
        <v>19033</v>
      </c>
      <c r="C3617" s="135" t="s">
        <v>4362</v>
      </c>
      <c r="E3617" s="135">
        <v>10.0</v>
      </c>
      <c r="K3617" s="135">
        <v>800.0</v>
      </c>
      <c r="M3617" s="143">
        <v>43449.0</v>
      </c>
    </row>
    <row r="3618">
      <c r="A3618" s="135">
        <v>3616.0</v>
      </c>
      <c r="B3618" s="135" t="s">
        <v>19034</v>
      </c>
      <c r="C3618" s="135" t="s">
        <v>4362</v>
      </c>
      <c r="E3618" s="135">
        <v>10.0</v>
      </c>
      <c r="K3618" s="135">
        <v>10.0</v>
      </c>
      <c r="M3618" s="143">
        <v>44760.0</v>
      </c>
    </row>
    <row r="3619">
      <c r="A3619" s="135">
        <v>3617.0</v>
      </c>
      <c r="B3619" s="135" t="s">
        <v>19037</v>
      </c>
      <c r="C3619" s="135" t="s">
        <v>4362</v>
      </c>
      <c r="E3619" s="135">
        <v>10.0</v>
      </c>
      <c r="K3619" s="135">
        <v>150.0</v>
      </c>
      <c r="M3619" s="143">
        <v>42665.0</v>
      </c>
    </row>
    <row r="3620">
      <c r="A3620" s="135">
        <v>3618.0</v>
      </c>
      <c r="B3620" s="135" t="s">
        <v>19039</v>
      </c>
      <c r="C3620" s="135" t="s">
        <v>4362</v>
      </c>
      <c r="E3620" s="135">
        <v>10.0</v>
      </c>
      <c r="K3620" s="135">
        <v>10.0</v>
      </c>
      <c r="M3620" s="143">
        <v>43148.0</v>
      </c>
    </row>
    <row r="3621">
      <c r="A3621" s="135">
        <v>3619.0</v>
      </c>
      <c r="B3621" s="135" t="s">
        <v>19042</v>
      </c>
      <c r="C3621" s="135" t="s">
        <v>4362</v>
      </c>
      <c r="E3621" s="135">
        <v>10.0</v>
      </c>
      <c r="K3621" s="135">
        <v>10.0</v>
      </c>
      <c r="M3621" s="143">
        <v>45050.0</v>
      </c>
    </row>
    <row r="3622">
      <c r="A3622" s="135">
        <v>3620.0</v>
      </c>
      <c r="B3622" s="135" t="s">
        <v>19044</v>
      </c>
      <c r="C3622" s="135" t="s">
        <v>4362</v>
      </c>
      <c r="E3622" s="135">
        <v>10.0</v>
      </c>
      <c r="K3622" s="135">
        <v>20.0</v>
      </c>
      <c r="M3622" s="143">
        <v>42285.0</v>
      </c>
    </row>
    <row r="3623">
      <c r="A3623" s="135">
        <v>3621.0</v>
      </c>
      <c r="B3623" s="135" t="s">
        <v>19046</v>
      </c>
      <c r="C3623" s="135" t="s">
        <v>4362</v>
      </c>
      <c r="E3623" s="135">
        <v>10.0</v>
      </c>
      <c r="K3623" s="135">
        <v>10.0</v>
      </c>
      <c r="M3623" s="143">
        <v>42841.0</v>
      </c>
    </row>
    <row r="3624">
      <c r="A3624" s="135">
        <v>3622.0</v>
      </c>
      <c r="B3624" s="135" t="s">
        <v>19049</v>
      </c>
      <c r="C3624" s="135" t="s">
        <v>4362</v>
      </c>
      <c r="D3624" s="135">
        <v>1.0</v>
      </c>
      <c r="E3624" s="135">
        <v>10.0</v>
      </c>
      <c r="H3624" s="135" t="s">
        <v>19050</v>
      </c>
      <c r="K3624" s="135">
        <v>10.0</v>
      </c>
      <c r="M3624" s="143">
        <v>42342.0</v>
      </c>
    </row>
    <row r="3625">
      <c r="A3625" s="135">
        <v>3623.0</v>
      </c>
      <c r="B3625" s="135" t="s">
        <v>19053</v>
      </c>
      <c r="C3625" s="135" t="s">
        <v>4362</v>
      </c>
      <c r="E3625" s="135">
        <v>10.0</v>
      </c>
      <c r="K3625" s="135">
        <v>10.0</v>
      </c>
      <c r="M3625" s="143">
        <v>42294.0</v>
      </c>
    </row>
    <row r="3626">
      <c r="A3626" s="135">
        <v>3624.0</v>
      </c>
      <c r="B3626" s="135" t="s">
        <v>19054</v>
      </c>
      <c r="C3626" s="135" t="s">
        <v>4362</v>
      </c>
      <c r="D3626" s="135">
        <v>3.0</v>
      </c>
      <c r="E3626" s="135">
        <v>10.0</v>
      </c>
      <c r="H3626" s="135" t="s">
        <v>19055</v>
      </c>
      <c r="I3626" s="142">
        <v>45405.313055555554</v>
      </c>
      <c r="J3626" s="135" t="s">
        <v>5002</v>
      </c>
      <c r="K3626" s="135">
        <v>10.0</v>
      </c>
      <c r="L3626" s="135">
        <v>150.0</v>
      </c>
      <c r="M3626" s="143">
        <v>44759.0</v>
      </c>
    </row>
    <row r="3627">
      <c r="A3627" s="135">
        <v>3625.0</v>
      </c>
      <c r="B3627" s="135" t="s">
        <v>19058</v>
      </c>
      <c r="C3627" s="135" t="s">
        <v>4362</v>
      </c>
      <c r="E3627" s="135">
        <v>10.0</v>
      </c>
      <c r="F3627" s="135">
        <v>0.2</v>
      </c>
      <c r="K3627" s="135">
        <v>20.0</v>
      </c>
    </row>
    <row r="3628">
      <c r="A3628" s="135">
        <v>3626.0</v>
      </c>
      <c r="B3628" s="135" t="s">
        <v>19060</v>
      </c>
      <c r="C3628" s="135" t="s">
        <v>4362</v>
      </c>
      <c r="E3628" s="135">
        <v>10.0</v>
      </c>
      <c r="F3628" s="135">
        <v>0.0</v>
      </c>
      <c r="K3628" s="135">
        <v>10.0</v>
      </c>
    </row>
    <row r="3629">
      <c r="A3629" s="135">
        <v>3627.0</v>
      </c>
      <c r="B3629" s="135" t="s">
        <v>19063</v>
      </c>
      <c r="C3629" s="135" t="s">
        <v>4362</v>
      </c>
      <c r="E3629" s="135">
        <v>10.0</v>
      </c>
      <c r="K3629" s="135">
        <v>10.0</v>
      </c>
      <c r="M3629" s="143">
        <v>44433.0</v>
      </c>
    </row>
    <row r="3630">
      <c r="A3630" s="135">
        <v>3628.0</v>
      </c>
      <c r="B3630" s="135" t="s">
        <v>19065</v>
      </c>
      <c r="C3630" s="135" t="s">
        <v>4362</v>
      </c>
      <c r="E3630" s="135">
        <v>10.0</v>
      </c>
      <c r="F3630" s="135">
        <v>0.0</v>
      </c>
      <c r="K3630" s="135">
        <v>10.0</v>
      </c>
    </row>
    <row r="3631">
      <c r="A3631" s="135">
        <v>3629.0</v>
      </c>
      <c r="B3631" s="135" t="s">
        <v>19068</v>
      </c>
      <c r="C3631" s="135" t="s">
        <v>4362</v>
      </c>
      <c r="E3631" s="135">
        <v>10.0</v>
      </c>
      <c r="F3631" s="135">
        <v>0.0</v>
      </c>
      <c r="K3631" s="135">
        <v>10.0</v>
      </c>
    </row>
    <row r="3632">
      <c r="A3632" s="135">
        <v>3630.0</v>
      </c>
      <c r="B3632" s="135" t="s">
        <v>9372</v>
      </c>
      <c r="C3632" s="135" t="s">
        <v>4362</v>
      </c>
      <c r="D3632" s="135">
        <v>0.0</v>
      </c>
      <c r="E3632" s="135">
        <v>10.0</v>
      </c>
      <c r="H3632" s="135" t="s">
        <v>9372</v>
      </c>
      <c r="I3632" s="142">
        <v>45399.20394675926</v>
      </c>
      <c r="J3632" s="135" t="s">
        <v>4715</v>
      </c>
      <c r="K3632" s="135">
        <v>20.0</v>
      </c>
      <c r="L3632" s="135">
        <v>10.0</v>
      </c>
      <c r="M3632" s="143">
        <v>43861.0</v>
      </c>
    </row>
    <row r="3633">
      <c r="A3633" s="135">
        <v>3631.0</v>
      </c>
      <c r="B3633" s="135" t="s">
        <v>19073</v>
      </c>
      <c r="C3633" s="135" t="s">
        <v>4362</v>
      </c>
      <c r="E3633" s="135">
        <v>10.0</v>
      </c>
      <c r="K3633" s="135">
        <v>800.0</v>
      </c>
      <c r="M3633" s="143">
        <v>43847.0</v>
      </c>
    </row>
    <row r="3634">
      <c r="A3634" s="135">
        <v>3632.0</v>
      </c>
      <c r="B3634" s="135" t="s">
        <v>19075</v>
      </c>
      <c r="C3634" s="135" t="s">
        <v>4362</v>
      </c>
      <c r="E3634" s="135">
        <v>10.0</v>
      </c>
      <c r="K3634" s="135">
        <v>10.0</v>
      </c>
      <c r="M3634" s="143">
        <v>44641.0</v>
      </c>
    </row>
    <row r="3635">
      <c r="A3635" s="135">
        <v>3633.0</v>
      </c>
      <c r="B3635" s="135" t="s">
        <v>19077</v>
      </c>
      <c r="C3635" s="135" t="s">
        <v>4362</v>
      </c>
      <c r="E3635" s="135">
        <v>10.0</v>
      </c>
      <c r="K3635" s="135">
        <v>10.0</v>
      </c>
      <c r="M3635" s="143">
        <v>44790.0</v>
      </c>
    </row>
    <row r="3636">
      <c r="A3636" s="135">
        <v>3634.0</v>
      </c>
      <c r="B3636" s="135" t="s">
        <v>19079</v>
      </c>
      <c r="C3636" s="135" t="s">
        <v>4362</v>
      </c>
      <c r="E3636" s="135">
        <v>10.0</v>
      </c>
      <c r="F3636" s="135">
        <v>0.5</v>
      </c>
      <c r="K3636" s="135">
        <v>10.0</v>
      </c>
      <c r="M3636" s="143">
        <v>42917.0</v>
      </c>
    </row>
    <row r="3637">
      <c r="A3637" s="135">
        <v>3635.0</v>
      </c>
      <c r="B3637" s="135" t="s">
        <v>19082</v>
      </c>
      <c r="C3637" s="135" t="s">
        <v>4362</v>
      </c>
      <c r="D3637" s="135">
        <v>0.0</v>
      </c>
      <c r="E3637" s="135">
        <v>10.0</v>
      </c>
      <c r="F3637" s="135">
        <v>0.25</v>
      </c>
      <c r="H3637" s="135" t="s">
        <v>6451</v>
      </c>
      <c r="I3637" s="142">
        <v>45411.86832175926</v>
      </c>
      <c r="J3637" s="135" t="s">
        <v>4880</v>
      </c>
      <c r="K3637" s="135">
        <v>20.0</v>
      </c>
      <c r="L3637" s="135">
        <v>150.0</v>
      </c>
      <c r="M3637" s="143">
        <v>43843.0</v>
      </c>
    </row>
    <row r="3638">
      <c r="A3638" s="135">
        <v>3636.0</v>
      </c>
      <c r="B3638" s="135" t="s">
        <v>19085</v>
      </c>
      <c r="C3638" s="135" t="s">
        <v>4362</v>
      </c>
      <c r="E3638" s="135">
        <v>10.0</v>
      </c>
      <c r="K3638" s="135">
        <v>20.0</v>
      </c>
      <c r="M3638" s="143">
        <v>43286.0</v>
      </c>
    </row>
    <row r="3639">
      <c r="A3639" s="135">
        <v>3637.0</v>
      </c>
      <c r="B3639" s="135" t="s">
        <v>19088</v>
      </c>
      <c r="C3639" s="135" t="s">
        <v>4362</v>
      </c>
      <c r="E3639" s="135">
        <v>10.0</v>
      </c>
      <c r="K3639" s="135">
        <v>10.0</v>
      </c>
      <c r="M3639" s="143">
        <v>42256.0</v>
      </c>
    </row>
    <row r="3640">
      <c r="A3640" s="135">
        <v>3638.0</v>
      </c>
      <c r="B3640" s="135" t="s">
        <v>19090</v>
      </c>
      <c r="C3640" s="135" t="s">
        <v>4362</v>
      </c>
      <c r="E3640" s="135">
        <v>10.0</v>
      </c>
      <c r="K3640" s="135">
        <v>10.0</v>
      </c>
      <c r="M3640" s="143">
        <v>43073.0</v>
      </c>
    </row>
    <row r="3641">
      <c r="A3641" s="135">
        <v>3639.0</v>
      </c>
      <c r="B3641" s="135" t="s">
        <v>19093</v>
      </c>
      <c r="C3641" s="135" t="s">
        <v>4362</v>
      </c>
      <c r="E3641" s="135">
        <v>10.0</v>
      </c>
      <c r="K3641" s="135">
        <v>10.0</v>
      </c>
      <c r="M3641" s="143">
        <v>42477.0</v>
      </c>
    </row>
    <row r="3642">
      <c r="A3642" s="135">
        <v>3640.0</v>
      </c>
      <c r="B3642" s="135" t="s">
        <v>19096</v>
      </c>
      <c r="C3642" s="135" t="s">
        <v>4362</v>
      </c>
      <c r="E3642" s="135">
        <v>10.0</v>
      </c>
      <c r="K3642" s="135">
        <v>30.0</v>
      </c>
      <c r="M3642" s="143">
        <v>43909.0</v>
      </c>
    </row>
    <row r="3643">
      <c r="A3643" s="135">
        <v>3641.0</v>
      </c>
      <c r="B3643" s="135" t="s">
        <v>19098</v>
      </c>
      <c r="C3643" s="135" t="s">
        <v>4362</v>
      </c>
      <c r="E3643" s="135">
        <v>10.0</v>
      </c>
      <c r="K3643" s="135">
        <v>10.0</v>
      </c>
      <c r="M3643" s="143">
        <v>42564.0</v>
      </c>
    </row>
    <row r="3644">
      <c r="A3644" s="135">
        <v>3642.0</v>
      </c>
      <c r="B3644" s="135" t="s">
        <v>19100</v>
      </c>
      <c r="C3644" s="135" t="s">
        <v>4362</v>
      </c>
      <c r="E3644" s="135">
        <v>10.0</v>
      </c>
      <c r="K3644" s="135">
        <v>10.0</v>
      </c>
      <c r="M3644" s="143">
        <v>44964.0</v>
      </c>
    </row>
    <row r="3645">
      <c r="A3645" s="135">
        <v>3643.0</v>
      </c>
      <c r="B3645" s="135" t="s">
        <v>19103</v>
      </c>
      <c r="C3645" s="135" t="s">
        <v>4362</v>
      </c>
      <c r="E3645" s="135">
        <v>10.0</v>
      </c>
      <c r="K3645" s="135">
        <v>10.0</v>
      </c>
      <c r="M3645" s="143">
        <v>42480.0</v>
      </c>
    </row>
    <row r="3646">
      <c r="A3646" s="135">
        <v>3644.0</v>
      </c>
      <c r="B3646" s="135" t="s">
        <v>19105</v>
      </c>
      <c r="C3646" s="135" t="s">
        <v>4362</v>
      </c>
      <c r="E3646" s="135">
        <v>10.0</v>
      </c>
      <c r="K3646" s="135">
        <v>10.0</v>
      </c>
      <c r="M3646" s="143">
        <v>42706.0</v>
      </c>
    </row>
    <row r="3647">
      <c r="A3647" s="135">
        <v>3645.0</v>
      </c>
      <c r="B3647" s="135" t="s">
        <v>19107</v>
      </c>
      <c r="C3647" s="135" t="s">
        <v>4362</v>
      </c>
      <c r="E3647" s="135">
        <v>10.0</v>
      </c>
      <c r="K3647" s="135">
        <v>10.0</v>
      </c>
      <c r="M3647" s="143">
        <v>42480.0</v>
      </c>
    </row>
    <row r="3648">
      <c r="A3648" s="135">
        <v>3646.0</v>
      </c>
      <c r="B3648" s="135" t="s">
        <v>19110</v>
      </c>
      <c r="C3648" s="135" t="s">
        <v>4362</v>
      </c>
      <c r="E3648" s="135">
        <v>10.0</v>
      </c>
      <c r="K3648" s="135">
        <v>10.0</v>
      </c>
      <c r="M3648" s="143">
        <v>44320.0</v>
      </c>
    </row>
    <row r="3649">
      <c r="A3649" s="135">
        <v>3647.0</v>
      </c>
      <c r="B3649" s="135" t="s">
        <v>19112</v>
      </c>
      <c r="C3649" s="135" t="s">
        <v>4362</v>
      </c>
      <c r="E3649" s="135">
        <v>10.0</v>
      </c>
      <c r="K3649" s="135">
        <v>20.0</v>
      </c>
      <c r="M3649" s="143">
        <v>43843.0</v>
      </c>
    </row>
    <row r="3650">
      <c r="A3650" s="135">
        <v>3648.0</v>
      </c>
      <c r="B3650" s="135" t="s">
        <v>19116</v>
      </c>
      <c r="C3650" s="135" t="s">
        <v>4362</v>
      </c>
      <c r="E3650" s="135">
        <v>10.0</v>
      </c>
      <c r="K3650" s="135">
        <v>10.0</v>
      </c>
      <c r="M3650" s="143">
        <v>43998.0</v>
      </c>
    </row>
    <row r="3651">
      <c r="A3651" s="135">
        <v>3649.0</v>
      </c>
      <c r="B3651" s="135" t="s">
        <v>19118</v>
      </c>
      <c r="C3651" s="135" t="s">
        <v>4362</v>
      </c>
      <c r="E3651" s="135">
        <v>10.0</v>
      </c>
      <c r="K3651" s="135">
        <v>10.0</v>
      </c>
      <c r="M3651" s="143">
        <v>42759.0</v>
      </c>
    </row>
    <row r="3652">
      <c r="A3652" s="135">
        <v>3650.0</v>
      </c>
      <c r="B3652" s="135" t="s">
        <v>19119</v>
      </c>
      <c r="C3652" s="135" t="s">
        <v>4362</v>
      </c>
      <c r="E3652" s="135">
        <v>10.0</v>
      </c>
      <c r="F3652" s="135">
        <v>0.0</v>
      </c>
      <c r="K3652" s="135">
        <v>10.0</v>
      </c>
    </row>
    <row r="3653">
      <c r="A3653" s="135">
        <v>3651.0</v>
      </c>
      <c r="B3653" s="135" t="s">
        <v>19121</v>
      </c>
      <c r="C3653" s="135" t="s">
        <v>4362</v>
      </c>
      <c r="E3653" s="135">
        <v>10.0</v>
      </c>
      <c r="F3653" s="135">
        <v>0.15</v>
      </c>
      <c r="K3653" s="135">
        <v>10.0</v>
      </c>
    </row>
    <row r="3654">
      <c r="A3654" s="135">
        <v>3652.0</v>
      </c>
      <c r="B3654" s="135" t="s">
        <v>19123</v>
      </c>
      <c r="C3654" s="135" t="s">
        <v>4362</v>
      </c>
      <c r="E3654" s="135">
        <v>10.0</v>
      </c>
      <c r="F3654" s="135">
        <v>0.0</v>
      </c>
      <c r="K3654" s="135">
        <v>10.0</v>
      </c>
    </row>
    <row r="3655">
      <c r="A3655" s="135">
        <v>3653.0</v>
      </c>
      <c r="B3655" s="135" t="s">
        <v>19126</v>
      </c>
      <c r="C3655" s="135" t="s">
        <v>4362</v>
      </c>
      <c r="E3655" s="135">
        <v>10.0</v>
      </c>
      <c r="K3655" s="135">
        <v>10.0</v>
      </c>
      <c r="M3655" s="143">
        <v>45005.0</v>
      </c>
    </row>
    <row r="3656">
      <c r="A3656" s="135">
        <v>3654.0</v>
      </c>
      <c r="B3656" s="135" t="s">
        <v>19129</v>
      </c>
      <c r="C3656" s="135" t="s">
        <v>4362</v>
      </c>
      <c r="E3656" s="135">
        <v>10.0</v>
      </c>
      <c r="K3656" s="135">
        <v>20.0</v>
      </c>
      <c r="M3656" s="143">
        <v>45048.0</v>
      </c>
    </row>
    <row r="3657">
      <c r="A3657" s="135">
        <v>3655.0</v>
      </c>
      <c r="B3657" s="135" t="s">
        <v>19131</v>
      </c>
      <c r="C3657" s="135" t="s">
        <v>4362</v>
      </c>
      <c r="E3657" s="135">
        <v>10.0</v>
      </c>
      <c r="K3657" s="135">
        <v>10.0</v>
      </c>
      <c r="M3657" s="143">
        <v>45023.0</v>
      </c>
    </row>
    <row r="3658">
      <c r="A3658" s="135">
        <v>3656.0</v>
      </c>
      <c r="B3658" s="135" t="s">
        <v>19133</v>
      </c>
      <c r="C3658" s="135" t="s">
        <v>4362</v>
      </c>
      <c r="E3658" s="135">
        <v>10.0</v>
      </c>
      <c r="K3658" s="135">
        <v>20.0</v>
      </c>
      <c r="M3658" s="143">
        <v>42303.0</v>
      </c>
    </row>
    <row r="3659">
      <c r="A3659" s="135">
        <v>3657.0</v>
      </c>
      <c r="B3659" s="135" t="s">
        <v>19135</v>
      </c>
      <c r="C3659" s="135" t="s">
        <v>4362</v>
      </c>
      <c r="E3659" s="135">
        <v>10.0</v>
      </c>
      <c r="K3659" s="135">
        <v>10.0</v>
      </c>
      <c r="M3659" s="143">
        <v>42952.0</v>
      </c>
    </row>
    <row r="3660">
      <c r="A3660" s="135">
        <v>3658.0</v>
      </c>
      <c r="B3660" s="135" t="s">
        <v>19138</v>
      </c>
      <c r="C3660" s="135" t="s">
        <v>4362</v>
      </c>
      <c r="E3660" s="135">
        <v>10.0</v>
      </c>
      <c r="K3660" s="135">
        <v>10.0</v>
      </c>
      <c r="M3660" s="143">
        <v>42569.0</v>
      </c>
    </row>
    <row r="3661">
      <c r="A3661" s="135">
        <v>3659.0</v>
      </c>
      <c r="B3661" s="135" t="s">
        <v>19140</v>
      </c>
      <c r="C3661" s="135" t="s">
        <v>4362</v>
      </c>
      <c r="E3661" s="135">
        <v>10.0</v>
      </c>
      <c r="K3661" s="135">
        <v>10.0</v>
      </c>
      <c r="M3661" s="143">
        <v>44168.0</v>
      </c>
    </row>
    <row r="3662">
      <c r="A3662" s="135">
        <v>3660.0</v>
      </c>
      <c r="B3662" s="135" t="s">
        <v>19143</v>
      </c>
      <c r="C3662" s="135" t="s">
        <v>4362</v>
      </c>
      <c r="E3662" s="135">
        <v>10.0</v>
      </c>
      <c r="K3662" s="135">
        <v>10.0</v>
      </c>
      <c r="M3662" s="143">
        <v>44792.0</v>
      </c>
    </row>
    <row r="3663">
      <c r="A3663" s="135">
        <v>3661.0</v>
      </c>
      <c r="B3663" s="135" t="s">
        <v>19145</v>
      </c>
      <c r="C3663" s="135" t="s">
        <v>4362</v>
      </c>
      <c r="E3663" s="135">
        <v>10.0</v>
      </c>
      <c r="K3663" s="135">
        <v>20.0</v>
      </c>
      <c r="M3663" s="143">
        <v>42577.0</v>
      </c>
    </row>
    <row r="3664">
      <c r="A3664" s="135">
        <v>3662.0</v>
      </c>
      <c r="B3664" s="135" t="s">
        <v>19147</v>
      </c>
      <c r="C3664" s="135" t="s">
        <v>4362</v>
      </c>
      <c r="E3664" s="135">
        <v>10.0</v>
      </c>
      <c r="K3664" s="135">
        <v>20.0</v>
      </c>
      <c r="M3664" s="143">
        <v>42927.0</v>
      </c>
    </row>
    <row r="3665">
      <c r="A3665" s="135">
        <v>3663.0</v>
      </c>
      <c r="B3665" s="135" t="s">
        <v>19150</v>
      </c>
      <c r="C3665" s="135" t="s">
        <v>4362</v>
      </c>
      <c r="E3665" s="135">
        <v>10.0</v>
      </c>
      <c r="K3665" s="135">
        <v>20.0</v>
      </c>
      <c r="M3665" s="143">
        <v>43975.0</v>
      </c>
    </row>
    <row r="3666">
      <c r="A3666" s="135">
        <v>3664.0</v>
      </c>
      <c r="B3666" s="135" t="s">
        <v>14247</v>
      </c>
      <c r="C3666" s="135" t="s">
        <v>4362</v>
      </c>
      <c r="E3666" s="135">
        <v>10.0</v>
      </c>
      <c r="K3666" s="135">
        <v>100.0</v>
      </c>
      <c r="M3666" s="143">
        <v>43510.0</v>
      </c>
    </row>
    <row r="3667">
      <c r="A3667" s="135">
        <v>3665.0</v>
      </c>
      <c r="B3667" s="135" t="s">
        <v>19153</v>
      </c>
      <c r="C3667" s="135" t="s">
        <v>4362</v>
      </c>
      <c r="E3667" s="135">
        <v>10.0</v>
      </c>
      <c r="F3667" s="135">
        <v>1.0</v>
      </c>
      <c r="K3667" s="135">
        <v>10.0</v>
      </c>
      <c r="M3667" s="143">
        <v>42304.0</v>
      </c>
    </row>
    <row r="3668">
      <c r="A3668" s="135">
        <v>3666.0</v>
      </c>
      <c r="B3668" s="135" t="s">
        <v>19155</v>
      </c>
      <c r="C3668" s="135" t="s">
        <v>4362</v>
      </c>
      <c r="E3668" s="135">
        <v>10.0</v>
      </c>
      <c r="K3668" s="135">
        <v>150.0</v>
      </c>
      <c r="M3668" s="143">
        <v>43840.0</v>
      </c>
    </row>
    <row r="3669">
      <c r="A3669" s="135">
        <v>3667.0</v>
      </c>
      <c r="B3669" s="135" t="s">
        <v>19158</v>
      </c>
      <c r="C3669" s="135" t="s">
        <v>4362</v>
      </c>
      <c r="E3669" s="135">
        <v>10.0</v>
      </c>
      <c r="K3669" s="135">
        <v>10.0</v>
      </c>
      <c r="M3669" s="143">
        <v>42625.0</v>
      </c>
    </row>
    <row r="3670">
      <c r="A3670" s="135">
        <v>3668.0</v>
      </c>
      <c r="B3670" s="135" t="s">
        <v>19160</v>
      </c>
      <c r="C3670" s="135" t="s">
        <v>4362</v>
      </c>
      <c r="E3670" s="135">
        <v>10.0</v>
      </c>
      <c r="K3670" s="135">
        <v>10.0</v>
      </c>
      <c r="M3670" s="143">
        <v>44277.0</v>
      </c>
    </row>
    <row r="3671">
      <c r="A3671" s="135">
        <v>3669.0</v>
      </c>
      <c r="B3671" s="135" t="s">
        <v>19162</v>
      </c>
      <c r="C3671" s="135" t="s">
        <v>4362</v>
      </c>
      <c r="E3671" s="135">
        <v>10.0</v>
      </c>
      <c r="K3671" s="135">
        <v>40.0</v>
      </c>
      <c r="M3671" s="143">
        <v>43932.0</v>
      </c>
    </row>
    <row r="3672">
      <c r="A3672" s="135">
        <v>3670.0</v>
      </c>
      <c r="B3672" s="135" t="s">
        <v>19164</v>
      </c>
      <c r="C3672" s="135" t="s">
        <v>4362</v>
      </c>
      <c r="D3672" s="135">
        <v>0.0</v>
      </c>
      <c r="E3672" s="135">
        <v>10.0</v>
      </c>
      <c r="F3672" s="135">
        <v>0.35</v>
      </c>
      <c r="H3672" s="135" t="s">
        <v>19167</v>
      </c>
      <c r="I3672" s="142">
        <v>45418.13861111111</v>
      </c>
      <c r="J3672" s="135" t="s">
        <v>4445</v>
      </c>
      <c r="K3672" s="135">
        <v>10.0</v>
      </c>
      <c r="L3672" s="135">
        <v>10.0</v>
      </c>
      <c r="M3672" s="143">
        <v>42424.0</v>
      </c>
    </row>
    <row r="3673">
      <c r="A3673" s="135">
        <v>3671.0</v>
      </c>
      <c r="B3673" s="135" t="s">
        <v>19171</v>
      </c>
      <c r="C3673" s="135" t="s">
        <v>4362</v>
      </c>
      <c r="E3673" s="135">
        <v>10.0</v>
      </c>
      <c r="F3673" s="135">
        <v>0.0</v>
      </c>
      <c r="K3673" s="135">
        <v>10.0</v>
      </c>
    </row>
    <row r="3674">
      <c r="A3674" s="135">
        <v>3672.0</v>
      </c>
      <c r="B3674" s="135" t="s">
        <v>19173</v>
      </c>
      <c r="C3674" s="135" t="s">
        <v>4362</v>
      </c>
      <c r="E3674" s="135">
        <v>10.0</v>
      </c>
      <c r="K3674" s="135">
        <v>10.0</v>
      </c>
      <c r="M3674" s="143">
        <v>45144.0</v>
      </c>
    </row>
    <row r="3675">
      <c r="A3675" s="135">
        <v>3673.0</v>
      </c>
      <c r="B3675" s="135" t="s">
        <v>19175</v>
      </c>
      <c r="C3675" s="135" t="s">
        <v>4362</v>
      </c>
      <c r="E3675" s="135">
        <v>10.0</v>
      </c>
      <c r="K3675" s="135">
        <v>20.0</v>
      </c>
      <c r="M3675" s="143">
        <v>42909.0</v>
      </c>
    </row>
    <row r="3676">
      <c r="A3676" s="135">
        <v>3674.0</v>
      </c>
      <c r="B3676" s="135" t="s">
        <v>19177</v>
      </c>
      <c r="C3676" s="135" t="s">
        <v>4362</v>
      </c>
      <c r="E3676" s="135">
        <v>10.0</v>
      </c>
      <c r="F3676" s="135">
        <v>0.0</v>
      </c>
      <c r="K3676" s="135">
        <v>10.0</v>
      </c>
      <c r="M3676" s="143">
        <v>42736.0</v>
      </c>
    </row>
    <row r="3677">
      <c r="A3677" s="135">
        <v>3675.0</v>
      </c>
      <c r="B3677" s="135" t="s">
        <v>19181</v>
      </c>
      <c r="C3677" s="135" t="s">
        <v>4362</v>
      </c>
      <c r="E3677" s="135">
        <v>10.0</v>
      </c>
      <c r="K3677" s="135">
        <v>10.0</v>
      </c>
      <c r="M3677" s="143">
        <v>42255.0</v>
      </c>
    </row>
    <row r="3678">
      <c r="A3678" s="135">
        <v>3676.0</v>
      </c>
      <c r="B3678" s="135" t="s">
        <v>19183</v>
      </c>
      <c r="C3678" s="135" t="s">
        <v>4362</v>
      </c>
      <c r="E3678" s="135">
        <v>10.0</v>
      </c>
      <c r="F3678" s="135">
        <v>0.0</v>
      </c>
      <c r="K3678" s="135">
        <v>10.0</v>
      </c>
    </row>
    <row r="3679">
      <c r="A3679" s="135">
        <v>3677.0</v>
      </c>
      <c r="B3679" s="135" t="s">
        <v>19187</v>
      </c>
      <c r="C3679" s="135" t="s">
        <v>4362</v>
      </c>
      <c r="E3679" s="135">
        <v>10.0</v>
      </c>
      <c r="F3679" s="135">
        <v>0.0</v>
      </c>
      <c r="K3679" s="135">
        <v>10.0</v>
      </c>
    </row>
    <row r="3680">
      <c r="A3680" s="135">
        <v>3678.0</v>
      </c>
      <c r="B3680" s="135" t="s">
        <v>19189</v>
      </c>
      <c r="C3680" s="135" t="s">
        <v>4362</v>
      </c>
      <c r="E3680" s="135">
        <v>10.0</v>
      </c>
      <c r="F3680" s="135">
        <v>0.0</v>
      </c>
      <c r="K3680" s="135">
        <v>10.0</v>
      </c>
    </row>
    <row r="3681">
      <c r="A3681" s="135">
        <v>3679.0</v>
      </c>
      <c r="B3681" s="135" t="s">
        <v>19192</v>
      </c>
      <c r="C3681" s="135" t="s">
        <v>4362</v>
      </c>
      <c r="E3681" s="135">
        <v>10.0</v>
      </c>
      <c r="K3681" s="135">
        <v>50.0</v>
      </c>
      <c r="M3681" s="143">
        <v>43152.0</v>
      </c>
    </row>
    <row r="3682">
      <c r="A3682" s="135">
        <v>3680.0</v>
      </c>
      <c r="B3682" s="135" t="s">
        <v>19196</v>
      </c>
      <c r="C3682" s="135" t="s">
        <v>4362</v>
      </c>
      <c r="E3682" s="135">
        <v>10.0</v>
      </c>
      <c r="F3682" s="135">
        <v>0.4</v>
      </c>
      <c r="K3682" s="135">
        <v>10.0</v>
      </c>
    </row>
    <row r="3683">
      <c r="A3683" s="135">
        <v>3681.0</v>
      </c>
      <c r="B3683" s="135" t="s">
        <v>19198</v>
      </c>
      <c r="C3683" s="135" t="s">
        <v>4362</v>
      </c>
      <c r="E3683" s="135">
        <v>10.0</v>
      </c>
      <c r="K3683" s="135">
        <v>20.0</v>
      </c>
      <c r="M3683" s="143">
        <v>42557.0</v>
      </c>
    </row>
    <row r="3684">
      <c r="A3684" s="135">
        <v>3682.0</v>
      </c>
      <c r="B3684" s="135" t="s">
        <v>19200</v>
      </c>
      <c r="C3684" s="135" t="s">
        <v>4362</v>
      </c>
      <c r="E3684" s="135">
        <v>10.0</v>
      </c>
      <c r="K3684" s="135">
        <v>10.0</v>
      </c>
      <c r="M3684" s="143">
        <v>44335.0</v>
      </c>
    </row>
    <row r="3685">
      <c r="A3685" s="135">
        <v>3683.0</v>
      </c>
      <c r="B3685" s="135" t="s">
        <v>19202</v>
      </c>
      <c r="C3685" s="135" t="s">
        <v>4362</v>
      </c>
      <c r="E3685" s="135">
        <v>10.0</v>
      </c>
      <c r="K3685" s="135">
        <v>10.0</v>
      </c>
      <c r="M3685" s="143">
        <v>45072.0</v>
      </c>
    </row>
    <row r="3686">
      <c r="A3686" s="135">
        <v>3684.0</v>
      </c>
      <c r="B3686" s="135" t="s">
        <v>19206</v>
      </c>
      <c r="C3686" s="135" t="s">
        <v>4362</v>
      </c>
      <c r="E3686" s="135">
        <v>10.0</v>
      </c>
      <c r="K3686" s="135">
        <v>10.0</v>
      </c>
      <c r="M3686" s="143">
        <v>44752.0</v>
      </c>
    </row>
    <row r="3687">
      <c r="A3687" s="135">
        <v>3685.0</v>
      </c>
      <c r="B3687" s="135" t="s">
        <v>19208</v>
      </c>
      <c r="C3687" s="135" t="s">
        <v>4362</v>
      </c>
      <c r="E3687" s="135">
        <v>10.0</v>
      </c>
      <c r="K3687" s="135">
        <v>20.0</v>
      </c>
      <c r="M3687" s="143">
        <v>44230.0</v>
      </c>
    </row>
    <row r="3688">
      <c r="A3688" s="135">
        <v>3686.0</v>
      </c>
      <c r="B3688" s="135" t="s">
        <v>19210</v>
      </c>
      <c r="C3688" s="135" t="s">
        <v>4362</v>
      </c>
      <c r="E3688" s="135">
        <v>10.0</v>
      </c>
      <c r="K3688" s="135">
        <v>10.0</v>
      </c>
      <c r="M3688" s="143">
        <v>45309.0</v>
      </c>
    </row>
    <row r="3689">
      <c r="A3689" s="135">
        <v>3687.0</v>
      </c>
      <c r="B3689" s="135" t="s">
        <v>19212</v>
      </c>
      <c r="C3689" s="135" t="s">
        <v>4362</v>
      </c>
      <c r="E3689" s="135">
        <v>10.0</v>
      </c>
      <c r="K3689" s="135">
        <v>20.0</v>
      </c>
      <c r="M3689" s="143">
        <v>42302.0</v>
      </c>
    </row>
    <row r="3690">
      <c r="A3690" s="135">
        <v>3688.0</v>
      </c>
      <c r="B3690" s="135" t="s">
        <v>19215</v>
      </c>
      <c r="C3690" s="135" t="s">
        <v>4362</v>
      </c>
      <c r="E3690" s="135">
        <v>10.0</v>
      </c>
      <c r="K3690" s="135">
        <v>60.0</v>
      </c>
      <c r="M3690" s="143">
        <v>43047.0</v>
      </c>
    </row>
    <row r="3691">
      <c r="A3691" s="135">
        <v>3689.0</v>
      </c>
      <c r="B3691" s="135" t="s">
        <v>19218</v>
      </c>
      <c r="C3691" s="135" t="s">
        <v>4362</v>
      </c>
      <c r="E3691" s="135">
        <v>10.0</v>
      </c>
      <c r="K3691" s="135">
        <v>10.0</v>
      </c>
      <c r="M3691" s="143">
        <v>45126.0</v>
      </c>
    </row>
    <row r="3692">
      <c r="A3692" s="135">
        <v>3690.0</v>
      </c>
      <c r="B3692" s="135" t="s">
        <v>19221</v>
      </c>
      <c r="C3692" s="135" t="s">
        <v>4362</v>
      </c>
      <c r="E3692" s="135">
        <v>10.0</v>
      </c>
      <c r="K3692" s="135">
        <v>10.0</v>
      </c>
      <c r="M3692" s="143">
        <v>42251.0</v>
      </c>
    </row>
    <row r="3693">
      <c r="A3693" s="135">
        <v>3691.0</v>
      </c>
      <c r="B3693" s="135" t="s">
        <v>19223</v>
      </c>
      <c r="C3693" s="135" t="s">
        <v>4362</v>
      </c>
      <c r="D3693" s="135">
        <v>0.0</v>
      </c>
      <c r="E3693" s="135">
        <v>10.0</v>
      </c>
      <c r="H3693" s="135" t="s">
        <v>12886</v>
      </c>
      <c r="I3693" s="142">
        <v>45405.539675925924</v>
      </c>
      <c r="J3693" s="135" t="s">
        <v>7255</v>
      </c>
      <c r="K3693" s="135">
        <v>20.0</v>
      </c>
      <c r="L3693" s="135">
        <v>100.0</v>
      </c>
      <c r="M3693" s="143">
        <v>42317.0</v>
      </c>
    </row>
    <row r="3694">
      <c r="A3694" s="135">
        <v>3692.0</v>
      </c>
      <c r="B3694" s="135" t="s">
        <v>19227</v>
      </c>
      <c r="C3694" s="135" t="s">
        <v>4362</v>
      </c>
      <c r="D3694" s="135">
        <v>0.0</v>
      </c>
      <c r="E3694" s="135">
        <v>10.0</v>
      </c>
      <c r="H3694" s="135" t="s">
        <v>5439</v>
      </c>
      <c r="I3694" s="142">
        <v>45409.528032407405</v>
      </c>
      <c r="J3694" s="135" t="s">
        <v>4373</v>
      </c>
      <c r="K3694" s="135">
        <v>30.0</v>
      </c>
      <c r="L3694" s="135">
        <v>10.0</v>
      </c>
      <c r="M3694" s="143">
        <v>42560.0</v>
      </c>
    </row>
    <row r="3695">
      <c r="A3695" s="135">
        <v>3693.0</v>
      </c>
      <c r="B3695" s="135" t="s">
        <v>19231</v>
      </c>
      <c r="C3695" s="135" t="s">
        <v>4362</v>
      </c>
      <c r="E3695" s="135">
        <v>10.0</v>
      </c>
      <c r="K3695" s="135">
        <v>10.0</v>
      </c>
      <c r="M3695" s="143">
        <v>42991.0</v>
      </c>
    </row>
    <row r="3696">
      <c r="A3696" s="135">
        <v>3694.0</v>
      </c>
      <c r="B3696" s="135" t="s">
        <v>19233</v>
      </c>
      <c r="C3696" s="135" t="s">
        <v>4362</v>
      </c>
      <c r="E3696" s="135">
        <v>10.0</v>
      </c>
      <c r="K3696" s="135">
        <v>20.0</v>
      </c>
      <c r="M3696" s="143">
        <v>42570.0</v>
      </c>
    </row>
    <row r="3697">
      <c r="A3697" s="135">
        <v>3695.0</v>
      </c>
      <c r="B3697" s="135" t="s">
        <v>19236</v>
      </c>
      <c r="C3697" s="135" t="s">
        <v>4362</v>
      </c>
      <c r="E3697" s="135">
        <v>10.0</v>
      </c>
      <c r="K3697" s="135">
        <v>30.0</v>
      </c>
      <c r="M3697" s="143">
        <v>43442.0</v>
      </c>
    </row>
    <row r="3698">
      <c r="A3698" s="135">
        <v>3696.0</v>
      </c>
      <c r="B3698" s="135" t="s">
        <v>19238</v>
      </c>
      <c r="C3698" s="135" t="s">
        <v>4362</v>
      </c>
      <c r="E3698" s="135">
        <v>10.0</v>
      </c>
      <c r="K3698" s="135">
        <v>20.0</v>
      </c>
      <c r="M3698" s="143">
        <v>42257.0</v>
      </c>
    </row>
    <row r="3699">
      <c r="A3699" s="135">
        <v>3697.0</v>
      </c>
      <c r="B3699" s="135" t="s">
        <v>19241</v>
      </c>
      <c r="C3699" s="135" t="s">
        <v>4362</v>
      </c>
      <c r="E3699" s="135">
        <v>10.0</v>
      </c>
      <c r="F3699" s="135">
        <v>0.0</v>
      </c>
      <c r="K3699" s="135">
        <v>10.0</v>
      </c>
      <c r="M3699" s="143">
        <v>43191.0</v>
      </c>
    </row>
    <row r="3700">
      <c r="A3700" s="135">
        <v>3698.0</v>
      </c>
      <c r="B3700" s="135" t="s">
        <v>19244</v>
      </c>
      <c r="C3700" s="135" t="s">
        <v>4362</v>
      </c>
      <c r="E3700" s="135">
        <v>10.0</v>
      </c>
      <c r="K3700" s="135">
        <v>10.0</v>
      </c>
      <c r="M3700" s="143">
        <v>43899.0</v>
      </c>
    </row>
    <row r="3701">
      <c r="A3701" s="135">
        <v>3699.0</v>
      </c>
      <c r="B3701" s="135" t="s">
        <v>19246</v>
      </c>
      <c r="C3701" s="135" t="s">
        <v>4362</v>
      </c>
      <c r="E3701" s="135">
        <v>10.0</v>
      </c>
      <c r="F3701" s="135">
        <v>0.1</v>
      </c>
      <c r="K3701" s="135">
        <v>10.0</v>
      </c>
    </row>
    <row r="3702">
      <c r="A3702" s="135">
        <v>3700.0</v>
      </c>
      <c r="B3702" s="135" t="s">
        <v>19249</v>
      </c>
      <c r="C3702" s="135" t="s">
        <v>4362</v>
      </c>
      <c r="E3702" s="135">
        <v>10.0</v>
      </c>
      <c r="K3702" s="135">
        <v>10.0</v>
      </c>
      <c r="M3702" s="143">
        <v>43538.0</v>
      </c>
    </row>
    <row r="3703">
      <c r="A3703" s="135">
        <v>3701.0</v>
      </c>
      <c r="B3703" s="135" t="s">
        <v>19251</v>
      </c>
      <c r="C3703" s="135" t="s">
        <v>4362</v>
      </c>
      <c r="E3703" s="135">
        <v>10.0</v>
      </c>
      <c r="F3703" s="135">
        <v>0.0</v>
      </c>
      <c r="K3703" s="135">
        <v>10.0</v>
      </c>
    </row>
    <row r="3704">
      <c r="A3704" s="135">
        <v>3702.0</v>
      </c>
      <c r="B3704" s="135" t="s">
        <v>19254</v>
      </c>
      <c r="C3704" s="135" t="s">
        <v>4362</v>
      </c>
      <c r="E3704" s="135">
        <v>10.0</v>
      </c>
      <c r="K3704" s="135">
        <v>10.0</v>
      </c>
      <c r="M3704" s="143">
        <v>43387.0</v>
      </c>
    </row>
    <row r="3705">
      <c r="A3705" s="135">
        <v>3703.0</v>
      </c>
      <c r="B3705" s="135" t="s">
        <v>19256</v>
      </c>
      <c r="C3705" s="135" t="s">
        <v>4362</v>
      </c>
      <c r="E3705" s="135">
        <v>10.0</v>
      </c>
      <c r="F3705" s="135">
        <v>0.0</v>
      </c>
      <c r="K3705" s="135">
        <v>10.0</v>
      </c>
      <c r="M3705" s="143">
        <v>43497.0</v>
      </c>
    </row>
    <row r="3706">
      <c r="A3706" s="135">
        <v>3704.0</v>
      </c>
      <c r="B3706" s="135" t="s">
        <v>19258</v>
      </c>
      <c r="C3706" s="135" t="s">
        <v>4362</v>
      </c>
      <c r="E3706" s="135">
        <v>10.0</v>
      </c>
      <c r="K3706" s="135">
        <v>10.0</v>
      </c>
      <c r="M3706" s="143">
        <v>44766.0</v>
      </c>
    </row>
    <row r="3707">
      <c r="A3707" s="135">
        <v>3705.0</v>
      </c>
      <c r="B3707" s="135" t="s">
        <v>19261</v>
      </c>
      <c r="C3707" s="135" t="s">
        <v>4362</v>
      </c>
      <c r="E3707" s="135">
        <v>10.0</v>
      </c>
      <c r="K3707" s="135">
        <v>10.0</v>
      </c>
      <c r="M3707" s="143">
        <v>44764.0</v>
      </c>
    </row>
    <row r="3708">
      <c r="A3708" s="135">
        <v>3706.0</v>
      </c>
      <c r="B3708" s="135" t="s">
        <v>19263</v>
      </c>
      <c r="C3708" s="135" t="s">
        <v>4362</v>
      </c>
      <c r="E3708" s="135">
        <v>10.0</v>
      </c>
      <c r="K3708" s="135">
        <v>10.0</v>
      </c>
      <c r="M3708" s="143">
        <v>45059.0</v>
      </c>
    </row>
    <row r="3709">
      <c r="A3709" s="135">
        <v>3707.0</v>
      </c>
      <c r="B3709" s="135" t="s">
        <v>19266</v>
      </c>
      <c r="C3709" s="135" t="s">
        <v>4362</v>
      </c>
      <c r="E3709" s="135">
        <v>10.0</v>
      </c>
      <c r="K3709" s="135">
        <v>20.0</v>
      </c>
      <c r="M3709" s="143">
        <v>44174.0</v>
      </c>
    </row>
    <row r="3710">
      <c r="A3710" s="135">
        <v>3708.0</v>
      </c>
      <c r="B3710" s="135" t="s">
        <v>19268</v>
      </c>
      <c r="C3710" s="135" t="s">
        <v>4362</v>
      </c>
      <c r="E3710" s="135">
        <v>10.0</v>
      </c>
      <c r="K3710" s="135">
        <v>10.0</v>
      </c>
      <c r="M3710" s="143">
        <v>42263.0</v>
      </c>
    </row>
    <row r="3711">
      <c r="A3711" s="135">
        <v>3709.0</v>
      </c>
      <c r="B3711" s="135" t="s">
        <v>19270</v>
      </c>
      <c r="C3711" s="135" t="s">
        <v>4362</v>
      </c>
      <c r="E3711" s="135">
        <v>10.0</v>
      </c>
      <c r="K3711" s="135">
        <v>10.0</v>
      </c>
      <c r="M3711" s="143">
        <v>43853.0</v>
      </c>
    </row>
    <row r="3712">
      <c r="A3712" s="135">
        <v>3710.0</v>
      </c>
      <c r="B3712" s="135" t="s">
        <v>19272</v>
      </c>
      <c r="C3712" s="135" t="s">
        <v>4362</v>
      </c>
      <c r="E3712" s="135">
        <v>10.0</v>
      </c>
      <c r="K3712" s="135">
        <v>20.0</v>
      </c>
      <c r="M3712" s="143">
        <v>44929.0</v>
      </c>
    </row>
    <row r="3713">
      <c r="A3713" s="135">
        <v>3711.0</v>
      </c>
      <c r="B3713" s="135" t="s">
        <v>19276</v>
      </c>
      <c r="C3713" s="135" t="s">
        <v>4362</v>
      </c>
      <c r="E3713" s="135">
        <v>10.0</v>
      </c>
      <c r="F3713" s="135">
        <v>0.07</v>
      </c>
      <c r="K3713" s="135">
        <v>10.0</v>
      </c>
    </row>
    <row r="3714">
      <c r="A3714" s="135">
        <v>3712.0</v>
      </c>
      <c r="B3714" s="135" t="s">
        <v>19278</v>
      </c>
      <c r="C3714" s="135" t="s">
        <v>4362</v>
      </c>
      <c r="E3714" s="135">
        <v>10.0</v>
      </c>
      <c r="K3714" s="135">
        <v>10.0</v>
      </c>
      <c r="M3714" s="143">
        <v>42342.0</v>
      </c>
    </row>
    <row r="3715">
      <c r="A3715" s="135">
        <v>3713.0</v>
      </c>
      <c r="B3715" s="135" t="s">
        <v>19279</v>
      </c>
      <c r="C3715" s="135" t="s">
        <v>4362</v>
      </c>
      <c r="E3715" s="135">
        <v>10.0</v>
      </c>
      <c r="F3715" s="135">
        <v>0.0</v>
      </c>
      <c r="K3715" s="135">
        <v>10.0</v>
      </c>
      <c r="M3715" s="143">
        <v>43586.0</v>
      </c>
    </row>
    <row r="3716">
      <c r="A3716" s="135">
        <v>3714.0</v>
      </c>
      <c r="B3716" s="135" t="s">
        <v>19281</v>
      </c>
      <c r="C3716" s="135" t="s">
        <v>4362</v>
      </c>
      <c r="E3716" s="135">
        <v>10.0</v>
      </c>
      <c r="K3716" s="135">
        <v>20.0</v>
      </c>
      <c r="M3716" s="143">
        <v>42883.0</v>
      </c>
    </row>
    <row r="3717">
      <c r="A3717" s="135">
        <v>3715.0</v>
      </c>
      <c r="B3717" s="135" t="s">
        <v>19283</v>
      </c>
      <c r="C3717" s="135" t="s">
        <v>4362</v>
      </c>
      <c r="E3717" s="135">
        <v>10.0</v>
      </c>
      <c r="K3717" s="135">
        <v>10.0</v>
      </c>
      <c r="M3717" s="143">
        <v>43079.0</v>
      </c>
    </row>
    <row r="3718">
      <c r="A3718" s="135">
        <v>3716.0</v>
      </c>
      <c r="B3718" s="135" t="s">
        <v>19287</v>
      </c>
      <c r="C3718" s="135" t="s">
        <v>4362</v>
      </c>
      <c r="E3718" s="135">
        <v>10.0</v>
      </c>
      <c r="F3718" s="135">
        <v>0.0</v>
      </c>
      <c r="K3718" s="135">
        <v>10.0</v>
      </c>
      <c r="M3718" s="143">
        <v>44075.0</v>
      </c>
    </row>
    <row r="3719">
      <c r="A3719" s="135">
        <v>3717.0</v>
      </c>
      <c r="B3719" s="135" t="s">
        <v>19289</v>
      </c>
      <c r="C3719" s="135" t="s">
        <v>4362</v>
      </c>
      <c r="E3719" s="135">
        <v>10.0</v>
      </c>
      <c r="K3719" s="135">
        <v>20.0</v>
      </c>
      <c r="M3719" s="143">
        <v>42333.0</v>
      </c>
    </row>
    <row r="3720">
      <c r="A3720" s="135">
        <v>3718.0</v>
      </c>
      <c r="B3720" s="135" t="s">
        <v>19292</v>
      </c>
      <c r="C3720" s="135" t="s">
        <v>4362</v>
      </c>
      <c r="E3720" s="135">
        <v>10.0</v>
      </c>
      <c r="K3720" s="135">
        <v>10.0</v>
      </c>
      <c r="M3720" s="143">
        <v>43183.0</v>
      </c>
    </row>
    <row r="3721">
      <c r="A3721" s="135">
        <v>3719.0</v>
      </c>
      <c r="B3721" s="135" t="s">
        <v>19294</v>
      </c>
      <c r="C3721" s="135" t="s">
        <v>4362</v>
      </c>
      <c r="E3721" s="135">
        <v>10.0</v>
      </c>
      <c r="F3721" s="135">
        <v>0.8</v>
      </c>
      <c r="K3721" s="135">
        <v>20.0</v>
      </c>
    </row>
    <row r="3722">
      <c r="A3722" s="135">
        <v>3720.0</v>
      </c>
      <c r="B3722" s="135" t="s">
        <v>19298</v>
      </c>
      <c r="C3722" s="135" t="s">
        <v>4362</v>
      </c>
      <c r="E3722" s="135">
        <v>10.0</v>
      </c>
      <c r="K3722" s="135">
        <v>20.0</v>
      </c>
      <c r="M3722" s="143">
        <v>42774.0</v>
      </c>
    </row>
    <row r="3723">
      <c r="A3723" s="135">
        <v>3721.0</v>
      </c>
      <c r="B3723" s="135" t="s">
        <v>19301</v>
      </c>
      <c r="C3723" s="135" t="s">
        <v>4362</v>
      </c>
      <c r="E3723" s="135">
        <v>10.0</v>
      </c>
      <c r="K3723" s="135">
        <v>10.0</v>
      </c>
      <c r="M3723" s="143">
        <v>44469.0</v>
      </c>
    </row>
    <row r="3724">
      <c r="A3724" s="135">
        <v>3722.0</v>
      </c>
      <c r="B3724" s="135" t="s">
        <v>19304</v>
      </c>
      <c r="C3724" s="135" t="s">
        <v>4362</v>
      </c>
      <c r="E3724" s="135">
        <v>10.0</v>
      </c>
      <c r="K3724" s="135">
        <v>100.0</v>
      </c>
      <c r="M3724" s="143">
        <v>44051.0</v>
      </c>
    </row>
    <row r="3725">
      <c r="A3725" s="135">
        <v>3723.0</v>
      </c>
      <c r="B3725" s="135" t="s">
        <v>19306</v>
      </c>
      <c r="C3725" s="135" t="s">
        <v>4362</v>
      </c>
      <c r="E3725" s="135">
        <v>10.0</v>
      </c>
      <c r="K3725" s="135">
        <v>10.0</v>
      </c>
      <c r="M3725" s="143">
        <v>42311.0</v>
      </c>
    </row>
    <row r="3726">
      <c r="A3726" s="135">
        <v>3724.0</v>
      </c>
      <c r="B3726" s="135" t="s">
        <v>19308</v>
      </c>
      <c r="C3726" s="135" t="s">
        <v>4362</v>
      </c>
      <c r="E3726" s="135">
        <v>10.0</v>
      </c>
      <c r="K3726" s="135">
        <v>10.0</v>
      </c>
      <c r="M3726" s="143">
        <v>42693.0</v>
      </c>
    </row>
    <row r="3727">
      <c r="A3727" s="135">
        <v>3725.0</v>
      </c>
      <c r="B3727" s="135" t="s">
        <v>19312</v>
      </c>
      <c r="C3727" s="135" t="s">
        <v>4362</v>
      </c>
      <c r="E3727" s="135">
        <v>10.0</v>
      </c>
      <c r="K3727" s="135">
        <v>20.0</v>
      </c>
      <c r="M3727" s="143">
        <v>44183.0</v>
      </c>
    </row>
    <row r="3728">
      <c r="A3728" s="135">
        <v>3726.0</v>
      </c>
      <c r="B3728" s="135" t="s">
        <v>19314</v>
      </c>
      <c r="C3728" s="135" t="s">
        <v>4362</v>
      </c>
      <c r="E3728" s="135">
        <v>10.0</v>
      </c>
      <c r="K3728" s="135">
        <v>10.0</v>
      </c>
      <c r="M3728" s="143">
        <v>42328.0</v>
      </c>
    </row>
    <row r="3729">
      <c r="A3729" s="135">
        <v>3727.0</v>
      </c>
      <c r="B3729" s="135" t="s">
        <v>19316</v>
      </c>
      <c r="C3729" s="135" t="s">
        <v>4362</v>
      </c>
      <c r="E3729" s="135">
        <v>10.0</v>
      </c>
      <c r="K3729" s="135">
        <v>10.0</v>
      </c>
      <c r="M3729" s="143">
        <v>44171.0</v>
      </c>
    </row>
    <row r="3730">
      <c r="A3730" s="135">
        <v>3728.0</v>
      </c>
      <c r="B3730" s="135" t="s">
        <v>19318</v>
      </c>
      <c r="C3730" s="135" t="s">
        <v>4362</v>
      </c>
      <c r="E3730" s="135">
        <v>10.0</v>
      </c>
      <c r="K3730" s="135">
        <v>20.0</v>
      </c>
      <c r="M3730" s="143">
        <v>43139.0</v>
      </c>
    </row>
    <row r="3731">
      <c r="A3731" s="135">
        <v>3729.0</v>
      </c>
      <c r="B3731" s="135" t="s">
        <v>19320</v>
      </c>
      <c r="C3731" s="135" t="s">
        <v>4362</v>
      </c>
      <c r="E3731" s="135">
        <v>10.0</v>
      </c>
      <c r="K3731" s="135">
        <v>30.0</v>
      </c>
      <c r="M3731" s="143">
        <v>43030.0</v>
      </c>
    </row>
    <row r="3732">
      <c r="A3732" s="135">
        <v>3730.0</v>
      </c>
      <c r="B3732" s="135" t="s">
        <v>19324</v>
      </c>
      <c r="C3732" s="135" t="s">
        <v>4362</v>
      </c>
      <c r="E3732" s="135">
        <v>10.0</v>
      </c>
      <c r="K3732" s="135">
        <v>40.0</v>
      </c>
      <c r="M3732" s="143">
        <v>42271.0</v>
      </c>
    </row>
    <row r="3733">
      <c r="A3733" s="135">
        <v>3731.0</v>
      </c>
      <c r="B3733" s="135" t="s">
        <v>19326</v>
      </c>
      <c r="C3733" s="135" t="s">
        <v>4362</v>
      </c>
      <c r="E3733" s="135">
        <v>10.0</v>
      </c>
      <c r="K3733" s="135">
        <v>10.0</v>
      </c>
      <c r="M3733" s="143">
        <v>44031.0</v>
      </c>
    </row>
    <row r="3734">
      <c r="A3734" s="135">
        <v>3732.0</v>
      </c>
      <c r="B3734" s="135" t="s">
        <v>19329</v>
      </c>
      <c r="C3734" s="135" t="s">
        <v>4362</v>
      </c>
      <c r="E3734" s="135">
        <v>10.0</v>
      </c>
      <c r="K3734" s="135">
        <v>10.0</v>
      </c>
      <c r="M3734" s="143">
        <v>44798.0</v>
      </c>
    </row>
    <row r="3735">
      <c r="A3735" s="135">
        <v>3733.0</v>
      </c>
      <c r="B3735" s="135" t="s">
        <v>19331</v>
      </c>
      <c r="C3735" s="135" t="s">
        <v>4362</v>
      </c>
      <c r="E3735" s="135">
        <v>10.0</v>
      </c>
      <c r="K3735" s="135">
        <v>10.0</v>
      </c>
      <c r="M3735" s="143">
        <v>43851.0</v>
      </c>
    </row>
    <row r="3736">
      <c r="A3736" s="135">
        <v>3734.0</v>
      </c>
      <c r="B3736" s="135" t="s">
        <v>19336</v>
      </c>
      <c r="C3736" s="135" t="s">
        <v>4362</v>
      </c>
      <c r="E3736" s="135">
        <v>10.0</v>
      </c>
      <c r="K3736" s="135">
        <v>10.0</v>
      </c>
      <c r="M3736" s="143">
        <v>43937.0</v>
      </c>
    </row>
    <row r="3737">
      <c r="A3737" s="135">
        <v>3735.0</v>
      </c>
      <c r="B3737" s="135" t="s">
        <v>19339</v>
      </c>
      <c r="C3737" s="135" t="s">
        <v>4362</v>
      </c>
      <c r="E3737" s="135">
        <v>10.0</v>
      </c>
      <c r="K3737" s="135">
        <v>10.0</v>
      </c>
      <c r="M3737" s="143">
        <v>42316.0</v>
      </c>
    </row>
    <row r="3738">
      <c r="A3738" s="135">
        <v>3736.0</v>
      </c>
      <c r="B3738" s="135" t="s">
        <v>19342</v>
      </c>
      <c r="C3738" s="135" t="s">
        <v>4362</v>
      </c>
      <c r="E3738" s="135">
        <v>10.0</v>
      </c>
      <c r="K3738" s="135">
        <v>10.0</v>
      </c>
      <c r="M3738" s="143">
        <v>42724.0</v>
      </c>
    </row>
    <row r="3739">
      <c r="A3739" s="135">
        <v>3737.0</v>
      </c>
      <c r="B3739" s="135" t="s">
        <v>19344</v>
      </c>
      <c r="C3739" s="135" t="s">
        <v>4362</v>
      </c>
      <c r="E3739" s="135">
        <v>10.0</v>
      </c>
      <c r="K3739" s="135">
        <v>20.0</v>
      </c>
      <c r="M3739" s="143">
        <v>45206.0</v>
      </c>
    </row>
    <row r="3740">
      <c r="A3740" s="135">
        <v>3738.0</v>
      </c>
      <c r="B3740" s="135" t="s">
        <v>19347</v>
      </c>
      <c r="C3740" s="135" t="s">
        <v>4362</v>
      </c>
      <c r="E3740" s="135">
        <v>10.0</v>
      </c>
      <c r="K3740" s="135">
        <v>100.0</v>
      </c>
      <c r="M3740" s="143">
        <v>43893.0</v>
      </c>
    </row>
    <row r="3741">
      <c r="A3741" s="135">
        <v>3739.0</v>
      </c>
      <c r="B3741" s="135" t="s">
        <v>19349</v>
      </c>
      <c r="C3741" s="135" t="s">
        <v>4362</v>
      </c>
      <c r="E3741" s="135">
        <v>10.0</v>
      </c>
      <c r="K3741" s="135">
        <v>10.0</v>
      </c>
      <c r="M3741" s="143">
        <v>45272.0</v>
      </c>
    </row>
    <row r="3742">
      <c r="A3742" s="135">
        <v>3740.0</v>
      </c>
      <c r="B3742" s="135" t="s">
        <v>19353</v>
      </c>
      <c r="C3742" s="135" t="s">
        <v>4362</v>
      </c>
      <c r="E3742" s="135">
        <v>10.0</v>
      </c>
      <c r="K3742" s="135">
        <v>10.0</v>
      </c>
      <c r="M3742" s="143">
        <v>44369.0</v>
      </c>
    </row>
    <row r="3743">
      <c r="A3743" s="135">
        <v>3741.0</v>
      </c>
      <c r="B3743" s="135" t="s">
        <v>19356</v>
      </c>
      <c r="C3743" s="135" t="s">
        <v>4362</v>
      </c>
      <c r="E3743" s="135">
        <v>10.0</v>
      </c>
      <c r="K3743" s="135">
        <v>10.0</v>
      </c>
      <c r="M3743" s="143">
        <v>44807.0</v>
      </c>
    </row>
    <row r="3744">
      <c r="A3744" s="135">
        <v>3742.0</v>
      </c>
      <c r="B3744" s="135" t="s">
        <v>19358</v>
      </c>
      <c r="C3744" s="135" t="s">
        <v>4362</v>
      </c>
      <c r="E3744" s="135">
        <v>10.0</v>
      </c>
      <c r="F3744" s="135">
        <v>0.0</v>
      </c>
      <c r="H3744" s="135" t="s">
        <v>10140</v>
      </c>
      <c r="K3744" s="135">
        <v>10.0</v>
      </c>
    </row>
    <row r="3745">
      <c r="A3745" s="135">
        <v>3743.0</v>
      </c>
      <c r="B3745" s="135" t="s">
        <v>19361</v>
      </c>
      <c r="C3745" s="135" t="s">
        <v>4362</v>
      </c>
      <c r="E3745" s="135">
        <v>10.0</v>
      </c>
      <c r="F3745" s="135">
        <v>0.0</v>
      </c>
      <c r="K3745" s="135">
        <v>10.0</v>
      </c>
      <c r="M3745" s="143">
        <v>44075.0</v>
      </c>
    </row>
    <row r="3746">
      <c r="A3746" s="135">
        <v>3744.0</v>
      </c>
      <c r="B3746" s="135" t="s">
        <v>19364</v>
      </c>
      <c r="C3746" s="135" t="s">
        <v>4362</v>
      </c>
      <c r="E3746" s="135">
        <v>10.0</v>
      </c>
      <c r="K3746" s="135">
        <v>10.0</v>
      </c>
      <c r="M3746" s="143">
        <v>44465.0</v>
      </c>
    </row>
    <row r="3747">
      <c r="A3747" s="135">
        <v>3745.0</v>
      </c>
      <c r="B3747" s="135" t="s">
        <v>19367</v>
      </c>
      <c r="C3747" s="135" t="s">
        <v>4362</v>
      </c>
      <c r="E3747" s="135">
        <v>10.0</v>
      </c>
      <c r="K3747" s="135">
        <v>10.0</v>
      </c>
      <c r="M3747" s="143">
        <v>42448.0</v>
      </c>
    </row>
    <row r="3748">
      <c r="A3748" s="135">
        <v>3746.0</v>
      </c>
      <c r="B3748" s="135" t="s">
        <v>19369</v>
      </c>
      <c r="C3748" s="135" t="s">
        <v>4362</v>
      </c>
      <c r="E3748" s="135">
        <v>10.0</v>
      </c>
      <c r="K3748" s="135">
        <v>10.0</v>
      </c>
      <c r="M3748" s="143">
        <v>42785.0</v>
      </c>
    </row>
    <row r="3749">
      <c r="A3749" s="135">
        <v>3747.0</v>
      </c>
      <c r="B3749" s="135" t="s">
        <v>19372</v>
      </c>
      <c r="C3749" s="135" t="s">
        <v>4362</v>
      </c>
      <c r="E3749" s="135">
        <v>10.0</v>
      </c>
      <c r="K3749" s="135">
        <v>20.0</v>
      </c>
      <c r="M3749" s="143">
        <v>42253.0</v>
      </c>
    </row>
    <row r="3750">
      <c r="A3750" s="135">
        <v>3748.0</v>
      </c>
      <c r="B3750" s="135" t="s">
        <v>19375</v>
      </c>
      <c r="C3750" s="135" t="s">
        <v>4362</v>
      </c>
      <c r="E3750" s="135">
        <v>10.0</v>
      </c>
      <c r="F3750" s="135">
        <v>0.0</v>
      </c>
      <c r="K3750" s="135">
        <v>10.0</v>
      </c>
    </row>
    <row r="3751">
      <c r="A3751" s="135">
        <v>3749.0</v>
      </c>
      <c r="B3751" s="135" t="s">
        <v>14251</v>
      </c>
      <c r="C3751" s="135" t="s">
        <v>4362</v>
      </c>
      <c r="E3751" s="135">
        <v>10.0</v>
      </c>
      <c r="K3751" s="135">
        <v>10.0</v>
      </c>
      <c r="M3751" s="143">
        <v>43868.0</v>
      </c>
    </row>
    <row r="3752">
      <c r="A3752" s="135">
        <v>3750.0</v>
      </c>
      <c r="B3752" s="135" t="s">
        <v>19379</v>
      </c>
      <c r="C3752" s="135" t="s">
        <v>4362</v>
      </c>
      <c r="E3752" s="135">
        <v>10.0</v>
      </c>
      <c r="K3752" s="135">
        <v>20.0</v>
      </c>
      <c r="M3752" s="143">
        <v>45054.0</v>
      </c>
    </row>
    <row r="3753">
      <c r="A3753" s="135">
        <v>3751.0</v>
      </c>
      <c r="B3753" s="135" t="s">
        <v>19381</v>
      </c>
      <c r="C3753" s="135" t="s">
        <v>4362</v>
      </c>
      <c r="D3753" s="135">
        <v>4.0</v>
      </c>
      <c r="E3753" s="135">
        <v>10.0</v>
      </c>
      <c r="H3753" s="135" t="s">
        <v>4664</v>
      </c>
      <c r="I3753" s="142">
        <v>45398.03505787037</v>
      </c>
      <c r="J3753" s="135" t="s">
        <v>4768</v>
      </c>
      <c r="K3753" s="135">
        <v>20.0</v>
      </c>
      <c r="L3753" s="135">
        <v>2100.0</v>
      </c>
      <c r="M3753" s="143">
        <v>43145.0</v>
      </c>
    </row>
    <row r="3754">
      <c r="A3754" s="135">
        <v>3752.0</v>
      </c>
      <c r="B3754" s="135" t="s">
        <v>19385</v>
      </c>
      <c r="C3754" s="135" t="s">
        <v>4362</v>
      </c>
      <c r="E3754" s="135">
        <v>10.0</v>
      </c>
      <c r="K3754" s="135">
        <v>10.0</v>
      </c>
      <c r="M3754" s="143">
        <v>43820.0</v>
      </c>
    </row>
    <row r="3755">
      <c r="A3755" s="135">
        <v>3753.0</v>
      </c>
      <c r="B3755" s="135" t="s">
        <v>19387</v>
      </c>
      <c r="C3755" s="135" t="s">
        <v>4362</v>
      </c>
      <c r="E3755" s="135">
        <v>10.0</v>
      </c>
      <c r="K3755" s="135">
        <v>20.0</v>
      </c>
      <c r="M3755" s="143">
        <v>43393.0</v>
      </c>
    </row>
    <row r="3756">
      <c r="A3756" s="135">
        <v>3754.0</v>
      </c>
      <c r="B3756" s="135" t="s">
        <v>19390</v>
      </c>
      <c r="C3756" s="135" t="s">
        <v>4362</v>
      </c>
      <c r="E3756" s="135">
        <v>10.0</v>
      </c>
      <c r="K3756" s="135">
        <v>20.0</v>
      </c>
      <c r="M3756" s="143">
        <v>42250.0</v>
      </c>
    </row>
    <row r="3757">
      <c r="A3757" s="135">
        <v>3755.0</v>
      </c>
      <c r="B3757" s="135" t="s">
        <v>19394</v>
      </c>
      <c r="C3757" s="135" t="s">
        <v>4362</v>
      </c>
      <c r="E3757" s="135">
        <v>10.0</v>
      </c>
      <c r="K3757" s="135">
        <v>10.0</v>
      </c>
      <c r="M3757" s="143">
        <v>42310.0</v>
      </c>
    </row>
    <row r="3758">
      <c r="A3758" s="135">
        <v>3756.0</v>
      </c>
      <c r="B3758" s="135" t="s">
        <v>19397</v>
      </c>
      <c r="C3758" s="135" t="s">
        <v>4362</v>
      </c>
      <c r="E3758" s="135">
        <v>10.0</v>
      </c>
      <c r="K3758" s="135">
        <v>10.0</v>
      </c>
      <c r="M3758" s="143">
        <v>43952.0</v>
      </c>
    </row>
    <row r="3759">
      <c r="A3759" s="135">
        <v>3757.0</v>
      </c>
      <c r="B3759" s="135" t="s">
        <v>19399</v>
      </c>
      <c r="C3759" s="135" t="s">
        <v>4362</v>
      </c>
      <c r="E3759" s="135">
        <v>10.0</v>
      </c>
      <c r="K3759" s="135">
        <v>10.0</v>
      </c>
      <c r="M3759" s="143">
        <v>42550.0</v>
      </c>
    </row>
    <row r="3760">
      <c r="A3760" s="135">
        <v>3758.0</v>
      </c>
      <c r="B3760" s="135" t="s">
        <v>19402</v>
      </c>
      <c r="C3760" s="135" t="s">
        <v>4362</v>
      </c>
      <c r="E3760" s="135">
        <v>10.0</v>
      </c>
      <c r="K3760" s="135">
        <v>30.0</v>
      </c>
      <c r="M3760" s="143">
        <v>42305.0</v>
      </c>
    </row>
    <row r="3761">
      <c r="A3761" s="135">
        <v>3759.0</v>
      </c>
      <c r="B3761" s="135" t="s">
        <v>19405</v>
      </c>
      <c r="C3761" s="135" t="s">
        <v>4362</v>
      </c>
      <c r="D3761" s="135">
        <v>5.0</v>
      </c>
      <c r="E3761" s="135">
        <v>10.0</v>
      </c>
      <c r="H3761" s="135" t="s">
        <v>19406</v>
      </c>
      <c r="I3761" s="142">
        <v>45413.64329861111</v>
      </c>
      <c r="J3761" s="135" t="s">
        <v>17301</v>
      </c>
      <c r="K3761" s="135">
        <v>10.0</v>
      </c>
      <c r="L3761" s="135">
        <v>250.0</v>
      </c>
      <c r="M3761" s="143">
        <v>44748.0</v>
      </c>
    </row>
    <row r="3762">
      <c r="A3762" s="135">
        <v>3760.0</v>
      </c>
      <c r="B3762" s="135" t="s">
        <v>19408</v>
      </c>
      <c r="C3762" s="135" t="s">
        <v>4362</v>
      </c>
      <c r="D3762" s="135">
        <v>0.0</v>
      </c>
      <c r="E3762" s="135">
        <v>10.0</v>
      </c>
      <c r="H3762" s="135" t="s">
        <v>8626</v>
      </c>
      <c r="I3762" s="142">
        <v>45416.539189814815</v>
      </c>
      <c r="J3762" s="135" t="s">
        <v>4373</v>
      </c>
      <c r="K3762" s="135">
        <v>20.0</v>
      </c>
      <c r="L3762" s="135">
        <v>350.0</v>
      </c>
      <c r="M3762" s="143">
        <v>44829.0</v>
      </c>
    </row>
    <row r="3763">
      <c r="A3763" s="135">
        <v>3761.0</v>
      </c>
      <c r="B3763" s="135" t="s">
        <v>19412</v>
      </c>
      <c r="C3763" s="135" t="s">
        <v>4362</v>
      </c>
      <c r="E3763" s="135">
        <v>10.0</v>
      </c>
      <c r="F3763" s="135">
        <v>0.0</v>
      </c>
      <c r="K3763" s="135">
        <v>10.0</v>
      </c>
    </row>
    <row r="3764">
      <c r="A3764" s="135">
        <v>3762.0</v>
      </c>
      <c r="B3764" s="135" t="s">
        <v>19416</v>
      </c>
      <c r="C3764" s="135" t="s">
        <v>4362</v>
      </c>
      <c r="E3764" s="135">
        <v>10.0</v>
      </c>
      <c r="K3764" s="135">
        <v>30.0</v>
      </c>
      <c r="M3764" s="143">
        <v>42415.0</v>
      </c>
    </row>
    <row r="3765">
      <c r="A3765" s="135">
        <v>3763.0</v>
      </c>
      <c r="B3765" s="135" t="s">
        <v>19418</v>
      </c>
      <c r="C3765" s="135" t="s">
        <v>4362</v>
      </c>
      <c r="E3765" s="135">
        <v>10.0</v>
      </c>
      <c r="K3765" s="135">
        <v>10.0</v>
      </c>
      <c r="M3765" s="143">
        <v>45003.0</v>
      </c>
    </row>
    <row r="3766">
      <c r="A3766" s="135">
        <v>3764.0</v>
      </c>
      <c r="B3766" s="135" t="s">
        <v>19421</v>
      </c>
      <c r="C3766" s="135" t="s">
        <v>4362</v>
      </c>
      <c r="E3766" s="135">
        <v>10.0</v>
      </c>
      <c r="K3766" s="135">
        <v>60.0</v>
      </c>
      <c r="M3766" s="143">
        <v>43946.0</v>
      </c>
    </row>
    <row r="3767">
      <c r="A3767" s="135">
        <v>3765.0</v>
      </c>
      <c r="B3767" s="135" t="s">
        <v>19423</v>
      </c>
      <c r="C3767" s="135" t="s">
        <v>4362</v>
      </c>
      <c r="E3767" s="135">
        <v>10.0</v>
      </c>
      <c r="K3767" s="135">
        <v>30.0</v>
      </c>
      <c r="M3767" s="143">
        <v>42554.0</v>
      </c>
    </row>
    <row r="3768">
      <c r="A3768" s="135">
        <v>3766.0</v>
      </c>
      <c r="B3768" s="135" t="s">
        <v>19427</v>
      </c>
      <c r="C3768" s="135" t="s">
        <v>4362</v>
      </c>
      <c r="E3768" s="135">
        <v>10.0</v>
      </c>
      <c r="K3768" s="135">
        <v>40.0</v>
      </c>
      <c r="M3768" s="143">
        <v>43845.0</v>
      </c>
    </row>
    <row r="3769">
      <c r="A3769" s="135">
        <v>3767.0</v>
      </c>
      <c r="B3769" s="135" t="s">
        <v>19429</v>
      </c>
      <c r="C3769" s="135" t="s">
        <v>4362</v>
      </c>
      <c r="E3769" s="135">
        <v>10.0</v>
      </c>
      <c r="K3769" s="135">
        <v>10.0</v>
      </c>
      <c r="M3769" s="143">
        <v>44128.0</v>
      </c>
    </row>
    <row r="3770">
      <c r="A3770" s="135">
        <v>3768.0</v>
      </c>
      <c r="B3770" s="135" t="s">
        <v>19432</v>
      </c>
      <c r="C3770" s="135" t="s">
        <v>4362</v>
      </c>
      <c r="E3770" s="135">
        <v>10.0</v>
      </c>
      <c r="K3770" s="135">
        <v>10.0</v>
      </c>
      <c r="M3770" s="143">
        <v>44828.0</v>
      </c>
    </row>
    <row r="3771">
      <c r="A3771" s="135">
        <v>3769.0</v>
      </c>
      <c r="B3771" s="135" t="s">
        <v>19434</v>
      </c>
      <c r="C3771" s="135" t="s">
        <v>4362</v>
      </c>
      <c r="E3771" s="135">
        <v>10.0</v>
      </c>
      <c r="F3771" s="135">
        <v>0.0</v>
      </c>
      <c r="K3771" s="135">
        <v>20.0</v>
      </c>
    </row>
    <row r="3772">
      <c r="A3772" s="135">
        <v>3770.0</v>
      </c>
      <c r="B3772" s="135" t="s">
        <v>19438</v>
      </c>
      <c r="C3772" s="135" t="s">
        <v>4362</v>
      </c>
      <c r="E3772" s="135">
        <v>10.0</v>
      </c>
      <c r="K3772" s="135">
        <v>10.0</v>
      </c>
      <c r="M3772" s="143">
        <v>43545.0</v>
      </c>
    </row>
    <row r="3773">
      <c r="A3773" s="135">
        <v>3771.0</v>
      </c>
      <c r="B3773" s="135" t="s">
        <v>19440</v>
      </c>
      <c r="C3773" s="135" t="s">
        <v>4362</v>
      </c>
      <c r="E3773" s="135">
        <v>10.0</v>
      </c>
      <c r="K3773" s="135">
        <v>10.0</v>
      </c>
      <c r="M3773" s="143">
        <v>43732.0</v>
      </c>
    </row>
    <row r="3774">
      <c r="A3774" s="135">
        <v>3772.0</v>
      </c>
      <c r="B3774" s="135" t="s">
        <v>19442</v>
      </c>
      <c r="C3774" s="135" t="s">
        <v>4362</v>
      </c>
      <c r="E3774" s="135">
        <v>10.0</v>
      </c>
      <c r="K3774" s="135">
        <v>10.0</v>
      </c>
      <c r="M3774" s="143">
        <v>43841.0</v>
      </c>
    </row>
    <row r="3775">
      <c r="A3775" s="135">
        <v>3773.0</v>
      </c>
      <c r="B3775" s="135" t="s">
        <v>19445</v>
      </c>
      <c r="C3775" s="135" t="s">
        <v>4362</v>
      </c>
      <c r="E3775" s="135">
        <v>10.0</v>
      </c>
      <c r="K3775" s="135">
        <v>20.0</v>
      </c>
      <c r="M3775" s="143">
        <v>44815.0</v>
      </c>
    </row>
    <row r="3776">
      <c r="A3776" s="135">
        <v>3774.0</v>
      </c>
      <c r="B3776" s="135" t="s">
        <v>19448</v>
      </c>
      <c r="C3776" s="135" t="s">
        <v>4362</v>
      </c>
      <c r="E3776" s="135">
        <v>10.0</v>
      </c>
      <c r="K3776" s="135">
        <v>20.0</v>
      </c>
      <c r="M3776" s="143">
        <v>43634.0</v>
      </c>
    </row>
    <row r="3777">
      <c r="A3777" s="135">
        <v>3775.0</v>
      </c>
      <c r="B3777" s="135" t="s">
        <v>19452</v>
      </c>
      <c r="C3777" s="135" t="s">
        <v>4362</v>
      </c>
      <c r="E3777" s="135">
        <v>10.0</v>
      </c>
      <c r="K3777" s="135">
        <v>10.0</v>
      </c>
      <c r="M3777" s="143">
        <v>42401.0</v>
      </c>
    </row>
    <row r="3778">
      <c r="A3778" s="135">
        <v>3776.0</v>
      </c>
      <c r="B3778" s="135" t="s">
        <v>19455</v>
      </c>
      <c r="C3778" s="135" t="s">
        <v>4362</v>
      </c>
      <c r="E3778" s="135">
        <v>10.0</v>
      </c>
      <c r="K3778" s="135">
        <v>10.0</v>
      </c>
      <c r="M3778" s="143">
        <v>42398.0</v>
      </c>
    </row>
    <row r="3779">
      <c r="A3779" s="135">
        <v>3777.0</v>
      </c>
      <c r="B3779" s="135" t="s">
        <v>19457</v>
      </c>
      <c r="C3779" s="135" t="s">
        <v>4362</v>
      </c>
      <c r="E3779" s="135">
        <v>10.0</v>
      </c>
      <c r="K3779" s="135">
        <v>40.0</v>
      </c>
      <c r="M3779" s="143">
        <v>44224.0</v>
      </c>
    </row>
    <row r="3780">
      <c r="A3780" s="135">
        <v>3778.0</v>
      </c>
      <c r="B3780" s="135" t="s">
        <v>19459</v>
      </c>
      <c r="C3780" s="135" t="s">
        <v>4362</v>
      </c>
      <c r="E3780" s="135">
        <v>10.0</v>
      </c>
      <c r="K3780" s="135">
        <v>10.0</v>
      </c>
      <c r="M3780" s="143">
        <v>43861.0</v>
      </c>
    </row>
    <row r="3781">
      <c r="A3781" s="135">
        <v>3779.0</v>
      </c>
      <c r="B3781" s="135" t="s">
        <v>19463</v>
      </c>
      <c r="C3781" s="135" t="s">
        <v>4362</v>
      </c>
      <c r="E3781" s="135">
        <v>10.0</v>
      </c>
      <c r="K3781" s="135">
        <v>10.0</v>
      </c>
      <c r="M3781" s="143">
        <v>43876.0</v>
      </c>
    </row>
    <row r="3782">
      <c r="A3782" s="135">
        <v>3780.0</v>
      </c>
      <c r="B3782" s="135" t="s">
        <v>19465</v>
      </c>
      <c r="C3782" s="135" t="s">
        <v>4362</v>
      </c>
      <c r="E3782" s="135">
        <v>10.0</v>
      </c>
      <c r="F3782" s="135">
        <v>1.0</v>
      </c>
      <c r="K3782" s="135">
        <v>10.0</v>
      </c>
      <c r="M3782" s="143">
        <v>42948.0</v>
      </c>
    </row>
    <row r="3783">
      <c r="A3783" s="135">
        <v>3781.0</v>
      </c>
      <c r="B3783" s="135" t="s">
        <v>19467</v>
      </c>
      <c r="C3783" s="135" t="s">
        <v>4362</v>
      </c>
      <c r="E3783" s="135">
        <v>10.0</v>
      </c>
      <c r="K3783" s="135">
        <v>10.0</v>
      </c>
      <c r="M3783" s="143">
        <v>42460.0</v>
      </c>
    </row>
    <row r="3784">
      <c r="A3784" s="135">
        <v>3782.0</v>
      </c>
      <c r="B3784" s="135" t="s">
        <v>19470</v>
      </c>
      <c r="C3784" s="135" t="s">
        <v>4362</v>
      </c>
      <c r="E3784" s="135">
        <v>10.0</v>
      </c>
      <c r="K3784" s="135">
        <v>150.0</v>
      </c>
      <c r="M3784" s="143">
        <v>44020.0</v>
      </c>
    </row>
    <row r="3785">
      <c r="A3785" s="135">
        <v>3783.0</v>
      </c>
      <c r="B3785" s="135" t="s">
        <v>19473</v>
      </c>
      <c r="C3785" s="135" t="s">
        <v>4362</v>
      </c>
      <c r="E3785" s="135">
        <v>10.0</v>
      </c>
      <c r="K3785" s="135">
        <v>10.0</v>
      </c>
      <c r="M3785" s="143">
        <v>43867.0</v>
      </c>
    </row>
    <row r="3786">
      <c r="A3786" s="135">
        <v>3784.0</v>
      </c>
      <c r="B3786" s="135" t="s">
        <v>19476</v>
      </c>
      <c r="C3786" s="135" t="s">
        <v>4362</v>
      </c>
      <c r="E3786" s="135">
        <v>10.0</v>
      </c>
      <c r="K3786" s="135">
        <v>10.0</v>
      </c>
      <c r="M3786" s="143">
        <v>44802.0</v>
      </c>
    </row>
    <row r="3787">
      <c r="A3787" s="135">
        <v>3785.0</v>
      </c>
      <c r="B3787" s="135" t="s">
        <v>19479</v>
      </c>
      <c r="C3787" s="135" t="s">
        <v>4362</v>
      </c>
      <c r="E3787" s="135">
        <v>10.0</v>
      </c>
      <c r="K3787" s="135">
        <v>10.0</v>
      </c>
      <c r="M3787" s="143">
        <v>42301.0</v>
      </c>
    </row>
    <row r="3788">
      <c r="A3788" s="135">
        <v>3786.0</v>
      </c>
      <c r="B3788" s="135" t="s">
        <v>19481</v>
      </c>
      <c r="C3788" s="135" t="s">
        <v>4362</v>
      </c>
      <c r="E3788" s="135">
        <v>10.0</v>
      </c>
      <c r="K3788" s="135">
        <v>10.0</v>
      </c>
      <c r="M3788" s="143">
        <v>44763.0</v>
      </c>
    </row>
    <row r="3789">
      <c r="A3789" s="135">
        <v>3787.0</v>
      </c>
      <c r="B3789" s="135" t="s">
        <v>19483</v>
      </c>
      <c r="C3789" s="135" t="s">
        <v>4362</v>
      </c>
      <c r="E3789" s="135">
        <v>10.0</v>
      </c>
      <c r="K3789" s="135">
        <v>10.0</v>
      </c>
      <c r="M3789" s="143">
        <v>44991.0</v>
      </c>
    </row>
    <row r="3790">
      <c r="A3790" s="135">
        <v>3788.0</v>
      </c>
      <c r="B3790" s="135" t="s">
        <v>19486</v>
      </c>
      <c r="C3790" s="135" t="s">
        <v>4362</v>
      </c>
      <c r="E3790" s="135">
        <v>10.0</v>
      </c>
      <c r="K3790" s="135">
        <v>20.0</v>
      </c>
      <c r="M3790" s="143">
        <v>42601.0</v>
      </c>
    </row>
    <row r="3791">
      <c r="A3791" s="135">
        <v>3789.0</v>
      </c>
      <c r="B3791" s="135" t="s">
        <v>19488</v>
      </c>
      <c r="C3791" s="135" t="s">
        <v>4362</v>
      </c>
      <c r="E3791" s="135">
        <v>10.0</v>
      </c>
      <c r="K3791" s="135">
        <v>10.0</v>
      </c>
      <c r="M3791" s="143">
        <v>43841.0</v>
      </c>
    </row>
    <row r="3792">
      <c r="A3792" s="135">
        <v>3790.0</v>
      </c>
      <c r="B3792" s="135" t="s">
        <v>19491</v>
      </c>
      <c r="C3792" s="135" t="s">
        <v>4362</v>
      </c>
      <c r="E3792" s="135">
        <v>10.0</v>
      </c>
      <c r="K3792" s="135">
        <v>30.0</v>
      </c>
      <c r="M3792" s="143">
        <v>44053.0</v>
      </c>
    </row>
    <row r="3793">
      <c r="A3793" s="135">
        <v>3791.0</v>
      </c>
      <c r="B3793" s="135" t="s">
        <v>19493</v>
      </c>
      <c r="C3793" s="135" t="s">
        <v>4362</v>
      </c>
      <c r="E3793" s="135">
        <v>10.0</v>
      </c>
      <c r="K3793" s="135">
        <v>40.0</v>
      </c>
      <c r="M3793" s="143">
        <v>43868.0</v>
      </c>
    </row>
    <row r="3794">
      <c r="A3794" s="135">
        <v>3792.0</v>
      </c>
      <c r="B3794" s="135" t="s">
        <v>19498</v>
      </c>
      <c r="C3794" s="135" t="s">
        <v>4362</v>
      </c>
      <c r="E3794" s="135">
        <v>10.0</v>
      </c>
      <c r="K3794" s="135">
        <v>10.0</v>
      </c>
      <c r="M3794" s="143">
        <v>42922.0</v>
      </c>
    </row>
    <row r="3795">
      <c r="A3795" s="135">
        <v>3793.0</v>
      </c>
      <c r="B3795" s="135" t="s">
        <v>19502</v>
      </c>
      <c r="C3795" s="135" t="s">
        <v>4362</v>
      </c>
      <c r="E3795" s="135">
        <v>10.0</v>
      </c>
      <c r="K3795" s="135">
        <v>10.0</v>
      </c>
      <c r="M3795" s="143">
        <v>44819.0</v>
      </c>
    </row>
    <row r="3796">
      <c r="A3796" s="135">
        <v>3794.0</v>
      </c>
      <c r="B3796" s="135" t="s">
        <v>19505</v>
      </c>
      <c r="C3796" s="135" t="s">
        <v>4362</v>
      </c>
      <c r="E3796" s="135">
        <v>10.0</v>
      </c>
      <c r="K3796" s="135">
        <v>30.0</v>
      </c>
      <c r="M3796" s="143">
        <v>42415.0</v>
      </c>
    </row>
    <row r="3797">
      <c r="A3797" s="135">
        <v>3795.0</v>
      </c>
      <c r="B3797" s="135" t="s">
        <v>19508</v>
      </c>
      <c r="C3797" s="135" t="s">
        <v>4362</v>
      </c>
      <c r="E3797" s="135">
        <v>10.0</v>
      </c>
      <c r="K3797" s="135">
        <v>10.0</v>
      </c>
      <c r="M3797" s="143">
        <v>44212.0</v>
      </c>
    </row>
    <row r="3798">
      <c r="A3798" s="135">
        <v>3796.0</v>
      </c>
      <c r="B3798" s="135" t="s">
        <v>19511</v>
      </c>
      <c r="C3798" s="135" t="s">
        <v>4362</v>
      </c>
      <c r="E3798" s="135">
        <v>10.0</v>
      </c>
      <c r="F3798" s="135">
        <v>0.0</v>
      </c>
      <c r="K3798" s="135">
        <v>20.0</v>
      </c>
    </row>
    <row r="3799">
      <c r="A3799" s="135">
        <v>3797.0</v>
      </c>
      <c r="B3799" s="135" t="s">
        <v>19512</v>
      </c>
      <c r="C3799" s="135" t="s">
        <v>4362</v>
      </c>
      <c r="E3799" s="135">
        <v>10.0</v>
      </c>
      <c r="F3799" s="135">
        <v>2.5</v>
      </c>
      <c r="K3799" s="135">
        <v>20.0</v>
      </c>
    </row>
    <row r="3800">
      <c r="A3800" s="135">
        <v>3798.0</v>
      </c>
      <c r="B3800" s="135" t="s">
        <v>19514</v>
      </c>
      <c r="C3800" s="135" t="s">
        <v>4362</v>
      </c>
      <c r="E3800" s="135">
        <v>10.0</v>
      </c>
      <c r="K3800" s="135">
        <v>10.0</v>
      </c>
      <c r="M3800" s="143">
        <v>43580.0</v>
      </c>
    </row>
    <row r="3801">
      <c r="A3801" s="135">
        <v>3799.0</v>
      </c>
      <c r="B3801" s="135" t="s">
        <v>19515</v>
      </c>
      <c r="C3801" s="135" t="s">
        <v>4362</v>
      </c>
      <c r="E3801" s="135">
        <v>10.0</v>
      </c>
      <c r="K3801" s="135">
        <v>80.0</v>
      </c>
      <c r="M3801" s="143">
        <v>43229.0</v>
      </c>
    </row>
    <row r="3802">
      <c r="A3802" s="135">
        <v>3800.0</v>
      </c>
      <c r="B3802" s="135" t="s">
        <v>19518</v>
      </c>
      <c r="C3802" s="135" t="s">
        <v>4362</v>
      </c>
      <c r="E3802" s="135">
        <v>10.0</v>
      </c>
      <c r="F3802" s="135">
        <v>0.0</v>
      </c>
      <c r="K3802" s="135">
        <v>10.0</v>
      </c>
    </row>
    <row r="3803">
      <c r="A3803" s="135">
        <v>3801.0</v>
      </c>
      <c r="B3803" s="135" t="s">
        <v>19522</v>
      </c>
      <c r="C3803" s="135" t="s">
        <v>4362</v>
      </c>
      <c r="E3803" s="135">
        <v>10.0</v>
      </c>
      <c r="K3803" s="135">
        <v>10.0</v>
      </c>
      <c r="M3803" s="143">
        <v>42341.0</v>
      </c>
    </row>
    <row r="3804">
      <c r="A3804" s="135">
        <v>3802.0</v>
      </c>
      <c r="B3804" s="135" t="s">
        <v>19524</v>
      </c>
      <c r="C3804" s="135" t="s">
        <v>4362</v>
      </c>
      <c r="E3804" s="135">
        <v>10.0</v>
      </c>
      <c r="K3804" s="135">
        <v>10.0</v>
      </c>
      <c r="M3804" s="143">
        <v>43176.0</v>
      </c>
    </row>
    <row r="3805">
      <c r="A3805" s="135">
        <v>3803.0</v>
      </c>
      <c r="B3805" s="135" t="s">
        <v>19526</v>
      </c>
      <c r="C3805" s="135" t="s">
        <v>4362</v>
      </c>
      <c r="E3805" s="135">
        <v>10.0</v>
      </c>
      <c r="K3805" s="135">
        <v>10.0</v>
      </c>
      <c r="M3805" s="143">
        <v>44788.0</v>
      </c>
    </row>
    <row r="3806">
      <c r="A3806" s="135">
        <v>3804.0</v>
      </c>
      <c r="B3806" s="135" t="s">
        <v>19528</v>
      </c>
      <c r="C3806" s="135" t="s">
        <v>4362</v>
      </c>
      <c r="E3806" s="135">
        <v>10.0</v>
      </c>
      <c r="K3806" s="135">
        <v>10.0</v>
      </c>
      <c r="M3806" s="143">
        <v>43008.0</v>
      </c>
    </row>
    <row r="3807">
      <c r="A3807" s="135">
        <v>3805.0</v>
      </c>
      <c r="B3807" s="135" t="s">
        <v>19532</v>
      </c>
      <c r="C3807" s="135" t="s">
        <v>4362</v>
      </c>
      <c r="E3807" s="135">
        <v>10.0</v>
      </c>
      <c r="K3807" s="135">
        <v>10.0</v>
      </c>
      <c r="M3807" s="143">
        <v>44340.0</v>
      </c>
    </row>
    <row r="3808">
      <c r="A3808" s="135">
        <v>3806.0</v>
      </c>
      <c r="B3808" s="135" t="s">
        <v>19534</v>
      </c>
      <c r="C3808" s="135" t="s">
        <v>4362</v>
      </c>
      <c r="E3808" s="135">
        <v>10.0</v>
      </c>
      <c r="K3808" s="135">
        <v>10.0</v>
      </c>
      <c r="M3808" s="143">
        <v>44785.0</v>
      </c>
    </row>
    <row r="3809">
      <c r="A3809" s="135">
        <v>3807.0</v>
      </c>
      <c r="B3809" s="135" t="s">
        <v>19536</v>
      </c>
      <c r="C3809" s="135" t="s">
        <v>4362</v>
      </c>
      <c r="E3809" s="135">
        <v>10.0</v>
      </c>
      <c r="K3809" s="135">
        <v>20.0</v>
      </c>
      <c r="M3809" s="143">
        <v>42489.0</v>
      </c>
    </row>
    <row r="3810">
      <c r="A3810" s="135">
        <v>3808.0</v>
      </c>
      <c r="B3810" s="135" t="s">
        <v>19539</v>
      </c>
      <c r="C3810" s="135" t="s">
        <v>4362</v>
      </c>
      <c r="E3810" s="135">
        <v>10.0</v>
      </c>
      <c r="K3810" s="135">
        <v>20.0</v>
      </c>
      <c r="M3810" s="143">
        <v>43935.0</v>
      </c>
    </row>
    <row r="3811">
      <c r="A3811" s="135">
        <v>3809.0</v>
      </c>
      <c r="B3811" s="135" t="s">
        <v>19541</v>
      </c>
      <c r="C3811" s="135" t="s">
        <v>4362</v>
      </c>
      <c r="E3811" s="135">
        <v>10.0</v>
      </c>
      <c r="K3811" s="135">
        <v>10.0</v>
      </c>
      <c r="M3811" s="143">
        <v>42262.0</v>
      </c>
    </row>
    <row r="3812">
      <c r="A3812" s="135">
        <v>3810.0</v>
      </c>
      <c r="B3812" s="135" t="s">
        <v>19543</v>
      </c>
      <c r="C3812" s="135" t="s">
        <v>4362</v>
      </c>
      <c r="E3812" s="135">
        <v>10.0</v>
      </c>
      <c r="K3812" s="135">
        <v>10.0</v>
      </c>
      <c r="M3812" s="143">
        <v>42276.0</v>
      </c>
    </row>
    <row r="3813">
      <c r="A3813" s="135">
        <v>3811.0</v>
      </c>
      <c r="B3813" s="135" t="s">
        <v>19546</v>
      </c>
      <c r="C3813" s="135" t="s">
        <v>4362</v>
      </c>
      <c r="E3813" s="135">
        <v>10.0</v>
      </c>
      <c r="K3813" s="135">
        <v>20.0</v>
      </c>
      <c r="M3813" s="143">
        <v>42593.0</v>
      </c>
    </row>
    <row r="3814">
      <c r="A3814" s="135">
        <v>3812.0</v>
      </c>
      <c r="B3814" s="135" t="s">
        <v>19548</v>
      </c>
      <c r="C3814" s="135" t="s">
        <v>4362</v>
      </c>
      <c r="E3814" s="135">
        <v>10.0</v>
      </c>
      <c r="K3814" s="135">
        <v>20.0</v>
      </c>
      <c r="M3814" s="143">
        <v>42613.0</v>
      </c>
    </row>
    <row r="3815">
      <c r="A3815" s="135">
        <v>3813.0</v>
      </c>
      <c r="B3815" s="135" t="s">
        <v>19551</v>
      </c>
      <c r="C3815" s="135" t="s">
        <v>4362</v>
      </c>
      <c r="E3815" s="135">
        <v>10.0</v>
      </c>
      <c r="K3815" s="135">
        <v>20.0</v>
      </c>
      <c r="M3815" s="143">
        <v>42343.0</v>
      </c>
    </row>
    <row r="3816">
      <c r="A3816" s="135">
        <v>3814.0</v>
      </c>
      <c r="B3816" s="135" t="s">
        <v>19554</v>
      </c>
      <c r="C3816" s="135" t="s">
        <v>4362</v>
      </c>
      <c r="D3816" s="135">
        <v>0.0</v>
      </c>
      <c r="E3816" s="135">
        <v>10.0</v>
      </c>
      <c r="H3816" s="135" t="s">
        <v>7324</v>
      </c>
      <c r="I3816" s="142">
        <v>45409.967685185184</v>
      </c>
      <c r="J3816" s="135" t="s">
        <v>5047</v>
      </c>
      <c r="K3816" s="135">
        <v>30.0</v>
      </c>
      <c r="L3816" s="135">
        <v>100.0</v>
      </c>
      <c r="M3816" s="143">
        <v>42682.0</v>
      </c>
    </row>
    <row r="3817">
      <c r="A3817" s="135">
        <v>3815.0</v>
      </c>
      <c r="B3817" s="135" t="s">
        <v>19558</v>
      </c>
      <c r="C3817" s="135" t="s">
        <v>4362</v>
      </c>
      <c r="E3817" s="135">
        <v>10.0</v>
      </c>
      <c r="K3817" s="135">
        <v>10.0</v>
      </c>
      <c r="M3817" s="143">
        <v>44247.0</v>
      </c>
    </row>
    <row r="3818">
      <c r="A3818" s="135">
        <v>3816.0</v>
      </c>
      <c r="B3818" s="135" t="s">
        <v>19561</v>
      </c>
      <c r="C3818" s="135" t="s">
        <v>4362</v>
      </c>
      <c r="E3818" s="135">
        <v>10.0</v>
      </c>
      <c r="K3818" s="135">
        <v>20.0</v>
      </c>
      <c r="M3818" s="143">
        <v>43032.0</v>
      </c>
    </row>
    <row r="3819">
      <c r="A3819" s="135">
        <v>3817.0</v>
      </c>
      <c r="B3819" s="135" t="s">
        <v>19564</v>
      </c>
      <c r="C3819" s="135" t="s">
        <v>4362</v>
      </c>
      <c r="E3819" s="135">
        <v>10.0</v>
      </c>
      <c r="K3819" s="135">
        <v>20.0</v>
      </c>
      <c r="M3819" s="143">
        <v>42817.0</v>
      </c>
    </row>
    <row r="3820">
      <c r="A3820" s="135">
        <v>3818.0</v>
      </c>
      <c r="B3820" s="135" t="s">
        <v>19566</v>
      </c>
      <c r="C3820" s="135" t="s">
        <v>4362</v>
      </c>
      <c r="E3820" s="135">
        <v>10.0</v>
      </c>
      <c r="K3820" s="135">
        <v>20.0</v>
      </c>
      <c r="M3820" s="143">
        <v>44716.0</v>
      </c>
    </row>
    <row r="3821">
      <c r="A3821" s="135">
        <v>3819.0</v>
      </c>
      <c r="B3821" s="135" t="s">
        <v>19568</v>
      </c>
      <c r="C3821" s="135" t="s">
        <v>4362</v>
      </c>
      <c r="E3821" s="135">
        <v>10.0</v>
      </c>
      <c r="K3821" s="135">
        <v>20.0</v>
      </c>
      <c r="M3821" s="143">
        <v>43846.0</v>
      </c>
    </row>
    <row r="3822">
      <c r="A3822" s="135">
        <v>3820.0</v>
      </c>
      <c r="B3822" s="135" t="s">
        <v>19571</v>
      </c>
      <c r="C3822" s="135" t="s">
        <v>4362</v>
      </c>
      <c r="E3822" s="135">
        <v>10.0</v>
      </c>
      <c r="K3822" s="135">
        <v>10.0</v>
      </c>
      <c r="M3822" s="143">
        <v>43940.0</v>
      </c>
    </row>
    <row r="3823">
      <c r="A3823" s="135">
        <v>3821.0</v>
      </c>
      <c r="B3823" s="135" t="s">
        <v>19574</v>
      </c>
      <c r="C3823" s="135" t="s">
        <v>4362</v>
      </c>
      <c r="E3823" s="135">
        <v>10.0</v>
      </c>
      <c r="K3823" s="135">
        <v>40.0</v>
      </c>
      <c r="M3823" s="143">
        <v>42328.0</v>
      </c>
    </row>
    <row r="3824">
      <c r="A3824" s="135">
        <v>3822.0</v>
      </c>
      <c r="B3824" s="135" t="s">
        <v>19576</v>
      </c>
      <c r="C3824" s="135" t="s">
        <v>4362</v>
      </c>
      <c r="E3824" s="135">
        <v>10.0</v>
      </c>
      <c r="K3824" s="135">
        <v>10.0</v>
      </c>
      <c r="M3824" s="143">
        <v>43637.0</v>
      </c>
    </row>
    <row r="3825">
      <c r="A3825" s="135">
        <v>3823.0</v>
      </c>
      <c r="B3825" s="135" t="s">
        <v>19579</v>
      </c>
      <c r="C3825" s="135" t="s">
        <v>4362</v>
      </c>
      <c r="E3825" s="135">
        <v>10.0</v>
      </c>
      <c r="K3825" s="135">
        <v>600.0</v>
      </c>
      <c r="M3825" s="143">
        <v>43983.0</v>
      </c>
    </row>
    <row r="3826">
      <c r="A3826" s="135">
        <v>3824.0</v>
      </c>
      <c r="B3826" s="135" t="s">
        <v>19581</v>
      </c>
      <c r="C3826" s="135" t="s">
        <v>4362</v>
      </c>
      <c r="E3826" s="135">
        <v>10.0</v>
      </c>
      <c r="K3826" s="135">
        <v>30.0</v>
      </c>
      <c r="M3826" s="143">
        <v>42938.0</v>
      </c>
    </row>
    <row r="3827">
      <c r="A3827" s="135">
        <v>3825.0</v>
      </c>
      <c r="B3827" s="135" t="s">
        <v>19585</v>
      </c>
      <c r="C3827" s="135" t="s">
        <v>4362</v>
      </c>
      <c r="E3827" s="135">
        <v>10.0</v>
      </c>
      <c r="K3827" s="135">
        <v>10.0</v>
      </c>
      <c r="M3827" s="143">
        <v>44800.0</v>
      </c>
    </row>
    <row r="3828">
      <c r="A3828" s="135">
        <v>3826.0</v>
      </c>
      <c r="B3828" s="135" t="s">
        <v>19588</v>
      </c>
      <c r="C3828" s="135" t="s">
        <v>4362</v>
      </c>
      <c r="E3828" s="135">
        <v>10.0</v>
      </c>
      <c r="K3828" s="135">
        <v>10.0</v>
      </c>
      <c r="M3828" s="143">
        <v>44768.0</v>
      </c>
    </row>
    <row r="3829">
      <c r="A3829" s="135">
        <v>3827.0</v>
      </c>
      <c r="B3829" s="135" t="s">
        <v>19591</v>
      </c>
      <c r="C3829" s="135" t="s">
        <v>4362</v>
      </c>
      <c r="E3829" s="135">
        <v>10.0</v>
      </c>
      <c r="K3829" s="135">
        <v>10.0</v>
      </c>
      <c r="M3829" s="143">
        <v>42393.0</v>
      </c>
    </row>
    <row r="3830">
      <c r="A3830" s="135">
        <v>3828.0</v>
      </c>
      <c r="B3830" s="135" t="s">
        <v>19593</v>
      </c>
      <c r="C3830" s="135" t="s">
        <v>4362</v>
      </c>
      <c r="E3830" s="135">
        <v>10.0</v>
      </c>
      <c r="K3830" s="135">
        <v>10.0</v>
      </c>
      <c r="M3830" s="143">
        <v>44017.0</v>
      </c>
    </row>
    <row r="3831">
      <c r="A3831" s="135">
        <v>3829.0</v>
      </c>
      <c r="B3831" s="135" t="s">
        <v>14254</v>
      </c>
      <c r="C3831" s="135" t="s">
        <v>4362</v>
      </c>
      <c r="E3831" s="135">
        <v>10.0</v>
      </c>
      <c r="K3831" s="135">
        <v>50.0</v>
      </c>
      <c r="M3831" s="143">
        <v>43879.0</v>
      </c>
    </row>
    <row r="3832">
      <c r="A3832" s="135">
        <v>3830.0</v>
      </c>
      <c r="B3832" s="135" t="s">
        <v>19596</v>
      </c>
      <c r="C3832" s="135" t="s">
        <v>4362</v>
      </c>
      <c r="E3832" s="135">
        <v>10.0</v>
      </c>
      <c r="K3832" s="135">
        <v>10.0</v>
      </c>
      <c r="M3832" s="143">
        <v>42291.0</v>
      </c>
    </row>
    <row r="3833">
      <c r="A3833" s="135">
        <v>3831.0</v>
      </c>
      <c r="B3833" s="135" t="s">
        <v>19598</v>
      </c>
      <c r="C3833" s="135" t="s">
        <v>4362</v>
      </c>
      <c r="E3833" s="135">
        <v>10.0</v>
      </c>
      <c r="K3833" s="135">
        <v>20.0</v>
      </c>
      <c r="M3833" s="143">
        <v>44203.0</v>
      </c>
    </row>
    <row r="3834">
      <c r="A3834" s="135">
        <v>3832.0</v>
      </c>
      <c r="B3834" s="135" t="s">
        <v>19601</v>
      </c>
      <c r="C3834" s="135" t="s">
        <v>4362</v>
      </c>
      <c r="E3834" s="135">
        <v>10.0</v>
      </c>
      <c r="K3834" s="135">
        <v>20.0</v>
      </c>
      <c r="M3834" s="143">
        <v>42329.0</v>
      </c>
    </row>
    <row r="3835">
      <c r="A3835" s="135">
        <v>3833.0</v>
      </c>
      <c r="B3835" s="135" t="s">
        <v>19605</v>
      </c>
      <c r="C3835" s="135" t="s">
        <v>4362</v>
      </c>
      <c r="D3835" s="135">
        <v>7.0</v>
      </c>
      <c r="E3835" s="135">
        <v>10.0</v>
      </c>
      <c r="H3835" s="135" t="s">
        <v>4664</v>
      </c>
      <c r="I3835" s="142">
        <v>45401.84855324074</v>
      </c>
      <c r="K3835" s="135">
        <v>20.0</v>
      </c>
      <c r="L3835" s="135">
        <v>6800.0</v>
      </c>
      <c r="M3835" s="143">
        <v>42448.0</v>
      </c>
    </row>
    <row r="3836">
      <c r="A3836" s="135">
        <v>3834.0</v>
      </c>
      <c r="B3836" s="135" t="s">
        <v>19608</v>
      </c>
      <c r="C3836" s="135" t="s">
        <v>4362</v>
      </c>
      <c r="E3836" s="135">
        <v>10.0</v>
      </c>
      <c r="K3836" s="135">
        <v>10.0</v>
      </c>
      <c r="M3836" s="143">
        <v>44115.0</v>
      </c>
    </row>
    <row r="3837">
      <c r="A3837" s="135">
        <v>3835.0</v>
      </c>
      <c r="B3837" s="135" t="s">
        <v>19610</v>
      </c>
      <c r="C3837" s="135" t="s">
        <v>4362</v>
      </c>
      <c r="E3837" s="135">
        <v>10.0</v>
      </c>
      <c r="F3837" s="135">
        <v>0.0</v>
      </c>
      <c r="K3837" s="135">
        <v>10.0</v>
      </c>
    </row>
    <row r="3838">
      <c r="A3838" s="135">
        <v>3836.0</v>
      </c>
      <c r="B3838" s="135" t="s">
        <v>19612</v>
      </c>
      <c r="C3838" s="135" t="s">
        <v>4362</v>
      </c>
      <c r="E3838" s="135">
        <v>10.0</v>
      </c>
      <c r="K3838" s="135">
        <v>10.0</v>
      </c>
      <c r="M3838" s="143">
        <v>44755.0</v>
      </c>
    </row>
    <row r="3839">
      <c r="A3839" s="135">
        <v>3837.0</v>
      </c>
      <c r="B3839" s="135" t="s">
        <v>19616</v>
      </c>
      <c r="C3839" s="135" t="s">
        <v>4362</v>
      </c>
      <c r="E3839" s="135">
        <v>10.0</v>
      </c>
      <c r="K3839" s="135">
        <v>10.0</v>
      </c>
      <c r="M3839" s="143">
        <v>42980.0</v>
      </c>
    </row>
    <row r="3840">
      <c r="A3840" s="135">
        <v>3838.0</v>
      </c>
      <c r="B3840" s="135" t="s">
        <v>19618</v>
      </c>
      <c r="C3840" s="135" t="s">
        <v>4362</v>
      </c>
      <c r="E3840" s="135">
        <v>10.0</v>
      </c>
      <c r="K3840" s="135">
        <v>20.0</v>
      </c>
      <c r="M3840" s="143">
        <v>44011.0</v>
      </c>
    </row>
    <row r="3841">
      <c r="A3841" s="135">
        <v>3839.0</v>
      </c>
      <c r="B3841" s="135" t="s">
        <v>19621</v>
      </c>
      <c r="C3841" s="135" t="s">
        <v>4362</v>
      </c>
      <c r="E3841" s="135">
        <v>10.0</v>
      </c>
      <c r="K3841" s="135">
        <v>10.0</v>
      </c>
      <c r="M3841" s="143">
        <v>44917.0</v>
      </c>
    </row>
    <row r="3842">
      <c r="A3842" s="135">
        <v>3840.0</v>
      </c>
      <c r="B3842" s="135" t="s">
        <v>19623</v>
      </c>
      <c r="C3842" s="135" t="s">
        <v>4362</v>
      </c>
      <c r="E3842" s="135">
        <v>10.0</v>
      </c>
      <c r="K3842" s="135">
        <v>10.0</v>
      </c>
      <c r="M3842" s="143">
        <v>44839.0</v>
      </c>
    </row>
    <row r="3843">
      <c r="A3843" s="135">
        <v>3841.0</v>
      </c>
      <c r="B3843" s="135" t="s">
        <v>19627</v>
      </c>
      <c r="C3843" s="135" t="s">
        <v>4362</v>
      </c>
      <c r="E3843" s="135">
        <v>10.0</v>
      </c>
      <c r="F3843" s="135">
        <v>0.05</v>
      </c>
      <c r="K3843" s="135">
        <v>20.0</v>
      </c>
      <c r="M3843" s="143">
        <v>43282.0</v>
      </c>
    </row>
    <row r="3844">
      <c r="A3844" s="135">
        <v>3842.0</v>
      </c>
      <c r="B3844" s="135" t="s">
        <v>19630</v>
      </c>
      <c r="C3844" s="135" t="s">
        <v>4362</v>
      </c>
      <c r="E3844" s="135">
        <v>10.0</v>
      </c>
      <c r="K3844" s="135">
        <v>10.0</v>
      </c>
      <c r="M3844" s="143">
        <v>43857.0</v>
      </c>
    </row>
    <row r="3845">
      <c r="A3845" s="135">
        <v>3843.0</v>
      </c>
      <c r="B3845" s="135" t="s">
        <v>19632</v>
      </c>
      <c r="C3845" s="135" t="s">
        <v>4362</v>
      </c>
      <c r="E3845" s="135">
        <v>10.0</v>
      </c>
      <c r="K3845" s="135">
        <v>20.0</v>
      </c>
      <c r="M3845" s="143">
        <v>42738.0</v>
      </c>
    </row>
    <row r="3846">
      <c r="A3846" s="135">
        <v>3844.0</v>
      </c>
      <c r="B3846" s="135" t="s">
        <v>19634</v>
      </c>
      <c r="C3846" s="135" t="s">
        <v>4362</v>
      </c>
      <c r="E3846" s="135">
        <v>10.0</v>
      </c>
      <c r="K3846" s="135">
        <v>10.0</v>
      </c>
      <c r="M3846" s="143">
        <v>42345.0</v>
      </c>
    </row>
    <row r="3847">
      <c r="A3847" s="135">
        <v>3845.0</v>
      </c>
      <c r="B3847" s="135" t="s">
        <v>19637</v>
      </c>
      <c r="C3847" s="135" t="s">
        <v>4362</v>
      </c>
      <c r="E3847" s="135">
        <v>10.0</v>
      </c>
      <c r="F3847" s="135">
        <v>0.25</v>
      </c>
      <c r="K3847" s="135">
        <v>10.0</v>
      </c>
      <c r="M3847" s="143">
        <v>43435.0</v>
      </c>
    </row>
    <row r="3848">
      <c r="A3848" s="135">
        <v>3846.0</v>
      </c>
      <c r="B3848" s="135" t="s">
        <v>19640</v>
      </c>
      <c r="C3848" s="135" t="s">
        <v>4362</v>
      </c>
      <c r="E3848" s="135">
        <v>10.0</v>
      </c>
      <c r="K3848" s="135">
        <v>10.0</v>
      </c>
      <c r="M3848" s="143">
        <v>43879.0</v>
      </c>
    </row>
    <row r="3849">
      <c r="A3849" s="135">
        <v>3847.0</v>
      </c>
      <c r="B3849" s="135" t="s">
        <v>19643</v>
      </c>
      <c r="C3849" s="135" t="s">
        <v>4362</v>
      </c>
      <c r="E3849" s="135">
        <v>10.0</v>
      </c>
      <c r="F3849" s="135">
        <v>0.0</v>
      </c>
      <c r="K3849" s="135">
        <v>20.0</v>
      </c>
    </row>
    <row r="3850">
      <c r="A3850" s="135">
        <v>3848.0</v>
      </c>
      <c r="B3850" s="135" t="s">
        <v>19645</v>
      </c>
      <c r="C3850" s="135" t="s">
        <v>4362</v>
      </c>
      <c r="E3850" s="135">
        <v>10.0</v>
      </c>
      <c r="K3850" s="135">
        <v>10.0</v>
      </c>
      <c r="M3850" s="143">
        <v>43844.0</v>
      </c>
    </row>
    <row r="3851">
      <c r="A3851" s="135">
        <v>3849.0</v>
      </c>
      <c r="B3851" s="135" t="s">
        <v>19648</v>
      </c>
      <c r="C3851" s="135" t="s">
        <v>4362</v>
      </c>
      <c r="E3851" s="135">
        <v>10.0</v>
      </c>
      <c r="K3851" s="135">
        <v>30.0</v>
      </c>
      <c r="M3851" s="143">
        <v>42286.0</v>
      </c>
    </row>
    <row r="3852">
      <c r="A3852" s="135">
        <v>3850.0</v>
      </c>
      <c r="B3852" s="135" t="s">
        <v>19650</v>
      </c>
      <c r="C3852" s="135" t="s">
        <v>4362</v>
      </c>
      <c r="E3852" s="135">
        <v>10.0</v>
      </c>
      <c r="K3852" s="135">
        <v>10.0</v>
      </c>
      <c r="M3852" s="143">
        <v>44886.0</v>
      </c>
    </row>
    <row r="3853">
      <c r="A3853" s="135">
        <v>3851.0</v>
      </c>
      <c r="B3853" s="135" t="s">
        <v>19652</v>
      </c>
      <c r="C3853" s="135" t="s">
        <v>4362</v>
      </c>
      <c r="E3853" s="135">
        <v>10.0</v>
      </c>
      <c r="K3853" s="135">
        <v>10.0</v>
      </c>
      <c r="M3853" s="143">
        <v>42318.0</v>
      </c>
    </row>
    <row r="3854">
      <c r="A3854" s="135">
        <v>3852.0</v>
      </c>
      <c r="B3854" s="135" t="s">
        <v>19656</v>
      </c>
      <c r="C3854" s="135" t="s">
        <v>4362</v>
      </c>
      <c r="E3854" s="135">
        <v>10.0</v>
      </c>
      <c r="K3854" s="135">
        <v>10.0</v>
      </c>
      <c r="M3854" s="143">
        <v>44960.0</v>
      </c>
    </row>
    <row r="3855">
      <c r="A3855" s="135">
        <v>3853.0</v>
      </c>
      <c r="B3855" s="135" t="s">
        <v>19658</v>
      </c>
      <c r="C3855" s="135" t="s">
        <v>4362</v>
      </c>
      <c r="E3855" s="135">
        <v>10.0</v>
      </c>
      <c r="K3855" s="135">
        <v>10.0</v>
      </c>
      <c r="M3855" s="143">
        <v>43960.0</v>
      </c>
    </row>
    <row r="3856">
      <c r="A3856" s="135">
        <v>3854.0</v>
      </c>
      <c r="B3856" s="135" t="s">
        <v>19662</v>
      </c>
      <c r="C3856" s="135" t="s">
        <v>4362</v>
      </c>
      <c r="E3856" s="135">
        <v>10.0</v>
      </c>
      <c r="K3856" s="135">
        <v>10.0</v>
      </c>
      <c r="M3856" s="143">
        <v>42818.0</v>
      </c>
    </row>
    <row r="3857">
      <c r="A3857" s="135">
        <v>3855.0</v>
      </c>
      <c r="B3857" s="135" t="s">
        <v>19663</v>
      </c>
      <c r="C3857" s="135" t="s">
        <v>4362</v>
      </c>
      <c r="E3857" s="135">
        <v>10.0</v>
      </c>
      <c r="K3857" s="135">
        <v>10.0</v>
      </c>
      <c r="M3857" s="143">
        <v>45181.0</v>
      </c>
    </row>
    <row r="3858">
      <c r="A3858" s="135">
        <v>3856.0</v>
      </c>
      <c r="B3858" s="135" t="s">
        <v>19665</v>
      </c>
      <c r="C3858" s="135" t="s">
        <v>4362</v>
      </c>
      <c r="E3858" s="135">
        <v>10.0</v>
      </c>
      <c r="K3858" s="135">
        <v>20.0</v>
      </c>
      <c r="M3858" s="143">
        <v>42583.0</v>
      </c>
    </row>
    <row r="3859">
      <c r="A3859" s="135">
        <v>3857.0</v>
      </c>
      <c r="B3859" s="135" t="s">
        <v>19667</v>
      </c>
      <c r="C3859" s="135" t="s">
        <v>4362</v>
      </c>
      <c r="D3859" s="135">
        <v>8.0</v>
      </c>
      <c r="E3859" s="135">
        <v>10.0</v>
      </c>
      <c r="H3859" s="135" t="s">
        <v>4662</v>
      </c>
      <c r="I3859" s="142">
        <v>45396.305138888885</v>
      </c>
      <c r="K3859" s="135">
        <v>50.0</v>
      </c>
      <c r="L3859" s="135">
        <v>700.0</v>
      </c>
      <c r="M3859" s="143">
        <v>42608.0</v>
      </c>
    </row>
    <row r="3860">
      <c r="A3860" s="135">
        <v>3858.0</v>
      </c>
      <c r="B3860" s="135" t="s">
        <v>19671</v>
      </c>
      <c r="C3860" s="135" t="s">
        <v>4362</v>
      </c>
      <c r="D3860" s="135">
        <v>0.0</v>
      </c>
      <c r="E3860" s="135">
        <v>10.0</v>
      </c>
      <c r="H3860" s="135" t="s">
        <v>13226</v>
      </c>
      <c r="I3860" s="142">
        <v>45406.25351851852</v>
      </c>
      <c r="J3860" s="135" t="s">
        <v>9464</v>
      </c>
      <c r="K3860" s="135">
        <v>20.0</v>
      </c>
      <c r="L3860" s="135">
        <v>20.0</v>
      </c>
      <c r="M3860" s="143">
        <v>42851.0</v>
      </c>
    </row>
    <row r="3861">
      <c r="A3861" s="135">
        <v>3859.0</v>
      </c>
      <c r="B3861" s="135" t="s">
        <v>19675</v>
      </c>
      <c r="C3861" s="135" t="s">
        <v>4362</v>
      </c>
      <c r="D3861" s="135">
        <v>0.0</v>
      </c>
      <c r="E3861" s="135">
        <v>10.0</v>
      </c>
      <c r="H3861" s="135" t="s">
        <v>6719</v>
      </c>
      <c r="I3861" s="142">
        <v>45417.66594907407</v>
      </c>
      <c r="J3861" s="135" t="s">
        <v>9313</v>
      </c>
      <c r="K3861" s="135">
        <v>20.0</v>
      </c>
      <c r="L3861" s="135">
        <v>200.0</v>
      </c>
      <c r="M3861" s="143">
        <v>42285.0</v>
      </c>
    </row>
    <row r="3862">
      <c r="A3862" s="135">
        <v>3860.0</v>
      </c>
      <c r="B3862" s="135" t="s">
        <v>19679</v>
      </c>
      <c r="C3862" s="135" t="s">
        <v>4362</v>
      </c>
      <c r="E3862" s="135">
        <v>10.0</v>
      </c>
      <c r="F3862" s="135">
        <v>0.0</v>
      </c>
      <c r="K3862" s="135">
        <v>10.0</v>
      </c>
      <c r="M3862" s="143">
        <v>42705.0</v>
      </c>
    </row>
    <row r="3863">
      <c r="A3863" s="135">
        <v>3861.0</v>
      </c>
      <c r="B3863" s="135" t="s">
        <v>19682</v>
      </c>
      <c r="C3863" s="135" t="s">
        <v>4362</v>
      </c>
      <c r="E3863" s="135">
        <v>10.0</v>
      </c>
      <c r="K3863" s="135">
        <v>30.0</v>
      </c>
      <c r="M3863" s="143">
        <v>42277.0</v>
      </c>
    </row>
    <row r="3864">
      <c r="A3864" s="135">
        <v>3862.0</v>
      </c>
      <c r="B3864" s="135" t="s">
        <v>19685</v>
      </c>
      <c r="C3864" s="135" t="s">
        <v>4362</v>
      </c>
      <c r="E3864" s="135">
        <v>10.0</v>
      </c>
      <c r="F3864" s="135">
        <v>0.2</v>
      </c>
      <c r="K3864" s="135">
        <v>20.0</v>
      </c>
      <c r="M3864" s="143">
        <v>43497.0</v>
      </c>
    </row>
    <row r="3865">
      <c r="A3865" s="135">
        <v>3863.0</v>
      </c>
      <c r="B3865" s="135" t="s">
        <v>19687</v>
      </c>
      <c r="C3865" s="135" t="s">
        <v>4362</v>
      </c>
      <c r="E3865" s="135">
        <v>10.0</v>
      </c>
      <c r="K3865" s="135">
        <v>20.0</v>
      </c>
      <c r="M3865" s="143">
        <v>42312.0</v>
      </c>
    </row>
    <row r="3866">
      <c r="A3866" s="135">
        <v>3864.0</v>
      </c>
      <c r="B3866" s="135" t="s">
        <v>19691</v>
      </c>
      <c r="C3866" s="135" t="s">
        <v>4362</v>
      </c>
      <c r="E3866" s="135">
        <v>10.0</v>
      </c>
      <c r="F3866" s="135">
        <v>0.0</v>
      </c>
      <c r="K3866" s="135">
        <v>10.0</v>
      </c>
    </row>
    <row r="3867">
      <c r="A3867" s="135">
        <v>3865.0</v>
      </c>
      <c r="B3867" s="135" t="s">
        <v>19693</v>
      </c>
      <c r="C3867" s="135" t="s">
        <v>4362</v>
      </c>
      <c r="E3867" s="135">
        <v>10.0</v>
      </c>
      <c r="F3867" s="135">
        <v>0.0</v>
      </c>
      <c r="K3867" s="135">
        <v>10.0</v>
      </c>
      <c r="M3867" s="143">
        <v>43831.0</v>
      </c>
    </row>
    <row r="3868">
      <c r="A3868" s="135">
        <v>3866.0</v>
      </c>
      <c r="B3868" s="135" t="s">
        <v>19696</v>
      </c>
      <c r="C3868" s="135" t="s">
        <v>4362</v>
      </c>
      <c r="E3868" s="135">
        <v>10.0</v>
      </c>
      <c r="K3868" s="135">
        <v>10.0</v>
      </c>
      <c r="M3868" s="143">
        <v>44954.0</v>
      </c>
    </row>
    <row r="3869">
      <c r="A3869" s="135">
        <v>3867.0</v>
      </c>
      <c r="B3869" s="135" t="s">
        <v>19698</v>
      </c>
      <c r="C3869" s="135" t="s">
        <v>4362</v>
      </c>
      <c r="E3869" s="135">
        <v>10.0</v>
      </c>
      <c r="K3869" s="135">
        <v>20.0</v>
      </c>
      <c r="M3869" s="143">
        <v>42384.0</v>
      </c>
    </row>
    <row r="3870">
      <c r="A3870" s="135">
        <v>3868.0</v>
      </c>
      <c r="B3870" s="135" t="s">
        <v>19702</v>
      </c>
      <c r="C3870" s="135" t="s">
        <v>4362</v>
      </c>
      <c r="E3870" s="135">
        <v>10.0</v>
      </c>
      <c r="K3870" s="135">
        <v>10.0</v>
      </c>
      <c r="M3870" s="143">
        <v>44875.0</v>
      </c>
    </row>
    <row r="3871">
      <c r="A3871" s="135">
        <v>3869.0</v>
      </c>
      <c r="B3871" s="135" t="s">
        <v>19704</v>
      </c>
      <c r="C3871" s="135" t="s">
        <v>4362</v>
      </c>
      <c r="E3871" s="135">
        <v>10.0</v>
      </c>
      <c r="K3871" s="135">
        <v>10.0</v>
      </c>
      <c r="M3871" s="143">
        <v>45097.0</v>
      </c>
    </row>
    <row r="3872">
      <c r="A3872" s="135">
        <v>3870.0</v>
      </c>
      <c r="B3872" s="135" t="s">
        <v>19706</v>
      </c>
      <c r="C3872" s="135" t="s">
        <v>4362</v>
      </c>
      <c r="E3872" s="135">
        <v>10.0</v>
      </c>
      <c r="F3872" s="135">
        <v>1.0</v>
      </c>
      <c r="K3872" s="135">
        <v>30.0</v>
      </c>
      <c r="M3872" s="143">
        <v>42596.0</v>
      </c>
    </row>
    <row r="3873">
      <c r="A3873" s="135">
        <v>3871.0</v>
      </c>
      <c r="B3873" s="135" t="s">
        <v>19710</v>
      </c>
      <c r="C3873" s="135" t="s">
        <v>4362</v>
      </c>
      <c r="E3873" s="135">
        <v>10.0</v>
      </c>
      <c r="K3873" s="135">
        <v>10.0</v>
      </c>
      <c r="M3873" s="143">
        <v>44882.0</v>
      </c>
    </row>
    <row r="3874">
      <c r="A3874" s="135">
        <v>3872.0</v>
      </c>
      <c r="B3874" s="135" t="s">
        <v>19712</v>
      </c>
      <c r="C3874" s="135" t="s">
        <v>4362</v>
      </c>
      <c r="E3874" s="135">
        <v>10.0</v>
      </c>
      <c r="K3874" s="135">
        <v>10.0</v>
      </c>
      <c r="M3874" s="143">
        <v>43847.0</v>
      </c>
    </row>
    <row r="3875">
      <c r="A3875" s="135">
        <v>3873.0</v>
      </c>
      <c r="B3875" s="135" t="s">
        <v>19715</v>
      </c>
      <c r="C3875" s="135" t="s">
        <v>4362</v>
      </c>
      <c r="E3875" s="135">
        <v>10.0</v>
      </c>
      <c r="K3875" s="135">
        <v>10.0</v>
      </c>
      <c r="M3875" s="143">
        <v>44982.0</v>
      </c>
    </row>
    <row r="3876">
      <c r="A3876" s="135">
        <v>3874.0</v>
      </c>
      <c r="B3876" s="135" t="s">
        <v>19717</v>
      </c>
      <c r="C3876" s="135" t="s">
        <v>4362</v>
      </c>
      <c r="E3876" s="135">
        <v>10.0</v>
      </c>
      <c r="K3876" s="135">
        <v>30.0</v>
      </c>
      <c r="M3876" s="143">
        <v>43370.0</v>
      </c>
    </row>
    <row r="3877">
      <c r="A3877" s="135">
        <v>3875.0</v>
      </c>
      <c r="B3877" s="135" t="s">
        <v>19721</v>
      </c>
      <c r="C3877" s="135" t="s">
        <v>4362</v>
      </c>
      <c r="E3877" s="135">
        <v>10.0</v>
      </c>
      <c r="K3877" s="135">
        <v>10.0</v>
      </c>
      <c r="M3877" s="143">
        <v>43065.0</v>
      </c>
    </row>
    <row r="3878">
      <c r="A3878" s="135">
        <v>3876.0</v>
      </c>
      <c r="B3878" s="135" t="s">
        <v>19723</v>
      </c>
      <c r="C3878" s="135" t="s">
        <v>4362</v>
      </c>
      <c r="E3878" s="135">
        <v>10.0</v>
      </c>
      <c r="K3878" s="135">
        <v>10.0</v>
      </c>
      <c r="M3878" s="143">
        <v>44768.0</v>
      </c>
    </row>
    <row r="3879">
      <c r="A3879" s="135">
        <v>3877.0</v>
      </c>
      <c r="B3879" s="135" t="s">
        <v>19725</v>
      </c>
      <c r="C3879" s="135" t="s">
        <v>4362</v>
      </c>
      <c r="E3879" s="135">
        <v>10.0</v>
      </c>
      <c r="K3879" s="135">
        <v>20.0</v>
      </c>
      <c r="M3879" s="143">
        <v>44491.0</v>
      </c>
    </row>
    <row r="3880">
      <c r="A3880" s="135">
        <v>3878.0</v>
      </c>
      <c r="B3880" s="135" t="s">
        <v>19729</v>
      </c>
      <c r="C3880" s="135" t="s">
        <v>4362</v>
      </c>
      <c r="E3880" s="135">
        <v>10.0</v>
      </c>
      <c r="K3880" s="135">
        <v>30.0</v>
      </c>
      <c r="M3880" s="143">
        <v>43424.0</v>
      </c>
    </row>
    <row r="3881">
      <c r="A3881" s="135">
        <v>3879.0</v>
      </c>
      <c r="B3881" s="135" t="s">
        <v>19731</v>
      </c>
      <c r="C3881" s="135" t="s">
        <v>4362</v>
      </c>
      <c r="E3881" s="135">
        <v>10.0</v>
      </c>
      <c r="F3881" s="135">
        <v>0.0</v>
      </c>
      <c r="K3881" s="135">
        <v>10.0</v>
      </c>
    </row>
    <row r="3882">
      <c r="A3882" s="135">
        <v>3880.0</v>
      </c>
      <c r="B3882" s="135" t="s">
        <v>19733</v>
      </c>
      <c r="C3882" s="135" t="s">
        <v>4362</v>
      </c>
      <c r="E3882" s="135">
        <v>10.0</v>
      </c>
      <c r="K3882" s="135">
        <v>200.0</v>
      </c>
      <c r="M3882" s="143">
        <v>44202.0</v>
      </c>
    </row>
    <row r="3883">
      <c r="A3883" s="135">
        <v>3881.0</v>
      </c>
      <c r="B3883" s="135" t="s">
        <v>19736</v>
      </c>
      <c r="C3883" s="135" t="s">
        <v>4362</v>
      </c>
      <c r="E3883" s="135">
        <v>10.0</v>
      </c>
      <c r="F3883" s="135">
        <v>0.0</v>
      </c>
      <c r="K3883" s="135">
        <v>10.0</v>
      </c>
    </row>
    <row r="3884">
      <c r="A3884" s="135">
        <v>3882.0</v>
      </c>
      <c r="B3884" s="135" t="s">
        <v>19739</v>
      </c>
      <c r="C3884" s="135" t="s">
        <v>4362</v>
      </c>
      <c r="E3884" s="135">
        <v>10.0</v>
      </c>
      <c r="F3884" s="135">
        <v>1.6</v>
      </c>
      <c r="K3884" s="135">
        <v>10.0</v>
      </c>
    </row>
    <row r="3885">
      <c r="A3885" s="135">
        <v>3883.0</v>
      </c>
      <c r="B3885" s="135" t="s">
        <v>19742</v>
      </c>
      <c r="C3885" s="135" t="s">
        <v>4362</v>
      </c>
      <c r="E3885" s="135">
        <v>10.0</v>
      </c>
      <c r="F3885" s="135">
        <v>0.0</v>
      </c>
      <c r="K3885" s="135">
        <v>10.0</v>
      </c>
      <c r="M3885" s="143">
        <v>43647.0</v>
      </c>
    </row>
    <row r="3886">
      <c r="A3886" s="135">
        <v>3884.0</v>
      </c>
      <c r="B3886" s="135" t="s">
        <v>19744</v>
      </c>
      <c r="C3886" s="135" t="s">
        <v>4362</v>
      </c>
      <c r="E3886" s="135">
        <v>10.0</v>
      </c>
      <c r="K3886" s="135">
        <v>10.0</v>
      </c>
      <c r="M3886" s="143">
        <v>43879.0</v>
      </c>
    </row>
    <row r="3887">
      <c r="A3887" s="135">
        <v>3885.0</v>
      </c>
      <c r="B3887" s="135" t="s">
        <v>19747</v>
      </c>
      <c r="C3887" s="135" t="s">
        <v>4362</v>
      </c>
      <c r="E3887" s="135">
        <v>10.0</v>
      </c>
      <c r="F3887" s="135">
        <v>0.0</v>
      </c>
      <c r="K3887" s="135">
        <v>10.0</v>
      </c>
    </row>
    <row r="3888">
      <c r="A3888" s="135">
        <v>3886.0</v>
      </c>
      <c r="B3888" s="135" t="s">
        <v>19749</v>
      </c>
      <c r="C3888" s="135" t="s">
        <v>4362</v>
      </c>
      <c r="E3888" s="135">
        <v>10.0</v>
      </c>
      <c r="K3888" s="135">
        <v>10.0</v>
      </c>
      <c r="M3888" s="143">
        <v>44099.0</v>
      </c>
    </row>
    <row r="3889">
      <c r="A3889" s="135">
        <v>3887.0</v>
      </c>
      <c r="B3889" s="135" t="s">
        <v>19752</v>
      </c>
      <c r="C3889" s="135" t="s">
        <v>4362</v>
      </c>
      <c r="E3889" s="135">
        <v>10.0</v>
      </c>
      <c r="K3889" s="135">
        <v>30.0</v>
      </c>
      <c r="M3889" s="143">
        <v>43891.0</v>
      </c>
    </row>
    <row r="3890">
      <c r="A3890" s="135">
        <v>3888.0</v>
      </c>
      <c r="B3890" s="135" t="s">
        <v>19755</v>
      </c>
      <c r="C3890" s="135" t="s">
        <v>4362</v>
      </c>
      <c r="E3890" s="135">
        <v>10.0</v>
      </c>
      <c r="K3890" s="135">
        <v>10.0</v>
      </c>
      <c r="M3890" s="143">
        <v>42657.0</v>
      </c>
    </row>
    <row r="3891">
      <c r="A3891" s="135">
        <v>3889.0</v>
      </c>
      <c r="B3891" s="135" t="s">
        <v>19757</v>
      </c>
      <c r="C3891" s="135" t="s">
        <v>4362</v>
      </c>
      <c r="E3891" s="135">
        <v>10.0</v>
      </c>
      <c r="K3891" s="135">
        <v>20.0</v>
      </c>
      <c r="M3891" s="143">
        <v>44719.0</v>
      </c>
    </row>
    <row r="3892">
      <c r="A3892" s="135">
        <v>3890.0</v>
      </c>
      <c r="B3892" s="135" t="s">
        <v>19759</v>
      </c>
      <c r="C3892" s="135" t="s">
        <v>4362</v>
      </c>
      <c r="E3892" s="135">
        <v>10.0</v>
      </c>
      <c r="K3892" s="135">
        <v>10.0</v>
      </c>
      <c r="M3892" s="143">
        <v>43847.0</v>
      </c>
    </row>
    <row r="3893">
      <c r="A3893" s="135">
        <v>3891.0</v>
      </c>
      <c r="B3893" s="135" t="s">
        <v>19761</v>
      </c>
      <c r="C3893" s="135" t="s">
        <v>4362</v>
      </c>
      <c r="E3893" s="135">
        <v>10.0</v>
      </c>
      <c r="K3893" s="135">
        <v>10.0</v>
      </c>
      <c r="M3893" s="143">
        <v>44511.0</v>
      </c>
    </row>
    <row r="3894">
      <c r="A3894" s="135">
        <v>3892.0</v>
      </c>
      <c r="B3894" s="135" t="s">
        <v>19764</v>
      </c>
      <c r="C3894" s="135" t="s">
        <v>4362</v>
      </c>
      <c r="E3894" s="135">
        <v>10.0</v>
      </c>
      <c r="K3894" s="135">
        <v>10.0</v>
      </c>
      <c r="M3894" s="143">
        <v>43038.0</v>
      </c>
    </row>
    <row r="3895">
      <c r="A3895" s="135">
        <v>3893.0</v>
      </c>
      <c r="B3895" s="135" t="s">
        <v>19766</v>
      </c>
      <c r="C3895" s="135" t="s">
        <v>4362</v>
      </c>
      <c r="E3895" s="135">
        <v>10.0</v>
      </c>
      <c r="K3895" s="135">
        <v>10.0</v>
      </c>
      <c r="M3895" s="143">
        <v>42316.0</v>
      </c>
    </row>
    <row r="3896">
      <c r="A3896" s="135">
        <v>3894.0</v>
      </c>
      <c r="B3896" s="135" t="s">
        <v>19768</v>
      </c>
      <c r="C3896" s="135" t="s">
        <v>4362</v>
      </c>
      <c r="E3896" s="135">
        <v>10.0</v>
      </c>
      <c r="K3896" s="135">
        <v>10.0</v>
      </c>
      <c r="M3896" s="143">
        <v>42365.0</v>
      </c>
    </row>
    <row r="3897">
      <c r="A3897" s="135">
        <v>3895.0</v>
      </c>
      <c r="B3897" s="135" t="s">
        <v>19770</v>
      </c>
      <c r="C3897" s="135" t="s">
        <v>4362</v>
      </c>
      <c r="E3897" s="135">
        <v>10.0</v>
      </c>
      <c r="K3897" s="135">
        <v>10.0</v>
      </c>
      <c r="M3897" s="143">
        <v>42478.0</v>
      </c>
    </row>
    <row r="3898">
      <c r="A3898" s="135">
        <v>3896.0</v>
      </c>
      <c r="B3898" s="135" t="s">
        <v>19773</v>
      </c>
      <c r="C3898" s="135" t="s">
        <v>4362</v>
      </c>
      <c r="E3898" s="135">
        <v>10.0</v>
      </c>
      <c r="K3898" s="135">
        <v>10.0</v>
      </c>
      <c r="M3898" s="143">
        <v>44752.0</v>
      </c>
    </row>
    <row r="3899">
      <c r="A3899" s="135">
        <v>3897.0</v>
      </c>
      <c r="B3899" s="135" t="s">
        <v>19775</v>
      </c>
      <c r="C3899" s="135" t="s">
        <v>4362</v>
      </c>
      <c r="E3899" s="135">
        <v>10.0</v>
      </c>
      <c r="K3899" s="135">
        <v>10.0</v>
      </c>
      <c r="M3899" s="143">
        <v>42516.0</v>
      </c>
    </row>
    <row r="3900">
      <c r="A3900" s="135">
        <v>3898.0</v>
      </c>
      <c r="B3900" s="135" t="s">
        <v>19777</v>
      </c>
      <c r="C3900" s="135" t="s">
        <v>4362</v>
      </c>
      <c r="E3900" s="135">
        <v>10.0</v>
      </c>
      <c r="K3900" s="135">
        <v>10.0</v>
      </c>
      <c r="M3900" s="143">
        <v>42995.0</v>
      </c>
    </row>
    <row r="3901">
      <c r="A3901" s="135">
        <v>3899.0</v>
      </c>
      <c r="B3901" s="135" t="s">
        <v>19780</v>
      </c>
      <c r="C3901" s="135" t="s">
        <v>4362</v>
      </c>
      <c r="E3901" s="135">
        <v>10.0</v>
      </c>
      <c r="K3901" s="135">
        <v>10.0</v>
      </c>
      <c r="M3901" s="143">
        <v>42305.0</v>
      </c>
    </row>
    <row r="3902">
      <c r="A3902" s="135">
        <v>3900.0</v>
      </c>
      <c r="B3902" s="135" t="s">
        <v>19782</v>
      </c>
      <c r="C3902" s="135" t="s">
        <v>4362</v>
      </c>
      <c r="E3902" s="135">
        <v>10.0</v>
      </c>
      <c r="G3902" s="135">
        <v>0.15</v>
      </c>
      <c r="K3902" s="135">
        <v>20.0</v>
      </c>
      <c r="M3902" s="143">
        <v>42259.0</v>
      </c>
    </row>
    <row r="3903">
      <c r="A3903" s="135">
        <v>3901.0</v>
      </c>
      <c r="B3903" s="135" t="s">
        <v>19785</v>
      </c>
      <c r="C3903" s="135" t="s">
        <v>4362</v>
      </c>
      <c r="E3903" s="135">
        <v>10.0</v>
      </c>
      <c r="K3903" s="135">
        <v>10.0</v>
      </c>
      <c r="M3903" s="143">
        <v>44335.0</v>
      </c>
    </row>
    <row r="3904">
      <c r="A3904" s="135">
        <v>3902.0</v>
      </c>
      <c r="B3904" s="135" t="s">
        <v>19788</v>
      </c>
      <c r="C3904" s="135" t="s">
        <v>4362</v>
      </c>
      <c r="E3904" s="135">
        <v>10.0</v>
      </c>
      <c r="K3904" s="135">
        <v>10.0</v>
      </c>
      <c r="M3904" s="143">
        <v>43919.0</v>
      </c>
    </row>
    <row r="3905">
      <c r="A3905" s="135">
        <v>3903.0</v>
      </c>
      <c r="B3905" s="135" t="s">
        <v>19790</v>
      </c>
      <c r="C3905" s="135" t="s">
        <v>4362</v>
      </c>
      <c r="E3905" s="135">
        <v>10.0</v>
      </c>
      <c r="K3905" s="135">
        <v>10.0</v>
      </c>
      <c r="M3905" s="143">
        <v>42450.0</v>
      </c>
    </row>
    <row r="3906">
      <c r="A3906" s="135">
        <v>3904.0</v>
      </c>
      <c r="B3906" s="135" t="s">
        <v>19792</v>
      </c>
      <c r="C3906" s="135" t="s">
        <v>4362</v>
      </c>
      <c r="E3906" s="135">
        <v>10.0</v>
      </c>
      <c r="K3906" s="135">
        <v>20.0</v>
      </c>
      <c r="M3906" s="143">
        <v>42388.0</v>
      </c>
    </row>
    <row r="3907">
      <c r="A3907" s="135">
        <v>3905.0</v>
      </c>
      <c r="B3907" s="135" t="s">
        <v>19794</v>
      </c>
      <c r="C3907" s="135" t="s">
        <v>4362</v>
      </c>
      <c r="E3907" s="135">
        <v>10.0</v>
      </c>
      <c r="K3907" s="135">
        <v>20.0</v>
      </c>
      <c r="M3907" s="143">
        <v>43394.0</v>
      </c>
    </row>
    <row r="3908">
      <c r="A3908" s="135">
        <v>3906.0</v>
      </c>
      <c r="B3908" s="135" t="s">
        <v>19797</v>
      </c>
      <c r="C3908" s="135" t="s">
        <v>4362</v>
      </c>
      <c r="E3908" s="135">
        <v>10.0</v>
      </c>
      <c r="K3908" s="135">
        <v>50.0</v>
      </c>
      <c r="M3908" s="143">
        <v>42261.0</v>
      </c>
    </row>
    <row r="3909">
      <c r="A3909" s="135">
        <v>3907.0</v>
      </c>
      <c r="B3909" s="135" t="s">
        <v>19799</v>
      </c>
      <c r="C3909" s="135" t="s">
        <v>4362</v>
      </c>
      <c r="E3909" s="135">
        <v>10.0</v>
      </c>
      <c r="K3909" s="135">
        <v>20.0</v>
      </c>
      <c r="M3909" s="143">
        <v>42600.0</v>
      </c>
    </row>
    <row r="3910">
      <c r="A3910" s="135">
        <v>3908.0</v>
      </c>
      <c r="B3910" s="135" t="s">
        <v>19801</v>
      </c>
      <c r="C3910" s="135" t="s">
        <v>4362</v>
      </c>
      <c r="E3910" s="135">
        <v>10.0</v>
      </c>
      <c r="K3910" s="135">
        <v>10.0</v>
      </c>
      <c r="M3910" s="143">
        <v>43942.0</v>
      </c>
    </row>
    <row r="3911">
      <c r="A3911" s="135">
        <v>3909.0</v>
      </c>
      <c r="B3911" s="135" t="s">
        <v>19803</v>
      </c>
      <c r="C3911" s="135" t="s">
        <v>4362</v>
      </c>
      <c r="E3911" s="135">
        <v>10.0</v>
      </c>
      <c r="K3911" s="135">
        <v>30.0</v>
      </c>
      <c r="M3911" s="143">
        <v>43960.0</v>
      </c>
    </row>
    <row r="3912">
      <c r="A3912" s="135">
        <v>3910.0</v>
      </c>
      <c r="B3912" s="135" t="s">
        <v>19805</v>
      </c>
      <c r="C3912" s="135" t="s">
        <v>4362</v>
      </c>
      <c r="E3912" s="135">
        <v>10.0</v>
      </c>
      <c r="K3912" s="135">
        <v>10.0</v>
      </c>
      <c r="M3912" s="143">
        <v>42288.0</v>
      </c>
    </row>
    <row r="3913">
      <c r="A3913" s="135">
        <v>3911.0</v>
      </c>
      <c r="B3913" s="135" t="s">
        <v>19808</v>
      </c>
      <c r="C3913" s="135" t="s">
        <v>4362</v>
      </c>
      <c r="E3913" s="135">
        <v>10.0</v>
      </c>
      <c r="K3913" s="135">
        <v>20.0</v>
      </c>
      <c r="M3913" s="143">
        <v>45165.0</v>
      </c>
    </row>
    <row r="3914">
      <c r="A3914" s="135">
        <v>3912.0</v>
      </c>
      <c r="B3914" s="135" t="s">
        <v>19809</v>
      </c>
      <c r="C3914" s="135" t="s">
        <v>4362</v>
      </c>
      <c r="E3914" s="135">
        <v>10.0</v>
      </c>
      <c r="K3914" s="135">
        <v>10.0</v>
      </c>
      <c r="M3914" s="143">
        <v>43944.0</v>
      </c>
    </row>
    <row r="3915">
      <c r="A3915" s="135">
        <v>3913.0</v>
      </c>
      <c r="B3915" s="135" t="s">
        <v>19810</v>
      </c>
      <c r="C3915" s="135" t="s">
        <v>4362</v>
      </c>
      <c r="E3915" s="135">
        <v>10.0</v>
      </c>
      <c r="K3915" s="135">
        <v>30.0</v>
      </c>
      <c r="M3915" s="143">
        <v>43738.0</v>
      </c>
    </row>
    <row r="3916">
      <c r="A3916" s="135">
        <v>3914.0</v>
      </c>
      <c r="B3916" s="135" t="s">
        <v>19812</v>
      </c>
      <c r="C3916" s="135" t="s">
        <v>4362</v>
      </c>
      <c r="D3916" s="135">
        <v>6.0</v>
      </c>
      <c r="E3916" s="135">
        <v>10.0</v>
      </c>
      <c r="K3916" s="135">
        <v>10.0</v>
      </c>
      <c r="M3916" s="143">
        <v>42253.0</v>
      </c>
    </row>
    <row r="3917">
      <c r="A3917" s="135">
        <v>3915.0</v>
      </c>
      <c r="B3917" s="135" t="s">
        <v>19814</v>
      </c>
      <c r="C3917" s="135" t="s">
        <v>4362</v>
      </c>
      <c r="E3917" s="135">
        <v>10.0</v>
      </c>
      <c r="K3917" s="135">
        <v>10.0</v>
      </c>
      <c r="M3917" s="143">
        <v>42529.0</v>
      </c>
    </row>
    <row r="3918">
      <c r="A3918" s="135">
        <v>3916.0</v>
      </c>
      <c r="B3918" s="135" t="s">
        <v>19818</v>
      </c>
      <c r="C3918" s="135" t="s">
        <v>4362</v>
      </c>
      <c r="E3918" s="135">
        <v>10.0</v>
      </c>
      <c r="K3918" s="135">
        <v>20.0</v>
      </c>
      <c r="M3918" s="143">
        <v>42630.0</v>
      </c>
    </row>
    <row r="3919">
      <c r="A3919" s="135">
        <v>3917.0</v>
      </c>
      <c r="B3919" s="135" t="s">
        <v>19820</v>
      </c>
      <c r="C3919" s="135" t="s">
        <v>4362</v>
      </c>
      <c r="E3919" s="135">
        <v>10.0</v>
      </c>
      <c r="F3919" s="135">
        <v>0.0</v>
      </c>
      <c r="K3919" s="135">
        <v>10.0</v>
      </c>
      <c r="M3919" s="143">
        <v>42979.0</v>
      </c>
    </row>
    <row r="3920">
      <c r="A3920" s="135">
        <v>3918.0</v>
      </c>
      <c r="B3920" s="135" t="s">
        <v>19823</v>
      </c>
      <c r="C3920" s="135" t="s">
        <v>4362</v>
      </c>
      <c r="E3920" s="135">
        <v>10.0</v>
      </c>
      <c r="K3920" s="135">
        <v>50.0</v>
      </c>
      <c r="M3920" s="143">
        <v>43967.0</v>
      </c>
    </row>
    <row r="3921">
      <c r="A3921" s="135">
        <v>3919.0</v>
      </c>
      <c r="B3921" s="135" t="s">
        <v>19825</v>
      </c>
      <c r="C3921" s="135" t="s">
        <v>4362</v>
      </c>
      <c r="E3921" s="135">
        <v>10.0</v>
      </c>
      <c r="F3921" s="135">
        <v>0.0</v>
      </c>
      <c r="K3921" s="135">
        <v>10.0</v>
      </c>
    </row>
    <row r="3922">
      <c r="A3922" s="135">
        <v>3920.0</v>
      </c>
      <c r="B3922" s="135" t="s">
        <v>19828</v>
      </c>
      <c r="C3922" s="135" t="s">
        <v>4362</v>
      </c>
      <c r="E3922" s="135">
        <v>10.0</v>
      </c>
      <c r="G3922" s="135">
        <v>0.34</v>
      </c>
      <c r="K3922" s="135">
        <v>10.0</v>
      </c>
      <c r="M3922" s="143">
        <v>42275.0</v>
      </c>
    </row>
    <row r="3923">
      <c r="A3923" s="135">
        <v>3921.0</v>
      </c>
      <c r="B3923" s="135" t="s">
        <v>19830</v>
      </c>
      <c r="C3923" s="135" t="s">
        <v>4362</v>
      </c>
      <c r="E3923" s="135">
        <v>10.0</v>
      </c>
      <c r="K3923" s="135">
        <v>20.0</v>
      </c>
      <c r="M3923" s="143">
        <v>44103.0</v>
      </c>
    </row>
    <row r="3924">
      <c r="A3924" s="135">
        <v>3922.0</v>
      </c>
      <c r="B3924" s="135" t="s">
        <v>19832</v>
      </c>
      <c r="C3924" s="135" t="s">
        <v>4362</v>
      </c>
      <c r="E3924" s="135">
        <v>10.0</v>
      </c>
      <c r="K3924" s="135">
        <v>10.0</v>
      </c>
      <c r="M3924" s="143">
        <v>43755.0</v>
      </c>
    </row>
    <row r="3925">
      <c r="A3925" s="135">
        <v>3923.0</v>
      </c>
      <c r="B3925" s="135" t="s">
        <v>19834</v>
      </c>
      <c r="C3925" s="135" t="s">
        <v>4362</v>
      </c>
      <c r="E3925" s="135">
        <v>10.0</v>
      </c>
      <c r="K3925" s="135">
        <v>20.0</v>
      </c>
      <c r="M3925" s="143">
        <v>42437.0</v>
      </c>
    </row>
    <row r="3926">
      <c r="A3926" s="135">
        <v>3924.0</v>
      </c>
      <c r="B3926" s="135" t="s">
        <v>19836</v>
      </c>
      <c r="C3926" s="135" t="s">
        <v>4362</v>
      </c>
      <c r="E3926" s="135">
        <v>10.0</v>
      </c>
      <c r="K3926" s="135">
        <v>20.0</v>
      </c>
      <c r="M3926" s="143">
        <v>43741.0</v>
      </c>
    </row>
    <row r="3927">
      <c r="A3927" s="135">
        <v>3925.0</v>
      </c>
      <c r="B3927" s="135" t="s">
        <v>19839</v>
      </c>
      <c r="C3927" s="135" t="s">
        <v>4362</v>
      </c>
      <c r="E3927" s="135">
        <v>10.0</v>
      </c>
      <c r="K3927" s="135">
        <v>10.0</v>
      </c>
      <c r="M3927" s="143">
        <v>43877.0</v>
      </c>
    </row>
    <row r="3928">
      <c r="A3928" s="135">
        <v>3926.0</v>
      </c>
      <c r="B3928" s="135" t="s">
        <v>19841</v>
      </c>
      <c r="C3928" s="135" t="s">
        <v>4362</v>
      </c>
      <c r="E3928" s="135">
        <v>10.0</v>
      </c>
      <c r="K3928" s="135">
        <v>10.0</v>
      </c>
      <c r="M3928" s="143">
        <v>45051.0</v>
      </c>
    </row>
    <row r="3929">
      <c r="A3929" s="135">
        <v>3927.0</v>
      </c>
      <c r="B3929" s="135" t="s">
        <v>19843</v>
      </c>
      <c r="C3929" s="135" t="s">
        <v>4362</v>
      </c>
      <c r="E3929" s="135">
        <v>10.0</v>
      </c>
      <c r="K3929" s="135">
        <v>20.0</v>
      </c>
      <c r="M3929" s="143">
        <v>43845.0</v>
      </c>
    </row>
    <row r="3930">
      <c r="A3930" s="135">
        <v>3928.0</v>
      </c>
      <c r="B3930" s="135" t="s">
        <v>19845</v>
      </c>
      <c r="C3930" s="135" t="s">
        <v>4362</v>
      </c>
      <c r="E3930" s="135">
        <v>10.0</v>
      </c>
      <c r="K3930" s="135">
        <v>10.0</v>
      </c>
      <c r="M3930" s="143">
        <v>44785.0</v>
      </c>
    </row>
    <row r="3931">
      <c r="A3931" s="135">
        <v>3929.0</v>
      </c>
      <c r="B3931" s="135" t="s">
        <v>19847</v>
      </c>
      <c r="C3931" s="135" t="s">
        <v>4362</v>
      </c>
      <c r="E3931" s="135">
        <v>10.0</v>
      </c>
      <c r="K3931" s="135">
        <v>20.0</v>
      </c>
      <c r="M3931" s="143">
        <v>43457.0</v>
      </c>
    </row>
    <row r="3932">
      <c r="A3932" s="135">
        <v>3930.0</v>
      </c>
      <c r="B3932" s="135" t="s">
        <v>19850</v>
      </c>
      <c r="C3932" s="135" t="s">
        <v>4362</v>
      </c>
      <c r="E3932" s="135">
        <v>10.0</v>
      </c>
      <c r="K3932" s="135">
        <v>10.0</v>
      </c>
      <c r="M3932" s="143">
        <v>44043.0</v>
      </c>
    </row>
    <row r="3933">
      <c r="A3933" s="135">
        <v>3931.0</v>
      </c>
      <c r="B3933" s="135" t="s">
        <v>19852</v>
      </c>
      <c r="C3933" s="135" t="s">
        <v>4362</v>
      </c>
      <c r="E3933" s="135">
        <v>10.0</v>
      </c>
      <c r="K3933" s="135">
        <v>10.0</v>
      </c>
      <c r="M3933" s="143">
        <v>42542.0</v>
      </c>
    </row>
    <row r="3934">
      <c r="A3934" s="135">
        <v>3932.0</v>
      </c>
      <c r="B3934" s="135" t="s">
        <v>19855</v>
      </c>
      <c r="C3934" s="135" t="s">
        <v>4362</v>
      </c>
      <c r="D3934" s="135">
        <v>0.0</v>
      </c>
      <c r="E3934" s="135">
        <v>10.0</v>
      </c>
      <c r="H3934" s="135" t="s">
        <v>12997</v>
      </c>
      <c r="I3934" s="142">
        <v>45407.3765625</v>
      </c>
      <c r="J3934" s="135" t="s">
        <v>4992</v>
      </c>
      <c r="K3934" s="135">
        <v>30.0</v>
      </c>
      <c r="L3934" s="135">
        <v>10.0</v>
      </c>
      <c r="M3934" s="143">
        <v>42710.0</v>
      </c>
    </row>
    <row r="3935">
      <c r="A3935" s="135">
        <v>3933.0</v>
      </c>
      <c r="B3935" s="135" t="s">
        <v>19858</v>
      </c>
      <c r="C3935" s="135" t="s">
        <v>4362</v>
      </c>
      <c r="E3935" s="135">
        <v>10.0</v>
      </c>
      <c r="K3935" s="135">
        <v>10.0</v>
      </c>
      <c r="M3935" s="143">
        <v>44721.0</v>
      </c>
    </row>
    <row r="3936">
      <c r="A3936" s="135">
        <v>3934.0</v>
      </c>
      <c r="B3936" s="135" t="s">
        <v>19861</v>
      </c>
      <c r="C3936" s="135" t="s">
        <v>4362</v>
      </c>
      <c r="E3936" s="135">
        <v>10.0</v>
      </c>
      <c r="K3936" s="135">
        <v>30.0</v>
      </c>
      <c r="M3936" s="143">
        <v>42435.0</v>
      </c>
    </row>
    <row r="3937">
      <c r="A3937" s="135">
        <v>3935.0</v>
      </c>
      <c r="B3937" s="135" t="s">
        <v>19864</v>
      </c>
      <c r="C3937" s="135" t="s">
        <v>4362</v>
      </c>
      <c r="E3937" s="135">
        <v>10.0</v>
      </c>
      <c r="K3937" s="135">
        <v>30.0</v>
      </c>
      <c r="M3937" s="143">
        <v>42772.0</v>
      </c>
    </row>
    <row r="3938">
      <c r="A3938" s="135">
        <v>3936.0</v>
      </c>
      <c r="B3938" s="135" t="s">
        <v>19866</v>
      </c>
      <c r="C3938" s="135" t="s">
        <v>4362</v>
      </c>
      <c r="E3938" s="135">
        <v>10.0</v>
      </c>
      <c r="K3938" s="135">
        <v>10.0</v>
      </c>
      <c r="M3938" s="143">
        <v>44781.0</v>
      </c>
    </row>
    <row r="3939">
      <c r="A3939" s="135">
        <v>3937.0</v>
      </c>
      <c r="B3939" s="135" t="s">
        <v>19868</v>
      </c>
      <c r="C3939" s="135" t="s">
        <v>4362</v>
      </c>
      <c r="E3939" s="135">
        <v>10.0</v>
      </c>
      <c r="K3939" s="135">
        <v>10.0</v>
      </c>
      <c r="M3939" s="143">
        <v>42681.0</v>
      </c>
    </row>
    <row r="3940">
      <c r="A3940" s="135">
        <v>3938.0</v>
      </c>
      <c r="B3940" s="135" t="s">
        <v>19872</v>
      </c>
      <c r="C3940" s="135" t="s">
        <v>4362</v>
      </c>
      <c r="E3940" s="135">
        <v>10.0</v>
      </c>
      <c r="K3940" s="135">
        <v>30.0</v>
      </c>
      <c r="M3940" s="143">
        <v>44094.0</v>
      </c>
    </row>
    <row r="3941">
      <c r="A3941" s="135">
        <v>3939.0</v>
      </c>
      <c r="B3941" s="135" t="s">
        <v>19874</v>
      </c>
      <c r="C3941" s="135" t="s">
        <v>4362</v>
      </c>
      <c r="E3941" s="135">
        <v>10.0</v>
      </c>
      <c r="K3941" s="135">
        <v>10.0</v>
      </c>
      <c r="M3941" s="143">
        <v>44801.0</v>
      </c>
    </row>
    <row r="3942">
      <c r="A3942" s="135">
        <v>3940.0</v>
      </c>
      <c r="B3942" s="135" t="s">
        <v>19877</v>
      </c>
      <c r="C3942" s="135" t="s">
        <v>4362</v>
      </c>
      <c r="E3942" s="135">
        <v>10.0</v>
      </c>
      <c r="K3942" s="135">
        <v>10.0</v>
      </c>
      <c r="M3942" s="143">
        <v>44452.0</v>
      </c>
    </row>
    <row r="3943">
      <c r="A3943" s="135">
        <v>3941.0</v>
      </c>
      <c r="B3943" s="135" t="s">
        <v>19879</v>
      </c>
      <c r="C3943" s="135" t="s">
        <v>4362</v>
      </c>
      <c r="E3943" s="135">
        <v>10.0</v>
      </c>
      <c r="K3943" s="135">
        <v>10.0</v>
      </c>
      <c r="M3943" s="143">
        <v>44022.0</v>
      </c>
    </row>
    <row r="3944">
      <c r="A3944" s="135">
        <v>3942.0</v>
      </c>
      <c r="B3944" s="135" t="s">
        <v>19882</v>
      </c>
      <c r="C3944" s="135" t="s">
        <v>4362</v>
      </c>
      <c r="E3944" s="135">
        <v>10.0</v>
      </c>
      <c r="K3944" s="135">
        <v>10.0</v>
      </c>
      <c r="M3944" s="143">
        <v>43856.0</v>
      </c>
    </row>
    <row r="3945">
      <c r="A3945" s="135">
        <v>3943.0</v>
      </c>
      <c r="B3945" s="135" t="s">
        <v>19884</v>
      </c>
      <c r="C3945" s="135" t="s">
        <v>4362</v>
      </c>
      <c r="E3945" s="135">
        <v>10.0</v>
      </c>
      <c r="K3945" s="135">
        <v>10.0</v>
      </c>
      <c r="M3945" s="143">
        <v>42899.0</v>
      </c>
    </row>
    <row r="3946">
      <c r="A3946" s="135">
        <v>3944.0</v>
      </c>
      <c r="B3946" s="135" t="s">
        <v>19886</v>
      </c>
      <c r="C3946" s="135" t="s">
        <v>4362</v>
      </c>
      <c r="E3946" s="135">
        <v>10.0</v>
      </c>
      <c r="K3946" s="135">
        <v>40.0</v>
      </c>
      <c r="M3946" s="143">
        <v>43378.0</v>
      </c>
    </row>
    <row r="3947">
      <c r="A3947" s="135">
        <v>3945.0</v>
      </c>
      <c r="B3947" s="135" t="s">
        <v>19889</v>
      </c>
      <c r="C3947" s="135" t="s">
        <v>4362</v>
      </c>
      <c r="E3947" s="135">
        <v>10.0</v>
      </c>
      <c r="K3947" s="135">
        <v>10.0</v>
      </c>
      <c r="M3947" s="143">
        <v>43178.0</v>
      </c>
    </row>
    <row r="3948">
      <c r="A3948" s="135">
        <v>3946.0</v>
      </c>
      <c r="B3948" s="135" t="s">
        <v>19892</v>
      </c>
      <c r="C3948" s="135" t="s">
        <v>4362</v>
      </c>
      <c r="E3948" s="135">
        <v>10.0</v>
      </c>
      <c r="F3948" s="135">
        <v>0.0</v>
      </c>
      <c r="K3948" s="135">
        <v>10.0</v>
      </c>
    </row>
    <row r="3949">
      <c r="A3949" s="135">
        <v>3947.0</v>
      </c>
      <c r="B3949" s="135" t="s">
        <v>19894</v>
      </c>
      <c r="C3949" s="135" t="s">
        <v>4362</v>
      </c>
      <c r="E3949" s="135">
        <v>10.0</v>
      </c>
      <c r="K3949" s="135">
        <v>10.0</v>
      </c>
      <c r="M3949" s="143">
        <v>44796.0</v>
      </c>
    </row>
    <row r="3950">
      <c r="A3950" s="135">
        <v>3948.0</v>
      </c>
      <c r="B3950" s="135" t="s">
        <v>19897</v>
      </c>
      <c r="C3950" s="135" t="s">
        <v>4362</v>
      </c>
      <c r="E3950" s="135">
        <v>10.0</v>
      </c>
      <c r="K3950" s="135">
        <v>10.0</v>
      </c>
      <c r="M3950" s="143">
        <v>44879.0</v>
      </c>
    </row>
    <row r="3951">
      <c r="A3951" s="135">
        <v>3949.0</v>
      </c>
      <c r="B3951" s="135" t="s">
        <v>19900</v>
      </c>
      <c r="C3951" s="135" t="s">
        <v>4362</v>
      </c>
      <c r="E3951" s="135">
        <v>10.0</v>
      </c>
      <c r="K3951" s="135">
        <v>10.0</v>
      </c>
      <c r="M3951" s="143">
        <v>45012.0</v>
      </c>
    </row>
    <row r="3952">
      <c r="A3952" s="135">
        <v>3950.0</v>
      </c>
      <c r="B3952" s="135" t="s">
        <v>19902</v>
      </c>
      <c r="C3952" s="135" t="s">
        <v>4362</v>
      </c>
      <c r="E3952" s="135">
        <v>10.0</v>
      </c>
      <c r="K3952" s="135">
        <v>10.0</v>
      </c>
      <c r="M3952" s="143">
        <v>43840.0</v>
      </c>
    </row>
    <row r="3953">
      <c r="A3953" s="135">
        <v>3951.0</v>
      </c>
      <c r="B3953" s="135" t="s">
        <v>19905</v>
      </c>
      <c r="C3953" s="135" t="s">
        <v>4362</v>
      </c>
      <c r="E3953" s="135">
        <v>10.0</v>
      </c>
      <c r="K3953" s="135">
        <v>10.0</v>
      </c>
      <c r="M3953" s="143">
        <v>45282.0</v>
      </c>
    </row>
    <row r="3954">
      <c r="A3954" s="135">
        <v>3952.0</v>
      </c>
      <c r="B3954" s="135" t="s">
        <v>19907</v>
      </c>
      <c r="C3954" s="135" t="s">
        <v>4362</v>
      </c>
      <c r="E3954" s="135">
        <v>10.0</v>
      </c>
      <c r="K3954" s="135">
        <v>20.0</v>
      </c>
      <c r="M3954" s="143">
        <v>45161.0</v>
      </c>
    </row>
    <row r="3955">
      <c r="A3955" s="135">
        <v>3953.0</v>
      </c>
      <c r="B3955" s="135" t="s">
        <v>19910</v>
      </c>
      <c r="C3955" s="135" t="s">
        <v>4362</v>
      </c>
      <c r="E3955" s="135">
        <v>10.0</v>
      </c>
      <c r="K3955" s="135">
        <v>10.0</v>
      </c>
      <c r="M3955" s="143">
        <v>42297.0</v>
      </c>
    </row>
    <row r="3956">
      <c r="A3956" s="135">
        <v>3954.0</v>
      </c>
      <c r="B3956" s="135" t="s">
        <v>14257</v>
      </c>
      <c r="C3956" s="135" t="s">
        <v>4362</v>
      </c>
      <c r="E3956" s="135">
        <v>10.0</v>
      </c>
      <c r="K3956" s="135">
        <v>50.0</v>
      </c>
      <c r="M3956" s="143">
        <v>43019.0</v>
      </c>
    </row>
    <row r="3957">
      <c r="A3957" s="135">
        <v>3955.0</v>
      </c>
      <c r="B3957" s="135" t="s">
        <v>19914</v>
      </c>
      <c r="C3957" s="135" t="s">
        <v>4362</v>
      </c>
      <c r="E3957" s="135">
        <v>10.0</v>
      </c>
      <c r="K3957" s="135">
        <v>20.0</v>
      </c>
      <c r="M3957" s="143">
        <v>44271.0</v>
      </c>
    </row>
    <row r="3958">
      <c r="A3958" s="135">
        <v>3956.0</v>
      </c>
      <c r="B3958" s="135" t="s">
        <v>19917</v>
      </c>
      <c r="C3958" s="135" t="s">
        <v>4362</v>
      </c>
      <c r="E3958" s="135">
        <v>10.0</v>
      </c>
      <c r="K3958" s="135">
        <v>10.0</v>
      </c>
      <c r="M3958" s="143">
        <v>43878.0</v>
      </c>
    </row>
    <row r="3959">
      <c r="A3959" s="135">
        <v>3957.0</v>
      </c>
      <c r="B3959" s="135" t="s">
        <v>19921</v>
      </c>
      <c r="C3959" s="135" t="s">
        <v>4362</v>
      </c>
      <c r="E3959" s="135">
        <v>10.0</v>
      </c>
      <c r="F3959" s="135">
        <v>0.0</v>
      </c>
      <c r="K3959" s="135">
        <v>10.0</v>
      </c>
    </row>
    <row r="3960">
      <c r="A3960" s="135">
        <v>3958.0</v>
      </c>
      <c r="B3960" s="135" t="s">
        <v>19923</v>
      </c>
      <c r="C3960" s="135" t="s">
        <v>4362</v>
      </c>
      <c r="E3960" s="135">
        <v>10.0</v>
      </c>
      <c r="K3960" s="135">
        <v>10.0</v>
      </c>
      <c r="M3960" s="143">
        <v>43088.0</v>
      </c>
    </row>
    <row r="3961">
      <c r="A3961" s="135">
        <v>3959.0</v>
      </c>
      <c r="B3961" s="135" t="s">
        <v>19926</v>
      </c>
      <c r="C3961" s="135" t="s">
        <v>4362</v>
      </c>
      <c r="E3961" s="135">
        <v>10.0</v>
      </c>
      <c r="K3961" s="135">
        <v>10.0</v>
      </c>
      <c r="M3961" s="143">
        <v>44516.0</v>
      </c>
    </row>
    <row r="3962">
      <c r="A3962" s="135">
        <v>3960.0</v>
      </c>
      <c r="B3962" s="135" t="s">
        <v>19928</v>
      </c>
      <c r="C3962" s="135" t="s">
        <v>4362</v>
      </c>
      <c r="E3962" s="135">
        <v>10.0</v>
      </c>
      <c r="K3962" s="135">
        <v>20.0</v>
      </c>
      <c r="M3962" s="143">
        <v>44118.0</v>
      </c>
    </row>
    <row r="3963">
      <c r="A3963" s="135">
        <v>3961.0</v>
      </c>
      <c r="B3963" s="135" t="s">
        <v>19931</v>
      </c>
      <c r="C3963" s="135" t="s">
        <v>4362</v>
      </c>
      <c r="E3963" s="135">
        <v>10.0</v>
      </c>
      <c r="K3963" s="135">
        <v>10.0</v>
      </c>
      <c r="M3963" s="143">
        <v>45095.0</v>
      </c>
    </row>
    <row r="3964">
      <c r="A3964" s="135">
        <v>3962.0</v>
      </c>
      <c r="B3964" s="135" t="s">
        <v>19933</v>
      </c>
      <c r="C3964" s="135" t="s">
        <v>4362</v>
      </c>
      <c r="E3964" s="135">
        <v>10.0</v>
      </c>
      <c r="K3964" s="135">
        <v>10.0</v>
      </c>
      <c r="M3964" s="143">
        <v>42458.0</v>
      </c>
    </row>
    <row r="3965">
      <c r="A3965" s="135">
        <v>3963.0</v>
      </c>
      <c r="B3965" s="135" t="s">
        <v>19936</v>
      </c>
      <c r="C3965" s="135" t="s">
        <v>4362</v>
      </c>
      <c r="E3965" s="135">
        <v>10.0</v>
      </c>
      <c r="K3965" s="135">
        <v>10.0</v>
      </c>
      <c r="M3965" s="143">
        <v>42263.0</v>
      </c>
    </row>
    <row r="3966">
      <c r="A3966" s="135">
        <v>3964.0</v>
      </c>
      <c r="B3966" s="135" t="s">
        <v>19938</v>
      </c>
      <c r="C3966" s="135" t="s">
        <v>4362</v>
      </c>
      <c r="E3966" s="135">
        <v>10.0</v>
      </c>
      <c r="K3966" s="135">
        <v>30.0</v>
      </c>
      <c r="M3966" s="143">
        <v>44927.0</v>
      </c>
    </row>
    <row r="3967">
      <c r="A3967" s="135">
        <v>3965.0</v>
      </c>
      <c r="B3967" s="135" t="s">
        <v>19940</v>
      </c>
      <c r="C3967" s="135" t="s">
        <v>4362</v>
      </c>
      <c r="E3967" s="135">
        <v>10.0</v>
      </c>
      <c r="F3967" s="135">
        <v>0.45</v>
      </c>
      <c r="K3967" s="135">
        <v>20.0</v>
      </c>
      <c r="M3967" s="143">
        <v>43678.0</v>
      </c>
    </row>
    <row r="3968">
      <c r="A3968" s="135">
        <v>3966.0</v>
      </c>
      <c r="B3968" s="135" t="s">
        <v>19943</v>
      </c>
      <c r="C3968" s="135" t="s">
        <v>4362</v>
      </c>
      <c r="E3968" s="135">
        <v>10.0</v>
      </c>
      <c r="F3968" s="135">
        <v>0.0</v>
      </c>
      <c r="K3968" s="135">
        <v>10.0</v>
      </c>
      <c r="M3968" s="143">
        <v>43709.0</v>
      </c>
    </row>
    <row r="3969">
      <c r="A3969" s="135">
        <v>3967.0</v>
      </c>
      <c r="B3969" s="135" t="s">
        <v>19946</v>
      </c>
      <c r="C3969" s="135" t="s">
        <v>4362</v>
      </c>
      <c r="E3969" s="135">
        <v>10.0</v>
      </c>
      <c r="K3969" s="135">
        <v>20.0</v>
      </c>
      <c r="M3969" s="143">
        <v>42953.0</v>
      </c>
    </row>
    <row r="3970">
      <c r="A3970" s="135">
        <v>3968.0</v>
      </c>
      <c r="B3970" s="135" t="s">
        <v>19948</v>
      </c>
      <c r="C3970" s="135" t="s">
        <v>4362</v>
      </c>
      <c r="E3970" s="135">
        <v>10.0</v>
      </c>
      <c r="K3970" s="135">
        <v>10.0</v>
      </c>
      <c r="M3970" s="143">
        <v>44748.0</v>
      </c>
    </row>
    <row r="3971">
      <c r="A3971" s="135">
        <v>3969.0</v>
      </c>
      <c r="B3971" s="135" t="s">
        <v>19951</v>
      </c>
      <c r="C3971" s="135" t="s">
        <v>4362</v>
      </c>
      <c r="E3971" s="135">
        <v>10.0</v>
      </c>
      <c r="F3971" s="135">
        <v>2.5</v>
      </c>
      <c r="K3971" s="135">
        <v>20.0</v>
      </c>
    </row>
    <row r="3972">
      <c r="A3972" s="135">
        <v>3970.0</v>
      </c>
      <c r="B3972" s="135" t="s">
        <v>19954</v>
      </c>
      <c r="C3972" s="135" t="s">
        <v>4362</v>
      </c>
      <c r="E3972" s="135">
        <v>10.0</v>
      </c>
      <c r="K3972" s="135">
        <v>10.0</v>
      </c>
      <c r="M3972" s="143">
        <v>45266.0</v>
      </c>
    </row>
    <row r="3973">
      <c r="A3973" s="135">
        <v>3971.0</v>
      </c>
      <c r="B3973" s="135" t="s">
        <v>19956</v>
      </c>
      <c r="C3973" s="135" t="s">
        <v>4362</v>
      </c>
      <c r="E3973" s="135">
        <v>10.0</v>
      </c>
      <c r="K3973" s="135">
        <v>10.0</v>
      </c>
      <c r="M3973" s="143">
        <v>45327.0</v>
      </c>
    </row>
    <row r="3974">
      <c r="A3974" s="135">
        <v>3972.0</v>
      </c>
      <c r="B3974" s="135" t="s">
        <v>19959</v>
      </c>
      <c r="C3974" s="135" t="s">
        <v>4362</v>
      </c>
      <c r="E3974" s="135">
        <v>10.0</v>
      </c>
      <c r="K3974" s="135">
        <v>10.0</v>
      </c>
      <c r="M3974" s="143">
        <v>42773.0</v>
      </c>
    </row>
    <row r="3975">
      <c r="A3975" s="135">
        <v>3973.0</v>
      </c>
      <c r="B3975" s="135" t="s">
        <v>19961</v>
      </c>
      <c r="C3975" s="135" t="s">
        <v>4362</v>
      </c>
      <c r="E3975" s="135">
        <v>10.0</v>
      </c>
      <c r="K3975" s="135">
        <v>10.0</v>
      </c>
      <c r="M3975" s="143">
        <v>42357.0</v>
      </c>
    </row>
    <row r="3976">
      <c r="A3976" s="135">
        <v>3974.0</v>
      </c>
      <c r="B3976" s="135" t="s">
        <v>19965</v>
      </c>
      <c r="C3976" s="135" t="s">
        <v>4362</v>
      </c>
      <c r="E3976" s="135">
        <v>10.0</v>
      </c>
      <c r="K3976" s="135">
        <v>50.0</v>
      </c>
      <c r="M3976" s="143">
        <v>42533.0</v>
      </c>
    </row>
    <row r="3977">
      <c r="A3977" s="135">
        <v>3975.0</v>
      </c>
      <c r="B3977" s="135" t="s">
        <v>19967</v>
      </c>
      <c r="C3977" s="135" t="s">
        <v>4362</v>
      </c>
      <c r="E3977" s="135">
        <v>10.0</v>
      </c>
      <c r="K3977" s="135">
        <v>50.0</v>
      </c>
      <c r="M3977" s="143">
        <v>42248.0</v>
      </c>
    </row>
    <row r="3978">
      <c r="A3978" s="135">
        <v>3976.0</v>
      </c>
      <c r="B3978" s="135" t="s">
        <v>19969</v>
      </c>
      <c r="C3978" s="135" t="s">
        <v>4362</v>
      </c>
      <c r="E3978" s="135">
        <v>10.0</v>
      </c>
      <c r="K3978" s="135">
        <v>20.0</v>
      </c>
      <c r="M3978" s="143">
        <v>43391.0</v>
      </c>
    </row>
    <row r="3979">
      <c r="A3979" s="135">
        <v>3977.0</v>
      </c>
      <c r="B3979" s="135" t="s">
        <v>19972</v>
      </c>
      <c r="C3979" s="135" t="s">
        <v>4362</v>
      </c>
      <c r="E3979" s="135">
        <v>10.0</v>
      </c>
      <c r="K3979" s="135">
        <v>20.0</v>
      </c>
      <c r="M3979" s="143">
        <v>42694.0</v>
      </c>
    </row>
    <row r="3980">
      <c r="A3980" s="135">
        <v>3978.0</v>
      </c>
      <c r="B3980" s="135" t="s">
        <v>19975</v>
      </c>
      <c r="C3980" s="135" t="s">
        <v>4362</v>
      </c>
      <c r="E3980" s="135">
        <v>10.0</v>
      </c>
      <c r="K3980" s="135">
        <v>20.0</v>
      </c>
      <c r="M3980" s="143">
        <v>43886.0</v>
      </c>
    </row>
    <row r="3981">
      <c r="A3981" s="135">
        <v>3979.0</v>
      </c>
      <c r="B3981" s="135" t="s">
        <v>19978</v>
      </c>
      <c r="C3981" s="135" t="s">
        <v>4362</v>
      </c>
      <c r="E3981" s="135">
        <v>10.0</v>
      </c>
      <c r="K3981" s="135">
        <v>10.0</v>
      </c>
      <c r="M3981" s="143">
        <v>42388.0</v>
      </c>
    </row>
    <row r="3982">
      <c r="A3982" s="135">
        <v>3980.0</v>
      </c>
      <c r="B3982" s="135" t="s">
        <v>19979</v>
      </c>
      <c r="C3982" s="135" t="s">
        <v>4362</v>
      </c>
      <c r="E3982" s="135">
        <v>10.0</v>
      </c>
      <c r="K3982" s="135">
        <v>10.0</v>
      </c>
      <c r="M3982" s="143">
        <v>45018.0</v>
      </c>
    </row>
    <row r="3983">
      <c r="A3983" s="135">
        <v>3981.0</v>
      </c>
      <c r="B3983" s="135" t="s">
        <v>19981</v>
      </c>
      <c r="C3983" s="135" t="s">
        <v>4362</v>
      </c>
      <c r="E3983" s="135">
        <v>10.0</v>
      </c>
      <c r="K3983" s="135">
        <v>10.0</v>
      </c>
      <c r="M3983" s="143">
        <v>42653.0</v>
      </c>
    </row>
    <row r="3984">
      <c r="A3984" s="135">
        <v>3982.0</v>
      </c>
      <c r="B3984" s="135" t="s">
        <v>19983</v>
      </c>
      <c r="C3984" s="135" t="s">
        <v>4362</v>
      </c>
      <c r="E3984" s="135">
        <v>10.0</v>
      </c>
      <c r="K3984" s="135">
        <v>10.0</v>
      </c>
      <c r="M3984" s="143">
        <v>44226.0</v>
      </c>
    </row>
    <row r="3985">
      <c r="A3985" s="135">
        <v>3983.0</v>
      </c>
      <c r="B3985" s="135" t="s">
        <v>19986</v>
      </c>
      <c r="C3985" s="135" t="s">
        <v>4362</v>
      </c>
      <c r="E3985" s="135">
        <v>10.0</v>
      </c>
      <c r="K3985" s="135">
        <v>20.0</v>
      </c>
      <c r="M3985" s="143">
        <v>42291.0</v>
      </c>
    </row>
    <row r="3986">
      <c r="A3986" s="135">
        <v>3984.0</v>
      </c>
      <c r="B3986" s="135" t="s">
        <v>19988</v>
      </c>
      <c r="C3986" s="135" t="s">
        <v>4362</v>
      </c>
      <c r="E3986" s="135">
        <v>10.0</v>
      </c>
      <c r="K3986" s="135">
        <v>10.0</v>
      </c>
      <c r="M3986" s="143">
        <v>42406.0</v>
      </c>
    </row>
    <row r="3987">
      <c r="A3987" s="135">
        <v>3985.0</v>
      </c>
      <c r="B3987" s="135" t="s">
        <v>19991</v>
      </c>
      <c r="C3987" s="135" t="s">
        <v>4362</v>
      </c>
      <c r="E3987" s="135">
        <v>10.0</v>
      </c>
      <c r="K3987" s="135">
        <v>10.0</v>
      </c>
      <c r="M3987" s="143">
        <v>43423.0</v>
      </c>
    </row>
    <row r="3988">
      <c r="A3988" s="135">
        <v>3986.0</v>
      </c>
      <c r="B3988" s="135" t="s">
        <v>19993</v>
      </c>
      <c r="C3988" s="135" t="s">
        <v>4362</v>
      </c>
      <c r="E3988" s="135">
        <v>10.0</v>
      </c>
      <c r="K3988" s="135">
        <v>20.0</v>
      </c>
      <c r="M3988" s="143">
        <v>43852.0</v>
      </c>
    </row>
    <row r="3989">
      <c r="A3989" s="135">
        <v>3987.0</v>
      </c>
      <c r="B3989" s="135" t="s">
        <v>19995</v>
      </c>
      <c r="C3989" s="135" t="s">
        <v>4362</v>
      </c>
      <c r="E3989" s="135">
        <v>10.0</v>
      </c>
      <c r="K3989" s="135">
        <v>30.0</v>
      </c>
      <c r="M3989" s="143">
        <v>43957.0</v>
      </c>
    </row>
    <row r="3990">
      <c r="A3990" s="135">
        <v>3988.0</v>
      </c>
      <c r="B3990" s="135" t="s">
        <v>19996</v>
      </c>
      <c r="C3990" s="135" t="s">
        <v>4362</v>
      </c>
      <c r="E3990" s="135">
        <v>10.0</v>
      </c>
      <c r="K3990" s="135">
        <v>10.0</v>
      </c>
      <c r="M3990" s="143">
        <v>44744.0</v>
      </c>
    </row>
    <row r="3991">
      <c r="A3991" s="135">
        <v>3989.0</v>
      </c>
      <c r="B3991" s="135" t="s">
        <v>19997</v>
      </c>
      <c r="C3991" s="135" t="s">
        <v>4362</v>
      </c>
      <c r="E3991" s="135">
        <v>10.0</v>
      </c>
      <c r="K3991" s="135">
        <v>20.0</v>
      </c>
      <c r="M3991" s="143">
        <v>43896.0</v>
      </c>
    </row>
    <row r="3992">
      <c r="A3992" s="135">
        <v>3990.0</v>
      </c>
      <c r="B3992" s="135" t="s">
        <v>19999</v>
      </c>
      <c r="C3992" s="135" t="s">
        <v>4362</v>
      </c>
      <c r="E3992" s="135">
        <v>10.0</v>
      </c>
      <c r="F3992" s="135">
        <v>0.0</v>
      </c>
      <c r="K3992" s="135">
        <v>10.0</v>
      </c>
    </row>
    <row r="3993">
      <c r="A3993" s="135">
        <v>3991.0</v>
      </c>
      <c r="B3993" s="135" t="s">
        <v>20001</v>
      </c>
      <c r="C3993" s="135" t="s">
        <v>4362</v>
      </c>
      <c r="E3993" s="135">
        <v>10.0</v>
      </c>
      <c r="F3993" s="135">
        <v>1.0</v>
      </c>
      <c r="K3993" s="135">
        <v>10.0</v>
      </c>
    </row>
    <row r="3994">
      <c r="A3994" s="135">
        <v>3992.0</v>
      </c>
      <c r="B3994" s="135" t="s">
        <v>20005</v>
      </c>
      <c r="C3994" s="135" t="s">
        <v>4362</v>
      </c>
      <c r="E3994" s="135">
        <v>10.0</v>
      </c>
      <c r="K3994" s="135">
        <v>10.0</v>
      </c>
      <c r="M3994" s="143">
        <v>44754.0</v>
      </c>
    </row>
    <row r="3995">
      <c r="A3995" s="135">
        <v>3993.0</v>
      </c>
      <c r="B3995" s="135" t="s">
        <v>20007</v>
      </c>
      <c r="C3995" s="135" t="s">
        <v>4362</v>
      </c>
      <c r="E3995" s="135">
        <v>10.0</v>
      </c>
      <c r="K3995" s="135">
        <v>20.0</v>
      </c>
      <c r="M3995" s="143">
        <v>44950.0</v>
      </c>
    </row>
    <row r="3996">
      <c r="A3996" s="135">
        <v>3994.0</v>
      </c>
      <c r="B3996" s="135" t="s">
        <v>20009</v>
      </c>
      <c r="C3996" s="135" t="s">
        <v>4362</v>
      </c>
      <c r="E3996" s="135">
        <v>10.0</v>
      </c>
      <c r="F3996" s="135">
        <v>0.35</v>
      </c>
      <c r="K3996" s="135">
        <v>10.0</v>
      </c>
    </row>
    <row r="3997">
      <c r="A3997" s="135">
        <v>3995.0</v>
      </c>
      <c r="B3997" s="135" t="s">
        <v>20011</v>
      </c>
      <c r="C3997" s="135" t="s">
        <v>4362</v>
      </c>
      <c r="E3997" s="135">
        <v>10.0</v>
      </c>
      <c r="K3997" s="135">
        <v>10.0</v>
      </c>
      <c r="M3997" s="143">
        <v>43874.0</v>
      </c>
    </row>
    <row r="3998">
      <c r="A3998" s="135">
        <v>3996.0</v>
      </c>
      <c r="B3998" s="135" t="s">
        <v>20014</v>
      </c>
      <c r="C3998" s="135" t="s">
        <v>4362</v>
      </c>
      <c r="E3998" s="135">
        <v>10.0</v>
      </c>
      <c r="K3998" s="135">
        <v>20.0</v>
      </c>
      <c r="M3998" s="143">
        <v>42502.0</v>
      </c>
    </row>
    <row r="3999">
      <c r="A3999" s="135">
        <v>3997.0</v>
      </c>
      <c r="B3999" s="135" t="s">
        <v>20016</v>
      </c>
      <c r="C3999" s="135" t="s">
        <v>4362</v>
      </c>
      <c r="E3999" s="135">
        <v>10.0</v>
      </c>
      <c r="K3999" s="135">
        <v>10.0</v>
      </c>
      <c r="M3999" s="143">
        <v>43880.0</v>
      </c>
    </row>
    <row r="4000">
      <c r="A4000" s="135">
        <v>3998.0</v>
      </c>
      <c r="B4000" s="135" t="s">
        <v>20021</v>
      </c>
      <c r="C4000" s="135" t="s">
        <v>4362</v>
      </c>
      <c r="E4000" s="135">
        <v>10.0</v>
      </c>
      <c r="F4000" s="135">
        <v>0.0</v>
      </c>
      <c r="K4000" s="135">
        <v>10.0</v>
      </c>
    </row>
    <row r="4001">
      <c r="A4001" s="135">
        <v>3999.0</v>
      </c>
      <c r="B4001" s="135" t="s">
        <v>20023</v>
      </c>
      <c r="C4001" s="135" t="s">
        <v>4362</v>
      </c>
      <c r="E4001" s="135">
        <v>10.0</v>
      </c>
      <c r="K4001" s="135">
        <v>10.0</v>
      </c>
      <c r="M4001" s="143">
        <v>45100.0</v>
      </c>
    </row>
    <row r="4002">
      <c r="A4002" s="135">
        <v>4000.0</v>
      </c>
      <c r="B4002" s="135" t="s">
        <v>20025</v>
      </c>
      <c r="C4002" s="135" t="s">
        <v>4362</v>
      </c>
      <c r="E4002" s="135">
        <v>10.0</v>
      </c>
      <c r="F4002" s="135">
        <v>0.0</v>
      </c>
      <c r="K4002" s="135">
        <v>10.0</v>
      </c>
    </row>
    <row r="4003">
      <c r="A4003" s="135">
        <v>4001.0</v>
      </c>
      <c r="B4003" s="135" t="s">
        <v>20027</v>
      </c>
      <c r="C4003" s="135" t="s">
        <v>4362</v>
      </c>
      <c r="E4003" s="135">
        <v>10.0</v>
      </c>
      <c r="K4003" s="135">
        <v>10.0</v>
      </c>
      <c r="M4003" s="143">
        <v>43592.0</v>
      </c>
    </row>
    <row r="4004">
      <c r="A4004" s="135">
        <v>4002.0</v>
      </c>
      <c r="B4004" s="135" t="s">
        <v>20029</v>
      </c>
      <c r="C4004" s="135" t="s">
        <v>4362</v>
      </c>
      <c r="E4004" s="135">
        <v>10.0</v>
      </c>
      <c r="K4004" s="135">
        <v>20.0</v>
      </c>
      <c r="M4004" s="143">
        <v>42313.0</v>
      </c>
    </row>
    <row r="4005">
      <c r="A4005" s="135">
        <v>4003.0</v>
      </c>
      <c r="B4005" s="135" t="s">
        <v>20032</v>
      </c>
      <c r="C4005" s="135" t="s">
        <v>4362</v>
      </c>
      <c r="E4005" s="135">
        <v>10.0</v>
      </c>
      <c r="K4005" s="135">
        <v>40.0</v>
      </c>
      <c r="M4005" s="143">
        <v>43840.0</v>
      </c>
    </row>
    <row r="4006">
      <c r="A4006" s="135">
        <v>4004.0</v>
      </c>
      <c r="B4006" s="135" t="s">
        <v>20035</v>
      </c>
      <c r="C4006" s="135" t="s">
        <v>4362</v>
      </c>
      <c r="E4006" s="135">
        <v>10.0</v>
      </c>
      <c r="F4006" s="135">
        <v>0.0</v>
      </c>
      <c r="K4006" s="135">
        <v>10.0</v>
      </c>
      <c r="M4006" s="143">
        <v>43435.0</v>
      </c>
    </row>
    <row r="4007">
      <c r="A4007" s="135">
        <v>4005.0</v>
      </c>
      <c r="B4007" s="135" t="s">
        <v>20037</v>
      </c>
      <c r="C4007" s="135" t="s">
        <v>4362</v>
      </c>
      <c r="E4007" s="135">
        <v>10.0</v>
      </c>
      <c r="K4007" s="135">
        <v>10.0</v>
      </c>
      <c r="M4007" s="143">
        <v>42450.0</v>
      </c>
    </row>
    <row r="4008">
      <c r="A4008" s="135">
        <v>4006.0</v>
      </c>
      <c r="B4008" s="135" t="s">
        <v>20039</v>
      </c>
      <c r="C4008" s="135" t="s">
        <v>4362</v>
      </c>
      <c r="E4008" s="135">
        <v>10.0</v>
      </c>
      <c r="K4008" s="135">
        <v>20.0</v>
      </c>
      <c r="M4008" s="143">
        <v>42347.0</v>
      </c>
    </row>
    <row r="4009">
      <c r="A4009" s="135">
        <v>4007.0</v>
      </c>
      <c r="B4009" s="135" t="s">
        <v>20042</v>
      </c>
      <c r="C4009" s="135" t="s">
        <v>4362</v>
      </c>
      <c r="E4009" s="135">
        <v>10.0</v>
      </c>
      <c r="K4009" s="135">
        <v>20.0</v>
      </c>
      <c r="M4009" s="143">
        <v>43876.0</v>
      </c>
    </row>
    <row r="4010">
      <c r="A4010" s="135">
        <v>4008.0</v>
      </c>
      <c r="B4010" s="135" t="s">
        <v>20045</v>
      </c>
      <c r="C4010" s="135" t="s">
        <v>4362</v>
      </c>
      <c r="E4010" s="135">
        <v>10.0</v>
      </c>
      <c r="K4010" s="135">
        <v>10.0</v>
      </c>
      <c r="M4010" s="143">
        <v>44792.0</v>
      </c>
    </row>
    <row r="4011">
      <c r="A4011" s="135">
        <v>4009.0</v>
      </c>
      <c r="B4011" s="135" t="s">
        <v>20047</v>
      </c>
      <c r="C4011" s="135" t="s">
        <v>4362</v>
      </c>
      <c r="E4011" s="135">
        <v>10.0</v>
      </c>
      <c r="K4011" s="135">
        <v>10.0</v>
      </c>
      <c r="M4011" s="143">
        <v>43869.0</v>
      </c>
    </row>
    <row r="4012">
      <c r="A4012" s="135">
        <v>4010.0</v>
      </c>
      <c r="B4012" s="135" t="s">
        <v>20050</v>
      </c>
      <c r="C4012" s="135" t="s">
        <v>4362</v>
      </c>
      <c r="E4012" s="135">
        <v>10.0</v>
      </c>
      <c r="K4012" s="135">
        <v>30.0</v>
      </c>
      <c r="M4012" s="143">
        <v>43407.0</v>
      </c>
    </row>
    <row r="4013">
      <c r="A4013" s="135">
        <v>4011.0</v>
      </c>
      <c r="B4013" s="135" t="s">
        <v>20052</v>
      </c>
      <c r="C4013" s="135" t="s">
        <v>4362</v>
      </c>
      <c r="E4013" s="135">
        <v>10.0</v>
      </c>
      <c r="K4013" s="135">
        <v>20.0</v>
      </c>
      <c r="M4013" s="143">
        <v>43952.0</v>
      </c>
    </row>
    <row r="4014">
      <c r="A4014" s="135">
        <v>4012.0</v>
      </c>
      <c r="B4014" s="135" t="s">
        <v>20055</v>
      </c>
      <c r="C4014" s="135" t="s">
        <v>4362</v>
      </c>
      <c r="E4014" s="135">
        <v>10.0</v>
      </c>
      <c r="F4014" s="135">
        <v>1.1</v>
      </c>
      <c r="K4014" s="135">
        <v>20.0</v>
      </c>
      <c r="M4014" s="143">
        <v>42659.0</v>
      </c>
    </row>
    <row r="4015">
      <c r="A4015" s="135">
        <v>4013.0</v>
      </c>
      <c r="B4015" s="135" t="s">
        <v>20057</v>
      </c>
      <c r="C4015" s="135" t="s">
        <v>4362</v>
      </c>
      <c r="E4015" s="135">
        <v>10.0</v>
      </c>
      <c r="K4015" s="135">
        <v>10.0</v>
      </c>
      <c r="M4015" s="143">
        <v>45096.0</v>
      </c>
    </row>
    <row r="4016">
      <c r="A4016" s="135">
        <v>4014.0</v>
      </c>
      <c r="B4016" s="135" t="s">
        <v>20059</v>
      </c>
      <c r="C4016" s="135" t="s">
        <v>4362</v>
      </c>
      <c r="D4016" s="135">
        <v>0.0</v>
      </c>
      <c r="E4016" s="135">
        <v>10.0</v>
      </c>
      <c r="H4016" s="135" t="s">
        <v>20061</v>
      </c>
      <c r="I4016" s="142">
        <v>45417.24601851852</v>
      </c>
      <c r="J4016" s="135" t="s">
        <v>4715</v>
      </c>
      <c r="K4016" s="135">
        <v>10.0</v>
      </c>
      <c r="L4016" s="135">
        <v>60.0</v>
      </c>
      <c r="M4016" s="143">
        <v>44815.0</v>
      </c>
    </row>
    <row r="4017">
      <c r="A4017" s="135">
        <v>4015.0</v>
      </c>
      <c r="B4017" s="135" t="s">
        <v>20064</v>
      </c>
      <c r="C4017" s="135" t="s">
        <v>4362</v>
      </c>
      <c r="E4017" s="135">
        <v>10.0</v>
      </c>
      <c r="F4017" s="135">
        <v>0.0</v>
      </c>
      <c r="K4017" s="135">
        <v>10.0</v>
      </c>
    </row>
    <row r="4018">
      <c r="A4018" s="135">
        <v>4016.0</v>
      </c>
      <c r="B4018" s="135" t="s">
        <v>20066</v>
      </c>
      <c r="C4018" s="135" t="s">
        <v>4362</v>
      </c>
      <c r="E4018" s="135">
        <v>10.0</v>
      </c>
      <c r="F4018" s="135">
        <v>0.0</v>
      </c>
      <c r="K4018" s="135">
        <v>10.0</v>
      </c>
    </row>
    <row r="4019">
      <c r="A4019" s="135">
        <v>4017.0</v>
      </c>
      <c r="B4019" s="135" t="s">
        <v>20069</v>
      </c>
      <c r="C4019" s="135" t="s">
        <v>4362</v>
      </c>
      <c r="E4019" s="135">
        <v>10.0</v>
      </c>
      <c r="K4019" s="135">
        <v>20.0</v>
      </c>
      <c r="M4019" s="143">
        <v>45300.0</v>
      </c>
    </row>
    <row r="4020">
      <c r="A4020" s="135">
        <v>4018.0</v>
      </c>
      <c r="B4020" s="135" t="s">
        <v>20071</v>
      </c>
      <c r="C4020" s="135" t="s">
        <v>4362</v>
      </c>
      <c r="E4020" s="135">
        <v>10.0</v>
      </c>
      <c r="K4020" s="135">
        <v>20.0</v>
      </c>
      <c r="M4020" s="143">
        <v>43528.0</v>
      </c>
    </row>
    <row r="4021">
      <c r="A4021" s="135">
        <v>4019.0</v>
      </c>
      <c r="B4021" s="135" t="s">
        <v>20075</v>
      </c>
      <c r="C4021" s="135" t="s">
        <v>4362</v>
      </c>
      <c r="E4021" s="135">
        <v>10.0</v>
      </c>
      <c r="F4021" s="135">
        <v>0.0</v>
      </c>
      <c r="K4021" s="135">
        <v>10.0</v>
      </c>
    </row>
    <row r="4022">
      <c r="A4022" s="135">
        <v>4020.0</v>
      </c>
      <c r="B4022" s="135" t="s">
        <v>20077</v>
      </c>
      <c r="C4022" s="135" t="s">
        <v>4362</v>
      </c>
      <c r="E4022" s="135">
        <v>10.0</v>
      </c>
      <c r="F4022" s="135">
        <v>0.0</v>
      </c>
      <c r="K4022" s="135">
        <v>10.0</v>
      </c>
    </row>
    <row r="4023">
      <c r="A4023" s="135">
        <v>4021.0</v>
      </c>
      <c r="B4023" s="135" t="s">
        <v>20079</v>
      </c>
      <c r="C4023" s="135" t="s">
        <v>4362</v>
      </c>
      <c r="E4023" s="135">
        <v>10.0</v>
      </c>
      <c r="K4023" s="135">
        <v>20.0</v>
      </c>
      <c r="M4023" s="143">
        <v>42366.0</v>
      </c>
    </row>
    <row r="4024">
      <c r="A4024" s="135">
        <v>4022.0</v>
      </c>
      <c r="B4024" s="135" t="s">
        <v>20081</v>
      </c>
      <c r="C4024" s="135" t="s">
        <v>4362</v>
      </c>
      <c r="E4024" s="135">
        <v>10.0</v>
      </c>
      <c r="K4024" s="135">
        <v>10.0</v>
      </c>
      <c r="M4024" s="143">
        <v>42401.0</v>
      </c>
    </row>
    <row r="4025">
      <c r="A4025" s="135">
        <v>4023.0</v>
      </c>
      <c r="B4025" s="135" t="s">
        <v>20084</v>
      </c>
      <c r="C4025" s="135" t="s">
        <v>4362</v>
      </c>
      <c r="E4025" s="135">
        <v>10.0</v>
      </c>
      <c r="F4025" s="135">
        <v>0.0</v>
      </c>
      <c r="K4025" s="135">
        <v>10.0</v>
      </c>
    </row>
    <row r="4026">
      <c r="A4026" s="135">
        <v>4024.0</v>
      </c>
      <c r="B4026" s="135" t="s">
        <v>20085</v>
      </c>
      <c r="C4026" s="135" t="s">
        <v>4362</v>
      </c>
      <c r="E4026" s="135">
        <v>10.0</v>
      </c>
      <c r="F4026" s="135">
        <v>0.0</v>
      </c>
      <c r="K4026" s="135">
        <v>20.0</v>
      </c>
    </row>
    <row r="4027">
      <c r="A4027" s="135">
        <v>4025.0</v>
      </c>
      <c r="B4027" s="135" t="s">
        <v>20086</v>
      </c>
      <c r="C4027" s="135" t="s">
        <v>4362</v>
      </c>
      <c r="E4027" s="135">
        <v>10.0</v>
      </c>
      <c r="K4027" s="135">
        <v>10.0</v>
      </c>
      <c r="M4027" s="143">
        <v>43862.0</v>
      </c>
    </row>
    <row r="4028">
      <c r="A4028" s="135">
        <v>4026.0</v>
      </c>
      <c r="B4028" s="135" t="s">
        <v>20087</v>
      </c>
      <c r="C4028" s="135" t="s">
        <v>4362</v>
      </c>
      <c r="E4028" s="135">
        <v>10.0</v>
      </c>
      <c r="K4028" s="135">
        <v>30.0</v>
      </c>
      <c r="M4028" s="143">
        <v>43943.0</v>
      </c>
    </row>
    <row r="4029">
      <c r="A4029" s="135">
        <v>4027.0</v>
      </c>
      <c r="B4029" s="135" t="s">
        <v>20088</v>
      </c>
      <c r="C4029" s="135" t="s">
        <v>4362</v>
      </c>
      <c r="E4029" s="135">
        <v>10.0</v>
      </c>
      <c r="K4029" s="135">
        <v>10.0</v>
      </c>
      <c r="M4029" s="143">
        <v>42612.0</v>
      </c>
    </row>
    <row r="4030">
      <c r="A4030" s="135">
        <v>4028.0</v>
      </c>
      <c r="B4030" s="135" t="s">
        <v>20090</v>
      </c>
      <c r="C4030" s="135" t="s">
        <v>4362</v>
      </c>
      <c r="E4030" s="135">
        <v>10.0</v>
      </c>
      <c r="K4030" s="135">
        <v>10.0</v>
      </c>
      <c r="M4030" s="143">
        <v>44545.0</v>
      </c>
    </row>
    <row r="4031">
      <c r="A4031" s="135">
        <v>4029.0</v>
      </c>
      <c r="B4031" s="135" t="s">
        <v>20091</v>
      </c>
      <c r="C4031" s="135" t="s">
        <v>4362</v>
      </c>
      <c r="E4031" s="135">
        <v>10.0</v>
      </c>
      <c r="F4031" s="135">
        <v>0.0</v>
      </c>
      <c r="K4031" s="135">
        <v>10.0</v>
      </c>
    </row>
    <row r="4032">
      <c r="A4032" s="135">
        <v>4030.0</v>
      </c>
      <c r="B4032" s="135" t="s">
        <v>20092</v>
      </c>
      <c r="C4032" s="135" t="s">
        <v>4362</v>
      </c>
      <c r="E4032" s="135">
        <v>10.0</v>
      </c>
      <c r="F4032" s="135">
        <v>0.0</v>
      </c>
      <c r="K4032" s="135">
        <v>10.0</v>
      </c>
    </row>
    <row r="4033">
      <c r="A4033" s="135">
        <v>4031.0</v>
      </c>
      <c r="B4033" s="135" t="s">
        <v>20093</v>
      </c>
      <c r="C4033" s="135" t="s">
        <v>4362</v>
      </c>
      <c r="E4033" s="135">
        <v>10.0</v>
      </c>
      <c r="K4033" s="135">
        <v>20.0</v>
      </c>
      <c r="M4033" s="143">
        <v>44457.0</v>
      </c>
    </row>
    <row r="4034">
      <c r="A4034" s="135">
        <v>4032.0</v>
      </c>
      <c r="B4034" s="135" t="s">
        <v>20095</v>
      </c>
      <c r="C4034" s="135" t="s">
        <v>4362</v>
      </c>
      <c r="E4034" s="135">
        <v>10.0</v>
      </c>
      <c r="K4034" s="135">
        <v>20.0</v>
      </c>
      <c r="M4034" s="143">
        <v>44082.0</v>
      </c>
    </row>
    <row r="4035">
      <c r="A4035" s="135">
        <v>4033.0</v>
      </c>
      <c r="B4035" s="135" t="s">
        <v>20096</v>
      </c>
      <c r="C4035" s="135" t="s">
        <v>4362</v>
      </c>
      <c r="E4035" s="135">
        <v>10.0</v>
      </c>
      <c r="K4035" s="135">
        <v>10.0</v>
      </c>
      <c r="M4035" s="143">
        <v>45271.0</v>
      </c>
    </row>
    <row r="4036">
      <c r="A4036" s="135">
        <v>4034.0</v>
      </c>
      <c r="B4036" s="135" t="s">
        <v>20097</v>
      </c>
      <c r="C4036" s="135" t="s">
        <v>4362</v>
      </c>
      <c r="E4036" s="135">
        <v>10.0</v>
      </c>
      <c r="K4036" s="135">
        <v>20.0</v>
      </c>
      <c r="M4036" s="143">
        <v>44979.0</v>
      </c>
    </row>
    <row r="4037">
      <c r="A4037" s="135">
        <v>4035.0</v>
      </c>
      <c r="B4037" s="135" t="s">
        <v>20099</v>
      </c>
      <c r="C4037" s="135" t="s">
        <v>4362</v>
      </c>
      <c r="E4037" s="135">
        <v>10.0</v>
      </c>
      <c r="K4037" s="135">
        <v>40.0</v>
      </c>
      <c r="M4037" s="143">
        <v>43746.0</v>
      </c>
    </row>
    <row r="4038">
      <c r="A4038" s="135">
        <v>4036.0</v>
      </c>
      <c r="B4038" s="135" t="s">
        <v>20100</v>
      </c>
      <c r="C4038" s="135" t="s">
        <v>4362</v>
      </c>
      <c r="E4038" s="135">
        <v>10.0</v>
      </c>
      <c r="K4038" s="135">
        <v>10.0</v>
      </c>
      <c r="M4038" s="143">
        <v>42713.0</v>
      </c>
    </row>
    <row r="4039">
      <c r="A4039" s="135">
        <v>4037.0</v>
      </c>
      <c r="B4039" s="135" t="s">
        <v>20101</v>
      </c>
      <c r="C4039" s="135" t="s">
        <v>4362</v>
      </c>
      <c r="E4039" s="135">
        <v>10.0</v>
      </c>
      <c r="K4039" s="135">
        <v>30.0</v>
      </c>
      <c r="M4039" s="143">
        <v>42421.0</v>
      </c>
    </row>
    <row r="4040">
      <c r="A4040" s="135">
        <v>4038.0</v>
      </c>
      <c r="B4040" s="135" t="s">
        <v>20103</v>
      </c>
      <c r="C4040" s="135" t="s">
        <v>4362</v>
      </c>
      <c r="E4040" s="135">
        <v>10.0</v>
      </c>
      <c r="K4040" s="135">
        <v>60.0</v>
      </c>
      <c r="M4040" s="143">
        <v>45205.0</v>
      </c>
    </row>
    <row r="4041">
      <c r="A4041" s="135">
        <v>4039.0</v>
      </c>
      <c r="B4041" s="135" t="s">
        <v>20104</v>
      </c>
      <c r="C4041" s="135" t="s">
        <v>4362</v>
      </c>
      <c r="E4041" s="135">
        <v>10.0</v>
      </c>
      <c r="K4041" s="135">
        <v>10.0</v>
      </c>
      <c r="M4041" s="143">
        <v>44778.0</v>
      </c>
    </row>
    <row r="4042">
      <c r="A4042" s="135">
        <v>4040.0</v>
      </c>
      <c r="B4042" s="135" t="s">
        <v>20105</v>
      </c>
      <c r="C4042" s="135" t="s">
        <v>4362</v>
      </c>
      <c r="E4042" s="135">
        <v>10.0</v>
      </c>
      <c r="K4042" s="135">
        <v>200.0</v>
      </c>
      <c r="M4042" s="143">
        <v>43867.0</v>
      </c>
    </row>
    <row r="4043">
      <c r="A4043" s="135">
        <v>4041.0</v>
      </c>
      <c r="B4043" s="135" t="s">
        <v>20106</v>
      </c>
      <c r="C4043" s="135" t="s">
        <v>4362</v>
      </c>
      <c r="E4043" s="135">
        <v>10.0</v>
      </c>
      <c r="K4043" s="135">
        <v>20.0</v>
      </c>
      <c r="M4043" s="143">
        <v>43845.0</v>
      </c>
    </row>
    <row r="4044">
      <c r="A4044" s="135">
        <v>4042.0</v>
      </c>
      <c r="B4044" s="135" t="s">
        <v>20108</v>
      </c>
      <c r="C4044" s="135" t="s">
        <v>4362</v>
      </c>
      <c r="E4044" s="135">
        <v>10.0</v>
      </c>
      <c r="K4044" s="135">
        <v>10.0</v>
      </c>
      <c r="M4044" s="143">
        <v>44165.0</v>
      </c>
    </row>
    <row r="4045">
      <c r="A4045" s="135">
        <v>4043.0</v>
      </c>
      <c r="B4045" s="135" t="s">
        <v>20109</v>
      </c>
      <c r="C4045" s="135" t="s">
        <v>4362</v>
      </c>
      <c r="E4045" s="135">
        <v>10.0</v>
      </c>
      <c r="K4045" s="135">
        <v>10.0</v>
      </c>
      <c r="M4045" s="143">
        <v>42373.0</v>
      </c>
    </row>
    <row r="4046">
      <c r="A4046" s="135">
        <v>4044.0</v>
      </c>
      <c r="B4046" s="135" t="s">
        <v>20110</v>
      </c>
      <c r="C4046" s="135" t="s">
        <v>4362</v>
      </c>
      <c r="E4046" s="135">
        <v>10.0</v>
      </c>
      <c r="K4046" s="135">
        <v>20.0</v>
      </c>
      <c r="M4046" s="143">
        <v>42333.0</v>
      </c>
    </row>
    <row r="4047">
      <c r="A4047" s="135">
        <v>4045.0</v>
      </c>
      <c r="B4047" s="135" t="s">
        <v>20111</v>
      </c>
      <c r="C4047" s="135" t="s">
        <v>4362</v>
      </c>
      <c r="E4047" s="135">
        <v>10.0</v>
      </c>
      <c r="K4047" s="135">
        <v>10.0</v>
      </c>
      <c r="M4047" s="143">
        <v>44722.0</v>
      </c>
    </row>
    <row r="4048">
      <c r="A4048" s="135">
        <v>4046.0</v>
      </c>
      <c r="B4048" s="135" t="s">
        <v>20112</v>
      </c>
      <c r="C4048" s="135" t="s">
        <v>4362</v>
      </c>
      <c r="E4048" s="135">
        <v>10.0</v>
      </c>
      <c r="K4048" s="135">
        <v>10.0</v>
      </c>
      <c r="M4048" s="143">
        <v>45227.0</v>
      </c>
    </row>
    <row r="4049">
      <c r="A4049" s="135">
        <v>4047.0</v>
      </c>
      <c r="B4049" s="135" t="s">
        <v>20114</v>
      </c>
      <c r="C4049" s="135" t="s">
        <v>4362</v>
      </c>
      <c r="E4049" s="135">
        <v>10.0</v>
      </c>
      <c r="K4049" s="135">
        <v>10.0</v>
      </c>
      <c r="M4049" s="143">
        <v>43859.0</v>
      </c>
    </row>
    <row r="4050">
      <c r="A4050" s="135">
        <v>4048.0</v>
      </c>
      <c r="B4050" s="135" t="s">
        <v>20115</v>
      </c>
      <c r="C4050" s="135" t="s">
        <v>4362</v>
      </c>
      <c r="E4050" s="135">
        <v>10.0</v>
      </c>
      <c r="K4050" s="135">
        <v>10.0</v>
      </c>
      <c r="M4050" s="143">
        <v>42319.0</v>
      </c>
    </row>
    <row r="4051">
      <c r="A4051" s="135">
        <v>4049.0</v>
      </c>
      <c r="B4051" s="135" t="s">
        <v>20116</v>
      </c>
      <c r="C4051" s="135" t="s">
        <v>4362</v>
      </c>
      <c r="E4051" s="135">
        <v>10.0</v>
      </c>
      <c r="K4051" s="135">
        <v>10.0</v>
      </c>
      <c r="M4051" s="143">
        <v>44110.0</v>
      </c>
    </row>
    <row r="4052">
      <c r="A4052" s="135">
        <v>4050.0</v>
      </c>
      <c r="B4052" s="135" t="s">
        <v>20117</v>
      </c>
      <c r="C4052" s="135" t="s">
        <v>4362</v>
      </c>
      <c r="E4052" s="135">
        <v>10.0</v>
      </c>
      <c r="K4052" s="135">
        <v>10.0</v>
      </c>
      <c r="M4052" s="143">
        <v>43966.0</v>
      </c>
    </row>
    <row r="4053">
      <c r="A4053" s="135">
        <v>4051.0</v>
      </c>
      <c r="B4053" s="135" t="s">
        <v>20119</v>
      </c>
      <c r="C4053" s="135" t="s">
        <v>4362</v>
      </c>
      <c r="D4053" s="135">
        <v>1.0</v>
      </c>
      <c r="E4053" s="135">
        <v>10.0</v>
      </c>
      <c r="H4053" s="135" t="s">
        <v>4391</v>
      </c>
      <c r="I4053" s="142">
        <v>45405.94060185185</v>
      </c>
      <c r="J4053" s="135" t="s">
        <v>5002</v>
      </c>
      <c r="K4053" s="135">
        <v>40.0</v>
      </c>
      <c r="L4053" s="135">
        <v>150.0</v>
      </c>
      <c r="M4053" s="143">
        <v>42744.0</v>
      </c>
    </row>
    <row r="4054">
      <c r="A4054" s="135">
        <v>4052.0</v>
      </c>
      <c r="B4054" s="135" t="s">
        <v>20120</v>
      </c>
      <c r="C4054" s="135" t="s">
        <v>4362</v>
      </c>
      <c r="D4054" s="135">
        <v>15.0</v>
      </c>
      <c r="E4054" s="135">
        <v>10.0</v>
      </c>
      <c r="H4054" s="135" t="s">
        <v>4380</v>
      </c>
      <c r="I4054" s="142">
        <v>45406.25582175926</v>
      </c>
      <c r="J4054" s="135" t="s">
        <v>4373</v>
      </c>
      <c r="K4054" s="135">
        <v>50.0</v>
      </c>
      <c r="L4054" s="135">
        <v>2100.0</v>
      </c>
      <c r="M4054" s="143">
        <v>43852.0</v>
      </c>
    </row>
    <row r="4055">
      <c r="A4055" s="135">
        <v>4053.0</v>
      </c>
      <c r="B4055" s="135" t="s">
        <v>20122</v>
      </c>
      <c r="C4055" s="135" t="s">
        <v>4362</v>
      </c>
      <c r="E4055" s="135">
        <v>10.0</v>
      </c>
      <c r="F4055" s="135">
        <v>0.0</v>
      </c>
      <c r="K4055" s="135">
        <v>10.0</v>
      </c>
    </row>
    <row r="4056">
      <c r="A4056" s="135">
        <v>4054.0</v>
      </c>
      <c r="B4056" s="135" t="s">
        <v>20123</v>
      </c>
      <c r="C4056" s="135" t="s">
        <v>4362</v>
      </c>
      <c r="E4056" s="135">
        <v>10.0</v>
      </c>
      <c r="K4056" s="135">
        <v>10.0</v>
      </c>
      <c r="M4056" s="143">
        <v>43447.0</v>
      </c>
    </row>
    <row r="4057">
      <c r="A4057" s="135">
        <v>4055.0</v>
      </c>
      <c r="B4057" s="135" t="s">
        <v>20124</v>
      </c>
      <c r="C4057" s="135" t="s">
        <v>4362</v>
      </c>
      <c r="E4057" s="135">
        <v>10.0</v>
      </c>
      <c r="K4057" s="135">
        <v>10.0</v>
      </c>
      <c r="M4057" s="143">
        <v>43923.0</v>
      </c>
    </row>
    <row r="4058">
      <c r="A4058" s="135">
        <v>4056.0</v>
      </c>
      <c r="B4058" s="135" t="s">
        <v>20125</v>
      </c>
      <c r="C4058" s="135" t="s">
        <v>4362</v>
      </c>
      <c r="E4058" s="135">
        <v>10.0</v>
      </c>
      <c r="K4058" s="135">
        <v>10.0</v>
      </c>
      <c r="M4058" s="143">
        <v>42536.0</v>
      </c>
    </row>
    <row r="4059">
      <c r="A4059" s="135">
        <v>4057.0</v>
      </c>
      <c r="B4059" s="135" t="s">
        <v>20127</v>
      </c>
      <c r="C4059" s="135" t="s">
        <v>4362</v>
      </c>
      <c r="E4059" s="135">
        <v>10.0</v>
      </c>
      <c r="F4059" s="135">
        <v>0.0</v>
      </c>
      <c r="K4059" s="135">
        <v>20.0</v>
      </c>
    </row>
    <row r="4060">
      <c r="A4060" s="135">
        <v>4058.0</v>
      </c>
      <c r="B4060" s="135" t="s">
        <v>20128</v>
      </c>
      <c r="C4060" s="135" t="s">
        <v>4362</v>
      </c>
      <c r="E4060" s="135">
        <v>10.0</v>
      </c>
      <c r="F4060" s="135">
        <v>0.0</v>
      </c>
      <c r="K4060" s="135">
        <v>10.0</v>
      </c>
    </row>
    <row r="4061">
      <c r="A4061" s="135">
        <v>4059.0</v>
      </c>
      <c r="B4061" s="135" t="s">
        <v>20129</v>
      </c>
      <c r="C4061" s="135" t="s">
        <v>4362</v>
      </c>
      <c r="E4061" s="135">
        <v>10.0</v>
      </c>
      <c r="K4061" s="135">
        <v>30.0</v>
      </c>
      <c r="M4061" s="143">
        <v>43969.0</v>
      </c>
    </row>
    <row r="4062">
      <c r="A4062" s="135">
        <v>4060.0</v>
      </c>
      <c r="B4062" s="135" t="s">
        <v>20130</v>
      </c>
      <c r="C4062" s="135" t="s">
        <v>4362</v>
      </c>
      <c r="E4062" s="135">
        <v>10.0</v>
      </c>
      <c r="K4062" s="135">
        <v>10.0</v>
      </c>
      <c r="M4062" s="143">
        <v>43190.0</v>
      </c>
    </row>
    <row r="4063">
      <c r="A4063" s="135">
        <v>4061.0</v>
      </c>
      <c r="B4063" s="135" t="s">
        <v>20131</v>
      </c>
      <c r="C4063" s="135" t="s">
        <v>4362</v>
      </c>
      <c r="E4063" s="135">
        <v>10.0</v>
      </c>
      <c r="K4063" s="135">
        <v>10.0</v>
      </c>
      <c r="M4063" s="143">
        <v>43928.0</v>
      </c>
    </row>
    <row r="4064">
      <c r="A4064" s="135">
        <v>4062.0</v>
      </c>
      <c r="B4064" s="135" t="s">
        <v>20133</v>
      </c>
      <c r="C4064" s="135" t="s">
        <v>4362</v>
      </c>
      <c r="E4064" s="135">
        <v>10.0</v>
      </c>
      <c r="K4064" s="135">
        <v>20.0</v>
      </c>
      <c r="M4064" s="143">
        <v>42326.0</v>
      </c>
    </row>
    <row r="4065">
      <c r="A4065" s="135">
        <v>4063.0</v>
      </c>
      <c r="B4065" s="135" t="s">
        <v>20134</v>
      </c>
      <c r="C4065" s="135" t="s">
        <v>4362</v>
      </c>
      <c r="E4065" s="135">
        <v>10.0</v>
      </c>
      <c r="K4065" s="135">
        <v>10.0</v>
      </c>
      <c r="M4065" s="143">
        <v>42784.0</v>
      </c>
    </row>
    <row r="4066">
      <c r="A4066" s="135">
        <v>4064.0</v>
      </c>
      <c r="B4066" s="135" t="s">
        <v>20135</v>
      </c>
      <c r="C4066" s="135" t="s">
        <v>4362</v>
      </c>
      <c r="E4066" s="135">
        <v>10.0</v>
      </c>
      <c r="K4066" s="135">
        <v>10.0</v>
      </c>
      <c r="M4066" s="143">
        <v>43922.0</v>
      </c>
    </row>
    <row r="4067">
      <c r="A4067" s="135">
        <v>4065.0</v>
      </c>
      <c r="B4067" s="135" t="s">
        <v>20136</v>
      </c>
      <c r="C4067" s="135" t="s">
        <v>4362</v>
      </c>
      <c r="E4067" s="135">
        <v>10.0</v>
      </c>
      <c r="K4067" s="135">
        <v>20.0</v>
      </c>
      <c r="M4067" s="143">
        <v>42458.0</v>
      </c>
    </row>
    <row r="4068">
      <c r="A4068" s="135">
        <v>4066.0</v>
      </c>
      <c r="B4068" s="135" t="s">
        <v>20138</v>
      </c>
      <c r="C4068" s="135" t="s">
        <v>4362</v>
      </c>
      <c r="E4068" s="135">
        <v>10.0</v>
      </c>
      <c r="K4068" s="135">
        <v>10.0</v>
      </c>
      <c r="M4068" s="143">
        <v>44035.0</v>
      </c>
    </row>
    <row r="4069">
      <c r="A4069" s="135">
        <v>4067.0</v>
      </c>
      <c r="B4069" s="135" t="s">
        <v>20139</v>
      </c>
      <c r="C4069" s="135" t="s">
        <v>4362</v>
      </c>
      <c r="E4069" s="135">
        <v>10.0</v>
      </c>
      <c r="K4069" s="135">
        <v>10.0</v>
      </c>
      <c r="M4069" s="143">
        <v>44771.0</v>
      </c>
    </row>
    <row r="4070">
      <c r="A4070" s="135">
        <v>4068.0</v>
      </c>
      <c r="B4070" s="135" t="s">
        <v>20140</v>
      </c>
      <c r="C4070" s="135" t="s">
        <v>4362</v>
      </c>
      <c r="E4070" s="135">
        <v>10.0</v>
      </c>
      <c r="K4070" s="135">
        <v>10.0</v>
      </c>
      <c r="M4070" s="143">
        <v>44787.0</v>
      </c>
    </row>
    <row r="4071">
      <c r="A4071" s="135">
        <v>4069.0</v>
      </c>
      <c r="B4071" s="135" t="s">
        <v>20141</v>
      </c>
      <c r="C4071" s="135" t="s">
        <v>4362</v>
      </c>
      <c r="E4071" s="135">
        <v>10.0</v>
      </c>
      <c r="K4071" s="135">
        <v>20.0</v>
      </c>
      <c r="M4071" s="143">
        <v>43945.0</v>
      </c>
    </row>
    <row r="4072">
      <c r="A4072" s="135">
        <v>4070.0</v>
      </c>
      <c r="B4072" s="135" t="s">
        <v>20143</v>
      </c>
      <c r="C4072" s="135" t="s">
        <v>4362</v>
      </c>
      <c r="E4072" s="135">
        <v>10.0</v>
      </c>
      <c r="H4072" s="135" t="s">
        <v>20144</v>
      </c>
      <c r="K4072" s="135">
        <v>10.0</v>
      </c>
      <c r="M4072" s="143">
        <v>43537.0</v>
      </c>
    </row>
    <row r="4073">
      <c r="A4073" s="135">
        <v>4071.0</v>
      </c>
      <c r="B4073" s="135" t="s">
        <v>20145</v>
      </c>
      <c r="C4073" s="135" t="s">
        <v>4362</v>
      </c>
      <c r="E4073" s="135">
        <v>10.0</v>
      </c>
      <c r="K4073" s="135">
        <v>10.0</v>
      </c>
      <c r="M4073" s="143">
        <v>43894.0</v>
      </c>
    </row>
    <row r="4074">
      <c r="A4074" s="135">
        <v>4072.0</v>
      </c>
      <c r="B4074" s="135" t="s">
        <v>20146</v>
      </c>
      <c r="C4074" s="135" t="s">
        <v>4362</v>
      </c>
      <c r="E4074" s="135">
        <v>10.0</v>
      </c>
      <c r="K4074" s="135">
        <v>20.0</v>
      </c>
      <c r="M4074" s="143">
        <v>44829.0</v>
      </c>
    </row>
    <row r="4075">
      <c r="A4075" s="135">
        <v>4073.0</v>
      </c>
      <c r="B4075" s="135" t="s">
        <v>20147</v>
      </c>
      <c r="C4075" s="135" t="s">
        <v>4362</v>
      </c>
      <c r="E4075" s="135">
        <v>10.0</v>
      </c>
      <c r="K4075" s="135">
        <v>10.0</v>
      </c>
      <c r="M4075" s="143">
        <v>42270.0</v>
      </c>
    </row>
    <row r="4076">
      <c r="A4076" s="135">
        <v>4074.0</v>
      </c>
      <c r="B4076" s="135" t="s">
        <v>20148</v>
      </c>
      <c r="C4076" s="135" t="s">
        <v>4362</v>
      </c>
      <c r="E4076" s="135">
        <v>10.0</v>
      </c>
      <c r="K4076" s="135">
        <v>10.0</v>
      </c>
      <c r="M4076" s="143">
        <v>45134.0</v>
      </c>
    </row>
    <row r="4077">
      <c r="A4077" s="135">
        <v>4075.0</v>
      </c>
      <c r="B4077" s="135" t="s">
        <v>20150</v>
      </c>
      <c r="C4077" s="135" t="s">
        <v>4362</v>
      </c>
      <c r="E4077" s="135">
        <v>10.0</v>
      </c>
      <c r="K4077" s="135">
        <v>20.0</v>
      </c>
      <c r="M4077" s="143">
        <v>43645.0</v>
      </c>
    </row>
    <row r="4078">
      <c r="A4078" s="135">
        <v>4076.0</v>
      </c>
      <c r="B4078" s="135" t="s">
        <v>20151</v>
      </c>
      <c r="C4078" s="135" t="s">
        <v>4362</v>
      </c>
      <c r="E4078" s="135">
        <v>10.0</v>
      </c>
      <c r="K4078" s="135">
        <v>10.0</v>
      </c>
      <c r="M4078" s="143">
        <v>42349.0</v>
      </c>
    </row>
    <row r="4079">
      <c r="A4079" s="135">
        <v>4077.0</v>
      </c>
      <c r="B4079" s="135" t="s">
        <v>20152</v>
      </c>
      <c r="C4079" s="135" t="s">
        <v>4362</v>
      </c>
      <c r="E4079" s="135">
        <v>10.0</v>
      </c>
      <c r="K4079" s="135">
        <v>20.0</v>
      </c>
      <c r="M4079" s="143">
        <v>43605.0</v>
      </c>
    </row>
    <row r="4080">
      <c r="A4080" s="135">
        <v>4078.0</v>
      </c>
      <c r="B4080" s="135" t="s">
        <v>20153</v>
      </c>
      <c r="C4080" s="135" t="s">
        <v>4362</v>
      </c>
      <c r="E4080" s="135">
        <v>10.0</v>
      </c>
      <c r="K4080" s="135">
        <v>20.0</v>
      </c>
      <c r="M4080" s="143">
        <v>43840.0</v>
      </c>
    </row>
    <row r="4081">
      <c r="A4081" s="135">
        <v>4079.0</v>
      </c>
      <c r="B4081" s="135" t="s">
        <v>20154</v>
      </c>
      <c r="C4081" s="135" t="s">
        <v>4362</v>
      </c>
      <c r="E4081" s="135">
        <v>10.0</v>
      </c>
      <c r="K4081" s="135">
        <v>10.0</v>
      </c>
      <c r="M4081" s="143">
        <v>42373.0</v>
      </c>
    </row>
    <row r="4082">
      <c r="A4082" s="135">
        <v>4080.0</v>
      </c>
      <c r="B4082" s="135" t="s">
        <v>20155</v>
      </c>
      <c r="C4082" s="135" t="s">
        <v>4362</v>
      </c>
      <c r="E4082" s="135">
        <v>10.0</v>
      </c>
      <c r="K4082" s="135">
        <v>20.0</v>
      </c>
      <c r="M4082" s="143">
        <v>43844.0</v>
      </c>
    </row>
    <row r="4083">
      <c r="A4083" s="135">
        <v>4081.0</v>
      </c>
      <c r="B4083" s="135" t="s">
        <v>20157</v>
      </c>
      <c r="C4083" s="135" t="s">
        <v>4362</v>
      </c>
      <c r="E4083" s="135">
        <v>10.0</v>
      </c>
      <c r="K4083" s="135">
        <v>10.0</v>
      </c>
      <c r="M4083" s="143">
        <v>44129.0</v>
      </c>
    </row>
    <row r="4084">
      <c r="A4084" s="135">
        <v>4082.0</v>
      </c>
      <c r="B4084" s="135" t="s">
        <v>20158</v>
      </c>
      <c r="C4084" s="135" t="s">
        <v>4362</v>
      </c>
      <c r="D4084" s="135">
        <v>0.0</v>
      </c>
      <c r="E4084" s="135">
        <v>10.0</v>
      </c>
      <c r="F4084" s="135">
        <v>0.25</v>
      </c>
      <c r="H4084" s="135" t="s">
        <v>4385</v>
      </c>
      <c r="I4084" s="142">
        <v>45405.305138888885</v>
      </c>
      <c r="J4084" s="135" t="s">
        <v>5920</v>
      </c>
      <c r="K4084" s="135">
        <v>40.0</v>
      </c>
      <c r="L4084" s="135">
        <v>1000.0</v>
      </c>
      <c r="M4084" s="143">
        <v>42716.0</v>
      </c>
    </row>
    <row r="4085">
      <c r="A4085" s="135">
        <v>4083.0</v>
      </c>
      <c r="B4085" s="135" t="s">
        <v>20159</v>
      </c>
      <c r="C4085" s="135" t="s">
        <v>4362</v>
      </c>
      <c r="D4085" s="135">
        <v>0.0</v>
      </c>
      <c r="E4085" s="135">
        <v>10.0</v>
      </c>
      <c r="H4085" s="135" t="s">
        <v>11224</v>
      </c>
      <c r="I4085" s="142">
        <v>45410.9190625</v>
      </c>
      <c r="J4085" s="135" t="s">
        <v>4445</v>
      </c>
      <c r="K4085" s="135">
        <v>20.0</v>
      </c>
      <c r="L4085" s="135">
        <v>10.0</v>
      </c>
      <c r="M4085" s="143">
        <v>42301.0</v>
      </c>
    </row>
    <row r="4086">
      <c r="A4086" s="135">
        <v>4084.0</v>
      </c>
      <c r="B4086" s="135" t="s">
        <v>20161</v>
      </c>
      <c r="C4086" s="135" t="s">
        <v>4362</v>
      </c>
      <c r="E4086" s="135">
        <v>10.0</v>
      </c>
      <c r="F4086" s="135">
        <v>0.0</v>
      </c>
      <c r="K4086" s="135">
        <v>10.0</v>
      </c>
      <c r="M4086" s="143">
        <v>42644.0</v>
      </c>
    </row>
    <row r="4087">
      <c r="A4087" s="135">
        <v>4085.0</v>
      </c>
      <c r="B4087" s="135" t="s">
        <v>20162</v>
      </c>
      <c r="C4087" s="135" t="s">
        <v>4362</v>
      </c>
      <c r="E4087" s="135">
        <v>10.0</v>
      </c>
      <c r="K4087" s="135">
        <v>10.0</v>
      </c>
      <c r="M4087" s="143">
        <v>43943.0</v>
      </c>
    </row>
    <row r="4088">
      <c r="A4088" s="135">
        <v>4086.0</v>
      </c>
      <c r="B4088" s="135" t="s">
        <v>20163</v>
      </c>
      <c r="C4088" s="135" t="s">
        <v>4362</v>
      </c>
      <c r="E4088" s="135">
        <v>10.0</v>
      </c>
      <c r="F4088" s="135">
        <v>0.0</v>
      </c>
      <c r="K4088" s="135">
        <v>10.0</v>
      </c>
    </row>
    <row r="4089">
      <c r="A4089" s="135">
        <v>4087.0</v>
      </c>
      <c r="B4089" s="135" t="s">
        <v>20164</v>
      </c>
      <c r="C4089" s="135" t="s">
        <v>4362</v>
      </c>
      <c r="D4089" s="135">
        <v>0.0</v>
      </c>
      <c r="E4089" s="135">
        <v>10.0</v>
      </c>
      <c r="H4089" s="135" t="s">
        <v>10343</v>
      </c>
      <c r="I4089" s="142">
        <v>45401.47385416667</v>
      </c>
      <c r="J4089" s="135" t="s">
        <v>4992</v>
      </c>
      <c r="K4089" s="135">
        <v>80.0</v>
      </c>
      <c r="L4089" s="135">
        <v>0.0</v>
      </c>
      <c r="M4089" s="143">
        <v>42800.0</v>
      </c>
    </row>
    <row r="4090">
      <c r="A4090" s="135">
        <v>4088.0</v>
      </c>
      <c r="B4090" s="135" t="s">
        <v>20166</v>
      </c>
      <c r="C4090" s="135" t="s">
        <v>4362</v>
      </c>
      <c r="E4090" s="135">
        <v>10.0</v>
      </c>
      <c r="K4090" s="135">
        <v>20.0</v>
      </c>
      <c r="M4090" s="143">
        <v>43859.0</v>
      </c>
    </row>
    <row r="4091">
      <c r="A4091" s="135">
        <v>4089.0</v>
      </c>
      <c r="B4091" s="135" t="s">
        <v>20167</v>
      </c>
      <c r="C4091" s="135" t="s">
        <v>4362</v>
      </c>
      <c r="E4091" s="135">
        <v>10.0</v>
      </c>
      <c r="K4091" s="135">
        <v>10.0</v>
      </c>
      <c r="M4091" s="143">
        <v>43690.0</v>
      </c>
    </row>
    <row r="4092">
      <c r="A4092" s="135">
        <v>4090.0</v>
      </c>
      <c r="B4092" s="135" t="s">
        <v>20168</v>
      </c>
      <c r="C4092" s="135" t="s">
        <v>4362</v>
      </c>
      <c r="E4092" s="135">
        <v>10.0</v>
      </c>
      <c r="K4092" s="135">
        <v>10.0</v>
      </c>
      <c r="M4092" s="143">
        <v>45060.0</v>
      </c>
    </row>
    <row r="4093">
      <c r="A4093" s="135">
        <v>4091.0</v>
      </c>
      <c r="B4093" s="135" t="s">
        <v>20169</v>
      </c>
      <c r="C4093" s="135" t="s">
        <v>4362</v>
      </c>
      <c r="E4093" s="135">
        <v>10.0</v>
      </c>
      <c r="K4093" s="135">
        <v>10.0</v>
      </c>
      <c r="M4093" s="143">
        <v>44463.0</v>
      </c>
    </row>
    <row r="4094">
      <c r="A4094" s="135">
        <v>4092.0</v>
      </c>
      <c r="B4094" s="135" t="s">
        <v>20170</v>
      </c>
      <c r="C4094" s="135" t="s">
        <v>4362</v>
      </c>
      <c r="E4094" s="135">
        <v>10.0</v>
      </c>
      <c r="K4094" s="135">
        <v>10.0</v>
      </c>
      <c r="M4094" s="143">
        <v>42851.0</v>
      </c>
    </row>
    <row r="4095">
      <c r="A4095" s="135">
        <v>4093.0</v>
      </c>
      <c r="B4095" s="135" t="s">
        <v>20172</v>
      </c>
      <c r="C4095" s="135" t="s">
        <v>4362</v>
      </c>
      <c r="E4095" s="135">
        <v>10.0</v>
      </c>
      <c r="F4095" s="135">
        <v>0.0</v>
      </c>
      <c r="K4095" s="135">
        <v>10.0</v>
      </c>
    </row>
    <row r="4096">
      <c r="A4096" s="135">
        <v>4094.0</v>
      </c>
      <c r="B4096" s="135" t="s">
        <v>20173</v>
      </c>
      <c r="C4096" s="135" t="s">
        <v>4362</v>
      </c>
      <c r="E4096" s="135">
        <v>10.0</v>
      </c>
      <c r="K4096" s="135">
        <v>60.0</v>
      </c>
      <c r="M4096" s="143">
        <v>42567.0</v>
      </c>
    </row>
    <row r="4097">
      <c r="A4097" s="135">
        <v>4095.0</v>
      </c>
      <c r="B4097" s="135" t="s">
        <v>20174</v>
      </c>
      <c r="C4097" s="135" t="s">
        <v>4362</v>
      </c>
      <c r="E4097" s="135">
        <v>10.0</v>
      </c>
      <c r="K4097" s="135">
        <v>30.0</v>
      </c>
      <c r="M4097" s="143">
        <v>43494.0</v>
      </c>
    </row>
    <row r="4098">
      <c r="A4098" s="135">
        <v>4096.0</v>
      </c>
      <c r="B4098" s="135" t="s">
        <v>20175</v>
      </c>
      <c r="C4098" s="135" t="s">
        <v>4362</v>
      </c>
      <c r="E4098" s="135">
        <v>10.0</v>
      </c>
      <c r="F4098" s="135">
        <v>0.0</v>
      </c>
      <c r="K4098" s="135">
        <v>10.0</v>
      </c>
    </row>
    <row r="4099">
      <c r="A4099" s="135">
        <v>4097.0</v>
      </c>
      <c r="B4099" s="135" t="s">
        <v>20177</v>
      </c>
      <c r="C4099" s="135" t="s">
        <v>4362</v>
      </c>
      <c r="E4099" s="135">
        <v>10.0</v>
      </c>
      <c r="F4099" s="135">
        <v>0.0</v>
      </c>
      <c r="K4099" s="135">
        <v>10.0</v>
      </c>
    </row>
    <row r="4100">
      <c r="A4100" s="135">
        <v>4098.0</v>
      </c>
      <c r="B4100" s="135" t="s">
        <v>20178</v>
      </c>
      <c r="C4100" s="135" t="s">
        <v>4362</v>
      </c>
      <c r="E4100" s="135">
        <v>10.0</v>
      </c>
      <c r="F4100" s="135">
        <v>0.0</v>
      </c>
      <c r="K4100" s="135">
        <v>10.0</v>
      </c>
    </row>
    <row r="4101">
      <c r="A4101" s="135">
        <v>4099.0</v>
      </c>
      <c r="B4101" s="135" t="s">
        <v>20179</v>
      </c>
      <c r="C4101" s="135" t="s">
        <v>4362</v>
      </c>
      <c r="E4101" s="135">
        <v>10.0</v>
      </c>
      <c r="F4101" s="135">
        <v>0.0</v>
      </c>
      <c r="K4101" s="135">
        <v>10.0</v>
      </c>
    </row>
    <row r="4102">
      <c r="A4102" s="135">
        <v>4100.0</v>
      </c>
      <c r="B4102" s="135" t="s">
        <v>20180</v>
      </c>
      <c r="C4102" s="135" t="s">
        <v>4362</v>
      </c>
      <c r="E4102" s="135">
        <v>10.0</v>
      </c>
      <c r="K4102" s="135">
        <v>10.0</v>
      </c>
      <c r="M4102" s="143">
        <v>43864.0</v>
      </c>
    </row>
    <row r="4103">
      <c r="A4103" s="135">
        <v>4101.0</v>
      </c>
      <c r="B4103" s="135" t="s">
        <v>20182</v>
      </c>
      <c r="C4103" s="135" t="s">
        <v>4362</v>
      </c>
      <c r="E4103" s="135">
        <v>10.0</v>
      </c>
      <c r="F4103" s="135">
        <v>0.0</v>
      </c>
      <c r="K4103" s="135">
        <v>10.0</v>
      </c>
    </row>
    <row r="4104">
      <c r="A4104" s="135">
        <v>4102.0</v>
      </c>
      <c r="B4104" s="135" t="s">
        <v>20183</v>
      </c>
      <c r="C4104" s="135" t="s">
        <v>4362</v>
      </c>
      <c r="E4104" s="135">
        <v>10.0</v>
      </c>
      <c r="K4104" s="135">
        <v>10.0</v>
      </c>
      <c r="M4104" s="143">
        <v>44855.0</v>
      </c>
    </row>
    <row r="4105">
      <c r="A4105" s="135">
        <v>4103.0</v>
      </c>
      <c r="B4105" s="135" t="s">
        <v>20184</v>
      </c>
      <c r="C4105" s="135" t="s">
        <v>4362</v>
      </c>
      <c r="E4105" s="135">
        <v>10.0</v>
      </c>
      <c r="K4105" s="135">
        <v>10.0</v>
      </c>
      <c r="M4105" s="143">
        <v>43918.0</v>
      </c>
    </row>
    <row r="4106">
      <c r="A4106" s="135">
        <v>4104.0</v>
      </c>
      <c r="B4106" s="135" t="s">
        <v>20185</v>
      </c>
      <c r="C4106" s="135" t="s">
        <v>4362</v>
      </c>
      <c r="E4106" s="135">
        <v>10.0</v>
      </c>
      <c r="K4106" s="135">
        <v>10.0</v>
      </c>
      <c r="M4106" s="143">
        <v>44173.0</v>
      </c>
    </row>
    <row r="4107">
      <c r="A4107" s="135">
        <v>4105.0</v>
      </c>
      <c r="B4107" s="135" t="s">
        <v>20186</v>
      </c>
      <c r="C4107" s="135" t="s">
        <v>4362</v>
      </c>
      <c r="E4107" s="135">
        <v>10.0</v>
      </c>
      <c r="K4107" s="135">
        <v>20.0</v>
      </c>
      <c r="M4107" s="143">
        <v>42282.0</v>
      </c>
    </row>
    <row r="4108">
      <c r="A4108" s="135">
        <v>4106.0</v>
      </c>
      <c r="B4108" s="135" t="s">
        <v>20187</v>
      </c>
      <c r="C4108" s="135" t="s">
        <v>4362</v>
      </c>
      <c r="E4108" s="135">
        <v>10.0</v>
      </c>
      <c r="K4108" s="135">
        <v>20.0</v>
      </c>
      <c r="M4108" s="143">
        <v>43891.0</v>
      </c>
    </row>
    <row r="4109">
      <c r="A4109" s="135">
        <v>4107.0</v>
      </c>
      <c r="B4109" s="135" t="s">
        <v>20189</v>
      </c>
      <c r="C4109" s="135" t="s">
        <v>4362</v>
      </c>
      <c r="E4109" s="135">
        <v>10.0</v>
      </c>
      <c r="K4109" s="135">
        <v>10.0</v>
      </c>
      <c r="M4109" s="143">
        <v>44035.0</v>
      </c>
    </row>
    <row r="4110">
      <c r="A4110" s="135">
        <v>4108.0</v>
      </c>
      <c r="B4110" s="135" t="s">
        <v>20190</v>
      </c>
      <c r="C4110" s="135" t="s">
        <v>4362</v>
      </c>
      <c r="E4110" s="135">
        <v>10.0</v>
      </c>
      <c r="K4110" s="135">
        <v>10.0</v>
      </c>
      <c r="M4110" s="143">
        <v>44809.0</v>
      </c>
    </row>
    <row r="4111">
      <c r="A4111" s="135">
        <v>4109.0</v>
      </c>
      <c r="B4111" s="135" t="s">
        <v>20191</v>
      </c>
      <c r="C4111" s="135" t="s">
        <v>4362</v>
      </c>
      <c r="E4111" s="135">
        <v>10.0</v>
      </c>
      <c r="K4111" s="135">
        <v>10.0</v>
      </c>
      <c r="M4111" s="143">
        <v>44763.0</v>
      </c>
    </row>
    <row r="4112">
      <c r="A4112" s="135">
        <v>4110.0</v>
      </c>
      <c r="B4112" s="135" t="s">
        <v>20192</v>
      </c>
      <c r="C4112" s="135" t="s">
        <v>4362</v>
      </c>
      <c r="E4112" s="135">
        <v>10.0</v>
      </c>
      <c r="K4112" s="135">
        <v>10.0</v>
      </c>
      <c r="M4112" s="143">
        <v>43955.0</v>
      </c>
    </row>
    <row r="4113">
      <c r="A4113" s="135">
        <v>4111.0</v>
      </c>
      <c r="B4113" s="135" t="s">
        <v>20193</v>
      </c>
      <c r="C4113" s="135" t="s">
        <v>4362</v>
      </c>
      <c r="E4113" s="135">
        <v>10.0</v>
      </c>
      <c r="K4113" s="135">
        <v>30.0</v>
      </c>
      <c r="M4113" s="143">
        <v>42395.0</v>
      </c>
    </row>
    <row r="4114">
      <c r="A4114" s="135">
        <v>4112.0</v>
      </c>
      <c r="B4114" s="135" t="s">
        <v>20195</v>
      </c>
      <c r="C4114" s="135" t="s">
        <v>4362</v>
      </c>
      <c r="E4114" s="135">
        <v>10.0</v>
      </c>
      <c r="K4114" s="135">
        <v>30.0</v>
      </c>
      <c r="M4114" s="143">
        <v>45067.0</v>
      </c>
    </row>
    <row r="4115">
      <c r="A4115" s="135">
        <v>4113.0</v>
      </c>
      <c r="B4115" s="135" t="s">
        <v>20196</v>
      </c>
      <c r="C4115" s="135" t="s">
        <v>4362</v>
      </c>
      <c r="E4115" s="135">
        <v>10.0</v>
      </c>
      <c r="K4115" s="135">
        <v>30.0</v>
      </c>
      <c r="M4115" s="143">
        <v>45049.0</v>
      </c>
    </row>
    <row r="4116">
      <c r="A4116" s="135">
        <v>4114.0</v>
      </c>
      <c r="B4116" s="135" t="s">
        <v>20197</v>
      </c>
      <c r="C4116" s="135" t="s">
        <v>4362</v>
      </c>
      <c r="E4116" s="135">
        <v>10.0</v>
      </c>
      <c r="K4116" s="135">
        <v>30.0</v>
      </c>
      <c r="M4116" s="143">
        <v>44883.0</v>
      </c>
    </row>
    <row r="4117">
      <c r="A4117" s="135">
        <v>4115.0</v>
      </c>
      <c r="B4117" s="135" t="s">
        <v>20198</v>
      </c>
      <c r="C4117" s="135" t="s">
        <v>4362</v>
      </c>
      <c r="E4117" s="135">
        <v>10.0</v>
      </c>
      <c r="K4117" s="135">
        <v>10.0</v>
      </c>
      <c r="M4117" s="143">
        <v>44136.0</v>
      </c>
    </row>
    <row r="4118">
      <c r="A4118" s="135">
        <v>4116.0</v>
      </c>
      <c r="B4118" s="135" t="s">
        <v>20200</v>
      </c>
      <c r="C4118" s="135" t="s">
        <v>4362</v>
      </c>
      <c r="E4118" s="135">
        <v>10.0</v>
      </c>
      <c r="K4118" s="135">
        <v>20.0</v>
      </c>
      <c r="M4118" s="143">
        <v>42581.0</v>
      </c>
    </row>
    <row r="4119">
      <c r="A4119" s="135">
        <v>4117.0</v>
      </c>
      <c r="B4119" s="135" t="s">
        <v>20201</v>
      </c>
      <c r="C4119" s="135" t="s">
        <v>4362</v>
      </c>
      <c r="E4119" s="135">
        <v>10.0</v>
      </c>
      <c r="K4119" s="135">
        <v>10.0</v>
      </c>
      <c r="M4119" s="143">
        <v>42287.0</v>
      </c>
    </row>
    <row r="4120">
      <c r="A4120" s="135">
        <v>4118.0</v>
      </c>
      <c r="B4120" s="135" t="s">
        <v>20202</v>
      </c>
      <c r="C4120" s="135" t="s">
        <v>4362</v>
      </c>
      <c r="D4120" s="135">
        <v>5.0</v>
      </c>
      <c r="E4120" s="135">
        <v>10.0</v>
      </c>
      <c r="H4120" s="135" t="s">
        <v>20203</v>
      </c>
      <c r="I4120" s="142">
        <v>45405.83761574074</v>
      </c>
      <c r="J4120" s="135" t="s">
        <v>10559</v>
      </c>
      <c r="K4120" s="135">
        <v>20.0</v>
      </c>
      <c r="L4120" s="135">
        <v>10.0</v>
      </c>
      <c r="M4120" s="143">
        <v>42399.0</v>
      </c>
    </row>
    <row r="4121">
      <c r="A4121" s="135">
        <v>4119.0</v>
      </c>
      <c r="B4121" s="135" t="s">
        <v>20204</v>
      </c>
      <c r="C4121" s="135" t="s">
        <v>4362</v>
      </c>
      <c r="E4121" s="135">
        <v>10.0</v>
      </c>
      <c r="K4121" s="135">
        <v>10.0</v>
      </c>
      <c r="M4121" s="143">
        <v>43879.0</v>
      </c>
    </row>
    <row r="4122">
      <c r="A4122" s="135">
        <v>4120.0</v>
      </c>
      <c r="B4122" s="135" t="s">
        <v>20206</v>
      </c>
      <c r="C4122" s="135" t="s">
        <v>4362</v>
      </c>
      <c r="E4122" s="135">
        <v>10.0</v>
      </c>
      <c r="K4122" s="135">
        <v>10.0</v>
      </c>
      <c r="M4122" s="143">
        <v>43929.0</v>
      </c>
    </row>
    <row r="4123">
      <c r="A4123" s="135">
        <v>4121.0</v>
      </c>
      <c r="B4123" s="135" t="s">
        <v>20207</v>
      </c>
      <c r="C4123" s="135" t="s">
        <v>4362</v>
      </c>
      <c r="E4123" s="135">
        <v>10.0</v>
      </c>
      <c r="F4123" s="135">
        <v>0.45</v>
      </c>
      <c r="K4123" s="135">
        <v>10.0</v>
      </c>
      <c r="M4123" s="143">
        <v>43113.0</v>
      </c>
    </row>
    <row r="4124">
      <c r="A4124" s="135">
        <v>4122.0</v>
      </c>
      <c r="B4124" s="135" t="s">
        <v>20208</v>
      </c>
      <c r="C4124" s="135" t="s">
        <v>4362</v>
      </c>
      <c r="E4124" s="135">
        <v>10.0</v>
      </c>
      <c r="K4124" s="135">
        <v>20.0</v>
      </c>
      <c r="M4124" s="143">
        <v>43437.0</v>
      </c>
    </row>
    <row r="4125">
      <c r="A4125" s="135">
        <v>4123.0</v>
      </c>
      <c r="B4125" s="135" t="s">
        <v>20210</v>
      </c>
      <c r="C4125" s="135" t="s">
        <v>4362</v>
      </c>
      <c r="E4125" s="135">
        <v>10.0</v>
      </c>
      <c r="F4125" s="135">
        <v>0.0</v>
      </c>
      <c r="K4125" s="135">
        <v>10.0</v>
      </c>
    </row>
    <row r="4126">
      <c r="A4126" s="135">
        <v>4124.0</v>
      </c>
      <c r="B4126" s="135" t="s">
        <v>20211</v>
      </c>
      <c r="C4126" s="135" t="s">
        <v>4362</v>
      </c>
      <c r="E4126" s="135">
        <v>10.0</v>
      </c>
      <c r="F4126" s="135">
        <v>0.3</v>
      </c>
      <c r="K4126" s="135">
        <v>10.0</v>
      </c>
      <c r="M4126" s="143">
        <v>42675.0</v>
      </c>
    </row>
    <row r="4127">
      <c r="A4127" s="135">
        <v>4125.0</v>
      </c>
      <c r="B4127" s="135" t="s">
        <v>20212</v>
      </c>
      <c r="C4127" s="135" t="s">
        <v>4362</v>
      </c>
      <c r="E4127" s="135">
        <v>10.0</v>
      </c>
      <c r="K4127" s="135">
        <v>20.0</v>
      </c>
      <c r="M4127" s="143">
        <v>44659.0</v>
      </c>
    </row>
    <row r="4128">
      <c r="A4128" s="135">
        <v>4126.0</v>
      </c>
      <c r="B4128" s="135" t="s">
        <v>20213</v>
      </c>
      <c r="C4128" s="135" t="s">
        <v>4362</v>
      </c>
      <c r="E4128" s="135">
        <v>10.0</v>
      </c>
      <c r="K4128" s="135">
        <v>10.0</v>
      </c>
      <c r="M4128" s="143">
        <v>44314.0</v>
      </c>
    </row>
    <row r="4129">
      <c r="A4129" s="135">
        <v>4127.0</v>
      </c>
      <c r="B4129" s="135" t="s">
        <v>20214</v>
      </c>
      <c r="C4129" s="135" t="s">
        <v>4362</v>
      </c>
      <c r="E4129" s="135">
        <v>10.0</v>
      </c>
      <c r="K4129" s="135">
        <v>10.0</v>
      </c>
      <c r="M4129" s="143">
        <v>42475.0</v>
      </c>
    </row>
    <row r="4130">
      <c r="A4130" s="135">
        <v>4128.0</v>
      </c>
      <c r="B4130" s="135" t="s">
        <v>20216</v>
      </c>
      <c r="C4130" s="135" t="s">
        <v>4362</v>
      </c>
      <c r="E4130" s="135">
        <v>10.0</v>
      </c>
      <c r="F4130" s="135">
        <v>0.15</v>
      </c>
      <c r="K4130" s="135">
        <v>20.0</v>
      </c>
    </row>
    <row r="4131">
      <c r="A4131" s="135">
        <v>4129.0</v>
      </c>
      <c r="B4131" s="135" t="s">
        <v>20217</v>
      </c>
      <c r="C4131" s="135" t="s">
        <v>4362</v>
      </c>
      <c r="E4131" s="135">
        <v>10.0</v>
      </c>
      <c r="K4131" s="135">
        <v>10.0</v>
      </c>
      <c r="M4131" s="143">
        <v>42300.0</v>
      </c>
    </row>
    <row r="4132">
      <c r="A4132" s="135">
        <v>4130.0</v>
      </c>
      <c r="B4132" s="135" t="s">
        <v>20218</v>
      </c>
      <c r="C4132" s="135" t="s">
        <v>4362</v>
      </c>
      <c r="E4132" s="135">
        <v>10.0</v>
      </c>
      <c r="K4132" s="135">
        <v>30.0</v>
      </c>
      <c r="M4132" s="143">
        <v>45042.0</v>
      </c>
    </row>
    <row r="4133">
      <c r="A4133" s="135">
        <v>4131.0</v>
      </c>
      <c r="B4133" s="135" t="s">
        <v>20219</v>
      </c>
      <c r="C4133" s="135" t="s">
        <v>4362</v>
      </c>
      <c r="E4133" s="135">
        <v>10.0</v>
      </c>
      <c r="K4133" s="135">
        <v>20.0</v>
      </c>
      <c r="M4133" s="143">
        <v>43865.0</v>
      </c>
    </row>
    <row r="4134">
      <c r="A4134" s="135">
        <v>4132.0</v>
      </c>
      <c r="B4134" s="135" t="s">
        <v>20221</v>
      </c>
      <c r="C4134" s="135" t="s">
        <v>4362</v>
      </c>
      <c r="E4134" s="135">
        <v>10.0</v>
      </c>
      <c r="F4134" s="135">
        <v>0.0</v>
      </c>
      <c r="K4134" s="135">
        <v>10.0</v>
      </c>
    </row>
    <row r="4135">
      <c r="A4135" s="135">
        <v>4133.0</v>
      </c>
      <c r="B4135" s="135" t="s">
        <v>20222</v>
      </c>
      <c r="C4135" s="135" t="s">
        <v>4362</v>
      </c>
      <c r="E4135" s="135">
        <v>10.0</v>
      </c>
      <c r="F4135" s="135">
        <v>0.0</v>
      </c>
      <c r="K4135" s="135">
        <v>20.0</v>
      </c>
    </row>
    <row r="4136">
      <c r="A4136" s="135">
        <v>4134.0</v>
      </c>
      <c r="B4136" s="135" t="s">
        <v>20223</v>
      </c>
      <c r="C4136" s="135" t="s">
        <v>4362</v>
      </c>
      <c r="E4136" s="135">
        <v>10.0</v>
      </c>
      <c r="K4136" s="135">
        <v>10.0</v>
      </c>
      <c r="M4136" s="143">
        <v>42270.0</v>
      </c>
    </row>
    <row r="4137">
      <c r="A4137" s="135">
        <v>4135.0</v>
      </c>
      <c r="B4137" s="135" t="s">
        <v>20224</v>
      </c>
      <c r="C4137" s="135" t="s">
        <v>4362</v>
      </c>
      <c r="E4137" s="135">
        <v>10.0</v>
      </c>
      <c r="K4137" s="135">
        <v>30.0</v>
      </c>
      <c r="M4137" s="143">
        <v>44785.0</v>
      </c>
    </row>
    <row r="4138">
      <c r="A4138" s="135">
        <v>4136.0</v>
      </c>
      <c r="B4138" s="135" t="s">
        <v>20225</v>
      </c>
      <c r="C4138" s="135" t="s">
        <v>4362</v>
      </c>
      <c r="E4138" s="135">
        <v>10.0</v>
      </c>
      <c r="K4138" s="135">
        <v>10.0</v>
      </c>
      <c r="M4138" s="143">
        <v>44926.0</v>
      </c>
    </row>
    <row r="4139">
      <c r="A4139" s="135">
        <v>4137.0</v>
      </c>
      <c r="B4139" s="135" t="s">
        <v>20227</v>
      </c>
      <c r="C4139" s="135" t="s">
        <v>4362</v>
      </c>
      <c r="E4139" s="135">
        <v>10.0</v>
      </c>
      <c r="K4139" s="135">
        <v>20.0</v>
      </c>
      <c r="M4139" s="143">
        <v>42408.0</v>
      </c>
    </row>
    <row r="4140">
      <c r="A4140" s="135">
        <v>4138.0</v>
      </c>
      <c r="B4140" s="135" t="s">
        <v>20228</v>
      </c>
      <c r="C4140" s="135" t="s">
        <v>4362</v>
      </c>
      <c r="E4140" s="135">
        <v>10.0</v>
      </c>
      <c r="K4140" s="135">
        <v>10.0</v>
      </c>
      <c r="M4140" s="143">
        <v>44763.0</v>
      </c>
    </row>
    <row r="4141">
      <c r="A4141" s="135">
        <v>4139.0</v>
      </c>
      <c r="B4141" s="135" t="s">
        <v>20229</v>
      </c>
      <c r="C4141" s="135" t="s">
        <v>4362</v>
      </c>
      <c r="E4141" s="135">
        <v>10.0</v>
      </c>
      <c r="K4141" s="135">
        <v>10.0</v>
      </c>
      <c r="M4141" s="143">
        <v>42332.0</v>
      </c>
    </row>
    <row r="4142">
      <c r="A4142" s="135">
        <v>4140.0</v>
      </c>
      <c r="B4142" s="135" t="s">
        <v>20230</v>
      </c>
      <c r="C4142" s="135" t="s">
        <v>4362</v>
      </c>
      <c r="E4142" s="135">
        <v>10.0</v>
      </c>
      <c r="K4142" s="135">
        <v>30.0</v>
      </c>
      <c r="M4142" s="143">
        <v>42824.0</v>
      </c>
    </row>
    <row r="4143">
      <c r="A4143" s="135">
        <v>4141.0</v>
      </c>
      <c r="B4143" s="135" t="s">
        <v>20232</v>
      </c>
      <c r="C4143" s="135" t="s">
        <v>4362</v>
      </c>
      <c r="E4143" s="135">
        <v>10.0</v>
      </c>
      <c r="K4143" s="135">
        <v>10.0</v>
      </c>
      <c r="M4143" s="143">
        <v>43056.0</v>
      </c>
    </row>
    <row r="4144">
      <c r="A4144" s="135">
        <v>4142.0</v>
      </c>
      <c r="B4144" s="135" t="s">
        <v>20233</v>
      </c>
      <c r="C4144" s="135" t="s">
        <v>4362</v>
      </c>
      <c r="D4144" s="135">
        <v>0.0</v>
      </c>
      <c r="E4144" s="135">
        <v>10.0</v>
      </c>
      <c r="F4144" s="135">
        <v>0.6</v>
      </c>
      <c r="H4144" s="135" t="s">
        <v>4385</v>
      </c>
      <c r="I4144" s="142">
        <v>45403.613275462965</v>
      </c>
      <c r="J4144" s="135" t="s">
        <v>4395</v>
      </c>
      <c r="K4144" s="135">
        <v>10.0</v>
      </c>
      <c r="L4144" s="135">
        <v>1000.0</v>
      </c>
      <c r="M4144" s="143">
        <v>43840.0</v>
      </c>
    </row>
    <row r="4145">
      <c r="A4145" s="135">
        <v>4143.0</v>
      </c>
      <c r="B4145" s="135" t="s">
        <v>20234</v>
      </c>
      <c r="C4145" s="135" t="s">
        <v>4362</v>
      </c>
      <c r="D4145" s="135">
        <v>0.0</v>
      </c>
      <c r="E4145" s="135">
        <v>10.0</v>
      </c>
      <c r="F4145" s="135">
        <v>0.45</v>
      </c>
      <c r="H4145" s="135" t="s">
        <v>20235</v>
      </c>
      <c r="I4145" s="142">
        <v>45398.48913194444</v>
      </c>
      <c r="J4145" s="135" t="s">
        <v>8043</v>
      </c>
      <c r="K4145" s="135">
        <v>30.0</v>
      </c>
      <c r="L4145" s="135">
        <v>50.0</v>
      </c>
      <c r="M4145" s="143">
        <v>42338.0</v>
      </c>
    </row>
    <row r="4146">
      <c r="A4146" s="135">
        <v>4144.0</v>
      </c>
      <c r="B4146" s="135" t="s">
        <v>20237</v>
      </c>
      <c r="C4146" s="135" t="s">
        <v>4362</v>
      </c>
      <c r="D4146" s="135">
        <v>0.0</v>
      </c>
      <c r="E4146" s="135">
        <v>10.0</v>
      </c>
      <c r="H4146" s="135" t="s">
        <v>8202</v>
      </c>
      <c r="I4146" s="142">
        <v>45398.66355324074</v>
      </c>
      <c r="J4146" s="135" t="s">
        <v>4401</v>
      </c>
      <c r="K4146" s="135">
        <v>30.0</v>
      </c>
      <c r="L4146" s="135">
        <v>20.0</v>
      </c>
      <c r="M4146" s="143">
        <v>43019.0</v>
      </c>
    </row>
    <row r="4147">
      <c r="A4147" s="135">
        <v>4145.0</v>
      </c>
      <c r="B4147" s="135" t="s">
        <v>20238</v>
      </c>
      <c r="C4147" s="135" t="s">
        <v>4362</v>
      </c>
      <c r="E4147" s="135">
        <v>10.0</v>
      </c>
      <c r="K4147" s="135">
        <v>10.0</v>
      </c>
      <c r="M4147" s="143">
        <v>42670.0</v>
      </c>
    </row>
    <row r="4148">
      <c r="A4148" s="135">
        <v>4146.0</v>
      </c>
      <c r="B4148" s="135" t="s">
        <v>20239</v>
      </c>
      <c r="C4148" s="135" t="s">
        <v>4362</v>
      </c>
      <c r="E4148" s="135">
        <v>10.0</v>
      </c>
      <c r="F4148" s="135">
        <v>0.6</v>
      </c>
      <c r="K4148" s="135">
        <v>10.0</v>
      </c>
      <c r="M4148" s="143">
        <v>42287.0</v>
      </c>
    </row>
    <row r="4149">
      <c r="A4149" s="135">
        <v>4147.0</v>
      </c>
      <c r="B4149" s="135" t="s">
        <v>20240</v>
      </c>
      <c r="C4149" s="135" t="s">
        <v>4362</v>
      </c>
      <c r="E4149" s="135">
        <v>10.0</v>
      </c>
      <c r="K4149" s="135">
        <v>10.0</v>
      </c>
      <c r="M4149" s="143">
        <v>43937.0</v>
      </c>
    </row>
    <row r="4150">
      <c r="A4150" s="135">
        <v>4148.0</v>
      </c>
      <c r="B4150" s="135" t="s">
        <v>20242</v>
      </c>
      <c r="C4150" s="135" t="s">
        <v>4362</v>
      </c>
      <c r="E4150" s="135">
        <v>10.0</v>
      </c>
      <c r="K4150" s="135">
        <v>10.0</v>
      </c>
      <c r="M4150" s="143">
        <v>44767.0</v>
      </c>
    </row>
    <row r="4151">
      <c r="A4151" s="135">
        <v>4149.0</v>
      </c>
      <c r="B4151" s="135" t="s">
        <v>20243</v>
      </c>
      <c r="C4151" s="135" t="s">
        <v>4362</v>
      </c>
      <c r="E4151" s="135">
        <v>10.0</v>
      </c>
      <c r="K4151" s="135">
        <v>10.0</v>
      </c>
      <c r="M4151" s="143">
        <v>45385.0</v>
      </c>
    </row>
    <row r="4152">
      <c r="A4152" s="135">
        <v>4150.0</v>
      </c>
      <c r="B4152" s="135" t="s">
        <v>20244</v>
      </c>
      <c r="C4152" s="135" t="s">
        <v>4362</v>
      </c>
      <c r="E4152" s="135">
        <v>10.0</v>
      </c>
      <c r="K4152" s="135">
        <v>20.0</v>
      </c>
      <c r="M4152" s="143">
        <v>42692.0</v>
      </c>
    </row>
    <row r="4153">
      <c r="A4153" s="135">
        <v>4151.0</v>
      </c>
      <c r="B4153" s="135" t="s">
        <v>20245</v>
      </c>
      <c r="C4153" s="135" t="s">
        <v>4362</v>
      </c>
      <c r="E4153" s="135">
        <v>10.0</v>
      </c>
      <c r="K4153" s="135">
        <v>20.0</v>
      </c>
      <c r="M4153" s="143">
        <v>43839.0</v>
      </c>
    </row>
    <row r="4154">
      <c r="A4154" s="135">
        <v>4152.0</v>
      </c>
      <c r="B4154" s="135" t="s">
        <v>20247</v>
      </c>
      <c r="C4154" s="135" t="s">
        <v>4362</v>
      </c>
      <c r="E4154" s="135">
        <v>10.0</v>
      </c>
      <c r="K4154" s="135">
        <v>50.0</v>
      </c>
      <c r="M4154" s="143">
        <v>43995.0</v>
      </c>
    </row>
    <row r="4155">
      <c r="A4155" s="135">
        <v>4153.0</v>
      </c>
      <c r="B4155" s="135" t="s">
        <v>20248</v>
      </c>
      <c r="C4155" s="135" t="s">
        <v>4362</v>
      </c>
      <c r="E4155" s="135">
        <v>10.0</v>
      </c>
      <c r="K4155" s="135">
        <v>30.0</v>
      </c>
      <c r="M4155" s="143">
        <v>43039.0</v>
      </c>
    </row>
    <row r="4156">
      <c r="A4156" s="135">
        <v>4154.0</v>
      </c>
      <c r="B4156" s="135" t="s">
        <v>20249</v>
      </c>
      <c r="C4156" s="135" t="s">
        <v>4362</v>
      </c>
      <c r="E4156" s="135">
        <v>10.0</v>
      </c>
      <c r="K4156" s="135">
        <v>10.0</v>
      </c>
      <c r="M4156" s="143">
        <v>43681.0</v>
      </c>
    </row>
    <row r="4157">
      <c r="A4157" s="135">
        <v>4155.0</v>
      </c>
      <c r="B4157" s="135" t="s">
        <v>20250</v>
      </c>
      <c r="C4157" s="135" t="s">
        <v>4362</v>
      </c>
      <c r="E4157" s="135">
        <v>10.0</v>
      </c>
      <c r="K4157" s="135">
        <v>10.0</v>
      </c>
      <c r="M4157" s="143">
        <v>44948.0</v>
      </c>
    </row>
    <row r="4158">
      <c r="A4158" s="135">
        <v>4156.0</v>
      </c>
      <c r="B4158" s="135" t="s">
        <v>20251</v>
      </c>
      <c r="C4158" s="135" t="s">
        <v>4362</v>
      </c>
      <c r="E4158" s="135">
        <v>10.0</v>
      </c>
      <c r="K4158" s="135">
        <v>10.0</v>
      </c>
      <c r="M4158" s="143">
        <v>44754.0</v>
      </c>
    </row>
    <row r="4159">
      <c r="A4159" s="135">
        <v>4157.0</v>
      </c>
      <c r="B4159" s="135" t="s">
        <v>20253</v>
      </c>
      <c r="C4159" s="135" t="s">
        <v>4362</v>
      </c>
      <c r="E4159" s="135">
        <v>10.0</v>
      </c>
      <c r="K4159" s="135">
        <v>10.0</v>
      </c>
      <c r="M4159" s="143">
        <v>45229.0</v>
      </c>
    </row>
    <row r="4160">
      <c r="A4160" s="135">
        <v>4158.0</v>
      </c>
      <c r="B4160" s="135" t="s">
        <v>20254</v>
      </c>
      <c r="C4160" s="135" t="s">
        <v>4362</v>
      </c>
      <c r="E4160" s="135">
        <v>10.0</v>
      </c>
      <c r="K4160" s="135">
        <v>20.0</v>
      </c>
      <c r="M4160" s="143">
        <v>43060.0</v>
      </c>
    </row>
    <row r="4161">
      <c r="A4161" s="135">
        <v>4159.0</v>
      </c>
      <c r="B4161" s="135" t="s">
        <v>20255</v>
      </c>
      <c r="C4161" s="135" t="s">
        <v>4362</v>
      </c>
      <c r="E4161" s="135">
        <v>10.0</v>
      </c>
      <c r="F4161" s="135">
        <v>0.0</v>
      </c>
      <c r="K4161" s="135">
        <v>10.0</v>
      </c>
    </row>
    <row r="4162">
      <c r="A4162" s="135">
        <v>4160.0</v>
      </c>
      <c r="B4162" s="135" t="s">
        <v>20256</v>
      </c>
      <c r="C4162" s="135" t="s">
        <v>4362</v>
      </c>
      <c r="E4162" s="135">
        <v>10.0</v>
      </c>
      <c r="K4162" s="135">
        <v>10.0</v>
      </c>
      <c r="M4162" s="143">
        <v>44355.0</v>
      </c>
    </row>
    <row r="4163">
      <c r="A4163" s="135">
        <v>4161.0</v>
      </c>
      <c r="B4163" s="135" t="s">
        <v>20258</v>
      </c>
      <c r="C4163" s="135" t="s">
        <v>4362</v>
      </c>
      <c r="E4163" s="135">
        <v>10.0</v>
      </c>
      <c r="K4163" s="135">
        <v>20.0</v>
      </c>
      <c r="M4163" s="143">
        <v>45201.0</v>
      </c>
    </row>
    <row r="4164">
      <c r="A4164" s="135">
        <v>4162.0</v>
      </c>
      <c r="B4164" s="135" t="s">
        <v>20259</v>
      </c>
      <c r="C4164" s="135" t="s">
        <v>4362</v>
      </c>
      <c r="E4164" s="135">
        <v>10.0</v>
      </c>
      <c r="K4164" s="135">
        <v>20.0</v>
      </c>
      <c r="M4164" s="143">
        <v>42663.0</v>
      </c>
    </row>
    <row r="4165">
      <c r="A4165" s="135">
        <v>4163.0</v>
      </c>
      <c r="B4165" s="135" t="s">
        <v>20260</v>
      </c>
      <c r="C4165" s="135" t="s">
        <v>4362</v>
      </c>
      <c r="E4165" s="135">
        <v>10.0</v>
      </c>
      <c r="K4165" s="135">
        <v>10.0</v>
      </c>
      <c r="M4165" s="143">
        <v>42409.0</v>
      </c>
    </row>
    <row r="4166">
      <c r="A4166" s="135">
        <v>4164.0</v>
      </c>
      <c r="B4166" s="135" t="s">
        <v>20261</v>
      </c>
      <c r="C4166" s="135" t="s">
        <v>4362</v>
      </c>
      <c r="E4166" s="135">
        <v>10.0</v>
      </c>
      <c r="K4166" s="135">
        <v>20.0</v>
      </c>
      <c r="M4166" s="143">
        <v>43697.0</v>
      </c>
    </row>
    <row r="4167">
      <c r="A4167" s="135">
        <v>4165.0</v>
      </c>
      <c r="B4167" s="135" t="s">
        <v>20263</v>
      </c>
      <c r="C4167" s="135" t="s">
        <v>4362</v>
      </c>
      <c r="E4167" s="135">
        <v>10.0</v>
      </c>
      <c r="F4167" s="135">
        <v>0.25</v>
      </c>
      <c r="K4167" s="135">
        <v>10.0</v>
      </c>
      <c r="M4167" s="143">
        <v>42311.0</v>
      </c>
    </row>
    <row r="4168">
      <c r="A4168" s="135">
        <v>4166.0</v>
      </c>
      <c r="B4168" s="135" t="s">
        <v>20264</v>
      </c>
      <c r="C4168" s="135" t="s">
        <v>4362</v>
      </c>
      <c r="E4168" s="135">
        <v>10.0</v>
      </c>
      <c r="K4168" s="135">
        <v>10.0</v>
      </c>
      <c r="M4168" s="143">
        <v>43808.0</v>
      </c>
    </row>
    <row r="4169">
      <c r="A4169" s="135">
        <v>4167.0</v>
      </c>
      <c r="B4169" s="135" t="s">
        <v>20265</v>
      </c>
      <c r="C4169" s="135" t="s">
        <v>4362</v>
      </c>
      <c r="E4169" s="135">
        <v>10.0</v>
      </c>
      <c r="F4169" s="135">
        <v>0.0</v>
      </c>
      <c r="K4169" s="135">
        <v>10.0</v>
      </c>
    </row>
    <row r="4170">
      <c r="A4170" s="135">
        <v>4168.0</v>
      </c>
      <c r="B4170" s="135" t="s">
        <v>20267</v>
      </c>
      <c r="C4170" s="135" t="s">
        <v>4362</v>
      </c>
      <c r="E4170" s="135">
        <v>10.0</v>
      </c>
      <c r="K4170" s="135">
        <v>20.0</v>
      </c>
      <c r="M4170" s="143">
        <v>43873.0</v>
      </c>
    </row>
    <row r="4171">
      <c r="A4171" s="135">
        <v>4169.0</v>
      </c>
      <c r="B4171" s="135" t="s">
        <v>20268</v>
      </c>
      <c r="C4171" s="135" t="s">
        <v>4362</v>
      </c>
      <c r="E4171" s="135">
        <v>10.0</v>
      </c>
      <c r="K4171" s="135">
        <v>10.0</v>
      </c>
      <c r="M4171" s="143">
        <v>44748.0</v>
      </c>
    </row>
    <row r="4172">
      <c r="A4172" s="135">
        <v>4170.0</v>
      </c>
      <c r="B4172" s="135" t="s">
        <v>20269</v>
      </c>
      <c r="C4172" s="135" t="s">
        <v>4362</v>
      </c>
      <c r="E4172" s="135">
        <v>10.0</v>
      </c>
      <c r="K4172" s="135">
        <v>30.0</v>
      </c>
      <c r="M4172" s="143">
        <v>43168.0</v>
      </c>
    </row>
    <row r="4173">
      <c r="A4173" s="135">
        <v>4171.0</v>
      </c>
      <c r="B4173" s="135" t="s">
        <v>20270</v>
      </c>
      <c r="C4173" s="135" t="s">
        <v>4362</v>
      </c>
      <c r="E4173" s="135">
        <v>10.0</v>
      </c>
      <c r="G4173" s="135">
        <v>0.18</v>
      </c>
      <c r="K4173" s="135">
        <v>20.0</v>
      </c>
      <c r="M4173" s="143">
        <v>42270.0</v>
      </c>
    </row>
    <row r="4174">
      <c r="A4174" s="135">
        <v>4172.0</v>
      </c>
      <c r="B4174" s="135" t="s">
        <v>20272</v>
      </c>
      <c r="C4174" s="135" t="s">
        <v>4362</v>
      </c>
      <c r="E4174" s="135">
        <v>10.0</v>
      </c>
      <c r="K4174" s="135">
        <v>10.0</v>
      </c>
      <c r="M4174" s="143">
        <v>42599.0</v>
      </c>
    </row>
    <row r="4175">
      <c r="A4175" s="135">
        <v>4173.0</v>
      </c>
      <c r="B4175" s="135" t="s">
        <v>20273</v>
      </c>
      <c r="C4175" s="135" t="s">
        <v>4362</v>
      </c>
      <c r="E4175" s="135">
        <v>10.0</v>
      </c>
      <c r="K4175" s="135">
        <v>10.0</v>
      </c>
      <c r="M4175" s="143">
        <v>43844.0</v>
      </c>
    </row>
    <row r="4176">
      <c r="A4176" s="135">
        <v>4174.0</v>
      </c>
      <c r="B4176" s="135" t="s">
        <v>20274</v>
      </c>
      <c r="C4176" s="135" t="s">
        <v>4362</v>
      </c>
      <c r="E4176" s="135">
        <v>10.0</v>
      </c>
      <c r="K4176" s="135">
        <v>10.0</v>
      </c>
      <c r="M4176" s="143">
        <v>44831.0</v>
      </c>
    </row>
    <row r="4177">
      <c r="A4177" s="135">
        <v>4175.0</v>
      </c>
      <c r="B4177" s="135" t="s">
        <v>20276</v>
      </c>
      <c r="C4177" s="135" t="s">
        <v>4362</v>
      </c>
      <c r="E4177" s="135">
        <v>10.0</v>
      </c>
      <c r="K4177" s="135">
        <v>20.0</v>
      </c>
      <c r="M4177" s="143">
        <v>43486.0</v>
      </c>
    </row>
    <row r="4178">
      <c r="A4178" s="135">
        <v>4176.0</v>
      </c>
      <c r="B4178" s="135" t="s">
        <v>20277</v>
      </c>
      <c r="C4178" s="135" t="s">
        <v>4362</v>
      </c>
      <c r="E4178" s="135">
        <v>10.0</v>
      </c>
      <c r="K4178" s="135">
        <v>20.0</v>
      </c>
      <c r="M4178" s="143">
        <v>43848.0</v>
      </c>
    </row>
    <row r="4179">
      <c r="A4179" s="135">
        <v>4177.0</v>
      </c>
      <c r="B4179" s="135" t="s">
        <v>20279</v>
      </c>
      <c r="C4179" s="135" t="s">
        <v>4362</v>
      </c>
      <c r="E4179" s="135">
        <v>10.0</v>
      </c>
      <c r="K4179" s="135">
        <v>20.0</v>
      </c>
      <c r="M4179" s="143">
        <v>42802.0</v>
      </c>
    </row>
    <row r="4180">
      <c r="A4180" s="135">
        <v>4178.0</v>
      </c>
      <c r="B4180" s="135" t="s">
        <v>20280</v>
      </c>
      <c r="C4180" s="135" t="s">
        <v>4362</v>
      </c>
      <c r="E4180" s="135">
        <v>10.0</v>
      </c>
      <c r="H4180" s="135" t="s">
        <v>20281</v>
      </c>
      <c r="K4180" s="135">
        <v>20.0</v>
      </c>
      <c r="M4180" s="143">
        <v>42796.0</v>
      </c>
    </row>
    <row r="4181">
      <c r="A4181" s="135">
        <v>4179.0</v>
      </c>
      <c r="B4181" s="135" t="s">
        <v>20282</v>
      </c>
      <c r="C4181" s="135" t="s">
        <v>4362</v>
      </c>
      <c r="E4181" s="135">
        <v>10.0</v>
      </c>
      <c r="K4181" s="135">
        <v>10.0</v>
      </c>
      <c r="M4181" s="143">
        <v>44769.0</v>
      </c>
    </row>
    <row r="4182">
      <c r="A4182" s="135">
        <v>4180.0</v>
      </c>
      <c r="B4182" s="135" t="s">
        <v>20284</v>
      </c>
      <c r="C4182" s="135" t="s">
        <v>4362</v>
      </c>
      <c r="E4182" s="135">
        <v>10.0</v>
      </c>
      <c r="K4182" s="135">
        <v>20.0</v>
      </c>
      <c r="M4182" s="143">
        <v>42379.0</v>
      </c>
    </row>
    <row r="4183">
      <c r="A4183" s="135">
        <v>4181.0</v>
      </c>
      <c r="B4183" s="135" t="s">
        <v>20285</v>
      </c>
      <c r="C4183" s="135" t="s">
        <v>4362</v>
      </c>
      <c r="E4183" s="135">
        <v>10.0</v>
      </c>
      <c r="K4183" s="135">
        <v>10.0</v>
      </c>
      <c r="M4183" s="143">
        <v>43846.0</v>
      </c>
    </row>
    <row r="4184">
      <c r="A4184" s="135">
        <v>4182.0</v>
      </c>
      <c r="B4184" s="135" t="s">
        <v>20287</v>
      </c>
      <c r="C4184" s="135" t="s">
        <v>4362</v>
      </c>
      <c r="E4184" s="135">
        <v>10.0</v>
      </c>
      <c r="K4184" s="135">
        <v>100.0</v>
      </c>
      <c r="M4184" s="143">
        <v>43024.0</v>
      </c>
    </row>
    <row r="4185">
      <c r="A4185" s="135">
        <v>4183.0</v>
      </c>
      <c r="B4185" s="135" t="s">
        <v>20289</v>
      </c>
      <c r="C4185" s="135" t="s">
        <v>4362</v>
      </c>
      <c r="E4185" s="135">
        <v>10.0</v>
      </c>
      <c r="K4185" s="135">
        <v>10.0</v>
      </c>
      <c r="M4185" s="143">
        <v>42364.0</v>
      </c>
    </row>
    <row r="4186">
      <c r="A4186" s="135">
        <v>4184.0</v>
      </c>
      <c r="B4186" s="135" t="s">
        <v>20291</v>
      </c>
      <c r="C4186" s="135" t="s">
        <v>4362</v>
      </c>
      <c r="E4186" s="135">
        <v>10.0</v>
      </c>
      <c r="K4186" s="135">
        <v>20.0</v>
      </c>
      <c r="M4186" s="143">
        <v>42403.0</v>
      </c>
    </row>
    <row r="4187">
      <c r="A4187" s="135">
        <v>4185.0</v>
      </c>
      <c r="B4187" s="135" t="s">
        <v>20292</v>
      </c>
      <c r="C4187" s="135" t="s">
        <v>4362</v>
      </c>
      <c r="E4187" s="135">
        <v>10.0</v>
      </c>
      <c r="K4187" s="135">
        <v>20.0</v>
      </c>
      <c r="M4187" s="143">
        <v>42293.0</v>
      </c>
    </row>
    <row r="4188">
      <c r="A4188" s="135">
        <v>4186.0</v>
      </c>
      <c r="B4188" s="135" t="s">
        <v>20293</v>
      </c>
      <c r="C4188" s="135" t="s">
        <v>4362</v>
      </c>
      <c r="E4188" s="135">
        <v>10.0</v>
      </c>
      <c r="K4188" s="135">
        <v>20.0</v>
      </c>
      <c r="M4188" s="143">
        <v>42908.0</v>
      </c>
    </row>
    <row r="4189">
      <c r="A4189" s="135">
        <v>4187.0</v>
      </c>
      <c r="B4189" s="135" t="s">
        <v>20294</v>
      </c>
      <c r="C4189" s="135" t="s">
        <v>4362</v>
      </c>
      <c r="E4189" s="135">
        <v>10.0</v>
      </c>
      <c r="K4189" s="135">
        <v>20.0</v>
      </c>
      <c r="M4189" s="143">
        <v>42339.0</v>
      </c>
    </row>
    <row r="4190">
      <c r="A4190" s="135">
        <v>4188.0</v>
      </c>
      <c r="B4190" s="135" t="s">
        <v>20296</v>
      </c>
      <c r="C4190" s="135" t="s">
        <v>4362</v>
      </c>
      <c r="E4190" s="135">
        <v>10.0</v>
      </c>
      <c r="K4190" s="135">
        <v>20.0</v>
      </c>
      <c r="M4190" s="143">
        <v>42577.0</v>
      </c>
    </row>
    <row r="4191">
      <c r="A4191" s="135">
        <v>4189.0</v>
      </c>
      <c r="B4191" s="135" t="s">
        <v>20297</v>
      </c>
      <c r="C4191" s="135" t="s">
        <v>4362</v>
      </c>
      <c r="E4191" s="135">
        <v>10.0</v>
      </c>
      <c r="K4191" s="135">
        <v>20.0</v>
      </c>
      <c r="M4191" s="143">
        <v>42479.0</v>
      </c>
    </row>
    <row r="4192">
      <c r="A4192" s="135">
        <v>4190.0</v>
      </c>
      <c r="B4192" s="135" t="s">
        <v>20298</v>
      </c>
      <c r="C4192" s="135" t="s">
        <v>4362</v>
      </c>
      <c r="E4192" s="135">
        <v>10.0</v>
      </c>
      <c r="K4192" s="135">
        <v>10.0</v>
      </c>
      <c r="M4192" s="143">
        <v>42298.0</v>
      </c>
    </row>
    <row r="4193">
      <c r="A4193" s="135">
        <v>4191.0</v>
      </c>
      <c r="B4193" s="135" t="s">
        <v>20299</v>
      </c>
      <c r="C4193" s="135" t="s">
        <v>4362</v>
      </c>
      <c r="E4193" s="135">
        <v>10.0</v>
      </c>
      <c r="K4193" s="135">
        <v>200.0</v>
      </c>
      <c r="M4193" s="143">
        <v>43852.0</v>
      </c>
    </row>
    <row r="4194">
      <c r="A4194" s="135">
        <v>4192.0</v>
      </c>
      <c r="B4194" s="135" t="s">
        <v>20301</v>
      </c>
      <c r="C4194" s="135" t="s">
        <v>4362</v>
      </c>
      <c r="E4194" s="135">
        <v>10.0</v>
      </c>
      <c r="K4194" s="135">
        <v>10.0</v>
      </c>
      <c r="M4194" s="143">
        <v>44791.0</v>
      </c>
    </row>
    <row r="4195">
      <c r="A4195" s="135">
        <v>4193.0</v>
      </c>
      <c r="B4195" s="135" t="s">
        <v>20302</v>
      </c>
      <c r="C4195" s="135" t="s">
        <v>4362</v>
      </c>
      <c r="D4195" s="135">
        <v>2.0</v>
      </c>
      <c r="E4195" s="135">
        <v>10.0</v>
      </c>
      <c r="H4195" s="135" t="s">
        <v>20303</v>
      </c>
      <c r="I4195" s="142">
        <v>45406.983819444446</v>
      </c>
      <c r="J4195" s="135" t="s">
        <v>4373</v>
      </c>
      <c r="K4195" s="135">
        <v>10.0</v>
      </c>
      <c r="L4195" s="135">
        <v>30.0</v>
      </c>
      <c r="M4195" s="143">
        <v>44761.0</v>
      </c>
    </row>
    <row r="4196">
      <c r="A4196" s="135">
        <v>4194.0</v>
      </c>
      <c r="B4196" s="135" t="s">
        <v>20304</v>
      </c>
      <c r="C4196" s="135" t="s">
        <v>4362</v>
      </c>
      <c r="D4196" s="135">
        <v>0.0</v>
      </c>
      <c r="E4196" s="135">
        <v>10.0</v>
      </c>
      <c r="H4196" s="135" t="s">
        <v>5439</v>
      </c>
      <c r="I4196" s="142">
        <v>45410.611354166664</v>
      </c>
      <c r="J4196" s="135" t="s">
        <v>20305</v>
      </c>
      <c r="K4196" s="135">
        <v>20.0</v>
      </c>
      <c r="L4196" s="135">
        <v>50.0</v>
      </c>
      <c r="M4196" s="143">
        <v>42700.0</v>
      </c>
    </row>
    <row r="4197">
      <c r="A4197" s="135">
        <v>4195.0</v>
      </c>
      <c r="B4197" s="135" t="s">
        <v>20307</v>
      </c>
      <c r="C4197" s="135" t="s">
        <v>4362</v>
      </c>
      <c r="D4197" s="135">
        <v>0.0</v>
      </c>
      <c r="E4197" s="135">
        <v>10.0</v>
      </c>
      <c r="H4197" s="135" t="s">
        <v>20308</v>
      </c>
      <c r="I4197" s="142">
        <v>45398.27575231482</v>
      </c>
      <c r="J4197" s="135" t="s">
        <v>6696</v>
      </c>
      <c r="K4197" s="135">
        <v>10.0</v>
      </c>
      <c r="L4197" s="135">
        <v>0.0</v>
      </c>
      <c r="M4197" s="143">
        <v>42644.0</v>
      </c>
    </row>
    <row r="4198">
      <c r="A4198" s="135">
        <v>4196.0</v>
      </c>
      <c r="B4198" s="135" t="s">
        <v>20309</v>
      </c>
      <c r="C4198" s="135" t="s">
        <v>4362</v>
      </c>
      <c r="F4198" s="135">
        <v>0.0</v>
      </c>
      <c r="M4198" s="143">
        <v>43678.0</v>
      </c>
    </row>
    <row r="4199">
      <c r="A4199" s="135">
        <v>4197.0</v>
      </c>
      <c r="B4199" s="135" t="s">
        <v>20311</v>
      </c>
      <c r="C4199" s="135" t="s">
        <v>4362</v>
      </c>
      <c r="F4199" s="135">
        <v>0.0</v>
      </c>
      <c r="M4199" s="143">
        <v>43586.0</v>
      </c>
    </row>
    <row r="4200">
      <c r="A4200" s="135">
        <v>4198.0</v>
      </c>
      <c r="B4200" s="135" t="s">
        <v>20312</v>
      </c>
      <c r="C4200" s="135" t="s">
        <v>4362</v>
      </c>
      <c r="F4200" s="135">
        <v>0.0</v>
      </c>
      <c r="M4200" s="143">
        <v>43344.0</v>
      </c>
    </row>
    <row r="4201">
      <c r="A4201" s="135">
        <v>4199.0</v>
      </c>
      <c r="B4201" s="135" t="s">
        <v>20313</v>
      </c>
      <c r="C4201" s="135" t="s">
        <v>4362</v>
      </c>
      <c r="M4201" s="143">
        <v>43866.0</v>
      </c>
    </row>
    <row r="4202">
      <c r="A4202" s="135">
        <v>4200.0</v>
      </c>
      <c r="B4202" s="135" t="s">
        <v>20314</v>
      </c>
      <c r="C4202" s="135" t="s">
        <v>4362</v>
      </c>
      <c r="K4202" s="135">
        <v>10.0</v>
      </c>
      <c r="M4202" s="143">
        <v>44335.0</v>
      </c>
    </row>
    <row r="4203">
      <c r="A4203" s="135">
        <v>4201.0</v>
      </c>
      <c r="B4203" s="135" t="s">
        <v>14260</v>
      </c>
      <c r="C4203" s="135" t="s">
        <v>4362</v>
      </c>
      <c r="M4203" s="143">
        <v>45057.0</v>
      </c>
    </row>
    <row r="4204">
      <c r="A4204" s="135">
        <v>4202.0</v>
      </c>
      <c r="B4204" s="135" t="s">
        <v>20316</v>
      </c>
      <c r="C4204" s="135" t="s">
        <v>4362</v>
      </c>
      <c r="M4204" s="143">
        <v>42722.0</v>
      </c>
    </row>
    <row r="4205">
      <c r="A4205" s="135">
        <v>4203.0</v>
      </c>
      <c r="B4205" s="135" t="s">
        <v>20318</v>
      </c>
      <c r="C4205" s="135" t="s">
        <v>4362</v>
      </c>
      <c r="M4205" s="143">
        <v>44833.0</v>
      </c>
    </row>
    <row r="4206">
      <c r="A4206" s="135">
        <v>4204.0</v>
      </c>
      <c r="B4206" s="135" t="s">
        <v>20321</v>
      </c>
      <c r="C4206" s="135" t="s">
        <v>4362</v>
      </c>
      <c r="M4206" s="143">
        <v>43605.0</v>
      </c>
    </row>
    <row r="4207">
      <c r="A4207" s="135">
        <v>4205.0</v>
      </c>
      <c r="B4207" s="135" t="s">
        <v>20322</v>
      </c>
      <c r="C4207" s="135" t="s">
        <v>4362</v>
      </c>
      <c r="F4207" s="135">
        <v>0.0</v>
      </c>
      <c r="M4207" s="143">
        <v>42552.0</v>
      </c>
    </row>
    <row r="4208">
      <c r="A4208" s="135">
        <v>4206.0</v>
      </c>
      <c r="B4208" s="135" t="s">
        <v>20324</v>
      </c>
      <c r="C4208" s="135" t="s">
        <v>4362</v>
      </c>
      <c r="M4208" s="143">
        <v>44973.0</v>
      </c>
    </row>
    <row r="4209">
      <c r="A4209" s="135">
        <v>4207.0</v>
      </c>
      <c r="B4209" s="135" t="s">
        <v>20325</v>
      </c>
      <c r="C4209" s="135" t="s">
        <v>4362</v>
      </c>
      <c r="F4209" s="135">
        <v>0.0</v>
      </c>
      <c r="M4209" s="143">
        <v>43435.0</v>
      </c>
    </row>
    <row r="4210">
      <c r="A4210" s="135">
        <v>4208.0</v>
      </c>
      <c r="B4210" s="135" t="s">
        <v>20326</v>
      </c>
      <c r="C4210" s="135" t="s">
        <v>4362</v>
      </c>
      <c r="F4210" s="135">
        <v>0.0</v>
      </c>
      <c r="M4210" s="143">
        <v>43678.0</v>
      </c>
    </row>
    <row r="4211">
      <c r="A4211" s="135">
        <v>4209.0</v>
      </c>
      <c r="B4211" s="135" t="s">
        <v>20327</v>
      </c>
      <c r="C4211" s="135" t="s">
        <v>4362</v>
      </c>
      <c r="M4211" s="143">
        <v>43598.0</v>
      </c>
    </row>
    <row r="4212">
      <c r="A4212" s="135">
        <v>4210.0</v>
      </c>
      <c r="B4212" s="135" t="s">
        <v>20328</v>
      </c>
      <c r="C4212" s="135" t="s">
        <v>4362</v>
      </c>
      <c r="K4212" s="135">
        <v>30.0</v>
      </c>
      <c r="M4212" s="143">
        <v>44135.0</v>
      </c>
    </row>
    <row r="4213">
      <c r="A4213" s="135">
        <v>4211.0</v>
      </c>
      <c r="B4213" s="135" t="s">
        <v>20330</v>
      </c>
      <c r="C4213" s="135" t="s">
        <v>4362</v>
      </c>
      <c r="F4213" s="135">
        <v>0.0</v>
      </c>
      <c r="M4213" s="143">
        <v>42917.0</v>
      </c>
    </row>
    <row r="4214">
      <c r="A4214" s="135">
        <v>4212.0</v>
      </c>
      <c r="B4214" s="135" t="s">
        <v>20331</v>
      </c>
      <c r="C4214" s="135" t="s">
        <v>4362</v>
      </c>
      <c r="M4214" s="143">
        <v>42782.0</v>
      </c>
    </row>
    <row r="4215">
      <c r="A4215" s="135">
        <v>4213.0</v>
      </c>
      <c r="B4215" s="135" t="s">
        <v>20332</v>
      </c>
      <c r="C4215" s="135" t="s">
        <v>4362</v>
      </c>
      <c r="F4215" s="135">
        <v>0.0</v>
      </c>
      <c r="M4215" s="143">
        <v>43556.0</v>
      </c>
    </row>
    <row r="4216">
      <c r="A4216" s="135">
        <v>4214.0</v>
      </c>
      <c r="B4216" s="135" t="s">
        <v>20333</v>
      </c>
      <c r="C4216" s="135" t="s">
        <v>4362</v>
      </c>
      <c r="K4216" s="135">
        <v>10.0</v>
      </c>
      <c r="M4216" s="143">
        <v>42693.0</v>
      </c>
    </row>
    <row r="4217">
      <c r="A4217" s="135">
        <v>4215.0</v>
      </c>
      <c r="B4217" s="135" t="s">
        <v>20334</v>
      </c>
      <c r="C4217" s="135" t="s">
        <v>4362</v>
      </c>
      <c r="F4217" s="135">
        <v>0.0</v>
      </c>
      <c r="M4217" s="143">
        <v>43313.0</v>
      </c>
    </row>
    <row r="4218">
      <c r="A4218" s="135">
        <v>4216.0</v>
      </c>
      <c r="B4218" s="135" t="s">
        <v>20336</v>
      </c>
      <c r="C4218" s="135" t="s">
        <v>4362</v>
      </c>
      <c r="F4218" s="135">
        <v>0.0</v>
      </c>
      <c r="M4218" s="143">
        <v>42979.0</v>
      </c>
    </row>
    <row r="4219">
      <c r="A4219" s="135">
        <v>4217.0</v>
      </c>
      <c r="B4219" s="135" t="s">
        <v>20337</v>
      </c>
      <c r="C4219" s="135" t="s">
        <v>4362</v>
      </c>
      <c r="F4219" s="135">
        <v>0.0</v>
      </c>
      <c r="M4219" s="143">
        <v>42370.0</v>
      </c>
    </row>
    <row r="4220">
      <c r="A4220" s="135">
        <v>4218.0</v>
      </c>
      <c r="B4220" s="135" t="s">
        <v>20338</v>
      </c>
      <c r="C4220" s="135" t="s">
        <v>4362</v>
      </c>
      <c r="M4220" s="143">
        <v>44831.0</v>
      </c>
    </row>
    <row r="4221">
      <c r="A4221" s="135">
        <v>4219.0</v>
      </c>
      <c r="B4221" s="135" t="s">
        <v>20339</v>
      </c>
      <c r="C4221" s="135" t="s">
        <v>4362</v>
      </c>
      <c r="F4221" s="135">
        <v>0.0</v>
      </c>
      <c r="M4221" s="143">
        <v>43374.0</v>
      </c>
    </row>
    <row r="4222">
      <c r="A4222" s="135">
        <v>4220.0</v>
      </c>
      <c r="B4222" s="135" t="s">
        <v>20340</v>
      </c>
      <c r="C4222" s="135" t="s">
        <v>4362</v>
      </c>
      <c r="M4222" s="143">
        <v>42781.0</v>
      </c>
    </row>
    <row r="4223">
      <c r="A4223" s="135">
        <v>4221.0</v>
      </c>
      <c r="B4223" s="135" t="s">
        <v>20342</v>
      </c>
      <c r="C4223" s="135" t="s">
        <v>4362</v>
      </c>
      <c r="M4223" s="143">
        <v>44754.0</v>
      </c>
    </row>
    <row r="4224">
      <c r="A4224" s="135">
        <v>4222.0</v>
      </c>
      <c r="B4224" s="135" t="s">
        <v>20343</v>
      </c>
      <c r="C4224" s="135" t="s">
        <v>4362</v>
      </c>
      <c r="M4224" s="143">
        <v>45331.0</v>
      </c>
    </row>
    <row r="4225">
      <c r="A4225" s="135">
        <v>4223.0</v>
      </c>
      <c r="B4225" s="135" t="s">
        <v>20344</v>
      </c>
      <c r="C4225" s="135" t="s">
        <v>4362</v>
      </c>
      <c r="F4225" s="135">
        <v>0.0</v>
      </c>
      <c r="M4225" s="143">
        <v>43709.0</v>
      </c>
    </row>
    <row r="4226">
      <c r="A4226" s="135">
        <v>4224.0</v>
      </c>
      <c r="B4226" s="135" t="s">
        <v>20345</v>
      </c>
      <c r="C4226" s="135" t="s">
        <v>4362</v>
      </c>
      <c r="M4226" s="143">
        <v>45208.0</v>
      </c>
    </row>
    <row r="4227">
      <c r="A4227" s="135">
        <v>4225.0</v>
      </c>
      <c r="B4227" s="135" t="s">
        <v>20346</v>
      </c>
      <c r="C4227" s="135" t="s">
        <v>4362</v>
      </c>
      <c r="M4227" s="143">
        <v>44764.0</v>
      </c>
    </row>
    <row r="4228">
      <c r="A4228" s="135">
        <v>4226.0</v>
      </c>
      <c r="B4228" s="135" t="s">
        <v>20347</v>
      </c>
      <c r="C4228" s="135" t="s">
        <v>4362</v>
      </c>
      <c r="K4228" s="135">
        <v>30.0</v>
      </c>
      <c r="M4228" s="143">
        <v>43909.0</v>
      </c>
    </row>
    <row r="4229">
      <c r="A4229" s="135">
        <v>4227.0</v>
      </c>
      <c r="B4229" s="135" t="s">
        <v>20349</v>
      </c>
      <c r="C4229" s="135" t="s">
        <v>4362</v>
      </c>
      <c r="M4229" s="143">
        <v>43853.0</v>
      </c>
    </row>
    <row r="4230">
      <c r="A4230" s="135">
        <v>4228.0</v>
      </c>
      <c r="B4230" s="135" t="s">
        <v>20350</v>
      </c>
      <c r="C4230" s="135" t="s">
        <v>4362</v>
      </c>
      <c r="K4230" s="135">
        <v>10.0</v>
      </c>
      <c r="M4230" s="143">
        <v>45196.0</v>
      </c>
    </row>
    <row r="4231">
      <c r="A4231" s="135">
        <v>4229.0</v>
      </c>
      <c r="B4231" s="135" t="s">
        <v>20353</v>
      </c>
      <c r="C4231" s="135" t="s">
        <v>4362</v>
      </c>
      <c r="M4231" s="143">
        <v>45110.0</v>
      </c>
    </row>
    <row r="4232">
      <c r="A4232" s="135">
        <v>4230.0</v>
      </c>
      <c r="B4232" s="135" t="s">
        <v>20355</v>
      </c>
      <c r="C4232" s="135" t="s">
        <v>4362</v>
      </c>
      <c r="M4232" s="143">
        <v>44806.0</v>
      </c>
    </row>
    <row r="4233">
      <c r="A4233" s="135">
        <v>4231.0</v>
      </c>
      <c r="B4233" s="135" t="s">
        <v>20357</v>
      </c>
      <c r="C4233" s="135" t="s">
        <v>4362</v>
      </c>
      <c r="K4233" s="135">
        <v>10.0</v>
      </c>
      <c r="M4233" s="143">
        <v>43726.0</v>
      </c>
    </row>
    <row r="4234">
      <c r="A4234" s="135">
        <v>4232.0</v>
      </c>
      <c r="B4234" s="135" t="s">
        <v>20358</v>
      </c>
      <c r="C4234" s="135" t="s">
        <v>4362</v>
      </c>
      <c r="M4234" s="143">
        <v>43072.0</v>
      </c>
    </row>
    <row r="4235">
      <c r="A4235" s="135">
        <v>4233.0</v>
      </c>
      <c r="B4235" s="135" t="s">
        <v>20359</v>
      </c>
      <c r="C4235" s="135" t="s">
        <v>4362</v>
      </c>
      <c r="K4235" s="135">
        <v>10.0</v>
      </c>
      <c r="M4235" s="143">
        <v>44159.0</v>
      </c>
    </row>
    <row r="4236">
      <c r="A4236" s="135">
        <v>4234.0</v>
      </c>
      <c r="B4236" s="135" t="s">
        <v>20360</v>
      </c>
      <c r="C4236" s="135" t="s">
        <v>4362</v>
      </c>
      <c r="M4236" s="143">
        <v>43619.0</v>
      </c>
    </row>
    <row r="4237">
      <c r="A4237" s="135">
        <v>4235.0</v>
      </c>
      <c r="B4237" s="135" t="s">
        <v>20361</v>
      </c>
      <c r="C4237" s="135" t="s">
        <v>4362</v>
      </c>
      <c r="K4237" s="135">
        <v>10.0</v>
      </c>
      <c r="M4237" s="143">
        <v>44243.0</v>
      </c>
    </row>
    <row r="4238">
      <c r="A4238" s="135">
        <v>4236.0</v>
      </c>
      <c r="B4238" s="135" t="s">
        <v>20363</v>
      </c>
      <c r="C4238" s="135" t="s">
        <v>4362</v>
      </c>
      <c r="M4238" s="143">
        <v>42284.0</v>
      </c>
    </row>
    <row r="4239">
      <c r="A4239" s="135">
        <v>4237.0</v>
      </c>
      <c r="B4239" s="135" t="s">
        <v>20364</v>
      </c>
      <c r="C4239" s="135" t="s">
        <v>4362</v>
      </c>
      <c r="K4239" s="135">
        <v>10.0</v>
      </c>
      <c r="M4239" s="143">
        <v>44602.0</v>
      </c>
    </row>
    <row r="4240">
      <c r="A4240" s="135">
        <v>4238.0</v>
      </c>
      <c r="B4240" s="135" t="s">
        <v>20365</v>
      </c>
      <c r="C4240" s="135" t="s">
        <v>4362</v>
      </c>
      <c r="K4240" s="135">
        <v>10.0</v>
      </c>
      <c r="M4240" s="143">
        <v>43979.0</v>
      </c>
    </row>
    <row r="4241">
      <c r="A4241" s="135">
        <v>4239.0</v>
      </c>
      <c r="B4241" s="135" t="s">
        <v>20366</v>
      </c>
      <c r="C4241" s="135" t="s">
        <v>4362</v>
      </c>
      <c r="M4241" s="143">
        <v>45080.0</v>
      </c>
    </row>
    <row r="4242">
      <c r="A4242" s="135">
        <v>4240.0</v>
      </c>
      <c r="B4242" s="135" t="s">
        <v>20367</v>
      </c>
      <c r="C4242" s="135" t="s">
        <v>4362</v>
      </c>
      <c r="K4242" s="135">
        <v>10.0</v>
      </c>
      <c r="M4242" s="143">
        <v>43134.0</v>
      </c>
    </row>
    <row r="4243">
      <c r="A4243" s="135">
        <v>4241.0</v>
      </c>
      <c r="B4243" s="135" t="s">
        <v>20369</v>
      </c>
      <c r="C4243" s="135" t="s">
        <v>4362</v>
      </c>
      <c r="M4243" s="143">
        <v>44915.0</v>
      </c>
    </row>
    <row r="4244">
      <c r="A4244" s="135">
        <v>4242.0</v>
      </c>
      <c r="B4244" s="135" t="s">
        <v>20370</v>
      </c>
      <c r="C4244" s="135" t="s">
        <v>4362</v>
      </c>
      <c r="M4244" s="143">
        <v>45098.0</v>
      </c>
    </row>
    <row r="4245">
      <c r="A4245" s="135">
        <v>4243.0</v>
      </c>
      <c r="B4245" s="135" t="s">
        <v>20371</v>
      </c>
      <c r="C4245" s="135" t="s">
        <v>4362</v>
      </c>
      <c r="M4245" s="143">
        <v>44972.0</v>
      </c>
    </row>
    <row r="4246">
      <c r="A4246" s="135">
        <v>4244.0</v>
      </c>
      <c r="B4246" s="135" t="s">
        <v>20372</v>
      </c>
      <c r="C4246" s="135" t="s">
        <v>4362</v>
      </c>
      <c r="M4246" s="143">
        <v>45030.0</v>
      </c>
    </row>
    <row r="4247">
      <c r="A4247" s="135">
        <v>4245.0</v>
      </c>
      <c r="B4247" s="135" t="s">
        <v>20373</v>
      </c>
      <c r="C4247" s="135" t="s">
        <v>4362</v>
      </c>
      <c r="M4247" s="143">
        <v>44848.0</v>
      </c>
    </row>
    <row r="4248">
      <c r="A4248" s="135">
        <v>4246.0</v>
      </c>
      <c r="B4248" s="135" t="s">
        <v>20374</v>
      </c>
      <c r="C4248" s="135" t="s">
        <v>4362</v>
      </c>
      <c r="M4248" s="143">
        <v>45073.0</v>
      </c>
    </row>
    <row r="4249">
      <c r="A4249" s="135">
        <v>4247.0</v>
      </c>
      <c r="B4249" s="135" t="s">
        <v>20376</v>
      </c>
      <c r="C4249" s="135" t="s">
        <v>4362</v>
      </c>
      <c r="K4249" s="135">
        <v>10.0</v>
      </c>
      <c r="M4249" s="143">
        <v>43978.0</v>
      </c>
    </row>
    <row r="4250">
      <c r="A4250" s="135">
        <v>4248.0</v>
      </c>
      <c r="B4250" s="135" t="s">
        <v>20377</v>
      </c>
      <c r="C4250" s="135" t="s">
        <v>4362</v>
      </c>
      <c r="M4250" s="143">
        <v>44784.0</v>
      </c>
    </row>
    <row r="4251">
      <c r="A4251" s="135">
        <v>4249.0</v>
      </c>
      <c r="B4251" s="135" t="s">
        <v>20378</v>
      </c>
      <c r="C4251" s="135" t="s">
        <v>4362</v>
      </c>
      <c r="M4251" s="143">
        <v>44088.0</v>
      </c>
    </row>
    <row r="4252">
      <c r="A4252" s="135">
        <v>4250.0</v>
      </c>
      <c r="B4252" s="135" t="s">
        <v>20379</v>
      </c>
      <c r="C4252" s="135" t="s">
        <v>4362</v>
      </c>
      <c r="M4252" s="143">
        <v>42707.0</v>
      </c>
    </row>
    <row r="4253">
      <c r="A4253" s="135">
        <v>4251.0</v>
      </c>
      <c r="B4253" s="135" t="s">
        <v>20380</v>
      </c>
      <c r="C4253" s="135" t="s">
        <v>4362</v>
      </c>
      <c r="F4253" s="135">
        <v>0.0</v>
      </c>
      <c r="M4253" s="143">
        <v>43405.0</v>
      </c>
    </row>
    <row r="4254">
      <c r="A4254" s="135">
        <v>4252.0</v>
      </c>
      <c r="B4254" s="135" t="s">
        <v>20381</v>
      </c>
      <c r="C4254" s="135" t="s">
        <v>4362</v>
      </c>
      <c r="K4254" s="135">
        <v>10.0</v>
      </c>
      <c r="M4254" s="143">
        <v>43229.0</v>
      </c>
    </row>
    <row r="4255">
      <c r="A4255" s="135">
        <v>4253.0</v>
      </c>
      <c r="B4255" s="135" t="s">
        <v>20383</v>
      </c>
      <c r="C4255" s="135" t="s">
        <v>4362</v>
      </c>
      <c r="F4255" s="135">
        <v>0.0</v>
      </c>
      <c r="M4255" s="143">
        <v>43586.0</v>
      </c>
    </row>
    <row r="4256">
      <c r="A4256" s="135">
        <v>4254.0</v>
      </c>
      <c r="B4256" s="135" t="s">
        <v>20384</v>
      </c>
      <c r="C4256" s="135" t="s">
        <v>4362</v>
      </c>
      <c r="K4256" s="135">
        <v>10.0</v>
      </c>
      <c r="M4256" s="143">
        <v>45218.0</v>
      </c>
    </row>
    <row r="4257">
      <c r="A4257" s="135">
        <v>4255.0</v>
      </c>
      <c r="B4257" s="135" t="s">
        <v>20385</v>
      </c>
      <c r="C4257" s="135" t="s">
        <v>4362</v>
      </c>
      <c r="F4257" s="135">
        <v>0.0</v>
      </c>
      <c r="M4257" s="143">
        <v>43040.0</v>
      </c>
    </row>
    <row r="4258">
      <c r="A4258" s="135">
        <v>4256.0</v>
      </c>
      <c r="B4258" s="135" t="s">
        <v>20386</v>
      </c>
      <c r="C4258" s="135" t="s">
        <v>4362</v>
      </c>
      <c r="F4258" s="135">
        <v>0.0</v>
      </c>
      <c r="M4258" s="143">
        <v>42917.0</v>
      </c>
    </row>
    <row r="4259">
      <c r="A4259" s="135">
        <v>4257.0</v>
      </c>
      <c r="B4259" s="135" t="s">
        <v>20387</v>
      </c>
      <c r="C4259" s="135" t="s">
        <v>4362</v>
      </c>
      <c r="K4259" s="135">
        <v>150.0</v>
      </c>
      <c r="M4259" s="143">
        <v>42522.0</v>
      </c>
    </row>
    <row r="4260">
      <c r="A4260" s="135">
        <v>4258.0</v>
      </c>
      <c r="B4260" s="135" t="s">
        <v>20389</v>
      </c>
      <c r="C4260" s="135" t="s">
        <v>4362</v>
      </c>
      <c r="F4260" s="135">
        <v>0.0</v>
      </c>
      <c r="M4260" s="143">
        <v>43770.0</v>
      </c>
    </row>
    <row r="4261">
      <c r="A4261" s="135">
        <v>4259.0</v>
      </c>
      <c r="B4261" s="135" t="s">
        <v>20390</v>
      </c>
      <c r="C4261" s="135" t="s">
        <v>4362</v>
      </c>
      <c r="M4261" s="143">
        <v>45082.0</v>
      </c>
    </row>
    <row r="4262">
      <c r="A4262" s="135">
        <v>4260.0</v>
      </c>
      <c r="B4262" s="135" t="s">
        <v>14264</v>
      </c>
      <c r="C4262" s="135" t="s">
        <v>4362</v>
      </c>
      <c r="F4262" s="135">
        <v>0.0</v>
      </c>
      <c r="M4262" s="143">
        <v>42552.0</v>
      </c>
    </row>
    <row r="4263">
      <c r="A4263" s="135">
        <v>4261.0</v>
      </c>
      <c r="B4263" s="135" t="s">
        <v>20391</v>
      </c>
      <c r="C4263" s="135" t="s">
        <v>4362</v>
      </c>
      <c r="F4263" s="135">
        <v>0.0</v>
      </c>
      <c r="M4263" s="143">
        <v>43466.0</v>
      </c>
    </row>
    <row r="4264">
      <c r="A4264" s="135">
        <v>4262.0</v>
      </c>
      <c r="B4264" s="135" t="s">
        <v>20392</v>
      </c>
      <c r="C4264" s="135" t="s">
        <v>4362</v>
      </c>
      <c r="M4264" s="143">
        <v>44813.0</v>
      </c>
    </row>
    <row r="4265">
      <c r="A4265" s="135">
        <v>4263.0</v>
      </c>
      <c r="B4265" s="135" t="s">
        <v>20394</v>
      </c>
      <c r="C4265" s="135" t="s">
        <v>4362</v>
      </c>
      <c r="K4265" s="135">
        <v>20.0</v>
      </c>
      <c r="M4265" s="143">
        <v>43844.0</v>
      </c>
    </row>
    <row r="4266">
      <c r="A4266" s="135">
        <v>4264.0</v>
      </c>
      <c r="B4266" s="135" t="s">
        <v>20395</v>
      </c>
      <c r="C4266" s="135" t="s">
        <v>4362</v>
      </c>
      <c r="F4266" s="135">
        <v>0.0</v>
      </c>
      <c r="M4266" s="143">
        <v>43101.0</v>
      </c>
    </row>
    <row r="4267">
      <c r="A4267" s="135">
        <v>4265.0</v>
      </c>
      <c r="B4267" s="135" t="s">
        <v>20396</v>
      </c>
      <c r="C4267" s="135" t="s">
        <v>4362</v>
      </c>
      <c r="F4267" s="135">
        <v>0.0</v>
      </c>
      <c r="M4267" s="143">
        <v>43770.0</v>
      </c>
    </row>
    <row r="4268">
      <c r="A4268" s="135">
        <v>4266.0</v>
      </c>
      <c r="B4268" s="135" t="s">
        <v>20399</v>
      </c>
      <c r="C4268" s="135" t="s">
        <v>4362</v>
      </c>
      <c r="F4268" s="135">
        <v>0.0</v>
      </c>
      <c r="M4268" s="143">
        <v>43525.0</v>
      </c>
    </row>
    <row r="4269">
      <c r="A4269" s="135">
        <v>4267.0</v>
      </c>
      <c r="B4269" s="135" t="s">
        <v>20401</v>
      </c>
      <c r="C4269" s="135" t="s">
        <v>4362</v>
      </c>
      <c r="F4269" s="135">
        <v>0.0</v>
      </c>
      <c r="M4269" s="143">
        <v>44743.0</v>
      </c>
    </row>
    <row r="4270">
      <c r="A4270" s="135">
        <v>4268.0</v>
      </c>
      <c r="B4270" s="135" t="s">
        <v>20402</v>
      </c>
      <c r="C4270" s="135" t="s">
        <v>4362</v>
      </c>
      <c r="F4270" s="135">
        <v>0.0</v>
      </c>
      <c r="M4270" s="143">
        <v>43435.0</v>
      </c>
    </row>
    <row r="4271">
      <c r="A4271" s="135">
        <v>4269.0</v>
      </c>
      <c r="B4271" s="135" t="s">
        <v>20404</v>
      </c>
      <c r="C4271" s="135" t="s">
        <v>4362</v>
      </c>
      <c r="M4271" s="143">
        <v>45063.0</v>
      </c>
    </row>
    <row r="4272">
      <c r="A4272" s="135">
        <v>4270.0</v>
      </c>
      <c r="B4272" s="135" t="s">
        <v>20405</v>
      </c>
      <c r="C4272" s="135" t="s">
        <v>4362</v>
      </c>
      <c r="M4272" s="143">
        <v>45194.0</v>
      </c>
    </row>
    <row r="4273">
      <c r="A4273" s="135">
        <v>4271.0</v>
      </c>
      <c r="B4273" s="135" t="s">
        <v>20406</v>
      </c>
      <c r="C4273" s="135" t="s">
        <v>4362</v>
      </c>
      <c r="M4273" s="143">
        <v>44818.0</v>
      </c>
    </row>
    <row r="4274">
      <c r="A4274" s="135">
        <v>4272.0</v>
      </c>
      <c r="B4274" s="135" t="s">
        <v>20407</v>
      </c>
      <c r="C4274" s="135" t="s">
        <v>4362</v>
      </c>
      <c r="K4274" s="135">
        <v>10.0</v>
      </c>
      <c r="M4274" s="143">
        <v>44149.0</v>
      </c>
    </row>
    <row r="4275">
      <c r="A4275" s="135">
        <v>4273.0</v>
      </c>
      <c r="B4275" s="135" t="s">
        <v>20408</v>
      </c>
      <c r="C4275" s="135" t="s">
        <v>4362</v>
      </c>
      <c r="M4275" s="143">
        <v>45302.0</v>
      </c>
    </row>
    <row r="4276">
      <c r="A4276" s="135">
        <v>4274.0</v>
      </c>
      <c r="B4276" s="135" t="s">
        <v>20410</v>
      </c>
      <c r="C4276" s="135" t="s">
        <v>4362</v>
      </c>
      <c r="K4276" s="135">
        <v>10.0</v>
      </c>
      <c r="M4276" s="143">
        <v>42956.0</v>
      </c>
    </row>
    <row r="4277">
      <c r="A4277" s="135">
        <v>4275.0</v>
      </c>
      <c r="B4277" s="135" t="s">
        <v>20411</v>
      </c>
      <c r="C4277" s="135" t="s">
        <v>4362</v>
      </c>
      <c r="M4277" s="143">
        <v>45315.0</v>
      </c>
    </row>
    <row r="4278">
      <c r="A4278" s="135">
        <v>4276.0</v>
      </c>
      <c r="B4278" s="135" t="s">
        <v>20413</v>
      </c>
      <c r="C4278" s="135" t="s">
        <v>4362</v>
      </c>
      <c r="F4278" s="135">
        <v>0.0</v>
      </c>
      <c r="M4278" s="143">
        <v>43678.0</v>
      </c>
    </row>
    <row r="4279">
      <c r="A4279" s="135">
        <v>4277.0</v>
      </c>
      <c r="B4279" s="135" t="s">
        <v>20414</v>
      </c>
      <c r="C4279" s="135" t="s">
        <v>4362</v>
      </c>
      <c r="F4279" s="135">
        <v>0.0</v>
      </c>
      <c r="M4279" s="143">
        <v>42430.0</v>
      </c>
    </row>
    <row r="4280">
      <c r="A4280" s="135">
        <v>4278.0</v>
      </c>
      <c r="B4280" s="135" t="s">
        <v>20415</v>
      </c>
      <c r="C4280" s="135" t="s">
        <v>4362</v>
      </c>
      <c r="M4280" s="143">
        <v>45249.0</v>
      </c>
    </row>
    <row r="4281">
      <c r="A4281" s="135">
        <v>4279.0</v>
      </c>
      <c r="B4281" s="135" t="s">
        <v>20416</v>
      </c>
      <c r="C4281" s="135" t="s">
        <v>4362</v>
      </c>
      <c r="F4281" s="135">
        <v>0.0</v>
      </c>
      <c r="M4281" s="143">
        <v>43221.0</v>
      </c>
    </row>
    <row r="4282">
      <c r="A4282" s="135">
        <v>4280.0</v>
      </c>
      <c r="B4282" s="135" t="s">
        <v>20417</v>
      </c>
      <c r="C4282" s="135" t="s">
        <v>4362</v>
      </c>
      <c r="F4282" s="135">
        <v>0.0</v>
      </c>
      <c r="M4282" s="143">
        <v>43466.0</v>
      </c>
    </row>
    <row r="4283">
      <c r="A4283" s="135">
        <v>4281.0</v>
      </c>
      <c r="B4283" s="135" t="s">
        <v>20419</v>
      </c>
      <c r="C4283" s="135" t="s">
        <v>4362</v>
      </c>
      <c r="M4283" s="143">
        <v>45226.0</v>
      </c>
    </row>
    <row r="4284">
      <c r="A4284" s="135">
        <v>4282.0</v>
      </c>
      <c r="B4284" s="135" t="s">
        <v>20420</v>
      </c>
      <c r="C4284" s="135" t="s">
        <v>4362</v>
      </c>
      <c r="M4284" s="143">
        <v>44717.0</v>
      </c>
    </row>
    <row r="4285">
      <c r="A4285" s="135">
        <v>4283.0</v>
      </c>
      <c r="B4285" s="135" t="s">
        <v>20421</v>
      </c>
      <c r="C4285" s="135" t="s">
        <v>4362</v>
      </c>
      <c r="K4285" s="135">
        <v>20.0</v>
      </c>
      <c r="M4285" s="143">
        <v>43910.0</v>
      </c>
    </row>
    <row r="4286">
      <c r="A4286" s="135">
        <v>4284.0</v>
      </c>
      <c r="B4286" s="135" t="s">
        <v>20422</v>
      </c>
      <c r="C4286" s="135" t="s">
        <v>4362</v>
      </c>
      <c r="M4286" s="143">
        <v>45003.0</v>
      </c>
    </row>
    <row r="4287">
      <c r="A4287" s="135">
        <v>4285.0</v>
      </c>
      <c r="B4287" s="135" t="s">
        <v>20423</v>
      </c>
      <c r="C4287" s="135" t="s">
        <v>4362</v>
      </c>
      <c r="M4287" s="143">
        <v>43508.0</v>
      </c>
    </row>
    <row r="4288">
      <c r="A4288" s="135">
        <v>4286.0</v>
      </c>
      <c r="B4288" s="135" t="s">
        <v>20425</v>
      </c>
      <c r="C4288" s="135" t="s">
        <v>4362</v>
      </c>
      <c r="K4288" s="135">
        <v>20.0</v>
      </c>
      <c r="M4288" s="143">
        <v>44962.0</v>
      </c>
    </row>
    <row r="4289">
      <c r="A4289" s="135">
        <v>4287.0</v>
      </c>
      <c r="B4289" s="135" t="s">
        <v>20426</v>
      </c>
      <c r="C4289" s="135" t="s">
        <v>4362</v>
      </c>
      <c r="M4289" s="143">
        <v>42377.0</v>
      </c>
    </row>
    <row r="4290">
      <c r="A4290" s="135">
        <v>4288.0</v>
      </c>
      <c r="B4290" s="135" t="s">
        <v>20427</v>
      </c>
      <c r="C4290" s="135" t="s">
        <v>4362</v>
      </c>
      <c r="M4290" s="143">
        <v>42307.0</v>
      </c>
    </row>
    <row r="4291">
      <c r="A4291" s="135">
        <v>4289.0</v>
      </c>
      <c r="B4291" s="135" t="s">
        <v>20428</v>
      </c>
      <c r="C4291" s="135" t="s">
        <v>4362</v>
      </c>
      <c r="M4291" s="143">
        <v>45034.0</v>
      </c>
    </row>
    <row r="4292">
      <c r="A4292" s="135">
        <v>4290.0</v>
      </c>
      <c r="B4292" s="135" t="s">
        <v>20429</v>
      </c>
      <c r="C4292" s="135" t="s">
        <v>4362</v>
      </c>
      <c r="M4292" s="143">
        <v>44958.0</v>
      </c>
    </row>
    <row r="4293">
      <c r="A4293" s="135">
        <v>4291.0</v>
      </c>
      <c r="B4293" s="135" t="s">
        <v>20431</v>
      </c>
      <c r="C4293" s="135" t="s">
        <v>4362</v>
      </c>
      <c r="M4293" s="143">
        <v>45323.0</v>
      </c>
    </row>
    <row r="4294">
      <c r="A4294" s="135">
        <v>4292.0</v>
      </c>
      <c r="B4294" s="135" t="s">
        <v>20432</v>
      </c>
      <c r="C4294" s="135" t="s">
        <v>4362</v>
      </c>
      <c r="M4294" s="143">
        <v>45061.0</v>
      </c>
    </row>
    <row r="4295">
      <c r="A4295" s="135">
        <v>4293.0</v>
      </c>
      <c r="B4295" s="135" t="s">
        <v>20433</v>
      </c>
      <c r="C4295" s="135" t="s">
        <v>4362</v>
      </c>
      <c r="M4295" s="143">
        <v>43978.0</v>
      </c>
    </row>
    <row r="4296">
      <c r="A4296" s="135">
        <v>4294.0</v>
      </c>
      <c r="B4296" s="135" t="s">
        <v>20434</v>
      </c>
      <c r="C4296" s="135" t="s">
        <v>4362</v>
      </c>
      <c r="K4296" s="135">
        <v>60.0</v>
      </c>
      <c r="M4296" s="143">
        <v>42783.0</v>
      </c>
    </row>
    <row r="4297">
      <c r="A4297" s="135">
        <v>4295.0</v>
      </c>
      <c r="B4297" s="135" t="s">
        <v>20436</v>
      </c>
      <c r="C4297" s="135" t="s">
        <v>4362</v>
      </c>
      <c r="M4297" s="143">
        <v>44011.0</v>
      </c>
    </row>
    <row r="4298">
      <c r="A4298" s="135">
        <v>4296.0</v>
      </c>
      <c r="B4298" s="135" t="s">
        <v>20437</v>
      </c>
      <c r="C4298" s="135" t="s">
        <v>4362</v>
      </c>
      <c r="K4298" s="135">
        <v>10.0</v>
      </c>
      <c r="M4298" s="143">
        <v>42481.0</v>
      </c>
    </row>
    <row r="4299">
      <c r="A4299" s="135">
        <v>4297.0</v>
      </c>
      <c r="B4299" s="135" t="s">
        <v>20438</v>
      </c>
      <c r="C4299" s="135" t="s">
        <v>4362</v>
      </c>
      <c r="M4299" s="143">
        <v>44987.0</v>
      </c>
    </row>
    <row r="4300">
      <c r="A4300" s="135">
        <v>4298.0</v>
      </c>
      <c r="B4300" s="135" t="s">
        <v>20439</v>
      </c>
      <c r="C4300" s="135" t="s">
        <v>4362</v>
      </c>
      <c r="M4300" s="143">
        <v>43376.0</v>
      </c>
    </row>
    <row r="4301">
      <c r="A4301" s="135">
        <v>4299.0</v>
      </c>
      <c r="B4301" s="135" t="s">
        <v>20440</v>
      </c>
      <c r="C4301" s="135" t="s">
        <v>4362</v>
      </c>
      <c r="K4301" s="135">
        <v>10.0</v>
      </c>
      <c r="M4301" s="143">
        <v>42825.0</v>
      </c>
    </row>
    <row r="4302">
      <c r="A4302" s="135">
        <v>4300.0</v>
      </c>
      <c r="B4302" s="135" t="s">
        <v>20442</v>
      </c>
      <c r="C4302" s="135" t="s">
        <v>4362</v>
      </c>
      <c r="M4302" s="143">
        <v>44548.0</v>
      </c>
    </row>
    <row r="4303">
      <c r="A4303" s="135">
        <v>4301.0</v>
      </c>
      <c r="B4303" s="135" t="s">
        <v>20443</v>
      </c>
      <c r="C4303" s="135" t="s">
        <v>4362</v>
      </c>
      <c r="M4303" s="143">
        <v>45191.0</v>
      </c>
    </row>
    <row r="4304">
      <c r="A4304" s="135">
        <v>4302.0</v>
      </c>
      <c r="B4304" s="135" t="s">
        <v>20444</v>
      </c>
      <c r="C4304" s="135" t="s">
        <v>4362</v>
      </c>
      <c r="F4304" s="135">
        <v>0.0</v>
      </c>
      <c r="M4304" s="143">
        <v>43525.0</v>
      </c>
    </row>
    <row r="4305">
      <c r="A4305" s="135">
        <v>4303.0</v>
      </c>
      <c r="B4305" s="135" t="s">
        <v>20445</v>
      </c>
      <c r="C4305" s="135" t="s">
        <v>4362</v>
      </c>
      <c r="F4305" s="135">
        <v>0.0</v>
      </c>
      <c r="M4305" s="143">
        <v>43435.0</v>
      </c>
    </row>
    <row r="4306">
      <c r="A4306" s="135">
        <v>4304.0</v>
      </c>
      <c r="B4306" s="135" t="s">
        <v>20447</v>
      </c>
      <c r="C4306" s="135" t="s">
        <v>4362</v>
      </c>
      <c r="F4306" s="135">
        <v>0.0</v>
      </c>
      <c r="M4306" s="143">
        <v>43497.0</v>
      </c>
    </row>
    <row r="4307">
      <c r="A4307" s="135">
        <v>4305.0</v>
      </c>
      <c r="B4307" s="135" t="s">
        <v>20448</v>
      </c>
      <c r="C4307" s="135" t="s">
        <v>4362</v>
      </c>
      <c r="F4307" s="135">
        <v>0.0</v>
      </c>
      <c r="M4307" s="143">
        <v>43374.0</v>
      </c>
    </row>
    <row r="4308">
      <c r="A4308" s="135">
        <v>4306.0</v>
      </c>
      <c r="B4308" s="135" t="s">
        <v>20449</v>
      </c>
      <c r="C4308" s="135" t="s">
        <v>4362</v>
      </c>
      <c r="F4308" s="135">
        <v>0.0</v>
      </c>
      <c r="M4308" s="143">
        <v>42370.0</v>
      </c>
    </row>
    <row r="4309">
      <c r="A4309" s="135">
        <v>4307.0</v>
      </c>
      <c r="B4309" s="135" t="s">
        <v>20450</v>
      </c>
      <c r="C4309" s="135" t="s">
        <v>4362</v>
      </c>
      <c r="K4309" s="135">
        <v>10.0</v>
      </c>
      <c r="M4309" s="143">
        <v>42620.0</v>
      </c>
    </row>
    <row r="4310">
      <c r="A4310" s="135">
        <v>4308.0</v>
      </c>
      <c r="B4310" s="135" t="s">
        <v>20451</v>
      </c>
      <c r="C4310" s="135" t="s">
        <v>4362</v>
      </c>
      <c r="M4310" s="143">
        <v>45121.0</v>
      </c>
    </row>
    <row r="4311">
      <c r="A4311" s="135">
        <v>4309.0</v>
      </c>
      <c r="B4311" s="135" t="s">
        <v>20453</v>
      </c>
      <c r="C4311" s="135" t="s">
        <v>4362</v>
      </c>
      <c r="K4311" s="135">
        <v>10.0</v>
      </c>
      <c r="M4311" s="143">
        <v>43155.0</v>
      </c>
    </row>
    <row r="4312">
      <c r="A4312" s="135">
        <v>4310.0</v>
      </c>
      <c r="B4312" s="135" t="s">
        <v>20454</v>
      </c>
      <c r="C4312" s="135" t="s">
        <v>4362</v>
      </c>
      <c r="F4312" s="135">
        <v>0.0</v>
      </c>
      <c r="M4312" s="143">
        <v>43282.0</v>
      </c>
    </row>
    <row r="4313">
      <c r="A4313" s="135">
        <v>4311.0</v>
      </c>
      <c r="B4313" s="135" t="s">
        <v>20455</v>
      </c>
      <c r="C4313" s="135" t="s">
        <v>4362</v>
      </c>
      <c r="F4313" s="135">
        <v>0.0</v>
      </c>
      <c r="M4313" s="143">
        <v>43770.0</v>
      </c>
    </row>
    <row r="4314">
      <c r="A4314" s="135">
        <v>4312.0</v>
      </c>
      <c r="B4314" s="135" t="s">
        <v>20456</v>
      </c>
      <c r="C4314" s="135" t="s">
        <v>4362</v>
      </c>
      <c r="M4314" s="143">
        <v>44965.0</v>
      </c>
    </row>
    <row r="4315">
      <c r="A4315" s="135">
        <v>4313.0</v>
      </c>
      <c r="B4315" s="135" t="s">
        <v>20457</v>
      </c>
      <c r="C4315" s="135" t="s">
        <v>4362</v>
      </c>
      <c r="F4315" s="135">
        <v>0.0</v>
      </c>
      <c r="M4315" s="143">
        <v>42491.0</v>
      </c>
    </row>
    <row r="4316">
      <c r="A4316" s="135">
        <v>4314.0</v>
      </c>
      <c r="B4316" s="135" t="s">
        <v>20459</v>
      </c>
      <c r="C4316" s="135" t="s">
        <v>4362</v>
      </c>
      <c r="M4316" s="143">
        <v>43970.0</v>
      </c>
    </row>
    <row r="4317">
      <c r="A4317" s="135">
        <v>4315.0</v>
      </c>
      <c r="B4317" s="135" t="s">
        <v>20460</v>
      </c>
      <c r="C4317" s="135" t="s">
        <v>4362</v>
      </c>
      <c r="F4317" s="135">
        <v>0.0</v>
      </c>
      <c r="M4317" s="143">
        <v>43435.0</v>
      </c>
    </row>
    <row r="4318">
      <c r="A4318" s="135">
        <v>4316.0</v>
      </c>
      <c r="B4318" s="135" t="s">
        <v>20461</v>
      </c>
      <c r="C4318" s="135" t="s">
        <v>4362</v>
      </c>
      <c r="F4318" s="135">
        <v>0.0</v>
      </c>
      <c r="M4318" s="143">
        <v>42826.0</v>
      </c>
    </row>
    <row r="4319">
      <c r="A4319" s="135">
        <v>4317.0</v>
      </c>
      <c r="B4319" s="135" t="s">
        <v>20462</v>
      </c>
      <c r="C4319" s="135" t="s">
        <v>4362</v>
      </c>
      <c r="F4319" s="135">
        <v>1.0</v>
      </c>
      <c r="M4319" s="143">
        <v>42333.0</v>
      </c>
    </row>
    <row r="4320">
      <c r="A4320" s="135">
        <v>4318.0</v>
      </c>
      <c r="B4320" s="135" t="s">
        <v>20464</v>
      </c>
      <c r="C4320" s="135" t="s">
        <v>4362</v>
      </c>
      <c r="M4320" s="143">
        <v>44610.0</v>
      </c>
    </row>
    <row r="4321">
      <c r="A4321" s="135">
        <v>4319.0</v>
      </c>
      <c r="B4321" s="135" t="s">
        <v>20465</v>
      </c>
      <c r="C4321" s="135" t="s">
        <v>4362</v>
      </c>
      <c r="K4321" s="135">
        <v>10.0</v>
      </c>
      <c r="M4321" s="143">
        <v>45061.0</v>
      </c>
    </row>
    <row r="4322">
      <c r="A4322" s="135">
        <v>4320.0</v>
      </c>
      <c r="B4322" s="135" t="s">
        <v>20466</v>
      </c>
      <c r="C4322" s="135" t="s">
        <v>4362</v>
      </c>
      <c r="M4322" s="143">
        <v>44173.0</v>
      </c>
    </row>
    <row r="4323">
      <c r="A4323" s="135">
        <v>4321.0</v>
      </c>
      <c r="B4323" s="135" t="s">
        <v>20467</v>
      </c>
      <c r="C4323" s="135" t="s">
        <v>4362</v>
      </c>
      <c r="K4323" s="135">
        <v>10.0</v>
      </c>
      <c r="M4323" s="143">
        <v>43772.0</v>
      </c>
    </row>
    <row r="4324">
      <c r="A4324" s="135">
        <v>4322.0</v>
      </c>
      <c r="B4324" s="135" t="s">
        <v>20468</v>
      </c>
      <c r="C4324" s="135" t="s">
        <v>4362</v>
      </c>
      <c r="F4324" s="135">
        <v>0.0</v>
      </c>
      <c r="M4324" s="143">
        <v>43647.0</v>
      </c>
    </row>
    <row r="4325">
      <c r="A4325" s="135">
        <v>4323.0</v>
      </c>
      <c r="B4325" s="135" t="s">
        <v>20469</v>
      </c>
      <c r="C4325" s="135" t="s">
        <v>4362</v>
      </c>
      <c r="F4325" s="135">
        <v>0.0</v>
      </c>
      <c r="M4325" s="143">
        <v>43344.0</v>
      </c>
    </row>
    <row r="4326">
      <c r="A4326" s="135">
        <v>4324.0</v>
      </c>
      <c r="B4326" s="135" t="s">
        <v>20471</v>
      </c>
      <c r="C4326" s="135" t="s">
        <v>4362</v>
      </c>
      <c r="M4326" s="143">
        <v>42430.0</v>
      </c>
    </row>
    <row r="4327">
      <c r="A4327" s="135">
        <v>4325.0</v>
      </c>
      <c r="B4327" s="135" t="s">
        <v>20472</v>
      </c>
      <c r="C4327" s="135" t="s">
        <v>4362</v>
      </c>
      <c r="F4327" s="135">
        <v>0.0</v>
      </c>
      <c r="M4327" s="143">
        <v>43678.0</v>
      </c>
    </row>
    <row r="4328">
      <c r="A4328" s="135">
        <v>4326.0</v>
      </c>
      <c r="B4328" s="135" t="s">
        <v>20473</v>
      </c>
      <c r="C4328" s="135" t="s">
        <v>4362</v>
      </c>
      <c r="F4328" s="135">
        <v>0.0</v>
      </c>
      <c r="M4328" s="143">
        <v>42948.0</v>
      </c>
    </row>
    <row r="4329">
      <c r="A4329" s="135">
        <v>4327.0</v>
      </c>
      <c r="B4329" s="135" t="s">
        <v>20474</v>
      </c>
      <c r="C4329" s="135" t="s">
        <v>4362</v>
      </c>
      <c r="K4329" s="135">
        <v>20.0</v>
      </c>
      <c r="M4329" s="143">
        <v>43234.0</v>
      </c>
    </row>
    <row r="4330">
      <c r="A4330" s="135">
        <v>4328.0</v>
      </c>
      <c r="B4330" s="135" t="s">
        <v>20475</v>
      </c>
      <c r="C4330" s="135" t="s">
        <v>4362</v>
      </c>
      <c r="K4330" s="135">
        <v>10.0</v>
      </c>
      <c r="M4330" s="143">
        <v>44392.0</v>
      </c>
    </row>
    <row r="4331">
      <c r="A4331" s="135">
        <v>4329.0</v>
      </c>
      <c r="B4331" s="135" t="s">
        <v>20477</v>
      </c>
      <c r="C4331" s="135" t="s">
        <v>4362</v>
      </c>
      <c r="F4331" s="135">
        <v>0.0</v>
      </c>
      <c r="M4331" s="143">
        <v>43101.0</v>
      </c>
    </row>
    <row r="4332">
      <c r="A4332" s="135">
        <v>4330.0</v>
      </c>
      <c r="B4332" s="135" t="s">
        <v>20478</v>
      </c>
      <c r="C4332" s="135" t="s">
        <v>4362</v>
      </c>
      <c r="F4332" s="135">
        <v>0.0</v>
      </c>
      <c r="K4332" s="135">
        <v>10.0</v>
      </c>
      <c r="M4332" s="143">
        <v>43586.0</v>
      </c>
    </row>
    <row r="4333">
      <c r="A4333" s="135">
        <v>4331.0</v>
      </c>
      <c r="B4333" s="135" t="s">
        <v>20479</v>
      </c>
      <c r="C4333" s="135" t="s">
        <v>4362</v>
      </c>
      <c r="F4333" s="135">
        <v>0.0</v>
      </c>
      <c r="M4333" s="143">
        <v>43497.0</v>
      </c>
    </row>
    <row r="4334">
      <c r="A4334" s="135">
        <v>4332.0</v>
      </c>
      <c r="B4334" s="135" t="s">
        <v>20480</v>
      </c>
      <c r="C4334" s="135" t="s">
        <v>4362</v>
      </c>
      <c r="K4334" s="135">
        <v>10.0</v>
      </c>
      <c r="M4334" s="143">
        <v>43287.0</v>
      </c>
    </row>
    <row r="4335">
      <c r="A4335" s="135">
        <v>4333.0</v>
      </c>
      <c r="B4335" s="135" t="s">
        <v>20481</v>
      </c>
      <c r="C4335" s="135" t="s">
        <v>4362</v>
      </c>
      <c r="K4335" s="135">
        <v>20.0</v>
      </c>
      <c r="M4335" s="143">
        <v>44729.0</v>
      </c>
    </row>
    <row r="4336">
      <c r="A4336" s="135">
        <v>4334.0</v>
      </c>
      <c r="B4336" s="135" t="s">
        <v>20483</v>
      </c>
      <c r="C4336" s="135" t="s">
        <v>4362</v>
      </c>
      <c r="K4336" s="135">
        <v>10.0</v>
      </c>
      <c r="M4336" s="143">
        <v>43963.0</v>
      </c>
    </row>
    <row r="4337">
      <c r="A4337" s="135">
        <v>4335.0</v>
      </c>
      <c r="B4337" s="135" t="s">
        <v>20484</v>
      </c>
      <c r="C4337" s="135" t="s">
        <v>4362</v>
      </c>
      <c r="F4337" s="135">
        <v>0.0</v>
      </c>
      <c r="M4337" s="143">
        <v>42705.0</v>
      </c>
    </row>
    <row r="4338">
      <c r="A4338" s="135">
        <v>4336.0</v>
      </c>
      <c r="B4338" s="135" t="s">
        <v>20485</v>
      </c>
      <c r="C4338" s="135" t="s">
        <v>4362</v>
      </c>
      <c r="F4338" s="135">
        <v>0.0</v>
      </c>
      <c r="M4338" s="143">
        <v>43770.0</v>
      </c>
    </row>
    <row r="4339">
      <c r="A4339" s="135">
        <v>4337.0</v>
      </c>
      <c r="B4339" s="135" t="s">
        <v>20486</v>
      </c>
      <c r="C4339" s="135" t="s">
        <v>4362</v>
      </c>
      <c r="M4339" s="143">
        <v>43189.0</v>
      </c>
    </row>
    <row r="4340">
      <c r="A4340" s="135">
        <v>4338.0</v>
      </c>
      <c r="B4340" s="135" t="s">
        <v>20487</v>
      </c>
      <c r="C4340" s="135" t="s">
        <v>4362</v>
      </c>
      <c r="K4340" s="135">
        <v>10.0</v>
      </c>
      <c r="M4340" s="143">
        <v>44065.0</v>
      </c>
    </row>
    <row r="4341">
      <c r="A4341" s="135">
        <v>4339.0</v>
      </c>
      <c r="B4341" s="135" t="s">
        <v>20488</v>
      </c>
      <c r="C4341" s="135" t="s">
        <v>4362</v>
      </c>
      <c r="K4341" s="135">
        <v>10.0</v>
      </c>
      <c r="M4341" s="143">
        <v>43910.0</v>
      </c>
    </row>
    <row r="4342">
      <c r="A4342" s="135">
        <v>4340.0</v>
      </c>
      <c r="B4342" s="135" t="s">
        <v>20490</v>
      </c>
      <c r="C4342" s="135" t="s">
        <v>4362</v>
      </c>
      <c r="M4342" s="143">
        <v>44758.0</v>
      </c>
    </row>
    <row r="4343">
      <c r="A4343" s="135">
        <v>4341.0</v>
      </c>
      <c r="B4343" s="135" t="s">
        <v>20491</v>
      </c>
      <c r="C4343" s="135" t="s">
        <v>4362</v>
      </c>
      <c r="K4343" s="135">
        <v>10.0</v>
      </c>
      <c r="M4343" s="143">
        <v>44952.0</v>
      </c>
    </row>
    <row r="4344">
      <c r="A4344" s="135">
        <v>4342.0</v>
      </c>
      <c r="B4344" s="135" t="s">
        <v>20492</v>
      </c>
      <c r="C4344" s="135" t="s">
        <v>4362</v>
      </c>
      <c r="M4344" s="143">
        <v>43982.0</v>
      </c>
    </row>
    <row r="4345">
      <c r="A4345" s="135">
        <v>4343.0</v>
      </c>
      <c r="B4345" s="135" t="s">
        <v>14268</v>
      </c>
      <c r="C4345" s="135" t="s">
        <v>4362</v>
      </c>
      <c r="M4345" s="143">
        <v>44496.0</v>
      </c>
    </row>
    <row r="4346">
      <c r="A4346" s="135">
        <v>4344.0</v>
      </c>
      <c r="B4346" s="135" t="s">
        <v>20493</v>
      </c>
      <c r="C4346" s="135" t="s">
        <v>4362</v>
      </c>
      <c r="M4346" s="143">
        <v>43682.0</v>
      </c>
    </row>
    <row r="4347">
      <c r="A4347" s="135">
        <v>4345.0</v>
      </c>
      <c r="B4347" s="135" t="s">
        <v>20494</v>
      </c>
      <c r="C4347" s="135" t="s">
        <v>4362</v>
      </c>
      <c r="K4347" s="135">
        <v>60.0</v>
      </c>
      <c r="M4347" s="143">
        <v>45005.0</v>
      </c>
    </row>
    <row r="4348">
      <c r="A4348" s="135">
        <v>4346.0</v>
      </c>
      <c r="B4348" s="135" t="s">
        <v>20496</v>
      </c>
      <c r="C4348" s="135" t="s">
        <v>4362</v>
      </c>
      <c r="M4348" s="143">
        <v>44865.0</v>
      </c>
    </row>
    <row r="4349">
      <c r="A4349" s="135">
        <v>4347.0</v>
      </c>
      <c r="B4349" s="135" t="s">
        <v>20497</v>
      </c>
      <c r="C4349" s="135" t="s">
        <v>4362</v>
      </c>
      <c r="M4349" s="143">
        <v>44793.0</v>
      </c>
    </row>
    <row r="4350">
      <c r="A4350" s="135">
        <v>4348.0</v>
      </c>
      <c r="B4350" s="135" t="s">
        <v>20498</v>
      </c>
      <c r="C4350" s="135" t="s">
        <v>4362</v>
      </c>
      <c r="M4350" s="143">
        <v>43643.0</v>
      </c>
    </row>
    <row r="4351">
      <c r="A4351" s="135">
        <v>4349.0</v>
      </c>
      <c r="B4351" s="135" t="s">
        <v>20499</v>
      </c>
      <c r="C4351" s="135" t="s">
        <v>4362</v>
      </c>
      <c r="M4351" s="143">
        <v>44806.0</v>
      </c>
    </row>
    <row r="4352">
      <c r="A4352" s="135">
        <v>4350.0</v>
      </c>
      <c r="B4352" s="135" t="s">
        <v>20500</v>
      </c>
      <c r="C4352" s="135" t="s">
        <v>4362</v>
      </c>
      <c r="K4352" s="135">
        <v>10.0</v>
      </c>
      <c r="M4352" s="143">
        <v>45216.0</v>
      </c>
    </row>
    <row r="4353">
      <c r="A4353" s="135">
        <v>4351.0</v>
      </c>
      <c r="B4353" s="135" t="s">
        <v>20501</v>
      </c>
      <c r="C4353" s="135" t="s">
        <v>4362</v>
      </c>
      <c r="M4353" s="143">
        <v>44961.0</v>
      </c>
    </row>
    <row r="4354">
      <c r="A4354" s="135">
        <v>4352.0</v>
      </c>
      <c r="B4354" s="135" t="s">
        <v>20502</v>
      </c>
      <c r="C4354" s="135" t="s">
        <v>4362</v>
      </c>
      <c r="K4354" s="135">
        <v>30.0</v>
      </c>
      <c r="M4354" s="143">
        <v>44060.0</v>
      </c>
    </row>
    <row r="4355">
      <c r="A4355" s="135">
        <v>4353.0</v>
      </c>
      <c r="B4355" s="135" t="s">
        <v>20503</v>
      </c>
      <c r="C4355" s="135" t="s">
        <v>4362</v>
      </c>
      <c r="K4355" s="135">
        <v>10.0</v>
      </c>
      <c r="M4355" s="143">
        <v>44221.0</v>
      </c>
    </row>
    <row r="4356">
      <c r="A4356" s="135">
        <v>4354.0</v>
      </c>
      <c r="B4356" s="135" t="s">
        <v>20505</v>
      </c>
      <c r="C4356" s="135" t="s">
        <v>4362</v>
      </c>
      <c r="K4356" s="135">
        <v>10.0</v>
      </c>
      <c r="M4356" s="143">
        <v>43054.0</v>
      </c>
    </row>
    <row r="4357">
      <c r="A4357" s="135">
        <v>4355.0</v>
      </c>
      <c r="B4357" s="135" t="s">
        <v>20506</v>
      </c>
      <c r="C4357" s="135" t="s">
        <v>4362</v>
      </c>
      <c r="M4357" s="143">
        <v>45072.0</v>
      </c>
    </row>
    <row r="4358">
      <c r="A4358" s="135">
        <v>4356.0</v>
      </c>
      <c r="B4358" s="135" t="s">
        <v>20507</v>
      </c>
      <c r="C4358" s="135" t="s">
        <v>4362</v>
      </c>
      <c r="K4358" s="135">
        <v>10.0</v>
      </c>
      <c r="M4358" s="143">
        <v>42266.0</v>
      </c>
    </row>
    <row r="4359">
      <c r="A4359" s="135">
        <v>4357.0</v>
      </c>
      <c r="B4359" s="135" t="s">
        <v>20508</v>
      </c>
      <c r="C4359" s="135" t="s">
        <v>4362</v>
      </c>
      <c r="F4359" s="135">
        <v>0.0</v>
      </c>
      <c r="M4359" s="143">
        <v>43435.0</v>
      </c>
    </row>
    <row r="4360">
      <c r="A4360" s="135">
        <v>4358.0</v>
      </c>
      <c r="B4360" s="135" t="s">
        <v>20509</v>
      </c>
      <c r="C4360" s="135" t="s">
        <v>4362</v>
      </c>
      <c r="M4360" s="143">
        <v>44741.0</v>
      </c>
    </row>
    <row r="4361">
      <c r="A4361" s="135">
        <v>4359.0</v>
      </c>
      <c r="B4361" s="135" t="s">
        <v>20511</v>
      </c>
      <c r="C4361" s="135" t="s">
        <v>4362</v>
      </c>
      <c r="M4361" s="143">
        <v>42407.0</v>
      </c>
    </row>
    <row r="4362">
      <c r="A4362" s="135">
        <v>4360.0</v>
      </c>
      <c r="B4362" s="135" t="s">
        <v>20512</v>
      </c>
      <c r="C4362" s="135" t="s">
        <v>4362</v>
      </c>
      <c r="F4362" s="135">
        <v>0.0</v>
      </c>
      <c r="M4362" s="143">
        <v>43709.0</v>
      </c>
    </row>
    <row r="4363">
      <c r="A4363" s="135">
        <v>4361.0</v>
      </c>
      <c r="B4363" s="135" t="s">
        <v>20513</v>
      </c>
      <c r="C4363" s="135" t="s">
        <v>4362</v>
      </c>
      <c r="F4363" s="135">
        <v>0.0</v>
      </c>
      <c r="M4363" s="143">
        <v>43497.0</v>
      </c>
    </row>
    <row r="4364">
      <c r="A4364" s="135">
        <v>4362.0</v>
      </c>
      <c r="B4364" s="135" t="s">
        <v>20514</v>
      </c>
      <c r="C4364" s="135" t="s">
        <v>4362</v>
      </c>
      <c r="M4364" s="143">
        <v>43866.0</v>
      </c>
    </row>
    <row r="4365">
      <c r="A4365" s="135">
        <v>4363.0</v>
      </c>
      <c r="B4365" s="135" t="s">
        <v>20515</v>
      </c>
      <c r="C4365" s="135" t="s">
        <v>4362</v>
      </c>
      <c r="K4365" s="135">
        <v>20.0</v>
      </c>
      <c r="M4365" s="143">
        <v>43888.0</v>
      </c>
    </row>
    <row r="4366">
      <c r="A4366" s="135">
        <v>4364.0</v>
      </c>
      <c r="B4366" s="135" t="s">
        <v>20517</v>
      </c>
      <c r="C4366" s="135" t="s">
        <v>4362</v>
      </c>
      <c r="F4366" s="135">
        <v>0.0</v>
      </c>
      <c r="M4366" s="143">
        <v>43556.0</v>
      </c>
    </row>
    <row r="4367">
      <c r="A4367" s="135">
        <v>4365.0</v>
      </c>
      <c r="B4367" s="135" t="s">
        <v>20518</v>
      </c>
      <c r="C4367" s="135" t="s">
        <v>4362</v>
      </c>
      <c r="F4367" s="135">
        <v>0.0</v>
      </c>
      <c r="M4367" s="143">
        <v>43739.0</v>
      </c>
    </row>
    <row r="4368">
      <c r="A4368" s="135">
        <v>4366.0</v>
      </c>
      <c r="B4368" s="135" t="s">
        <v>20519</v>
      </c>
      <c r="C4368" s="135" t="s">
        <v>4362</v>
      </c>
      <c r="F4368" s="135">
        <v>0.0</v>
      </c>
      <c r="M4368" s="143">
        <v>43191.0</v>
      </c>
    </row>
    <row r="4369">
      <c r="A4369" s="135">
        <v>4367.0</v>
      </c>
      <c r="B4369" s="135" t="s">
        <v>20520</v>
      </c>
      <c r="C4369" s="135" t="s">
        <v>4362</v>
      </c>
      <c r="K4369" s="135">
        <v>10.0</v>
      </c>
      <c r="M4369" s="143">
        <v>43840.0</v>
      </c>
    </row>
    <row r="4370">
      <c r="A4370" s="135">
        <v>4368.0</v>
      </c>
      <c r="B4370" s="135" t="s">
        <v>20521</v>
      </c>
      <c r="C4370" s="135" t="s">
        <v>4362</v>
      </c>
      <c r="K4370" s="135">
        <v>10.0</v>
      </c>
      <c r="M4370" s="143">
        <v>42303.0</v>
      </c>
    </row>
    <row r="4371">
      <c r="A4371" s="135">
        <v>4369.0</v>
      </c>
      <c r="B4371" s="135" t="s">
        <v>20523</v>
      </c>
      <c r="C4371" s="135" t="s">
        <v>4362</v>
      </c>
      <c r="F4371" s="135">
        <v>0.0</v>
      </c>
      <c r="M4371" s="143">
        <v>43556.0</v>
      </c>
    </row>
    <row r="4372">
      <c r="A4372" s="135">
        <v>4370.0</v>
      </c>
      <c r="B4372" s="135" t="s">
        <v>20524</v>
      </c>
      <c r="C4372" s="135" t="s">
        <v>4362</v>
      </c>
      <c r="M4372" s="143">
        <v>42880.0</v>
      </c>
    </row>
    <row r="4373">
      <c r="A4373" s="135">
        <v>4371.0</v>
      </c>
      <c r="B4373" s="135" t="s">
        <v>20525</v>
      </c>
      <c r="C4373" s="135" t="s">
        <v>4362</v>
      </c>
      <c r="K4373" s="135">
        <v>30.0</v>
      </c>
      <c r="M4373" s="143">
        <v>43848.0</v>
      </c>
    </row>
    <row r="4374">
      <c r="A4374" s="135">
        <v>4372.0</v>
      </c>
      <c r="B4374" s="135" t="s">
        <v>20526</v>
      </c>
      <c r="C4374" s="135" t="s">
        <v>4362</v>
      </c>
      <c r="K4374" s="135">
        <v>30.0</v>
      </c>
      <c r="M4374" s="143">
        <v>43941.0</v>
      </c>
    </row>
    <row r="4375">
      <c r="A4375" s="135">
        <v>4373.0</v>
      </c>
      <c r="B4375" s="135" t="s">
        <v>20528</v>
      </c>
      <c r="C4375" s="135" t="s">
        <v>4362</v>
      </c>
      <c r="M4375" s="143">
        <v>44970.0</v>
      </c>
    </row>
    <row r="4376">
      <c r="A4376" s="135">
        <v>4374.0</v>
      </c>
      <c r="B4376" s="135" t="s">
        <v>20529</v>
      </c>
      <c r="C4376" s="135" t="s">
        <v>4362</v>
      </c>
      <c r="F4376" s="135">
        <v>0.0</v>
      </c>
      <c r="M4376" s="143">
        <v>43040.0</v>
      </c>
    </row>
    <row r="4377">
      <c r="A4377" s="135">
        <v>4375.0</v>
      </c>
      <c r="B4377" s="135" t="s">
        <v>20530</v>
      </c>
      <c r="C4377" s="135" t="s">
        <v>4362</v>
      </c>
      <c r="F4377" s="135">
        <v>0.0</v>
      </c>
      <c r="M4377" s="143">
        <v>43770.0</v>
      </c>
    </row>
    <row r="4378">
      <c r="A4378" s="135">
        <v>4376.0</v>
      </c>
      <c r="B4378" s="135" t="s">
        <v>20531</v>
      </c>
      <c r="C4378" s="135" t="s">
        <v>4362</v>
      </c>
      <c r="M4378" s="143">
        <v>42990.0</v>
      </c>
    </row>
    <row r="4379">
      <c r="A4379" s="135">
        <v>4377.0</v>
      </c>
      <c r="B4379" s="135" t="s">
        <v>20532</v>
      </c>
      <c r="C4379" s="135" t="s">
        <v>4362</v>
      </c>
      <c r="K4379" s="135">
        <v>10.0</v>
      </c>
      <c r="M4379" s="143">
        <v>43881.0</v>
      </c>
    </row>
    <row r="4380">
      <c r="A4380" s="135">
        <v>4378.0</v>
      </c>
      <c r="B4380" s="135" t="s">
        <v>20534</v>
      </c>
      <c r="C4380" s="135" t="s">
        <v>4362</v>
      </c>
      <c r="F4380" s="135">
        <v>0.0</v>
      </c>
      <c r="M4380" s="143">
        <v>42917.0</v>
      </c>
    </row>
    <row r="4381">
      <c r="A4381" s="135">
        <v>4379.0</v>
      </c>
      <c r="B4381" s="135" t="s">
        <v>20535</v>
      </c>
      <c r="C4381" s="135" t="s">
        <v>4362</v>
      </c>
      <c r="F4381" s="135">
        <v>0.0</v>
      </c>
      <c r="M4381" s="143">
        <v>43586.0</v>
      </c>
    </row>
    <row r="4382">
      <c r="A4382" s="135">
        <v>4380.0</v>
      </c>
      <c r="B4382" s="135" t="s">
        <v>20536</v>
      </c>
      <c r="C4382" s="135" t="s">
        <v>4362</v>
      </c>
      <c r="M4382" s="143">
        <v>43469.0</v>
      </c>
    </row>
    <row r="4383">
      <c r="A4383" s="135">
        <v>4381.0</v>
      </c>
      <c r="B4383" s="135" t="s">
        <v>20537</v>
      </c>
      <c r="C4383" s="135" t="s">
        <v>4362</v>
      </c>
      <c r="K4383" s="135">
        <v>10.0</v>
      </c>
      <c r="M4383" s="143">
        <v>44095.0</v>
      </c>
    </row>
    <row r="4384">
      <c r="A4384" s="135">
        <v>4382.0</v>
      </c>
      <c r="B4384" s="135" t="s">
        <v>20538</v>
      </c>
      <c r="C4384" s="135" t="s">
        <v>4362</v>
      </c>
      <c r="M4384" s="143">
        <v>44106.0</v>
      </c>
    </row>
    <row r="4385">
      <c r="A4385" s="135">
        <v>4383.0</v>
      </c>
      <c r="B4385" s="135" t="s">
        <v>20540</v>
      </c>
      <c r="C4385" s="135" t="s">
        <v>4362</v>
      </c>
      <c r="F4385" s="135">
        <v>0.0</v>
      </c>
      <c r="M4385" s="143">
        <v>43435.0</v>
      </c>
    </row>
    <row r="4386">
      <c r="A4386" s="135">
        <v>4384.0</v>
      </c>
      <c r="B4386" s="135" t="s">
        <v>20541</v>
      </c>
      <c r="C4386" s="135" t="s">
        <v>4362</v>
      </c>
      <c r="K4386" s="135">
        <v>10.0</v>
      </c>
      <c r="M4386" s="143">
        <v>42422.0</v>
      </c>
    </row>
    <row r="4387">
      <c r="A4387" s="135">
        <v>4385.0</v>
      </c>
      <c r="B4387" s="135" t="s">
        <v>20542</v>
      </c>
      <c r="C4387" s="135" t="s">
        <v>4362</v>
      </c>
      <c r="F4387" s="135">
        <v>0.0</v>
      </c>
      <c r="M4387" s="143">
        <v>43647.0</v>
      </c>
    </row>
    <row r="4388">
      <c r="A4388" s="135">
        <v>4386.0</v>
      </c>
      <c r="B4388" s="135" t="s">
        <v>20543</v>
      </c>
      <c r="C4388" s="135" t="s">
        <v>4362</v>
      </c>
      <c r="M4388" s="143">
        <v>44776.0</v>
      </c>
    </row>
    <row r="4389">
      <c r="A4389" s="135">
        <v>4387.0</v>
      </c>
      <c r="B4389" s="135" t="s">
        <v>20544</v>
      </c>
      <c r="C4389" s="135" t="s">
        <v>4362</v>
      </c>
      <c r="F4389" s="135">
        <v>0.0</v>
      </c>
      <c r="M4389" s="143">
        <v>43647.0</v>
      </c>
    </row>
    <row r="4390">
      <c r="A4390" s="135">
        <v>4388.0</v>
      </c>
      <c r="B4390" s="135" t="s">
        <v>20546</v>
      </c>
      <c r="C4390" s="135" t="s">
        <v>4362</v>
      </c>
      <c r="M4390" s="143">
        <v>45256.0</v>
      </c>
    </row>
    <row r="4391">
      <c r="A4391" s="135">
        <v>4389.0</v>
      </c>
      <c r="B4391" s="135" t="s">
        <v>20547</v>
      </c>
      <c r="C4391" s="135" t="s">
        <v>4362</v>
      </c>
      <c r="F4391" s="135">
        <v>0.0</v>
      </c>
      <c r="M4391" s="143">
        <v>43313.0</v>
      </c>
    </row>
    <row r="4392">
      <c r="A4392" s="135">
        <v>4390.0</v>
      </c>
      <c r="B4392" s="135" t="s">
        <v>20548</v>
      </c>
      <c r="C4392" s="135" t="s">
        <v>4362</v>
      </c>
      <c r="F4392" s="135">
        <v>0.0</v>
      </c>
      <c r="M4392" s="143">
        <v>42917.0</v>
      </c>
    </row>
    <row r="4393">
      <c r="A4393" s="135">
        <v>4391.0</v>
      </c>
      <c r="B4393" s="135" t="s">
        <v>20549</v>
      </c>
      <c r="C4393" s="135" t="s">
        <v>4362</v>
      </c>
      <c r="F4393" s="135">
        <v>0.0</v>
      </c>
      <c r="M4393" s="143">
        <v>43252.0</v>
      </c>
    </row>
    <row r="4394">
      <c r="A4394" s="135">
        <v>4392.0</v>
      </c>
      <c r="B4394" s="135" t="s">
        <v>20550</v>
      </c>
      <c r="C4394" s="135" t="s">
        <v>4362</v>
      </c>
      <c r="K4394" s="135">
        <v>10.0</v>
      </c>
      <c r="M4394" s="143">
        <v>45030.0</v>
      </c>
    </row>
    <row r="4395">
      <c r="A4395" s="135">
        <v>4393.0</v>
      </c>
      <c r="B4395" s="135" t="s">
        <v>20552</v>
      </c>
      <c r="C4395" s="135" t="s">
        <v>4362</v>
      </c>
      <c r="K4395" s="135">
        <v>30.0</v>
      </c>
      <c r="M4395" s="143">
        <v>43866.0</v>
      </c>
    </row>
    <row r="4396">
      <c r="A4396" s="135">
        <v>4394.0</v>
      </c>
      <c r="B4396" s="135" t="s">
        <v>20553</v>
      </c>
      <c r="C4396" s="135" t="s">
        <v>4362</v>
      </c>
      <c r="M4396" s="143">
        <v>45354.0</v>
      </c>
    </row>
    <row r="4397">
      <c r="A4397" s="135">
        <v>4395.0</v>
      </c>
      <c r="B4397" s="135" t="s">
        <v>20554</v>
      </c>
      <c r="C4397" s="135" t="s">
        <v>4362</v>
      </c>
      <c r="M4397" s="143">
        <v>43150.0</v>
      </c>
    </row>
    <row r="4398">
      <c r="A4398" s="135">
        <v>4396.0</v>
      </c>
      <c r="B4398" s="135" t="s">
        <v>20555</v>
      </c>
      <c r="C4398" s="135" t="s">
        <v>4362</v>
      </c>
      <c r="K4398" s="135">
        <v>10.0</v>
      </c>
      <c r="M4398" s="143">
        <v>45322.0</v>
      </c>
    </row>
    <row r="4399">
      <c r="A4399" s="135">
        <v>4397.0</v>
      </c>
      <c r="B4399" s="135" t="s">
        <v>20557</v>
      </c>
      <c r="C4399" s="135" t="s">
        <v>4362</v>
      </c>
      <c r="M4399" s="143">
        <v>45075.0</v>
      </c>
    </row>
    <row r="4400">
      <c r="A4400" s="135">
        <v>4398.0</v>
      </c>
      <c r="B4400" s="135" t="s">
        <v>20558</v>
      </c>
      <c r="C4400" s="135" t="s">
        <v>4362</v>
      </c>
      <c r="K4400" s="135">
        <v>10.0</v>
      </c>
      <c r="M4400" s="143">
        <v>44184.0</v>
      </c>
    </row>
    <row r="4401">
      <c r="A4401" s="135">
        <v>4399.0</v>
      </c>
      <c r="B4401" s="135" t="s">
        <v>20559</v>
      </c>
      <c r="C4401" s="135" t="s">
        <v>4362</v>
      </c>
      <c r="K4401" s="135">
        <v>100.0</v>
      </c>
      <c r="M4401" s="143">
        <v>44557.0</v>
      </c>
    </row>
    <row r="4402">
      <c r="A4402" s="135">
        <v>4400.0</v>
      </c>
      <c r="B4402" s="135" t="s">
        <v>20560</v>
      </c>
      <c r="C4402" s="135" t="s">
        <v>4362</v>
      </c>
      <c r="K4402" s="135">
        <v>10.0</v>
      </c>
      <c r="M4402" s="143">
        <v>43023.0</v>
      </c>
    </row>
    <row r="4403">
      <c r="A4403" s="135">
        <v>4401.0</v>
      </c>
      <c r="B4403" s="135" t="s">
        <v>20561</v>
      </c>
      <c r="C4403" s="135" t="s">
        <v>4362</v>
      </c>
      <c r="M4403" s="143">
        <v>43856.0</v>
      </c>
    </row>
    <row r="4404">
      <c r="A4404" s="135">
        <v>4402.0</v>
      </c>
      <c r="B4404" s="135" t="s">
        <v>20562</v>
      </c>
      <c r="C4404" s="135" t="s">
        <v>4362</v>
      </c>
      <c r="M4404" s="143">
        <v>45235.0</v>
      </c>
    </row>
    <row r="4405">
      <c r="A4405" s="135">
        <v>4403.0</v>
      </c>
      <c r="B4405" s="135" t="s">
        <v>20564</v>
      </c>
      <c r="C4405" s="135" t="s">
        <v>4362</v>
      </c>
      <c r="K4405" s="135">
        <v>10.0</v>
      </c>
      <c r="M4405" s="143">
        <v>43877.0</v>
      </c>
    </row>
    <row r="4406">
      <c r="A4406" s="135">
        <v>4404.0</v>
      </c>
      <c r="B4406" s="135" t="s">
        <v>20565</v>
      </c>
      <c r="C4406" s="135" t="s">
        <v>4362</v>
      </c>
      <c r="M4406" s="143">
        <v>43464.0</v>
      </c>
    </row>
    <row r="4407">
      <c r="A4407" s="135">
        <v>4405.0</v>
      </c>
      <c r="B4407" s="135" t="s">
        <v>20567</v>
      </c>
      <c r="C4407" s="135" t="s">
        <v>4362</v>
      </c>
      <c r="M4407" s="143">
        <v>42943.0</v>
      </c>
    </row>
    <row r="4408">
      <c r="A4408" s="135">
        <v>4406.0</v>
      </c>
      <c r="B4408" s="135" t="s">
        <v>20568</v>
      </c>
      <c r="C4408" s="135" t="s">
        <v>4362</v>
      </c>
      <c r="K4408" s="135">
        <v>10.0</v>
      </c>
      <c r="M4408" s="143">
        <v>45018.0</v>
      </c>
    </row>
    <row r="4409">
      <c r="A4409" s="135">
        <v>4407.0</v>
      </c>
      <c r="B4409" s="135" t="s">
        <v>20569</v>
      </c>
      <c r="C4409" s="135" t="s">
        <v>4362</v>
      </c>
      <c r="K4409" s="135">
        <v>10.0</v>
      </c>
      <c r="M4409" s="143">
        <v>44979.0</v>
      </c>
    </row>
    <row r="4410">
      <c r="A4410" s="135">
        <v>4408.0</v>
      </c>
      <c r="B4410" s="135" t="s">
        <v>20571</v>
      </c>
      <c r="C4410" s="135" t="s">
        <v>4362</v>
      </c>
      <c r="M4410" s="143">
        <v>45029.0</v>
      </c>
    </row>
    <row r="4411">
      <c r="A4411" s="135">
        <v>4409.0</v>
      </c>
      <c r="B4411" s="135" t="s">
        <v>20572</v>
      </c>
      <c r="C4411" s="135" t="s">
        <v>4362</v>
      </c>
      <c r="K4411" s="135">
        <v>10.0</v>
      </c>
      <c r="M4411" s="143">
        <v>45029.0</v>
      </c>
    </row>
    <row r="4412">
      <c r="A4412" s="135">
        <v>4410.0</v>
      </c>
      <c r="B4412" s="135" t="s">
        <v>20573</v>
      </c>
      <c r="C4412" s="135" t="s">
        <v>4362</v>
      </c>
      <c r="M4412" s="143">
        <v>42526.0</v>
      </c>
    </row>
    <row r="4413">
      <c r="A4413" s="135">
        <v>4411.0</v>
      </c>
      <c r="B4413" s="135" t="s">
        <v>20574</v>
      </c>
      <c r="C4413" s="135" t="s">
        <v>4362</v>
      </c>
      <c r="F4413" s="135">
        <v>0.0</v>
      </c>
      <c r="M4413" s="143">
        <v>43344.0</v>
      </c>
    </row>
    <row r="4414">
      <c r="A4414" s="135">
        <v>4412.0</v>
      </c>
      <c r="B4414" s="135" t="s">
        <v>20575</v>
      </c>
      <c r="C4414" s="135" t="s">
        <v>4362</v>
      </c>
      <c r="F4414" s="135">
        <v>0.0</v>
      </c>
      <c r="M4414" s="143">
        <v>43374.0</v>
      </c>
    </row>
    <row r="4415">
      <c r="A4415" s="135">
        <v>4413.0</v>
      </c>
      <c r="B4415" s="135" t="s">
        <v>20577</v>
      </c>
      <c r="C4415" s="135" t="s">
        <v>4362</v>
      </c>
      <c r="F4415" s="135">
        <v>0.0</v>
      </c>
      <c r="K4415" s="135">
        <v>10.0</v>
      </c>
      <c r="M4415" s="143">
        <v>42430.0</v>
      </c>
    </row>
    <row r="4416">
      <c r="A4416" s="135">
        <v>4414.0</v>
      </c>
      <c r="B4416" s="135" t="s">
        <v>20578</v>
      </c>
      <c r="C4416" s="135" t="s">
        <v>4362</v>
      </c>
      <c r="F4416" s="135">
        <v>0.0</v>
      </c>
      <c r="M4416" s="143">
        <v>43800.0</v>
      </c>
    </row>
    <row r="4417">
      <c r="A4417" s="135">
        <v>4415.0</v>
      </c>
      <c r="B4417" s="135" t="s">
        <v>20579</v>
      </c>
      <c r="C4417" s="135" t="s">
        <v>4362</v>
      </c>
      <c r="K4417" s="135">
        <v>10.0</v>
      </c>
      <c r="M4417" s="143">
        <v>42475.0</v>
      </c>
    </row>
    <row r="4418">
      <c r="A4418" s="135">
        <v>4416.0</v>
      </c>
      <c r="B4418" s="135" t="s">
        <v>20580</v>
      </c>
      <c r="C4418" s="135" t="s">
        <v>4362</v>
      </c>
      <c r="M4418" s="143">
        <v>45153.0</v>
      </c>
    </row>
    <row r="4419">
      <c r="A4419" s="135">
        <v>4417.0</v>
      </c>
      <c r="B4419" s="135" t="s">
        <v>20581</v>
      </c>
      <c r="C4419" s="135" t="s">
        <v>4362</v>
      </c>
      <c r="M4419" s="143">
        <v>42347.0</v>
      </c>
    </row>
    <row r="4420">
      <c r="A4420" s="135">
        <v>4418.0</v>
      </c>
      <c r="B4420" s="135" t="s">
        <v>20582</v>
      </c>
      <c r="C4420" s="135" t="s">
        <v>4362</v>
      </c>
      <c r="M4420" s="143">
        <v>42478.0</v>
      </c>
    </row>
    <row r="4421">
      <c r="A4421" s="135">
        <v>4419.0</v>
      </c>
      <c r="B4421" s="135" t="s">
        <v>20584</v>
      </c>
      <c r="C4421" s="135" t="s">
        <v>4362</v>
      </c>
      <c r="F4421" s="135">
        <v>0.0</v>
      </c>
      <c r="M4421" s="143">
        <v>43525.0</v>
      </c>
    </row>
    <row r="4422">
      <c r="A4422" s="135">
        <v>4420.0</v>
      </c>
      <c r="B4422" s="135" t="s">
        <v>20585</v>
      </c>
      <c r="C4422" s="135" t="s">
        <v>4362</v>
      </c>
      <c r="M4422" s="143">
        <v>44067.0</v>
      </c>
    </row>
    <row r="4423">
      <c r="A4423" s="135">
        <v>4421.0</v>
      </c>
      <c r="B4423" s="135" t="s">
        <v>20586</v>
      </c>
      <c r="C4423" s="135" t="s">
        <v>4362</v>
      </c>
      <c r="K4423" s="135">
        <v>10.0</v>
      </c>
      <c r="M4423" s="143">
        <v>45045.0</v>
      </c>
    </row>
    <row r="4424">
      <c r="A4424" s="135">
        <v>4422.0</v>
      </c>
      <c r="B4424" s="135" t="s">
        <v>20587</v>
      </c>
      <c r="C4424" s="135" t="s">
        <v>4362</v>
      </c>
      <c r="M4424" s="143">
        <v>43489.0</v>
      </c>
    </row>
    <row r="4425">
      <c r="A4425" s="135">
        <v>4423.0</v>
      </c>
      <c r="B4425" s="135" t="s">
        <v>20588</v>
      </c>
      <c r="C4425" s="135" t="s">
        <v>4362</v>
      </c>
      <c r="F4425" s="135">
        <v>0.0</v>
      </c>
      <c r="M4425" s="143">
        <v>42736.0</v>
      </c>
    </row>
    <row r="4426">
      <c r="A4426" s="135">
        <v>4424.0</v>
      </c>
      <c r="B4426" s="135" t="s">
        <v>20590</v>
      </c>
      <c r="C4426" s="135" t="s">
        <v>4362</v>
      </c>
      <c r="F4426" s="135">
        <v>0.0</v>
      </c>
      <c r="M4426" s="143">
        <v>43435.0</v>
      </c>
    </row>
    <row r="4427">
      <c r="A4427" s="135">
        <v>4425.0</v>
      </c>
      <c r="B4427" s="135" t="s">
        <v>20591</v>
      </c>
      <c r="C4427" s="135" t="s">
        <v>4362</v>
      </c>
      <c r="M4427" s="143">
        <v>44152.0</v>
      </c>
    </row>
    <row r="4428">
      <c r="A4428" s="135">
        <v>4426.0</v>
      </c>
      <c r="B4428" s="135" t="s">
        <v>20592</v>
      </c>
      <c r="C4428" s="135" t="s">
        <v>4362</v>
      </c>
      <c r="K4428" s="135">
        <v>10.0</v>
      </c>
      <c r="M4428" s="143">
        <v>44444.0</v>
      </c>
    </row>
    <row r="4429">
      <c r="A4429" s="135">
        <v>4427.0</v>
      </c>
      <c r="B4429" s="135" t="s">
        <v>20593</v>
      </c>
      <c r="C4429" s="135" t="s">
        <v>4362</v>
      </c>
      <c r="F4429" s="135">
        <v>0.0</v>
      </c>
      <c r="M4429" s="143">
        <v>43678.0</v>
      </c>
    </row>
    <row r="4430">
      <c r="A4430" s="135">
        <v>4428.0</v>
      </c>
      <c r="B4430" s="135" t="s">
        <v>20595</v>
      </c>
      <c r="C4430" s="135" t="s">
        <v>4362</v>
      </c>
      <c r="M4430" s="143">
        <v>43864.0</v>
      </c>
    </row>
    <row r="4431">
      <c r="A4431" s="135">
        <v>4429.0</v>
      </c>
      <c r="B4431" s="135" t="s">
        <v>20596</v>
      </c>
      <c r="C4431" s="135" t="s">
        <v>4362</v>
      </c>
      <c r="M4431" s="143">
        <v>42411.0</v>
      </c>
    </row>
    <row r="4432">
      <c r="A4432" s="135">
        <v>4430.0</v>
      </c>
      <c r="B4432" s="135" t="s">
        <v>20597</v>
      </c>
      <c r="C4432" s="135" t="s">
        <v>4362</v>
      </c>
      <c r="F4432" s="135">
        <v>0.0</v>
      </c>
      <c r="M4432" s="143">
        <v>43435.0</v>
      </c>
    </row>
    <row r="4433">
      <c r="A4433" s="135">
        <v>4431.0</v>
      </c>
      <c r="B4433" s="135" t="s">
        <v>20598</v>
      </c>
      <c r="C4433" s="135" t="s">
        <v>4362</v>
      </c>
      <c r="F4433" s="135">
        <v>0.0</v>
      </c>
      <c r="M4433" s="143">
        <v>42401.0</v>
      </c>
    </row>
    <row r="4434">
      <c r="A4434" s="135">
        <v>4432.0</v>
      </c>
      <c r="B4434" s="135" t="s">
        <v>20599</v>
      </c>
      <c r="C4434" s="135" t="s">
        <v>4362</v>
      </c>
      <c r="K4434" s="135">
        <v>10.0</v>
      </c>
      <c r="M4434" s="143">
        <v>44763.0</v>
      </c>
    </row>
    <row r="4435">
      <c r="A4435" s="135">
        <v>4433.0</v>
      </c>
      <c r="B4435" s="135" t="s">
        <v>20600</v>
      </c>
      <c r="C4435" s="135" t="s">
        <v>4362</v>
      </c>
      <c r="M4435" s="143">
        <v>44827.0</v>
      </c>
    </row>
    <row r="4436">
      <c r="A4436" s="135">
        <v>4434.0</v>
      </c>
      <c r="B4436" s="135" t="s">
        <v>20602</v>
      </c>
      <c r="C4436" s="135" t="s">
        <v>4362</v>
      </c>
      <c r="M4436" s="143">
        <v>45075.0</v>
      </c>
    </row>
    <row r="4437">
      <c r="A4437" s="135">
        <v>4435.0</v>
      </c>
      <c r="B4437" s="135" t="s">
        <v>20603</v>
      </c>
      <c r="C4437" s="135" t="s">
        <v>4362</v>
      </c>
      <c r="F4437" s="135">
        <v>0.0</v>
      </c>
      <c r="M4437" s="143">
        <v>43556.0</v>
      </c>
    </row>
    <row r="4438">
      <c r="A4438" s="135">
        <v>4436.0</v>
      </c>
      <c r="B4438" s="135" t="s">
        <v>20604</v>
      </c>
      <c r="C4438" s="135" t="s">
        <v>4362</v>
      </c>
      <c r="F4438" s="135">
        <v>0.0</v>
      </c>
      <c r="M4438" s="143">
        <v>43497.0</v>
      </c>
    </row>
    <row r="4439">
      <c r="A4439" s="135">
        <v>4437.0</v>
      </c>
      <c r="B4439" s="135" t="s">
        <v>20605</v>
      </c>
      <c r="C4439" s="135" t="s">
        <v>4362</v>
      </c>
      <c r="F4439" s="135">
        <v>0.0</v>
      </c>
      <c r="M4439" s="143">
        <v>42826.0</v>
      </c>
    </row>
    <row r="4440">
      <c r="A4440" s="135">
        <v>4438.0</v>
      </c>
      <c r="B4440" s="135" t="s">
        <v>20606</v>
      </c>
      <c r="C4440" s="135" t="s">
        <v>4362</v>
      </c>
      <c r="M4440" s="143">
        <v>42267.0</v>
      </c>
    </row>
    <row r="4441">
      <c r="A4441" s="135">
        <v>4439.0</v>
      </c>
      <c r="B4441" s="135" t="s">
        <v>20607</v>
      </c>
      <c r="C4441" s="135" t="s">
        <v>4362</v>
      </c>
      <c r="M4441" s="143">
        <v>44491.0</v>
      </c>
    </row>
    <row r="4442">
      <c r="A4442" s="135">
        <v>4440.0</v>
      </c>
      <c r="B4442" s="135" t="s">
        <v>20609</v>
      </c>
      <c r="C4442" s="135" t="s">
        <v>4362</v>
      </c>
      <c r="M4442" s="143">
        <v>45076.0</v>
      </c>
    </row>
    <row r="4443">
      <c r="A4443" s="135">
        <v>4441.0</v>
      </c>
      <c r="B4443" s="135" t="s">
        <v>20610</v>
      </c>
      <c r="C4443" s="135" t="s">
        <v>4362</v>
      </c>
      <c r="F4443" s="135">
        <v>0.0</v>
      </c>
      <c r="M4443" s="143">
        <v>43344.0</v>
      </c>
    </row>
    <row r="4444">
      <c r="A4444" s="135">
        <v>4442.0</v>
      </c>
      <c r="B4444" s="135" t="s">
        <v>20611</v>
      </c>
      <c r="C4444" s="135" t="s">
        <v>4362</v>
      </c>
      <c r="F4444" s="135">
        <v>0.0</v>
      </c>
      <c r="M4444" s="143">
        <v>43497.0</v>
      </c>
    </row>
    <row r="4445">
      <c r="A4445" s="135">
        <v>4443.0</v>
      </c>
      <c r="B4445" s="135" t="s">
        <v>20612</v>
      </c>
      <c r="C4445" s="135" t="s">
        <v>4362</v>
      </c>
      <c r="K4445" s="135">
        <v>10.0</v>
      </c>
      <c r="M4445" s="143">
        <v>42604.0</v>
      </c>
    </row>
    <row r="4446">
      <c r="A4446" s="135">
        <v>4444.0</v>
      </c>
      <c r="B4446" s="135" t="s">
        <v>14272</v>
      </c>
      <c r="C4446" s="135" t="s">
        <v>4362</v>
      </c>
      <c r="F4446" s="135">
        <v>0.0</v>
      </c>
      <c r="M4446" s="143">
        <v>43374.0</v>
      </c>
    </row>
    <row r="4447">
      <c r="A4447" s="135">
        <v>4445.0</v>
      </c>
      <c r="B4447" s="135" t="s">
        <v>20613</v>
      </c>
      <c r="C4447" s="135" t="s">
        <v>4362</v>
      </c>
      <c r="M4447" s="143">
        <v>42975.0</v>
      </c>
    </row>
    <row r="4448">
      <c r="A4448" s="135">
        <v>4446.0</v>
      </c>
      <c r="B4448" s="135" t="s">
        <v>20614</v>
      </c>
      <c r="C4448" s="135" t="s">
        <v>4362</v>
      </c>
      <c r="K4448" s="135">
        <v>10.0</v>
      </c>
      <c r="M4448" s="143">
        <v>43031.0</v>
      </c>
    </row>
    <row r="4449">
      <c r="A4449" s="135">
        <v>4447.0</v>
      </c>
      <c r="B4449" s="135" t="s">
        <v>20616</v>
      </c>
      <c r="C4449" s="135" t="s">
        <v>4362</v>
      </c>
      <c r="F4449" s="135">
        <v>0.0</v>
      </c>
      <c r="M4449" s="143">
        <v>42887.0</v>
      </c>
    </row>
    <row r="4450">
      <c r="A4450" s="135">
        <v>4448.0</v>
      </c>
      <c r="B4450" s="135" t="s">
        <v>20617</v>
      </c>
      <c r="C4450" s="135" t="s">
        <v>4362</v>
      </c>
      <c r="M4450" s="143">
        <v>44786.0</v>
      </c>
    </row>
    <row r="4451">
      <c r="A4451" s="135">
        <v>4449.0</v>
      </c>
      <c r="B4451" s="135" t="s">
        <v>20618</v>
      </c>
      <c r="C4451" s="135" t="s">
        <v>4362</v>
      </c>
      <c r="F4451" s="135">
        <v>0.0</v>
      </c>
      <c r="M4451" s="143">
        <v>43739.0</v>
      </c>
    </row>
    <row r="4452">
      <c r="A4452" s="135">
        <v>4450.0</v>
      </c>
      <c r="B4452" s="135" t="s">
        <v>20619</v>
      </c>
      <c r="C4452" s="135" t="s">
        <v>4362</v>
      </c>
      <c r="F4452" s="135">
        <v>0.0</v>
      </c>
      <c r="M4452" s="143">
        <v>43647.0</v>
      </c>
    </row>
    <row r="4453">
      <c r="A4453" s="135">
        <v>4451.0</v>
      </c>
      <c r="B4453" s="135" t="s">
        <v>20620</v>
      </c>
      <c r="C4453" s="135" t="s">
        <v>4362</v>
      </c>
      <c r="F4453" s="135">
        <v>0.0</v>
      </c>
      <c r="K4453" s="135">
        <v>10.0</v>
      </c>
      <c r="M4453" s="143">
        <v>43556.0</v>
      </c>
    </row>
    <row r="4454">
      <c r="A4454" s="135">
        <v>4452.0</v>
      </c>
      <c r="B4454" s="135" t="s">
        <v>20621</v>
      </c>
      <c r="C4454" s="135" t="s">
        <v>4362</v>
      </c>
      <c r="M4454" s="143">
        <v>45030.0</v>
      </c>
    </row>
    <row r="4455">
      <c r="A4455" s="135">
        <v>4453.0</v>
      </c>
      <c r="B4455" s="135" t="s">
        <v>20622</v>
      </c>
      <c r="C4455" s="135" t="s">
        <v>4362</v>
      </c>
      <c r="M4455" s="143">
        <v>44892.0</v>
      </c>
    </row>
    <row r="4456">
      <c r="A4456" s="135">
        <v>4454.0</v>
      </c>
      <c r="B4456" s="135" t="s">
        <v>20623</v>
      </c>
      <c r="C4456" s="135" t="s">
        <v>4362</v>
      </c>
      <c r="F4456" s="135">
        <v>0.0</v>
      </c>
      <c r="M4456" s="143">
        <v>44927.0</v>
      </c>
    </row>
    <row r="4457">
      <c r="A4457" s="135">
        <v>4455.0</v>
      </c>
      <c r="B4457" s="135" t="s">
        <v>20624</v>
      </c>
      <c r="C4457" s="135" t="s">
        <v>4362</v>
      </c>
      <c r="F4457" s="135">
        <v>0.0</v>
      </c>
      <c r="M4457" s="143">
        <v>42552.0</v>
      </c>
    </row>
    <row r="4458">
      <c r="A4458" s="135">
        <v>4456.0</v>
      </c>
      <c r="B4458" s="135" t="s">
        <v>20626</v>
      </c>
      <c r="C4458" s="135" t="s">
        <v>4362</v>
      </c>
      <c r="F4458" s="135">
        <v>0.0</v>
      </c>
      <c r="M4458" s="143">
        <v>43586.0</v>
      </c>
    </row>
    <row r="4459">
      <c r="A4459" s="135">
        <v>4457.0</v>
      </c>
      <c r="B4459" s="135" t="s">
        <v>20627</v>
      </c>
      <c r="C4459" s="135" t="s">
        <v>4362</v>
      </c>
      <c r="M4459" s="143">
        <v>45053.0</v>
      </c>
    </row>
    <row r="4460">
      <c r="A4460" s="135">
        <v>4458.0</v>
      </c>
      <c r="B4460" s="135" t="s">
        <v>20628</v>
      </c>
      <c r="C4460" s="135" t="s">
        <v>4362</v>
      </c>
      <c r="M4460" s="143">
        <v>43847.0</v>
      </c>
    </row>
    <row r="4461">
      <c r="A4461" s="135">
        <v>4459.0</v>
      </c>
      <c r="B4461" s="135" t="s">
        <v>20629</v>
      </c>
      <c r="C4461" s="135" t="s">
        <v>4362</v>
      </c>
      <c r="M4461" s="143">
        <v>42673.0</v>
      </c>
    </row>
    <row r="4462">
      <c r="A4462" s="135">
        <v>4460.0</v>
      </c>
      <c r="B4462" s="135" t="s">
        <v>20630</v>
      </c>
      <c r="C4462" s="135" t="s">
        <v>4362</v>
      </c>
      <c r="M4462" s="143">
        <v>43467.0</v>
      </c>
    </row>
    <row r="4463">
      <c r="A4463" s="135">
        <v>4461.0</v>
      </c>
      <c r="B4463" s="135" t="s">
        <v>20631</v>
      </c>
      <c r="C4463" s="135" t="s">
        <v>4362</v>
      </c>
      <c r="K4463" s="135">
        <v>10.0</v>
      </c>
      <c r="M4463" s="143">
        <v>44131.0</v>
      </c>
    </row>
    <row r="4464">
      <c r="A4464" s="135">
        <v>4462.0</v>
      </c>
      <c r="B4464" s="135" t="s">
        <v>20632</v>
      </c>
      <c r="C4464" s="135" t="s">
        <v>4362</v>
      </c>
      <c r="M4464" s="143">
        <v>43930.0</v>
      </c>
    </row>
    <row r="4465">
      <c r="A4465" s="135">
        <v>4463.0</v>
      </c>
      <c r="B4465" s="135" t="s">
        <v>20633</v>
      </c>
      <c r="C4465" s="135" t="s">
        <v>4362</v>
      </c>
      <c r="M4465" s="143">
        <v>45119.0</v>
      </c>
    </row>
    <row r="4466">
      <c r="A4466" s="135">
        <v>4464.0</v>
      </c>
      <c r="B4466" s="135" t="s">
        <v>20634</v>
      </c>
      <c r="C4466" s="135" t="s">
        <v>4362</v>
      </c>
      <c r="M4466" s="143">
        <v>42268.0</v>
      </c>
    </row>
    <row r="4467">
      <c r="A4467" s="135">
        <v>4465.0</v>
      </c>
      <c r="B4467" s="135" t="s">
        <v>20636</v>
      </c>
      <c r="C4467" s="135" t="s">
        <v>4362</v>
      </c>
      <c r="M4467" s="143">
        <v>45180.0</v>
      </c>
    </row>
    <row r="4468">
      <c r="A4468" s="135">
        <v>4466.0</v>
      </c>
      <c r="B4468" s="135" t="s">
        <v>20637</v>
      </c>
      <c r="C4468" s="135" t="s">
        <v>4362</v>
      </c>
      <c r="K4468" s="135">
        <v>20.0</v>
      </c>
      <c r="M4468" s="143">
        <v>43984.0</v>
      </c>
    </row>
    <row r="4469">
      <c r="A4469" s="135">
        <v>4467.0</v>
      </c>
      <c r="B4469" s="135" t="s">
        <v>20638</v>
      </c>
      <c r="C4469" s="135" t="s">
        <v>4362</v>
      </c>
      <c r="K4469" s="135">
        <v>10.0</v>
      </c>
      <c r="M4469" s="143">
        <v>43257.0</v>
      </c>
    </row>
    <row r="4470">
      <c r="A4470" s="135">
        <v>4468.0</v>
      </c>
      <c r="B4470" s="135" t="s">
        <v>20639</v>
      </c>
      <c r="C4470" s="135" t="s">
        <v>4362</v>
      </c>
      <c r="K4470" s="135">
        <v>90.0</v>
      </c>
      <c r="M4470" s="143">
        <v>44034.0</v>
      </c>
    </row>
    <row r="4471">
      <c r="A4471" s="135">
        <v>4469.0</v>
      </c>
      <c r="B4471" s="135" t="s">
        <v>20640</v>
      </c>
      <c r="C4471" s="135" t="s">
        <v>4362</v>
      </c>
      <c r="K4471" s="135">
        <v>10.0</v>
      </c>
      <c r="M4471" s="143">
        <v>42402.0</v>
      </c>
    </row>
    <row r="4472">
      <c r="A4472" s="135">
        <v>4470.0</v>
      </c>
      <c r="B4472" s="135" t="s">
        <v>20641</v>
      </c>
      <c r="C4472" s="135" t="s">
        <v>4362</v>
      </c>
      <c r="K4472" s="135">
        <v>30.0</v>
      </c>
      <c r="M4472" s="143">
        <v>43928.0</v>
      </c>
    </row>
    <row r="4473">
      <c r="A4473" s="135">
        <v>4471.0</v>
      </c>
      <c r="B4473" s="135" t="s">
        <v>20642</v>
      </c>
      <c r="C4473" s="135" t="s">
        <v>4362</v>
      </c>
      <c r="M4473" s="143">
        <v>42395.0</v>
      </c>
    </row>
    <row r="4474">
      <c r="A4474" s="135">
        <v>4472.0</v>
      </c>
      <c r="B4474" s="135" t="s">
        <v>20643</v>
      </c>
      <c r="C4474" s="135" t="s">
        <v>4362</v>
      </c>
      <c r="M4474" s="143">
        <v>43877.0</v>
      </c>
    </row>
    <row r="4475">
      <c r="A4475" s="135">
        <v>4473.0</v>
      </c>
      <c r="B4475" s="135" t="s">
        <v>20644</v>
      </c>
      <c r="C4475" s="135" t="s">
        <v>4362</v>
      </c>
      <c r="M4475" s="143">
        <v>45323.0</v>
      </c>
    </row>
    <row r="4476">
      <c r="A4476" s="135">
        <v>4474.0</v>
      </c>
      <c r="B4476" s="135" t="s">
        <v>20645</v>
      </c>
      <c r="C4476" s="135" t="s">
        <v>4362</v>
      </c>
      <c r="K4476" s="135">
        <v>10.0</v>
      </c>
      <c r="M4476" s="143">
        <v>43892.0</v>
      </c>
    </row>
    <row r="4477">
      <c r="A4477" s="135">
        <v>4475.0</v>
      </c>
      <c r="B4477" s="135" t="s">
        <v>20647</v>
      </c>
      <c r="C4477" s="135" t="s">
        <v>4362</v>
      </c>
      <c r="M4477" s="143">
        <v>44838.0</v>
      </c>
    </row>
    <row r="4478">
      <c r="A4478" s="135">
        <v>4476.0</v>
      </c>
      <c r="B4478" s="135" t="s">
        <v>20648</v>
      </c>
      <c r="C4478" s="135" t="s">
        <v>4362</v>
      </c>
      <c r="K4478" s="135">
        <v>20.0</v>
      </c>
      <c r="M4478" s="143">
        <v>43862.0</v>
      </c>
    </row>
    <row r="4479">
      <c r="A4479" s="135">
        <v>4477.0</v>
      </c>
      <c r="B4479" s="135" t="s">
        <v>20649</v>
      </c>
      <c r="C4479" s="135" t="s">
        <v>4362</v>
      </c>
      <c r="M4479" s="143">
        <v>44933.0</v>
      </c>
    </row>
    <row r="4480">
      <c r="A4480" s="135">
        <v>4478.0</v>
      </c>
      <c r="B4480" s="135" t="s">
        <v>20650</v>
      </c>
      <c r="C4480" s="135" t="s">
        <v>4362</v>
      </c>
      <c r="M4480" s="143">
        <v>45314.0</v>
      </c>
    </row>
    <row r="4481">
      <c r="A4481" s="135">
        <v>4479.0</v>
      </c>
      <c r="B4481" s="135" t="s">
        <v>20651</v>
      </c>
      <c r="C4481" s="135" t="s">
        <v>4362</v>
      </c>
      <c r="M4481" s="143">
        <v>43948.0</v>
      </c>
    </row>
    <row r="4482">
      <c r="A4482" s="135">
        <v>4480.0</v>
      </c>
      <c r="B4482" s="135" t="s">
        <v>20652</v>
      </c>
      <c r="C4482" s="135" t="s">
        <v>4362</v>
      </c>
      <c r="M4482" s="143">
        <v>42524.0</v>
      </c>
    </row>
    <row r="4483">
      <c r="A4483" s="135">
        <v>4481.0</v>
      </c>
      <c r="B4483" s="135" t="s">
        <v>20653</v>
      </c>
      <c r="C4483" s="135" t="s">
        <v>4362</v>
      </c>
      <c r="K4483" s="135">
        <v>30.0</v>
      </c>
      <c r="M4483" s="143">
        <v>44034.0</v>
      </c>
    </row>
    <row r="4484">
      <c r="A4484" s="135">
        <v>4482.0</v>
      </c>
      <c r="B4484" s="135" t="s">
        <v>20654</v>
      </c>
      <c r="C4484" s="135" t="s">
        <v>4362</v>
      </c>
      <c r="F4484" s="135">
        <v>0.0</v>
      </c>
      <c r="M4484" s="143">
        <v>43525.0</v>
      </c>
    </row>
    <row r="4485">
      <c r="A4485" s="135">
        <v>4483.0</v>
      </c>
      <c r="B4485" s="135" t="s">
        <v>20655</v>
      </c>
      <c r="C4485" s="135" t="s">
        <v>4362</v>
      </c>
      <c r="F4485" s="135">
        <v>0.0</v>
      </c>
      <c r="M4485" s="143">
        <v>43497.0</v>
      </c>
    </row>
    <row r="4486">
      <c r="A4486" s="135">
        <v>4484.0</v>
      </c>
      <c r="B4486" s="135" t="s">
        <v>20656</v>
      </c>
      <c r="C4486" s="135" t="s">
        <v>4362</v>
      </c>
      <c r="F4486" s="135">
        <v>0.0</v>
      </c>
      <c r="M4486" s="143">
        <v>43678.0</v>
      </c>
    </row>
    <row r="4487">
      <c r="A4487" s="135">
        <v>4485.0</v>
      </c>
      <c r="B4487" s="135" t="s">
        <v>20658</v>
      </c>
      <c r="C4487" s="135" t="s">
        <v>4362</v>
      </c>
      <c r="F4487" s="135">
        <v>0.0</v>
      </c>
      <c r="M4487" s="143">
        <v>43405.0</v>
      </c>
    </row>
    <row r="4488">
      <c r="A4488" s="135">
        <v>4486.0</v>
      </c>
      <c r="B4488" s="135" t="s">
        <v>20659</v>
      </c>
      <c r="C4488" s="135" t="s">
        <v>4362</v>
      </c>
      <c r="F4488" s="135">
        <v>0.0</v>
      </c>
      <c r="M4488" s="143">
        <v>43709.0</v>
      </c>
    </row>
    <row r="4489">
      <c r="A4489" s="135">
        <v>4487.0</v>
      </c>
      <c r="B4489" s="135" t="s">
        <v>20660</v>
      </c>
      <c r="C4489" s="135" t="s">
        <v>4362</v>
      </c>
      <c r="F4489" s="135">
        <v>0.0</v>
      </c>
      <c r="M4489" s="143">
        <v>43709.0</v>
      </c>
    </row>
    <row r="4490">
      <c r="A4490" s="135">
        <v>4488.0</v>
      </c>
      <c r="B4490" s="135" t="s">
        <v>20661</v>
      </c>
      <c r="C4490" s="135" t="s">
        <v>4362</v>
      </c>
      <c r="F4490" s="135">
        <v>0.0</v>
      </c>
      <c r="M4490" s="143">
        <v>43435.0</v>
      </c>
    </row>
    <row r="4491">
      <c r="A4491" s="135">
        <v>4489.0</v>
      </c>
      <c r="B4491" s="135" t="s">
        <v>20662</v>
      </c>
      <c r="C4491" s="135" t="s">
        <v>4362</v>
      </c>
      <c r="M4491" s="143">
        <v>45277.0</v>
      </c>
    </row>
    <row r="4492">
      <c r="A4492" s="135">
        <v>4490.0</v>
      </c>
      <c r="B4492" s="135" t="s">
        <v>20663</v>
      </c>
      <c r="C4492" s="135" t="s">
        <v>4362</v>
      </c>
      <c r="K4492" s="135">
        <v>30.0</v>
      </c>
      <c r="M4492" s="143">
        <v>44107.0</v>
      </c>
    </row>
    <row r="4493">
      <c r="A4493" s="135">
        <v>4491.0</v>
      </c>
      <c r="B4493" s="135" t="s">
        <v>20664</v>
      </c>
      <c r="C4493" s="135" t="s">
        <v>4362</v>
      </c>
      <c r="K4493" s="135">
        <v>10.0</v>
      </c>
      <c r="M4493" s="143">
        <v>43892.0</v>
      </c>
    </row>
    <row r="4494">
      <c r="A4494" s="135">
        <v>4492.0</v>
      </c>
      <c r="B4494" s="135" t="s">
        <v>20665</v>
      </c>
      <c r="C4494" s="135" t="s">
        <v>4362</v>
      </c>
      <c r="M4494" s="143">
        <v>43960.0</v>
      </c>
    </row>
    <row r="4495">
      <c r="A4495" s="135">
        <v>4493.0</v>
      </c>
      <c r="B4495" s="135" t="s">
        <v>20666</v>
      </c>
      <c r="C4495" s="135" t="s">
        <v>4362</v>
      </c>
      <c r="F4495" s="135">
        <v>0.0</v>
      </c>
      <c r="M4495" s="143">
        <v>43525.0</v>
      </c>
    </row>
    <row r="4496">
      <c r="A4496" s="135">
        <v>4494.0</v>
      </c>
      <c r="B4496" s="135" t="s">
        <v>20668</v>
      </c>
      <c r="C4496" s="135" t="s">
        <v>4362</v>
      </c>
      <c r="F4496" s="135">
        <v>0.0</v>
      </c>
      <c r="M4496" s="143">
        <v>43739.0</v>
      </c>
    </row>
    <row r="4497">
      <c r="A4497" s="135">
        <v>4495.0</v>
      </c>
      <c r="B4497" s="135" t="s">
        <v>20669</v>
      </c>
      <c r="C4497" s="135" t="s">
        <v>4362</v>
      </c>
      <c r="K4497" s="135">
        <v>10.0</v>
      </c>
      <c r="M4497" s="143">
        <v>42970.0</v>
      </c>
    </row>
    <row r="4498">
      <c r="A4498" s="135">
        <v>4496.0</v>
      </c>
      <c r="B4498" s="135" t="s">
        <v>20670</v>
      </c>
      <c r="C4498" s="135" t="s">
        <v>4362</v>
      </c>
      <c r="F4498" s="135">
        <v>0.0</v>
      </c>
      <c r="M4498" s="143">
        <v>43466.0</v>
      </c>
    </row>
    <row r="4499">
      <c r="A4499" s="135">
        <v>4497.0</v>
      </c>
      <c r="B4499" s="135" t="s">
        <v>20671</v>
      </c>
      <c r="C4499" s="135" t="s">
        <v>4362</v>
      </c>
      <c r="M4499" s="143">
        <v>45334.0</v>
      </c>
    </row>
    <row r="4500">
      <c r="A4500" s="135">
        <v>4498.0</v>
      </c>
      <c r="B4500" s="135" t="s">
        <v>20672</v>
      </c>
      <c r="C4500" s="135" t="s">
        <v>4362</v>
      </c>
      <c r="F4500" s="135">
        <v>0.0</v>
      </c>
      <c r="M4500" s="143">
        <v>43466.0</v>
      </c>
    </row>
    <row r="4501">
      <c r="A4501" s="135">
        <v>4499.0</v>
      </c>
      <c r="B4501" s="135" t="s">
        <v>20673</v>
      </c>
      <c r="C4501" s="135" t="s">
        <v>4362</v>
      </c>
      <c r="M4501" s="143">
        <v>44121.0</v>
      </c>
    </row>
    <row r="4502">
      <c r="A4502" s="135">
        <v>4500.0</v>
      </c>
      <c r="B4502" s="135" t="s">
        <v>20674</v>
      </c>
      <c r="C4502" s="135" t="s">
        <v>4362</v>
      </c>
      <c r="M4502" s="143">
        <v>44593.0</v>
      </c>
    </row>
    <row r="4503">
      <c r="A4503" s="135">
        <v>4501.0</v>
      </c>
      <c r="B4503" s="135" t="s">
        <v>20675</v>
      </c>
      <c r="C4503" s="135" t="s">
        <v>4362</v>
      </c>
      <c r="M4503" s="143">
        <v>42604.0</v>
      </c>
    </row>
    <row r="4504">
      <c r="A4504" s="135">
        <v>4502.0</v>
      </c>
      <c r="B4504" s="135" t="s">
        <v>20676</v>
      </c>
      <c r="C4504" s="135" t="s">
        <v>4362</v>
      </c>
      <c r="F4504" s="135">
        <v>0.0</v>
      </c>
      <c r="M4504" s="143">
        <v>43617.0</v>
      </c>
    </row>
    <row r="4505">
      <c r="A4505" s="135">
        <v>4503.0</v>
      </c>
      <c r="B4505" s="135" t="s">
        <v>20677</v>
      </c>
      <c r="C4505" s="135" t="s">
        <v>4362</v>
      </c>
      <c r="M4505" s="143">
        <v>45182.0</v>
      </c>
    </row>
    <row r="4506">
      <c r="A4506" s="135">
        <v>4504.0</v>
      </c>
      <c r="B4506" s="135" t="s">
        <v>20679</v>
      </c>
      <c r="C4506" s="135" t="s">
        <v>4362</v>
      </c>
      <c r="F4506" s="135">
        <v>0.0</v>
      </c>
      <c r="M4506" s="143">
        <v>43101.0</v>
      </c>
    </row>
    <row r="4507">
      <c r="A4507" s="135">
        <v>4505.0</v>
      </c>
      <c r="B4507" s="135" t="s">
        <v>20680</v>
      </c>
      <c r="C4507" s="135" t="s">
        <v>4362</v>
      </c>
      <c r="M4507" s="143">
        <v>44125.0</v>
      </c>
    </row>
    <row r="4508">
      <c r="A4508" s="135">
        <v>4506.0</v>
      </c>
      <c r="B4508" s="135" t="s">
        <v>20681</v>
      </c>
      <c r="C4508" s="135" t="s">
        <v>4362</v>
      </c>
      <c r="F4508" s="135">
        <v>0.0</v>
      </c>
      <c r="M4508" s="143">
        <v>43070.0</v>
      </c>
    </row>
    <row r="4509">
      <c r="A4509" s="135">
        <v>4507.0</v>
      </c>
      <c r="B4509" s="135" t="s">
        <v>20682</v>
      </c>
      <c r="C4509" s="135" t="s">
        <v>4362</v>
      </c>
      <c r="K4509" s="135">
        <v>10.0</v>
      </c>
      <c r="M4509" s="143">
        <v>43371.0</v>
      </c>
    </row>
    <row r="4510">
      <c r="A4510" s="135">
        <v>4508.0</v>
      </c>
      <c r="B4510" s="135" t="s">
        <v>20683</v>
      </c>
      <c r="C4510" s="135" t="s">
        <v>4362</v>
      </c>
      <c r="K4510" s="135">
        <v>30.0</v>
      </c>
      <c r="M4510" s="143">
        <v>43887.0</v>
      </c>
    </row>
    <row r="4511">
      <c r="A4511" s="135">
        <v>4509.0</v>
      </c>
      <c r="B4511" s="135" t="s">
        <v>20684</v>
      </c>
      <c r="C4511" s="135" t="s">
        <v>4362</v>
      </c>
      <c r="M4511" s="143">
        <v>45259.0</v>
      </c>
    </row>
    <row r="4512">
      <c r="A4512" s="135">
        <v>4510.0</v>
      </c>
      <c r="B4512" s="135" t="s">
        <v>14278</v>
      </c>
      <c r="C4512" s="135" t="s">
        <v>4362</v>
      </c>
      <c r="M4512" s="143">
        <v>44802.0</v>
      </c>
    </row>
    <row r="4513">
      <c r="A4513" s="135">
        <v>4511.0</v>
      </c>
      <c r="B4513" s="135" t="s">
        <v>20685</v>
      </c>
      <c r="C4513" s="135" t="s">
        <v>4362</v>
      </c>
      <c r="F4513" s="135">
        <v>0.0</v>
      </c>
      <c r="M4513" s="143">
        <v>42430.0</v>
      </c>
    </row>
    <row r="4514">
      <c r="A4514" s="135">
        <v>4512.0</v>
      </c>
      <c r="B4514" s="135" t="s">
        <v>20686</v>
      </c>
      <c r="C4514" s="135" t="s">
        <v>4362</v>
      </c>
      <c r="M4514" s="143">
        <v>42395.0</v>
      </c>
    </row>
    <row r="4515">
      <c r="A4515" s="135">
        <v>4513.0</v>
      </c>
      <c r="B4515" s="135" t="s">
        <v>20687</v>
      </c>
      <c r="C4515" s="135" t="s">
        <v>4362</v>
      </c>
      <c r="M4515" s="143">
        <v>43955.0</v>
      </c>
    </row>
    <row r="4516">
      <c r="A4516" s="135">
        <v>4514.0</v>
      </c>
      <c r="B4516" s="135" t="s">
        <v>20689</v>
      </c>
      <c r="C4516" s="135" t="s">
        <v>4362</v>
      </c>
      <c r="M4516" s="143">
        <v>45090.0</v>
      </c>
    </row>
    <row r="4517">
      <c r="A4517" s="135">
        <v>4515.0</v>
      </c>
      <c r="B4517" s="135" t="s">
        <v>20690</v>
      </c>
      <c r="C4517" s="135" t="s">
        <v>4362</v>
      </c>
      <c r="M4517" s="143">
        <v>45316.0</v>
      </c>
    </row>
    <row r="4518">
      <c r="A4518" s="135">
        <v>4516.0</v>
      </c>
      <c r="B4518" s="135" t="s">
        <v>20691</v>
      </c>
      <c r="C4518" s="135" t="s">
        <v>4362</v>
      </c>
      <c r="K4518" s="135">
        <v>10.0</v>
      </c>
      <c r="M4518" s="143">
        <v>44133.0</v>
      </c>
    </row>
    <row r="4519">
      <c r="A4519" s="135">
        <v>4517.0</v>
      </c>
      <c r="B4519" s="135" t="s">
        <v>20692</v>
      </c>
      <c r="C4519" s="135" t="s">
        <v>4362</v>
      </c>
      <c r="M4519" s="143">
        <v>43771.0</v>
      </c>
    </row>
    <row r="4520">
      <c r="A4520" s="135">
        <v>4518.0</v>
      </c>
      <c r="B4520" s="135" t="s">
        <v>20693</v>
      </c>
      <c r="C4520" s="135" t="s">
        <v>4362</v>
      </c>
      <c r="M4520" s="143">
        <v>44173.0</v>
      </c>
    </row>
    <row r="4521">
      <c r="A4521" s="135">
        <v>4519.0</v>
      </c>
      <c r="B4521" s="135" t="s">
        <v>20694</v>
      </c>
      <c r="C4521" s="135" t="s">
        <v>4362</v>
      </c>
      <c r="M4521" s="143">
        <v>45147.0</v>
      </c>
    </row>
    <row r="4522">
      <c r="A4522" s="135">
        <v>4520.0</v>
      </c>
      <c r="B4522" s="135" t="s">
        <v>20695</v>
      </c>
      <c r="C4522" s="135" t="s">
        <v>4362</v>
      </c>
      <c r="K4522" s="135">
        <v>10.0</v>
      </c>
      <c r="M4522" s="143">
        <v>44184.0</v>
      </c>
    </row>
    <row r="4523">
      <c r="A4523" s="135">
        <v>4521.0</v>
      </c>
      <c r="B4523" s="135" t="s">
        <v>20696</v>
      </c>
      <c r="C4523" s="135" t="s">
        <v>4362</v>
      </c>
      <c r="M4523" s="143">
        <v>42534.0</v>
      </c>
    </row>
    <row r="4524">
      <c r="A4524" s="135">
        <v>4522.0</v>
      </c>
      <c r="B4524" s="135" t="s">
        <v>20697</v>
      </c>
      <c r="C4524" s="135" t="s">
        <v>4362</v>
      </c>
      <c r="K4524" s="135">
        <v>60.0</v>
      </c>
      <c r="M4524" s="143">
        <v>45234.0</v>
      </c>
    </row>
    <row r="4525">
      <c r="A4525" s="135">
        <v>4523.0</v>
      </c>
      <c r="B4525" s="135" t="s">
        <v>20698</v>
      </c>
      <c r="C4525" s="135" t="s">
        <v>4362</v>
      </c>
      <c r="K4525" s="135">
        <v>10.0</v>
      </c>
      <c r="M4525" s="143">
        <v>44075.0</v>
      </c>
    </row>
    <row r="4526">
      <c r="A4526" s="135">
        <v>4524.0</v>
      </c>
      <c r="B4526" s="135" t="s">
        <v>20700</v>
      </c>
      <c r="C4526" s="135" t="s">
        <v>4362</v>
      </c>
      <c r="M4526" s="143">
        <v>43015.0</v>
      </c>
    </row>
    <row r="4527">
      <c r="A4527" s="135">
        <v>4525.0</v>
      </c>
      <c r="B4527" s="135" t="s">
        <v>20701</v>
      </c>
      <c r="C4527" s="135" t="s">
        <v>4362</v>
      </c>
      <c r="M4527" s="143">
        <v>44787.0</v>
      </c>
    </row>
    <row r="4528">
      <c r="A4528" s="135">
        <v>4526.0</v>
      </c>
      <c r="B4528" s="135" t="s">
        <v>20702</v>
      </c>
      <c r="C4528" s="135" t="s">
        <v>4362</v>
      </c>
      <c r="K4528" s="135">
        <v>10.0</v>
      </c>
      <c r="M4528" s="143">
        <v>44946.0</v>
      </c>
    </row>
    <row r="4529">
      <c r="A4529" s="135">
        <v>4527.0</v>
      </c>
      <c r="B4529" s="135" t="s">
        <v>20703</v>
      </c>
      <c r="C4529" s="135" t="s">
        <v>4362</v>
      </c>
      <c r="K4529" s="135">
        <v>40.0</v>
      </c>
      <c r="M4529" s="143">
        <v>43854.0</v>
      </c>
    </row>
    <row r="4530">
      <c r="A4530" s="135">
        <v>4528.0</v>
      </c>
      <c r="B4530" s="135" t="s">
        <v>20704</v>
      </c>
      <c r="C4530" s="135" t="s">
        <v>4362</v>
      </c>
      <c r="K4530" s="135">
        <v>10.0</v>
      </c>
      <c r="M4530" s="143">
        <v>42470.0</v>
      </c>
    </row>
    <row r="4531">
      <c r="A4531" s="135">
        <v>4529.0</v>
      </c>
      <c r="B4531" s="135" t="s">
        <v>20705</v>
      </c>
      <c r="C4531" s="135" t="s">
        <v>4362</v>
      </c>
      <c r="K4531" s="135">
        <v>10.0</v>
      </c>
      <c r="M4531" s="143">
        <v>42582.0</v>
      </c>
    </row>
    <row r="4532">
      <c r="A4532" s="135">
        <v>4530.0</v>
      </c>
      <c r="B4532" s="135" t="s">
        <v>20706</v>
      </c>
      <c r="C4532" s="135" t="s">
        <v>4362</v>
      </c>
      <c r="M4532" s="143">
        <v>44146.0</v>
      </c>
    </row>
    <row r="4533">
      <c r="A4533" s="135">
        <v>4531.0</v>
      </c>
      <c r="B4533" s="135" t="s">
        <v>20708</v>
      </c>
      <c r="C4533" s="135" t="s">
        <v>4362</v>
      </c>
      <c r="M4533" s="143">
        <v>44694.0</v>
      </c>
    </row>
    <row r="4534">
      <c r="A4534" s="135">
        <v>4532.0</v>
      </c>
      <c r="B4534" s="135" t="s">
        <v>20709</v>
      </c>
      <c r="C4534" s="135" t="s">
        <v>4362</v>
      </c>
      <c r="M4534" s="143">
        <v>43916.0</v>
      </c>
    </row>
    <row r="4535">
      <c r="A4535" s="135">
        <v>4533.0</v>
      </c>
      <c r="B4535" s="135" t="s">
        <v>20710</v>
      </c>
      <c r="C4535" s="135" t="s">
        <v>4362</v>
      </c>
      <c r="F4535" s="135">
        <v>0.0</v>
      </c>
      <c r="M4535" s="143">
        <v>43525.0</v>
      </c>
    </row>
    <row r="4536">
      <c r="A4536" s="135">
        <v>4534.0</v>
      </c>
      <c r="B4536" s="135" t="s">
        <v>20711</v>
      </c>
      <c r="C4536" s="135" t="s">
        <v>4362</v>
      </c>
      <c r="F4536" s="135">
        <v>0.0</v>
      </c>
      <c r="M4536" s="143">
        <v>42552.0</v>
      </c>
    </row>
    <row r="4537">
      <c r="A4537" s="135">
        <v>4535.0</v>
      </c>
      <c r="B4537" s="135" t="s">
        <v>20712</v>
      </c>
      <c r="C4537" s="135" t="s">
        <v>4362</v>
      </c>
      <c r="M4537" s="143">
        <v>44061.0</v>
      </c>
    </row>
    <row r="4538">
      <c r="A4538" s="135">
        <v>4536.0</v>
      </c>
      <c r="B4538" s="135" t="s">
        <v>20713</v>
      </c>
      <c r="C4538" s="135" t="s">
        <v>4362</v>
      </c>
      <c r="M4538" s="143">
        <v>44088.0</v>
      </c>
    </row>
    <row r="4539">
      <c r="A4539" s="135">
        <v>4537.0</v>
      </c>
      <c r="B4539" s="135" t="s">
        <v>20714</v>
      </c>
      <c r="C4539" s="135" t="s">
        <v>4362</v>
      </c>
      <c r="F4539" s="135">
        <v>0.0</v>
      </c>
      <c r="M4539" s="143">
        <v>43101.0</v>
      </c>
    </row>
    <row r="4540">
      <c r="A4540" s="135">
        <v>4538.0</v>
      </c>
      <c r="B4540" s="135" t="s">
        <v>20715</v>
      </c>
      <c r="C4540" s="135" t="s">
        <v>4362</v>
      </c>
      <c r="F4540" s="135">
        <v>0.0</v>
      </c>
      <c r="M4540" s="143">
        <v>43678.0</v>
      </c>
    </row>
    <row r="4541">
      <c r="A4541" s="135">
        <v>4539.0</v>
      </c>
      <c r="B4541" s="135" t="s">
        <v>20716</v>
      </c>
      <c r="C4541" s="135" t="s">
        <v>4362</v>
      </c>
      <c r="F4541" s="135">
        <v>0.0</v>
      </c>
      <c r="M4541" s="143">
        <v>43497.0</v>
      </c>
    </row>
    <row r="4542">
      <c r="A4542" s="135">
        <v>4540.0</v>
      </c>
      <c r="B4542" s="135" t="s">
        <v>20717</v>
      </c>
      <c r="C4542" s="135" t="s">
        <v>4362</v>
      </c>
      <c r="F4542" s="135">
        <v>0.0</v>
      </c>
      <c r="M4542" s="143">
        <v>43282.0</v>
      </c>
    </row>
    <row r="4543">
      <c r="A4543" s="135">
        <v>4541.0</v>
      </c>
      <c r="B4543" s="135" t="s">
        <v>20719</v>
      </c>
      <c r="C4543" s="135" t="s">
        <v>4362</v>
      </c>
      <c r="F4543" s="135">
        <v>0.0</v>
      </c>
      <c r="M4543" s="143">
        <v>43739.0</v>
      </c>
    </row>
    <row r="4544">
      <c r="A4544" s="135">
        <v>4542.0</v>
      </c>
      <c r="B4544" s="135" t="s">
        <v>20720</v>
      </c>
      <c r="C4544" s="135" t="s">
        <v>4362</v>
      </c>
      <c r="F4544" s="135">
        <v>0.0</v>
      </c>
      <c r="M4544" s="143">
        <v>43132.0</v>
      </c>
    </row>
    <row r="4545">
      <c r="A4545" s="135">
        <v>4543.0</v>
      </c>
      <c r="B4545" s="135" t="s">
        <v>20721</v>
      </c>
      <c r="C4545" s="135" t="s">
        <v>4362</v>
      </c>
      <c r="F4545" s="135">
        <v>0.0</v>
      </c>
      <c r="M4545" s="143">
        <v>43739.0</v>
      </c>
    </row>
    <row r="4546">
      <c r="A4546" s="135">
        <v>4544.0</v>
      </c>
      <c r="B4546" s="135" t="s">
        <v>20722</v>
      </c>
      <c r="C4546" s="135" t="s">
        <v>4362</v>
      </c>
      <c r="F4546" s="135">
        <v>0.0</v>
      </c>
      <c r="M4546" s="143">
        <v>42278.0</v>
      </c>
    </row>
    <row r="4547">
      <c r="A4547" s="135">
        <v>4545.0</v>
      </c>
      <c r="B4547" s="135" t="s">
        <v>20723</v>
      </c>
      <c r="C4547" s="135" t="s">
        <v>4362</v>
      </c>
      <c r="F4547" s="135">
        <v>0.0</v>
      </c>
      <c r="M4547" s="143">
        <v>43466.0</v>
      </c>
    </row>
    <row r="4548">
      <c r="A4548" s="135">
        <v>4546.0</v>
      </c>
      <c r="B4548" s="135" t="s">
        <v>14280</v>
      </c>
      <c r="C4548" s="135" t="s">
        <v>4362</v>
      </c>
      <c r="M4548" s="143">
        <v>45385.0</v>
      </c>
    </row>
    <row r="4549">
      <c r="A4549" s="135">
        <v>4547.0</v>
      </c>
      <c r="B4549" s="135" t="s">
        <v>20724</v>
      </c>
      <c r="C4549" s="135" t="s">
        <v>4362</v>
      </c>
      <c r="F4549" s="135">
        <v>0.0</v>
      </c>
      <c r="M4549" s="143">
        <v>43800.0</v>
      </c>
    </row>
    <row r="4550">
      <c r="A4550" s="135">
        <v>4548.0</v>
      </c>
      <c r="B4550" s="135" t="s">
        <v>20725</v>
      </c>
      <c r="C4550" s="135" t="s">
        <v>4362</v>
      </c>
      <c r="F4550" s="135">
        <v>0.0</v>
      </c>
      <c r="M4550" s="143">
        <v>43556.0</v>
      </c>
    </row>
    <row r="4551">
      <c r="A4551" s="135">
        <v>4549.0</v>
      </c>
      <c r="B4551" s="135" t="s">
        <v>20727</v>
      </c>
      <c r="C4551" s="135" t="s">
        <v>4362</v>
      </c>
      <c r="F4551" s="135">
        <v>0.0</v>
      </c>
      <c r="M4551" s="143">
        <v>43647.0</v>
      </c>
    </row>
    <row r="4552">
      <c r="A4552" s="135">
        <v>4550.0</v>
      </c>
      <c r="B4552" s="135" t="s">
        <v>20728</v>
      </c>
      <c r="C4552" s="135" t="s">
        <v>4362</v>
      </c>
      <c r="F4552" s="135">
        <v>0.0</v>
      </c>
      <c r="M4552" s="143">
        <v>43739.0</v>
      </c>
    </row>
    <row r="4553">
      <c r="A4553" s="135">
        <v>4551.0</v>
      </c>
      <c r="B4553" s="135" t="s">
        <v>20729</v>
      </c>
      <c r="C4553" s="135" t="s">
        <v>4362</v>
      </c>
      <c r="M4553" s="143">
        <v>44121.0</v>
      </c>
    </row>
    <row r="4554">
      <c r="A4554" s="135">
        <v>4552.0</v>
      </c>
      <c r="B4554" s="135" t="s">
        <v>20730</v>
      </c>
      <c r="C4554" s="135" t="s">
        <v>4362</v>
      </c>
      <c r="M4554" s="143">
        <v>45046.0</v>
      </c>
    </row>
    <row r="4555">
      <c r="A4555" s="135">
        <v>4553.0</v>
      </c>
      <c r="B4555" s="135" t="s">
        <v>20731</v>
      </c>
      <c r="C4555" s="135" t="s">
        <v>4362</v>
      </c>
      <c r="M4555" s="143">
        <v>43913.0</v>
      </c>
    </row>
    <row r="4556">
      <c r="A4556" s="135">
        <v>4554.0</v>
      </c>
      <c r="B4556" s="135" t="s">
        <v>20732</v>
      </c>
      <c r="C4556" s="135" t="s">
        <v>4362</v>
      </c>
      <c r="M4556" s="143">
        <v>45033.0</v>
      </c>
    </row>
    <row r="4557">
      <c r="A4557" s="135">
        <v>4555.0</v>
      </c>
      <c r="B4557" s="135" t="s">
        <v>20733</v>
      </c>
      <c r="C4557" s="135" t="s">
        <v>4362</v>
      </c>
      <c r="M4557" s="143">
        <v>43890.0</v>
      </c>
    </row>
    <row r="4558">
      <c r="A4558" s="135">
        <v>4556.0</v>
      </c>
      <c r="B4558" s="135" t="s">
        <v>20735</v>
      </c>
      <c r="C4558" s="135" t="s">
        <v>4362</v>
      </c>
      <c r="K4558" s="135">
        <v>10.0</v>
      </c>
      <c r="M4558" s="143">
        <v>42863.0</v>
      </c>
    </row>
    <row r="4559">
      <c r="A4559" s="135">
        <v>4557.0</v>
      </c>
      <c r="B4559" s="135" t="s">
        <v>20736</v>
      </c>
      <c r="C4559" s="135" t="s">
        <v>4362</v>
      </c>
      <c r="K4559" s="135">
        <v>10.0</v>
      </c>
      <c r="M4559" s="143">
        <v>42341.0</v>
      </c>
    </row>
    <row r="4560">
      <c r="A4560" s="135">
        <v>4558.0</v>
      </c>
      <c r="B4560" s="135" t="s">
        <v>20737</v>
      </c>
      <c r="C4560" s="135" t="s">
        <v>4362</v>
      </c>
      <c r="F4560" s="135">
        <v>0.0</v>
      </c>
      <c r="M4560" s="143">
        <v>43709.0</v>
      </c>
    </row>
    <row r="4561">
      <c r="A4561" s="135">
        <v>4559.0</v>
      </c>
      <c r="B4561" s="135" t="s">
        <v>20738</v>
      </c>
      <c r="C4561" s="135" t="s">
        <v>4362</v>
      </c>
      <c r="M4561" s="143">
        <v>45372.0</v>
      </c>
    </row>
    <row r="4562">
      <c r="A4562" s="135">
        <v>4560.0</v>
      </c>
      <c r="B4562" s="135" t="s">
        <v>20739</v>
      </c>
      <c r="C4562" s="135" t="s">
        <v>4362</v>
      </c>
      <c r="M4562" s="143">
        <v>43105.0</v>
      </c>
    </row>
    <row r="4563">
      <c r="A4563" s="135">
        <v>4561.0</v>
      </c>
      <c r="B4563" s="135" t="s">
        <v>20740</v>
      </c>
      <c r="C4563" s="135" t="s">
        <v>4362</v>
      </c>
      <c r="M4563" s="143">
        <v>42314.0</v>
      </c>
    </row>
    <row r="4564">
      <c r="A4564" s="135">
        <v>4562.0</v>
      </c>
      <c r="B4564" s="135" t="s">
        <v>20742</v>
      </c>
      <c r="C4564" s="135" t="s">
        <v>4362</v>
      </c>
      <c r="K4564" s="135">
        <v>70.0</v>
      </c>
      <c r="M4564" s="143">
        <v>43944.0</v>
      </c>
    </row>
    <row r="4565">
      <c r="A4565" s="135">
        <v>4563.0</v>
      </c>
      <c r="B4565" s="135" t="s">
        <v>20743</v>
      </c>
      <c r="C4565" s="135" t="s">
        <v>4362</v>
      </c>
      <c r="M4565" s="143">
        <v>44886.0</v>
      </c>
    </row>
    <row r="4566">
      <c r="A4566" s="135">
        <v>4564.0</v>
      </c>
      <c r="B4566" s="135" t="s">
        <v>20744</v>
      </c>
      <c r="C4566" s="135" t="s">
        <v>4362</v>
      </c>
      <c r="K4566" s="135">
        <v>10.0</v>
      </c>
      <c r="M4566" s="143">
        <v>45090.0</v>
      </c>
    </row>
    <row r="4567">
      <c r="A4567" s="135">
        <v>4565.0</v>
      </c>
      <c r="B4567" s="135" t="s">
        <v>20745</v>
      </c>
      <c r="C4567" s="135" t="s">
        <v>4362</v>
      </c>
      <c r="M4567" s="143">
        <v>44967.0</v>
      </c>
    </row>
    <row r="4568">
      <c r="A4568" s="135">
        <v>4566.0</v>
      </c>
      <c r="B4568" s="135" t="s">
        <v>20747</v>
      </c>
      <c r="C4568" s="135" t="s">
        <v>4362</v>
      </c>
      <c r="M4568" s="143">
        <v>45275.0</v>
      </c>
    </row>
    <row r="4569">
      <c r="A4569" s="135">
        <v>4567.0</v>
      </c>
      <c r="B4569" s="135" t="s">
        <v>20748</v>
      </c>
      <c r="C4569" s="135" t="s">
        <v>4362</v>
      </c>
      <c r="K4569" s="135">
        <v>150.0</v>
      </c>
      <c r="M4569" s="143">
        <v>44150.0</v>
      </c>
    </row>
    <row r="4570">
      <c r="A4570" s="135">
        <v>4568.0</v>
      </c>
      <c r="B4570" s="135" t="s">
        <v>20749</v>
      </c>
      <c r="C4570" s="135" t="s">
        <v>4362</v>
      </c>
      <c r="M4570" s="143">
        <v>45346.0</v>
      </c>
    </row>
    <row r="4571">
      <c r="A4571" s="135">
        <v>4569.0</v>
      </c>
      <c r="B4571" s="135" t="s">
        <v>20750</v>
      </c>
      <c r="C4571" s="135" t="s">
        <v>4362</v>
      </c>
      <c r="M4571" s="143">
        <v>43098.0</v>
      </c>
    </row>
    <row r="4572">
      <c r="A4572" s="135">
        <v>4570.0</v>
      </c>
      <c r="B4572" s="135" t="s">
        <v>14282</v>
      </c>
      <c r="C4572" s="135" t="s">
        <v>4362</v>
      </c>
      <c r="K4572" s="135">
        <v>50.0</v>
      </c>
      <c r="M4572" s="143">
        <v>44227.0</v>
      </c>
    </row>
    <row r="4573">
      <c r="A4573" s="135">
        <v>4571.0</v>
      </c>
      <c r="B4573" s="135" t="s">
        <v>20752</v>
      </c>
      <c r="C4573" s="135" t="s">
        <v>4362</v>
      </c>
      <c r="F4573" s="135">
        <v>0.0</v>
      </c>
      <c r="M4573" s="143">
        <v>43647.0</v>
      </c>
    </row>
    <row r="4574">
      <c r="A4574" s="135">
        <v>4572.0</v>
      </c>
      <c r="B4574" s="135" t="s">
        <v>20753</v>
      </c>
      <c r="C4574" s="135" t="s">
        <v>4362</v>
      </c>
      <c r="F4574" s="135">
        <v>0.0</v>
      </c>
      <c r="M4574" s="143">
        <v>43282.0</v>
      </c>
    </row>
    <row r="4575">
      <c r="A4575" s="135">
        <v>4573.0</v>
      </c>
      <c r="B4575" s="135" t="s">
        <v>20756</v>
      </c>
      <c r="C4575" s="135" t="s">
        <v>4362</v>
      </c>
      <c r="F4575" s="135">
        <v>0.0</v>
      </c>
      <c r="M4575" s="143">
        <v>43405.0</v>
      </c>
    </row>
    <row r="4576">
      <c r="A4576" s="135">
        <v>4574.0</v>
      </c>
      <c r="B4576" s="135" t="s">
        <v>20758</v>
      </c>
      <c r="C4576" s="135" t="s">
        <v>4362</v>
      </c>
      <c r="H4576" s="135" t="s">
        <v>20759</v>
      </c>
      <c r="M4576" s="143">
        <v>42740.0</v>
      </c>
    </row>
    <row r="4577">
      <c r="A4577" s="135">
        <v>4575.0</v>
      </c>
      <c r="B4577" s="135" t="s">
        <v>20760</v>
      </c>
      <c r="C4577" s="135" t="s">
        <v>4362</v>
      </c>
      <c r="K4577" s="135">
        <v>10.0</v>
      </c>
      <c r="M4577" s="143">
        <v>42268.0</v>
      </c>
    </row>
    <row r="4578">
      <c r="A4578" s="135">
        <v>4576.0</v>
      </c>
      <c r="B4578" s="135" t="s">
        <v>20761</v>
      </c>
      <c r="C4578" s="135" t="s">
        <v>4362</v>
      </c>
      <c r="F4578" s="135">
        <v>0.0</v>
      </c>
      <c r="M4578" s="143">
        <v>43497.0</v>
      </c>
    </row>
    <row r="4579">
      <c r="A4579" s="135">
        <v>4577.0</v>
      </c>
      <c r="B4579" s="135" t="s">
        <v>20763</v>
      </c>
      <c r="C4579" s="135" t="s">
        <v>4362</v>
      </c>
      <c r="F4579" s="135">
        <v>0.0</v>
      </c>
      <c r="M4579" s="143">
        <v>42979.0</v>
      </c>
    </row>
    <row r="4580">
      <c r="A4580" s="135">
        <v>4578.0</v>
      </c>
      <c r="B4580" s="135" t="s">
        <v>20764</v>
      </c>
      <c r="C4580" s="135" t="s">
        <v>4362</v>
      </c>
      <c r="F4580" s="135">
        <v>0.0</v>
      </c>
      <c r="M4580" s="143">
        <v>43344.0</v>
      </c>
    </row>
    <row r="4581">
      <c r="A4581" s="135">
        <v>4579.0</v>
      </c>
      <c r="B4581" s="135" t="s">
        <v>20765</v>
      </c>
      <c r="C4581" s="135" t="s">
        <v>4362</v>
      </c>
      <c r="F4581" s="135">
        <v>0.0</v>
      </c>
      <c r="M4581" s="143">
        <v>43374.0</v>
      </c>
    </row>
    <row r="4582">
      <c r="A4582" s="135">
        <v>4580.0</v>
      </c>
      <c r="B4582" s="135" t="s">
        <v>20766</v>
      </c>
      <c r="C4582" s="135" t="s">
        <v>4362</v>
      </c>
      <c r="F4582" s="135">
        <v>0.0</v>
      </c>
      <c r="M4582" s="143">
        <v>42675.0</v>
      </c>
    </row>
    <row r="4583">
      <c r="A4583" s="135">
        <v>4581.0</v>
      </c>
      <c r="B4583" s="135" t="s">
        <v>20767</v>
      </c>
      <c r="C4583" s="135" t="s">
        <v>4362</v>
      </c>
      <c r="F4583" s="135">
        <v>0.0</v>
      </c>
      <c r="M4583" s="143">
        <v>43800.0</v>
      </c>
    </row>
    <row r="4584">
      <c r="A4584" s="135">
        <v>4582.0</v>
      </c>
      <c r="B4584" s="135" t="s">
        <v>20768</v>
      </c>
      <c r="C4584" s="135" t="s">
        <v>4362</v>
      </c>
      <c r="F4584" s="135">
        <v>0.0</v>
      </c>
      <c r="M4584" s="143">
        <v>43647.0</v>
      </c>
    </row>
    <row r="4585">
      <c r="A4585" s="135">
        <v>4583.0</v>
      </c>
      <c r="B4585" s="135" t="s">
        <v>14285</v>
      </c>
      <c r="C4585" s="135" t="s">
        <v>4362</v>
      </c>
      <c r="F4585" s="135">
        <v>0.0</v>
      </c>
      <c r="M4585" s="143">
        <v>43556.0</v>
      </c>
    </row>
    <row r="4586">
      <c r="A4586" s="135">
        <v>4584.0</v>
      </c>
      <c r="B4586" s="135" t="s">
        <v>20770</v>
      </c>
      <c r="C4586" s="135" t="s">
        <v>4362</v>
      </c>
      <c r="K4586" s="135">
        <v>250.0</v>
      </c>
      <c r="M4586" s="143">
        <v>44056.0</v>
      </c>
    </row>
    <row r="4587">
      <c r="A4587" s="135">
        <v>4585.0</v>
      </c>
      <c r="B4587" s="135" t="s">
        <v>20771</v>
      </c>
      <c r="C4587" s="135" t="s">
        <v>4362</v>
      </c>
      <c r="F4587" s="135">
        <v>0.0</v>
      </c>
      <c r="M4587" s="143">
        <v>43344.0</v>
      </c>
    </row>
    <row r="4588">
      <c r="A4588" s="135">
        <v>4586.0</v>
      </c>
      <c r="B4588" s="135" t="s">
        <v>20772</v>
      </c>
      <c r="C4588" s="135" t="s">
        <v>4362</v>
      </c>
      <c r="K4588" s="135">
        <v>10.0</v>
      </c>
      <c r="M4588" s="143">
        <v>42278.0</v>
      </c>
    </row>
    <row r="4589">
      <c r="A4589" s="135">
        <v>4587.0</v>
      </c>
      <c r="B4589" s="135" t="s">
        <v>20773</v>
      </c>
      <c r="C4589" s="135" t="s">
        <v>4362</v>
      </c>
      <c r="F4589" s="135">
        <v>0.0</v>
      </c>
      <c r="M4589" s="143">
        <v>43525.0</v>
      </c>
    </row>
    <row r="4590">
      <c r="A4590" s="135">
        <v>4588.0</v>
      </c>
      <c r="B4590" s="135" t="s">
        <v>20774</v>
      </c>
      <c r="C4590" s="135" t="s">
        <v>4362</v>
      </c>
      <c r="F4590" s="135">
        <v>0.0</v>
      </c>
      <c r="M4590" s="143">
        <v>43770.0</v>
      </c>
    </row>
    <row r="4591">
      <c r="A4591" s="135">
        <v>4589.0</v>
      </c>
      <c r="B4591" s="135" t="s">
        <v>20775</v>
      </c>
      <c r="C4591" s="135" t="s">
        <v>4362</v>
      </c>
      <c r="M4591" s="143">
        <v>44111.0</v>
      </c>
    </row>
    <row r="4592">
      <c r="A4592" s="135">
        <v>4590.0</v>
      </c>
      <c r="B4592" s="135" t="s">
        <v>20776</v>
      </c>
      <c r="C4592" s="135" t="s">
        <v>4362</v>
      </c>
      <c r="M4592" s="143">
        <v>44148.0</v>
      </c>
    </row>
    <row r="4593">
      <c r="A4593" s="135">
        <v>4591.0</v>
      </c>
      <c r="B4593" s="135" t="s">
        <v>20777</v>
      </c>
      <c r="C4593" s="135" t="s">
        <v>4362</v>
      </c>
      <c r="M4593" s="143">
        <v>43374.0</v>
      </c>
    </row>
    <row r="4594">
      <c r="A4594" s="135">
        <v>4592.0</v>
      </c>
      <c r="B4594" s="135" t="s">
        <v>20778</v>
      </c>
      <c r="C4594" s="135" t="s">
        <v>4362</v>
      </c>
      <c r="M4594" s="143">
        <v>44753.0</v>
      </c>
    </row>
    <row r="4595">
      <c r="A4595" s="135">
        <v>4593.0</v>
      </c>
      <c r="B4595" s="135" t="s">
        <v>20779</v>
      </c>
      <c r="C4595" s="135" t="s">
        <v>4362</v>
      </c>
      <c r="M4595" s="143">
        <v>42821.0</v>
      </c>
    </row>
    <row r="4596">
      <c r="A4596" s="135">
        <v>4594.0</v>
      </c>
      <c r="B4596" s="135" t="s">
        <v>20781</v>
      </c>
      <c r="C4596" s="135" t="s">
        <v>4362</v>
      </c>
      <c r="F4596" s="135">
        <v>0.0</v>
      </c>
      <c r="M4596" s="143">
        <v>43313.0</v>
      </c>
    </row>
    <row r="4597">
      <c r="A4597" s="135">
        <v>4595.0</v>
      </c>
      <c r="B4597" s="135" t="s">
        <v>20782</v>
      </c>
      <c r="C4597" s="135" t="s">
        <v>4362</v>
      </c>
      <c r="F4597" s="135">
        <v>0.0</v>
      </c>
      <c r="M4597" s="143">
        <v>43800.0</v>
      </c>
    </row>
    <row r="4598">
      <c r="A4598" s="135">
        <v>4596.0</v>
      </c>
      <c r="B4598" s="135" t="s">
        <v>20783</v>
      </c>
      <c r="C4598" s="135" t="s">
        <v>4362</v>
      </c>
      <c r="F4598" s="135">
        <v>0.0</v>
      </c>
      <c r="M4598" s="143">
        <v>43374.0</v>
      </c>
    </row>
    <row r="4599">
      <c r="A4599" s="135">
        <v>4597.0</v>
      </c>
      <c r="B4599" s="135" t="s">
        <v>20784</v>
      </c>
      <c r="C4599" s="135" t="s">
        <v>4362</v>
      </c>
      <c r="M4599" s="143">
        <v>44901.0</v>
      </c>
    </row>
    <row r="4600">
      <c r="A4600" s="135">
        <v>4598.0</v>
      </c>
      <c r="B4600" s="135" t="s">
        <v>20785</v>
      </c>
      <c r="C4600" s="135" t="s">
        <v>4362</v>
      </c>
      <c r="K4600" s="135">
        <v>10.0</v>
      </c>
      <c r="M4600" s="143">
        <v>42411.0</v>
      </c>
    </row>
    <row r="4601">
      <c r="A4601" s="135">
        <v>4599.0</v>
      </c>
      <c r="B4601" s="135" t="s">
        <v>20787</v>
      </c>
      <c r="C4601" s="135" t="s">
        <v>4362</v>
      </c>
      <c r="F4601" s="135">
        <v>0.0</v>
      </c>
      <c r="M4601" s="143">
        <v>43709.0</v>
      </c>
    </row>
    <row r="4602">
      <c r="A4602" s="135">
        <v>4600.0</v>
      </c>
      <c r="B4602" s="135" t="s">
        <v>20788</v>
      </c>
      <c r="C4602" s="135" t="s">
        <v>4362</v>
      </c>
      <c r="F4602" s="135">
        <v>0.0</v>
      </c>
      <c r="M4602" s="143">
        <v>42430.0</v>
      </c>
    </row>
    <row r="4603">
      <c r="A4603" s="135">
        <v>4601.0</v>
      </c>
      <c r="B4603" s="135" t="s">
        <v>20789</v>
      </c>
      <c r="C4603" s="135" t="s">
        <v>4362</v>
      </c>
      <c r="M4603" s="143">
        <v>44752.0</v>
      </c>
    </row>
    <row r="4604">
      <c r="A4604" s="135">
        <v>4602.0</v>
      </c>
      <c r="B4604" s="135" t="s">
        <v>20790</v>
      </c>
      <c r="C4604" s="135" t="s">
        <v>4362</v>
      </c>
      <c r="M4604" s="143">
        <v>44823.0</v>
      </c>
    </row>
    <row r="4605">
      <c r="A4605" s="135">
        <v>4603.0</v>
      </c>
      <c r="B4605" s="135" t="s">
        <v>20791</v>
      </c>
      <c r="C4605" s="135" t="s">
        <v>4362</v>
      </c>
      <c r="M4605" s="143">
        <v>45177.0</v>
      </c>
    </row>
    <row r="4606">
      <c r="A4606" s="135">
        <v>4604.0</v>
      </c>
      <c r="B4606" s="135" t="s">
        <v>20792</v>
      </c>
      <c r="C4606" s="135" t="s">
        <v>4362</v>
      </c>
      <c r="K4606" s="135">
        <v>10.0</v>
      </c>
      <c r="M4606" s="143">
        <v>43444.0</v>
      </c>
    </row>
    <row r="4607">
      <c r="A4607" s="135">
        <v>4605.0</v>
      </c>
      <c r="B4607" s="135" t="s">
        <v>20794</v>
      </c>
      <c r="C4607" s="135" t="s">
        <v>4362</v>
      </c>
      <c r="K4607" s="135">
        <v>10.0</v>
      </c>
      <c r="M4607" s="143">
        <v>42909.0</v>
      </c>
    </row>
    <row r="4608">
      <c r="A4608" s="135">
        <v>4606.0</v>
      </c>
      <c r="B4608" s="135" t="s">
        <v>20795</v>
      </c>
      <c r="C4608" s="135" t="s">
        <v>4362</v>
      </c>
      <c r="M4608" s="143">
        <v>44832.0</v>
      </c>
    </row>
    <row r="4609">
      <c r="A4609" s="135">
        <v>4607.0</v>
      </c>
      <c r="B4609" s="135" t="s">
        <v>20796</v>
      </c>
      <c r="C4609" s="135" t="s">
        <v>4362</v>
      </c>
      <c r="K4609" s="135">
        <v>10.0</v>
      </c>
      <c r="M4609" s="143">
        <v>44630.0</v>
      </c>
    </row>
    <row r="4610">
      <c r="A4610" s="135">
        <v>4608.0</v>
      </c>
      <c r="B4610" s="135" t="s">
        <v>20797</v>
      </c>
      <c r="C4610" s="135" t="s">
        <v>4362</v>
      </c>
      <c r="K4610" s="135">
        <v>200.0</v>
      </c>
      <c r="M4610" s="143">
        <v>43844.0</v>
      </c>
    </row>
    <row r="4611">
      <c r="A4611" s="135">
        <v>4609.0</v>
      </c>
      <c r="B4611" s="135" t="s">
        <v>20798</v>
      </c>
      <c r="C4611" s="135" t="s">
        <v>4362</v>
      </c>
      <c r="K4611" s="135">
        <v>10.0</v>
      </c>
      <c r="M4611" s="143">
        <v>44012.0</v>
      </c>
    </row>
    <row r="4612">
      <c r="A4612" s="135">
        <v>4610.0</v>
      </c>
      <c r="B4612" s="135" t="s">
        <v>20799</v>
      </c>
      <c r="C4612" s="135" t="s">
        <v>4362</v>
      </c>
      <c r="F4612" s="135">
        <v>0.0</v>
      </c>
      <c r="M4612" s="143">
        <v>43586.0</v>
      </c>
    </row>
    <row r="4613">
      <c r="A4613" s="135">
        <v>4611.0</v>
      </c>
      <c r="B4613" s="135" t="s">
        <v>20800</v>
      </c>
      <c r="C4613" s="135" t="s">
        <v>4362</v>
      </c>
      <c r="F4613" s="135">
        <v>0.0</v>
      </c>
      <c r="M4613" s="143">
        <v>43160.0</v>
      </c>
    </row>
    <row r="4614">
      <c r="A4614" s="135">
        <v>4612.0</v>
      </c>
      <c r="B4614" s="135" t="s">
        <v>20802</v>
      </c>
      <c r="C4614" s="135" t="s">
        <v>4362</v>
      </c>
      <c r="M4614" s="143">
        <v>44925.0</v>
      </c>
    </row>
    <row r="4615">
      <c r="A4615" s="135">
        <v>4613.0</v>
      </c>
      <c r="B4615" s="135" t="s">
        <v>14288</v>
      </c>
      <c r="C4615" s="135" t="s">
        <v>4362</v>
      </c>
      <c r="K4615" s="135">
        <v>30.0</v>
      </c>
      <c r="M4615" s="143">
        <v>44122.0</v>
      </c>
    </row>
    <row r="4616">
      <c r="A4616" s="135">
        <v>4614.0</v>
      </c>
      <c r="B4616" s="135" t="s">
        <v>20803</v>
      </c>
      <c r="C4616" s="135" t="s">
        <v>4362</v>
      </c>
      <c r="M4616" s="143">
        <v>43130.0</v>
      </c>
    </row>
    <row r="4617">
      <c r="A4617" s="135">
        <v>4615.0</v>
      </c>
      <c r="B4617" s="135" t="s">
        <v>20804</v>
      </c>
      <c r="C4617" s="135" t="s">
        <v>4362</v>
      </c>
      <c r="M4617" s="143">
        <v>44846.0</v>
      </c>
    </row>
    <row r="4618">
      <c r="A4618" s="135">
        <v>4616.0</v>
      </c>
      <c r="B4618" s="135" t="s">
        <v>20805</v>
      </c>
      <c r="C4618" s="135" t="s">
        <v>4362</v>
      </c>
      <c r="K4618" s="135">
        <v>10.0</v>
      </c>
      <c r="M4618" s="143">
        <v>42395.0</v>
      </c>
    </row>
    <row r="4619">
      <c r="A4619" s="135">
        <v>4617.0</v>
      </c>
      <c r="B4619" s="135" t="s">
        <v>20806</v>
      </c>
      <c r="C4619" s="135" t="s">
        <v>4362</v>
      </c>
      <c r="M4619" s="143">
        <v>43076.0</v>
      </c>
    </row>
    <row r="4620">
      <c r="A4620" s="135">
        <v>4618.0</v>
      </c>
      <c r="B4620" s="135" t="s">
        <v>20807</v>
      </c>
      <c r="C4620" s="135" t="s">
        <v>4362</v>
      </c>
      <c r="K4620" s="135">
        <v>10.0</v>
      </c>
      <c r="M4620" s="143">
        <v>45385.0</v>
      </c>
    </row>
    <row r="4621">
      <c r="A4621" s="135">
        <v>4619.0</v>
      </c>
      <c r="B4621" s="135" t="s">
        <v>20808</v>
      </c>
      <c r="C4621" s="135" t="s">
        <v>4362</v>
      </c>
      <c r="K4621" s="135">
        <v>20.0</v>
      </c>
      <c r="M4621" s="143">
        <v>42826.0</v>
      </c>
    </row>
    <row r="4622">
      <c r="A4622" s="135">
        <v>4620.0</v>
      </c>
      <c r="B4622" s="135" t="s">
        <v>20809</v>
      </c>
      <c r="C4622" s="135" t="s">
        <v>4362</v>
      </c>
      <c r="M4622" s="143">
        <v>43224.0</v>
      </c>
    </row>
    <row r="4623">
      <c r="A4623" s="135">
        <v>4621.0</v>
      </c>
      <c r="B4623" s="135" t="s">
        <v>20810</v>
      </c>
      <c r="C4623" s="135" t="s">
        <v>4362</v>
      </c>
      <c r="M4623" s="143">
        <v>44857.0</v>
      </c>
    </row>
    <row r="4624">
      <c r="A4624" s="135">
        <v>4622.0</v>
      </c>
      <c r="B4624" s="135" t="s">
        <v>20812</v>
      </c>
      <c r="C4624" s="135" t="s">
        <v>4362</v>
      </c>
      <c r="M4624" s="143">
        <v>44102.0</v>
      </c>
    </row>
    <row r="4625">
      <c r="A4625" s="135">
        <v>4623.0</v>
      </c>
      <c r="B4625" s="135" t="s">
        <v>20813</v>
      </c>
      <c r="C4625" s="135" t="s">
        <v>4362</v>
      </c>
      <c r="M4625" s="143">
        <v>45079.0</v>
      </c>
    </row>
    <row r="4626">
      <c r="A4626" s="135">
        <v>4624.0</v>
      </c>
      <c r="B4626" s="135" t="s">
        <v>20814</v>
      </c>
      <c r="C4626" s="135" t="s">
        <v>4362</v>
      </c>
      <c r="K4626" s="135">
        <v>10.0</v>
      </c>
      <c r="M4626" s="143">
        <v>44848.0</v>
      </c>
    </row>
    <row r="4627">
      <c r="A4627" s="135">
        <v>4625.0</v>
      </c>
      <c r="B4627" s="135" t="s">
        <v>20815</v>
      </c>
      <c r="C4627" s="135" t="s">
        <v>4362</v>
      </c>
      <c r="K4627" s="135">
        <v>10.0</v>
      </c>
      <c r="M4627" s="143">
        <v>42274.0</v>
      </c>
    </row>
    <row r="4628">
      <c r="A4628" s="135">
        <v>4626.0</v>
      </c>
      <c r="B4628" s="135" t="s">
        <v>20816</v>
      </c>
      <c r="C4628" s="135" t="s">
        <v>4362</v>
      </c>
      <c r="M4628" s="143">
        <v>44763.0</v>
      </c>
    </row>
    <row r="4629">
      <c r="A4629" s="135">
        <v>4627.0</v>
      </c>
      <c r="B4629" s="135" t="s">
        <v>20817</v>
      </c>
      <c r="C4629" s="135" t="s">
        <v>4362</v>
      </c>
      <c r="K4629" s="135">
        <v>10.0</v>
      </c>
      <c r="M4629" s="143">
        <v>42945.0</v>
      </c>
    </row>
    <row r="4630">
      <c r="A4630" s="135">
        <v>4628.0</v>
      </c>
      <c r="B4630" s="135" t="s">
        <v>20818</v>
      </c>
      <c r="C4630" s="135" t="s">
        <v>4362</v>
      </c>
      <c r="F4630" s="135">
        <v>0.0</v>
      </c>
      <c r="M4630" s="143">
        <v>43497.0</v>
      </c>
    </row>
    <row r="4631">
      <c r="A4631" s="135">
        <v>4629.0</v>
      </c>
      <c r="B4631" s="135" t="s">
        <v>20819</v>
      </c>
      <c r="C4631" s="135" t="s">
        <v>4362</v>
      </c>
      <c r="F4631" s="135">
        <v>0.0</v>
      </c>
      <c r="M4631" s="143">
        <v>42795.0</v>
      </c>
    </row>
    <row r="4632">
      <c r="A4632" s="135">
        <v>4630.0</v>
      </c>
      <c r="B4632" s="135" t="s">
        <v>20821</v>
      </c>
      <c r="C4632" s="135" t="s">
        <v>4362</v>
      </c>
      <c r="F4632" s="135">
        <v>0.0</v>
      </c>
      <c r="M4632" s="143">
        <v>43101.0</v>
      </c>
    </row>
    <row r="4633">
      <c r="A4633" s="135">
        <v>4631.0</v>
      </c>
      <c r="B4633" s="135" t="s">
        <v>20822</v>
      </c>
      <c r="C4633" s="135" t="s">
        <v>4362</v>
      </c>
      <c r="M4633" s="143">
        <v>45017.0</v>
      </c>
    </row>
    <row r="4634">
      <c r="A4634" s="135">
        <v>4632.0</v>
      </c>
      <c r="B4634" s="135" t="s">
        <v>20823</v>
      </c>
      <c r="C4634" s="135" t="s">
        <v>4362</v>
      </c>
      <c r="M4634" s="143">
        <v>43390.0</v>
      </c>
    </row>
    <row r="4635">
      <c r="A4635" s="135">
        <v>4633.0</v>
      </c>
      <c r="B4635" s="135" t="s">
        <v>20824</v>
      </c>
      <c r="C4635" s="135" t="s">
        <v>4362</v>
      </c>
      <c r="F4635" s="135">
        <v>0.0</v>
      </c>
      <c r="M4635" s="143">
        <v>42948.0</v>
      </c>
    </row>
    <row r="4636">
      <c r="A4636" s="135">
        <v>4634.0</v>
      </c>
      <c r="B4636" s="135" t="s">
        <v>20825</v>
      </c>
      <c r="C4636" s="135" t="s">
        <v>4362</v>
      </c>
      <c r="M4636" s="143">
        <v>44974.0</v>
      </c>
    </row>
    <row r="4637">
      <c r="A4637" s="135">
        <v>4635.0</v>
      </c>
      <c r="B4637" s="135" t="s">
        <v>20826</v>
      </c>
      <c r="C4637" s="135" t="s">
        <v>4362</v>
      </c>
      <c r="F4637" s="135">
        <v>0.0</v>
      </c>
      <c r="M4637" s="143">
        <v>43770.0</v>
      </c>
    </row>
    <row r="4638">
      <c r="A4638" s="135">
        <v>4636.0</v>
      </c>
      <c r="B4638" s="135" t="s">
        <v>20828</v>
      </c>
      <c r="C4638" s="135" t="s">
        <v>4362</v>
      </c>
      <c r="F4638" s="135">
        <v>0.0</v>
      </c>
      <c r="M4638" s="143">
        <v>43405.0</v>
      </c>
    </row>
    <row r="4639">
      <c r="A4639" s="135">
        <v>4637.0</v>
      </c>
      <c r="B4639" s="135" t="s">
        <v>20829</v>
      </c>
      <c r="C4639" s="135" t="s">
        <v>4362</v>
      </c>
      <c r="M4639" s="143">
        <v>45039.0</v>
      </c>
    </row>
    <row r="4640">
      <c r="A4640" s="135">
        <v>4638.0</v>
      </c>
      <c r="B4640" s="135" t="s">
        <v>20830</v>
      </c>
      <c r="C4640" s="135" t="s">
        <v>4362</v>
      </c>
      <c r="K4640" s="135">
        <v>10.0</v>
      </c>
      <c r="M4640" s="143">
        <v>44983.0</v>
      </c>
    </row>
    <row r="4641">
      <c r="A4641" s="135">
        <v>4639.0</v>
      </c>
      <c r="B4641" s="135" t="s">
        <v>20831</v>
      </c>
      <c r="C4641" s="135" t="s">
        <v>4362</v>
      </c>
      <c r="M4641" s="143">
        <v>42443.0</v>
      </c>
    </row>
    <row r="4642">
      <c r="A4642" s="135">
        <v>4640.0</v>
      </c>
      <c r="B4642" s="135" t="s">
        <v>20832</v>
      </c>
      <c r="C4642" s="135" t="s">
        <v>4362</v>
      </c>
      <c r="M4642" s="143">
        <v>45066.0</v>
      </c>
    </row>
    <row r="4643">
      <c r="A4643" s="135">
        <v>4641.0</v>
      </c>
      <c r="B4643" s="135" t="s">
        <v>20833</v>
      </c>
      <c r="C4643" s="135" t="s">
        <v>4362</v>
      </c>
      <c r="K4643" s="135">
        <v>10.0</v>
      </c>
      <c r="M4643" s="143">
        <v>42843.0</v>
      </c>
    </row>
    <row r="4644">
      <c r="A4644" s="135">
        <v>4642.0</v>
      </c>
      <c r="B4644" s="135" t="s">
        <v>20834</v>
      </c>
      <c r="C4644" s="135" t="s">
        <v>4362</v>
      </c>
      <c r="K4644" s="135">
        <v>10.0</v>
      </c>
      <c r="M4644" s="143">
        <v>42440.0</v>
      </c>
    </row>
    <row r="4645">
      <c r="A4645" s="135">
        <v>4643.0</v>
      </c>
      <c r="B4645" s="135" t="s">
        <v>20835</v>
      </c>
      <c r="C4645" s="135" t="s">
        <v>4362</v>
      </c>
      <c r="F4645" s="135">
        <v>0.0</v>
      </c>
      <c r="M4645" s="143">
        <v>43070.0</v>
      </c>
    </row>
    <row r="4646">
      <c r="A4646" s="135">
        <v>4644.0</v>
      </c>
      <c r="B4646" s="135" t="s">
        <v>20836</v>
      </c>
      <c r="C4646" s="135" t="s">
        <v>4362</v>
      </c>
      <c r="F4646" s="135">
        <v>0.0</v>
      </c>
      <c r="M4646" s="143">
        <v>42736.0</v>
      </c>
    </row>
    <row r="4647">
      <c r="A4647" s="135">
        <v>4645.0</v>
      </c>
      <c r="B4647" s="135" t="s">
        <v>20837</v>
      </c>
      <c r="C4647" s="135" t="s">
        <v>4362</v>
      </c>
      <c r="F4647" s="135">
        <v>0.0</v>
      </c>
      <c r="M4647" s="143">
        <v>43344.0</v>
      </c>
    </row>
    <row r="4648">
      <c r="A4648" s="135">
        <v>4646.0</v>
      </c>
      <c r="B4648" s="135" t="s">
        <v>20839</v>
      </c>
      <c r="C4648" s="135" t="s">
        <v>4362</v>
      </c>
      <c r="F4648" s="135">
        <v>0.0</v>
      </c>
      <c r="M4648" s="143">
        <v>42309.0</v>
      </c>
    </row>
    <row r="4649">
      <c r="A4649" s="135">
        <v>4647.0</v>
      </c>
      <c r="B4649" s="135" t="s">
        <v>20840</v>
      </c>
      <c r="C4649" s="135" t="s">
        <v>4362</v>
      </c>
      <c r="F4649" s="135">
        <v>0.0</v>
      </c>
      <c r="M4649" s="143">
        <v>43739.0</v>
      </c>
    </row>
    <row r="4650">
      <c r="A4650" s="135">
        <v>4648.0</v>
      </c>
      <c r="B4650" s="135" t="s">
        <v>20841</v>
      </c>
      <c r="C4650" s="135" t="s">
        <v>4362</v>
      </c>
      <c r="M4650" s="143">
        <v>42588.0</v>
      </c>
    </row>
    <row r="4651">
      <c r="A4651" s="135">
        <v>4649.0</v>
      </c>
      <c r="B4651" s="135" t="s">
        <v>20842</v>
      </c>
      <c r="C4651" s="135" t="s">
        <v>4362</v>
      </c>
      <c r="M4651" s="143">
        <v>42455.0</v>
      </c>
    </row>
    <row r="4652">
      <c r="A4652" s="135">
        <v>4650.0</v>
      </c>
      <c r="B4652" s="135" t="s">
        <v>20843</v>
      </c>
      <c r="C4652" s="135" t="s">
        <v>4362</v>
      </c>
      <c r="F4652" s="135">
        <v>0.0</v>
      </c>
      <c r="K4652" s="135">
        <v>10.0</v>
      </c>
      <c r="M4652" s="143">
        <v>43586.0</v>
      </c>
    </row>
    <row r="4653">
      <c r="A4653" s="135">
        <v>4651.0</v>
      </c>
      <c r="B4653" s="135" t="s">
        <v>20844</v>
      </c>
      <c r="C4653" s="135" t="s">
        <v>4362</v>
      </c>
      <c r="F4653" s="135">
        <v>0.0</v>
      </c>
      <c r="M4653" s="143">
        <v>42614.0</v>
      </c>
    </row>
    <row r="4654">
      <c r="A4654" s="135">
        <v>4652.0</v>
      </c>
      <c r="B4654" s="135" t="s">
        <v>20845</v>
      </c>
      <c r="C4654" s="135" t="s">
        <v>4362</v>
      </c>
      <c r="M4654" s="143">
        <v>44169.0</v>
      </c>
    </row>
    <row r="4655">
      <c r="A4655" s="135">
        <v>4653.0</v>
      </c>
      <c r="B4655" s="135" t="s">
        <v>20846</v>
      </c>
      <c r="C4655" s="135" t="s">
        <v>4362</v>
      </c>
      <c r="M4655" s="143">
        <v>43891.0</v>
      </c>
    </row>
    <row r="4656">
      <c r="A4656" s="135">
        <v>4654.0</v>
      </c>
      <c r="B4656" s="135" t="s">
        <v>20847</v>
      </c>
      <c r="C4656" s="135" t="s">
        <v>4362</v>
      </c>
      <c r="K4656" s="135">
        <v>40.0</v>
      </c>
      <c r="M4656" s="143">
        <v>44178.0</v>
      </c>
    </row>
    <row r="4657">
      <c r="A4657" s="135">
        <v>4655.0</v>
      </c>
      <c r="B4657" s="135" t="s">
        <v>20849</v>
      </c>
      <c r="C4657" s="135" t="s">
        <v>4362</v>
      </c>
      <c r="F4657" s="135">
        <v>0.0</v>
      </c>
      <c r="M4657" s="143">
        <v>43282.0</v>
      </c>
    </row>
    <row r="4658">
      <c r="A4658" s="135">
        <v>4656.0</v>
      </c>
      <c r="B4658" s="135" t="s">
        <v>20850</v>
      </c>
      <c r="C4658" s="135" t="s">
        <v>4362</v>
      </c>
      <c r="M4658" s="143">
        <v>44802.0</v>
      </c>
    </row>
    <row r="4659">
      <c r="A4659" s="135">
        <v>4657.0</v>
      </c>
      <c r="B4659" s="135" t="s">
        <v>20851</v>
      </c>
      <c r="C4659" s="135" t="s">
        <v>4362</v>
      </c>
      <c r="F4659" s="135">
        <v>0.0</v>
      </c>
      <c r="M4659" s="143">
        <v>43466.0</v>
      </c>
    </row>
    <row r="4660">
      <c r="A4660" s="135">
        <v>4658.0</v>
      </c>
      <c r="B4660" s="135" t="s">
        <v>20852</v>
      </c>
      <c r="C4660" s="135" t="s">
        <v>4362</v>
      </c>
      <c r="K4660" s="135">
        <v>10.0</v>
      </c>
      <c r="M4660" s="143">
        <v>44469.0</v>
      </c>
    </row>
    <row r="4661">
      <c r="A4661" s="135">
        <v>4659.0</v>
      </c>
      <c r="B4661" s="135" t="s">
        <v>20853</v>
      </c>
      <c r="C4661" s="135" t="s">
        <v>4362</v>
      </c>
      <c r="F4661" s="135">
        <v>0.0</v>
      </c>
      <c r="M4661" s="143">
        <v>42491.0</v>
      </c>
    </row>
    <row r="4662">
      <c r="A4662" s="135">
        <v>4660.0</v>
      </c>
      <c r="B4662" s="135" t="s">
        <v>20854</v>
      </c>
      <c r="C4662" s="135" t="s">
        <v>4362</v>
      </c>
      <c r="F4662" s="135">
        <v>0.0</v>
      </c>
      <c r="M4662" s="143">
        <v>43556.0</v>
      </c>
    </row>
    <row r="4663">
      <c r="A4663" s="135">
        <v>4661.0</v>
      </c>
      <c r="B4663" s="135" t="s">
        <v>20856</v>
      </c>
      <c r="C4663" s="135" t="s">
        <v>4362</v>
      </c>
      <c r="F4663" s="135">
        <v>0.0</v>
      </c>
      <c r="M4663" s="143">
        <v>42795.0</v>
      </c>
    </row>
    <row r="4664">
      <c r="A4664" s="135">
        <v>4662.0</v>
      </c>
      <c r="B4664" s="135" t="s">
        <v>20857</v>
      </c>
      <c r="C4664" s="135" t="s">
        <v>4362</v>
      </c>
      <c r="K4664" s="135">
        <v>10.0</v>
      </c>
      <c r="M4664" s="143">
        <v>43284.0</v>
      </c>
    </row>
    <row r="4665">
      <c r="A4665" s="135">
        <v>4663.0</v>
      </c>
      <c r="B4665" s="135" t="s">
        <v>20858</v>
      </c>
      <c r="C4665" s="135" t="s">
        <v>4362</v>
      </c>
      <c r="K4665" s="135">
        <v>10.0</v>
      </c>
      <c r="M4665" s="143">
        <v>43408.0</v>
      </c>
    </row>
    <row r="4666">
      <c r="A4666" s="135">
        <v>4664.0</v>
      </c>
      <c r="B4666" s="135" t="s">
        <v>20859</v>
      </c>
      <c r="C4666" s="135" t="s">
        <v>4362</v>
      </c>
      <c r="M4666" s="143">
        <v>42333.0</v>
      </c>
    </row>
    <row r="4667">
      <c r="A4667" s="135">
        <v>4665.0</v>
      </c>
      <c r="B4667" s="135" t="s">
        <v>20861</v>
      </c>
      <c r="C4667" s="135" t="s">
        <v>4362</v>
      </c>
      <c r="M4667" s="143">
        <v>43878.0</v>
      </c>
    </row>
    <row r="4668">
      <c r="A4668" s="135">
        <v>4666.0</v>
      </c>
      <c r="B4668" s="135" t="s">
        <v>20862</v>
      </c>
      <c r="C4668" s="135" t="s">
        <v>4362</v>
      </c>
      <c r="K4668" s="135">
        <v>10.0</v>
      </c>
      <c r="M4668" s="143">
        <v>43843.0</v>
      </c>
    </row>
    <row r="4669">
      <c r="A4669" s="135">
        <v>4667.0</v>
      </c>
      <c r="B4669" s="135" t="s">
        <v>20863</v>
      </c>
      <c r="C4669" s="135" t="s">
        <v>4362</v>
      </c>
      <c r="F4669" s="135">
        <v>0.0</v>
      </c>
      <c r="M4669" s="143">
        <v>42583.0</v>
      </c>
    </row>
    <row r="4670">
      <c r="A4670" s="135">
        <v>4668.0</v>
      </c>
      <c r="B4670" s="135" t="s">
        <v>20864</v>
      </c>
      <c r="C4670" s="135" t="s">
        <v>4362</v>
      </c>
      <c r="F4670" s="135">
        <v>0.0</v>
      </c>
      <c r="M4670" s="143">
        <v>42278.0</v>
      </c>
    </row>
    <row r="4671">
      <c r="A4671" s="135">
        <v>4669.0</v>
      </c>
      <c r="B4671" s="135" t="s">
        <v>20865</v>
      </c>
      <c r="C4671" s="135" t="s">
        <v>4362</v>
      </c>
      <c r="F4671" s="135">
        <v>0.0</v>
      </c>
      <c r="M4671" s="143">
        <v>43313.0</v>
      </c>
    </row>
    <row r="4672">
      <c r="A4672" s="135">
        <v>4670.0</v>
      </c>
      <c r="B4672" s="135" t="s">
        <v>20866</v>
      </c>
      <c r="C4672" s="135" t="s">
        <v>4362</v>
      </c>
      <c r="M4672" s="143">
        <v>45225.0</v>
      </c>
    </row>
    <row r="4673">
      <c r="A4673" s="135">
        <v>4671.0</v>
      </c>
      <c r="B4673" s="135" t="s">
        <v>20868</v>
      </c>
      <c r="C4673" s="135" t="s">
        <v>4362</v>
      </c>
      <c r="M4673" s="143">
        <v>45035.0</v>
      </c>
    </row>
    <row r="4674">
      <c r="A4674" s="135">
        <v>4672.0</v>
      </c>
      <c r="B4674" s="135" t="s">
        <v>20869</v>
      </c>
      <c r="C4674" s="135" t="s">
        <v>4362</v>
      </c>
      <c r="M4674" s="143">
        <v>42556.0</v>
      </c>
    </row>
    <row r="4675">
      <c r="A4675" s="135">
        <v>4673.0</v>
      </c>
      <c r="B4675" s="135" t="s">
        <v>20870</v>
      </c>
      <c r="C4675" s="135" t="s">
        <v>4362</v>
      </c>
      <c r="M4675" s="143">
        <v>44435.0</v>
      </c>
    </row>
    <row r="4676">
      <c r="A4676" s="135">
        <v>4674.0</v>
      </c>
      <c r="B4676" s="135" t="s">
        <v>20871</v>
      </c>
      <c r="C4676" s="135" t="s">
        <v>4362</v>
      </c>
      <c r="K4676" s="135">
        <v>10.0</v>
      </c>
      <c r="M4676" s="143">
        <v>44859.0</v>
      </c>
    </row>
    <row r="4677">
      <c r="A4677" s="135">
        <v>4675.0</v>
      </c>
      <c r="B4677" s="135" t="s">
        <v>20872</v>
      </c>
      <c r="C4677" s="135" t="s">
        <v>4362</v>
      </c>
      <c r="K4677" s="135">
        <v>10.0</v>
      </c>
      <c r="M4677" s="143">
        <v>43529.0</v>
      </c>
    </row>
    <row r="4678">
      <c r="A4678" s="135">
        <v>4676.0</v>
      </c>
      <c r="B4678" s="135" t="s">
        <v>20873</v>
      </c>
      <c r="C4678" s="135" t="s">
        <v>4362</v>
      </c>
      <c r="K4678" s="135">
        <v>10.0</v>
      </c>
      <c r="M4678" s="143">
        <v>43910.0</v>
      </c>
    </row>
    <row r="4679">
      <c r="A4679" s="135">
        <v>4677.0</v>
      </c>
      <c r="B4679" s="135" t="s">
        <v>20874</v>
      </c>
      <c r="C4679" s="135" t="s">
        <v>4362</v>
      </c>
      <c r="K4679" s="135">
        <v>10.0</v>
      </c>
      <c r="M4679" s="143">
        <v>44274.0</v>
      </c>
    </row>
    <row r="4680">
      <c r="A4680" s="135">
        <v>4678.0</v>
      </c>
      <c r="B4680" s="135" t="s">
        <v>20876</v>
      </c>
      <c r="C4680" s="135" t="s">
        <v>4362</v>
      </c>
      <c r="M4680" s="143">
        <v>44168.0</v>
      </c>
    </row>
    <row r="4681">
      <c r="A4681" s="135">
        <v>4679.0</v>
      </c>
      <c r="B4681" s="135" t="s">
        <v>20877</v>
      </c>
      <c r="C4681" s="135" t="s">
        <v>4362</v>
      </c>
      <c r="M4681" s="143">
        <v>45242.0</v>
      </c>
    </row>
    <row r="4682">
      <c r="A4682" s="135">
        <v>4680.0</v>
      </c>
      <c r="B4682" s="135" t="s">
        <v>20878</v>
      </c>
      <c r="C4682" s="135" t="s">
        <v>4362</v>
      </c>
      <c r="M4682" s="143">
        <v>42280.0</v>
      </c>
    </row>
    <row r="4683">
      <c r="A4683" s="135">
        <v>4681.0</v>
      </c>
      <c r="B4683" s="135" t="s">
        <v>20881</v>
      </c>
      <c r="C4683" s="135" t="s">
        <v>4362</v>
      </c>
      <c r="M4683" s="143">
        <v>45013.0</v>
      </c>
    </row>
    <row r="4684">
      <c r="A4684" s="135">
        <v>4682.0</v>
      </c>
      <c r="B4684" s="135" t="s">
        <v>20883</v>
      </c>
      <c r="C4684" s="135" t="s">
        <v>4362</v>
      </c>
      <c r="M4684" s="143">
        <v>44793.0</v>
      </c>
    </row>
    <row r="4685">
      <c r="A4685" s="135">
        <v>4683.0</v>
      </c>
      <c r="B4685" s="135" t="s">
        <v>20884</v>
      </c>
      <c r="C4685" s="135" t="s">
        <v>4362</v>
      </c>
      <c r="K4685" s="135">
        <v>10.0</v>
      </c>
      <c r="M4685" s="143">
        <v>43417.0</v>
      </c>
    </row>
    <row r="4686">
      <c r="A4686" s="135">
        <v>4684.0</v>
      </c>
      <c r="B4686" s="135" t="s">
        <v>20886</v>
      </c>
      <c r="C4686" s="135" t="s">
        <v>4362</v>
      </c>
      <c r="M4686" s="143">
        <v>43805.0</v>
      </c>
    </row>
    <row r="4687">
      <c r="A4687" s="135">
        <v>4685.0</v>
      </c>
      <c r="B4687" s="135" t="s">
        <v>20887</v>
      </c>
      <c r="C4687" s="135" t="s">
        <v>4362</v>
      </c>
      <c r="K4687" s="135">
        <v>20.0</v>
      </c>
      <c r="M4687" s="143">
        <v>44203.0</v>
      </c>
    </row>
    <row r="4688">
      <c r="A4688" s="135">
        <v>4686.0</v>
      </c>
      <c r="B4688" s="135" t="s">
        <v>20888</v>
      </c>
      <c r="C4688" s="135" t="s">
        <v>4362</v>
      </c>
      <c r="K4688" s="135">
        <v>10.0</v>
      </c>
      <c r="M4688" s="143">
        <v>45302.0</v>
      </c>
    </row>
    <row r="4689">
      <c r="A4689" s="135">
        <v>4687.0</v>
      </c>
      <c r="B4689" s="135" t="s">
        <v>20889</v>
      </c>
      <c r="C4689" s="135" t="s">
        <v>4362</v>
      </c>
      <c r="M4689" s="143">
        <v>44135.0</v>
      </c>
    </row>
    <row r="4690">
      <c r="A4690" s="135">
        <v>4688.0</v>
      </c>
      <c r="B4690" s="135" t="s">
        <v>20890</v>
      </c>
      <c r="C4690" s="135" t="s">
        <v>4362</v>
      </c>
      <c r="M4690" s="143">
        <v>44985.0</v>
      </c>
    </row>
    <row r="4691">
      <c r="A4691" s="135">
        <v>4689.0</v>
      </c>
      <c r="B4691" s="135" t="s">
        <v>20891</v>
      </c>
      <c r="C4691" s="135" t="s">
        <v>4362</v>
      </c>
      <c r="M4691" s="143">
        <v>44793.0</v>
      </c>
    </row>
    <row r="4692">
      <c r="A4692" s="135">
        <v>4690.0</v>
      </c>
      <c r="B4692" s="135" t="s">
        <v>20892</v>
      </c>
      <c r="C4692" s="135" t="s">
        <v>4362</v>
      </c>
      <c r="M4692" s="143">
        <v>44908.0</v>
      </c>
    </row>
    <row r="4693">
      <c r="A4693" s="135">
        <v>4691.0</v>
      </c>
      <c r="B4693" s="135" t="s">
        <v>20893</v>
      </c>
      <c r="C4693" s="135" t="s">
        <v>4362</v>
      </c>
      <c r="M4693" s="143">
        <v>44792.0</v>
      </c>
    </row>
    <row r="4694">
      <c r="A4694" s="135">
        <v>4692.0</v>
      </c>
      <c r="B4694" s="135" t="s">
        <v>20894</v>
      </c>
      <c r="C4694" s="135" t="s">
        <v>4362</v>
      </c>
      <c r="F4694" s="135">
        <v>0.0</v>
      </c>
      <c r="M4694" s="143">
        <v>43800.0</v>
      </c>
    </row>
    <row r="4695">
      <c r="A4695" s="135">
        <v>4693.0</v>
      </c>
      <c r="B4695" s="135" t="s">
        <v>20896</v>
      </c>
      <c r="C4695" s="135" t="s">
        <v>4362</v>
      </c>
      <c r="F4695" s="135">
        <v>0.0</v>
      </c>
      <c r="M4695" s="143">
        <v>43497.0</v>
      </c>
    </row>
    <row r="4696">
      <c r="A4696" s="135">
        <v>4694.0</v>
      </c>
      <c r="B4696" s="135" t="s">
        <v>20897</v>
      </c>
      <c r="C4696" s="135" t="s">
        <v>4362</v>
      </c>
      <c r="F4696" s="135">
        <v>0.0</v>
      </c>
      <c r="M4696" s="143">
        <v>42705.0</v>
      </c>
    </row>
    <row r="4697">
      <c r="A4697" s="135">
        <v>4695.0</v>
      </c>
      <c r="B4697" s="135" t="s">
        <v>20898</v>
      </c>
      <c r="C4697" s="135" t="s">
        <v>4362</v>
      </c>
      <c r="F4697" s="135">
        <v>0.0</v>
      </c>
      <c r="M4697" s="143">
        <v>43252.0</v>
      </c>
    </row>
    <row r="4698">
      <c r="A4698" s="135">
        <v>4696.0</v>
      </c>
      <c r="B4698" s="135" t="s">
        <v>14291</v>
      </c>
      <c r="C4698" s="135" t="s">
        <v>4362</v>
      </c>
      <c r="K4698" s="135">
        <v>100.0</v>
      </c>
      <c r="M4698" s="143">
        <v>44248.0</v>
      </c>
    </row>
    <row r="4699">
      <c r="A4699" s="135">
        <v>4697.0</v>
      </c>
      <c r="B4699" s="135" t="s">
        <v>20899</v>
      </c>
      <c r="C4699" s="135" t="s">
        <v>4362</v>
      </c>
      <c r="F4699" s="135">
        <v>0.0</v>
      </c>
      <c r="M4699" s="143">
        <v>43374.0</v>
      </c>
    </row>
    <row r="4700">
      <c r="A4700" s="135">
        <v>4698.0</v>
      </c>
      <c r="B4700" s="135" t="s">
        <v>20901</v>
      </c>
      <c r="C4700" s="135" t="s">
        <v>4362</v>
      </c>
      <c r="F4700" s="135">
        <v>0.0</v>
      </c>
      <c r="M4700" s="143">
        <v>42309.0</v>
      </c>
    </row>
    <row r="4701">
      <c r="A4701" s="135">
        <v>4699.0</v>
      </c>
      <c r="B4701" s="135" t="s">
        <v>20902</v>
      </c>
      <c r="C4701" s="135" t="s">
        <v>4362</v>
      </c>
      <c r="K4701" s="135">
        <v>50.0</v>
      </c>
      <c r="M4701" s="143">
        <v>43841.0</v>
      </c>
    </row>
    <row r="4702">
      <c r="A4702" s="135">
        <v>4700.0</v>
      </c>
      <c r="B4702" s="135" t="s">
        <v>20903</v>
      </c>
      <c r="C4702" s="135" t="s">
        <v>4362</v>
      </c>
      <c r="K4702" s="135">
        <v>100.0</v>
      </c>
      <c r="M4702" s="143">
        <v>43529.0</v>
      </c>
    </row>
    <row r="4703">
      <c r="A4703" s="135">
        <v>4701.0</v>
      </c>
      <c r="B4703" s="135" t="s">
        <v>20904</v>
      </c>
      <c r="C4703" s="135" t="s">
        <v>4362</v>
      </c>
      <c r="F4703" s="135">
        <v>0.0</v>
      </c>
      <c r="M4703" s="143">
        <v>42583.0</v>
      </c>
    </row>
    <row r="4704">
      <c r="A4704" s="135">
        <v>4702.0</v>
      </c>
      <c r="B4704" s="135" t="s">
        <v>20905</v>
      </c>
      <c r="C4704" s="135" t="s">
        <v>4362</v>
      </c>
      <c r="F4704" s="135">
        <v>0.0</v>
      </c>
      <c r="M4704" s="143">
        <v>43101.0</v>
      </c>
    </row>
    <row r="4705">
      <c r="A4705" s="135">
        <v>4703.0</v>
      </c>
      <c r="B4705" s="135" t="s">
        <v>20906</v>
      </c>
      <c r="C4705" s="135" t="s">
        <v>4362</v>
      </c>
      <c r="K4705" s="135">
        <v>10.0</v>
      </c>
      <c r="M4705" s="143">
        <v>43383.0</v>
      </c>
    </row>
    <row r="4706">
      <c r="A4706" s="135">
        <v>4704.0</v>
      </c>
      <c r="B4706" s="135" t="s">
        <v>20907</v>
      </c>
      <c r="C4706" s="135" t="s">
        <v>4362</v>
      </c>
      <c r="M4706" s="143">
        <v>45217.0</v>
      </c>
    </row>
    <row r="4707">
      <c r="A4707" s="135">
        <v>4705.0</v>
      </c>
      <c r="B4707" s="135" t="s">
        <v>20908</v>
      </c>
      <c r="C4707" s="135" t="s">
        <v>4362</v>
      </c>
      <c r="F4707" s="135">
        <v>0.0</v>
      </c>
      <c r="M4707" s="143">
        <v>42278.0</v>
      </c>
    </row>
    <row r="4708">
      <c r="A4708" s="135">
        <v>4706.0</v>
      </c>
      <c r="B4708" s="135" t="s">
        <v>20909</v>
      </c>
      <c r="C4708" s="135" t="s">
        <v>4362</v>
      </c>
      <c r="F4708" s="135">
        <v>0.0</v>
      </c>
      <c r="M4708" s="143">
        <v>43040.0</v>
      </c>
    </row>
    <row r="4709">
      <c r="A4709" s="135">
        <v>4707.0</v>
      </c>
      <c r="B4709" s="135" t="s">
        <v>20911</v>
      </c>
      <c r="C4709" s="135" t="s">
        <v>4362</v>
      </c>
      <c r="M4709" s="143">
        <v>42292.0</v>
      </c>
    </row>
    <row r="4710">
      <c r="A4710" s="135">
        <v>4708.0</v>
      </c>
      <c r="B4710" s="135" t="s">
        <v>20912</v>
      </c>
      <c r="C4710" s="135" t="s">
        <v>4362</v>
      </c>
      <c r="F4710" s="135">
        <v>0.0</v>
      </c>
      <c r="M4710" s="143">
        <v>42826.0</v>
      </c>
    </row>
    <row r="4711">
      <c r="A4711" s="135">
        <v>4709.0</v>
      </c>
      <c r="B4711" s="135" t="s">
        <v>20913</v>
      </c>
      <c r="C4711" s="135" t="s">
        <v>4362</v>
      </c>
      <c r="M4711" s="143">
        <v>43875.0</v>
      </c>
    </row>
    <row r="4712">
      <c r="A4712" s="135">
        <v>4710.0</v>
      </c>
      <c r="B4712" s="135" t="s">
        <v>20914</v>
      </c>
      <c r="C4712" s="135" t="s">
        <v>4362</v>
      </c>
      <c r="K4712" s="135">
        <v>10.0</v>
      </c>
      <c r="M4712" s="143">
        <v>42766.0</v>
      </c>
    </row>
    <row r="4713">
      <c r="A4713" s="135">
        <v>4711.0</v>
      </c>
      <c r="B4713" s="135" t="s">
        <v>20915</v>
      </c>
      <c r="C4713" s="135" t="s">
        <v>4362</v>
      </c>
      <c r="M4713" s="143">
        <v>42577.0</v>
      </c>
    </row>
    <row r="4714">
      <c r="A4714" s="135">
        <v>4712.0</v>
      </c>
      <c r="B4714" s="135" t="s">
        <v>20916</v>
      </c>
      <c r="C4714" s="135" t="s">
        <v>4362</v>
      </c>
      <c r="M4714" s="143">
        <v>44999.0</v>
      </c>
    </row>
    <row r="4715">
      <c r="A4715" s="135">
        <v>4713.0</v>
      </c>
      <c r="B4715" s="135" t="s">
        <v>20917</v>
      </c>
      <c r="C4715" s="135" t="s">
        <v>4362</v>
      </c>
      <c r="F4715" s="135">
        <v>0.0</v>
      </c>
      <c r="M4715" s="143">
        <v>42614.0</v>
      </c>
    </row>
    <row r="4716">
      <c r="A4716" s="135">
        <v>4714.0</v>
      </c>
      <c r="B4716" s="135" t="s">
        <v>20918</v>
      </c>
      <c r="C4716" s="135" t="s">
        <v>4362</v>
      </c>
      <c r="M4716" s="143">
        <v>44632.0</v>
      </c>
    </row>
    <row r="4717">
      <c r="A4717" s="135">
        <v>4715.0</v>
      </c>
      <c r="B4717" s="135" t="s">
        <v>20919</v>
      </c>
      <c r="C4717" s="135" t="s">
        <v>4362</v>
      </c>
      <c r="F4717" s="135">
        <v>0.0</v>
      </c>
      <c r="M4717" s="143">
        <v>43739.0</v>
      </c>
    </row>
    <row r="4718">
      <c r="A4718" s="135">
        <v>4716.0</v>
      </c>
      <c r="B4718" s="135" t="s">
        <v>20920</v>
      </c>
      <c r="C4718" s="135" t="s">
        <v>4362</v>
      </c>
      <c r="F4718" s="135">
        <v>0.0</v>
      </c>
      <c r="M4718" s="143">
        <v>43617.0</v>
      </c>
    </row>
    <row r="4719">
      <c r="A4719" s="135">
        <v>4717.0</v>
      </c>
      <c r="B4719" s="135" t="s">
        <v>20922</v>
      </c>
      <c r="C4719" s="135" t="s">
        <v>4362</v>
      </c>
      <c r="F4719" s="135">
        <v>0.0</v>
      </c>
      <c r="M4719" s="143">
        <v>42917.0</v>
      </c>
    </row>
    <row r="4720">
      <c r="A4720" s="135">
        <v>4718.0</v>
      </c>
      <c r="B4720" s="135" t="s">
        <v>20923</v>
      </c>
      <c r="C4720" s="135" t="s">
        <v>4362</v>
      </c>
      <c r="M4720" s="143">
        <v>45029.0</v>
      </c>
    </row>
    <row r="4721">
      <c r="A4721" s="135">
        <v>4719.0</v>
      </c>
      <c r="B4721" s="135" t="s">
        <v>20924</v>
      </c>
      <c r="C4721" s="135" t="s">
        <v>4362</v>
      </c>
      <c r="F4721" s="135">
        <v>0.0</v>
      </c>
      <c r="M4721" s="143">
        <v>43405.0</v>
      </c>
    </row>
    <row r="4722">
      <c r="A4722" s="135">
        <v>4720.0</v>
      </c>
      <c r="B4722" s="135" t="s">
        <v>20925</v>
      </c>
      <c r="C4722" s="135" t="s">
        <v>4362</v>
      </c>
      <c r="K4722" s="135">
        <v>150.0</v>
      </c>
      <c r="M4722" s="143">
        <v>43845.0</v>
      </c>
    </row>
    <row r="4723">
      <c r="A4723" s="135">
        <v>4721.0</v>
      </c>
      <c r="B4723" s="135" t="s">
        <v>20926</v>
      </c>
      <c r="C4723" s="135" t="s">
        <v>4362</v>
      </c>
      <c r="F4723" s="135">
        <v>0.0</v>
      </c>
      <c r="M4723" s="143">
        <v>43101.0</v>
      </c>
    </row>
    <row r="4724">
      <c r="A4724" s="135">
        <v>4722.0</v>
      </c>
      <c r="B4724" s="135" t="s">
        <v>20927</v>
      </c>
      <c r="C4724" s="135" t="s">
        <v>4362</v>
      </c>
      <c r="F4724" s="135">
        <v>0.0</v>
      </c>
      <c r="M4724" s="143">
        <v>42856.0</v>
      </c>
    </row>
    <row r="4725">
      <c r="A4725" s="135">
        <v>4723.0</v>
      </c>
      <c r="B4725" s="135" t="s">
        <v>20928</v>
      </c>
      <c r="C4725" s="135" t="s">
        <v>4362</v>
      </c>
      <c r="F4725" s="135">
        <v>0.0</v>
      </c>
      <c r="M4725" s="143">
        <v>43070.0</v>
      </c>
    </row>
    <row r="4726">
      <c r="A4726" s="135">
        <v>4724.0</v>
      </c>
      <c r="B4726" s="135" t="s">
        <v>20929</v>
      </c>
      <c r="C4726" s="135" t="s">
        <v>4362</v>
      </c>
      <c r="K4726" s="135">
        <v>10.0</v>
      </c>
      <c r="M4726" s="143">
        <v>42253.0</v>
      </c>
    </row>
    <row r="4727">
      <c r="A4727" s="135">
        <v>4725.0</v>
      </c>
      <c r="B4727" s="135" t="s">
        <v>20930</v>
      </c>
      <c r="C4727" s="135" t="s">
        <v>4362</v>
      </c>
      <c r="K4727" s="135">
        <v>20.0</v>
      </c>
      <c r="M4727" s="143">
        <v>45118.0</v>
      </c>
    </row>
    <row r="4728">
      <c r="A4728" s="135">
        <v>4726.0</v>
      </c>
      <c r="B4728" s="135" t="s">
        <v>20931</v>
      </c>
      <c r="C4728" s="135" t="s">
        <v>4362</v>
      </c>
      <c r="K4728" s="135">
        <v>30.0</v>
      </c>
      <c r="M4728" s="143">
        <v>43789.0</v>
      </c>
    </row>
    <row r="4729">
      <c r="A4729" s="135">
        <v>4727.0</v>
      </c>
      <c r="B4729" s="135" t="s">
        <v>20932</v>
      </c>
      <c r="C4729" s="135" t="s">
        <v>4362</v>
      </c>
      <c r="K4729" s="135">
        <v>40.0</v>
      </c>
      <c r="M4729" s="143">
        <v>44009.0</v>
      </c>
    </row>
    <row r="4730">
      <c r="A4730" s="135">
        <v>4728.0</v>
      </c>
      <c r="B4730" s="135" t="s">
        <v>20934</v>
      </c>
      <c r="C4730" s="135" t="s">
        <v>4362</v>
      </c>
      <c r="M4730" s="143">
        <v>44673.0</v>
      </c>
    </row>
    <row r="4731">
      <c r="A4731" s="135">
        <v>4729.0</v>
      </c>
      <c r="B4731" s="135" t="s">
        <v>20935</v>
      </c>
      <c r="C4731" s="135" t="s">
        <v>4362</v>
      </c>
      <c r="M4731" s="143">
        <v>44991.0</v>
      </c>
    </row>
    <row r="4732">
      <c r="A4732" s="135">
        <v>4730.0</v>
      </c>
      <c r="B4732" s="135" t="s">
        <v>20936</v>
      </c>
      <c r="C4732" s="135" t="s">
        <v>4362</v>
      </c>
      <c r="F4732" s="135">
        <v>0.0</v>
      </c>
      <c r="M4732" s="143">
        <v>43525.0</v>
      </c>
    </row>
    <row r="4733">
      <c r="A4733" s="135">
        <v>4731.0</v>
      </c>
      <c r="B4733" s="135" t="s">
        <v>20937</v>
      </c>
      <c r="C4733" s="135" t="s">
        <v>4362</v>
      </c>
      <c r="F4733" s="135">
        <v>0.0</v>
      </c>
      <c r="M4733" s="143">
        <v>43344.0</v>
      </c>
    </row>
    <row r="4734">
      <c r="A4734" s="135">
        <v>4732.0</v>
      </c>
      <c r="B4734" s="135" t="s">
        <v>20938</v>
      </c>
      <c r="C4734" s="135" t="s">
        <v>4362</v>
      </c>
      <c r="K4734" s="135">
        <v>10.0</v>
      </c>
      <c r="M4734" s="143">
        <v>44052.0</v>
      </c>
    </row>
    <row r="4735">
      <c r="A4735" s="135">
        <v>4733.0</v>
      </c>
      <c r="B4735" s="135" t="s">
        <v>20939</v>
      </c>
      <c r="C4735" s="135" t="s">
        <v>4362</v>
      </c>
      <c r="M4735" s="143">
        <v>44988.0</v>
      </c>
    </row>
    <row r="4736">
      <c r="A4736" s="135">
        <v>4734.0</v>
      </c>
      <c r="B4736" s="135" t="s">
        <v>20940</v>
      </c>
      <c r="C4736" s="135" t="s">
        <v>4362</v>
      </c>
      <c r="F4736" s="135">
        <v>0.0</v>
      </c>
      <c r="M4736" s="143">
        <v>42430.0</v>
      </c>
    </row>
    <row r="4737">
      <c r="A4737" s="135">
        <v>4735.0</v>
      </c>
      <c r="B4737" s="135" t="s">
        <v>20941</v>
      </c>
      <c r="C4737" s="135" t="s">
        <v>4362</v>
      </c>
      <c r="M4737" s="143">
        <v>44572.0</v>
      </c>
    </row>
    <row r="4738">
      <c r="A4738" s="135">
        <v>4736.0</v>
      </c>
      <c r="B4738" s="135" t="s">
        <v>20943</v>
      </c>
      <c r="C4738" s="135" t="s">
        <v>4362</v>
      </c>
      <c r="K4738" s="135">
        <v>10.0</v>
      </c>
      <c r="M4738" s="143">
        <v>42324.0</v>
      </c>
    </row>
    <row r="4739">
      <c r="A4739" s="135">
        <v>4737.0</v>
      </c>
      <c r="B4739" s="135" t="s">
        <v>20944</v>
      </c>
      <c r="C4739" s="135" t="s">
        <v>4362</v>
      </c>
      <c r="K4739" s="135">
        <v>10.0</v>
      </c>
      <c r="M4739" s="143">
        <v>43847.0</v>
      </c>
    </row>
    <row r="4740">
      <c r="A4740" s="135">
        <v>4738.0</v>
      </c>
      <c r="B4740" s="135" t="s">
        <v>20945</v>
      </c>
      <c r="C4740" s="135" t="s">
        <v>4362</v>
      </c>
      <c r="M4740" s="143">
        <v>45232.0</v>
      </c>
    </row>
    <row r="4741">
      <c r="A4741" s="135">
        <v>4739.0</v>
      </c>
      <c r="B4741" s="135" t="s">
        <v>20946</v>
      </c>
      <c r="C4741" s="135" t="s">
        <v>4362</v>
      </c>
      <c r="M4741" s="143">
        <v>43772.0</v>
      </c>
    </row>
    <row r="4742">
      <c r="A4742" s="135">
        <v>4740.0</v>
      </c>
      <c r="B4742" s="135" t="s">
        <v>20947</v>
      </c>
      <c r="C4742" s="135" t="s">
        <v>4362</v>
      </c>
      <c r="M4742" s="143">
        <v>45119.0</v>
      </c>
    </row>
    <row r="4743">
      <c r="A4743" s="135">
        <v>4741.0</v>
      </c>
      <c r="B4743" s="135" t="s">
        <v>20948</v>
      </c>
      <c r="C4743" s="135" t="s">
        <v>4362</v>
      </c>
      <c r="K4743" s="135">
        <v>20.0</v>
      </c>
      <c r="M4743" s="143">
        <v>44263.0</v>
      </c>
    </row>
    <row r="4744">
      <c r="A4744" s="135">
        <v>4742.0</v>
      </c>
      <c r="B4744" s="135" t="s">
        <v>20950</v>
      </c>
      <c r="C4744" s="135" t="s">
        <v>4362</v>
      </c>
      <c r="M4744" s="143">
        <v>43845.0</v>
      </c>
    </row>
    <row r="4745">
      <c r="A4745" s="135">
        <v>4743.0</v>
      </c>
      <c r="B4745" s="135" t="s">
        <v>20951</v>
      </c>
      <c r="C4745" s="135" t="s">
        <v>4362</v>
      </c>
      <c r="M4745" s="143">
        <v>42291.0</v>
      </c>
    </row>
    <row r="4746">
      <c r="A4746" s="135">
        <v>4744.0</v>
      </c>
      <c r="B4746" s="135" t="s">
        <v>20952</v>
      </c>
      <c r="C4746" s="135" t="s">
        <v>4362</v>
      </c>
      <c r="M4746" s="143">
        <v>43623.0</v>
      </c>
    </row>
    <row r="4747">
      <c r="A4747" s="135">
        <v>4745.0</v>
      </c>
      <c r="B4747" s="135" t="s">
        <v>20953</v>
      </c>
      <c r="C4747" s="135" t="s">
        <v>4362</v>
      </c>
      <c r="F4747" s="135">
        <v>0.25</v>
      </c>
      <c r="K4747" s="135">
        <v>10.0</v>
      </c>
      <c r="M4747" s="143">
        <v>42947.0</v>
      </c>
    </row>
    <row r="4748">
      <c r="A4748" s="135">
        <v>4746.0</v>
      </c>
      <c r="B4748" s="135" t="s">
        <v>20954</v>
      </c>
      <c r="C4748" s="135" t="s">
        <v>4362</v>
      </c>
      <c r="M4748" s="143">
        <v>44160.0</v>
      </c>
    </row>
    <row r="4749">
      <c r="A4749" s="135">
        <v>4747.0</v>
      </c>
      <c r="B4749" s="135" t="s">
        <v>20955</v>
      </c>
      <c r="C4749" s="135" t="s">
        <v>4362</v>
      </c>
      <c r="K4749" s="135">
        <v>10.0</v>
      </c>
      <c r="M4749" s="143">
        <v>45068.0</v>
      </c>
    </row>
    <row r="4750">
      <c r="A4750" s="135">
        <v>4748.0</v>
      </c>
      <c r="B4750" s="135" t="s">
        <v>20956</v>
      </c>
      <c r="C4750" s="135" t="s">
        <v>4362</v>
      </c>
      <c r="K4750" s="135">
        <v>20.0</v>
      </c>
      <c r="M4750" s="143">
        <v>44656.0</v>
      </c>
    </row>
    <row r="4751">
      <c r="A4751" s="135">
        <v>4749.0</v>
      </c>
      <c r="B4751" s="135" t="s">
        <v>20957</v>
      </c>
      <c r="C4751" s="135" t="s">
        <v>4362</v>
      </c>
      <c r="M4751" s="143">
        <v>44094.0</v>
      </c>
    </row>
    <row r="4752">
      <c r="A4752" s="135">
        <v>4750.0</v>
      </c>
      <c r="B4752" s="135" t="s">
        <v>20959</v>
      </c>
      <c r="C4752" s="135" t="s">
        <v>4362</v>
      </c>
      <c r="K4752" s="135">
        <v>10.0</v>
      </c>
      <c r="M4752" s="143">
        <v>42833.0</v>
      </c>
    </row>
    <row r="4753">
      <c r="A4753" s="135">
        <v>4751.0</v>
      </c>
      <c r="B4753" s="135" t="s">
        <v>20960</v>
      </c>
      <c r="C4753" s="135" t="s">
        <v>4362</v>
      </c>
      <c r="M4753" s="143">
        <v>42878.0</v>
      </c>
    </row>
    <row r="4754">
      <c r="A4754" s="135">
        <v>4752.0</v>
      </c>
      <c r="B4754" s="135" t="s">
        <v>20961</v>
      </c>
      <c r="C4754" s="135" t="s">
        <v>4362</v>
      </c>
      <c r="F4754" s="135">
        <v>0.0</v>
      </c>
      <c r="M4754" s="143">
        <v>43040.0</v>
      </c>
    </row>
    <row r="4755">
      <c r="A4755" s="135">
        <v>4753.0</v>
      </c>
      <c r="B4755" s="135" t="s">
        <v>20962</v>
      </c>
      <c r="C4755" s="135" t="s">
        <v>4362</v>
      </c>
      <c r="F4755" s="135">
        <v>0.0</v>
      </c>
      <c r="M4755" s="143">
        <v>43617.0</v>
      </c>
    </row>
    <row r="4756">
      <c r="A4756" s="135">
        <v>4754.0</v>
      </c>
      <c r="B4756" s="135" t="s">
        <v>20963</v>
      </c>
      <c r="C4756" s="135" t="s">
        <v>4362</v>
      </c>
      <c r="F4756" s="135">
        <v>0.0</v>
      </c>
      <c r="M4756" s="143">
        <v>42767.0</v>
      </c>
    </row>
    <row r="4757">
      <c r="A4757" s="135">
        <v>4755.0</v>
      </c>
      <c r="B4757" s="135" t="s">
        <v>20964</v>
      </c>
      <c r="C4757" s="135" t="s">
        <v>4362</v>
      </c>
      <c r="F4757" s="135">
        <v>0.0</v>
      </c>
      <c r="M4757" s="143">
        <v>43678.0</v>
      </c>
    </row>
    <row r="4758">
      <c r="A4758" s="135">
        <v>4756.0</v>
      </c>
      <c r="B4758" s="135" t="s">
        <v>20965</v>
      </c>
      <c r="C4758" s="135" t="s">
        <v>4362</v>
      </c>
      <c r="M4758" s="143">
        <v>43245.0</v>
      </c>
    </row>
    <row r="4759">
      <c r="A4759" s="135">
        <v>4757.0</v>
      </c>
      <c r="B4759" s="135" t="s">
        <v>20966</v>
      </c>
      <c r="C4759" s="135" t="s">
        <v>4362</v>
      </c>
      <c r="K4759" s="135">
        <v>20.0</v>
      </c>
      <c r="M4759" s="143">
        <v>44896.0</v>
      </c>
    </row>
    <row r="4760">
      <c r="A4760" s="135">
        <v>4758.0</v>
      </c>
      <c r="B4760" s="135" t="s">
        <v>20967</v>
      </c>
      <c r="C4760" s="135" t="s">
        <v>4362</v>
      </c>
      <c r="F4760" s="135">
        <v>0.0</v>
      </c>
      <c r="M4760" s="143">
        <v>43647.0</v>
      </c>
    </row>
    <row r="4761">
      <c r="A4761" s="135">
        <v>4759.0</v>
      </c>
      <c r="B4761" s="135" t="s">
        <v>20968</v>
      </c>
      <c r="C4761" s="135" t="s">
        <v>4362</v>
      </c>
      <c r="M4761" s="143">
        <v>43416.0</v>
      </c>
    </row>
    <row r="4762">
      <c r="A4762" s="135">
        <v>4760.0</v>
      </c>
      <c r="B4762" s="135" t="s">
        <v>20969</v>
      </c>
      <c r="C4762" s="135" t="s">
        <v>4362</v>
      </c>
      <c r="F4762" s="135">
        <v>0.0</v>
      </c>
      <c r="M4762" s="143">
        <v>42979.0</v>
      </c>
    </row>
    <row r="4763">
      <c r="A4763" s="135">
        <v>4761.0</v>
      </c>
      <c r="B4763" s="135" t="s">
        <v>20971</v>
      </c>
      <c r="C4763" s="135" t="s">
        <v>4362</v>
      </c>
      <c r="K4763" s="135">
        <v>20.0</v>
      </c>
      <c r="M4763" s="143">
        <v>42407.0</v>
      </c>
    </row>
    <row r="4764">
      <c r="A4764" s="135">
        <v>4762.0</v>
      </c>
      <c r="B4764" s="135" t="s">
        <v>20972</v>
      </c>
      <c r="C4764" s="135" t="s">
        <v>4362</v>
      </c>
      <c r="F4764" s="135">
        <v>0.0</v>
      </c>
      <c r="M4764" s="143">
        <v>42705.0</v>
      </c>
    </row>
    <row r="4765">
      <c r="A4765" s="135">
        <v>4763.0</v>
      </c>
      <c r="B4765" s="135" t="s">
        <v>20973</v>
      </c>
      <c r="C4765" s="135" t="s">
        <v>4362</v>
      </c>
      <c r="F4765" s="135">
        <v>0.0</v>
      </c>
      <c r="M4765" s="143">
        <v>43405.0</v>
      </c>
    </row>
    <row r="4766">
      <c r="A4766" s="135">
        <v>4764.0</v>
      </c>
      <c r="B4766" s="135" t="s">
        <v>20974</v>
      </c>
      <c r="C4766" s="135" t="s">
        <v>4362</v>
      </c>
      <c r="F4766" s="135">
        <v>0.0</v>
      </c>
      <c r="M4766" s="143">
        <v>42461.0</v>
      </c>
    </row>
    <row r="4767">
      <c r="A4767" s="135">
        <v>4765.0</v>
      </c>
      <c r="B4767" s="135" t="s">
        <v>20975</v>
      </c>
      <c r="C4767" s="135" t="s">
        <v>4362</v>
      </c>
      <c r="K4767" s="135">
        <v>10.0</v>
      </c>
      <c r="M4767" s="143">
        <v>42887.0</v>
      </c>
    </row>
    <row r="4768">
      <c r="A4768" s="135">
        <v>4766.0</v>
      </c>
      <c r="B4768" s="135" t="s">
        <v>20976</v>
      </c>
      <c r="C4768" s="135" t="s">
        <v>4362</v>
      </c>
      <c r="K4768" s="135">
        <v>10.0</v>
      </c>
      <c r="M4768" s="143">
        <v>43869.0</v>
      </c>
    </row>
    <row r="4769">
      <c r="A4769" s="135">
        <v>4767.0</v>
      </c>
      <c r="B4769" s="135" t="s">
        <v>20977</v>
      </c>
      <c r="C4769" s="135" t="s">
        <v>4362</v>
      </c>
      <c r="K4769" s="135">
        <v>10.0</v>
      </c>
      <c r="M4769" s="143">
        <v>43170.0</v>
      </c>
    </row>
    <row r="4770">
      <c r="A4770" s="135">
        <v>4768.0</v>
      </c>
      <c r="B4770" s="135" t="s">
        <v>20978</v>
      </c>
      <c r="C4770" s="135" t="s">
        <v>4362</v>
      </c>
      <c r="F4770" s="135">
        <v>0.0</v>
      </c>
      <c r="M4770" s="143">
        <v>42736.0</v>
      </c>
    </row>
    <row r="4771">
      <c r="A4771" s="135">
        <v>4769.0</v>
      </c>
      <c r="B4771" s="135" t="s">
        <v>20979</v>
      </c>
      <c r="C4771" s="135" t="s">
        <v>4362</v>
      </c>
      <c r="M4771" s="143">
        <v>43961.0</v>
      </c>
    </row>
    <row r="4772">
      <c r="A4772" s="135">
        <v>4770.0</v>
      </c>
      <c r="B4772" s="135" t="s">
        <v>20981</v>
      </c>
      <c r="C4772" s="135" t="s">
        <v>4362</v>
      </c>
      <c r="F4772" s="135">
        <v>0.0</v>
      </c>
      <c r="M4772" s="143">
        <v>42370.0</v>
      </c>
    </row>
    <row r="4773">
      <c r="A4773" s="135">
        <v>4771.0</v>
      </c>
      <c r="B4773" s="135" t="s">
        <v>20982</v>
      </c>
      <c r="C4773" s="135" t="s">
        <v>4362</v>
      </c>
      <c r="K4773" s="135">
        <v>10.0</v>
      </c>
      <c r="M4773" s="143">
        <v>44772.0</v>
      </c>
    </row>
    <row r="4774">
      <c r="A4774" s="135">
        <v>4772.0</v>
      </c>
      <c r="B4774" s="135" t="s">
        <v>20983</v>
      </c>
      <c r="C4774" s="135" t="s">
        <v>4362</v>
      </c>
      <c r="M4774" s="143">
        <v>45040.0</v>
      </c>
    </row>
    <row r="4775">
      <c r="A4775" s="135">
        <v>4773.0</v>
      </c>
      <c r="B4775" s="135" t="s">
        <v>20984</v>
      </c>
      <c r="C4775" s="135" t="s">
        <v>4362</v>
      </c>
      <c r="M4775" s="143">
        <v>43556.0</v>
      </c>
    </row>
    <row r="4776">
      <c r="A4776" s="135">
        <v>4774.0</v>
      </c>
      <c r="B4776" s="135" t="s">
        <v>20985</v>
      </c>
      <c r="C4776" s="135" t="s">
        <v>4362</v>
      </c>
      <c r="F4776" s="135">
        <v>0.0</v>
      </c>
      <c r="M4776" s="143">
        <v>43466.0</v>
      </c>
    </row>
    <row r="4777">
      <c r="A4777" s="135">
        <v>4775.0</v>
      </c>
      <c r="B4777" s="135" t="s">
        <v>20986</v>
      </c>
      <c r="C4777" s="135" t="s">
        <v>4362</v>
      </c>
      <c r="F4777" s="135">
        <v>0.0</v>
      </c>
      <c r="M4777" s="143">
        <v>42917.0</v>
      </c>
    </row>
    <row r="4778">
      <c r="A4778" s="135">
        <v>4776.0</v>
      </c>
      <c r="B4778" s="135" t="s">
        <v>20987</v>
      </c>
      <c r="C4778" s="135" t="s">
        <v>4362</v>
      </c>
      <c r="K4778" s="135">
        <v>10.0</v>
      </c>
      <c r="M4778" s="143">
        <v>44492.0</v>
      </c>
    </row>
    <row r="4779">
      <c r="A4779" s="135">
        <v>4777.0</v>
      </c>
      <c r="B4779" s="135" t="s">
        <v>20988</v>
      </c>
      <c r="C4779" s="135" t="s">
        <v>4362</v>
      </c>
      <c r="K4779" s="135">
        <v>10.0</v>
      </c>
      <c r="M4779" s="143">
        <v>44018.0</v>
      </c>
    </row>
    <row r="4780">
      <c r="A4780" s="135">
        <v>4778.0</v>
      </c>
      <c r="B4780" s="135" t="s">
        <v>20990</v>
      </c>
      <c r="C4780" s="135" t="s">
        <v>4362</v>
      </c>
      <c r="M4780" s="143">
        <v>44956.0</v>
      </c>
    </row>
    <row r="4781">
      <c r="A4781" s="135">
        <v>4779.0</v>
      </c>
      <c r="B4781" s="135" t="s">
        <v>20991</v>
      </c>
      <c r="C4781" s="135" t="s">
        <v>4362</v>
      </c>
      <c r="F4781" s="135">
        <v>0.0</v>
      </c>
      <c r="M4781" s="143">
        <v>43617.0</v>
      </c>
    </row>
    <row r="4782">
      <c r="A4782" s="135">
        <v>4780.0</v>
      </c>
      <c r="B4782" s="135" t="s">
        <v>20992</v>
      </c>
      <c r="C4782" s="135" t="s">
        <v>4362</v>
      </c>
      <c r="M4782" s="143">
        <v>45196.0</v>
      </c>
    </row>
    <row r="4783">
      <c r="A4783" s="135">
        <v>4781.0</v>
      </c>
      <c r="B4783" s="135" t="s">
        <v>20993</v>
      </c>
      <c r="C4783" s="135" t="s">
        <v>4362</v>
      </c>
      <c r="K4783" s="135">
        <v>10.0</v>
      </c>
      <c r="M4783" s="143">
        <v>44819.0</v>
      </c>
    </row>
    <row r="4784">
      <c r="A4784" s="135">
        <v>4782.0</v>
      </c>
      <c r="B4784" s="135" t="s">
        <v>20994</v>
      </c>
      <c r="C4784" s="135" t="s">
        <v>4362</v>
      </c>
      <c r="M4784" s="143">
        <v>44811.0</v>
      </c>
    </row>
    <row r="4785">
      <c r="A4785" s="135">
        <v>4783.0</v>
      </c>
      <c r="B4785" s="135" t="s">
        <v>20995</v>
      </c>
      <c r="C4785" s="135" t="s">
        <v>4362</v>
      </c>
      <c r="K4785" s="135">
        <v>10.0</v>
      </c>
      <c r="M4785" s="143">
        <v>44135.0</v>
      </c>
    </row>
    <row r="4786">
      <c r="A4786" s="135">
        <v>4784.0</v>
      </c>
      <c r="B4786" s="135" t="s">
        <v>20996</v>
      </c>
      <c r="C4786" s="135" t="s">
        <v>4362</v>
      </c>
      <c r="F4786" s="135">
        <v>0.0</v>
      </c>
      <c r="M4786" s="143">
        <v>43344.0</v>
      </c>
    </row>
    <row r="4787">
      <c r="A4787" s="135">
        <v>4785.0</v>
      </c>
      <c r="B4787" s="135" t="s">
        <v>20997</v>
      </c>
      <c r="C4787" s="135" t="s">
        <v>4362</v>
      </c>
      <c r="M4787" s="143">
        <v>44952.0</v>
      </c>
    </row>
    <row r="4788">
      <c r="A4788" s="135">
        <v>4786.0</v>
      </c>
      <c r="B4788" s="135" t="s">
        <v>20998</v>
      </c>
      <c r="C4788" s="135" t="s">
        <v>4362</v>
      </c>
      <c r="F4788" s="135">
        <v>0.0</v>
      </c>
      <c r="M4788" s="143">
        <v>43435.0</v>
      </c>
    </row>
    <row r="4789">
      <c r="A4789" s="135">
        <v>4787.0</v>
      </c>
      <c r="B4789" s="135" t="s">
        <v>20999</v>
      </c>
      <c r="C4789" s="135" t="s">
        <v>4362</v>
      </c>
      <c r="K4789" s="135">
        <v>10.0</v>
      </c>
      <c r="M4789" s="143">
        <v>44908.0</v>
      </c>
    </row>
    <row r="4790">
      <c r="A4790" s="135">
        <v>4788.0</v>
      </c>
      <c r="B4790" s="135" t="s">
        <v>21000</v>
      </c>
      <c r="C4790" s="135" t="s">
        <v>4362</v>
      </c>
      <c r="M4790" s="143">
        <v>45031.0</v>
      </c>
    </row>
    <row r="4791">
      <c r="A4791" s="135">
        <v>4789.0</v>
      </c>
      <c r="B4791" s="135" t="s">
        <v>21002</v>
      </c>
      <c r="C4791" s="135" t="s">
        <v>4362</v>
      </c>
      <c r="K4791" s="135">
        <v>10.0</v>
      </c>
      <c r="M4791" s="143">
        <v>43112.0</v>
      </c>
    </row>
    <row r="4792">
      <c r="A4792" s="135">
        <v>4790.0</v>
      </c>
      <c r="B4792" s="135" t="s">
        <v>21003</v>
      </c>
      <c r="C4792" s="135" t="s">
        <v>4362</v>
      </c>
      <c r="M4792" s="143">
        <v>43842.0</v>
      </c>
    </row>
    <row r="4793">
      <c r="A4793" s="135">
        <v>4791.0</v>
      </c>
      <c r="B4793" s="135" t="s">
        <v>21004</v>
      </c>
      <c r="C4793" s="135" t="s">
        <v>4362</v>
      </c>
      <c r="K4793" s="135">
        <v>10.0</v>
      </c>
      <c r="M4793" s="143">
        <v>42305.0</v>
      </c>
    </row>
    <row r="4794">
      <c r="A4794" s="135">
        <v>4792.0</v>
      </c>
      <c r="B4794" s="135" t="s">
        <v>21005</v>
      </c>
      <c r="C4794" s="135" t="s">
        <v>4362</v>
      </c>
      <c r="M4794" s="143">
        <v>45000.0</v>
      </c>
    </row>
    <row r="4795">
      <c r="A4795" s="135">
        <v>4793.0</v>
      </c>
      <c r="B4795" s="135" t="s">
        <v>21006</v>
      </c>
      <c r="C4795" s="135" t="s">
        <v>4362</v>
      </c>
      <c r="M4795" s="143">
        <v>44646.0</v>
      </c>
    </row>
    <row r="4796">
      <c r="A4796" s="135">
        <v>4794.0</v>
      </c>
      <c r="B4796" s="135" t="s">
        <v>21007</v>
      </c>
      <c r="C4796" s="135" t="s">
        <v>4362</v>
      </c>
      <c r="M4796" s="143">
        <v>43844.0</v>
      </c>
    </row>
    <row r="4797">
      <c r="A4797" s="135">
        <v>4795.0</v>
      </c>
      <c r="B4797" s="135" t="s">
        <v>21008</v>
      </c>
      <c r="C4797" s="135" t="s">
        <v>4362</v>
      </c>
      <c r="M4797" s="143">
        <v>42512.0</v>
      </c>
    </row>
    <row r="4798">
      <c r="A4798" s="135">
        <v>4796.0</v>
      </c>
      <c r="B4798" s="135" t="s">
        <v>21009</v>
      </c>
      <c r="C4798" s="135" t="s">
        <v>4362</v>
      </c>
      <c r="M4798" s="143">
        <v>45215.0</v>
      </c>
    </row>
    <row r="4799">
      <c r="A4799" s="135">
        <v>4797.0</v>
      </c>
      <c r="B4799" s="135" t="s">
        <v>21010</v>
      </c>
      <c r="C4799" s="135" t="s">
        <v>4362</v>
      </c>
      <c r="K4799" s="135">
        <v>60.0</v>
      </c>
      <c r="M4799" s="143">
        <v>43865.0</v>
      </c>
    </row>
    <row r="4800">
      <c r="A4800" s="135">
        <v>4798.0</v>
      </c>
      <c r="B4800" s="135" t="s">
        <v>21011</v>
      </c>
      <c r="C4800" s="135" t="s">
        <v>4362</v>
      </c>
      <c r="K4800" s="135">
        <v>10.0</v>
      </c>
      <c r="M4800" s="143">
        <v>45221.0</v>
      </c>
    </row>
    <row r="4801">
      <c r="A4801" s="135">
        <v>4799.0</v>
      </c>
      <c r="B4801" s="135" t="s">
        <v>21013</v>
      </c>
      <c r="C4801" s="135" t="s">
        <v>4362</v>
      </c>
      <c r="D4801" s="135">
        <v>11.0</v>
      </c>
      <c r="K4801" s="135">
        <v>10.0</v>
      </c>
      <c r="M4801" s="143">
        <v>42363.0</v>
      </c>
    </row>
    <row r="4802">
      <c r="A4802" s="135">
        <v>4800.0</v>
      </c>
      <c r="B4802" s="135" t="s">
        <v>21014</v>
      </c>
      <c r="C4802" s="135" t="s">
        <v>4362</v>
      </c>
      <c r="M4802" s="143">
        <v>44091.0</v>
      </c>
    </row>
    <row r="4803">
      <c r="A4803" s="135">
        <v>4801.0</v>
      </c>
      <c r="B4803" s="135" t="s">
        <v>21015</v>
      </c>
      <c r="C4803" s="135" t="s">
        <v>4362</v>
      </c>
      <c r="K4803" s="135">
        <v>20.0</v>
      </c>
      <c r="M4803" s="143">
        <v>44076.0</v>
      </c>
    </row>
    <row r="4804">
      <c r="A4804" s="135">
        <v>4802.0</v>
      </c>
      <c r="B4804" s="135" t="s">
        <v>21016</v>
      </c>
      <c r="C4804" s="135" t="s">
        <v>4362</v>
      </c>
      <c r="M4804" s="143">
        <v>44904.0</v>
      </c>
    </row>
    <row r="4805">
      <c r="A4805" s="135">
        <v>4803.0</v>
      </c>
      <c r="B4805" s="135" t="s">
        <v>21017</v>
      </c>
      <c r="C4805" s="135" t="s">
        <v>4362</v>
      </c>
      <c r="F4805" s="135">
        <v>0.0</v>
      </c>
      <c r="M4805" s="143">
        <v>43525.0</v>
      </c>
    </row>
    <row r="4806">
      <c r="A4806" s="135">
        <v>4804.0</v>
      </c>
      <c r="B4806" s="135" t="s">
        <v>21018</v>
      </c>
      <c r="C4806" s="135" t="s">
        <v>4362</v>
      </c>
      <c r="M4806" s="143">
        <v>45058.0</v>
      </c>
    </row>
    <row r="4807">
      <c r="A4807" s="135">
        <v>4805.0</v>
      </c>
      <c r="B4807" s="135" t="s">
        <v>21019</v>
      </c>
      <c r="C4807" s="135" t="s">
        <v>4362</v>
      </c>
      <c r="K4807" s="135">
        <v>10.0</v>
      </c>
      <c r="M4807" s="143">
        <v>43842.0</v>
      </c>
    </row>
    <row r="4808">
      <c r="A4808" s="135">
        <v>4806.0</v>
      </c>
      <c r="B4808" s="135" t="s">
        <v>21020</v>
      </c>
      <c r="C4808" s="135" t="s">
        <v>4362</v>
      </c>
      <c r="F4808" s="135">
        <v>0.0</v>
      </c>
      <c r="M4808" s="143">
        <v>42856.0</v>
      </c>
    </row>
    <row r="4809">
      <c r="A4809" s="135">
        <v>4807.0</v>
      </c>
      <c r="B4809" s="135" t="s">
        <v>21021</v>
      </c>
      <c r="C4809" s="135" t="s">
        <v>4362</v>
      </c>
      <c r="M4809" s="143">
        <v>44851.0</v>
      </c>
    </row>
    <row r="4810">
      <c r="A4810" s="135">
        <v>4808.0</v>
      </c>
      <c r="B4810" s="135" t="s">
        <v>21022</v>
      </c>
      <c r="C4810" s="135" t="s">
        <v>4362</v>
      </c>
      <c r="K4810" s="135">
        <v>250.0</v>
      </c>
      <c r="M4810" s="143">
        <v>45385.0</v>
      </c>
    </row>
    <row r="4811">
      <c r="A4811" s="135">
        <v>4809.0</v>
      </c>
      <c r="B4811" s="135" t="s">
        <v>21023</v>
      </c>
      <c r="C4811" s="135" t="s">
        <v>4362</v>
      </c>
      <c r="F4811" s="135">
        <v>0.0</v>
      </c>
      <c r="M4811" s="143">
        <v>42736.0</v>
      </c>
    </row>
    <row r="4812">
      <c r="A4812" s="135">
        <v>4810.0</v>
      </c>
      <c r="B4812" s="135" t="s">
        <v>21025</v>
      </c>
      <c r="C4812" s="135" t="s">
        <v>4362</v>
      </c>
      <c r="F4812" s="135">
        <v>0.0</v>
      </c>
      <c r="M4812" s="143">
        <v>43374.0</v>
      </c>
    </row>
    <row r="4813">
      <c r="A4813" s="135">
        <v>4811.0</v>
      </c>
      <c r="B4813" s="135" t="s">
        <v>21026</v>
      </c>
      <c r="C4813" s="135" t="s">
        <v>4362</v>
      </c>
      <c r="F4813" s="135">
        <v>0.0</v>
      </c>
      <c r="M4813" s="143">
        <v>43009.0</v>
      </c>
    </row>
    <row r="4814">
      <c r="A4814" s="135">
        <v>4812.0</v>
      </c>
      <c r="B4814" s="135" t="s">
        <v>21027</v>
      </c>
      <c r="C4814" s="135" t="s">
        <v>4362</v>
      </c>
      <c r="F4814" s="135">
        <v>0.0</v>
      </c>
      <c r="M4814" s="143">
        <v>43252.0</v>
      </c>
    </row>
    <row r="4815">
      <c r="A4815" s="135">
        <v>4813.0</v>
      </c>
      <c r="B4815" s="135" t="s">
        <v>21028</v>
      </c>
      <c r="C4815" s="135" t="s">
        <v>4362</v>
      </c>
      <c r="F4815" s="135">
        <v>0.0</v>
      </c>
      <c r="M4815" s="143">
        <v>42736.0</v>
      </c>
    </row>
    <row r="4816">
      <c r="A4816" s="135">
        <v>4814.0</v>
      </c>
      <c r="B4816" s="135" t="s">
        <v>21029</v>
      </c>
      <c r="C4816" s="135" t="s">
        <v>4362</v>
      </c>
      <c r="F4816" s="135">
        <v>0.0</v>
      </c>
      <c r="M4816" s="143">
        <v>43556.0</v>
      </c>
    </row>
    <row r="4817">
      <c r="A4817" s="135">
        <v>4815.0</v>
      </c>
      <c r="B4817" s="135" t="s">
        <v>21030</v>
      </c>
      <c r="C4817" s="135" t="s">
        <v>4362</v>
      </c>
      <c r="F4817" s="135">
        <v>0.0</v>
      </c>
      <c r="M4817" s="143">
        <v>42583.0</v>
      </c>
    </row>
    <row r="4818">
      <c r="A4818" s="135">
        <v>4816.0</v>
      </c>
      <c r="B4818" s="135" t="s">
        <v>21031</v>
      </c>
      <c r="C4818" s="135" t="s">
        <v>4362</v>
      </c>
      <c r="F4818" s="135">
        <v>0.0</v>
      </c>
      <c r="M4818" s="143">
        <v>43435.0</v>
      </c>
    </row>
    <row r="4819">
      <c r="A4819" s="135">
        <v>4817.0</v>
      </c>
      <c r="B4819" s="135" t="s">
        <v>21032</v>
      </c>
      <c r="C4819" s="135" t="s">
        <v>4362</v>
      </c>
      <c r="F4819" s="135">
        <v>0.0</v>
      </c>
      <c r="M4819" s="143">
        <v>42795.0</v>
      </c>
    </row>
    <row r="4820">
      <c r="A4820" s="135">
        <v>4818.0</v>
      </c>
      <c r="B4820" s="135" t="s">
        <v>21033</v>
      </c>
      <c r="C4820" s="135" t="s">
        <v>4362</v>
      </c>
      <c r="F4820" s="135">
        <v>0.0</v>
      </c>
      <c r="M4820" s="143">
        <v>43405.0</v>
      </c>
    </row>
    <row r="4821">
      <c r="A4821" s="135">
        <v>4819.0</v>
      </c>
      <c r="B4821" s="135" t="s">
        <v>21034</v>
      </c>
      <c r="C4821" s="135" t="s">
        <v>4362</v>
      </c>
      <c r="F4821" s="135">
        <v>0.0</v>
      </c>
      <c r="M4821" s="143">
        <v>43770.0</v>
      </c>
    </row>
    <row r="4822">
      <c r="A4822" s="135">
        <v>4820.0</v>
      </c>
      <c r="B4822" s="135" t="s">
        <v>21036</v>
      </c>
      <c r="C4822" s="135" t="s">
        <v>4362</v>
      </c>
      <c r="K4822" s="135">
        <v>30.0</v>
      </c>
      <c r="M4822" s="143">
        <v>44483.0</v>
      </c>
    </row>
    <row r="4823">
      <c r="A4823" s="135">
        <v>4821.0</v>
      </c>
      <c r="B4823" s="135" t="s">
        <v>21037</v>
      </c>
      <c r="C4823" s="135" t="s">
        <v>4362</v>
      </c>
      <c r="K4823" s="135">
        <v>10.0</v>
      </c>
      <c r="M4823" s="143">
        <v>43193.0</v>
      </c>
    </row>
    <row r="4824">
      <c r="A4824" s="135">
        <v>4822.0</v>
      </c>
      <c r="B4824" s="135" t="s">
        <v>21038</v>
      </c>
      <c r="C4824" s="135" t="s">
        <v>4362</v>
      </c>
      <c r="F4824" s="135">
        <v>0.0</v>
      </c>
      <c r="M4824" s="143">
        <v>43374.0</v>
      </c>
    </row>
    <row r="4825">
      <c r="A4825" s="135">
        <v>4823.0</v>
      </c>
      <c r="B4825" s="135" t="s">
        <v>21039</v>
      </c>
      <c r="C4825" s="135" t="s">
        <v>4362</v>
      </c>
      <c r="F4825" s="135">
        <v>0.0</v>
      </c>
      <c r="M4825" s="143">
        <v>43739.0</v>
      </c>
    </row>
    <row r="4826">
      <c r="A4826" s="135">
        <v>4824.0</v>
      </c>
      <c r="B4826" s="135" t="s">
        <v>21040</v>
      </c>
      <c r="C4826" s="135" t="s">
        <v>4362</v>
      </c>
      <c r="F4826" s="135">
        <v>0.0</v>
      </c>
      <c r="M4826" s="143">
        <v>43374.0</v>
      </c>
    </row>
    <row r="4827">
      <c r="A4827" s="135">
        <v>4825.0</v>
      </c>
      <c r="B4827" s="135" t="s">
        <v>21042</v>
      </c>
      <c r="C4827" s="135" t="s">
        <v>4362</v>
      </c>
      <c r="K4827" s="135">
        <v>10.0</v>
      </c>
      <c r="M4827" s="143">
        <v>44123.0</v>
      </c>
    </row>
    <row r="4828">
      <c r="A4828" s="135">
        <v>4826.0</v>
      </c>
      <c r="B4828" s="135" t="s">
        <v>21043</v>
      </c>
      <c r="C4828" s="135" t="s">
        <v>4362</v>
      </c>
      <c r="M4828" s="143">
        <v>42471.0</v>
      </c>
    </row>
    <row r="4829">
      <c r="A4829" s="135">
        <v>4827.0</v>
      </c>
      <c r="B4829" s="135" t="s">
        <v>21044</v>
      </c>
      <c r="C4829" s="135" t="s">
        <v>4362</v>
      </c>
      <c r="M4829" s="143">
        <v>43528.0</v>
      </c>
    </row>
    <row r="4830">
      <c r="A4830" s="135">
        <v>4828.0</v>
      </c>
      <c r="B4830" s="135" t="s">
        <v>21045</v>
      </c>
      <c r="C4830" s="135" t="s">
        <v>4362</v>
      </c>
      <c r="F4830" s="135">
        <v>0.0</v>
      </c>
      <c r="M4830" s="143">
        <v>43556.0</v>
      </c>
    </row>
    <row r="4831">
      <c r="A4831" s="135">
        <v>4829.0</v>
      </c>
      <c r="B4831" s="135" t="s">
        <v>14293</v>
      </c>
      <c r="C4831" s="135" t="s">
        <v>4362</v>
      </c>
      <c r="F4831" s="135">
        <v>0.0</v>
      </c>
      <c r="M4831" s="143">
        <v>42675.0</v>
      </c>
    </row>
    <row r="4832">
      <c r="A4832" s="135">
        <v>4830.0</v>
      </c>
      <c r="B4832" s="135" t="s">
        <v>21046</v>
      </c>
      <c r="C4832" s="135" t="s">
        <v>4362</v>
      </c>
      <c r="F4832" s="135">
        <v>0.0</v>
      </c>
      <c r="M4832" s="143">
        <v>42430.0</v>
      </c>
    </row>
    <row r="4833">
      <c r="A4833" s="135">
        <v>4831.0</v>
      </c>
      <c r="B4833" s="135" t="s">
        <v>21047</v>
      </c>
      <c r="C4833" s="135" t="s">
        <v>4362</v>
      </c>
      <c r="F4833" s="135">
        <v>0.0</v>
      </c>
      <c r="M4833" s="143">
        <v>43070.0</v>
      </c>
    </row>
    <row r="4834">
      <c r="A4834" s="135">
        <v>4832.0</v>
      </c>
      <c r="B4834" s="135" t="s">
        <v>21049</v>
      </c>
      <c r="C4834" s="135" t="s">
        <v>4362</v>
      </c>
      <c r="F4834" s="135">
        <v>0.0</v>
      </c>
      <c r="M4834" s="143">
        <v>43709.0</v>
      </c>
    </row>
    <row r="4835">
      <c r="A4835" s="135">
        <v>4833.0</v>
      </c>
      <c r="B4835" s="135" t="s">
        <v>21050</v>
      </c>
      <c r="C4835" s="135" t="s">
        <v>4362</v>
      </c>
      <c r="F4835" s="135">
        <v>0.0</v>
      </c>
      <c r="M4835" s="143">
        <v>43678.0</v>
      </c>
    </row>
    <row r="4836">
      <c r="A4836" s="135">
        <v>4834.0</v>
      </c>
      <c r="B4836" s="135" t="s">
        <v>21051</v>
      </c>
      <c r="C4836" s="135" t="s">
        <v>4362</v>
      </c>
      <c r="F4836" s="135">
        <v>0.0</v>
      </c>
      <c r="M4836" s="143">
        <v>42309.0</v>
      </c>
    </row>
    <row r="4837">
      <c r="A4837" s="135">
        <v>4835.0</v>
      </c>
      <c r="B4837" s="135" t="s">
        <v>21052</v>
      </c>
      <c r="C4837" s="135" t="s">
        <v>4362</v>
      </c>
      <c r="M4837" s="143">
        <v>45098.0</v>
      </c>
    </row>
    <row r="4838">
      <c r="A4838" s="135">
        <v>4836.0</v>
      </c>
      <c r="B4838" s="135" t="s">
        <v>21053</v>
      </c>
      <c r="C4838" s="135" t="s">
        <v>4362</v>
      </c>
      <c r="F4838" s="135">
        <v>0.0</v>
      </c>
      <c r="M4838" s="143">
        <v>43497.0</v>
      </c>
    </row>
    <row r="4839">
      <c r="A4839" s="135">
        <v>4837.0</v>
      </c>
      <c r="B4839" s="135" t="s">
        <v>21055</v>
      </c>
      <c r="C4839" s="135" t="s">
        <v>4362</v>
      </c>
      <c r="F4839" s="135">
        <v>0.0</v>
      </c>
      <c r="M4839" s="143">
        <v>43586.0</v>
      </c>
    </row>
    <row r="4840">
      <c r="A4840" s="135">
        <v>4838.0</v>
      </c>
      <c r="B4840" s="135" t="s">
        <v>21056</v>
      </c>
      <c r="C4840" s="135" t="s">
        <v>4362</v>
      </c>
      <c r="D4840" s="135">
        <v>0.0</v>
      </c>
      <c r="M4840" s="143">
        <v>42261.0</v>
      </c>
    </row>
    <row r="4841">
      <c r="A4841" s="135">
        <v>4839.0</v>
      </c>
      <c r="B4841" s="135" t="s">
        <v>21057</v>
      </c>
      <c r="C4841" s="135" t="s">
        <v>4362</v>
      </c>
      <c r="M4841" s="143">
        <v>42550.0</v>
      </c>
    </row>
    <row r="4842">
      <c r="A4842" s="135">
        <v>4840.0</v>
      </c>
      <c r="B4842" s="135" t="s">
        <v>21058</v>
      </c>
      <c r="C4842" s="135" t="s">
        <v>4362</v>
      </c>
      <c r="F4842" s="135">
        <v>0.0</v>
      </c>
      <c r="M4842" s="143">
        <v>42826.0</v>
      </c>
    </row>
    <row r="4843">
      <c r="A4843" s="135">
        <v>4841.0</v>
      </c>
      <c r="B4843" s="135" t="s">
        <v>21059</v>
      </c>
      <c r="C4843" s="135" t="s">
        <v>4362</v>
      </c>
      <c r="M4843" s="143">
        <v>43593.0</v>
      </c>
    </row>
    <row r="4844">
      <c r="A4844" s="135">
        <v>4842.0</v>
      </c>
      <c r="B4844" s="135" t="s">
        <v>21060</v>
      </c>
      <c r="C4844" s="135" t="s">
        <v>4362</v>
      </c>
      <c r="K4844" s="135">
        <v>10.0</v>
      </c>
      <c r="M4844" s="143">
        <v>45296.0</v>
      </c>
    </row>
    <row r="4845">
      <c r="A4845" s="135">
        <v>4843.0</v>
      </c>
      <c r="B4845" s="135" t="s">
        <v>21061</v>
      </c>
      <c r="C4845" s="135" t="s">
        <v>4362</v>
      </c>
      <c r="M4845" s="143">
        <v>44092.0</v>
      </c>
    </row>
    <row r="4846">
      <c r="A4846" s="135">
        <v>4844.0</v>
      </c>
      <c r="B4846" s="135" t="s">
        <v>21063</v>
      </c>
      <c r="C4846" s="135" t="s">
        <v>4362</v>
      </c>
      <c r="M4846" s="143">
        <v>42320.0</v>
      </c>
    </row>
    <row r="4847">
      <c r="A4847" s="135">
        <v>4845.0</v>
      </c>
      <c r="B4847" s="135" t="s">
        <v>21064</v>
      </c>
      <c r="C4847" s="135" t="s">
        <v>4362</v>
      </c>
      <c r="M4847" s="143">
        <v>45319.0</v>
      </c>
    </row>
    <row r="4848">
      <c r="A4848" s="135">
        <v>4846.0</v>
      </c>
      <c r="B4848" s="135" t="s">
        <v>21065</v>
      </c>
      <c r="C4848" s="135" t="s">
        <v>4362</v>
      </c>
      <c r="M4848" s="143">
        <v>43986.0</v>
      </c>
    </row>
    <row r="4849">
      <c r="A4849" s="135">
        <v>4847.0</v>
      </c>
      <c r="B4849" s="135" t="s">
        <v>21066</v>
      </c>
      <c r="C4849" s="135" t="s">
        <v>4362</v>
      </c>
      <c r="K4849" s="135">
        <v>10.0</v>
      </c>
      <c r="M4849" s="143">
        <v>45229.0</v>
      </c>
    </row>
    <row r="4850">
      <c r="A4850" s="135">
        <v>4848.0</v>
      </c>
      <c r="B4850" s="135" t="s">
        <v>21067</v>
      </c>
      <c r="C4850" s="135" t="s">
        <v>4362</v>
      </c>
      <c r="M4850" s="143">
        <v>44140.0</v>
      </c>
    </row>
    <row r="4851">
      <c r="A4851" s="135">
        <v>4849.0</v>
      </c>
      <c r="B4851" s="135" t="s">
        <v>21068</v>
      </c>
      <c r="C4851" s="135" t="s">
        <v>4362</v>
      </c>
      <c r="M4851" s="143">
        <v>43232.0</v>
      </c>
    </row>
    <row r="4852">
      <c r="A4852" s="135">
        <v>4850.0</v>
      </c>
      <c r="B4852" s="135" t="s">
        <v>21069</v>
      </c>
      <c r="C4852" s="135" t="s">
        <v>4362</v>
      </c>
      <c r="M4852" s="143">
        <v>45041.0</v>
      </c>
    </row>
    <row r="4853">
      <c r="A4853" s="135">
        <v>4851.0</v>
      </c>
      <c r="B4853" s="135" t="s">
        <v>21071</v>
      </c>
      <c r="C4853" s="135" t="s">
        <v>4362</v>
      </c>
      <c r="M4853" s="143">
        <v>43044.0</v>
      </c>
    </row>
    <row r="4854">
      <c r="A4854" s="135">
        <v>4852.0</v>
      </c>
      <c r="B4854" s="135" t="s">
        <v>21072</v>
      </c>
      <c r="C4854" s="135" t="s">
        <v>4362</v>
      </c>
      <c r="M4854" s="143">
        <v>44948.0</v>
      </c>
    </row>
    <row r="4855">
      <c r="A4855" s="135">
        <v>4853.0</v>
      </c>
      <c r="B4855" s="135" t="s">
        <v>21073</v>
      </c>
      <c r="C4855" s="135" t="s">
        <v>4362</v>
      </c>
      <c r="K4855" s="135">
        <v>10.0</v>
      </c>
      <c r="M4855" s="143">
        <v>43861.0</v>
      </c>
    </row>
    <row r="4856">
      <c r="A4856" s="135">
        <v>4854.0</v>
      </c>
      <c r="B4856" s="135" t="s">
        <v>21074</v>
      </c>
      <c r="C4856" s="135" t="s">
        <v>4362</v>
      </c>
      <c r="M4856" s="143">
        <v>45051.0</v>
      </c>
    </row>
    <row r="4857">
      <c r="A4857" s="135">
        <v>4855.0</v>
      </c>
      <c r="B4857" s="135" t="s">
        <v>21075</v>
      </c>
      <c r="C4857" s="135" t="s">
        <v>4362</v>
      </c>
      <c r="K4857" s="135">
        <v>30.0</v>
      </c>
      <c r="M4857" s="143">
        <v>42319.0</v>
      </c>
    </row>
    <row r="4858">
      <c r="A4858" s="135">
        <v>4856.0</v>
      </c>
      <c r="B4858" s="135" t="s">
        <v>21076</v>
      </c>
      <c r="C4858" s="135" t="s">
        <v>4362</v>
      </c>
      <c r="M4858" s="143">
        <v>43917.0</v>
      </c>
    </row>
    <row r="4859">
      <c r="A4859" s="135">
        <v>4857.0</v>
      </c>
      <c r="B4859" s="135" t="s">
        <v>21077</v>
      </c>
      <c r="C4859" s="135" t="s">
        <v>4362</v>
      </c>
      <c r="K4859" s="135">
        <v>20.0</v>
      </c>
      <c r="M4859" s="143">
        <v>44210.0</v>
      </c>
    </row>
    <row r="4860">
      <c r="A4860" s="135">
        <v>4858.0</v>
      </c>
      <c r="B4860" s="135" t="s">
        <v>21078</v>
      </c>
      <c r="C4860" s="135" t="s">
        <v>4362</v>
      </c>
      <c r="M4860" s="143">
        <v>45092.0</v>
      </c>
    </row>
    <row r="4861">
      <c r="A4861" s="135">
        <v>4859.0</v>
      </c>
      <c r="B4861" s="135" t="s">
        <v>21079</v>
      </c>
      <c r="C4861" s="135" t="s">
        <v>4362</v>
      </c>
      <c r="M4861" s="143">
        <v>44939.0</v>
      </c>
    </row>
    <row r="4862">
      <c r="A4862" s="135">
        <v>4860.0</v>
      </c>
      <c r="B4862" s="135" t="s">
        <v>21080</v>
      </c>
      <c r="C4862" s="135" t="s">
        <v>4362</v>
      </c>
      <c r="K4862" s="135">
        <v>10.0</v>
      </c>
      <c r="M4862" s="143">
        <v>43883.0</v>
      </c>
    </row>
    <row r="4863">
      <c r="A4863" s="135">
        <v>4861.0</v>
      </c>
      <c r="B4863" s="135" t="s">
        <v>21082</v>
      </c>
      <c r="C4863" s="135" t="s">
        <v>4362</v>
      </c>
      <c r="F4863" s="135">
        <v>0.0</v>
      </c>
      <c r="M4863" s="143">
        <v>42370.0</v>
      </c>
    </row>
    <row r="4864">
      <c r="A4864" s="135">
        <v>4862.0</v>
      </c>
      <c r="B4864" s="135" t="s">
        <v>21083</v>
      </c>
      <c r="C4864" s="135" t="s">
        <v>4362</v>
      </c>
      <c r="F4864" s="135">
        <v>0.0</v>
      </c>
      <c r="M4864" s="143">
        <v>42675.0</v>
      </c>
    </row>
    <row r="4865">
      <c r="A4865" s="135">
        <v>4863.0</v>
      </c>
      <c r="B4865" s="135" t="s">
        <v>21084</v>
      </c>
      <c r="C4865" s="135" t="s">
        <v>4362</v>
      </c>
      <c r="F4865" s="135">
        <v>0.0</v>
      </c>
      <c r="M4865" s="143">
        <v>43344.0</v>
      </c>
    </row>
    <row r="4866">
      <c r="A4866" s="135">
        <v>4864.0</v>
      </c>
      <c r="B4866" s="135" t="s">
        <v>21085</v>
      </c>
      <c r="C4866" s="135" t="s">
        <v>4362</v>
      </c>
      <c r="M4866" s="143">
        <v>45052.0</v>
      </c>
    </row>
    <row r="4867">
      <c r="A4867" s="135">
        <v>4865.0</v>
      </c>
      <c r="B4867" s="135" t="s">
        <v>21086</v>
      </c>
      <c r="C4867" s="135" t="s">
        <v>4362</v>
      </c>
      <c r="M4867" s="143">
        <v>43879.0</v>
      </c>
    </row>
    <row r="4868">
      <c r="A4868" s="135">
        <v>4866.0</v>
      </c>
      <c r="B4868" s="135" t="s">
        <v>21087</v>
      </c>
      <c r="C4868" s="135" t="s">
        <v>4362</v>
      </c>
      <c r="K4868" s="135">
        <v>10.0</v>
      </c>
      <c r="M4868" s="143">
        <v>42626.0</v>
      </c>
    </row>
    <row r="4869">
      <c r="A4869" s="135">
        <v>4867.0</v>
      </c>
      <c r="B4869" s="135" t="s">
        <v>21088</v>
      </c>
      <c r="C4869" s="135" t="s">
        <v>4362</v>
      </c>
      <c r="F4869" s="135">
        <v>0.0</v>
      </c>
      <c r="M4869" s="143">
        <v>42309.0</v>
      </c>
    </row>
    <row r="4870">
      <c r="A4870" s="135">
        <v>4868.0</v>
      </c>
      <c r="B4870" s="135" t="s">
        <v>21090</v>
      </c>
      <c r="C4870" s="135" t="s">
        <v>4362</v>
      </c>
      <c r="M4870" s="143">
        <v>43545.0</v>
      </c>
    </row>
    <row r="4871">
      <c r="A4871" s="135">
        <v>4869.0</v>
      </c>
      <c r="B4871" s="135" t="s">
        <v>21091</v>
      </c>
      <c r="C4871" s="135" t="s">
        <v>4362</v>
      </c>
      <c r="F4871" s="135">
        <v>0.0</v>
      </c>
      <c r="M4871" s="143">
        <v>43678.0</v>
      </c>
    </row>
    <row r="4872">
      <c r="A4872" s="135">
        <v>4870.0</v>
      </c>
      <c r="B4872" s="135" t="s">
        <v>21092</v>
      </c>
      <c r="C4872" s="135" t="s">
        <v>4362</v>
      </c>
      <c r="F4872" s="135">
        <v>0.0</v>
      </c>
      <c r="M4872" s="143">
        <v>43374.0</v>
      </c>
    </row>
    <row r="4873">
      <c r="A4873" s="135">
        <v>4871.0</v>
      </c>
      <c r="B4873" s="135" t="s">
        <v>21093</v>
      </c>
      <c r="C4873" s="135" t="s">
        <v>4362</v>
      </c>
      <c r="F4873" s="135">
        <v>0.0</v>
      </c>
      <c r="M4873" s="143">
        <v>43405.0</v>
      </c>
    </row>
    <row r="4874">
      <c r="A4874" s="135">
        <v>4872.0</v>
      </c>
      <c r="B4874" s="135" t="s">
        <v>21094</v>
      </c>
      <c r="C4874" s="135" t="s">
        <v>4362</v>
      </c>
      <c r="M4874" s="143">
        <v>43817.0</v>
      </c>
    </row>
    <row r="4875">
      <c r="A4875" s="135">
        <v>4873.0</v>
      </c>
      <c r="B4875" s="135" t="s">
        <v>21095</v>
      </c>
      <c r="C4875" s="135" t="s">
        <v>4362</v>
      </c>
      <c r="M4875" s="143">
        <v>44819.0</v>
      </c>
    </row>
    <row r="4876">
      <c r="A4876" s="135">
        <v>4874.0</v>
      </c>
      <c r="B4876" s="135" t="s">
        <v>21096</v>
      </c>
      <c r="C4876" s="135" t="s">
        <v>4362</v>
      </c>
      <c r="F4876" s="135">
        <v>0.0</v>
      </c>
      <c r="M4876" s="143">
        <v>43221.0</v>
      </c>
    </row>
    <row r="4877">
      <c r="A4877" s="135">
        <v>4875.0</v>
      </c>
      <c r="B4877" s="135" t="s">
        <v>21098</v>
      </c>
      <c r="C4877" s="135" t="s">
        <v>4362</v>
      </c>
      <c r="K4877" s="135">
        <v>10.0</v>
      </c>
      <c r="M4877" s="143">
        <v>42491.0</v>
      </c>
    </row>
    <row r="4878">
      <c r="A4878" s="135">
        <v>4876.0</v>
      </c>
      <c r="B4878" s="135" t="s">
        <v>21099</v>
      </c>
      <c r="C4878" s="135" t="s">
        <v>4362</v>
      </c>
      <c r="K4878" s="135">
        <v>40.0</v>
      </c>
      <c r="M4878" s="143">
        <v>44215.0</v>
      </c>
    </row>
    <row r="4879">
      <c r="A4879" s="135">
        <v>4877.0</v>
      </c>
      <c r="B4879" s="135" t="s">
        <v>21100</v>
      </c>
      <c r="C4879" s="135" t="s">
        <v>4362</v>
      </c>
      <c r="M4879" s="143">
        <v>45353.0</v>
      </c>
    </row>
    <row r="4880">
      <c r="A4880" s="135">
        <v>4878.0</v>
      </c>
      <c r="B4880" s="135" t="s">
        <v>21101</v>
      </c>
      <c r="C4880" s="135" t="s">
        <v>4362</v>
      </c>
      <c r="F4880" s="135">
        <v>0.0</v>
      </c>
      <c r="M4880" s="143">
        <v>43556.0</v>
      </c>
    </row>
    <row r="4881">
      <c r="A4881" s="135">
        <v>4879.0</v>
      </c>
      <c r="B4881" s="135" t="s">
        <v>21102</v>
      </c>
      <c r="C4881" s="135" t="s">
        <v>4362</v>
      </c>
      <c r="M4881" s="143">
        <v>44662.0</v>
      </c>
    </row>
    <row r="4882">
      <c r="A4882" s="135">
        <v>4880.0</v>
      </c>
      <c r="B4882" s="135" t="s">
        <v>21103</v>
      </c>
      <c r="C4882" s="135" t="s">
        <v>4362</v>
      </c>
      <c r="F4882" s="135">
        <v>0.0</v>
      </c>
      <c r="M4882" s="143">
        <v>42370.0</v>
      </c>
    </row>
    <row r="4883">
      <c r="A4883" s="135">
        <v>4881.0</v>
      </c>
      <c r="B4883" s="135" t="s">
        <v>21104</v>
      </c>
      <c r="C4883" s="135" t="s">
        <v>4362</v>
      </c>
      <c r="F4883" s="135">
        <v>0.0</v>
      </c>
      <c r="M4883" s="143">
        <v>43282.0</v>
      </c>
    </row>
    <row r="4884">
      <c r="A4884" s="135">
        <v>4882.0</v>
      </c>
      <c r="B4884" s="135" t="s">
        <v>21105</v>
      </c>
      <c r="C4884" s="135" t="s">
        <v>4362</v>
      </c>
      <c r="M4884" s="143">
        <v>45310.0</v>
      </c>
    </row>
    <row r="4885">
      <c r="A4885" s="135">
        <v>4883.0</v>
      </c>
      <c r="B4885" s="135" t="s">
        <v>21106</v>
      </c>
      <c r="C4885" s="135" t="s">
        <v>4362</v>
      </c>
      <c r="M4885" s="143">
        <v>44284.0</v>
      </c>
    </row>
    <row r="4886">
      <c r="A4886" s="135">
        <v>4884.0</v>
      </c>
      <c r="B4886" s="135" t="s">
        <v>21107</v>
      </c>
      <c r="C4886" s="135" t="s">
        <v>4362</v>
      </c>
      <c r="F4886" s="135">
        <v>0.0</v>
      </c>
      <c r="M4886" s="143">
        <v>43191.0</v>
      </c>
    </row>
    <row r="4887">
      <c r="A4887" s="135">
        <v>4885.0</v>
      </c>
      <c r="B4887" s="135" t="s">
        <v>21108</v>
      </c>
      <c r="C4887" s="135" t="s">
        <v>4362</v>
      </c>
      <c r="F4887" s="135">
        <v>0.0</v>
      </c>
      <c r="M4887" s="143">
        <v>42767.0</v>
      </c>
    </row>
    <row r="4888">
      <c r="A4888" s="135">
        <v>4886.0</v>
      </c>
      <c r="B4888" s="135" t="s">
        <v>21110</v>
      </c>
      <c r="C4888" s="135" t="s">
        <v>4362</v>
      </c>
      <c r="K4888" s="135">
        <v>10.0</v>
      </c>
      <c r="M4888" s="143">
        <v>43996.0</v>
      </c>
    </row>
    <row r="4889">
      <c r="A4889" s="135">
        <v>4887.0</v>
      </c>
      <c r="B4889" s="135" t="s">
        <v>21111</v>
      </c>
      <c r="C4889" s="135" t="s">
        <v>4362</v>
      </c>
      <c r="F4889" s="135">
        <v>0.0</v>
      </c>
      <c r="M4889" s="143">
        <v>43525.0</v>
      </c>
    </row>
    <row r="4890">
      <c r="A4890" s="135">
        <v>4888.0</v>
      </c>
      <c r="B4890" s="135" t="s">
        <v>21112</v>
      </c>
      <c r="C4890" s="135" t="s">
        <v>4362</v>
      </c>
      <c r="M4890" s="143">
        <v>45228.0</v>
      </c>
    </row>
    <row r="4891">
      <c r="A4891" s="135">
        <v>4889.0</v>
      </c>
      <c r="B4891" s="135" t="s">
        <v>21113</v>
      </c>
      <c r="C4891" s="135" t="s">
        <v>4362</v>
      </c>
      <c r="F4891" s="135">
        <v>0.0</v>
      </c>
      <c r="M4891" s="143">
        <v>42278.0</v>
      </c>
    </row>
    <row r="4892">
      <c r="A4892" s="135">
        <v>4890.0</v>
      </c>
      <c r="B4892" s="135" t="s">
        <v>21114</v>
      </c>
      <c r="C4892" s="135" t="s">
        <v>4362</v>
      </c>
      <c r="K4892" s="135">
        <v>10.0</v>
      </c>
      <c r="M4892" s="143">
        <v>43851.0</v>
      </c>
    </row>
    <row r="4893">
      <c r="A4893" s="135">
        <v>4891.0</v>
      </c>
      <c r="B4893" s="135" t="s">
        <v>21115</v>
      </c>
      <c r="C4893" s="135" t="s">
        <v>4362</v>
      </c>
      <c r="M4893" s="143">
        <v>42710.0</v>
      </c>
    </row>
    <row r="4894">
      <c r="A4894" s="135">
        <v>4892.0</v>
      </c>
      <c r="B4894" s="135" t="s">
        <v>21116</v>
      </c>
      <c r="C4894" s="135" t="s">
        <v>4362</v>
      </c>
      <c r="M4894" s="143">
        <v>42291.0</v>
      </c>
    </row>
    <row r="4895">
      <c r="A4895" s="135">
        <v>4893.0</v>
      </c>
      <c r="B4895" s="135" t="s">
        <v>21117</v>
      </c>
      <c r="C4895" s="135" t="s">
        <v>4362</v>
      </c>
      <c r="M4895" s="143">
        <v>43378.0</v>
      </c>
    </row>
    <row r="4896">
      <c r="A4896" s="135">
        <v>4894.0</v>
      </c>
      <c r="B4896" s="135" t="s">
        <v>21118</v>
      </c>
      <c r="C4896" s="135" t="s">
        <v>4362</v>
      </c>
      <c r="M4896" s="143">
        <v>43179.0</v>
      </c>
    </row>
    <row r="4897">
      <c r="A4897" s="135">
        <v>4895.0</v>
      </c>
      <c r="B4897" s="135" t="s">
        <v>21119</v>
      </c>
      <c r="C4897" s="135" t="s">
        <v>4362</v>
      </c>
      <c r="K4897" s="135">
        <v>10.0</v>
      </c>
      <c r="M4897" s="143">
        <v>43867.0</v>
      </c>
    </row>
    <row r="4898">
      <c r="A4898" s="135">
        <v>4896.0</v>
      </c>
      <c r="B4898" s="135" t="s">
        <v>21121</v>
      </c>
      <c r="C4898" s="135" t="s">
        <v>4362</v>
      </c>
      <c r="M4898" s="143">
        <v>42441.0</v>
      </c>
    </row>
    <row r="4899">
      <c r="A4899" s="135">
        <v>4897.0</v>
      </c>
      <c r="B4899" s="135" t="s">
        <v>21122</v>
      </c>
      <c r="C4899" s="135" t="s">
        <v>4362</v>
      </c>
      <c r="K4899" s="135">
        <v>20.0</v>
      </c>
      <c r="M4899" s="143">
        <v>43851.0</v>
      </c>
    </row>
    <row r="4900">
      <c r="A4900" s="135">
        <v>4898.0</v>
      </c>
      <c r="B4900" s="135" t="s">
        <v>21123</v>
      </c>
      <c r="C4900" s="135" t="s">
        <v>4362</v>
      </c>
      <c r="M4900" s="143">
        <v>45022.0</v>
      </c>
    </row>
    <row r="4901">
      <c r="A4901" s="135">
        <v>4899.0</v>
      </c>
      <c r="B4901" s="135" t="s">
        <v>21124</v>
      </c>
      <c r="C4901" s="135" t="s">
        <v>4362</v>
      </c>
      <c r="M4901" s="143">
        <v>43772.0</v>
      </c>
    </row>
    <row r="4902">
      <c r="A4902" s="135">
        <v>4900.0</v>
      </c>
      <c r="B4902" s="135" t="s">
        <v>21125</v>
      </c>
      <c r="C4902" s="135" t="s">
        <v>4362</v>
      </c>
      <c r="F4902" s="135">
        <v>0.0</v>
      </c>
      <c r="M4902" s="143">
        <v>43556.0</v>
      </c>
    </row>
    <row r="4903">
      <c r="A4903" s="135">
        <v>4901.0</v>
      </c>
      <c r="B4903" s="135" t="s">
        <v>21126</v>
      </c>
      <c r="C4903" s="135" t="s">
        <v>4362</v>
      </c>
      <c r="F4903" s="135">
        <v>0.0</v>
      </c>
      <c r="M4903" s="143">
        <v>42401.0</v>
      </c>
    </row>
    <row r="4904">
      <c r="A4904" s="135">
        <v>4902.0</v>
      </c>
      <c r="B4904" s="135" t="s">
        <v>21127</v>
      </c>
      <c r="C4904" s="135" t="s">
        <v>4362</v>
      </c>
      <c r="F4904" s="135">
        <v>0.0</v>
      </c>
      <c r="M4904" s="143">
        <v>43770.0</v>
      </c>
    </row>
    <row r="4905">
      <c r="A4905" s="135">
        <v>4903.0</v>
      </c>
      <c r="B4905" s="135" t="s">
        <v>21128</v>
      </c>
      <c r="C4905" s="135" t="s">
        <v>4362</v>
      </c>
      <c r="M4905" s="143">
        <v>45264.0</v>
      </c>
    </row>
    <row r="4906">
      <c r="A4906" s="135">
        <v>4904.0</v>
      </c>
      <c r="B4906" s="135" t="s">
        <v>21129</v>
      </c>
      <c r="C4906" s="135" t="s">
        <v>4362</v>
      </c>
      <c r="M4906" s="143">
        <v>44849.0</v>
      </c>
    </row>
    <row r="4907">
      <c r="A4907" s="135">
        <v>4905.0</v>
      </c>
      <c r="B4907" s="135" t="s">
        <v>14295</v>
      </c>
      <c r="C4907" s="135" t="s">
        <v>4362</v>
      </c>
      <c r="F4907" s="135">
        <v>0.0</v>
      </c>
      <c r="M4907" s="143">
        <v>43497.0</v>
      </c>
    </row>
    <row r="4908">
      <c r="A4908" s="135">
        <v>4906.0</v>
      </c>
      <c r="B4908" s="135" t="s">
        <v>21131</v>
      </c>
      <c r="C4908" s="135" t="s">
        <v>4362</v>
      </c>
      <c r="F4908" s="135">
        <v>0.0</v>
      </c>
      <c r="M4908" s="143">
        <v>42430.0</v>
      </c>
    </row>
    <row r="4909">
      <c r="A4909" s="135">
        <v>4907.0</v>
      </c>
      <c r="B4909" s="135" t="s">
        <v>21132</v>
      </c>
      <c r="C4909" s="135" t="s">
        <v>4362</v>
      </c>
      <c r="F4909" s="135">
        <v>0.0</v>
      </c>
      <c r="M4909" s="143">
        <v>43344.0</v>
      </c>
    </row>
    <row r="4910">
      <c r="A4910" s="135">
        <v>4908.0</v>
      </c>
      <c r="B4910" s="135" t="s">
        <v>21133</v>
      </c>
      <c r="C4910" s="135" t="s">
        <v>4362</v>
      </c>
      <c r="F4910" s="135">
        <v>0.0</v>
      </c>
      <c r="M4910" s="143">
        <v>42278.0</v>
      </c>
    </row>
    <row r="4911">
      <c r="A4911" s="135">
        <v>4909.0</v>
      </c>
      <c r="B4911" s="135" t="s">
        <v>21134</v>
      </c>
      <c r="C4911" s="135" t="s">
        <v>4362</v>
      </c>
      <c r="F4911" s="135">
        <v>0.0</v>
      </c>
      <c r="M4911" s="143">
        <v>43617.0</v>
      </c>
    </row>
    <row r="4912">
      <c r="A4912" s="135">
        <v>4910.0</v>
      </c>
      <c r="B4912" s="135" t="s">
        <v>21135</v>
      </c>
      <c r="C4912" s="135" t="s">
        <v>4362</v>
      </c>
      <c r="F4912" s="135">
        <v>0.0</v>
      </c>
      <c r="M4912" s="143">
        <v>42491.0</v>
      </c>
    </row>
    <row r="4913">
      <c r="A4913" s="135">
        <v>4911.0</v>
      </c>
      <c r="B4913" s="135" t="s">
        <v>21136</v>
      </c>
      <c r="C4913" s="135" t="s">
        <v>4362</v>
      </c>
      <c r="F4913" s="135">
        <v>0.0</v>
      </c>
      <c r="M4913" s="143">
        <v>42430.0</v>
      </c>
    </row>
    <row r="4914">
      <c r="A4914" s="135">
        <v>4912.0</v>
      </c>
      <c r="B4914" s="135" t="s">
        <v>21137</v>
      </c>
      <c r="C4914" s="135" t="s">
        <v>4362</v>
      </c>
      <c r="F4914" s="135">
        <v>0.0</v>
      </c>
      <c r="M4914" s="143">
        <v>42522.0</v>
      </c>
    </row>
    <row r="4915">
      <c r="A4915" s="135">
        <v>4913.0</v>
      </c>
      <c r="B4915" s="135" t="s">
        <v>21139</v>
      </c>
      <c r="C4915" s="135" t="s">
        <v>4362</v>
      </c>
      <c r="K4915" s="135">
        <v>10.0</v>
      </c>
      <c r="M4915" s="143">
        <v>44270.0</v>
      </c>
    </row>
    <row r="4916">
      <c r="A4916" s="135">
        <v>4914.0</v>
      </c>
      <c r="B4916" s="135" t="s">
        <v>21140</v>
      </c>
      <c r="C4916" s="135" t="s">
        <v>4362</v>
      </c>
      <c r="F4916" s="135">
        <v>0.0</v>
      </c>
      <c r="M4916" s="143">
        <v>43191.0</v>
      </c>
    </row>
    <row r="4917">
      <c r="A4917" s="135">
        <v>4915.0</v>
      </c>
      <c r="B4917" s="135" t="s">
        <v>21141</v>
      </c>
      <c r="C4917" s="135" t="s">
        <v>4362</v>
      </c>
      <c r="F4917" s="135">
        <v>0.0</v>
      </c>
      <c r="M4917" s="143">
        <v>43497.0</v>
      </c>
    </row>
    <row r="4918">
      <c r="A4918" s="135">
        <v>4916.0</v>
      </c>
      <c r="B4918" s="135" t="s">
        <v>21142</v>
      </c>
      <c r="C4918" s="135" t="s">
        <v>4362</v>
      </c>
      <c r="F4918" s="135">
        <v>0.0</v>
      </c>
      <c r="M4918" s="143">
        <v>43647.0</v>
      </c>
    </row>
    <row r="4919">
      <c r="A4919" s="135">
        <v>4917.0</v>
      </c>
      <c r="B4919" s="135" t="s">
        <v>14299</v>
      </c>
      <c r="C4919" s="135" t="s">
        <v>4362</v>
      </c>
      <c r="K4919" s="135">
        <v>70.0</v>
      </c>
      <c r="M4919" s="143">
        <v>43289.0</v>
      </c>
    </row>
    <row r="4920">
      <c r="A4920" s="135">
        <v>4918.0</v>
      </c>
      <c r="B4920" s="135" t="s">
        <v>21143</v>
      </c>
      <c r="C4920" s="135" t="s">
        <v>4362</v>
      </c>
      <c r="M4920" s="143">
        <v>42855.0</v>
      </c>
    </row>
    <row r="4921">
      <c r="A4921" s="135">
        <v>4919.0</v>
      </c>
      <c r="B4921" s="135" t="s">
        <v>21144</v>
      </c>
      <c r="C4921" s="135" t="s">
        <v>4362</v>
      </c>
      <c r="F4921" s="135">
        <v>0.0</v>
      </c>
      <c r="M4921" s="143">
        <v>42309.0</v>
      </c>
    </row>
    <row r="4922">
      <c r="A4922" s="135">
        <v>4920.0</v>
      </c>
      <c r="B4922" s="135" t="s">
        <v>21145</v>
      </c>
      <c r="C4922" s="135" t="s">
        <v>4362</v>
      </c>
      <c r="M4922" s="143">
        <v>42282.0</v>
      </c>
    </row>
    <row r="4923">
      <c r="A4923" s="135">
        <v>4921.0</v>
      </c>
      <c r="B4923" s="135" t="s">
        <v>21146</v>
      </c>
      <c r="C4923" s="135" t="s">
        <v>4362</v>
      </c>
      <c r="F4923" s="135">
        <v>0.0</v>
      </c>
      <c r="M4923" s="143">
        <v>42979.0</v>
      </c>
    </row>
    <row r="4924">
      <c r="A4924" s="135">
        <v>4922.0</v>
      </c>
      <c r="B4924" s="135" t="s">
        <v>21147</v>
      </c>
      <c r="C4924" s="135" t="s">
        <v>4362</v>
      </c>
      <c r="M4924" s="143">
        <v>43060.0</v>
      </c>
    </row>
    <row r="4925">
      <c r="A4925" s="135">
        <v>4923.0</v>
      </c>
      <c r="B4925" s="135" t="s">
        <v>21149</v>
      </c>
      <c r="C4925" s="135" t="s">
        <v>4362</v>
      </c>
      <c r="M4925" s="143">
        <v>45356.0</v>
      </c>
    </row>
    <row r="4926">
      <c r="A4926" s="135">
        <v>4924.0</v>
      </c>
      <c r="B4926" s="135" t="s">
        <v>21150</v>
      </c>
      <c r="C4926" s="135" t="s">
        <v>4362</v>
      </c>
      <c r="F4926" s="135">
        <v>0.0</v>
      </c>
      <c r="M4926" s="143">
        <v>43497.0</v>
      </c>
    </row>
    <row r="4927">
      <c r="A4927" s="135">
        <v>4925.0</v>
      </c>
      <c r="B4927" s="135" t="s">
        <v>21151</v>
      </c>
      <c r="C4927" s="135" t="s">
        <v>4362</v>
      </c>
      <c r="M4927" s="143">
        <v>43361.0</v>
      </c>
    </row>
    <row r="4928">
      <c r="A4928" s="135">
        <v>4926.0</v>
      </c>
      <c r="B4928" s="135" t="s">
        <v>21152</v>
      </c>
      <c r="C4928" s="135" t="s">
        <v>4362</v>
      </c>
      <c r="K4928" s="135">
        <v>10.0</v>
      </c>
      <c r="M4928" s="143">
        <v>45065.0</v>
      </c>
    </row>
    <row r="4929">
      <c r="A4929" s="135">
        <v>4927.0</v>
      </c>
      <c r="B4929" s="135" t="s">
        <v>21153</v>
      </c>
      <c r="C4929" s="135" t="s">
        <v>4362</v>
      </c>
      <c r="F4929" s="135">
        <v>0.0</v>
      </c>
      <c r="M4929" s="143">
        <v>43405.0</v>
      </c>
    </row>
    <row r="4930">
      <c r="A4930" s="135">
        <v>4928.0</v>
      </c>
      <c r="B4930" s="135" t="s">
        <v>21154</v>
      </c>
      <c r="C4930" s="135" t="s">
        <v>4362</v>
      </c>
      <c r="F4930" s="135">
        <v>0.0</v>
      </c>
      <c r="M4930" s="143">
        <v>42736.0</v>
      </c>
    </row>
    <row r="4931">
      <c r="A4931" s="135">
        <v>4929.0</v>
      </c>
      <c r="B4931" s="135" t="s">
        <v>21155</v>
      </c>
      <c r="C4931" s="135" t="s">
        <v>4362</v>
      </c>
      <c r="F4931" s="135">
        <v>0.0</v>
      </c>
      <c r="M4931" s="143">
        <v>43160.0</v>
      </c>
    </row>
    <row r="4932">
      <c r="A4932" s="135">
        <v>4930.0</v>
      </c>
      <c r="B4932" s="135" t="s">
        <v>21156</v>
      </c>
      <c r="C4932" s="135" t="s">
        <v>4362</v>
      </c>
      <c r="F4932" s="135">
        <v>0.0</v>
      </c>
      <c r="M4932" s="143">
        <v>42644.0</v>
      </c>
    </row>
    <row r="4933">
      <c r="A4933" s="135">
        <v>4931.0</v>
      </c>
      <c r="B4933" s="135" t="s">
        <v>21158</v>
      </c>
      <c r="C4933" s="135" t="s">
        <v>4362</v>
      </c>
      <c r="M4933" s="143">
        <v>45028.0</v>
      </c>
    </row>
    <row r="4934">
      <c r="A4934" s="135">
        <v>4932.0</v>
      </c>
      <c r="B4934" s="135" t="s">
        <v>21159</v>
      </c>
      <c r="C4934" s="135" t="s">
        <v>4362</v>
      </c>
      <c r="F4934" s="135">
        <v>0.0</v>
      </c>
      <c r="M4934" s="143">
        <v>43466.0</v>
      </c>
    </row>
    <row r="4935">
      <c r="A4935" s="135">
        <v>4933.0</v>
      </c>
      <c r="B4935" s="135" t="s">
        <v>21160</v>
      </c>
      <c r="C4935" s="135" t="s">
        <v>4362</v>
      </c>
      <c r="M4935" s="143">
        <v>43618.0</v>
      </c>
    </row>
    <row r="4936">
      <c r="A4936" s="135">
        <v>4934.0</v>
      </c>
      <c r="B4936" s="135" t="s">
        <v>21161</v>
      </c>
      <c r="C4936" s="135" t="s">
        <v>4362</v>
      </c>
      <c r="K4936" s="135">
        <v>10.0</v>
      </c>
      <c r="M4936" s="143">
        <v>43628.0</v>
      </c>
    </row>
    <row r="4937">
      <c r="A4937" s="135">
        <v>4935.0</v>
      </c>
      <c r="B4937" s="135" t="s">
        <v>21162</v>
      </c>
      <c r="C4937" s="135" t="s">
        <v>4362</v>
      </c>
      <c r="M4937" s="143">
        <v>45286.0</v>
      </c>
    </row>
    <row r="4938">
      <c r="A4938" s="135">
        <v>4936.0</v>
      </c>
      <c r="B4938" s="135" t="s">
        <v>21163</v>
      </c>
      <c r="C4938" s="135" t="s">
        <v>4362</v>
      </c>
      <c r="M4938" s="143">
        <v>44439.0</v>
      </c>
    </row>
    <row r="4939">
      <c r="A4939" s="135">
        <v>4937.0</v>
      </c>
      <c r="B4939" s="135" t="s">
        <v>21164</v>
      </c>
      <c r="C4939" s="135" t="s">
        <v>4362</v>
      </c>
      <c r="M4939" s="143">
        <v>43515.0</v>
      </c>
    </row>
    <row r="4940">
      <c r="A4940" s="135">
        <v>4938.0</v>
      </c>
      <c r="B4940" s="135" t="s">
        <v>21165</v>
      </c>
      <c r="C4940" s="135" t="s">
        <v>4362</v>
      </c>
      <c r="K4940" s="135">
        <v>10.0</v>
      </c>
      <c r="M4940" s="143">
        <v>45008.0</v>
      </c>
    </row>
    <row r="4941">
      <c r="A4941" s="135">
        <v>4939.0</v>
      </c>
      <c r="B4941" s="135" t="s">
        <v>21167</v>
      </c>
      <c r="C4941" s="135" t="s">
        <v>4362</v>
      </c>
      <c r="M4941" s="143">
        <v>42441.0</v>
      </c>
    </row>
    <row r="4942">
      <c r="A4942" s="135">
        <v>4940.0</v>
      </c>
      <c r="B4942" s="135" t="s">
        <v>21168</v>
      </c>
      <c r="C4942" s="135" t="s">
        <v>4362</v>
      </c>
      <c r="M4942" s="143">
        <v>43030.0</v>
      </c>
    </row>
    <row r="4943">
      <c r="A4943" s="135">
        <v>4941.0</v>
      </c>
      <c r="B4943" s="135" t="s">
        <v>21169</v>
      </c>
      <c r="C4943" s="135" t="s">
        <v>4362</v>
      </c>
      <c r="K4943" s="135">
        <v>40.0</v>
      </c>
      <c r="M4943" s="143">
        <v>42341.0</v>
      </c>
    </row>
    <row r="4944">
      <c r="A4944" s="135">
        <v>4942.0</v>
      </c>
      <c r="B4944" s="135" t="s">
        <v>21170</v>
      </c>
      <c r="C4944" s="135" t="s">
        <v>4362</v>
      </c>
      <c r="K4944" s="135">
        <v>10.0</v>
      </c>
      <c r="M4944" s="143">
        <v>42457.0</v>
      </c>
    </row>
    <row r="4945">
      <c r="A4945" s="135">
        <v>4943.0</v>
      </c>
      <c r="B4945" s="135" t="s">
        <v>21171</v>
      </c>
      <c r="C4945" s="135" t="s">
        <v>4362</v>
      </c>
      <c r="M4945" s="143">
        <v>45029.0</v>
      </c>
    </row>
    <row r="4946">
      <c r="A4946" s="135">
        <v>4944.0</v>
      </c>
      <c r="B4946" s="135" t="s">
        <v>21172</v>
      </c>
      <c r="C4946" s="135" t="s">
        <v>4362</v>
      </c>
      <c r="M4946" s="143">
        <v>42714.0</v>
      </c>
    </row>
    <row r="4947">
      <c r="A4947" s="135">
        <v>4945.0</v>
      </c>
      <c r="B4947" s="135" t="s">
        <v>21173</v>
      </c>
      <c r="C4947" s="135" t="s">
        <v>4362</v>
      </c>
      <c r="M4947" s="143">
        <v>42919.0</v>
      </c>
    </row>
    <row r="4948">
      <c r="A4948" s="135">
        <v>4946.0</v>
      </c>
      <c r="B4948" s="135" t="s">
        <v>21174</v>
      </c>
      <c r="C4948" s="135" t="s">
        <v>4362</v>
      </c>
      <c r="M4948" s="143">
        <v>44834.0</v>
      </c>
    </row>
    <row r="4949">
      <c r="A4949" s="135">
        <v>4947.0</v>
      </c>
      <c r="B4949" s="135" t="s">
        <v>21175</v>
      </c>
      <c r="C4949" s="135" t="s">
        <v>4362</v>
      </c>
      <c r="K4949" s="135">
        <v>10.0</v>
      </c>
      <c r="M4949" s="143">
        <v>42625.0</v>
      </c>
    </row>
    <row r="4950">
      <c r="A4950" s="135">
        <v>4948.0</v>
      </c>
      <c r="B4950" s="135" t="s">
        <v>21177</v>
      </c>
      <c r="C4950" s="135" t="s">
        <v>4362</v>
      </c>
      <c r="M4950" s="143">
        <v>44581.0</v>
      </c>
    </row>
    <row r="4951">
      <c r="A4951" s="135">
        <v>4949.0</v>
      </c>
      <c r="B4951" s="135" t="s">
        <v>21178</v>
      </c>
      <c r="C4951" s="135" t="s">
        <v>4362</v>
      </c>
      <c r="M4951" s="143">
        <v>44165.0</v>
      </c>
    </row>
    <row r="4952">
      <c r="A4952" s="135">
        <v>4950.0</v>
      </c>
      <c r="B4952" s="135" t="s">
        <v>21179</v>
      </c>
      <c r="C4952" s="135" t="s">
        <v>4362</v>
      </c>
      <c r="M4952" s="143">
        <v>44122.0</v>
      </c>
    </row>
    <row r="4953">
      <c r="A4953" s="135">
        <v>4951.0</v>
      </c>
      <c r="B4953" s="135" t="s">
        <v>21180</v>
      </c>
      <c r="C4953" s="135" t="s">
        <v>4362</v>
      </c>
      <c r="M4953" s="143">
        <v>43901.0</v>
      </c>
    </row>
    <row r="4954">
      <c r="A4954" s="135">
        <v>4952.0</v>
      </c>
      <c r="B4954" s="135" t="s">
        <v>21181</v>
      </c>
      <c r="C4954" s="135" t="s">
        <v>4362</v>
      </c>
      <c r="K4954" s="135">
        <v>10.0</v>
      </c>
      <c r="M4954" s="143">
        <v>44572.0</v>
      </c>
    </row>
    <row r="4955">
      <c r="A4955" s="135">
        <v>4953.0</v>
      </c>
      <c r="B4955" s="135" t="s">
        <v>21182</v>
      </c>
      <c r="C4955" s="135" t="s">
        <v>4362</v>
      </c>
      <c r="K4955" s="135">
        <v>10.0</v>
      </c>
      <c r="M4955" s="143">
        <v>44083.0</v>
      </c>
    </row>
    <row r="4956">
      <c r="A4956" s="135">
        <v>4954.0</v>
      </c>
      <c r="B4956" s="135" t="s">
        <v>21183</v>
      </c>
      <c r="C4956" s="135" t="s">
        <v>4362</v>
      </c>
      <c r="M4956" s="143">
        <v>42542.0</v>
      </c>
    </row>
    <row r="4957">
      <c r="A4957" s="135">
        <v>4955.0</v>
      </c>
      <c r="B4957" s="135" t="s">
        <v>21184</v>
      </c>
      <c r="C4957" s="135" t="s">
        <v>4362</v>
      </c>
      <c r="M4957" s="143">
        <v>45334.0</v>
      </c>
    </row>
    <row r="4958">
      <c r="A4958" s="135">
        <v>4956.0</v>
      </c>
      <c r="B4958" s="135" t="s">
        <v>21185</v>
      </c>
      <c r="C4958" s="135" t="s">
        <v>4362</v>
      </c>
      <c r="K4958" s="135">
        <v>30.0</v>
      </c>
      <c r="M4958" s="143">
        <v>44511.0</v>
      </c>
    </row>
    <row r="4959">
      <c r="A4959" s="135">
        <v>4957.0</v>
      </c>
      <c r="B4959" s="135" t="s">
        <v>21186</v>
      </c>
      <c r="C4959" s="135" t="s">
        <v>4362</v>
      </c>
      <c r="K4959" s="135">
        <v>10.0</v>
      </c>
      <c r="M4959" s="143">
        <v>43702.0</v>
      </c>
    </row>
    <row r="4960">
      <c r="A4960" s="135">
        <v>4958.0</v>
      </c>
      <c r="B4960" s="135" t="s">
        <v>21188</v>
      </c>
      <c r="C4960" s="135" t="s">
        <v>4362</v>
      </c>
      <c r="M4960" s="143">
        <v>42342.0</v>
      </c>
    </row>
    <row r="4961">
      <c r="A4961" s="135">
        <v>4959.0</v>
      </c>
      <c r="B4961" s="135" t="s">
        <v>21189</v>
      </c>
      <c r="C4961" s="135" t="s">
        <v>4362</v>
      </c>
      <c r="M4961" s="143">
        <v>43054.0</v>
      </c>
    </row>
    <row r="4962">
      <c r="A4962" s="135">
        <v>4960.0</v>
      </c>
      <c r="B4962" s="135" t="s">
        <v>21190</v>
      </c>
      <c r="C4962" s="135" t="s">
        <v>4362</v>
      </c>
      <c r="M4962" s="143">
        <v>45123.0</v>
      </c>
    </row>
    <row r="4963">
      <c r="A4963" s="135">
        <v>4961.0</v>
      </c>
      <c r="B4963" s="135" t="s">
        <v>21191</v>
      </c>
      <c r="C4963" s="135" t="s">
        <v>4362</v>
      </c>
      <c r="F4963" s="135">
        <v>0.0</v>
      </c>
      <c r="M4963" s="143">
        <v>42644.0</v>
      </c>
    </row>
    <row r="4964">
      <c r="A4964" s="135">
        <v>4962.0</v>
      </c>
      <c r="B4964" s="135" t="s">
        <v>21192</v>
      </c>
      <c r="C4964" s="135" t="s">
        <v>4362</v>
      </c>
      <c r="F4964" s="135">
        <v>0.0</v>
      </c>
      <c r="M4964" s="143">
        <v>43647.0</v>
      </c>
    </row>
    <row r="4965">
      <c r="A4965" s="135">
        <v>4963.0</v>
      </c>
      <c r="B4965" s="135" t="s">
        <v>21193</v>
      </c>
      <c r="C4965" s="135" t="s">
        <v>4362</v>
      </c>
      <c r="F4965" s="135">
        <v>0.0</v>
      </c>
      <c r="M4965" s="143">
        <v>43647.0</v>
      </c>
    </row>
    <row r="4966">
      <c r="A4966" s="135">
        <v>4964.0</v>
      </c>
      <c r="B4966" s="135" t="s">
        <v>21194</v>
      </c>
      <c r="C4966" s="135" t="s">
        <v>4362</v>
      </c>
      <c r="F4966" s="135">
        <v>0.0</v>
      </c>
      <c r="M4966" s="143">
        <v>42979.0</v>
      </c>
    </row>
    <row r="4967">
      <c r="A4967" s="135">
        <v>4965.0</v>
      </c>
      <c r="B4967" s="135" t="s">
        <v>21195</v>
      </c>
      <c r="C4967" s="135" t="s">
        <v>4362</v>
      </c>
      <c r="M4967" s="143">
        <v>44778.0</v>
      </c>
    </row>
    <row r="4968">
      <c r="A4968" s="135">
        <v>4966.0</v>
      </c>
      <c r="B4968" s="135" t="s">
        <v>14302</v>
      </c>
      <c r="C4968" s="135" t="s">
        <v>4362</v>
      </c>
      <c r="F4968" s="135">
        <v>0.0</v>
      </c>
      <c r="M4968" s="143">
        <v>43800.0</v>
      </c>
    </row>
    <row r="4969">
      <c r="A4969" s="135">
        <v>4967.0</v>
      </c>
      <c r="B4969" s="135" t="s">
        <v>21196</v>
      </c>
      <c r="C4969" s="135" t="s">
        <v>4362</v>
      </c>
      <c r="F4969" s="135">
        <v>0.0</v>
      </c>
      <c r="M4969" s="143">
        <v>43617.0</v>
      </c>
    </row>
    <row r="4970">
      <c r="A4970" s="135">
        <v>4968.0</v>
      </c>
      <c r="B4970" s="135" t="s">
        <v>21198</v>
      </c>
      <c r="C4970" s="135" t="s">
        <v>4362</v>
      </c>
      <c r="F4970" s="135">
        <v>0.0</v>
      </c>
      <c r="M4970" s="143">
        <v>42795.0</v>
      </c>
    </row>
    <row r="4971">
      <c r="A4971" s="135">
        <v>4969.0</v>
      </c>
      <c r="B4971" s="135" t="s">
        <v>21199</v>
      </c>
      <c r="C4971" s="135" t="s">
        <v>4362</v>
      </c>
      <c r="M4971" s="143">
        <v>44870.0</v>
      </c>
    </row>
    <row r="4972">
      <c r="A4972" s="135">
        <v>4970.0</v>
      </c>
      <c r="B4972" s="135" t="s">
        <v>21200</v>
      </c>
      <c r="C4972" s="135" t="s">
        <v>4362</v>
      </c>
      <c r="K4972" s="135">
        <v>20.0</v>
      </c>
      <c r="M4972" s="143">
        <v>44817.0</v>
      </c>
    </row>
    <row r="4973">
      <c r="A4973" s="135">
        <v>4971.0</v>
      </c>
      <c r="B4973" s="135" t="s">
        <v>14305</v>
      </c>
      <c r="C4973" s="135" t="s">
        <v>4362</v>
      </c>
      <c r="F4973" s="135">
        <v>0.0</v>
      </c>
      <c r="M4973" s="143">
        <v>43466.0</v>
      </c>
    </row>
    <row r="4974">
      <c r="A4974" s="135">
        <v>4972.0</v>
      </c>
      <c r="B4974" s="135" t="s">
        <v>21201</v>
      </c>
      <c r="C4974" s="135" t="s">
        <v>4362</v>
      </c>
      <c r="M4974" s="143">
        <v>43313.0</v>
      </c>
    </row>
    <row r="4975">
      <c r="A4975" s="135">
        <v>4973.0</v>
      </c>
      <c r="B4975" s="135" t="s">
        <v>21202</v>
      </c>
      <c r="C4975" s="135" t="s">
        <v>4362</v>
      </c>
      <c r="M4975" s="143">
        <v>45155.0</v>
      </c>
    </row>
    <row r="4976">
      <c r="A4976" s="135">
        <v>4974.0</v>
      </c>
      <c r="B4976" s="135" t="s">
        <v>21203</v>
      </c>
      <c r="C4976" s="135" t="s">
        <v>4362</v>
      </c>
      <c r="F4976" s="135">
        <v>0.0</v>
      </c>
      <c r="M4976" s="143">
        <v>42948.0</v>
      </c>
    </row>
    <row r="4977">
      <c r="A4977" s="135">
        <v>4975.0</v>
      </c>
      <c r="B4977" s="135" t="s">
        <v>21204</v>
      </c>
      <c r="C4977" s="135" t="s">
        <v>4362</v>
      </c>
      <c r="F4977" s="135">
        <v>0.0</v>
      </c>
      <c r="M4977" s="143">
        <v>42401.0</v>
      </c>
    </row>
    <row r="4978">
      <c r="A4978" s="135">
        <v>4976.0</v>
      </c>
      <c r="B4978" s="135" t="s">
        <v>21206</v>
      </c>
      <c r="C4978" s="135" t="s">
        <v>4362</v>
      </c>
      <c r="M4978" s="143">
        <v>42845.0</v>
      </c>
    </row>
    <row r="4979">
      <c r="A4979" s="135">
        <v>4977.0</v>
      </c>
      <c r="B4979" s="135" t="s">
        <v>21207</v>
      </c>
      <c r="C4979" s="135" t="s">
        <v>4362</v>
      </c>
      <c r="M4979" s="143">
        <v>44297.0</v>
      </c>
    </row>
    <row r="4980">
      <c r="A4980" s="135">
        <v>4978.0</v>
      </c>
      <c r="B4980" s="135" t="s">
        <v>21208</v>
      </c>
      <c r="C4980" s="135" t="s">
        <v>4362</v>
      </c>
      <c r="M4980" s="143">
        <v>44350.0</v>
      </c>
    </row>
    <row r="4981">
      <c r="A4981" s="135">
        <v>4979.0</v>
      </c>
      <c r="B4981" s="135" t="s">
        <v>21209</v>
      </c>
      <c r="C4981" s="135" t="s">
        <v>4362</v>
      </c>
      <c r="M4981" s="143">
        <v>45007.0</v>
      </c>
    </row>
    <row r="4982">
      <c r="A4982" s="135">
        <v>4980.0</v>
      </c>
      <c r="B4982" s="135" t="s">
        <v>21210</v>
      </c>
      <c r="C4982" s="135" t="s">
        <v>4362</v>
      </c>
      <c r="M4982" s="143">
        <v>45036.0</v>
      </c>
    </row>
    <row r="4983">
      <c r="A4983" s="135">
        <v>4981.0</v>
      </c>
      <c r="B4983" s="135" t="s">
        <v>21211</v>
      </c>
      <c r="C4983" s="135" t="s">
        <v>4362</v>
      </c>
      <c r="F4983" s="135">
        <v>0.0</v>
      </c>
      <c r="M4983" s="143">
        <v>43374.0</v>
      </c>
    </row>
    <row r="4984">
      <c r="A4984" s="135">
        <v>4982.0</v>
      </c>
      <c r="B4984" s="135" t="s">
        <v>21212</v>
      </c>
      <c r="C4984" s="135" t="s">
        <v>4362</v>
      </c>
      <c r="M4984" s="143">
        <v>44779.0</v>
      </c>
    </row>
    <row r="4985">
      <c r="A4985" s="135">
        <v>4983.0</v>
      </c>
      <c r="B4985" s="135" t="s">
        <v>21213</v>
      </c>
      <c r="C4985" s="135" t="s">
        <v>4362</v>
      </c>
      <c r="K4985" s="135">
        <v>20.0</v>
      </c>
      <c r="M4985" s="143">
        <v>44186.0</v>
      </c>
    </row>
    <row r="4986">
      <c r="A4986" s="135">
        <v>4984.0</v>
      </c>
      <c r="B4986" s="135" t="s">
        <v>21214</v>
      </c>
      <c r="C4986" s="135" t="s">
        <v>4362</v>
      </c>
      <c r="F4986" s="135">
        <v>0.0</v>
      </c>
      <c r="M4986" s="143">
        <v>43497.0</v>
      </c>
    </row>
    <row r="4987">
      <c r="A4987" s="135">
        <v>4985.0</v>
      </c>
      <c r="B4987" s="135" t="s">
        <v>21215</v>
      </c>
      <c r="C4987" s="135" t="s">
        <v>4362</v>
      </c>
      <c r="K4987" s="135">
        <v>10.0</v>
      </c>
      <c r="M4987" s="143">
        <v>44057.0</v>
      </c>
    </row>
    <row r="4988">
      <c r="A4988" s="135">
        <v>4986.0</v>
      </c>
      <c r="B4988" s="135" t="s">
        <v>21217</v>
      </c>
      <c r="C4988" s="135" t="s">
        <v>4362</v>
      </c>
      <c r="M4988" s="143">
        <v>44764.0</v>
      </c>
    </row>
    <row r="4989">
      <c r="A4989" s="135">
        <v>4987.0</v>
      </c>
      <c r="B4989" s="135" t="s">
        <v>21218</v>
      </c>
      <c r="C4989" s="135" t="s">
        <v>4362</v>
      </c>
      <c r="K4989" s="135">
        <v>30.0</v>
      </c>
      <c r="M4989" s="143">
        <v>43927.0</v>
      </c>
    </row>
    <row r="4990">
      <c r="A4990" s="135">
        <v>4988.0</v>
      </c>
      <c r="B4990" s="135" t="s">
        <v>21219</v>
      </c>
      <c r="C4990" s="135" t="s">
        <v>4362</v>
      </c>
      <c r="M4990" s="143">
        <v>42288.0</v>
      </c>
    </row>
    <row r="4991">
      <c r="A4991" s="135">
        <v>4989.0</v>
      </c>
      <c r="B4991" s="135" t="s">
        <v>21220</v>
      </c>
      <c r="C4991" s="135" t="s">
        <v>4362</v>
      </c>
      <c r="F4991" s="135">
        <v>0.0</v>
      </c>
      <c r="M4991" s="143">
        <v>42583.0</v>
      </c>
    </row>
    <row r="4992">
      <c r="A4992" s="135">
        <v>4990.0</v>
      </c>
      <c r="B4992" s="135" t="s">
        <v>21221</v>
      </c>
      <c r="C4992" s="135" t="s">
        <v>4362</v>
      </c>
      <c r="K4992" s="135">
        <v>30.0</v>
      </c>
      <c r="M4992" s="143">
        <v>44074.0</v>
      </c>
    </row>
    <row r="4993">
      <c r="A4993" s="135">
        <v>4991.0</v>
      </c>
      <c r="B4993" s="135" t="s">
        <v>21222</v>
      </c>
      <c r="C4993" s="135" t="s">
        <v>4362</v>
      </c>
      <c r="M4993" s="143">
        <v>42671.0</v>
      </c>
    </row>
    <row r="4994">
      <c r="A4994" s="135">
        <v>4992.0</v>
      </c>
      <c r="B4994" s="135" t="s">
        <v>21223</v>
      </c>
      <c r="C4994" s="135" t="s">
        <v>4362</v>
      </c>
      <c r="M4994" s="143">
        <v>43697.0</v>
      </c>
    </row>
    <row r="4995">
      <c r="A4995" s="135">
        <v>4993.0</v>
      </c>
      <c r="B4995" s="135" t="s">
        <v>21224</v>
      </c>
      <c r="C4995" s="135" t="s">
        <v>4362</v>
      </c>
      <c r="M4995" s="143">
        <v>45385.0</v>
      </c>
    </row>
    <row r="4996">
      <c r="A4996" s="135">
        <v>4994.0</v>
      </c>
      <c r="B4996" s="135" t="s">
        <v>21225</v>
      </c>
      <c r="C4996" s="135" t="s">
        <v>4362</v>
      </c>
      <c r="M4996" s="143">
        <v>42721.0</v>
      </c>
    </row>
    <row r="4997">
      <c r="A4997" s="135">
        <v>4995.0</v>
      </c>
      <c r="B4997" s="135" t="s">
        <v>21226</v>
      </c>
      <c r="C4997" s="135" t="s">
        <v>4362</v>
      </c>
      <c r="K4997" s="135">
        <v>10.0</v>
      </c>
      <c r="M4997" s="143">
        <v>43688.0</v>
      </c>
    </row>
    <row r="4998">
      <c r="A4998" s="135">
        <v>4996.0</v>
      </c>
      <c r="B4998" s="135" t="s">
        <v>21227</v>
      </c>
      <c r="C4998" s="135" t="s">
        <v>4362</v>
      </c>
      <c r="M4998" s="143">
        <v>43964.0</v>
      </c>
    </row>
    <row r="4999">
      <c r="A4999" s="135">
        <v>4997.0</v>
      </c>
      <c r="B4999" s="135" t="s">
        <v>21229</v>
      </c>
      <c r="C4999" s="135" t="s">
        <v>4362</v>
      </c>
      <c r="K4999" s="135">
        <v>20.0</v>
      </c>
      <c r="M4999" s="143">
        <v>44060.0</v>
      </c>
    </row>
    <row r="5000">
      <c r="A5000" s="135">
        <v>4998.0</v>
      </c>
      <c r="B5000" s="135" t="s">
        <v>21230</v>
      </c>
      <c r="C5000" s="135" t="s">
        <v>4362</v>
      </c>
      <c r="K5000" s="135">
        <v>40.0</v>
      </c>
      <c r="M5000" s="143">
        <v>44051.0</v>
      </c>
    </row>
    <row r="5001">
      <c r="A5001" s="135">
        <v>4999.0</v>
      </c>
      <c r="B5001" s="135" t="s">
        <v>21231</v>
      </c>
      <c r="C5001" s="135" t="s">
        <v>4362</v>
      </c>
      <c r="K5001" s="135">
        <v>300.0</v>
      </c>
      <c r="M5001" s="143">
        <v>44759.0</v>
      </c>
    </row>
    <row r="5002">
      <c r="A5002" s="135">
        <v>5000.0</v>
      </c>
      <c r="B5002" s="135" t="s">
        <v>21232</v>
      </c>
      <c r="C5002" s="135" t="s">
        <v>4362</v>
      </c>
      <c r="M5002" s="143">
        <v>42910.0</v>
      </c>
    </row>
    <row r="5003">
      <c r="A5003" s="135">
        <v>5001.0</v>
      </c>
      <c r="B5003" s="135" t="s">
        <v>21233</v>
      </c>
      <c r="C5003" s="135" t="s">
        <v>4362</v>
      </c>
      <c r="K5003" s="135">
        <v>10.0</v>
      </c>
      <c r="M5003" s="143">
        <v>44233.0</v>
      </c>
    </row>
    <row r="5004">
      <c r="A5004" s="135">
        <v>5002.0</v>
      </c>
      <c r="B5004" s="135" t="s">
        <v>21234</v>
      </c>
      <c r="C5004" s="135" t="s">
        <v>4362</v>
      </c>
      <c r="M5004" s="143">
        <v>44800.0</v>
      </c>
    </row>
    <row r="5005">
      <c r="A5005" s="135">
        <v>5003.0</v>
      </c>
      <c r="B5005" s="135" t="s">
        <v>21235</v>
      </c>
      <c r="C5005" s="135" t="s">
        <v>4362</v>
      </c>
      <c r="K5005" s="135">
        <v>70.0</v>
      </c>
      <c r="M5005" s="143">
        <v>43890.0</v>
      </c>
    </row>
    <row r="5006">
      <c r="A5006" s="135">
        <v>5004.0</v>
      </c>
      <c r="B5006" s="135" t="s">
        <v>21236</v>
      </c>
      <c r="C5006" s="135" t="s">
        <v>4362</v>
      </c>
      <c r="M5006" s="143">
        <v>45385.0</v>
      </c>
    </row>
    <row r="5007">
      <c r="A5007" s="135">
        <v>5005.0</v>
      </c>
      <c r="B5007" s="135" t="s">
        <v>21238</v>
      </c>
      <c r="C5007" s="135" t="s">
        <v>4362</v>
      </c>
      <c r="K5007" s="135">
        <v>10.0</v>
      </c>
      <c r="M5007" s="143">
        <v>43876.0</v>
      </c>
    </row>
    <row r="5008">
      <c r="A5008" s="135">
        <v>5006.0</v>
      </c>
      <c r="B5008" s="135" t="s">
        <v>21239</v>
      </c>
      <c r="C5008" s="135" t="s">
        <v>4362</v>
      </c>
      <c r="M5008" s="143">
        <v>45191.0</v>
      </c>
    </row>
    <row r="5009">
      <c r="A5009" s="135">
        <v>5007.0</v>
      </c>
      <c r="B5009" s="135" t="s">
        <v>21240</v>
      </c>
      <c r="C5009" s="135" t="s">
        <v>4362</v>
      </c>
      <c r="M5009" s="143">
        <v>45275.0</v>
      </c>
    </row>
    <row r="5010">
      <c r="A5010" s="135">
        <v>5008.0</v>
      </c>
      <c r="B5010" s="135" t="s">
        <v>21241</v>
      </c>
      <c r="C5010" s="135" t="s">
        <v>4362</v>
      </c>
      <c r="M5010" s="143">
        <v>42307.0</v>
      </c>
    </row>
    <row r="5011">
      <c r="A5011" s="135">
        <v>5009.0</v>
      </c>
      <c r="B5011" s="135" t="s">
        <v>21242</v>
      </c>
      <c r="C5011" s="135" t="s">
        <v>4362</v>
      </c>
      <c r="M5011" s="143">
        <v>43564.0</v>
      </c>
    </row>
    <row r="5012">
      <c r="A5012" s="135">
        <v>5010.0</v>
      </c>
      <c r="B5012" s="135" t="s">
        <v>21244</v>
      </c>
      <c r="C5012" s="135" t="s">
        <v>4362</v>
      </c>
      <c r="G5012" s="135">
        <v>0.35</v>
      </c>
      <c r="M5012" s="143">
        <v>42284.0</v>
      </c>
    </row>
    <row r="5013">
      <c r="A5013" s="135">
        <v>5011.0</v>
      </c>
      <c r="B5013" s="135" t="s">
        <v>21245</v>
      </c>
      <c r="C5013" s="135" t="s">
        <v>4362</v>
      </c>
      <c r="K5013" s="135">
        <v>10.0</v>
      </c>
      <c r="M5013" s="143">
        <v>44170.0</v>
      </c>
    </row>
    <row r="5014">
      <c r="A5014" s="135">
        <v>5012.0</v>
      </c>
      <c r="B5014" s="135" t="s">
        <v>21246</v>
      </c>
      <c r="C5014" s="135" t="s">
        <v>4362</v>
      </c>
      <c r="M5014" s="143">
        <v>45309.0</v>
      </c>
    </row>
    <row r="5015">
      <c r="A5015" s="135">
        <v>5013.0</v>
      </c>
      <c r="B5015" s="135" t="s">
        <v>21247</v>
      </c>
      <c r="C5015" s="135" t="s">
        <v>4362</v>
      </c>
      <c r="M5015" s="143">
        <v>45182.0</v>
      </c>
    </row>
    <row r="5016">
      <c r="A5016" s="135">
        <v>5014.0</v>
      </c>
      <c r="B5016" s="135" t="s">
        <v>21248</v>
      </c>
      <c r="C5016" s="135" t="s">
        <v>4362</v>
      </c>
      <c r="K5016" s="135">
        <v>10.0</v>
      </c>
      <c r="M5016" s="143">
        <v>42313.0</v>
      </c>
    </row>
    <row r="5017">
      <c r="A5017" s="135">
        <v>5015.0</v>
      </c>
      <c r="B5017" s="135" t="s">
        <v>21249</v>
      </c>
      <c r="C5017" s="135" t="s">
        <v>4362</v>
      </c>
      <c r="M5017" s="143">
        <v>42334.0</v>
      </c>
    </row>
    <row r="5018">
      <c r="A5018" s="135">
        <v>5016.0</v>
      </c>
      <c r="B5018" s="135" t="s">
        <v>21250</v>
      </c>
      <c r="C5018" s="135" t="s">
        <v>4362</v>
      </c>
      <c r="M5018" s="143">
        <v>42275.0</v>
      </c>
    </row>
    <row r="5019">
      <c r="A5019" s="135">
        <v>5017.0</v>
      </c>
      <c r="B5019" s="135" t="s">
        <v>21251</v>
      </c>
      <c r="C5019" s="135" t="s">
        <v>4362</v>
      </c>
      <c r="M5019" s="143">
        <v>45174.0</v>
      </c>
    </row>
    <row r="5020">
      <c r="A5020" s="135">
        <v>5018.0</v>
      </c>
      <c r="B5020" s="135" t="s">
        <v>21252</v>
      </c>
      <c r="C5020" s="135" t="s">
        <v>4362</v>
      </c>
      <c r="M5020" s="143">
        <v>44467.0</v>
      </c>
    </row>
    <row r="5021">
      <c r="A5021" s="135">
        <v>5019.0</v>
      </c>
      <c r="B5021" s="135" t="s">
        <v>21254</v>
      </c>
      <c r="C5021" s="135" t="s">
        <v>4362</v>
      </c>
      <c r="M5021" s="143">
        <v>43632.0</v>
      </c>
    </row>
    <row r="5022">
      <c r="A5022" s="135">
        <v>5020.0</v>
      </c>
      <c r="B5022" s="135" t="s">
        <v>21255</v>
      </c>
      <c r="C5022" s="135" t="s">
        <v>4362</v>
      </c>
      <c r="F5022" s="135">
        <v>0.0</v>
      </c>
      <c r="M5022" s="143">
        <v>42339.0</v>
      </c>
    </row>
    <row r="5023">
      <c r="A5023" s="135">
        <v>5021.0</v>
      </c>
      <c r="B5023" s="135" t="s">
        <v>21256</v>
      </c>
      <c r="C5023" s="135" t="s">
        <v>4362</v>
      </c>
      <c r="F5023" s="135">
        <v>0.0</v>
      </c>
      <c r="M5023" s="143">
        <v>43617.0</v>
      </c>
    </row>
    <row r="5024">
      <c r="A5024" s="135">
        <v>5022.0</v>
      </c>
      <c r="B5024" s="135" t="s">
        <v>21257</v>
      </c>
      <c r="C5024" s="135" t="s">
        <v>4362</v>
      </c>
      <c r="F5024" s="135">
        <v>0.0</v>
      </c>
      <c r="M5024" s="143">
        <v>43709.0</v>
      </c>
    </row>
    <row r="5025">
      <c r="A5025" s="135">
        <v>5023.0</v>
      </c>
      <c r="B5025" s="135" t="s">
        <v>21258</v>
      </c>
      <c r="C5025" s="135" t="s">
        <v>4362</v>
      </c>
      <c r="K5025" s="135">
        <v>50.0</v>
      </c>
      <c r="M5025" s="143">
        <v>43722.0</v>
      </c>
    </row>
    <row r="5026">
      <c r="A5026" s="135">
        <v>5024.0</v>
      </c>
      <c r="B5026" s="135" t="s">
        <v>21259</v>
      </c>
      <c r="C5026" s="135" t="s">
        <v>4362</v>
      </c>
      <c r="M5026" s="143">
        <v>42386.0</v>
      </c>
    </row>
    <row r="5027">
      <c r="A5027" s="135">
        <v>5025.0</v>
      </c>
      <c r="B5027" s="135" t="s">
        <v>21260</v>
      </c>
      <c r="C5027" s="135" t="s">
        <v>4362</v>
      </c>
      <c r="F5027" s="135">
        <v>0.0</v>
      </c>
      <c r="M5027" s="143">
        <v>43617.0</v>
      </c>
    </row>
    <row r="5028">
      <c r="A5028" s="135">
        <v>5026.0</v>
      </c>
      <c r="B5028" s="135" t="s">
        <v>21261</v>
      </c>
      <c r="C5028" s="135" t="s">
        <v>4362</v>
      </c>
      <c r="F5028" s="135">
        <v>0.0</v>
      </c>
      <c r="M5028" s="143">
        <v>43525.0</v>
      </c>
    </row>
    <row r="5029">
      <c r="A5029" s="135">
        <v>5027.0</v>
      </c>
      <c r="B5029" s="135" t="s">
        <v>21262</v>
      </c>
      <c r="C5029" s="135" t="s">
        <v>4362</v>
      </c>
      <c r="F5029" s="135">
        <v>0.0</v>
      </c>
      <c r="M5029" s="143">
        <v>43678.0</v>
      </c>
    </row>
    <row r="5030">
      <c r="A5030" s="135">
        <v>5028.0</v>
      </c>
      <c r="B5030" s="135" t="s">
        <v>21263</v>
      </c>
      <c r="C5030" s="135" t="s">
        <v>4362</v>
      </c>
      <c r="M5030" s="143">
        <v>45025.0</v>
      </c>
    </row>
    <row r="5031">
      <c r="A5031" s="135">
        <v>5029.0</v>
      </c>
      <c r="B5031" s="135" t="s">
        <v>21265</v>
      </c>
      <c r="C5031" s="135" t="s">
        <v>4362</v>
      </c>
      <c r="F5031" s="135">
        <v>0.0</v>
      </c>
      <c r="M5031" s="143">
        <v>43374.0</v>
      </c>
    </row>
    <row r="5032">
      <c r="A5032" s="135">
        <v>5030.0</v>
      </c>
      <c r="B5032" s="135" t="s">
        <v>21266</v>
      </c>
      <c r="C5032" s="135" t="s">
        <v>4362</v>
      </c>
      <c r="F5032" s="135">
        <v>0.0</v>
      </c>
      <c r="M5032" s="143">
        <v>43282.0</v>
      </c>
    </row>
    <row r="5033">
      <c r="A5033" s="135">
        <v>5031.0</v>
      </c>
      <c r="B5033" s="135" t="s">
        <v>21267</v>
      </c>
      <c r="C5033" s="135" t="s">
        <v>4362</v>
      </c>
      <c r="F5033" s="135">
        <v>0.0</v>
      </c>
      <c r="M5033" s="143">
        <v>43191.0</v>
      </c>
    </row>
    <row r="5034">
      <c r="A5034" s="135">
        <v>5032.0</v>
      </c>
      <c r="B5034" s="135" t="s">
        <v>21268</v>
      </c>
      <c r="C5034" s="135" t="s">
        <v>4362</v>
      </c>
      <c r="M5034" s="143">
        <v>42958.0</v>
      </c>
    </row>
    <row r="5035">
      <c r="A5035" s="135">
        <v>5033.0</v>
      </c>
      <c r="B5035" s="135" t="s">
        <v>21269</v>
      </c>
      <c r="C5035" s="135" t="s">
        <v>4362</v>
      </c>
      <c r="F5035" s="135">
        <v>0.0</v>
      </c>
      <c r="M5035" s="143">
        <v>43282.0</v>
      </c>
    </row>
    <row r="5036">
      <c r="A5036" s="135">
        <v>5034.0</v>
      </c>
      <c r="B5036" s="135" t="s">
        <v>21270</v>
      </c>
      <c r="C5036" s="135" t="s">
        <v>4362</v>
      </c>
      <c r="F5036" s="135">
        <v>0.0</v>
      </c>
      <c r="M5036" s="143">
        <v>42248.0</v>
      </c>
    </row>
    <row r="5037">
      <c r="A5037" s="135">
        <v>5035.0</v>
      </c>
      <c r="B5037" s="135" t="s">
        <v>21271</v>
      </c>
      <c r="C5037" s="135" t="s">
        <v>4362</v>
      </c>
      <c r="F5037" s="135">
        <v>0.0</v>
      </c>
      <c r="M5037" s="143">
        <v>43617.0</v>
      </c>
    </row>
    <row r="5038">
      <c r="A5038" s="135">
        <v>5036.0</v>
      </c>
      <c r="B5038" s="135" t="s">
        <v>21272</v>
      </c>
      <c r="C5038" s="135" t="s">
        <v>4362</v>
      </c>
      <c r="M5038" s="143">
        <v>42908.0</v>
      </c>
    </row>
    <row r="5039">
      <c r="A5039" s="135">
        <v>5037.0</v>
      </c>
      <c r="B5039" s="135" t="s">
        <v>21273</v>
      </c>
      <c r="C5039" s="135" t="s">
        <v>4362</v>
      </c>
      <c r="M5039" s="143">
        <v>43404.0</v>
      </c>
    </row>
    <row r="5040">
      <c r="A5040" s="135">
        <v>5038.0</v>
      </c>
      <c r="B5040" s="135" t="s">
        <v>21274</v>
      </c>
      <c r="C5040" s="135" t="s">
        <v>4362</v>
      </c>
      <c r="F5040" s="135">
        <v>0.0</v>
      </c>
      <c r="M5040" s="143">
        <v>43678.0</v>
      </c>
    </row>
    <row r="5041">
      <c r="A5041" s="135">
        <v>5039.0</v>
      </c>
      <c r="B5041" s="135" t="s">
        <v>21276</v>
      </c>
      <c r="C5041" s="135" t="s">
        <v>4362</v>
      </c>
      <c r="M5041" s="143">
        <v>43147.0</v>
      </c>
    </row>
    <row r="5042">
      <c r="A5042" s="135">
        <v>5040.0</v>
      </c>
      <c r="B5042" s="135" t="s">
        <v>21277</v>
      </c>
      <c r="C5042" s="135" t="s">
        <v>4362</v>
      </c>
      <c r="F5042" s="135">
        <v>0.0</v>
      </c>
      <c r="M5042" s="143">
        <v>43739.0</v>
      </c>
    </row>
    <row r="5043">
      <c r="A5043" s="135">
        <v>5041.0</v>
      </c>
      <c r="B5043" s="135" t="s">
        <v>21278</v>
      </c>
      <c r="C5043" s="135" t="s">
        <v>4362</v>
      </c>
      <c r="F5043" s="135">
        <v>0.0</v>
      </c>
      <c r="M5043" s="143">
        <v>43678.0</v>
      </c>
    </row>
    <row r="5044">
      <c r="A5044" s="135">
        <v>5042.0</v>
      </c>
      <c r="B5044" s="135" t="s">
        <v>21279</v>
      </c>
      <c r="C5044" s="135" t="s">
        <v>4362</v>
      </c>
      <c r="F5044" s="135">
        <v>0.0</v>
      </c>
      <c r="M5044" s="143">
        <v>43739.0</v>
      </c>
    </row>
    <row r="5045">
      <c r="A5045" s="135">
        <v>5043.0</v>
      </c>
      <c r="B5045" s="135" t="s">
        <v>21280</v>
      </c>
      <c r="C5045" s="135" t="s">
        <v>4362</v>
      </c>
      <c r="M5045" s="143">
        <v>44798.0</v>
      </c>
    </row>
    <row r="5046">
      <c r="A5046" s="135">
        <v>5044.0</v>
      </c>
      <c r="B5046" s="135" t="s">
        <v>21281</v>
      </c>
      <c r="C5046" s="135" t="s">
        <v>4362</v>
      </c>
      <c r="F5046" s="135">
        <v>0.0</v>
      </c>
      <c r="M5046" s="143">
        <v>43586.0</v>
      </c>
    </row>
    <row r="5047">
      <c r="A5047" s="135">
        <v>5045.0</v>
      </c>
      <c r="B5047" s="135" t="s">
        <v>21282</v>
      </c>
      <c r="C5047" s="135" t="s">
        <v>4362</v>
      </c>
      <c r="F5047" s="135">
        <v>0.0</v>
      </c>
      <c r="M5047" s="143">
        <v>43435.0</v>
      </c>
    </row>
    <row r="5048">
      <c r="A5048" s="135">
        <v>5046.0</v>
      </c>
      <c r="B5048" s="135" t="s">
        <v>21283</v>
      </c>
      <c r="C5048" s="135" t="s">
        <v>4362</v>
      </c>
      <c r="F5048" s="135">
        <v>0.0</v>
      </c>
      <c r="M5048" s="143">
        <v>42736.0</v>
      </c>
    </row>
    <row r="5049">
      <c r="A5049" s="135">
        <v>5047.0</v>
      </c>
      <c r="B5049" s="135" t="s">
        <v>21284</v>
      </c>
      <c r="C5049" s="135" t="s">
        <v>4362</v>
      </c>
      <c r="F5049" s="135">
        <v>0.0</v>
      </c>
      <c r="M5049" s="143">
        <v>43739.0</v>
      </c>
    </row>
    <row r="5050">
      <c r="A5050" s="135">
        <v>5048.0</v>
      </c>
      <c r="B5050" s="135" t="s">
        <v>21285</v>
      </c>
      <c r="C5050" s="135" t="s">
        <v>4362</v>
      </c>
      <c r="M5050" s="143">
        <v>44550.0</v>
      </c>
    </row>
    <row r="5051">
      <c r="A5051" s="135">
        <v>5049.0</v>
      </c>
      <c r="B5051" s="135" t="s">
        <v>21286</v>
      </c>
      <c r="C5051" s="135" t="s">
        <v>4362</v>
      </c>
      <c r="K5051" s="135">
        <v>10.0</v>
      </c>
      <c r="M5051" s="143">
        <v>43870.0</v>
      </c>
    </row>
    <row r="5052">
      <c r="A5052" s="135">
        <v>5050.0</v>
      </c>
      <c r="B5052" s="135" t="s">
        <v>21287</v>
      </c>
      <c r="C5052" s="135" t="s">
        <v>4362</v>
      </c>
      <c r="K5052" s="135">
        <v>10.0</v>
      </c>
      <c r="M5052" s="143">
        <v>43875.0</v>
      </c>
    </row>
    <row r="5053">
      <c r="A5053" s="135">
        <v>5051.0</v>
      </c>
      <c r="B5053" s="135" t="s">
        <v>21289</v>
      </c>
      <c r="C5053" s="135" t="s">
        <v>4362</v>
      </c>
      <c r="K5053" s="135">
        <v>20.0</v>
      </c>
      <c r="M5053" s="143">
        <v>44521.0</v>
      </c>
    </row>
    <row r="5054">
      <c r="A5054" s="135">
        <v>5052.0</v>
      </c>
      <c r="B5054" s="135" t="s">
        <v>21290</v>
      </c>
      <c r="C5054" s="135" t="s">
        <v>4362</v>
      </c>
      <c r="M5054" s="143">
        <v>44306.0</v>
      </c>
    </row>
    <row r="5055">
      <c r="A5055" s="135">
        <v>5053.0</v>
      </c>
      <c r="B5055" s="135" t="s">
        <v>21291</v>
      </c>
      <c r="C5055" s="135" t="s">
        <v>4362</v>
      </c>
      <c r="K5055" s="135">
        <v>10.0</v>
      </c>
      <c r="M5055" s="143">
        <v>42510.0</v>
      </c>
    </row>
    <row r="5056">
      <c r="A5056" s="135">
        <v>5054.0</v>
      </c>
      <c r="B5056" s="135" t="s">
        <v>21292</v>
      </c>
      <c r="C5056" s="135" t="s">
        <v>4362</v>
      </c>
      <c r="K5056" s="135">
        <v>10.0</v>
      </c>
      <c r="M5056" s="143">
        <v>43210.0</v>
      </c>
    </row>
    <row r="5057">
      <c r="A5057" s="135">
        <v>5055.0</v>
      </c>
      <c r="B5057" s="135" t="s">
        <v>21293</v>
      </c>
      <c r="C5057" s="135" t="s">
        <v>4362</v>
      </c>
      <c r="K5057" s="135">
        <v>10.0</v>
      </c>
      <c r="M5057" s="143">
        <v>43603.0</v>
      </c>
    </row>
    <row r="5058">
      <c r="A5058" s="135">
        <v>5056.0</v>
      </c>
      <c r="B5058" s="135" t="s">
        <v>21294</v>
      </c>
      <c r="C5058" s="135" t="s">
        <v>4362</v>
      </c>
      <c r="M5058" s="143">
        <v>44895.0</v>
      </c>
    </row>
    <row r="5059">
      <c r="A5059" s="135">
        <v>5057.0</v>
      </c>
      <c r="B5059" s="135" t="s">
        <v>21295</v>
      </c>
      <c r="C5059" s="135" t="s">
        <v>4362</v>
      </c>
      <c r="M5059" s="143">
        <v>44382.0</v>
      </c>
    </row>
    <row r="5060">
      <c r="A5060" s="135">
        <v>5058.0</v>
      </c>
      <c r="B5060" s="135" t="s">
        <v>21296</v>
      </c>
      <c r="C5060" s="135" t="s">
        <v>4362</v>
      </c>
      <c r="M5060" s="143">
        <v>44018.0</v>
      </c>
    </row>
    <row r="5061">
      <c r="A5061" s="135">
        <v>5059.0</v>
      </c>
      <c r="B5061" s="135" t="s">
        <v>21297</v>
      </c>
      <c r="C5061" s="135" t="s">
        <v>4362</v>
      </c>
      <c r="K5061" s="135">
        <v>10.0</v>
      </c>
      <c r="M5061" s="143">
        <v>42284.0</v>
      </c>
    </row>
    <row r="5062">
      <c r="A5062" s="135">
        <v>5060.0</v>
      </c>
      <c r="B5062" s="135" t="s">
        <v>21298</v>
      </c>
      <c r="C5062" s="135" t="s">
        <v>4362</v>
      </c>
      <c r="M5062" s="143">
        <v>45010.0</v>
      </c>
    </row>
    <row r="5063">
      <c r="A5063" s="135">
        <v>5061.0</v>
      </c>
      <c r="B5063" s="135" t="s">
        <v>21300</v>
      </c>
      <c r="C5063" s="135" t="s">
        <v>4362</v>
      </c>
      <c r="M5063" s="143">
        <v>44507.0</v>
      </c>
    </row>
    <row r="5064">
      <c r="A5064" s="135">
        <v>5062.0</v>
      </c>
      <c r="B5064" s="135" t="s">
        <v>21301</v>
      </c>
      <c r="C5064" s="135" t="s">
        <v>4362</v>
      </c>
      <c r="K5064" s="135">
        <v>10.0</v>
      </c>
      <c r="M5064" s="143">
        <v>45385.0</v>
      </c>
    </row>
    <row r="5065">
      <c r="A5065" s="135">
        <v>5063.0</v>
      </c>
      <c r="B5065" s="135" t="s">
        <v>21302</v>
      </c>
      <c r="C5065" s="135" t="s">
        <v>4362</v>
      </c>
      <c r="M5065" s="143">
        <v>42341.0</v>
      </c>
    </row>
    <row r="5066">
      <c r="A5066" s="135">
        <v>5064.0</v>
      </c>
      <c r="B5066" s="135" t="s">
        <v>21303</v>
      </c>
      <c r="C5066" s="135" t="s">
        <v>4362</v>
      </c>
      <c r="M5066" s="143">
        <v>45066.0</v>
      </c>
    </row>
    <row r="5067">
      <c r="A5067" s="135">
        <v>5065.0</v>
      </c>
      <c r="B5067" s="135" t="s">
        <v>21304</v>
      </c>
      <c r="C5067" s="135" t="s">
        <v>4362</v>
      </c>
      <c r="M5067" s="143">
        <v>44750.0</v>
      </c>
    </row>
    <row r="5068">
      <c r="A5068" s="135">
        <v>5066.0</v>
      </c>
      <c r="B5068" s="135" t="s">
        <v>21305</v>
      </c>
      <c r="C5068" s="135" t="s">
        <v>4362</v>
      </c>
      <c r="K5068" s="135">
        <v>10.0</v>
      </c>
      <c r="M5068" s="143">
        <v>43901.0</v>
      </c>
    </row>
    <row r="5069">
      <c r="A5069" s="135">
        <v>5067.0</v>
      </c>
      <c r="B5069" s="135" t="s">
        <v>21307</v>
      </c>
      <c r="C5069" s="135" t="s">
        <v>4362</v>
      </c>
      <c r="K5069" s="135">
        <v>10.0</v>
      </c>
      <c r="M5069" s="143">
        <v>42398.0</v>
      </c>
    </row>
    <row r="5070">
      <c r="A5070" s="135">
        <v>5068.0</v>
      </c>
      <c r="B5070" s="135" t="s">
        <v>21308</v>
      </c>
      <c r="C5070" s="135" t="s">
        <v>4362</v>
      </c>
      <c r="M5070" s="143">
        <v>45174.0</v>
      </c>
    </row>
    <row r="5071">
      <c r="A5071" s="135">
        <v>5069.0</v>
      </c>
      <c r="B5071" s="135" t="s">
        <v>21309</v>
      </c>
      <c r="C5071" s="135" t="s">
        <v>4362</v>
      </c>
      <c r="M5071" s="143">
        <v>42975.0</v>
      </c>
    </row>
    <row r="5072">
      <c r="A5072" s="135">
        <v>5070.0</v>
      </c>
      <c r="B5072" s="135" t="s">
        <v>21310</v>
      </c>
      <c r="C5072" s="135" t="s">
        <v>4362</v>
      </c>
      <c r="M5072" s="143">
        <v>44761.0</v>
      </c>
    </row>
    <row r="5073">
      <c r="A5073" s="135">
        <v>5071.0</v>
      </c>
      <c r="B5073" s="135" t="s">
        <v>21311</v>
      </c>
      <c r="C5073" s="135" t="s">
        <v>4362</v>
      </c>
      <c r="M5073" s="143">
        <v>42464.0</v>
      </c>
    </row>
    <row r="5074">
      <c r="A5074" s="135">
        <v>5072.0</v>
      </c>
      <c r="B5074" s="135" t="s">
        <v>21312</v>
      </c>
      <c r="C5074" s="135" t="s">
        <v>4362</v>
      </c>
      <c r="K5074" s="135">
        <v>20.0</v>
      </c>
      <c r="M5074" s="143">
        <v>42315.0</v>
      </c>
    </row>
    <row r="5075">
      <c r="A5075" s="135">
        <v>5073.0</v>
      </c>
      <c r="B5075" s="135" t="s">
        <v>21313</v>
      </c>
      <c r="C5075" s="135" t="s">
        <v>4362</v>
      </c>
      <c r="F5075" s="135">
        <v>0.0</v>
      </c>
      <c r="M5075" s="143">
        <v>42401.0</v>
      </c>
    </row>
    <row r="5076">
      <c r="A5076" s="135">
        <v>5074.0</v>
      </c>
      <c r="B5076" s="135" t="s">
        <v>21314</v>
      </c>
      <c r="C5076" s="135" t="s">
        <v>4362</v>
      </c>
      <c r="F5076" s="135">
        <v>0.0</v>
      </c>
      <c r="M5076" s="143">
        <v>43800.0</v>
      </c>
    </row>
    <row r="5077">
      <c r="A5077" s="135">
        <v>5075.0</v>
      </c>
      <c r="B5077" s="135" t="s">
        <v>21315</v>
      </c>
      <c r="C5077" s="135" t="s">
        <v>4362</v>
      </c>
      <c r="F5077" s="135">
        <v>0.0</v>
      </c>
      <c r="M5077" s="143">
        <v>42309.0</v>
      </c>
    </row>
    <row r="5078">
      <c r="A5078" s="135">
        <v>5076.0</v>
      </c>
      <c r="B5078" s="135" t="s">
        <v>21316</v>
      </c>
      <c r="C5078" s="135" t="s">
        <v>4362</v>
      </c>
      <c r="F5078" s="135">
        <v>0.0</v>
      </c>
      <c r="M5078" s="143">
        <v>43435.0</v>
      </c>
    </row>
    <row r="5079">
      <c r="A5079" s="135">
        <v>5077.0</v>
      </c>
      <c r="B5079" s="135" t="s">
        <v>21317</v>
      </c>
      <c r="C5079" s="135" t="s">
        <v>4362</v>
      </c>
      <c r="F5079" s="135">
        <v>0.0</v>
      </c>
      <c r="M5079" s="143">
        <v>42491.0</v>
      </c>
    </row>
    <row r="5080">
      <c r="A5080" s="135">
        <v>5078.0</v>
      </c>
      <c r="B5080" s="135" t="s">
        <v>21319</v>
      </c>
      <c r="C5080" s="135" t="s">
        <v>4362</v>
      </c>
      <c r="M5080" s="143">
        <v>44159.0</v>
      </c>
    </row>
    <row r="5081">
      <c r="A5081" s="135">
        <v>5079.0</v>
      </c>
      <c r="B5081" s="135" t="s">
        <v>21320</v>
      </c>
      <c r="C5081" s="135" t="s">
        <v>4362</v>
      </c>
      <c r="F5081" s="135">
        <v>0.0</v>
      </c>
      <c r="M5081" s="143">
        <v>43525.0</v>
      </c>
    </row>
    <row r="5082">
      <c r="A5082" s="135">
        <v>5080.0</v>
      </c>
      <c r="B5082" s="135" t="s">
        <v>21321</v>
      </c>
      <c r="C5082" s="135" t="s">
        <v>4362</v>
      </c>
      <c r="M5082" s="143">
        <v>44761.0</v>
      </c>
    </row>
    <row r="5083">
      <c r="A5083" s="135">
        <v>5081.0</v>
      </c>
      <c r="B5083" s="135" t="s">
        <v>21322</v>
      </c>
      <c r="C5083" s="135" t="s">
        <v>4362</v>
      </c>
      <c r="M5083" s="143">
        <v>42290.0</v>
      </c>
    </row>
    <row r="5084">
      <c r="A5084" s="135">
        <v>5082.0</v>
      </c>
      <c r="B5084" s="135" t="s">
        <v>21323</v>
      </c>
      <c r="C5084" s="135" t="s">
        <v>4362</v>
      </c>
      <c r="K5084" s="135">
        <v>10.0</v>
      </c>
      <c r="M5084" s="143">
        <v>44889.0</v>
      </c>
    </row>
    <row r="5085">
      <c r="A5085" s="135">
        <v>5083.0</v>
      </c>
      <c r="B5085" s="135" t="s">
        <v>21324</v>
      </c>
      <c r="C5085" s="135" t="s">
        <v>4362</v>
      </c>
      <c r="F5085" s="135">
        <v>0.0</v>
      </c>
      <c r="K5085" s="135">
        <v>10.0</v>
      </c>
      <c r="M5085" s="143">
        <v>44774.0</v>
      </c>
    </row>
    <row r="5086">
      <c r="A5086" s="135">
        <v>5084.0</v>
      </c>
      <c r="B5086" s="135" t="s">
        <v>21325</v>
      </c>
      <c r="C5086" s="135" t="s">
        <v>4362</v>
      </c>
      <c r="K5086" s="135">
        <v>100.0</v>
      </c>
      <c r="M5086" s="143">
        <v>44821.0</v>
      </c>
    </row>
    <row r="5087">
      <c r="A5087" s="135">
        <v>5085.0</v>
      </c>
      <c r="B5087" s="135" t="s">
        <v>21326</v>
      </c>
      <c r="C5087" s="135" t="s">
        <v>4362</v>
      </c>
      <c r="F5087" s="135">
        <v>0.0</v>
      </c>
      <c r="M5087" s="143">
        <v>43556.0</v>
      </c>
    </row>
    <row r="5088">
      <c r="A5088" s="135">
        <v>5086.0</v>
      </c>
      <c r="B5088" s="135" t="s">
        <v>21327</v>
      </c>
      <c r="C5088" s="135" t="s">
        <v>4362</v>
      </c>
      <c r="F5088" s="135">
        <v>0.0</v>
      </c>
      <c r="M5088" s="143">
        <v>43466.0</v>
      </c>
    </row>
    <row r="5089">
      <c r="A5089" s="135">
        <v>5087.0</v>
      </c>
      <c r="B5089" s="135" t="s">
        <v>21328</v>
      </c>
      <c r="C5089" s="135" t="s">
        <v>4362</v>
      </c>
      <c r="F5089" s="135">
        <v>0.0</v>
      </c>
      <c r="M5089" s="143">
        <v>43466.0</v>
      </c>
    </row>
    <row r="5090">
      <c r="A5090" s="135">
        <v>5088.0</v>
      </c>
      <c r="B5090" s="135" t="s">
        <v>21330</v>
      </c>
      <c r="C5090" s="135" t="s">
        <v>4362</v>
      </c>
      <c r="F5090" s="135">
        <v>0.0</v>
      </c>
      <c r="M5090" s="143">
        <v>43405.0</v>
      </c>
    </row>
    <row r="5091">
      <c r="A5091" s="135">
        <v>5089.0</v>
      </c>
      <c r="B5091" s="135" t="s">
        <v>21331</v>
      </c>
      <c r="C5091" s="135" t="s">
        <v>4362</v>
      </c>
      <c r="M5091" s="143">
        <v>42707.0</v>
      </c>
    </row>
    <row r="5092">
      <c r="A5092" s="135">
        <v>5090.0</v>
      </c>
      <c r="B5092" s="135" t="s">
        <v>21332</v>
      </c>
      <c r="C5092" s="135" t="s">
        <v>4362</v>
      </c>
      <c r="M5092" s="143">
        <v>44834.0</v>
      </c>
    </row>
    <row r="5093">
      <c r="A5093" s="135">
        <v>5091.0</v>
      </c>
      <c r="B5093" s="135" t="s">
        <v>21333</v>
      </c>
      <c r="C5093" s="135" t="s">
        <v>4362</v>
      </c>
      <c r="F5093" s="135">
        <v>0.0</v>
      </c>
      <c r="M5093" s="143">
        <v>43344.0</v>
      </c>
    </row>
    <row r="5094">
      <c r="A5094" s="135">
        <v>5092.0</v>
      </c>
      <c r="B5094" s="135" t="s">
        <v>21334</v>
      </c>
      <c r="C5094" s="135" t="s">
        <v>4362</v>
      </c>
      <c r="F5094" s="135">
        <v>0.0</v>
      </c>
      <c r="M5094" s="143">
        <v>43647.0</v>
      </c>
    </row>
    <row r="5095">
      <c r="A5095" s="135">
        <v>5093.0</v>
      </c>
      <c r="B5095" s="135" t="s">
        <v>21335</v>
      </c>
      <c r="C5095" s="135" t="s">
        <v>4362</v>
      </c>
      <c r="F5095" s="135">
        <v>0.0</v>
      </c>
      <c r="M5095" s="143">
        <v>43009.0</v>
      </c>
    </row>
    <row r="5096">
      <c r="A5096" s="135">
        <v>5094.0</v>
      </c>
      <c r="B5096" s="135" t="s">
        <v>21336</v>
      </c>
      <c r="C5096" s="135" t="s">
        <v>4362</v>
      </c>
      <c r="K5096" s="135">
        <v>10.0</v>
      </c>
      <c r="M5096" s="143">
        <v>42880.0</v>
      </c>
    </row>
    <row r="5097">
      <c r="A5097" s="135">
        <v>5095.0</v>
      </c>
      <c r="B5097" s="135" t="s">
        <v>21337</v>
      </c>
      <c r="C5097" s="135" t="s">
        <v>4362</v>
      </c>
      <c r="K5097" s="135">
        <v>50.0</v>
      </c>
      <c r="M5097" s="143">
        <v>43840.0</v>
      </c>
    </row>
    <row r="5098">
      <c r="A5098" s="135">
        <v>5096.0</v>
      </c>
      <c r="B5098" s="135" t="s">
        <v>21338</v>
      </c>
      <c r="C5098" s="135" t="s">
        <v>4362</v>
      </c>
      <c r="M5098" s="143">
        <v>42290.0</v>
      </c>
    </row>
    <row r="5099">
      <c r="A5099" s="135">
        <v>5097.0</v>
      </c>
      <c r="B5099" s="135" t="s">
        <v>21340</v>
      </c>
      <c r="C5099" s="135" t="s">
        <v>4362</v>
      </c>
      <c r="K5099" s="135">
        <v>20.0</v>
      </c>
      <c r="M5099" s="143">
        <v>43847.0</v>
      </c>
    </row>
    <row r="5100">
      <c r="A5100" s="135">
        <v>5098.0</v>
      </c>
      <c r="B5100" s="135" t="s">
        <v>21341</v>
      </c>
      <c r="C5100" s="135" t="s">
        <v>4362</v>
      </c>
      <c r="F5100" s="135">
        <v>0.0</v>
      </c>
      <c r="M5100" s="143">
        <v>43800.0</v>
      </c>
    </row>
    <row r="5101">
      <c r="A5101" s="135">
        <v>5099.0</v>
      </c>
      <c r="B5101" s="135" t="s">
        <v>21342</v>
      </c>
      <c r="C5101" s="135" t="s">
        <v>4362</v>
      </c>
      <c r="F5101" s="135">
        <v>0.0</v>
      </c>
      <c r="M5101" s="143">
        <v>43709.0</v>
      </c>
    </row>
    <row r="5102">
      <c r="A5102" s="135">
        <v>5100.0</v>
      </c>
      <c r="B5102" s="135" t="s">
        <v>21343</v>
      </c>
      <c r="C5102" s="135" t="s">
        <v>4362</v>
      </c>
      <c r="M5102" s="143">
        <v>44767.0</v>
      </c>
    </row>
    <row r="5103">
      <c r="A5103" s="135">
        <v>5101.0</v>
      </c>
      <c r="B5103" s="135" t="s">
        <v>21344</v>
      </c>
      <c r="C5103" s="135" t="s">
        <v>4362</v>
      </c>
      <c r="F5103" s="135">
        <v>0.0</v>
      </c>
      <c r="M5103" s="143">
        <v>43160.0</v>
      </c>
    </row>
    <row r="5104">
      <c r="A5104" s="135">
        <v>5102.0</v>
      </c>
      <c r="B5104" s="135" t="s">
        <v>21345</v>
      </c>
      <c r="C5104" s="135" t="s">
        <v>4362</v>
      </c>
      <c r="M5104" s="143">
        <v>43845.0</v>
      </c>
    </row>
    <row r="5105">
      <c r="A5105" s="135">
        <v>5103.0</v>
      </c>
      <c r="B5105" s="135" t="s">
        <v>21346</v>
      </c>
      <c r="C5105" s="135" t="s">
        <v>4362</v>
      </c>
      <c r="K5105" s="135">
        <v>50.0</v>
      </c>
      <c r="M5105" s="143">
        <v>44064.0</v>
      </c>
    </row>
    <row r="5106">
      <c r="A5106" s="135">
        <v>5104.0</v>
      </c>
      <c r="B5106" s="135" t="s">
        <v>21347</v>
      </c>
      <c r="C5106" s="135" t="s">
        <v>4362</v>
      </c>
      <c r="K5106" s="135">
        <v>10.0</v>
      </c>
      <c r="M5106" s="143">
        <v>44952.0</v>
      </c>
    </row>
    <row r="5107">
      <c r="A5107" s="135">
        <v>5105.0</v>
      </c>
      <c r="B5107" s="135" t="s">
        <v>14308</v>
      </c>
      <c r="C5107" s="135" t="s">
        <v>4362</v>
      </c>
      <c r="F5107" s="135">
        <v>0.0</v>
      </c>
      <c r="M5107" s="143">
        <v>43770.0</v>
      </c>
    </row>
    <row r="5108">
      <c r="A5108" s="135">
        <v>5106.0</v>
      </c>
      <c r="B5108" s="135" t="s">
        <v>21348</v>
      </c>
      <c r="C5108" s="135" t="s">
        <v>4362</v>
      </c>
      <c r="F5108" s="135">
        <v>0.0</v>
      </c>
      <c r="M5108" s="143">
        <v>43525.0</v>
      </c>
    </row>
    <row r="5109">
      <c r="A5109" s="135">
        <v>5107.0</v>
      </c>
      <c r="B5109" s="135" t="s">
        <v>21349</v>
      </c>
      <c r="C5109" s="135" t="s">
        <v>4362</v>
      </c>
      <c r="M5109" s="143">
        <v>45097.0</v>
      </c>
    </row>
    <row r="5110">
      <c r="A5110" s="135">
        <v>5108.0</v>
      </c>
      <c r="B5110" s="135" t="s">
        <v>21350</v>
      </c>
      <c r="C5110" s="135" t="s">
        <v>4362</v>
      </c>
      <c r="M5110" s="143">
        <v>43419.0</v>
      </c>
    </row>
    <row r="5111">
      <c r="A5111" s="135">
        <v>5109.0</v>
      </c>
      <c r="B5111" s="135" t="s">
        <v>21351</v>
      </c>
      <c r="C5111" s="135" t="s">
        <v>4362</v>
      </c>
      <c r="M5111" s="143">
        <v>44777.0</v>
      </c>
    </row>
    <row r="5112">
      <c r="A5112" s="135">
        <v>5110.0</v>
      </c>
      <c r="B5112" s="135" t="s">
        <v>21352</v>
      </c>
      <c r="C5112" s="135" t="s">
        <v>4362</v>
      </c>
      <c r="K5112" s="135">
        <v>10.0</v>
      </c>
      <c r="M5112" s="143">
        <v>42373.0</v>
      </c>
    </row>
    <row r="5113">
      <c r="A5113" s="135">
        <v>5111.0</v>
      </c>
      <c r="B5113" s="135" t="s">
        <v>21353</v>
      </c>
      <c r="C5113" s="135" t="s">
        <v>4362</v>
      </c>
      <c r="M5113" s="143">
        <v>42278.0</v>
      </c>
    </row>
    <row r="5114">
      <c r="A5114" s="135">
        <v>5112.0</v>
      </c>
      <c r="B5114" s="135" t="s">
        <v>21354</v>
      </c>
      <c r="C5114" s="135" t="s">
        <v>4362</v>
      </c>
      <c r="K5114" s="135">
        <v>100.0</v>
      </c>
      <c r="M5114" s="143">
        <v>43986.0</v>
      </c>
    </row>
    <row r="5115">
      <c r="A5115" s="135">
        <v>5113.0</v>
      </c>
      <c r="B5115" s="135" t="s">
        <v>21355</v>
      </c>
      <c r="C5115" s="135" t="s">
        <v>4362</v>
      </c>
      <c r="M5115" s="143">
        <v>42351.0</v>
      </c>
    </row>
    <row r="5116">
      <c r="A5116" s="135">
        <v>5114.0</v>
      </c>
      <c r="B5116" s="135" t="s">
        <v>21357</v>
      </c>
      <c r="C5116" s="135" t="s">
        <v>4362</v>
      </c>
      <c r="M5116" s="143">
        <v>42694.0</v>
      </c>
    </row>
    <row r="5117">
      <c r="A5117" s="135">
        <v>5115.0</v>
      </c>
      <c r="B5117" s="135" t="s">
        <v>14313</v>
      </c>
      <c r="C5117" s="135" t="s">
        <v>4362</v>
      </c>
      <c r="K5117" s="135">
        <v>50.0</v>
      </c>
      <c r="M5117" s="143">
        <v>44162.0</v>
      </c>
    </row>
    <row r="5118">
      <c r="A5118" s="135">
        <v>5116.0</v>
      </c>
      <c r="B5118" s="135" t="s">
        <v>21358</v>
      </c>
      <c r="C5118" s="135" t="s">
        <v>4362</v>
      </c>
      <c r="K5118" s="135">
        <v>10.0</v>
      </c>
      <c r="M5118" s="143">
        <v>45085.0</v>
      </c>
    </row>
    <row r="5119">
      <c r="A5119" s="135">
        <v>5117.0</v>
      </c>
      <c r="B5119" s="135" t="s">
        <v>21359</v>
      </c>
      <c r="C5119" s="135" t="s">
        <v>4362</v>
      </c>
      <c r="K5119" s="135">
        <v>10.0</v>
      </c>
      <c r="M5119" s="143">
        <v>44010.0</v>
      </c>
    </row>
    <row r="5120">
      <c r="A5120" s="135">
        <v>5118.0</v>
      </c>
      <c r="B5120" s="135" t="s">
        <v>21360</v>
      </c>
      <c r="C5120" s="135" t="s">
        <v>4362</v>
      </c>
      <c r="K5120" s="135">
        <v>30.0</v>
      </c>
      <c r="M5120" s="143">
        <v>43353.0</v>
      </c>
    </row>
    <row r="5121">
      <c r="A5121" s="135">
        <v>5119.0</v>
      </c>
      <c r="B5121" s="135" t="s">
        <v>21363</v>
      </c>
      <c r="C5121" s="135" t="s">
        <v>4362</v>
      </c>
      <c r="F5121" s="135">
        <v>0.0</v>
      </c>
      <c r="M5121" s="143">
        <v>43040.0</v>
      </c>
    </row>
    <row r="5122">
      <c r="A5122" s="135">
        <v>5120.0</v>
      </c>
      <c r="B5122" s="135" t="s">
        <v>21365</v>
      </c>
      <c r="C5122" s="135" t="s">
        <v>4362</v>
      </c>
      <c r="M5122" s="143">
        <v>42356.0</v>
      </c>
    </row>
    <row r="5123">
      <c r="A5123" s="135">
        <v>5121.0</v>
      </c>
      <c r="B5123" s="135" t="s">
        <v>21366</v>
      </c>
      <c r="C5123" s="135" t="s">
        <v>4362</v>
      </c>
      <c r="M5123" s="143">
        <v>42545.0</v>
      </c>
    </row>
    <row r="5124">
      <c r="A5124" s="135">
        <v>5122.0</v>
      </c>
      <c r="B5124" s="135" t="s">
        <v>21367</v>
      </c>
      <c r="C5124" s="135" t="s">
        <v>4362</v>
      </c>
      <c r="K5124" s="135">
        <v>30.0</v>
      </c>
      <c r="M5124" s="143">
        <v>44811.0</v>
      </c>
    </row>
    <row r="5125">
      <c r="A5125" s="135">
        <v>5123.0</v>
      </c>
      <c r="B5125" s="135" t="s">
        <v>21368</v>
      </c>
      <c r="C5125" s="135" t="s">
        <v>4362</v>
      </c>
      <c r="M5125" s="143">
        <v>44973.0</v>
      </c>
    </row>
    <row r="5126">
      <c r="A5126" s="135">
        <v>5124.0</v>
      </c>
      <c r="B5126" s="135" t="s">
        <v>21370</v>
      </c>
      <c r="C5126" s="135" t="s">
        <v>4362</v>
      </c>
      <c r="M5126" s="143">
        <v>42751.0</v>
      </c>
    </row>
    <row r="5127">
      <c r="A5127" s="135">
        <v>5125.0</v>
      </c>
      <c r="B5127" s="135" t="s">
        <v>21371</v>
      </c>
      <c r="C5127" s="135" t="s">
        <v>4362</v>
      </c>
      <c r="M5127" s="143">
        <v>45180.0</v>
      </c>
    </row>
    <row r="5128">
      <c r="A5128" s="135">
        <v>5126.0</v>
      </c>
      <c r="B5128" s="135" t="s">
        <v>21372</v>
      </c>
      <c r="C5128" s="135" t="s">
        <v>4362</v>
      </c>
      <c r="K5128" s="135">
        <v>10.0</v>
      </c>
      <c r="M5128" s="143">
        <v>45210.0</v>
      </c>
    </row>
    <row r="5129">
      <c r="A5129" s="135">
        <v>5127.0</v>
      </c>
      <c r="B5129" s="135" t="s">
        <v>21373</v>
      </c>
      <c r="C5129" s="135" t="s">
        <v>4362</v>
      </c>
      <c r="M5129" s="143">
        <v>42703.0</v>
      </c>
    </row>
    <row r="5130">
      <c r="A5130" s="135">
        <v>5128.0</v>
      </c>
      <c r="B5130" s="135" t="s">
        <v>21374</v>
      </c>
      <c r="C5130" s="135" t="s">
        <v>4362</v>
      </c>
      <c r="F5130" s="135">
        <v>0.0</v>
      </c>
      <c r="M5130" s="143">
        <v>43070.0</v>
      </c>
    </row>
    <row r="5131">
      <c r="A5131" s="135">
        <v>5129.0</v>
      </c>
      <c r="B5131" s="135" t="s">
        <v>21375</v>
      </c>
      <c r="C5131" s="135" t="s">
        <v>4362</v>
      </c>
      <c r="M5131" s="143">
        <v>42491.0</v>
      </c>
    </row>
    <row r="5132">
      <c r="A5132" s="135">
        <v>5130.0</v>
      </c>
      <c r="B5132" s="135" t="s">
        <v>21376</v>
      </c>
      <c r="C5132" s="135" t="s">
        <v>4362</v>
      </c>
      <c r="M5132" s="143">
        <v>45340.0</v>
      </c>
    </row>
    <row r="5133">
      <c r="A5133" s="135">
        <v>5131.0</v>
      </c>
      <c r="B5133" s="135" t="s">
        <v>21377</v>
      </c>
      <c r="C5133" s="135" t="s">
        <v>4362</v>
      </c>
      <c r="M5133" s="143">
        <v>44984.0</v>
      </c>
    </row>
    <row r="5134">
      <c r="A5134" s="135">
        <v>5132.0</v>
      </c>
      <c r="B5134" s="135" t="s">
        <v>21379</v>
      </c>
      <c r="C5134" s="135" t="s">
        <v>4362</v>
      </c>
      <c r="K5134" s="135">
        <v>20.0</v>
      </c>
      <c r="M5134" s="143">
        <v>43849.0</v>
      </c>
    </row>
    <row r="5135">
      <c r="A5135" s="135">
        <v>5133.0</v>
      </c>
      <c r="B5135" s="135" t="s">
        <v>21380</v>
      </c>
      <c r="C5135" s="135" t="s">
        <v>4362</v>
      </c>
      <c r="M5135" s="143">
        <v>45101.0</v>
      </c>
    </row>
    <row r="5136">
      <c r="A5136" s="135">
        <v>5134.0</v>
      </c>
      <c r="B5136" s="135" t="s">
        <v>21381</v>
      </c>
      <c r="C5136" s="135" t="s">
        <v>4362</v>
      </c>
      <c r="M5136" s="143">
        <v>45183.0</v>
      </c>
    </row>
    <row r="5137">
      <c r="A5137" s="135">
        <v>5135.0</v>
      </c>
      <c r="B5137" s="135" t="s">
        <v>21382</v>
      </c>
      <c r="C5137" s="135" t="s">
        <v>4362</v>
      </c>
      <c r="K5137" s="135">
        <v>30.0</v>
      </c>
      <c r="M5137" s="143">
        <v>44416.0</v>
      </c>
    </row>
    <row r="5138">
      <c r="A5138" s="135">
        <v>5136.0</v>
      </c>
      <c r="B5138" s="135" t="s">
        <v>21383</v>
      </c>
      <c r="C5138" s="135" t="s">
        <v>4362</v>
      </c>
      <c r="M5138" s="143">
        <v>43622.0</v>
      </c>
    </row>
    <row r="5139">
      <c r="A5139" s="135">
        <v>5137.0</v>
      </c>
      <c r="B5139" s="135" t="s">
        <v>21384</v>
      </c>
      <c r="C5139" s="135" t="s">
        <v>4362</v>
      </c>
      <c r="M5139" s="143">
        <v>42494.0</v>
      </c>
    </row>
    <row r="5140">
      <c r="A5140" s="135">
        <v>5138.0</v>
      </c>
      <c r="B5140" s="135" t="s">
        <v>21385</v>
      </c>
      <c r="C5140" s="135" t="s">
        <v>4362</v>
      </c>
      <c r="K5140" s="135">
        <v>10.0</v>
      </c>
      <c r="M5140" s="143">
        <v>44235.0</v>
      </c>
    </row>
    <row r="5141">
      <c r="A5141" s="135">
        <v>5139.0</v>
      </c>
      <c r="B5141" s="135" t="s">
        <v>21386</v>
      </c>
      <c r="C5141" s="135" t="s">
        <v>4362</v>
      </c>
      <c r="F5141" s="135">
        <v>0.0</v>
      </c>
      <c r="M5141" s="143">
        <v>43770.0</v>
      </c>
    </row>
    <row r="5142">
      <c r="A5142" s="135">
        <v>5140.0</v>
      </c>
      <c r="B5142" s="135" t="s">
        <v>21387</v>
      </c>
      <c r="C5142" s="135" t="s">
        <v>4362</v>
      </c>
      <c r="F5142" s="135">
        <v>0.0</v>
      </c>
      <c r="M5142" s="143">
        <v>43617.0</v>
      </c>
    </row>
    <row r="5143">
      <c r="A5143" s="135">
        <v>5141.0</v>
      </c>
      <c r="B5143" s="135" t="s">
        <v>21388</v>
      </c>
      <c r="C5143" s="135" t="s">
        <v>4362</v>
      </c>
      <c r="F5143" s="135">
        <v>0.0</v>
      </c>
      <c r="M5143" s="143">
        <v>43739.0</v>
      </c>
    </row>
    <row r="5144">
      <c r="A5144" s="135">
        <v>5142.0</v>
      </c>
      <c r="B5144" s="135" t="s">
        <v>21390</v>
      </c>
      <c r="C5144" s="135" t="s">
        <v>4362</v>
      </c>
      <c r="F5144" s="135">
        <v>0.0</v>
      </c>
      <c r="M5144" s="143">
        <v>43191.0</v>
      </c>
    </row>
    <row r="5145">
      <c r="A5145" s="135">
        <v>5143.0</v>
      </c>
      <c r="B5145" s="135" t="s">
        <v>21391</v>
      </c>
      <c r="C5145" s="135" t="s">
        <v>4362</v>
      </c>
      <c r="F5145" s="135">
        <v>0.0</v>
      </c>
      <c r="M5145" s="143">
        <v>43405.0</v>
      </c>
    </row>
    <row r="5146">
      <c r="A5146" s="135">
        <v>5144.0</v>
      </c>
      <c r="B5146" s="135" t="s">
        <v>21392</v>
      </c>
      <c r="C5146" s="135" t="s">
        <v>4362</v>
      </c>
      <c r="M5146" s="143">
        <v>44937.0</v>
      </c>
    </row>
    <row r="5147">
      <c r="A5147" s="135">
        <v>5145.0</v>
      </c>
      <c r="B5147" s="135" t="s">
        <v>21393</v>
      </c>
      <c r="C5147" s="135" t="s">
        <v>4362</v>
      </c>
      <c r="M5147" s="143">
        <v>44937.0</v>
      </c>
    </row>
    <row r="5148">
      <c r="A5148" s="135">
        <v>5146.0</v>
      </c>
      <c r="B5148" s="135" t="s">
        <v>21394</v>
      </c>
      <c r="C5148" s="135" t="s">
        <v>4362</v>
      </c>
      <c r="K5148" s="135">
        <v>30.0</v>
      </c>
      <c r="M5148" s="143">
        <v>43846.0</v>
      </c>
    </row>
    <row r="5149">
      <c r="A5149" s="135">
        <v>5147.0</v>
      </c>
      <c r="B5149" s="135" t="s">
        <v>21395</v>
      </c>
      <c r="C5149" s="135" t="s">
        <v>4362</v>
      </c>
      <c r="M5149" s="143">
        <v>43963.0</v>
      </c>
    </row>
    <row r="5150">
      <c r="A5150" s="135">
        <v>5148.0</v>
      </c>
      <c r="B5150" s="135" t="s">
        <v>21396</v>
      </c>
      <c r="C5150" s="135" t="s">
        <v>4362</v>
      </c>
      <c r="K5150" s="135">
        <v>50.0</v>
      </c>
      <c r="M5150" s="143">
        <v>43852.0</v>
      </c>
    </row>
    <row r="5151">
      <c r="A5151" s="135">
        <v>5149.0</v>
      </c>
      <c r="B5151" s="135" t="s">
        <v>21397</v>
      </c>
      <c r="C5151" s="135" t="s">
        <v>4362</v>
      </c>
      <c r="M5151" s="143">
        <v>43412.0</v>
      </c>
    </row>
    <row r="5152">
      <c r="A5152" s="135">
        <v>5150.0</v>
      </c>
      <c r="B5152" s="135" t="s">
        <v>21398</v>
      </c>
      <c r="C5152" s="135" t="s">
        <v>4362</v>
      </c>
      <c r="M5152" s="143">
        <v>42313.0</v>
      </c>
    </row>
    <row r="5153">
      <c r="A5153" s="135">
        <v>5151.0</v>
      </c>
      <c r="B5153" s="135" t="s">
        <v>21399</v>
      </c>
      <c r="C5153" s="135" t="s">
        <v>4362</v>
      </c>
      <c r="M5153" s="143">
        <v>44984.0</v>
      </c>
    </row>
    <row r="5154">
      <c r="A5154" s="135">
        <v>5152.0</v>
      </c>
      <c r="B5154" s="135" t="s">
        <v>21401</v>
      </c>
      <c r="C5154" s="135" t="s">
        <v>4362</v>
      </c>
      <c r="M5154" s="143">
        <v>45344.0</v>
      </c>
    </row>
    <row r="5155">
      <c r="A5155" s="135">
        <v>5153.0</v>
      </c>
      <c r="B5155" s="135" t="s">
        <v>21402</v>
      </c>
      <c r="C5155" s="135" t="s">
        <v>4362</v>
      </c>
      <c r="M5155" s="143">
        <v>43505.0</v>
      </c>
    </row>
    <row r="5156">
      <c r="A5156" s="135">
        <v>5154.0</v>
      </c>
      <c r="B5156" s="135" t="s">
        <v>21403</v>
      </c>
      <c r="C5156" s="135" t="s">
        <v>4362</v>
      </c>
      <c r="M5156" s="143">
        <v>45199.0</v>
      </c>
    </row>
    <row r="5157">
      <c r="A5157" s="135">
        <v>5155.0</v>
      </c>
      <c r="B5157" s="135" t="s">
        <v>21404</v>
      </c>
      <c r="C5157" s="135" t="s">
        <v>4362</v>
      </c>
      <c r="K5157" s="135">
        <v>10.0</v>
      </c>
      <c r="M5157" s="143">
        <v>43851.0</v>
      </c>
    </row>
    <row r="5158">
      <c r="A5158" s="135">
        <v>5156.0</v>
      </c>
      <c r="B5158" s="135" t="s">
        <v>21405</v>
      </c>
      <c r="C5158" s="135" t="s">
        <v>4362</v>
      </c>
      <c r="M5158" s="143">
        <v>43910.0</v>
      </c>
    </row>
    <row r="5159">
      <c r="A5159" s="135">
        <v>5157.0</v>
      </c>
      <c r="B5159" s="135" t="s">
        <v>21406</v>
      </c>
      <c r="C5159" s="135" t="s">
        <v>4362</v>
      </c>
      <c r="K5159" s="135">
        <v>10.0</v>
      </c>
      <c r="M5159" s="143">
        <v>43451.0</v>
      </c>
    </row>
    <row r="5160">
      <c r="A5160" s="135">
        <v>5158.0</v>
      </c>
      <c r="B5160" s="135" t="s">
        <v>21407</v>
      </c>
      <c r="C5160" s="135" t="s">
        <v>4362</v>
      </c>
      <c r="M5160" s="143">
        <v>45241.0</v>
      </c>
    </row>
    <row r="5161">
      <c r="A5161" s="135">
        <v>5159.0</v>
      </c>
      <c r="B5161" s="135" t="s">
        <v>21408</v>
      </c>
      <c r="C5161" s="135" t="s">
        <v>4362</v>
      </c>
      <c r="K5161" s="135">
        <v>30.0</v>
      </c>
      <c r="M5161" s="143">
        <v>43971.0</v>
      </c>
    </row>
    <row r="5162">
      <c r="A5162" s="135">
        <v>5160.0</v>
      </c>
      <c r="B5162" s="135" t="s">
        <v>21409</v>
      </c>
      <c r="C5162" s="135" t="s">
        <v>4362</v>
      </c>
      <c r="K5162" s="135">
        <v>60.0</v>
      </c>
      <c r="M5162" s="143">
        <v>45103.0</v>
      </c>
    </row>
    <row r="5163">
      <c r="A5163" s="135">
        <v>5161.0</v>
      </c>
      <c r="B5163" s="135" t="s">
        <v>21410</v>
      </c>
      <c r="C5163" s="135" t="s">
        <v>4362</v>
      </c>
      <c r="M5163" s="143">
        <v>43939.0</v>
      </c>
    </row>
    <row r="5164">
      <c r="A5164" s="135">
        <v>5162.0</v>
      </c>
      <c r="B5164" s="135" t="s">
        <v>21412</v>
      </c>
      <c r="C5164" s="135" t="s">
        <v>4362</v>
      </c>
      <c r="M5164" s="143">
        <v>45267.0</v>
      </c>
    </row>
    <row r="5165">
      <c r="A5165" s="135">
        <v>5163.0</v>
      </c>
      <c r="B5165" s="135" t="s">
        <v>21413</v>
      </c>
      <c r="C5165" s="135" t="s">
        <v>4362</v>
      </c>
      <c r="M5165" s="143">
        <v>44796.0</v>
      </c>
    </row>
    <row r="5166">
      <c r="A5166" s="135">
        <v>5164.0</v>
      </c>
      <c r="B5166" s="135" t="s">
        <v>21414</v>
      </c>
      <c r="C5166" s="135" t="s">
        <v>4362</v>
      </c>
      <c r="M5166" s="143">
        <v>45329.0</v>
      </c>
    </row>
    <row r="5167">
      <c r="A5167" s="135">
        <v>5165.0</v>
      </c>
      <c r="B5167" s="135" t="s">
        <v>21415</v>
      </c>
      <c r="C5167" s="135" t="s">
        <v>4362</v>
      </c>
      <c r="M5167" s="143">
        <v>45108.0</v>
      </c>
    </row>
    <row r="5168">
      <c r="A5168" s="135">
        <v>5166.0</v>
      </c>
      <c r="B5168" s="135" t="s">
        <v>21416</v>
      </c>
      <c r="C5168" s="135" t="s">
        <v>4362</v>
      </c>
      <c r="M5168" s="143">
        <v>45022.0</v>
      </c>
    </row>
    <row r="5169">
      <c r="A5169" s="135">
        <v>5167.0</v>
      </c>
      <c r="B5169" s="135" t="s">
        <v>21417</v>
      </c>
      <c r="C5169" s="135" t="s">
        <v>4362</v>
      </c>
      <c r="F5169" s="135">
        <v>0.0</v>
      </c>
      <c r="M5169" s="143">
        <v>43405.0</v>
      </c>
    </row>
    <row r="5170">
      <c r="A5170" s="135">
        <v>5168.0</v>
      </c>
      <c r="B5170" s="135" t="s">
        <v>21418</v>
      </c>
      <c r="C5170" s="135" t="s">
        <v>4362</v>
      </c>
      <c r="F5170" s="135">
        <v>0.0</v>
      </c>
      <c r="M5170" s="143">
        <v>43466.0</v>
      </c>
    </row>
    <row r="5171">
      <c r="A5171" s="135">
        <v>5169.0</v>
      </c>
      <c r="B5171" s="135" t="s">
        <v>21419</v>
      </c>
      <c r="C5171" s="135" t="s">
        <v>4362</v>
      </c>
      <c r="M5171" s="143">
        <v>45162.0</v>
      </c>
    </row>
    <row r="5172">
      <c r="A5172" s="135">
        <v>5170.0</v>
      </c>
      <c r="B5172" s="135" t="s">
        <v>21421</v>
      </c>
      <c r="C5172" s="135" t="s">
        <v>4362</v>
      </c>
      <c r="M5172" s="143">
        <v>43826.0</v>
      </c>
    </row>
    <row r="5173">
      <c r="A5173" s="135">
        <v>5171.0</v>
      </c>
      <c r="B5173" s="135" t="s">
        <v>21422</v>
      </c>
      <c r="C5173" s="135" t="s">
        <v>4362</v>
      </c>
      <c r="F5173" s="135">
        <v>0.0</v>
      </c>
      <c r="M5173" s="143">
        <v>43101.0</v>
      </c>
    </row>
    <row r="5174">
      <c r="A5174" s="135">
        <v>5172.0</v>
      </c>
      <c r="B5174" s="135" t="s">
        <v>21423</v>
      </c>
      <c r="C5174" s="135" t="s">
        <v>4362</v>
      </c>
      <c r="K5174" s="135">
        <v>10.0</v>
      </c>
      <c r="M5174" s="143">
        <v>42248.0</v>
      </c>
    </row>
    <row r="5175">
      <c r="A5175" s="135">
        <v>5173.0</v>
      </c>
      <c r="B5175" s="135" t="s">
        <v>21424</v>
      </c>
      <c r="C5175" s="135" t="s">
        <v>4362</v>
      </c>
      <c r="M5175" s="143">
        <v>44900.0</v>
      </c>
    </row>
    <row r="5176">
      <c r="A5176" s="135">
        <v>5174.0</v>
      </c>
      <c r="B5176" s="135" t="s">
        <v>21425</v>
      </c>
      <c r="C5176" s="135" t="s">
        <v>4362</v>
      </c>
      <c r="F5176" s="135">
        <v>0.0</v>
      </c>
      <c r="M5176" s="143">
        <v>42339.0</v>
      </c>
    </row>
    <row r="5177">
      <c r="A5177" s="135">
        <v>5175.0</v>
      </c>
      <c r="B5177" s="135" t="s">
        <v>21426</v>
      </c>
      <c r="C5177" s="135" t="s">
        <v>4362</v>
      </c>
      <c r="K5177" s="135">
        <v>10.0</v>
      </c>
      <c r="M5177" s="143">
        <v>43869.0</v>
      </c>
    </row>
    <row r="5178">
      <c r="A5178" s="135">
        <v>5176.0</v>
      </c>
      <c r="B5178" s="135" t="s">
        <v>21427</v>
      </c>
      <c r="C5178" s="135" t="s">
        <v>4362</v>
      </c>
      <c r="M5178" s="143">
        <v>45079.0</v>
      </c>
    </row>
    <row r="5179">
      <c r="A5179" s="135">
        <v>5177.0</v>
      </c>
      <c r="B5179" s="135" t="s">
        <v>21428</v>
      </c>
      <c r="C5179" s="135" t="s">
        <v>4362</v>
      </c>
      <c r="K5179" s="135">
        <v>10.0</v>
      </c>
      <c r="M5179" s="143">
        <v>42813.0</v>
      </c>
    </row>
    <row r="5180">
      <c r="A5180" s="135">
        <v>5178.0</v>
      </c>
      <c r="B5180" s="135" t="s">
        <v>21429</v>
      </c>
      <c r="C5180" s="135" t="s">
        <v>4362</v>
      </c>
      <c r="F5180" s="135">
        <v>0.0</v>
      </c>
      <c r="M5180" s="143">
        <v>43221.0</v>
      </c>
    </row>
    <row r="5181">
      <c r="A5181" s="135">
        <v>5179.0</v>
      </c>
      <c r="B5181" s="135" t="s">
        <v>14316</v>
      </c>
      <c r="C5181" s="135" t="s">
        <v>4362</v>
      </c>
      <c r="F5181" s="135">
        <v>0.0</v>
      </c>
      <c r="M5181" s="143">
        <v>43525.0</v>
      </c>
    </row>
    <row r="5182">
      <c r="A5182" s="135">
        <v>5180.0</v>
      </c>
      <c r="B5182" s="135" t="s">
        <v>21430</v>
      </c>
      <c r="C5182" s="135" t="s">
        <v>4362</v>
      </c>
      <c r="F5182" s="135">
        <v>0.0</v>
      </c>
      <c r="M5182" s="143">
        <v>43617.0</v>
      </c>
    </row>
    <row r="5183">
      <c r="A5183" s="135">
        <v>5181.0</v>
      </c>
      <c r="B5183" s="135" t="s">
        <v>21432</v>
      </c>
      <c r="C5183" s="135" t="s">
        <v>4362</v>
      </c>
      <c r="F5183" s="135">
        <v>0.0</v>
      </c>
      <c r="M5183" s="143">
        <v>42430.0</v>
      </c>
    </row>
    <row r="5184">
      <c r="A5184" s="135">
        <v>5182.0</v>
      </c>
      <c r="B5184" s="135" t="s">
        <v>21433</v>
      </c>
      <c r="C5184" s="135" t="s">
        <v>4362</v>
      </c>
      <c r="F5184" s="135">
        <v>0.0</v>
      </c>
      <c r="M5184" s="143">
        <v>43344.0</v>
      </c>
    </row>
    <row r="5185">
      <c r="A5185" s="135">
        <v>5183.0</v>
      </c>
      <c r="B5185" s="135" t="s">
        <v>21434</v>
      </c>
      <c r="C5185" s="135" t="s">
        <v>4362</v>
      </c>
      <c r="M5185" s="143">
        <v>42253.0</v>
      </c>
    </row>
    <row r="5186">
      <c r="A5186" s="135">
        <v>5184.0</v>
      </c>
      <c r="B5186" s="135" t="s">
        <v>21435</v>
      </c>
      <c r="C5186" s="135" t="s">
        <v>4362</v>
      </c>
      <c r="K5186" s="135">
        <v>10.0</v>
      </c>
      <c r="M5186" s="143">
        <v>44984.0</v>
      </c>
    </row>
    <row r="5187">
      <c r="A5187" s="135">
        <v>5185.0</v>
      </c>
      <c r="B5187" s="135" t="s">
        <v>21436</v>
      </c>
      <c r="C5187" s="135" t="s">
        <v>4362</v>
      </c>
      <c r="M5187" s="143">
        <v>44145.0</v>
      </c>
    </row>
    <row r="5188">
      <c r="A5188" s="135">
        <v>5186.0</v>
      </c>
      <c r="B5188" s="135" t="s">
        <v>14320</v>
      </c>
      <c r="C5188" s="135" t="s">
        <v>4362</v>
      </c>
      <c r="M5188" s="143">
        <v>42289.0</v>
      </c>
    </row>
    <row r="5189">
      <c r="A5189" s="135">
        <v>5187.0</v>
      </c>
      <c r="B5189" s="135" t="s">
        <v>21437</v>
      </c>
      <c r="C5189" s="135" t="s">
        <v>4362</v>
      </c>
      <c r="F5189" s="135">
        <v>0.0</v>
      </c>
      <c r="M5189" s="143">
        <v>42948.0</v>
      </c>
    </row>
    <row r="5190">
      <c r="A5190" s="135">
        <v>5188.0</v>
      </c>
      <c r="B5190" s="135" t="s">
        <v>21438</v>
      </c>
      <c r="C5190" s="135" t="s">
        <v>4362</v>
      </c>
      <c r="M5190" s="143">
        <v>44139.0</v>
      </c>
    </row>
    <row r="5191">
      <c r="A5191" s="135">
        <v>5189.0</v>
      </c>
      <c r="B5191" s="135" t="s">
        <v>21439</v>
      </c>
      <c r="C5191" s="135" t="s">
        <v>4362</v>
      </c>
      <c r="K5191" s="135">
        <v>20.0</v>
      </c>
      <c r="M5191" s="143">
        <v>43968.0</v>
      </c>
    </row>
    <row r="5192">
      <c r="A5192" s="135">
        <v>5190.0</v>
      </c>
      <c r="B5192" s="135" t="s">
        <v>21440</v>
      </c>
      <c r="C5192" s="135" t="s">
        <v>4362</v>
      </c>
      <c r="K5192" s="135">
        <v>10.0</v>
      </c>
      <c r="M5192" s="143">
        <v>44541.0</v>
      </c>
    </row>
    <row r="5193">
      <c r="A5193" s="135">
        <v>5191.0</v>
      </c>
      <c r="B5193" s="135" t="s">
        <v>21441</v>
      </c>
      <c r="C5193" s="135" t="s">
        <v>4362</v>
      </c>
      <c r="F5193" s="135">
        <v>0.0</v>
      </c>
      <c r="M5193" s="143">
        <v>43405.0</v>
      </c>
    </row>
    <row r="5194">
      <c r="A5194" s="135">
        <v>5192.0</v>
      </c>
      <c r="B5194" s="135" t="s">
        <v>21442</v>
      </c>
      <c r="C5194" s="135" t="s">
        <v>4362</v>
      </c>
      <c r="F5194" s="135">
        <v>0.0</v>
      </c>
      <c r="M5194" s="143">
        <v>43556.0</v>
      </c>
    </row>
    <row r="5195">
      <c r="A5195" s="135">
        <v>5193.0</v>
      </c>
      <c r="B5195" s="135" t="s">
        <v>21444</v>
      </c>
      <c r="C5195" s="135" t="s">
        <v>4362</v>
      </c>
      <c r="M5195" s="143">
        <v>42840.0</v>
      </c>
    </row>
    <row r="5196">
      <c r="A5196" s="135">
        <v>5194.0</v>
      </c>
      <c r="B5196" s="135" t="s">
        <v>21445</v>
      </c>
      <c r="C5196" s="135" t="s">
        <v>4362</v>
      </c>
      <c r="K5196" s="135">
        <v>20.0</v>
      </c>
      <c r="M5196" s="143">
        <v>44123.0</v>
      </c>
    </row>
    <row r="5197">
      <c r="A5197" s="135">
        <v>5195.0</v>
      </c>
      <c r="B5197" s="135" t="s">
        <v>21446</v>
      </c>
      <c r="C5197" s="135" t="s">
        <v>4362</v>
      </c>
      <c r="M5197" s="143">
        <v>45138.0</v>
      </c>
    </row>
    <row r="5198">
      <c r="A5198" s="135">
        <v>5196.0</v>
      </c>
      <c r="B5198" s="135" t="s">
        <v>21447</v>
      </c>
      <c r="C5198" s="135" t="s">
        <v>4362</v>
      </c>
      <c r="M5198" s="143">
        <v>43889.0</v>
      </c>
    </row>
    <row r="5199">
      <c r="A5199" s="135">
        <v>5197.0</v>
      </c>
      <c r="B5199" s="135" t="s">
        <v>21448</v>
      </c>
      <c r="C5199" s="135" t="s">
        <v>4362</v>
      </c>
      <c r="K5199" s="135">
        <v>10.0</v>
      </c>
      <c r="M5199" s="143">
        <v>42866.0</v>
      </c>
    </row>
    <row r="5200">
      <c r="A5200" s="135">
        <v>5198.0</v>
      </c>
      <c r="B5200" s="135" t="s">
        <v>21449</v>
      </c>
      <c r="C5200" s="135" t="s">
        <v>4362</v>
      </c>
      <c r="M5200" s="143">
        <v>44780.0</v>
      </c>
    </row>
    <row r="5201">
      <c r="A5201" s="135">
        <v>5199.0</v>
      </c>
      <c r="B5201" s="135" t="s">
        <v>21450</v>
      </c>
      <c r="C5201" s="135" t="s">
        <v>4362</v>
      </c>
      <c r="M5201" s="143">
        <v>42706.0</v>
      </c>
    </row>
    <row r="5202">
      <c r="A5202" s="135">
        <v>5200.0</v>
      </c>
      <c r="B5202" s="135" t="s">
        <v>21451</v>
      </c>
      <c r="C5202" s="135" t="s">
        <v>4362</v>
      </c>
      <c r="M5202" s="143">
        <v>42745.0</v>
      </c>
    </row>
    <row r="5203">
      <c r="A5203" s="135">
        <v>5201.0</v>
      </c>
      <c r="B5203" s="135" t="s">
        <v>21452</v>
      </c>
      <c r="C5203" s="135" t="s">
        <v>4362</v>
      </c>
      <c r="M5203" s="143">
        <v>43866.0</v>
      </c>
    </row>
    <row r="5204">
      <c r="A5204" s="135">
        <v>5202.0</v>
      </c>
      <c r="B5204" s="135" t="s">
        <v>21453</v>
      </c>
      <c r="C5204" s="135" t="s">
        <v>4362</v>
      </c>
      <c r="K5204" s="135">
        <v>30.0</v>
      </c>
      <c r="M5204" s="143">
        <v>42994.0</v>
      </c>
    </row>
    <row r="5205">
      <c r="A5205" s="135">
        <v>5203.0</v>
      </c>
      <c r="B5205" s="135" t="s">
        <v>21455</v>
      </c>
      <c r="C5205" s="135" t="s">
        <v>4362</v>
      </c>
      <c r="K5205" s="135">
        <v>10.0</v>
      </c>
      <c r="M5205" s="143">
        <v>45231.0</v>
      </c>
    </row>
    <row r="5206">
      <c r="A5206" s="135">
        <v>5204.0</v>
      </c>
      <c r="B5206" s="135" t="s">
        <v>21456</v>
      </c>
      <c r="C5206" s="135" t="s">
        <v>4362</v>
      </c>
      <c r="M5206" s="143">
        <v>44497.0</v>
      </c>
    </row>
    <row r="5207">
      <c r="A5207" s="135">
        <v>5205.0</v>
      </c>
      <c r="B5207" s="135" t="s">
        <v>21457</v>
      </c>
      <c r="C5207" s="135" t="s">
        <v>4362</v>
      </c>
      <c r="M5207" s="143">
        <v>43946.0</v>
      </c>
    </row>
    <row r="5208">
      <c r="A5208" s="135">
        <v>5206.0</v>
      </c>
      <c r="B5208" s="135" t="s">
        <v>21458</v>
      </c>
      <c r="C5208" s="135" t="s">
        <v>4362</v>
      </c>
      <c r="M5208" s="143">
        <v>45304.0</v>
      </c>
    </row>
    <row r="5209">
      <c r="A5209" s="135">
        <v>5207.0</v>
      </c>
      <c r="B5209" s="135" t="s">
        <v>21459</v>
      </c>
      <c r="C5209" s="135" t="s">
        <v>4362</v>
      </c>
      <c r="K5209" s="135">
        <v>10.0</v>
      </c>
      <c r="M5209" s="143">
        <v>44160.0</v>
      </c>
    </row>
    <row r="5210">
      <c r="A5210" s="135">
        <v>5208.0</v>
      </c>
      <c r="B5210" s="135" t="s">
        <v>21460</v>
      </c>
      <c r="C5210" s="135" t="s">
        <v>4362</v>
      </c>
      <c r="K5210" s="135">
        <v>10.0</v>
      </c>
      <c r="M5210" s="143">
        <v>44836.0</v>
      </c>
    </row>
    <row r="5211">
      <c r="A5211" s="135">
        <v>5209.0</v>
      </c>
      <c r="B5211" s="135" t="s">
        <v>21461</v>
      </c>
      <c r="C5211" s="135" t="s">
        <v>4362</v>
      </c>
      <c r="M5211" s="143">
        <v>45315.0</v>
      </c>
    </row>
    <row r="5212">
      <c r="A5212" s="135">
        <v>5210.0</v>
      </c>
      <c r="B5212" s="135" t="s">
        <v>21462</v>
      </c>
      <c r="C5212" s="135" t="s">
        <v>4362</v>
      </c>
      <c r="M5212" s="143">
        <v>42599.0</v>
      </c>
    </row>
    <row r="5213">
      <c r="A5213" s="135">
        <v>5211.0</v>
      </c>
      <c r="B5213" s="135" t="s">
        <v>21463</v>
      </c>
      <c r="C5213" s="135" t="s">
        <v>4362</v>
      </c>
      <c r="K5213" s="135">
        <v>20.0</v>
      </c>
      <c r="M5213" s="143">
        <v>42275.0</v>
      </c>
    </row>
    <row r="5214">
      <c r="A5214" s="135">
        <v>5212.0</v>
      </c>
      <c r="B5214" s="135" t="s">
        <v>21465</v>
      </c>
      <c r="C5214" s="135" t="s">
        <v>4362</v>
      </c>
      <c r="M5214" s="143">
        <v>45052.0</v>
      </c>
    </row>
    <row r="5215">
      <c r="A5215" s="135">
        <v>5213.0</v>
      </c>
      <c r="B5215" s="135" t="s">
        <v>21466</v>
      </c>
      <c r="C5215" s="135" t="s">
        <v>4362</v>
      </c>
      <c r="M5215" s="143">
        <v>45299.0</v>
      </c>
    </row>
    <row r="5216">
      <c r="A5216" s="135">
        <v>5214.0</v>
      </c>
      <c r="B5216" s="135" t="s">
        <v>21467</v>
      </c>
      <c r="C5216" s="135" t="s">
        <v>4362</v>
      </c>
      <c r="K5216" s="135">
        <v>10.0</v>
      </c>
      <c r="M5216" s="143">
        <v>43850.0</v>
      </c>
    </row>
    <row r="5217">
      <c r="A5217" s="135">
        <v>5215.0</v>
      </c>
      <c r="B5217" s="135" t="s">
        <v>21468</v>
      </c>
      <c r="C5217" s="135" t="s">
        <v>4362</v>
      </c>
      <c r="F5217" s="135">
        <v>0.0</v>
      </c>
      <c r="M5217" s="143">
        <v>43435.0</v>
      </c>
    </row>
    <row r="5218">
      <c r="A5218" s="135">
        <v>5216.0</v>
      </c>
      <c r="B5218" s="135" t="s">
        <v>21469</v>
      </c>
      <c r="C5218" s="135" t="s">
        <v>4362</v>
      </c>
      <c r="M5218" s="143">
        <v>45167.0</v>
      </c>
    </row>
    <row r="5219">
      <c r="A5219" s="135">
        <v>5217.0</v>
      </c>
      <c r="B5219" s="135" t="s">
        <v>21470</v>
      </c>
      <c r="C5219" s="135" t="s">
        <v>4362</v>
      </c>
      <c r="M5219" s="143">
        <v>44156.0</v>
      </c>
    </row>
    <row r="5220">
      <c r="A5220" s="135">
        <v>5218.0</v>
      </c>
      <c r="B5220" s="135" t="s">
        <v>21471</v>
      </c>
      <c r="C5220" s="135" t="s">
        <v>4362</v>
      </c>
      <c r="M5220" s="143">
        <v>45040.0</v>
      </c>
    </row>
    <row r="5221">
      <c r="A5221" s="135">
        <v>5219.0</v>
      </c>
      <c r="B5221" s="135" t="s">
        <v>21472</v>
      </c>
      <c r="C5221" s="135" t="s">
        <v>4362</v>
      </c>
      <c r="F5221" s="135">
        <v>0.0</v>
      </c>
      <c r="M5221" s="143">
        <v>43678.0</v>
      </c>
    </row>
    <row r="5222">
      <c r="A5222" s="135">
        <v>5220.0</v>
      </c>
      <c r="B5222" s="135" t="s">
        <v>21473</v>
      </c>
      <c r="C5222" s="135" t="s">
        <v>4362</v>
      </c>
      <c r="M5222" s="143">
        <v>44193.0</v>
      </c>
    </row>
    <row r="5223">
      <c r="A5223" s="135">
        <v>5221.0</v>
      </c>
      <c r="B5223" s="135" t="s">
        <v>21474</v>
      </c>
      <c r="C5223" s="135" t="s">
        <v>4362</v>
      </c>
      <c r="F5223" s="135">
        <v>0.0</v>
      </c>
      <c r="M5223" s="143">
        <v>43739.0</v>
      </c>
    </row>
    <row r="5224">
      <c r="A5224" s="135">
        <v>5222.0</v>
      </c>
      <c r="B5224" s="135" t="s">
        <v>21476</v>
      </c>
      <c r="C5224" s="135" t="s">
        <v>4362</v>
      </c>
      <c r="F5224" s="135">
        <v>0.0</v>
      </c>
      <c r="M5224" s="143">
        <v>43466.0</v>
      </c>
    </row>
    <row r="5225">
      <c r="A5225" s="135">
        <v>5223.0</v>
      </c>
      <c r="B5225" s="135" t="s">
        <v>21477</v>
      </c>
      <c r="C5225" s="135" t="s">
        <v>4362</v>
      </c>
      <c r="K5225" s="135">
        <v>20.0</v>
      </c>
      <c r="M5225" s="143">
        <v>44153.0</v>
      </c>
    </row>
    <row r="5226">
      <c r="A5226" s="135">
        <v>5224.0</v>
      </c>
      <c r="B5226" s="135" t="s">
        <v>21478</v>
      </c>
      <c r="C5226" s="135" t="s">
        <v>4362</v>
      </c>
      <c r="K5226" s="135">
        <v>20.0</v>
      </c>
      <c r="M5226" s="143">
        <v>43924.0</v>
      </c>
    </row>
    <row r="5227">
      <c r="A5227" s="135">
        <v>5225.0</v>
      </c>
      <c r="B5227" s="135" t="s">
        <v>21479</v>
      </c>
      <c r="C5227" s="135" t="s">
        <v>4362</v>
      </c>
      <c r="M5227" s="143">
        <v>44757.0</v>
      </c>
    </row>
    <row r="5228">
      <c r="A5228" s="135">
        <v>5226.0</v>
      </c>
      <c r="B5228" s="135" t="s">
        <v>21480</v>
      </c>
      <c r="C5228" s="135" t="s">
        <v>4362</v>
      </c>
      <c r="M5228" s="143">
        <v>42461.0</v>
      </c>
    </row>
    <row r="5229">
      <c r="A5229" s="135">
        <v>5227.0</v>
      </c>
      <c r="B5229" s="135" t="s">
        <v>21481</v>
      </c>
      <c r="C5229" s="135" t="s">
        <v>4362</v>
      </c>
      <c r="M5229" s="143">
        <v>45385.0</v>
      </c>
    </row>
    <row r="5230">
      <c r="A5230" s="135">
        <v>5228.0</v>
      </c>
      <c r="B5230" s="135" t="s">
        <v>21482</v>
      </c>
      <c r="C5230" s="135" t="s">
        <v>4362</v>
      </c>
      <c r="M5230" s="143">
        <v>44781.0</v>
      </c>
    </row>
    <row r="5231">
      <c r="A5231" s="135">
        <v>5229.0</v>
      </c>
      <c r="B5231" s="135" t="s">
        <v>21483</v>
      </c>
      <c r="C5231" s="135" t="s">
        <v>4362</v>
      </c>
      <c r="K5231" s="135">
        <v>150.0</v>
      </c>
      <c r="M5231" s="143">
        <v>42739.0</v>
      </c>
    </row>
    <row r="5232">
      <c r="A5232" s="135">
        <v>5230.0</v>
      </c>
      <c r="B5232" s="135" t="s">
        <v>21485</v>
      </c>
      <c r="C5232" s="135" t="s">
        <v>4362</v>
      </c>
      <c r="K5232" s="135">
        <v>10.0</v>
      </c>
      <c r="M5232" s="143">
        <v>42464.0</v>
      </c>
    </row>
    <row r="5233">
      <c r="A5233" s="135">
        <v>5231.0</v>
      </c>
      <c r="B5233" s="135" t="s">
        <v>21486</v>
      </c>
      <c r="C5233" s="135" t="s">
        <v>4362</v>
      </c>
      <c r="F5233" s="135">
        <v>0.0</v>
      </c>
      <c r="M5233" s="143">
        <v>42856.0</v>
      </c>
    </row>
    <row r="5234">
      <c r="A5234" s="135">
        <v>5232.0</v>
      </c>
      <c r="B5234" s="135" t="s">
        <v>21487</v>
      </c>
      <c r="C5234" s="135" t="s">
        <v>4362</v>
      </c>
      <c r="M5234" s="143">
        <v>42343.0</v>
      </c>
    </row>
    <row r="5235">
      <c r="A5235" s="135">
        <v>5233.0</v>
      </c>
      <c r="B5235" s="135" t="s">
        <v>21488</v>
      </c>
      <c r="C5235" s="135" t="s">
        <v>4362</v>
      </c>
      <c r="M5235" s="143">
        <v>42281.0</v>
      </c>
    </row>
    <row r="5236">
      <c r="A5236" s="135">
        <v>5234.0</v>
      </c>
      <c r="B5236" s="135" t="s">
        <v>21489</v>
      </c>
      <c r="C5236" s="135" t="s">
        <v>4362</v>
      </c>
      <c r="M5236" s="143">
        <v>44903.0</v>
      </c>
    </row>
    <row r="5237">
      <c r="A5237" s="135">
        <v>5235.0</v>
      </c>
      <c r="B5237" s="135" t="s">
        <v>21490</v>
      </c>
      <c r="C5237" s="135" t="s">
        <v>4362</v>
      </c>
      <c r="F5237" s="135">
        <v>0.0</v>
      </c>
      <c r="M5237" s="143">
        <v>42917.0</v>
      </c>
    </row>
    <row r="5238">
      <c r="A5238" s="135">
        <v>5236.0</v>
      </c>
      <c r="B5238" s="135" t="s">
        <v>21491</v>
      </c>
      <c r="C5238" s="135" t="s">
        <v>4362</v>
      </c>
      <c r="F5238" s="135">
        <v>0.0</v>
      </c>
      <c r="M5238" s="143">
        <v>43556.0</v>
      </c>
    </row>
    <row r="5239">
      <c r="A5239" s="135">
        <v>5237.0</v>
      </c>
      <c r="B5239" s="135" t="s">
        <v>21492</v>
      </c>
      <c r="C5239" s="135" t="s">
        <v>4362</v>
      </c>
      <c r="M5239" s="143">
        <v>43908.0</v>
      </c>
    </row>
    <row r="5240">
      <c r="A5240" s="135">
        <v>5238.0</v>
      </c>
      <c r="B5240" s="135" t="s">
        <v>21493</v>
      </c>
      <c r="C5240" s="135" t="s">
        <v>4362</v>
      </c>
      <c r="M5240" s="143">
        <v>43839.0</v>
      </c>
    </row>
    <row r="5241">
      <c r="A5241" s="135">
        <v>5239.0</v>
      </c>
      <c r="B5241" s="135" t="s">
        <v>21494</v>
      </c>
      <c r="C5241" s="135" t="s">
        <v>4362</v>
      </c>
      <c r="M5241" s="143">
        <v>43846.0</v>
      </c>
    </row>
    <row r="5242">
      <c r="A5242" s="135">
        <v>5240.0</v>
      </c>
      <c r="B5242" s="135" t="s">
        <v>21495</v>
      </c>
      <c r="C5242" s="135" t="s">
        <v>4362</v>
      </c>
      <c r="K5242" s="135">
        <v>10.0</v>
      </c>
      <c r="M5242" s="143">
        <v>42317.0</v>
      </c>
    </row>
    <row r="5243">
      <c r="A5243" s="135">
        <v>5241.0</v>
      </c>
      <c r="B5243" s="135" t="s">
        <v>21497</v>
      </c>
      <c r="C5243" s="135" t="s">
        <v>4362</v>
      </c>
      <c r="F5243" s="135">
        <v>0.0</v>
      </c>
      <c r="M5243" s="143">
        <v>43160.0</v>
      </c>
    </row>
    <row r="5244">
      <c r="A5244" s="135">
        <v>5242.0</v>
      </c>
      <c r="B5244" s="135" t="s">
        <v>21498</v>
      </c>
      <c r="C5244" s="135" t="s">
        <v>4362</v>
      </c>
      <c r="K5244" s="135">
        <v>10.0</v>
      </c>
      <c r="M5244" s="143">
        <v>42497.0</v>
      </c>
    </row>
    <row r="5245">
      <c r="A5245" s="135">
        <v>5243.0</v>
      </c>
      <c r="B5245" s="135" t="s">
        <v>21499</v>
      </c>
      <c r="C5245" s="135" t="s">
        <v>4362</v>
      </c>
      <c r="M5245" s="143">
        <v>42387.0</v>
      </c>
    </row>
    <row r="5246">
      <c r="A5246" s="135">
        <v>5244.0</v>
      </c>
      <c r="B5246" s="135" t="s">
        <v>21500</v>
      </c>
      <c r="C5246" s="135" t="s">
        <v>4362</v>
      </c>
      <c r="K5246" s="135">
        <v>10.0</v>
      </c>
      <c r="M5246" s="143">
        <v>44632.0</v>
      </c>
    </row>
    <row r="5247">
      <c r="A5247" s="135">
        <v>5245.0</v>
      </c>
      <c r="B5247" s="135" t="s">
        <v>21501</v>
      </c>
      <c r="C5247" s="135" t="s">
        <v>4362</v>
      </c>
      <c r="F5247" s="135">
        <v>0.0</v>
      </c>
      <c r="M5247" s="143">
        <v>43101.0</v>
      </c>
    </row>
    <row r="5248">
      <c r="A5248" s="135">
        <v>5246.0</v>
      </c>
      <c r="B5248" s="135" t="s">
        <v>21502</v>
      </c>
      <c r="C5248" s="135" t="s">
        <v>4362</v>
      </c>
      <c r="F5248" s="135">
        <v>0.0</v>
      </c>
      <c r="M5248" s="143">
        <v>42917.0</v>
      </c>
    </row>
    <row r="5249">
      <c r="A5249" s="135">
        <v>5247.0</v>
      </c>
      <c r="B5249" s="135" t="s">
        <v>21503</v>
      </c>
      <c r="C5249" s="135" t="s">
        <v>4362</v>
      </c>
      <c r="K5249" s="135">
        <v>10.0</v>
      </c>
      <c r="M5249" s="143">
        <v>45150.0</v>
      </c>
    </row>
    <row r="5250">
      <c r="A5250" s="135">
        <v>5248.0</v>
      </c>
      <c r="B5250" s="135" t="s">
        <v>21505</v>
      </c>
      <c r="C5250" s="135" t="s">
        <v>4362</v>
      </c>
      <c r="M5250" s="143">
        <v>44669.0</v>
      </c>
    </row>
    <row r="5251">
      <c r="A5251" s="135">
        <v>5249.0</v>
      </c>
      <c r="B5251" s="135" t="s">
        <v>21506</v>
      </c>
      <c r="C5251" s="135" t="s">
        <v>4362</v>
      </c>
      <c r="F5251" s="135">
        <v>0.0</v>
      </c>
      <c r="M5251" s="143">
        <v>43374.0</v>
      </c>
    </row>
    <row r="5252">
      <c r="A5252" s="135">
        <v>5250.0</v>
      </c>
      <c r="B5252" s="135" t="s">
        <v>21507</v>
      </c>
      <c r="C5252" s="135" t="s">
        <v>4362</v>
      </c>
      <c r="M5252" s="143">
        <v>43976.0</v>
      </c>
    </row>
    <row r="5253">
      <c r="A5253" s="135">
        <v>5251.0</v>
      </c>
      <c r="B5253" s="135" t="s">
        <v>21508</v>
      </c>
      <c r="C5253" s="135" t="s">
        <v>4362</v>
      </c>
      <c r="F5253" s="135">
        <v>0.0</v>
      </c>
      <c r="M5253" s="143">
        <v>43344.0</v>
      </c>
    </row>
    <row r="5254">
      <c r="A5254" s="135">
        <v>5252.0</v>
      </c>
      <c r="B5254" s="135" t="s">
        <v>21509</v>
      </c>
      <c r="C5254" s="135" t="s">
        <v>4362</v>
      </c>
      <c r="M5254" s="143">
        <v>45073.0</v>
      </c>
    </row>
    <row r="5255">
      <c r="A5255" s="135">
        <v>5253.0</v>
      </c>
      <c r="B5255" s="135" t="s">
        <v>21510</v>
      </c>
      <c r="C5255" s="135" t="s">
        <v>4362</v>
      </c>
      <c r="M5255" s="143">
        <v>45043.0</v>
      </c>
    </row>
    <row r="5256">
      <c r="A5256" s="135">
        <v>5254.0</v>
      </c>
      <c r="B5256" s="135" t="s">
        <v>21511</v>
      </c>
      <c r="C5256" s="135" t="s">
        <v>4362</v>
      </c>
      <c r="M5256" s="143">
        <v>42782.0</v>
      </c>
    </row>
    <row r="5257">
      <c r="A5257" s="135">
        <v>5255.0</v>
      </c>
      <c r="B5257" s="135" t="s">
        <v>21513</v>
      </c>
      <c r="C5257" s="135" t="s">
        <v>4362</v>
      </c>
      <c r="M5257" s="143">
        <v>45234.0</v>
      </c>
    </row>
    <row r="5258">
      <c r="A5258" s="135">
        <v>5256.0</v>
      </c>
      <c r="B5258" s="135" t="s">
        <v>21514</v>
      </c>
      <c r="C5258" s="135" t="s">
        <v>4362</v>
      </c>
      <c r="F5258" s="135">
        <v>0.0</v>
      </c>
      <c r="M5258" s="143">
        <v>43466.0</v>
      </c>
    </row>
    <row r="5259">
      <c r="A5259" s="135">
        <v>5257.0</v>
      </c>
      <c r="B5259" s="135" t="s">
        <v>21515</v>
      </c>
      <c r="C5259" s="135" t="s">
        <v>4362</v>
      </c>
      <c r="K5259" s="135">
        <v>40.0</v>
      </c>
      <c r="M5259" s="143">
        <v>45043.0</v>
      </c>
    </row>
    <row r="5260">
      <c r="A5260" s="135">
        <v>5258.0</v>
      </c>
      <c r="B5260" s="135" t="s">
        <v>21516</v>
      </c>
      <c r="C5260" s="135" t="s">
        <v>4362</v>
      </c>
      <c r="K5260" s="135">
        <v>10.0</v>
      </c>
      <c r="M5260" s="143">
        <v>44512.0</v>
      </c>
    </row>
    <row r="5261">
      <c r="A5261" s="135">
        <v>5259.0</v>
      </c>
      <c r="B5261" s="135" t="s">
        <v>21517</v>
      </c>
      <c r="C5261" s="135" t="s">
        <v>4362</v>
      </c>
      <c r="M5261" s="143">
        <v>45116.0</v>
      </c>
    </row>
    <row r="5262">
      <c r="A5262" s="135">
        <v>5260.0</v>
      </c>
      <c r="B5262" s="135" t="s">
        <v>21519</v>
      </c>
      <c r="C5262" s="135" t="s">
        <v>4362</v>
      </c>
      <c r="K5262" s="135">
        <v>10.0</v>
      </c>
      <c r="M5262" s="143">
        <v>44061.0</v>
      </c>
    </row>
    <row r="5263">
      <c r="A5263" s="135">
        <v>5261.0</v>
      </c>
      <c r="B5263" s="135" t="s">
        <v>21520</v>
      </c>
      <c r="C5263" s="135" t="s">
        <v>4362</v>
      </c>
      <c r="K5263" s="135">
        <v>20.0</v>
      </c>
      <c r="M5263" s="143">
        <v>42950.0</v>
      </c>
    </row>
    <row r="5264">
      <c r="A5264" s="135">
        <v>5262.0</v>
      </c>
      <c r="B5264" s="135" t="s">
        <v>21521</v>
      </c>
      <c r="C5264" s="135" t="s">
        <v>4362</v>
      </c>
      <c r="M5264" s="143">
        <v>43953.0</v>
      </c>
    </row>
    <row r="5265">
      <c r="A5265" s="135">
        <v>5263.0</v>
      </c>
      <c r="B5265" s="135" t="s">
        <v>21522</v>
      </c>
      <c r="C5265" s="135" t="s">
        <v>4362</v>
      </c>
      <c r="M5265" s="143">
        <v>45072.0</v>
      </c>
    </row>
    <row r="5266">
      <c r="A5266" s="135">
        <v>5264.0</v>
      </c>
      <c r="B5266" s="135" t="s">
        <v>21523</v>
      </c>
      <c r="C5266" s="135" t="s">
        <v>4362</v>
      </c>
      <c r="K5266" s="135">
        <v>30.0</v>
      </c>
      <c r="M5266" s="143">
        <v>44261.0</v>
      </c>
    </row>
    <row r="5267">
      <c r="A5267" s="135">
        <v>5265.0</v>
      </c>
      <c r="B5267" s="135" t="s">
        <v>21524</v>
      </c>
      <c r="C5267" s="135" t="s">
        <v>4362</v>
      </c>
      <c r="M5267" s="143">
        <v>45113.0</v>
      </c>
    </row>
    <row r="5268">
      <c r="A5268" s="135">
        <v>5266.0</v>
      </c>
      <c r="B5268" s="135" t="s">
        <v>21525</v>
      </c>
      <c r="C5268" s="135" t="s">
        <v>4362</v>
      </c>
      <c r="M5268" s="143">
        <v>45170.0</v>
      </c>
    </row>
    <row r="5269">
      <c r="A5269" s="135">
        <v>5267.0</v>
      </c>
      <c r="B5269" s="135" t="s">
        <v>21527</v>
      </c>
      <c r="C5269" s="135" t="s">
        <v>4362</v>
      </c>
      <c r="K5269" s="135">
        <v>10.0</v>
      </c>
      <c r="M5269" s="143">
        <v>44446.0</v>
      </c>
    </row>
    <row r="5270">
      <c r="A5270" s="135">
        <v>5268.0</v>
      </c>
      <c r="B5270" s="135" t="s">
        <v>21528</v>
      </c>
      <c r="C5270" s="135" t="s">
        <v>4362</v>
      </c>
      <c r="M5270" s="143">
        <v>44907.0</v>
      </c>
    </row>
    <row r="5271">
      <c r="A5271" s="135">
        <v>5269.0</v>
      </c>
      <c r="B5271" s="135" t="s">
        <v>21529</v>
      </c>
      <c r="C5271" s="135" t="s">
        <v>4362</v>
      </c>
      <c r="M5271" s="143">
        <v>44903.0</v>
      </c>
    </row>
    <row r="5272">
      <c r="A5272" s="135">
        <v>5270.0</v>
      </c>
      <c r="B5272" s="135" t="s">
        <v>21530</v>
      </c>
      <c r="C5272" s="135" t="s">
        <v>4362</v>
      </c>
      <c r="K5272" s="135">
        <v>10.0</v>
      </c>
      <c r="M5272" s="143">
        <v>42304.0</v>
      </c>
    </row>
    <row r="5273">
      <c r="A5273" s="135">
        <v>5271.0</v>
      </c>
      <c r="B5273" s="135" t="s">
        <v>21532</v>
      </c>
      <c r="C5273" s="135" t="s">
        <v>4362</v>
      </c>
      <c r="M5273" s="143">
        <v>43931.0</v>
      </c>
    </row>
    <row r="5274">
      <c r="A5274" s="135">
        <v>5272.0</v>
      </c>
      <c r="B5274" s="135" t="s">
        <v>21534</v>
      </c>
      <c r="C5274" s="135" t="s">
        <v>4362</v>
      </c>
      <c r="M5274" s="143">
        <v>43687.0</v>
      </c>
    </row>
    <row r="5275">
      <c r="A5275" s="135">
        <v>5273.0</v>
      </c>
      <c r="B5275" s="135" t="s">
        <v>21535</v>
      </c>
      <c r="C5275" s="135" t="s">
        <v>4362</v>
      </c>
      <c r="M5275" s="143">
        <v>42322.0</v>
      </c>
    </row>
    <row r="5276">
      <c r="A5276" s="135">
        <v>5274.0</v>
      </c>
      <c r="B5276" s="135" t="s">
        <v>21536</v>
      </c>
      <c r="C5276" s="135" t="s">
        <v>4362</v>
      </c>
      <c r="M5276" s="143">
        <v>44365.0</v>
      </c>
    </row>
    <row r="5277">
      <c r="A5277" s="135">
        <v>5275.0</v>
      </c>
      <c r="B5277" s="135" t="s">
        <v>21537</v>
      </c>
      <c r="C5277" s="135" t="s">
        <v>4362</v>
      </c>
      <c r="M5277" s="143">
        <v>45338.0</v>
      </c>
    </row>
    <row r="5278">
      <c r="A5278" s="135">
        <v>5276.0</v>
      </c>
      <c r="B5278" s="135" t="s">
        <v>21539</v>
      </c>
      <c r="C5278" s="135" t="s">
        <v>4362</v>
      </c>
      <c r="F5278" s="135">
        <v>0.0</v>
      </c>
      <c r="M5278" s="143">
        <v>42856.0</v>
      </c>
    </row>
    <row r="5279">
      <c r="A5279" s="135">
        <v>5277.0</v>
      </c>
      <c r="B5279" s="135" t="s">
        <v>21540</v>
      </c>
      <c r="C5279" s="135" t="s">
        <v>4362</v>
      </c>
      <c r="K5279" s="135">
        <v>10.0</v>
      </c>
      <c r="M5279" s="143">
        <v>44125.0</v>
      </c>
    </row>
    <row r="5280">
      <c r="A5280" s="135">
        <v>5278.0</v>
      </c>
      <c r="B5280" s="135" t="s">
        <v>21541</v>
      </c>
      <c r="C5280" s="135" t="s">
        <v>4362</v>
      </c>
      <c r="K5280" s="135">
        <v>10.0</v>
      </c>
      <c r="M5280" s="143">
        <v>44424.0</v>
      </c>
    </row>
    <row r="5281">
      <c r="A5281" s="135">
        <v>5279.0</v>
      </c>
      <c r="B5281" s="135" t="s">
        <v>21542</v>
      </c>
      <c r="C5281" s="135" t="s">
        <v>4362</v>
      </c>
      <c r="M5281" s="143">
        <v>42476.0</v>
      </c>
    </row>
    <row r="5282">
      <c r="A5282" s="135">
        <v>5280.0</v>
      </c>
      <c r="B5282" s="135" t="s">
        <v>21543</v>
      </c>
      <c r="C5282" s="135" t="s">
        <v>4362</v>
      </c>
      <c r="F5282" s="135">
        <v>0.0</v>
      </c>
      <c r="M5282" s="143">
        <v>43132.0</v>
      </c>
    </row>
    <row r="5283">
      <c r="A5283" s="135">
        <v>5281.0</v>
      </c>
      <c r="B5283" s="135" t="s">
        <v>21544</v>
      </c>
      <c r="C5283" s="135" t="s">
        <v>4362</v>
      </c>
      <c r="F5283" s="135">
        <v>0.0</v>
      </c>
      <c r="M5283" s="143">
        <v>43739.0</v>
      </c>
    </row>
    <row r="5284">
      <c r="A5284" s="135">
        <v>5282.0</v>
      </c>
      <c r="B5284" s="135" t="s">
        <v>21545</v>
      </c>
      <c r="C5284" s="135" t="s">
        <v>4362</v>
      </c>
      <c r="F5284" s="135">
        <v>0.0</v>
      </c>
      <c r="M5284" s="143">
        <v>42767.0</v>
      </c>
    </row>
    <row r="5285">
      <c r="A5285" s="135">
        <v>5283.0</v>
      </c>
      <c r="B5285" s="135" t="s">
        <v>21546</v>
      </c>
      <c r="C5285" s="135" t="s">
        <v>4362</v>
      </c>
      <c r="F5285" s="135">
        <v>0.0</v>
      </c>
      <c r="M5285" s="143">
        <v>42826.0</v>
      </c>
    </row>
    <row r="5286">
      <c r="A5286" s="135">
        <v>5284.0</v>
      </c>
      <c r="B5286" s="135" t="s">
        <v>21547</v>
      </c>
      <c r="C5286" s="135" t="s">
        <v>4362</v>
      </c>
      <c r="K5286" s="135">
        <v>10.0</v>
      </c>
      <c r="M5286" s="143">
        <v>42865.0</v>
      </c>
    </row>
    <row r="5287">
      <c r="A5287" s="135">
        <v>5285.0</v>
      </c>
      <c r="B5287" s="135" t="s">
        <v>21549</v>
      </c>
      <c r="C5287" s="135" t="s">
        <v>4362</v>
      </c>
      <c r="F5287" s="135">
        <v>0.0</v>
      </c>
      <c r="M5287" s="143">
        <v>43160.0</v>
      </c>
    </row>
    <row r="5288">
      <c r="A5288" s="135">
        <v>5286.0</v>
      </c>
      <c r="B5288" s="135" t="s">
        <v>21550</v>
      </c>
      <c r="C5288" s="135" t="s">
        <v>4362</v>
      </c>
      <c r="F5288" s="135">
        <v>0.0</v>
      </c>
      <c r="M5288" s="143">
        <v>43647.0</v>
      </c>
    </row>
    <row r="5289">
      <c r="A5289" s="135">
        <v>5287.0</v>
      </c>
      <c r="B5289" s="135" t="s">
        <v>21551</v>
      </c>
      <c r="C5289" s="135" t="s">
        <v>4362</v>
      </c>
      <c r="F5289" s="135">
        <v>0.0</v>
      </c>
      <c r="M5289" s="143">
        <v>43556.0</v>
      </c>
    </row>
    <row r="5290">
      <c r="A5290" s="135">
        <v>5288.0</v>
      </c>
      <c r="B5290" s="135" t="s">
        <v>21552</v>
      </c>
      <c r="C5290" s="135" t="s">
        <v>4362</v>
      </c>
      <c r="M5290" s="143">
        <v>42260.0</v>
      </c>
    </row>
    <row r="5291">
      <c r="A5291" s="135">
        <v>5289.0</v>
      </c>
      <c r="B5291" s="135" t="s">
        <v>21553</v>
      </c>
      <c r="C5291" s="135" t="s">
        <v>4362</v>
      </c>
      <c r="K5291" s="135">
        <v>10.0</v>
      </c>
      <c r="M5291" s="143">
        <v>42347.0</v>
      </c>
    </row>
    <row r="5292">
      <c r="A5292" s="135">
        <v>5290.0</v>
      </c>
      <c r="B5292" s="135" t="s">
        <v>21554</v>
      </c>
      <c r="C5292" s="135" t="s">
        <v>4362</v>
      </c>
      <c r="F5292" s="135">
        <v>0.0</v>
      </c>
      <c r="M5292" s="143">
        <v>43497.0</v>
      </c>
    </row>
    <row r="5293">
      <c r="A5293" s="135">
        <v>5291.0</v>
      </c>
      <c r="B5293" s="135" t="s">
        <v>21555</v>
      </c>
      <c r="C5293" s="135" t="s">
        <v>4362</v>
      </c>
      <c r="M5293" s="143">
        <v>42589.0</v>
      </c>
    </row>
    <row r="5294">
      <c r="A5294" s="135">
        <v>5292.0</v>
      </c>
      <c r="B5294" s="135" t="s">
        <v>21556</v>
      </c>
      <c r="C5294" s="135" t="s">
        <v>4362</v>
      </c>
      <c r="K5294" s="135">
        <v>10.0</v>
      </c>
      <c r="M5294" s="143">
        <v>44656.0</v>
      </c>
    </row>
    <row r="5295">
      <c r="A5295" s="135">
        <v>5293.0</v>
      </c>
      <c r="B5295" s="135" t="s">
        <v>21557</v>
      </c>
      <c r="C5295" s="135" t="s">
        <v>4362</v>
      </c>
      <c r="F5295" s="135">
        <v>0.0</v>
      </c>
      <c r="M5295" s="143">
        <v>42522.0</v>
      </c>
    </row>
    <row r="5296">
      <c r="A5296" s="135">
        <v>5294.0</v>
      </c>
      <c r="B5296" s="135" t="s">
        <v>21559</v>
      </c>
      <c r="C5296" s="135" t="s">
        <v>4362</v>
      </c>
      <c r="F5296" s="135">
        <v>0.0</v>
      </c>
      <c r="M5296" s="143">
        <v>42887.0</v>
      </c>
    </row>
    <row r="5297">
      <c r="A5297" s="135">
        <v>5295.0</v>
      </c>
      <c r="B5297" s="135" t="s">
        <v>21560</v>
      </c>
      <c r="C5297" s="135" t="s">
        <v>4362</v>
      </c>
      <c r="F5297" s="135">
        <v>0.0</v>
      </c>
      <c r="M5297" s="143">
        <v>42552.0</v>
      </c>
    </row>
    <row r="5298">
      <c r="A5298" s="135">
        <v>5296.0</v>
      </c>
      <c r="B5298" s="135" t="s">
        <v>21561</v>
      </c>
      <c r="C5298" s="135" t="s">
        <v>4362</v>
      </c>
      <c r="F5298" s="135">
        <v>0.0</v>
      </c>
      <c r="M5298" s="143">
        <v>42461.0</v>
      </c>
    </row>
    <row r="5299">
      <c r="A5299" s="135">
        <v>5297.0</v>
      </c>
      <c r="B5299" s="135" t="s">
        <v>21562</v>
      </c>
      <c r="C5299" s="135" t="s">
        <v>4362</v>
      </c>
      <c r="K5299" s="135">
        <v>10.0</v>
      </c>
      <c r="M5299" s="143">
        <v>43934.0</v>
      </c>
    </row>
    <row r="5300">
      <c r="A5300" s="135">
        <v>5298.0</v>
      </c>
      <c r="B5300" s="135" t="s">
        <v>21563</v>
      </c>
      <c r="C5300" s="135" t="s">
        <v>4362</v>
      </c>
      <c r="M5300" s="143">
        <v>44945.0</v>
      </c>
    </row>
    <row r="5301">
      <c r="A5301" s="135">
        <v>5299.0</v>
      </c>
      <c r="B5301" s="135" t="s">
        <v>21564</v>
      </c>
      <c r="C5301" s="135" t="s">
        <v>4362</v>
      </c>
      <c r="M5301" s="143">
        <v>45050.0</v>
      </c>
    </row>
    <row r="5302">
      <c r="A5302" s="135">
        <v>5300.0</v>
      </c>
      <c r="B5302" s="135" t="s">
        <v>21566</v>
      </c>
      <c r="C5302" s="135" t="s">
        <v>4362</v>
      </c>
      <c r="M5302" s="143">
        <v>42499.0</v>
      </c>
    </row>
    <row r="5303">
      <c r="A5303" s="135">
        <v>5301.0</v>
      </c>
      <c r="B5303" s="135" t="s">
        <v>21567</v>
      </c>
      <c r="C5303" s="135" t="s">
        <v>4362</v>
      </c>
      <c r="M5303" s="143">
        <v>44970.0</v>
      </c>
    </row>
    <row r="5304">
      <c r="A5304" s="135">
        <v>5302.0</v>
      </c>
      <c r="B5304" s="135" t="s">
        <v>21568</v>
      </c>
      <c r="C5304" s="135" t="s">
        <v>4362</v>
      </c>
      <c r="F5304" s="135">
        <v>0.0</v>
      </c>
      <c r="M5304" s="143">
        <v>42583.0</v>
      </c>
    </row>
    <row r="5305">
      <c r="A5305" s="135">
        <v>5303.0</v>
      </c>
      <c r="B5305" s="135" t="s">
        <v>21569</v>
      </c>
      <c r="C5305" s="135" t="s">
        <v>4362</v>
      </c>
      <c r="F5305" s="135">
        <v>0.0</v>
      </c>
      <c r="M5305" s="143">
        <v>43525.0</v>
      </c>
    </row>
    <row r="5306">
      <c r="A5306" s="135">
        <v>5304.0</v>
      </c>
      <c r="B5306" s="135" t="s">
        <v>21570</v>
      </c>
      <c r="C5306" s="135" t="s">
        <v>4362</v>
      </c>
      <c r="F5306" s="135">
        <v>0.0</v>
      </c>
      <c r="M5306" s="143">
        <v>42370.0</v>
      </c>
    </row>
    <row r="5307">
      <c r="A5307" s="135">
        <v>5305.0</v>
      </c>
      <c r="B5307" s="135" t="s">
        <v>21571</v>
      </c>
      <c r="C5307" s="135" t="s">
        <v>4362</v>
      </c>
      <c r="F5307" s="135">
        <v>0.0</v>
      </c>
      <c r="M5307" s="143">
        <v>43497.0</v>
      </c>
    </row>
    <row r="5308">
      <c r="A5308" s="135">
        <v>5306.0</v>
      </c>
      <c r="B5308" s="135" t="s">
        <v>21572</v>
      </c>
      <c r="C5308" s="135" t="s">
        <v>4362</v>
      </c>
      <c r="F5308" s="135">
        <v>0.0</v>
      </c>
      <c r="M5308" s="143">
        <v>43770.0</v>
      </c>
    </row>
    <row r="5309">
      <c r="A5309" s="135">
        <v>5307.0</v>
      </c>
      <c r="B5309" s="135" t="s">
        <v>21573</v>
      </c>
      <c r="C5309" s="135" t="s">
        <v>4362</v>
      </c>
      <c r="K5309" s="135">
        <v>10.0</v>
      </c>
      <c r="M5309" s="143">
        <v>44316.0</v>
      </c>
    </row>
    <row r="5310">
      <c r="A5310" s="135">
        <v>5308.0</v>
      </c>
      <c r="B5310" s="135" t="s">
        <v>21574</v>
      </c>
      <c r="C5310" s="135" t="s">
        <v>4362</v>
      </c>
      <c r="M5310" s="143">
        <v>44530.0</v>
      </c>
    </row>
    <row r="5311">
      <c r="A5311" s="135">
        <v>5309.0</v>
      </c>
      <c r="B5311" s="135" t="s">
        <v>21575</v>
      </c>
      <c r="C5311" s="135" t="s">
        <v>4362</v>
      </c>
      <c r="F5311" s="135">
        <v>0.0</v>
      </c>
    </row>
    <row r="5312">
      <c r="A5312" s="135">
        <v>5310.0</v>
      </c>
      <c r="B5312" s="135" t="s">
        <v>21576</v>
      </c>
      <c r="C5312" s="135" t="s">
        <v>4362</v>
      </c>
      <c r="F5312" s="135">
        <v>0.0</v>
      </c>
      <c r="M5312" s="143">
        <v>43344.0</v>
      </c>
    </row>
    <row r="5313">
      <c r="A5313" s="135">
        <v>5311.0</v>
      </c>
      <c r="B5313" s="135" t="s">
        <v>21577</v>
      </c>
      <c r="C5313" s="135" t="s">
        <v>4362</v>
      </c>
      <c r="M5313" s="143">
        <v>42465.0</v>
      </c>
    </row>
    <row r="5314">
      <c r="A5314" s="135">
        <v>5312.0</v>
      </c>
      <c r="B5314" s="135" t="s">
        <v>21579</v>
      </c>
      <c r="C5314" s="135" t="s">
        <v>4362</v>
      </c>
      <c r="M5314" s="143">
        <v>45048.0</v>
      </c>
    </row>
    <row r="5315">
      <c r="A5315" s="135">
        <v>5313.0</v>
      </c>
      <c r="B5315" s="135" t="s">
        <v>14322</v>
      </c>
      <c r="C5315" s="135" t="s">
        <v>4362</v>
      </c>
      <c r="F5315" s="135">
        <v>0.0</v>
      </c>
      <c r="M5315" s="143">
        <v>43405.0</v>
      </c>
    </row>
    <row r="5316">
      <c r="A5316" s="135">
        <v>5314.0</v>
      </c>
      <c r="B5316" s="135" t="s">
        <v>21580</v>
      </c>
      <c r="C5316" s="135" t="s">
        <v>4362</v>
      </c>
      <c r="M5316" s="143">
        <v>45128.0</v>
      </c>
    </row>
    <row r="5317">
      <c r="A5317" s="135">
        <v>5315.0</v>
      </c>
      <c r="B5317" s="135" t="s">
        <v>21581</v>
      </c>
      <c r="C5317" s="135" t="s">
        <v>4362</v>
      </c>
      <c r="K5317" s="135">
        <v>10.0</v>
      </c>
      <c r="M5317" s="143">
        <v>44228.0</v>
      </c>
    </row>
    <row r="5318">
      <c r="A5318" s="135">
        <v>5316.0</v>
      </c>
      <c r="B5318" s="135" t="s">
        <v>21582</v>
      </c>
      <c r="C5318" s="135" t="s">
        <v>4362</v>
      </c>
      <c r="M5318" s="143">
        <v>45051.0</v>
      </c>
    </row>
    <row r="5319">
      <c r="A5319" s="135">
        <v>5317.0</v>
      </c>
      <c r="B5319" s="135" t="s">
        <v>21583</v>
      </c>
      <c r="C5319" s="135" t="s">
        <v>4362</v>
      </c>
      <c r="M5319" s="143">
        <v>43870.0</v>
      </c>
    </row>
    <row r="5320">
      <c r="A5320" s="135">
        <v>5318.0</v>
      </c>
      <c r="B5320" s="135" t="s">
        <v>21584</v>
      </c>
      <c r="C5320" s="135" t="s">
        <v>4362</v>
      </c>
      <c r="M5320" s="143">
        <v>43599.0</v>
      </c>
    </row>
    <row r="5321">
      <c r="A5321" s="135">
        <v>5319.0</v>
      </c>
      <c r="B5321" s="135" t="s">
        <v>21585</v>
      </c>
      <c r="C5321" s="135" t="s">
        <v>4362</v>
      </c>
      <c r="K5321" s="135">
        <v>10.0</v>
      </c>
      <c r="M5321" s="143">
        <v>42723.0</v>
      </c>
    </row>
    <row r="5322">
      <c r="A5322" s="135">
        <v>5320.0</v>
      </c>
      <c r="B5322" s="135" t="s">
        <v>21586</v>
      </c>
      <c r="C5322" s="135" t="s">
        <v>4362</v>
      </c>
      <c r="M5322" s="143">
        <v>44809.0</v>
      </c>
    </row>
    <row r="5323">
      <c r="A5323" s="135">
        <v>5321.0</v>
      </c>
      <c r="B5323" s="135" t="s">
        <v>21587</v>
      </c>
      <c r="C5323" s="135" t="s">
        <v>4362</v>
      </c>
      <c r="M5323" s="143">
        <v>44768.0</v>
      </c>
    </row>
    <row r="5324">
      <c r="A5324" s="135">
        <v>5322.0</v>
      </c>
      <c r="B5324" s="135" t="s">
        <v>21589</v>
      </c>
      <c r="C5324" s="135" t="s">
        <v>4362</v>
      </c>
      <c r="K5324" s="135">
        <v>20.0</v>
      </c>
      <c r="M5324" s="143">
        <v>43840.0</v>
      </c>
    </row>
    <row r="5325">
      <c r="A5325" s="135">
        <v>5323.0</v>
      </c>
      <c r="B5325" s="135" t="s">
        <v>21590</v>
      </c>
      <c r="C5325" s="135" t="s">
        <v>4362</v>
      </c>
      <c r="K5325" s="135">
        <v>10.0</v>
      </c>
      <c r="M5325" s="143">
        <v>43060.0</v>
      </c>
    </row>
    <row r="5326">
      <c r="A5326" s="135">
        <v>5324.0</v>
      </c>
      <c r="B5326" s="135" t="s">
        <v>21591</v>
      </c>
      <c r="C5326" s="135" t="s">
        <v>4362</v>
      </c>
      <c r="M5326" s="143">
        <v>43971.0</v>
      </c>
    </row>
    <row r="5327">
      <c r="A5327" s="135">
        <v>5325.0</v>
      </c>
      <c r="B5327" s="135" t="s">
        <v>21592</v>
      </c>
      <c r="C5327" s="135" t="s">
        <v>4362</v>
      </c>
      <c r="K5327" s="135">
        <v>100.0</v>
      </c>
      <c r="M5327" s="143">
        <v>43992.0</v>
      </c>
    </row>
    <row r="5328">
      <c r="A5328" s="135">
        <v>5326.0</v>
      </c>
      <c r="B5328" s="135" t="s">
        <v>21593</v>
      </c>
      <c r="C5328" s="135" t="s">
        <v>4362</v>
      </c>
      <c r="K5328" s="135">
        <v>20.0</v>
      </c>
      <c r="M5328" s="143">
        <v>44126.0</v>
      </c>
    </row>
    <row r="5329">
      <c r="A5329" s="135">
        <v>5327.0</v>
      </c>
      <c r="B5329" s="135" t="s">
        <v>21594</v>
      </c>
      <c r="C5329" s="135" t="s">
        <v>4362</v>
      </c>
      <c r="M5329" s="143">
        <v>42456.0</v>
      </c>
    </row>
    <row r="5330">
      <c r="A5330" s="135">
        <v>5328.0</v>
      </c>
      <c r="B5330" s="135" t="s">
        <v>21595</v>
      </c>
      <c r="C5330" s="135" t="s">
        <v>4362</v>
      </c>
      <c r="K5330" s="135">
        <v>10.0</v>
      </c>
      <c r="M5330" s="143">
        <v>43878.0</v>
      </c>
    </row>
    <row r="5331">
      <c r="A5331" s="135">
        <v>5329.0</v>
      </c>
      <c r="B5331" s="135" t="s">
        <v>21596</v>
      </c>
      <c r="C5331" s="135" t="s">
        <v>4362</v>
      </c>
      <c r="M5331" s="143">
        <v>44227.0</v>
      </c>
    </row>
    <row r="5332">
      <c r="A5332" s="135">
        <v>5330.0</v>
      </c>
      <c r="B5332" s="135" t="s">
        <v>21597</v>
      </c>
      <c r="C5332" s="135" t="s">
        <v>4362</v>
      </c>
      <c r="M5332" s="143">
        <v>44839.0</v>
      </c>
    </row>
    <row r="5333">
      <c r="A5333" s="135">
        <v>5331.0</v>
      </c>
      <c r="B5333" s="135" t="s">
        <v>21598</v>
      </c>
      <c r="C5333" s="135" t="s">
        <v>4362</v>
      </c>
      <c r="K5333" s="135">
        <v>10.0</v>
      </c>
      <c r="M5333" s="143">
        <v>42315.0</v>
      </c>
    </row>
    <row r="5334">
      <c r="A5334" s="135">
        <v>5332.0</v>
      </c>
      <c r="B5334" s="135" t="s">
        <v>21599</v>
      </c>
      <c r="C5334" s="135" t="s">
        <v>4362</v>
      </c>
      <c r="M5334" s="143">
        <v>43842.0</v>
      </c>
    </row>
    <row r="5335">
      <c r="A5335" s="135">
        <v>5333.0</v>
      </c>
      <c r="B5335" s="135" t="s">
        <v>21601</v>
      </c>
      <c r="C5335" s="135" t="s">
        <v>4362</v>
      </c>
      <c r="K5335" s="135">
        <v>10.0</v>
      </c>
      <c r="M5335" s="143">
        <v>42886.0</v>
      </c>
    </row>
    <row r="5336">
      <c r="A5336" s="135">
        <v>5334.0</v>
      </c>
      <c r="B5336" s="135" t="s">
        <v>21602</v>
      </c>
      <c r="C5336" s="135" t="s">
        <v>4362</v>
      </c>
      <c r="K5336" s="135">
        <v>20.0</v>
      </c>
      <c r="M5336" s="143">
        <v>43889.0</v>
      </c>
    </row>
    <row r="5337">
      <c r="A5337" s="135">
        <v>5335.0</v>
      </c>
      <c r="B5337" s="135" t="s">
        <v>21603</v>
      </c>
      <c r="C5337" s="135" t="s">
        <v>4362</v>
      </c>
      <c r="K5337" s="135">
        <v>10.0</v>
      </c>
      <c r="M5337" s="143">
        <v>44828.0</v>
      </c>
    </row>
    <row r="5338">
      <c r="A5338" s="135">
        <v>5336.0</v>
      </c>
      <c r="B5338" s="135" t="s">
        <v>21604</v>
      </c>
      <c r="C5338" s="135" t="s">
        <v>4362</v>
      </c>
      <c r="M5338" s="143">
        <v>44936.0</v>
      </c>
    </row>
    <row r="5339">
      <c r="A5339" s="135">
        <v>5337.0</v>
      </c>
      <c r="B5339" s="135" t="s">
        <v>21605</v>
      </c>
      <c r="C5339" s="135" t="s">
        <v>4362</v>
      </c>
      <c r="D5339" s="135">
        <v>1.0</v>
      </c>
      <c r="H5339" s="135" t="s">
        <v>21606</v>
      </c>
      <c r="I5339" s="142">
        <v>45406.836122685185</v>
      </c>
      <c r="J5339" s="135" t="s">
        <v>5155</v>
      </c>
      <c r="L5339" s="135">
        <v>800.0</v>
      </c>
      <c r="M5339" s="143">
        <v>44938.0</v>
      </c>
    </row>
    <row r="5340">
      <c r="A5340" s="135">
        <v>5338.0</v>
      </c>
      <c r="B5340" s="135" t="s">
        <v>21607</v>
      </c>
      <c r="C5340" s="135" t="s">
        <v>4362</v>
      </c>
      <c r="M5340" s="143">
        <v>44761.0</v>
      </c>
    </row>
    <row r="5341">
      <c r="A5341" s="135">
        <v>5339.0</v>
      </c>
      <c r="B5341" s="135" t="s">
        <v>21609</v>
      </c>
      <c r="C5341" s="135" t="s">
        <v>4362</v>
      </c>
      <c r="M5341" s="143">
        <v>45385.0</v>
      </c>
    </row>
    <row r="5342">
      <c r="A5342" s="135">
        <v>5340.0</v>
      </c>
      <c r="B5342" s="135" t="s">
        <v>21610</v>
      </c>
      <c r="C5342" s="135" t="s">
        <v>4362</v>
      </c>
      <c r="M5342" s="143">
        <v>45260.0</v>
      </c>
    </row>
    <row r="5343">
      <c r="A5343" s="135">
        <v>5341.0</v>
      </c>
      <c r="B5343" s="135" t="s">
        <v>21611</v>
      </c>
      <c r="C5343" s="135" t="s">
        <v>4362</v>
      </c>
      <c r="F5343" s="135">
        <v>0.0</v>
      </c>
      <c r="M5343" s="143">
        <v>43435.0</v>
      </c>
    </row>
    <row r="5344">
      <c r="A5344" s="135">
        <v>5342.0</v>
      </c>
      <c r="B5344" s="135" t="s">
        <v>21612</v>
      </c>
      <c r="C5344" s="135" t="s">
        <v>4362</v>
      </c>
      <c r="M5344" s="143">
        <v>45169.0</v>
      </c>
    </row>
    <row r="5345">
      <c r="A5345" s="135">
        <v>5343.0</v>
      </c>
      <c r="B5345" s="135" t="s">
        <v>21613</v>
      </c>
      <c r="C5345" s="135" t="s">
        <v>4362</v>
      </c>
      <c r="K5345" s="135">
        <v>10.0</v>
      </c>
      <c r="M5345" s="143">
        <v>43195.0</v>
      </c>
    </row>
    <row r="5346">
      <c r="A5346" s="135">
        <v>5344.0</v>
      </c>
      <c r="B5346" s="135" t="s">
        <v>21614</v>
      </c>
      <c r="C5346" s="135" t="s">
        <v>4362</v>
      </c>
      <c r="F5346" s="135">
        <v>0.0</v>
      </c>
      <c r="M5346" s="143">
        <v>43678.0</v>
      </c>
    </row>
    <row r="5347">
      <c r="A5347" s="135">
        <v>5345.0</v>
      </c>
      <c r="B5347" s="135" t="s">
        <v>21615</v>
      </c>
      <c r="C5347" s="135" t="s">
        <v>4362</v>
      </c>
      <c r="F5347" s="135">
        <v>0.0</v>
      </c>
      <c r="M5347" s="143">
        <v>43800.0</v>
      </c>
    </row>
    <row r="5348">
      <c r="A5348" s="135">
        <v>5346.0</v>
      </c>
      <c r="B5348" s="135" t="s">
        <v>21616</v>
      </c>
      <c r="C5348" s="135" t="s">
        <v>4362</v>
      </c>
      <c r="F5348" s="135">
        <v>0.0</v>
      </c>
      <c r="M5348" s="143">
        <v>42736.0</v>
      </c>
    </row>
    <row r="5349">
      <c r="A5349" s="135">
        <v>5347.0</v>
      </c>
      <c r="B5349" s="135" t="s">
        <v>21617</v>
      </c>
      <c r="C5349" s="135" t="s">
        <v>4362</v>
      </c>
      <c r="F5349" s="135">
        <v>0.0</v>
      </c>
      <c r="M5349" s="143">
        <v>43770.0</v>
      </c>
    </row>
    <row r="5350">
      <c r="A5350" s="135">
        <v>5348.0</v>
      </c>
      <c r="B5350" s="135" t="s">
        <v>21619</v>
      </c>
      <c r="C5350" s="135" t="s">
        <v>4362</v>
      </c>
      <c r="M5350" s="143">
        <v>44792.0</v>
      </c>
    </row>
    <row r="5351">
      <c r="A5351" s="135">
        <v>5349.0</v>
      </c>
      <c r="B5351" s="135" t="s">
        <v>21620</v>
      </c>
      <c r="C5351" s="135" t="s">
        <v>4362</v>
      </c>
      <c r="F5351" s="135">
        <v>0.0</v>
      </c>
      <c r="M5351" s="143">
        <v>43374.0</v>
      </c>
    </row>
    <row r="5352">
      <c r="A5352" s="135">
        <v>5350.0</v>
      </c>
      <c r="B5352" s="135" t="s">
        <v>21621</v>
      </c>
      <c r="C5352" s="135" t="s">
        <v>4362</v>
      </c>
      <c r="F5352" s="135">
        <v>0.0</v>
      </c>
      <c r="M5352" s="143">
        <v>43586.0</v>
      </c>
    </row>
    <row r="5353">
      <c r="A5353" s="135">
        <v>5351.0</v>
      </c>
      <c r="B5353" s="135" t="s">
        <v>21622</v>
      </c>
      <c r="C5353" s="135" t="s">
        <v>4362</v>
      </c>
      <c r="F5353" s="135">
        <v>0.0</v>
      </c>
      <c r="M5353" s="143">
        <v>43556.0</v>
      </c>
    </row>
    <row r="5354">
      <c r="A5354" s="135">
        <v>5352.0</v>
      </c>
      <c r="B5354" s="135" t="s">
        <v>21623</v>
      </c>
      <c r="C5354" s="135" t="s">
        <v>4362</v>
      </c>
      <c r="F5354" s="135">
        <v>0.0</v>
      </c>
      <c r="M5354" s="143">
        <v>43709.0</v>
      </c>
    </row>
    <row r="5355">
      <c r="A5355" s="135">
        <v>5353.0</v>
      </c>
      <c r="B5355" s="135" t="s">
        <v>21624</v>
      </c>
      <c r="C5355" s="135" t="s">
        <v>4362</v>
      </c>
      <c r="F5355" s="135">
        <v>0.0</v>
      </c>
      <c r="M5355" s="143">
        <v>43647.0</v>
      </c>
    </row>
    <row r="5356">
      <c r="A5356" s="135">
        <v>5354.0</v>
      </c>
      <c r="B5356" s="135" t="s">
        <v>21625</v>
      </c>
      <c r="C5356" s="135" t="s">
        <v>4362</v>
      </c>
      <c r="F5356" s="135">
        <v>0.0</v>
      </c>
      <c r="M5356" s="143">
        <v>43435.0</v>
      </c>
    </row>
    <row r="5357">
      <c r="A5357" s="135">
        <v>5355.0</v>
      </c>
      <c r="B5357" s="135" t="s">
        <v>21626</v>
      </c>
      <c r="C5357" s="135" t="s">
        <v>4362</v>
      </c>
      <c r="F5357" s="135">
        <v>0.0</v>
      </c>
      <c r="M5357" s="143">
        <v>42491.0</v>
      </c>
    </row>
    <row r="5358">
      <c r="A5358" s="135">
        <v>5356.0</v>
      </c>
      <c r="B5358" s="135" t="s">
        <v>21627</v>
      </c>
      <c r="C5358" s="135" t="s">
        <v>4362</v>
      </c>
      <c r="F5358" s="135">
        <v>0.0</v>
      </c>
      <c r="M5358" s="143">
        <v>43556.0</v>
      </c>
    </row>
    <row r="5359">
      <c r="A5359" s="135">
        <v>5357.0</v>
      </c>
      <c r="B5359" s="135" t="s">
        <v>21628</v>
      </c>
      <c r="C5359" s="135" t="s">
        <v>4362</v>
      </c>
      <c r="M5359" s="143">
        <v>44761.0</v>
      </c>
    </row>
    <row r="5360">
      <c r="A5360" s="135">
        <v>5358.0</v>
      </c>
      <c r="B5360" s="135" t="s">
        <v>21629</v>
      </c>
      <c r="C5360" s="135" t="s">
        <v>4362</v>
      </c>
      <c r="M5360" s="143">
        <v>43858.0</v>
      </c>
    </row>
    <row r="5361">
      <c r="A5361" s="135">
        <v>5359.0</v>
      </c>
      <c r="B5361" s="135" t="s">
        <v>21631</v>
      </c>
      <c r="C5361" s="135" t="s">
        <v>4362</v>
      </c>
      <c r="M5361" s="143">
        <v>42358.0</v>
      </c>
    </row>
    <row r="5362">
      <c r="A5362" s="135">
        <v>5360.0</v>
      </c>
      <c r="B5362" s="135" t="s">
        <v>21632</v>
      </c>
      <c r="C5362" s="135" t="s">
        <v>4362</v>
      </c>
      <c r="F5362" s="135">
        <v>0.0</v>
      </c>
      <c r="M5362" s="143">
        <v>43344.0</v>
      </c>
    </row>
    <row r="5363">
      <c r="A5363" s="135">
        <v>5361.0</v>
      </c>
      <c r="B5363" s="135" t="s">
        <v>21633</v>
      </c>
      <c r="C5363" s="135" t="s">
        <v>4362</v>
      </c>
      <c r="F5363" s="135">
        <v>0.0</v>
      </c>
      <c r="M5363" s="143">
        <v>43647.0</v>
      </c>
    </row>
    <row r="5364">
      <c r="A5364" s="135">
        <v>5362.0</v>
      </c>
      <c r="B5364" s="135" t="s">
        <v>21634</v>
      </c>
      <c r="C5364" s="135" t="s">
        <v>4362</v>
      </c>
      <c r="M5364" s="143">
        <v>45251.0</v>
      </c>
    </row>
    <row r="5365">
      <c r="A5365" s="135">
        <v>5363.0</v>
      </c>
      <c r="B5365" s="135" t="s">
        <v>21635</v>
      </c>
      <c r="C5365" s="135" t="s">
        <v>4362</v>
      </c>
      <c r="F5365" s="135">
        <v>0.0</v>
      </c>
      <c r="M5365" s="143">
        <v>42795.0</v>
      </c>
    </row>
    <row r="5366">
      <c r="A5366" s="135">
        <v>5364.0</v>
      </c>
      <c r="B5366" s="135" t="s">
        <v>21636</v>
      </c>
      <c r="C5366" s="135" t="s">
        <v>4362</v>
      </c>
      <c r="F5366" s="135">
        <v>0.0</v>
      </c>
      <c r="M5366" s="143">
        <v>43800.0</v>
      </c>
    </row>
    <row r="5367">
      <c r="A5367" s="135">
        <v>5365.0</v>
      </c>
      <c r="B5367" s="135" t="s">
        <v>21637</v>
      </c>
      <c r="C5367" s="135" t="s">
        <v>4362</v>
      </c>
      <c r="F5367" s="135">
        <v>0.0</v>
      </c>
      <c r="M5367" s="143">
        <v>43556.0</v>
      </c>
    </row>
    <row r="5368">
      <c r="A5368" s="135">
        <v>5366.0</v>
      </c>
      <c r="B5368" s="135" t="s">
        <v>21638</v>
      </c>
      <c r="C5368" s="135" t="s">
        <v>4362</v>
      </c>
      <c r="F5368" s="135">
        <v>0.0</v>
      </c>
      <c r="M5368" s="143">
        <v>42979.0</v>
      </c>
    </row>
    <row r="5369">
      <c r="A5369" s="135">
        <v>5367.0</v>
      </c>
      <c r="B5369" s="135" t="s">
        <v>21639</v>
      </c>
      <c r="C5369" s="135" t="s">
        <v>4362</v>
      </c>
      <c r="F5369" s="135">
        <v>0.0</v>
      </c>
      <c r="M5369" s="143">
        <v>42826.0</v>
      </c>
    </row>
    <row r="5370">
      <c r="A5370" s="135">
        <v>5368.0</v>
      </c>
      <c r="B5370" s="135" t="s">
        <v>21641</v>
      </c>
      <c r="C5370" s="135" t="s">
        <v>4362</v>
      </c>
      <c r="M5370" s="143">
        <v>45239.0</v>
      </c>
    </row>
    <row r="5371">
      <c r="A5371" s="135">
        <v>5369.0</v>
      </c>
      <c r="B5371" s="135" t="s">
        <v>21642</v>
      </c>
      <c r="C5371" s="135" t="s">
        <v>4362</v>
      </c>
      <c r="K5371" s="135">
        <v>10.0</v>
      </c>
      <c r="M5371" s="143">
        <v>42701.0</v>
      </c>
    </row>
    <row r="5372">
      <c r="A5372" s="135">
        <v>5370.0</v>
      </c>
      <c r="B5372" s="135" t="s">
        <v>21643</v>
      </c>
      <c r="C5372" s="135" t="s">
        <v>4362</v>
      </c>
      <c r="M5372" s="143">
        <v>44887.0</v>
      </c>
    </row>
    <row r="5373">
      <c r="A5373" s="135">
        <v>5371.0</v>
      </c>
      <c r="B5373" s="135" t="s">
        <v>21644</v>
      </c>
      <c r="C5373" s="135" t="s">
        <v>4362</v>
      </c>
      <c r="M5373" s="143">
        <v>44542.0</v>
      </c>
    </row>
    <row r="5374">
      <c r="A5374" s="135">
        <v>5372.0</v>
      </c>
      <c r="B5374" s="135" t="s">
        <v>21645</v>
      </c>
      <c r="C5374" s="135" t="s">
        <v>4362</v>
      </c>
      <c r="F5374" s="135">
        <v>0.0</v>
      </c>
      <c r="M5374" s="143">
        <v>43132.0</v>
      </c>
    </row>
    <row r="5375">
      <c r="A5375" s="135">
        <v>5373.0</v>
      </c>
      <c r="B5375" s="135" t="s">
        <v>21646</v>
      </c>
      <c r="C5375" s="135" t="s">
        <v>4362</v>
      </c>
      <c r="F5375" s="135">
        <v>0.0</v>
      </c>
      <c r="M5375" s="143">
        <v>43344.0</v>
      </c>
    </row>
    <row r="5376">
      <c r="A5376" s="135">
        <v>5374.0</v>
      </c>
      <c r="B5376" s="135" t="s">
        <v>21647</v>
      </c>
      <c r="C5376" s="135" t="s">
        <v>4362</v>
      </c>
      <c r="F5376" s="135">
        <v>0.0</v>
      </c>
      <c r="M5376" s="143">
        <v>42522.0</v>
      </c>
    </row>
    <row r="5377">
      <c r="A5377" s="135">
        <v>5375.0</v>
      </c>
      <c r="B5377" s="135" t="s">
        <v>21648</v>
      </c>
      <c r="C5377" s="135" t="s">
        <v>4362</v>
      </c>
      <c r="F5377" s="135">
        <v>0.0</v>
      </c>
      <c r="M5377" s="143">
        <v>43252.0</v>
      </c>
    </row>
    <row r="5378">
      <c r="A5378" s="135">
        <v>5376.0</v>
      </c>
      <c r="B5378" s="135" t="s">
        <v>21649</v>
      </c>
      <c r="C5378" s="135" t="s">
        <v>4362</v>
      </c>
      <c r="M5378" s="143">
        <v>44776.0</v>
      </c>
    </row>
    <row r="5379">
      <c r="A5379" s="135">
        <v>5377.0</v>
      </c>
      <c r="B5379" s="135" t="s">
        <v>21651</v>
      </c>
      <c r="C5379" s="135" t="s">
        <v>4362</v>
      </c>
      <c r="M5379" s="143">
        <v>42538.0</v>
      </c>
    </row>
    <row r="5380">
      <c r="A5380" s="135">
        <v>5378.0</v>
      </c>
      <c r="B5380" s="135" t="s">
        <v>21652</v>
      </c>
      <c r="C5380" s="135" t="s">
        <v>4362</v>
      </c>
      <c r="F5380" s="135">
        <v>0.0</v>
      </c>
      <c r="M5380" s="143">
        <v>43374.0</v>
      </c>
    </row>
    <row r="5381">
      <c r="A5381" s="135">
        <v>5379.0</v>
      </c>
      <c r="B5381" s="135" t="s">
        <v>21653</v>
      </c>
      <c r="C5381" s="135" t="s">
        <v>4362</v>
      </c>
      <c r="M5381" s="143">
        <v>45306.0</v>
      </c>
    </row>
    <row r="5382">
      <c r="A5382" s="135">
        <v>5380.0</v>
      </c>
      <c r="B5382" s="135" t="s">
        <v>21654</v>
      </c>
      <c r="C5382" s="135" t="s">
        <v>4362</v>
      </c>
      <c r="M5382" s="143">
        <v>42892.0</v>
      </c>
    </row>
    <row r="5383">
      <c r="A5383" s="135">
        <v>5381.0</v>
      </c>
      <c r="B5383" s="135" t="s">
        <v>21655</v>
      </c>
      <c r="C5383" s="135" t="s">
        <v>4362</v>
      </c>
      <c r="M5383" s="143">
        <v>45307.0</v>
      </c>
    </row>
    <row r="5384">
      <c r="A5384" s="135">
        <v>5382.0</v>
      </c>
      <c r="B5384" s="135" t="s">
        <v>21656</v>
      </c>
      <c r="C5384" s="135" t="s">
        <v>4362</v>
      </c>
      <c r="M5384" s="143">
        <v>43856.0</v>
      </c>
    </row>
    <row r="5385">
      <c r="A5385" s="135">
        <v>5383.0</v>
      </c>
      <c r="B5385" s="135" t="s">
        <v>21657</v>
      </c>
      <c r="C5385" s="135" t="s">
        <v>4362</v>
      </c>
      <c r="K5385" s="135">
        <v>40.0</v>
      </c>
      <c r="M5385" s="143">
        <v>44107.0</v>
      </c>
    </row>
    <row r="5386">
      <c r="A5386" s="135">
        <v>5384.0</v>
      </c>
      <c r="B5386" s="135" t="s">
        <v>21658</v>
      </c>
      <c r="C5386" s="135" t="s">
        <v>4362</v>
      </c>
      <c r="M5386" s="143">
        <v>43238.0</v>
      </c>
    </row>
    <row r="5387">
      <c r="A5387" s="135">
        <v>5385.0</v>
      </c>
      <c r="B5387" s="135" t="s">
        <v>21660</v>
      </c>
      <c r="C5387" s="135" t="s">
        <v>4362</v>
      </c>
      <c r="M5387" s="143">
        <v>45050.0</v>
      </c>
    </row>
    <row r="5388">
      <c r="A5388" s="135">
        <v>5386.0</v>
      </c>
      <c r="B5388" s="135" t="s">
        <v>21661</v>
      </c>
      <c r="C5388" s="135" t="s">
        <v>4362</v>
      </c>
      <c r="M5388" s="143">
        <v>43874.0</v>
      </c>
    </row>
    <row r="5389">
      <c r="A5389" s="135">
        <v>5387.0</v>
      </c>
      <c r="B5389" s="135" t="s">
        <v>21662</v>
      </c>
      <c r="C5389" s="135" t="s">
        <v>4362</v>
      </c>
      <c r="M5389" s="143">
        <v>42529.0</v>
      </c>
    </row>
    <row r="5390">
      <c r="A5390" s="135">
        <v>5388.0</v>
      </c>
      <c r="B5390" s="135" t="s">
        <v>21663</v>
      </c>
      <c r="C5390" s="135" t="s">
        <v>4362</v>
      </c>
      <c r="M5390" s="143">
        <v>44027.0</v>
      </c>
    </row>
    <row r="5391">
      <c r="A5391" s="135">
        <v>5389.0</v>
      </c>
      <c r="B5391" s="135" t="s">
        <v>21664</v>
      </c>
      <c r="C5391" s="135" t="s">
        <v>4362</v>
      </c>
      <c r="M5391" s="143">
        <v>44311.0</v>
      </c>
    </row>
    <row r="5392">
      <c r="A5392" s="135">
        <v>5390.0</v>
      </c>
      <c r="B5392" s="135" t="s">
        <v>21665</v>
      </c>
      <c r="C5392" s="135" t="s">
        <v>4362</v>
      </c>
      <c r="M5392" s="143">
        <v>43427.0</v>
      </c>
    </row>
    <row r="5393">
      <c r="A5393" s="135">
        <v>5391.0</v>
      </c>
      <c r="B5393" s="135" t="s">
        <v>21666</v>
      </c>
      <c r="C5393" s="135" t="s">
        <v>4362</v>
      </c>
      <c r="M5393" s="143">
        <v>45068.0</v>
      </c>
    </row>
    <row r="5394">
      <c r="A5394" s="135">
        <v>5392.0</v>
      </c>
      <c r="B5394" s="135" t="s">
        <v>21667</v>
      </c>
      <c r="C5394" s="135" t="s">
        <v>4362</v>
      </c>
      <c r="K5394" s="135">
        <v>10.0</v>
      </c>
      <c r="M5394" s="143">
        <v>43890.0</v>
      </c>
    </row>
    <row r="5395">
      <c r="A5395" s="135">
        <v>5393.0</v>
      </c>
      <c r="B5395" s="135" t="s">
        <v>21668</v>
      </c>
      <c r="C5395" s="135" t="s">
        <v>4362</v>
      </c>
      <c r="M5395" s="143">
        <v>45251.0</v>
      </c>
    </row>
    <row r="5396">
      <c r="A5396" s="135">
        <v>5394.0</v>
      </c>
      <c r="B5396" s="135" t="s">
        <v>21669</v>
      </c>
      <c r="C5396" s="135" t="s">
        <v>4362</v>
      </c>
      <c r="F5396" s="135">
        <v>0.0</v>
      </c>
      <c r="M5396" s="143">
        <v>42767.0</v>
      </c>
    </row>
    <row r="5397">
      <c r="A5397" s="135">
        <v>5395.0</v>
      </c>
      <c r="B5397" s="135" t="s">
        <v>21671</v>
      </c>
      <c r="C5397" s="135" t="s">
        <v>4362</v>
      </c>
      <c r="F5397" s="135">
        <v>0.0</v>
      </c>
      <c r="M5397" s="143">
        <v>43344.0</v>
      </c>
    </row>
    <row r="5398">
      <c r="A5398" s="135">
        <v>5396.0</v>
      </c>
      <c r="B5398" s="135" t="s">
        <v>21672</v>
      </c>
      <c r="C5398" s="135" t="s">
        <v>4362</v>
      </c>
      <c r="K5398" s="135">
        <v>30.0</v>
      </c>
      <c r="M5398" s="143">
        <v>43890.0</v>
      </c>
    </row>
    <row r="5399">
      <c r="A5399" s="135">
        <v>5397.0</v>
      </c>
      <c r="B5399" s="135" t="s">
        <v>21673</v>
      </c>
      <c r="C5399" s="135" t="s">
        <v>4362</v>
      </c>
      <c r="F5399" s="135">
        <v>0.0</v>
      </c>
      <c r="M5399" s="143">
        <v>43497.0</v>
      </c>
    </row>
    <row r="5400">
      <c r="A5400" s="135">
        <v>5398.0</v>
      </c>
      <c r="B5400" s="135" t="s">
        <v>21674</v>
      </c>
      <c r="C5400" s="135" t="s">
        <v>4362</v>
      </c>
      <c r="K5400" s="135">
        <v>10.0</v>
      </c>
      <c r="M5400" s="143">
        <v>42377.0</v>
      </c>
    </row>
    <row r="5401">
      <c r="A5401" s="135">
        <v>5399.0</v>
      </c>
      <c r="B5401" s="135" t="s">
        <v>21675</v>
      </c>
      <c r="C5401" s="135" t="s">
        <v>4362</v>
      </c>
      <c r="K5401" s="135">
        <v>10.0</v>
      </c>
      <c r="M5401" s="143">
        <v>42976.0</v>
      </c>
    </row>
    <row r="5402">
      <c r="A5402" s="135">
        <v>5400.0</v>
      </c>
      <c r="B5402" s="135" t="s">
        <v>21676</v>
      </c>
      <c r="C5402" s="135" t="s">
        <v>4362</v>
      </c>
      <c r="M5402" s="143">
        <v>43113.0</v>
      </c>
    </row>
    <row r="5403">
      <c r="A5403" s="135">
        <v>5401.0</v>
      </c>
      <c r="B5403" s="135" t="s">
        <v>21677</v>
      </c>
      <c r="C5403" s="135" t="s">
        <v>4362</v>
      </c>
      <c r="F5403" s="135">
        <v>0.0</v>
      </c>
      <c r="M5403" s="143">
        <v>43525.0</v>
      </c>
    </row>
    <row r="5404">
      <c r="A5404" s="135">
        <v>5402.0</v>
      </c>
      <c r="B5404" s="135" t="s">
        <v>21678</v>
      </c>
      <c r="C5404" s="135" t="s">
        <v>4362</v>
      </c>
      <c r="F5404" s="135">
        <v>0.0</v>
      </c>
      <c r="M5404" s="143">
        <v>43405.0</v>
      </c>
    </row>
    <row r="5405">
      <c r="A5405" s="135">
        <v>5403.0</v>
      </c>
      <c r="B5405" s="135" t="s">
        <v>21680</v>
      </c>
      <c r="C5405" s="135" t="s">
        <v>4362</v>
      </c>
      <c r="K5405" s="135">
        <v>50.0</v>
      </c>
      <c r="M5405" s="143">
        <v>42269.0</v>
      </c>
    </row>
    <row r="5406">
      <c r="A5406" s="135">
        <v>5404.0</v>
      </c>
      <c r="B5406" s="135" t="s">
        <v>21681</v>
      </c>
      <c r="C5406" s="135" t="s">
        <v>4362</v>
      </c>
      <c r="K5406" s="135">
        <v>70.0</v>
      </c>
      <c r="M5406" s="143">
        <v>44117.0</v>
      </c>
    </row>
    <row r="5407">
      <c r="A5407" s="135">
        <v>5405.0</v>
      </c>
      <c r="B5407" s="135" t="s">
        <v>21682</v>
      </c>
      <c r="C5407" s="135" t="s">
        <v>4362</v>
      </c>
      <c r="K5407" s="135">
        <v>10.0</v>
      </c>
      <c r="M5407" s="143">
        <v>42497.0</v>
      </c>
    </row>
    <row r="5408">
      <c r="A5408" s="135">
        <v>5406.0</v>
      </c>
      <c r="B5408" s="135" t="s">
        <v>21683</v>
      </c>
      <c r="C5408" s="135" t="s">
        <v>4362</v>
      </c>
      <c r="F5408" s="135">
        <v>0.0</v>
      </c>
      <c r="M5408" s="143">
        <v>43191.0</v>
      </c>
    </row>
    <row r="5409">
      <c r="A5409" s="135">
        <v>5407.0</v>
      </c>
      <c r="B5409" s="135" t="s">
        <v>21684</v>
      </c>
      <c r="C5409" s="135" t="s">
        <v>4362</v>
      </c>
      <c r="F5409" s="135">
        <v>0.0</v>
      </c>
      <c r="M5409" s="143">
        <v>43466.0</v>
      </c>
    </row>
    <row r="5410">
      <c r="A5410" s="135">
        <v>5408.0</v>
      </c>
      <c r="B5410" s="135" t="s">
        <v>21685</v>
      </c>
      <c r="C5410" s="135" t="s">
        <v>4362</v>
      </c>
      <c r="F5410" s="135">
        <v>0.0</v>
      </c>
      <c r="M5410" s="143">
        <v>42461.0</v>
      </c>
    </row>
    <row r="5411">
      <c r="A5411" s="135">
        <v>5409.0</v>
      </c>
      <c r="B5411" s="135" t="s">
        <v>21686</v>
      </c>
      <c r="C5411" s="135" t="s">
        <v>4362</v>
      </c>
      <c r="F5411" s="135">
        <v>0.0</v>
      </c>
      <c r="M5411" s="143">
        <v>42339.0</v>
      </c>
    </row>
    <row r="5412">
      <c r="A5412" s="135">
        <v>5410.0</v>
      </c>
      <c r="B5412" s="135" t="s">
        <v>21687</v>
      </c>
      <c r="C5412" s="135" t="s">
        <v>4362</v>
      </c>
      <c r="M5412" s="143">
        <v>42257.0</v>
      </c>
    </row>
    <row r="5413">
      <c r="A5413" s="135">
        <v>5411.0</v>
      </c>
      <c r="B5413" s="135" t="s">
        <v>21688</v>
      </c>
      <c r="C5413" s="135" t="s">
        <v>4362</v>
      </c>
      <c r="K5413" s="135">
        <v>30.0</v>
      </c>
      <c r="M5413" s="143">
        <v>43173.0</v>
      </c>
    </row>
    <row r="5414">
      <c r="A5414" s="135">
        <v>5412.0</v>
      </c>
      <c r="B5414" s="135" t="s">
        <v>21690</v>
      </c>
      <c r="C5414" s="135" t="s">
        <v>4362</v>
      </c>
      <c r="K5414" s="135">
        <v>10.0</v>
      </c>
      <c r="M5414" s="143">
        <v>43340.0</v>
      </c>
    </row>
    <row r="5415">
      <c r="A5415" s="135">
        <v>5413.0</v>
      </c>
      <c r="B5415" s="135" t="s">
        <v>21691</v>
      </c>
      <c r="C5415" s="135" t="s">
        <v>4362</v>
      </c>
      <c r="M5415" s="143">
        <v>45385.0</v>
      </c>
    </row>
    <row r="5416">
      <c r="A5416" s="135">
        <v>5414.0</v>
      </c>
      <c r="B5416" s="135" t="s">
        <v>21692</v>
      </c>
      <c r="C5416" s="135" t="s">
        <v>4362</v>
      </c>
      <c r="M5416" s="143">
        <v>45263.0</v>
      </c>
    </row>
    <row r="5417">
      <c r="A5417" s="135">
        <v>5415.0</v>
      </c>
      <c r="B5417" s="135" t="s">
        <v>21693</v>
      </c>
      <c r="C5417" s="135" t="s">
        <v>4362</v>
      </c>
      <c r="M5417" s="143">
        <v>42846.0</v>
      </c>
    </row>
    <row r="5418">
      <c r="A5418" s="135">
        <v>5416.0</v>
      </c>
      <c r="B5418" s="135" t="s">
        <v>21694</v>
      </c>
      <c r="C5418" s="135" t="s">
        <v>4362</v>
      </c>
      <c r="M5418" s="143">
        <v>45027.0</v>
      </c>
    </row>
    <row r="5419">
      <c r="A5419" s="135">
        <v>5417.0</v>
      </c>
      <c r="B5419" s="135" t="s">
        <v>21695</v>
      </c>
      <c r="C5419" s="135" t="s">
        <v>4362</v>
      </c>
      <c r="M5419" s="143">
        <v>45153.0</v>
      </c>
    </row>
    <row r="5420">
      <c r="A5420" s="135">
        <v>5418.0</v>
      </c>
      <c r="B5420" s="135" t="s">
        <v>21696</v>
      </c>
      <c r="C5420" s="135" t="s">
        <v>4362</v>
      </c>
      <c r="K5420" s="135">
        <v>10.0</v>
      </c>
      <c r="M5420" s="143">
        <v>42763.0</v>
      </c>
    </row>
    <row r="5421">
      <c r="A5421" s="135">
        <v>5419.0</v>
      </c>
      <c r="B5421" s="135" t="s">
        <v>21697</v>
      </c>
      <c r="C5421" s="135" t="s">
        <v>4362</v>
      </c>
      <c r="M5421" s="143">
        <v>42283.0</v>
      </c>
    </row>
    <row r="5422">
      <c r="A5422" s="135">
        <v>5420.0</v>
      </c>
      <c r="B5422" s="135" t="s">
        <v>21698</v>
      </c>
      <c r="C5422" s="135" t="s">
        <v>4362</v>
      </c>
      <c r="M5422" s="143">
        <v>43859.0</v>
      </c>
    </row>
    <row r="5423">
      <c r="A5423" s="135">
        <v>5421.0</v>
      </c>
      <c r="B5423" s="135" t="s">
        <v>21700</v>
      </c>
      <c r="C5423" s="135" t="s">
        <v>4362</v>
      </c>
      <c r="M5423" s="143">
        <v>43582.0</v>
      </c>
    </row>
    <row r="5424">
      <c r="A5424" s="135">
        <v>5422.0</v>
      </c>
      <c r="B5424" s="135" t="s">
        <v>21701</v>
      </c>
      <c r="C5424" s="135" t="s">
        <v>4362</v>
      </c>
      <c r="K5424" s="135">
        <v>10.0</v>
      </c>
      <c r="M5424" s="143">
        <v>43469.0</v>
      </c>
    </row>
    <row r="5425">
      <c r="A5425" s="135">
        <v>5423.0</v>
      </c>
      <c r="B5425" s="135" t="s">
        <v>21702</v>
      </c>
      <c r="C5425" s="135" t="s">
        <v>4362</v>
      </c>
      <c r="K5425" s="135">
        <v>10.0</v>
      </c>
      <c r="M5425" s="143">
        <v>45267.0</v>
      </c>
    </row>
    <row r="5426">
      <c r="A5426" s="135">
        <v>5424.0</v>
      </c>
      <c r="B5426" s="135" t="s">
        <v>21704</v>
      </c>
      <c r="C5426" s="135" t="s">
        <v>4362</v>
      </c>
      <c r="M5426" s="143">
        <v>42742.0</v>
      </c>
    </row>
    <row r="5427">
      <c r="A5427" s="135">
        <v>5425.0</v>
      </c>
      <c r="B5427" s="135" t="s">
        <v>21707</v>
      </c>
      <c r="C5427" s="135" t="s">
        <v>4362</v>
      </c>
      <c r="F5427" s="135">
        <v>0.0</v>
      </c>
      <c r="M5427" s="143">
        <v>43678.0</v>
      </c>
    </row>
    <row r="5428">
      <c r="A5428" s="135">
        <v>5426.0</v>
      </c>
      <c r="B5428" s="135" t="s">
        <v>21708</v>
      </c>
      <c r="C5428" s="135" t="s">
        <v>4362</v>
      </c>
      <c r="K5428" s="135">
        <v>10.0</v>
      </c>
      <c r="M5428" s="143">
        <v>44970.0</v>
      </c>
    </row>
    <row r="5429">
      <c r="A5429" s="135">
        <v>5427.0</v>
      </c>
      <c r="B5429" s="135" t="s">
        <v>14325</v>
      </c>
      <c r="C5429" s="135" t="s">
        <v>4362</v>
      </c>
      <c r="F5429" s="135">
        <v>0.0</v>
      </c>
      <c r="M5429" s="143">
        <v>43586.0</v>
      </c>
    </row>
    <row r="5430">
      <c r="A5430" s="135">
        <v>5428.0</v>
      </c>
      <c r="B5430" s="135" t="s">
        <v>21709</v>
      </c>
      <c r="C5430" s="135" t="s">
        <v>4362</v>
      </c>
      <c r="F5430" s="135">
        <v>0.0</v>
      </c>
      <c r="M5430" s="143">
        <v>43405.0</v>
      </c>
    </row>
    <row r="5431">
      <c r="A5431" s="135">
        <v>5429.0</v>
      </c>
      <c r="B5431" s="135" t="s">
        <v>21711</v>
      </c>
      <c r="C5431" s="135" t="s">
        <v>4362</v>
      </c>
      <c r="M5431" s="143">
        <v>42973.0</v>
      </c>
    </row>
    <row r="5432">
      <c r="A5432" s="135">
        <v>5430.0</v>
      </c>
      <c r="B5432" s="135" t="s">
        <v>21712</v>
      </c>
      <c r="C5432" s="135" t="s">
        <v>4362</v>
      </c>
      <c r="M5432" s="143">
        <v>42973.0</v>
      </c>
    </row>
    <row r="5433">
      <c r="A5433" s="135">
        <v>5431.0</v>
      </c>
      <c r="B5433" s="135" t="s">
        <v>21713</v>
      </c>
      <c r="C5433" s="135" t="s">
        <v>4362</v>
      </c>
      <c r="M5433" s="143">
        <v>45246.0</v>
      </c>
    </row>
    <row r="5434">
      <c r="A5434" s="135">
        <v>5432.0</v>
      </c>
      <c r="B5434" s="135" t="s">
        <v>21714</v>
      </c>
      <c r="C5434" s="135" t="s">
        <v>4362</v>
      </c>
      <c r="M5434" s="143">
        <v>45315.0</v>
      </c>
    </row>
    <row r="5435">
      <c r="A5435" s="135">
        <v>5433.0</v>
      </c>
      <c r="B5435" s="135" t="s">
        <v>21715</v>
      </c>
      <c r="C5435" s="135" t="s">
        <v>4362</v>
      </c>
      <c r="M5435" s="143">
        <v>43917.0</v>
      </c>
    </row>
    <row r="5436">
      <c r="A5436" s="135">
        <v>5434.0</v>
      </c>
      <c r="B5436" s="135" t="s">
        <v>21716</v>
      </c>
      <c r="C5436" s="135" t="s">
        <v>4362</v>
      </c>
      <c r="K5436" s="135">
        <v>30.0</v>
      </c>
      <c r="M5436" s="143">
        <v>43874.0</v>
      </c>
    </row>
    <row r="5437">
      <c r="A5437" s="135">
        <v>5435.0</v>
      </c>
      <c r="B5437" s="135" t="s">
        <v>21717</v>
      </c>
      <c r="C5437" s="135" t="s">
        <v>4362</v>
      </c>
      <c r="M5437" s="143">
        <v>43979.0</v>
      </c>
    </row>
    <row r="5438">
      <c r="A5438" s="135">
        <v>5436.0</v>
      </c>
      <c r="B5438" s="135" t="s">
        <v>21718</v>
      </c>
      <c r="C5438" s="135" t="s">
        <v>4362</v>
      </c>
      <c r="M5438" s="143">
        <v>44795.0</v>
      </c>
    </row>
    <row r="5439">
      <c r="A5439" s="135">
        <v>5437.0</v>
      </c>
      <c r="B5439" s="135" t="s">
        <v>21719</v>
      </c>
      <c r="C5439" s="135" t="s">
        <v>4362</v>
      </c>
      <c r="K5439" s="135">
        <v>10.0</v>
      </c>
      <c r="M5439" s="143">
        <v>42787.0</v>
      </c>
    </row>
    <row r="5440">
      <c r="A5440" s="135">
        <v>5438.0</v>
      </c>
      <c r="B5440" s="135" t="s">
        <v>21720</v>
      </c>
      <c r="C5440" s="135" t="s">
        <v>4362</v>
      </c>
      <c r="K5440" s="135">
        <v>10.0</v>
      </c>
      <c r="M5440" s="143">
        <v>43855.0</v>
      </c>
    </row>
    <row r="5441">
      <c r="A5441" s="135">
        <v>5439.0</v>
      </c>
      <c r="B5441" s="135" t="s">
        <v>21722</v>
      </c>
      <c r="C5441" s="135" t="s">
        <v>4362</v>
      </c>
      <c r="K5441" s="135">
        <v>20.0</v>
      </c>
      <c r="M5441" s="143">
        <v>43841.0</v>
      </c>
    </row>
    <row r="5442">
      <c r="A5442" s="135">
        <v>5440.0</v>
      </c>
      <c r="B5442" s="135" t="s">
        <v>21723</v>
      </c>
      <c r="C5442" s="135" t="s">
        <v>4362</v>
      </c>
      <c r="K5442" s="135">
        <v>50.0</v>
      </c>
      <c r="M5442" s="143">
        <v>44846.0</v>
      </c>
    </row>
    <row r="5443">
      <c r="A5443" s="135">
        <v>5441.0</v>
      </c>
      <c r="B5443" s="135" t="s">
        <v>21724</v>
      </c>
      <c r="C5443" s="135" t="s">
        <v>4362</v>
      </c>
      <c r="K5443" s="135">
        <v>10.0</v>
      </c>
      <c r="M5443" s="143">
        <v>42970.0</v>
      </c>
    </row>
    <row r="5444">
      <c r="A5444" s="135">
        <v>5442.0</v>
      </c>
      <c r="B5444" s="135" t="s">
        <v>21725</v>
      </c>
      <c r="C5444" s="135" t="s">
        <v>4362</v>
      </c>
      <c r="K5444" s="135">
        <v>10.0</v>
      </c>
      <c r="M5444" s="143">
        <v>43870.0</v>
      </c>
    </row>
    <row r="5445">
      <c r="A5445" s="135">
        <v>5443.0</v>
      </c>
      <c r="B5445" s="135" t="s">
        <v>21726</v>
      </c>
      <c r="C5445" s="135" t="s">
        <v>4362</v>
      </c>
      <c r="M5445" s="143">
        <v>44135.0</v>
      </c>
    </row>
    <row r="5446">
      <c r="A5446" s="135">
        <v>5444.0</v>
      </c>
      <c r="B5446" s="135" t="s">
        <v>21727</v>
      </c>
      <c r="C5446" s="135" t="s">
        <v>4362</v>
      </c>
      <c r="K5446" s="135">
        <v>10.0</v>
      </c>
      <c r="M5446" s="143">
        <v>44836.0</v>
      </c>
    </row>
    <row r="5447">
      <c r="A5447" s="135">
        <v>5445.0</v>
      </c>
      <c r="B5447" s="135" t="s">
        <v>21728</v>
      </c>
      <c r="C5447" s="135" t="s">
        <v>4362</v>
      </c>
      <c r="M5447" s="143">
        <v>45078.0</v>
      </c>
    </row>
    <row r="5448">
      <c r="A5448" s="135">
        <v>5446.0</v>
      </c>
      <c r="B5448" s="135" t="s">
        <v>21729</v>
      </c>
      <c r="C5448" s="135" t="s">
        <v>4362</v>
      </c>
      <c r="M5448" s="143">
        <v>42871.0</v>
      </c>
    </row>
    <row r="5449">
      <c r="A5449" s="135">
        <v>5447.0</v>
      </c>
      <c r="B5449" s="135" t="s">
        <v>21730</v>
      </c>
      <c r="C5449" s="135" t="s">
        <v>4362</v>
      </c>
      <c r="K5449" s="135">
        <v>10.0</v>
      </c>
      <c r="M5449" s="143">
        <v>42381.0</v>
      </c>
    </row>
    <row r="5450">
      <c r="A5450" s="135">
        <v>5448.0</v>
      </c>
      <c r="B5450" s="135" t="s">
        <v>21732</v>
      </c>
      <c r="C5450" s="135" t="s">
        <v>4362</v>
      </c>
      <c r="K5450" s="135">
        <v>10.0</v>
      </c>
      <c r="M5450" s="143">
        <v>44144.0</v>
      </c>
    </row>
    <row r="5451">
      <c r="A5451" s="135">
        <v>5449.0</v>
      </c>
      <c r="B5451" s="135" t="s">
        <v>21733</v>
      </c>
      <c r="C5451" s="135" t="s">
        <v>4362</v>
      </c>
      <c r="M5451" s="143">
        <v>44487.0</v>
      </c>
    </row>
    <row r="5452">
      <c r="A5452" s="135">
        <v>5450.0</v>
      </c>
      <c r="B5452" s="135" t="s">
        <v>21734</v>
      </c>
      <c r="C5452" s="135" t="s">
        <v>4362</v>
      </c>
      <c r="F5452" s="135">
        <v>0.0</v>
      </c>
      <c r="M5452" s="143">
        <v>42278.0</v>
      </c>
    </row>
    <row r="5453">
      <c r="A5453" s="135">
        <v>5451.0</v>
      </c>
      <c r="B5453" s="135" t="s">
        <v>21735</v>
      </c>
      <c r="C5453" s="135" t="s">
        <v>4362</v>
      </c>
      <c r="K5453" s="135">
        <v>90.0</v>
      </c>
      <c r="M5453" s="143">
        <v>44562.0</v>
      </c>
    </row>
    <row r="5454">
      <c r="A5454" s="135">
        <v>5452.0</v>
      </c>
      <c r="B5454" s="135" t="s">
        <v>21736</v>
      </c>
      <c r="C5454" s="135" t="s">
        <v>4362</v>
      </c>
      <c r="F5454" s="135">
        <v>0.0</v>
      </c>
      <c r="M5454" s="143">
        <v>42430.0</v>
      </c>
    </row>
    <row r="5455">
      <c r="A5455" s="135">
        <v>5453.0</v>
      </c>
      <c r="B5455" s="135" t="s">
        <v>21737</v>
      </c>
      <c r="C5455" s="135" t="s">
        <v>4362</v>
      </c>
      <c r="K5455" s="135">
        <v>150.0</v>
      </c>
      <c r="M5455" s="143">
        <v>44412.0</v>
      </c>
    </row>
    <row r="5456">
      <c r="A5456" s="135">
        <v>5454.0</v>
      </c>
      <c r="B5456" s="135" t="s">
        <v>21738</v>
      </c>
      <c r="C5456" s="135" t="s">
        <v>4362</v>
      </c>
      <c r="M5456" s="143">
        <v>45230.0</v>
      </c>
    </row>
    <row r="5457">
      <c r="A5457" s="135">
        <v>5455.0</v>
      </c>
      <c r="B5457" s="135" t="s">
        <v>21740</v>
      </c>
      <c r="C5457" s="135" t="s">
        <v>4362</v>
      </c>
      <c r="M5457" s="143">
        <v>45221.0</v>
      </c>
    </row>
    <row r="5458">
      <c r="A5458" s="135">
        <v>5456.0</v>
      </c>
      <c r="B5458" s="135" t="s">
        <v>21741</v>
      </c>
      <c r="C5458" s="135" t="s">
        <v>4362</v>
      </c>
      <c r="F5458" s="135">
        <v>0.0</v>
      </c>
      <c r="M5458" s="143">
        <v>43405.0</v>
      </c>
    </row>
    <row r="5459">
      <c r="A5459" s="135">
        <v>5457.0</v>
      </c>
      <c r="B5459" s="135" t="s">
        <v>21742</v>
      </c>
      <c r="C5459" s="135" t="s">
        <v>4362</v>
      </c>
      <c r="M5459" s="143">
        <v>42324.0</v>
      </c>
    </row>
    <row r="5460">
      <c r="A5460" s="135">
        <v>5458.0</v>
      </c>
      <c r="B5460" s="135" t="s">
        <v>21743</v>
      </c>
      <c r="C5460" s="135" t="s">
        <v>4362</v>
      </c>
      <c r="M5460" s="143">
        <v>43202.0</v>
      </c>
    </row>
    <row r="5461">
      <c r="A5461" s="135">
        <v>5459.0</v>
      </c>
      <c r="B5461" s="135" t="s">
        <v>21744</v>
      </c>
      <c r="C5461" s="135" t="s">
        <v>4362</v>
      </c>
      <c r="F5461" s="135">
        <v>0.0</v>
      </c>
      <c r="M5461" s="143">
        <v>43009.0</v>
      </c>
    </row>
    <row r="5462">
      <c r="A5462" s="135">
        <v>5460.0</v>
      </c>
      <c r="B5462" s="135" t="s">
        <v>21745</v>
      </c>
      <c r="C5462" s="135" t="s">
        <v>4362</v>
      </c>
      <c r="F5462" s="135">
        <v>0.0</v>
      </c>
      <c r="M5462" s="143">
        <v>43586.0</v>
      </c>
    </row>
    <row r="5463">
      <c r="A5463" s="135">
        <v>5461.0</v>
      </c>
      <c r="B5463" s="135" t="s">
        <v>21746</v>
      </c>
      <c r="C5463" s="135" t="s">
        <v>4362</v>
      </c>
      <c r="F5463" s="135">
        <v>0.0</v>
      </c>
      <c r="M5463" s="143">
        <v>43617.0</v>
      </c>
    </row>
    <row r="5464">
      <c r="A5464" s="135">
        <v>5462.0</v>
      </c>
      <c r="B5464" s="135" t="s">
        <v>21747</v>
      </c>
      <c r="C5464" s="135" t="s">
        <v>4362</v>
      </c>
      <c r="M5464" s="143">
        <v>44306.0</v>
      </c>
    </row>
    <row r="5465">
      <c r="A5465" s="135">
        <v>5463.0</v>
      </c>
      <c r="B5465" s="135" t="s">
        <v>21748</v>
      </c>
      <c r="C5465" s="135" t="s">
        <v>4362</v>
      </c>
      <c r="M5465" s="143">
        <v>42317.0</v>
      </c>
    </row>
    <row r="5466">
      <c r="A5466" s="135">
        <v>5464.0</v>
      </c>
      <c r="B5466" s="135" t="s">
        <v>21749</v>
      </c>
      <c r="C5466" s="135" t="s">
        <v>4362</v>
      </c>
      <c r="M5466" s="143">
        <v>42304.0</v>
      </c>
    </row>
    <row r="5467">
      <c r="A5467" s="135">
        <v>5465.0</v>
      </c>
      <c r="B5467" s="135" t="s">
        <v>21750</v>
      </c>
      <c r="C5467" s="135" t="s">
        <v>4362</v>
      </c>
      <c r="F5467" s="135">
        <v>0.0</v>
      </c>
      <c r="M5467" s="143">
        <v>43344.0</v>
      </c>
    </row>
    <row r="5468">
      <c r="A5468" s="135">
        <v>5466.0</v>
      </c>
      <c r="B5468" s="135" t="s">
        <v>21752</v>
      </c>
      <c r="C5468" s="135" t="s">
        <v>4362</v>
      </c>
      <c r="K5468" s="135">
        <v>20.0</v>
      </c>
      <c r="M5468" s="143">
        <v>43639.0</v>
      </c>
    </row>
    <row r="5469">
      <c r="A5469" s="135">
        <v>5467.0</v>
      </c>
      <c r="B5469" s="135" t="s">
        <v>21753</v>
      </c>
      <c r="C5469" s="135" t="s">
        <v>4362</v>
      </c>
      <c r="M5469" s="143">
        <v>42891.0</v>
      </c>
    </row>
    <row r="5470">
      <c r="A5470" s="135">
        <v>5468.0</v>
      </c>
      <c r="B5470" s="135" t="s">
        <v>14328</v>
      </c>
      <c r="C5470" s="135" t="s">
        <v>4362</v>
      </c>
      <c r="F5470" s="135">
        <v>0.0</v>
      </c>
      <c r="M5470" s="143">
        <v>43435.0</v>
      </c>
    </row>
    <row r="5471">
      <c r="A5471" s="135">
        <v>5469.0</v>
      </c>
      <c r="B5471" s="135" t="s">
        <v>21754</v>
      </c>
      <c r="C5471" s="135" t="s">
        <v>4362</v>
      </c>
      <c r="F5471" s="135">
        <v>0.0</v>
      </c>
      <c r="M5471" s="143">
        <v>43739.0</v>
      </c>
    </row>
    <row r="5472">
      <c r="A5472" s="135">
        <v>5470.0</v>
      </c>
      <c r="B5472" s="135" t="s">
        <v>21755</v>
      </c>
      <c r="C5472" s="135" t="s">
        <v>4362</v>
      </c>
      <c r="K5472" s="135">
        <v>10.0</v>
      </c>
      <c r="M5472" s="143">
        <v>43931.0</v>
      </c>
    </row>
    <row r="5473">
      <c r="A5473" s="135">
        <v>5471.0</v>
      </c>
      <c r="B5473" s="135" t="s">
        <v>21756</v>
      </c>
      <c r="C5473" s="135" t="s">
        <v>4362</v>
      </c>
      <c r="K5473" s="135">
        <v>10.0</v>
      </c>
      <c r="M5473" s="143">
        <v>43894.0</v>
      </c>
    </row>
    <row r="5474">
      <c r="A5474" s="135">
        <v>5472.0</v>
      </c>
      <c r="B5474" s="135" t="s">
        <v>14330</v>
      </c>
      <c r="C5474" s="135" t="s">
        <v>4362</v>
      </c>
      <c r="K5474" s="135">
        <v>60.0</v>
      </c>
      <c r="M5474" s="143">
        <v>44133.0</v>
      </c>
    </row>
    <row r="5475">
      <c r="A5475" s="135">
        <v>5473.0</v>
      </c>
      <c r="B5475" s="135" t="s">
        <v>21757</v>
      </c>
      <c r="C5475" s="135" t="s">
        <v>4362</v>
      </c>
      <c r="F5475" s="135">
        <v>0.0</v>
      </c>
      <c r="M5475" s="143">
        <v>43405.0</v>
      </c>
    </row>
    <row r="5476">
      <c r="A5476" s="135">
        <v>5474.0</v>
      </c>
      <c r="B5476" s="135" t="s">
        <v>21758</v>
      </c>
      <c r="C5476" s="135" t="s">
        <v>4362</v>
      </c>
      <c r="M5476" s="143">
        <v>45170.0</v>
      </c>
    </row>
    <row r="5477">
      <c r="A5477" s="135">
        <v>5475.0</v>
      </c>
      <c r="B5477" s="135" t="s">
        <v>21759</v>
      </c>
      <c r="C5477" s="135" t="s">
        <v>4362</v>
      </c>
      <c r="F5477" s="135">
        <v>0.0</v>
      </c>
      <c r="M5477" s="143">
        <v>42491.0</v>
      </c>
    </row>
    <row r="5478">
      <c r="A5478" s="135">
        <v>5476.0</v>
      </c>
      <c r="B5478" s="135" t="s">
        <v>21760</v>
      </c>
      <c r="C5478" s="135" t="s">
        <v>4362</v>
      </c>
      <c r="K5478" s="135">
        <v>10.0</v>
      </c>
      <c r="M5478" s="143">
        <v>43119.0</v>
      </c>
    </row>
    <row r="5479">
      <c r="A5479" s="135">
        <v>5477.0</v>
      </c>
      <c r="B5479" s="135" t="s">
        <v>21761</v>
      </c>
      <c r="C5479" s="135" t="s">
        <v>4362</v>
      </c>
      <c r="F5479" s="135">
        <v>0.0</v>
      </c>
      <c r="M5479" s="143">
        <v>43282.0</v>
      </c>
    </row>
    <row r="5480">
      <c r="A5480" s="135">
        <v>5478.0</v>
      </c>
      <c r="B5480" s="135" t="s">
        <v>21762</v>
      </c>
      <c r="C5480" s="135" t="s">
        <v>4362</v>
      </c>
      <c r="K5480" s="135">
        <v>200.0</v>
      </c>
      <c r="M5480" s="143">
        <v>44153.0</v>
      </c>
    </row>
    <row r="5481">
      <c r="A5481" s="135">
        <v>5479.0</v>
      </c>
      <c r="B5481" s="135" t="s">
        <v>21764</v>
      </c>
      <c r="C5481" s="135" t="s">
        <v>4362</v>
      </c>
      <c r="K5481" s="135">
        <v>10.0</v>
      </c>
      <c r="M5481" s="143">
        <v>44415.0</v>
      </c>
    </row>
    <row r="5482">
      <c r="A5482" s="135">
        <v>5480.0</v>
      </c>
      <c r="B5482" s="135" t="s">
        <v>21765</v>
      </c>
      <c r="C5482" s="135" t="s">
        <v>4362</v>
      </c>
      <c r="F5482" s="135">
        <v>0.0</v>
      </c>
      <c r="M5482" s="143">
        <v>42614.0</v>
      </c>
    </row>
    <row r="5483">
      <c r="A5483" s="135">
        <v>5481.0</v>
      </c>
      <c r="B5483" s="135" t="s">
        <v>21766</v>
      </c>
      <c r="C5483" s="135" t="s">
        <v>4362</v>
      </c>
      <c r="F5483" s="135">
        <v>0.0</v>
      </c>
      <c r="M5483" s="143">
        <v>43586.0</v>
      </c>
    </row>
    <row r="5484">
      <c r="A5484" s="135">
        <v>5482.0</v>
      </c>
      <c r="B5484" s="135" t="s">
        <v>21767</v>
      </c>
      <c r="C5484" s="135" t="s">
        <v>4362</v>
      </c>
      <c r="F5484" s="135">
        <v>0.0</v>
      </c>
      <c r="M5484" s="143">
        <v>43374.0</v>
      </c>
    </row>
    <row r="5485">
      <c r="A5485" s="135">
        <v>5483.0</v>
      </c>
      <c r="B5485" s="135" t="s">
        <v>21768</v>
      </c>
      <c r="C5485" s="135" t="s">
        <v>4362</v>
      </c>
      <c r="M5485" s="143">
        <v>45358.0</v>
      </c>
    </row>
    <row r="5486">
      <c r="A5486" s="135">
        <v>5484.0</v>
      </c>
      <c r="B5486" s="135" t="s">
        <v>21769</v>
      </c>
      <c r="C5486" s="135" t="s">
        <v>4362</v>
      </c>
      <c r="K5486" s="135">
        <v>10.0</v>
      </c>
      <c r="M5486" s="143">
        <v>43419.0</v>
      </c>
    </row>
    <row r="5487">
      <c r="A5487" s="135">
        <v>5485.0</v>
      </c>
      <c r="B5487" s="135" t="s">
        <v>21770</v>
      </c>
      <c r="C5487" s="135" t="s">
        <v>4362</v>
      </c>
      <c r="M5487" s="143">
        <v>42291.0</v>
      </c>
    </row>
    <row r="5488">
      <c r="A5488" s="135">
        <v>5486.0</v>
      </c>
      <c r="B5488" s="135" t="s">
        <v>21771</v>
      </c>
      <c r="C5488" s="135" t="s">
        <v>4362</v>
      </c>
      <c r="M5488" s="143">
        <v>43576.0</v>
      </c>
    </row>
    <row r="5489">
      <c r="A5489" s="135">
        <v>5487.0</v>
      </c>
      <c r="B5489" s="135" t="s">
        <v>21772</v>
      </c>
      <c r="C5489" s="135" t="s">
        <v>4362</v>
      </c>
      <c r="M5489" s="143">
        <v>44964.0</v>
      </c>
    </row>
    <row r="5490">
      <c r="A5490" s="135">
        <v>5488.0</v>
      </c>
      <c r="B5490" s="135" t="s">
        <v>21773</v>
      </c>
      <c r="C5490" s="135" t="s">
        <v>4362</v>
      </c>
      <c r="F5490" s="135">
        <v>0.0</v>
      </c>
      <c r="M5490" s="143">
        <v>43344.0</v>
      </c>
    </row>
    <row r="5491">
      <c r="A5491" s="135">
        <v>5489.0</v>
      </c>
      <c r="B5491" s="135" t="s">
        <v>21774</v>
      </c>
      <c r="C5491" s="135" t="s">
        <v>4362</v>
      </c>
      <c r="K5491" s="135">
        <v>10.0</v>
      </c>
      <c r="M5491" s="143">
        <v>44322.0</v>
      </c>
    </row>
    <row r="5492">
      <c r="A5492" s="135">
        <v>5490.0</v>
      </c>
      <c r="B5492" s="135" t="s">
        <v>21775</v>
      </c>
      <c r="C5492" s="135" t="s">
        <v>4362</v>
      </c>
      <c r="M5492" s="143">
        <v>44818.0</v>
      </c>
    </row>
    <row r="5493">
      <c r="A5493" s="135">
        <v>5491.0</v>
      </c>
      <c r="B5493" s="135" t="s">
        <v>21776</v>
      </c>
      <c r="C5493" s="135" t="s">
        <v>4362</v>
      </c>
      <c r="M5493" s="143">
        <v>44949.0</v>
      </c>
    </row>
    <row r="5494">
      <c r="A5494" s="135">
        <v>5492.0</v>
      </c>
      <c r="B5494" s="135" t="s">
        <v>21777</v>
      </c>
      <c r="C5494" s="135" t="s">
        <v>4362</v>
      </c>
      <c r="K5494" s="135">
        <v>200.0</v>
      </c>
      <c r="M5494" s="143">
        <v>43892.0</v>
      </c>
    </row>
    <row r="5495">
      <c r="A5495" s="135">
        <v>5493.0</v>
      </c>
      <c r="B5495" s="135" t="s">
        <v>21779</v>
      </c>
      <c r="C5495" s="135" t="s">
        <v>4362</v>
      </c>
      <c r="K5495" s="135">
        <v>10.0</v>
      </c>
      <c r="M5495" s="143">
        <v>44102.0</v>
      </c>
    </row>
    <row r="5496">
      <c r="A5496" s="135">
        <v>5494.0</v>
      </c>
      <c r="B5496" s="135" t="s">
        <v>21780</v>
      </c>
      <c r="C5496" s="135" t="s">
        <v>4362</v>
      </c>
      <c r="M5496" s="143">
        <v>42405.0</v>
      </c>
    </row>
    <row r="5497">
      <c r="A5497" s="135">
        <v>5495.0</v>
      </c>
      <c r="B5497" s="135" t="s">
        <v>21781</v>
      </c>
      <c r="C5497" s="135" t="s">
        <v>4362</v>
      </c>
      <c r="M5497" s="143">
        <v>45217.0</v>
      </c>
    </row>
    <row r="5498">
      <c r="A5498" s="135">
        <v>5496.0</v>
      </c>
      <c r="B5498" s="135" t="s">
        <v>21782</v>
      </c>
      <c r="C5498" s="135" t="s">
        <v>4362</v>
      </c>
      <c r="K5498" s="135">
        <v>20.0</v>
      </c>
      <c r="M5498" s="143">
        <v>44029.0</v>
      </c>
    </row>
    <row r="5499">
      <c r="A5499" s="135">
        <v>5497.0</v>
      </c>
      <c r="B5499" s="135" t="s">
        <v>21783</v>
      </c>
      <c r="C5499" s="135" t="s">
        <v>4362</v>
      </c>
      <c r="M5499" s="143">
        <v>45073.0</v>
      </c>
    </row>
    <row r="5500">
      <c r="A5500" s="135">
        <v>5498.0</v>
      </c>
      <c r="B5500" s="135" t="s">
        <v>21784</v>
      </c>
      <c r="C5500" s="135" t="s">
        <v>4362</v>
      </c>
      <c r="F5500" s="135">
        <v>0.0</v>
      </c>
      <c r="M5500" s="143">
        <v>43556.0</v>
      </c>
    </row>
    <row r="5501">
      <c r="A5501" s="135">
        <v>5499.0</v>
      </c>
      <c r="B5501" s="135" t="s">
        <v>21785</v>
      </c>
      <c r="C5501" s="135" t="s">
        <v>4362</v>
      </c>
      <c r="M5501" s="143">
        <v>44583.0</v>
      </c>
    </row>
    <row r="5502">
      <c r="A5502" s="135">
        <v>5500.0</v>
      </c>
      <c r="B5502" s="135" t="s">
        <v>21786</v>
      </c>
      <c r="C5502" s="135" t="s">
        <v>4362</v>
      </c>
      <c r="M5502" s="143">
        <v>45269.0</v>
      </c>
    </row>
    <row r="5503">
      <c r="A5503" s="135">
        <v>5501.0</v>
      </c>
      <c r="B5503" s="135" t="s">
        <v>21787</v>
      </c>
      <c r="C5503" s="135" t="s">
        <v>4362</v>
      </c>
      <c r="F5503" s="135">
        <v>0.0</v>
      </c>
      <c r="M5503" s="143">
        <v>42248.0</v>
      </c>
    </row>
    <row r="5504">
      <c r="A5504" s="135">
        <v>5502.0</v>
      </c>
      <c r="B5504" s="135" t="s">
        <v>21788</v>
      </c>
      <c r="C5504" s="135" t="s">
        <v>4362</v>
      </c>
      <c r="F5504" s="135">
        <v>0.0</v>
      </c>
      <c r="M5504" s="143">
        <v>42583.0</v>
      </c>
    </row>
    <row r="5505">
      <c r="A5505" s="135">
        <v>5503.0</v>
      </c>
      <c r="B5505" s="135" t="s">
        <v>21789</v>
      </c>
      <c r="C5505" s="135" t="s">
        <v>4362</v>
      </c>
      <c r="F5505" s="135">
        <v>0.0</v>
      </c>
      <c r="M5505" s="143">
        <v>42948.0</v>
      </c>
    </row>
    <row r="5506">
      <c r="A5506" s="135">
        <v>5504.0</v>
      </c>
      <c r="B5506" s="135" t="s">
        <v>21790</v>
      </c>
      <c r="C5506" s="135" t="s">
        <v>4362</v>
      </c>
      <c r="M5506" s="143">
        <v>45078.0</v>
      </c>
    </row>
    <row r="5507">
      <c r="A5507" s="135">
        <v>5505.0</v>
      </c>
      <c r="B5507" s="135" t="s">
        <v>21791</v>
      </c>
      <c r="C5507" s="135" t="s">
        <v>4362</v>
      </c>
      <c r="M5507" s="143">
        <v>42248.0</v>
      </c>
    </row>
    <row r="5508">
      <c r="A5508" s="135">
        <v>5506.0</v>
      </c>
      <c r="B5508" s="135" t="s">
        <v>21792</v>
      </c>
      <c r="C5508" s="135" t="s">
        <v>4362</v>
      </c>
      <c r="F5508" s="135">
        <v>0.0</v>
      </c>
      <c r="M5508" s="143">
        <v>43435.0</v>
      </c>
    </row>
    <row r="5509">
      <c r="A5509" s="135">
        <v>5507.0</v>
      </c>
      <c r="B5509" s="135" t="s">
        <v>21794</v>
      </c>
      <c r="C5509" s="135" t="s">
        <v>4362</v>
      </c>
      <c r="F5509" s="135">
        <v>0.0</v>
      </c>
      <c r="M5509" s="143">
        <v>43586.0</v>
      </c>
    </row>
    <row r="5510">
      <c r="A5510" s="135">
        <v>5508.0</v>
      </c>
      <c r="B5510" s="135" t="s">
        <v>21795</v>
      </c>
      <c r="C5510" s="135" t="s">
        <v>4362</v>
      </c>
      <c r="F5510" s="135">
        <v>0.0</v>
      </c>
      <c r="M5510" s="143">
        <v>42339.0</v>
      </c>
    </row>
    <row r="5511">
      <c r="A5511" s="135">
        <v>5509.0</v>
      </c>
      <c r="B5511" s="135" t="s">
        <v>21796</v>
      </c>
      <c r="C5511" s="135" t="s">
        <v>4362</v>
      </c>
      <c r="M5511" s="143">
        <v>45006.0</v>
      </c>
    </row>
    <row r="5512">
      <c r="A5512" s="135">
        <v>5510.0</v>
      </c>
      <c r="B5512" s="135" t="s">
        <v>21797</v>
      </c>
      <c r="C5512" s="135" t="s">
        <v>4362</v>
      </c>
      <c r="K5512" s="135">
        <v>10.0</v>
      </c>
      <c r="M5512" s="143">
        <v>43062.0</v>
      </c>
    </row>
    <row r="5513">
      <c r="A5513" s="135">
        <v>5511.0</v>
      </c>
      <c r="B5513" s="135" t="s">
        <v>21798</v>
      </c>
      <c r="C5513" s="135" t="s">
        <v>4362</v>
      </c>
      <c r="M5513" s="143">
        <v>45339.0</v>
      </c>
    </row>
    <row r="5514">
      <c r="A5514" s="135">
        <v>5512.0</v>
      </c>
      <c r="B5514" s="135" t="s">
        <v>21799</v>
      </c>
      <c r="C5514" s="135" t="s">
        <v>4362</v>
      </c>
      <c r="F5514" s="135">
        <v>0.0</v>
      </c>
      <c r="M5514" s="143">
        <v>43405.0</v>
      </c>
    </row>
    <row r="5515">
      <c r="A5515" s="135">
        <v>5513.0</v>
      </c>
      <c r="B5515" s="135" t="s">
        <v>21800</v>
      </c>
      <c r="C5515" s="135" t="s">
        <v>4362</v>
      </c>
      <c r="F5515" s="135">
        <v>0.0</v>
      </c>
      <c r="M5515" s="143">
        <v>43647.0</v>
      </c>
    </row>
    <row r="5516">
      <c r="A5516" s="135">
        <v>5514.0</v>
      </c>
      <c r="B5516" s="135" t="s">
        <v>21801</v>
      </c>
      <c r="C5516" s="135" t="s">
        <v>4362</v>
      </c>
      <c r="M5516" s="143">
        <v>42471.0</v>
      </c>
    </row>
    <row r="5517">
      <c r="A5517" s="135">
        <v>5515.0</v>
      </c>
      <c r="B5517" s="135" t="s">
        <v>21803</v>
      </c>
      <c r="C5517" s="135" t="s">
        <v>4362</v>
      </c>
      <c r="M5517" s="143">
        <v>45155.0</v>
      </c>
    </row>
    <row r="5518">
      <c r="A5518" s="135">
        <v>5516.0</v>
      </c>
      <c r="B5518" s="135" t="s">
        <v>21804</v>
      </c>
      <c r="C5518" s="135" t="s">
        <v>4362</v>
      </c>
      <c r="M5518" s="143">
        <v>44947.0</v>
      </c>
    </row>
    <row r="5519">
      <c r="A5519" s="135">
        <v>5517.0</v>
      </c>
      <c r="B5519" s="135" t="s">
        <v>21805</v>
      </c>
      <c r="C5519" s="135" t="s">
        <v>4362</v>
      </c>
      <c r="F5519" s="135">
        <v>0.0</v>
      </c>
      <c r="M5519" s="143">
        <v>43374.0</v>
      </c>
    </row>
    <row r="5520">
      <c r="A5520" s="135">
        <v>5518.0</v>
      </c>
      <c r="B5520" s="135" t="s">
        <v>21806</v>
      </c>
      <c r="C5520" s="135" t="s">
        <v>4362</v>
      </c>
      <c r="F5520" s="135">
        <v>0.0</v>
      </c>
      <c r="M5520" s="143">
        <v>43709.0</v>
      </c>
    </row>
    <row r="5521">
      <c r="A5521" s="135">
        <v>5519.0</v>
      </c>
      <c r="B5521" s="135" t="s">
        <v>21807</v>
      </c>
      <c r="C5521" s="135" t="s">
        <v>4362</v>
      </c>
      <c r="M5521" s="143">
        <v>42382.0</v>
      </c>
    </row>
    <row r="5522">
      <c r="A5522" s="135">
        <v>5520.0</v>
      </c>
      <c r="B5522" s="135" t="s">
        <v>21808</v>
      </c>
      <c r="C5522" s="135" t="s">
        <v>4362</v>
      </c>
      <c r="F5522" s="135">
        <v>0.0</v>
      </c>
      <c r="M5522" s="143">
        <v>43344.0</v>
      </c>
    </row>
    <row r="5523">
      <c r="A5523" s="135">
        <v>5521.0</v>
      </c>
      <c r="B5523" s="135" t="s">
        <v>21809</v>
      </c>
      <c r="C5523" s="135" t="s">
        <v>4362</v>
      </c>
      <c r="F5523" s="135">
        <v>0.0</v>
      </c>
      <c r="M5523" s="143">
        <v>43132.0</v>
      </c>
    </row>
    <row r="5524">
      <c r="A5524" s="135">
        <v>5522.0</v>
      </c>
      <c r="B5524" s="135" t="s">
        <v>21810</v>
      </c>
      <c r="C5524" s="135" t="s">
        <v>4362</v>
      </c>
      <c r="K5524" s="135">
        <v>10.0</v>
      </c>
      <c r="M5524" s="143">
        <v>43898.0</v>
      </c>
    </row>
    <row r="5525">
      <c r="A5525" s="135">
        <v>5523.0</v>
      </c>
      <c r="B5525" s="135" t="s">
        <v>21812</v>
      </c>
      <c r="C5525" s="135" t="s">
        <v>4362</v>
      </c>
      <c r="K5525" s="135">
        <v>20.0</v>
      </c>
      <c r="M5525" s="143">
        <v>45199.0</v>
      </c>
    </row>
    <row r="5526">
      <c r="A5526" s="135">
        <v>5524.0</v>
      </c>
      <c r="B5526" s="135" t="s">
        <v>21813</v>
      </c>
      <c r="C5526" s="135" t="s">
        <v>4362</v>
      </c>
      <c r="F5526" s="135">
        <v>0.0</v>
      </c>
      <c r="M5526" s="143">
        <v>43405.0</v>
      </c>
    </row>
    <row r="5527">
      <c r="A5527" s="135">
        <v>5525.0</v>
      </c>
      <c r="B5527" s="135" t="s">
        <v>21814</v>
      </c>
      <c r="C5527" s="135" t="s">
        <v>4362</v>
      </c>
      <c r="F5527" s="135">
        <v>0.0</v>
      </c>
      <c r="M5527" s="143">
        <v>43435.0</v>
      </c>
    </row>
    <row r="5528">
      <c r="A5528" s="135">
        <v>5526.0</v>
      </c>
      <c r="B5528" s="135" t="s">
        <v>21815</v>
      </c>
      <c r="C5528" s="135" t="s">
        <v>4362</v>
      </c>
      <c r="K5528" s="135">
        <v>10.0</v>
      </c>
      <c r="M5528" s="143">
        <v>42276.0</v>
      </c>
    </row>
    <row r="5529">
      <c r="A5529" s="135">
        <v>5527.0</v>
      </c>
      <c r="B5529" s="135" t="s">
        <v>21816</v>
      </c>
      <c r="C5529" s="135" t="s">
        <v>4362</v>
      </c>
      <c r="F5529" s="135">
        <v>0.0</v>
      </c>
      <c r="M5529" s="143">
        <v>42887.0</v>
      </c>
    </row>
    <row r="5530">
      <c r="A5530" s="135">
        <v>5528.0</v>
      </c>
      <c r="B5530" s="135" t="s">
        <v>21817</v>
      </c>
      <c r="C5530" s="135" t="s">
        <v>4362</v>
      </c>
      <c r="F5530" s="135">
        <v>0.0</v>
      </c>
      <c r="M5530" s="143">
        <v>42826.0</v>
      </c>
    </row>
    <row r="5531">
      <c r="A5531" s="135">
        <v>5529.0</v>
      </c>
      <c r="B5531" s="135" t="s">
        <v>21818</v>
      </c>
      <c r="C5531" s="135" t="s">
        <v>4362</v>
      </c>
      <c r="K5531" s="135">
        <v>10.0</v>
      </c>
      <c r="M5531" s="143">
        <v>42628.0</v>
      </c>
    </row>
    <row r="5532">
      <c r="A5532" s="135">
        <v>5530.0</v>
      </c>
      <c r="B5532" s="135" t="s">
        <v>21819</v>
      </c>
      <c r="C5532" s="135" t="s">
        <v>4362</v>
      </c>
      <c r="M5532" s="143">
        <v>44974.0</v>
      </c>
    </row>
    <row r="5533">
      <c r="A5533" s="135">
        <v>5531.0</v>
      </c>
      <c r="B5533" s="135" t="s">
        <v>21820</v>
      </c>
      <c r="C5533" s="135" t="s">
        <v>4362</v>
      </c>
      <c r="F5533" s="135">
        <v>0.0</v>
      </c>
      <c r="M5533" s="143">
        <v>42826.0</v>
      </c>
    </row>
    <row r="5534">
      <c r="A5534" s="135">
        <v>5532.0</v>
      </c>
      <c r="B5534" s="135" t="s">
        <v>21822</v>
      </c>
      <c r="C5534" s="135" t="s">
        <v>4362</v>
      </c>
      <c r="F5534" s="135">
        <v>0.0</v>
      </c>
      <c r="M5534" s="143">
        <v>43252.0</v>
      </c>
    </row>
    <row r="5535">
      <c r="A5535" s="135">
        <v>5533.0</v>
      </c>
      <c r="B5535" s="135" t="s">
        <v>21823</v>
      </c>
      <c r="C5535" s="135" t="s">
        <v>4362</v>
      </c>
      <c r="K5535" s="135">
        <v>30.0</v>
      </c>
      <c r="M5535" s="143">
        <v>42261.0</v>
      </c>
    </row>
    <row r="5536">
      <c r="A5536" s="135">
        <v>5534.0</v>
      </c>
      <c r="B5536" s="135" t="s">
        <v>21824</v>
      </c>
      <c r="C5536" s="135" t="s">
        <v>4362</v>
      </c>
      <c r="M5536" s="143">
        <v>43350.0</v>
      </c>
    </row>
    <row r="5537">
      <c r="A5537" s="135">
        <v>5535.0</v>
      </c>
      <c r="B5537" s="135" t="s">
        <v>21825</v>
      </c>
      <c r="C5537" s="135" t="s">
        <v>4362</v>
      </c>
      <c r="F5537" s="135">
        <v>0.0</v>
      </c>
      <c r="M5537" s="143">
        <v>43221.0</v>
      </c>
    </row>
    <row r="5538">
      <c r="A5538" s="135">
        <v>5536.0</v>
      </c>
      <c r="B5538" s="135" t="s">
        <v>21826</v>
      </c>
      <c r="C5538" s="135" t="s">
        <v>4362</v>
      </c>
      <c r="M5538" s="143">
        <v>44815.0</v>
      </c>
    </row>
    <row r="5539">
      <c r="A5539" s="135">
        <v>5537.0</v>
      </c>
      <c r="B5539" s="135" t="s">
        <v>21828</v>
      </c>
      <c r="C5539" s="135" t="s">
        <v>4362</v>
      </c>
      <c r="M5539" s="143">
        <v>43761.0</v>
      </c>
    </row>
    <row r="5540">
      <c r="A5540" s="135">
        <v>5538.0</v>
      </c>
      <c r="B5540" s="135" t="s">
        <v>21829</v>
      </c>
      <c r="C5540" s="135" t="s">
        <v>4362</v>
      </c>
      <c r="K5540" s="135">
        <v>10.0</v>
      </c>
      <c r="M5540" s="143">
        <v>45346.0</v>
      </c>
    </row>
    <row r="5541">
      <c r="A5541" s="135">
        <v>5539.0</v>
      </c>
      <c r="B5541" s="135" t="s">
        <v>21830</v>
      </c>
      <c r="C5541" s="135" t="s">
        <v>4362</v>
      </c>
      <c r="K5541" s="135">
        <v>10.0</v>
      </c>
      <c r="M5541" s="143">
        <v>42260.0</v>
      </c>
    </row>
    <row r="5542">
      <c r="A5542" s="135">
        <v>5540.0</v>
      </c>
      <c r="B5542" s="135" t="s">
        <v>21831</v>
      </c>
      <c r="C5542" s="135" t="s">
        <v>4362</v>
      </c>
      <c r="M5542" s="143">
        <v>44101.0</v>
      </c>
    </row>
    <row r="5543">
      <c r="A5543" s="135">
        <v>5541.0</v>
      </c>
      <c r="B5543" s="135" t="s">
        <v>21832</v>
      </c>
      <c r="C5543" s="135" t="s">
        <v>4362</v>
      </c>
      <c r="M5543" s="143">
        <v>43828.0</v>
      </c>
    </row>
    <row r="5544">
      <c r="A5544" s="135">
        <v>5542.0</v>
      </c>
      <c r="B5544" s="135" t="s">
        <v>14337</v>
      </c>
      <c r="C5544" s="135" t="s">
        <v>4362</v>
      </c>
      <c r="M5544" s="143">
        <v>45260.0</v>
      </c>
    </row>
    <row r="5545">
      <c r="A5545" s="135">
        <v>5543.0</v>
      </c>
      <c r="B5545" s="135" t="s">
        <v>21834</v>
      </c>
      <c r="C5545" s="135" t="s">
        <v>4362</v>
      </c>
      <c r="K5545" s="135">
        <v>20.0</v>
      </c>
      <c r="M5545" s="143">
        <v>42334.0</v>
      </c>
    </row>
    <row r="5546">
      <c r="A5546" s="135">
        <v>5544.0</v>
      </c>
      <c r="B5546" s="135" t="s">
        <v>14332</v>
      </c>
      <c r="C5546" s="135" t="s">
        <v>4362</v>
      </c>
      <c r="K5546" s="135">
        <v>20.0</v>
      </c>
      <c r="M5546" s="143">
        <v>45066.0</v>
      </c>
    </row>
    <row r="5547">
      <c r="A5547" s="135">
        <v>5545.0</v>
      </c>
      <c r="B5547" s="135" t="s">
        <v>21835</v>
      </c>
      <c r="C5547" s="135" t="s">
        <v>4362</v>
      </c>
      <c r="K5547" s="135">
        <v>10.0</v>
      </c>
      <c r="M5547" s="143">
        <v>42564.0</v>
      </c>
    </row>
    <row r="5548">
      <c r="A5548" s="135">
        <v>5546.0</v>
      </c>
      <c r="B5548" s="135" t="s">
        <v>21836</v>
      </c>
      <c r="C5548" s="135" t="s">
        <v>4362</v>
      </c>
      <c r="M5548" s="143">
        <v>44773.0</v>
      </c>
    </row>
    <row r="5549">
      <c r="A5549" s="135">
        <v>5547.0</v>
      </c>
      <c r="B5549" s="135" t="s">
        <v>21837</v>
      </c>
      <c r="C5549" s="135" t="s">
        <v>4362</v>
      </c>
      <c r="K5549" s="135">
        <v>10.0</v>
      </c>
      <c r="M5549" s="143">
        <v>42344.0</v>
      </c>
    </row>
    <row r="5550">
      <c r="A5550" s="135">
        <v>5548.0</v>
      </c>
      <c r="B5550" s="135" t="s">
        <v>21838</v>
      </c>
      <c r="C5550" s="135" t="s">
        <v>4362</v>
      </c>
      <c r="M5550" s="143">
        <v>44774.0</v>
      </c>
    </row>
    <row r="5551">
      <c r="A5551" s="135">
        <v>5549.0</v>
      </c>
      <c r="B5551" s="135" t="s">
        <v>21840</v>
      </c>
      <c r="C5551" s="135" t="s">
        <v>4362</v>
      </c>
      <c r="K5551" s="135">
        <v>20.0</v>
      </c>
      <c r="M5551" s="143">
        <v>44295.0</v>
      </c>
    </row>
    <row r="5552">
      <c r="A5552" s="135">
        <v>5550.0</v>
      </c>
      <c r="B5552" s="135" t="s">
        <v>21841</v>
      </c>
      <c r="C5552" s="135" t="s">
        <v>4362</v>
      </c>
      <c r="M5552" s="143">
        <v>43954.0</v>
      </c>
    </row>
    <row r="5553">
      <c r="A5553" s="135">
        <v>5551.0</v>
      </c>
      <c r="B5553" s="135" t="s">
        <v>21842</v>
      </c>
      <c r="C5553" s="135" t="s">
        <v>4362</v>
      </c>
      <c r="M5553" s="143">
        <v>42849.0</v>
      </c>
    </row>
    <row r="5554">
      <c r="A5554" s="135">
        <v>5552.0</v>
      </c>
      <c r="B5554" s="135" t="s">
        <v>21843</v>
      </c>
      <c r="C5554" s="135" t="s">
        <v>4362</v>
      </c>
      <c r="M5554" s="143">
        <v>44264.0</v>
      </c>
    </row>
    <row r="5555">
      <c r="A5555" s="135">
        <v>5553.0</v>
      </c>
      <c r="B5555" s="135" t="s">
        <v>21844</v>
      </c>
      <c r="C5555" s="135" t="s">
        <v>4362</v>
      </c>
      <c r="M5555" s="143">
        <v>45320.0</v>
      </c>
    </row>
    <row r="5556">
      <c r="A5556" s="135">
        <v>5554.0</v>
      </c>
      <c r="B5556" s="135" t="s">
        <v>21846</v>
      </c>
      <c r="C5556" s="135" t="s">
        <v>4362</v>
      </c>
      <c r="F5556" s="135">
        <v>0.0</v>
      </c>
      <c r="M5556" s="143">
        <v>43739.0</v>
      </c>
    </row>
    <row r="5557">
      <c r="A5557" s="135">
        <v>5555.0</v>
      </c>
      <c r="B5557" s="135" t="s">
        <v>21847</v>
      </c>
      <c r="C5557" s="135" t="s">
        <v>4362</v>
      </c>
      <c r="F5557" s="135">
        <v>0.0</v>
      </c>
      <c r="M5557" s="143">
        <v>43709.0</v>
      </c>
    </row>
    <row r="5558">
      <c r="A5558" s="135">
        <v>5556.0</v>
      </c>
      <c r="B5558" s="135" t="s">
        <v>21848</v>
      </c>
      <c r="C5558" s="135" t="s">
        <v>4362</v>
      </c>
      <c r="F5558" s="135">
        <v>0.0</v>
      </c>
      <c r="M5558" s="143">
        <v>43191.0</v>
      </c>
    </row>
    <row r="5559">
      <c r="A5559" s="135">
        <v>5557.0</v>
      </c>
      <c r="B5559" s="135" t="s">
        <v>21849</v>
      </c>
      <c r="C5559" s="135" t="s">
        <v>4362</v>
      </c>
      <c r="F5559" s="135">
        <v>0.0</v>
      </c>
      <c r="M5559" s="143">
        <v>43525.0</v>
      </c>
    </row>
    <row r="5560">
      <c r="A5560" s="135">
        <v>5558.0</v>
      </c>
      <c r="B5560" s="135" t="s">
        <v>21850</v>
      </c>
      <c r="C5560" s="135" t="s">
        <v>4362</v>
      </c>
      <c r="M5560" s="143">
        <v>45084.0</v>
      </c>
    </row>
    <row r="5561">
      <c r="A5561" s="135">
        <v>5559.0</v>
      </c>
      <c r="B5561" s="135" t="s">
        <v>21851</v>
      </c>
      <c r="C5561" s="135" t="s">
        <v>4362</v>
      </c>
      <c r="F5561" s="135">
        <v>0.0</v>
      </c>
      <c r="M5561" s="143">
        <v>43344.0</v>
      </c>
    </row>
    <row r="5562">
      <c r="A5562" s="135">
        <v>5560.0</v>
      </c>
      <c r="B5562" s="135" t="s">
        <v>21853</v>
      </c>
      <c r="C5562" s="135" t="s">
        <v>4362</v>
      </c>
      <c r="F5562" s="135">
        <v>0.0</v>
      </c>
      <c r="M5562" s="143">
        <v>42917.0</v>
      </c>
    </row>
    <row r="5563">
      <c r="A5563" s="135">
        <v>5561.0</v>
      </c>
      <c r="B5563" s="135" t="s">
        <v>21854</v>
      </c>
      <c r="C5563" s="135" t="s">
        <v>4362</v>
      </c>
      <c r="F5563" s="135">
        <v>0.0</v>
      </c>
      <c r="M5563" s="143">
        <v>42309.0</v>
      </c>
    </row>
    <row r="5564">
      <c r="A5564" s="135">
        <v>5562.0</v>
      </c>
      <c r="B5564" s="135" t="s">
        <v>21855</v>
      </c>
      <c r="C5564" s="135" t="s">
        <v>4362</v>
      </c>
      <c r="M5564" s="143">
        <v>45056.0</v>
      </c>
    </row>
    <row r="5565">
      <c r="A5565" s="135">
        <v>5563.0</v>
      </c>
      <c r="B5565" s="135" t="s">
        <v>21857</v>
      </c>
      <c r="C5565" s="135" t="s">
        <v>4362</v>
      </c>
      <c r="F5565" s="135">
        <v>0.0</v>
      </c>
      <c r="M5565" s="143">
        <v>43374.0</v>
      </c>
    </row>
    <row r="5566">
      <c r="A5566" s="135">
        <v>5564.0</v>
      </c>
      <c r="B5566" s="135" t="s">
        <v>21858</v>
      </c>
      <c r="C5566" s="135" t="s">
        <v>4362</v>
      </c>
      <c r="M5566" s="143">
        <v>44957.0</v>
      </c>
    </row>
    <row r="5567">
      <c r="A5567" s="135">
        <v>5565.0</v>
      </c>
      <c r="B5567" s="135" t="s">
        <v>21859</v>
      </c>
      <c r="C5567" s="135" t="s">
        <v>4362</v>
      </c>
      <c r="M5567" s="143">
        <v>43882.0</v>
      </c>
    </row>
    <row r="5568">
      <c r="A5568" s="135">
        <v>5566.0</v>
      </c>
      <c r="B5568" s="135" t="s">
        <v>21860</v>
      </c>
      <c r="C5568" s="135" t="s">
        <v>4362</v>
      </c>
      <c r="K5568" s="135">
        <v>10.0</v>
      </c>
      <c r="M5568" s="143">
        <v>45234.0</v>
      </c>
    </row>
    <row r="5569">
      <c r="A5569" s="135">
        <v>5567.0</v>
      </c>
      <c r="B5569" s="135" t="s">
        <v>21861</v>
      </c>
      <c r="C5569" s="135" t="s">
        <v>4362</v>
      </c>
      <c r="M5569" s="143">
        <v>45103.0</v>
      </c>
    </row>
    <row r="5570">
      <c r="A5570" s="135">
        <v>5568.0</v>
      </c>
      <c r="B5570" s="135" t="s">
        <v>14340</v>
      </c>
      <c r="C5570" s="135" t="s">
        <v>4362</v>
      </c>
      <c r="F5570" s="135">
        <v>0.0</v>
      </c>
      <c r="M5570" s="143">
        <v>42278.0</v>
      </c>
    </row>
    <row r="5571">
      <c r="A5571" s="135">
        <v>5569.0</v>
      </c>
      <c r="B5571" s="135" t="s">
        <v>21863</v>
      </c>
      <c r="C5571" s="135" t="s">
        <v>4362</v>
      </c>
      <c r="M5571" s="143">
        <v>42394.0</v>
      </c>
    </row>
    <row r="5572">
      <c r="A5572" s="135">
        <v>5570.0</v>
      </c>
      <c r="B5572" s="135" t="s">
        <v>21864</v>
      </c>
      <c r="C5572" s="135" t="s">
        <v>4362</v>
      </c>
      <c r="M5572" s="143">
        <v>44228.0</v>
      </c>
    </row>
    <row r="5573">
      <c r="A5573" s="135">
        <v>5571.0</v>
      </c>
      <c r="B5573" s="135" t="s">
        <v>21865</v>
      </c>
      <c r="C5573" s="135" t="s">
        <v>4362</v>
      </c>
      <c r="M5573" s="143">
        <v>42277.0</v>
      </c>
    </row>
    <row r="5574">
      <c r="A5574" s="135">
        <v>5572.0</v>
      </c>
      <c r="B5574" s="135" t="s">
        <v>21866</v>
      </c>
      <c r="C5574" s="135" t="s">
        <v>4362</v>
      </c>
      <c r="K5574" s="135">
        <v>10.0</v>
      </c>
      <c r="M5574" s="143">
        <v>45205.0</v>
      </c>
    </row>
    <row r="5575">
      <c r="A5575" s="135">
        <v>5573.0</v>
      </c>
      <c r="B5575" s="135" t="s">
        <v>21867</v>
      </c>
      <c r="C5575" s="135" t="s">
        <v>4362</v>
      </c>
      <c r="M5575" s="143">
        <v>44231.0</v>
      </c>
    </row>
    <row r="5576">
      <c r="A5576" s="135">
        <v>5574.0</v>
      </c>
      <c r="B5576" s="135" t="s">
        <v>21869</v>
      </c>
      <c r="C5576" s="135" t="s">
        <v>4362</v>
      </c>
      <c r="F5576" s="135">
        <v>0.0</v>
      </c>
      <c r="M5576" s="143">
        <v>43497.0</v>
      </c>
    </row>
    <row r="5577">
      <c r="A5577" s="135">
        <v>5575.0</v>
      </c>
      <c r="B5577" s="135" t="s">
        <v>21870</v>
      </c>
      <c r="C5577" s="135" t="s">
        <v>4362</v>
      </c>
      <c r="F5577" s="135">
        <v>0.0</v>
      </c>
      <c r="M5577" s="143">
        <v>43282.0</v>
      </c>
    </row>
    <row r="5578">
      <c r="A5578" s="135">
        <v>5576.0</v>
      </c>
      <c r="B5578" s="135" t="s">
        <v>21871</v>
      </c>
      <c r="C5578" s="135" t="s">
        <v>4362</v>
      </c>
      <c r="M5578" s="143">
        <v>45265.0</v>
      </c>
    </row>
    <row r="5579">
      <c r="A5579" s="135">
        <v>5577.0</v>
      </c>
      <c r="B5579" s="135" t="s">
        <v>21872</v>
      </c>
      <c r="C5579" s="135" t="s">
        <v>4362</v>
      </c>
      <c r="M5579" s="143">
        <v>44003.0</v>
      </c>
    </row>
    <row r="5580">
      <c r="A5580" s="135">
        <v>5578.0</v>
      </c>
      <c r="B5580" s="135" t="s">
        <v>21873</v>
      </c>
      <c r="C5580" s="135" t="s">
        <v>4362</v>
      </c>
      <c r="F5580" s="135">
        <v>0.0</v>
      </c>
    </row>
    <row r="5581">
      <c r="A5581" s="135">
        <v>5579.0</v>
      </c>
      <c r="B5581" s="135" t="s">
        <v>21875</v>
      </c>
      <c r="C5581" s="135" t="s">
        <v>4362</v>
      </c>
      <c r="K5581" s="135">
        <v>20.0</v>
      </c>
      <c r="M5581" s="143">
        <v>43857.0</v>
      </c>
    </row>
    <row r="5582">
      <c r="A5582" s="135">
        <v>5580.0</v>
      </c>
      <c r="B5582" s="135" t="s">
        <v>21876</v>
      </c>
      <c r="C5582" s="135" t="s">
        <v>4362</v>
      </c>
      <c r="M5582" s="143">
        <v>45032.0</v>
      </c>
    </row>
    <row r="5583">
      <c r="A5583" s="135">
        <v>5581.0</v>
      </c>
      <c r="B5583" s="135" t="s">
        <v>21877</v>
      </c>
      <c r="C5583" s="135" t="s">
        <v>4362</v>
      </c>
      <c r="M5583" s="143">
        <v>44763.0</v>
      </c>
    </row>
    <row r="5584">
      <c r="A5584" s="135">
        <v>5582.0</v>
      </c>
      <c r="B5584" s="135" t="s">
        <v>21878</v>
      </c>
      <c r="C5584" s="135" t="s">
        <v>4362</v>
      </c>
      <c r="M5584" s="143">
        <v>42280.0</v>
      </c>
    </row>
    <row r="5585">
      <c r="A5585" s="135">
        <v>5583.0</v>
      </c>
      <c r="B5585" s="135" t="s">
        <v>21879</v>
      </c>
      <c r="C5585" s="135" t="s">
        <v>4362</v>
      </c>
      <c r="M5585" s="143">
        <v>43784.0</v>
      </c>
    </row>
    <row r="5586">
      <c r="A5586" s="135">
        <v>5584.0</v>
      </c>
      <c r="B5586" s="135" t="s">
        <v>21880</v>
      </c>
      <c r="C5586" s="135" t="s">
        <v>4362</v>
      </c>
      <c r="M5586" s="143">
        <v>43840.0</v>
      </c>
    </row>
    <row r="5587">
      <c r="A5587" s="135">
        <v>5585.0</v>
      </c>
      <c r="B5587" s="135" t="s">
        <v>21882</v>
      </c>
      <c r="C5587" s="135" t="s">
        <v>4362</v>
      </c>
      <c r="K5587" s="135">
        <v>60.0</v>
      </c>
      <c r="M5587" s="143">
        <v>43709.0</v>
      </c>
    </row>
    <row r="5588">
      <c r="A5588" s="135">
        <v>5586.0</v>
      </c>
      <c r="B5588" s="135" t="s">
        <v>21883</v>
      </c>
      <c r="C5588" s="135" t="s">
        <v>4362</v>
      </c>
      <c r="M5588" s="143">
        <v>45338.0</v>
      </c>
    </row>
    <row r="5589">
      <c r="A5589" s="135">
        <v>5587.0</v>
      </c>
      <c r="B5589" s="135" t="s">
        <v>21884</v>
      </c>
      <c r="C5589" s="135" t="s">
        <v>4362</v>
      </c>
      <c r="F5589" s="135">
        <v>0.0</v>
      </c>
      <c r="M5589" s="143">
        <v>42736.0</v>
      </c>
    </row>
    <row r="5590">
      <c r="A5590" s="135">
        <v>5588.0</v>
      </c>
      <c r="B5590" s="135" t="s">
        <v>21885</v>
      </c>
      <c r="C5590" s="135" t="s">
        <v>4362</v>
      </c>
      <c r="F5590" s="135">
        <v>0.0</v>
      </c>
      <c r="M5590" s="143">
        <v>43525.0</v>
      </c>
    </row>
    <row r="5591">
      <c r="A5591" s="135">
        <v>5589.0</v>
      </c>
      <c r="B5591" s="135" t="s">
        <v>21886</v>
      </c>
      <c r="C5591" s="135" t="s">
        <v>4362</v>
      </c>
      <c r="F5591" s="135">
        <v>0.0</v>
      </c>
      <c r="M5591" s="143">
        <v>43556.0</v>
      </c>
    </row>
    <row r="5592">
      <c r="A5592" s="135">
        <v>5590.0</v>
      </c>
      <c r="B5592" s="135" t="s">
        <v>21887</v>
      </c>
      <c r="C5592" s="135" t="s">
        <v>4362</v>
      </c>
      <c r="M5592" s="143">
        <v>44769.0</v>
      </c>
    </row>
    <row r="5593">
      <c r="A5593" s="135">
        <v>5591.0</v>
      </c>
      <c r="B5593" s="135" t="s">
        <v>21889</v>
      </c>
      <c r="C5593" s="135" t="s">
        <v>4362</v>
      </c>
      <c r="K5593" s="135">
        <v>10.0</v>
      </c>
      <c r="M5593" s="143">
        <v>43893.0</v>
      </c>
    </row>
    <row r="5594">
      <c r="A5594" s="135">
        <v>5592.0</v>
      </c>
      <c r="B5594" s="135" t="s">
        <v>21890</v>
      </c>
      <c r="C5594" s="135" t="s">
        <v>4362</v>
      </c>
      <c r="F5594" s="135">
        <v>0.0</v>
      </c>
      <c r="M5594" s="143">
        <v>43647.0</v>
      </c>
    </row>
    <row r="5595">
      <c r="A5595" s="135">
        <v>5593.0</v>
      </c>
      <c r="B5595" s="135" t="s">
        <v>21891</v>
      </c>
      <c r="C5595" s="135" t="s">
        <v>4362</v>
      </c>
      <c r="M5595" s="143">
        <v>42599.0</v>
      </c>
    </row>
    <row r="5596">
      <c r="A5596" s="135">
        <v>5594.0</v>
      </c>
      <c r="B5596" s="135" t="s">
        <v>21892</v>
      </c>
      <c r="C5596" s="135" t="s">
        <v>4362</v>
      </c>
      <c r="M5596" s="143">
        <v>43877.0</v>
      </c>
    </row>
    <row r="5597">
      <c r="A5597" s="135">
        <v>5595.0</v>
      </c>
      <c r="B5597" s="135" t="s">
        <v>21893</v>
      </c>
      <c r="C5597" s="135" t="s">
        <v>4362</v>
      </c>
      <c r="M5597" s="143">
        <v>43910.0</v>
      </c>
    </row>
    <row r="5598">
      <c r="A5598" s="135">
        <v>5596.0</v>
      </c>
      <c r="B5598" s="135" t="s">
        <v>21895</v>
      </c>
      <c r="C5598" s="135" t="s">
        <v>4362</v>
      </c>
      <c r="M5598" s="143">
        <v>43949.0</v>
      </c>
    </row>
    <row r="5599">
      <c r="A5599" s="135">
        <v>5597.0</v>
      </c>
      <c r="B5599" s="135" t="s">
        <v>21896</v>
      </c>
      <c r="C5599" s="135" t="s">
        <v>4362</v>
      </c>
      <c r="F5599" s="135">
        <v>0.0</v>
      </c>
      <c r="M5599" s="143">
        <v>43525.0</v>
      </c>
    </row>
    <row r="5600">
      <c r="A5600" s="135">
        <v>5598.0</v>
      </c>
      <c r="B5600" s="135" t="s">
        <v>21898</v>
      </c>
      <c r="C5600" s="135" t="s">
        <v>4362</v>
      </c>
      <c r="M5600" s="143">
        <v>43844.0</v>
      </c>
    </row>
    <row r="5601">
      <c r="A5601" s="135">
        <v>5599.0</v>
      </c>
      <c r="B5601" s="135" t="s">
        <v>21901</v>
      </c>
      <c r="C5601" s="135" t="s">
        <v>4362</v>
      </c>
      <c r="M5601" s="143">
        <v>43876.0</v>
      </c>
    </row>
    <row r="5602">
      <c r="A5602" s="135">
        <v>5600.0</v>
      </c>
      <c r="B5602" s="135" t="s">
        <v>21902</v>
      </c>
      <c r="C5602" s="135" t="s">
        <v>4362</v>
      </c>
      <c r="K5602" s="135">
        <v>10.0</v>
      </c>
      <c r="M5602" s="143">
        <v>43269.0</v>
      </c>
    </row>
    <row r="5603">
      <c r="A5603" s="135">
        <v>5601.0</v>
      </c>
      <c r="B5603" s="135" t="s">
        <v>21903</v>
      </c>
      <c r="C5603" s="135" t="s">
        <v>4362</v>
      </c>
      <c r="M5603" s="143">
        <v>44068.0</v>
      </c>
    </row>
    <row r="5604">
      <c r="A5604" s="135">
        <v>5602.0</v>
      </c>
      <c r="B5604" s="135" t="s">
        <v>21905</v>
      </c>
      <c r="C5604" s="135" t="s">
        <v>4362</v>
      </c>
      <c r="M5604" s="143">
        <v>44113.0</v>
      </c>
    </row>
    <row r="5605">
      <c r="A5605" s="135">
        <v>5603.0</v>
      </c>
      <c r="B5605" s="135" t="s">
        <v>21906</v>
      </c>
      <c r="C5605" s="135" t="s">
        <v>4362</v>
      </c>
      <c r="M5605" s="143">
        <v>45385.0</v>
      </c>
    </row>
    <row r="5606">
      <c r="A5606" s="135">
        <v>5604.0</v>
      </c>
      <c r="B5606" s="135" t="s">
        <v>21907</v>
      </c>
      <c r="C5606" s="135" t="s">
        <v>4362</v>
      </c>
      <c r="K5606" s="135">
        <v>10.0</v>
      </c>
      <c r="M5606" s="143">
        <v>45063.0</v>
      </c>
    </row>
    <row r="5607">
      <c r="A5607" s="135">
        <v>5605.0</v>
      </c>
      <c r="B5607" s="135" t="s">
        <v>21908</v>
      </c>
      <c r="C5607" s="135" t="s">
        <v>4362</v>
      </c>
      <c r="M5607" s="143">
        <v>45069.0</v>
      </c>
    </row>
    <row r="5608">
      <c r="A5608" s="135">
        <v>5606.0</v>
      </c>
      <c r="B5608" s="135" t="s">
        <v>21909</v>
      </c>
      <c r="C5608" s="135" t="s">
        <v>4362</v>
      </c>
      <c r="M5608" s="143">
        <v>44893.0</v>
      </c>
    </row>
    <row r="5609">
      <c r="A5609" s="135">
        <v>5607.0</v>
      </c>
      <c r="B5609" s="135" t="s">
        <v>21910</v>
      </c>
      <c r="C5609" s="135" t="s">
        <v>4362</v>
      </c>
      <c r="M5609" s="143">
        <v>44972.0</v>
      </c>
    </row>
    <row r="5610">
      <c r="A5610" s="135">
        <v>5608.0</v>
      </c>
      <c r="B5610" s="135" t="s">
        <v>21912</v>
      </c>
      <c r="C5610" s="135" t="s">
        <v>4362</v>
      </c>
      <c r="M5610" s="143">
        <v>43931.0</v>
      </c>
    </row>
    <row r="5611">
      <c r="A5611" s="135">
        <v>5609.0</v>
      </c>
      <c r="B5611" s="135" t="s">
        <v>21913</v>
      </c>
      <c r="C5611" s="135" t="s">
        <v>4362</v>
      </c>
      <c r="K5611" s="135">
        <v>10.0</v>
      </c>
      <c r="M5611" s="143">
        <v>44316.0</v>
      </c>
    </row>
    <row r="5612">
      <c r="A5612" s="135">
        <v>5610.0</v>
      </c>
      <c r="B5612" s="135" t="s">
        <v>21914</v>
      </c>
      <c r="C5612" s="135" t="s">
        <v>4362</v>
      </c>
      <c r="K5612" s="135">
        <v>30.0</v>
      </c>
      <c r="M5612" s="143">
        <v>42787.0</v>
      </c>
    </row>
    <row r="5613">
      <c r="A5613" s="135">
        <v>5611.0</v>
      </c>
      <c r="B5613" s="135" t="s">
        <v>21915</v>
      </c>
      <c r="C5613" s="135" t="s">
        <v>4362</v>
      </c>
      <c r="F5613" s="135">
        <v>0.0</v>
      </c>
      <c r="M5613" s="143">
        <v>43282.0</v>
      </c>
    </row>
    <row r="5614">
      <c r="A5614" s="135">
        <v>5612.0</v>
      </c>
      <c r="B5614" s="135" t="s">
        <v>21917</v>
      </c>
      <c r="C5614" s="135" t="s">
        <v>4362</v>
      </c>
      <c r="F5614" s="135">
        <v>0.0</v>
      </c>
      <c r="M5614" s="143">
        <v>43556.0</v>
      </c>
    </row>
    <row r="5615">
      <c r="A5615" s="135">
        <v>5613.0</v>
      </c>
      <c r="B5615" s="135" t="s">
        <v>21918</v>
      </c>
      <c r="C5615" s="135" t="s">
        <v>4362</v>
      </c>
      <c r="F5615" s="135">
        <v>0.0</v>
      </c>
      <c r="M5615" s="143">
        <v>43344.0</v>
      </c>
    </row>
    <row r="5616">
      <c r="A5616" s="135">
        <v>5614.0</v>
      </c>
      <c r="B5616" s="135" t="s">
        <v>21919</v>
      </c>
      <c r="C5616" s="135" t="s">
        <v>4362</v>
      </c>
      <c r="F5616" s="135">
        <v>0.0</v>
      </c>
      <c r="M5616" s="143">
        <v>43678.0</v>
      </c>
    </row>
    <row r="5617">
      <c r="A5617" s="135">
        <v>5615.0</v>
      </c>
      <c r="B5617" s="135" t="s">
        <v>21920</v>
      </c>
      <c r="C5617" s="135" t="s">
        <v>4362</v>
      </c>
      <c r="M5617" s="143">
        <v>44967.0</v>
      </c>
    </row>
    <row r="5618">
      <c r="A5618" s="135">
        <v>5616.0</v>
      </c>
      <c r="B5618" s="135" t="s">
        <v>14342</v>
      </c>
      <c r="C5618" s="135" t="s">
        <v>4362</v>
      </c>
      <c r="K5618" s="135">
        <v>80.0</v>
      </c>
      <c r="M5618" s="143">
        <v>44228.0</v>
      </c>
    </row>
    <row r="5619">
      <c r="A5619" s="135">
        <v>5617.0</v>
      </c>
      <c r="B5619" s="135" t="s">
        <v>21922</v>
      </c>
      <c r="C5619" s="135" t="s">
        <v>4362</v>
      </c>
      <c r="K5619" s="135">
        <v>40.0</v>
      </c>
      <c r="M5619" s="143">
        <v>42391.0</v>
      </c>
    </row>
    <row r="5620">
      <c r="A5620" s="135">
        <v>5618.0</v>
      </c>
      <c r="B5620" s="135" t="s">
        <v>21923</v>
      </c>
      <c r="C5620" s="135" t="s">
        <v>4362</v>
      </c>
      <c r="K5620" s="135">
        <v>10.0</v>
      </c>
      <c r="M5620" s="143">
        <v>45385.0</v>
      </c>
    </row>
    <row r="5621">
      <c r="A5621" s="135">
        <v>5619.0</v>
      </c>
      <c r="B5621" s="135" t="s">
        <v>21924</v>
      </c>
      <c r="C5621" s="135" t="s">
        <v>4362</v>
      </c>
      <c r="F5621" s="135">
        <v>0.0</v>
      </c>
      <c r="M5621" s="143">
        <v>43497.0</v>
      </c>
    </row>
    <row r="5622">
      <c r="A5622" s="135">
        <v>5620.0</v>
      </c>
      <c r="B5622" s="135" t="s">
        <v>21925</v>
      </c>
      <c r="C5622" s="135" t="s">
        <v>4362</v>
      </c>
      <c r="M5622" s="143">
        <v>44563.0</v>
      </c>
    </row>
    <row r="5623">
      <c r="A5623" s="135">
        <v>5621.0</v>
      </c>
      <c r="B5623" s="135" t="s">
        <v>21927</v>
      </c>
      <c r="C5623" s="135" t="s">
        <v>4362</v>
      </c>
      <c r="M5623" s="143">
        <v>42394.0</v>
      </c>
    </row>
    <row r="5624">
      <c r="A5624" s="135">
        <v>5622.0</v>
      </c>
      <c r="B5624" s="135" t="s">
        <v>21928</v>
      </c>
      <c r="C5624" s="135" t="s">
        <v>4362</v>
      </c>
      <c r="F5624" s="135">
        <v>0.0</v>
      </c>
      <c r="M5624" s="143">
        <v>43160.0</v>
      </c>
    </row>
    <row r="5625">
      <c r="A5625" s="135">
        <v>5623.0</v>
      </c>
      <c r="B5625" s="135" t="s">
        <v>21929</v>
      </c>
      <c r="C5625" s="135" t="s">
        <v>4362</v>
      </c>
      <c r="F5625" s="135">
        <v>0.0</v>
      </c>
      <c r="M5625" s="143">
        <v>43678.0</v>
      </c>
    </row>
    <row r="5626">
      <c r="A5626" s="135">
        <v>5624.0</v>
      </c>
      <c r="B5626" s="135" t="s">
        <v>21930</v>
      </c>
      <c r="C5626" s="135" t="s">
        <v>4362</v>
      </c>
      <c r="F5626" s="135">
        <v>0.0</v>
      </c>
      <c r="M5626" s="143">
        <v>43374.0</v>
      </c>
    </row>
    <row r="5627">
      <c r="A5627" s="135">
        <v>5625.0</v>
      </c>
      <c r="B5627" s="135" t="s">
        <v>21931</v>
      </c>
      <c r="C5627" s="135" t="s">
        <v>4362</v>
      </c>
      <c r="F5627" s="135">
        <v>0.0</v>
      </c>
      <c r="M5627" s="143">
        <v>43221.0</v>
      </c>
    </row>
    <row r="5628">
      <c r="A5628" s="135">
        <v>5626.0</v>
      </c>
      <c r="B5628" s="135" t="s">
        <v>21932</v>
      </c>
      <c r="C5628" s="135" t="s">
        <v>4362</v>
      </c>
      <c r="M5628" s="143">
        <v>42726.0</v>
      </c>
    </row>
    <row r="5629">
      <c r="A5629" s="135">
        <v>5627.0</v>
      </c>
      <c r="B5629" s="135" t="s">
        <v>21934</v>
      </c>
      <c r="C5629" s="135" t="s">
        <v>4362</v>
      </c>
      <c r="F5629" s="135">
        <v>0.0</v>
      </c>
      <c r="M5629" s="143">
        <v>43497.0</v>
      </c>
    </row>
    <row r="5630">
      <c r="A5630" s="135">
        <v>5628.0</v>
      </c>
      <c r="B5630" s="135" t="s">
        <v>21935</v>
      </c>
      <c r="C5630" s="135" t="s">
        <v>4362</v>
      </c>
      <c r="F5630" s="135">
        <v>0.0</v>
      </c>
      <c r="M5630" s="143">
        <v>43466.0</v>
      </c>
    </row>
    <row r="5631">
      <c r="A5631" s="135">
        <v>5629.0</v>
      </c>
      <c r="B5631" s="135" t="s">
        <v>21936</v>
      </c>
      <c r="C5631" s="135" t="s">
        <v>4362</v>
      </c>
      <c r="F5631" s="135">
        <v>0.0</v>
      </c>
      <c r="M5631" s="143">
        <v>43709.0</v>
      </c>
    </row>
    <row r="5632">
      <c r="A5632" s="135">
        <v>5630.0</v>
      </c>
      <c r="B5632" s="135" t="s">
        <v>21937</v>
      </c>
      <c r="C5632" s="135" t="s">
        <v>4362</v>
      </c>
      <c r="F5632" s="135">
        <v>0.0</v>
      </c>
      <c r="M5632" s="143">
        <v>43132.0</v>
      </c>
    </row>
    <row r="5633">
      <c r="A5633" s="135">
        <v>5631.0</v>
      </c>
      <c r="B5633" s="135" t="s">
        <v>21938</v>
      </c>
      <c r="C5633" s="135" t="s">
        <v>4362</v>
      </c>
      <c r="F5633" s="135">
        <v>0.0</v>
      </c>
      <c r="M5633" s="143">
        <v>42767.0</v>
      </c>
    </row>
    <row r="5634">
      <c r="A5634" s="135">
        <v>5632.0</v>
      </c>
      <c r="B5634" s="135" t="s">
        <v>21939</v>
      </c>
      <c r="C5634" s="135" t="s">
        <v>4362</v>
      </c>
      <c r="K5634" s="135">
        <v>10.0</v>
      </c>
      <c r="M5634" s="143">
        <v>42939.0</v>
      </c>
    </row>
    <row r="5635">
      <c r="A5635" s="135">
        <v>5633.0</v>
      </c>
      <c r="B5635" s="135" t="s">
        <v>21941</v>
      </c>
      <c r="C5635" s="135" t="s">
        <v>4362</v>
      </c>
      <c r="M5635" s="143">
        <v>44846.0</v>
      </c>
    </row>
    <row r="5636">
      <c r="A5636" s="135">
        <v>5634.0</v>
      </c>
      <c r="B5636" s="135" t="s">
        <v>21942</v>
      </c>
      <c r="C5636" s="135" t="s">
        <v>4362</v>
      </c>
      <c r="K5636" s="135">
        <v>10.0</v>
      </c>
      <c r="M5636" s="143">
        <v>43929.0</v>
      </c>
    </row>
    <row r="5637">
      <c r="A5637" s="135">
        <v>5635.0</v>
      </c>
      <c r="B5637" s="135" t="s">
        <v>21943</v>
      </c>
      <c r="C5637" s="135" t="s">
        <v>4362</v>
      </c>
      <c r="K5637" s="135">
        <v>10.0</v>
      </c>
      <c r="M5637" s="143">
        <v>43877.0</v>
      </c>
    </row>
    <row r="5638">
      <c r="A5638" s="135">
        <v>5636.0</v>
      </c>
      <c r="B5638" s="135" t="s">
        <v>21944</v>
      </c>
      <c r="C5638" s="135" t="s">
        <v>4362</v>
      </c>
      <c r="M5638" s="143">
        <v>42268.0</v>
      </c>
    </row>
    <row r="5639">
      <c r="A5639" s="135">
        <v>5637.0</v>
      </c>
      <c r="B5639" s="135" t="s">
        <v>21945</v>
      </c>
      <c r="C5639" s="135" t="s">
        <v>4362</v>
      </c>
      <c r="M5639" s="143">
        <v>44784.0</v>
      </c>
    </row>
    <row r="5640">
      <c r="A5640" s="135">
        <v>5638.0</v>
      </c>
      <c r="B5640" s="135" t="s">
        <v>21947</v>
      </c>
      <c r="C5640" s="135" t="s">
        <v>4362</v>
      </c>
      <c r="F5640" s="135">
        <v>0.0</v>
      </c>
      <c r="M5640" s="143">
        <v>43344.0</v>
      </c>
    </row>
    <row r="5641">
      <c r="A5641" s="135">
        <v>5639.0</v>
      </c>
      <c r="B5641" s="135" t="s">
        <v>21948</v>
      </c>
      <c r="C5641" s="135" t="s">
        <v>4362</v>
      </c>
      <c r="F5641" s="135">
        <v>0.0</v>
      </c>
      <c r="M5641" s="143">
        <v>43344.0</v>
      </c>
    </row>
    <row r="5642">
      <c r="A5642" s="135">
        <v>5640.0</v>
      </c>
      <c r="B5642" s="135" t="s">
        <v>21949</v>
      </c>
      <c r="C5642" s="135" t="s">
        <v>4362</v>
      </c>
      <c r="F5642" s="135">
        <v>0.0</v>
      </c>
      <c r="M5642" s="143">
        <v>43282.0</v>
      </c>
    </row>
    <row r="5643">
      <c r="A5643" s="135">
        <v>5641.0</v>
      </c>
      <c r="B5643" s="135" t="s">
        <v>21950</v>
      </c>
      <c r="C5643" s="135" t="s">
        <v>4362</v>
      </c>
      <c r="M5643" s="143">
        <v>43844.0</v>
      </c>
    </row>
    <row r="5644">
      <c r="A5644" s="135">
        <v>5642.0</v>
      </c>
      <c r="B5644" s="135" t="s">
        <v>21951</v>
      </c>
      <c r="C5644" s="135" t="s">
        <v>4362</v>
      </c>
      <c r="F5644" s="135">
        <v>0.0</v>
      </c>
      <c r="M5644" s="143">
        <v>42401.0</v>
      </c>
    </row>
    <row r="5645">
      <c r="A5645" s="135">
        <v>5643.0</v>
      </c>
      <c r="B5645" s="135" t="s">
        <v>21952</v>
      </c>
      <c r="C5645" s="135" t="s">
        <v>4362</v>
      </c>
      <c r="F5645" s="135">
        <v>0.0</v>
      </c>
      <c r="M5645" s="143">
        <v>43374.0</v>
      </c>
    </row>
    <row r="5646">
      <c r="A5646" s="135">
        <v>5644.0</v>
      </c>
      <c r="B5646" s="135" t="s">
        <v>21954</v>
      </c>
      <c r="C5646" s="135" t="s">
        <v>4362</v>
      </c>
      <c r="K5646" s="135">
        <v>10.0</v>
      </c>
      <c r="M5646" s="143">
        <v>42330.0</v>
      </c>
    </row>
    <row r="5647">
      <c r="A5647" s="135">
        <v>5645.0</v>
      </c>
      <c r="B5647" s="135" t="s">
        <v>21955</v>
      </c>
      <c r="C5647" s="135" t="s">
        <v>4362</v>
      </c>
      <c r="F5647" s="135">
        <v>0.0</v>
      </c>
      <c r="M5647" s="143">
        <v>43344.0</v>
      </c>
    </row>
    <row r="5648">
      <c r="A5648" s="135">
        <v>5646.0</v>
      </c>
      <c r="B5648" s="135" t="s">
        <v>21956</v>
      </c>
      <c r="C5648" s="135" t="s">
        <v>4362</v>
      </c>
      <c r="M5648" s="143">
        <v>45071.0</v>
      </c>
    </row>
    <row r="5649">
      <c r="A5649" s="135">
        <v>5647.0</v>
      </c>
      <c r="B5649" s="135" t="s">
        <v>21957</v>
      </c>
      <c r="C5649" s="135" t="s">
        <v>4362</v>
      </c>
      <c r="M5649" s="143">
        <v>44225.0</v>
      </c>
    </row>
    <row r="5650">
      <c r="A5650" s="135">
        <v>5648.0</v>
      </c>
      <c r="B5650" s="135" t="s">
        <v>21958</v>
      </c>
      <c r="C5650" s="135" t="s">
        <v>4362</v>
      </c>
      <c r="F5650" s="135">
        <v>0.0</v>
      </c>
      <c r="M5650" s="143">
        <v>42522.0</v>
      </c>
    </row>
    <row r="5651">
      <c r="A5651" s="135">
        <v>5649.0</v>
      </c>
      <c r="B5651" s="135" t="s">
        <v>21959</v>
      </c>
      <c r="C5651" s="135" t="s">
        <v>4362</v>
      </c>
      <c r="K5651" s="135">
        <v>10.0</v>
      </c>
      <c r="M5651" s="143">
        <v>44471.0</v>
      </c>
    </row>
    <row r="5652">
      <c r="A5652" s="135">
        <v>5650.0</v>
      </c>
      <c r="B5652" s="135" t="s">
        <v>21960</v>
      </c>
      <c r="C5652" s="135" t="s">
        <v>4362</v>
      </c>
      <c r="M5652" s="143">
        <v>42270.0</v>
      </c>
    </row>
    <row r="5653">
      <c r="A5653" s="135">
        <v>5651.0</v>
      </c>
      <c r="B5653" s="135" t="s">
        <v>21962</v>
      </c>
      <c r="C5653" s="135" t="s">
        <v>4362</v>
      </c>
      <c r="M5653" s="143">
        <v>42417.0</v>
      </c>
    </row>
    <row r="5654">
      <c r="A5654" s="135">
        <v>5652.0</v>
      </c>
      <c r="B5654" s="135" t="s">
        <v>21963</v>
      </c>
      <c r="C5654" s="135" t="s">
        <v>4362</v>
      </c>
      <c r="F5654" s="135">
        <v>0.0</v>
      </c>
      <c r="M5654" s="143">
        <v>43770.0</v>
      </c>
    </row>
    <row r="5655">
      <c r="A5655" s="135">
        <v>5653.0</v>
      </c>
      <c r="B5655" s="135" t="s">
        <v>21964</v>
      </c>
      <c r="C5655" s="135" t="s">
        <v>4362</v>
      </c>
      <c r="F5655" s="135">
        <v>0.0</v>
      </c>
      <c r="M5655" s="143">
        <v>43344.0</v>
      </c>
    </row>
    <row r="5656">
      <c r="A5656" s="135">
        <v>5654.0</v>
      </c>
      <c r="B5656" s="135" t="s">
        <v>21965</v>
      </c>
      <c r="C5656" s="135" t="s">
        <v>4362</v>
      </c>
      <c r="K5656" s="135">
        <v>20.0</v>
      </c>
      <c r="M5656" s="143">
        <v>44099.0</v>
      </c>
    </row>
    <row r="5657">
      <c r="A5657" s="135">
        <v>5655.0</v>
      </c>
      <c r="B5657" s="135" t="s">
        <v>14346</v>
      </c>
      <c r="C5657" s="135" t="s">
        <v>4362</v>
      </c>
      <c r="F5657" s="135">
        <v>0.0</v>
      </c>
      <c r="M5657" s="143">
        <v>43405.0</v>
      </c>
    </row>
    <row r="5658">
      <c r="A5658" s="135">
        <v>5656.0</v>
      </c>
      <c r="B5658" s="135" t="s">
        <v>21966</v>
      </c>
      <c r="C5658" s="135" t="s">
        <v>4362</v>
      </c>
      <c r="M5658" s="143">
        <v>43881.0</v>
      </c>
    </row>
    <row r="5659">
      <c r="A5659" s="135">
        <v>5657.0</v>
      </c>
      <c r="B5659" s="135" t="s">
        <v>21967</v>
      </c>
      <c r="C5659" s="135" t="s">
        <v>4362</v>
      </c>
      <c r="K5659" s="135">
        <v>20.0</v>
      </c>
      <c r="M5659" s="143">
        <v>44300.0</v>
      </c>
    </row>
    <row r="5660">
      <c r="A5660" s="135">
        <v>5658.0</v>
      </c>
      <c r="B5660" s="135" t="s">
        <v>21969</v>
      </c>
      <c r="C5660" s="135" t="s">
        <v>4362</v>
      </c>
      <c r="M5660" s="143">
        <v>42858.0</v>
      </c>
    </row>
    <row r="5661">
      <c r="A5661" s="135">
        <v>5659.0</v>
      </c>
      <c r="B5661" s="135" t="s">
        <v>21970</v>
      </c>
      <c r="C5661" s="135" t="s">
        <v>4362</v>
      </c>
      <c r="K5661" s="135">
        <v>10.0</v>
      </c>
      <c r="M5661" s="143">
        <v>43977.0</v>
      </c>
    </row>
    <row r="5662">
      <c r="A5662" s="135">
        <v>5660.0</v>
      </c>
      <c r="B5662" s="135" t="s">
        <v>21971</v>
      </c>
      <c r="C5662" s="135" t="s">
        <v>4362</v>
      </c>
      <c r="K5662" s="135">
        <v>10.0</v>
      </c>
      <c r="M5662" s="143">
        <v>42499.0</v>
      </c>
    </row>
    <row r="5663">
      <c r="A5663" s="135">
        <v>5661.0</v>
      </c>
      <c r="B5663" s="135" t="s">
        <v>21972</v>
      </c>
      <c r="C5663" s="135" t="s">
        <v>4362</v>
      </c>
      <c r="M5663" s="143">
        <v>42815.0</v>
      </c>
    </row>
    <row r="5664">
      <c r="A5664" s="135">
        <v>5662.0</v>
      </c>
      <c r="B5664" s="135" t="s">
        <v>21973</v>
      </c>
      <c r="C5664" s="135" t="s">
        <v>4362</v>
      </c>
      <c r="M5664" s="143">
        <v>44939.0</v>
      </c>
    </row>
    <row r="5665">
      <c r="A5665" s="135">
        <v>5663.0</v>
      </c>
      <c r="B5665" s="135" t="s">
        <v>21974</v>
      </c>
      <c r="C5665" s="135" t="s">
        <v>4362</v>
      </c>
      <c r="M5665" s="143">
        <v>44162.0</v>
      </c>
    </row>
    <row r="5666">
      <c r="A5666" s="135">
        <v>5664.0</v>
      </c>
      <c r="B5666" s="135" t="s">
        <v>21975</v>
      </c>
      <c r="C5666" s="135" t="s">
        <v>4362</v>
      </c>
      <c r="M5666" s="143">
        <v>45312.0</v>
      </c>
    </row>
    <row r="5667">
      <c r="A5667" s="135">
        <v>5665.0</v>
      </c>
      <c r="B5667" s="135" t="s">
        <v>21976</v>
      </c>
      <c r="C5667" s="135" t="s">
        <v>4362</v>
      </c>
      <c r="M5667" s="143">
        <v>42812.0</v>
      </c>
    </row>
    <row r="5668">
      <c r="A5668" s="135">
        <v>5666.0</v>
      </c>
      <c r="B5668" s="135" t="s">
        <v>21977</v>
      </c>
      <c r="C5668" s="135" t="s">
        <v>4362</v>
      </c>
      <c r="K5668" s="135">
        <v>10.0</v>
      </c>
      <c r="M5668" s="143">
        <v>45182.0</v>
      </c>
    </row>
    <row r="5669">
      <c r="A5669" s="135">
        <v>5667.0</v>
      </c>
      <c r="B5669" s="135" t="s">
        <v>21978</v>
      </c>
      <c r="C5669" s="135" t="s">
        <v>4362</v>
      </c>
      <c r="M5669" s="143">
        <v>43420.0</v>
      </c>
    </row>
    <row r="5670">
      <c r="A5670" s="135">
        <v>5668.0</v>
      </c>
      <c r="B5670" s="135" t="s">
        <v>21979</v>
      </c>
      <c r="C5670" s="135" t="s">
        <v>4362</v>
      </c>
      <c r="K5670" s="135">
        <v>70.0</v>
      </c>
      <c r="M5670" s="143">
        <v>44172.0</v>
      </c>
    </row>
    <row r="5671">
      <c r="A5671" s="135">
        <v>5669.0</v>
      </c>
      <c r="B5671" s="135" t="s">
        <v>21980</v>
      </c>
      <c r="C5671" s="135" t="s">
        <v>4362</v>
      </c>
      <c r="M5671" s="143">
        <v>44248.0</v>
      </c>
    </row>
    <row r="5672">
      <c r="A5672" s="135">
        <v>5670.0</v>
      </c>
      <c r="B5672" s="135" t="s">
        <v>21982</v>
      </c>
      <c r="C5672" s="135" t="s">
        <v>4362</v>
      </c>
      <c r="M5672" s="143">
        <v>45187.0</v>
      </c>
    </row>
    <row r="5673">
      <c r="A5673" s="135">
        <v>5671.0</v>
      </c>
      <c r="B5673" s="135" t="s">
        <v>21983</v>
      </c>
      <c r="C5673" s="135" t="s">
        <v>4362</v>
      </c>
      <c r="M5673" s="143">
        <v>45261.0</v>
      </c>
    </row>
    <row r="5674">
      <c r="A5674" s="135">
        <v>5672.0</v>
      </c>
      <c r="B5674" s="135" t="s">
        <v>21984</v>
      </c>
      <c r="C5674" s="135" t="s">
        <v>4362</v>
      </c>
      <c r="M5674" s="143">
        <v>43692.0</v>
      </c>
    </row>
    <row r="5675">
      <c r="A5675" s="135">
        <v>5673.0</v>
      </c>
      <c r="B5675" s="135" t="s">
        <v>21985</v>
      </c>
      <c r="C5675" s="135" t="s">
        <v>4362</v>
      </c>
      <c r="K5675" s="135">
        <v>80.0</v>
      </c>
      <c r="M5675" s="143">
        <v>45068.0</v>
      </c>
    </row>
    <row r="5676">
      <c r="A5676" s="135">
        <v>5674.0</v>
      </c>
      <c r="B5676" s="135" t="s">
        <v>21986</v>
      </c>
      <c r="C5676" s="135" t="s">
        <v>4362</v>
      </c>
      <c r="M5676" s="143">
        <v>44252.0</v>
      </c>
    </row>
    <row r="5677">
      <c r="A5677" s="135">
        <v>5675.0</v>
      </c>
      <c r="B5677" s="135" t="s">
        <v>21987</v>
      </c>
      <c r="C5677" s="135" t="s">
        <v>4362</v>
      </c>
      <c r="M5677" s="143">
        <v>45255.0</v>
      </c>
    </row>
    <row r="5678">
      <c r="A5678" s="135">
        <v>5676.0</v>
      </c>
      <c r="B5678" s="135" t="s">
        <v>21988</v>
      </c>
      <c r="C5678" s="135" t="s">
        <v>4362</v>
      </c>
      <c r="M5678" s="143">
        <v>44965.0</v>
      </c>
    </row>
    <row r="5679">
      <c r="A5679" s="135">
        <v>5677.0</v>
      </c>
      <c r="B5679" s="135" t="s">
        <v>21989</v>
      </c>
      <c r="C5679" s="135" t="s">
        <v>4362</v>
      </c>
      <c r="M5679" s="143">
        <v>43160.0</v>
      </c>
    </row>
    <row r="5680">
      <c r="A5680" s="135">
        <v>5678.0</v>
      </c>
      <c r="B5680" s="135" t="s">
        <v>21990</v>
      </c>
      <c r="C5680" s="135" t="s">
        <v>4362</v>
      </c>
      <c r="K5680" s="135">
        <v>10.0</v>
      </c>
      <c r="M5680" s="143">
        <v>43875.0</v>
      </c>
    </row>
    <row r="5681">
      <c r="A5681" s="135">
        <v>5679.0</v>
      </c>
      <c r="B5681" s="135" t="s">
        <v>21991</v>
      </c>
      <c r="C5681" s="135" t="s">
        <v>4362</v>
      </c>
      <c r="M5681" s="143">
        <v>44881.0</v>
      </c>
    </row>
    <row r="5682">
      <c r="A5682" s="135">
        <v>5680.0</v>
      </c>
      <c r="B5682" s="135" t="s">
        <v>21992</v>
      </c>
      <c r="C5682" s="135" t="s">
        <v>4362</v>
      </c>
      <c r="F5682" s="135">
        <v>0.0</v>
      </c>
      <c r="M5682" s="143">
        <v>43556.0</v>
      </c>
    </row>
    <row r="5683">
      <c r="A5683" s="135">
        <v>5681.0</v>
      </c>
      <c r="B5683" s="135" t="s">
        <v>21994</v>
      </c>
      <c r="C5683" s="135" t="s">
        <v>4362</v>
      </c>
      <c r="F5683" s="135">
        <v>0.0</v>
      </c>
      <c r="M5683" s="143">
        <v>43466.0</v>
      </c>
    </row>
    <row r="5684">
      <c r="A5684" s="135">
        <v>5682.0</v>
      </c>
      <c r="B5684" s="135" t="s">
        <v>21995</v>
      </c>
      <c r="C5684" s="135" t="s">
        <v>4362</v>
      </c>
      <c r="M5684" s="143">
        <v>44496.0</v>
      </c>
    </row>
    <row r="5685">
      <c r="A5685" s="135">
        <v>5683.0</v>
      </c>
      <c r="B5685" s="135" t="s">
        <v>21996</v>
      </c>
      <c r="C5685" s="135" t="s">
        <v>4362</v>
      </c>
      <c r="K5685" s="135">
        <v>10.0</v>
      </c>
      <c r="M5685" s="143">
        <v>42574.0</v>
      </c>
    </row>
    <row r="5686">
      <c r="A5686" s="135">
        <v>5684.0</v>
      </c>
      <c r="B5686" s="135" t="s">
        <v>21997</v>
      </c>
      <c r="C5686" s="135" t="s">
        <v>4362</v>
      </c>
      <c r="K5686" s="135">
        <v>10.0</v>
      </c>
      <c r="M5686" s="143">
        <v>43823.0</v>
      </c>
    </row>
    <row r="5687">
      <c r="A5687" s="135">
        <v>5685.0</v>
      </c>
      <c r="B5687" s="135" t="s">
        <v>21998</v>
      </c>
      <c r="C5687" s="135" t="s">
        <v>4362</v>
      </c>
      <c r="M5687" s="143">
        <v>45189.0</v>
      </c>
    </row>
    <row r="5688">
      <c r="A5688" s="135">
        <v>5686.0</v>
      </c>
      <c r="B5688" s="135" t="s">
        <v>21999</v>
      </c>
      <c r="C5688" s="135" t="s">
        <v>4362</v>
      </c>
      <c r="K5688" s="135">
        <v>10.0</v>
      </c>
      <c r="M5688" s="143">
        <v>43799.0</v>
      </c>
    </row>
    <row r="5689">
      <c r="A5689" s="135">
        <v>5687.0</v>
      </c>
      <c r="B5689" s="135" t="s">
        <v>22000</v>
      </c>
      <c r="C5689" s="135" t="s">
        <v>4362</v>
      </c>
      <c r="K5689" s="135">
        <v>10.0</v>
      </c>
      <c r="M5689" s="143">
        <v>42390.0</v>
      </c>
    </row>
    <row r="5690">
      <c r="A5690" s="135">
        <v>5688.0</v>
      </c>
      <c r="B5690" s="135" t="s">
        <v>22001</v>
      </c>
      <c r="C5690" s="135" t="s">
        <v>4362</v>
      </c>
      <c r="F5690" s="135">
        <v>0.0</v>
      </c>
      <c r="M5690" s="143">
        <v>43435.0</v>
      </c>
    </row>
    <row r="5691">
      <c r="A5691" s="135">
        <v>5689.0</v>
      </c>
      <c r="B5691" s="135" t="s">
        <v>22002</v>
      </c>
      <c r="C5691" s="135" t="s">
        <v>4362</v>
      </c>
      <c r="F5691" s="135">
        <v>0.0</v>
      </c>
      <c r="M5691" s="143">
        <v>43374.0</v>
      </c>
    </row>
    <row r="5692">
      <c r="A5692" s="135">
        <v>5690.0</v>
      </c>
      <c r="B5692" s="135" t="s">
        <v>22003</v>
      </c>
      <c r="C5692" s="135" t="s">
        <v>4362</v>
      </c>
      <c r="F5692" s="135">
        <v>0.06</v>
      </c>
      <c r="K5692" s="135">
        <v>10.0</v>
      </c>
      <c r="M5692" s="143">
        <v>44865.0</v>
      </c>
    </row>
    <row r="5693">
      <c r="A5693" s="135">
        <v>5691.0</v>
      </c>
      <c r="B5693" s="135" t="s">
        <v>22004</v>
      </c>
      <c r="C5693" s="135" t="s">
        <v>4362</v>
      </c>
      <c r="M5693" s="143">
        <v>44495.0</v>
      </c>
    </row>
    <row r="5694">
      <c r="A5694" s="135">
        <v>5692.0</v>
      </c>
      <c r="B5694" s="135" t="s">
        <v>22005</v>
      </c>
      <c r="C5694" s="135" t="s">
        <v>4362</v>
      </c>
      <c r="M5694" s="143">
        <v>44773.0</v>
      </c>
    </row>
    <row r="5695">
      <c r="A5695" s="135">
        <v>5693.0</v>
      </c>
      <c r="B5695" s="135" t="s">
        <v>22007</v>
      </c>
      <c r="C5695" s="135" t="s">
        <v>4362</v>
      </c>
      <c r="F5695" s="135">
        <v>0.0</v>
      </c>
      <c r="M5695" s="143">
        <v>42522.0</v>
      </c>
    </row>
    <row r="5696">
      <c r="A5696" s="135">
        <v>5694.0</v>
      </c>
      <c r="B5696" s="135" t="s">
        <v>22008</v>
      </c>
      <c r="C5696" s="135" t="s">
        <v>4362</v>
      </c>
      <c r="F5696" s="135">
        <v>0.0</v>
      </c>
      <c r="M5696" s="143">
        <v>42795.0</v>
      </c>
    </row>
    <row r="5697">
      <c r="A5697" s="135">
        <v>5695.0</v>
      </c>
      <c r="B5697" s="135" t="s">
        <v>22009</v>
      </c>
      <c r="C5697" s="135" t="s">
        <v>4362</v>
      </c>
      <c r="K5697" s="135">
        <v>20.0</v>
      </c>
      <c r="M5697" s="143">
        <v>45172.0</v>
      </c>
    </row>
    <row r="5698">
      <c r="A5698" s="135">
        <v>5696.0</v>
      </c>
      <c r="B5698" s="135" t="s">
        <v>22010</v>
      </c>
      <c r="C5698" s="135" t="s">
        <v>4362</v>
      </c>
      <c r="M5698" s="143">
        <v>42336.0</v>
      </c>
    </row>
    <row r="5699">
      <c r="A5699" s="135">
        <v>5697.0</v>
      </c>
      <c r="B5699" s="135" t="s">
        <v>22011</v>
      </c>
      <c r="C5699" s="135" t="s">
        <v>4362</v>
      </c>
      <c r="F5699" s="135">
        <v>0.0</v>
      </c>
      <c r="M5699" s="143">
        <v>42826.0</v>
      </c>
    </row>
    <row r="5700">
      <c r="A5700" s="135">
        <v>5698.0</v>
      </c>
      <c r="B5700" s="135" t="s">
        <v>22012</v>
      </c>
      <c r="C5700" s="135" t="s">
        <v>4362</v>
      </c>
      <c r="F5700" s="135">
        <v>0.0</v>
      </c>
      <c r="M5700" s="143">
        <v>43678.0</v>
      </c>
    </row>
    <row r="5701">
      <c r="A5701" s="135">
        <v>5699.0</v>
      </c>
      <c r="B5701" s="135" t="s">
        <v>22013</v>
      </c>
      <c r="C5701" s="135" t="s">
        <v>4362</v>
      </c>
      <c r="F5701" s="135">
        <v>0.0</v>
      </c>
      <c r="M5701" s="143">
        <v>43556.0</v>
      </c>
    </row>
    <row r="5702">
      <c r="A5702" s="135">
        <v>5700.0</v>
      </c>
      <c r="B5702" s="135" t="s">
        <v>22015</v>
      </c>
      <c r="C5702" s="135" t="s">
        <v>4362</v>
      </c>
      <c r="F5702" s="135">
        <v>0.0</v>
      </c>
      <c r="M5702" s="143">
        <v>43344.0</v>
      </c>
    </row>
    <row r="5703">
      <c r="A5703" s="135">
        <v>5701.0</v>
      </c>
      <c r="B5703" s="135" t="s">
        <v>22016</v>
      </c>
      <c r="C5703" s="135" t="s">
        <v>4362</v>
      </c>
      <c r="K5703" s="135">
        <v>70.0</v>
      </c>
      <c r="M5703" s="143">
        <v>43918.0</v>
      </c>
    </row>
    <row r="5704">
      <c r="A5704" s="135">
        <v>5702.0</v>
      </c>
      <c r="B5704" s="135" t="s">
        <v>22017</v>
      </c>
      <c r="C5704" s="135" t="s">
        <v>4362</v>
      </c>
      <c r="F5704" s="135">
        <v>0.0</v>
      </c>
      <c r="M5704" s="143">
        <v>43525.0</v>
      </c>
    </row>
    <row r="5705">
      <c r="A5705" s="135">
        <v>5703.0</v>
      </c>
      <c r="B5705" s="135" t="s">
        <v>22018</v>
      </c>
      <c r="C5705" s="135" t="s">
        <v>4362</v>
      </c>
      <c r="F5705" s="135">
        <v>0.0</v>
      </c>
      <c r="M5705" s="143">
        <v>43466.0</v>
      </c>
    </row>
    <row r="5706">
      <c r="A5706" s="135">
        <v>5704.0</v>
      </c>
      <c r="B5706" s="135" t="s">
        <v>22019</v>
      </c>
      <c r="C5706" s="135" t="s">
        <v>4362</v>
      </c>
      <c r="K5706" s="135">
        <v>10.0</v>
      </c>
      <c r="M5706" s="143">
        <v>42311.0</v>
      </c>
    </row>
    <row r="5707">
      <c r="A5707" s="135">
        <v>5705.0</v>
      </c>
      <c r="B5707" s="135" t="s">
        <v>22020</v>
      </c>
      <c r="C5707" s="135" t="s">
        <v>4362</v>
      </c>
      <c r="M5707" s="143">
        <v>45193.0</v>
      </c>
    </row>
    <row r="5708">
      <c r="A5708" s="135">
        <v>5706.0</v>
      </c>
      <c r="B5708" s="135" t="s">
        <v>22021</v>
      </c>
      <c r="C5708" s="135" t="s">
        <v>4362</v>
      </c>
      <c r="M5708" s="143">
        <v>44462.0</v>
      </c>
    </row>
    <row r="5709">
      <c r="A5709" s="135">
        <v>5707.0</v>
      </c>
      <c r="B5709" s="135" t="s">
        <v>22022</v>
      </c>
      <c r="C5709" s="135" t="s">
        <v>4362</v>
      </c>
      <c r="K5709" s="135">
        <v>10.0</v>
      </c>
      <c r="M5709" s="143">
        <v>44469.0</v>
      </c>
    </row>
    <row r="5710">
      <c r="A5710" s="135">
        <v>5708.0</v>
      </c>
      <c r="B5710" s="135" t="s">
        <v>22024</v>
      </c>
      <c r="C5710" s="135" t="s">
        <v>4362</v>
      </c>
      <c r="F5710" s="135">
        <v>0.0</v>
      </c>
      <c r="M5710" s="143">
        <v>43709.0</v>
      </c>
    </row>
    <row r="5711">
      <c r="A5711" s="135">
        <v>5709.0</v>
      </c>
      <c r="B5711" s="135" t="s">
        <v>22025</v>
      </c>
      <c r="C5711" s="135" t="s">
        <v>4362</v>
      </c>
      <c r="F5711" s="135">
        <v>0.0</v>
      </c>
      <c r="M5711" s="143">
        <v>43405.0</v>
      </c>
    </row>
    <row r="5712">
      <c r="A5712" s="135">
        <v>5710.0</v>
      </c>
      <c r="B5712" s="135" t="s">
        <v>22026</v>
      </c>
      <c r="C5712" s="135" t="s">
        <v>4362</v>
      </c>
      <c r="M5712" s="143">
        <v>42283.0</v>
      </c>
    </row>
    <row r="5713">
      <c r="A5713" s="135">
        <v>5711.0</v>
      </c>
      <c r="B5713" s="135" t="s">
        <v>22027</v>
      </c>
      <c r="C5713" s="135" t="s">
        <v>4362</v>
      </c>
      <c r="K5713" s="135">
        <v>10.0</v>
      </c>
      <c r="M5713" s="143">
        <v>45080.0</v>
      </c>
    </row>
    <row r="5714">
      <c r="A5714" s="135">
        <v>5712.0</v>
      </c>
      <c r="B5714" s="135" t="s">
        <v>22028</v>
      </c>
      <c r="C5714" s="135" t="s">
        <v>4362</v>
      </c>
      <c r="K5714" s="135">
        <v>10.0</v>
      </c>
      <c r="M5714" s="143">
        <v>45133.0</v>
      </c>
    </row>
    <row r="5715">
      <c r="A5715" s="135">
        <v>5713.0</v>
      </c>
      <c r="B5715" s="135" t="s">
        <v>22030</v>
      </c>
      <c r="C5715" s="135" t="s">
        <v>4362</v>
      </c>
      <c r="M5715" s="143">
        <v>45076.0</v>
      </c>
    </row>
    <row r="5716">
      <c r="A5716" s="135">
        <v>5714.0</v>
      </c>
      <c r="B5716" s="135" t="s">
        <v>22031</v>
      </c>
      <c r="C5716" s="135" t="s">
        <v>4362</v>
      </c>
      <c r="M5716" s="143">
        <v>44785.0</v>
      </c>
    </row>
    <row r="5717">
      <c r="A5717" s="135">
        <v>5715.0</v>
      </c>
      <c r="B5717" s="135" t="s">
        <v>22032</v>
      </c>
      <c r="C5717" s="135" t="s">
        <v>4362</v>
      </c>
      <c r="M5717" s="143">
        <v>43859.0</v>
      </c>
    </row>
    <row r="5718">
      <c r="A5718" s="135">
        <v>5716.0</v>
      </c>
      <c r="B5718" s="135" t="s">
        <v>22033</v>
      </c>
      <c r="C5718" s="135" t="s">
        <v>4362</v>
      </c>
      <c r="M5718" s="143">
        <v>43934.0</v>
      </c>
    </row>
    <row r="5719">
      <c r="A5719" s="135">
        <v>5717.0</v>
      </c>
      <c r="B5719" s="135" t="s">
        <v>22034</v>
      </c>
      <c r="C5719" s="135" t="s">
        <v>4362</v>
      </c>
      <c r="M5719" s="143">
        <v>43137.0</v>
      </c>
    </row>
    <row r="5720">
      <c r="A5720" s="135">
        <v>5718.0</v>
      </c>
      <c r="B5720" s="135" t="s">
        <v>22035</v>
      </c>
      <c r="C5720" s="135" t="s">
        <v>4362</v>
      </c>
      <c r="K5720" s="135">
        <v>10.0</v>
      </c>
      <c r="M5720" s="143">
        <v>44574.0</v>
      </c>
    </row>
    <row r="5721">
      <c r="A5721" s="135">
        <v>5719.0</v>
      </c>
      <c r="B5721" s="135" t="s">
        <v>22037</v>
      </c>
      <c r="C5721" s="135" t="s">
        <v>4362</v>
      </c>
      <c r="M5721" s="143">
        <v>44878.0</v>
      </c>
    </row>
    <row r="5722">
      <c r="A5722" s="135">
        <v>5720.0</v>
      </c>
      <c r="B5722" s="135" t="s">
        <v>22038</v>
      </c>
      <c r="C5722" s="135" t="s">
        <v>4362</v>
      </c>
      <c r="K5722" s="135">
        <v>10.0</v>
      </c>
      <c r="M5722" s="143">
        <v>42890.0</v>
      </c>
    </row>
    <row r="5723">
      <c r="A5723" s="135">
        <v>5721.0</v>
      </c>
      <c r="B5723" s="135" t="s">
        <v>22039</v>
      </c>
      <c r="C5723" s="135" t="s">
        <v>4362</v>
      </c>
      <c r="M5723" s="143">
        <v>43591.0</v>
      </c>
    </row>
    <row r="5724">
      <c r="A5724" s="135">
        <v>5722.0</v>
      </c>
      <c r="B5724" s="135" t="s">
        <v>22040</v>
      </c>
      <c r="C5724" s="135" t="s">
        <v>4362</v>
      </c>
      <c r="M5724" s="143">
        <v>44962.0</v>
      </c>
    </row>
    <row r="5725">
      <c r="A5725" s="135">
        <v>5723.0</v>
      </c>
      <c r="B5725" s="135" t="s">
        <v>22042</v>
      </c>
      <c r="C5725" s="135" t="s">
        <v>4362</v>
      </c>
      <c r="K5725" s="135">
        <v>10.0</v>
      </c>
      <c r="M5725" s="143">
        <v>43272.0</v>
      </c>
    </row>
    <row r="5726">
      <c r="A5726" s="135">
        <v>5724.0</v>
      </c>
      <c r="B5726" s="135" t="s">
        <v>22043</v>
      </c>
      <c r="C5726" s="135" t="s">
        <v>4362</v>
      </c>
      <c r="K5726" s="135">
        <v>10.0</v>
      </c>
      <c r="M5726" s="143">
        <v>45064.0</v>
      </c>
    </row>
    <row r="5727">
      <c r="A5727" s="135">
        <v>5725.0</v>
      </c>
      <c r="B5727" s="135" t="s">
        <v>22044</v>
      </c>
      <c r="C5727" s="135" t="s">
        <v>4362</v>
      </c>
      <c r="M5727" s="143">
        <v>44183.0</v>
      </c>
    </row>
    <row r="5728">
      <c r="A5728" s="135">
        <v>5726.0</v>
      </c>
      <c r="B5728" s="135" t="s">
        <v>22045</v>
      </c>
      <c r="C5728" s="135" t="s">
        <v>4362</v>
      </c>
      <c r="D5728" s="135">
        <v>3.0</v>
      </c>
      <c r="M5728" s="143">
        <v>42601.0</v>
      </c>
    </row>
    <row r="5729">
      <c r="A5729" s="135">
        <v>5727.0</v>
      </c>
      <c r="B5729" s="135" t="s">
        <v>22046</v>
      </c>
      <c r="C5729" s="135" t="s">
        <v>4362</v>
      </c>
      <c r="K5729" s="135">
        <v>10.0</v>
      </c>
      <c r="M5729" s="143">
        <v>45113.0</v>
      </c>
    </row>
    <row r="5730">
      <c r="A5730" s="135">
        <v>5728.0</v>
      </c>
      <c r="B5730" s="135" t="s">
        <v>22047</v>
      </c>
      <c r="C5730" s="135" t="s">
        <v>4362</v>
      </c>
      <c r="F5730" s="135">
        <v>0.0</v>
      </c>
      <c r="M5730" s="143">
        <v>43800.0</v>
      </c>
    </row>
    <row r="5731">
      <c r="A5731" s="135">
        <v>5729.0</v>
      </c>
      <c r="B5731" s="135" t="s">
        <v>22049</v>
      </c>
      <c r="C5731" s="135" t="s">
        <v>4362</v>
      </c>
      <c r="F5731" s="135">
        <v>0.0</v>
      </c>
      <c r="M5731" s="143">
        <v>43191.0</v>
      </c>
    </row>
    <row r="5732">
      <c r="A5732" s="135">
        <v>5730.0</v>
      </c>
      <c r="B5732" s="135" t="s">
        <v>22050</v>
      </c>
      <c r="C5732" s="135" t="s">
        <v>4362</v>
      </c>
      <c r="F5732" s="135">
        <v>0.0</v>
      </c>
      <c r="M5732" s="143">
        <v>43466.0</v>
      </c>
    </row>
    <row r="5733">
      <c r="A5733" s="135">
        <v>5731.0</v>
      </c>
      <c r="B5733" s="135" t="s">
        <v>22051</v>
      </c>
      <c r="C5733" s="135" t="s">
        <v>4362</v>
      </c>
      <c r="K5733" s="135">
        <v>10.0</v>
      </c>
      <c r="M5733" s="143">
        <v>45385.0</v>
      </c>
    </row>
    <row r="5734">
      <c r="A5734" s="135">
        <v>5732.0</v>
      </c>
      <c r="B5734" s="135" t="s">
        <v>22052</v>
      </c>
      <c r="C5734" s="135" t="s">
        <v>4362</v>
      </c>
      <c r="M5734" s="143">
        <v>45195.0</v>
      </c>
    </row>
    <row r="5735">
      <c r="A5735" s="135">
        <v>5733.0</v>
      </c>
      <c r="B5735" s="135" t="s">
        <v>22053</v>
      </c>
      <c r="C5735" s="135" t="s">
        <v>4362</v>
      </c>
      <c r="K5735" s="135">
        <v>30.0</v>
      </c>
      <c r="M5735" s="143">
        <v>43862.0</v>
      </c>
    </row>
    <row r="5736">
      <c r="A5736" s="135">
        <v>5734.0</v>
      </c>
      <c r="B5736" s="135" t="s">
        <v>22054</v>
      </c>
      <c r="C5736" s="135" t="s">
        <v>4362</v>
      </c>
      <c r="M5736" s="143">
        <v>45257.0</v>
      </c>
    </row>
    <row r="5737">
      <c r="A5737" s="135">
        <v>5735.0</v>
      </c>
      <c r="B5737" s="135" t="s">
        <v>22056</v>
      </c>
      <c r="C5737" s="135" t="s">
        <v>4362</v>
      </c>
      <c r="K5737" s="135">
        <v>20.0</v>
      </c>
      <c r="M5737" s="143">
        <v>44230.0</v>
      </c>
    </row>
    <row r="5738">
      <c r="A5738" s="135">
        <v>5736.0</v>
      </c>
      <c r="B5738" s="135" t="s">
        <v>22057</v>
      </c>
      <c r="C5738" s="135" t="s">
        <v>4362</v>
      </c>
      <c r="M5738" s="143">
        <v>45046.0</v>
      </c>
    </row>
    <row r="5739">
      <c r="A5739" s="135">
        <v>5737.0</v>
      </c>
      <c r="B5739" s="135" t="s">
        <v>22058</v>
      </c>
      <c r="C5739" s="135" t="s">
        <v>4362</v>
      </c>
      <c r="K5739" s="135">
        <v>10.0</v>
      </c>
      <c r="M5739" s="143">
        <v>44424.0</v>
      </c>
    </row>
    <row r="5740">
      <c r="A5740" s="135">
        <v>5738.0</v>
      </c>
      <c r="B5740" s="135" t="s">
        <v>22059</v>
      </c>
      <c r="C5740" s="135" t="s">
        <v>4362</v>
      </c>
      <c r="K5740" s="135">
        <v>10.0</v>
      </c>
      <c r="M5740" s="143">
        <v>44872.0</v>
      </c>
    </row>
    <row r="5741">
      <c r="A5741" s="135">
        <v>5739.0</v>
      </c>
      <c r="B5741" s="135" t="s">
        <v>22060</v>
      </c>
      <c r="C5741" s="135" t="s">
        <v>4362</v>
      </c>
      <c r="K5741" s="135">
        <v>10.0</v>
      </c>
      <c r="M5741" s="143">
        <v>44862.0</v>
      </c>
    </row>
    <row r="5742">
      <c r="A5742" s="135">
        <v>5740.0</v>
      </c>
      <c r="B5742" s="135" t="s">
        <v>22061</v>
      </c>
      <c r="C5742" s="135" t="s">
        <v>4362</v>
      </c>
      <c r="F5742" s="135">
        <v>0.0</v>
      </c>
      <c r="M5742" s="143">
        <v>42826.0</v>
      </c>
    </row>
    <row r="5743">
      <c r="A5743" s="135">
        <v>5741.0</v>
      </c>
      <c r="B5743" s="135" t="s">
        <v>22062</v>
      </c>
      <c r="C5743" s="135" t="s">
        <v>4362</v>
      </c>
      <c r="F5743" s="135">
        <v>0.0</v>
      </c>
      <c r="M5743" s="143">
        <v>43070.0</v>
      </c>
    </row>
    <row r="5744">
      <c r="A5744" s="135">
        <v>5742.0</v>
      </c>
      <c r="B5744" s="135" t="s">
        <v>22063</v>
      </c>
      <c r="C5744" s="135" t="s">
        <v>4362</v>
      </c>
      <c r="F5744" s="135">
        <v>0.0</v>
      </c>
      <c r="M5744" s="143">
        <v>43586.0</v>
      </c>
    </row>
    <row r="5745">
      <c r="A5745" s="135">
        <v>5743.0</v>
      </c>
      <c r="B5745" s="135" t="s">
        <v>22064</v>
      </c>
      <c r="C5745" s="135" t="s">
        <v>4362</v>
      </c>
      <c r="K5745" s="135">
        <v>40.0</v>
      </c>
      <c r="M5745" s="143">
        <v>43965.0</v>
      </c>
    </row>
    <row r="5746">
      <c r="A5746" s="135">
        <v>5744.0</v>
      </c>
      <c r="B5746" s="135" t="s">
        <v>22066</v>
      </c>
      <c r="C5746" s="135" t="s">
        <v>4362</v>
      </c>
      <c r="M5746" s="143">
        <v>45077.0</v>
      </c>
    </row>
    <row r="5747">
      <c r="A5747" s="135">
        <v>5745.0</v>
      </c>
      <c r="B5747" s="135" t="s">
        <v>22067</v>
      </c>
      <c r="C5747" s="135" t="s">
        <v>4362</v>
      </c>
      <c r="K5747" s="135">
        <v>10.0</v>
      </c>
      <c r="M5747" s="143">
        <v>43929.0</v>
      </c>
    </row>
    <row r="5748">
      <c r="A5748" s="135">
        <v>5746.0</v>
      </c>
      <c r="B5748" s="135" t="s">
        <v>22068</v>
      </c>
      <c r="C5748" s="135" t="s">
        <v>4362</v>
      </c>
      <c r="K5748" s="135">
        <v>10.0</v>
      </c>
      <c r="M5748" s="143">
        <v>44945.0</v>
      </c>
    </row>
    <row r="5749">
      <c r="A5749" s="135">
        <v>5747.0</v>
      </c>
      <c r="B5749" s="135" t="s">
        <v>22069</v>
      </c>
      <c r="C5749" s="135" t="s">
        <v>4362</v>
      </c>
      <c r="F5749" s="135">
        <v>0.0</v>
      </c>
      <c r="M5749" s="143">
        <v>43344.0</v>
      </c>
    </row>
    <row r="5750">
      <c r="A5750" s="135">
        <v>5748.0</v>
      </c>
      <c r="B5750" s="135" t="s">
        <v>22070</v>
      </c>
      <c r="C5750" s="135" t="s">
        <v>4362</v>
      </c>
      <c r="M5750" s="143">
        <v>44174.0</v>
      </c>
    </row>
    <row r="5751">
      <c r="A5751" s="135">
        <v>5749.0</v>
      </c>
      <c r="B5751" s="135" t="s">
        <v>22071</v>
      </c>
      <c r="C5751" s="135" t="s">
        <v>4362</v>
      </c>
      <c r="D5751" s="135">
        <v>1.0</v>
      </c>
      <c r="M5751" s="143">
        <v>42526.0</v>
      </c>
    </row>
    <row r="5752">
      <c r="A5752" s="135">
        <v>5750.0</v>
      </c>
      <c r="B5752" s="135" t="s">
        <v>22072</v>
      </c>
      <c r="C5752" s="135" t="s">
        <v>4362</v>
      </c>
      <c r="M5752" s="143">
        <v>45385.0</v>
      </c>
    </row>
    <row r="5753">
      <c r="A5753" s="135">
        <v>5751.0</v>
      </c>
      <c r="B5753" s="135" t="s">
        <v>22073</v>
      </c>
      <c r="C5753" s="135" t="s">
        <v>4362</v>
      </c>
      <c r="F5753" s="135">
        <v>0.0</v>
      </c>
      <c r="M5753" s="143">
        <v>43040.0</v>
      </c>
    </row>
    <row r="5754">
      <c r="A5754" s="135">
        <v>5752.0</v>
      </c>
      <c r="B5754" s="135" t="s">
        <v>22074</v>
      </c>
      <c r="C5754" s="135" t="s">
        <v>4362</v>
      </c>
      <c r="K5754" s="135">
        <v>10.0</v>
      </c>
      <c r="M5754" s="143">
        <v>42553.0</v>
      </c>
    </row>
    <row r="5755">
      <c r="A5755" s="135">
        <v>5753.0</v>
      </c>
      <c r="B5755" s="135" t="s">
        <v>22075</v>
      </c>
      <c r="C5755" s="135" t="s">
        <v>4362</v>
      </c>
      <c r="F5755" s="135">
        <v>0.0</v>
      </c>
      <c r="M5755" s="143">
        <v>43647.0</v>
      </c>
    </row>
    <row r="5756">
      <c r="A5756" s="135">
        <v>5754.0</v>
      </c>
      <c r="B5756" s="135" t="s">
        <v>22077</v>
      </c>
      <c r="C5756" s="135" t="s">
        <v>4362</v>
      </c>
      <c r="K5756" s="135">
        <v>20.0</v>
      </c>
      <c r="M5756" s="143">
        <v>44032.0</v>
      </c>
    </row>
    <row r="5757">
      <c r="A5757" s="135">
        <v>5755.0</v>
      </c>
      <c r="B5757" s="135" t="s">
        <v>22078</v>
      </c>
      <c r="C5757" s="135" t="s">
        <v>4362</v>
      </c>
      <c r="M5757" s="143">
        <v>42335.0</v>
      </c>
    </row>
    <row r="5758">
      <c r="A5758" s="135">
        <v>5756.0</v>
      </c>
      <c r="B5758" s="135" t="s">
        <v>22079</v>
      </c>
      <c r="C5758" s="135" t="s">
        <v>4362</v>
      </c>
      <c r="F5758" s="135">
        <v>0.0</v>
      </c>
      <c r="M5758" s="143">
        <v>43617.0</v>
      </c>
    </row>
    <row r="5759">
      <c r="A5759" s="135">
        <v>5757.0</v>
      </c>
      <c r="B5759" s="135" t="s">
        <v>22080</v>
      </c>
      <c r="C5759" s="135" t="s">
        <v>4362</v>
      </c>
      <c r="M5759" s="143">
        <v>45041.0</v>
      </c>
    </row>
    <row r="5760">
      <c r="A5760" s="135">
        <v>5758.0</v>
      </c>
      <c r="B5760" s="135" t="s">
        <v>22081</v>
      </c>
      <c r="C5760" s="135" t="s">
        <v>4362</v>
      </c>
      <c r="F5760" s="135">
        <v>0.0</v>
      </c>
      <c r="M5760" s="143">
        <v>42430.0</v>
      </c>
    </row>
    <row r="5761">
      <c r="A5761" s="135">
        <v>5759.0</v>
      </c>
      <c r="B5761" s="135" t="s">
        <v>22082</v>
      </c>
      <c r="C5761" s="135" t="s">
        <v>4362</v>
      </c>
      <c r="F5761" s="135">
        <v>0.0</v>
      </c>
      <c r="M5761" s="143">
        <v>43770.0</v>
      </c>
    </row>
    <row r="5762">
      <c r="A5762" s="135">
        <v>5760.0</v>
      </c>
      <c r="B5762" s="135" t="s">
        <v>22083</v>
      </c>
      <c r="C5762" s="135" t="s">
        <v>4362</v>
      </c>
      <c r="M5762" s="143">
        <v>45061.0</v>
      </c>
    </row>
    <row r="5763">
      <c r="A5763" s="135">
        <v>5761.0</v>
      </c>
      <c r="B5763" s="135" t="s">
        <v>22084</v>
      </c>
      <c r="C5763" s="135" t="s">
        <v>4362</v>
      </c>
      <c r="M5763" s="143">
        <v>44268.0</v>
      </c>
    </row>
    <row r="5764">
      <c r="A5764" s="135">
        <v>5762.0</v>
      </c>
      <c r="B5764" s="135" t="s">
        <v>22085</v>
      </c>
      <c r="C5764" s="135" t="s">
        <v>4362</v>
      </c>
      <c r="K5764" s="135">
        <v>10.0</v>
      </c>
      <c r="M5764" s="143">
        <v>45014.0</v>
      </c>
    </row>
    <row r="5765">
      <c r="A5765" s="135">
        <v>5763.0</v>
      </c>
      <c r="B5765" s="135" t="s">
        <v>22087</v>
      </c>
      <c r="C5765" s="135" t="s">
        <v>4362</v>
      </c>
      <c r="M5765" s="143">
        <v>44178.0</v>
      </c>
    </row>
    <row r="5766">
      <c r="A5766" s="135">
        <v>5764.0</v>
      </c>
      <c r="B5766" s="135" t="s">
        <v>22088</v>
      </c>
      <c r="C5766" s="135" t="s">
        <v>4362</v>
      </c>
      <c r="M5766" s="143">
        <v>45385.0</v>
      </c>
    </row>
    <row r="5767">
      <c r="A5767" s="135">
        <v>5765.0</v>
      </c>
      <c r="B5767" s="135" t="s">
        <v>22089</v>
      </c>
      <c r="C5767" s="135" t="s">
        <v>4362</v>
      </c>
      <c r="K5767" s="135">
        <v>10.0</v>
      </c>
      <c r="M5767" s="143">
        <v>44108.0</v>
      </c>
    </row>
    <row r="5768">
      <c r="A5768" s="135">
        <v>5766.0</v>
      </c>
      <c r="B5768" s="135" t="s">
        <v>22090</v>
      </c>
      <c r="C5768" s="135" t="s">
        <v>4362</v>
      </c>
      <c r="K5768" s="135">
        <v>10.0</v>
      </c>
      <c r="M5768" s="143">
        <v>44978.0</v>
      </c>
    </row>
    <row r="5769">
      <c r="A5769" s="135">
        <v>5767.0</v>
      </c>
      <c r="B5769" s="135" t="s">
        <v>22091</v>
      </c>
      <c r="C5769" s="135" t="s">
        <v>4362</v>
      </c>
      <c r="M5769" s="143">
        <v>44987.0</v>
      </c>
    </row>
    <row r="5770">
      <c r="A5770" s="135">
        <v>5768.0</v>
      </c>
      <c r="B5770" s="135" t="s">
        <v>22092</v>
      </c>
      <c r="C5770" s="135" t="s">
        <v>4362</v>
      </c>
      <c r="M5770" s="143">
        <v>44695.0</v>
      </c>
    </row>
    <row r="5771">
      <c r="A5771" s="135">
        <v>5769.0</v>
      </c>
      <c r="B5771" s="135" t="s">
        <v>22093</v>
      </c>
      <c r="C5771" s="135" t="s">
        <v>4362</v>
      </c>
      <c r="M5771" s="143">
        <v>45053.0</v>
      </c>
    </row>
    <row r="5772">
      <c r="A5772" s="135">
        <v>5770.0</v>
      </c>
      <c r="B5772" s="135" t="s">
        <v>22094</v>
      </c>
      <c r="C5772" s="135" t="s">
        <v>4362</v>
      </c>
      <c r="K5772" s="135">
        <v>10.0</v>
      </c>
      <c r="M5772" s="143">
        <v>42430.0</v>
      </c>
    </row>
    <row r="5773">
      <c r="A5773" s="135">
        <v>5771.0</v>
      </c>
      <c r="B5773" s="135" t="s">
        <v>22095</v>
      </c>
      <c r="C5773" s="135" t="s">
        <v>4362</v>
      </c>
      <c r="M5773" s="143">
        <v>44775.0</v>
      </c>
    </row>
    <row r="5774">
      <c r="A5774" s="135">
        <v>5772.0</v>
      </c>
      <c r="B5774" s="135" t="s">
        <v>22096</v>
      </c>
      <c r="C5774" s="135" t="s">
        <v>4362</v>
      </c>
      <c r="M5774" s="143">
        <v>42324.0</v>
      </c>
    </row>
    <row r="5775">
      <c r="A5775" s="135">
        <v>5773.0</v>
      </c>
      <c r="B5775" s="135" t="s">
        <v>22097</v>
      </c>
      <c r="C5775" s="135" t="s">
        <v>4362</v>
      </c>
      <c r="K5775" s="135">
        <v>10.0</v>
      </c>
      <c r="M5775" s="143">
        <v>42837.0</v>
      </c>
    </row>
    <row r="5776">
      <c r="A5776" s="135">
        <v>5774.0</v>
      </c>
      <c r="B5776" s="135" t="s">
        <v>22099</v>
      </c>
      <c r="C5776" s="135" t="s">
        <v>4362</v>
      </c>
      <c r="M5776" s="143">
        <v>44708.0</v>
      </c>
    </row>
    <row r="5777">
      <c r="A5777" s="135">
        <v>5775.0</v>
      </c>
      <c r="B5777" s="135" t="s">
        <v>22100</v>
      </c>
      <c r="C5777" s="135" t="s">
        <v>4362</v>
      </c>
      <c r="M5777" s="143">
        <v>43922.0</v>
      </c>
    </row>
    <row r="5778">
      <c r="A5778" s="135">
        <v>5776.0</v>
      </c>
      <c r="B5778" s="135" t="s">
        <v>22101</v>
      </c>
      <c r="C5778" s="135" t="s">
        <v>4362</v>
      </c>
      <c r="M5778" s="143">
        <v>43665.0</v>
      </c>
    </row>
    <row r="5779">
      <c r="A5779" s="135">
        <v>5777.0</v>
      </c>
      <c r="B5779" s="135" t="s">
        <v>22102</v>
      </c>
      <c r="C5779" s="135" t="s">
        <v>4362</v>
      </c>
      <c r="M5779" s="143">
        <v>44783.0</v>
      </c>
    </row>
    <row r="5780">
      <c r="A5780" s="135">
        <v>5778.0</v>
      </c>
      <c r="B5780" s="135" t="s">
        <v>22103</v>
      </c>
      <c r="C5780" s="135" t="s">
        <v>4362</v>
      </c>
      <c r="M5780" s="143">
        <v>44043.0</v>
      </c>
    </row>
    <row r="5781">
      <c r="A5781" s="135">
        <v>5779.0</v>
      </c>
      <c r="B5781" s="135" t="s">
        <v>22104</v>
      </c>
      <c r="C5781" s="135" t="s">
        <v>4362</v>
      </c>
      <c r="K5781" s="135">
        <v>10.0</v>
      </c>
      <c r="M5781" s="143">
        <v>45136.0</v>
      </c>
    </row>
    <row r="5782">
      <c r="A5782" s="135">
        <v>5780.0</v>
      </c>
      <c r="B5782" s="135" t="s">
        <v>22105</v>
      </c>
      <c r="C5782" s="135" t="s">
        <v>4362</v>
      </c>
      <c r="M5782" s="143">
        <v>45226.0</v>
      </c>
    </row>
    <row r="5783">
      <c r="A5783" s="135">
        <v>5781.0</v>
      </c>
      <c r="B5783" s="135" t="s">
        <v>22106</v>
      </c>
      <c r="C5783" s="135" t="s">
        <v>4362</v>
      </c>
      <c r="K5783" s="135">
        <v>10.0</v>
      </c>
      <c r="M5783" s="143">
        <v>43515.0</v>
      </c>
    </row>
    <row r="5784">
      <c r="A5784" s="135">
        <v>5782.0</v>
      </c>
      <c r="B5784" s="135" t="s">
        <v>22107</v>
      </c>
      <c r="C5784" s="135" t="s">
        <v>4362</v>
      </c>
      <c r="K5784" s="135">
        <v>10.0</v>
      </c>
      <c r="M5784" s="143">
        <v>43160.0</v>
      </c>
    </row>
    <row r="5785">
      <c r="A5785" s="135">
        <v>5783.0</v>
      </c>
      <c r="B5785" s="135" t="s">
        <v>22109</v>
      </c>
      <c r="C5785" s="135" t="s">
        <v>4362</v>
      </c>
      <c r="M5785" s="143">
        <v>45096.0</v>
      </c>
    </row>
    <row r="5786">
      <c r="A5786" s="135">
        <v>5784.0</v>
      </c>
      <c r="B5786" s="135" t="s">
        <v>22110</v>
      </c>
      <c r="C5786" s="135" t="s">
        <v>4362</v>
      </c>
      <c r="F5786" s="135">
        <v>0.0</v>
      </c>
      <c r="M5786" s="143">
        <v>43374.0</v>
      </c>
    </row>
    <row r="5787">
      <c r="A5787" s="135">
        <v>5785.0</v>
      </c>
      <c r="B5787" s="135" t="s">
        <v>22111</v>
      </c>
      <c r="C5787" s="135" t="s">
        <v>4362</v>
      </c>
      <c r="F5787" s="135">
        <v>0.0</v>
      </c>
      <c r="M5787" s="143">
        <v>43282.0</v>
      </c>
    </row>
    <row r="5788">
      <c r="A5788" s="135">
        <v>5786.0</v>
      </c>
      <c r="B5788" s="135" t="s">
        <v>22112</v>
      </c>
      <c r="C5788" s="135" t="s">
        <v>4362</v>
      </c>
      <c r="K5788" s="135">
        <v>10.0</v>
      </c>
      <c r="M5788" s="143">
        <v>44990.0</v>
      </c>
    </row>
    <row r="5789">
      <c r="A5789" s="135">
        <v>5787.0</v>
      </c>
      <c r="B5789" s="135" t="s">
        <v>22113</v>
      </c>
      <c r="C5789" s="135" t="s">
        <v>4362</v>
      </c>
      <c r="K5789" s="135">
        <v>10.0</v>
      </c>
      <c r="M5789" s="143">
        <v>45385.0</v>
      </c>
    </row>
    <row r="5790">
      <c r="A5790" s="135">
        <v>5788.0</v>
      </c>
      <c r="B5790" s="135" t="s">
        <v>22114</v>
      </c>
      <c r="C5790" s="135" t="s">
        <v>4362</v>
      </c>
      <c r="F5790" s="135">
        <v>0.0</v>
      </c>
      <c r="M5790" s="143">
        <v>43556.0</v>
      </c>
    </row>
    <row r="5791">
      <c r="A5791" s="135">
        <v>5789.0</v>
      </c>
      <c r="B5791" s="135" t="s">
        <v>22115</v>
      </c>
      <c r="C5791" s="135" t="s">
        <v>4362</v>
      </c>
      <c r="F5791" s="135">
        <v>0.0</v>
      </c>
      <c r="M5791" s="143">
        <v>43739.0</v>
      </c>
    </row>
    <row r="5792">
      <c r="A5792" s="135">
        <v>5790.0</v>
      </c>
      <c r="B5792" s="135" t="s">
        <v>22116</v>
      </c>
      <c r="C5792" s="135" t="s">
        <v>4362</v>
      </c>
      <c r="M5792" s="143">
        <v>45231.0</v>
      </c>
    </row>
    <row r="5793">
      <c r="A5793" s="135">
        <v>5791.0</v>
      </c>
      <c r="B5793" s="135" t="s">
        <v>22118</v>
      </c>
      <c r="C5793" s="135" t="s">
        <v>4362</v>
      </c>
      <c r="M5793" s="143">
        <v>45230.0</v>
      </c>
    </row>
    <row r="5794">
      <c r="A5794" s="135">
        <v>5792.0</v>
      </c>
      <c r="B5794" s="135" t="s">
        <v>22119</v>
      </c>
      <c r="C5794" s="135" t="s">
        <v>4362</v>
      </c>
      <c r="M5794" s="143">
        <v>44538.0</v>
      </c>
    </row>
    <row r="5795">
      <c r="A5795" s="135">
        <v>5793.0</v>
      </c>
      <c r="B5795" s="135" t="s">
        <v>22120</v>
      </c>
      <c r="C5795" s="135" t="s">
        <v>4362</v>
      </c>
      <c r="M5795" s="143">
        <v>44154.0</v>
      </c>
    </row>
    <row r="5796">
      <c r="A5796" s="135">
        <v>5794.0</v>
      </c>
      <c r="B5796" s="135" t="s">
        <v>22121</v>
      </c>
      <c r="C5796" s="135" t="s">
        <v>4362</v>
      </c>
      <c r="K5796" s="135">
        <v>10.0</v>
      </c>
      <c r="M5796" s="143">
        <v>42778.0</v>
      </c>
    </row>
    <row r="5797">
      <c r="A5797" s="135">
        <v>5795.0</v>
      </c>
      <c r="B5797" s="135" t="s">
        <v>22122</v>
      </c>
      <c r="C5797" s="135" t="s">
        <v>4362</v>
      </c>
      <c r="F5797" s="135">
        <v>0.0</v>
      </c>
      <c r="M5797" s="143">
        <v>43191.0</v>
      </c>
    </row>
    <row r="5798">
      <c r="A5798" s="135">
        <v>5796.0</v>
      </c>
      <c r="B5798" s="135" t="s">
        <v>22123</v>
      </c>
      <c r="C5798" s="135" t="s">
        <v>4362</v>
      </c>
      <c r="M5798" s="143">
        <v>44104.0</v>
      </c>
    </row>
    <row r="5799">
      <c r="A5799" s="135">
        <v>5797.0</v>
      </c>
      <c r="B5799" s="135" t="s">
        <v>22124</v>
      </c>
      <c r="C5799" s="135" t="s">
        <v>4362</v>
      </c>
      <c r="M5799" s="143">
        <v>43611.0</v>
      </c>
    </row>
    <row r="5800">
      <c r="A5800" s="135">
        <v>5798.0</v>
      </c>
      <c r="B5800" s="135" t="s">
        <v>22125</v>
      </c>
      <c r="C5800" s="135" t="s">
        <v>4362</v>
      </c>
      <c r="F5800" s="135">
        <v>0.0</v>
      </c>
      <c r="M5800" s="143">
        <v>43405.0</v>
      </c>
    </row>
    <row r="5801">
      <c r="A5801" s="135">
        <v>5799.0</v>
      </c>
      <c r="B5801" s="135" t="s">
        <v>22126</v>
      </c>
      <c r="C5801" s="135" t="s">
        <v>4362</v>
      </c>
      <c r="M5801" s="143">
        <v>42651.0</v>
      </c>
    </row>
    <row r="5802">
      <c r="A5802" s="135">
        <v>5800.0</v>
      </c>
      <c r="B5802" s="135" t="s">
        <v>22128</v>
      </c>
      <c r="C5802" s="135" t="s">
        <v>4362</v>
      </c>
      <c r="F5802" s="135">
        <v>0.0</v>
      </c>
      <c r="M5802" s="143">
        <v>43282.0</v>
      </c>
    </row>
    <row r="5803">
      <c r="A5803" s="135">
        <v>5801.0</v>
      </c>
      <c r="B5803" s="135" t="s">
        <v>22129</v>
      </c>
      <c r="C5803" s="135" t="s">
        <v>4362</v>
      </c>
      <c r="M5803" s="143">
        <v>45054.0</v>
      </c>
    </row>
    <row r="5804">
      <c r="A5804" s="135">
        <v>5802.0</v>
      </c>
      <c r="B5804" s="135" t="s">
        <v>22130</v>
      </c>
      <c r="C5804" s="135" t="s">
        <v>4362</v>
      </c>
      <c r="M5804" s="143">
        <v>43996.0</v>
      </c>
    </row>
    <row r="5805">
      <c r="A5805" s="135">
        <v>5803.0</v>
      </c>
      <c r="B5805" s="135" t="s">
        <v>22131</v>
      </c>
      <c r="C5805" s="135" t="s">
        <v>4362</v>
      </c>
      <c r="K5805" s="135">
        <v>20.0</v>
      </c>
      <c r="M5805" s="143">
        <v>42984.0</v>
      </c>
    </row>
    <row r="5806">
      <c r="A5806" s="135">
        <v>5804.0</v>
      </c>
      <c r="B5806" s="135" t="s">
        <v>22132</v>
      </c>
      <c r="C5806" s="135" t="s">
        <v>4362</v>
      </c>
      <c r="F5806" s="135">
        <v>0.0</v>
      </c>
      <c r="M5806" s="143">
        <v>43191.0</v>
      </c>
    </row>
    <row r="5807">
      <c r="A5807" s="135">
        <v>5805.0</v>
      </c>
      <c r="B5807" s="135" t="s">
        <v>22133</v>
      </c>
      <c r="C5807" s="135" t="s">
        <v>4362</v>
      </c>
      <c r="M5807" s="143">
        <v>43877.0</v>
      </c>
    </row>
    <row r="5808">
      <c r="A5808" s="135">
        <v>5806.0</v>
      </c>
      <c r="B5808" s="135" t="s">
        <v>22134</v>
      </c>
      <c r="C5808" s="135" t="s">
        <v>4362</v>
      </c>
      <c r="M5808" s="143">
        <v>43685.0</v>
      </c>
    </row>
    <row r="5809">
      <c r="A5809" s="135">
        <v>5807.0</v>
      </c>
      <c r="B5809" s="135" t="s">
        <v>22135</v>
      </c>
      <c r="C5809" s="135" t="s">
        <v>4362</v>
      </c>
      <c r="K5809" s="135">
        <v>10.0</v>
      </c>
      <c r="M5809" s="143">
        <v>45041.0</v>
      </c>
    </row>
    <row r="5810">
      <c r="A5810" s="135">
        <v>5808.0</v>
      </c>
      <c r="B5810" s="135" t="s">
        <v>22136</v>
      </c>
      <c r="C5810" s="135" t="s">
        <v>4362</v>
      </c>
      <c r="F5810" s="135">
        <v>0.0</v>
      </c>
      <c r="M5810" s="143">
        <v>43282.0</v>
      </c>
    </row>
    <row r="5811">
      <c r="A5811" s="135">
        <v>5809.0</v>
      </c>
      <c r="B5811" s="135" t="s">
        <v>14348</v>
      </c>
      <c r="C5811" s="135" t="s">
        <v>4362</v>
      </c>
      <c r="K5811" s="135">
        <v>30.0</v>
      </c>
      <c r="M5811" s="143">
        <v>44150.0</v>
      </c>
    </row>
    <row r="5812">
      <c r="A5812" s="135">
        <v>5810.0</v>
      </c>
      <c r="B5812" s="135" t="s">
        <v>22137</v>
      </c>
      <c r="C5812" s="135" t="s">
        <v>4362</v>
      </c>
      <c r="M5812" s="143">
        <v>45126.0</v>
      </c>
    </row>
    <row r="5813">
      <c r="A5813" s="135">
        <v>5811.0</v>
      </c>
      <c r="B5813" s="135" t="s">
        <v>22138</v>
      </c>
      <c r="C5813" s="135" t="s">
        <v>4362</v>
      </c>
      <c r="M5813" s="143">
        <v>42401.0</v>
      </c>
    </row>
    <row r="5814">
      <c r="A5814" s="135">
        <v>5812.0</v>
      </c>
      <c r="B5814" s="135" t="s">
        <v>14350</v>
      </c>
      <c r="C5814" s="135" t="s">
        <v>4362</v>
      </c>
      <c r="F5814" s="135">
        <v>0.0</v>
      </c>
      <c r="M5814" s="143">
        <v>43344.0</v>
      </c>
    </row>
    <row r="5815">
      <c r="A5815" s="135">
        <v>5813.0</v>
      </c>
      <c r="B5815" s="135" t="s">
        <v>22140</v>
      </c>
      <c r="C5815" s="135" t="s">
        <v>4362</v>
      </c>
      <c r="M5815" s="143">
        <v>42380.0</v>
      </c>
    </row>
    <row r="5816">
      <c r="A5816" s="135">
        <v>5814.0</v>
      </c>
      <c r="B5816" s="135" t="s">
        <v>22141</v>
      </c>
      <c r="C5816" s="135" t="s">
        <v>4362</v>
      </c>
      <c r="K5816" s="135">
        <v>10.0</v>
      </c>
      <c r="M5816" s="143">
        <v>43293.0</v>
      </c>
    </row>
    <row r="5817">
      <c r="A5817" s="135">
        <v>5815.0</v>
      </c>
      <c r="B5817" s="135" t="s">
        <v>22142</v>
      </c>
      <c r="C5817" s="135" t="s">
        <v>4362</v>
      </c>
      <c r="M5817" s="143">
        <v>44257.0</v>
      </c>
    </row>
    <row r="5818">
      <c r="A5818" s="135">
        <v>5816.0</v>
      </c>
      <c r="B5818" s="135" t="s">
        <v>22143</v>
      </c>
      <c r="C5818" s="135" t="s">
        <v>4362</v>
      </c>
      <c r="M5818" s="143">
        <v>43868.0</v>
      </c>
    </row>
    <row r="5819">
      <c r="A5819" s="135">
        <v>5817.0</v>
      </c>
      <c r="B5819" s="135" t="s">
        <v>22144</v>
      </c>
      <c r="C5819" s="135" t="s">
        <v>4362</v>
      </c>
      <c r="M5819" s="143">
        <v>45299.0</v>
      </c>
    </row>
    <row r="5820">
      <c r="A5820" s="135">
        <v>5818.0</v>
      </c>
      <c r="B5820" s="135" t="s">
        <v>22145</v>
      </c>
      <c r="C5820" s="135" t="s">
        <v>4362</v>
      </c>
      <c r="K5820" s="135">
        <v>10.0</v>
      </c>
      <c r="M5820" s="143">
        <v>42333.0</v>
      </c>
    </row>
    <row r="5821">
      <c r="A5821" s="135">
        <v>5819.0</v>
      </c>
      <c r="B5821" s="135" t="s">
        <v>22146</v>
      </c>
      <c r="C5821" s="135" t="s">
        <v>4362</v>
      </c>
      <c r="M5821" s="143">
        <v>43464.0</v>
      </c>
    </row>
    <row r="5822">
      <c r="A5822" s="135">
        <v>5820.0</v>
      </c>
      <c r="B5822" s="135" t="s">
        <v>22147</v>
      </c>
      <c r="C5822" s="135" t="s">
        <v>4362</v>
      </c>
      <c r="F5822" s="135">
        <v>0.0</v>
      </c>
      <c r="M5822" s="143">
        <v>43344.0</v>
      </c>
    </row>
    <row r="5823">
      <c r="A5823" s="135">
        <v>5821.0</v>
      </c>
      <c r="B5823" s="135" t="s">
        <v>22148</v>
      </c>
      <c r="C5823" s="135" t="s">
        <v>4362</v>
      </c>
      <c r="F5823" s="135">
        <v>0.0</v>
      </c>
      <c r="M5823" s="143">
        <v>43800.0</v>
      </c>
    </row>
    <row r="5824">
      <c r="A5824" s="135">
        <v>5822.0</v>
      </c>
      <c r="B5824" s="135" t="s">
        <v>22150</v>
      </c>
      <c r="C5824" s="135" t="s">
        <v>4362</v>
      </c>
      <c r="M5824" s="143">
        <v>43035.0</v>
      </c>
    </row>
    <row r="5825">
      <c r="A5825" s="135">
        <v>5823.0</v>
      </c>
      <c r="B5825" s="135" t="s">
        <v>22151</v>
      </c>
      <c r="C5825" s="135" t="s">
        <v>4362</v>
      </c>
      <c r="K5825" s="135">
        <v>10.0</v>
      </c>
      <c r="M5825" s="143">
        <v>43943.0</v>
      </c>
    </row>
    <row r="5826">
      <c r="A5826" s="135">
        <v>5824.0</v>
      </c>
      <c r="B5826" s="135" t="s">
        <v>22152</v>
      </c>
      <c r="C5826" s="135" t="s">
        <v>4362</v>
      </c>
      <c r="F5826" s="135">
        <v>0.0</v>
      </c>
      <c r="M5826" s="143">
        <v>43739.0</v>
      </c>
    </row>
    <row r="5827">
      <c r="A5827" s="135">
        <v>5825.0</v>
      </c>
      <c r="B5827" s="135" t="s">
        <v>22153</v>
      </c>
      <c r="C5827" s="135" t="s">
        <v>4362</v>
      </c>
      <c r="F5827" s="135">
        <v>0.0</v>
      </c>
      <c r="M5827" s="143">
        <v>43252.0</v>
      </c>
    </row>
    <row r="5828">
      <c r="A5828" s="135">
        <v>5826.0</v>
      </c>
      <c r="B5828" s="135" t="s">
        <v>22154</v>
      </c>
      <c r="C5828" s="135" t="s">
        <v>4362</v>
      </c>
      <c r="M5828" s="143">
        <v>45067.0</v>
      </c>
    </row>
    <row r="5829">
      <c r="A5829" s="135">
        <v>5827.0</v>
      </c>
      <c r="B5829" s="135" t="s">
        <v>22155</v>
      </c>
      <c r="C5829" s="135" t="s">
        <v>4362</v>
      </c>
      <c r="M5829" s="143">
        <v>44300.0</v>
      </c>
    </row>
    <row r="5830">
      <c r="A5830" s="135">
        <v>5828.0</v>
      </c>
      <c r="B5830" s="135" t="s">
        <v>22156</v>
      </c>
      <c r="C5830" s="135" t="s">
        <v>4362</v>
      </c>
      <c r="M5830" s="143">
        <v>45164.0</v>
      </c>
    </row>
    <row r="5831">
      <c r="A5831" s="135">
        <v>5829.0</v>
      </c>
      <c r="B5831" s="135" t="s">
        <v>22157</v>
      </c>
      <c r="C5831" s="135" t="s">
        <v>4362</v>
      </c>
      <c r="M5831" s="143">
        <v>42289.0</v>
      </c>
    </row>
    <row r="5832">
      <c r="A5832" s="135">
        <v>5830.0</v>
      </c>
      <c r="B5832" s="135" t="s">
        <v>22158</v>
      </c>
      <c r="C5832" s="135" t="s">
        <v>4362</v>
      </c>
      <c r="K5832" s="135">
        <v>10.0</v>
      </c>
      <c r="M5832" s="143">
        <v>42476.0</v>
      </c>
    </row>
    <row r="5833">
      <c r="A5833" s="135">
        <v>5831.0</v>
      </c>
      <c r="B5833" s="135" t="s">
        <v>22159</v>
      </c>
      <c r="C5833" s="135" t="s">
        <v>4362</v>
      </c>
      <c r="K5833" s="135">
        <v>10.0</v>
      </c>
      <c r="M5833" s="143">
        <v>43896.0</v>
      </c>
    </row>
    <row r="5834">
      <c r="A5834" s="135">
        <v>5832.0</v>
      </c>
      <c r="B5834" s="135" t="s">
        <v>22160</v>
      </c>
      <c r="C5834" s="135" t="s">
        <v>4362</v>
      </c>
      <c r="M5834" s="143">
        <v>44420.0</v>
      </c>
    </row>
    <row r="5835">
      <c r="A5835" s="135">
        <v>5833.0</v>
      </c>
      <c r="B5835" s="135" t="s">
        <v>22162</v>
      </c>
      <c r="C5835" s="135" t="s">
        <v>4362</v>
      </c>
      <c r="M5835" s="143">
        <v>42556.0</v>
      </c>
    </row>
    <row r="5836">
      <c r="A5836" s="135">
        <v>5834.0</v>
      </c>
      <c r="B5836" s="135" t="s">
        <v>22163</v>
      </c>
      <c r="C5836" s="135" t="s">
        <v>4362</v>
      </c>
      <c r="M5836" s="143">
        <v>43928.0</v>
      </c>
    </row>
    <row r="5837">
      <c r="A5837" s="135">
        <v>5835.0</v>
      </c>
      <c r="B5837" s="135" t="s">
        <v>22164</v>
      </c>
      <c r="C5837" s="135" t="s">
        <v>4362</v>
      </c>
      <c r="K5837" s="135">
        <v>10.0</v>
      </c>
      <c r="M5837" s="143">
        <v>42433.0</v>
      </c>
    </row>
    <row r="5838">
      <c r="A5838" s="135">
        <v>5836.0</v>
      </c>
      <c r="B5838" s="135" t="s">
        <v>22165</v>
      </c>
      <c r="C5838" s="135" t="s">
        <v>4362</v>
      </c>
      <c r="K5838" s="135">
        <v>10.0</v>
      </c>
      <c r="M5838" s="143">
        <v>43954.0</v>
      </c>
    </row>
    <row r="5839">
      <c r="A5839" s="135">
        <v>5837.0</v>
      </c>
      <c r="B5839" s="135" t="s">
        <v>22166</v>
      </c>
      <c r="C5839" s="135" t="s">
        <v>4362</v>
      </c>
      <c r="M5839" s="143">
        <v>44825.0</v>
      </c>
    </row>
    <row r="5840">
      <c r="A5840" s="135">
        <v>5838.0</v>
      </c>
      <c r="B5840" s="135" t="s">
        <v>22167</v>
      </c>
      <c r="C5840" s="135" t="s">
        <v>4362</v>
      </c>
      <c r="M5840" s="143">
        <v>43987.0</v>
      </c>
    </row>
    <row r="5841">
      <c r="A5841" s="135">
        <v>5839.0</v>
      </c>
      <c r="B5841" s="135" t="s">
        <v>22168</v>
      </c>
      <c r="C5841" s="135" t="s">
        <v>4362</v>
      </c>
      <c r="M5841" s="143">
        <v>43669.0</v>
      </c>
    </row>
    <row r="5842">
      <c r="A5842" s="135">
        <v>5840.0</v>
      </c>
      <c r="B5842" s="135" t="s">
        <v>22169</v>
      </c>
      <c r="C5842" s="135" t="s">
        <v>4362</v>
      </c>
      <c r="F5842" s="135">
        <v>0.0</v>
      </c>
      <c r="M5842" s="143">
        <v>43466.0</v>
      </c>
    </row>
    <row r="5843">
      <c r="A5843" s="135">
        <v>5841.0</v>
      </c>
      <c r="B5843" s="135" t="s">
        <v>22170</v>
      </c>
      <c r="C5843" s="135" t="s">
        <v>4362</v>
      </c>
      <c r="M5843" s="143">
        <v>43617.0</v>
      </c>
    </row>
    <row r="5844">
      <c r="A5844" s="135">
        <v>5842.0</v>
      </c>
      <c r="B5844" s="135" t="s">
        <v>22171</v>
      </c>
      <c r="C5844" s="135" t="s">
        <v>4362</v>
      </c>
      <c r="F5844" s="135">
        <v>0.0</v>
      </c>
      <c r="M5844" s="143">
        <v>43800.0</v>
      </c>
    </row>
    <row r="5845">
      <c r="A5845" s="135">
        <v>5843.0</v>
      </c>
      <c r="B5845" s="135" t="s">
        <v>22172</v>
      </c>
      <c r="C5845" s="135" t="s">
        <v>4362</v>
      </c>
      <c r="M5845" s="143">
        <v>42605.0</v>
      </c>
    </row>
    <row r="5846">
      <c r="A5846" s="135">
        <v>5844.0</v>
      </c>
      <c r="B5846" s="135" t="s">
        <v>22173</v>
      </c>
      <c r="C5846" s="135" t="s">
        <v>4362</v>
      </c>
      <c r="K5846" s="135">
        <v>40.0</v>
      </c>
      <c r="M5846" s="143">
        <v>44942.0</v>
      </c>
    </row>
    <row r="5847">
      <c r="A5847" s="135">
        <v>5845.0</v>
      </c>
      <c r="B5847" s="135" t="s">
        <v>22175</v>
      </c>
      <c r="C5847" s="135" t="s">
        <v>4362</v>
      </c>
      <c r="F5847" s="135">
        <v>0.0</v>
      </c>
      <c r="M5847" s="143">
        <v>42705.0</v>
      </c>
    </row>
    <row r="5848">
      <c r="A5848" s="135">
        <v>5846.0</v>
      </c>
      <c r="B5848" s="135" t="s">
        <v>22176</v>
      </c>
      <c r="C5848" s="135" t="s">
        <v>4362</v>
      </c>
      <c r="F5848" s="135">
        <v>0.0</v>
      </c>
      <c r="M5848" s="143">
        <v>43374.0</v>
      </c>
    </row>
    <row r="5849">
      <c r="A5849" s="135">
        <v>5847.0</v>
      </c>
      <c r="B5849" s="135" t="s">
        <v>22177</v>
      </c>
      <c r="C5849" s="135" t="s">
        <v>4362</v>
      </c>
      <c r="F5849" s="135">
        <v>0.0</v>
      </c>
      <c r="M5849" s="143">
        <v>42736.0</v>
      </c>
    </row>
    <row r="5850">
      <c r="A5850" s="135">
        <v>5848.0</v>
      </c>
      <c r="B5850" s="135" t="s">
        <v>22178</v>
      </c>
      <c r="C5850" s="135" t="s">
        <v>4362</v>
      </c>
      <c r="F5850" s="135">
        <v>0.0</v>
      </c>
      <c r="M5850" s="143">
        <v>43435.0</v>
      </c>
    </row>
    <row r="5851">
      <c r="A5851" s="135">
        <v>5849.0</v>
      </c>
      <c r="B5851" s="135" t="s">
        <v>22179</v>
      </c>
      <c r="C5851" s="135" t="s">
        <v>4362</v>
      </c>
      <c r="M5851" s="143">
        <v>44811.0</v>
      </c>
    </row>
    <row r="5852">
      <c r="A5852" s="135">
        <v>5850.0</v>
      </c>
      <c r="B5852" s="135" t="s">
        <v>22180</v>
      </c>
      <c r="C5852" s="135" t="s">
        <v>4362</v>
      </c>
      <c r="F5852" s="135">
        <v>0.0</v>
      </c>
      <c r="M5852" s="143">
        <v>43497.0</v>
      </c>
    </row>
    <row r="5853">
      <c r="A5853" s="135">
        <v>5851.0</v>
      </c>
      <c r="B5853" s="135" t="s">
        <v>22181</v>
      </c>
      <c r="C5853" s="135" t="s">
        <v>4362</v>
      </c>
      <c r="F5853" s="135">
        <v>0.0</v>
      </c>
      <c r="M5853" s="143">
        <v>42401.0</v>
      </c>
    </row>
    <row r="5854">
      <c r="A5854" s="135">
        <v>5852.0</v>
      </c>
      <c r="B5854" s="135" t="s">
        <v>22182</v>
      </c>
      <c r="C5854" s="135" t="s">
        <v>4362</v>
      </c>
      <c r="F5854" s="135">
        <v>0.0</v>
      </c>
      <c r="M5854" s="143">
        <v>42614.0</v>
      </c>
    </row>
    <row r="5855">
      <c r="A5855" s="135">
        <v>5853.0</v>
      </c>
      <c r="B5855" s="135" t="s">
        <v>22183</v>
      </c>
      <c r="C5855" s="135" t="s">
        <v>4362</v>
      </c>
      <c r="F5855" s="135">
        <v>0.0</v>
      </c>
      <c r="M5855" s="143">
        <v>43617.0</v>
      </c>
    </row>
    <row r="5856">
      <c r="A5856" s="135">
        <v>5854.0</v>
      </c>
      <c r="B5856" s="135" t="s">
        <v>22184</v>
      </c>
      <c r="C5856" s="135" t="s">
        <v>4362</v>
      </c>
      <c r="F5856" s="135">
        <v>0.0</v>
      </c>
      <c r="M5856" s="143">
        <v>43586.0</v>
      </c>
    </row>
    <row r="5857">
      <c r="A5857" s="135">
        <v>5855.0</v>
      </c>
      <c r="B5857" s="135" t="s">
        <v>22186</v>
      </c>
      <c r="C5857" s="135" t="s">
        <v>4362</v>
      </c>
      <c r="K5857" s="135">
        <v>20.0</v>
      </c>
      <c r="M5857" s="143">
        <v>44026.0</v>
      </c>
    </row>
    <row r="5858">
      <c r="A5858" s="135">
        <v>5856.0</v>
      </c>
      <c r="B5858" s="135" t="s">
        <v>22187</v>
      </c>
      <c r="C5858" s="135" t="s">
        <v>4362</v>
      </c>
      <c r="M5858" s="143">
        <v>44511.0</v>
      </c>
    </row>
    <row r="5859">
      <c r="A5859" s="135">
        <v>5857.0</v>
      </c>
      <c r="B5859" s="135" t="s">
        <v>22188</v>
      </c>
      <c r="C5859" s="135" t="s">
        <v>4362</v>
      </c>
      <c r="K5859" s="135">
        <v>150.0</v>
      </c>
      <c r="M5859" s="143">
        <v>44158.0</v>
      </c>
    </row>
    <row r="5860">
      <c r="A5860" s="135">
        <v>5858.0</v>
      </c>
      <c r="B5860" s="135" t="s">
        <v>22189</v>
      </c>
      <c r="C5860" s="135" t="s">
        <v>4362</v>
      </c>
      <c r="M5860" s="143">
        <v>44759.0</v>
      </c>
    </row>
    <row r="5861">
      <c r="A5861" s="135">
        <v>5859.0</v>
      </c>
      <c r="B5861" s="135" t="s">
        <v>22190</v>
      </c>
      <c r="C5861" s="135" t="s">
        <v>4362</v>
      </c>
      <c r="K5861" s="135">
        <v>20.0</v>
      </c>
      <c r="M5861" s="143">
        <v>42277.0</v>
      </c>
    </row>
    <row r="5862">
      <c r="A5862" s="135">
        <v>5860.0</v>
      </c>
      <c r="B5862" s="135" t="s">
        <v>22191</v>
      </c>
      <c r="C5862" s="135" t="s">
        <v>4362</v>
      </c>
      <c r="M5862" s="143">
        <v>44989.0</v>
      </c>
    </row>
    <row r="5863">
      <c r="A5863" s="135">
        <v>5861.0</v>
      </c>
      <c r="B5863" s="135" t="s">
        <v>22192</v>
      </c>
      <c r="C5863" s="135" t="s">
        <v>4362</v>
      </c>
      <c r="F5863" s="135">
        <v>0.0</v>
      </c>
      <c r="M5863" s="143">
        <v>42248.0</v>
      </c>
    </row>
    <row r="5864">
      <c r="A5864" s="135">
        <v>5862.0</v>
      </c>
      <c r="B5864" s="135" t="s">
        <v>22193</v>
      </c>
      <c r="C5864" s="135" t="s">
        <v>4362</v>
      </c>
      <c r="K5864" s="135">
        <v>100.0</v>
      </c>
      <c r="M5864" s="143">
        <v>44379.0</v>
      </c>
    </row>
    <row r="5865">
      <c r="A5865" s="135">
        <v>5863.0</v>
      </c>
      <c r="B5865" s="135" t="s">
        <v>22194</v>
      </c>
      <c r="C5865" s="135" t="s">
        <v>4362</v>
      </c>
      <c r="K5865" s="135">
        <v>20.0</v>
      </c>
      <c r="M5865" s="143">
        <v>44138.0</v>
      </c>
    </row>
    <row r="5866">
      <c r="A5866" s="135">
        <v>5864.0</v>
      </c>
      <c r="B5866" s="135" t="s">
        <v>22195</v>
      </c>
      <c r="C5866" s="135" t="s">
        <v>4362</v>
      </c>
      <c r="M5866" s="143">
        <v>42279.0</v>
      </c>
    </row>
    <row r="5867">
      <c r="A5867" s="135">
        <v>5865.0</v>
      </c>
      <c r="B5867" s="135" t="s">
        <v>22196</v>
      </c>
      <c r="C5867" s="135" t="s">
        <v>4362</v>
      </c>
      <c r="F5867" s="135">
        <v>0.0</v>
      </c>
      <c r="M5867" s="143">
        <v>42736.0</v>
      </c>
    </row>
    <row r="5868">
      <c r="A5868" s="135">
        <v>5866.0</v>
      </c>
      <c r="B5868" s="135" t="s">
        <v>22197</v>
      </c>
      <c r="C5868" s="135" t="s">
        <v>4362</v>
      </c>
      <c r="F5868" s="135">
        <v>0.0</v>
      </c>
      <c r="M5868" s="143">
        <v>43739.0</v>
      </c>
    </row>
    <row r="5869">
      <c r="A5869" s="135">
        <v>5867.0</v>
      </c>
      <c r="B5869" s="135" t="s">
        <v>22199</v>
      </c>
      <c r="C5869" s="135" t="s">
        <v>4362</v>
      </c>
      <c r="M5869" s="143">
        <v>44807.0</v>
      </c>
    </row>
    <row r="5870">
      <c r="A5870" s="135">
        <v>5868.0</v>
      </c>
      <c r="B5870" s="135" t="s">
        <v>22200</v>
      </c>
      <c r="C5870" s="135" t="s">
        <v>4362</v>
      </c>
      <c r="M5870" s="143">
        <v>44513.0</v>
      </c>
    </row>
    <row r="5871">
      <c r="A5871" s="135">
        <v>5869.0</v>
      </c>
      <c r="B5871" s="135" t="s">
        <v>22201</v>
      </c>
      <c r="C5871" s="135" t="s">
        <v>4362</v>
      </c>
      <c r="F5871" s="135">
        <v>0.0</v>
      </c>
      <c r="M5871" s="143">
        <v>43678.0</v>
      </c>
    </row>
    <row r="5872">
      <c r="A5872" s="135">
        <v>5870.0</v>
      </c>
      <c r="B5872" s="135" t="s">
        <v>22202</v>
      </c>
      <c r="C5872" s="135" t="s">
        <v>4362</v>
      </c>
      <c r="F5872" s="135">
        <v>0.0</v>
      </c>
      <c r="M5872" s="143">
        <v>43282.0</v>
      </c>
    </row>
    <row r="5873">
      <c r="A5873" s="135">
        <v>5871.0</v>
      </c>
      <c r="B5873" s="135" t="s">
        <v>22203</v>
      </c>
      <c r="C5873" s="135" t="s">
        <v>4362</v>
      </c>
      <c r="M5873" s="143">
        <v>43850.0</v>
      </c>
    </row>
    <row r="5874">
      <c r="A5874" s="135">
        <v>5872.0</v>
      </c>
      <c r="B5874" s="135" t="s">
        <v>22204</v>
      </c>
      <c r="C5874" s="135" t="s">
        <v>4362</v>
      </c>
      <c r="M5874" s="143">
        <v>44687.0</v>
      </c>
    </row>
    <row r="5875">
      <c r="A5875" s="135">
        <v>5873.0</v>
      </c>
      <c r="B5875" s="135" t="s">
        <v>22205</v>
      </c>
      <c r="C5875" s="135" t="s">
        <v>4362</v>
      </c>
      <c r="F5875" s="135">
        <v>0.0</v>
      </c>
      <c r="M5875" s="143">
        <v>43313.0</v>
      </c>
    </row>
    <row r="5876">
      <c r="A5876" s="135">
        <v>5874.0</v>
      </c>
      <c r="B5876" s="135" t="s">
        <v>22206</v>
      </c>
      <c r="C5876" s="135" t="s">
        <v>4362</v>
      </c>
      <c r="F5876" s="135">
        <v>0.0</v>
      </c>
      <c r="M5876" s="143">
        <v>43678.0</v>
      </c>
    </row>
    <row r="5877">
      <c r="A5877" s="135">
        <v>5875.0</v>
      </c>
      <c r="B5877" s="135" t="s">
        <v>22207</v>
      </c>
      <c r="C5877" s="135" t="s">
        <v>4362</v>
      </c>
      <c r="F5877" s="135">
        <v>0.0</v>
      </c>
      <c r="M5877" s="143">
        <v>43466.0</v>
      </c>
    </row>
    <row r="5878">
      <c r="A5878" s="135">
        <v>5876.0</v>
      </c>
      <c r="B5878" s="135" t="s">
        <v>22208</v>
      </c>
      <c r="C5878" s="135" t="s">
        <v>4362</v>
      </c>
      <c r="K5878" s="135">
        <v>10.0</v>
      </c>
      <c r="M5878" s="143">
        <v>43909.0</v>
      </c>
    </row>
    <row r="5879">
      <c r="A5879" s="135">
        <v>5877.0</v>
      </c>
      <c r="B5879" s="135" t="s">
        <v>22209</v>
      </c>
      <c r="C5879" s="135" t="s">
        <v>4362</v>
      </c>
      <c r="F5879" s="135">
        <v>0.0</v>
      </c>
      <c r="M5879" s="143">
        <v>43282.0</v>
      </c>
    </row>
    <row r="5880">
      <c r="A5880" s="135">
        <v>5878.0</v>
      </c>
      <c r="B5880" s="135" t="s">
        <v>14354</v>
      </c>
      <c r="C5880" s="135" t="s">
        <v>4362</v>
      </c>
      <c r="F5880" s="135">
        <v>0.0</v>
      </c>
      <c r="M5880" s="143">
        <v>42767.0</v>
      </c>
    </row>
    <row r="5881">
      <c r="A5881" s="135">
        <v>5879.0</v>
      </c>
      <c r="B5881" s="135" t="s">
        <v>22211</v>
      </c>
      <c r="C5881" s="135" t="s">
        <v>4362</v>
      </c>
      <c r="M5881" s="143">
        <v>44806.0</v>
      </c>
    </row>
    <row r="5882">
      <c r="A5882" s="135">
        <v>5880.0</v>
      </c>
      <c r="B5882" s="135" t="s">
        <v>22212</v>
      </c>
      <c r="C5882" s="135" t="s">
        <v>4362</v>
      </c>
      <c r="F5882" s="135">
        <v>0.0</v>
      </c>
    </row>
    <row r="5883">
      <c r="A5883" s="135">
        <v>5881.0</v>
      </c>
      <c r="B5883" s="135" t="s">
        <v>22213</v>
      </c>
      <c r="C5883" s="135" t="s">
        <v>4362</v>
      </c>
      <c r="F5883" s="135">
        <v>0.0</v>
      </c>
      <c r="M5883" s="143">
        <v>43374.0</v>
      </c>
    </row>
    <row r="5884">
      <c r="A5884" s="135">
        <v>5882.0</v>
      </c>
      <c r="B5884" s="135" t="s">
        <v>22214</v>
      </c>
      <c r="C5884" s="135" t="s">
        <v>4362</v>
      </c>
      <c r="M5884" s="143">
        <v>43881.0</v>
      </c>
    </row>
    <row r="5885">
      <c r="A5885" s="135">
        <v>5883.0</v>
      </c>
      <c r="B5885" s="135" t="s">
        <v>22215</v>
      </c>
      <c r="C5885" s="135" t="s">
        <v>4362</v>
      </c>
      <c r="M5885" s="143">
        <v>45204.0</v>
      </c>
    </row>
    <row r="5886">
      <c r="A5886" s="135">
        <v>5884.0</v>
      </c>
      <c r="B5886" s="135" t="s">
        <v>22216</v>
      </c>
      <c r="C5886" s="135" t="s">
        <v>4362</v>
      </c>
      <c r="K5886" s="135">
        <v>50.0</v>
      </c>
      <c r="M5886" s="143">
        <v>44066.0</v>
      </c>
    </row>
    <row r="5887">
      <c r="A5887" s="135">
        <v>5885.0</v>
      </c>
      <c r="B5887" s="135" t="s">
        <v>22217</v>
      </c>
      <c r="C5887" s="135" t="s">
        <v>4362</v>
      </c>
      <c r="K5887" s="135">
        <v>10.0</v>
      </c>
      <c r="M5887" s="143">
        <v>45065.0</v>
      </c>
    </row>
    <row r="5888">
      <c r="A5888" s="135">
        <v>5886.0</v>
      </c>
      <c r="B5888" s="135" t="s">
        <v>22218</v>
      </c>
      <c r="C5888" s="135" t="s">
        <v>4362</v>
      </c>
      <c r="M5888" s="143">
        <v>42279.0</v>
      </c>
    </row>
    <row r="5889">
      <c r="A5889" s="135">
        <v>5887.0</v>
      </c>
      <c r="B5889" s="135" t="s">
        <v>22219</v>
      </c>
      <c r="C5889" s="135" t="s">
        <v>4362</v>
      </c>
      <c r="K5889" s="135">
        <v>10.0</v>
      </c>
      <c r="M5889" s="143">
        <v>43851.0</v>
      </c>
    </row>
    <row r="5890">
      <c r="A5890" s="135">
        <v>5888.0</v>
      </c>
      <c r="B5890" s="135" t="s">
        <v>22221</v>
      </c>
      <c r="C5890" s="135" t="s">
        <v>4362</v>
      </c>
      <c r="F5890" s="135">
        <v>0.0</v>
      </c>
      <c r="M5890" s="143">
        <v>43586.0</v>
      </c>
    </row>
    <row r="5891">
      <c r="A5891" s="135">
        <v>5889.0</v>
      </c>
      <c r="B5891" s="135" t="s">
        <v>22222</v>
      </c>
      <c r="C5891" s="135" t="s">
        <v>4362</v>
      </c>
      <c r="F5891" s="135">
        <v>0.0</v>
      </c>
      <c r="M5891" s="143">
        <v>42917.0</v>
      </c>
    </row>
    <row r="5892">
      <c r="A5892" s="135">
        <v>5890.0</v>
      </c>
      <c r="B5892" s="135" t="s">
        <v>22223</v>
      </c>
      <c r="C5892" s="135" t="s">
        <v>4362</v>
      </c>
      <c r="M5892" s="143">
        <v>45127.0</v>
      </c>
    </row>
    <row r="5893">
      <c r="A5893" s="135">
        <v>5891.0</v>
      </c>
      <c r="B5893" s="135" t="s">
        <v>22224</v>
      </c>
      <c r="C5893" s="135" t="s">
        <v>4362</v>
      </c>
      <c r="M5893" s="143">
        <v>44131.0</v>
      </c>
    </row>
    <row r="5894">
      <c r="A5894" s="135">
        <v>5892.0</v>
      </c>
      <c r="B5894" s="135" t="s">
        <v>22225</v>
      </c>
      <c r="C5894" s="135" t="s">
        <v>4362</v>
      </c>
      <c r="M5894" s="143">
        <v>42933.0</v>
      </c>
    </row>
    <row r="5895">
      <c r="A5895" s="135">
        <v>5893.0</v>
      </c>
      <c r="B5895" s="135" t="s">
        <v>22226</v>
      </c>
      <c r="C5895" s="135" t="s">
        <v>4362</v>
      </c>
      <c r="K5895" s="135">
        <v>20.0</v>
      </c>
      <c r="M5895" s="143">
        <v>44998.0</v>
      </c>
    </row>
    <row r="5896">
      <c r="A5896" s="135">
        <v>5894.0</v>
      </c>
      <c r="B5896" s="135" t="s">
        <v>22227</v>
      </c>
      <c r="C5896" s="135" t="s">
        <v>4362</v>
      </c>
      <c r="M5896" s="143">
        <v>44782.0</v>
      </c>
    </row>
    <row r="5897">
      <c r="A5897" s="135">
        <v>5895.0</v>
      </c>
      <c r="B5897" s="135" t="s">
        <v>22228</v>
      </c>
      <c r="C5897" s="135" t="s">
        <v>4362</v>
      </c>
      <c r="K5897" s="135">
        <v>10.0</v>
      </c>
      <c r="M5897" s="143">
        <v>42708.0</v>
      </c>
    </row>
    <row r="5898">
      <c r="A5898" s="135">
        <v>5896.0</v>
      </c>
      <c r="B5898" s="135" t="s">
        <v>22229</v>
      </c>
      <c r="C5898" s="135" t="s">
        <v>4362</v>
      </c>
      <c r="K5898" s="135">
        <v>20.0</v>
      </c>
      <c r="M5898" s="143">
        <v>44115.0</v>
      </c>
    </row>
    <row r="5899">
      <c r="A5899" s="135">
        <v>5897.0</v>
      </c>
      <c r="B5899" s="135" t="s">
        <v>22231</v>
      </c>
      <c r="C5899" s="135" t="s">
        <v>4362</v>
      </c>
      <c r="K5899" s="135">
        <v>50.0</v>
      </c>
      <c r="M5899" s="143">
        <v>45204.0</v>
      </c>
    </row>
    <row r="5900">
      <c r="A5900" s="135">
        <v>5898.0</v>
      </c>
      <c r="B5900" s="135" t="s">
        <v>22232</v>
      </c>
      <c r="C5900" s="135" t="s">
        <v>4362</v>
      </c>
      <c r="K5900" s="135">
        <v>10.0</v>
      </c>
      <c r="M5900" s="143">
        <v>42322.0</v>
      </c>
    </row>
    <row r="5901">
      <c r="A5901" s="135">
        <v>5899.0</v>
      </c>
      <c r="B5901" s="135" t="s">
        <v>22233</v>
      </c>
      <c r="C5901" s="135" t="s">
        <v>4362</v>
      </c>
      <c r="K5901" s="135">
        <v>10.0</v>
      </c>
      <c r="M5901" s="143">
        <v>42961.0</v>
      </c>
    </row>
    <row r="5902">
      <c r="A5902" s="135">
        <v>5900.0</v>
      </c>
      <c r="B5902" s="135" t="s">
        <v>22234</v>
      </c>
      <c r="C5902" s="135" t="s">
        <v>4362</v>
      </c>
      <c r="M5902" s="143">
        <v>43864.0</v>
      </c>
    </row>
    <row r="5903">
      <c r="A5903" s="135">
        <v>5901.0</v>
      </c>
      <c r="B5903" s="135" t="s">
        <v>22235</v>
      </c>
      <c r="C5903" s="135" t="s">
        <v>4362</v>
      </c>
      <c r="M5903" s="143">
        <v>43321.0</v>
      </c>
    </row>
    <row r="5904">
      <c r="A5904" s="135">
        <v>5902.0</v>
      </c>
      <c r="B5904" s="135" t="s">
        <v>22236</v>
      </c>
      <c r="C5904" s="135" t="s">
        <v>4362</v>
      </c>
      <c r="K5904" s="135">
        <v>10.0</v>
      </c>
      <c r="M5904" s="143">
        <v>42360.0</v>
      </c>
    </row>
    <row r="5905">
      <c r="A5905" s="135">
        <v>5903.0</v>
      </c>
      <c r="B5905" s="135" t="s">
        <v>22238</v>
      </c>
      <c r="C5905" s="135" t="s">
        <v>4362</v>
      </c>
      <c r="F5905" s="135">
        <v>0.0</v>
      </c>
      <c r="M5905" s="143">
        <v>43709.0</v>
      </c>
    </row>
    <row r="5906">
      <c r="A5906" s="135">
        <v>5904.0</v>
      </c>
      <c r="B5906" s="135" t="s">
        <v>22239</v>
      </c>
      <c r="C5906" s="135" t="s">
        <v>4362</v>
      </c>
      <c r="F5906" s="135">
        <v>0.0</v>
      </c>
      <c r="M5906" s="143">
        <v>43191.0</v>
      </c>
    </row>
    <row r="5907">
      <c r="A5907" s="135">
        <v>5905.0</v>
      </c>
      <c r="B5907" s="135" t="s">
        <v>22240</v>
      </c>
      <c r="C5907" s="135" t="s">
        <v>4362</v>
      </c>
      <c r="M5907" s="143">
        <v>42718.0</v>
      </c>
    </row>
    <row r="5908">
      <c r="A5908" s="135">
        <v>5906.0</v>
      </c>
      <c r="B5908" s="135" t="s">
        <v>22241</v>
      </c>
      <c r="C5908" s="135" t="s">
        <v>4362</v>
      </c>
      <c r="K5908" s="135">
        <v>10.0</v>
      </c>
      <c r="M5908" s="143">
        <v>42915.0</v>
      </c>
    </row>
    <row r="5909">
      <c r="A5909" s="135">
        <v>5907.0</v>
      </c>
      <c r="B5909" s="135" t="s">
        <v>22242</v>
      </c>
      <c r="C5909" s="135" t="s">
        <v>4362</v>
      </c>
      <c r="M5909" s="143">
        <v>45002.0</v>
      </c>
    </row>
    <row r="5910">
      <c r="A5910" s="135">
        <v>5908.0</v>
      </c>
      <c r="B5910" s="135" t="s">
        <v>22243</v>
      </c>
      <c r="C5910" s="135" t="s">
        <v>4362</v>
      </c>
      <c r="F5910" s="135">
        <v>0.0</v>
      </c>
      <c r="M5910" s="143">
        <v>43344.0</v>
      </c>
    </row>
    <row r="5911">
      <c r="A5911" s="135">
        <v>5909.0</v>
      </c>
      <c r="B5911" s="135" t="s">
        <v>22245</v>
      </c>
      <c r="C5911" s="135" t="s">
        <v>4362</v>
      </c>
      <c r="F5911" s="135">
        <v>0.0</v>
      </c>
      <c r="M5911" s="143">
        <v>43617.0</v>
      </c>
    </row>
    <row r="5912">
      <c r="A5912" s="135">
        <v>5910.0</v>
      </c>
      <c r="B5912" s="135" t="s">
        <v>22246</v>
      </c>
      <c r="C5912" s="135" t="s">
        <v>4362</v>
      </c>
      <c r="F5912" s="135">
        <v>0.0</v>
      </c>
      <c r="M5912" s="143">
        <v>43586.0</v>
      </c>
    </row>
    <row r="5913">
      <c r="A5913" s="135">
        <v>5911.0</v>
      </c>
      <c r="B5913" s="135" t="s">
        <v>22247</v>
      </c>
      <c r="C5913" s="135" t="s">
        <v>4362</v>
      </c>
      <c r="F5913" s="135">
        <v>0.0</v>
      </c>
      <c r="M5913" s="143">
        <v>43405.0</v>
      </c>
    </row>
    <row r="5914">
      <c r="A5914" s="135">
        <v>5912.0</v>
      </c>
      <c r="B5914" s="135" t="s">
        <v>22248</v>
      </c>
      <c r="C5914" s="135" t="s">
        <v>4362</v>
      </c>
      <c r="F5914" s="135">
        <v>0.0</v>
      </c>
      <c r="M5914" s="143">
        <v>43466.0</v>
      </c>
    </row>
    <row r="5915">
      <c r="A5915" s="135">
        <v>5913.0</v>
      </c>
      <c r="B5915" s="135" t="s">
        <v>22249</v>
      </c>
      <c r="C5915" s="135" t="s">
        <v>4362</v>
      </c>
      <c r="M5915" s="143">
        <v>45385.0</v>
      </c>
    </row>
    <row r="5916">
      <c r="A5916" s="135">
        <v>5914.0</v>
      </c>
      <c r="B5916" s="135" t="s">
        <v>22250</v>
      </c>
      <c r="C5916" s="135" t="s">
        <v>4362</v>
      </c>
      <c r="M5916" s="143">
        <v>42270.0</v>
      </c>
    </row>
    <row r="5917">
      <c r="A5917" s="135">
        <v>5915.0</v>
      </c>
      <c r="B5917" s="135" t="s">
        <v>22251</v>
      </c>
      <c r="C5917" s="135" t="s">
        <v>4362</v>
      </c>
      <c r="M5917" s="143">
        <v>45051.0</v>
      </c>
    </row>
    <row r="5918">
      <c r="A5918" s="135">
        <v>5916.0</v>
      </c>
      <c r="B5918" s="135" t="s">
        <v>22252</v>
      </c>
      <c r="C5918" s="135" t="s">
        <v>4362</v>
      </c>
      <c r="M5918" s="143">
        <v>42751.0</v>
      </c>
    </row>
    <row r="5919">
      <c r="A5919" s="135">
        <v>5917.0</v>
      </c>
      <c r="B5919" s="135" t="s">
        <v>22253</v>
      </c>
      <c r="C5919" s="135" t="s">
        <v>4362</v>
      </c>
      <c r="M5919" s="143">
        <v>45173.0</v>
      </c>
    </row>
    <row r="5920">
      <c r="A5920" s="135">
        <v>5918.0</v>
      </c>
      <c r="B5920" s="135" t="s">
        <v>22254</v>
      </c>
      <c r="C5920" s="135" t="s">
        <v>4362</v>
      </c>
      <c r="M5920" s="143">
        <v>43497.0</v>
      </c>
    </row>
    <row r="5921">
      <c r="A5921" s="135">
        <v>5919.0</v>
      </c>
      <c r="B5921" s="135" t="s">
        <v>22255</v>
      </c>
      <c r="C5921" s="135" t="s">
        <v>4362</v>
      </c>
      <c r="F5921" s="135">
        <v>0.0</v>
      </c>
      <c r="M5921" s="143">
        <v>42887.0</v>
      </c>
    </row>
    <row r="5922">
      <c r="A5922" s="135">
        <v>5920.0</v>
      </c>
      <c r="B5922" s="135" t="s">
        <v>22257</v>
      </c>
      <c r="C5922" s="135" t="s">
        <v>4362</v>
      </c>
      <c r="F5922" s="135">
        <v>0.0</v>
      </c>
      <c r="M5922" s="143">
        <v>43252.0</v>
      </c>
    </row>
    <row r="5923">
      <c r="A5923" s="135">
        <v>5921.0</v>
      </c>
      <c r="B5923" s="135" t="s">
        <v>22258</v>
      </c>
      <c r="C5923" s="135" t="s">
        <v>4362</v>
      </c>
      <c r="F5923" s="135">
        <v>0.0</v>
      </c>
      <c r="M5923" s="143">
        <v>43617.0</v>
      </c>
    </row>
    <row r="5924">
      <c r="A5924" s="135">
        <v>5922.0</v>
      </c>
      <c r="B5924" s="135" t="s">
        <v>22259</v>
      </c>
      <c r="C5924" s="135" t="s">
        <v>4362</v>
      </c>
      <c r="F5924" s="135">
        <v>0.0</v>
      </c>
      <c r="M5924" s="143">
        <v>43678.0</v>
      </c>
    </row>
    <row r="5925">
      <c r="A5925" s="135">
        <v>5923.0</v>
      </c>
      <c r="B5925" s="135" t="s">
        <v>22260</v>
      </c>
      <c r="C5925" s="135" t="s">
        <v>4362</v>
      </c>
      <c r="F5925" s="135">
        <v>0.0</v>
      </c>
      <c r="M5925" s="143">
        <v>42401.0</v>
      </c>
    </row>
    <row r="5926">
      <c r="A5926" s="135">
        <v>5924.0</v>
      </c>
      <c r="B5926" s="135" t="s">
        <v>22261</v>
      </c>
      <c r="C5926" s="135" t="s">
        <v>4362</v>
      </c>
      <c r="M5926" s="143">
        <v>43423.0</v>
      </c>
    </row>
    <row r="5927">
      <c r="A5927" s="135">
        <v>5925.0</v>
      </c>
      <c r="B5927" s="135" t="s">
        <v>22262</v>
      </c>
      <c r="C5927" s="135" t="s">
        <v>4362</v>
      </c>
      <c r="M5927" s="143">
        <v>44823.0</v>
      </c>
    </row>
    <row r="5928">
      <c r="A5928" s="135">
        <v>5926.0</v>
      </c>
      <c r="B5928" s="135" t="s">
        <v>22263</v>
      </c>
      <c r="C5928" s="135" t="s">
        <v>4362</v>
      </c>
      <c r="F5928" s="135">
        <v>0.0</v>
      </c>
      <c r="M5928" s="143">
        <v>43586.0</v>
      </c>
    </row>
    <row r="5929">
      <c r="A5929" s="135">
        <v>5927.0</v>
      </c>
      <c r="B5929" s="135" t="s">
        <v>22265</v>
      </c>
      <c r="C5929" s="135" t="s">
        <v>4362</v>
      </c>
      <c r="F5929" s="135">
        <v>0.0</v>
      </c>
      <c r="M5929" s="143">
        <v>43617.0</v>
      </c>
    </row>
    <row r="5930">
      <c r="A5930" s="135">
        <v>5928.0</v>
      </c>
      <c r="B5930" s="135" t="s">
        <v>22266</v>
      </c>
      <c r="C5930" s="135" t="s">
        <v>4362</v>
      </c>
      <c r="K5930" s="135">
        <v>30.0</v>
      </c>
      <c r="M5930" s="143">
        <v>43874.0</v>
      </c>
    </row>
    <row r="5931">
      <c r="A5931" s="135">
        <v>5929.0</v>
      </c>
      <c r="B5931" s="135" t="s">
        <v>22267</v>
      </c>
      <c r="C5931" s="135" t="s">
        <v>4362</v>
      </c>
      <c r="M5931" s="143">
        <v>45072.0</v>
      </c>
    </row>
    <row r="5932">
      <c r="A5932" s="135">
        <v>5930.0</v>
      </c>
      <c r="B5932" s="135" t="s">
        <v>22268</v>
      </c>
      <c r="C5932" s="135" t="s">
        <v>4362</v>
      </c>
      <c r="F5932" s="135">
        <v>0.0</v>
      </c>
      <c r="M5932" s="143">
        <v>42736.0</v>
      </c>
    </row>
    <row r="5933">
      <c r="A5933" s="135">
        <v>5931.0</v>
      </c>
      <c r="B5933" s="135" t="s">
        <v>22269</v>
      </c>
      <c r="C5933" s="135" t="s">
        <v>4362</v>
      </c>
      <c r="K5933" s="135">
        <v>10.0</v>
      </c>
      <c r="M5933" s="143">
        <v>43894.0</v>
      </c>
    </row>
    <row r="5934">
      <c r="A5934" s="135">
        <v>5932.0</v>
      </c>
      <c r="B5934" s="135" t="s">
        <v>22270</v>
      </c>
      <c r="C5934" s="135" t="s">
        <v>4362</v>
      </c>
      <c r="M5934" s="143">
        <v>45310.0</v>
      </c>
    </row>
    <row r="5935">
      <c r="A5935" s="135">
        <v>5933.0</v>
      </c>
      <c r="B5935" s="135" t="s">
        <v>22271</v>
      </c>
      <c r="C5935" s="135" t="s">
        <v>4362</v>
      </c>
      <c r="M5935" s="143">
        <v>45081.0</v>
      </c>
    </row>
    <row r="5936">
      <c r="A5936" s="135">
        <v>5934.0</v>
      </c>
      <c r="B5936" s="135" t="s">
        <v>22272</v>
      </c>
      <c r="C5936" s="135" t="s">
        <v>4362</v>
      </c>
      <c r="M5936" s="143">
        <v>45027.0</v>
      </c>
    </row>
    <row r="5937">
      <c r="A5937" s="135">
        <v>5935.0</v>
      </c>
      <c r="B5937" s="135" t="s">
        <v>22273</v>
      </c>
      <c r="C5937" s="135" t="s">
        <v>4362</v>
      </c>
      <c r="K5937" s="135">
        <v>40.0</v>
      </c>
      <c r="M5937" s="143">
        <v>42392.0</v>
      </c>
    </row>
    <row r="5938">
      <c r="A5938" s="135">
        <v>5936.0</v>
      </c>
      <c r="B5938" s="135" t="s">
        <v>22274</v>
      </c>
      <c r="C5938" s="135" t="s">
        <v>4362</v>
      </c>
      <c r="M5938" s="143">
        <v>45044.0</v>
      </c>
    </row>
    <row r="5939">
      <c r="A5939" s="135">
        <v>5937.0</v>
      </c>
      <c r="B5939" s="135" t="s">
        <v>22276</v>
      </c>
      <c r="C5939" s="135" t="s">
        <v>4362</v>
      </c>
      <c r="M5939" s="143">
        <v>43502.0</v>
      </c>
    </row>
    <row r="5940">
      <c r="A5940" s="135">
        <v>5938.0</v>
      </c>
      <c r="B5940" s="135" t="s">
        <v>22277</v>
      </c>
      <c r="C5940" s="135" t="s">
        <v>4362</v>
      </c>
      <c r="M5940" s="143">
        <v>43999.0</v>
      </c>
    </row>
    <row r="5941">
      <c r="A5941" s="135">
        <v>5939.0</v>
      </c>
      <c r="B5941" s="135" t="s">
        <v>22278</v>
      </c>
      <c r="C5941" s="135" t="s">
        <v>4362</v>
      </c>
      <c r="F5941" s="135">
        <v>0.0</v>
      </c>
      <c r="M5941" s="143">
        <v>42278.0</v>
      </c>
    </row>
    <row r="5942">
      <c r="A5942" s="135">
        <v>5940.0</v>
      </c>
      <c r="B5942" s="135" t="s">
        <v>22279</v>
      </c>
      <c r="C5942" s="135" t="s">
        <v>4362</v>
      </c>
      <c r="F5942" s="135">
        <v>0.0</v>
      </c>
      <c r="M5942" s="143">
        <v>43435.0</v>
      </c>
    </row>
    <row r="5943">
      <c r="A5943" s="135">
        <v>5941.0</v>
      </c>
      <c r="B5943" s="135" t="s">
        <v>22280</v>
      </c>
      <c r="C5943" s="135" t="s">
        <v>4362</v>
      </c>
      <c r="M5943" s="143">
        <v>43886.0</v>
      </c>
    </row>
    <row r="5944">
      <c r="A5944" s="135">
        <v>5942.0</v>
      </c>
      <c r="B5944" s="135" t="s">
        <v>22281</v>
      </c>
      <c r="C5944" s="135" t="s">
        <v>4362</v>
      </c>
      <c r="M5944" s="143">
        <v>45385.0</v>
      </c>
    </row>
    <row r="5945">
      <c r="A5945" s="135">
        <v>5943.0</v>
      </c>
      <c r="B5945" s="135" t="s">
        <v>22282</v>
      </c>
      <c r="C5945" s="135" t="s">
        <v>4362</v>
      </c>
      <c r="K5945" s="135">
        <v>10.0</v>
      </c>
      <c r="M5945" s="143">
        <v>44488.0</v>
      </c>
    </row>
    <row r="5946">
      <c r="A5946" s="135">
        <v>5944.0</v>
      </c>
      <c r="B5946" s="135" t="s">
        <v>22283</v>
      </c>
      <c r="C5946" s="135" t="s">
        <v>4362</v>
      </c>
      <c r="M5946" s="143">
        <v>43676.0</v>
      </c>
    </row>
    <row r="5947">
      <c r="A5947" s="135">
        <v>5945.0</v>
      </c>
      <c r="B5947" s="135" t="s">
        <v>22284</v>
      </c>
      <c r="C5947" s="135" t="s">
        <v>4362</v>
      </c>
      <c r="M5947" s="143">
        <v>45086.0</v>
      </c>
    </row>
    <row r="5948">
      <c r="A5948" s="135">
        <v>5946.0</v>
      </c>
      <c r="B5948" s="135" t="s">
        <v>22285</v>
      </c>
      <c r="C5948" s="135" t="s">
        <v>4362</v>
      </c>
      <c r="M5948" s="143">
        <v>43863.0</v>
      </c>
    </row>
    <row r="5949">
      <c r="A5949" s="135">
        <v>5947.0</v>
      </c>
      <c r="B5949" s="135" t="s">
        <v>22287</v>
      </c>
      <c r="C5949" s="135" t="s">
        <v>4362</v>
      </c>
      <c r="M5949" s="143">
        <v>44747.0</v>
      </c>
    </row>
    <row r="5950">
      <c r="A5950" s="135">
        <v>5948.0</v>
      </c>
      <c r="B5950" s="135" t="s">
        <v>22288</v>
      </c>
      <c r="C5950" s="135" t="s">
        <v>4362</v>
      </c>
      <c r="M5950" s="143">
        <v>44783.0</v>
      </c>
    </row>
    <row r="5951">
      <c r="A5951" s="135">
        <v>5949.0</v>
      </c>
      <c r="B5951" s="135" t="s">
        <v>14356</v>
      </c>
      <c r="C5951" s="135" t="s">
        <v>4362</v>
      </c>
      <c r="F5951" s="135">
        <v>0.0</v>
      </c>
      <c r="M5951" s="143">
        <v>43282.0</v>
      </c>
    </row>
    <row r="5952">
      <c r="A5952" s="135">
        <v>5950.0</v>
      </c>
      <c r="B5952" s="135" t="s">
        <v>22289</v>
      </c>
      <c r="C5952" s="135" t="s">
        <v>4362</v>
      </c>
      <c r="M5952" s="143">
        <v>44582.0</v>
      </c>
    </row>
    <row r="5953">
      <c r="A5953" s="135">
        <v>5951.0</v>
      </c>
      <c r="B5953" s="135" t="s">
        <v>22290</v>
      </c>
      <c r="C5953" s="135" t="s">
        <v>4362</v>
      </c>
      <c r="M5953" s="143">
        <v>44084.0</v>
      </c>
    </row>
    <row r="5954">
      <c r="A5954" s="135">
        <v>5952.0</v>
      </c>
      <c r="B5954" s="135" t="s">
        <v>22291</v>
      </c>
      <c r="C5954" s="135" t="s">
        <v>4362</v>
      </c>
      <c r="K5954" s="135">
        <v>10.0</v>
      </c>
      <c r="M5954" s="143">
        <v>42319.0</v>
      </c>
    </row>
    <row r="5955">
      <c r="A5955" s="135">
        <v>5953.0</v>
      </c>
      <c r="B5955" s="135" t="s">
        <v>22292</v>
      </c>
      <c r="C5955" s="135" t="s">
        <v>4362</v>
      </c>
      <c r="K5955" s="135">
        <v>150.0</v>
      </c>
      <c r="M5955" s="143">
        <v>44714.0</v>
      </c>
    </row>
    <row r="5956">
      <c r="A5956" s="135">
        <v>5954.0</v>
      </c>
      <c r="B5956" s="135" t="s">
        <v>22293</v>
      </c>
      <c r="C5956" s="135" t="s">
        <v>4362</v>
      </c>
      <c r="M5956" s="143">
        <v>43944.0</v>
      </c>
    </row>
    <row r="5957">
      <c r="A5957" s="135">
        <v>5955.0</v>
      </c>
      <c r="B5957" s="135" t="s">
        <v>22295</v>
      </c>
      <c r="C5957" s="135" t="s">
        <v>4362</v>
      </c>
      <c r="K5957" s="135">
        <v>10.0</v>
      </c>
      <c r="M5957" s="143">
        <v>42862.0</v>
      </c>
    </row>
    <row r="5958">
      <c r="A5958" s="135">
        <v>5956.0</v>
      </c>
      <c r="B5958" s="135" t="s">
        <v>22296</v>
      </c>
      <c r="C5958" s="135" t="s">
        <v>4362</v>
      </c>
      <c r="M5958" s="143">
        <v>44783.0</v>
      </c>
    </row>
    <row r="5959">
      <c r="A5959" s="135">
        <v>5957.0</v>
      </c>
      <c r="B5959" s="135" t="s">
        <v>22297</v>
      </c>
      <c r="C5959" s="135" t="s">
        <v>4362</v>
      </c>
      <c r="M5959" s="143">
        <v>45038.0</v>
      </c>
    </row>
    <row r="5960">
      <c r="A5960" s="135">
        <v>5958.0</v>
      </c>
      <c r="B5960" s="135" t="s">
        <v>22298</v>
      </c>
      <c r="C5960" s="135" t="s">
        <v>4362</v>
      </c>
      <c r="M5960" s="143">
        <v>45294.0</v>
      </c>
    </row>
    <row r="5961">
      <c r="A5961" s="135">
        <v>5959.0</v>
      </c>
      <c r="B5961" s="135" t="s">
        <v>22299</v>
      </c>
      <c r="C5961" s="135" t="s">
        <v>4362</v>
      </c>
      <c r="M5961" s="143">
        <v>42279.0</v>
      </c>
    </row>
    <row r="5962">
      <c r="A5962" s="135">
        <v>5960.0</v>
      </c>
      <c r="B5962" s="135" t="s">
        <v>22300</v>
      </c>
      <c r="C5962" s="135" t="s">
        <v>4362</v>
      </c>
      <c r="M5962" s="143">
        <v>44022.0</v>
      </c>
    </row>
    <row r="5963">
      <c r="A5963" s="135">
        <v>5961.0</v>
      </c>
      <c r="B5963" s="135" t="s">
        <v>22301</v>
      </c>
      <c r="C5963" s="135" t="s">
        <v>4362</v>
      </c>
      <c r="M5963" s="143">
        <v>44386.0</v>
      </c>
    </row>
    <row r="5964">
      <c r="A5964" s="135">
        <v>5962.0</v>
      </c>
      <c r="B5964" s="135" t="s">
        <v>22302</v>
      </c>
      <c r="C5964" s="135" t="s">
        <v>4362</v>
      </c>
      <c r="M5964" s="143">
        <v>43937.0</v>
      </c>
    </row>
    <row r="5965">
      <c r="A5965" s="135">
        <v>5963.0</v>
      </c>
      <c r="B5965" s="135" t="s">
        <v>22303</v>
      </c>
      <c r="C5965" s="135" t="s">
        <v>4362</v>
      </c>
      <c r="F5965" s="135">
        <v>0.0</v>
      </c>
      <c r="M5965" s="143">
        <v>43617.0</v>
      </c>
    </row>
    <row r="5966">
      <c r="A5966" s="135">
        <v>5964.0</v>
      </c>
      <c r="B5966" s="135" t="s">
        <v>22304</v>
      </c>
      <c r="C5966" s="135" t="s">
        <v>4362</v>
      </c>
      <c r="F5966" s="135">
        <v>0.0</v>
      </c>
      <c r="M5966" s="143">
        <v>42675.0</v>
      </c>
    </row>
    <row r="5967">
      <c r="A5967" s="135">
        <v>5965.0</v>
      </c>
      <c r="B5967" s="135" t="s">
        <v>22305</v>
      </c>
      <c r="C5967" s="135" t="s">
        <v>4362</v>
      </c>
      <c r="F5967" s="135">
        <v>0.0</v>
      </c>
      <c r="M5967" s="143">
        <v>43709.0</v>
      </c>
    </row>
    <row r="5968">
      <c r="A5968" s="135">
        <v>5966.0</v>
      </c>
      <c r="B5968" s="135" t="s">
        <v>22307</v>
      </c>
      <c r="C5968" s="135" t="s">
        <v>4362</v>
      </c>
      <c r="K5968" s="135">
        <v>10.0</v>
      </c>
      <c r="M5968" s="143">
        <v>43950.0</v>
      </c>
    </row>
    <row r="5969">
      <c r="A5969" s="135">
        <v>5967.0</v>
      </c>
      <c r="B5969" s="135" t="s">
        <v>22308</v>
      </c>
      <c r="C5969" s="135" t="s">
        <v>4362</v>
      </c>
      <c r="K5969" s="135">
        <v>10.0</v>
      </c>
      <c r="M5969" s="143">
        <v>44240.0</v>
      </c>
    </row>
    <row r="5970">
      <c r="A5970" s="135">
        <v>5968.0</v>
      </c>
      <c r="B5970" s="135" t="s">
        <v>22309</v>
      </c>
      <c r="C5970" s="135" t="s">
        <v>4362</v>
      </c>
      <c r="M5970" s="143">
        <v>45228.0</v>
      </c>
    </row>
    <row r="5971">
      <c r="A5971" s="135">
        <v>5969.0</v>
      </c>
      <c r="B5971" s="135" t="s">
        <v>22310</v>
      </c>
      <c r="C5971" s="135" t="s">
        <v>4362</v>
      </c>
      <c r="F5971" s="135">
        <v>0.0</v>
      </c>
      <c r="M5971" s="143">
        <v>43374.0</v>
      </c>
    </row>
    <row r="5972">
      <c r="A5972" s="135">
        <v>5970.0</v>
      </c>
      <c r="B5972" s="135" t="s">
        <v>22311</v>
      </c>
      <c r="C5972" s="135" t="s">
        <v>4362</v>
      </c>
      <c r="F5972" s="135">
        <v>0.0</v>
      </c>
      <c r="M5972" s="143">
        <v>43525.0</v>
      </c>
    </row>
    <row r="5973">
      <c r="A5973" s="135">
        <v>5971.0</v>
      </c>
      <c r="B5973" s="135" t="s">
        <v>22312</v>
      </c>
      <c r="C5973" s="135" t="s">
        <v>4362</v>
      </c>
      <c r="F5973" s="135">
        <v>0.0</v>
      </c>
      <c r="M5973" s="143">
        <v>43525.0</v>
      </c>
    </row>
    <row r="5974">
      <c r="A5974" s="135">
        <v>5972.0</v>
      </c>
      <c r="B5974" s="135" t="s">
        <v>22313</v>
      </c>
      <c r="C5974" s="135" t="s">
        <v>4362</v>
      </c>
      <c r="K5974" s="135">
        <v>10.0</v>
      </c>
      <c r="M5974" s="143">
        <v>43852.0</v>
      </c>
    </row>
    <row r="5975">
      <c r="A5975" s="135">
        <v>5973.0</v>
      </c>
      <c r="B5975" s="135" t="s">
        <v>22314</v>
      </c>
      <c r="C5975" s="135" t="s">
        <v>4362</v>
      </c>
      <c r="F5975" s="135">
        <v>0.0</v>
      </c>
      <c r="M5975" s="143">
        <v>43374.0</v>
      </c>
    </row>
    <row r="5976">
      <c r="A5976" s="135">
        <v>5974.0</v>
      </c>
      <c r="B5976" s="135" t="s">
        <v>22315</v>
      </c>
      <c r="C5976" s="135" t="s">
        <v>4362</v>
      </c>
      <c r="F5976" s="135">
        <v>0.0</v>
      </c>
      <c r="M5976" s="143">
        <v>43586.0</v>
      </c>
    </row>
    <row r="5977">
      <c r="A5977" s="135">
        <v>5975.0</v>
      </c>
      <c r="B5977" s="135" t="s">
        <v>22317</v>
      </c>
      <c r="C5977" s="135" t="s">
        <v>4362</v>
      </c>
      <c r="M5977" s="143">
        <v>42820.0</v>
      </c>
    </row>
    <row r="5978">
      <c r="A5978" s="135">
        <v>5976.0</v>
      </c>
      <c r="B5978" s="135" t="s">
        <v>22318</v>
      </c>
      <c r="C5978" s="135" t="s">
        <v>4362</v>
      </c>
      <c r="M5978" s="143">
        <v>44913.0</v>
      </c>
    </row>
    <row r="5979">
      <c r="A5979" s="135">
        <v>5977.0</v>
      </c>
      <c r="B5979" s="135" t="s">
        <v>22319</v>
      </c>
      <c r="C5979" s="135" t="s">
        <v>4362</v>
      </c>
      <c r="F5979" s="135">
        <v>0.0</v>
      </c>
      <c r="M5979" s="143">
        <v>43405.0</v>
      </c>
    </row>
    <row r="5980">
      <c r="A5980" s="135">
        <v>5978.0</v>
      </c>
      <c r="B5980" s="135" t="s">
        <v>22320</v>
      </c>
      <c r="C5980" s="135" t="s">
        <v>4362</v>
      </c>
      <c r="M5980" s="143">
        <v>44931.0</v>
      </c>
    </row>
    <row r="5981">
      <c r="A5981" s="135">
        <v>5979.0</v>
      </c>
      <c r="B5981" s="135" t="s">
        <v>22321</v>
      </c>
      <c r="C5981" s="135" t="s">
        <v>4362</v>
      </c>
      <c r="K5981" s="135">
        <v>10.0</v>
      </c>
      <c r="M5981" s="143">
        <v>43555.0</v>
      </c>
    </row>
    <row r="5982">
      <c r="A5982" s="135">
        <v>5980.0</v>
      </c>
      <c r="B5982" s="135" t="s">
        <v>22322</v>
      </c>
      <c r="C5982" s="135" t="s">
        <v>4362</v>
      </c>
      <c r="K5982" s="135">
        <v>10.0</v>
      </c>
      <c r="M5982" s="143">
        <v>44473.0</v>
      </c>
    </row>
    <row r="5983">
      <c r="A5983" s="135">
        <v>5981.0</v>
      </c>
      <c r="B5983" s="135" t="s">
        <v>22323</v>
      </c>
      <c r="C5983" s="135" t="s">
        <v>4362</v>
      </c>
      <c r="M5983" s="143">
        <v>44916.0</v>
      </c>
    </row>
    <row r="5984">
      <c r="A5984" s="135">
        <v>5982.0</v>
      </c>
      <c r="B5984" s="135" t="s">
        <v>22324</v>
      </c>
      <c r="C5984" s="135" t="s">
        <v>4362</v>
      </c>
      <c r="M5984" s="143">
        <v>42744.0</v>
      </c>
    </row>
    <row r="5985">
      <c r="A5985" s="135">
        <v>5983.0</v>
      </c>
      <c r="B5985" s="135" t="s">
        <v>22326</v>
      </c>
      <c r="C5985" s="135" t="s">
        <v>4362</v>
      </c>
      <c r="M5985" s="143">
        <v>44775.0</v>
      </c>
    </row>
    <row r="5986">
      <c r="A5986" s="135">
        <v>5984.0</v>
      </c>
      <c r="B5986" s="135" t="s">
        <v>22327</v>
      </c>
      <c r="C5986" s="135" t="s">
        <v>4362</v>
      </c>
      <c r="F5986" s="135">
        <v>0.0</v>
      </c>
      <c r="M5986" s="143">
        <v>42401.0</v>
      </c>
    </row>
    <row r="5987">
      <c r="A5987" s="135">
        <v>5985.0</v>
      </c>
      <c r="B5987" s="135" t="s">
        <v>22328</v>
      </c>
      <c r="C5987" s="135" t="s">
        <v>4362</v>
      </c>
      <c r="M5987" s="143">
        <v>45280.0</v>
      </c>
    </row>
    <row r="5988">
      <c r="A5988" s="135">
        <v>5986.0</v>
      </c>
      <c r="B5988" s="135" t="s">
        <v>22329</v>
      </c>
      <c r="C5988" s="135" t="s">
        <v>4362</v>
      </c>
      <c r="F5988" s="135">
        <v>0.0</v>
      </c>
      <c r="M5988" s="143">
        <v>43221.0</v>
      </c>
    </row>
    <row r="5989">
      <c r="A5989" s="135">
        <v>5987.0</v>
      </c>
      <c r="B5989" s="135" t="s">
        <v>22330</v>
      </c>
      <c r="C5989" s="135" t="s">
        <v>4362</v>
      </c>
      <c r="F5989" s="135">
        <v>0.0</v>
      </c>
      <c r="M5989" s="143">
        <v>43466.0</v>
      </c>
    </row>
    <row r="5990">
      <c r="A5990" s="135">
        <v>5988.0</v>
      </c>
      <c r="B5990" s="135" t="s">
        <v>22331</v>
      </c>
      <c r="C5990" s="135" t="s">
        <v>4362</v>
      </c>
      <c r="F5990" s="135">
        <v>0.0</v>
      </c>
      <c r="M5990" s="143">
        <v>43497.0</v>
      </c>
    </row>
    <row r="5991">
      <c r="A5991" s="135">
        <v>5989.0</v>
      </c>
      <c r="B5991" s="135" t="s">
        <v>22332</v>
      </c>
      <c r="C5991" s="135" t="s">
        <v>4362</v>
      </c>
      <c r="F5991" s="135">
        <v>0.0</v>
      </c>
      <c r="M5991" s="143">
        <v>43709.0</v>
      </c>
    </row>
    <row r="5992">
      <c r="A5992" s="135">
        <v>5990.0</v>
      </c>
      <c r="B5992" s="135" t="s">
        <v>22333</v>
      </c>
      <c r="C5992" s="135" t="s">
        <v>4362</v>
      </c>
      <c r="K5992" s="135">
        <v>10.0</v>
      </c>
      <c r="M5992" s="143">
        <v>43905.0</v>
      </c>
    </row>
    <row r="5993">
      <c r="A5993" s="135">
        <v>5991.0</v>
      </c>
      <c r="B5993" s="135" t="s">
        <v>22335</v>
      </c>
      <c r="C5993" s="135" t="s">
        <v>4362</v>
      </c>
      <c r="F5993" s="135">
        <v>0.0</v>
      </c>
      <c r="M5993" s="143">
        <v>43770.0</v>
      </c>
    </row>
    <row r="5994">
      <c r="A5994" s="135">
        <v>5992.0</v>
      </c>
      <c r="B5994" s="135" t="s">
        <v>22336</v>
      </c>
      <c r="C5994" s="135" t="s">
        <v>4362</v>
      </c>
      <c r="F5994" s="135">
        <v>0.0</v>
      </c>
      <c r="M5994" s="143">
        <v>43770.0</v>
      </c>
    </row>
    <row r="5995">
      <c r="A5995" s="135">
        <v>5993.0</v>
      </c>
      <c r="B5995" s="135" t="s">
        <v>22337</v>
      </c>
      <c r="C5995" s="135" t="s">
        <v>4362</v>
      </c>
      <c r="M5995" s="143">
        <v>45168.0</v>
      </c>
    </row>
    <row r="5996">
      <c r="A5996" s="135">
        <v>5994.0</v>
      </c>
      <c r="B5996" s="135" t="s">
        <v>22338</v>
      </c>
      <c r="C5996" s="135" t="s">
        <v>4362</v>
      </c>
      <c r="F5996" s="135">
        <v>0.0</v>
      </c>
      <c r="M5996" s="143">
        <v>43405.0</v>
      </c>
    </row>
    <row r="5997">
      <c r="A5997" s="135">
        <v>5995.0</v>
      </c>
      <c r="B5997" s="135" t="s">
        <v>22340</v>
      </c>
      <c r="C5997" s="135" t="s">
        <v>4362</v>
      </c>
      <c r="F5997" s="135">
        <v>0.0</v>
      </c>
      <c r="M5997" s="143">
        <v>43586.0</v>
      </c>
    </row>
    <row r="5998">
      <c r="A5998" s="135">
        <v>5996.0</v>
      </c>
      <c r="B5998" s="135" t="s">
        <v>22341</v>
      </c>
      <c r="C5998" s="135" t="s">
        <v>4362</v>
      </c>
      <c r="M5998" s="143">
        <v>43557.0</v>
      </c>
    </row>
    <row r="5999">
      <c r="A5999" s="135">
        <v>5997.0</v>
      </c>
      <c r="B5999" s="135" t="s">
        <v>22342</v>
      </c>
      <c r="C5999" s="135" t="s">
        <v>4362</v>
      </c>
      <c r="K5999" s="135">
        <v>10.0</v>
      </c>
      <c r="M5999" s="143">
        <v>42462.0</v>
      </c>
    </row>
    <row r="6000">
      <c r="A6000" s="135">
        <v>5998.0</v>
      </c>
      <c r="B6000" s="135" t="s">
        <v>22343</v>
      </c>
      <c r="C6000" s="135" t="s">
        <v>4362</v>
      </c>
      <c r="M6000" s="143">
        <v>43104.0</v>
      </c>
    </row>
    <row r="6001">
      <c r="A6001" s="135">
        <v>5999.0</v>
      </c>
      <c r="B6001" s="135" t="s">
        <v>22344</v>
      </c>
      <c r="C6001" s="135" t="s">
        <v>4362</v>
      </c>
      <c r="F6001" s="135">
        <v>0.0</v>
      </c>
      <c r="M6001" s="143">
        <v>42948.0</v>
      </c>
    </row>
    <row r="6002">
      <c r="A6002" s="135">
        <v>6000.0</v>
      </c>
      <c r="B6002" s="135" t="s">
        <v>22345</v>
      </c>
      <c r="C6002" s="135" t="s">
        <v>4362</v>
      </c>
      <c r="M6002" s="143">
        <v>44046.0</v>
      </c>
    </row>
    <row r="6003">
      <c r="A6003" s="135">
        <v>6001.0</v>
      </c>
      <c r="B6003" s="135" t="s">
        <v>22347</v>
      </c>
      <c r="C6003" s="135" t="s">
        <v>4362</v>
      </c>
      <c r="M6003" s="143">
        <v>45068.0</v>
      </c>
    </row>
    <row r="6004">
      <c r="A6004" s="135">
        <v>6002.0</v>
      </c>
      <c r="B6004" s="135" t="s">
        <v>22348</v>
      </c>
      <c r="C6004" s="135" t="s">
        <v>4362</v>
      </c>
      <c r="K6004" s="135">
        <v>10.0</v>
      </c>
      <c r="M6004" s="143">
        <v>43146.0</v>
      </c>
    </row>
    <row r="6005">
      <c r="A6005" s="135">
        <v>6003.0</v>
      </c>
      <c r="B6005" s="135" t="s">
        <v>22349</v>
      </c>
      <c r="C6005" s="135" t="s">
        <v>4362</v>
      </c>
      <c r="K6005" s="135">
        <v>10.0</v>
      </c>
      <c r="M6005" s="143">
        <v>44888.0</v>
      </c>
    </row>
    <row r="6006">
      <c r="A6006" s="135">
        <v>6004.0</v>
      </c>
      <c r="B6006" s="135" t="s">
        <v>22350</v>
      </c>
      <c r="C6006" s="135" t="s">
        <v>4362</v>
      </c>
      <c r="M6006" s="143">
        <v>44795.0</v>
      </c>
    </row>
    <row r="6007">
      <c r="A6007" s="135">
        <v>6005.0</v>
      </c>
      <c r="B6007" s="135" t="s">
        <v>22351</v>
      </c>
      <c r="C6007" s="135" t="s">
        <v>4362</v>
      </c>
      <c r="F6007" s="135">
        <v>0.0</v>
      </c>
      <c r="M6007" s="143">
        <v>43647.0</v>
      </c>
    </row>
    <row r="6008">
      <c r="A6008" s="135">
        <v>6006.0</v>
      </c>
      <c r="B6008" s="135" t="s">
        <v>22352</v>
      </c>
      <c r="C6008" s="135" t="s">
        <v>4362</v>
      </c>
      <c r="M6008" s="143">
        <v>45022.0</v>
      </c>
    </row>
    <row r="6009">
      <c r="A6009" s="135">
        <v>6007.0</v>
      </c>
      <c r="B6009" s="135" t="s">
        <v>22353</v>
      </c>
      <c r="C6009" s="135" t="s">
        <v>4362</v>
      </c>
      <c r="K6009" s="135">
        <v>10.0</v>
      </c>
      <c r="M6009" s="143">
        <v>44377.0</v>
      </c>
    </row>
    <row r="6010">
      <c r="A6010" s="135">
        <v>6008.0</v>
      </c>
      <c r="B6010" s="135" t="s">
        <v>22355</v>
      </c>
      <c r="C6010" s="135" t="s">
        <v>4362</v>
      </c>
      <c r="M6010" s="143">
        <v>43200.0</v>
      </c>
    </row>
    <row r="6011">
      <c r="A6011" s="135">
        <v>6009.0</v>
      </c>
      <c r="B6011" s="135" t="s">
        <v>22356</v>
      </c>
      <c r="C6011" s="135" t="s">
        <v>4362</v>
      </c>
      <c r="M6011" s="143">
        <v>42968.0</v>
      </c>
    </row>
    <row r="6012">
      <c r="A6012" s="135">
        <v>6010.0</v>
      </c>
      <c r="B6012" s="135" t="s">
        <v>22357</v>
      </c>
      <c r="C6012" s="135" t="s">
        <v>4362</v>
      </c>
      <c r="M6012" s="143">
        <v>43959.0</v>
      </c>
    </row>
    <row r="6013">
      <c r="A6013" s="135">
        <v>6011.0</v>
      </c>
      <c r="B6013" s="135" t="s">
        <v>22358</v>
      </c>
      <c r="C6013" s="135" t="s">
        <v>4362</v>
      </c>
      <c r="K6013" s="135">
        <v>10.0</v>
      </c>
      <c r="M6013" s="143">
        <v>42761.0</v>
      </c>
    </row>
    <row r="6014">
      <c r="A6014" s="135">
        <v>6012.0</v>
      </c>
      <c r="B6014" s="135" t="s">
        <v>22359</v>
      </c>
      <c r="C6014" s="135" t="s">
        <v>4362</v>
      </c>
      <c r="M6014" s="143">
        <v>43941.0</v>
      </c>
    </row>
    <row r="6015">
      <c r="A6015" s="135">
        <v>6013.0</v>
      </c>
      <c r="B6015" s="135" t="s">
        <v>14359</v>
      </c>
      <c r="C6015" s="135" t="s">
        <v>4362</v>
      </c>
      <c r="K6015" s="135">
        <v>20.0</v>
      </c>
      <c r="M6015" s="143">
        <v>45017.0</v>
      </c>
    </row>
    <row r="6016">
      <c r="A6016" s="135">
        <v>6014.0</v>
      </c>
      <c r="B6016" s="135" t="s">
        <v>22360</v>
      </c>
      <c r="C6016" s="135" t="s">
        <v>4362</v>
      </c>
      <c r="K6016" s="135">
        <v>10.0</v>
      </c>
      <c r="M6016" s="143">
        <v>42397.0</v>
      </c>
    </row>
    <row r="6017">
      <c r="A6017" s="135">
        <v>6015.0</v>
      </c>
      <c r="B6017" s="135" t="s">
        <v>22361</v>
      </c>
      <c r="C6017" s="135" t="s">
        <v>4362</v>
      </c>
      <c r="M6017" s="143">
        <v>45264.0</v>
      </c>
    </row>
    <row r="6018">
      <c r="A6018" s="135">
        <v>6016.0</v>
      </c>
      <c r="B6018" s="135" t="s">
        <v>22362</v>
      </c>
      <c r="C6018" s="135" t="s">
        <v>4362</v>
      </c>
      <c r="M6018" s="143">
        <v>45202.0</v>
      </c>
    </row>
    <row r="6019">
      <c r="A6019" s="135">
        <v>6017.0</v>
      </c>
      <c r="B6019" s="135" t="s">
        <v>22363</v>
      </c>
      <c r="C6019" s="135" t="s">
        <v>4362</v>
      </c>
      <c r="M6019" s="143">
        <v>42713.0</v>
      </c>
    </row>
    <row r="6020">
      <c r="A6020" s="135">
        <v>6018.0</v>
      </c>
      <c r="B6020" s="135" t="s">
        <v>22364</v>
      </c>
      <c r="C6020" s="135" t="s">
        <v>4362</v>
      </c>
      <c r="M6020" s="143">
        <v>42476.0</v>
      </c>
    </row>
    <row r="6021">
      <c r="A6021" s="135">
        <v>6019.0</v>
      </c>
      <c r="B6021" s="135" t="s">
        <v>22366</v>
      </c>
      <c r="C6021" s="135" t="s">
        <v>4362</v>
      </c>
      <c r="M6021" s="143">
        <v>45062.0</v>
      </c>
    </row>
    <row r="6022">
      <c r="A6022" s="135">
        <v>6020.0</v>
      </c>
      <c r="B6022" s="135" t="s">
        <v>22367</v>
      </c>
      <c r="C6022" s="135" t="s">
        <v>4362</v>
      </c>
      <c r="M6022" s="143">
        <v>43847.0</v>
      </c>
    </row>
    <row r="6023">
      <c r="A6023" s="135">
        <v>6021.0</v>
      </c>
      <c r="B6023" s="135" t="s">
        <v>22368</v>
      </c>
      <c r="C6023" s="135" t="s">
        <v>4362</v>
      </c>
      <c r="K6023" s="135">
        <v>200.0</v>
      </c>
      <c r="M6023" s="143">
        <v>43179.0</v>
      </c>
    </row>
    <row r="6024">
      <c r="A6024" s="135">
        <v>6022.0</v>
      </c>
      <c r="B6024" s="135" t="s">
        <v>22369</v>
      </c>
      <c r="C6024" s="135" t="s">
        <v>4362</v>
      </c>
      <c r="K6024" s="135">
        <v>10.0</v>
      </c>
      <c r="M6024" s="143">
        <v>44685.0</v>
      </c>
    </row>
    <row r="6025">
      <c r="A6025" s="135">
        <v>6023.0</v>
      </c>
      <c r="B6025" s="135" t="s">
        <v>22370</v>
      </c>
      <c r="C6025" s="135" t="s">
        <v>4362</v>
      </c>
      <c r="F6025" s="135">
        <v>0.0</v>
      </c>
      <c r="M6025" s="143">
        <v>43678.0</v>
      </c>
    </row>
    <row r="6026">
      <c r="A6026" s="135">
        <v>6024.0</v>
      </c>
      <c r="B6026" s="135" t="s">
        <v>22371</v>
      </c>
      <c r="C6026" s="135" t="s">
        <v>4362</v>
      </c>
      <c r="M6026" s="143">
        <v>42465.0</v>
      </c>
    </row>
    <row r="6027">
      <c r="A6027" s="135">
        <v>6025.0</v>
      </c>
      <c r="B6027" s="135" t="s">
        <v>22372</v>
      </c>
      <c r="C6027" s="135" t="s">
        <v>4362</v>
      </c>
      <c r="M6027" s="143">
        <v>43083.0</v>
      </c>
    </row>
    <row r="6028">
      <c r="A6028" s="135">
        <v>6026.0</v>
      </c>
      <c r="B6028" s="135" t="s">
        <v>22373</v>
      </c>
      <c r="C6028" s="135" t="s">
        <v>4362</v>
      </c>
      <c r="M6028" s="143">
        <v>43118.0</v>
      </c>
    </row>
    <row r="6029">
      <c r="A6029" s="135">
        <v>6027.0</v>
      </c>
      <c r="B6029" s="135" t="s">
        <v>22374</v>
      </c>
      <c r="C6029" s="135" t="s">
        <v>4362</v>
      </c>
      <c r="F6029" s="135">
        <v>0.0</v>
      </c>
      <c r="M6029" s="143">
        <v>42856.0</v>
      </c>
    </row>
    <row r="6030">
      <c r="A6030" s="135">
        <v>6028.0</v>
      </c>
      <c r="B6030" s="135" t="s">
        <v>22375</v>
      </c>
      <c r="C6030" s="135" t="s">
        <v>4362</v>
      </c>
      <c r="F6030" s="135">
        <v>0.0</v>
      </c>
      <c r="M6030" s="143">
        <v>43525.0</v>
      </c>
    </row>
    <row r="6031">
      <c r="A6031" s="135">
        <v>6029.0</v>
      </c>
      <c r="B6031" s="135" t="s">
        <v>22376</v>
      </c>
      <c r="C6031" s="135" t="s">
        <v>4362</v>
      </c>
      <c r="F6031" s="135">
        <v>0.0</v>
      </c>
      <c r="M6031" s="143">
        <v>43191.0</v>
      </c>
    </row>
    <row r="6032">
      <c r="A6032" s="135">
        <v>6030.0</v>
      </c>
      <c r="B6032" s="135" t="s">
        <v>22377</v>
      </c>
      <c r="C6032" s="135" t="s">
        <v>4362</v>
      </c>
      <c r="F6032" s="135">
        <v>0.0</v>
      </c>
      <c r="M6032" s="143">
        <v>43101.0</v>
      </c>
    </row>
    <row r="6033">
      <c r="A6033" s="135">
        <v>6031.0</v>
      </c>
      <c r="B6033" s="135" t="s">
        <v>22378</v>
      </c>
      <c r="C6033" s="135" t="s">
        <v>4362</v>
      </c>
      <c r="M6033" s="143">
        <v>43907.0</v>
      </c>
    </row>
    <row r="6034">
      <c r="A6034" s="135">
        <v>6032.0</v>
      </c>
      <c r="B6034" s="135" t="s">
        <v>22379</v>
      </c>
      <c r="C6034" s="135" t="s">
        <v>4362</v>
      </c>
      <c r="M6034" s="143">
        <v>44844.0</v>
      </c>
    </row>
    <row r="6035">
      <c r="A6035" s="135">
        <v>6033.0</v>
      </c>
      <c r="B6035" s="135" t="s">
        <v>22381</v>
      </c>
      <c r="C6035" s="135" t="s">
        <v>4362</v>
      </c>
      <c r="K6035" s="135">
        <v>10.0</v>
      </c>
      <c r="M6035" s="143">
        <v>42914.0</v>
      </c>
    </row>
    <row r="6036">
      <c r="A6036" s="135">
        <v>6034.0</v>
      </c>
      <c r="B6036" s="135" t="s">
        <v>22382</v>
      </c>
      <c r="C6036" s="135" t="s">
        <v>4362</v>
      </c>
      <c r="M6036" s="143">
        <v>44934.0</v>
      </c>
    </row>
    <row r="6037">
      <c r="A6037" s="135">
        <v>6035.0</v>
      </c>
      <c r="B6037" s="135" t="s">
        <v>22383</v>
      </c>
      <c r="C6037" s="135" t="s">
        <v>4362</v>
      </c>
      <c r="F6037" s="135">
        <v>0.0</v>
      </c>
      <c r="M6037" s="143">
        <v>42948.0</v>
      </c>
    </row>
    <row r="6038">
      <c r="A6038" s="135">
        <v>6036.0</v>
      </c>
      <c r="B6038" s="135" t="s">
        <v>22384</v>
      </c>
      <c r="C6038" s="135" t="s">
        <v>4362</v>
      </c>
      <c r="M6038" s="143">
        <v>45044.0</v>
      </c>
    </row>
    <row r="6039">
      <c r="A6039" s="135">
        <v>6037.0</v>
      </c>
      <c r="B6039" s="135" t="s">
        <v>22385</v>
      </c>
      <c r="C6039" s="135" t="s">
        <v>4362</v>
      </c>
      <c r="K6039" s="135">
        <v>10.0</v>
      </c>
      <c r="M6039" s="143">
        <v>44453.0</v>
      </c>
    </row>
    <row r="6040">
      <c r="A6040" s="135">
        <v>6038.0</v>
      </c>
      <c r="B6040" s="135" t="s">
        <v>22386</v>
      </c>
      <c r="C6040" s="135" t="s">
        <v>4362</v>
      </c>
      <c r="F6040" s="135">
        <v>0.0</v>
      </c>
      <c r="M6040" s="143">
        <v>43497.0</v>
      </c>
    </row>
    <row r="6041">
      <c r="A6041" s="135">
        <v>6039.0</v>
      </c>
      <c r="B6041" s="135" t="s">
        <v>22387</v>
      </c>
      <c r="C6041" s="135" t="s">
        <v>4362</v>
      </c>
      <c r="F6041" s="135">
        <v>0.0</v>
      </c>
      <c r="M6041" s="143">
        <v>43374.0</v>
      </c>
    </row>
    <row r="6042">
      <c r="A6042" s="135">
        <v>6040.0</v>
      </c>
      <c r="B6042" s="135" t="s">
        <v>22388</v>
      </c>
      <c r="C6042" s="135" t="s">
        <v>4362</v>
      </c>
      <c r="D6042" s="135">
        <v>22.0</v>
      </c>
      <c r="K6042" s="135">
        <v>10.0</v>
      </c>
      <c r="M6042" s="143">
        <v>42277.0</v>
      </c>
    </row>
    <row r="6043">
      <c r="A6043" s="135">
        <v>6041.0</v>
      </c>
      <c r="B6043" s="135" t="s">
        <v>22390</v>
      </c>
      <c r="C6043" s="135" t="s">
        <v>4362</v>
      </c>
      <c r="M6043" s="143">
        <v>44922.0</v>
      </c>
    </row>
    <row r="6044">
      <c r="A6044" s="135">
        <v>6042.0</v>
      </c>
      <c r="B6044" s="135" t="s">
        <v>22391</v>
      </c>
      <c r="C6044" s="135" t="s">
        <v>4362</v>
      </c>
      <c r="F6044" s="135">
        <v>0.0</v>
      </c>
      <c r="M6044" s="143">
        <v>43497.0</v>
      </c>
    </row>
    <row r="6045">
      <c r="A6045" s="135">
        <v>6043.0</v>
      </c>
      <c r="B6045" s="135" t="s">
        <v>22392</v>
      </c>
      <c r="C6045" s="135" t="s">
        <v>4362</v>
      </c>
      <c r="F6045" s="135">
        <v>0.0</v>
      </c>
      <c r="M6045" s="143">
        <v>43374.0</v>
      </c>
    </row>
    <row r="6046">
      <c r="A6046" s="135">
        <v>6044.0</v>
      </c>
      <c r="B6046" s="135" t="s">
        <v>22393</v>
      </c>
      <c r="C6046" s="135" t="s">
        <v>4362</v>
      </c>
      <c r="F6046" s="135">
        <v>0.0</v>
      </c>
      <c r="M6046" s="143">
        <v>43070.0</v>
      </c>
    </row>
    <row r="6047">
      <c r="A6047" s="135">
        <v>6045.0</v>
      </c>
      <c r="B6047" s="135" t="s">
        <v>22394</v>
      </c>
      <c r="C6047" s="135" t="s">
        <v>4362</v>
      </c>
      <c r="F6047" s="135">
        <v>0.0</v>
      </c>
      <c r="M6047" s="143">
        <v>43647.0</v>
      </c>
    </row>
    <row r="6048">
      <c r="A6048" s="135">
        <v>6046.0</v>
      </c>
      <c r="B6048" s="135" t="s">
        <v>22395</v>
      </c>
      <c r="C6048" s="135" t="s">
        <v>4362</v>
      </c>
      <c r="F6048" s="135">
        <v>0.0</v>
      </c>
    </row>
    <row r="6049">
      <c r="A6049" s="135">
        <v>6047.0</v>
      </c>
      <c r="B6049" s="135" t="s">
        <v>22397</v>
      </c>
      <c r="C6049" s="135" t="s">
        <v>4362</v>
      </c>
      <c r="F6049" s="135">
        <v>0.0</v>
      </c>
      <c r="M6049" s="143">
        <v>42339.0</v>
      </c>
    </row>
    <row r="6050">
      <c r="A6050" s="135">
        <v>6048.0</v>
      </c>
      <c r="B6050" s="135" t="s">
        <v>22398</v>
      </c>
      <c r="C6050" s="135" t="s">
        <v>4362</v>
      </c>
      <c r="F6050" s="135">
        <v>0.0</v>
      </c>
      <c r="M6050" s="143">
        <v>43405.0</v>
      </c>
    </row>
    <row r="6051">
      <c r="A6051" s="135">
        <v>6049.0</v>
      </c>
      <c r="B6051" s="135" t="s">
        <v>22399</v>
      </c>
      <c r="C6051" s="135" t="s">
        <v>4362</v>
      </c>
      <c r="F6051" s="135">
        <v>0.0</v>
      </c>
      <c r="M6051" s="143">
        <v>43374.0</v>
      </c>
    </row>
    <row r="6052">
      <c r="A6052" s="135">
        <v>6050.0</v>
      </c>
      <c r="B6052" s="135" t="s">
        <v>22400</v>
      </c>
      <c r="C6052" s="135" t="s">
        <v>4362</v>
      </c>
      <c r="F6052" s="135">
        <v>0.0</v>
      </c>
      <c r="M6052" s="143">
        <v>42401.0</v>
      </c>
    </row>
    <row r="6053">
      <c r="A6053" s="135">
        <v>6051.0</v>
      </c>
      <c r="B6053" s="135" t="s">
        <v>22401</v>
      </c>
      <c r="C6053" s="135" t="s">
        <v>4362</v>
      </c>
      <c r="K6053" s="135">
        <v>10.0</v>
      </c>
      <c r="M6053" s="143">
        <v>44029.0</v>
      </c>
    </row>
    <row r="6054">
      <c r="A6054" s="135">
        <v>6052.0</v>
      </c>
      <c r="B6054" s="135" t="s">
        <v>22402</v>
      </c>
      <c r="C6054" s="135" t="s">
        <v>4362</v>
      </c>
      <c r="K6054" s="135">
        <v>10.0</v>
      </c>
      <c r="M6054" s="143">
        <v>44599.0</v>
      </c>
    </row>
    <row r="6055">
      <c r="A6055" s="135">
        <v>6053.0</v>
      </c>
      <c r="B6055" s="135" t="s">
        <v>22403</v>
      </c>
      <c r="C6055" s="135" t="s">
        <v>4362</v>
      </c>
      <c r="M6055" s="143">
        <v>44132.0</v>
      </c>
    </row>
    <row r="6056">
      <c r="A6056" s="135">
        <v>6054.0</v>
      </c>
      <c r="B6056" s="135" t="s">
        <v>22404</v>
      </c>
      <c r="C6056" s="135" t="s">
        <v>4362</v>
      </c>
      <c r="M6056" s="143">
        <v>44850.0</v>
      </c>
    </row>
    <row r="6057">
      <c r="A6057" s="135">
        <v>6055.0</v>
      </c>
      <c r="B6057" s="135" t="s">
        <v>22405</v>
      </c>
      <c r="C6057" s="135" t="s">
        <v>4362</v>
      </c>
      <c r="M6057" s="143">
        <v>44142.0</v>
      </c>
    </row>
    <row r="6058">
      <c r="A6058" s="135">
        <v>6056.0</v>
      </c>
      <c r="B6058" s="135" t="s">
        <v>22407</v>
      </c>
      <c r="C6058" s="135" t="s">
        <v>4362</v>
      </c>
      <c r="M6058" s="143">
        <v>45197.0</v>
      </c>
    </row>
    <row r="6059">
      <c r="A6059" s="135">
        <v>6057.0</v>
      </c>
      <c r="B6059" s="135" t="s">
        <v>22408</v>
      </c>
      <c r="C6059" s="135" t="s">
        <v>4362</v>
      </c>
      <c r="M6059" s="143">
        <v>45021.0</v>
      </c>
    </row>
    <row r="6060">
      <c r="A6060" s="135">
        <v>6058.0</v>
      </c>
      <c r="B6060" s="135" t="s">
        <v>22409</v>
      </c>
      <c r="C6060" s="135" t="s">
        <v>4362</v>
      </c>
      <c r="M6060" s="143">
        <v>45054.0</v>
      </c>
    </row>
    <row r="6061">
      <c r="A6061" s="135">
        <v>6059.0</v>
      </c>
      <c r="B6061" s="135" t="s">
        <v>22410</v>
      </c>
      <c r="C6061" s="135" t="s">
        <v>4362</v>
      </c>
      <c r="M6061" s="143">
        <v>45137.0</v>
      </c>
    </row>
    <row r="6062">
      <c r="A6062" s="135">
        <v>6060.0</v>
      </c>
      <c r="B6062" s="135" t="s">
        <v>22411</v>
      </c>
      <c r="C6062" s="135" t="s">
        <v>4362</v>
      </c>
      <c r="M6062" s="143">
        <v>44200.0</v>
      </c>
    </row>
    <row r="6063">
      <c r="A6063" s="135">
        <v>6061.0</v>
      </c>
      <c r="B6063" s="135" t="s">
        <v>22412</v>
      </c>
      <c r="C6063" s="135" t="s">
        <v>4362</v>
      </c>
      <c r="M6063" s="143">
        <v>42722.0</v>
      </c>
    </row>
    <row r="6064">
      <c r="A6064" s="135">
        <v>6062.0</v>
      </c>
      <c r="B6064" s="135" t="s">
        <v>22413</v>
      </c>
      <c r="C6064" s="135" t="s">
        <v>4362</v>
      </c>
      <c r="M6064" s="143">
        <v>45084.0</v>
      </c>
    </row>
    <row r="6065">
      <c r="A6065" s="135">
        <v>6063.0</v>
      </c>
      <c r="B6065" s="135" t="s">
        <v>22414</v>
      </c>
      <c r="C6065" s="135" t="s">
        <v>4362</v>
      </c>
      <c r="M6065" s="143">
        <v>42619.0</v>
      </c>
    </row>
    <row r="6066">
      <c r="A6066" s="135">
        <v>6064.0</v>
      </c>
      <c r="B6066" s="135" t="s">
        <v>22415</v>
      </c>
      <c r="C6066" s="135" t="s">
        <v>4362</v>
      </c>
      <c r="K6066" s="135">
        <v>10.0</v>
      </c>
      <c r="M6066" s="143">
        <v>45233.0</v>
      </c>
    </row>
    <row r="6067">
      <c r="A6067" s="135">
        <v>6065.0</v>
      </c>
      <c r="B6067" s="135" t="s">
        <v>22417</v>
      </c>
      <c r="C6067" s="135" t="s">
        <v>4362</v>
      </c>
      <c r="M6067" s="143">
        <v>42414.0</v>
      </c>
    </row>
    <row r="6068">
      <c r="A6068" s="135">
        <v>6066.0</v>
      </c>
      <c r="B6068" s="135" t="s">
        <v>22418</v>
      </c>
      <c r="C6068" s="135" t="s">
        <v>4362</v>
      </c>
      <c r="M6068" s="143">
        <v>45187.0</v>
      </c>
    </row>
    <row r="6069">
      <c r="A6069" s="135">
        <v>6067.0</v>
      </c>
      <c r="B6069" s="135" t="s">
        <v>22419</v>
      </c>
      <c r="C6069" s="135" t="s">
        <v>4362</v>
      </c>
      <c r="M6069" s="143">
        <v>42324.0</v>
      </c>
    </row>
    <row r="6070">
      <c r="A6070" s="135">
        <v>6068.0</v>
      </c>
      <c r="B6070" s="135" t="s">
        <v>22420</v>
      </c>
      <c r="C6070" s="135" t="s">
        <v>4362</v>
      </c>
      <c r="D6070" s="135">
        <v>1.0</v>
      </c>
      <c r="M6070" s="143">
        <v>42620.0</v>
      </c>
    </row>
    <row r="6071">
      <c r="A6071" s="135">
        <v>6069.0</v>
      </c>
      <c r="B6071" s="135" t="s">
        <v>22421</v>
      </c>
      <c r="C6071" s="135" t="s">
        <v>4362</v>
      </c>
      <c r="M6071" s="143">
        <v>45035.0</v>
      </c>
    </row>
    <row r="6072">
      <c r="A6072" s="135">
        <v>6070.0</v>
      </c>
      <c r="B6072" s="135" t="s">
        <v>22422</v>
      </c>
      <c r="C6072" s="135" t="s">
        <v>4362</v>
      </c>
      <c r="K6072" s="135">
        <v>60.0</v>
      </c>
      <c r="M6072" s="143">
        <v>44124.0</v>
      </c>
    </row>
    <row r="6073">
      <c r="A6073" s="135">
        <v>6071.0</v>
      </c>
      <c r="B6073" s="135" t="s">
        <v>22423</v>
      </c>
      <c r="C6073" s="135" t="s">
        <v>4362</v>
      </c>
      <c r="F6073" s="135">
        <v>0.0</v>
      </c>
      <c r="M6073" s="143">
        <v>43282.0</v>
      </c>
    </row>
    <row r="6074">
      <c r="A6074" s="135">
        <v>6072.0</v>
      </c>
      <c r="B6074" s="135" t="s">
        <v>22424</v>
      </c>
      <c r="C6074" s="135" t="s">
        <v>4362</v>
      </c>
      <c r="F6074" s="135">
        <v>0.0</v>
      </c>
      <c r="M6074" s="143">
        <v>43647.0</v>
      </c>
    </row>
    <row r="6075">
      <c r="A6075" s="135">
        <v>6073.0</v>
      </c>
      <c r="B6075" s="135" t="s">
        <v>22425</v>
      </c>
      <c r="C6075" s="135" t="s">
        <v>4362</v>
      </c>
      <c r="F6075" s="135">
        <v>0.0</v>
      </c>
      <c r="M6075" s="143">
        <v>43282.0</v>
      </c>
    </row>
    <row r="6076">
      <c r="A6076" s="135">
        <v>6074.0</v>
      </c>
      <c r="B6076" s="135" t="s">
        <v>22426</v>
      </c>
      <c r="C6076" s="135" t="s">
        <v>4362</v>
      </c>
      <c r="F6076" s="135">
        <v>0.0</v>
      </c>
      <c r="M6076" s="143">
        <v>42248.0</v>
      </c>
    </row>
    <row r="6077">
      <c r="A6077" s="135">
        <v>6075.0</v>
      </c>
      <c r="B6077" s="135" t="s">
        <v>22427</v>
      </c>
      <c r="C6077" s="135" t="s">
        <v>4362</v>
      </c>
      <c r="F6077" s="135">
        <v>0.0</v>
      </c>
      <c r="M6077" s="143">
        <v>43466.0</v>
      </c>
    </row>
    <row r="6078">
      <c r="A6078" s="135">
        <v>6076.0</v>
      </c>
      <c r="B6078" s="135" t="s">
        <v>22428</v>
      </c>
      <c r="C6078" s="135" t="s">
        <v>4362</v>
      </c>
      <c r="F6078" s="135">
        <v>0.0</v>
      </c>
      <c r="M6078" s="143">
        <v>43586.0</v>
      </c>
    </row>
    <row r="6079">
      <c r="A6079" s="135">
        <v>6077.0</v>
      </c>
      <c r="B6079" s="135" t="s">
        <v>22430</v>
      </c>
      <c r="C6079" s="135" t="s">
        <v>4362</v>
      </c>
      <c r="F6079" s="135">
        <v>0.0</v>
      </c>
      <c r="M6079" s="143">
        <v>43678.0</v>
      </c>
    </row>
    <row r="6080">
      <c r="A6080" s="135">
        <v>6078.0</v>
      </c>
      <c r="B6080" s="135" t="s">
        <v>22431</v>
      </c>
      <c r="C6080" s="135" t="s">
        <v>4362</v>
      </c>
      <c r="M6080" s="143">
        <v>43011.0</v>
      </c>
    </row>
    <row r="6081">
      <c r="A6081" s="135">
        <v>6079.0</v>
      </c>
      <c r="B6081" s="135" t="s">
        <v>22432</v>
      </c>
      <c r="C6081" s="135" t="s">
        <v>4362</v>
      </c>
      <c r="M6081" s="143">
        <v>43855.0</v>
      </c>
    </row>
    <row r="6082">
      <c r="A6082" s="135">
        <v>6080.0</v>
      </c>
      <c r="B6082" s="135" t="s">
        <v>22433</v>
      </c>
      <c r="C6082" s="135" t="s">
        <v>4362</v>
      </c>
      <c r="F6082" s="135">
        <v>0.0</v>
      </c>
      <c r="K6082" s="135">
        <v>20.0</v>
      </c>
    </row>
    <row r="6083">
      <c r="A6083" s="135">
        <v>6081.0</v>
      </c>
      <c r="B6083" s="135" t="s">
        <v>22434</v>
      </c>
      <c r="C6083" s="135" t="s">
        <v>4362</v>
      </c>
      <c r="M6083" s="143">
        <v>44221.0</v>
      </c>
    </row>
    <row r="6084">
      <c r="A6084" s="135">
        <v>6082.0</v>
      </c>
      <c r="B6084" s="135" t="s">
        <v>22435</v>
      </c>
      <c r="C6084" s="135" t="s">
        <v>4362</v>
      </c>
      <c r="M6084" s="143">
        <v>42354.0</v>
      </c>
    </row>
    <row r="6085">
      <c r="A6085" s="135">
        <v>6083.0</v>
      </c>
      <c r="B6085" s="135" t="s">
        <v>22436</v>
      </c>
      <c r="C6085" s="135" t="s">
        <v>4362</v>
      </c>
      <c r="M6085" s="143">
        <v>45049.0</v>
      </c>
    </row>
    <row r="6086">
      <c r="A6086" s="135">
        <v>6084.0</v>
      </c>
      <c r="B6086" s="135" t="s">
        <v>22437</v>
      </c>
      <c r="C6086" s="135" t="s">
        <v>4362</v>
      </c>
      <c r="M6086" s="143">
        <v>43592.0</v>
      </c>
    </row>
    <row r="6087">
      <c r="A6087" s="135">
        <v>6085.0</v>
      </c>
      <c r="B6087" s="135" t="s">
        <v>22438</v>
      </c>
      <c r="C6087" s="135" t="s">
        <v>4362</v>
      </c>
      <c r="F6087" s="135">
        <v>0.0</v>
      </c>
      <c r="M6087" s="143">
        <v>42461.0</v>
      </c>
    </row>
    <row r="6088">
      <c r="A6088" s="135">
        <v>6086.0</v>
      </c>
      <c r="B6088" s="135" t="s">
        <v>22439</v>
      </c>
      <c r="C6088" s="135" t="s">
        <v>4362</v>
      </c>
      <c r="F6088" s="135">
        <v>0.0</v>
      </c>
      <c r="M6088" s="143">
        <v>43405.0</v>
      </c>
    </row>
    <row r="6089">
      <c r="A6089" s="135">
        <v>6087.0</v>
      </c>
      <c r="B6089" s="135" t="s">
        <v>22440</v>
      </c>
      <c r="C6089" s="135" t="s">
        <v>4362</v>
      </c>
      <c r="F6089" s="135">
        <v>0.0</v>
      </c>
      <c r="M6089" s="143">
        <v>43678.0</v>
      </c>
    </row>
    <row r="6090">
      <c r="A6090" s="135">
        <v>6088.0</v>
      </c>
      <c r="B6090" s="135" t="s">
        <v>22442</v>
      </c>
      <c r="C6090" s="135" t="s">
        <v>4362</v>
      </c>
      <c r="F6090" s="135">
        <v>0.0</v>
      </c>
      <c r="M6090" s="143">
        <v>42826.0</v>
      </c>
    </row>
    <row r="6091">
      <c r="A6091" s="135">
        <v>6089.0</v>
      </c>
      <c r="B6091" s="135" t="s">
        <v>22443</v>
      </c>
      <c r="C6091" s="135" t="s">
        <v>4362</v>
      </c>
      <c r="K6091" s="135">
        <v>10.0</v>
      </c>
      <c r="M6091" s="143">
        <v>45017.0</v>
      </c>
    </row>
    <row r="6092">
      <c r="A6092" s="135">
        <v>6090.0</v>
      </c>
      <c r="B6092" s="135" t="s">
        <v>22444</v>
      </c>
      <c r="C6092" s="135" t="s">
        <v>4362</v>
      </c>
      <c r="F6092" s="135">
        <v>0.0</v>
      </c>
      <c r="M6092" s="143">
        <v>43586.0</v>
      </c>
    </row>
    <row r="6093">
      <c r="A6093" s="135">
        <v>6091.0</v>
      </c>
      <c r="B6093" s="135" t="s">
        <v>22445</v>
      </c>
      <c r="C6093" s="135" t="s">
        <v>4362</v>
      </c>
      <c r="F6093" s="135">
        <v>0.0</v>
      </c>
      <c r="M6093" s="143">
        <v>43739.0</v>
      </c>
    </row>
    <row r="6094">
      <c r="A6094" s="135">
        <v>6092.0</v>
      </c>
      <c r="B6094" s="135" t="s">
        <v>22446</v>
      </c>
      <c r="C6094" s="135" t="s">
        <v>4362</v>
      </c>
      <c r="M6094" s="143">
        <v>42469.0</v>
      </c>
    </row>
    <row r="6095">
      <c r="A6095" s="135">
        <v>6093.0</v>
      </c>
      <c r="B6095" s="135" t="s">
        <v>22447</v>
      </c>
      <c r="C6095" s="135" t="s">
        <v>4362</v>
      </c>
      <c r="M6095" s="143">
        <v>43939.0</v>
      </c>
    </row>
    <row r="6096">
      <c r="A6096" s="135">
        <v>6094.0</v>
      </c>
      <c r="B6096" s="135" t="s">
        <v>22448</v>
      </c>
      <c r="C6096" s="135" t="s">
        <v>4362</v>
      </c>
      <c r="M6096" s="143">
        <v>44032.0</v>
      </c>
    </row>
    <row r="6097">
      <c r="A6097" s="135">
        <v>6095.0</v>
      </c>
      <c r="B6097" s="135" t="s">
        <v>22449</v>
      </c>
      <c r="C6097" s="135" t="s">
        <v>4362</v>
      </c>
      <c r="M6097" s="143">
        <v>43898.0</v>
      </c>
    </row>
    <row r="6098">
      <c r="A6098" s="135">
        <v>6096.0</v>
      </c>
      <c r="B6098" s="135" t="s">
        <v>22450</v>
      </c>
      <c r="C6098" s="135" t="s">
        <v>4362</v>
      </c>
      <c r="F6098" s="135">
        <v>0.0</v>
      </c>
      <c r="M6098" s="143">
        <v>43101.0</v>
      </c>
    </row>
    <row r="6099">
      <c r="A6099" s="135">
        <v>6097.0</v>
      </c>
      <c r="B6099" s="135" t="s">
        <v>22451</v>
      </c>
      <c r="C6099" s="135" t="s">
        <v>4362</v>
      </c>
      <c r="K6099" s="135">
        <v>10.0</v>
      </c>
      <c r="M6099" s="143">
        <v>44173.0</v>
      </c>
    </row>
    <row r="6100">
      <c r="A6100" s="135">
        <v>6098.0</v>
      </c>
      <c r="B6100" s="135" t="s">
        <v>22453</v>
      </c>
      <c r="C6100" s="135" t="s">
        <v>4362</v>
      </c>
      <c r="K6100" s="135">
        <v>10.0</v>
      </c>
      <c r="M6100" s="143">
        <v>44173.0</v>
      </c>
    </row>
    <row r="6101">
      <c r="A6101" s="135">
        <v>6099.0</v>
      </c>
      <c r="B6101" s="135" t="s">
        <v>22454</v>
      </c>
      <c r="C6101" s="135" t="s">
        <v>4362</v>
      </c>
      <c r="K6101" s="135">
        <v>10.0</v>
      </c>
      <c r="M6101" s="143">
        <v>43160.0</v>
      </c>
    </row>
    <row r="6102">
      <c r="A6102" s="135">
        <v>6100.0</v>
      </c>
      <c r="B6102" s="135" t="s">
        <v>22455</v>
      </c>
      <c r="C6102" s="135" t="s">
        <v>4362</v>
      </c>
      <c r="M6102" s="143">
        <v>44981.0</v>
      </c>
    </row>
    <row r="6103">
      <c r="A6103" s="135">
        <v>6101.0</v>
      </c>
      <c r="B6103" s="135" t="s">
        <v>22456</v>
      </c>
      <c r="C6103" s="135" t="s">
        <v>4362</v>
      </c>
      <c r="M6103" s="143">
        <v>42433.0</v>
      </c>
    </row>
    <row r="6104">
      <c r="A6104" s="135">
        <v>6102.0</v>
      </c>
      <c r="B6104" s="135" t="s">
        <v>22457</v>
      </c>
      <c r="C6104" s="135" t="s">
        <v>4362</v>
      </c>
      <c r="F6104" s="135">
        <v>0.0</v>
      </c>
      <c r="M6104" s="143">
        <v>43344.0</v>
      </c>
    </row>
    <row r="6105">
      <c r="A6105" s="135">
        <v>6103.0</v>
      </c>
      <c r="B6105" s="135" t="s">
        <v>22458</v>
      </c>
      <c r="C6105" s="135" t="s">
        <v>4362</v>
      </c>
      <c r="F6105" s="135">
        <v>0.0</v>
      </c>
      <c r="M6105" s="143">
        <v>43739.0</v>
      </c>
    </row>
    <row r="6106">
      <c r="A6106" s="135">
        <v>6104.0</v>
      </c>
      <c r="B6106" s="135" t="s">
        <v>22459</v>
      </c>
      <c r="C6106" s="135" t="s">
        <v>4362</v>
      </c>
      <c r="M6106" s="143">
        <v>43974.0</v>
      </c>
    </row>
    <row r="6107">
      <c r="A6107" s="135">
        <v>6105.0</v>
      </c>
      <c r="B6107" s="135" t="s">
        <v>22460</v>
      </c>
      <c r="C6107" s="135" t="s">
        <v>4362</v>
      </c>
      <c r="M6107" s="143">
        <v>45385.0</v>
      </c>
    </row>
    <row r="6108">
      <c r="A6108" s="135">
        <v>6106.0</v>
      </c>
      <c r="B6108" s="135" t="s">
        <v>22461</v>
      </c>
      <c r="C6108" s="135" t="s">
        <v>4362</v>
      </c>
      <c r="F6108" s="135">
        <v>0.0</v>
      </c>
      <c r="M6108" s="143">
        <v>43344.0</v>
      </c>
    </row>
    <row r="6109">
      <c r="A6109" s="135">
        <v>6107.0</v>
      </c>
      <c r="B6109" s="135" t="s">
        <v>22462</v>
      </c>
      <c r="C6109" s="135" t="s">
        <v>4362</v>
      </c>
      <c r="M6109" s="143">
        <v>43857.0</v>
      </c>
    </row>
    <row r="6110">
      <c r="A6110" s="135">
        <v>6108.0</v>
      </c>
      <c r="B6110" s="135" t="s">
        <v>14365</v>
      </c>
      <c r="C6110" s="135" t="s">
        <v>4362</v>
      </c>
      <c r="K6110" s="135">
        <v>30.0</v>
      </c>
      <c r="M6110" s="143">
        <v>45088.0</v>
      </c>
    </row>
    <row r="6111">
      <c r="A6111" s="135">
        <v>6109.0</v>
      </c>
      <c r="B6111" s="135" t="s">
        <v>22464</v>
      </c>
      <c r="C6111" s="135" t="s">
        <v>4362</v>
      </c>
      <c r="K6111" s="135">
        <v>10.0</v>
      </c>
      <c r="M6111" s="143">
        <v>42433.0</v>
      </c>
    </row>
    <row r="6112">
      <c r="A6112" s="135">
        <v>6110.0</v>
      </c>
      <c r="B6112" s="135" t="s">
        <v>22465</v>
      </c>
      <c r="C6112" s="135" t="s">
        <v>4362</v>
      </c>
      <c r="M6112" s="143">
        <v>44829.0</v>
      </c>
    </row>
    <row r="6113">
      <c r="A6113" s="135">
        <v>6111.0</v>
      </c>
      <c r="B6113" s="135" t="s">
        <v>22466</v>
      </c>
      <c r="C6113" s="135" t="s">
        <v>4362</v>
      </c>
      <c r="K6113" s="135">
        <v>10.0</v>
      </c>
      <c r="M6113" s="143">
        <v>42819.0</v>
      </c>
    </row>
    <row r="6114">
      <c r="A6114" s="135">
        <v>6112.0</v>
      </c>
      <c r="B6114" s="135" t="s">
        <v>22467</v>
      </c>
      <c r="C6114" s="135" t="s">
        <v>4362</v>
      </c>
      <c r="K6114" s="135">
        <v>20.0</v>
      </c>
      <c r="M6114" s="143">
        <v>43842.0</v>
      </c>
    </row>
    <row r="6115">
      <c r="A6115" s="135">
        <v>6113.0</v>
      </c>
      <c r="B6115" s="135" t="s">
        <v>22468</v>
      </c>
      <c r="C6115" s="135" t="s">
        <v>4362</v>
      </c>
      <c r="M6115" s="143">
        <v>42330.0</v>
      </c>
    </row>
    <row r="6116">
      <c r="A6116" s="135">
        <v>6114.0</v>
      </c>
      <c r="B6116" s="135" t="s">
        <v>22469</v>
      </c>
      <c r="C6116" s="135" t="s">
        <v>4362</v>
      </c>
      <c r="M6116" s="143">
        <v>45246.0</v>
      </c>
    </row>
    <row r="6117">
      <c r="A6117" s="135">
        <v>6115.0</v>
      </c>
      <c r="B6117" s="135" t="s">
        <v>22470</v>
      </c>
      <c r="C6117" s="135" t="s">
        <v>4362</v>
      </c>
      <c r="K6117" s="135">
        <v>10.0</v>
      </c>
      <c r="M6117" s="143">
        <v>45255.0</v>
      </c>
    </row>
    <row r="6118">
      <c r="A6118" s="135">
        <v>6116.0</v>
      </c>
      <c r="B6118" s="135" t="s">
        <v>22471</v>
      </c>
      <c r="C6118" s="135" t="s">
        <v>4362</v>
      </c>
      <c r="M6118" s="143">
        <v>45309.0</v>
      </c>
    </row>
    <row r="6119">
      <c r="A6119" s="135">
        <v>6117.0</v>
      </c>
      <c r="B6119" s="135" t="s">
        <v>22472</v>
      </c>
      <c r="C6119" s="135" t="s">
        <v>4362</v>
      </c>
      <c r="K6119" s="135">
        <v>150.0</v>
      </c>
      <c r="M6119" s="143">
        <v>43870.0</v>
      </c>
    </row>
    <row r="6120">
      <c r="A6120" s="135">
        <v>6118.0</v>
      </c>
      <c r="B6120" s="135" t="s">
        <v>22473</v>
      </c>
      <c r="C6120" s="135" t="s">
        <v>4362</v>
      </c>
      <c r="K6120" s="135">
        <v>10.0</v>
      </c>
      <c r="M6120" s="143">
        <v>42478.0</v>
      </c>
    </row>
    <row r="6121">
      <c r="A6121" s="135">
        <v>6119.0</v>
      </c>
      <c r="B6121" s="135" t="s">
        <v>22475</v>
      </c>
      <c r="C6121" s="135" t="s">
        <v>4362</v>
      </c>
      <c r="M6121" s="143">
        <v>42786.0</v>
      </c>
    </row>
    <row r="6122">
      <c r="A6122" s="135">
        <v>6120.0</v>
      </c>
      <c r="B6122" s="135" t="s">
        <v>22476</v>
      </c>
      <c r="C6122" s="135" t="s">
        <v>4362</v>
      </c>
      <c r="M6122" s="143">
        <v>44962.0</v>
      </c>
    </row>
    <row r="6123">
      <c r="A6123" s="135">
        <v>6121.0</v>
      </c>
      <c r="B6123" s="135" t="s">
        <v>22477</v>
      </c>
      <c r="C6123" s="135" t="s">
        <v>4362</v>
      </c>
      <c r="F6123" s="135">
        <v>0.0</v>
      </c>
      <c r="M6123" s="143">
        <v>43040.0</v>
      </c>
    </row>
    <row r="6124">
      <c r="A6124" s="135">
        <v>6122.0</v>
      </c>
      <c r="B6124" s="135" t="s">
        <v>22478</v>
      </c>
      <c r="C6124" s="135" t="s">
        <v>4362</v>
      </c>
      <c r="F6124" s="135">
        <v>0.0</v>
      </c>
      <c r="M6124" s="143">
        <v>42795.0</v>
      </c>
    </row>
    <row r="6125">
      <c r="A6125" s="135">
        <v>6123.0</v>
      </c>
      <c r="B6125" s="135" t="s">
        <v>22479</v>
      </c>
      <c r="C6125" s="135" t="s">
        <v>4362</v>
      </c>
      <c r="F6125" s="135">
        <v>0.0</v>
      </c>
      <c r="M6125" s="143">
        <v>43252.0</v>
      </c>
    </row>
    <row r="6126">
      <c r="A6126" s="135">
        <v>6124.0</v>
      </c>
      <c r="B6126" s="135" t="s">
        <v>22480</v>
      </c>
      <c r="C6126" s="135" t="s">
        <v>4362</v>
      </c>
      <c r="M6126" s="143">
        <v>43019.0</v>
      </c>
    </row>
    <row r="6127">
      <c r="A6127" s="135">
        <v>6125.0</v>
      </c>
      <c r="B6127" s="135" t="s">
        <v>22481</v>
      </c>
      <c r="C6127" s="135" t="s">
        <v>4362</v>
      </c>
      <c r="M6127" s="143">
        <v>44115.0</v>
      </c>
    </row>
    <row r="6128">
      <c r="A6128" s="135">
        <v>6126.0</v>
      </c>
      <c r="B6128" s="135" t="s">
        <v>22482</v>
      </c>
      <c r="C6128" s="135" t="s">
        <v>4362</v>
      </c>
      <c r="F6128" s="135">
        <v>0.0</v>
      </c>
      <c r="K6128" s="135">
        <v>10.0</v>
      </c>
    </row>
    <row r="6129">
      <c r="A6129" s="135">
        <v>6127.0</v>
      </c>
      <c r="B6129" s="135" t="s">
        <v>22483</v>
      </c>
      <c r="C6129" s="135" t="s">
        <v>4362</v>
      </c>
      <c r="M6129" s="143">
        <v>44105.0</v>
      </c>
    </row>
    <row r="6130">
      <c r="A6130" s="135">
        <v>6128.0</v>
      </c>
      <c r="B6130" s="135" t="s">
        <v>22484</v>
      </c>
      <c r="C6130" s="135" t="s">
        <v>4362</v>
      </c>
      <c r="M6130" s="143">
        <v>45246.0</v>
      </c>
    </row>
    <row r="6131">
      <c r="A6131" s="135">
        <v>6129.0</v>
      </c>
      <c r="B6131" s="135" t="s">
        <v>22485</v>
      </c>
      <c r="C6131" s="135" t="s">
        <v>4362</v>
      </c>
      <c r="F6131" s="135">
        <v>0.0</v>
      </c>
      <c r="M6131" s="143">
        <v>43344.0</v>
      </c>
    </row>
    <row r="6132">
      <c r="A6132" s="135">
        <v>6130.0</v>
      </c>
      <c r="B6132" s="135" t="s">
        <v>22486</v>
      </c>
      <c r="C6132" s="135" t="s">
        <v>4362</v>
      </c>
      <c r="F6132" s="135">
        <v>0.0</v>
      </c>
      <c r="M6132" s="143">
        <v>42675.0</v>
      </c>
    </row>
    <row r="6133">
      <c r="A6133" s="135">
        <v>6131.0</v>
      </c>
      <c r="B6133" s="135" t="s">
        <v>22487</v>
      </c>
      <c r="C6133" s="135" t="s">
        <v>4362</v>
      </c>
      <c r="K6133" s="135">
        <v>10.0</v>
      </c>
      <c r="M6133" s="143">
        <v>42758.0</v>
      </c>
    </row>
    <row r="6134">
      <c r="A6134" s="135">
        <v>6132.0</v>
      </c>
      <c r="B6134" s="135" t="s">
        <v>22489</v>
      </c>
      <c r="C6134" s="135" t="s">
        <v>4362</v>
      </c>
      <c r="M6134" s="143">
        <v>43284.0</v>
      </c>
    </row>
    <row r="6135">
      <c r="A6135" s="135">
        <v>6133.0</v>
      </c>
      <c r="B6135" s="135" t="s">
        <v>22490</v>
      </c>
      <c r="C6135" s="135" t="s">
        <v>4362</v>
      </c>
      <c r="K6135" s="135">
        <v>20.0</v>
      </c>
      <c r="M6135" s="143">
        <v>43957.0</v>
      </c>
    </row>
    <row r="6136">
      <c r="A6136" s="135">
        <v>6134.0</v>
      </c>
      <c r="B6136" s="135" t="s">
        <v>22491</v>
      </c>
      <c r="C6136" s="135" t="s">
        <v>4362</v>
      </c>
      <c r="M6136" s="143">
        <v>42522.0</v>
      </c>
    </row>
    <row r="6137">
      <c r="A6137" s="135">
        <v>6135.0</v>
      </c>
      <c r="B6137" s="135" t="s">
        <v>22492</v>
      </c>
      <c r="C6137" s="135" t="s">
        <v>4362</v>
      </c>
      <c r="M6137" s="143">
        <v>43530.0</v>
      </c>
    </row>
    <row r="6138">
      <c r="A6138" s="135">
        <v>6136.0</v>
      </c>
      <c r="B6138" s="135" t="s">
        <v>22493</v>
      </c>
      <c r="C6138" s="135" t="s">
        <v>4362</v>
      </c>
      <c r="K6138" s="135">
        <v>10.0</v>
      </c>
      <c r="M6138" s="143">
        <v>42457.0</v>
      </c>
    </row>
    <row r="6139">
      <c r="A6139" s="135">
        <v>6137.0</v>
      </c>
      <c r="B6139" s="135" t="s">
        <v>22494</v>
      </c>
      <c r="C6139" s="135" t="s">
        <v>4362</v>
      </c>
      <c r="F6139" s="135">
        <v>0.0</v>
      </c>
      <c r="M6139" s="143">
        <v>43160.0</v>
      </c>
    </row>
    <row r="6140">
      <c r="A6140" s="135">
        <v>6138.0</v>
      </c>
      <c r="B6140" s="135" t="s">
        <v>22495</v>
      </c>
      <c r="C6140" s="135" t="s">
        <v>4362</v>
      </c>
      <c r="F6140" s="135">
        <v>0.0</v>
      </c>
      <c r="M6140" s="143">
        <v>43313.0</v>
      </c>
    </row>
    <row r="6141">
      <c r="A6141" s="135">
        <v>6139.0</v>
      </c>
      <c r="B6141" s="135" t="s">
        <v>22496</v>
      </c>
      <c r="C6141" s="135" t="s">
        <v>4362</v>
      </c>
      <c r="F6141" s="135">
        <v>0.0</v>
      </c>
      <c r="M6141" s="143">
        <v>43435.0</v>
      </c>
    </row>
    <row r="6142">
      <c r="A6142" s="135">
        <v>6140.0</v>
      </c>
      <c r="B6142" s="135" t="s">
        <v>22497</v>
      </c>
      <c r="C6142" s="135" t="s">
        <v>4362</v>
      </c>
      <c r="F6142" s="135">
        <v>0.0</v>
      </c>
      <c r="M6142" s="143">
        <v>43344.0</v>
      </c>
    </row>
    <row r="6143">
      <c r="A6143" s="135">
        <v>6141.0</v>
      </c>
      <c r="B6143" s="135" t="s">
        <v>22498</v>
      </c>
      <c r="C6143" s="135" t="s">
        <v>4362</v>
      </c>
      <c r="M6143" s="143">
        <v>44536.0</v>
      </c>
    </row>
    <row r="6144">
      <c r="A6144" s="135">
        <v>6142.0</v>
      </c>
      <c r="B6144" s="135" t="s">
        <v>22500</v>
      </c>
      <c r="C6144" s="135" t="s">
        <v>4362</v>
      </c>
      <c r="K6144" s="135">
        <v>10.0</v>
      </c>
      <c r="M6144" s="143">
        <v>44183.0</v>
      </c>
    </row>
    <row r="6145">
      <c r="A6145" s="135">
        <v>6143.0</v>
      </c>
      <c r="B6145" s="135" t="s">
        <v>22501</v>
      </c>
      <c r="C6145" s="135" t="s">
        <v>4362</v>
      </c>
      <c r="M6145" s="143">
        <v>43482.0</v>
      </c>
    </row>
    <row r="6146">
      <c r="A6146" s="135">
        <v>6144.0</v>
      </c>
      <c r="B6146" s="135" t="s">
        <v>22502</v>
      </c>
      <c r="C6146" s="135" t="s">
        <v>4362</v>
      </c>
      <c r="M6146" s="143">
        <v>43529.0</v>
      </c>
    </row>
    <row r="6147">
      <c r="A6147" s="135">
        <v>6145.0</v>
      </c>
      <c r="B6147" s="135" t="s">
        <v>22503</v>
      </c>
      <c r="C6147" s="135" t="s">
        <v>4362</v>
      </c>
      <c r="F6147" s="135">
        <v>0.0</v>
      </c>
      <c r="M6147" s="143">
        <v>43313.0</v>
      </c>
    </row>
    <row r="6148">
      <c r="A6148" s="135">
        <v>6146.0</v>
      </c>
      <c r="B6148" s="135" t="s">
        <v>22504</v>
      </c>
      <c r="C6148" s="135" t="s">
        <v>4362</v>
      </c>
      <c r="K6148" s="135">
        <v>10.0</v>
      </c>
      <c r="M6148" s="143">
        <v>43933.0</v>
      </c>
    </row>
    <row r="6149">
      <c r="A6149" s="135">
        <v>6147.0</v>
      </c>
      <c r="B6149" s="135" t="s">
        <v>22505</v>
      </c>
      <c r="C6149" s="135" t="s">
        <v>4362</v>
      </c>
      <c r="K6149" s="135">
        <v>10.0</v>
      </c>
      <c r="M6149" s="143">
        <v>43780.0</v>
      </c>
    </row>
    <row r="6150">
      <c r="A6150" s="135">
        <v>6148.0</v>
      </c>
      <c r="B6150" s="135" t="s">
        <v>22506</v>
      </c>
      <c r="C6150" s="135" t="s">
        <v>4362</v>
      </c>
      <c r="F6150" s="135">
        <v>0.0</v>
      </c>
      <c r="M6150" s="143">
        <v>42675.0</v>
      </c>
    </row>
    <row r="6151">
      <c r="A6151" s="135">
        <v>6149.0</v>
      </c>
      <c r="B6151" s="135" t="s">
        <v>22507</v>
      </c>
      <c r="C6151" s="135" t="s">
        <v>4362</v>
      </c>
      <c r="F6151" s="135">
        <v>0.0</v>
      </c>
      <c r="M6151" s="143">
        <v>43313.0</v>
      </c>
    </row>
    <row r="6152">
      <c r="A6152" s="135">
        <v>6150.0</v>
      </c>
      <c r="B6152" s="135" t="s">
        <v>22508</v>
      </c>
      <c r="C6152" s="135" t="s">
        <v>4362</v>
      </c>
      <c r="K6152" s="135">
        <v>10.0</v>
      </c>
      <c r="M6152" s="143">
        <v>42260.0</v>
      </c>
    </row>
    <row r="6153">
      <c r="A6153" s="135">
        <v>6151.0</v>
      </c>
      <c r="B6153" s="135" t="s">
        <v>22509</v>
      </c>
      <c r="C6153" s="135" t="s">
        <v>4362</v>
      </c>
      <c r="F6153" s="135">
        <v>0.0</v>
      </c>
      <c r="M6153" s="143">
        <v>42430.0</v>
      </c>
    </row>
    <row r="6154">
      <c r="A6154" s="135">
        <v>6152.0</v>
      </c>
      <c r="B6154" s="135" t="s">
        <v>22510</v>
      </c>
      <c r="C6154" s="135" t="s">
        <v>4362</v>
      </c>
      <c r="F6154" s="135">
        <v>0.0</v>
      </c>
      <c r="M6154" s="143">
        <v>43586.0</v>
      </c>
    </row>
    <row r="6155">
      <c r="A6155" s="135">
        <v>6153.0</v>
      </c>
      <c r="B6155" s="135" t="s">
        <v>22511</v>
      </c>
      <c r="C6155" s="135" t="s">
        <v>4362</v>
      </c>
      <c r="M6155" s="143">
        <v>45145.0</v>
      </c>
    </row>
    <row r="6156">
      <c r="A6156" s="135">
        <v>6154.0</v>
      </c>
      <c r="B6156" s="135" t="s">
        <v>22513</v>
      </c>
      <c r="C6156" s="135" t="s">
        <v>4362</v>
      </c>
      <c r="M6156" s="143">
        <v>43347.0</v>
      </c>
    </row>
    <row r="6157">
      <c r="A6157" s="135">
        <v>6155.0</v>
      </c>
      <c r="B6157" s="135" t="s">
        <v>22514</v>
      </c>
      <c r="C6157" s="135" t="s">
        <v>4362</v>
      </c>
      <c r="M6157" s="143">
        <v>44954.0</v>
      </c>
    </row>
    <row r="6158">
      <c r="A6158" s="135">
        <v>6156.0</v>
      </c>
      <c r="B6158" s="135" t="s">
        <v>22515</v>
      </c>
      <c r="C6158" s="135" t="s">
        <v>4362</v>
      </c>
      <c r="F6158" s="135">
        <v>0.0</v>
      </c>
      <c r="M6158" s="143">
        <v>43497.0</v>
      </c>
    </row>
    <row r="6159">
      <c r="A6159" s="135">
        <v>6157.0</v>
      </c>
      <c r="B6159" s="135" t="s">
        <v>14367</v>
      </c>
      <c r="C6159" s="135" t="s">
        <v>4362</v>
      </c>
      <c r="F6159" s="135">
        <v>0.0</v>
      </c>
      <c r="M6159" s="143">
        <v>43800.0</v>
      </c>
    </row>
    <row r="6160">
      <c r="A6160" s="135">
        <v>6158.0</v>
      </c>
      <c r="B6160" s="135" t="s">
        <v>22516</v>
      </c>
      <c r="C6160" s="135" t="s">
        <v>4362</v>
      </c>
      <c r="F6160" s="135">
        <v>0.0</v>
      </c>
      <c r="M6160" s="143">
        <v>43405.0</v>
      </c>
    </row>
    <row r="6161">
      <c r="A6161" s="135">
        <v>6159.0</v>
      </c>
      <c r="B6161" s="135" t="s">
        <v>22517</v>
      </c>
      <c r="C6161" s="135" t="s">
        <v>4362</v>
      </c>
      <c r="M6161" s="143">
        <v>43205.0</v>
      </c>
    </row>
    <row r="6162">
      <c r="A6162" s="135">
        <v>6160.0</v>
      </c>
      <c r="B6162" s="135" t="s">
        <v>22518</v>
      </c>
      <c r="C6162" s="135" t="s">
        <v>4362</v>
      </c>
      <c r="F6162" s="135">
        <v>0.0</v>
      </c>
      <c r="M6162" s="143">
        <v>43770.0</v>
      </c>
    </row>
    <row r="6163">
      <c r="A6163" s="135">
        <v>6161.0</v>
      </c>
      <c r="B6163" s="135" t="s">
        <v>22519</v>
      </c>
      <c r="C6163" s="135" t="s">
        <v>4362</v>
      </c>
      <c r="K6163" s="135">
        <v>20.0</v>
      </c>
      <c r="M6163" s="143">
        <v>43937.0</v>
      </c>
    </row>
    <row r="6164">
      <c r="A6164" s="135">
        <v>6162.0</v>
      </c>
      <c r="B6164" s="135" t="s">
        <v>22520</v>
      </c>
      <c r="C6164" s="135" t="s">
        <v>4362</v>
      </c>
      <c r="M6164" s="143">
        <v>44453.0</v>
      </c>
    </row>
    <row r="6165">
      <c r="A6165" s="135">
        <v>6163.0</v>
      </c>
      <c r="B6165" s="135" t="s">
        <v>22522</v>
      </c>
      <c r="C6165" s="135" t="s">
        <v>4362</v>
      </c>
      <c r="F6165" s="135">
        <v>0.0</v>
      </c>
      <c r="M6165" s="143">
        <v>43009.0</v>
      </c>
    </row>
    <row r="6166">
      <c r="A6166" s="135">
        <v>6164.0</v>
      </c>
      <c r="B6166" s="135" t="s">
        <v>22523</v>
      </c>
      <c r="C6166" s="135" t="s">
        <v>4362</v>
      </c>
      <c r="K6166" s="135">
        <v>20.0</v>
      </c>
      <c r="M6166" s="143">
        <v>42504.0</v>
      </c>
    </row>
    <row r="6167">
      <c r="A6167" s="135">
        <v>6165.0</v>
      </c>
      <c r="B6167" s="135" t="s">
        <v>22524</v>
      </c>
      <c r="C6167" s="135" t="s">
        <v>4362</v>
      </c>
      <c r="M6167" s="143">
        <v>42853.0</v>
      </c>
    </row>
    <row r="6168">
      <c r="A6168" s="135">
        <v>6166.0</v>
      </c>
      <c r="B6168" s="135" t="s">
        <v>22525</v>
      </c>
      <c r="C6168" s="135" t="s">
        <v>4362</v>
      </c>
      <c r="K6168" s="135">
        <v>10.0</v>
      </c>
      <c r="M6168" s="143">
        <v>42809.0</v>
      </c>
    </row>
    <row r="6169">
      <c r="A6169" s="135">
        <v>6167.0</v>
      </c>
      <c r="B6169" s="135" t="s">
        <v>22526</v>
      </c>
      <c r="C6169" s="135" t="s">
        <v>4362</v>
      </c>
      <c r="K6169" s="135">
        <v>70.0</v>
      </c>
      <c r="M6169" s="143">
        <v>44419.0</v>
      </c>
    </row>
    <row r="6170">
      <c r="A6170" s="135">
        <v>6168.0</v>
      </c>
      <c r="B6170" s="135" t="s">
        <v>22527</v>
      </c>
      <c r="C6170" s="135" t="s">
        <v>4362</v>
      </c>
      <c r="M6170" s="143">
        <v>44131.0</v>
      </c>
    </row>
    <row r="6171">
      <c r="A6171" s="135">
        <v>6169.0</v>
      </c>
      <c r="B6171" s="135" t="s">
        <v>22528</v>
      </c>
      <c r="C6171" s="135" t="s">
        <v>4362</v>
      </c>
      <c r="K6171" s="135">
        <v>10.0</v>
      </c>
      <c r="M6171" s="143">
        <v>42915.0</v>
      </c>
    </row>
    <row r="6172">
      <c r="A6172" s="135">
        <v>6170.0</v>
      </c>
      <c r="B6172" s="135" t="s">
        <v>22529</v>
      </c>
      <c r="C6172" s="135" t="s">
        <v>4362</v>
      </c>
      <c r="M6172" s="143">
        <v>43130.0</v>
      </c>
    </row>
    <row r="6173">
      <c r="A6173" s="135">
        <v>6171.0</v>
      </c>
      <c r="B6173" s="135" t="s">
        <v>22530</v>
      </c>
      <c r="C6173" s="135" t="s">
        <v>4362</v>
      </c>
      <c r="M6173" s="143">
        <v>43875.0</v>
      </c>
    </row>
    <row r="6174">
      <c r="A6174" s="135">
        <v>6172.0</v>
      </c>
      <c r="B6174" s="135" t="s">
        <v>22531</v>
      </c>
      <c r="C6174" s="135" t="s">
        <v>4362</v>
      </c>
      <c r="K6174" s="135">
        <v>10.0</v>
      </c>
      <c r="M6174" s="143">
        <v>44175.0</v>
      </c>
    </row>
    <row r="6175">
      <c r="A6175" s="135">
        <v>6173.0</v>
      </c>
      <c r="B6175" s="135" t="s">
        <v>22533</v>
      </c>
      <c r="C6175" s="135" t="s">
        <v>4362</v>
      </c>
      <c r="M6175" s="143">
        <v>42425.0</v>
      </c>
    </row>
    <row r="6176">
      <c r="A6176" s="135">
        <v>6174.0</v>
      </c>
      <c r="B6176" s="135" t="s">
        <v>22534</v>
      </c>
      <c r="C6176" s="135" t="s">
        <v>4362</v>
      </c>
      <c r="M6176" s="143">
        <v>44961.0</v>
      </c>
    </row>
    <row r="6177">
      <c r="A6177" s="135">
        <v>6175.0</v>
      </c>
      <c r="B6177" s="135" t="s">
        <v>22535</v>
      </c>
      <c r="C6177" s="135" t="s">
        <v>4362</v>
      </c>
      <c r="M6177" s="143">
        <v>44487.0</v>
      </c>
    </row>
    <row r="6178">
      <c r="A6178" s="135">
        <v>6176.0</v>
      </c>
      <c r="B6178" s="135" t="s">
        <v>22536</v>
      </c>
      <c r="C6178" s="135" t="s">
        <v>4362</v>
      </c>
      <c r="K6178" s="135">
        <v>10.0</v>
      </c>
      <c r="M6178" s="143">
        <v>43853.0</v>
      </c>
    </row>
    <row r="6179">
      <c r="A6179" s="135">
        <v>6177.0</v>
      </c>
      <c r="B6179" s="135" t="s">
        <v>22537</v>
      </c>
      <c r="C6179" s="135" t="s">
        <v>4362</v>
      </c>
      <c r="M6179" s="143">
        <v>45208.0</v>
      </c>
    </row>
    <row r="6180">
      <c r="A6180" s="135">
        <v>6178.0</v>
      </c>
      <c r="B6180" s="135" t="s">
        <v>22538</v>
      </c>
      <c r="C6180" s="135" t="s">
        <v>4362</v>
      </c>
      <c r="K6180" s="135">
        <v>10.0</v>
      </c>
      <c r="M6180" s="143">
        <v>44199.0</v>
      </c>
    </row>
    <row r="6181">
      <c r="A6181" s="135">
        <v>6179.0</v>
      </c>
      <c r="B6181" s="135" t="s">
        <v>22539</v>
      </c>
      <c r="C6181" s="135" t="s">
        <v>4362</v>
      </c>
      <c r="M6181" s="143">
        <v>45176.0</v>
      </c>
    </row>
    <row r="6182">
      <c r="A6182" s="135">
        <v>6180.0</v>
      </c>
      <c r="B6182" s="135" t="s">
        <v>22540</v>
      </c>
      <c r="C6182" s="135" t="s">
        <v>4362</v>
      </c>
      <c r="M6182" s="143">
        <v>42490.0</v>
      </c>
    </row>
    <row r="6183">
      <c r="A6183" s="135">
        <v>6181.0</v>
      </c>
      <c r="B6183" s="135" t="s">
        <v>22541</v>
      </c>
      <c r="C6183" s="135" t="s">
        <v>4362</v>
      </c>
      <c r="M6183" s="143">
        <v>44776.0</v>
      </c>
    </row>
    <row r="6184">
      <c r="A6184" s="135">
        <v>6182.0</v>
      </c>
      <c r="B6184" s="135" t="s">
        <v>22543</v>
      </c>
      <c r="C6184" s="135" t="s">
        <v>4362</v>
      </c>
      <c r="M6184" s="143">
        <v>44656.0</v>
      </c>
    </row>
    <row r="6185">
      <c r="A6185" s="135">
        <v>6183.0</v>
      </c>
      <c r="B6185" s="135" t="s">
        <v>22544</v>
      </c>
      <c r="C6185" s="135" t="s">
        <v>4362</v>
      </c>
      <c r="K6185" s="135">
        <v>10.0</v>
      </c>
      <c r="M6185" s="143">
        <v>44080.0</v>
      </c>
    </row>
    <row r="6186">
      <c r="A6186" s="135">
        <v>6184.0</v>
      </c>
      <c r="B6186" s="135" t="s">
        <v>22545</v>
      </c>
      <c r="C6186" s="135" t="s">
        <v>4362</v>
      </c>
      <c r="F6186" s="135">
        <v>0.0</v>
      </c>
      <c r="M6186" s="143">
        <v>43800.0</v>
      </c>
    </row>
    <row r="6187">
      <c r="A6187" s="135">
        <v>6185.0</v>
      </c>
      <c r="B6187" s="135" t="s">
        <v>22546</v>
      </c>
      <c r="C6187" s="135" t="s">
        <v>4362</v>
      </c>
      <c r="F6187" s="135">
        <v>0.0</v>
      </c>
      <c r="M6187" s="143">
        <v>43374.0</v>
      </c>
    </row>
    <row r="6188">
      <c r="A6188" s="135">
        <v>6186.0</v>
      </c>
      <c r="B6188" s="135" t="s">
        <v>22547</v>
      </c>
      <c r="C6188" s="135" t="s">
        <v>4362</v>
      </c>
      <c r="M6188" s="143">
        <v>45051.0</v>
      </c>
    </row>
    <row r="6189">
      <c r="A6189" s="135">
        <v>6187.0</v>
      </c>
      <c r="B6189" s="135" t="s">
        <v>22548</v>
      </c>
      <c r="C6189" s="135" t="s">
        <v>4362</v>
      </c>
      <c r="M6189" s="143">
        <v>45298.0</v>
      </c>
    </row>
    <row r="6190">
      <c r="A6190" s="135">
        <v>6188.0</v>
      </c>
      <c r="B6190" s="135" t="s">
        <v>22549</v>
      </c>
      <c r="C6190" s="135" t="s">
        <v>4362</v>
      </c>
      <c r="F6190" s="135">
        <v>0.0</v>
      </c>
      <c r="M6190" s="143">
        <v>43525.0</v>
      </c>
    </row>
    <row r="6191">
      <c r="A6191" s="135">
        <v>6189.0</v>
      </c>
      <c r="B6191" s="135" t="s">
        <v>22550</v>
      </c>
      <c r="C6191" s="135" t="s">
        <v>4362</v>
      </c>
      <c r="F6191" s="135">
        <v>0.0</v>
      </c>
      <c r="M6191" s="143">
        <v>42948.0</v>
      </c>
    </row>
    <row r="6192">
      <c r="A6192" s="135">
        <v>6190.0</v>
      </c>
      <c r="B6192" s="135" t="s">
        <v>22551</v>
      </c>
      <c r="C6192" s="135" t="s">
        <v>4362</v>
      </c>
      <c r="F6192" s="135">
        <v>0.0</v>
      </c>
      <c r="M6192" s="143">
        <v>42795.0</v>
      </c>
    </row>
    <row r="6193">
      <c r="A6193" s="135">
        <v>6191.0</v>
      </c>
      <c r="B6193" s="135" t="s">
        <v>22552</v>
      </c>
      <c r="C6193" s="135" t="s">
        <v>4362</v>
      </c>
      <c r="F6193" s="135">
        <v>0.0</v>
      </c>
      <c r="M6193" s="143">
        <v>43678.0</v>
      </c>
    </row>
    <row r="6194">
      <c r="A6194" s="135">
        <v>6192.0</v>
      </c>
      <c r="B6194" s="135" t="s">
        <v>22554</v>
      </c>
      <c r="C6194" s="135" t="s">
        <v>4362</v>
      </c>
      <c r="F6194" s="135">
        <v>0.0</v>
      </c>
      <c r="M6194" s="143">
        <v>42856.0</v>
      </c>
    </row>
    <row r="6195">
      <c r="A6195" s="135">
        <v>6193.0</v>
      </c>
      <c r="B6195" s="135" t="s">
        <v>22555</v>
      </c>
      <c r="C6195" s="135" t="s">
        <v>4362</v>
      </c>
      <c r="F6195" s="135">
        <v>0.0</v>
      </c>
      <c r="M6195" s="143">
        <v>43405.0</v>
      </c>
    </row>
    <row r="6196">
      <c r="A6196" s="135">
        <v>6194.0</v>
      </c>
      <c r="B6196" s="135" t="s">
        <v>22556</v>
      </c>
      <c r="C6196" s="135" t="s">
        <v>4362</v>
      </c>
      <c r="F6196" s="135">
        <v>0.0</v>
      </c>
      <c r="M6196" s="143">
        <v>43770.0</v>
      </c>
    </row>
    <row r="6197">
      <c r="A6197" s="135">
        <v>6195.0</v>
      </c>
      <c r="B6197" s="135" t="s">
        <v>22557</v>
      </c>
      <c r="C6197" s="135" t="s">
        <v>4362</v>
      </c>
      <c r="M6197" s="143">
        <v>45385.0</v>
      </c>
    </row>
    <row r="6198">
      <c r="A6198" s="135">
        <v>6196.0</v>
      </c>
      <c r="B6198" s="135" t="s">
        <v>22558</v>
      </c>
      <c r="C6198" s="135" t="s">
        <v>4362</v>
      </c>
      <c r="F6198" s="135">
        <v>0.0</v>
      </c>
      <c r="M6198" s="143">
        <v>43647.0</v>
      </c>
    </row>
    <row r="6199">
      <c r="A6199" s="135">
        <v>6197.0</v>
      </c>
      <c r="B6199" s="135" t="s">
        <v>22559</v>
      </c>
      <c r="C6199" s="135" t="s">
        <v>4362</v>
      </c>
      <c r="F6199" s="135">
        <v>0.0</v>
      </c>
      <c r="M6199" s="143">
        <v>43647.0</v>
      </c>
    </row>
    <row r="6200">
      <c r="A6200" s="135">
        <v>6198.0</v>
      </c>
      <c r="B6200" s="135" t="s">
        <v>22560</v>
      </c>
      <c r="C6200" s="135" t="s">
        <v>4362</v>
      </c>
      <c r="F6200" s="135">
        <v>0.0</v>
      </c>
      <c r="M6200" s="143">
        <v>43770.0</v>
      </c>
    </row>
    <row r="6201">
      <c r="A6201" s="135">
        <v>6199.0</v>
      </c>
      <c r="B6201" s="135" t="s">
        <v>22561</v>
      </c>
      <c r="C6201" s="135" t="s">
        <v>4362</v>
      </c>
      <c r="K6201" s="135">
        <v>10.0</v>
      </c>
      <c r="M6201" s="143">
        <v>42912.0</v>
      </c>
    </row>
    <row r="6202">
      <c r="A6202" s="135">
        <v>6200.0</v>
      </c>
      <c r="B6202" s="135" t="s">
        <v>22562</v>
      </c>
      <c r="C6202" s="135" t="s">
        <v>4362</v>
      </c>
      <c r="K6202" s="135">
        <v>10.0</v>
      </c>
      <c r="M6202" s="143">
        <v>42323.0</v>
      </c>
    </row>
    <row r="6203">
      <c r="A6203" s="135">
        <v>6201.0</v>
      </c>
      <c r="B6203" s="135" t="s">
        <v>22563</v>
      </c>
      <c r="C6203" s="135" t="s">
        <v>4362</v>
      </c>
      <c r="F6203" s="135">
        <v>0.0</v>
      </c>
      <c r="M6203" s="143">
        <v>43344.0</v>
      </c>
    </row>
    <row r="6204">
      <c r="A6204" s="135">
        <v>6202.0</v>
      </c>
      <c r="B6204" s="135" t="s">
        <v>22564</v>
      </c>
      <c r="C6204" s="135" t="s">
        <v>4362</v>
      </c>
      <c r="F6204" s="135">
        <v>0.0</v>
      </c>
      <c r="M6204" s="143">
        <v>42370.0</v>
      </c>
    </row>
    <row r="6205">
      <c r="A6205" s="135">
        <v>6203.0</v>
      </c>
      <c r="B6205" s="135" t="s">
        <v>22565</v>
      </c>
      <c r="C6205" s="135" t="s">
        <v>4362</v>
      </c>
      <c r="F6205" s="135">
        <v>0.0</v>
      </c>
      <c r="M6205" s="143">
        <v>43374.0</v>
      </c>
    </row>
    <row r="6206">
      <c r="A6206" s="135">
        <v>6204.0</v>
      </c>
      <c r="B6206" s="135" t="s">
        <v>22566</v>
      </c>
      <c r="C6206" s="135" t="s">
        <v>4362</v>
      </c>
      <c r="F6206" s="135">
        <v>0.0</v>
      </c>
      <c r="M6206" s="143">
        <v>43435.0</v>
      </c>
    </row>
    <row r="6207">
      <c r="A6207" s="135">
        <v>6205.0</v>
      </c>
      <c r="B6207" s="135" t="s">
        <v>22568</v>
      </c>
      <c r="C6207" s="135" t="s">
        <v>4362</v>
      </c>
      <c r="F6207" s="135">
        <v>0.0</v>
      </c>
      <c r="M6207" s="143">
        <v>43800.0</v>
      </c>
    </row>
    <row r="6208">
      <c r="A6208" s="135">
        <v>6206.0</v>
      </c>
      <c r="B6208" s="135" t="s">
        <v>22569</v>
      </c>
      <c r="C6208" s="135" t="s">
        <v>4362</v>
      </c>
      <c r="K6208" s="135">
        <v>150.0</v>
      </c>
      <c r="M6208" s="143">
        <v>45173.0</v>
      </c>
    </row>
    <row r="6209">
      <c r="A6209" s="135">
        <v>6207.0</v>
      </c>
      <c r="B6209" s="135" t="s">
        <v>22570</v>
      </c>
      <c r="C6209" s="135" t="s">
        <v>4362</v>
      </c>
      <c r="M6209" s="143">
        <v>45092.0</v>
      </c>
    </row>
    <row r="6210">
      <c r="A6210" s="135">
        <v>6208.0</v>
      </c>
      <c r="B6210" s="135" t="s">
        <v>22571</v>
      </c>
      <c r="C6210" s="135" t="s">
        <v>4362</v>
      </c>
      <c r="M6210" s="143">
        <v>42249.0</v>
      </c>
    </row>
    <row r="6211">
      <c r="A6211" s="135">
        <v>6209.0</v>
      </c>
      <c r="B6211" s="135" t="s">
        <v>22572</v>
      </c>
      <c r="C6211" s="135" t="s">
        <v>4362</v>
      </c>
      <c r="F6211" s="135">
        <v>0.0</v>
      </c>
      <c r="M6211" s="143">
        <v>43556.0</v>
      </c>
    </row>
    <row r="6212">
      <c r="A6212" s="135">
        <v>6210.0</v>
      </c>
      <c r="B6212" s="135" t="s">
        <v>22573</v>
      </c>
      <c r="C6212" s="135" t="s">
        <v>4362</v>
      </c>
      <c r="M6212" s="143">
        <v>43868.0</v>
      </c>
    </row>
    <row r="6213">
      <c r="A6213" s="135">
        <v>6211.0</v>
      </c>
      <c r="B6213" s="135" t="s">
        <v>22574</v>
      </c>
      <c r="C6213" s="135" t="s">
        <v>4362</v>
      </c>
      <c r="M6213" s="143">
        <v>42364.0</v>
      </c>
    </row>
    <row r="6214">
      <c r="A6214" s="135">
        <v>6212.0</v>
      </c>
      <c r="B6214" s="135" t="s">
        <v>22575</v>
      </c>
      <c r="C6214" s="135" t="s">
        <v>4362</v>
      </c>
      <c r="K6214" s="135">
        <v>10.0</v>
      </c>
      <c r="M6214" s="143">
        <v>42325.0</v>
      </c>
    </row>
    <row r="6215">
      <c r="A6215" s="135">
        <v>6213.0</v>
      </c>
      <c r="B6215" s="135" t="s">
        <v>22576</v>
      </c>
      <c r="C6215" s="135" t="s">
        <v>4362</v>
      </c>
      <c r="F6215" s="135">
        <v>0.0</v>
      </c>
      <c r="M6215" s="143">
        <v>43586.0</v>
      </c>
    </row>
    <row r="6216">
      <c r="A6216" s="135">
        <v>6214.0</v>
      </c>
      <c r="B6216" s="135" t="s">
        <v>22577</v>
      </c>
      <c r="C6216" s="135" t="s">
        <v>4362</v>
      </c>
      <c r="K6216" s="135">
        <v>50.0</v>
      </c>
      <c r="M6216" s="143">
        <v>44814.0</v>
      </c>
    </row>
    <row r="6217">
      <c r="A6217" s="135">
        <v>6215.0</v>
      </c>
      <c r="B6217" s="135" t="s">
        <v>22579</v>
      </c>
      <c r="C6217" s="135" t="s">
        <v>4362</v>
      </c>
      <c r="K6217" s="135">
        <v>10.0</v>
      </c>
      <c r="M6217" s="143">
        <v>44993.0</v>
      </c>
    </row>
    <row r="6218">
      <c r="A6218" s="135">
        <v>6216.0</v>
      </c>
      <c r="B6218" s="135" t="s">
        <v>22580</v>
      </c>
      <c r="C6218" s="135" t="s">
        <v>4362</v>
      </c>
      <c r="F6218" s="135">
        <v>0.0</v>
      </c>
      <c r="M6218" s="143">
        <v>43435.0</v>
      </c>
    </row>
    <row r="6219">
      <c r="A6219" s="135">
        <v>6217.0</v>
      </c>
      <c r="B6219" s="135" t="s">
        <v>22581</v>
      </c>
      <c r="C6219" s="135" t="s">
        <v>4362</v>
      </c>
      <c r="F6219" s="135">
        <v>0.0</v>
      </c>
      <c r="M6219" s="143">
        <v>43374.0</v>
      </c>
    </row>
    <row r="6220">
      <c r="A6220" s="135">
        <v>6218.0</v>
      </c>
      <c r="B6220" s="135" t="s">
        <v>22582</v>
      </c>
      <c r="C6220" s="135" t="s">
        <v>4362</v>
      </c>
      <c r="K6220" s="135">
        <v>20.0</v>
      </c>
      <c r="M6220" s="143">
        <v>44447.0</v>
      </c>
    </row>
    <row r="6221">
      <c r="A6221" s="135">
        <v>6219.0</v>
      </c>
      <c r="B6221" s="135" t="s">
        <v>22583</v>
      </c>
      <c r="C6221" s="135" t="s">
        <v>4362</v>
      </c>
      <c r="M6221" s="143">
        <v>44971.0</v>
      </c>
    </row>
    <row r="6222">
      <c r="A6222" s="135">
        <v>6220.0</v>
      </c>
      <c r="B6222" s="135" t="s">
        <v>22584</v>
      </c>
      <c r="C6222" s="135" t="s">
        <v>4362</v>
      </c>
      <c r="K6222" s="135">
        <v>10.0</v>
      </c>
      <c r="M6222" s="143">
        <v>44203.0</v>
      </c>
    </row>
    <row r="6223">
      <c r="A6223" s="135">
        <v>6221.0</v>
      </c>
      <c r="B6223" s="135" t="s">
        <v>22585</v>
      </c>
      <c r="C6223" s="135" t="s">
        <v>4362</v>
      </c>
      <c r="M6223" s="143">
        <v>43206.0</v>
      </c>
    </row>
    <row r="6224">
      <c r="A6224" s="135">
        <v>6222.0</v>
      </c>
      <c r="B6224" s="135" t="s">
        <v>22586</v>
      </c>
      <c r="C6224" s="135" t="s">
        <v>4362</v>
      </c>
      <c r="M6224" s="143">
        <v>42964.0</v>
      </c>
    </row>
    <row r="6225">
      <c r="A6225" s="135">
        <v>6223.0</v>
      </c>
      <c r="B6225" s="135" t="s">
        <v>22587</v>
      </c>
      <c r="C6225" s="135" t="s">
        <v>4362</v>
      </c>
      <c r="M6225" s="143">
        <v>43027.0</v>
      </c>
    </row>
    <row r="6226">
      <c r="A6226" s="135">
        <v>6224.0</v>
      </c>
      <c r="B6226" s="135" t="s">
        <v>22588</v>
      </c>
      <c r="C6226" s="135" t="s">
        <v>4362</v>
      </c>
      <c r="F6226" s="135">
        <v>0.0</v>
      </c>
      <c r="M6226" s="143">
        <v>43617.0</v>
      </c>
    </row>
    <row r="6227">
      <c r="A6227" s="135">
        <v>6225.0</v>
      </c>
      <c r="B6227" s="135" t="s">
        <v>22589</v>
      </c>
      <c r="C6227" s="135" t="s">
        <v>4362</v>
      </c>
      <c r="K6227" s="135">
        <v>10.0</v>
      </c>
      <c r="M6227" s="143">
        <v>42946.0</v>
      </c>
    </row>
    <row r="6228">
      <c r="A6228" s="135">
        <v>6226.0</v>
      </c>
      <c r="B6228" s="135" t="s">
        <v>22591</v>
      </c>
      <c r="C6228" s="135" t="s">
        <v>4362</v>
      </c>
      <c r="K6228" s="135">
        <v>10.0</v>
      </c>
      <c r="M6228" s="143">
        <v>43928.0</v>
      </c>
    </row>
    <row r="6229">
      <c r="A6229" s="135">
        <v>6227.0</v>
      </c>
      <c r="B6229" s="135" t="s">
        <v>22592</v>
      </c>
      <c r="C6229" s="135" t="s">
        <v>4362</v>
      </c>
      <c r="K6229" s="135">
        <v>10.0</v>
      </c>
      <c r="M6229" s="143">
        <v>42721.0</v>
      </c>
    </row>
    <row r="6230">
      <c r="A6230" s="135">
        <v>6228.0</v>
      </c>
      <c r="B6230" s="135" t="s">
        <v>22593</v>
      </c>
      <c r="C6230" s="135" t="s">
        <v>4362</v>
      </c>
      <c r="M6230" s="143">
        <v>45099.0</v>
      </c>
    </row>
    <row r="6231">
      <c r="A6231" s="135">
        <v>6229.0</v>
      </c>
      <c r="B6231" s="135" t="s">
        <v>22594</v>
      </c>
      <c r="C6231" s="135" t="s">
        <v>4362</v>
      </c>
      <c r="M6231" s="143">
        <v>42607.0</v>
      </c>
    </row>
    <row r="6232">
      <c r="A6232" s="135">
        <v>6230.0</v>
      </c>
      <c r="B6232" s="135" t="s">
        <v>22595</v>
      </c>
      <c r="C6232" s="135" t="s">
        <v>4362</v>
      </c>
      <c r="M6232" s="143">
        <v>43994.0</v>
      </c>
    </row>
    <row r="6233">
      <c r="A6233" s="135">
        <v>6231.0</v>
      </c>
      <c r="B6233" s="135" t="s">
        <v>22596</v>
      </c>
      <c r="C6233" s="135" t="s">
        <v>4362</v>
      </c>
      <c r="M6233" s="143">
        <v>43854.0</v>
      </c>
    </row>
    <row r="6234">
      <c r="A6234" s="135">
        <v>6232.0</v>
      </c>
      <c r="B6234" s="135" t="s">
        <v>22597</v>
      </c>
      <c r="C6234" s="135" t="s">
        <v>4362</v>
      </c>
      <c r="M6234" s="143">
        <v>45092.0</v>
      </c>
    </row>
    <row r="6235">
      <c r="A6235" s="135">
        <v>6233.0</v>
      </c>
      <c r="B6235" s="135" t="s">
        <v>22598</v>
      </c>
      <c r="C6235" s="135" t="s">
        <v>4362</v>
      </c>
      <c r="K6235" s="135">
        <v>50.0</v>
      </c>
      <c r="M6235" s="143">
        <v>44256.0</v>
      </c>
    </row>
    <row r="6236">
      <c r="A6236" s="135">
        <v>6234.0</v>
      </c>
      <c r="B6236" s="135" t="s">
        <v>22599</v>
      </c>
      <c r="C6236" s="135" t="s">
        <v>4362</v>
      </c>
      <c r="K6236" s="135">
        <v>60.0</v>
      </c>
      <c r="M6236" s="143">
        <v>44039.0</v>
      </c>
    </row>
    <row r="6237">
      <c r="A6237" s="135">
        <v>6235.0</v>
      </c>
      <c r="B6237" s="135" t="s">
        <v>22601</v>
      </c>
      <c r="C6237" s="135" t="s">
        <v>4362</v>
      </c>
      <c r="M6237" s="143">
        <v>44437.0</v>
      </c>
    </row>
    <row r="6238">
      <c r="A6238" s="135">
        <v>6236.0</v>
      </c>
      <c r="B6238" s="135" t="s">
        <v>22602</v>
      </c>
      <c r="C6238" s="135" t="s">
        <v>4362</v>
      </c>
      <c r="K6238" s="135">
        <v>10.0</v>
      </c>
      <c r="M6238" s="143">
        <v>42799.0</v>
      </c>
    </row>
    <row r="6239">
      <c r="A6239" s="135">
        <v>6237.0</v>
      </c>
      <c r="B6239" s="135" t="s">
        <v>22603</v>
      </c>
      <c r="C6239" s="135" t="s">
        <v>4362</v>
      </c>
      <c r="M6239" s="143">
        <v>44872.0</v>
      </c>
    </row>
    <row r="6240">
      <c r="A6240" s="135">
        <v>6238.0</v>
      </c>
      <c r="B6240" s="135" t="s">
        <v>22604</v>
      </c>
      <c r="C6240" s="135" t="s">
        <v>4362</v>
      </c>
      <c r="M6240" s="143">
        <v>43868.0</v>
      </c>
    </row>
    <row r="6241">
      <c r="A6241" s="135">
        <v>6239.0</v>
      </c>
      <c r="B6241" s="135" t="s">
        <v>22605</v>
      </c>
      <c r="C6241" s="135" t="s">
        <v>4362</v>
      </c>
      <c r="K6241" s="135">
        <v>10.0</v>
      </c>
      <c r="M6241" s="143">
        <v>42576.0</v>
      </c>
    </row>
    <row r="6242">
      <c r="A6242" s="135">
        <v>6240.0</v>
      </c>
      <c r="B6242" s="135" t="s">
        <v>22606</v>
      </c>
      <c r="C6242" s="135" t="s">
        <v>4362</v>
      </c>
      <c r="K6242" s="135">
        <v>20.0</v>
      </c>
      <c r="M6242" s="143">
        <v>43851.0</v>
      </c>
    </row>
    <row r="6243">
      <c r="A6243" s="135">
        <v>6241.0</v>
      </c>
      <c r="B6243" s="135" t="s">
        <v>22607</v>
      </c>
      <c r="C6243" s="135" t="s">
        <v>4362</v>
      </c>
      <c r="F6243" s="135">
        <v>0.0</v>
      </c>
      <c r="M6243" s="143">
        <v>42583.0</v>
      </c>
    </row>
    <row r="6244">
      <c r="A6244" s="135">
        <v>6242.0</v>
      </c>
      <c r="B6244" s="135" t="s">
        <v>22608</v>
      </c>
      <c r="C6244" s="135" t="s">
        <v>4362</v>
      </c>
      <c r="F6244" s="135">
        <v>0.0</v>
      </c>
      <c r="M6244" s="143">
        <v>42767.0</v>
      </c>
    </row>
    <row r="6245">
      <c r="A6245" s="135">
        <v>6243.0</v>
      </c>
      <c r="B6245" s="135" t="s">
        <v>22609</v>
      </c>
      <c r="C6245" s="135" t="s">
        <v>4362</v>
      </c>
      <c r="F6245" s="135">
        <v>0.0</v>
      </c>
      <c r="M6245" s="143">
        <v>43040.0</v>
      </c>
    </row>
    <row r="6246">
      <c r="A6246" s="135">
        <v>6244.0</v>
      </c>
      <c r="B6246" s="135" t="s">
        <v>22610</v>
      </c>
      <c r="C6246" s="135" t="s">
        <v>4362</v>
      </c>
      <c r="M6246" s="143">
        <v>45316.0</v>
      </c>
    </row>
    <row r="6247">
      <c r="A6247" s="135">
        <v>6245.0</v>
      </c>
      <c r="B6247" s="135" t="s">
        <v>22611</v>
      </c>
      <c r="C6247" s="135" t="s">
        <v>4362</v>
      </c>
      <c r="F6247" s="135">
        <v>0.0</v>
      </c>
      <c r="M6247" s="143">
        <v>42705.0</v>
      </c>
    </row>
    <row r="6248">
      <c r="A6248" s="135">
        <v>6246.0</v>
      </c>
      <c r="B6248" s="135" t="s">
        <v>22612</v>
      </c>
      <c r="C6248" s="135" t="s">
        <v>4362</v>
      </c>
      <c r="F6248" s="135">
        <v>0.0</v>
      </c>
      <c r="M6248" s="143">
        <v>43525.0</v>
      </c>
    </row>
    <row r="6249">
      <c r="A6249" s="135">
        <v>6247.0</v>
      </c>
      <c r="B6249" s="135" t="s">
        <v>22614</v>
      </c>
      <c r="C6249" s="135" t="s">
        <v>4362</v>
      </c>
      <c r="F6249" s="135">
        <v>0.0</v>
      </c>
      <c r="M6249" s="143">
        <v>43739.0</v>
      </c>
    </row>
    <row r="6250">
      <c r="A6250" s="135">
        <v>6248.0</v>
      </c>
      <c r="B6250" s="135" t="s">
        <v>22615</v>
      </c>
      <c r="C6250" s="135" t="s">
        <v>4362</v>
      </c>
      <c r="F6250" s="135">
        <v>0.0</v>
      </c>
      <c r="M6250" s="143">
        <v>43466.0</v>
      </c>
    </row>
    <row r="6251">
      <c r="A6251" s="135">
        <v>6249.0</v>
      </c>
      <c r="B6251" s="135" t="s">
        <v>22617</v>
      </c>
      <c r="C6251" s="135" t="s">
        <v>4362</v>
      </c>
      <c r="F6251" s="135">
        <v>0.0</v>
      </c>
      <c r="M6251" s="143">
        <v>42430.0</v>
      </c>
    </row>
    <row r="6252">
      <c r="A6252" s="135">
        <v>6250.0</v>
      </c>
      <c r="B6252" s="135" t="s">
        <v>22618</v>
      </c>
      <c r="C6252" s="135" t="s">
        <v>4362</v>
      </c>
      <c r="M6252" s="143">
        <v>42856.0</v>
      </c>
    </row>
    <row r="6253">
      <c r="A6253" s="135">
        <v>6251.0</v>
      </c>
      <c r="B6253" s="135" t="s">
        <v>22619</v>
      </c>
      <c r="C6253" s="135" t="s">
        <v>4362</v>
      </c>
      <c r="M6253" s="143">
        <v>43842.0</v>
      </c>
    </row>
    <row r="6254">
      <c r="A6254" s="135">
        <v>6252.0</v>
      </c>
      <c r="B6254" s="135" t="s">
        <v>22620</v>
      </c>
      <c r="C6254" s="135" t="s">
        <v>4362</v>
      </c>
      <c r="F6254" s="135">
        <v>0.0</v>
      </c>
      <c r="M6254" s="143">
        <v>42522.0</v>
      </c>
    </row>
    <row r="6255">
      <c r="A6255" s="135">
        <v>6253.0</v>
      </c>
      <c r="B6255" s="135" t="s">
        <v>22622</v>
      </c>
      <c r="C6255" s="135" t="s">
        <v>4362</v>
      </c>
      <c r="F6255" s="135">
        <v>0.0</v>
      </c>
      <c r="M6255" s="143">
        <v>43405.0</v>
      </c>
    </row>
    <row r="6256">
      <c r="A6256" s="135">
        <v>6254.0</v>
      </c>
      <c r="B6256" s="135" t="s">
        <v>22623</v>
      </c>
      <c r="C6256" s="135" t="s">
        <v>4362</v>
      </c>
      <c r="M6256" s="143">
        <v>42848.0</v>
      </c>
    </row>
    <row r="6257">
      <c r="A6257" s="135">
        <v>6255.0</v>
      </c>
      <c r="B6257" s="135" t="s">
        <v>22624</v>
      </c>
      <c r="C6257" s="135" t="s">
        <v>4362</v>
      </c>
      <c r="F6257" s="135">
        <v>0.0</v>
      </c>
      <c r="M6257" s="143">
        <v>43435.0</v>
      </c>
    </row>
    <row r="6258">
      <c r="A6258" s="135">
        <v>6256.0</v>
      </c>
      <c r="B6258" s="135" t="s">
        <v>22625</v>
      </c>
      <c r="C6258" s="135" t="s">
        <v>4362</v>
      </c>
      <c r="F6258" s="135">
        <v>0.0</v>
      </c>
      <c r="M6258" s="143">
        <v>43313.0</v>
      </c>
    </row>
    <row r="6259">
      <c r="A6259" s="135">
        <v>6257.0</v>
      </c>
      <c r="B6259" s="135" t="s">
        <v>22626</v>
      </c>
      <c r="C6259" s="135" t="s">
        <v>4362</v>
      </c>
      <c r="M6259" s="143">
        <v>42786.0</v>
      </c>
    </row>
    <row r="6260">
      <c r="A6260" s="135">
        <v>6258.0</v>
      </c>
      <c r="B6260" s="135" t="s">
        <v>22627</v>
      </c>
      <c r="C6260" s="135" t="s">
        <v>4362</v>
      </c>
      <c r="F6260" s="135">
        <v>0.0</v>
      </c>
      <c r="M6260" s="143">
        <v>42309.0</v>
      </c>
    </row>
    <row r="6261">
      <c r="A6261" s="135">
        <v>6259.0</v>
      </c>
      <c r="B6261" s="135" t="s">
        <v>22628</v>
      </c>
      <c r="C6261" s="135" t="s">
        <v>4362</v>
      </c>
      <c r="M6261" s="143">
        <v>44157.0</v>
      </c>
    </row>
    <row r="6262">
      <c r="A6262" s="135">
        <v>6260.0</v>
      </c>
      <c r="B6262" s="135" t="s">
        <v>22630</v>
      </c>
      <c r="C6262" s="135" t="s">
        <v>4362</v>
      </c>
      <c r="F6262" s="135">
        <v>0.0</v>
      </c>
      <c r="M6262" s="143">
        <v>43466.0</v>
      </c>
    </row>
    <row r="6263">
      <c r="A6263" s="135">
        <v>6261.0</v>
      </c>
      <c r="B6263" s="135" t="s">
        <v>22631</v>
      </c>
      <c r="C6263" s="135" t="s">
        <v>4362</v>
      </c>
      <c r="F6263" s="135">
        <v>0.0</v>
      </c>
      <c r="M6263" s="143">
        <v>43770.0</v>
      </c>
    </row>
    <row r="6264">
      <c r="A6264" s="135">
        <v>6262.0</v>
      </c>
      <c r="B6264" s="135" t="s">
        <v>22632</v>
      </c>
      <c r="C6264" s="135" t="s">
        <v>4362</v>
      </c>
      <c r="F6264" s="135">
        <v>0.0</v>
      </c>
      <c r="M6264" s="143">
        <v>43800.0</v>
      </c>
    </row>
    <row r="6265">
      <c r="A6265" s="135">
        <v>6263.0</v>
      </c>
      <c r="B6265" s="135" t="s">
        <v>22633</v>
      </c>
      <c r="C6265" s="135" t="s">
        <v>4362</v>
      </c>
      <c r="M6265" s="143">
        <v>43170.0</v>
      </c>
    </row>
    <row r="6266">
      <c r="A6266" s="135">
        <v>6264.0</v>
      </c>
      <c r="B6266" s="135" t="s">
        <v>22634</v>
      </c>
      <c r="C6266" s="135" t="s">
        <v>4362</v>
      </c>
      <c r="K6266" s="135">
        <v>10.0</v>
      </c>
      <c r="M6266" s="143">
        <v>43615.0</v>
      </c>
    </row>
    <row r="6267">
      <c r="A6267" s="135">
        <v>6265.0</v>
      </c>
      <c r="B6267" s="135" t="s">
        <v>22635</v>
      </c>
      <c r="C6267" s="135" t="s">
        <v>4362</v>
      </c>
      <c r="K6267" s="135">
        <v>20.0</v>
      </c>
      <c r="M6267" s="143">
        <v>44789.0</v>
      </c>
    </row>
    <row r="6268">
      <c r="A6268" s="135">
        <v>6266.0</v>
      </c>
      <c r="B6268" s="135" t="s">
        <v>22636</v>
      </c>
      <c r="C6268" s="135" t="s">
        <v>4362</v>
      </c>
      <c r="M6268" s="143">
        <v>44130.0</v>
      </c>
    </row>
    <row r="6269">
      <c r="A6269" s="135">
        <v>6267.0</v>
      </c>
      <c r="B6269" s="135" t="s">
        <v>22638</v>
      </c>
      <c r="C6269" s="135" t="s">
        <v>4362</v>
      </c>
      <c r="M6269" s="143">
        <v>42312.0</v>
      </c>
    </row>
    <row r="6270">
      <c r="A6270" s="135">
        <v>6268.0</v>
      </c>
      <c r="B6270" s="135" t="s">
        <v>22639</v>
      </c>
      <c r="C6270" s="135" t="s">
        <v>4362</v>
      </c>
      <c r="F6270" s="135">
        <v>0.0</v>
      </c>
      <c r="M6270" s="143">
        <v>43556.0</v>
      </c>
    </row>
    <row r="6271">
      <c r="A6271" s="135">
        <v>6269.0</v>
      </c>
      <c r="B6271" s="135" t="s">
        <v>22640</v>
      </c>
      <c r="C6271" s="135" t="s">
        <v>4362</v>
      </c>
      <c r="F6271" s="135">
        <v>0.0</v>
      </c>
      <c r="M6271" s="143">
        <v>42461.0</v>
      </c>
    </row>
    <row r="6272">
      <c r="A6272" s="135">
        <v>6270.0</v>
      </c>
      <c r="B6272" s="135" t="s">
        <v>14370</v>
      </c>
      <c r="C6272" s="135" t="s">
        <v>4362</v>
      </c>
      <c r="K6272" s="135">
        <v>20.0</v>
      </c>
      <c r="M6272" s="143">
        <v>44043.0</v>
      </c>
    </row>
    <row r="6273">
      <c r="A6273" s="135">
        <v>6271.0</v>
      </c>
      <c r="B6273" s="135" t="s">
        <v>22641</v>
      </c>
      <c r="C6273" s="135" t="s">
        <v>4362</v>
      </c>
      <c r="K6273" s="135">
        <v>40.0</v>
      </c>
      <c r="M6273" s="143">
        <v>44184.0</v>
      </c>
    </row>
    <row r="6274">
      <c r="A6274" s="135">
        <v>6272.0</v>
      </c>
      <c r="B6274" s="135" t="s">
        <v>22642</v>
      </c>
      <c r="C6274" s="135" t="s">
        <v>4362</v>
      </c>
      <c r="F6274" s="135">
        <v>0.0</v>
      </c>
      <c r="M6274" s="143">
        <v>43617.0</v>
      </c>
    </row>
    <row r="6275">
      <c r="A6275" s="135">
        <v>6273.0</v>
      </c>
      <c r="B6275" s="135" t="s">
        <v>22643</v>
      </c>
      <c r="C6275" s="135" t="s">
        <v>4362</v>
      </c>
      <c r="M6275" s="143">
        <v>42782.0</v>
      </c>
    </row>
    <row r="6276">
      <c r="A6276" s="135">
        <v>6274.0</v>
      </c>
      <c r="B6276" s="135" t="s">
        <v>22644</v>
      </c>
      <c r="C6276" s="135" t="s">
        <v>4362</v>
      </c>
      <c r="M6276" s="143">
        <v>43629.0</v>
      </c>
    </row>
    <row r="6277">
      <c r="A6277" s="135">
        <v>6275.0</v>
      </c>
      <c r="B6277" s="135" t="s">
        <v>22645</v>
      </c>
      <c r="C6277" s="135" t="s">
        <v>4362</v>
      </c>
      <c r="M6277" s="143">
        <v>45080.0</v>
      </c>
    </row>
    <row r="6278">
      <c r="A6278" s="135">
        <v>6276.0</v>
      </c>
      <c r="B6278" s="135" t="s">
        <v>22647</v>
      </c>
      <c r="C6278" s="135" t="s">
        <v>4362</v>
      </c>
      <c r="M6278" s="143">
        <v>44780.0</v>
      </c>
    </row>
    <row r="6279">
      <c r="A6279" s="135">
        <v>6277.0</v>
      </c>
      <c r="B6279" s="135" t="s">
        <v>22648</v>
      </c>
      <c r="C6279" s="135" t="s">
        <v>4362</v>
      </c>
      <c r="K6279" s="135">
        <v>10.0</v>
      </c>
      <c r="M6279" s="143">
        <v>43169.0</v>
      </c>
    </row>
    <row r="6280">
      <c r="A6280" s="135">
        <v>6278.0</v>
      </c>
      <c r="B6280" s="135" t="s">
        <v>22649</v>
      </c>
      <c r="C6280" s="135" t="s">
        <v>4362</v>
      </c>
      <c r="F6280" s="135">
        <v>0.0</v>
      </c>
      <c r="M6280" s="143">
        <v>43313.0</v>
      </c>
    </row>
    <row r="6281">
      <c r="A6281" s="135">
        <v>6279.0</v>
      </c>
      <c r="B6281" s="135" t="s">
        <v>22650</v>
      </c>
      <c r="C6281" s="135" t="s">
        <v>4362</v>
      </c>
      <c r="K6281" s="135">
        <v>30.0</v>
      </c>
      <c r="M6281" s="143">
        <v>44811.0</v>
      </c>
    </row>
    <row r="6282">
      <c r="A6282" s="135">
        <v>6280.0</v>
      </c>
      <c r="B6282" s="135" t="s">
        <v>22651</v>
      </c>
      <c r="C6282" s="135" t="s">
        <v>4362</v>
      </c>
      <c r="F6282" s="135">
        <v>0.0</v>
      </c>
      <c r="M6282" s="143">
        <v>43800.0</v>
      </c>
    </row>
    <row r="6283">
      <c r="A6283" s="135">
        <v>6281.0</v>
      </c>
      <c r="B6283" s="135" t="s">
        <v>22652</v>
      </c>
      <c r="C6283" s="135" t="s">
        <v>4362</v>
      </c>
      <c r="K6283" s="135">
        <v>10.0</v>
      </c>
      <c r="M6283" s="143">
        <v>42612.0</v>
      </c>
    </row>
    <row r="6284">
      <c r="A6284" s="135">
        <v>6282.0</v>
      </c>
      <c r="B6284" s="135" t="s">
        <v>22653</v>
      </c>
      <c r="C6284" s="135" t="s">
        <v>4362</v>
      </c>
      <c r="F6284" s="135">
        <v>0.0</v>
      </c>
      <c r="M6284" s="143">
        <v>43344.0</v>
      </c>
    </row>
    <row r="6285">
      <c r="A6285" s="135">
        <v>6283.0</v>
      </c>
      <c r="B6285" s="135" t="s">
        <v>22654</v>
      </c>
      <c r="C6285" s="135" t="s">
        <v>4362</v>
      </c>
      <c r="F6285" s="135">
        <v>0.0</v>
      </c>
      <c r="M6285" s="143">
        <v>42917.0</v>
      </c>
    </row>
    <row r="6286">
      <c r="A6286" s="135">
        <v>6284.0</v>
      </c>
      <c r="B6286" s="135" t="s">
        <v>22655</v>
      </c>
      <c r="C6286" s="135" t="s">
        <v>4362</v>
      </c>
      <c r="K6286" s="135">
        <v>10.0</v>
      </c>
      <c r="M6286" s="143">
        <v>44221.0</v>
      </c>
    </row>
    <row r="6287">
      <c r="A6287" s="135">
        <v>6285.0</v>
      </c>
      <c r="B6287" s="135" t="s">
        <v>22656</v>
      </c>
      <c r="C6287" s="135" t="s">
        <v>4362</v>
      </c>
      <c r="M6287" s="143">
        <v>44159.0</v>
      </c>
    </row>
    <row r="6288">
      <c r="A6288" s="135">
        <v>6286.0</v>
      </c>
      <c r="B6288" s="135" t="s">
        <v>22657</v>
      </c>
      <c r="C6288" s="135" t="s">
        <v>4362</v>
      </c>
      <c r="K6288" s="135">
        <v>10.0</v>
      </c>
      <c r="M6288" s="143">
        <v>43968.0</v>
      </c>
    </row>
    <row r="6289">
      <c r="A6289" s="135">
        <v>6287.0</v>
      </c>
      <c r="B6289" s="135" t="s">
        <v>22659</v>
      </c>
      <c r="C6289" s="135" t="s">
        <v>4362</v>
      </c>
      <c r="M6289" s="143">
        <v>45237.0</v>
      </c>
    </row>
    <row r="6290">
      <c r="A6290" s="135">
        <v>6288.0</v>
      </c>
      <c r="B6290" s="135" t="s">
        <v>22660</v>
      </c>
      <c r="C6290" s="135" t="s">
        <v>4362</v>
      </c>
      <c r="K6290" s="135">
        <v>20.0</v>
      </c>
      <c r="M6290" s="143">
        <v>45206.0</v>
      </c>
    </row>
    <row r="6291">
      <c r="A6291" s="135">
        <v>6289.0</v>
      </c>
      <c r="B6291" s="135" t="s">
        <v>22661</v>
      </c>
      <c r="C6291" s="135" t="s">
        <v>4362</v>
      </c>
      <c r="M6291" s="143">
        <v>42281.0</v>
      </c>
    </row>
    <row r="6292">
      <c r="A6292" s="135">
        <v>6290.0</v>
      </c>
      <c r="B6292" s="135" t="s">
        <v>22662</v>
      </c>
      <c r="C6292" s="135" t="s">
        <v>4362</v>
      </c>
      <c r="M6292" s="143">
        <v>43471.0</v>
      </c>
    </row>
    <row r="6293">
      <c r="A6293" s="135">
        <v>6291.0</v>
      </c>
      <c r="B6293" s="135" t="s">
        <v>22663</v>
      </c>
      <c r="C6293" s="135" t="s">
        <v>4362</v>
      </c>
      <c r="M6293" s="143">
        <v>43852.0</v>
      </c>
    </row>
    <row r="6294">
      <c r="A6294" s="135">
        <v>6292.0</v>
      </c>
      <c r="B6294" s="135" t="s">
        <v>22664</v>
      </c>
      <c r="C6294" s="135" t="s">
        <v>4362</v>
      </c>
      <c r="K6294" s="135">
        <v>20.0</v>
      </c>
      <c r="M6294" s="143">
        <v>43843.0</v>
      </c>
    </row>
    <row r="6295">
      <c r="A6295" s="135">
        <v>6293.0</v>
      </c>
      <c r="B6295" s="135" t="s">
        <v>22665</v>
      </c>
      <c r="C6295" s="135" t="s">
        <v>4362</v>
      </c>
      <c r="M6295" s="143">
        <v>42429.0</v>
      </c>
    </row>
    <row r="6296">
      <c r="A6296" s="135">
        <v>6294.0</v>
      </c>
      <c r="B6296" s="135" t="s">
        <v>22666</v>
      </c>
      <c r="C6296" s="135" t="s">
        <v>4362</v>
      </c>
      <c r="M6296" s="143">
        <v>43907.0</v>
      </c>
    </row>
    <row r="6297">
      <c r="A6297" s="135">
        <v>6295.0</v>
      </c>
      <c r="B6297" s="135" t="s">
        <v>22667</v>
      </c>
      <c r="C6297" s="135" t="s">
        <v>4362</v>
      </c>
      <c r="M6297" s="143">
        <v>44181.0</v>
      </c>
    </row>
    <row r="6298">
      <c r="A6298" s="135">
        <v>6296.0</v>
      </c>
      <c r="B6298" s="135" t="s">
        <v>22669</v>
      </c>
      <c r="C6298" s="135" t="s">
        <v>4362</v>
      </c>
      <c r="K6298" s="135">
        <v>10.0</v>
      </c>
      <c r="M6298" s="143">
        <v>42809.0</v>
      </c>
    </row>
    <row r="6299">
      <c r="A6299" s="135">
        <v>6297.0</v>
      </c>
      <c r="B6299" s="135" t="s">
        <v>22670</v>
      </c>
      <c r="C6299" s="135" t="s">
        <v>4362</v>
      </c>
      <c r="K6299" s="135">
        <v>150.0</v>
      </c>
      <c r="M6299" s="143">
        <v>44383.0</v>
      </c>
    </row>
    <row r="6300">
      <c r="A6300" s="135">
        <v>6298.0</v>
      </c>
      <c r="B6300" s="135" t="s">
        <v>22671</v>
      </c>
      <c r="C6300" s="135" t="s">
        <v>4362</v>
      </c>
      <c r="K6300" s="135">
        <v>10.0</v>
      </c>
      <c r="M6300" s="143">
        <v>42717.0</v>
      </c>
    </row>
    <row r="6301">
      <c r="A6301" s="135">
        <v>6299.0</v>
      </c>
      <c r="B6301" s="135" t="s">
        <v>22672</v>
      </c>
      <c r="C6301" s="135" t="s">
        <v>4362</v>
      </c>
      <c r="M6301" s="143">
        <v>43681.0</v>
      </c>
    </row>
    <row r="6302">
      <c r="A6302" s="135">
        <v>6300.0</v>
      </c>
      <c r="B6302" s="135" t="s">
        <v>22673</v>
      </c>
      <c r="C6302" s="135" t="s">
        <v>4362</v>
      </c>
      <c r="M6302" s="143">
        <v>44266.0</v>
      </c>
    </row>
    <row r="6303">
      <c r="A6303" s="135">
        <v>6301.0</v>
      </c>
      <c r="B6303" s="135" t="s">
        <v>22674</v>
      </c>
      <c r="C6303" s="135" t="s">
        <v>4362</v>
      </c>
      <c r="M6303" s="143">
        <v>42248.0</v>
      </c>
    </row>
    <row r="6304">
      <c r="A6304" s="135">
        <v>6302.0</v>
      </c>
      <c r="B6304" s="135" t="s">
        <v>22675</v>
      </c>
      <c r="C6304" s="135" t="s">
        <v>4362</v>
      </c>
      <c r="M6304" s="143">
        <v>45236.0</v>
      </c>
    </row>
    <row r="6305">
      <c r="A6305" s="135">
        <v>6303.0</v>
      </c>
      <c r="B6305" s="135" t="s">
        <v>22677</v>
      </c>
      <c r="C6305" s="135" t="s">
        <v>4362</v>
      </c>
      <c r="F6305" s="135">
        <v>0.0</v>
      </c>
      <c r="M6305" s="143">
        <v>43405.0</v>
      </c>
    </row>
    <row r="6306">
      <c r="A6306" s="135">
        <v>6304.0</v>
      </c>
      <c r="B6306" s="135" t="s">
        <v>22678</v>
      </c>
      <c r="C6306" s="135" t="s">
        <v>4362</v>
      </c>
      <c r="K6306" s="135">
        <v>10.0</v>
      </c>
      <c r="M6306" s="143">
        <v>42970.0</v>
      </c>
    </row>
    <row r="6307">
      <c r="A6307" s="135">
        <v>6305.0</v>
      </c>
      <c r="B6307" s="135" t="s">
        <v>22679</v>
      </c>
      <c r="C6307" s="135" t="s">
        <v>4362</v>
      </c>
      <c r="M6307" s="143">
        <v>44636.0</v>
      </c>
    </row>
    <row r="6308">
      <c r="A6308" s="135">
        <v>6306.0</v>
      </c>
      <c r="B6308" s="135" t="s">
        <v>22680</v>
      </c>
      <c r="C6308" s="135" t="s">
        <v>4362</v>
      </c>
      <c r="K6308" s="135">
        <v>20.0</v>
      </c>
      <c r="M6308" s="143">
        <v>44078.0</v>
      </c>
    </row>
    <row r="6309">
      <c r="A6309" s="135">
        <v>6307.0</v>
      </c>
      <c r="B6309" s="135" t="s">
        <v>22681</v>
      </c>
      <c r="C6309" s="135" t="s">
        <v>4362</v>
      </c>
      <c r="K6309" s="135">
        <v>10.0</v>
      </c>
      <c r="M6309" s="143">
        <v>42259.0</v>
      </c>
    </row>
    <row r="6310">
      <c r="A6310" s="135">
        <v>6308.0</v>
      </c>
      <c r="B6310" s="135" t="s">
        <v>22682</v>
      </c>
      <c r="C6310" s="135" t="s">
        <v>4362</v>
      </c>
      <c r="M6310" s="143">
        <v>45297.0</v>
      </c>
    </row>
    <row r="6311">
      <c r="A6311" s="135">
        <v>6309.0</v>
      </c>
      <c r="B6311" s="135" t="s">
        <v>22683</v>
      </c>
      <c r="C6311" s="135" t="s">
        <v>4362</v>
      </c>
      <c r="F6311" s="135">
        <v>0.0</v>
      </c>
      <c r="M6311" s="143">
        <v>43770.0</v>
      </c>
    </row>
    <row r="6312">
      <c r="A6312" s="135">
        <v>6310.0</v>
      </c>
      <c r="B6312" s="135" t="s">
        <v>22685</v>
      </c>
      <c r="C6312" s="135" t="s">
        <v>4362</v>
      </c>
      <c r="F6312" s="135">
        <v>0.0</v>
      </c>
      <c r="M6312" s="143">
        <v>42856.0</v>
      </c>
    </row>
    <row r="6313">
      <c r="A6313" s="135">
        <v>6311.0</v>
      </c>
      <c r="B6313" s="135" t="s">
        <v>22686</v>
      </c>
      <c r="C6313" s="135" t="s">
        <v>4362</v>
      </c>
      <c r="F6313" s="135">
        <v>0.0</v>
      </c>
      <c r="M6313" s="143">
        <v>42856.0</v>
      </c>
    </row>
    <row r="6314">
      <c r="A6314" s="135">
        <v>6312.0</v>
      </c>
      <c r="B6314" s="135" t="s">
        <v>22687</v>
      </c>
      <c r="C6314" s="135" t="s">
        <v>4362</v>
      </c>
      <c r="K6314" s="135">
        <v>10.0</v>
      </c>
      <c r="M6314" s="143">
        <v>44271.0</v>
      </c>
    </row>
    <row r="6315">
      <c r="A6315" s="135">
        <v>6313.0</v>
      </c>
      <c r="B6315" s="135" t="s">
        <v>22688</v>
      </c>
      <c r="C6315" s="135" t="s">
        <v>4362</v>
      </c>
      <c r="K6315" s="135">
        <v>10.0</v>
      </c>
      <c r="M6315" s="143">
        <v>43920.0</v>
      </c>
    </row>
    <row r="6316">
      <c r="A6316" s="135">
        <v>6314.0</v>
      </c>
      <c r="B6316" s="135" t="s">
        <v>22690</v>
      </c>
      <c r="C6316" s="135" t="s">
        <v>4362</v>
      </c>
      <c r="F6316" s="135">
        <v>0.0</v>
      </c>
      <c r="M6316" s="143">
        <v>43344.0</v>
      </c>
    </row>
    <row r="6317">
      <c r="A6317" s="135">
        <v>6315.0</v>
      </c>
      <c r="B6317" s="135" t="s">
        <v>22691</v>
      </c>
      <c r="C6317" s="135" t="s">
        <v>4362</v>
      </c>
      <c r="K6317" s="135">
        <v>10.0</v>
      </c>
      <c r="M6317" s="143">
        <v>43949.0</v>
      </c>
    </row>
    <row r="6318">
      <c r="A6318" s="135">
        <v>6316.0</v>
      </c>
      <c r="B6318" s="135" t="s">
        <v>22692</v>
      </c>
      <c r="C6318" s="135" t="s">
        <v>4362</v>
      </c>
      <c r="M6318" s="143">
        <v>45023.0</v>
      </c>
    </row>
    <row r="6319">
      <c r="A6319" s="135">
        <v>6317.0</v>
      </c>
      <c r="B6319" s="135" t="s">
        <v>22693</v>
      </c>
      <c r="C6319" s="135" t="s">
        <v>4362</v>
      </c>
      <c r="M6319" s="143">
        <v>42765.0</v>
      </c>
    </row>
    <row r="6320">
      <c r="A6320" s="135">
        <v>6318.0</v>
      </c>
      <c r="B6320" s="135" t="s">
        <v>22694</v>
      </c>
      <c r="C6320" s="135" t="s">
        <v>4362</v>
      </c>
      <c r="F6320" s="135">
        <v>0.0</v>
      </c>
      <c r="M6320" s="143">
        <v>43647.0</v>
      </c>
    </row>
    <row r="6321">
      <c r="A6321" s="135">
        <v>6319.0</v>
      </c>
      <c r="B6321" s="135" t="s">
        <v>22695</v>
      </c>
      <c r="C6321" s="135" t="s">
        <v>4362</v>
      </c>
      <c r="M6321" s="143">
        <v>44803.0</v>
      </c>
    </row>
    <row r="6322">
      <c r="A6322" s="135">
        <v>6320.0</v>
      </c>
      <c r="B6322" s="135" t="s">
        <v>22697</v>
      </c>
      <c r="C6322" s="135" t="s">
        <v>4362</v>
      </c>
      <c r="M6322" s="143">
        <v>45034.0</v>
      </c>
    </row>
    <row r="6323">
      <c r="A6323" s="135">
        <v>6321.0</v>
      </c>
      <c r="B6323" s="135" t="s">
        <v>22698</v>
      </c>
      <c r="C6323" s="135" t="s">
        <v>4362</v>
      </c>
      <c r="F6323" s="135">
        <v>0.0</v>
      </c>
      <c r="M6323" s="143">
        <v>43586.0</v>
      </c>
    </row>
    <row r="6324">
      <c r="A6324" s="135">
        <v>6322.0</v>
      </c>
      <c r="B6324" s="135" t="s">
        <v>22699</v>
      </c>
      <c r="C6324" s="135" t="s">
        <v>4362</v>
      </c>
      <c r="M6324" s="143">
        <v>42375.0</v>
      </c>
    </row>
    <row r="6325">
      <c r="A6325" s="135">
        <v>6323.0</v>
      </c>
      <c r="B6325" s="135" t="s">
        <v>22700</v>
      </c>
      <c r="C6325" s="135" t="s">
        <v>4362</v>
      </c>
      <c r="M6325" s="143">
        <v>43873.0</v>
      </c>
    </row>
    <row r="6326">
      <c r="A6326" s="135">
        <v>6324.0</v>
      </c>
      <c r="B6326" s="135" t="s">
        <v>22701</v>
      </c>
      <c r="C6326" s="135" t="s">
        <v>4362</v>
      </c>
      <c r="F6326" s="135">
        <v>0.0</v>
      </c>
      <c r="M6326" s="143">
        <v>43497.0</v>
      </c>
    </row>
    <row r="6327">
      <c r="A6327" s="135">
        <v>6325.0</v>
      </c>
      <c r="B6327" s="135" t="s">
        <v>22702</v>
      </c>
      <c r="C6327" s="135" t="s">
        <v>4362</v>
      </c>
      <c r="F6327" s="135">
        <v>0.0</v>
      </c>
      <c r="M6327" s="143">
        <v>43374.0</v>
      </c>
    </row>
    <row r="6328">
      <c r="A6328" s="135">
        <v>6326.0</v>
      </c>
      <c r="B6328" s="135" t="s">
        <v>22703</v>
      </c>
      <c r="C6328" s="135" t="s">
        <v>4362</v>
      </c>
      <c r="F6328" s="135">
        <v>0.0</v>
      </c>
      <c r="M6328" s="143">
        <v>43344.0</v>
      </c>
    </row>
    <row r="6329">
      <c r="A6329" s="135">
        <v>6327.0</v>
      </c>
      <c r="B6329" s="135" t="s">
        <v>14374</v>
      </c>
      <c r="C6329" s="135" t="s">
        <v>4362</v>
      </c>
      <c r="K6329" s="135">
        <v>40.0</v>
      </c>
      <c r="M6329" s="143">
        <v>42740.0</v>
      </c>
    </row>
    <row r="6330">
      <c r="A6330" s="135">
        <v>6328.0</v>
      </c>
      <c r="B6330" s="135" t="s">
        <v>22706</v>
      </c>
      <c r="C6330" s="135" t="s">
        <v>4362</v>
      </c>
      <c r="F6330" s="135">
        <v>0.0</v>
      </c>
      <c r="M6330" s="143">
        <v>43466.0</v>
      </c>
    </row>
    <row r="6331">
      <c r="A6331" s="135">
        <v>6329.0</v>
      </c>
      <c r="B6331" s="135" t="s">
        <v>22707</v>
      </c>
      <c r="C6331" s="135" t="s">
        <v>4362</v>
      </c>
      <c r="K6331" s="135">
        <v>10.0</v>
      </c>
      <c r="M6331" s="143">
        <v>43984.0</v>
      </c>
    </row>
    <row r="6332">
      <c r="A6332" s="135">
        <v>6330.0</v>
      </c>
      <c r="B6332" s="135" t="s">
        <v>22708</v>
      </c>
      <c r="C6332" s="135" t="s">
        <v>4362</v>
      </c>
      <c r="K6332" s="135">
        <v>40.0</v>
      </c>
      <c r="M6332" s="143">
        <v>44521.0</v>
      </c>
    </row>
    <row r="6333">
      <c r="A6333" s="135">
        <v>6331.0</v>
      </c>
      <c r="B6333" s="135" t="s">
        <v>22709</v>
      </c>
      <c r="C6333" s="135" t="s">
        <v>4362</v>
      </c>
      <c r="K6333" s="135">
        <v>10.0</v>
      </c>
      <c r="M6333" s="143">
        <v>44200.0</v>
      </c>
    </row>
    <row r="6334">
      <c r="A6334" s="135">
        <v>6332.0</v>
      </c>
      <c r="B6334" s="135" t="s">
        <v>22710</v>
      </c>
      <c r="C6334" s="135" t="s">
        <v>4362</v>
      </c>
      <c r="M6334" s="143">
        <v>44808.0</v>
      </c>
    </row>
    <row r="6335">
      <c r="A6335" s="135">
        <v>6333.0</v>
      </c>
      <c r="B6335" s="135" t="s">
        <v>22711</v>
      </c>
      <c r="C6335" s="135" t="s">
        <v>4362</v>
      </c>
      <c r="M6335" s="143">
        <v>45184.0</v>
      </c>
    </row>
    <row r="6336">
      <c r="A6336" s="135">
        <v>6334.0</v>
      </c>
      <c r="B6336" s="135" t="s">
        <v>22712</v>
      </c>
      <c r="C6336" s="135" t="s">
        <v>4362</v>
      </c>
      <c r="F6336" s="135">
        <v>0.0</v>
      </c>
      <c r="M6336" s="143">
        <v>43525.0</v>
      </c>
    </row>
    <row r="6337">
      <c r="A6337" s="135">
        <v>6335.0</v>
      </c>
      <c r="B6337" s="135" t="s">
        <v>22714</v>
      </c>
      <c r="C6337" s="135" t="s">
        <v>4362</v>
      </c>
      <c r="F6337" s="135">
        <v>0.0</v>
      </c>
      <c r="M6337" s="143">
        <v>42917.0</v>
      </c>
    </row>
    <row r="6338">
      <c r="A6338" s="135">
        <v>6336.0</v>
      </c>
      <c r="B6338" s="135" t="s">
        <v>22715</v>
      </c>
      <c r="C6338" s="135" t="s">
        <v>4362</v>
      </c>
      <c r="K6338" s="135">
        <v>50.0</v>
      </c>
      <c r="M6338" s="143">
        <v>44851.0</v>
      </c>
    </row>
    <row r="6339">
      <c r="A6339" s="135">
        <v>6337.0</v>
      </c>
      <c r="B6339" s="135" t="s">
        <v>22716</v>
      </c>
      <c r="C6339" s="135" t="s">
        <v>4362</v>
      </c>
      <c r="K6339" s="135">
        <v>10.0</v>
      </c>
      <c r="M6339" s="143">
        <v>43852.0</v>
      </c>
    </row>
    <row r="6340">
      <c r="A6340" s="135">
        <v>6338.0</v>
      </c>
      <c r="B6340" s="135" t="s">
        <v>22717</v>
      </c>
      <c r="C6340" s="135" t="s">
        <v>4362</v>
      </c>
      <c r="F6340" s="135">
        <v>0.0</v>
      </c>
      <c r="M6340" s="143">
        <v>43497.0</v>
      </c>
    </row>
    <row r="6341">
      <c r="A6341" s="135">
        <v>6339.0</v>
      </c>
      <c r="B6341" s="135" t="s">
        <v>14377</v>
      </c>
      <c r="C6341" s="135" t="s">
        <v>4362</v>
      </c>
      <c r="F6341" s="135">
        <v>0.0</v>
      </c>
      <c r="M6341" s="143">
        <v>43435.0</v>
      </c>
    </row>
    <row r="6342">
      <c r="A6342" s="135">
        <v>6340.0</v>
      </c>
      <c r="B6342" s="135" t="s">
        <v>22719</v>
      </c>
      <c r="C6342" s="135" t="s">
        <v>4362</v>
      </c>
      <c r="M6342" s="143">
        <v>44912.0</v>
      </c>
    </row>
    <row r="6343">
      <c r="A6343" s="135">
        <v>6341.0</v>
      </c>
      <c r="B6343" s="135" t="s">
        <v>22720</v>
      </c>
      <c r="C6343" s="135" t="s">
        <v>4362</v>
      </c>
      <c r="F6343" s="135">
        <v>0.0</v>
      </c>
      <c r="M6343" s="143">
        <v>43497.0</v>
      </c>
    </row>
    <row r="6344">
      <c r="A6344" s="135">
        <v>6342.0</v>
      </c>
      <c r="B6344" s="135" t="s">
        <v>22721</v>
      </c>
      <c r="C6344" s="135" t="s">
        <v>4362</v>
      </c>
      <c r="M6344" s="143">
        <v>45210.0</v>
      </c>
    </row>
    <row r="6345">
      <c r="A6345" s="135">
        <v>6343.0</v>
      </c>
      <c r="B6345" s="135" t="s">
        <v>14379</v>
      </c>
      <c r="C6345" s="135" t="s">
        <v>4362</v>
      </c>
      <c r="F6345" s="135">
        <v>0.0</v>
      </c>
      <c r="M6345" s="143">
        <v>43435.0</v>
      </c>
    </row>
    <row r="6346">
      <c r="A6346" s="135">
        <v>6344.0</v>
      </c>
      <c r="B6346" s="135" t="s">
        <v>22722</v>
      </c>
      <c r="C6346" s="135" t="s">
        <v>4362</v>
      </c>
      <c r="F6346" s="135">
        <v>0.0</v>
      </c>
      <c r="M6346" s="143">
        <v>43466.0</v>
      </c>
    </row>
    <row r="6347">
      <c r="A6347" s="135">
        <v>6345.0</v>
      </c>
      <c r="B6347" s="135" t="s">
        <v>22723</v>
      </c>
      <c r="C6347" s="135" t="s">
        <v>4362</v>
      </c>
      <c r="F6347" s="135">
        <v>0.0</v>
      </c>
      <c r="M6347" s="143">
        <v>42552.0</v>
      </c>
    </row>
    <row r="6348">
      <c r="A6348" s="135">
        <v>6346.0</v>
      </c>
      <c r="B6348" s="135" t="s">
        <v>22724</v>
      </c>
      <c r="C6348" s="135" t="s">
        <v>4362</v>
      </c>
      <c r="K6348" s="135">
        <v>10.0</v>
      </c>
      <c r="M6348" s="143">
        <v>44371.0</v>
      </c>
    </row>
    <row r="6349">
      <c r="A6349" s="135">
        <v>6347.0</v>
      </c>
      <c r="B6349" s="135" t="s">
        <v>22725</v>
      </c>
      <c r="C6349" s="135" t="s">
        <v>4362</v>
      </c>
      <c r="M6349" s="143">
        <v>42987.0</v>
      </c>
    </row>
    <row r="6350">
      <c r="A6350" s="135">
        <v>6348.0</v>
      </c>
      <c r="B6350" s="135" t="s">
        <v>22727</v>
      </c>
      <c r="C6350" s="135" t="s">
        <v>4362</v>
      </c>
      <c r="M6350" s="143">
        <v>42643.0</v>
      </c>
    </row>
    <row r="6351">
      <c r="A6351" s="135">
        <v>6349.0</v>
      </c>
      <c r="B6351" s="135" t="s">
        <v>22728</v>
      </c>
      <c r="C6351" s="135" t="s">
        <v>4362</v>
      </c>
      <c r="H6351" s="135" t="s">
        <v>22729</v>
      </c>
      <c r="K6351" s="135">
        <v>10.0</v>
      </c>
      <c r="M6351" s="143">
        <v>42256.0</v>
      </c>
    </row>
    <row r="6352">
      <c r="A6352" s="135">
        <v>6350.0</v>
      </c>
      <c r="B6352" s="135" t="s">
        <v>22730</v>
      </c>
      <c r="C6352" s="135" t="s">
        <v>4362</v>
      </c>
      <c r="M6352" s="143">
        <v>43025.0</v>
      </c>
    </row>
    <row r="6353">
      <c r="A6353" s="135">
        <v>6351.0</v>
      </c>
      <c r="B6353" s="135" t="s">
        <v>22731</v>
      </c>
      <c r="C6353" s="135" t="s">
        <v>4362</v>
      </c>
      <c r="M6353" s="143">
        <v>44859.0</v>
      </c>
    </row>
    <row r="6354">
      <c r="A6354" s="135">
        <v>6352.0</v>
      </c>
      <c r="B6354" s="135" t="s">
        <v>22732</v>
      </c>
      <c r="C6354" s="135" t="s">
        <v>4362</v>
      </c>
      <c r="K6354" s="135">
        <v>10.0</v>
      </c>
      <c r="M6354" s="143">
        <v>42859.0</v>
      </c>
    </row>
    <row r="6355">
      <c r="A6355" s="135">
        <v>6353.0</v>
      </c>
      <c r="B6355" s="135" t="s">
        <v>22733</v>
      </c>
      <c r="C6355" s="135" t="s">
        <v>4362</v>
      </c>
      <c r="K6355" s="135">
        <v>10.0</v>
      </c>
      <c r="M6355" s="143">
        <v>45215.0</v>
      </c>
    </row>
    <row r="6356">
      <c r="A6356" s="135">
        <v>6354.0</v>
      </c>
      <c r="B6356" s="135" t="s">
        <v>22735</v>
      </c>
      <c r="C6356" s="135" t="s">
        <v>4362</v>
      </c>
      <c r="M6356" s="143">
        <v>45096.0</v>
      </c>
    </row>
    <row r="6357">
      <c r="A6357" s="135">
        <v>6355.0</v>
      </c>
      <c r="B6357" s="135" t="s">
        <v>22736</v>
      </c>
      <c r="C6357" s="135" t="s">
        <v>4362</v>
      </c>
      <c r="M6357" s="143">
        <v>43186.0</v>
      </c>
    </row>
    <row r="6358">
      <c r="A6358" s="135">
        <v>6356.0</v>
      </c>
      <c r="B6358" s="135" t="s">
        <v>22737</v>
      </c>
      <c r="C6358" s="135" t="s">
        <v>4362</v>
      </c>
      <c r="K6358" s="135">
        <v>30.0</v>
      </c>
      <c r="M6358" s="143">
        <v>42295.0</v>
      </c>
    </row>
    <row r="6359">
      <c r="A6359" s="135">
        <v>6357.0</v>
      </c>
      <c r="B6359" s="135" t="s">
        <v>22738</v>
      </c>
      <c r="C6359" s="135" t="s">
        <v>4362</v>
      </c>
      <c r="K6359" s="135">
        <v>10.0</v>
      </c>
      <c r="M6359" s="143">
        <v>44128.0</v>
      </c>
    </row>
    <row r="6360">
      <c r="A6360" s="135">
        <v>6358.0</v>
      </c>
      <c r="B6360" s="135" t="s">
        <v>22739</v>
      </c>
      <c r="C6360" s="135" t="s">
        <v>4362</v>
      </c>
      <c r="K6360" s="135">
        <v>10.0</v>
      </c>
      <c r="M6360" s="143">
        <v>43358.0</v>
      </c>
    </row>
    <row r="6361">
      <c r="A6361" s="135">
        <v>6359.0</v>
      </c>
      <c r="B6361" s="135" t="s">
        <v>22740</v>
      </c>
      <c r="C6361" s="135" t="s">
        <v>4362</v>
      </c>
      <c r="M6361" s="143">
        <v>45303.0</v>
      </c>
    </row>
    <row r="6362">
      <c r="A6362" s="135">
        <v>6360.0</v>
      </c>
      <c r="B6362" s="135" t="s">
        <v>22741</v>
      </c>
      <c r="C6362" s="135" t="s">
        <v>4362</v>
      </c>
      <c r="K6362" s="135">
        <v>20.0</v>
      </c>
      <c r="M6362" s="143">
        <v>44399.0</v>
      </c>
    </row>
    <row r="6363">
      <c r="A6363" s="135">
        <v>6361.0</v>
      </c>
      <c r="B6363" s="135" t="s">
        <v>22743</v>
      </c>
      <c r="C6363" s="135" t="s">
        <v>4362</v>
      </c>
      <c r="K6363" s="135">
        <v>20.0</v>
      </c>
      <c r="M6363" s="143">
        <v>43952.0</v>
      </c>
    </row>
    <row r="6364">
      <c r="A6364" s="135">
        <v>6362.0</v>
      </c>
      <c r="B6364" s="135" t="s">
        <v>22744</v>
      </c>
      <c r="C6364" s="135" t="s">
        <v>4362</v>
      </c>
      <c r="K6364" s="135">
        <v>10.0</v>
      </c>
      <c r="M6364" s="143">
        <v>44760.0</v>
      </c>
    </row>
    <row r="6365">
      <c r="A6365" s="135">
        <v>6363.0</v>
      </c>
      <c r="B6365" s="135" t="s">
        <v>22745</v>
      </c>
      <c r="C6365" s="135" t="s">
        <v>4362</v>
      </c>
      <c r="K6365" s="135">
        <v>10.0</v>
      </c>
      <c r="M6365" s="143">
        <v>43074.0</v>
      </c>
    </row>
    <row r="6366">
      <c r="A6366" s="135">
        <v>6364.0</v>
      </c>
      <c r="B6366" s="135" t="s">
        <v>22746</v>
      </c>
      <c r="C6366" s="135" t="s">
        <v>4362</v>
      </c>
      <c r="M6366" s="143">
        <v>44163.0</v>
      </c>
    </row>
    <row r="6367">
      <c r="A6367" s="135">
        <v>6365.0</v>
      </c>
      <c r="B6367" s="135" t="s">
        <v>22747</v>
      </c>
      <c r="C6367" s="135" t="s">
        <v>4362</v>
      </c>
      <c r="M6367" s="143">
        <v>44857.0</v>
      </c>
    </row>
    <row r="6368">
      <c r="A6368" s="135">
        <v>6366.0</v>
      </c>
      <c r="B6368" s="135" t="s">
        <v>22748</v>
      </c>
      <c r="C6368" s="135" t="s">
        <v>4362</v>
      </c>
      <c r="F6368" s="135">
        <v>0.0</v>
      </c>
      <c r="M6368" s="143">
        <v>42522.0</v>
      </c>
    </row>
    <row r="6369">
      <c r="A6369" s="135">
        <v>6367.0</v>
      </c>
      <c r="B6369" s="135" t="s">
        <v>22749</v>
      </c>
      <c r="C6369" s="135" t="s">
        <v>4362</v>
      </c>
      <c r="F6369" s="135">
        <v>0.0</v>
      </c>
      <c r="M6369" s="143">
        <v>43770.0</v>
      </c>
    </row>
    <row r="6370">
      <c r="A6370" s="135">
        <v>6368.0</v>
      </c>
      <c r="B6370" s="135" t="s">
        <v>22750</v>
      </c>
      <c r="C6370" s="135" t="s">
        <v>4362</v>
      </c>
      <c r="M6370" s="143">
        <v>43080.0</v>
      </c>
    </row>
    <row r="6371">
      <c r="A6371" s="135">
        <v>6369.0</v>
      </c>
      <c r="B6371" s="135" t="s">
        <v>22752</v>
      </c>
      <c r="C6371" s="135" t="s">
        <v>4362</v>
      </c>
      <c r="F6371" s="135">
        <v>0.0</v>
      </c>
      <c r="M6371" s="143">
        <v>43556.0</v>
      </c>
    </row>
    <row r="6372">
      <c r="A6372" s="135">
        <v>6370.0</v>
      </c>
      <c r="B6372" s="135" t="s">
        <v>14382</v>
      </c>
      <c r="C6372" s="135" t="s">
        <v>4362</v>
      </c>
      <c r="K6372" s="135">
        <v>80.0</v>
      </c>
      <c r="M6372" s="143">
        <v>44447.0</v>
      </c>
    </row>
    <row r="6373">
      <c r="A6373" s="135">
        <v>6371.0</v>
      </c>
      <c r="B6373" s="135" t="s">
        <v>22753</v>
      </c>
      <c r="C6373" s="135" t="s">
        <v>4362</v>
      </c>
      <c r="M6373" s="143">
        <v>45101.0</v>
      </c>
    </row>
    <row r="6374">
      <c r="A6374" s="135">
        <v>6372.0</v>
      </c>
      <c r="B6374" s="135" t="s">
        <v>22754</v>
      </c>
      <c r="C6374" s="135" t="s">
        <v>4362</v>
      </c>
      <c r="K6374" s="135">
        <v>10.0</v>
      </c>
      <c r="M6374" s="143">
        <v>44162.0</v>
      </c>
    </row>
    <row r="6375">
      <c r="A6375" s="135">
        <v>6373.0</v>
      </c>
      <c r="B6375" s="135" t="s">
        <v>14385</v>
      </c>
      <c r="C6375" s="135" t="s">
        <v>4362</v>
      </c>
      <c r="F6375" s="135">
        <v>0.0</v>
      </c>
      <c r="M6375" s="143">
        <v>43160.0</v>
      </c>
    </row>
    <row r="6376">
      <c r="A6376" s="135">
        <v>6374.0</v>
      </c>
      <c r="B6376" s="135" t="s">
        <v>22755</v>
      </c>
      <c r="C6376" s="135" t="s">
        <v>4362</v>
      </c>
      <c r="M6376" s="143">
        <v>45385.0</v>
      </c>
    </row>
    <row r="6377">
      <c r="A6377" s="135">
        <v>6375.0</v>
      </c>
      <c r="B6377" s="135" t="s">
        <v>22757</v>
      </c>
      <c r="C6377" s="135" t="s">
        <v>4362</v>
      </c>
      <c r="F6377" s="135">
        <v>0.0</v>
      </c>
      <c r="M6377" s="143">
        <v>42856.0</v>
      </c>
    </row>
    <row r="6378">
      <c r="A6378" s="135">
        <v>6376.0</v>
      </c>
      <c r="B6378" s="135" t="s">
        <v>22758</v>
      </c>
      <c r="C6378" s="135" t="s">
        <v>4362</v>
      </c>
      <c r="F6378" s="135">
        <v>0.0</v>
      </c>
    </row>
    <row r="6379">
      <c r="A6379" s="135">
        <v>6377.0</v>
      </c>
      <c r="B6379" s="135" t="s">
        <v>22759</v>
      </c>
      <c r="C6379" s="135" t="s">
        <v>4362</v>
      </c>
      <c r="F6379" s="135">
        <v>0.0</v>
      </c>
      <c r="M6379" s="143">
        <v>43344.0</v>
      </c>
    </row>
    <row r="6380">
      <c r="A6380" s="135">
        <v>6378.0</v>
      </c>
      <c r="B6380" s="135" t="s">
        <v>22760</v>
      </c>
      <c r="C6380" s="135" t="s">
        <v>4362</v>
      </c>
      <c r="F6380" s="135">
        <v>0.0</v>
      </c>
      <c r="M6380" s="143">
        <v>43405.0</v>
      </c>
    </row>
    <row r="6381">
      <c r="A6381" s="135">
        <v>6379.0</v>
      </c>
      <c r="B6381" s="135" t="s">
        <v>22761</v>
      </c>
      <c r="C6381" s="135" t="s">
        <v>4362</v>
      </c>
      <c r="F6381" s="135">
        <v>0.0</v>
      </c>
      <c r="M6381" s="143">
        <v>43800.0</v>
      </c>
    </row>
    <row r="6382">
      <c r="A6382" s="135">
        <v>6380.0</v>
      </c>
      <c r="B6382" s="135" t="s">
        <v>22763</v>
      </c>
      <c r="C6382" s="135" t="s">
        <v>4362</v>
      </c>
      <c r="F6382" s="135">
        <v>0.0</v>
      </c>
      <c r="M6382" s="143">
        <v>42461.0</v>
      </c>
    </row>
    <row r="6383">
      <c r="A6383" s="135">
        <v>6381.0</v>
      </c>
      <c r="B6383" s="135" t="s">
        <v>22764</v>
      </c>
      <c r="C6383" s="135" t="s">
        <v>4362</v>
      </c>
      <c r="M6383" s="143">
        <v>45043.0</v>
      </c>
    </row>
    <row r="6384">
      <c r="A6384" s="135">
        <v>6382.0</v>
      </c>
      <c r="B6384" s="135" t="s">
        <v>22765</v>
      </c>
      <c r="C6384" s="135" t="s">
        <v>4362</v>
      </c>
      <c r="F6384" s="135">
        <v>0.0</v>
      </c>
      <c r="M6384" s="143">
        <v>43647.0</v>
      </c>
    </row>
    <row r="6385">
      <c r="A6385" s="135">
        <v>6383.0</v>
      </c>
      <c r="B6385" s="135" t="s">
        <v>22766</v>
      </c>
      <c r="C6385" s="135" t="s">
        <v>4362</v>
      </c>
      <c r="M6385" s="143">
        <v>45147.0</v>
      </c>
    </row>
    <row r="6386">
      <c r="A6386" s="135">
        <v>6384.0</v>
      </c>
      <c r="B6386" s="135" t="s">
        <v>22767</v>
      </c>
      <c r="C6386" s="135" t="s">
        <v>4362</v>
      </c>
      <c r="F6386" s="135">
        <v>0.0</v>
      </c>
      <c r="M6386" s="143">
        <v>43344.0</v>
      </c>
    </row>
    <row r="6387">
      <c r="A6387" s="135">
        <v>6385.0</v>
      </c>
      <c r="B6387" s="135" t="s">
        <v>22769</v>
      </c>
      <c r="C6387" s="135" t="s">
        <v>4362</v>
      </c>
      <c r="M6387" s="143">
        <v>45150.0</v>
      </c>
    </row>
    <row r="6388">
      <c r="A6388" s="135">
        <v>6386.0</v>
      </c>
      <c r="B6388" s="135" t="s">
        <v>22770</v>
      </c>
      <c r="C6388" s="135" t="s">
        <v>4362</v>
      </c>
      <c r="F6388" s="135">
        <v>0.0</v>
      </c>
      <c r="M6388" s="143">
        <v>43191.0</v>
      </c>
    </row>
    <row r="6389">
      <c r="A6389" s="135">
        <v>6387.0</v>
      </c>
      <c r="B6389" s="135" t="s">
        <v>22771</v>
      </c>
      <c r="C6389" s="135" t="s">
        <v>4362</v>
      </c>
      <c r="F6389" s="135">
        <v>0.0</v>
      </c>
      <c r="M6389" s="143">
        <v>43800.0</v>
      </c>
    </row>
    <row r="6390">
      <c r="A6390" s="135">
        <v>6388.0</v>
      </c>
      <c r="B6390" s="135" t="s">
        <v>22772</v>
      </c>
      <c r="C6390" s="135" t="s">
        <v>4362</v>
      </c>
      <c r="M6390" s="143">
        <v>44426.0</v>
      </c>
    </row>
    <row r="6391">
      <c r="A6391" s="135">
        <v>6389.0</v>
      </c>
      <c r="B6391" s="135" t="s">
        <v>22773</v>
      </c>
      <c r="C6391" s="135" t="s">
        <v>4362</v>
      </c>
      <c r="M6391" s="143">
        <v>45031.0</v>
      </c>
    </row>
    <row r="6392">
      <c r="A6392" s="135">
        <v>6390.0</v>
      </c>
      <c r="B6392" s="135" t="s">
        <v>22774</v>
      </c>
      <c r="C6392" s="135" t="s">
        <v>4362</v>
      </c>
      <c r="M6392" s="143">
        <v>42778.0</v>
      </c>
    </row>
    <row r="6393">
      <c r="A6393" s="135">
        <v>6391.0</v>
      </c>
      <c r="B6393" s="135" t="s">
        <v>22776</v>
      </c>
      <c r="C6393" s="135" t="s">
        <v>4362</v>
      </c>
      <c r="K6393" s="135">
        <v>10.0</v>
      </c>
      <c r="M6393" s="143">
        <v>44255.0</v>
      </c>
    </row>
    <row r="6394">
      <c r="A6394" s="135">
        <v>6392.0</v>
      </c>
      <c r="B6394" s="135" t="s">
        <v>22777</v>
      </c>
      <c r="C6394" s="135" t="s">
        <v>4362</v>
      </c>
      <c r="M6394" s="143">
        <v>42537.0</v>
      </c>
    </row>
    <row r="6395">
      <c r="A6395" s="135">
        <v>6393.0</v>
      </c>
      <c r="B6395" s="135" t="s">
        <v>22778</v>
      </c>
      <c r="C6395" s="135" t="s">
        <v>4362</v>
      </c>
      <c r="F6395" s="135">
        <v>0.0</v>
      </c>
      <c r="M6395" s="143">
        <v>43647.0</v>
      </c>
    </row>
    <row r="6396">
      <c r="A6396" s="135">
        <v>6394.0</v>
      </c>
      <c r="B6396" s="135" t="s">
        <v>22779</v>
      </c>
      <c r="C6396" s="135" t="s">
        <v>4362</v>
      </c>
      <c r="F6396" s="135">
        <v>0.0</v>
      </c>
      <c r="M6396" s="143">
        <v>43770.0</v>
      </c>
    </row>
    <row r="6397">
      <c r="A6397" s="135">
        <v>6395.0</v>
      </c>
      <c r="B6397" s="135" t="s">
        <v>22780</v>
      </c>
      <c r="C6397" s="135" t="s">
        <v>4362</v>
      </c>
      <c r="F6397" s="135">
        <v>0.0</v>
      </c>
      <c r="M6397" s="143">
        <v>42856.0</v>
      </c>
    </row>
    <row r="6398">
      <c r="A6398" s="135">
        <v>6396.0</v>
      </c>
      <c r="B6398" s="135" t="s">
        <v>22781</v>
      </c>
      <c r="C6398" s="135" t="s">
        <v>4362</v>
      </c>
      <c r="F6398" s="135">
        <v>0.0</v>
      </c>
      <c r="M6398" s="143">
        <v>42795.0</v>
      </c>
    </row>
    <row r="6399">
      <c r="A6399" s="135">
        <v>6397.0</v>
      </c>
      <c r="B6399" s="135" t="s">
        <v>22782</v>
      </c>
      <c r="C6399" s="135" t="s">
        <v>4362</v>
      </c>
      <c r="M6399" s="143">
        <v>44198.0</v>
      </c>
    </row>
    <row r="6400">
      <c r="A6400" s="135">
        <v>6398.0</v>
      </c>
      <c r="B6400" s="135" t="s">
        <v>22784</v>
      </c>
      <c r="C6400" s="135" t="s">
        <v>4362</v>
      </c>
      <c r="K6400" s="135">
        <v>20.0</v>
      </c>
      <c r="M6400" s="143">
        <v>44586.0</v>
      </c>
    </row>
    <row r="6401">
      <c r="A6401" s="135">
        <v>6399.0</v>
      </c>
      <c r="B6401" s="135" t="s">
        <v>22785</v>
      </c>
      <c r="C6401" s="135" t="s">
        <v>4362</v>
      </c>
      <c r="K6401" s="135">
        <v>30.0</v>
      </c>
      <c r="M6401" s="143">
        <v>44097.0</v>
      </c>
    </row>
    <row r="6402">
      <c r="A6402" s="135">
        <v>6400.0</v>
      </c>
      <c r="B6402" s="135" t="s">
        <v>22786</v>
      </c>
      <c r="C6402" s="135" t="s">
        <v>4362</v>
      </c>
      <c r="M6402" s="143">
        <v>44743.0</v>
      </c>
    </row>
    <row r="6403">
      <c r="A6403" s="135">
        <v>6401.0</v>
      </c>
      <c r="B6403" s="135" t="s">
        <v>22787</v>
      </c>
      <c r="C6403" s="135" t="s">
        <v>4362</v>
      </c>
      <c r="M6403" s="143">
        <v>44888.0</v>
      </c>
    </row>
    <row r="6404">
      <c r="A6404" s="135">
        <v>6402.0</v>
      </c>
      <c r="B6404" s="135" t="s">
        <v>22788</v>
      </c>
      <c r="C6404" s="135" t="s">
        <v>4362</v>
      </c>
      <c r="K6404" s="135">
        <v>10.0</v>
      </c>
      <c r="M6404" s="143">
        <v>44072.0</v>
      </c>
    </row>
    <row r="6405">
      <c r="A6405" s="135">
        <v>6403.0</v>
      </c>
      <c r="B6405" s="135" t="s">
        <v>22789</v>
      </c>
      <c r="C6405" s="135" t="s">
        <v>4362</v>
      </c>
      <c r="M6405" s="143">
        <v>43959.0</v>
      </c>
    </row>
    <row r="6406">
      <c r="A6406" s="135">
        <v>6404.0</v>
      </c>
      <c r="B6406" s="135" t="s">
        <v>22790</v>
      </c>
      <c r="C6406" s="135" t="s">
        <v>4362</v>
      </c>
      <c r="K6406" s="135">
        <v>10.0</v>
      </c>
      <c r="M6406" s="143">
        <v>44994.0</v>
      </c>
    </row>
    <row r="6407">
      <c r="A6407" s="135">
        <v>6405.0</v>
      </c>
      <c r="B6407" s="135" t="s">
        <v>22791</v>
      </c>
      <c r="C6407" s="135" t="s">
        <v>4362</v>
      </c>
      <c r="M6407" s="143">
        <v>44963.0</v>
      </c>
    </row>
    <row r="6408">
      <c r="A6408" s="135">
        <v>6406.0</v>
      </c>
      <c r="B6408" s="135" t="s">
        <v>22792</v>
      </c>
      <c r="C6408" s="135" t="s">
        <v>4362</v>
      </c>
      <c r="M6408" s="143">
        <v>44112.0</v>
      </c>
    </row>
    <row r="6409">
      <c r="A6409" s="135">
        <v>6407.0</v>
      </c>
      <c r="B6409" s="135" t="s">
        <v>22793</v>
      </c>
      <c r="C6409" s="135" t="s">
        <v>4362</v>
      </c>
      <c r="M6409" s="143">
        <v>44964.0</v>
      </c>
    </row>
    <row r="6410">
      <c r="A6410" s="135">
        <v>6408.0</v>
      </c>
      <c r="B6410" s="135" t="s">
        <v>22794</v>
      </c>
      <c r="C6410" s="135" t="s">
        <v>4362</v>
      </c>
      <c r="M6410" s="143">
        <v>44176.0</v>
      </c>
    </row>
    <row r="6411">
      <c r="A6411" s="135">
        <v>6409.0</v>
      </c>
      <c r="B6411" s="135" t="s">
        <v>22796</v>
      </c>
      <c r="C6411" s="135" t="s">
        <v>4362</v>
      </c>
      <c r="M6411" s="143">
        <v>44765.0</v>
      </c>
    </row>
    <row r="6412">
      <c r="A6412" s="135">
        <v>6410.0</v>
      </c>
      <c r="B6412" s="135" t="s">
        <v>22797</v>
      </c>
      <c r="C6412" s="135" t="s">
        <v>4362</v>
      </c>
      <c r="M6412" s="143">
        <v>42393.0</v>
      </c>
    </row>
    <row r="6413">
      <c r="A6413" s="135">
        <v>6411.0</v>
      </c>
      <c r="B6413" s="135" t="s">
        <v>22798</v>
      </c>
      <c r="C6413" s="135" t="s">
        <v>4362</v>
      </c>
      <c r="M6413" s="143">
        <v>43259.0</v>
      </c>
    </row>
    <row r="6414">
      <c r="A6414" s="135">
        <v>6412.0</v>
      </c>
      <c r="B6414" s="135" t="s">
        <v>22799</v>
      </c>
      <c r="C6414" s="135" t="s">
        <v>4362</v>
      </c>
      <c r="M6414" s="143">
        <v>44859.0</v>
      </c>
    </row>
    <row r="6415">
      <c r="A6415" s="135">
        <v>6413.0</v>
      </c>
      <c r="B6415" s="135" t="s">
        <v>22800</v>
      </c>
      <c r="C6415" s="135" t="s">
        <v>4362</v>
      </c>
      <c r="F6415" s="135">
        <v>0.0</v>
      </c>
      <c r="M6415" s="143">
        <v>43497.0</v>
      </c>
    </row>
    <row r="6416">
      <c r="A6416" s="135">
        <v>6414.0</v>
      </c>
      <c r="B6416" s="135" t="s">
        <v>22801</v>
      </c>
      <c r="C6416" s="135" t="s">
        <v>4362</v>
      </c>
      <c r="F6416" s="135">
        <v>0.0</v>
      </c>
      <c r="M6416" s="143">
        <v>43374.0</v>
      </c>
    </row>
    <row r="6417">
      <c r="A6417" s="135">
        <v>6415.0</v>
      </c>
      <c r="B6417" s="135" t="s">
        <v>22802</v>
      </c>
      <c r="C6417" s="135" t="s">
        <v>4362</v>
      </c>
      <c r="K6417" s="135">
        <v>10.0</v>
      </c>
      <c r="M6417" s="143">
        <v>43852.0</v>
      </c>
    </row>
    <row r="6418">
      <c r="A6418" s="135">
        <v>6416.0</v>
      </c>
      <c r="B6418" s="135" t="s">
        <v>22803</v>
      </c>
      <c r="C6418" s="135" t="s">
        <v>4362</v>
      </c>
      <c r="M6418" s="143">
        <v>42290.0</v>
      </c>
    </row>
    <row r="6419">
      <c r="A6419" s="135">
        <v>6417.0</v>
      </c>
      <c r="B6419" s="135" t="s">
        <v>22804</v>
      </c>
      <c r="C6419" s="135" t="s">
        <v>4362</v>
      </c>
      <c r="F6419" s="135">
        <v>0.0</v>
      </c>
      <c r="M6419" s="143">
        <v>43221.0</v>
      </c>
    </row>
    <row r="6420">
      <c r="A6420" s="135">
        <v>6418.0</v>
      </c>
      <c r="B6420" s="135" t="s">
        <v>22806</v>
      </c>
      <c r="C6420" s="135" t="s">
        <v>4362</v>
      </c>
      <c r="F6420" s="135">
        <v>0.0</v>
      </c>
      <c r="M6420" s="143">
        <v>43282.0</v>
      </c>
    </row>
    <row r="6421">
      <c r="A6421" s="135">
        <v>6419.0</v>
      </c>
      <c r="B6421" s="135" t="s">
        <v>22807</v>
      </c>
      <c r="C6421" s="135" t="s">
        <v>4362</v>
      </c>
      <c r="F6421" s="135">
        <v>0.0</v>
      </c>
      <c r="M6421" s="143">
        <v>42979.0</v>
      </c>
    </row>
    <row r="6422">
      <c r="A6422" s="135">
        <v>6420.0</v>
      </c>
      <c r="B6422" s="135" t="s">
        <v>22808</v>
      </c>
      <c r="C6422" s="135" t="s">
        <v>4362</v>
      </c>
      <c r="M6422" s="143">
        <v>43942.0</v>
      </c>
    </row>
    <row r="6423">
      <c r="A6423" s="135">
        <v>6421.0</v>
      </c>
      <c r="B6423" s="135" t="s">
        <v>22809</v>
      </c>
      <c r="C6423" s="135" t="s">
        <v>4362</v>
      </c>
      <c r="F6423" s="135">
        <v>0.0</v>
      </c>
      <c r="M6423" s="143">
        <v>43009.0</v>
      </c>
    </row>
    <row r="6424">
      <c r="A6424" s="135">
        <v>6422.0</v>
      </c>
      <c r="B6424" s="135" t="s">
        <v>22810</v>
      </c>
      <c r="C6424" s="135" t="s">
        <v>4362</v>
      </c>
      <c r="M6424" s="143">
        <v>42430.0</v>
      </c>
    </row>
    <row r="6425">
      <c r="A6425" s="135">
        <v>6423.0</v>
      </c>
      <c r="B6425" s="135" t="s">
        <v>22811</v>
      </c>
      <c r="C6425" s="135" t="s">
        <v>4362</v>
      </c>
      <c r="F6425" s="135">
        <v>0.0</v>
      </c>
      <c r="M6425" s="143">
        <v>43344.0</v>
      </c>
    </row>
    <row r="6426">
      <c r="A6426" s="135">
        <v>6424.0</v>
      </c>
      <c r="B6426" s="135" t="s">
        <v>22812</v>
      </c>
      <c r="C6426" s="135" t="s">
        <v>4362</v>
      </c>
      <c r="F6426" s="135">
        <v>0.0</v>
      </c>
      <c r="M6426" s="143">
        <v>43678.0</v>
      </c>
    </row>
    <row r="6427">
      <c r="A6427" s="135">
        <v>6425.0</v>
      </c>
      <c r="B6427" s="135" t="s">
        <v>22813</v>
      </c>
      <c r="C6427" s="135" t="s">
        <v>4362</v>
      </c>
      <c r="M6427" s="143">
        <v>42497.0</v>
      </c>
    </row>
    <row r="6428">
      <c r="A6428" s="135">
        <v>6426.0</v>
      </c>
      <c r="B6428" s="135" t="s">
        <v>22814</v>
      </c>
      <c r="C6428" s="135" t="s">
        <v>4362</v>
      </c>
      <c r="K6428" s="135">
        <v>10.0</v>
      </c>
      <c r="M6428" s="143">
        <v>43843.0</v>
      </c>
    </row>
    <row r="6429">
      <c r="A6429" s="135">
        <v>6427.0</v>
      </c>
      <c r="B6429" s="135" t="s">
        <v>22815</v>
      </c>
      <c r="C6429" s="135" t="s">
        <v>4362</v>
      </c>
      <c r="M6429" s="143">
        <v>42275.0</v>
      </c>
    </row>
    <row r="6430">
      <c r="A6430" s="135">
        <v>6428.0</v>
      </c>
      <c r="B6430" s="135" t="s">
        <v>22816</v>
      </c>
      <c r="C6430" s="135" t="s">
        <v>4362</v>
      </c>
      <c r="F6430" s="135">
        <v>0.0</v>
      </c>
      <c r="M6430" s="143">
        <v>42948.0</v>
      </c>
    </row>
    <row r="6431">
      <c r="A6431" s="135">
        <v>6429.0</v>
      </c>
      <c r="B6431" s="135" t="s">
        <v>22817</v>
      </c>
      <c r="C6431" s="135" t="s">
        <v>4362</v>
      </c>
      <c r="K6431" s="135">
        <v>20.0</v>
      </c>
      <c r="M6431" s="143">
        <v>42248.0</v>
      </c>
    </row>
    <row r="6432">
      <c r="A6432" s="135">
        <v>6430.0</v>
      </c>
      <c r="B6432" s="135" t="s">
        <v>22819</v>
      </c>
      <c r="C6432" s="135" t="s">
        <v>4362</v>
      </c>
      <c r="K6432" s="135">
        <v>20.0</v>
      </c>
      <c r="M6432" s="143">
        <v>44003.0</v>
      </c>
    </row>
    <row r="6433">
      <c r="A6433" s="135">
        <v>6431.0</v>
      </c>
      <c r="B6433" s="135" t="s">
        <v>22820</v>
      </c>
      <c r="C6433" s="135" t="s">
        <v>4362</v>
      </c>
      <c r="M6433" s="143">
        <v>42608.0</v>
      </c>
    </row>
    <row r="6434">
      <c r="A6434" s="135">
        <v>6432.0</v>
      </c>
      <c r="B6434" s="135" t="s">
        <v>22821</v>
      </c>
      <c r="C6434" s="135" t="s">
        <v>4362</v>
      </c>
      <c r="D6434" s="135">
        <v>17.0</v>
      </c>
      <c r="H6434" s="135" t="s">
        <v>5931</v>
      </c>
      <c r="K6434" s="135">
        <v>10.0</v>
      </c>
      <c r="M6434" s="143">
        <v>42504.0</v>
      </c>
    </row>
    <row r="6435">
      <c r="A6435" s="135">
        <v>6433.0</v>
      </c>
      <c r="B6435" s="135" t="s">
        <v>22822</v>
      </c>
      <c r="C6435" s="135" t="s">
        <v>4362</v>
      </c>
      <c r="M6435" s="143">
        <v>45321.0</v>
      </c>
    </row>
    <row r="6436">
      <c r="A6436" s="135">
        <v>6434.0</v>
      </c>
      <c r="B6436" s="135" t="s">
        <v>22823</v>
      </c>
      <c r="C6436" s="135" t="s">
        <v>4362</v>
      </c>
      <c r="M6436" s="143">
        <v>44848.0</v>
      </c>
    </row>
    <row r="6437">
      <c r="A6437" s="135">
        <v>6435.0</v>
      </c>
      <c r="B6437" s="135" t="s">
        <v>22824</v>
      </c>
      <c r="C6437" s="135" t="s">
        <v>4362</v>
      </c>
      <c r="F6437" s="135">
        <v>0.0</v>
      </c>
    </row>
    <row r="6438">
      <c r="A6438" s="135">
        <v>6436.0</v>
      </c>
      <c r="B6438" s="135" t="s">
        <v>22825</v>
      </c>
      <c r="C6438" s="135" t="s">
        <v>4362</v>
      </c>
      <c r="M6438" s="143">
        <v>43713.0</v>
      </c>
    </row>
    <row r="6439">
      <c r="A6439" s="135">
        <v>6437.0</v>
      </c>
      <c r="B6439" s="135" t="s">
        <v>22827</v>
      </c>
      <c r="C6439" s="135" t="s">
        <v>4362</v>
      </c>
      <c r="M6439" s="143">
        <v>43369.0</v>
      </c>
    </row>
    <row r="6440">
      <c r="A6440" s="135">
        <v>6438.0</v>
      </c>
      <c r="B6440" s="135" t="s">
        <v>22828</v>
      </c>
      <c r="C6440" s="135" t="s">
        <v>4362</v>
      </c>
      <c r="F6440" s="135">
        <v>0.0</v>
      </c>
      <c r="M6440" s="143">
        <v>43556.0</v>
      </c>
    </row>
    <row r="6441">
      <c r="A6441" s="135">
        <v>6439.0</v>
      </c>
      <c r="B6441" s="135" t="s">
        <v>22829</v>
      </c>
      <c r="C6441" s="135" t="s">
        <v>4362</v>
      </c>
      <c r="F6441" s="135">
        <v>0.0</v>
      </c>
      <c r="M6441" s="143">
        <v>43739.0</v>
      </c>
    </row>
    <row r="6442">
      <c r="A6442" s="135">
        <v>6440.0</v>
      </c>
      <c r="B6442" s="135" t="s">
        <v>22830</v>
      </c>
      <c r="C6442" s="135" t="s">
        <v>4362</v>
      </c>
      <c r="F6442" s="135">
        <v>0.0</v>
      </c>
      <c r="M6442" s="143">
        <v>42339.0</v>
      </c>
    </row>
    <row r="6443">
      <c r="A6443" s="135">
        <v>6441.0</v>
      </c>
      <c r="B6443" s="135" t="s">
        <v>22831</v>
      </c>
      <c r="C6443" s="135" t="s">
        <v>4362</v>
      </c>
      <c r="F6443" s="135">
        <v>0.0</v>
      </c>
      <c r="M6443" s="143">
        <v>42370.0</v>
      </c>
    </row>
    <row r="6444">
      <c r="A6444" s="135">
        <v>6442.0</v>
      </c>
      <c r="B6444" s="135" t="s">
        <v>22832</v>
      </c>
      <c r="C6444" s="135" t="s">
        <v>4362</v>
      </c>
      <c r="M6444" s="143">
        <v>45046.0</v>
      </c>
    </row>
    <row r="6445">
      <c r="A6445" s="135">
        <v>6443.0</v>
      </c>
      <c r="B6445" s="135" t="s">
        <v>22833</v>
      </c>
      <c r="C6445" s="135" t="s">
        <v>4362</v>
      </c>
      <c r="F6445" s="135">
        <v>0.0</v>
      </c>
      <c r="M6445" s="143">
        <v>42522.0</v>
      </c>
    </row>
    <row r="6446">
      <c r="A6446" s="135">
        <v>6444.0</v>
      </c>
      <c r="B6446" s="135" t="s">
        <v>22834</v>
      </c>
      <c r="C6446" s="135" t="s">
        <v>4362</v>
      </c>
      <c r="F6446" s="135">
        <v>0.0</v>
      </c>
      <c r="M6446" s="143">
        <v>43282.0</v>
      </c>
    </row>
    <row r="6447">
      <c r="A6447" s="135">
        <v>6445.0</v>
      </c>
      <c r="B6447" s="135" t="s">
        <v>22836</v>
      </c>
      <c r="C6447" s="135" t="s">
        <v>4362</v>
      </c>
      <c r="M6447" s="143">
        <v>43383.0</v>
      </c>
    </row>
    <row r="6448">
      <c r="A6448" s="135">
        <v>6446.0</v>
      </c>
      <c r="B6448" s="135" t="s">
        <v>22837</v>
      </c>
      <c r="C6448" s="135" t="s">
        <v>4362</v>
      </c>
      <c r="K6448" s="135">
        <v>10.0</v>
      </c>
      <c r="M6448" s="143">
        <v>45146.0</v>
      </c>
    </row>
    <row r="6449">
      <c r="A6449" s="135">
        <v>6447.0</v>
      </c>
      <c r="B6449" s="135" t="s">
        <v>22838</v>
      </c>
      <c r="C6449" s="135" t="s">
        <v>4362</v>
      </c>
      <c r="M6449" s="143">
        <v>42529.0</v>
      </c>
    </row>
    <row r="6450">
      <c r="A6450" s="135">
        <v>6448.0</v>
      </c>
      <c r="B6450" s="135" t="s">
        <v>22839</v>
      </c>
      <c r="C6450" s="135" t="s">
        <v>4362</v>
      </c>
      <c r="M6450" s="143">
        <v>43900.0</v>
      </c>
    </row>
    <row r="6451">
      <c r="A6451" s="135">
        <v>6449.0</v>
      </c>
      <c r="B6451" s="135" t="s">
        <v>22840</v>
      </c>
      <c r="C6451" s="135" t="s">
        <v>4362</v>
      </c>
      <c r="F6451" s="135">
        <v>0.0</v>
      </c>
      <c r="M6451" s="143">
        <v>43344.0</v>
      </c>
    </row>
    <row r="6452">
      <c r="A6452" s="135">
        <v>6450.0</v>
      </c>
      <c r="B6452" s="135" t="s">
        <v>22842</v>
      </c>
      <c r="C6452" s="135" t="s">
        <v>4362</v>
      </c>
      <c r="M6452" s="143">
        <v>45275.0</v>
      </c>
    </row>
    <row r="6453">
      <c r="A6453" s="135">
        <v>6451.0</v>
      </c>
      <c r="B6453" s="135" t="s">
        <v>22843</v>
      </c>
      <c r="C6453" s="135" t="s">
        <v>4362</v>
      </c>
      <c r="M6453" s="143">
        <v>43787.0</v>
      </c>
    </row>
    <row r="6454">
      <c r="A6454" s="135">
        <v>6452.0</v>
      </c>
      <c r="B6454" s="135" t="s">
        <v>22844</v>
      </c>
      <c r="C6454" s="135" t="s">
        <v>4362</v>
      </c>
      <c r="M6454" s="143">
        <v>43876.0</v>
      </c>
    </row>
    <row r="6455">
      <c r="A6455" s="135">
        <v>6453.0</v>
      </c>
      <c r="B6455" s="135" t="s">
        <v>22845</v>
      </c>
      <c r="C6455" s="135" t="s">
        <v>4362</v>
      </c>
      <c r="K6455" s="135">
        <v>100.0</v>
      </c>
      <c r="M6455" s="143">
        <v>43877.0</v>
      </c>
    </row>
    <row r="6456">
      <c r="A6456" s="135">
        <v>6454.0</v>
      </c>
      <c r="B6456" s="135" t="s">
        <v>22846</v>
      </c>
      <c r="C6456" s="135" t="s">
        <v>4362</v>
      </c>
      <c r="M6456" s="143">
        <v>44953.0</v>
      </c>
    </row>
    <row r="6457">
      <c r="A6457" s="135">
        <v>6455.0</v>
      </c>
      <c r="B6457" s="135" t="s">
        <v>22847</v>
      </c>
      <c r="C6457" s="135" t="s">
        <v>4362</v>
      </c>
      <c r="K6457" s="135">
        <v>30.0</v>
      </c>
      <c r="M6457" s="143">
        <v>43692.0</v>
      </c>
    </row>
    <row r="6458">
      <c r="A6458" s="135">
        <v>6456.0</v>
      </c>
      <c r="B6458" s="135" t="s">
        <v>22849</v>
      </c>
      <c r="C6458" s="135" t="s">
        <v>4362</v>
      </c>
      <c r="K6458" s="135">
        <v>10.0</v>
      </c>
      <c r="M6458" s="143">
        <v>43894.0</v>
      </c>
    </row>
    <row r="6459">
      <c r="A6459" s="135">
        <v>6457.0</v>
      </c>
      <c r="B6459" s="135" t="s">
        <v>22850</v>
      </c>
      <c r="C6459" s="135" t="s">
        <v>4362</v>
      </c>
      <c r="K6459" s="135">
        <v>10.0</v>
      </c>
      <c r="M6459" s="143">
        <v>44981.0</v>
      </c>
    </row>
    <row r="6460">
      <c r="A6460" s="135">
        <v>6458.0</v>
      </c>
      <c r="B6460" s="135" t="s">
        <v>22851</v>
      </c>
      <c r="C6460" s="135" t="s">
        <v>4362</v>
      </c>
      <c r="M6460" s="143">
        <v>44068.0</v>
      </c>
    </row>
    <row r="6461">
      <c r="A6461" s="135">
        <v>6459.0</v>
      </c>
      <c r="B6461" s="135" t="s">
        <v>14388</v>
      </c>
      <c r="C6461" s="135" t="s">
        <v>4362</v>
      </c>
      <c r="K6461" s="135">
        <v>50.0</v>
      </c>
      <c r="M6461" s="143">
        <v>44291.0</v>
      </c>
    </row>
    <row r="6462">
      <c r="A6462" s="135">
        <v>6460.0</v>
      </c>
      <c r="B6462" s="135" t="s">
        <v>22852</v>
      </c>
      <c r="C6462" s="135" t="s">
        <v>4362</v>
      </c>
      <c r="M6462" s="143">
        <v>44533.0</v>
      </c>
    </row>
    <row r="6463">
      <c r="A6463" s="135">
        <v>6461.0</v>
      </c>
      <c r="B6463" s="135" t="s">
        <v>22853</v>
      </c>
      <c r="C6463" s="135" t="s">
        <v>4362</v>
      </c>
      <c r="M6463" s="143">
        <v>44599.0</v>
      </c>
    </row>
    <row r="6464">
      <c r="A6464" s="135">
        <v>6462.0</v>
      </c>
      <c r="B6464" s="135" t="s">
        <v>22855</v>
      </c>
      <c r="C6464" s="135" t="s">
        <v>4362</v>
      </c>
      <c r="M6464" s="143">
        <v>44219.0</v>
      </c>
    </row>
    <row r="6465">
      <c r="A6465" s="135">
        <v>6463.0</v>
      </c>
      <c r="B6465" s="135" t="s">
        <v>22856</v>
      </c>
      <c r="C6465" s="135" t="s">
        <v>4362</v>
      </c>
      <c r="M6465" s="143">
        <v>45264.0</v>
      </c>
    </row>
    <row r="6466">
      <c r="A6466" s="135">
        <v>6464.0</v>
      </c>
      <c r="B6466" s="135" t="s">
        <v>22857</v>
      </c>
      <c r="C6466" s="135" t="s">
        <v>4362</v>
      </c>
      <c r="M6466" s="143">
        <v>42416.0</v>
      </c>
    </row>
    <row r="6467">
      <c r="A6467" s="135">
        <v>6465.0</v>
      </c>
      <c r="B6467" s="135" t="s">
        <v>22858</v>
      </c>
      <c r="C6467" s="135" t="s">
        <v>4362</v>
      </c>
      <c r="M6467" s="143">
        <v>43843.0</v>
      </c>
    </row>
    <row r="6468">
      <c r="A6468" s="135">
        <v>6466.0</v>
      </c>
      <c r="B6468" s="135" t="s">
        <v>22859</v>
      </c>
      <c r="C6468" s="135" t="s">
        <v>4362</v>
      </c>
      <c r="M6468" s="143">
        <v>43132.0</v>
      </c>
    </row>
    <row r="6469">
      <c r="A6469" s="135">
        <v>6467.0</v>
      </c>
      <c r="B6469" s="135" t="s">
        <v>22861</v>
      </c>
      <c r="C6469" s="135" t="s">
        <v>4362</v>
      </c>
      <c r="F6469" s="135">
        <v>0.0</v>
      </c>
      <c r="M6469" s="143">
        <v>43344.0</v>
      </c>
    </row>
    <row r="6470">
      <c r="A6470" s="135">
        <v>6468.0</v>
      </c>
      <c r="B6470" s="135" t="s">
        <v>22862</v>
      </c>
      <c r="C6470" s="135" t="s">
        <v>4362</v>
      </c>
      <c r="M6470" s="143">
        <v>44841.0</v>
      </c>
    </row>
    <row r="6471">
      <c r="A6471" s="135">
        <v>6469.0</v>
      </c>
      <c r="B6471" s="135" t="s">
        <v>22863</v>
      </c>
      <c r="C6471" s="135" t="s">
        <v>4362</v>
      </c>
      <c r="K6471" s="135">
        <v>10.0</v>
      </c>
      <c r="M6471" s="143">
        <v>42754.0</v>
      </c>
    </row>
    <row r="6472">
      <c r="A6472" s="135">
        <v>6470.0</v>
      </c>
      <c r="B6472" s="135" t="s">
        <v>22864</v>
      </c>
      <c r="C6472" s="135" t="s">
        <v>4362</v>
      </c>
      <c r="F6472" s="135">
        <v>0.0</v>
      </c>
      <c r="M6472" s="143">
        <v>43739.0</v>
      </c>
    </row>
    <row r="6473">
      <c r="A6473" s="135">
        <v>6471.0</v>
      </c>
      <c r="B6473" s="135" t="s">
        <v>22866</v>
      </c>
      <c r="C6473" s="135" t="s">
        <v>4362</v>
      </c>
      <c r="F6473" s="135">
        <v>0.0</v>
      </c>
      <c r="M6473" s="143">
        <v>42948.0</v>
      </c>
    </row>
    <row r="6474">
      <c r="A6474" s="135">
        <v>6472.0</v>
      </c>
      <c r="B6474" s="135" t="s">
        <v>22867</v>
      </c>
      <c r="C6474" s="135" t="s">
        <v>4362</v>
      </c>
      <c r="K6474" s="135">
        <v>10.0</v>
      </c>
      <c r="M6474" s="143">
        <v>43877.0</v>
      </c>
    </row>
    <row r="6475">
      <c r="A6475" s="135">
        <v>6473.0</v>
      </c>
      <c r="B6475" s="135" t="s">
        <v>22868</v>
      </c>
      <c r="C6475" s="135" t="s">
        <v>4362</v>
      </c>
      <c r="F6475" s="135">
        <v>0.0</v>
      </c>
      <c r="M6475" s="143">
        <v>43252.0</v>
      </c>
    </row>
    <row r="6476">
      <c r="A6476" s="135">
        <v>6474.0</v>
      </c>
      <c r="B6476" s="135" t="s">
        <v>22869</v>
      </c>
      <c r="C6476" s="135" t="s">
        <v>4362</v>
      </c>
      <c r="M6476" s="143">
        <v>44840.0</v>
      </c>
    </row>
    <row r="6477">
      <c r="A6477" s="135">
        <v>6475.0</v>
      </c>
      <c r="B6477" s="135" t="s">
        <v>22870</v>
      </c>
      <c r="C6477" s="135" t="s">
        <v>4362</v>
      </c>
      <c r="M6477" s="143">
        <v>44344.0</v>
      </c>
    </row>
    <row r="6478">
      <c r="A6478" s="135">
        <v>6476.0</v>
      </c>
      <c r="B6478" s="135" t="s">
        <v>22871</v>
      </c>
      <c r="C6478" s="135" t="s">
        <v>4362</v>
      </c>
      <c r="F6478" s="135">
        <v>0.0</v>
      </c>
      <c r="M6478" s="143">
        <v>43252.0</v>
      </c>
    </row>
    <row r="6479">
      <c r="A6479" s="135">
        <v>6477.0</v>
      </c>
      <c r="B6479" s="135" t="s">
        <v>22873</v>
      </c>
      <c r="C6479" s="135" t="s">
        <v>4362</v>
      </c>
      <c r="M6479" s="143">
        <v>43200.0</v>
      </c>
    </row>
    <row r="6480">
      <c r="A6480" s="135">
        <v>6478.0</v>
      </c>
      <c r="B6480" s="135" t="s">
        <v>22874</v>
      </c>
      <c r="C6480" s="135" t="s">
        <v>4362</v>
      </c>
      <c r="F6480" s="135">
        <v>0.0</v>
      </c>
      <c r="M6480" s="143">
        <v>43586.0</v>
      </c>
    </row>
    <row r="6481">
      <c r="A6481" s="135">
        <v>6479.0</v>
      </c>
      <c r="B6481" s="135" t="s">
        <v>22875</v>
      </c>
      <c r="C6481" s="135" t="s">
        <v>4362</v>
      </c>
      <c r="F6481" s="135">
        <v>0.0</v>
      </c>
      <c r="M6481" s="143">
        <v>43556.0</v>
      </c>
    </row>
    <row r="6482">
      <c r="A6482" s="135">
        <v>6480.0</v>
      </c>
      <c r="B6482" s="135" t="s">
        <v>22876</v>
      </c>
      <c r="C6482" s="135" t="s">
        <v>4362</v>
      </c>
      <c r="F6482" s="135">
        <v>0.0</v>
      </c>
      <c r="M6482" s="143">
        <v>43556.0</v>
      </c>
    </row>
    <row r="6483">
      <c r="A6483" s="135">
        <v>6481.0</v>
      </c>
      <c r="B6483" s="135" t="s">
        <v>22877</v>
      </c>
      <c r="C6483" s="135" t="s">
        <v>4362</v>
      </c>
      <c r="F6483" s="135">
        <v>0.0</v>
      </c>
      <c r="M6483" s="143">
        <v>44440.0</v>
      </c>
    </row>
    <row r="6484">
      <c r="A6484" s="135">
        <v>6482.0</v>
      </c>
      <c r="B6484" s="135" t="s">
        <v>22878</v>
      </c>
      <c r="C6484" s="135" t="s">
        <v>4362</v>
      </c>
      <c r="F6484" s="135">
        <v>0.0</v>
      </c>
      <c r="M6484" s="143">
        <v>42675.0</v>
      </c>
    </row>
    <row r="6485">
      <c r="A6485" s="135">
        <v>6483.0</v>
      </c>
      <c r="B6485" s="135" t="s">
        <v>22879</v>
      </c>
      <c r="C6485" s="135" t="s">
        <v>4362</v>
      </c>
      <c r="M6485" s="143">
        <v>42268.0</v>
      </c>
    </row>
    <row r="6486">
      <c r="A6486" s="135">
        <v>6484.0</v>
      </c>
      <c r="B6486" s="135" t="s">
        <v>22881</v>
      </c>
      <c r="C6486" s="135" t="s">
        <v>4362</v>
      </c>
      <c r="M6486" s="143">
        <v>44811.0</v>
      </c>
    </row>
    <row r="6487">
      <c r="A6487" s="135">
        <v>6485.0</v>
      </c>
      <c r="B6487" s="135" t="s">
        <v>22882</v>
      </c>
      <c r="C6487" s="135" t="s">
        <v>4362</v>
      </c>
      <c r="F6487" s="135">
        <v>0.0</v>
      </c>
      <c r="M6487" s="143">
        <v>42736.0</v>
      </c>
    </row>
    <row r="6488">
      <c r="A6488" s="135">
        <v>6486.0</v>
      </c>
      <c r="B6488" s="135" t="s">
        <v>22883</v>
      </c>
      <c r="C6488" s="135" t="s">
        <v>4362</v>
      </c>
      <c r="M6488" s="143">
        <v>42474.0</v>
      </c>
    </row>
    <row r="6489">
      <c r="A6489" s="135">
        <v>6487.0</v>
      </c>
      <c r="B6489" s="135" t="s">
        <v>22884</v>
      </c>
      <c r="C6489" s="135" t="s">
        <v>4362</v>
      </c>
      <c r="K6489" s="135">
        <v>20.0</v>
      </c>
      <c r="M6489" s="143">
        <v>43967.0</v>
      </c>
    </row>
    <row r="6490">
      <c r="A6490" s="135">
        <v>6488.0</v>
      </c>
      <c r="B6490" s="135" t="s">
        <v>22885</v>
      </c>
      <c r="C6490" s="135" t="s">
        <v>4362</v>
      </c>
      <c r="F6490" s="135">
        <v>0.0</v>
      </c>
      <c r="M6490" s="143">
        <v>42705.0</v>
      </c>
    </row>
    <row r="6491">
      <c r="A6491" s="135">
        <v>6489.0</v>
      </c>
      <c r="B6491" s="135" t="s">
        <v>22886</v>
      </c>
      <c r="C6491" s="135" t="s">
        <v>4362</v>
      </c>
      <c r="M6491" s="143">
        <v>42833.0</v>
      </c>
    </row>
    <row r="6492">
      <c r="A6492" s="135">
        <v>6490.0</v>
      </c>
      <c r="B6492" s="135" t="s">
        <v>22888</v>
      </c>
      <c r="C6492" s="135" t="s">
        <v>4362</v>
      </c>
      <c r="K6492" s="135">
        <v>10.0</v>
      </c>
      <c r="M6492" s="143">
        <v>42304.0</v>
      </c>
    </row>
    <row r="6493">
      <c r="A6493" s="135">
        <v>6491.0</v>
      </c>
      <c r="B6493" s="135" t="s">
        <v>22889</v>
      </c>
      <c r="C6493" s="135" t="s">
        <v>4362</v>
      </c>
      <c r="K6493" s="135">
        <v>10.0</v>
      </c>
      <c r="M6493" s="143">
        <v>43840.0</v>
      </c>
    </row>
    <row r="6494">
      <c r="A6494" s="135">
        <v>6492.0</v>
      </c>
      <c r="B6494" s="135" t="s">
        <v>22890</v>
      </c>
      <c r="C6494" s="135" t="s">
        <v>4362</v>
      </c>
      <c r="F6494" s="135">
        <v>0.0</v>
      </c>
      <c r="M6494" s="143">
        <v>43525.0</v>
      </c>
    </row>
    <row r="6495">
      <c r="A6495" s="135">
        <v>6493.0</v>
      </c>
      <c r="B6495" s="135" t="s">
        <v>22891</v>
      </c>
      <c r="C6495" s="135" t="s">
        <v>4362</v>
      </c>
      <c r="M6495" s="143">
        <v>45032.0</v>
      </c>
    </row>
    <row r="6496">
      <c r="A6496" s="135">
        <v>6494.0</v>
      </c>
      <c r="B6496" s="135" t="s">
        <v>22892</v>
      </c>
      <c r="C6496" s="135" t="s">
        <v>4362</v>
      </c>
      <c r="M6496" s="143">
        <v>43865.0</v>
      </c>
    </row>
    <row r="6497">
      <c r="A6497" s="135">
        <v>6495.0</v>
      </c>
      <c r="B6497" s="135" t="s">
        <v>22893</v>
      </c>
      <c r="C6497" s="135" t="s">
        <v>4362</v>
      </c>
      <c r="M6497" s="143">
        <v>42621.0</v>
      </c>
    </row>
    <row r="6498">
      <c r="A6498" s="135">
        <v>6496.0</v>
      </c>
      <c r="B6498" s="135" t="s">
        <v>22894</v>
      </c>
      <c r="C6498" s="135" t="s">
        <v>4362</v>
      </c>
      <c r="M6498" s="143">
        <v>42478.0</v>
      </c>
    </row>
    <row r="6499">
      <c r="A6499" s="135">
        <v>6497.0</v>
      </c>
      <c r="B6499" s="135" t="s">
        <v>22896</v>
      </c>
      <c r="C6499" s="135" t="s">
        <v>4362</v>
      </c>
      <c r="M6499" s="143">
        <v>45302.0</v>
      </c>
    </row>
    <row r="6500">
      <c r="A6500" s="135">
        <v>6498.0</v>
      </c>
      <c r="B6500" s="135" t="s">
        <v>22897</v>
      </c>
      <c r="C6500" s="135" t="s">
        <v>4362</v>
      </c>
      <c r="F6500" s="135">
        <v>0.0</v>
      </c>
      <c r="M6500" s="143">
        <v>42430.0</v>
      </c>
    </row>
    <row r="6501">
      <c r="A6501" s="135">
        <v>6499.0</v>
      </c>
      <c r="B6501" s="135" t="s">
        <v>22898</v>
      </c>
      <c r="C6501" s="135" t="s">
        <v>4362</v>
      </c>
      <c r="K6501" s="135">
        <v>10.0</v>
      </c>
      <c r="M6501" s="143">
        <v>42413.0</v>
      </c>
    </row>
    <row r="6502">
      <c r="A6502" s="135">
        <v>6500.0</v>
      </c>
      <c r="B6502" s="135" t="s">
        <v>22899</v>
      </c>
      <c r="C6502" s="135" t="s">
        <v>4362</v>
      </c>
      <c r="K6502" s="135">
        <v>10.0</v>
      </c>
      <c r="M6502" s="143">
        <v>43955.0</v>
      </c>
    </row>
    <row r="6503">
      <c r="A6503" s="135">
        <v>6501.0</v>
      </c>
      <c r="B6503" s="135" t="s">
        <v>22900</v>
      </c>
      <c r="C6503" s="135" t="s">
        <v>4362</v>
      </c>
      <c r="F6503" s="135">
        <v>0.0</v>
      </c>
      <c r="M6503" s="143">
        <v>42675.0</v>
      </c>
    </row>
    <row r="6504">
      <c r="A6504" s="135">
        <v>6502.0</v>
      </c>
      <c r="B6504" s="135" t="s">
        <v>22901</v>
      </c>
      <c r="C6504" s="135" t="s">
        <v>4362</v>
      </c>
      <c r="K6504" s="135">
        <v>30.0</v>
      </c>
      <c r="M6504" s="143">
        <v>44790.0</v>
      </c>
    </row>
    <row r="6505">
      <c r="A6505" s="135">
        <v>6503.0</v>
      </c>
      <c r="B6505" s="135" t="s">
        <v>22903</v>
      </c>
      <c r="C6505" s="135" t="s">
        <v>4362</v>
      </c>
      <c r="M6505" s="143">
        <v>43843.0</v>
      </c>
    </row>
    <row r="6506">
      <c r="A6506" s="135">
        <v>6504.0</v>
      </c>
      <c r="B6506" s="135" t="s">
        <v>22904</v>
      </c>
      <c r="C6506" s="135" t="s">
        <v>4362</v>
      </c>
      <c r="K6506" s="135">
        <v>10.0</v>
      </c>
      <c r="M6506" s="143">
        <v>42735.0</v>
      </c>
    </row>
    <row r="6507">
      <c r="A6507" s="135">
        <v>6505.0</v>
      </c>
      <c r="B6507" s="135" t="s">
        <v>22905</v>
      </c>
      <c r="C6507" s="135" t="s">
        <v>4362</v>
      </c>
      <c r="M6507" s="143">
        <v>43758.0</v>
      </c>
    </row>
    <row r="6508">
      <c r="A6508" s="135">
        <v>6506.0</v>
      </c>
      <c r="B6508" s="135" t="s">
        <v>22906</v>
      </c>
      <c r="C6508" s="135" t="s">
        <v>4362</v>
      </c>
      <c r="K6508" s="135">
        <v>10.0</v>
      </c>
      <c r="M6508" s="143">
        <v>43944.0</v>
      </c>
    </row>
    <row r="6509">
      <c r="A6509" s="135">
        <v>6507.0</v>
      </c>
      <c r="B6509" s="135" t="s">
        <v>22907</v>
      </c>
      <c r="C6509" s="135" t="s">
        <v>4362</v>
      </c>
      <c r="M6509" s="143">
        <v>43305.0</v>
      </c>
    </row>
    <row r="6510">
      <c r="A6510" s="135">
        <v>6508.0</v>
      </c>
      <c r="B6510" s="135" t="s">
        <v>22908</v>
      </c>
      <c r="C6510" s="135" t="s">
        <v>4362</v>
      </c>
      <c r="M6510" s="143">
        <v>44887.0</v>
      </c>
    </row>
    <row r="6511">
      <c r="A6511" s="135">
        <v>6509.0</v>
      </c>
      <c r="B6511" s="135" t="s">
        <v>22910</v>
      </c>
      <c r="C6511" s="135" t="s">
        <v>4362</v>
      </c>
      <c r="M6511" s="143">
        <v>43899.0</v>
      </c>
    </row>
    <row r="6512">
      <c r="A6512" s="135">
        <v>6510.0</v>
      </c>
      <c r="B6512" s="135" t="s">
        <v>22911</v>
      </c>
      <c r="C6512" s="135" t="s">
        <v>4362</v>
      </c>
      <c r="K6512" s="135">
        <v>10.0</v>
      </c>
      <c r="M6512" s="143">
        <v>44038.0</v>
      </c>
    </row>
    <row r="6513">
      <c r="A6513" s="135">
        <v>6511.0</v>
      </c>
      <c r="B6513" s="135" t="s">
        <v>22912</v>
      </c>
      <c r="C6513" s="135" t="s">
        <v>4362</v>
      </c>
      <c r="M6513" s="143">
        <v>45385.0</v>
      </c>
    </row>
    <row r="6514">
      <c r="A6514" s="135">
        <v>6512.0</v>
      </c>
      <c r="B6514" s="135" t="s">
        <v>22913</v>
      </c>
      <c r="C6514" s="135" t="s">
        <v>4362</v>
      </c>
      <c r="F6514" s="135">
        <v>0.0</v>
      </c>
      <c r="M6514" s="143">
        <v>43586.0</v>
      </c>
    </row>
    <row r="6515">
      <c r="A6515" s="135">
        <v>6513.0</v>
      </c>
      <c r="B6515" s="135" t="s">
        <v>22914</v>
      </c>
      <c r="C6515" s="135" t="s">
        <v>4362</v>
      </c>
      <c r="M6515" s="143">
        <v>44777.0</v>
      </c>
    </row>
    <row r="6516">
      <c r="A6516" s="135">
        <v>6514.0</v>
      </c>
      <c r="B6516" s="135" t="s">
        <v>22915</v>
      </c>
      <c r="C6516" s="135" t="s">
        <v>4362</v>
      </c>
      <c r="F6516" s="135">
        <v>0.0</v>
      </c>
      <c r="M6516" s="143">
        <v>43556.0</v>
      </c>
    </row>
    <row r="6517">
      <c r="A6517" s="135">
        <v>6515.0</v>
      </c>
      <c r="B6517" s="135" t="s">
        <v>22917</v>
      </c>
      <c r="C6517" s="135" t="s">
        <v>4362</v>
      </c>
      <c r="F6517" s="135">
        <v>0.0</v>
      </c>
      <c r="M6517" s="143">
        <v>43770.0</v>
      </c>
    </row>
    <row r="6518">
      <c r="A6518" s="135">
        <v>6516.0</v>
      </c>
      <c r="B6518" s="135" t="s">
        <v>22918</v>
      </c>
      <c r="C6518" s="135" t="s">
        <v>4362</v>
      </c>
      <c r="F6518" s="135">
        <v>0.0</v>
      </c>
      <c r="M6518" s="143">
        <v>43009.0</v>
      </c>
    </row>
    <row r="6519">
      <c r="A6519" s="135">
        <v>6517.0</v>
      </c>
      <c r="B6519" s="135" t="s">
        <v>22919</v>
      </c>
      <c r="C6519" s="135" t="s">
        <v>4362</v>
      </c>
      <c r="F6519" s="135">
        <v>0.0</v>
      </c>
      <c r="M6519" s="143">
        <v>42826.0</v>
      </c>
    </row>
    <row r="6520">
      <c r="A6520" s="135">
        <v>6518.0</v>
      </c>
      <c r="B6520" s="135" t="s">
        <v>22920</v>
      </c>
      <c r="C6520" s="135" t="s">
        <v>4362</v>
      </c>
      <c r="F6520" s="135">
        <v>0.0</v>
      </c>
      <c r="M6520" s="143">
        <v>42309.0</v>
      </c>
    </row>
    <row r="6521">
      <c r="A6521" s="135">
        <v>6519.0</v>
      </c>
      <c r="B6521" s="135" t="s">
        <v>22921</v>
      </c>
      <c r="C6521" s="135" t="s">
        <v>4362</v>
      </c>
      <c r="M6521" s="143">
        <v>44137.0</v>
      </c>
    </row>
    <row r="6522">
      <c r="A6522" s="135">
        <v>6520.0</v>
      </c>
      <c r="B6522" s="135" t="s">
        <v>22922</v>
      </c>
      <c r="C6522" s="135" t="s">
        <v>4362</v>
      </c>
      <c r="F6522" s="135">
        <v>0.0</v>
      </c>
      <c r="M6522" s="143">
        <v>43344.0</v>
      </c>
    </row>
    <row r="6523">
      <c r="A6523" s="135">
        <v>6521.0</v>
      </c>
      <c r="B6523" s="135" t="s">
        <v>22924</v>
      </c>
      <c r="C6523" s="135" t="s">
        <v>4362</v>
      </c>
      <c r="F6523" s="135">
        <v>0.0</v>
      </c>
      <c r="M6523" s="143">
        <v>43586.0</v>
      </c>
    </row>
    <row r="6524">
      <c r="A6524" s="135">
        <v>6522.0</v>
      </c>
      <c r="B6524" s="135" t="s">
        <v>22925</v>
      </c>
      <c r="C6524" s="135" t="s">
        <v>4362</v>
      </c>
      <c r="M6524" s="143">
        <v>44027.0</v>
      </c>
    </row>
    <row r="6525">
      <c r="A6525" s="135">
        <v>6523.0</v>
      </c>
      <c r="B6525" s="135" t="s">
        <v>22926</v>
      </c>
      <c r="C6525" s="135" t="s">
        <v>4362</v>
      </c>
      <c r="M6525" s="143">
        <v>45237.0</v>
      </c>
    </row>
    <row r="6526">
      <c r="A6526" s="135">
        <v>6524.0</v>
      </c>
      <c r="B6526" s="135" t="s">
        <v>22927</v>
      </c>
      <c r="C6526" s="135" t="s">
        <v>4362</v>
      </c>
      <c r="F6526" s="135">
        <v>0.0</v>
      </c>
      <c r="M6526" s="143">
        <v>43497.0</v>
      </c>
    </row>
    <row r="6527">
      <c r="A6527" s="135">
        <v>6525.0</v>
      </c>
      <c r="B6527" s="135" t="s">
        <v>22928</v>
      </c>
      <c r="C6527" s="135" t="s">
        <v>4362</v>
      </c>
      <c r="F6527" s="135">
        <v>0.0</v>
      </c>
      <c r="M6527" s="143">
        <v>43466.0</v>
      </c>
    </row>
    <row r="6528">
      <c r="A6528" s="135">
        <v>6526.0</v>
      </c>
      <c r="B6528" s="135" t="s">
        <v>22929</v>
      </c>
      <c r="C6528" s="135" t="s">
        <v>4362</v>
      </c>
      <c r="M6528" s="143">
        <v>43089.0</v>
      </c>
    </row>
    <row r="6529">
      <c r="A6529" s="135">
        <v>6527.0</v>
      </c>
      <c r="B6529" s="135" t="s">
        <v>22931</v>
      </c>
      <c r="C6529" s="135" t="s">
        <v>4362</v>
      </c>
      <c r="F6529" s="135">
        <v>0.0</v>
      </c>
      <c r="M6529" s="143">
        <v>42461.0</v>
      </c>
    </row>
    <row r="6530">
      <c r="A6530" s="135">
        <v>6528.0</v>
      </c>
      <c r="B6530" s="135" t="s">
        <v>22932</v>
      </c>
      <c r="C6530" s="135" t="s">
        <v>4362</v>
      </c>
      <c r="F6530" s="135">
        <v>0.0</v>
      </c>
      <c r="M6530" s="143">
        <v>42401.0</v>
      </c>
    </row>
    <row r="6531">
      <c r="A6531" s="135">
        <v>6529.0</v>
      </c>
      <c r="B6531" s="135" t="s">
        <v>22933</v>
      </c>
      <c r="C6531" s="135" t="s">
        <v>4362</v>
      </c>
      <c r="M6531" s="143">
        <v>44943.0</v>
      </c>
    </row>
    <row r="6532">
      <c r="A6532" s="135">
        <v>6530.0</v>
      </c>
      <c r="B6532" s="135" t="s">
        <v>22934</v>
      </c>
      <c r="C6532" s="135" t="s">
        <v>4362</v>
      </c>
      <c r="M6532" s="143">
        <v>44011.0</v>
      </c>
    </row>
    <row r="6533">
      <c r="A6533" s="135">
        <v>6531.0</v>
      </c>
      <c r="B6533" s="135" t="s">
        <v>22935</v>
      </c>
      <c r="C6533" s="135" t="s">
        <v>4362</v>
      </c>
      <c r="M6533" s="143">
        <v>45227.0</v>
      </c>
    </row>
    <row r="6534">
      <c r="A6534" s="135">
        <v>6532.0</v>
      </c>
      <c r="B6534" s="135" t="s">
        <v>22936</v>
      </c>
      <c r="C6534" s="135" t="s">
        <v>4362</v>
      </c>
      <c r="K6534" s="135">
        <v>30.0</v>
      </c>
      <c r="M6534" s="143">
        <v>44057.0</v>
      </c>
    </row>
    <row r="6535">
      <c r="A6535" s="135">
        <v>6533.0</v>
      </c>
      <c r="B6535" s="135" t="s">
        <v>22938</v>
      </c>
      <c r="C6535" s="135" t="s">
        <v>4362</v>
      </c>
      <c r="K6535" s="135">
        <v>20.0</v>
      </c>
      <c r="M6535" s="143">
        <v>43882.0</v>
      </c>
    </row>
    <row r="6536">
      <c r="A6536" s="135">
        <v>6534.0</v>
      </c>
      <c r="B6536" s="135" t="s">
        <v>22939</v>
      </c>
      <c r="C6536" s="135" t="s">
        <v>4362</v>
      </c>
      <c r="M6536" s="143">
        <v>42870.0</v>
      </c>
    </row>
    <row r="6537">
      <c r="A6537" s="135">
        <v>6535.0</v>
      </c>
      <c r="B6537" s="135" t="s">
        <v>22940</v>
      </c>
      <c r="C6537" s="135" t="s">
        <v>4362</v>
      </c>
      <c r="M6537" s="143">
        <v>44233.0</v>
      </c>
    </row>
    <row r="6538">
      <c r="A6538" s="135">
        <v>6536.0</v>
      </c>
      <c r="B6538" s="135" t="s">
        <v>22941</v>
      </c>
      <c r="C6538" s="135" t="s">
        <v>4362</v>
      </c>
      <c r="M6538" s="143">
        <v>45296.0</v>
      </c>
    </row>
    <row r="6539">
      <c r="A6539" s="135">
        <v>6537.0</v>
      </c>
      <c r="B6539" s="135" t="s">
        <v>22942</v>
      </c>
      <c r="C6539" s="135" t="s">
        <v>4362</v>
      </c>
      <c r="M6539" s="143">
        <v>43865.0</v>
      </c>
    </row>
    <row r="6540">
      <c r="A6540" s="135">
        <v>6538.0</v>
      </c>
      <c r="B6540" s="135" t="s">
        <v>22943</v>
      </c>
      <c r="C6540" s="135" t="s">
        <v>4362</v>
      </c>
      <c r="F6540" s="135">
        <v>0.0</v>
      </c>
      <c r="M6540" s="143">
        <v>43040.0</v>
      </c>
    </row>
    <row r="6541">
      <c r="A6541" s="135">
        <v>6539.0</v>
      </c>
      <c r="B6541" s="135" t="s">
        <v>22945</v>
      </c>
      <c r="C6541" s="135" t="s">
        <v>4362</v>
      </c>
      <c r="F6541" s="135">
        <v>0.0</v>
      </c>
      <c r="M6541" s="143">
        <v>43435.0</v>
      </c>
    </row>
    <row r="6542">
      <c r="A6542" s="135">
        <v>6540.0</v>
      </c>
      <c r="B6542" s="135" t="s">
        <v>22946</v>
      </c>
      <c r="C6542" s="135" t="s">
        <v>4362</v>
      </c>
      <c r="F6542" s="135">
        <v>0.0</v>
      </c>
      <c r="M6542" s="143">
        <v>43739.0</v>
      </c>
    </row>
    <row r="6543">
      <c r="A6543" s="135">
        <v>6541.0</v>
      </c>
      <c r="B6543" s="135" t="s">
        <v>22947</v>
      </c>
      <c r="C6543" s="135" t="s">
        <v>4362</v>
      </c>
      <c r="F6543" s="135">
        <v>0.0</v>
      </c>
      <c r="M6543" s="143">
        <v>42917.0</v>
      </c>
    </row>
    <row r="6544">
      <c r="A6544" s="135">
        <v>6542.0</v>
      </c>
      <c r="B6544" s="135" t="s">
        <v>22948</v>
      </c>
      <c r="C6544" s="135" t="s">
        <v>4362</v>
      </c>
      <c r="M6544" s="143">
        <v>43213.0</v>
      </c>
    </row>
    <row r="6545">
      <c r="A6545" s="135">
        <v>6543.0</v>
      </c>
      <c r="B6545" s="135" t="s">
        <v>22949</v>
      </c>
      <c r="C6545" s="135" t="s">
        <v>4362</v>
      </c>
      <c r="F6545" s="135">
        <v>0.0</v>
      </c>
      <c r="M6545" s="143">
        <v>43497.0</v>
      </c>
    </row>
    <row r="6546">
      <c r="A6546" s="135">
        <v>6544.0</v>
      </c>
      <c r="B6546" s="135" t="s">
        <v>22950</v>
      </c>
      <c r="C6546" s="135" t="s">
        <v>4362</v>
      </c>
      <c r="K6546" s="135">
        <v>50.0</v>
      </c>
      <c r="M6546" s="143">
        <v>44144.0</v>
      </c>
    </row>
    <row r="6547">
      <c r="A6547" s="135">
        <v>6545.0</v>
      </c>
      <c r="B6547" s="135" t="s">
        <v>22952</v>
      </c>
      <c r="C6547" s="135" t="s">
        <v>4362</v>
      </c>
      <c r="M6547" s="143">
        <v>42859.0</v>
      </c>
    </row>
    <row r="6548">
      <c r="A6548" s="135">
        <v>6546.0</v>
      </c>
      <c r="B6548" s="135" t="s">
        <v>22953</v>
      </c>
      <c r="C6548" s="135" t="s">
        <v>4362</v>
      </c>
      <c r="M6548" s="143">
        <v>45048.0</v>
      </c>
    </row>
    <row r="6549">
      <c r="A6549" s="135">
        <v>6547.0</v>
      </c>
      <c r="B6549" s="135" t="s">
        <v>22954</v>
      </c>
      <c r="C6549" s="135" t="s">
        <v>4362</v>
      </c>
      <c r="K6549" s="135">
        <v>20.0</v>
      </c>
      <c r="M6549" s="143">
        <v>44851.0</v>
      </c>
    </row>
    <row r="6550">
      <c r="A6550" s="135">
        <v>6548.0</v>
      </c>
      <c r="B6550" s="135" t="s">
        <v>22955</v>
      </c>
      <c r="C6550" s="135" t="s">
        <v>4362</v>
      </c>
      <c r="F6550" s="135">
        <v>0.0</v>
      </c>
      <c r="M6550" s="143">
        <v>42491.0</v>
      </c>
    </row>
    <row r="6551">
      <c r="A6551" s="135">
        <v>6549.0</v>
      </c>
      <c r="B6551" s="135" t="s">
        <v>22956</v>
      </c>
      <c r="C6551" s="135" t="s">
        <v>4362</v>
      </c>
      <c r="M6551" s="143">
        <v>44485.0</v>
      </c>
    </row>
    <row r="6552">
      <c r="A6552" s="135">
        <v>6550.0</v>
      </c>
      <c r="B6552" s="135" t="s">
        <v>22957</v>
      </c>
      <c r="C6552" s="135" t="s">
        <v>4362</v>
      </c>
      <c r="M6552" s="143">
        <v>44275.0</v>
      </c>
    </row>
    <row r="6553">
      <c r="A6553" s="135">
        <v>6551.0</v>
      </c>
      <c r="B6553" s="135" t="s">
        <v>22959</v>
      </c>
      <c r="C6553" s="135" t="s">
        <v>4362</v>
      </c>
      <c r="F6553" s="135">
        <v>0.0</v>
      </c>
      <c r="M6553" s="143">
        <v>43647.0</v>
      </c>
    </row>
    <row r="6554">
      <c r="A6554" s="135">
        <v>6552.0</v>
      </c>
      <c r="B6554" s="135" t="s">
        <v>22960</v>
      </c>
      <c r="C6554" s="135" t="s">
        <v>4362</v>
      </c>
      <c r="F6554" s="135">
        <v>0.0</v>
      </c>
      <c r="M6554" s="143">
        <v>43344.0</v>
      </c>
    </row>
    <row r="6555">
      <c r="A6555" s="135">
        <v>6553.0</v>
      </c>
      <c r="B6555" s="135" t="s">
        <v>22961</v>
      </c>
      <c r="C6555" s="135" t="s">
        <v>4362</v>
      </c>
      <c r="M6555" s="143">
        <v>43491.0</v>
      </c>
    </row>
    <row r="6556">
      <c r="A6556" s="135">
        <v>6554.0</v>
      </c>
      <c r="B6556" s="135" t="s">
        <v>22962</v>
      </c>
      <c r="C6556" s="135" t="s">
        <v>4362</v>
      </c>
      <c r="M6556" s="143">
        <v>42592.0</v>
      </c>
    </row>
    <row r="6557">
      <c r="A6557" s="135">
        <v>6555.0</v>
      </c>
      <c r="B6557" s="135" t="s">
        <v>22964</v>
      </c>
      <c r="C6557" s="135" t="s">
        <v>4362</v>
      </c>
      <c r="M6557" s="143">
        <v>42816.0</v>
      </c>
    </row>
    <row r="6558">
      <c r="A6558" s="135">
        <v>6556.0</v>
      </c>
      <c r="B6558" s="135" t="s">
        <v>22965</v>
      </c>
      <c r="C6558" s="135" t="s">
        <v>4362</v>
      </c>
      <c r="F6558" s="135">
        <v>0.0</v>
      </c>
      <c r="M6558" s="143">
        <v>43678.0</v>
      </c>
    </row>
    <row r="6559">
      <c r="A6559" s="135">
        <v>6557.0</v>
      </c>
      <c r="B6559" s="135" t="s">
        <v>22966</v>
      </c>
      <c r="C6559" s="135" t="s">
        <v>4362</v>
      </c>
      <c r="M6559" s="143">
        <v>45321.0</v>
      </c>
    </row>
    <row r="6560">
      <c r="A6560" s="135">
        <v>6558.0</v>
      </c>
      <c r="B6560" s="135" t="s">
        <v>22967</v>
      </c>
      <c r="C6560" s="135" t="s">
        <v>4362</v>
      </c>
      <c r="K6560" s="135">
        <v>40.0</v>
      </c>
      <c r="M6560" s="143">
        <v>43842.0</v>
      </c>
    </row>
    <row r="6561">
      <c r="A6561" s="135">
        <v>6559.0</v>
      </c>
      <c r="B6561" s="135" t="s">
        <v>22968</v>
      </c>
      <c r="C6561" s="135" t="s">
        <v>4362</v>
      </c>
      <c r="M6561" s="143">
        <v>45385.0</v>
      </c>
    </row>
    <row r="6562">
      <c r="A6562" s="135">
        <v>6560.0</v>
      </c>
      <c r="B6562" s="135" t="s">
        <v>22969</v>
      </c>
      <c r="C6562" s="135" t="s">
        <v>4362</v>
      </c>
      <c r="M6562" s="143">
        <v>43059.0</v>
      </c>
    </row>
    <row r="6563">
      <c r="A6563" s="135">
        <v>6561.0</v>
      </c>
      <c r="B6563" s="135" t="s">
        <v>22970</v>
      </c>
      <c r="C6563" s="135" t="s">
        <v>4362</v>
      </c>
      <c r="K6563" s="135">
        <v>10.0</v>
      </c>
      <c r="M6563" s="143">
        <v>44848.0</v>
      </c>
    </row>
    <row r="6564">
      <c r="A6564" s="135">
        <v>6562.0</v>
      </c>
      <c r="B6564" s="135" t="s">
        <v>22972</v>
      </c>
      <c r="C6564" s="135" t="s">
        <v>4362</v>
      </c>
      <c r="M6564" s="143">
        <v>42292.0</v>
      </c>
    </row>
    <row r="6565">
      <c r="A6565" s="135">
        <v>6563.0</v>
      </c>
      <c r="B6565" s="135" t="s">
        <v>22973</v>
      </c>
      <c r="C6565" s="135" t="s">
        <v>4362</v>
      </c>
      <c r="K6565" s="135">
        <v>20.0</v>
      </c>
      <c r="M6565" s="143">
        <v>44021.0</v>
      </c>
    </row>
    <row r="6566">
      <c r="A6566" s="135">
        <v>6564.0</v>
      </c>
      <c r="B6566" s="135" t="s">
        <v>22974</v>
      </c>
      <c r="C6566" s="135" t="s">
        <v>4362</v>
      </c>
      <c r="M6566" s="143">
        <v>44807.0</v>
      </c>
    </row>
    <row r="6567">
      <c r="A6567" s="135">
        <v>6565.0</v>
      </c>
      <c r="B6567" s="135" t="s">
        <v>22975</v>
      </c>
      <c r="C6567" s="135" t="s">
        <v>4362</v>
      </c>
      <c r="K6567" s="135">
        <v>10.0</v>
      </c>
      <c r="M6567" s="143">
        <v>42663.0</v>
      </c>
    </row>
    <row r="6568">
      <c r="A6568" s="135">
        <v>6566.0</v>
      </c>
      <c r="B6568" s="135" t="s">
        <v>22976</v>
      </c>
      <c r="C6568" s="135" t="s">
        <v>4362</v>
      </c>
      <c r="K6568" s="135">
        <v>10.0</v>
      </c>
      <c r="M6568" s="143">
        <v>45159.0</v>
      </c>
    </row>
    <row r="6569">
      <c r="A6569" s="135">
        <v>6567.0</v>
      </c>
      <c r="B6569" s="135" t="s">
        <v>22977</v>
      </c>
      <c r="C6569" s="135" t="s">
        <v>4362</v>
      </c>
      <c r="M6569" s="143">
        <v>43929.0</v>
      </c>
    </row>
    <row r="6570">
      <c r="A6570" s="135">
        <v>6568.0</v>
      </c>
      <c r="B6570" s="135" t="s">
        <v>22978</v>
      </c>
      <c r="C6570" s="135" t="s">
        <v>4362</v>
      </c>
      <c r="K6570" s="135">
        <v>10.0</v>
      </c>
      <c r="M6570" s="143">
        <v>44453.0</v>
      </c>
    </row>
    <row r="6571">
      <c r="A6571" s="135">
        <v>6569.0</v>
      </c>
      <c r="B6571" s="135" t="s">
        <v>22980</v>
      </c>
      <c r="C6571" s="135" t="s">
        <v>4362</v>
      </c>
      <c r="F6571" s="135">
        <v>0.0</v>
      </c>
      <c r="M6571" s="143">
        <v>42309.0</v>
      </c>
    </row>
    <row r="6572">
      <c r="A6572" s="135">
        <v>6570.0</v>
      </c>
      <c r="B6572" s="135" t="s">
        <v>22981</v>
      </c>
      <c r="C6572" s="135" t="s">
        <v>4362</v>
      </c>
      <c r="K6572" s="135">
        <v>20.0</v>
      </c>
      <c r="M6572" s="143">
        <v>44024.0</v>
      </c>
    </row>
    <row r="6573">
      <c r="A6573" s="135">
        <v>6571.0</v>
      </c>
      <c r="B6573" s="135" t="s">
        <v>22982</v>
      </c>
      <c r="C6573" s="135" t="s">
        <v>4362</v>
      </c>
      <c r="M6573" s="143">
        <v>44322.0</v>
      </c>
    </row>
    <row r="6574">
      <c r="A6574" s="135">
        <v>6572.0</v>
      </c>
      <c r="B6574" s="135" t="s">
        <v>22983</v>
      </c>
      <c r="C6574" s="135" t="s">
        <v>4362</v>
      </c>
      <c r="M6574" s="143">
        <v>42833.0</v>
      </c>
    </row>
    <row r="6575">
      <c r="A6575" s="135">
        <v>6573.0</v>
      </c>
      <c r="B6575" s="135" t="s">
        <v>22984</v>
      </c>
      <c r="C6575" s="135" t="s">
        <v>4362</v>
      </c>
      <c r="M6575" s="143">
        <v>43941.0</v>
      </c>
    </row>
    <row r="6576">
      <c r="A6576" s="135">
        <v>6574.0</v>
      </c>
      <c r="B6576" s="135" t="s">
        <v>22985</v>
      </c>
      <c r="C6576" s="135" t="s">
        <v>4362</v>
      </c>
      <c r="M6576" s="143">
        <v>44221.0</v>
      </c>
    </row>
    <row r="6577">
      <c r="A6577" s="135">
        <v>6575.0</v>
      </c>
      <c r="B6577" s="135" t="s">
        <v>22987</v>
      </c>
      <c r="C6577" s="135" t="s">
        <v>4362</v>
      </c>
      <c r="M6577" s="143">
        <v>44961.0</v>
      </c>
    </row>
    <row r="6578">
      <c r="A6578" s="135">
        <v>6576.0</v>
      </c>
      <c r="B6578" s="135" t="s">
        <v>22988</v>
      </c>
      <c r="C6578" s="135" t="s">
        <v>4362</v>
      </c>
      <c r="K6578" s="135">
        <v>10.0</v>
      </c>
      <c r="M6578" s="143">
        <v>45012.0</v>
      </c>
    </row>
    <row r="6579">
      <c r="A6579" s="135">
        <v>6577.0</v>
      </c>
      <c r="B6579" s="135" t="s">
        <v>22989</v>
      </c>
      <c r="C6579" s="135" t="s">
        <v>4362</v>
      </c>
      <c r="F6579" s="135">
        <v>0.0</v>
      </c>
      <c r="M6579" s="143">
        <v>44774.0</v>
      </c>
    </row>
    <row r="6580">
      <c r="A6580" s="135">
        <v>6578.0</v>
      </c>
      <c r="B6580" s="135" t="s">
        <v>22990</v>
      </c>
      <c r="C6580" s="135" t="s">
        <v>4362</v>
      </c>
      <c r="K6580" s="135">
        <v>10.0</v>
      </c>
      <c r="M6580" s="143">
        <v>44026.0</v>
      </c>
    </row>
    <row r="6581">
      <c r="A6581" s="135">
        <v>6579.0</v>
      </c>
      <c r="B6581" s="135" t="s">
        <v>22991</v>
      </c>
      <c r="C6581" s="135" t="s">
        <v>4362</v>
      </c>
      <c r="F6581" s="135">
        <v>0.0</v>
      </c>
      <c r="M6581" s="143">
        <v>43617.0</v>
      </c>
    </row>
    <row r="6582">
      <c r="A6582" s="135">
        <v>6580.0</v>
      </c>
      <c r="B6582" s="135" t="s">
        <v>22992</v>
      </c>
      <c r="C6582" s="135" t="s">
        <v>4362</v>
      </c>
      <c r="F6582" s="135">
        <v>0.0</v>
      </c>
      <c r="M6582" s="143">
        <v>42644.0</v>
      </c>
    </row>
    <row r="6583">
      <c r="A6583" s="135">
        <v>6581.0</v>
      </c>
      <c r="B6583" s="135" t="s">
        <v>22994</v>
      </c>
      <c r="C6583" s="135" t="s">
        <v>4362</v>
      </c>
      <c r="M6583" s="143">
        <v>44478.0</v>
      </c>
    </row>
    <row r="6584">
      <c r="A6584" s="135">
        <v>6582.0</v>
      </c>
      <c r="B6584" s="135" t="s">
        <v>22995</v>
      </c>
      <c r="C6584" s="135" t="s">
        <v>4362</v>
      </c>
      <c r="M6584" s="143">
        <v>44145.0</v>
      </c>
    </row>
    <row r="6585">
      <c r="A6585" s="135">
        <v>6583.0</v>
      </c>
      <c r="B6585" s="135" t="s">
        <v>22996</v>
      </c>
      <c r="C6585" s="135" t="s">
        <v>4362</v>
      </c>
      <c r="K6585" s="135">
        <v>10.0</v>
      </c>
      <c r="M6585" s="143">
        <v>44089.0</v>
      </c>
    </row>
    <row r="6586">
      <c r="A6586" s="135">
        <v>6584.0</v>
      </c>
      <c r="B6586" s="135" t="s">
        <v>22997</v>
      </c>
      <c r="C6586" s="135" t="s">
        <v>4362</v>
      </c>
      <c r="M6586" s="143">
        <v>42812.0</v>
      </c>
    </row>
    <row r="6587">
      <c r="A6587" s="135">
        <v>6585.0</v>
      </c>
      <c r="B6587" s="135" t="s">
        <v>22999</v>
      </c>
      <c r="C6587" s="135" t="s">
        <v>4362</v>
      </c>
      <c r="K6587" s="135">
        <v>20.0</v>
      </c>
      <c r="M6587" s="143">
        <v>43841.0</v>
      </c>
    </row>
    <row r="6588">
      <c r="A6588" s="135">
        <v>6586.0</v>
      </c>
      <c r="B6588" s="135" t="s">
        <v>23000</v>
      </c>
      <c r="C6588" s="135" t="s">
        <v>4362</v>
      </c>
      <c r="M6588" s="143">
        <v>44142.0</v>
      </c>
    </row>
    <row r="6589">
      <c r="A6589" s="135">
        <v>6587.0</v>
      </c>
      <c r="B6589" s="135" t="s">
        <v>23001</v>
      </c>
      <c r="C6589" s="135" t="s">
        <v>4362</v>
      </c>
      <c r="F6589" s="135">
        <v>0.0</v>
      </c>
      <c r="M6589" s="143">
        <v>43405.0</v>
      </c>
    </row>
    <row r="6590">
      <c r="A6590" s="135">
        <v>6588.0</v>
      </c>
      <c r="B6590" s="135" t="s">
        <v>23003</v>
      </c>
      <c r="C6590" s="135" t="s">
        <v>4362</v>
      </c>
      <c r="K6590" s="135">
        <v>10.0</v>
      </c>
      <c r="M6590" s="143">
        <v>42754.0</v>
      </c>
    </row>
    <row r="6591">
      <c r="A6591" s="135">
        <v>6589.0</v>
      </c>
      <c r="B6591" s="135" t="s">
        <v>23004</v>
      </c>
      <c r="C6591" s="135" t="s">
        <v>4362</v>
      </c>
      <c r="F6591" s="135">
        <v>0.0</v>
      </c>
      <c r="M6591" s="143">
        <v>43374.0</v>
      </c>
    </row>
    <row r="6592">
      <c r="A6592" s="135">
        <v>6590.0</v>
      </c>
      <c r="B6592" s="135" t="s">
        <v>23005</v>
      </c>
      <c r="C6592" s="135" t="s">
        <v>4362</v>
      </c>
      <c r="F6592" s="135">
        <v>0.0</v>
      </c>
      <c r="M6592" s="143">
        <v>43344.0</v>
      </c>
    </row>
    <row r="6593">
      <c r="A6593" s="135">
        <v>6591.0</v>
      </c>
      <c r="B6593" s="135" t="s">
        <v>23006</v>
      </c>
      <c r="C6593" s="135" t="s">
        <v>4362</v>
      </c>
      <c r="M6593" s="143">
        <v>43851.0</v>
      </c>
    </row>
    <row r="6594">
      <c r="A6594" s="135">
        <v>6592.0</v>
      </c>
      <c r="B6594" s="135" t="s">
        <v>23008</v>
      </c>
      <c r="C6594" s="135" t="s">
        <v>4362</v>
      </c>
      <c r="K6594" s="135">
        <v>10.0</v>
      </c>
      <c r="M6594" s="143">
        <v>44955.0</v>
      </c>
    </row>
    <row r="6595">
      <c r="A6595" s="135">
        <v>6593.0</v>
      </c>
      <c r="B6595" s="135" t="s">
        <v>23009</v>
      </c>
      <c r="C6595" s="135" t="s">
        <v>4362</v>
      </c>
      <c r="F6595" s="135">
        <v>0.0</v>
      </c>
      <c r="M6595" s="143">
        <v>43160.0</v>
      </c>
    </row>
    <row r="6596">
      <c r="A6596" s="135">
        <v>6594.0</v>
      </c>
      <c r="B6596" s="135" t="s">
        <v>23010</v>
      </c>
      <c r="C6596" s="135" t="s">
        <v>4362</v>
      </c>
      <c r="F6596" s="135">
        <v>0.0</v>
      </c>
      <c r="M6596" s="143">
        <v>42339.0</v>
      </c>
    </row>
    <row r="6597">
      <c r="A6597" s="135">
        <v>6595.0</v>
      </c>
      <c r="B6597" s="135" t="s">
        <v>23011</v>
      </c>
      <c r="C6597" s="135" t="s">
        <v>4362</v>
      </c>
      <c r="F6597" s="135">
        <v>0.0</v>
      </c>
      <c r="M6597" s="143">
        <v>43466.0</v>
      </c>
    </row>
    <row r="6598">
      <c r="A6598" s="135">
        <v>6596.0</v>
      </c>
      <c r="B6598" s="135" t="s">
        <v>23012</v>
      </c>
      <c r="C6598" s="135" t="s">
        <v>4362</v>
      </c>
      <c r="F6598" s="135">
        <v>0.0</v>
      </c>
      <c r="M6598" s="143">
        <v>43191.0</v>
      </c>
    </row>
    <row r="6599">
      <c r="A6599" s="135">
        <v>6597.0</v>
      </c>
      <c r="B6599" s="135" t="s">
        <v>23014</v>
      </c>
      <c r="C6599" s="135" t="s">
        <v>4362</v>
      </c>
      <c r="F6599" s="135">
        <v>0.0</v>
      </c>
      <c r="M6599" s="143">
        <v>43497.0</v>
      </c>
    </row>
    <row r="6600">
      <c r="A6600" s="135">
        <v>6598.0</v>
      </c>
      <c r="B6600" s="135" t="s">
        <v>23015</v>
      </c>
      <c r="C6600" s="135" t="s">
        <v>4362</v>
      </c>
      <c r="F6600" s="135">
        <v>0.0</v>
      </c>
      <c r="M6600" s="143">
        <v>43374.0</v>
      </c>
    </row>
    <row r="6601">
      <c r="A6601" s="135">
        <v>6599.0</v>
      </c>
      <c r="B6601" s="135" t="s">
        <v>23016</v>
      </c>
      <c r="C6601" s="135" t="s">
        <v>4362</v>
      </c>
      <c r="F6601" s="135">
        <v>0.0</v>
      </c>
      <c r="M6601" s="143">
        <v>43282.0</v>
      </c>
    </row>
    <row r="6602">
      <c r="A6602" s="135">
        <v>6600.0</v>
      </c>
      <c r="B6602" s="135" t="s">
        <v>23017</v>
      </c>
      <c r="C6602" s="135" t="s">
        <v>4362</v>
      </c>
      <c r="F6602" s="135">
        <v>0.0</v>
      </c>
      <c r="M6602" s="143">
        <v>43709.0</v>
      </c>
    </row>
    <row r="6603">
      <c r="A6603" s="135">
        <v>6601.0</v>
      </c>
      <c r="B6603" s="135" t="s">
        <v>23019</v>
      </c>
      <c r="C6603" s="135" t="s">
        <v>4362</v>
      </c>
      <c r="F6603" s="135">
        <v>0.0</v>
      </c>
      <c r="M6603" s="143">
        <v>42887.0</v>
      </c>
    </row>
    <row r="6604">
      <c r="A6604" s="135">
        <v>6602.0</v>
      </c>
      <c r="B6604" s="135" t="s">
        <v>23020</v>
      </c>
      <c r="C6604" s="135" t="s">
        <v>4362</v>
      </c>
      <c r="M6604" s="143">
        <v>44078.0</v>
      </c>
    </row>
    <row r="6605">
      <c r="A6605" s="135">
        <v>6603.0</v>
      </c>
      <c r="B6605" s="135" t="s">
        <v>23022</v>
      </c>
      <c r="C6605" s="135" t="s">
        <v>4362</v>
      </c>
      <c r="M6605" s="143">
        <v>45366.0</v>
      </c>
    </row>
    <row r="6606">
      <c r="A6606" s="135">
        <v>6604.0</v>
      </c>
      <c r="B6606" s="135" t="s">
        <v>23023</v>
      </c>
      <c r="C6606" s="135" t="s">
        <v>4362</v>
      </c>
      <c r="F6606" s="135">
        <v>0.0</v>
      </c>
      <c r="M6606" s="143">
        <v>43800.0</v>
      </c>
    </row>
    <row r="6607">
      <c r="A6607" s="135">
        <v>6605.0</v>
      </c>
      <c r="B6607" s="135" t="s">
        <v>23024</v>
      </c>
      <c r="C6607" s="135" t="s">
        <v>4362</v>
      </c>
      <c r="F6607" s="135">
        <v>0.0</v>
      </c>
      <c r="M6607" s="143">
        <v>43374.0</v>
      </c>
    </row>
    <row r="6608">
      <c r="A6608" s="135">
        <v>6606.0</v>
      </c>
      <c r="B6608" s="135" t="s">
        <v>23025</v>
      </c>
      <c r="C6608" s="135" t="s">
        <v>4362</v>
      </c>
      <c r="M6608" s="143">
        <v>44014.0</v>
      </c>
    </row>
    <row r="6609">
      <c r="A6609" s="135">
        <v>6607.0</v>
      </c>
      <c r="B6609" s="135" t="s">
        <v>23027</v>
      </c>
      <c r="C6609" s="135" t="s">
        <v>4362</v>
      </c>
      <c r="M6609" s="143">
        <v>44801.0</v>
      </c>
    </row>
    <row r="6610">
      <c r="A6610" s="135">
        <v>6608.0</v>
      </c>
      <c r="B6610" s="135" t="s">
        <v>23028</v>
      </c>
      <c r="C6610" s="135" t="s">
        <v>4362</v>
      </c>
      <c r="K6610" s="135">
        <v>30.0</v>
      </c>
      <c r="M6610" s="143">
        <v>44118.0</v>
      </c>
    </row>
    <row r="6611">
      <c r="A6611" s="135">
        <v>6609.0</v>
      </c>
      <c r="B6611" s="135" t="s">
        <v>23029</v>
      </c>
      <c r="C6611" s="135" t="s">
        <v>4362</v>
      </c>
      <c r="K6611" s="135">
        <v>10.0</v>
      </c>
      <c r="M6611" s="143">
        <v>43385.0</v>
      </c>
    </row>
    <row r="6612">
      <c r="A6612" s="135">
        <v>6610.0</v>
      </c>
      <c r="B6612" s="135" t="s">
        <v>23030</v>
      </c>
      <c r="C6612" s="135" t="s">
        <v>4362</v>
      </c>
      <c r="K6612" s="135">
        <v>10.0</v>
      </c>
      <c r="M6612" s="143">
        <v>42818.0</v>
      </c>
    </row>
    <row r="6613">
      <c r="A6613" s="135">
        <v>6611.0</v>
      </c>
      <c r="B6613" s="135" t="s">
        <v>23032</v>
      </c>
      <c r="C6613" s="135" t="s">
        <v>4362</v>
      </c>
      <c r="M6613" s="143">
        <v>43961.0</v>
      </c>
    </row>
    <row r="6614">
      <c r="A6614" s="135">
        <v>6612.0</v>
      </c>
      <c r="B6614" s="135" t="s">
        <v>23033</v>
      </c>
      <c r="C6614" s="135" t="s">
        <v>4362</v>
      </c>
      <c r="K6614" s="135">
        <v>60.0</v>
      </c>
      <c r="M6614" s="143">
        <v>44619.0</v>
      </c>
    </row>
    <row r="6615">
      <c r="A6615" s="135">
        <v>6613.0</v>
      </c>
      <c r="B6615" s="135" t="s">
        <v>23034</v>
      </c>
      <c r="C6615" s="135" t="s">
        <v>4362</v>
      </c>
      <c r="M6615" s="143">
        <v>42980.0</v>
      </c>
    </row>
    <row r="6616">
      <c r="A6616" s="135">
        <v>6614.0</v>
      </c>
      <c r="B6616" s="135" t="s">
        <v>23035</v>
      </c>
      <c r="C6616" s="135" t="s">
        <v>4362</v>
      </c>
      <c r="K6616" s="135">
        <v>10.0</v>
      </c>
      <c r="M6616" s="143">
        <v>42959.0</v>
      </c>
    </row>
    <row r="6617">
      <c r="A6617" s="135">
        <v>6615.0</v>
      </c>
      <c r="B6617" s="135" t="s">
        <v>23036</v>
      </c>
      <c r="C6617" s="135" t="s">
        <v>4362</v>
      </c>
      <c r="M6617" s="143">
        <v>44779.0</v>
      </c>
    </row>
    <row r="6618">
      <c r="A6618" s="135">
        <v>6616.0</v>
      </c>
      <c r="B6618" s="135" t="s">
        <v>23038</v>
      </c>
      <c r="C6618" s="135" t="s">
        <v>4362</v>
      </c>
      <c r="K6618" s="135">
        <v>10.0</v>
      </c>
      <c r="M6618" s="143">
        <v>43903.0</v>
      </c>
    </row>
    <row r="6619">
      <c r="A6619" s="135">
        <v>6617.0</v>
      </c>
      <c r="B6619" s="135" t="s">
        <v>23039</v>
      </c>
      <c r="C6619" s="135" t="s">
        <v>4362</v>
      </c>
      <c r="M6619" s="143">
        <v>43346.0</v>
      </c>
    </row>
    <row r="6620">
      <c r="A6620" s="135">
        <v>6618.0</v>
      </c>
      <c r="B6620" s="135" t="s">
        <v>23040</v>
      </c>
      <c r="C6620" s="135" t="s">
        <v>4362</v>
      </c>
      <c r="M6620" s="143">
        <v>45035.0</v>
      </c>
    </row>
    <row r="6621">
      <c r="A6621" s="135">
        <v>6619.0</v>
      </c>
      <c r="B6621" s="135" t="s">
        <v>23041</v>
      </c>
      <c r="C6621" s="135" t="s">
        <v>4362</v>
      </c>
      <c r="M6621" s="143">
        <v>45116.0</v>
      </c>
    </row>
    <row r="6622">
      <c r="A6622" s="135">
        <v>6620.0</v>
      </c>
      <c r="B6622" s="135" t="s">
        <v>23043</v>
      </c>
      <c r="C6622" s="135" t="s">
        <v>4362</v>
      </c>
      <c r="M6622" s="143">
        <v>43958.0</v>
      </c>
    </row>
    <row r="6623">
      <c r="A6623" s="135">
        <v>6621.0</v>
      </c>
      <c r="B6623" s="135" t="s">
        <v>23045</v>
      </c>
      <c r="C6623" s="135" t="s">
        <v>4362</v>
      </c>
      <c r="M6623" s="143">
        <v>45198.0</v>
      </c>
    </row>
    <row r="6624">
      <c r="A6624" s="135">
        <v>6622.0</v>
      </c>
      <c r="B6624" s="135" t="s">
        <v>23046</v>
      </c>
      <c r="C6624" s="135" t="s">
        <v>4362</v>
      </c>
      <c r="K6624" s="135">
        <v>10.0</v>
      </c>
      <c r="M6624" s="143">
        <v>42255.0</v>
      </c>
    </row>
    <row r="6625">
      <c r="A6625" s="135">
        <v>6623.0</v>
      </c>
      <c r="B6625" s="135" t="s">
        <v>23047</v>
      </c>
      <c r="C6625" s="135" t="s">
        <v>4362</v>
      </c>
      <c r="F6625" s="135">
        <v>0.0</v>
      </c>
      <c r="M6625" s="143">
        <v>43405.0</v>
      </c>
    </row>
    <row r="6626">
      <c r="A6626" s="135">
        <v>6624.0</v>
      </c>
      <c r="B6626" s="135" t="s">
        <v>23049</v>
      </c>
      <c r="C6626" s="135" t="s">
        <v>4362</v>
      </c>
      <c r="F6626" s="135">
        <v>0.0</v>
      </c>
      <c r="M6626" s="143">
        <v>43191.0</v>
      </c>
    </row>
    <row r="6627">
      <c r="A6627" s="135">
        <v>6625.0</v>
      </c>
      <c r="B6627" s="135" t="s">
        <v>23050</v>
      </c>
      <c r="C6627" s="135" t="s">
        <v>4362</v>
      </c>
      <c r="F6627" s="135">
        <v>0.0</v>
      </c>
      <c r="M6627" s="143">
        <v>43617.0</v>
      </c>
    </row>
    <row r="6628">
      <c r="A6628" s="135">
        <v>6626.0</v>
      </c>
      <c r="B6628" s="135" t="s">
        <v>23051</v>
      </c>
      <c r="C6628" s="135" t="s">
        <v>4362</v>
      </c>
      <c r="M6628" s="143">
        <v>42702.0</v>
      </c>
    </row>
    <row r="6629">
      <c r="A6629" s="135">
        <v>6627.0</v>
      </c>
      <c r="B6629" s="135" t="s">
        <v>23052</v>
      </c>
      <c r="C6629" s="135" t="s">
        <v>4362</v>
      </c>
      <c r="F6629" s="135">
        <v>0.0</v>
      </c>
      <c r="M6629" s="143">
        <v>43282.0</v>
      </c>
    </row>
    <row r="6630">
      <c r="A6630" s="135">
        <v>6628.0</v>
      </c>
      <c r="B6630" s="135" t="s">
        <v>23053</v>
      </c>
      <c r="C6630" s="135" t="s">
        <v>4362</v>
      </c>
      <c r="F6630" s="135">
        <v>0.0</v>
      </c>
      <c r="M6630" s="143">
        <v>43709.0</v>
      </c>
    </row>
    <row r="6631">
      <c r="A6631" s="135">
        <v>6629.0</v>
      </c>
      <c r="B6631" s="135" t="s">
        <v>23055</v>
      </c>
      <c r="C6631" s="135" t="s">
        <v>4362</v>
      </c>
      <c r="K6631" s="135">
        <v>20.0</v>
      </c>
      <c r="M6631" s="143">
        <v>44523.0</v>
      </c>
    </row>
    <row r="6632">
      <c r="A6632" s="135">
        <v>6630.0</v>
      </c>
      <c r="B6632" s="135" t="s">
        <v>23056</v>
      </c>
      <c r="C6632" s="135" t="s">
        <v>4362</v>
      </c>
      <c r="F6632" s="135">
        <v>0.0</v>
      </c>
      <c r="M6632" s="143">
        <v>43586.0</v>
      </c>
    </row>
    <row r="6633">
      <c r="A6633" s="135">
        <v>6631.0</v>
      </c>
      <c r="B6633" s="135" t="s">
        <v>23057</v>
      </c>
      <c r="C6633" s="135" t="s">
        <v>4362</v>
      </c>
      <c r="M6633" s="143">
        <v>42269.0</v>
      </c>
    </row>
    <row r="6634">
      <c r="A6634" s="135">
        <v>6632.0</v>
      </c>
      <c r="B6634" s="135" t="s">
        <v>23058</v>
      </c>
      <c r="C6634" s="135" t="s">
        <v>4362</v>
      </c>
      <c r="M6634" s="143">
        <v>45319.0</v>
      </c>
    </row>
    <row r="6635">
      <c r="A6635" s="135">
        <v>6633.0</v>
      </c>
      <c r="B6635" s="135" t="s">
        <v>23059</v>
      </c>
      <c r="C6635" s="135" t="s">
        <v>4362</v>
      </c>
      <c r="M6635" s="143">
        <v>44989.0</v>
      </c>
    </row>
    <row r="6636">
      <c r="A6636" s="135">
        <v>6634.0</v>
      </c>
      <c r="B6636" s="135" t="s">
        <v>23060</v>
      </c>
      <c r="C6636" s="135" t="s">
        <v>4362</v>
      </c>
      <c r="F6636" s="135">
        <v>0.0</v>
      </c>
      <c r="M6636" s="143">
        <v>42339.0</v>
      </c>
    </row>
    <row r="6637">
      <c r="A6637" s="135">
        <v>6635.0</v>
      </c>
      <c r="B6637" s="135" t="s">
        <v>23062</v>
      </c>
      <c r="C6637" s="135" t="s">
        <v>4362</v>
      </c>
      <c r="M6637" s="143">
        <v>44910.0</v>
      </c>
    </row>
    <row r="6638">
      <c r="A6638" s="135">
        <v>6636.0</v>
      </c>
      <c r="B6638" s="135" t="s">
        <v>23063</v>
      </c>
      <c r="C6638" s="135" t="s">
        <v>4362</v>
      </c>
      <c r="F6638" s="135">
        <v>0.0</v>
      </c>
      <c r="M6638" s="143">
        <v>43497.0</v>
      </c>
    </row>
    <row r="6639">
      <c r="A6639" s="135">
        <v>6637.0</v>
      </c>
      <c r="B6639" s="135" t="s">
        <v>23064</v>
      </c>
      <c r="C6639" s="135" t="s">
        <v>4362</v>
      </c>
      <c r="F6639" s="135">
        <v>0.0</v>
      </c>
      <c r="M6639" s="143">
        <v>43101.0</v>
      </c>
    </row>
    <row r="6640">
      <c r="A6640" s="135">
        <v>6638.0</v>
      </c>
      <c r="B6640" s="135" t="s">
        <v>23065</v>
      </c>
      <c r="C6640" s="135" t="s">
        <v>4362</v>
      </c>
      <c r="F6640" s="135">
        <v>0.0</v>
      </c>
      <c r="M6640" s="143">
        <v>43770.0</v>
      </c>
    </row>
    <row r="6641">
      <c r="A6641" s="135">
        <v>6639.0</v>
      </c>
      <c r="B6641" s="135" t="s">
        <v>23067</v>
      </c>
      <c r="C6641" s="135" t="s">
        <v>4362</v>
      </c>
      <c r="M6641" s="143">
        <v>44178.0</v>
      </c>
    </row>
    <row r="6642">
      <c r="A6642" s="135">
        <v>6640.0</v>
      </c>
      <c r="B6642" s="135" t="s">
        <v>23068</v>
      </c>
      <c r="C6642" s="135" t="s">
        <v>4362</v>
      </c>
      <c r="M6642" s="143">
        <v>45178.0</v>
      </c>
    </row>
    <row r="6643">
      <c r="A6643" s="135">
        <v>6641.0</v>
      </c>
      <c r="B6643" s="135" t="s">
        <v>23069</v>
      </c>
      <c r="C6643" s="135" t="s">
        <v>4362</v>
      </c>
      <c r="M6643" s="143">
        <v>44159.0</v>
      </c>
    </row>
    <row r="6644">
      <c r="A6644" s="135">
        <v>6642.0</v>
      </c>
      <c r="B6644" s="135" t="s">
        <v>23070</v>
      </c>
      <c r="C6644" s="135" t="s">
        <v>4362</v>
      </c>
      <c r="M6644" s="143">
        <v>43852.0</v>
      </c>
    </row>
    <row r="6645">
      <c r="A6645" s="135">
        <v>6643.0</v>
      </c>
      <c r="B6645" s="135" t="s">
        <v>23071</v>
      </c>
      <c r="C6645" s="135" t="s">
        <v>4362</v>
      </c>
      <c r="K6645" s="135">
        <v>20.0</v>
      </c>
      <c r="M6645" s="143">
        <v>44145.0</v>
      </c>
    </row>
    <row r="6646">
      <c r="A6646" s="135">
        <v>6644.0</v>
      </c>
      <c r="B6646" s="135" t="s">
        <v>23073</v>
      </c>
      <c r="C6646" s="135" t="s">
        <v>4362</v>
      </c>
      <c r="F6646" s="135">
        <v>0.0</v>
      </c>
      <c r="M6646" s="143">
        <v>42767.0</v>
      </c>
    </row>
    <row r="6647">
      <c r="A6647" s="135">
        <v>6645.0</v>
      </c>
      <c r="B6647" s="135" t="s">
        <v>23074</v>
      </c>
      <c r="C6647" s="135" t="s">
        <v>4362</v>
      </c>
      <c r="M6647" s="143">
        <v>44328.0</v>
      </c>
    </row>
    <row r="6648">
      <c r="A6648" s="135">
        <v>6646.0</v>
      </c>
      <c r="B6648" s="135" t="s">
        <v>23075</v>
      </c>
      <c r="C6648" s="135" t="s">
        <v>4362</v>
      </c>
      <c r="F6648" s="135">
        <v>0.0</v>
      </c>
      <c r="M6648" s="143">
        <v>43040.0</v>
      </c>
    </row>
    <row r="6649">
      <c r="A6649" s="135">
        <v>6647.0</v>
      </c>
      <c r="B6649" s="135" t="s">
        <v>23077</v>
      </c>
      <c r="C6649" s="135" t="s">
        <v>4362</v>
      </c>
      <c r="F6649" s="135">
        <v>0.0</v>
      </c>
      <c r="M6649" s="143">
        <v>42736.0</v>
      </c>
    </row>
    <row r="6650">
      <c r="A6650" s="135">
        <v>6648.0</v>
      </c>
      <c r="B6650" s="135" t="s">
        <v>23078</v>
      </c>
      <c r="C6650" s="135" t="s">
        <v>4362</v>
      </c>
      <c r="K6650" s="135">
        <v>10.0</v>
      </c>
      <c r="M6650" s="143">
        <v>42256.0</v>
      </c>
    </row>
    <row r="6651">
      <c r="A6651" s="135">
        <v>6649.0</v>
      </c>
      <c r="B6651" s="135" t="s">
        <v>23079</v>
      </c>
      <c r="C6651" s="135" t="s">
        <v>4362</v>
      </c>
      <c r="F6651" s="135">
        <v>0.0</v>
      </c>
    </row>
    <row r="6652">
      <c r="A6652" s="135">
        <v>6650.0</v>
      </c>
      <c r="B6652" s="135" t="s">
        <v>23080</v>
      </c>
      <c r="C6652" s="135" t="s">
        <v>4362</v>
      </c>
      <c r="M6652" s="143">
        <v>44904.0</v>
      </c>
    </row>
    <row r="6653">
      <c r="A6653" s="135">
        <v>6651.0</v>
      </c>
      <c r="B6653" s="135" t="s">
        <v>23081</v>
      </c>
      <c r="C6653" s="135" t="s">
        <v>4362</v>
      </c>
      <c r="F6653" s="135">
        <v>0.0</v>
      </c>
      <c r="M6653" s="143">
        <v>43405.0</v>
      </c>
    </row>
    <row r="6654">
      <c r="A6654" s="135">
        <v>6652.0</v>
      </c>
      <c r="B6654" s="135" t="s">
        <v>23083</v>
      </c>
      <c r="C6654" s="135" t="s">
        <v>4362</v>
      </c>
      <c r="M6654" s="143">
        <v>43491.0</v>
      </c>
    </row>
    <row r="6655">
      <c r="A6655" s="135">
        <v>6653.0</v>
      </c>
      <c r="B6655" s="135" t="s">
        <v>23084</v>
      </c>
      <c r="C6655" s="135" t="s">
        <v>4362</v>
      </c>
      <c r="F6655" s="135">
        <v>0.0</v>
      </c>
      <c r="M6655" s="143">
        <v>42644.0</v>
      </c>
    </row>
    <row r="6656">
      <c r="A6656" s="135">
        <v>6654.0</v>
      </c>
      <c r="B6656" s="135" t="s">
        <v>23085</v>
      </c>
      <c r="C6656" s="135" t="s">
        <v>4362</v>
      </c>
      <c r="F6656" s="135">
        <v>0.0</v>
      </c>
      <c r="M6656" s="143">
        <v>42401.0</v>
      </c>
    </row>
    <row r="6657">
      <c r="A6657" s="135">
        <v>6655.0</v>
      </c>
      <c r="B6657" s="135" t="s">
        <v>23086</v>
      </c>
      <c r="C6657" s="135" t="s">
        <v>4362</v>
      </c>
      <c r="M6657" s="143">
        <v>43900.0</v>
      </c>
    </row>
    <row r="6658">
      <c r="A6658" s="135">
        <v>6656.0</v>
      </c>
      <c r="B6658" s="135" t="s">
        <v>23087</v>
      </c>
      <c r="C6658" s="135" t="s">
        <v>4362</v>
      </c>
      <c r="M6658" s="143">
        <v>44134.0</v>
      </c>
    </row>
    <row r="6659">
      <c r="A6659" s="135">
        <v>6657.0</v>
      </c>
      <c r="B6659" s="135" t="s">
        <v>23089</v>
      </c>
      <c r="C6659" s="135" t="s">
        <v>4362</v>
      </c>
      <c r="M6659" s="143">
        <v>45239.0</v>
      </c>
    </row>
    <row r="6660">
      <c r="A6660" s="135">
        <v>6658.0</v>
      </c>
      <c r="B6660" s="135" t="s">
        <v>23090</v>
      </c>
      <c r="C6660" s="135" t="s">
        <v>4362</v>
      </c>
      <c r="M6660" s="143">
        <v>45198.0</v>
      </c>
    </row>
    <row r="6661">
      <c r="A6661" s="135">
        <v>6659.0</v>
      </c>
      <c r="B6661" s="135" t="s">
        <v>23091</v>
      </c>
      <c r="C6661" s="135" t="s">
        <v>4362</v>
      </c>
      <c r="F6661" s="135">
        <v>0.0</v>
      </c>
      <c r="M6661" s="143">
        <v>42705.0</v>
      </c>
    </row>
    <row r="6662">
      <c r="A6662" s="135">
        <v>6660.0</v>
      </c>
      <c r="B6662" s="135" t="s">
        <v>23092</v>
      </c>
      <c r="C6662" s="135" t="s">
        <v>4362</v>
      </c>
      <c r="F6662" s="135">
        <v>0.0</v>
      </c>
      <c r="M6662" s="143">
        <v>43739.0</v>
      </c>
    </row>
    <row r="6663">
      <c r="A6663" s="135">
        <v>6661.0</v>
      </c>
      <c r="B6663" s="135" t="s">
        <v>23093</v>
      </c>
      <c r="C6663" s="135" t="s">
        <v>4362</v>
      </c>
      <c r="F6663" s="135">
        <v>0.0</v>
      </c>
      <c r="M6663" s="143">
        <v>43252.0</v>
      </c>
    </row>
    <row r="6664">
      <c r="A6664" s="135">
        <v>6662.0</v>
      </c>
      <c r="B6664" s="135" t="s">
        <v>23094</v>
      </c>
      <c r="C6664" s="135" t="s">
        <v>4362</v>
      </c>
      <c r="F6664" s="135">
        <v>0.0</v>
      </c>
      <c r="M6664" s="143">
        <v>43009.0</v>
      </c>
    </row>
    <row r="6665">
      <c r="A6665" s="135">
        <v>6663.0</v>
      </c>
      <c r="B6665" s="135" t="s">
        <v>23095</v>
      </c>
      <c r="C6665" s="135" t="s">
        <v>4362</v>
      </c>
      <c r="K6665" s="135">
        <v>20.0</v>
      </c>
      <c r="M6665" s="143">
        <v>43842.0</v>
      </c>
    </row>
    <row r="6666">
      <c r="A6666" s="135">
        <v>6664.0</v>
      </c>
      <c r="B6666" s="135" t="s">
        <v>23097</v>
      </c>
      <c r="C6666" s="135" t="s">
        <v>4362</v>
      </c>
      <c r="F6666" s="135">
        <v>0.0</v>
      </c>
      <c r="M6666" s="143">
        <v>43374.0</v>
      </c>
    </row>
    <row r="6667">
      <c r="A6667" s="135">
        <v>6665.0</v>
      </c>
      <c r="B6667" s="135" t="s">
        <v>23098</v>
      </c>
      <c r="C6667" s="135" t="s">
        <v>4362</v>
      </c>
      <c r="F6667" s="135">
        <v>0.0</v>
      </c>
      <c r="M6667" s="143">
        <v>43101.0</v>
      </c>
    </row>
    <row r="6668">
      <c r="A6668" s="135">
        <v>6666.0</v>
      </c>
      <c r="B6668" s="135" t="s">
        <v>23099</v>
      </c>
      <c r="C6668" s="135" t="s">
        <v>4362</v>
      </c>
      <c r="M6668" s="143">
        <v>43728.0</v>
      </c>
    </row>
    <row r="6669">
      <c r="A6669" s="135">
        <v>6667.0</v>
      </c>
      <c r="B6669" s="135" t="s">
        <v>23100</v>
      </c>
      <c r="C6669" s="135" t="s">
        <v>4362</v>
      </c>
      <c r="K6669" s="135">
        <v>20.0</v>
      </c>
      <c r="M6669" s="143">
        <v>43840.0</v>
      </c>
    </row>
    <row r="6670">
      <c r="A6670" s="135">
        <v>6668.0</v>
      </c>
      <c r="B6670" s="135" t="s">
        <v>23101</v>
      </c>
      <c r="C6670" s="135" t="s">
        <v>4362</v>
      </c>
      <c r="M6670" s="143">
        <v>43879.0</v>
      </c>
    </row>
    <row r="6671">
      <c r="A6671" s="135">
        <v>6669.0</v>
      </c>
      <c r="B6671" s="135" t="s">
        <v>23102</v>
      </c>
      <c r="C6671" s="135" t="s">
        <v>4362</v>
      </c>
      <c r="M6671" s="143">
        <v>42433.0</v>
      </c>
    </row>
    <row r="6672">
      <c r="A6672" s="135">
        <v>6670.0</v>
      </c>
      <c r="B6672" s="135" t="s">
        <v>23103</v>
      </c>
      <c r="C6672" s="135" t="s">
        <v>4362</v>
      </c>
      <c r="M6672" s="143">
        <v>45366.0</v>
      </c>
    </row>
    <row r="6673">
      <c r="A6673" s="135">
        <v>6671.0</v>
      </c>
      <c r="B6673" s="135" t="s">
        <v>23105</v>
      </c>
      <c r="C6673" s="135" t="s">
        <v>4362</v>
      </c>
      <c r="M6673" s="143">
        <v>45225.0</v>
      </c>
    </row>
    <row r="6674">
      <c r="A6674" s="135">
        <v>6672.0</v>
      </c>
      <c r="B6674" s="135" t="s">
        <v>23106</v>
      </c>
      <c r="C6674" s="135" t="s">
        <v>4362</v>
      </c>
      <c r="M6674" s="143">
        <v>44804.0</v>
      </c>
    </row>
    <row r="6675">
      <c r="A6675" s="135">
        <v>6673.0</v>
      </c>
      <c r="B6675" s="135" t="s">
        <v>23108</v>
      </c>
      <c r="C6675" s="135" t="s">
        <v>4362</v>
      </c>
      <c r="K6675" s="135">
        <v>10.0</v>
      </c>
      <c r="M6675" s="143">
        <v>45054.0</v>
      </c>
    </row>
    <row r="6676">
      <c r="A6676" s="135">
        <v>6674.0</v>
      </c>
      <c r="B6676" s="135" t="s">
        <v>23109</v>
      </c>
      <c r="C6676" s="135" t="s">
        <v>4362</v>
      </c>
      <c r="M6676" s="143">
        <v>43915.0</v>
      </c>
    </row>
    <row r="6677">
      <c r="A6677" s="135">
        <v>6675.0</v>
      </c>
      <c r="B6677" s="135" t="s">
        <v>23110</v>
      </c>
      <c r="C6677" s="135" t="s">
        <v>4362</v>
      </c>
      <c r="M6677" s="143">
        <v>45255.0</v>
      </c>
    </row>
    <row r="6678">
      <c r="A6678" s="135">
        <v>6676.0</v>
      </c>
      <c r="B6678" s="135" t="s">
        <v>23111</v>
      </c>
      <c r="C6678" s="135" t="s">
        <v>4362</v>
      </c>
      <c r="M6678" s="143">
        <v>43783.0</v>
      </c>
    </row>
    <row r="6679">
      <c r="A6679" s="135">
        <v>6677.0</v>
      </c>
      <c r="B6679" s="135" t="s">
        <v>23112</v>
      </c>
      <c r="C6679" s="135" t="s">
        <v>4362</v>
      </c>
      <c r="M6679" s="143">
        <v>44993.0</v>
      </c>
    </row>
    <row r="6680">
      <c r="A6680" s="135">
        <v>6678.0</v>
      </c>
      <c r="B6680" s="135" t="s">
        <v>23113</v>
      </c>
      <c r="C6680" s="135" t="s">
        <v>4362</v>
      </c>
      <c r="M6680" s="143">
        <v>42513.0</v>
      </c>
    </row>
    <row r="6681">
      <c r="A6681" s="135">
        <v>6679.0</v>
      </c>
      <c r="B6681" s="135" t="s">
        <v>23114</v>
      </c>
      <c r="C6681" s="135" t="s">
        <v>4362</v>
      </c>
      <c r="M6681" s="143">
        <v>43012.0</v>
      </c>
    </row>
    <row r="6682">
      <c r="A6682" s="135">
        <v>6680.0</v>
      </c>
      <c r="B6682" s="135" t="s">
        <v>23116</v>
      </c>
      <c r="C6682" s="135" t="s">
        <v>4362</v>
      </c>
      <c r="K6682" s="135">
        <v>10.0</v>
      </c>
      <c r="M6682" s="143">
        <v>42310.0</v>
      </c>
    </row>
    <row r="6683">
      <c r="A6683" s="135">
        <v>6681.0</v>
      </c>
      <c r="B6683" s="135" t="s">
        <v>23117</v>
      </c>
      <c r="C6683" s="135" t="s">
        <v>4362</v>
      </c>
      <c r="M6683" s="143">
        <v>44847.0</v>
      </c>
    </row>
    <row r="6684">
      <c r="A6684" s="135">
        <v>6682.0</v>
      </c>
      <c r="B6684" s="135" t="s">
        <v>23118</v>
      </c>
      <c r="C6684" s="135" t="s">
        <v>4362</v>
      </c>
      <c r="M6684" s="143">
        <v>42386.0</v>
      </c>
    </row>
    <row r="6685">
      <c r="A6685" s="135">
        <v>6683.0</v>
      </c>
      <c r="B6685" s="135" t="s">
        <v>23119</v>
      </c>
      <c r="C6685" s="135" t="s">
        <v>4362</v>
      </c>
      <c r="M6685" s="143">
        <v>43899.0</v>
      </c>
    </row>
    <row r="6686">
      <c r="A6686" s="135">
        <v>6684.0</v>
      </c>
      <c r="B6686" s="135" t="s">
        <v>23120</v>
      </c>
      <c r="C6686" s="135" t="s">
        <v>4362</v>
      </c>
      <c r="K6686" s="135">
        <v>10.0</v>
      </c>
      <c r="M6686" s="143">
        <v>42725.0</v>
      </c>
    </row>
    <row r="6687">
      <c r="A6687" s="135">
        <v>6685.0</v>
      </c>
      <c r="B6687" s="135" t="s">
        <v>23121</v>
      </c>
      <c r="C6687" s="135" t="s">
        <v>4362</v>
      </c>
      <c r="K6687" s="135">
        <v>10.0</v>
      </c>
      <c r="M6687" s="143">
        <v>44001.0</v>
      </c>
    </row>
    <row r="6688">
      <c r="A6688" s="135">
        <v>6686.0</v>
      </c>
      <c r="B6688" s="135" t="s">
        <v>23122</v>
      </c>
      <c r="C6688" s="135" t="s">
        <v>4362</v>
      </c>
      <c r="D6688" s="135">
        <v>12.0</v>
      </c>
      <c r="H6688" s="135" t="s">
        <v>9209</v>
      </c>
      <c r="I6688" s="142">
        <v>45417.288877314815</v>
      </c>
      <c r="J6688" s="135" t="s">
        <v>5155</v>
      </c>
      <c r="L6688" s="135">
        <v>1900.0</v>
      </c>
      <c r="M6688" s="143">
        <v>44346.0</v>
      </c>
    </row>
    <row r="6689">
      <c r="A6689" s="135">
        <v>6687.0</v>
      </c>
      <c r="B6689" s="135" t="s">
        <v>23123</v>
      </c>
      <c r="C6689" s="135" t="s">
        <v>4362</v>
      </c>
      <c r="M6689" s="143">
        <v>45385.0</v>
      </c>
    </row>
    <row r="6690">
      <c r="A6690" s="135">
        <v>6688.0</v>
      </c>
      <c r="B6690" s="135" t="s">
        <v>23125</v>
      </c>
      <c r="C6690" s="135" t="s">
        <v>4362</v>
      </c>
      <c r="M6690" s="143">
        <v>44763.0</v>
      </c>
    </row>
    <row r="6691">
      <c r="A6691" s="135">
        <v>6689.0</v>
      </c>
      <c r="B6691" s="135" t="s">
        <v>23126</v>
      </c>
      <c r="C6691" s="135" t="s">
        <v>4362</v>
      </c>
      <c r="F6691" s="135">
        <v>0.0</v>
      </c>
      <c r="M6691" s="143">
        <v>43466.0</v>
      </c>
    </row>
    <row r="6692">
      <c r="A6692" s="135">
        <v>6690.0</v>
      </c>
      <c r="B6692" s="135" t="s">
        <v>14391</v>
      </c>
      <c r="C6692" s="135" t="s">
        <v>4362</v>
      </c>
      <c r="F6692" s="135">
        <v>0.0</v>
      </c>
      <c r="M6692" s="143">
        <v>43040.0</v>
      </c>
    </row>
    <row r="6693">
      <c r="A6693" s="135">
        <v>6691.0</v>
      </c>
      <c r="B6693" s="135" t="s">
        <v>23127</v>
      </c>
      <c r="C6693" s="135" t="s">
        <v>4362</v>
      </c>
      <c r="K6693" s="135">
        <v>10.0</v>
      </c>
      <c r="M6693" s="143">
        <v>45016.0</v>
      </c>
    </row>
    <row r="6694">
      <c r="A6694" s="135">
        <v>6692.0</v>
      </c>
      <c r="B6694" s="135" t="s">
        <v>23128</v>
      </c>
      <c r="C6694" s="135" t="s">
        <v>4362</v>
      </c>
      <c r="K6694" s="135">
        <v>10.0</v>
      </c>
      <c r="M6694" s="143">
        <v>42418.0</v>
      </c>
    </row>
    <row r="6695">
      <c r="A6695" s="135">
        <v>6693.0</v>
      </c>
      <c r="B6695" s="135" t="s">
        <v>23129</v>
      </c>
      <c r="C6695" s="135" t="s">
        <v>4362</v>
      </c>
      <c r="M6695" s="143">
        <v>44896.0</v>
      </c>
    </row>
    <row r="6696">
      <c r="A6696" s="135">
        <v>6694.0</v>
      </c>
      <c r="B6696" s="135" t="s">
        <v>23131</v>
      </c>
      <c r="C6696" s="135" t="s">
        <v>4362</v>
      </c>
      <c r="M6696" s="143">
        <v>42614.0</v>
      </c>
    </row>
    <row r="6697">
      <c r="A6697" s="135">
        <v>6695.0</v>
      </c>
      <c r="B6697" s="135" t="s">
        <v>23132</v>
      </c>
      <c r="C6697" s="135" t="s">
        <v>4362</v>
      </c>
      <c r="M6697" s="143">
        <v>45225.0</v>
      </c>
    </row>
    <row r="6698">
      <c r="A6698" s="135">
        <v>6696.0</v>
      </c>
      <c r="B6698" s="135" t="s">
        <v>23133</v>
      </c>
      <c r="C6698" s="135" t="s">
        <v>4362</v>
      </c>
      <c r="M6698" s="143">
        <v>43090.0</v>
      </c>
    </row>
    <row r="6699">
      <c r="A6699" s="135">
        <v>6697.0</v>
      </c>
      <c r="B6699" s="135" t="s">
        <v>23134</v>
      </c>
      <c r="C6699" s="135" t="s">
        <v>4362</v>
      </c>
      <c r="F6699" s="135">
        <v>0.0</v>
      </c>
      <c r="M6699" s="143">
        <v>42887.0</v>
      </c>
    </row>
    <row r="6700">
      <c r="A6700" s="135">
        <v>6698.0</v>
      </c>
      <c r="B6700" s="135" t="s">
        <v>23135</v>
      </c>
      <c r="C6700" s="135" t="s">
        <v>4362</v>
      </c>
      <c r="F6700" s="135">
        <v>0.0</v>
      </c>
      <c r="M6700" s="143">
        <v>42309.0</v>
      </c>
    </row>
    <row r="6701">
      <c r="A6701" s="135">
        <v>6699.0</v>
      </c>
      <c r="B6701" s="135" t="s">
        <v>23136</v>
      </c>
      <c r="C6701" s="135" t="s">
        <v>4362</v>
      </c>
      <c r="F6701" s="135">
        <v>0.0</v>
      </c>
      <c r="M6701" s="143">
        <v>42552.0</v>
      </c>
    </row>
    <row r="6702">
      <c r="A6702" s="135">
        <v>6700.0</v>
      </c>
      <c r="B6702" s="135" t="s">
        <v>23137</v>
      </c>
      <c r="C6702" s="135" t="s">
        <v>4362</v>
      </c>
      <c r="M6702" s="143">
        <v>44939.0</v>
      </c>
    </row>
    <row r="6703">
      <c r="A6703" s="135">
        <v>6701.0</v>
      </c>
      <c r="B6703" s="135" t="s">
        <v>23139</v>
      </c>
      <c r="C6703" s="135" t="s">
        <v>4362</v>
      </c>
      <c r="F6703" s="135">
        <v>0.0</v>
      </c>
      <c r="M6703" s="143">
        <v>43405.0</v>
      </c>
    </row>
    <row r="6704">
      <c r="A6704" s="135">
        <v>6702.0</v>
      </c>
      <c r="B6704" s="135" t="s">
        <v>23140</v>
      </c>
      <c r="C6704" s="135" t="s">
        <v>4362</v>
      </c>
      <c r="F6704" s="135">
        <v>0.0</v>
      </c>
      <c r="M6704" s="143">
        <v>42948.0</v>
      </c>
    </row>
    <row r="6705">
      <c r="A6705" s="135">
        <v>6703.0</v>
      </c>
      <c r="B6705" s="135" t="s">
        <v>23141</v>
      </c>
      <c r="C6705" s="135" t="s">
        <v>4362</v>
      </c>
      <c r="F6705" s="135">
        <v>0.0</v>
      </c>
      <c r="M6705" s="143">
        <v>43586.0</v>
      </c>
    </row>
    <row r="6706">
      <c r="A6706" s="135">
        <v>6704.0</v>
      </c>
      <c r="B6706" s="135" t="s">
        <v>23142</v>
      </c>
      <c r="C6706" s="135" t="s">
        <v>4362</v>
      </c>
      <c r="F6706" s="135">
        <v>0.0</v>
      </c>
    </row>
    <row r="6707">
      <c r="A6707" s="135">
        <v>6705.0</v>
      </c>
      <c r="B6707" s="135" t="s">
        <v>23143</v>
      </c>
      <c r="C6707" s="135" t="s">
        <v>4362</v>
      </c>
      <c r="K6707" s="135">
        <v>10.0</v>
      </c>
      <c r="M6707" s="143">
        <v>44229.0</v>
      </c>
    </row>
    <row r="6708">
      <c r="A6708" s="135">
        <v>6706.0</v>
      </c>
      <c r="B6708" s="135" t="s">
        <v>23144</v>
      </c>
      <c r="C6708" s="135" t="s">
        <v>4362</v>
      </c>
      <c r="F6708" s="135">
        <v>0.0</v>
      </c>
      <c r="M6708" s="143">
        <v>43466.0</v>
      </c>
    </row>
    <row r="6709">
      <c r="A6709" s="135">
        <v>6707.0</v>
      </c>
      <c r="B6709" s="135" t="s">
        <v>23146</v>
      </c>
      <c r="C6709" s="135" t="s">
        <v>4362</v>
      </c>
      <c r="F6709" s="135">
        <v>0.0</v>
      </c>
      <c r="M6709" s="143">
        <v>43374.0</v>
      </c>
    </row>
    <row r="6710">
      <c r="A6710" s="135">
        <v>6708.0</v>
      </c>
      <c r="B6710" s="135" t="s">
        <v>23147</v>
      </c>
      <c r="C6710" s="135" t="s">
        <v>4362</v>
      </c>
      <c r="F6710" s="135">
        <v>0.0</v>
      </c>
      <c r="M6710" s="143">
        <v>43374.0</v>
      </c>
    </row>
    <row r="6711">
      <c r="A6711" s="135">
        <v>6709.0</v>
      </c>
      <c r="B6711" s="135" t="s">
        <v>23148</v>
      </c>
      <c r="C6711" s="135" t="s">
        <v>4362</v>
      </c>
      <c r="M6711" s="143">
        <v>44909.0</v>
      </c>
    </row>
    <row r="6712">
      <c r="A6712" s="135">
        <v>6710.0</v>
      </c>
      <c r="B6712" s="135" t="s">
        <v>23149</v>
      </c>
      <c r="C6712" s="135" t="s">
        <v>4362</v>
      </c>
      <c r="M6712" s="143">
        <v>44126.0</v>
      </c>
    </row>
    <row r="6713">
      <c r="A6713" s="135">
        <v>6711.0</v>
      </c>
      <c r="B6713" s="135" t="s">
        <v>23150</v>
      </c>
      <c r="C6713" s="135" t="s">
        <v>4362</v>
      </c>
      <c r="K6713" s="135">
        <v>150.0</v>
      </c>
      <c r="M6713" s="143">
        <v>43890.0</v>
      </c>
    </row>
    <row r="6714">
      <c r="A6714" s="135">
        <v>6712.0</v>
      </c>
      <c r="B6714" s="135" t="s">
        <v>23151</v>
      </c>
      <c r="C6714" s="135" t="s">
        <v>4362</v>
      </c>
      <c r="F6714" s="135">
        <v>0.0</v>
      </c>
      <c r="M6714" s="143">
        <v>42339.0</v>
      </c>
    </row>
    <row r="6715">
      <c r="A6715" s="135">
        <v>6713.0</v>
      </c>
      <c r="B6715" s="135" t="s">
        <v>14393</v>
      </c>
      <c r="C6715" s="135" t="s">
        <v>4362</v>
      </c>
      <c r="F6715" s="135">
        <v>0.0</v>
      </c>
      <c r="M6715" s="143">
        <v>43374.0</v>
      </c>
    </row>
    <row r="6716">
      <c r="A6716" s="135">
        <v>6714.0</v>
      </c>
      <c r="B6716" s="135" t="s">
        <v>23152</v>
      </c>
      <c r="C6716" s="135" t="s">
        <v>4362</v>
      </c>
      <c r="F6716" s="135">
        <v>0.0</v>
      </c>
      <c r="M6716" s="143">
        <v>42795.0</v>
      </c>
    </row>
    <row r="6717">
      <c r="A6717" s="135">
        <v>6715.0</v>
      </c>
      <c r="B6717" s="135" t="s">
        <v>23154</v>
      </c>
      <c r="C6717" s="135" t="s">
        <v>4362</v>
      </c>
      <c r="M6717" s="143">
        <v>45231.0</v>
      </c>
    </row>
    <row r="6718">
      <c r="A6718" s="135">
        <v>6716.0</v>
      </c>
      <c r="B6718" s="135" t="s">
        <v>23155</v>
      </c>
      <c r="C6718" s="135" t="s">
        <v>4362</v>
      </c>
      <c r="M6718" s="143">
        <v>43005.0</v>
      </c>
    </row>
    <row r="6719">
      <c r="A6719" s="135">
        <v>6717.0</v>
      </c>
      <c r="B6719" s="135" t="s">
        <v>23156</v>
      </c>
      <c r="C6719" s="135" t="s">
        <v>4362</v>
      </c>
      <c r="F6719" s="135">
        <v>0.0</v>
      </c>
      <c r="M6719" s="143">
        <v>42461.0</v>
      </c>
    </row>
    <row r="6720">
      <c r="A6720" s="135">
        <v>6718.0</v>
      </c>
      <c r="B6720" s="135" t="s">
        <v>23157</v>
      </c>
      <c r="C6720" s="135" t="s">
        <v>4362</v>
      </c>
      <c r="M6720" s="143">
        <v>45385.0</v>
      </c>
    </row>
    <row r="6721">
      <c r="A6721" s="135">
        <v>6719.0</v>
      </c>
      <c r="B6721" s="135" t="s">
        <v>23158</v>
      </c>
      <c r="C6721" s="135" t="s">
        <v>4362</v>
      </c>
      <c r="M6721" s="143">
        <v>42774.0</v>
      </c>
    </row>
    <row r="6722">
      <c r="A6722" s="135">
        <v>6720.0</v>
      </c>
      <c r="B6722" s="135" t="s">
        <v>23159</v>
      </c>
      <c r="C6722" s="135" t="s">
        <v>4362</v>
      </c>
      <c r="K6722" s="135">
        <v>10.0</v>
      </c>
      <c r="M6722" s="143">
        <v>42912.0</v>
      </c>
    </row>
    <row r="6723">
      <c r="A6723" s="135">
        <v>6721.0</v>
      </c>
      <c r="B6723" s="135" t="s">
        <v>23161</v>
      </c>
      <c r="C6723" s="135" t="s">
        <v>4362</v>
      </c>
      <c r="F6723" s="135">
        <v>0.0</v>
      </c>
      <c r="M6723" s="143">
        <v>43556.0</v>
      </c>
    </row>
    <row r="6724">
      <c r="A6724" s="135">
        <v>6722.0</v>
      </c>
      <c r="B6724" s="135" t="s">
        <v>23162</v>
      </c>
      <c r="C6724" s="135" t="s">
        <v>4362</v>
      </c>
      <c r="F6724" s="135">
        <v>0.0</v>
      </c>
      <c r="M6724" s="143">
        <v>42767.0</v>
      </c>
    </row>
    <row r="6725">
      <c r="A6725" s="135">
        <v>6723.0</v>
      </c>
      <c r="B6725" s="135" t="s">
        <v>23163</v>
      </c>
      <c r="C6725" s="135" t="s">
        <v>4362</v>
      </c>
      <c r="M6725" s="143">
        <v>44880.0</v>
      </c>
    </row>
    <row r="6726">
      <c r="A6726" s="135">
        <v>6724.0</v>
      </c>
      <c r="B6726" s="135" t="s">
        <v>23164</v>
      </c>
      <c r="C6726" s="135" t="s">
        <v>4362</v>
      </c>
      <c r="F6726" s="135">
        <v>0.0</v>
      </c>
      <c r="M6726" s="143">
        <v>42705.0</v>
      </c>
    </row>
    <row r="6727">
      <c r="A6727" s="135">
        <v>6725.0</v>
      </c>
      <c r="B6727" s="135" t="s">
        <v>14396</v>
      </c>
      <c r="C6727" s="135" t="s">
        <v>4362</v>
      </c>
      <c r="F6727" s="135">
        <v>0.0</v>
      </c>
      <c r="M6727" s="143">
        <v>43282.0</v>
      </c>
    </row>
    <row r="6728">
      <c r="A6728" s="135">
        <v>6726.0</v>
      </c>
      <c r="B6728" s="135" t="s">
        <v>23166</v>
      </c>
      <c r="C6728" s="135" t="s">
        <v>4362</v>
      </c>
      <c r="M6728" s="143">
        <v>44900.0</v>
      </c>
    </row>
    <row r="6729">
      <c r="A6729" s="135">
        <v>6727.0</v>
      </c>
      <c r="B6729" s="135" t="s">
        <v>23167</v>
      </c>
      <c r="C6729" s="135" t="s">
        <v>4362</v>
      </c>
      <c r="K6729" s="135">
        <v>10.0</v>
      </c>
      <c r="M6729" s="143">
        <v>42783.0</v>
      </c>
    </row>
    <row r="6730">
      <c r="A6730" s="135">
        <v>6728.0</v>
      </c>
      <c r="B6730" s="135" t="s">
        <v>23168</v>
      </c>
      <c r="C6730" s="135" t="s">
        <v>4362</v>
      </c>
      <c r="M6730" s="143">
        <v>44890.0</v>
      </c>
    </row>
    <row r="6731">
      <c r="A6731" s="135">
        <v>6729.0</v>
      </c>
      <c r="B6731" s="135" t="s">
        <v>23169</v>
      </c>
      <c r="C6731" s="135" t="s">
        <v>4362</v>
      </c>
      <c r="K6731" s="135">
        <v>10.0</v>
      </c>
      <c r="M6731" s="143">
        <v>42478.0</v>
      </c>
    </row>
    <row r="6732">
      <c r="A6732" s="135">
        <v>6730.0</v>
      </c>
      <c r="B6732" s="135" t="s">
        <v>23170</v>
      </c>
      <c r="C6732" s="135" t="s">
        <v>4362</v>
      </c>
      <c r="M6732" s="143">
        <v>45020.0</v>
      </c>
    </row>
    <row r="6733">
      <c r="A6733" s="135">
        <v>6731.0</v>
      </c>
      <c r="B6733" s="135" t="s">
        <v>23171</v>
      </c>
      <c r="C6733" s="135" t="s">
        <v>4362</v>
      </c>
      <c r="M6733" s="143">
        <v>45279.0</v>
      </c>
    </row>
    <row r="6734">
      <c r="A6734" s="135">
        <v>6732.0</v>
      </c>
      <c r="B6734" s="135" t="s">
        <v>23173</v>
      </c>
      <c r="C6734" s="135" t="s">
        <v>4362</v>
      </c>
      <c r="K6734" s="135">
        <v>10.0</v>
      </c>
      <c r="M6734" s="143">
        <v>43875.0</v>
      </c>
    </row>
    <row r="6735">
      <c r="A6735" s="135">
        <v>6733.0</v>
      </c>
      <c r="B6735" s="135" t="s">
        <v>23174</v>
      </c>
      <c r="C6735" s="135" t="s">
        <v>4362</v>
      </c>
      <c r="K6735" s="135">
        <v>30.0</v>
      </c>
      <c r="M6735" s="143">
        <v>44127.0</v>
      </c>
    </row>
    <row r="6736">
      <c r="A6736" s="135">
        <v>6734.0</v>
      </c>
      <c r="B6736" s="135" t="s">
        <v>23175</v>
      </c>
      <c r="C6736" s="135" t="s">
        <v>4362</v>
      </c>
      <c r="K6736" s="135">
        <v>10.0</v>
      </c>
      <c r="M6736" s="143">
        <v>44056.0</v>
      </c>
    </row>
    <row r="6737">
      <c r="A6737" s="135">
        <v>6735.0</v>
      </c>
      <c r="B6737" s="135" t="s">
        <v>23176</v>
      </c>
      <c r="C6737" s="135" t="s">
        <v>4362</v>
      </c>
      <c r="M6737" s="143">
        <v>45385.0</v>
      </c>
    </row>
    <row r="6738">
      <c r="A6738" s="135">
        <v>6736.0</v>
      </c>
      <c r="B6738" s="135" t="s">
        <v>23177</v>
      </c>
      <c r="C6738" s="135" t="s">
        <v>4362</v>
      </c>
      <c r="M6738" s="143">
        <v>42251.0</v>
      </c>
    </row>
    <row r="6739">
      <c r="A6739" s="135">
        <v>6737.0</v>
      </c>
      <c r="B6739" s="135" t="s">
        <v>23178</v>
      </c>
      <c r="C6739" s="135" t="s">
        <v>4362</v>
      </c>
      <c r="M6739" s="143">
        <v>44843.0</v>
      </c>
    </row>
    <row r="6740">
      <c r="A6740" s="135">
        <v>6738.0</v>
      </c>
      <c r="B6740" s="135" t="s">
        <v>23179</v>
      </c>
      <c r="C6740" s="135" t="s">
        <v>4362</v>
      </c>
      <c r="M6740" s="143">
        <v>45166.0</v>
      </c>
    </row>
    <row r="6741">
      <c r="A6741" s="135">
        <v>6739.0</v>
      </c>
      <c r="B6741" s="135" t="s">
        <v>23180</v>
      </c>
      <c r="C6741" s="135" t="s">
        <v>4362</v>
      </c>
      <c r="M6741" s="143">
        <v>44945.0</v>
      </c>
    </row>
    <row r="6742">
      <c r="A6742" s="135">
        <v>6740.0</v>
      </c>
      <c r="B6742" s="135" t="s">
        <v>23182</v>
      </c>
      <c r="C6742" s="135" t="s">
        <v>4362</v>
      </c>
      <c r="M6742" s="143">
        <v>44345.0</v>
      </c>
    </row>
    <row r="6743">
      <c r="A6743" s="135">
        <v>6741.0</v>
      </c>
      <c r="B6743" s="135" t="s">
        <v>23183</v>
      </c>
      <c r="C6743" s="135" t="s">
        <v>4362</v>
      </c>
      <c r="K6743" s="135">
        <v>10.0</v>
      </c>
      <c r="M6743" s="143">
        <v>43496.0</v>
      </c>
    </row>
    <row r="6744">
      <c r="A6744" s="135">
        <v>6742.0</v>
      </c>
      <c r="B6744" s="135" t="s">
        <v>23184</v>
      </c>
      <c r="C6744" s="135" t="s">
        <v>4362</v>
      </c>
      <c r="M6744" s="143">
        <v>42442.0</v>
      </c>
    </row>
    <row r="6745">
      <c r="A6745" s="135">
        <v>6743.0</v>
      </c>
      <c r="B6745" s="135" t="s">
        <v>23185</v>
      </c>
      <c r="C6745" s="135" t="s">
        <v>4362</v>
      </c>
      <c r="K6745" s="135">
        <v>10.0</v>
      </c>
      <c r="M6745" s="143">
        <v>42284.0</v>
      </c>
    </row>
    <row r="6746">
      <c r="A6746" s="135">
        <v>6744.0</v>
      </c>
      <c r="B6746" s="135" t="s">
        <v>23186</v>
      </c>
      <c r="C6746" s="135" t="s">
        <v>4362</v>
      </c>
      <c r="D6746" s="135">
        <v>0.0</v>
      </c>
      <c r="M6746" s="143">
        <v>42452.0</v>
      </c>
    </row>
    <row r="6747">
      <c r="A6747" s="135">
        <v>6745.0</v>
      </c>
      <c r="B6747" s="135" t="s">
        <v>23187</v>
      </c>
      <c r="C6747" s="135" t="s">
        <v>4362</v>
      </c>
      <c r="M6747" s="143">
        <v>43146.0</v>
      </c>
    </row>
    <row r="6748">
      <c r="A6748" s="135">
        <v>6746.0</v>
      </c>
      <c r="B6748" s="135" t="s">
        <v>23188</v>
      </c>
      <c r="C6748" s="135" t="s">
        <v>4362</v>
      </c>
      <c r="F6748" s="135">
        <v>0.0</v>
      </c>
      <c r="M6748" s="143">
        <v>43556.0</v>
      </c>
    </row>
    <row r="6749">
      <c r="A6749" s="135">
        <v>6747.0</v>
      </c>
      <c r="B6749" s="135" t="s">
        <v>23190</v>
      </c>
      <c r="C6749" s="135" t="s">
        <v>4362</v>
      </c>
      <c r="F6749" s="135">
        <v>0.0</v>
      </c>
      <c r="M6749" s="143">
        <v>43497.0</v>
      </c>
    </row>
    <row r="6750">
      <c r="A6750" s="135">
        <v>6748.0</v>
      </c>
      <c r="B6750" s="135" t="s">
        <v>23191</v>
      </c>
      <c r="C6750" s="135" t="s">
        <v>4362</v>
      </c>
      <c r="K6750" s="135">
        <v>10.0</v>
      </c>
      <c r="M6750" s="143">
        <v>45110.0</v>
      </c>
    </row>
    <row r="6751">
      <c r="A6751" s="135">
        <v>6749.0</v>
      </c>
      <c r="B6751" s="135" t="s">
        <v>23192</v>
      </c>
      <c r="C6751" s="135" t="s">
        <v>4362</v>
      </c>
      <c r="M6751" s="143">
        <v>44518.0</v>
      </c>
    </row>
    <row r="6752">
      <c r="A6752" s="135">
        <v>6750.0</v>
      </c>
      <c r="B6752" s="135" t="s">
        <v>23193</v>
      </c>
      <c r="C6752" s="135" t="s">
        <v>4362</v>
      </c>
      <c r="F6752" s="135">
        <v>0.0</v>
      </c>
      <c r="M6752" s="143">
        <v>43678.0</v>
      </c>
    </row>
    <row r="6753">
      <c r="A6753" s="135">
        <v>6751.0</v>
      </c>
      <c r="B6753" s="135" t="s">
        <v>23195</v>
      </c>
      <c r="C6753" s="135" t="s">
        <v>4362</v>
      </c>
      <c r="F6753" s="135">
        <v>0.0</v>
      </c>
      <c r="M6753" s="143">
        <v>42979.0</v>
      </c>
    </row>
    <row r="6754">
      <c r="A6754" s="135">
        <v>6752.0</v>
      </c>
      <c r="B6754" s="135" t="s">
        <v>23196</v>
      </c>
      <c r="C6754" s="135" t="s">
        <v>4362</v>
      </c>
      <c r="F6754" s="135">
        <v>0.0</v>
      </c>
      <c r="M6754" s="143">
        <v>42948.0</v>
      </c>
    </row>
    <row r="6755">
      <c r="A6755" s="135">
        <v>6753.0</v>
      </c>
      <c r="B6755" s="135" t="s">
        <v>23197</v>
      </c>
      <c r="C6755" s="135" t="s">
        <v>4362</v>
      </c>
      <c r="M6755" s="143">
        <v>44981.0</v>
      </c>
    </row>
    <row r="6756">
      <c r="A6756" s="135">
        <v>6754.0</v>
      </c>
      <c r="B6756" s="135" t="s">
        <v>23198</v>
      </c>
      <c r="C6756" s="135" t="s">
        <v>4362</v>
      </c>
      <c r="F6756" s="135">
        <v>0.0</v>
      </c>
      <c r="M6756" s="143">
        <v>43435.0</v>
      </c>
    </row>
    <row r="6757">
      <c r="A6757" s="135">
        <v>6755.0</v>
      </c>
      <c r="B6757" s="135" t="s">
        <v>23200</v>
      </c>
      <c r="C6757" s="135" t="s">
        <v>4362</v>
      </c>
      <c r="F6757" s="135">
        <v>0.0</v>
      </c>
      <c r="M6757" s="143">
        <v>43678.0</v>
      </c>
    </row>
    <row r="6758">
      <c r="A6758" s="135">
        <v>6756.0</v>
      </c>
      <c r="B6758" s="135" t="s">
        <v>23201</v>
      </c>
      <c r="C6758" s="135" t="s">
        <v>4362</v>
      </c>
      <c r="F6758" s="135">
        <v>0.0</v>
      </c>
      <c r="M6758" s="143">
        <v>43739.0</v>
      </c>
    </row>
    <row r="6759">
      <c r="A6759" s="135">
        <v>6757.0</v>
      </c>
      <c r="B6759" s="135" t="s">
        <v>23202</v>
      </c>
      <c r="C6759" s="135" t="s">
        <v>4362</v>
      </c>
      <c r="F6759" s="135">
        <v>0.0</v>
      </c>
      <c r="M6759" s="143">
        <v>43160.0</v>
      </c>
    </row>
    <row r="6760">
      <c r="A6760" s="135">
        <v>6758.0</v>
      </c>
      <c r="B6760" s="135" t="s">
        <v>23204</v>
      </c>
      <c r="C6760" s="135" t="s">
        <v>4362</v>
      </c>
      <c r="M6760" s="143">
        <v>45275.0</v>
      </c>
    </row>
    <row r="6761">
      <c r="A6761" s="135">
        <v>6759.0</v>
      </c>
      <c r="B6761" s="135" t="s">
        <v>14397</v>
      </c>
      <c r="C6761" s="135" t="s">
        <v>4362</v>
      </c>
      <c r="M6761" s="143">
        <v>44029.0</v>
      </c>
    </row>
    <row r="6762">
      <c r="A6762" s="135">
        <v>6760.0</v>
      </c>
      <c r="B6762" s="135" t="s">
        <v>23205</v>
      </c>
      <c r="C6762" s="135" t="s">
        <v>4362</v>
      </c>
      <c r="M6762" s="143">
        <v>43027.0</v>
      </c>
    </row>
    <row r="6763">
      <c r="A6763" s="135">
        <v>6761.0</v>
      </c>
      <c r="B6763" s="135" t="s">
        <v>23206</v>
      </c>
      <c r="C6763" s="135" t="s">
        <v>4362</v>
      </c>
      <c r="M6763" s="143">
        <v>42321.0</v>
      </c>
    </row>
    <row r="6764">
      <c r="A6764" s="135">
        <v>6762.0</v>
      </c>
      <c r="B6764" s="135" t="s">
        <v>23208</v>
      </c>
      <c r="C6764" s="135" t="s">
        <v>4362</v>
      </c>
      <c r="M6764" s="143">
        <v>43172.0</v>
      </c>
    </row>
    <row r="6765">
      <c r="A6765" s="135">
        <v>6763.0</v>
      </c>
      <c r="B6765" s="135" t="s">
        <v>23209</v>
      </c>
      <c r="C6765" s="135" t="s">
        <v>4362</v>
      </c>
      <c r="M6765" s="143">
        <v>45385.0</v>
      </c>
    </row>
    <row r="6766">
      <c r="A6766" s="135">
        <v>6764.0</v>
      </c>
      <c r="B6766" s="135" t="s">
        <v>23210</v>
      </c>
      <c r="C6766" s="135" t="s">
        <v>4362</v>
      </c>
      <c r="F6766" s="135">
        <v>0.0</v>
      </c>
      <c r="M6766" s="143">
        <v>43770.0</v>
      </c>
    </row>
    <row r="6767">
      <c r="A6767" s="135">
        <v>6765.0</v>
      </c>
      <c r="B6767" s="135" t="s">
        <v>23211</v>
      </c>
      <c r="C6767" s="135" t="s">
        <v>4362</v>
      </c>
      <c r="M6767" s="143">
        <v>45142.0</v>
      </c>
    </row>
    <row r="6768">
      <c r="A6768" s="135">
        <v>6766.0</v>
      </c>
      <c r="B6768" s="135" t="s">
        <v>23213</v>
      </c>
      <c r="C6768" s="135" t="s">
        <v>4362</v>
      </c>
      <c r="F6768" s="135">
        <v>0.0</v>
      </c>
      <c r="M6768" s="143">
        <v>42826.0</v>
      </c>
    </row>
    <row r="6769">
      <c r="A6769" s="135">
        <v>6767.0</v>
      </c>
      <c r="B6769" s="135" t="s">
        <v>23214</v>
      </c>
      <c r="C6769" s="135" t="s">
        <v>4362</v>
      </c>
      <c r="F6769" s="135">
        <v>0.0</v>
      </c>
      <c r="M6769" s="143">
        <v>43556.0</v>
      </c>
    </row>
    <row r="6770">
      <c r="A6770" s="135">
        <v>6768.0</v>
      </c>
      <c r="B6770" s="135" t="s">
        <v>23215</v>
      </c>
      <c r="C6770" s="135" t="s">
        <v>4362</v>
      </c>
      <c r="M6770" s="143">
        <v>45310.0</v>
      </c>
    </row>
    <row r="6771">
      <c r="A6771" s="135">
        <v>6769.0</v>
      </c>
      <c r="B6771" s="135" t="s">
        <v>23216</v>
      </c>
      <c r="C6771" s="135" t="s">
        <v>4362</v>
      </c>
      <c r="F6771" s="135">
        <v>0.0</v>
      </c>
      <c r="M6771" s="143">
        <v>42736.0</v>
      </c>
    </row>
    <row r="6772">
      <c r="A6772" s="135">
        <v>6770.0</v>
      </c>
      <c r="B6772" s="135" t="s">
        <v>23218</v>
      </c>
      <c r="C6772" s="135" t="s">
        <v>4362</v>
      </c>
      <c r="F6772" s="135">
        <v>0.0</v>
      </c>
      <c r="M6772" s="143">
        <v>42917.0</v>
      </c>
    </row>
    <row r="6773">
      <c r="A6773" s="135">
        <v>6771.0</v>
      </c>
      <c r="B6773" s="135" t="s">
        <v>23219</v>
      </c>
      <c r="C6773" s="135" t="s">
        <v>4362</v>
      </c>
      <c r="M6773" s="143">
        <v>45050.0</v>
      </c>
    </row>
    <row r="6774">
      <c r="A6774" s="135">
        <v>6772.0</v>
      </c>
      <c r="B6774" s="135" t="s">
        <v>23220</v>
      </c>
      <c r="C6774" s="135" t="s">
        <v>4362</v>
      </c>
      <c r="F6774" s="135">
        <v>0.0</v>
      </c>
      <c r="M6774" s="143">
        <v>43466.0</v>
      </c>
    </row>
    <row r="6775">
      <c r="A6775" s="135">
        <v>6773.0</v>
      </c>
      <c r="B6775" s="135" t="s">
        <v>23222</v>
      </c>
      <c r="C6775" s="135" t="s">
        <v>4362</v>
      </c>
      <c r="M6775" s="143">
        <v>44821.0</v>
      </c>
    </row>
    <row r="6776">
      <c r="A6776" s="135">
        <v>6774.0</v>
      </c>
      <c r="B6776" s="135" t="s">
        <v>23223</v>
      </c>
      <c r="C6776" s="135" t="s">
        <v>4362</v>
      </c>
      <c r="M6776" s="143">
        <v>44867.0</v>
      </c>
    </row>
    <row r="6777">
      <c r="A6777" s="135">
        <v>6775.0</v>
      </c>
      <c r="B6777" s="135" t="s">
        <v>23224</v>
      </c>
      <c r="C6777" s="135" t="s">
        <v>4362</v>
      </c>
      <c r="F6777" s="135">
        <v>0.0</v>
      </c>
      <c r="M6777" s="143">
        <v>43800.0</v>
      </c>
    </row>
    <row r="6778">
      <c r="A6778" s="135">
        <v>6776.0</v>
      </c>
      <c r="B6778" s="135" t="s">
        <v>23225</v>
      </c>
      <c r="C6778" s="135" t="s">
        <v>4362</v>
      </c>
      <c r="M6778" s="143">
        <v>43948.0</v>
      </c>
    </row>
    <row r="6779">
      <c r="A6779" s="135">
        <v>6777.0</v>
      </c>
      <c r="B6779" s="135" t="s">
        <v>23227</v>
      </c>
      <c r="C6779" s="135" t="s">
        <v>4362</v>
      </c>
      <c r="F6779" s="135">
        <v>0.0</v>
      </c>
      <c r="M6779" s="143">
        <v>42979.0</v>
      </c>
    </row>
    <row r="6780">
      <c r="A6780" s="135">
        <v>6778.0</v>
      </c>
      <c r="B6780" s="135" t="s">
        <v>23228</v>
      </c>
      <c r="C6780" s="135" t="s">
        <v>4362</v>
      </c>
      <c r="M6780" s="143">
        <v>42289.0</v>
      </c>
    </row>
    <row r="6781">
      <c r="A6781" s="135">
        <v>6779.0</v>
      </c>
      <c r="B6781" s="135" t="s">
        <v>23229</v>
      </c>
      <c r="C6781" s="135" t="s">
        <v>4362</v>
      </c>
      <c r="K6781" s="135">
        <v>10.0</v>
      </c>
      <c r="M6781" s="143">
        <v>44306.0</v>
      </c>
    </row>
    <row r="6782">
      <c r="A6782" s="135">
        <v>6780.0</v>
      </c>
      <c r="B6782" s="135" t="s">
        <v>23230</v>
      </c>
      <c r="C6782" s="135" t="s">
        <v>4362</v>
      </c>
      <c r="K6782" s="135">
        <v>40.0</v>
      </c>
      <c r="M6782" s="143">
        <v>44248.0</v>
      </c>
    </row>
    <row r="6783">
      <c r="A6783" s="135">
        <v>6781.0</v>
      </c>
      <c r="B6783" s="135" t="s">
        <v>23231</v>
      </c>
      <c r="C6783" s="135" t="s">
        <v>4362</v>
      </c>
      <c r="F6783" s="135">
        <v>0.0</v>
      </c>
      <c r="K6783" s="135">
        <v>30.0</v>
      </c>
      <c r="M6783" s="143">
        <v>44866.0</v>
      </c>
    </row>
    <row r="6784">
      <c r="A6784" s="135">
        <v>6782.0</v>
      </c>
      <c r="B6784" s="135" t="s">
        <v>23233</v>
      </c>
      <c r="C6784" s="135" t="s">
        <v>4362</v>
      </c>
      <c r="F6784" s="135">
        <v>0.0</v>
      </c>
      <c r="M6784" s="143">
        <v>42795.0</v>
      </c>
    </row>
    <row r="6785">
      <c r="A6785" s="135">
        <v>6783.0</v>
      </c>
      <c r="B6785" s="135" t="s">
        <v>23234</v>
      </c>
      <c r="C6785" s="135" t="s">
        <v>4362</v>
      </c>
      <c r="M6785" s="143">
        <v>45163.0</v>
      </c>
    </row>
    <row r="6786">
      <c r="A6786" s="135">
        <v>6784.0</v>
      </c>
      <c r="B6786" s="135" t="s">
        <v>23235</v>
      </c>
      <c r="C6786" s="135" t="s">
        <v>4362</v>
      </c>
      <c r="M6786" s="143">
        <v>45018.0</v>
      </c>
    </row>
    <row r="6787">
      <c r="A6787" s="135">
        <v>6785.0</v>
      </c>
      <c r="B6787" s="135" t="s">
        <v>23237</v>
      </c>
      <c r="C6787" s="135" t="s">
        <v>4362</v>
      </c>
      <c r="K6787" s="135">
        <v>10.0</v>
      </c>
      <c r="M6787" s="143">
        <v>44997.0</v>
      </c>
    </row>
    <row r="6788">
      <c r="A6788" s="135">
        <v>6786.0</v>
      </c>
      <c r="B6788" s="135" t="s">
        <v>23238</v>
      </c>
      <c r="C6788" s="135" t="s">
        <v>4362</v>
      </c>
      <c r="M6788" s="143">
        <v>44940.0</v>
      </c>
    </row>
    <row r="6789">
      <c r="A6789" s="135">
        <v>6787.0</v>
      </c>
      <c r="B6789" s="135" t="s">
        <v>23239</v>
      </c>
      <c r="C6789" s="135" t="s">
        <v>4362</v>
      </c>
      <c r="M6789" s="143">
        <v>43531.0</v>
      </c>
    </row>
    <row r="6790">
      <c r="A6790" s="135">
        <v>6788.0</v>
      </c>
      <c r="B6790" s="135" t="s">
        <v>23241</v>
      </c>
      <c r="C6790" s="135" t="s">
        <v>4362</v>
      </c>
      <c r="M6790" s="143">
        <v>45166.0</v>
      </c>
    </row>
    <row r="6791">
      <c r="A6791" s="135">
        <v>6789.0</v>
      </c>
      <c r="B6791" s="135" t="s">
        <v>23242</v>
      </c>
      <c r="C6791" s="135" t="s">
        <v>4362</v>
      </c>
      <c r="M6791" s="143">
        <v>45354.0</v>
      </c>
    </row>
    <row r="6792">
      <c r="A6792" s="135">
        <v>6790.0</v>
      </c>
      <c r="B6792" s="135" t="s">
        <v>23243</v>
      </c>
      <c r="C6792" s="135" t="s">
        <v>4362</v>
      </c>
      <c r="M6792" s="143">
        <v>45153.0</v>
      </c>
    </row>
    <row r="6793">
      <c r="A6793" s="135">
        <v>6791.0</v>
      </c>
      <c r="B6793" s="135" t="s">
        <v>23244</v>
      </c>
      <c r="C6793" s="135" t="s">
        <v>4362</v>
      </c>
      <c r="K6793" s="135">
        <v>10.0</v>
      </c>
      <c r="M6793" s="143">
        <v>43877.0</v>
      </c>
    </row>
    <row r="6794">
      <c r="A6794" s="135">
        <v>6792.0</v>
      </c>
      <c r="B6794" s="135" t="s">
        <v>23245</v>
      </c>
      <c r="C6794" s="135" t="s">
        <v>4362</v>
      </c>
      <c r="K6794" s="135">
        <v>50.0</v>
      </c>
      <c r="M6794" s="143">
        <v>43853.0</v>
      </c>
    </row>
    <row r="6795">
      <c r="A6795" s="135">
        <v>6793.0</v>
      </c>
      <c r="B6795" s="135" t="s">
        <v>23247</v>
      </c>
      <c r="C6795" s="135" t="s">
        <v>4362</v>
      </c>
      <c r="K6795" s="135">
        <v>10.0</v>
      </c>
      <c r="M6795" s="143">
        <v>44085.0</v>
      </c>
    </row>
    <row r="6796">
      <c r="A6796" s="135">
        <v>6794.0</v>
      </c>
      <c r="B6796" s="135" t="s">
        <v>23248</v>
      </c>
      <c r="C6796" s="135" t="s">
        <v>4362</v>
      </c>
      <c r="M6796" s="143">
        <v>44851.0</v>
      </c>
    </row>
    <row r="6797">
      <c r="A6797" s="135">
        <v>6795.0</v>
      </c>
      <c r="B6797" s="135" t="s">
        <v>23249</v>
      </c>
      <c r="C6797" s="135" t="s">
        <v>4362</v>
      </c>
      <c r="K6797" s="135">
        <v>60.0</v>
      </c>
      <c r="M6797" s="143">
        <v>44734.0</v>
      </c>
    </row>
    <row r="6798">
      <c r="A6798" s="135">
        <v>6796.0</v>
      </c>
      <c r="B6798" s="135" t="s">
        <v>23250</v>
      </c>
      <c r="C6798" s="135" t="s">
        <v>4362</v>
      </c>
      <c r="M6798" s="143">
        <v>45264.0</v>
      </c>
    </row>
    <row r="6799">
      <c r="A6799" s="135">
        <v>6797.0</v>
      </c>
      <c r="B6799" s="135" t="s">
        <v>23251</v>
      </c>
      <c r="C6799" s="135" t="s">
        <v>4362</v>
      </c>
      <c r="K6799" s="135">
        <v>10.0</v>
      </c>
      <c r="M6799" s="143">
        <v>42607.0</v>
      </c>
    </row>
    <row r="6800">
      <c r="A6800" s="135">
        <v>6798.0</v>
      </c>
      <c r="B6800" s="135" t="s">
        <v>23252</v>
      </c>
      <c r="C6800" s="135" t="s">
        <v>4362</v>
      </c>
      <c r="M6800" s="143">
        <v>42296.0</v>
      </c>
    </row>
    <row r="6801">
      <c r="A6801" s="135">
        <v>6799.0</v>
      </c>
      <c r="B6801" s="135" t="s">
        <v>23253</v>
      </c>
      <c r="C6801" s="135" t="s">
        <v>4362</v>
      </c>
      <c r="K6801" s="135">
        <v>10.0</v>
      </c>
      <c r="M6801" s="143">
        <v>42899.0</v>
      </c>
    </row>
    <row r="6802">
      <c r="A6802" s="135">
        <v>6800.0</v>
      </c>
      <c r="B6802" s="135" t="s">
        <v>23255</v>
      </c>
      <c r="C6802" s="135" t="s">
        <v>4362</v>
      </c>
      <c r="F6802" s="135">
        <v>0.0</v>
      </c>
      <c r="M6802" s="143">
        <v>43497.0</v>
      </c>
    </row>
    <row r="6803">
      <c r="A6803" s="135">
        <v>6801.0</v>
      </c>
      <c r="B6803" s="135" t="s">
        <v>23256</v>
      </c>
      <c r="C6803" s="135" t="s">
        <v>4362</v>
      </c>
      <c r="F6803" s="135">
        <v>0.0</v>
      </c>
      <c r="M6803" s="143">
        <v>42552.0</v>
      </c>
    </row>
    <row r="6804">
      <c r="A6804" s="135">
        <v>6802.0</v>
      </c>
      <c r="B6804" s="135" t="s">
        <v>23257</v>
      </c>
      <c r="C6804" s="135" t="s">
        <v>4362</v>
      </c>
      <c r="F6804" s="135">
        <v>0.0</v>
      </c>
      <c r="M6804" s="143">
        <v>43525.0</v>
      </c>
    </row>
    <row r="6805">
      <c r="A6805" s="135">
        <v>6803.0</v>
      </c>
      <c r="B6805" s="135" t="s">
        <v>23258</v>
      </c>
      <c r="C6805" s="135" t="s">
        <v>4362</v>
      </c>
      <c r="M6805" s="143">
        <v>45112.0</v>
      </c>
    </row>
    <row r="6806">
      <c r="A6806" s="135">
        <v>6804.0</v>
      </c>
      <c r="B6806" s="135" t="s">
        <v>14400</v>
      </c>
      <c r="C6806" s="135" t="s">
        <v>4362</v>
      </c>
      <c r="F6806" s="135">
        <v>0.0</v>
      </c>
      <c r="M6806" s="143">
        <v>42917.0</v>
      </c>
    </row>
    <row r="6807">
      <c r="A6807" s="135">
        <v>6805.0</v>
      </c>
      <c r="B6807" s="135" t="s">
        <v>23259</v>
      </c>
      <c r="C6807" s="135" t="s">
        <v>4362</v>
      </c>
      <c r="F6807" s="135">
        <v>0.0</v>
      </c>
      <c r="M6807" s="143">
        <v>43617.0</v>
      </c>
    </row>
    <row r="6808">
      <c r="A6808" s="135">
        <v>6806.0</v>
      </c>
      <c r="B6808" s="135" t="s">
        <v>23261</v>
      </c>
      <c r="C6808" s="135" t="s">
        <v>4362</v>
      </c>
      <c r="K6808" s="135">
        <v>10.0</v>
      </c>
      <c r="M6808" s="143">
        <v>43882.0</v>
      </c>
    </row>
    <row r="6809">
      <c r="A6809" s="135">
        <v>6807.0</v>
      </c>
      <c r="B6809" s="135" t="s">
        <v>23262</v>
      </c>
      <c r="C6809" s="135" t="s">
        <v>4362</v>
      </c>
      <c r="F6809" s="135">
        <v>0.0</v>
      </c>
      <c r="M6809" s="143">
        <v>43497.0</v>
      </c>
    </row>
    <row r="6810">
      <c r="A6810" s="135">
        <v>6808.0</v>
      </c>
      <c r="B6810" s="135" t="s">
        <v>23263</v>
      </c>
      <c r="C6810" s="135" t="s">
        <v>4362</v>
      </c>
      <c r="F6810" s="135">
        <v>0.0</v>
      </c>
      <c r="M6810" s="143">
        <v>43770.0</v>
      </c>
    </row>
    <row r="6811">
      <c r="A6811" s="135">
        <v>6809.0</v>
      </c>
      <c r="B6811" s="135" t="s">
        <v>23264</v>
      </c>
      <c r="C6811" s="135" t="s">
        <v>4362</v>
      </c>
      <c r="F6811" s="135">
        <v>0.0</v>
      </c>
      <c r="M6811" s="143">
        <v>43405.0</v>
      </c>
    </row>
    <row r="6812">
      <c r="A6812" s="135">
        <v>6810.0</v>
      </c>
      <c r="B6812" s="135" t="s">
        <v>23265</v>
      </c>
      <c r="C6812" s="135" t="s">
        <v>4362</v>
      </c>
      <c r="F6812" s="135">
        <v>0.0</v>
      </c>
      <c r="M6812" s="143">
        <v>43709.0</v>
      </c>
    </row>
    <row r="6813">
      <c r="A6813" s="135">
        <v>6811.0</v>
      </c>
      <c r="B6813" s="135" t="s">
        <v>23266</v>
      </c>
      <c r="C6813" s="135" t="s">
        <v>4362</v>
      </c>
      <c r="M6813" s="143">
        <v>42660.0</v>
      </c>
    </row>
    <row r="6814">
      <c r="A6814" s="135">
        <v>6812.0</v>
      </c>
      <c r="B6814" s="135" t="s">
        <v>23267</v>
      </c>
      <c r="C6814" s="135" t="s">
        <v>4362</v>
      </c>
      <c r="M6814" s="143">
        <v>42325.0</v>
      </c>
    </row>
    <row r="6815">
      <c r="A6815" s="135">
        <v>6813.0</v>
      </c>
      <c r="B6815" s="135" t="s">
        <v>23269</v>
      </c>
      <c r="C6815" s="135" t="s">
        <v>4362</v>
      </c>
      <c r="K6815" s="135">
        <v>10.0</v>
      </c>
      <c r="M6815" s="143">
        <v>42269.0</v>
      </c>
    </row>
    <row r="6816">
      <c r="A6816" s="135">
        <v>6814.0</v>
      </c>
      <c r="B6816" s="135" t="s">
        <v>23270</v>
      </c>
      <c r="C6816" s="135" t="s">
        <v>4362</v>
      </c>
      <c r="F6816" s="135">
        <v>0.0</v>
      </c>
      <c r="M6816" s="143">
        <v>43040.0</v>
      </c>
    </row>
    <row r="6817">
      <c r="A6817" s="135">
        <v>6815.0</v>
      </c>
      <c r="B6817" s="135" t="s">
        <v>23271</v>
      </c>
      <c r="C6817" s="135" t="s">
        <v>4362</v>
      </c>
      <c r="F6817" s="135">
        <v>0.0</v>
      </c>
      <c r="M6817" s="143">
        <v>43709.0</v>
      </c>
    </row>
    <row r="6818">
      <c r="A6818" s="135">
        <v>6816.0</v>
      </c>
      <c r="B6818" s="135" t="s">
        <v>23272</v>
      </c>
      <c r="C6818" s="135" t="s">
        <v>4362</v>
      </c>
      <c r="K6818" s="135">
        <v>10.0</v>
      </c>
      <c r="M6818" s="143">
        <v>42484.0</v>
      </c>
    </row>
    <row r="6819">
      <c r="A6819" s="135">
        <v>6817.0</v>
      </c>
      <c r="B6819" s="135" t="s">
        <v>23274</v>
      </c>
      <c r="C6819" s="135" t="s">
        <v>4362</v>
      </c>
      <c r="F6819" s="135">
        <v>0.0</v>
      </c>
      <c r="M6819" s="143">
        <v>42248.0</v>
      </c>
    </row>
    <row r="6820">
      <c r="A6820" s="135">
        <v>6818.0</v>
      </c>
      <c r="B6820" s="135" t="s">
        <v>23275</v>
      </c>
      <c r="C6820" s="135" t="s">
        <v>4362</v>
      </c>
      <c r="F6820" s="135">
        <v>0.0</v>
      </c>
      <c r="M6820" s="143">
        <v>43678.0</v>
      </c>
    </row>
    <row r="6821">
      <c r="A6821" s="135">
        <v>6819.0</v>
      </c>
      <c r="B6821" s="135" t="s">
        <v>23276</v>
      </c>
      <c r="C6821" s="135" t="s">
        <v>4362</v>
      </c>
      <c r="F6821" s="135">
        <v>0.0</v>
      </c>
      <c r="M6821" s="143">
        <v>43466.0</v>
      </c>
    </row>
    <row r="6822">
      <c r="A6822" s="135">
        <v>6820.0</v>
      </c>
      <c r="B6822" s="135" t="s">
        <v>23277</v>
      </c>
      <c r="C6822" s="135" t="s">
        <v>4362</v>
      </c>
      <c r="F6822" s="135">
        <v>0.0</v>
      </c>
      <c r="M6822" s="143">
        <v>43282.0</v>
      </c>
    </row>
    <row r="6823">
      <c r="A6823" s="135">
        <v>6821.0</v>
      </c>
      <c r="B6823" s="135" t="s">
        <v>23278</v>
      </c>
      <c r="C6823" s="135" t="s">
        <v>4362</v>
      </c>
      <c r="M6823" s="143">
        <v>45385.0</v>
      </c>
    </row>
    <row r="6824">
      <c r="A6824" s="135">
        <v>6822.0</v>
      </c>
      <c r="B6824" s="135" t="s">
        <v>23279</v>
      </c>
      <c r="C6824" s="135" t="s">
        <v>4362</v>
      </c>
      <c r="F6824" s="135">
        <v>0.0</v>
      </c>
      <c r="M6824" s="143">
        <v>43586.0</v>
      </c>
    </row>
    <row r="6825">
      <c r="A6825" s="135">
        <v>6823.0</v>
      </c>
      <c r="B6825" s="135" t="s">
        <v>23280</v>
      </c>
      <c r="C6825" s="135" t="s">
        <v>4362</v>
      </c>
      <c r="M6825" s="143">
        <v>44864.0</v>
      </c>
    </row>
    <row r="6826">
      <c r="A6826" s="135">
        <v>6824.0</v>
      </c>
      <c r="B6826" s="135" t="s">
        <v>23282</v>
      </c>
      <c r="C6826" s="135" t="s">
        <v>4362</v>
      </c>
      <c r="M6826" s="143">
        <v>43877.0</v>
      </c>
    </row>
    <row r="6827">
      <c r="A6827" s="135">
        <v>6825.0</v>
      </c>
      <c r="B6827" s="135" t="s">
        <v>23283</v>
      </c>
      <c r="C6827" s="135" t="s">
        <v>4362</v>
      </c>
      <c r="F6827" s="135">
        <v>0.0</v>
      </c>
      <c r="M6827" s="143">
        <v>43435.0</v>
      </c>
    </row>
    <row r="6828">
      <c r="A6828" s="135">
        <v>6826.0</v>
      </c>
      <c r="B6828" s="135" t="s">
        <v>23284</v>
      </c>
      <c r="C6828" s="135" t="s">
        <v>4362</v>
      </c>
      <c r="F6828" s="135">
        <v>0.0</v>
      </c>
      <c r="M6828" s="143">
        <v>43497.0</v>
      </c>
    </row>
    <row r="6829">
      <c r="A6829" s="135">
        <v>6827.0</v>
      </c>
      <c r="B6829" s="135" t="s">
        <v>23285</v>
      </c>
      <c r="C6829" s="135" t="s">
        <v>4362</v>
      </c>
      <c r="F6829" s="135">
        <v>0.0</v>
      </c>
      <c r="M6829" s="143">
        <v>42705.0</v>
      </c>
    </row>
    <row r="6830">
      <c r="A6830" s="135">
        <v>6828.0</v>
      </c>
      <c r="B6830" s="135" t="s">
        <v>23286</v>
      </c>
      <c r="C6830" s="135" t="s">
        <v>4362</v>
      </c>
      <c r="K6830" s="135">
        <v>10.0</v>
      </c>
      <c r="M6830" s="143">
        <v>43184.0</v>
      </c>
    </row>
    <row r="6831">
      <c r="A6831" s="135">
        <v>6829.0</v>
      </c>
      <c r="B6831" s="135" t="s">
        <v>23287</v>
      </c>
      <c r="C6831" s="135" t="s">
        <v>4362</v>
      </c>
      <c r="M6831" s="143">
        <v>42809.0</v>
      </c>
    </row>
    <row r="6832">
      <c r="A6832" s="135">
        <v>6830.0</v>
      </c>
      <c r="B6832" s="135" t="s">
        <v>23288</v>
      </c>
      <c r="C6832" s="135" t="s">
        <v>4362</v>
      </c>
      <c r="M6832" s="143">
        <v>42501.0</v>
      </c>
    </row>
    <row r="6833">
      <c r="A6833" s="135">
        <v>6831.0</v>
      </c>
      <c r="B6833" s="135" t="s">
        <v>23290</v>
      </c>
      <c r="C6833" s="135" t="s">
        <v>4362</v>
      </c>
      <c r="K6833" s="135">
        <v>10.0</v>
      </c>
      <c r="M6833" s="143">
        <v>44168.0</v>
      </c>
    </row>
    <row r="6834">
      <c r="A6834" s="135">
        <v>6832.0</v>
      </c>
      <c r="B6834" s="135" t="s">
        <v>23291</v>
      </c>
      <c r="C6834" s="135" t="s">
        <v>4362</v>
      </c>
      <c r="F6834" s="135">
        <v>0.0</v>
      </c>
      <c r="M6834" s="143">
        <v>43525.0</v>
      </c>
    </row>
    <row r="6835">
      <c r="A6835" s="135">
        <v>6833.0</v>
      </c>
      <c r="B6835" s="135" t="s">
        <v>23292</v>
      </c>
      <c r="C6835" s="135" t="s">
        <v>4362</v>
      </c>
      <c r="M6835" s="143">
        <v>45337.0</v>
      </c>
    </row>
    <row r="6836">
      <c r="A6836" s="135">
        <v>6834.0</v>
      </c>
      <c r="B6836" s="135" t="s">
        <v>23293</v>
      </c>
      <c r="C6836" s="135" t="s">
        <v>4362</v>
      </c>
      <c r="M6836" s="143">
        <v>44978.0</v>
      </c>
    </row>
    <row r="6837">
      <c r="A6837" s="135">
        <v>6835.0</v>
      </c>
      <c r="B6837" s="135" t="s">
        <v>23294</v>
      </c>
      <c r="C6837" s="135" t="s">
        <v>4362</v>
      </c>
      <c r="K6837" s="135">
        <v>10.0</v>
      </c>
      <c r="M6837" s="143">
        <v>42479.0</v>
      </c>
    </row>
    <row r="6838">
      <c r="A6838" s="135">
        <v>6836.0</v>
      </c>
      <c r="B6838" s="135" t="s">
        <v>23295</v>
      </c>
      <c r="C6838" s="135" t="s">
        <v>4362</v>
      </c>
      <c r="M6838" s="143">
        <v>42979.0</v>
      </c>
    </row>
    <row r="6839">
      <c r="A6839" s="135">
        <v>6837.0</v>
      </c>
      <c r="B6839" s="135" t="s">
        <v>23296</v>
      </c>
      <c r="C6839" s="135" t="s">
        <v>4362</v>
      </c>
      <c r="M6839" s="143">
        <v>44480.0</v>
      </c>
    </row>
    <row r="6840">
      <c r="A6840" s="135">
        <v>6838.0</v>
      </c>
      <c r="B6840" s="135" t="s">
        <v>23298</v>
      </c>
      <c r="C6840" s="135" t="s">
        <v>4362</v>
      </c>
      <c r="M6840" s="143">
        <v>43292.0</v>
      </c>
    </row>
    <row r="6841">
      <c r="A6841" s="135">
        <v>6839.0</v>
      </c>
      <c r="B6841" s="135" t="s">
        <v>23299</v>
      </c>
      <c r="C6841" s="135" t="s">
        <v>4362</v>
      </c>
      <c r="M6841" s="143">
        <v>44064.0</v>
      </c>
    </row>
    <row r="6842">
      <c r="A6842" s="135">
        <v>6840.0</v>
      </c>
      <c r="B6842" s="135" t="s">
        <v>23300</v>
      </c>
      <c r="C6842" s="135" t="s">
        <v>4362</v>
      </c>
      <c r="K6842" s="135">
        <v>10.0</v>
      </c>
      <c r="M6842" s="143">
        <v>44824.0</v>
      </c>
    </row>
    <row r="6843">
      <c r="A6843" s="135">
        <v>6841.0</v>
      </c>
      <c r="B6843" s="135" t="s">
        <v>23301</v>
      </c>
      <c r="C6843" s="135" t="s">
        <v>4362</v>
      </c>
      <c r="M6843" s="143">
        <v>43703.0</v>
      </c>
    </row>
    <row r="6844">
      <c r="A6844" s="135">
        <v>6842.0</v>
      </c>
      <c r="B6844" s="135" t="s">
        <v>23302</v>
      </c>
      <c r="C6844" s="135" t="s">
        <v>4362</v>
      </c>
      <c r="M6844" s="143">
        <v>42698.0</v>
      </c>
    </row>
    <row r="6845">
      <c r="A6845" s="135">
        <v>6843.0</v>
      </c>
      <c r="B6845" s="135" t="s">
        <v>23303</v>
      </c>
      <c r="C6845" s="135" t="s">
        <v>4362</v>
      </c>
      <c r="M6845" s="143">
        <v>45169.0</v>
      </c>
    </row>
    <row r="6846">
      <c r="A6846" s="135">
        <v>6844.0</v>
      </c>
      <c r="B6846" s="135" t="s">
        <v>23304</v>
      </c>
      <c r="C6846" s="135" t="s">
        <v>4362</v>
      </c>
      <c r="K6846" s="135">
        <v>10.0</v>
      </c>
      <c r="M6846" s="143">
        <v>44202.0</v>
      </c>
    </row>
    <row r="6847">
      <c r="A6847" s="135">
        <v>6845.0</v>
      </c>
      <c r="B6847" s="135" t="s">
        <v>23306</v>
      </c>
      <c r="C6847" s="135" t="s">
        <v>4362</v>
      </c>
      <c r="M6847" s="143">
        <v>44736.0</v>
      </c>
    </row>
    <row r="6848">
      <c r="A6848" s="135">
        <v>6846.0</v>
      </c>
      <c r="B6848" s="135" t="s">
        <v>23307</v>
      </c>
      <c r="C6848" s="135" t="s">
        <v>4362</v>
      </c>
      <c r="M6848" s="143">
        <v>45056.0</v>
      </c>
    </row>
    <row r="6849">
      <c r="A6849" s="135">
        <v>6847.0</v>
      </c>
      <c r="B6849" s="135" t="s">
        <v>23308</v>
      </c>
      <c r="C6849" s="135" t="s">
        <v>4362</v>
      </c>
      <c r="M6849" s="143">
        <v>44789.0</v>
      </c>
    </row>
    <row r="6850">
      <c r="A6850" s="135">
        <v>6848.0</v>
      </c>
      <c r="B6850" s="135" t="s">
        <v>23309</v>
      </c>
      <c r="C6850" s="135" t="s">
        <v>4362</v>
      </c>
      <c r="M6850" s="143">
        <v>45105.0</v>
      </c>
    </row>
    <row r="6851">
      <c r="A6851" s="135">
        <v>6849.0</v>
      </c>
      <c r="B6851" s="135" t="s">
        <v>23310</v>
      </c>
      <c r="C6851" s="135" t="s">
        <v>4362</v>
      </c>
      <c r="M6851" s="143">
        <v>45098.0</v>
      </c>
    </row>
    <row r="6852">
      <c r="A6852" s="135">
        <v>6850.0</v>
      </c>
      <c r="B6852" s="135" t="s">
        <v>23311</v>
      </c>
      <c r="C6852" s="135" t="s">
        <v>4362</v>
      </c>
      <c r="K6852" s="135">
        <v>10.0</v>
      </c>
      <c r="M6852" s="143">
        <v>44918.0</v>
      </c>
    </row>
    <row r="6853">
      <c r="A6853" s="135">
        <v>6851.0</v>
      </c>
      <c r="B6853" s="135" t="s">
        <v>23312</v>
      </c>
      <c r="C6853" s="135" t="s">
        <v>4362</v>
      </c>
      <c r="M6853" s="143">
        <v>45385.0</v>
      </c>
    </row>
    <row r="6854">
      <c r="A6854" s="135">
        <v>6852.0</v>
      </c>
      <c r="B6854" s="135" t="s">
        <v>14403</v>
      </c>
      <c r="C6854" s="135" t="s">
        <v>4362</v>
      </c>
      <c r="K6854" s="135">
        <v>30.0</v>
      </c>
      <c r="M6854" s="143">
        <v>44899.0</v>
      </c>
    </row>
    <row r="6855">
      <c r="A6855" s="135">
        <v>6853.0</v>
      </c>
      <c r="B6855" s="135" t="s">
        <v>23314</v>
      </c>
      <c r="C6855" s="135" t="s">
        <v>4362</v>
      </c>
      <c r="K6855" s="135">
        <v>10.0</v>
      </c>
      <c r="M6855" s="143">
        <v>43896.0</v>
      </c>
    </row>
    <row r="6856">
      <c r="A6856" s="135">
        <v>6854.0</v>
      </c>
      <c r="B6856" s="135" t="s">
        <v>23315</v>
      </c>
      <c r="C6856" s="135" t="s">
        <v>4362</v>
      </c>
      <c r="F6856" s="135">
        <v>0.0</v>
      </c>
      <c r="M6856" s="143">
        <v>43739.0</v>
      </c>
    </row>
    <row r="6857">
      <c r="A6857" s="135">
        <v>6855.0</v>
      </c>
      <c r="B6857" s="135" t="s">
        <v>23316</v>
      </c>
      <c r="C6857" s="135" t="s">
        <v>4362</v>
      </c>
      <c r="F6857" s="135">
        <v>0.0</v>
      </c>
      <c r="M6857" s="143">
        <v>43586.0</v>
      </c>
    </row>
    <row r="6858">
      <c r="A6858" s="135">
        <v>6856.0</v>
      </c>
      <c r="B6858" s="135" t="s">
        <v>23317</v>
      </c>
      <c r="C6858" s="135" t="s">
        <v>4362</v>
      </c>
      <c r="M6858" s="143">
        <v>45024.0</v>
      </c>
    </row>
    <row r="6859">
      <c r="A6859" s="135">
        <v>6857.0</v>
      </c>
      <c r="B6859" s="135" t="s">
        <v>23318</v>
      </c>
      <c r="C6859" s="135" t="s">
        <v>4362</v>
      </c>
      <c r="F6859" s="135">
        <v>0.0</v>
      </c>
      <c r="M6859" s="143">
        <v>43132.0</v>
      </c>
    </row>
    <row r="6860">
      <c r="A6860" s="135">
        <v>6858.0</v>
      </c>
      <c r="B6860" s="135" t="s">
        <v>23320</v>
      </c>
      <c r="C6860" s="135" t="s">
        <v>4362</v>
      </c>
      <c r="F6860" s="135">
        <v>0.0</v>
      </c>
      <c r="M6860" s="143">
        <v>43800.0</v>
      </c>
    </row>
    <row r="6861">
      <c r="A6861" s="135">
        <v>6859.0</v>
      </c>
      <c r="B6861" s="135" t="s">
        <v>23321</v>
      </c>
      <c r="C6861" s="135" t="s">
        <v>4362</v>
      </c>
      <c r="F6861" s="135">
        <v>0.0</v>
      </c>
      <c r="M6861" s="143">
        <v>43586.0</v>
      </c>
    </row>
    <row r="6862">
      <c r="A6862" s="135">
        <v>6860.0</v>
      </c>
      <c r="B6862" s="135" t="s">
        <v>23322</v>
      </c>
      <c r="C6862" s="135" t="s">
        <v>4362</v>
      </c>
      <c r="M6862" s="143">
        <v>43973.0</v>
      </c>
    </row>
    <row r="6863">
      <c r="A6863" s="135">
        <v>6861.0</v>
      </c>
      <c r="B6863" s="135" t="s">
        <v>23323</v>
      </c>
      <c r="C6863" s="135" t="s">
        <v>4362</v>
      </c>
      <c r="M6863" s="143">
        <v>44960.0</v>
      </c>
    </row>
    <row r="6864">
      <c r="A6864" s="135">
        <v>6862.0</v>
      </c>
      <c r="B6864" s="135" t="s">
        <v>23324</v>
      </c>
      <c r="C6864" s="135" t="s">
        <v>4362</v>
      </c>
      <c r="K6864" s="135">
        <v>10.0</v>
      </c>
      <c r="M6864" s="143">
        <v>44077.0</v>
      </c>
    </row>
    <row r="6865">
      <c r="A6865" s="135">
        <v>6863.0</v>
      </c>
      <c r="B6865" s="135" t="s">
        <v>23325</v>
      </c>
      <c r="C6865" s="135" t="s">
        <v>4362</v>
      </c>
      <c r="F6865" s="135">
        <v>0.0</v>
      </c>
      <c r="M6865" s="143">
        <v>43374.0</v>
      </c>
    </row>
    <row r="6866">
      <c r="A6866" s="135">
        <v>6864.0</v>
      </c>
      <c r="B6866" s="135" t="s">
        <v>23326</v>
      </c>
      <c r="C6866" s="135" t="s">
        <v>4362</v>
      </c>
      <c r="F6866" s="135">
        <v>0.0</v>
      </c>
      <c r="M6866" s="143">
        <v>42705.0</v>
      </c>
    </row>
    <row r="6867">
      <c r="A6867" s="135">
        <v>6865.0</v>
      </c>
      <c r="B6867" s="135" t="s">
        <v>23328</v>
      </c>
      <c r="C6867" s="135" t="s">
        <v>4362</v>
      </c>
      <c r="F6867" s="135">
        <v>0.0</v>
      </c>
      <c r="M6867" s="143">
        <v>43435.0</v>
      </c>
    </row>
    <row r="6868">
      <c r="A6868" s="135">
        <v>6866.0</v>
      </c>
      <c r="B6868" s="135" t="s">
        <v>23329</v>
      </c>
      <c r="C6868" s="135" t="s">
        <v>4362</v>
      </c>
      <c r="F6868" s="135">
        <v>0.0</v>
      </c>
      <c r="M6868" s="143">
        <v>43586.0</v>
      </c>
    </row>
    <row r="6869">
      <c r="A6869" s="135">
        <v>6867.0</v>
      </c>
      <c r="B6869" s="135" t="s">
        <v>23330</v>
      </c>
      <c r="C6869" s="135" t="s">
        <v>4362</v>
      </c>
      <c r="K6869" s="135">
        <v>10.0</v>
      </c>
      <c r="M6869" s="143">
        <v>43562.0</v>
      </c>
    </row>
    <row r="6870">
      <c r="A6870" s="135">
        <v>6868.0</v>
      </c>
      <c r="B6870" s="135" t="s">
        <v>23331</v>
      </c>
      <c r="C6870" s="135" t="s">
        <v>4362</v>
      </c>
      <c r="K6870" s="135">
        <v>10.0</v>
      </c>
      <c r="M6870" s="143">
        <v>45177.0</v>
      </c>
    </row>
    <row r="6871">
      <c r="A6871" s="135">
        <v>6869.0</v>
      </c>
      <c r="B6871" s="135" t="s">
        <v>23332</v>
      </c>
      <c r="C6871" s="135" t="s">
        <v>4362</v>
      </c>
      <c r="K6871" s="135">
        <v>10.0</v>
      </c>
      <c r="M6871" s="143">
        <v>42369.0</v>
      </c>
    </row>
    <row r="6872">
      <c r="A6872" s="135">
        <v>6870.0</v>
      </c>
      <c r="B6872" s="135" t="s">
        <v>23333</v>
      </c>
      <c r="C6872" s="135" t="s">
        <v>4362</v>
      </c>
      <c r="F6872" s="135">
        <v>0.0</v>
      </c>
      <c r="M6872" s="143">
        <v>43344.0</v>
      </c>
    </row>
    <row r="6873">
      <c r="A6873" s="135">
        <v>6871.0</v>
      </c>
      <c r="B6873" s="135" t="s">
        <v>23334</v>
      </c>
      <c r="C6873" s="135" t="s">
        <v>4362</v>
      </c>
      <c r="K6873" s="135">
        <v>10.0</v>
      </c>
      <c r="M6873" s="143">
        <v>44162.0</v>
      </c>
    </row>
    <row r="6874">
      <c r="A6874" s="135">
        <v>6872.0</v>
      </c>
      <c r="B6874" s="135" t="s">
        <v>23336</v>
      </c>
      <c r="C6874" s="135" t="s">
        <v>4362</v>
      </c>
      <c r="M6874" s="143">
        <v>42291.0</v>
      </c>
    </row>
    <row r="6875">
      <c r="A6875" s="135">
        <v>6873.0</v>
      </c>
      <c r="B6875" s="135" t="s">
        <v>23337</v>
      </c>
      <c r="C6875" s="135" t="s">
        <v>4362</v>
      </c>
      <c r="M6875" s="143">
        <v>45170.0</v>
      </c>
    </row>
    <row r="6876">
      <c r="A6876" s="135">
        <v>6874.0</v>
      </c>
      <c r="B6876" s="135" t="s">
        <v>23338</v>
      </c>
      <c r="C6876" s="135" t="s">
        <v>4362</v>
      </c>
      <c r="F6876" s="135">
        <v>0.0</v>
      </c>
      <c r="M6876" s="143">
        <v>43647.0</v>
      </c>
    </row>
    <row r="6877">
      <c r="A6877" s="135">
        <v>6875.0</v>
      </c>
      <c r="B6877" s="135" t="s">
        <v>23339</v>
      </c>
      <c r="C6877" s="135" t="s">
        <v>4362</v>
      </c>
      <c r="F6877" s="135">
        <v>0.0</v>
      </c>
      <c r="M6877" s="143">
        <v>43525.0</v>
      </c>
    </row>
    <row r="6878">
      <c r="A6878" s="135">
        <v>6876.0</v>
      </c>
      <c r="B6878" s="135" t="s">
        <v>23340</v>
      </c>
      <c r="C6878" s="135" t="s">
        <v>4362</v>
      </c>
      <c r="F6878" s="135">
        <v>0.0</v>
      </c>
      <c r="M6878" s="143">
        <v>43252.0</v>
      </c>
    </row>
    <row r="6879">
      <c r="A6879" s="135">
        <v>6877.0</v>
      </c>
      <c r="B6879" s="135" t="s">
        <v>23341</v>
      </c>
      <c r="C6879" s="135" t="s">
        <v>4362</v>
      </c>
      <c r="F6879" s="135">
        <v>0.0</v>
      </c>
      <c r="M6879" s="143">
        <v>43617.0</v>
      </c>
    </row>
    <row r="6880">
      <c r="A6880" s="135">
        <v>6878.0</v>
      </c>
      <c r="B6880" s="135" t="s">
        <v>23342</v>
      </c>
      <c r="C6880" s="135" t="s">
        <v>4362</v>
      </c>
      <c r="M6880" s="143">
        <v>44407.0</v>
      </c>
    </row>
    <row r="6881">
      <c r="A6881" s="135">
        <v>6879.0</v>
      </c>
      <c r="B6881" s="135" t="s">
        <v>23343</v>
      </c>
      <c r="C6881" s="135" t="s">
        <v>4362</v>
      </c>
      <c r="M6881" s="143">
        <v>45017.0</v>
      </c>
    </row>
    <row r="6882">
      <c r="A6882" s="135">
        <v>6880.0</v>
      </c>
      <c r="B6882" s="135" t="s">
        <v>23344</v>
      </c>
      <c r="C6882" s="135" t="s">
        <v>4362</v>
      </c>
      <c r="F6882" s="135">
        <v>0.0</v>
      </c>
      <c r="M6882" s="143">
        <v>43709.0</v>
      </c>
    </row>
    <row r="6883">
      <c r="A6883" s="135">
        <v>6881.0</v>
      </c>
      <c r="B6883" s="135" t="s">
        <v>23346</v>
      </c>
      <c r="C6883" s="135" t="s">
        <v>4362</v>
      </c>
      <c r="F6883" s="135">
        <v>0.25</v>
      </c>
      <c r="M6883" s="143">
        <v>42478.0</v>
      </c>
    </row>
    <row r="6884">
      <c r="A6884" s="135">
        <v>6882.0</v>
      </c>
      <c r="B6884" s="135" t="s">
        <v>23347</v>
      </c>
      <c r="C6884" s="135" t="s">
        <v>4362</v>
      </c>
      <c r="F6884" s="135">
        <v>0.0</v>
      </c>
      <c r="M6884" s="143">
        <v>43344.0</v>
      </c>
    </row>
    <row r="6885">
      <c r="A6885" s="135">
        <v>6883.0</v>
      </c>
      <c r="B6885" s="135" t="s">
        <v>23348</v>
      </c>
      <c r="C6885" s="135" t="s">
        <v>4362</v>
      </c>
      <c r="F6885" s="135">
        <v>0.0</v>
      </c>
    </row>
    <row r="6886">
      <c r="A6886" s="135">
        <v>6884.0</v>
      </c>
      <c r="B6886" s="135" t="s">
        <v>23349</v>
      </c>
      <c r="C6886" s="135" t="s">
        <v>4362</v>
      </c>
      <c r="M6886" s="143">
        <v>42293.0</v>
      </c>
    </row>
    <row r="6887">
      <c r="A6887" s="135">
        <v>6885.0</v>
      </c>
      <c r="B6887" s="135" t="s">
        <v>23350</v>
      </c>
      <c r="C6887" s="135" t="s">
        <v>4362</v>
      </c>
      <c r="M6887" s="143">
        <v>44546.0</v>
      </c>
    </row>
    <row r="6888">
      <c r="A6888" s="135">
        <v>6886.0</v>
      </c>
      <c r="B6888" s="135" t="s">
        <v>23351</v>
      </c>
      <c r="C6888" s="135" t="s">
        <v>4362</v>
      </c>
      <c r="K6888" s="135">
        <v>10.0</v>
      </c>
      <c r="M6888" s="143">
        <v>42654.0</v>
      </c>
    </row>
    <row r="6889">
      <c r="A6889" s="135">
        <v>6887.0</v>
      </c>
      <c r="B6889" s="135" t="s">
        <v>23352</v>
      </c>
      <c r="C6889" s="135" t="s">
        <v>4362</v>
      </c>
      <c r="M6889" s="143">
        <v>42324.0</v>
      </c>
    </row>
    <row r="6890">
      <c r="A6890" s="135">
        <v>6888.0</v>
      </c>
      <c r="B6890" s="135" t="s">
        <v>23353</v>
      </c>
      <c r="C6890" s="135" t="s">
        <v>4362</v>
      </c>
      <c r="M6890" s="143">
        <v>44542.0</v>
      </c>
    </row>
    <row r="6891">
      <c r="A6891" s="135">
        <v>6889.0</v>
      </c>
      <c r="B6891" s="135" t="s">
        <v>23354</v>
      </c>
      <c r="C6891" s="135" t="s">
        <v>4362</v>
      </c>
      <c r="F6891" s="135">
        <v>0.0</v>
      </c>
      <c r="M6891" s="143">
        <v>43497.0</v>
      </c>
    </row>
    <row r="6892">
      <c r="A6892" s="135">
        <v>6890.0</v>
      </c>
      <c r="B6892" s="135" t="s">
        <v>23355</v>
      </c>
      <c r="C6892" s="135" t="s">
        <v>4362</v>
      </c>
      <c r="M6892" s="143">
        <v>45266.0</v>
      </c>
    </row>
    <row r="6893">
      <c r="A6893" s="135">
        <v>6891.0</v>
      </c>
      <c r="B6893" s="135" t="s">
        <v>23357</v>
      </c>
      <c r="C6893" s="135" t="s">
        <v>4362</v>
      </c>
      <c r="K6893" s="135">
        <v>10.0</v>
      </c>
      <c r="M6893" s="143">
        <v>43923.0</v>
      </c>
    </row>
    <row r="6894">
      <c r="A6894" s="135">
        <v>6892.0</v>
      </c>
      <c r="B6894" s="135" t="s">
        <v>23358</v>
      </c>
      <c r="C6894" s="135" t="s">
        <v>4362</v>
      </c>
      <c r="M6894" s="143">
        <v>44533.0</v>
      </c>
    </row>
    <row r="6895">
      <c r="A6895" s="135">
        <v>6893.0</v>
      </c>
      <c r="B6895" s="135" t="s">
        <v>23359</v>
      </c>
      <c r="C6895" s="135" t="s">
        <v>4362</v>
      </c>
      <c r="K6895" s="135">
        <v>10.0</v>
      </c>
      <c r="M6895" s="143">
        <v>44964.0</v>
      </c>
    </row>
    <row r="6896">
      <c r="A6896" s="135">
        <v>6894.0</v>
      </c>
      <c r="B6896" s="135" t="s">
        <v>23360</v>
      </c>
      <c r="C6896" s="135" t="s">
        <v>4362</v>
      </c>
      <c r="M6896" s="143">
        <v>42266.0</v>
      </c>
    </row>
    <row r="6897">
      <c r="A6897" s="135">
        <v>6895.0</v>
      </c>
      <c r="B6897" s="135" t="s">
        <v>23361</v>
      </c>
      <c r="C6897" s="135" t="s">
        <v>4362</v>
      </c>
      <c r="K6897" s="135">
        <v>20.0</v>
      </c>
      <c r="M6897" s="143">
        <v>42643.0</v>
      </c>
    </row>
    <row r="6898">
      <c r="A6898" s="135">
        <v>6896.0</v>
      </c>
      <c r="B6898" s="135" t="s">
        <v>23362</v>
      </c>
      <c r="C6898" s="135" t="s">
        <v>4362</v>
      </c>
      <c r="M6898" s="143">
        <v>44788.0</v>
      </c>
    </row>
    <row r="6899">
      <c r="A6899" s="135">
        <v>6897.0</v>
      </c>
      <c r="B6899" s="135" t="s">
        <v>23363</v>
      </c>
      <c r="C6899" s="135" t="s">
        <v>4362</v>
      </c>
      <c r="K6899" s="135">
        <v>10.0</v>
      </c>
      <c r="M6899" s="143">
        <v>44781.0</v>
      </c>
    </row>
    <row r="6900">
      <c r="A6900" s="135">
        <v>6898.0</v>
      </c>
      <c r="B6900" s="135" t="s">
        <v>23364</v>
      </c>
      <c r="C6900" s="135" t="s">
        <v>4362</v>
      </c>
      <c r="M6900" s="143">
        <v>44851.0</v>
      </c>
    </row>
    <row r="6901">
      <c r="A6901" s="135">
        <v>6899.0</v>
      </c>
      <c r="B6901" s="135" t="s">
        <v>23366</v>
      </c>
      <c r="C6901" s="135" t="s">
        <v>4362</v>
      </c>
      <c r="F6901" s="135">
        <v>0.6</v>
      </c>
      <c r="K6901" s="135">
        <v>10.0</v>
      </c>
      <c r="M6901" s="143">
        <v>42785.0</v>
      </c>
    </row>
    <row r="6902">
      <c r="A6902" s="135">
        <v>6900.0</v>
      </c>
      <c r="B6902" s="135" t="s">
        <v>23367</v>
      </c>
      <c r="C6902" s="135" t="s">
        <v>4362</v>
      </c>
      <c r="M6902" s="143">
        <v>44831.0</v>
      </c>
    </row>
    <row r="6903">
      <c r="A6903" s="135">
        <v>6901.0</v>
      </c>
      <c r="B6903" s="135" t="s">
        <v>23368</v>
      </c>
      <c r="C6903" s="135" t="s">
        <v>4362</v>
      </c>
      <c r="D6903" s="135">
        <v>0.0</v>
      </c>
      <c r="H6903" s="135" t="s">
        <v>23369</v>
      </c>
      <c r="K6903" s="135">
        <v>10.0</v>
      </c>
      <c r="M6903" s="143">
        <v>43645.0</v>
      </c>
    </row>
    <row r="6904">
      <c r="A6904" s="135">
        <v>6902.0</v>
      </c>
      <c r="B6904" s="135" t="s">
        <v>23370</v>
      </c>
      <c r="C6904" s="135" t="s">
        <v>4362</v>
      </c>
      <c r="M6904" s="143">
        <v>42473.0</v>
      </c>
    </row>
    <row r="6905">
      <c r="A6905" s="135">
        <v>6903.0</v>
      </c>
      <c r="B6905" s="135" t="s">
        <v>23371</v>
      </c>
      <c r="C6905" s="135" t="s">
        <v>4362</v>
      </c>
      <c r="M6905" s="143">
        <v>44777.0</v>
      </c>
    </row>
    <row r="6906">
      <c r="A6906" s="135">
        <v>6904.0</v>
      </c>
      <c r="B6906" s="135" t="s">
        <v>23372</v>
      </c>
      <c r="C6906" s="135" t="s">
        <v>4362</v>
      </c>
      <c r="M6906" s="143">
        <v>44645.0</v>
      </c>
    </row>
    <row r="6907">
      <c r="A6907" s="135">
        <v>6905.0</v>
      </c>
      <c r="B6907" s="135" t="s">
        <v>23373</v>
      </c>
      <c r="C6907" s="135" t="s">
        <v>4362</v>
      </c>
      <c r="F6907" s="135">
        <v>0.0</v>
      </c>
      <c r="M6907" s="143">
        <v>43282.0</v>
      </c>
    </row>
    <row r="6908">
      <c r="A6908" s="135">
        <v>6906.0</v>
      </c>
      <c r="B6908" s="135" t="s">
        <v>23374</v>
      </c>
      <c r="C6908" s="135" t="s">
        <v>4362</v>
      </c>
      <c r="K6908" s="135">
        <v>10.0</v>
      </c>
      <c r="M6908" s="143">
        <v>44176.0</v>
      </c>
    </row>
    <row r="6909">
      <c r="A6909" s="135">
        <v>6907.0</v>
      </c>
      <c r="B6909" s="135" t="s">
        <v>23375</v>
      </c>
      <c r="C6909" s="135" t="s">
        <v>4362</v>
      </c>
      <c r="F6909" s="135">
        <v>0.0</v>
      </c>
      <c r="M6909" s="143">
        <v>43282.0</v>
      </c>
    </row>
    <row r="6910">
      <c r="A6910" s="135">
        <v>6908.0</v>
      </c>
      <c r="B6910" s="135" t="s">
        <v>23377</v>
      </c>
      <c r="C6910" s="135" t="s">
        <v>4362</v>
      </c>
      <c r="M6910" s="143">
        <v>44103.0</v>
      </c>
    </row>
    <row r="6911">
      <c r="A6911" s="135">
        <v>6909.0</v>
      </c>
      <c r="B6911" s="135" t="s">
        <v>23378</v>
      </c>
      <c r="C6911" s="135" t="s">
        <v>4362</v>
      </c>
      <c r="M6911" s="143">
        <v>43035.0</v>
      </c>
    </row>
    <row r="6912">
      <c r="A6912" s="135">
        <v>6910.0</v>
      </c>
      <c r="B6912" s="135" t="s">
        <v>23379</v>
      </c>
      <c r="C6912" s="135" t="s">
        <v>4362</v>
      </c>
      <c r="F6912" s="135">
        <v>0.0</v>
      </c>
      <c r="M6912" s="143">
        <v>42736.0</v>
      </c>
    </row>
    <row r="6913">
      <c r="A6913" s="135">
        <v>6911.0</v>
      </c>
      <c r="B6913" s="135" t="s">
        <v>23380</v>
      </c>
      <c r="C6913" s="135" t="s">
        <v>4362</v>
      </c>
      <c r="F6913" s="135">
        <v>0.0</v>
      </c>
      <c r="M6913" s="143">
        <v>43617.0</v>
      </c>
    </row>
    <row r="6914">
      <c r="A6914" s="135">
        <v>6912.0</v>
      </c>
      <c r="B6914" s="135" t="s">
        <v>23381</v>
      </c>
      <c r="C6914" s="135" t="s">
        <v>4362</v>
      </c>
      <c r="K6914" s="135">
        <v>40.0</v>
      </c>
      <c r="M6914" s="143">
        <v>44266.0</v>
      </c>
    </row>
    <row r="6915">
      <c r="A6915" s="135">
        <v>6913.0</v>
      </c>
      <c r="B6915" s="135" t="s">
        <v>23383</v>
      </c>
      <c r="C6915" s="135" t="s">
        <v>4362</v>
      </c>
      <c r="K6915" s="135">
        <v>10.0</v>
      </c>
      <c r="M6915" s="143">
        <v>43840.0</v>
      </c>
    </row>
    <row r="6916">
      <c r="A6916" s="135">
        <v>6914.0</v>
      </c>
      <c r="B6916" s="135" t="s">
        <v>23384</v>
      </c>
      <c r="C6916" s="135" t="s">
        <v>4362</v>
      </c>
      <c r="K6916" s="135">
        <v>10.0</v>
      </c>
      <c r="M6916" s="143">
        <v>43920.0</v>
      </c>
    </row>
    <row r="6917">
      <c r="A6917" s="135">
        <v>6915.0</v>
      </c>
      <c r="B6917" s="135" t="s">
        <v>23385</v>
      </c>
      <c r="C6917" s="135" t="s">
        <v>4362</v>
      </c>
      <c r="M6917" s="143">
        <v>44853.0</v>
      </c>
    </row>
    <row r="6918">
      <c r="A6918" s="135">
        <v>6916.0</v>
      </c>
      <c r="B6918" s="135" t="s">
        <v>23386</v>
      </c>
      <c r="C6918" s="135" t="s">
        <v>4362</v>
      </c>
      <c r="M6918" s="143">
        <v>42401.0</v>
      </c>
    </row>
    <row r="6919">
      <c r="A6919" s="135">
        <v>6917.0</v>
      </c>
      <c r="B6919" s="135" t="s">
        <v>23387</v>
      </c>
      <c r="C6919" s="135" t="s">
        <v>4362</v>
      </c>
      <c r="M6919" s="143">
        <v>43974.0</v>
      </c>
    </row>
    <row r="6920">
      <c r="A6920" s="135">
        <v>6918.0</v>
      </c>
      <c r="B6920" s="135" t="s">
        <v>23388</v>
      </c>
      <c r="C6920" s="135" t="s">
        <v>4362</v>
      </c>
      <c r="M6920" s="143">
        <v>43861.0</v>
      </c>
    </row>
    <row r="6921">
      <c r="A6921" s="135">
        <v>6919.0</v>
      </c>
      <c r="B6921" s="135" t="s">
        <v>23389</v>
      </c>
      <c r="C6921" s="135" t="s">
        <v>4362</v>
      </c>
      <c r="F6921" s="135">
        <v>0.0</v>
      </c>
      <c r="M6921" s="143">
        <v>43405.0</v>
      </c>
    </row>
    <row r="6922">
      <c r="A6922" s="135">
        <v>6920.0</v>
      </c>
      <c r="B6922" s="135" t="s">
        <v>23390</v>
      </c>
      <c r="C6922" s="135" t="s">
        <v>4362</v>
      </c>
      <c r="F6922" s="135">
        <v>0.0</v>
      </c>
      <c r="M6922" s="143">
        <v>42644.0</v>
      </c>
    </row>
    <row r="6923">
      <c r="A6923" s="135">
        <v>6921.0</v>
      </c>
      <c r="B6923" s="135" t="s">
        <v>23392</v>
      </c>
      <c r="C6923" s="135" t="s">
        <v>4362</v>
      </c>
      <c r="K6923" s="135">
        <v>10.0</v>
      </c>
      <c r="M6923" s="143">
        <v>42498.0</v>
      </c>
    </row>
    <row r="6924">
      <c r="A6924" s="135">
        <v>6922.0</v>
      </c>
      <c r="B6924" s="135" t="s">
        <v>23393</v>
      </c>
      <c r="C6924" s="135" t="s">
        <v>4362</v>
      </c>
      <c r="M6924" s="143">
        <v>44246.0</v>
      </c>
    </row>
    <row r="6925">
      <c r="A6925" s="135">
        <v>6923.0</v>
      </c>
      <c r="B6925" s="135" t="s">
        <v>23394</v>
      </c>
      <c r="C6925" s="135" t="s">
        <v>4362</v>
      </c>
      <c r="M6925" s="143">
        <v>44003.0</v>
      </c>
    </row>
    <row r="6926">
      <c r="A6926" s="135">
        <v>6924.0</v>
      </c>
      <c r="B6926" s="135" t="s">
        <v>23395</v>
      </c>
      <c r="C6926" s="135" t="s">
        <v>4362</v>
      </c>
      <c r="K6926" s="135">
        <v>200.0</v>
      </c>
      <c r="M6926" s="143">
        <v>43903.0</v>
      </c>
    </row>
    <row r="6927">
      <c r="A6927" s="135">
        <v>6925.0</v>
      </c>
      <c r="B6927" s="135" t="s">
        <v>23396</v>
      </c>
      <c r="C6927" s="135" t="s">
        <v>4362</v>
      </c>
      <c r="M6927" s="143">
        <v>42675.0</v>
      </c>
    </row>
    <row r="6928">
      <c r="A6928" s="135">
        <v>6926.0</v>
      </c>
      <c r="B6928" s="135" t="s">
        <v>23397</v>
      </c>
      <c r="C6928" s="135" t="s">
        <v>4362</v>
      </c>
      <c r="K6928" s="135">
        <v>40.0</v>
      </c>
      <c r="M6928" s="143">
        <v>45029.0</v>
      </c>
    </row>
    <row r="6929">
      <c r="A6929" s="135">
        <v>6927.0</v>
      </c>
      <c r="B6929" s="135" t="s">
        <v>23398</v>
      </c>
      <c r="C6929" s="135" t="s">
        <v>4362</v>
      </c>
      <c r="F6929" s="135">
        <v>0.0</v>
      </c>
      <c r="M6929" s="143">
        <v>43132.0</v>
      </c>
    </row>
    <row r="6930">
      <c r="A6930" s="135">
        <v>6928.0</v>
      </c>
      <c r="B6930" s="135" t="s">
        <v>23399</v>
      </c>
      <c r="C6930" s="135" t="s">
        <v>4362</v>
      </c>
      <c r="F6930" s="135">
        <v>0.0</v>
      </c>
      <c r="M6930" s="143">
        <v>43770.0</v>
      </c>
    </row>
    <row r="6931">
      <c r="A6931" s="135">
        <v>6929.0</v>
      </c>
      <c r="B6931" s="135" t="s">
        <v>23401</v>
      </c>
      <c r="C6931" s="135" t="s">
        <v>4362</v>
      </c>
      <c r="M6931" s="143">
        <v>44814.0</v>
      </c>
    </row>
    <row r="6932">
      <c r="A6932" s="135">
        <v>6930.0</v>
      </c>
      <c r="B6932" s="135" t="s">
        <v>23402</v>
      </c>
      <c r="C6932" s="135" t="s">
        <v>4362</v>
      </c>
      <c r="M6932" s="143">
        <v>45043.0</v>
      </c>
    </row>
    <row r="6933">
      <c r="A6933" s="135">
        <v>6931.0</v>
      </c>
      <c r="B6933" s="135" t="s">
        <v>23403</v>
      </c>
      <c r="C6933" s="135" t="s">
        <v>4362</v>
      </c>
      <c r="F6933" s="135">
        <v>0.0</v>
      </c>
      <c r="M6933" s="143">
        <v>43739.0</v>
      </c>
    </row>
    <row r="6934">
      <c r="A6934" s="135">
        <v>6932.0</v>
      </c>
      <c r="B6934" s="135" t="s">
        <v>23404</v>
      </c>
      <c r="C6934" s="135" t="s">
        <v>4362</v>
      </c>
      <c r="M6934" s="143">
        <v>43008.0</v>
      </c>
    </row>
    <row r="6935">
      <c r="A6935" s="135">
        <v>6933.0</v>
      </c>
      <c r="B6935" s="135" t="s">
        <v>23405</v>
      </c>
      <c r="C6935" s="135" t="s">
        <v>4362</v>
      </c>
      <c r="K6935" s="135">
        <v>80.0</v>
      </c>
      <c r="M6935" s="143">
        <v>44141.0</v>
      </c>
    </row>
    <row r="6936">
      <c r="A6936" s="135">
        <v>6934.0</v>
      </c>
      <c r="B6936" s="135" t="s">
        <v>23406</v>
      </c>
      <c r="C6936" s="135" t="s">
        <v>4362</v>
      </c>
      <c r="K6936" s="135">
        <v>20.0</v>
      </c>
      <c r="M6936" s="143">
        <v>45220.0</v>
      </c>
    </row>
    <row r="6937">
      <c r="A6937" s="135">
        <v>6935.0</v>
      </c>
      <c r="B6937" s="135" t="s">
        <v>23407</v>
      </c>
      <c r="C6937" s="135" t="s">
        <v>4362</v>
      </c>
      <c r="M6937" s="143">
        <v>42298.0</v>
      </c>
    </row>
    <row r="6938">
      <c r="A6938" s="135">
        <v>6936.0</v>
      </c>
      <c r="B6938" s="135" t="s">
        <v>23409</v>
      </c>
      <c r="C6938" s="135" t="s">
        <v>4362</v>
      </c>
      <c r="M6938" s="143">
        <v>44150.0</v>
      </c>
    </row>
    <row r="6939">
      <c r="A6939" s="135">
        <v>6937.0</v>
      </c>
      <c r="B6939" s="135" t="s">
        <v>23410</v>
      </c>
      <c r="C6939" s="135" t="s">
        <v>4362</v>
      </c>
      <c r="M6939" s="143">
        <v>43914.0</v>
      </c>
    </row>
    <row r="6940">
      <c r="A6940" s="135">
        <v>6938.0</v>
      </c>
      <c r="B6940" s="135" t="s">
        <v>23411</v>
      </c>
      <c r="C6940" s="135" t="s">
        <v>4362</v>
      </c>
      <c r="M6940" s="143">
        <v>43969.0</v>
      </c>
    </row>
    <row r="6941">
      <c r="A6941" s="135">
        <v>6939.0</v>
      </c>
      <c r="B6941" s="135" t="s">
        <v>23412</v>
      </c>
      <c r="C6941" s="135" t="s">
        <v>4362</v>
      </c>
      <c r="M6941" s="143">
        <v>44261.0</v>
      </c>
    </row>
    <row r="6942">
      <c r="A6942" s="135">
        <v>6940.0</v>
      </c>
      <c r="B6942" s="135" t="s">
        <v>23413</v>
      </c>
      <c r="C6942" s="135" t="s">
        <v>4362</v>
      </c>
      <c r="F6942" s="135">
        <v>0.0</v>
      </c>
      <c r="M6942" s="143">
        <v>43282.0</v>
      </c>
    </row>
    <row r="6943">
      <c r="A6943" s="135">
        <v>6941.0</v>
      </c>
      <c r="B6943" s="135" t="s">
        <v>23414</v>
      </c>
      <c r="C6943" s="135" t="s">
        <v>4362</v>
      </c>
      <c r="K6943" s="135">
        <v>10.0</v>
      </c>
      <c r="M6943" s="143">
        <v>45385.0</v>
      </c>
    </row>
    <row r="6944">
      <c r="A6944" s="135">
        <v>6942.0</v>
      </c>
      <c r="B6944" s="135" t="s">
        <v>23415</v>
      </c>
      <c r="C6944" s="135" t="s">
        <v>4362</v>
      </c>
      <c r="K6944" s="135">
        <v>40.0</v>
      </c>
      <c r="M6944" s="143">
        <v>43101.0</v>
      </c>
    </row>
    <row r="6945">
      <c r="A6945" s="135">
        <v>6943.0</v>
      </c>
      <c r="B6945" s="135" t="s">
        <v>23417</v>
      </c>
      <c r="C6945" s="135" t="s">
        <v>4362</v>
      </c>
      <c r="K6945" s="135">
        <v>150.0</v>
      </c>
      <c r="M6945" s="143">
        <v>43922.0</v>
      </c>
    </row>
    <row r="6946">
      <c r="A6946" s="135">
        <v>6944.0</v>
      </c>
      <c r="B6946" s="135" t="s">
        <v>23418</v>
      </c>
      <c r="C6946" s="135" t="s">
        <v>4362</v>
      </c>
      <c r="K6946" s="135">
        <v>50.0</v>
      </c>
      <c r="M6946" s="143">
        <v>43995.0</v>
      </c>
    </row>
    <row r="6947">
      <c r="A6947" s="135">
        <v>6945.0</v>
      </c>
      <c r="B6947" s="135" t="s">
        <v>23419</v>
      </c>
      <c r="C6947" s="135" t="s">
        <v>4362</v>
      </c>
      <c r="M6947" s="143">
        <v>44168.0</v>
      </c>
    </row>
    <row r="6948">
      <c r="A6948" s="135">
        <v>6946.0</v>
      </c>
      <c r="B6948" s="135" t="s">
        <v>23420</v>
      </c>
      <c r="C6948" s="135" t="s">
        <v>4362</v>
      </c>
      <c r="F6948" s="135">
        <v>0.0</v>
      </c>
      <c r="M6948" s="143">
        <v>43344.0</v>
      </c>
    </row>
    <row r="6949">
      <c r="A6949" s="135">
        <v>6947.0</v>
      </c>
      <c r="B6949" s="135" t="s">
        <v>23421</v>
      </c>
      <c r="C6949" s="135" t="s">
        <v>4362</v>
      </c>
      <c r="M6949" s="143">
        <v>45015.0</v>
      </c>
    </row>
    <row r="6950">
      <c r="A6950" s="135">
        <v>6948.0</v>
      </c>
      <c r="B6950" s="135" t="s">
        <v>23422</v>
      </c>
      <c r="C6950" s="135" t="s">
        <v>4362</v>
      </c>
      <c r="M6950" s="143">
        <v>45341.0</v>
      </c>
    </row>
    <row r="6951">
      <c r="A6951" s="135">
        <v>6949.0</v>
      </c>
      <c r="B6951" s="135" t="s">
        <v>23423</v>
      </c>
      <c r="C6951" s="135" t="s">
        <v>4362</v>
      </c>
      <c r="M6951" s="143">
        <v>44832.0</v>
      </c>
    </row>
    <row r="6952">
      <c r="A6952" s="135">
        <v>6950.0</v>
      </c>
      <c r="B6952" s="135" t="s">
        <v>23425</v>
      </c>
      <c r="C6952" s="135" t="s">
        <v>4362</v>
      </c>
      <c r="M6952" s="143">
        <v>43420.0</v>
      </c>
    </row>
    <row r="6953">
      <c r="A6953" s="135">
        <v>6951.0</v>
      </c>
      <c r="B6953" s="135" t="s">
        <v>23426</v>
      </c>
      <c r="C6953" s="135" t="s">
        <v>4362</v>
      </c>
      <c r="M6953" s="143">
        <v>44243.0</v>
      </c>
    </row>
    <row r="6954">
      <c r="A6954" s="135">
        <v>6952.0</v>
      </c>
      <c r="B6954" s="135" t="s">
        <v>23427</v>
      </c>
      <c r="C6954" s="135" t="s">
        <v>4362</v>
      </c>
      <c r="K6954" s="135">
        <v>10.0</v>
      </c>
      <c r="M6954" s="143">
        <v>43859.0</v>
      </c>
    </row>
    <row r="6955">
      <c r="A6955" s="135">
        <v>6953.0</v>
      </c>
      <c r="B6955" s="135" t="s">
        <v>23428</v>
      </c>
      <c r="C6955" s="135" t="s">
        <v>4362</v>
      </c>
      <c r="K6955" s="135">
        <v>90.0</v>
      </c>
      <c r="M6955" s="143">
        <v>42687.0</v>
      </c>
    </row>
    <row r="6956">
      <c r="A6956" s="135">
        <v>6954.0</v>
      </c>
      <c r="B6956" s="135" t="s">
        <v>23429</v>
      </c>
      <c r="C6956" s="135" t="s">
        <v>4362</v>
      </c>
      <c r="M6956" s="143">
        <v>42261.0</v>
      </c>
    </row>
    <row r="6957">
      <c r="A6957" s="135">
        <v>6955.0</v>
      </c>
      <c r="B6957" s="135" t="s">
        <v>23430</v>
      </c>
      <c r="C6957" s="135" t="s">
        <v>4362</v>
      </c>
      <c r="M6957" s="143">
        <v>44412.0</v>
      </c>
    </row>
    <row r="6958">
      <c r="A6958" s="135">
        <v>6956.0</v>
      </c>
      <c r="B6958" s="135" t="s">
        <v>23431</v>
      </c>
      <c r="C6958" s="135" t="s">
        <v>4362</v>
      </c>
      <c r="M6958" s="143">
        <v>45225.0</v>
      </c>
    </row>
    <row r="6959">
      <c r="A6959" s="135">
        <v>6957.0</v>
      </c>
      <c r="B6959" s="135" t="s">
        <v>23433</v>
      </c>
      <c r="C6959" s="135" t="s">
        <v>4362</v>
      </c>
      <c r="K6959" s="135">
        <v>10.0</v>
      </c>
      <c r="M6959" s="143">
        <v>44223.0</v>
      </c>
    </row>
    <row r="6960">
      <c r="A6960" s="135">
        <v>6958.0</v>
      </c>
      <c r="B6960" s="135" t="s">
        <v>23434</v>
      </c>
      <c r="C6960" s="135" t="s">
        <v>4362</v>
      </c>
      <c r="M6960" s="143">
        <v>45238.0</v>
      </c>
    </row>
    <row r="6961">
      <c r="A6961" s="135">
        <v>6959.0</v>
      </c>
      <c r="B6961" s="135" t="s">
        <v>23435</v>
      </c>
      <c r="C6961" s="135" t="s">
        <v>4362</v>
      </c>
      <c r="F6961" s="135">
        <v>0.0</v>
      </c>
      <c r="M6961" s="143">
        <v>43617.0</v>
      </c>
    </row>
    <row r="6962">
      <c r="A6962" s="135">
        <v>6960.0</v>
      </c>
      <c r="B6962" s="135" t="s">
        <v>23436</v>
      </c>
      <c r="C6962" s="135" t="s">
        <v>4362</v>
      </c>
      <c r="F6962" s="135">
        <v>0.0</v>
      </c>
      <c r="M6962" s="143">
        <v>42705.0</v>
      </c>
    </row>
    <row r="6963">
      <c r="A6963" s="135">
        <v>6961.0</v>
      </c>
      <c r="B6963" s="135" t="s">
        <v>23437</v>
      </c>
      <c r="C6963" s="135" t="s">
        <v>4362</v>
      </c>
      <c r="M6963" s="143">
        <v>45255.0</v>
      </c>
    </row>
    <row r="6964">
      <c r="A6964" s="135">
        <v>6962.0</v>
      </c>
      <c r="B6964" s="135" t="s">
        <v>23438</v>
      </c>
      <c r="C6964" s="135" t="s">
        <v>4362</v>
      </c>
      <c r="M6964" s="143">
        <v>44933.0</v>
      </c>
    </row>
    <row r="6965">
      <c r="A6965" s="135">
        <v>6963.0</v>
      </c>
      <c r="B6965" s="135" t="s">
        <v>23439</v>
      </c>
      <c r="C6965" s="135" t="s">
        <v>4362</v>
      </c>
      <c r="F6965" s="135">
        <v>0.0</v>
      </c>
      <c r="M6965" s="143">
        <v>43497.0</v>
      </c>
    </row>
    <row r="6966">
      <c r="A6966" s="135">
        <v>6964.0</v>
      </c>
      <c r="B6966" s="135" t="s">
        <v>23441</v>
      </c>
      <c r="C6966" s="135" t="s">
        <v>4362</v>
      </c>
      <c r="K6966" s="135">
        <v>10.0</v>
      </c>
      <c r="M6966" s="143">
        <v>44757.0</v>
      </c>
    </row>
    <row r="6967">
      <c r="A6967" s="135">
        <v>6965.0</v>
      </c>
      <c r="B6967" s="135" t="s">
        <v>23442</v>
      </c>
      <c r="C6967" s="135" t="s">
        <v>4362</v>
      </c>
      <c r="K6967" s="135">
        <v>10.0</v>
      </c>
      <c r="M6967" s="143">
        <v>45003.0</v>
      </c>
    </row>
    <row r="6968">
      <c r="A6968" s="135">
        <v>6966.0</v>
      </c>
      <c r="B6968" s="135" t="s">
        <v>23443</v>
      </c>
      <c r="C6968" s="135" t="s">
        <v>4362</v>
      </c>
      <c r="K6968" s="135">
        <v>10.0</v>
      </c>
      <c r="M6968" s="143">
        <v>44018.0</v>
      </c>
    </row>
    <row r="6969">
      <c r="A6969" s="135">
        <v>6967.0</v>
      </c>
      <c r="B6969" s="135" t="s">
        <v>23444</v>
      </c>
      <c r="C6969" s="135" t="s">
        <v>4362</v>
      </c>
      <c r="F6969" s="135">
        <v>0.0</v>
      </c>
      <c r="M6969" s="143">
        <v>43282.0</v>
      </c>
    </row>
    <row r="6970">
      <c r="A6970" s="135">
        <v>6968.0</v>
      </c>
      <c r="B6970" s="135" t="s">
        <v>23445</v>
      </c>
      <c r="C6970" s="135" t="s">
        <v>4362</v>
      </c>
      <c r="F6970" s="135">
        <v>0.0</v>
      </c>
      <c r="M6970" s="143">
        <v>43556.0</v>
      </c>
    </row>
    <row r="6971">
      <c r="A6971" s="135">
        <v>6969.0</v>
      </c>
      <c r="B6971" s="135" t="s">
        <v>23446</v>
      </c>
      <c r="C6971" s="135" t="s">
        <v>4362</v>
      </c>
      <c r="M6971" s="143">
        <v>44947.0</v>
      </c>
    </row>
    <row r="6972">
      <c r="A6972" s="135">
        <v>6970.0</v>
      </c>
      <c r="B6972" s="135" t="s">
        <v>14406</v>
      </c>
      <c r="C6972" s="135" t="s">
        <v>4362</v>
      </c>
      <c r="F6972" s="135">
        <v>0.0</v>
      </c>
      <c r="M6972" s="143">
        <v>43647.0</v>
      </c>
    </row>
    <row r="6973">
      <c r="A6973" s="135">
        <v>6971.0</v>
      </c>
      <c r="B6973" s="135" t="s">
        <v>23448</v>
      </c>
      <c r="C6973" s="135" t="s">
        <v>4362</v>
      </c>
      <c r="F6973" s="135">
        <v>0.0</v>
      </c>
      <c r="M6973" s="143">
        <v>43556.0</v>
      </c>
    </row>
    <row r="6974">
      <c r="A6974" s="135">
        <v>6972.0</v>
      </c>
      <c r="B6974" s="135" t="s">
        <v>23449</v>
      </c>
      <c r="C6974" s="135" t="s">
        <v>4362</v>
      </c>
      <c r="F6974" s="135">
        <v>0.0</v>
      </c>
      <c r="M6974" s="143">
        <v>43800.0</v>
      </c>
    </row>
    <row r="6975">
      <c r="A6975" s="135">
        <v>6973.0</v>
      </c>
      <c r="B6975" s="135" t="s">
        <v>23450</v>
      </c>
      <c r="C6975" s="135" t="s">
        <v>4362</v>
      </c>
      <c r="F6975" s="135">
        <v>0.0</v>
      </c>
      <c r="M6975" s="143">
        <v>43344.0</v>
      </c>
    </row>
    <row r="6976">
      <c r="A6976" s="135">
        <v>6974.0</v>
      </c>
      <c r="B6976" s="135" t="s">
        <v>23451</v>
      </c>
      <c r="C6976" s="135" t="s">
        <v>4362</v>
      </c>
      <c r="K6976" s="135">
        <v>10.0</v>
      </c>
      <c r="M6976" s="143">
        <v>42603.0</v>
      </c>
    </row>
    <row r="6977">
      <c r="A6977" s="135">
        <v>6975.0</v>
      </c>
      <c r="B6977" s="135" t="s">
        <v>23452</v>
      </c>
      <c r="C6977" s="135" t="s">
        <v>4362</v>
      </c>
      <c r="F6977" s="135">
        <v>0.0</v>
      </c>
      <c r="M6977" s="143">
        <v>43770.0</v>
      </c>
    </row>
    <row r="6978">
      <c r="A6978" s="135">
        <v>6976.0</v>
      </c>
      <c r="B6978" s="135" t="s">
        <v>23453</v>
      </c>
      <c r="C6978" s="135" t="s">
        <v>4362</v>
      </c>
      <c r="M6978" s="143">
        <v>45385.0</v>
      </c>
    </row>
    <row r="6979">
      <c r="A6979" s="135">
        <v>6977.0</v>
      </c>
      <c r="B6979" s="135" t="s">
        <v>23454</v>
      </c>
      <c r="C6979" s="135" t="s">
        <v>4362</v>
      </c>
      <c r="F6979" s="135">
        <v>0.0</v>
      </c>
      <c r="M6979" s="143">
        <v>43770.0</v>
      </c>
    </row>
    <row r="6980">
      <c r="A6980" s="135">
        <v>6978.0</v>
      </c>
      <c r="B6980" s="135" t="s">
        <v>23455</v>
      </c>
      <c r="C6980" s="135" t="s">
        <v>4362</v>
      </c>
      <c r="K6980" s="135">
        <v>10.0</v>
      </c>
      <c r="M6980" s="143">
        <v>42809.0</v>
      </c>
    </row>
    <row r="6981">
      <c r="A6981" s="135">
        <v>6979.0</v>
      </c>
      <c r="B6981" s="135" t="s">
        <v>23457</v>
      </c>
      <c r="C6981" s="135" t="s">
        <v>4362</v>
      </c>
      <c r="F6981" s="135">
        <v>0.0</v>
      </c>
      <c r="M6981" s="143">
        <v>43466.0</v>
      </c>
    </row>
    <row r="6982">
      <c r="A6982" s="135">
        <v>6980.0</v>
      </c>
      <c r="B6982" s="135" t="s">
        <v>23458</v>
      </c>
      <c r="C6982" s="135" t="s">
        <v>4362</v>
      </c>
      <c r="F6982" s="135">
        <v>0.0</v>
      </c>
      <c r="M6982" s="143">
        <v>43221.0</v>
      </c>
    </row>
    <row r="6983">
      <c r="A6983" s="135">
        <v>6981.0</v>
      </c>
      <c r="B6983" s="135" t="s">
        <v>23459</v>
      </c>
      <c r="C6983" s="135" t="s">
        <v>4362</v>
      </c>
      <c r="M6983" s="143">
        <v>45045.0</v>
      </c>
    </row>
    <row r="6984">
      <c r="A6984" s="135">
        <v>6982.0</v>
      </c>
      <c r="B6984" s="135" t="s">
        <v>23460</v>
      </c>
      <c r="C6984" s="135" t="s">
        <v>4362</v>
      </c>
      <c r="M6984" s="143">
        <v>43430.0</v>
      </c>
    </row>
    <row r="6985">
      <c r="A6985" s="135">
        <v>6983.0</v>
      </c>
      <c r="B6985" s="135" t="s">
        <v>23461</v>
      </c>
      <c r="C6985" s="135" t="s">
        <v>4362</v>
      </c>
      <c r="F6985" s="135">
        <v>0.0</v>
      </c>
      <c r="M6985" s="143">
        <v>42522.0</v>
      </c>
    </row>
    <row r="6986">
      <c r="A6986" s="135">
        <v>6984.0</v>
      </c>
      <c r="B6986" s="135" t="s">
        <v>23462</v>
      </c>
      <c r="C6986" s="135" t="s">
        <v>4362</v>
      </c>
      <c r="K6986" s="135">
        <v>10.0</v>
      </c>
      <c r="M6986" s="143">
        <v>43857.0</v>
      </c>
    </row>
    <row r="6987">
      <c r="A6987" s="135">
        <v>6985.0</v>
      </c>
      <c r="B6987" s="135" t="s">
        <v>23463</v>
      </c>
      <c r="C6987" s="135" t="s">
        <v>4362</v>
      </c>
      <c r="F6987" s="135">
        <v>0.0</v>
      </c>
      <c r="M6987" s="143">
        <v>42979.0</v>
      </c>
    </row>
    <row r="6988">
      <c r="A6988" s="135">
        <v>6986.0</v>
      </c>
      <c r="B6988" s="135" t="s">
        <v>23464</v>
      </c>
      <c r="C6988" s="135" t="s">
        <v>4362</v>
      </c>
      <c r="M6988" s="143">
        <v>44917.0</v>
      </c>
    </row>
    <row r="6989">
      <c r="A6989" s="135">
        <v>6987.0</v>
      </c>
      <c r="B6989" s="135" t="s">
        <v>23466</v>
      </c>
      <c r="C6989" s="135" t="s">
        <v>4362</v>
      </c>
      <c r="M6989" s="143">
        <v>45211.0</v>
      </c>
    </row>
    <row r="6990">
      <c r="A6990" s="135">
        <v>6988.0</v>
      </c>
      <c r="B6990" s="135" t="s">
        <v>23467</v>
      </c>
      <c r="C6990" s="135" t="s">
        <v>4362</v>
      </c>
      <c r="M6990" s="143">
        <v>45162.0</v>
      </c>
    </row>
    <row r="6991">
      <c r="A6991" s="135">
        <v>6989.0</v>
      </c>
      <c r="B6991" s="135" t="s">
        <v>23468</v>
      </c>
      <c r="C6991" s="135" t="s">
        <v>4362</v>
      </c>
      <c r="K6991" s="135">
        <v>10.0</v>
      </c>
      <c r="M6991" s="143">
        <v>45041.0</v>
      </c>
    </row>
    <row r="6992">
      <c r="A6992" s="135">
        <v>6990.0</v>
      </c>
      <c r="B6992" s="135" t="s">
        <v>23469</v>
      </c>
      <c r="C6992" s="135" t="s">
        <v>4362</v>
      </c>
      <c r="F6992" s="135">
        <v>0.0</v>
      </c>
      <c r="M6992" s="143">
        <v>42767.0</v>
      </c>
    </row>
    <row r="6993">
      <c r="A6993" s="135">
        <v>6991.0</v>
      </c>
      <c r="B6993" s="135" t="s">
        <v>23470</v>
      </c>
      <c r="C6993" s="135" t="s">
        <v>4362</v>
      </c>
      <c r="F6993" s="135">
        <v>0.0</v>
      </c>
      <c r="M6993" s="143">
        <v>43678.0</v>
      </c>
    </row>
    <row r="6994">
      <c r="A6994" s="135">
        <v>6992.0</v>
      </c>
      <c r="B6994" s="135" t="s">
        <v>23471</v>
      </c>
      <c r="C6994" s="135" t="s">
        <v>4362</v>
      </c>
      <c r="F6994" s="135">
        <v>0.0</v>
      </c>
      <c r="M6994" s="143">
        <v>43466.0</v>
      </c>
    </row>
    <row r="6995">
      <c r="A6995" s="135">
        <v>6993.0</v>
      </c>
      <c r="B6995" s="135" t="s">
        <v>23472</v>
      </c>
      <c r="C6995" s="135" t="s">
        <v>4362</v>
      </c>
      <c r="K6995" s="135">
        <v>10.0</v>
      </c>
      <c r="M6995" s="143">
        <v>42564.0</v>
      </c>
    </row>
    <row r="6996">
      <c r="A6996" s="135">
        <v>6994.0</v>
      </c>
      <c r="B6996" s="135" t="s">
        <v>23474</v>
      </c>
      <c r="C6996" s="135" t="s">
        <v>4362</v>
      </c>
      <c r="F6996" s="135">
        <v>0.0</v>
      </c>
      <c r="M6996" s="143">
        <v>43282.0</v>
      </c>
    </row>
    <row r="6997">
      <c r="A6997" s="135">
        <v>6995.0</v>
      </c>
      <c r="B6997" s="135" t="s">
        <v>23475</v>
      </c>
      <c r="C6997" s="135" t="s">
        <v>4362</v>
      </c>
      <c r="F6997" s="135">
        <v>0.0</v>
      </c>
      <c r="M6997" s="143">
        <v>42430.0</v>
      </c>
    </row>
    <row r="6998">
      <c r="A6998" s="135">
        <v>6996.0</v>
      </c>
      <c r="B6998" s="135" t="s">
        <v>23476</v>
      </c>
      <c r="C6998" s="135" t="s">
        <v>4362</v>
      </c>
      <c r="F6998" s="135">
        <v>0.0</v>
      </c>
      <c r="M6998" s="143">
        <v>43739.0</v>
      </c>
    </row>
    <row r="6999">
      <c r="A6999" s="135">
        <v>6997.0</v>
      </c>
      <c r="B6999" s="135" t="s">
        <v>23477</v>
      </c>
      <c r="C6999" s="135" t="s">
        <v>4362</v>
      </c>
      <c r="F6999" s="135">
        <v>0.0</v>
      </c>
      <c r="M6999" s="143">
        <v>43040.0</v>
      </c>
    </row>
    <row r="7000">
      <c r="A7000" s="135">
        <v>6998.0</v>
      </c>
      <c r="B7000" s="135" t="s">
        <v>23478</v>
      </c>
      <c r="C7000" s="135" t="s">
        <v>4362</v>
      </c>
      <c r="M7000" s="143">
        <v>43964.0</v>
      </c>
    </row>
    <row r="7001">
      <c r="A7001" s="135">
        <v>6999.0</v>
      </c>
      <c r="B7001" s="135" t="s">
        <v>23479</v>
      </c>
      <c r="C7001" s="135" t="s">
        <v>4362</v>
      </c>
      <c r="K7001" s="135">
        <v>70.0</v>
      </c>
      <c r="M7001" s="143">
        <v>44558.0</v>
      </c>
    </row>
    <row r="7002">
      <c r="A7002" s="135">
        <v>7000.0</v>
      </c>
      <c r="B7002" s="135" t="s">
        <v>23480</v>
      </c>
      <c r="C7002" s="135" t="s">
        <v>4362</v>
      </c>
      <c r="M7002" s="143">
        <v>43847.0</v>
      </c>
    </row>
    <row r="7003">
      <c r="A7003" s="135">
        <v>7001.0</v>
      </c>
      <c r="B7003" s="135" t="s">
        <v>23481</v>
      </c>
      <c r="C7003" s="135" t="s">
        <v>4362</v>
      </c>
      <c r="F7003" s="135">
        <v>0.0</v>
      </c>
      <c r="M7003" s="143">
        <v>43556.0</v>
      </c>
    </row>
    <row r="7004">
      <c r="A7004" s="135">
        <v>7002.0</v>
      </c>
      <c r="B7004" s="135" t="s">
        <v>23482</v>
      </c>
      <c r="C7004" s="135" t="s">
        <v>4362</v>
      </c>
      <c r="F7004" s="135">
        <v>0.0</v>
      </c>
      <c r="M7004" s="143">
        <v>43405.0</v>
      </c>
    </row>
    <row r="7005">
      <c r="A7005" s="135">
        <v>7003.0</v>
      </c>
      <c r="B7005" s="135" t="s">
        <v>23484</v>
      </c>
      <c r="C7005" s="135" t="s">
        <v>4362</v>
      </c>
      <c r="F7005" s="135">
        <v>0.0</v>
      </c>
      <c r="M7005" s="143">
        <v>43525.0</v>
      </c>
    </row>
    <row r="7006">
      <c r="A7006" s="135">
        <v>7004.0</v>
      </c>
      <c r="B7006" s="135" t="s">
        <v>23485</v>
      </c>
      <c r="C7006" s="135" t="s">
        <v>4362</v>
      </c>
      <c r="F7006" s="135">
        <v>0.0</v>
      </c>
      <c r="M7006" s="143">
        <v>43405.0</v>
      </c>
    </row>
    <row r="7007">
      <c r="A7007" s="135">
        <v>7005.0</v>
      </c>
      <c r="B7007" s="135" t="s">
        <v>23486</v>
      </c>
      <c r="C7007" s="135" t="s">
        <v>4362</v>
      </c>
      <c r="M7007" s="143">
        <v>44985.0</v>
      </c>
    </row>
    <row r="7008">
      <c r="A7008" s="135">
        <v>7006.0</v>
      </c>
      <c r="B7008" s="135" t="s">
        <v>23487</v>
      </c>
      <c r="C7008" s="135" t="s">
        <v>4362</v>
      </c>
      <c r="M7008" s="143">
        <v>42961.0</v>
      </c>
    </row>
    <row r="7009">
      <c r="A7009" s="135">
        <v>7007.0</v>
      </c>
      <c r="B7009" s="135" t="s">
        <v>23488</v>
      </c>
      <c r="C7009" s="135" t="s">
        <v>4362</v>
      </c>
      <c r="M7009" s="143">
        <v>43851.0</v>
      </c>
    </row>
    <row r="7010">
      <c r="A7010" s="135">
        <v>7008.0</v>
      </c>
      <c r="B7010" s="135" t="s">
        <v>23489</v>
      </c>
      <c r="C7010" s="135" t="s">
        <v>4362</v>
      </c>
      <c r="K7010" s="135">
        <v>10.0</v>
      </c>
      <c r="M7010" s="143">
        <v>45104.0</v>
      </c>
    </row>
    <row r="7011">
      <c r="A7011" s="135">
        <v>7009.0</v>
      </c>
      <c r="B7011" s="135" t="s">
        <v>23490</v>
      </c>
      <c r="C7011" s="135" t="s">
        <v>4362</v>
      </c>
      <c r="M7011" s="143">
        <v>44103.0</v>
      </c>
    </row>
    <row r="7012">
      <c r="A7012" s="135">
        <v>7010.0</v>
      </c>
      <c r="B7012" s="135" t="s">
        <v>23491</v>
      </c>
      <c r="C7012" s="135" t="s">
        <v>4362</v>
      </c>
      <c r="M7012" s="143">
        <v>42479.0</v>
      </c>
    </row>
    <row r="7013">
      <c r="A7013" s="135">
        <v>7011.0</v>
      </c>
      <c r="B7013" s="135" t="s">
        <v>23492</v>
      </c>
      <c r="C7013" s="135" t="s">
        <v>4362</v>
      </c>
      <c r="K7013" s="135">
        <v>20.0</v>
      </c>
      <c r="M7013" s="143">
        <v>43850.0</v>
      </c>
    </row>
    <row r="7014">
      <c r="A7014" s="135">
        <v>7012.0</v>
      </c>
      <c r="B7014" s="135" t="s">
        <v>23494</v>
      </c>
      <c r="C7014" s="135" t="s">
        <v>4362</v>
      </c>
      <c r="M7014" s="143">
        <v>44890.0</v>
      </c>
    </row>
    <row r="7015">
      <c r="A7015" s="135">
        <v>7013.0</v>
      </c>
      <c r="B7015" s="135" t="s">
        <v>23495</v>
      </c>
      <c r="C7015" s="135" t="s">
        <v>4362</v>
      </c>
      <c r="M7015" s="143">
        <v>44022.0</v>
      </c>
    </row>
    <row r="7016">
      <c r="A7016" s="135">
        <v>7014.0</v>
      </c>
      <c r="B7016" s="135" t="s">
        <v>23496</v>
      </c>
      <c r="C7016" s="135" t="s">
        <v>4362</v>
      </c>
      <c r="M7016" s="143">
        <v>45274.0</v>
      </c>
    </row>
    <row r="7017">
      <c r="A7017" s="135">
        <v>7015.0</v>
      </c>
      <c r="B7017" s="135" t="s">
        <v>23497</v>
      </c>
      <c r="C7017" s="135" t="s">
        <v>4362</v>
      </c>
      <c r="M7017" s="143">
        <v>44599.0</v>
      </c>
    </row>
    <row r="7018">
      <c r="A7018" s="135">
        <v>7016.0</v>
      </c>
      <c r="B7018" s="135" t="s">
        <v>23498</v>
      </c>
      <c r="C7018" s="135" t="s">
        <v>4362</v>
      </c>
      <c r="M7018" s="143">
        <v>43428.0</v>
      </c>
    </row>
    <row r="7019">
      <c r="A7019" s="135">
        <v>7017.0</v>
      </c>
      <c r="B7019" s="135" t="s">
        <v>23499</v>
      </c>
      <c r="C7019" s="135" t="s">
        <v>4362</v>
      </c>
      <c r="M7019" s="143">
        <v>45000.0</v>
      </c>
    </row>
    <row r="7020">
      <c r="A7020" s="135">
        <v>7018.0</v>
      </c>
      <c r="B7020" s="135" t="s">
        <v>23500</v>
      </c>
      <c r="C7020" s="135" t="s">
        <v>4362</v>
      </c>
      <c r="M7020" s="143">
        <v>43868.0</v>
      </c>
    </row>
    <row r="7021">
      <c r="A7021" s="135">
        <v>7019.0</v>
      </c>
      <c r="B7021" s="135" t="s">
        <v>23501</v>
      </c>
      <c r="C7021" s="135" t="s">
        <v>4362</v>
      </c>
      <c r="K7021" s="135">
        <v>250.0</v>
      </c>
      <c r="M7021" s="143">
        <v>44199.0</v>
      </c>
    </row>
    <row r="7022">
      <c r="A7022" s="135">
        <v>7020.0</v>
      </c>
      <c r="B7022" s="135" t="s">
        <v>23503</v>
      </c>
      <c r="C7022" s="135" t="s">
        <v>4362</v>
      </c>
      <c r="F7022" s="135">
        <v>0.0</v>
      </c>
      <c r="M7022" s="143">
        <v>43497.0</v>
      </c>
    </row>
    <row r="7023">
      <c r="A7023" s="135">
        <v>7021.0</v>
      </c>
      <c r="B7023" s="135" t="s">
        <v>23504</v>
      </c>
      <c r="C7023" s="135" t="s">
        <v>4362</v>
      </c>
      <c r="F7023" s="135">
        <v>0.0</v>
      </c>
      <c r="M7023" s="143">
        <v>43586.0</v>
      </c>
    </row>
    <row r="7024">
      <c r="A7024" s="135">
        <v>7022.0</v>
      </c>
      <c r="B7024" s="135" t="s">
        <v>23505</v>
      </c>
      <c r="C7024" s="135" t="s">
        <v>4362</v>
      </c>
      <c r="M7024" s="143">
        <v>45329.0</v>
      </c>
    </row>
    <row r="7025">
      <c r="A7025" s="135">
        <v>7023.0</v>
      </c>
      <c r="B7025" s="135" t="s">
        <v>23506</v>
      </c>
      <c r="C7025" s="135" t="s">
        <v>4362</v>
      </c>
      <c r="M7025" s="143">
        <v>43887.0</v>
      </c>
    </row>
    <row r="7026">
      <c r="A7026" s="135">
        <v>7024.0</v>
      </c>
      <c r="B7026" s="135" t="s">
        <v>23507</v>
      </c>
      <c r="C7026" s="135" t="s">
        <v>4362</v>
      </c>
      <c r="K7026" s="135">
        <v>10.0</v>
      </c>
      <c r="M7026" s="143">
        <v>43805.0</v>
      </c>
    </row>
    <row r="7027">
      <c r="A7027" s="135">
        <v>7025.0</v>
      </c>
      <c r="B7027" s="135" t="s">
        <v>23508</v>
      </c>
      <c r="C7027" s="135" t="s">
        <v>4362</v>
      </c>
      <c r="M7027" s="143">
        <v>43861.0</v>
      </c>
    </row>
    <row r="7028">
      <c r="A7028" s="135">
        <v>7026.0</v>
      </c>
      <c r="B7028" s="135" t="s">
        <v>23509</v>
      </c>
      <c r="C7028" s="135" t="s">
        <v>4362</v>
      </c>
      <c r="M7028" s="143">
        <v>42579.0</v>
      </c>
    </row>
    <row r="7029">
      <c r="A7029" s="135">
        <v>7027.0</v>
      </c>
      <c r="B7029" s="135" t="s">
        <v>23510</v>
      </c>
      <c r="C7029" s="135" t="s">
        <v>4362</v>
      </c>
      <c r="F7029" s="135">
        <v>0.0</v>
      </c>
      <c r="M7029" s="143">
        <v>43221.0</v>
      </c>
    </row>
    <row r="7030">
      <c r="A7030" s="135">
        <v>7028.0</v>
      </c>
      <c r="B7030" s="135" t="s">
        <v>23512</v>
      </c>
      <c r="C7030" s="135" t="s">
        <v>4362</v>
      </c>
      <c r="F7030" s="135">
        <v>0.0</v>
      </c>
      <c r="M7030" s="143">
        <v>42979.0</v>
      </c>
    </row>
    <row r="7031">
      <c r="A7031" s="135">
        <v>7029.0</v>
      </c>
      <c r="B7031" s="135" t="s">
        <v>23513</v>
      </c>
      <c r="C7031" s="135" t="s">
        <v>4362</v>
      </c>
      <c r="M7031" s="143">
        <v>45007.0</v>
      </c>
    </row>
    <row r="7032">
      <c r="A7032" s="135">
        <v>7030.0</v>
      </c>
      <c r="B7032" s="135" t="s">
        <v>23514</v>
      </c>
      <c r="C7032" s="135" t="s">
        <v>4362</v>
      </c>
      <c r="M7032" s="143">
        <v>42848.0</v>
      </c>
    </row>
    <row r="7033">
      <c r="A7033" s="135">
        <v>7031.0</v>
      </c>
      <c r="B7033" s="135" t="s">
        <v>23515</v>
      </c>
      <c r="C7033" s="135" t="s">
        <v>4362</v>
      </c>
      <c r="M7033" s="143">
        <v>42689.0</v>
      </c>
    </row>
    <row r="7034">
      <c r="A7034" s="135">
        <v>7032.0</v>
      </c>
      <c r="B7034" s="135" t="s">
        <v>23516</v>
      </c>
      <c r="C7034" s="135" t="s">
        <v>4362</v>
      </c>
      <c r="M7034" s="143">
        <v>44854.0</v>
      </c>
    </row>
    <row r="7035">
      <c r="A7035" s="135">
        <v>7033.0</v>
      </c>
      <c r="B7035" s="135" t="s">
        <v>23517</v>
      </c>
      <c r="C7035" s="135" t="s">
        <v>4362</v>
      </c>
      <c r="F7035" s="135">
        <v>0.0</v>
      </c>
      <c r="M7035" s="143">
        <v>42917.0</v>
      </c>
    </row>
    <row r="7036">
      <c r="A7036" s="135">
        <v>7034.0</v>
      </c>
      <c r="B7036" s="135" t="s">
        <v>23518</v>
      </c>
      <c r="C7036" s="135" t="s">
        <v>4362</v>
      </c>
      <c r="F7036" s="135">
        <v>0.0</v>
      </c>
      <c r="M7036" s="143">
        <v>42705.0</v>
      </c>
    </row>
    <row r="7037">
      <c r="A7037" s="135">
        <v>7035.0</v>
      </c>
      <c r="B7037" s="135" t="s">
        <v>23519</v>
      </c>
      <c r="C7037" s="135" t="s">
        <v>4362</v>
      </c>
      <c r="F7037" s="135">
        <v>0.0</v>
      </c>
      <c r="M7037" s="143">
        <v>43800.0</v>
      </c>
    </row>
    <row r="7038">
      <c r="A7038" s="135">
        <v>7036.0</v>
      </c>
      <c r="B7038" s="135" t="s">
        <v>23521</v>
      </c>
      <c r="C7038" s="135" t="s">
        <v>4362</v>
      </c>
      <c r="F7038" s="135">
        <v>0.0</v>
      </c>
      <c r="M7038" s="143">
        <v>43617.0</v>
      </c>
    </row>
    <row r="7039">
      <c r="A7039" s="135">
        <v>7037.0</v>
      </c>
      <c r="B7039" s="135" t="s">
        <v>23522</v>
      </c>
      <c r="C7039" s="135" t="s">
        <v>4362</v>
      </c>
      <c r="F7039" s="135">
        <v>0.0</v>
      </c>
      <c r="M7039" s="143">
        <v>43344.0</v>
      </c>
    </row>
    <row r="7040">
      <c r="A7040" s="135">
        <v>7038.0</v>
      </c>
      <c r="B7040" s="135" t="s">
        <v>23523</v>
      </c>
      <c r="C7040" s="135" t="s">
        <v>4362</v>
      </c>
      <c r="F7040" s="135">
        <v>0.0</v>
      </c>
    </row>
    <row r="7041">
      <c r="A7041" s="135">
        <v>7039.0</v>
      </c>
      <c r="B7041" s="135" t="s">
        <v>23524</v>
      </c>
      <c r="C7041" s="135" t="s">
        <v>4362</v>
      </c>
      <c r="M7041" s="143">
        <v>44990.0</v>
      </c>
    </row>
    <row r="7042">
      <c r="A7042" s="135">
        <v>7040.0</v>
      </c>
      <c r="B7042" s="135" t="s">
        <v>23525</v>
      </c>
      <c r="C7042" s="135" t="s">
        <v>4362</v>
      </c>
      <c r="M7042" s="143">
        <v>43438.0</v>
      </c>
    </row>
    <row r="7043">
      <c r="A7043" s="135">
        <v>7041.0</v>
      </c>
      <c r="B7043" s="135" t="s">
        <v>23526</v>
      </c>
      <c r="C7043" s="135" t="s">
        <v>4362</v>
      </c>
      <c r="M7043" s="143">
        <v>44125.0</v>
      </c>
    </row>
    <row r="7044">
      <c r="A7044" s="135">
        <v>7042.0</v>
      </c>
      <c r="B7044" s="135" t="s">
        <v>23527</v>
      </c>
      <c r="C7044" s="135" t="s">
        <v>4362</v>
      </c>
      <c r="M7044" s="143">
        <v>42776.0</v>
      </c>
    </row>
    <row r="7045">
      <c r="A7045" s="135">
        <v>7043.0</v>
      </c>
      <c r="B7045" s="135" t="s">
        <v>23528</v>
      </c>
      <c r="C7045" s="135" t="s">
        <v>4362</v>
      </c>
      <c r="M7045" s="143">
        <v>43940.0</v>
      </c>
    </row>
    <row r="7046">
      <c r="A7046" s="135">
        <v>7044.0</v>
      </c>
      <c r="B7046" s="135" t="s">
        <v>23529</v>
      </c>
      <c r="C7046" s="135" t="s">
        <v>4362</v>
      </c>
      <c r="K7046" s="135">
        <v>20.0</v>
      </c>
      <c r="M7046" s="143">
        <v>44883.0</v>
      </c>
    </row>
    <row r="7047">
      <c r="A7047" s="135">
        <v>7045.0</v>
      </c>
      <c r="B7047" s="135" t="s">
        <v>23530</v>
      </c>
      <c r="C7047" s="135" t="s">
        <v>4362</v>
      </c>
      <c r="F7047" s="135">
        <v>0.0</v>
      </c>
      <c r="M7047" s="143">
        <v>43344.0</v>
      </c>
    </row>
    <row r="7048">
      <c r="A7048" s="135">
        <v>7046.0</v>
      </c>
      <c r="B7048" s="135" t="s">
        <v>23531</v>
      </c>
      <c r="C7048" s="135" t="s">
        <v>4362</v>
      </c>
      <c r="F7048" s="135">
        <v>0.0</v>
      </c>
      <c r="M7048" s="143">
        <v>43525.0</v>
      </c>
    </row>
    <row r="7049">
      <c r="A7049" s="135">
        <v>7047.0</v>
      </c>
      <c r="B7049" s="135" t="s">
        <v>23532</v>
      </c>
      <c r="C7049" s="135" t="s">
        <v>4362</v>
      </c>
      <c r="K7049" s="135">
        <v>800.0</v>
      </c>
      <c r="M7049" s="143">
        <v>44395.0</v>
      </c>
    </row>
    <row r="7050">
      <c r="A7050" s="135">
        <v>7048.0</v>
      </c>
      <c r="B7050" s="135" t="s">
        <v>23534</v>
      </c>
      <c r="C7050" s="135" t="s">
        <v>4362</v>
      </c>
      <c r="M7050" s="143">
        <v>42475.0</v>
      </c>
    </row>
    <row r="7051">
      <c r="A7051" s="135">
        <v>7049.0</v>
      </c>
      <c r="B7051" s="135" t="s">
        <v>23535</v>
      </c>
      <c r="C7051" s="135" t="s">
        <v>4362</v>
      </c>
      <c r="M7051" s="143">
        <v>45006.0</v>
      </c>
    </row>
    <row r="7052">
      <c r="A7052" s="135">
        <v>7050.0</v>
      </c>
      <c r="B7052" s="135" t="s">
        <v>23536</v>
      </c>
      <c r="C7052" s="135" t="s">
        <v>4362</v>
      </c>
      <c r="F7052" s="135">
        <v>0.0</v>
      </c>
      <c r="M7052" s="143">
        <v>42979.0</v>
      </c>
    </row>
    <row r="7053">
      <c r="A7053" s="135">
        <v>7051.0</v>
      </c>
      <c r="B7053" s="135" t="s">
        <v>23537</v>
      </c>
      <c r="C7053" s="135" t="s">
        <v>4362</v>
      </c>
      <c r="M7053" s="143">
        <v>45259.0</v>
      </c>
    </row>
    <row r="7054">
      <c r="A7054" s="135">
        <v>7052.0</v>
      </c>
      <c r="B7054" s="135" t="s">
        <v>23538</v>
      </c>
      <c r="C7054" s="135" t="s">
        <v>4362</v>
      </c>
      <c r="M7054" s="143">
        <v>44961.0</v>
      </c>
    </row>
    <row r="7055">
      <c r="A7055" s="135">
        <v>7053.0</v>
      </c>
      <c r="B7055" s="135" t="s">
        <v>23539</v>
      </c>
      <c r="C7055" s="135" t="s">
        <v>4362</v>
      </c>
      <c r="K7055" s="135">
        <v>10.0</v>
      </c>
      <c r="M7055" s="143">
        <v>43024.0</v>
      </c>
    </row>
    <row r="7056">
      <c r="A7056" s="135">
        <v>7054.0</v>
      </c>
      <c r="B7056" s="135" t="s">
        <v>23540</v>
      </c>
      <c r="C7056" s="135" t="s">
        <v>4362</v>
      </c>
      <c r="F7056" s="135">
        <v>0.0</v>
      </c>
      <c r="M7056" s="143">
        <v>43405.0</v>
      </c>
    </row>
    <row r="7057">
      <c r="A7057" s="135">
        <v>7055.0</v>
      </c>
      <c r="B7057" s="135" t="s">
        <v>23542</v>
      </c>
      <c r="C7057" s="135" t="s">
        <v>4362</v>
      </c>
      <c r="M7057" s="143">
        <v>44042.0</v>
      </c>
    </row>
    <row r="7058">
      <c r="A7058" s="135">
        <v>7056.0</v>
      </c>
      <c r="B7058" s="135" t="s">
        <v>23543</v>
      </c>
      <c r="C7058" s="135" t="s">
        <v>4362</v>
      </c>
      <c r="M7058" s="143">
        <v>45180.0</v>
      </c>
    </row>
    <row r="7059">
      <c r="A7059" s="135">
        <v>7057.0</v>
      </c>
      <c r="B7059" s="135" t="s">
        <v>23544</v>
      </c>
      <c r="C7059" s="135" t="s">
        <v>4362</v>
      </c>
      <c r="K7059" s="135">
        <v>70.0</v>
      </c>
      <c r="M7059" s="143">
        <v>43924.0</v>
      </c>
    </row>
    <row r="7060">
      <c r="A7060" s="135">
        <v>7058.0</v>
      </c>
      <c r="B7060" s="135" t="s">
        <v>23545</v>
      </c>
      <c r="C7060" s="135" t="s">
        <v>4362</v>
      </c>
      <c r="K7060" s="135">
        <v>10.0</v>
      </c>
      <c r="M7060" s="143">
        <v>43454.0</v>
      </c>
    </row>
    <row r="7061">
      <c r="A7061" s="135">
        <v>7059.0</v>
      </c>
      <c r="B7061" s="135" t="s">
        <v>23546</v>
      </c>
      <c r="C7061" s="135" t="s">
        <v>4362</v>
      </c>
      <c r="F7061" s="135">
        <v>0.0</v>
      </c>
      <c r="M7061" s="143">
        <v>42522.0</v>
      </c>
    </row>
    <row r="7062">
      <c r="A7062" s="135">
        <v>7060.0</v>
      </c>
      <c r="B7062" s="135" t="s">
        <v>23548</v>
      </c>
      <c r="C7062" s="135" t="s">
        <v>4362</v>
      </c>
      <c r="F7062" s="135">
        <v>0.0</v>
      </c>
      <c r="M7062" s="143">
        <v>43282.0</v>
      </c>
    </row>
    <row r="7063">
      <c r="A7063" s="135">
        <v>7061.0</v>
      </c>
      <c r="B7063" s="135" t="s">
        <v>23549</v>
      </c>
      <c r="C7063" s="135" t="s">
        <v>4362</v>
      </c>
      <c r="F7063" s="135">
        <v>0.0</v>
      </c>
      <c r="M7063" s="143">
        <v>43586.0</v>
      </c>
    </row>
    <row r="7064">
      <c r="A7064" s="135">
        <v>7062.0</v>
      </c>
      <c r="B7064" s="135" t="s">
        <v>23550</v>
      </c>
      <c r="C7064" s="135" t="s">
        <v>4362</v>
      </c>
      <c r="K7064" s="135">
        <v>10.0</v>
      </c>
      <c r="M7064" s="143">
        <v>44105.0</v>
      </c>
    </row>
    <row r="7065">
      <c r="A7065" s="135">
        <v>7063.0</v>
      </c>
      <c r="B7065" s="135" t="s">
        <v>23551</v>
      </c>
      <c r="C7065" s="135" t="s">
        <v>4362</v>
      </c>
      <c r="F7065" s="135">
        <v>0.0</v>
      </c>
      <c r="M7065" s="143">
        <v>43678.0</v>
      </c>
    </row>
    <row r="7066">
      <c r="A7066" s="135">
        <v>7064.0</v>
      </c>
      <c r="B7066" s="135" t="s">
        <v>23552</v>
      </c>
      <c r="C7066" s="135" t="s">
        <v>4362</v>
      </c>
      <c r="F7066" s="135">
        <v>0.0</v>
      </c>
      <c r="M7066" s="143">
        <v>43525.0</v>
      </c>
    </row>
    <row r="7067">
      <c r="A7067" s="135">
        <v>7065.0</v>
      </c>
      <c r="B7067" s="135" t="s">
        <v>23553</v>
      </c>
      <c r="C7067" s="135" t="s">
        <v>4362</v>
      </c>
      <c r="F7067" s="135">
        <v>0.0</v>
      </c>
      <c r="M7067" s="143">
        <v>43800.0</v>
      </c>
    </row>
    <row r="7068">
      <c r="A7068" s="135">
        <v>7066.0</v>
      </c>
      <c r="B7068" s="135" t="s">
        <v>23555</v>
      </c>
      <c r="C7068" s="135" t="s">
        <v>4362</v>
      </c>
      <c r="K7068" s="135">
        <v>30.0</v>
      </c>
      <c r="M7068" s="143">
        <v>43342.0</v>
      </c>
    </row>
    <row r="7069">
      <c r="A7069" s="135">
        <v>7067.0</v>
      </c>
      <c r="B7069" s="135" t="s">
        <v>23556</v>
      </c>
      <c r="C7069" s="135" t="s">
        <v>4362</v>
      </c>
      <c r="M7069" s="143">
        <v>44946.0</v>
      </c>
    </row>
    <row r="7070">
      <c r="A7070" s="135">
        <v>7068.0</v>
      </c>
      <c r="B7070" s="135" t="s">
        <v>23557</v>
      </c>
      <c r="C7070" s="135" t="s">
        <v>4362</v>
      </c>
      <c r="M7070" s="143">
        <v>44793.0</v>
      </c>
    </row>
    <row r="7071">
      <c r="A7071" s="135">
        <v>7069.0</v>
      </c>
      <c r="B7071" s="135" t="s">
        <v>23558</v>
      </c>
      <c r="C7071" s="135" t="s">
        <v>4362</v>
      </c>
      <c r="M7071" s="143">
        <v>44976.0</v>
      </c>
    </row>
    <row r="7072">
      <c r="A7072" s="135">
        <v>7070.0</v>
      </c>
      <c r="B7072" s="135" t="s">
        <v>23559</v>
      </c>
      <c r="C7072" s="135" t="s">
        <v>4362</v>
      </c>
      <c r="M7072" s="143">
        <v>43725.0</v>
      </c>
    </row>
    <row r="7073">
      <c r="A7073" s="135">
        <v>7071.0</v>
      </c>
      <c r="B7073" s="135" t="s">
        <v>23560</v>
      </c>
      <c r="C7073" s="135" t="s">
        <v>4362</v>
      </c>
      <c r="K7073" s="135">
        <v>10.0</v>
      </c>
      <c r="M7073" s="143">
        <v>42971.0</v>
      </c>
    </row>
    <row r="7074">
      <c r="A7074" s="135">
        <v>7072.0</v>
      </c>
      <c r="B7074" s="135" t="s">
        <v>23561</v>
      </c>
      <c r="C7074" s="135" t="s">
        <v>4362</v>
      </c>
      <c r="K7074" s="135">
        <v>30.0</v>
      </c>
      <c r="M7074" s="143">
        <v>42705.0</v>
      </c>
    </row>
    <row r="7075">
      <c r="A7075" s="135">
        <v>7073.0</v>
      </c>
      <c r="B7075" s="135" t="s">
        <v>23562</v>
      </c>
      <c r="C7075" s="135" t="s">
        <v>4362</v>
      </c>
      <c r="M7075" s="143">
        <v>45029.0</v>
      </c>
    </row>
    <row r="7076">
      <c r="A7076" s="135">
        <v>7074.0</v>
      </c>
      <c r="B7076" s="135" t="s">
        <v>23564</v>
      </c>
      <c r="C7076" s="135" t="s">
        <v>4362</v>
      </c>
      <c r="M7076" s="143">
        <v>42745.0</v>
      </c>
    </row>
    <row r="7077">
      <c r="A7077" s="135">
        <v>7075.0</v>
      </c>
      <c r="B7077" s="135" t="s">
        <v>23565</v>
      </c>
      <c r="C7077" s="135" t="s">
        <v>4362</v>
      </c>
      <c r="K7077" s="135">
        <v>10.0</v>
      </c>
      <c r="M7077" s="143">
        <v>43974.0</v>
      </c>
    </row>
    <row r="7078">
      <c r="A7078" s="135">
        <v>7076.0</v>
      </c>
      <c r="B7078" s="135" t="s">
        <v>23566</v>
      </c>
      <c r="C7078" s="135" t="s">
        <v>4362</v>
      </c>
      <c r="M7078" s="143">
        <v>44831.0</v>
      </c>
    </row>
    <row r="7079">
      <c r="A7079" s="135">
        <v>7077.0</v>
      </c>
      <c r="B7079" s="135" t="s">
        <v>23567</v>
      </c>
      <c r="C7079" s="135" t="s">
        <v>4362</v>
      </c>
      <c r="M7079" s="143">
        <v>42377.0</v>
      </c>
    </row>
    <row r="7080">
      <c r="A7080" s="135">
        <v>7078.0</v>
      </c>
      <c r="B7080" s="135" t="s">
        <v>23568</v>
      </c>
      <c r="C7080" s="135" t="s">
        <v>4362</v>
      </c>
      <c r="M7080" s="143">
        <v>45329.0</v>
      </c>
    </row>
    <row r="7081">
      <c r="A7081" s="135">
        <v>7079.0</v>
      </c>
      <c r="B7081" s="135" t="s">
        <v>23570</v>
      </c>
      <c r="C7081" s="135" t="s">
        <v>4362</v>
      </c>
      <c r="K7081" s="135">
        <v>20.0</v>
      </c>
      <c r="M7081" s="143">
        <v>43173.0</v>
      </c>
    </row>
    <row r="7082">
      <c r="A7082" s="135">
        <v>7080.0</v>
      </c>
      <c r="B7082" s="135" t="s">
        <v>23571</v>
      </c>
      <c r="C7082" s="135" t="s">
        <v>4362</v>
      </c>
      <c r="M7082" s="143">
        <v>44817.0</v>
      </c>
    </row>
    <row r="7083">
      <c r="A7083" s="135">
        <v>7081.0</v>
      </c>
      <c r="B7083" s="135" t="s">
        <v>23572</v>
      </c>
      <c r="C7083" s="135" t="s">
        <v>4362</v>
      </c>
      <c r="K7083" s="135">
        <v>10.0</v>
      </c>
      <c r="M7083" s="143">
        <v>42559.0</v>
      </c>
    </row>
    <row r="7084">
      <c r="A7084" s="135">
        <v>7082.0</v>
      </c>
      <c r="B7084" s="135" t="s">
        <v>23573</v>
      </c>
      <c r="C7084" s="135" t="s">
        <v>4362</v>
      </c>
      <c r="K7084" s="135">
        <v>10.0</v>
      </c>
      <c r="M7084" s="143">
        <v>45050.0</v>
      </c>
    </row>
    <row r="7085">
      <c r="A7085" s="135">
        <v>7083.0</v>
      </c>
      <c r="B7085" s="135" t="s">
        <v>23575</v>
      </c>
      <c r="C7085" s="135" t="s">
        <v>4362</v>
      </c>
      <c r="M7085" s="143">
        <v>44398.0</v>
      </c>
    </row>
    <row r="7086">
      <c r="A7086" s="135">
        <v>7084.0</v>
      </c>
      <c r="B7086" s="135" t="s">
        <v>23576</v>
      </c>
      <c r="C7086" s="135" t="s">
        <v>4362</v>
      </c>
      <c r="M7086" s="143">
        <v>43900.0</v>
      </c>
    </row>
    <row r="7087">
      <c r="A7087" s="135">
        <v>7085.0</v>
      </c>
      <c r="B7087" s="135" t="s">
        <v>23577</v>
      </c>
      <c r="C7087" s="135" t="s">
        <v>4362</v>
      </c>
      <c r="M7087" s="143">
        <v>44771.0</v>
      </c>
    </row>
    <row r="7088">
      <c r="A7088" s="135">
        <v>7086.0</v>
      </c>
      <c r="B7088" s="135" t="s">
        <v>23578</v>
      </c>
      <c r="C7088" s="135" t="s">
        <v>4362</v>
      </c>
      <c r="F7088" s="135">
        <v>0.0</v>
      </c>
      <c r="M7088" s="143">
        <v>42675.0</v>
      </c>
    </row>
    <row r="7089">
      <c r="A7089" s="135">
        <v>7087.0</v>
      </c>
      <c r="B7089" s="135" t="s">
        <v>23579</v>
      </c>
      <c r="C7089" s="135" t="s">
        <v>4362</v>
      </c>
      <c r="F7089" s="135">
        <v>0.0</v>
      </c>
      <c r="M7089" s="143">
        <v>43678.0</v>
      </c>
    </row>
    <row r="7090">
      <c r="A7090" s="135">
        <v>7088.0</v>
      </c>
      <c r="B7090" s="135" t="s">
        <v>23581</v>
      </c>
      <c r="C7090" s="135" t="s">
        <v>4362</v>
      </c>
      <c r="F7090" s="135">
        <v>0.0</v>
      </c>
      <c r="M7090" s="143">
        <v>43374.0</v>
      </c>
    </row>
    <row r="7091">
      <c r="A7091" s="135">
        <v>7089.0</v>
      </c>
      <c r="B7091" s="135" t="s">
        <v>23582</v>
      </c>
      <c r="C7091" s="135" t="s">
        <v>4362</v>
      </c>
      <c r="F7091" s="135">
        <v>0.0</v>
      </c>
      <c r="M7091" s="143">
        <v>42917.0</v>
      </c>
    </row>
    <row r="7092">
      <c r="A7092" s="135">
        <v>7090.0</v>
      </c>
      <c r="B7092" s="135" t="s">
        <v>23583</v>
      </c>
      <c r="C7092" s="135" t="s">
        <v>4362</v>
      </c>
      <c r="F7092" s="135">
        <v>0.0</v>
      </c>
      <c r="M7092" s="143">
        <v>43221.0</v>
      </c>
    </row>
    <row r="7093">
      <c r="A7093" s="135">
        <v>7091.0</v>
      </c>
      <c r="B7093" s="135" t="s">
        <v>23584</v>
      </c>
      <c r="C7093" s="135" t="s">
        <v>4362</v>
      </c>
      <c r="K7093" s="135">
        <v>10.0</v>
      </c>
      <c r="M7093" s="143">
        <v>43402.0</v>
      </c>
    </row>
    <row r="7094">
      <c r="A7094" s="135">
        <v>7092.0</v>
      </c>
      <c r="B7094" s="135" t="s">
        <v>23585</v>
      </c>
      <c r="C7094" s="135" t="s">
        <v>4362</v>
      </c>
      <c r="K7094" s="135">
        <v>10.0</v>
      </c>
      <c r="M7094" s="143">
        <v>44487.0</v>
      </c>
    </row>
    <row r="7095">
      <c r="A7095" s="135">
        <v>7093.0</v>
      </c>
      <c r="B7095" s="135" t="s">
        <v>23587</v>
      </c>
      <c r="C7095" s="135" t="s">
        <v>4362</v>
      </c>
      <c r="K7095" s="135">
        <v>10.0</v>
      </c>
      <c r="M7095" s="143">
        <v>43321.0</v>
      </c>
    </row>
    <row r="7096">
      <c r="A7096" s="135">
        <v>7094.0</v>
      </c>
      <c r="B7096" s="135" t="s">
        <v>23588</v>
      </c>
      <c r="C7096" s="135" t="s">
        <v>4362</v>
      </c>
      <c r="F7096" s="135">
        <v>0.0</v>
      </c>
      <c r="M7096" s="143">
        <v>43586.0</v>
      </c>
    </row>
    <row r="7097">
      <c r="A7097" s="135">
        <v>7095.0</v>
      </c>
      <c r="B7097" s="135" t="s">
        <v>23589</v>
      </c>
      <c r="C7097" s="135" t="s">
        <v>4362</v>
      </c>
      <c r="F7097" s="135">
        <v>0.0</v>
      </c>
      <c r="M7097" s="143">
        <v>43647.0</v>
      </c>
    </row>
    <row r="7098">
      <c r="A7098" s="135">
        <v>7096.0</v>
      </c>
      <c r="B7098" s="135" t="s">
        <v>23590</v>
      </c>
      <c r="C7098" s="135" t="s">
        <v>4362</v>
      </c>
      <c r="F7098" s="135">
        <v>0.0</v>
      </c>
      <c r="M7098" s="143">
        <v>42248.0</v>
      </c>
    </row>
    <row r="7099">
      <c r="A7099" s="135">
        <v>7097.0</v>
      </c>
      <c r="B7099" s="135" t="s">
        <v>23592</v>
      </c>
      <c r="C7099" s="135" t="s">
        <v>4362</v>
      </c>
      <c r="M7099" s="143">
        <v>44967.0</v>
      </c>
    </row>
    <row r="7100">
      <c r="A7100" s="135">
        <v>7098.0</v>
      </c>
      <c r="B7100" s="135" t="s">
        <v>23593</v>
      </c>
      <c r="C7100" s="135" t="s">
        <v>4362</v>
      </c>
      <c r="M7100" s="143">
        <v>44787.0</v>
      </c>
    </row>
    <row r="7101">
      <c r="A7101" s="135">
        <v>7099.0</v>
      </c>
      <c r="B7101" s="135" t="s">
        <v>23594</v>
      </c>
      <c r="C7101" s="135" t="s">
        <v>4362</v>
      </c>
      <c r="M7101" s="143">
        <v>45215.0</v>
      </c>
    </row>
    <row r="7102">
      <c r="A7102" s="135">
        <v>7100.0</v>
      </c>
      <c r="B7102" s="135" t="s">
        <v>23595</v>
      </c>
      <c r="C7102" s="135" t="s">
        <v>4362</v>
      </c>
      <c r="F7102" s="135">
        <v>0.0</v>
      </c>
      <c r="M7102" s="143">
        <v>43800.0</v>
      </c>
    </row>
    <row r="7103">
      <c r="A7103" s="135">
        <v>7101.0</v>
      </c>
      <c r="B7103" s="135" t="s">
        <v>23596</v>
      </c>
      <c r="C7103" s="135" t="s">
        <v>4362</v>
      </c>
      <c r="F7103" s="135">
        <v>0.0</v>
      </c>
      <c r="M7103" s="143">
        <v>43556.0</v>
      </c>
    </row>
    <row r="7104">
      <c r="A7104" s="135">
        <v>7102.0</v>
      </c>
      <c r="B7104" s="135" t="s">
        <v>23597</v>
      </c>
      <c r="C7104" s="135" t="s">
        <v>4362</v>
      </c>
      <c r="M7104" s="143">
        <v>44123.0</v>
      </c>
    </row>
    <row r="7105">
      <c r="A7105" s="135">
        <v>7103.0</v>
      </c>
      <c r="B7105" s="135" t="s">
        <v>23599</v>
      </c>
      <c r="C7105" s="135" t="s">
        <v>4362</v>
      </c>
      <c r="F7105" s="135">
        <v>0.0</v>
      </c>
      <c r="M7105" s="143">
        <v>43586.0</v>
      </c>
    </row>
    <row r="7106">
      <c r="A7106" s="135">
        <v>7104.0</v>
      </c>
      <c r="B7106" s="135" t="s">
        <v>23600</v>
      </c>
      <c r="C7106" s="135" t="s">
        <v>4362</v>
      </c>
      <c r="F7106" s="135">
        <v>0.0</v>
      </c>
      <c r="M7106" s="143">
        <v>43770.0</v>
      </c>
    </row>
    <row r="7107">
      <c r="A7107" s="135">
        <v>7105.0</v>
      </c>
      <c r="B7107" s="135" t="s">
        <v>23601</v>
      </c>
      <c r="C7107" s="135" t="s">
        <v>4362</v>
      </c>
      <c r="M7107" s="143">
        <v>42762.0</v>
      </c>
    </row>
    <row r="7108">
      <c r="A7108" s="135">
        <v>7106.0</v>
      </c>
      <c r="B7108" s="135" t="s">
        <v>23602</v>
      </c>
      <c r="C7108" s="135" t="s">
        <v>4362</v>
      </c>
      <c r="F7108" s="135">
        <v>0.0</v>
      </c>
      <c r="M7108" s="143">
        <v>42430.0</v>
      </c>
    </row>
    <row r="7109">
      <c r="A7109" s="135">
        <v>7107.0</v>
      </c>
      <c r="B7109" s="135" t="s">
        <v>23603</v>
      </c>
      <c r="C7109" s="135" t="s">
        <v>4362</v>
      </c>
      <c r="F7109" s="135">
        <v>0.0</v>
      </c>
      <c r="M7109" s="143">
        <v>43221.0</v>
      </c>
    </row>
    <row r="7110">
      <c r="A7110" s="135">
        <v>7108.0</v>
      </c>
      <c r="B7110" s="135" t="s">
        <v>23605</v>
      </c>
      <c r="C7110" s="135" t="s">
        <v>4362</v>
      </c>
      <c r="M7110" s="143">
        <v>44974.0</v>
      </c>
    </row>
    <row r="7111">
      <c r="A7111" s="135">
        <v>7109.0</v>
      </c>
      <c r="B7111" s="135" t="s">
        <v>23606</v>
      </c>
      <c r="C7111" s="135" t="s">
        <v>4362</v>
      </c>
      <c r="M7111" s="143">
        <v>43952.0</v>
      </c>
    </row>
    <row r="7112">
      <c r="A7112" s="135">
        <v>7110.0</v>
      </c>
      <c r="B7112" s="135" t="s">
        <v>23607</v>
      </c>
      <c r="C7112" s="135" t="s">
        <v>4362</v>
      </c>
      <c r="M7112" s="143">
        <v>42963.0</v>
      </c>
    </row>
    <row r="7113">
      <c r="A7113" s="135">
        <v>7111.0</v>
      </c>
      <c r="B7113" s="135" t="s">
        <v>23608</v>
      </c>
      <c r="C7113" s="135" t="s">
        <v>4362</v>
      </c>
      <c r="M7113" s="143">
        <v>43036.0</v>
      </c>
    </row>
    <row r="7114">
      <c r="A7114" s="135">
        <v>7112.0</v>
      </c>
      <c r="B7114" s="135" t="s">
        <v>14409</v>
      </c>
      <c r="C7114" s="135" t="s">
        <v>4362</v>
      </c>
      <c r="F7114" s="135">
        <v>0.0</v>
      </c>
      <c r="M7114" s="143">
        <v>43497.0</v>
      </c>
    </row>
    <row r="7115">
      <c r="A7115" s="135">
        <v>7113.0</v>
      </c>
      <c r="B7115" s="135" t="s">
        <v>23609</v>
      </c>
      <c r="C7115" s="135" t="s">
        <v>4362</v>
      </c>
      <c r="F7115" s="135">
        <v>0.0</v>
      </c>
      <c r="M7115" s="143">
        <v>43709.0</v>
      </c>
    </row>
    <row r="7116">
      <c r="A7116" s="135">
        <v>7114.0</v>
      </c>
      <c r="B7116" s="135" t="s">
        <v>23610</v>
      </c>
      <c r="C7116" s="135" t="s">
        <v>4362</v>
      </c>
      <c r="M7116" s="143">
        <v>44775.0</v>
      </c>
    </row>
    <row r="7117">
      <c r="A7117" s="135">
        <v>7115.0</v>
      </c>
      <c r="B7117" s="135" t="s">
        <v>14412</v>
      </c>
      <c r="C7117" s="135" t="s">
        <v>4362</v>
      </c>
      <c r="K7117" s="135">
        <v>50.0</v>
      </c>
      <c r="M7117" s="143">
        <v>44590.0</v>
      </c>
    </row>
    <row r="7118">
      <c r="A7118" s="135">
        <v>7116.0</v>
      </c>
      <c r="B7118" s="135" t="s">
        <v>23611</v>
      </c>
      <c r="C7118" s="135" t="s">
        <v>4362</v>
      </c>
      <c r="K7118" s="135">
        <v>20.0</v>
      </c>
      <c r="M7118" s="143">
        <v>44915.0</v>
      </c>
    </row>
    <row r="7119">
      <c r="A7119" s="135">
        <v>7117.0</v>
      </c>
      <c r="B7119" s="135" t="s">
        <v>23612</v>
      </c>
      <c r="C7119" s="135" t="s">
        <v>4362</v>
      </c>
      <c r="M7119" s="143">
        <v>42339.0</v>
      </c>
    </row>
    <row r="7120">
      <c r="A7120" s="135">
        <v>7118.0</v>
      </c>
      <c r="B7120" s="135" t="s">
        <v>23614</v>
      </c>
      <c r="C7120" s="135" t="s">
        <v>4362</v>
      </c>
      <c r="F7120" s="135">
        <v>0.0</v>
      </c>
      <c r="M7120" s="143">
        <v>43405.0</v>
      </c>
    </row>
    <row r="7121">
      <c r="A7121" s="135">
        <v>7119.0</v>
      </c>
      <c r="B7121" s="135" t="s">
        <v>23615</v>
      </c>
      <c r="C7121" s="135" t="s">
        <v>4362</v>
      </c>
      <c r="F7121" s="135">
        <v>0.0</v>
      </c>
      <c r="M7121" s="143">
        <v>43556.0</v>
      </c>
    </row>
    <row r="7122">
      <c r="A7122" s="135">
        <v>7120.0</v>
      </c>
      <c r="B7122" s="135" t="s">
        <v>23616</v>
      </c>
      <c r="C7122" s="135" t="s">
        <v>4362</v>
      </c>
      <c r="F7122" s="135">
        <v>0.0</v>
      </c>
      <c r="M7122" s="143">
        <v>43709.0</v>
      </c>
    </row>
    <row r="7123">
      <c r="A7123" s="135">
        <v>7121.0</v>
      </c>
      <c r="B7123" s="135" t="s">
        <v>23617</v>
      </c>
      <c r="C7123" s="135" t="s">
        <v>4362</v>
      </c>
      <c r="M7123" s="143">
        <v>45385.0</v>
      </c>
    </row>
    <row r="7124">
      <c r="A7124" s="135">
        <v>7122.0</v>
      </c>
      <c r="B7124" s="135" t="s">
        <v>23618</v>
      </c>
      <c r="C7124" s="135" t="s">
        <v>4362</v>
      </c>
      <c r="M7124" s="143">
        <v>45259.0</v>
      </c>
    </row>
    <row r="7125">
      <c r="A7125" s="135">
        <v>7123.0</v>
      </c>
      <c r="B7125" s="135" t="s">
        <v>23619</v>
      </c>
      <c r="C7125" s="135" t="s">
        <v>4362</v>
      </c>
      <c r="M7125" s="143">
        <v>44797.0</v>
      </c>
    </row>
    <row r="7126">
      <c r="A7126" s="135">
        <v>7124.0</v>
      </c>
      <c r="B7126" s="135" t="s">
        <v>23620</v>
      </c>
      <c r="C7126" s="135" t="s">
        <v>4362</v>
      </c>
      <c r="F7126" s="135">
        <v>0.0</v>
      </c>
      <c r="M7126" s="143">
        <v>43800.0</v>
      </c>
    </row>
    <row r="7127">
      <c r="A7127" s="135">
        <v>7125.0</v>
      </c>
      <c r="B7127" s="135" t="s">
        <v>23621</v>
      </c>
      <c r="C7127" s="135" t="s">
        <v>4362</v>
      </c>
      <c r="K7127" s="135">
        <v>40.0</v>
      </c>
      <c r="M7127" s="143">
        <v>43976.0</v>
      </c>
    </row>
    <row r="7128">
      <c r="A7128" s="135">
        <v>7126.0</v>
      </c>
      <c r="B7128" s="135" t="s">
        <v>23622</v>
      </c>
      <c r="C7128" s="135" t="s">
        <v>4362</v>
      </c>
      <c r="K7128" s="135">
        <v>10.0</v>
      </c>
      <c r="M7128" s="143">
        <v>43034.0</v>
      </c>
    </row>
    <row r="7129">
      <c r="A7129" s="135">
        <v>7127.0</v>
      </c>
      <c r="B7129" s="135" t="s">
        <v>23623</v>
      </c>
      <c r="C7129" s="135" t="s">
        <v>4362</v>
      </c>
      <c r="M7129" s="143">
        <v>43849.0</v>
      </c>
    </row>
    <row r="7130">
      <c r="A7130" s="135">
        <v>7128.0</v>
      </c>
      <c r="B7130" s="135" t="s">
        <v>23624</v>
      </c>
      <c r="C7130" s="135" t="s">
        <v>4362</v>
      </c>
      <c r="M7130" s="143">
        <v>44976.0</v>
      </c>
    </row>
    <row r="7131">
      <c r="A7131" s="135">
        <v>7129.0</v>
      </c>
      <c r="B7131" s="135" t="s">
        <v>23625</v>
      </c>
      <c r="C7131" s="135" t="s">
        <v>4362</v>
      </c>
      <c r="M7131" s="143">
        <v>43980.0</v>
      </c>
    </row>
    <row r="7132">
      <c r="A7132" s="135">
        <v>7130.0</v>
      </c>
      <c r="B7132" s="135" t="s">
        <v>23626</v>
      </c>
      <c r="C7132" s="135" t="s">
        <v>4362</v>
      </c>
      <c r="M7132" s="143">
        <v>45308.0</v>
      </c>
    </row>
    <row r="7133">
      <c r="A7133" s="135">
        <v>7131.0</v>
      </c>
      <c r="B7133" s="135" t="s">
        <v>23627</v>
      </c>
      <c r="C7133" s="135" t="s">
        <v>4362</v>
      </c>
      <c r="K7133" s="135">
        <v>10.0</v>
      </c>
      <c r="M7133" s="143">
        <v>42624.0</v>
      </c>
    </row>
    <row r="7134">
      <c r="A7134" s="135">
        <v>7132.0</v>
      </c>
      <c r="B7134" s="135" t="s">
        <v>23628</v>
      </c>
      <c r="C7134" s="135" t="s">
        <v>4362</v>
      </c>
      <c r="M7134" s="143">
        <v>45014.0</v>
      </c>
    </row>
    <row r="7135">
      <c r="A7135" s="135">
        <v>7133.0</v>
      </c>
      <c r="B7135" s="135" t="s">
        <v>23629</v>
      </c>
      <c r="C7135" s="135" t="s">
        <v>4362</v>
      </c>
      <c r="M7135" s="143">
        <v>42423.0</v>
      </c>
    </row>
    <row r="7136">
      <c r="A7136" s="135">
        <v>7134.0</v>
      </c>
      <c r="B7136" s="135" t="s">
        <v>23630</v>
      </c>
      <c r="C7136" s="135" t="s">
        <v>4362</v>
      </c>
      <c r="M7136" s="143">
        <v>43349.0</v>
      </c>
    </row>
    <row r="7137">
      <c r="A7137" s="135">
        <v>7135.0</v>
      </c>
      <c r="B7137" s="135" t="s">
        <v>23631</v>
      </c>
      <c r="C7137" s="135" t="s">
        <v>4362</v>
      </c>
      <c r="H7137" s="135" t="s">
        <v>23632</v>
      </c>
      <c r="K7137" s="135">
        <v>10.0</v>
      </c>
      <c r="M7137" s="143">
        <v>42822.0</v>
      </c>
    </row>
    <row r="7138">
      <c r="A7138" s="135">
        <v>7136.0</v>
      </c>
      <c r="B7138" s="135" t="s">
        <v>23633</v>
      </c>
      <c r="C7138" s="135" t="s">
        <v>4362</v>
      </c>
      <c r="M7138" s="143">
        <v>42337.0</v>
      </c>
    </row>
    <row r="7139">
      <c r="A7139" s="135">
        <v>7137.0</v>
      </c>
      <c r="B7139" s="135" t="s">
        <v>23634</v>
      </c>
      <c r="C7139" s="135" t="s">
        <v>4362</v>
      </c>
      <c r="M7139" s="143">
        <v>43286.0</v>
      </c>
    </row>
    <row r="7140">
      <c r="A7140" s="135">
        <v>7138.0</v>
      </c>
      <c r="B7140" s="135" t="s">
        <v>23635</v>
      </c>
      <c r="C7140" s="135" t="s">
        <v>4362</v>
      </c>
      <c r="M7140" s="143">
        <v>43848.0</v>
      </c>
    </row>
    <row r="7141">
      <c r="A7141" s="135">
        <v>7139.0</v>
      </c>
      <c r="B7141" s="135" t="s">
        <v>23636</v>
      </c>
      <c r="C7141" s="135" t="s">
        <v>4362</v>
      </c>
      <c r="M7141" s="143">
        <v>44602.0</v>
      </c>
    </row>
    <row r="7142">
      <c r="A7142" s="135">
        <v>7140.0</v>
      </c>
      <c r="B7142" s="135" t="s">
        <v>23637</v>
      </c>
      <c r="C7142" s="135" t="s">
        <v>4362</v>
      </c>
      <c r="M7142" s="143">
        <v>42424.0</v>
      </c>
    </row>
    <row r="7143">
      <c r="A7143" s="135">
        <v>7141.0</v>
      </c>
      <c r="B7143" s="135" t="s">
        <v>23638</v>
      </c>
      <c r="C7143" s="135" t="s">
        <v>4362</v>
      </c>
      <c r="M7143" s="143">
        <v>44218.0</v>
      </c>
    </row>
    <row r="7144">
      <c r="A7144" s="135">
        <v>7142.0</v>
      </c>
      <c r="B7144" s="135" t="s">
        <v>23639</v>
      </c>
      <c r="C7144" s="135" t="s">
        <v>4362</v>
      </c>
      <c r="K7144" s="135">
        <v>40.0</v>
      </c>
      <c r="M7144" s="143">
        <v>44119.0</v>
      </c>
    </row>
    <row r="7145">
      <c r="A7145" s="135">
        <v>7143.0</v>
      </c>
      <c r="B7145" s="135" t="s">
        <v>23640</v>
      </c>
      <c r="C7145" s="135" t="s">
        <v>4362</v>
      </c>
      <c r="M7145" s="143">
        <v>44863.0</v>
      </c>
    </row>
    <row r="7146">
      <c r="A7146" s="135">
        <v>7144.0</v>
      </c>
      <c r="B7146" s="135" t="s">
        <v>23641</v>
      </c>
      <c r="C7146" s="135" t="s">
        <v>4362</v>
      </c>
      <c r="K7146" s="135">
        <v>10.0</v>
      </c>
      <c r="M7146" s="143">
        <v>43849.0</v>
      </c>
    </row>
    <row r="7147">
      <c r="A7147" s="135">
        <v>7145.0</v>
      </c>
      <c r="B7147" s="135" t="s">
        <v>23642</v>
      </c>
      <c r="C7147" s="135" t="s">
        <v>4362</v>
      </c>
      <c r="K7147" s="135">
        <v>10.0</v>
      </c>
      <c r="M7147" s="143">
        <v>44120.0</v>
      </c>
    </row>
    <row r="7148">
      <c r="A7148" s="135">
        <v>7146.0</v>
      </c>
      <c r="B7148" s="135" t="s">
        <v>23643</v>
      </c>
      <c r="C7148" s="135" t="s">
        <v>4362</v>
      </c>
      <c r="M7148" s="143">
        <v>44921.0</v>
      </c>
    </row>
    <row r="7149">
      <c r="A7149" s="135">
        <v>7147.0</v>
      </c>
      <c r="B7149" s="135" t="s">
        <v>23644</v>
      </c>
      <c r="C7149" s="135" t="s">
        <v>4362</v>
      </c>
      <c r="M7149" s="143">
        <v>42359.0</v>
      </c>
    </row>
    <row r="7150">
      <c r="A7150" s="135">
        <v>7148.0</v>
      </c>
      <c r="B7150" s="135" t="s">
        <v>23645</v>
      </c>
      <c r="C7150" s="135" t="s">
        <v>4362</v>
      </c>
      <c r="M7150" s="143">
        <v>45074.0</v>
      </c>
    </row>
    <row r="7151">
      <c r="A7151" s="135">
        <v>7149.0</v>
      </c>
      <c r="B7151" s="135" t="s">
        <v>23646</v>
      </c>
      <c r="C7151" s="135" t="s">
        <v>4362</v>
      </c>
      <c r="K7151" s="135">
        <v>10.0</v>
      </c>
      <c r="M7151" s="143">
        <v>43853.0</v>
      </c>
    </row>
    <row r="7152">
      <c r="A7152" s="135">
        <v>7150.0</v>
      </c>
      <c r="B7152" s="135" t="s">
        <v>23647</v>
      </c>
      <c r="C7152" s="135" t="s">
        <v>4362</v>
      </c>
      <c r="F7152" s="135">
        <v>0.0</v>
      </c>
      <c r="M7152" s="143">
        <v>43405.0</v>
      </c>
    </row>
    <row r="7153">
      <c r="A7153" s="135">
        <v>7151.0</v>
      </c>
      <c r="B7153" s="135" t="s">
        <v>23648</v>
      </c>
      <c r="C7153" s="135" t="s">
        <v>4362</v>
      </c>
      <c r="F7153" s="135">
        <v>0.0</v>
      </c>
      <c r="M7153" s="143">
        <v>42795.0</v>
      </c>
    </row>
    <row r="7154">
      <c r="A7154" s="135">
        <v>7152.0</v>
      </c>
      <c r="B7154" s="135" t="s">
        <v>23649</v>
      </c>
      <c r="C7154" s="135" t="s">
        <v>4362</v>
      </c>
      <c r="F7154" s="135">
        <v>0.0</v>
      </c>
      <c r="M7154" s="143">
        <v>43282.0</v>
      </c>
    </row>
    <row r="7155">
      <c r="A7155" s="135">
        <v>7153.0</v>
      </c>
      <c r="B7155" s="135" t="s">
        <v>23650</v>
      </c>
      <c r="C7155" s="135" t="s">
        <v>4362</v>
      </c>
      <c r="F7155" s="135">
        <v>0.0</v>
      </c>
      <c r="M7155" s="143">
        <v>43466.0</v>
      </c>
    </row>
    <row r="7156">
      <c r="A7156" s="135">
        <v>7154.0</v>
      </c>
      <c r="B7156" s="135" t="s">
        <v>23651</v>
      </c>
      <c r="C7156" s="135" t="s">
        <v>4362</v>
      </c>
      <c r="F7156" s="135">
        <v>0.0</v>
      </c>
      <c r="M7156" s="143">
        <v>43040.0</v>
      </c>
    </row>
    <row r="7157">
      <c r="A7157" s="135">
        <v>7155.0</v>
      </c>
      <c r="B7157" s="135" t="s">
        <v>23652</v>
      </c>
      <c r="C7157" s="135" t="s">
        <v>4362</v>
      </c>
      <c r="F7157" s="135">
        <v>0.0</v>
      </c>
      <c r="M7157" s="143">
        <v>43770.0</v>
      </c>
    </row>
    <row r="7158">
      <c r="A7158" s="135">
        <v>7156.0</v>
      </c>
      <c r="B7158" s="135" t="s">
        <v>23653</v>
      </c>
      <c r="C7158" s="135" t="s">
        <v>4362</v>
      </c>
      <c r="K7158" s="135">
        <v>10.0</v>
      </c>
      <c r="M7158" s="143">
        <v>45385.0</v>
      </c>
    </row>
    <row r="7159">
      <c r="A7159" s="135">
        <v>7157.0</v>
      </c>
      <c r="B7159" s="135" t="s">
        <v>23654</v>
      </c>
      <c r="C7159" s="135" t="s">
        <v>4362</v>
      </c>
      <c r="K7159" s="135">
        <v>10.0</v>
      </c>
      <c r="M7159" s="143">
        <v>43547.0</v>
      </c>
    </row>
    <row r="7160">
      <c r="A7160" s="135">
        <v>7158.0</v>
      </c>
      <c r="B7160" s="135" t="s">
        <v>23655</v>
      </c>
      <c r="C7160" s="135" t="s">
        <v>4362</v>
      </c>
      <c r="K7160" s="135">
        <v>10.0</v>
      </c>
      <c r="M7160" s="143">
        <v>42594.0</v>
      </c>
    </row>
    <row r="7161">
      <c r="A7161" s="135">
        <v>7159.0</v>
      </c>
      <c r="B7161" s="135" t="s">
        <v>23656</v>
      </c>
      <c r="C7161" s="135" t="s">
        <v>4362</v>
      </c>
      <c r="M7161" s="143">
        <v>45237.0</v>
      </c>
    </row>
    <row r="7162">
      <c r="A7162" s="135">
        <v>7160.0</v>
      </c>
      <c r="B7162" s="135" t="s">
        <v>23657</v>
      </c>
      <c r="C7162" s="135" t="s">
        <v>4362</v>
      </c>
      <c r="F7162" s="135">
        <v>0.0</v>
      </c>
      <c r="M7162" s="143">
        <v>43344.0</v>
      </c>
    </row>
    <row r="7163">
      <c r="A7163" s="135">
        <v>7161.0</v>
      </c>
      <c r="B7163" s="135" t="s">
        <v>23658</v>
      </c>
      <c r="C7163" s="135" t="s">
        <v>4362</v>
      </c>
      <c r="F7163" s="135">
        <v>0.0</v>
      </c>
      <c r="M7163" s="143">
        <v>43497.0</v>
      </c>
    </row>
    <row r="7164">
      <c r="A7164" s="135">
        <v>7162.0</v>
      </c>
      <c r="B7164" s="135" t="s">
        <v>23659</v>
      </c>
      <c r="C7164" s="135" t="s">
        <v>4362</v>
      </c>
      <c r="F7164" s="135">
        <v>0.0</v>
      </c>
      <c r="M7164" s="143">
        <v>43313.0</v>
      </c>
    </row>
    <row r="7165">
      <c r="A7165" s="135">
        <v>7163.0</v>
      </c>
      <c r="B7165" s="135" t="s">
        <v>23660</v>
      </c>
      <c r="C7165" s="135" t="s">
        <v>4362</v>
      </c>
      <c r="F7165" s="135">
        <v>0.0</v>
      </c>
      <c r="M7165" s="143">
        <v>42248.0</v>
      </c>
    </row>
    <row r="7166">
      <c r="A7166" s="135">
        <v>7164.0</v>
      </c>
      <c r="B7166" s="135" t="s">
        <v>23661</v>
      </c>
      <c r="C7166" s="135" t="s">
        <v>4362</v>
      </c>
      <c r="F7166" s="135">
        <v>0.0</v>
      </c>
      <c r="M7166" s="143">
        <v>43191.0</v>
      </c>
    </row>
    <row r="7167">
      <c r="A7167" s="135">
        <v>7165.0</v>
      </c>
      <c r="B7167" s="135" t="s">
        <v>23662</v>
      </c>
      <c r="C7167" s="135" t="s">
        <v>4362</v>
      </c>
      <c r="M7167" s="143">
        <v>42300.0</v>
      </c>
    </row>
    <row r="7168">
      <c r="A7168" s="135">
        <v>7166.0</v>
      </c>
      <c r="B7168" s="135" t="s">
        <v>23663</v>
      </c>
      <c r="C7168" s="135" t="s">
        <v>4362</v>
      </c>
      <c r="K7168" s="135">
        <v>10.0</v>
      </c>
      <c r="M7168" s="143">
        <v>43525.0</v>
      </c>
    </row>
    <row r="7169">
      <c r="A7169" s="135">
        <v>7167.0</v>
      </c>
      <c r="B7169" s="135" t="s">
        <v>23664</v>
      </c>
      <c r="C7169" s="135" t="s">
        <v>4362</v>
      </c>
      <c r="F7169" s="135">
        <v>0.0</v>
      </c>
      <c r="M7169" s="143">
        <v>42917.0</v>
      </c>
    </row>
    <row r="7170">
      <c r="A7170" s="135">
        <v>7168.0</v>
      </c>
      <c r="B7170" s="135" t="s">
        <v>23665</v>
      </c>
      <c r="C7170" s="135" t="s">
        <v>4362</v>
      </c>
      <c r="F7170" s="135">
        <v>0.0</v>
      </c>
      <c r="M7170" s="143">
        <v>43556.0</v>
      </c>
    </row>
    <row r="7171">
      <c r="A7171" s="135">
        <v>7169.0</v>
      </c>
      <c r="B7171" s="135" t="s">
        <v>23666</v>
      </c>
      <c r="C7171" s="135" t="s">
        <v>4362</v>
      </c>
      <c r="F7171" s="135">
        <v>0.0</v>
      </c>
      <c r="M7171" s="143">
        <v>42917.0</v>
      </c>
    </row>
    <row r="7172">
      <c r="A7172" s="135">
        <v>7170.0</v>
      </c>
      <c r="B7172" s="135" t="s">
        <v>23667</v>
      </c>
      <c r="C7172" s="135" t="s">
        <v>4362</v>
      </c>
      <c r="F7172" s="135">
        <v>0.0</v>
      </c>
      <c r="M7172" s="143">
        <v>43586.0</v>
      </c>
    </row>
    <row r="7173">
      <c r="A7173" s="135">
        <v>7171.0</v>
      </c>
      <c r="B7173" s="135" t="s">
        <v>23668</v>
      </c>
      <c r="C7173" s="135" t="s">
        <v>4362</v>
      </c>
      <c r="F7173" s="135">
        <v>0.0</v>
      </c>
      <c r="M7173" s="143">
        <v>43374.0</v>
      </c>
    </row>
    <row r="7174">
      <c r="A7174" s="135">
        <v>7172.0</v>
      </c>
      <c r="B7174" s="135" t="s">
        <v>23669</v>
      </c>
      <c r="C7174" s="135" t="s">
        <v>4362</v>
      </c>
      <c r="F7174" s="135">
        <v>0.0</v>
      </c>
      <c r="M7174" s="143">
        <v>42491.0</v>
      </c>
    </row>
    <row r="7175">
      <c r="A7175" s="135">
        <v>7173.0</v>
      </c>
      <c r="B7175" s="135" t="s">
        <v>23670</v>
      </c>
      <c r="C7175" s="135" t="s">
        <v>4362</v>
      </c>
      <c r="M7175" s="143">
        <v>43020.0</v>
      </c>
    </row>
    <row r="7176">
      <c r="A7176" s="135">
        <v>7174.0</v>
      </c>
      <c r="B7176" s="135" t="s">
        <v>23671</v>
      </c>
      <c r="C7176" s="135" t="s">
        <v>4362</v>
      </c>
      <c r="F7176" s="135">
        <v>0.0</v>
      </c>
      <c r="M7176" s="143">
        <v>42767.0</v>
      </c>
    </row>
    <row r="7177">
      <c r="A7177" s="135">
        <v>7175.0</v>
      </c>
      <c r="B7177" s="135" t="s">
        <v>23672</v>
      </c>
      <c r="C7177" s="135" t="s">
        <v>4362</v>
      </c>
      <c r="F7177" s="135">
        <v>0.0</v>
      </c>
      <c r="M7177" s="143">
        <v>43497.0</v>
      </c>
    </row>
    <row r="7178">
      <c r="A7178" s="135">
        <v>7176.0</v>
      </c>
      <c r="B7178" s="135" t="s">
        <v>23673</v>
      </c>
      <c r="C7178" s="135" t="s">
        <v>4362</v>
      </c>
      <c r="M7178" s="143">
        <v>45151.0</v>
      </c>
    </row>
    <row r="7179">
      <c r="A7179" s="135">
        <v>7177.0</v>
      </c>
      <c r="B7179" s="135" t="s">
        <v>23674</v>
      </c>
      <c r="C7179" s="135" t="s">
        <v>4362</v>
      </c>
      <c r="F7179" s="135">
        <v>0.0</v>
      </c>
      <c r="M7179" s="143">
        <v>43466.0</v>
      </c>
    </row>
    <row r="7180">
      <c r="A7180" s="135">
        <v>7178.0</v>
      </c>
      <c r="B7180" s="135" t="s">
        <v>23675</v>
      </c>
      <c r="C7180" s="135" t="s">
        <v>4362</v>
      </c>
      <c r="K7180" s="135">
        <v>40.0</v>
      </c>
      <c r="M7180" s="143">
        <v>44091.0</v>
      </c>
    </row>
    <row r="7181">
      <c r="A7181" s="135">
        <v>7179.0</v>
      </c>
      <c r="B7181" s="135" t="s">
        <v>23676</v>
      </c>
      <c r="C7181" s="135" t="s">
        <v>4362</v>
      </c>
      <c r="F7181" s="135">
        <v>0.0</v>
      </c>
      <c r="M7181" s="143">
        <v>42826.0</v>
      </c>
    </row>
    <row r="7182">
      <c r="A7182" s="135">
        <v>7180.0</v>
      </c>
      <c r="B7182" s="135" t="s">
        <v>23677</v>
      </c>
      <c r="C7182" s="135" t="s">
        <v>4362</v>
      </c>
      <c r="K7182" s="135">
        <v>20.0</v>
      </c>
      <c r="M7182" s="143">
        <v>43845.0</v>
      </c>
    </row>
    <row r="7183">
      <c r="A7183" s="135">
        <v>7181.0</v>
      </c>
      <c r="B7183" s="135" t="s">
        <v>23678</v>
      </c>
      <c r="C7183" s="135" t="s">
        <v>4362</v>
      </c>
      <c r="M7183" s="143">
        <v>44838.0</v>
      </c>
    </row>
    <row r="7184">
      <c r="A7184" s="135">
        <v>7182.0</v>
      </c>
      <c r="B7184" s="135" t="s">
        <v>23679</v>
      </c>
      <c r="C7184" s="135" t="s">
        <v>4362</v>
      </c>
      <c r="F7184" s="135">
        <v>0.0</v>
      </c>
      <c r="M7184" s="143">
        <v>43132.0</v>
      </c>
    </row>
    <row r="7185">
      <c r="A7185" s="135">
        <v>7183.0</v>
      </c>
      <c r="B7185" s="135" t="s">
        <v>23680</v>
      </c>
      <c r="C7185" s="135" t="s">
        <v>4362</v>
      </c>
      <c r="M7185" s="143">
        <v>42467.0</v>
      </c>
    </row>
    <row r="7186">
      <c r="A7186" s="135">
        <v>7184.0</v>
      </c>
      <c r="B7186" s="135" t="s">
        <v>23681</v>
      </c>
      <c r="C7186" s="135" t="s">
        <v>4362</v>
      </c>
      <c r="F7186" s="135">
        <v>0.0</v>
      </c>
      <c r="M7186" s="143">
        <v>43435.0</v>
      </c>
    </row>
    <row r="7187">
      <c r="A7187" s="135">
        <v>7185.0</v>
      </c>
      <c r="B7187" s="135" t="s">
        <v>23682</v>
      </c>
      <c r="C7187" s="135" t="s">
        <v>4362</v>
      </c>
      <c r="M7187" s="143">
        <v>44563.0</v>
      </c>
    </row>
    <row r="7188">
      <c r="A7188" s="135">
        <v>7186.0</v>
      </c>
      <c r="B7188" s="135" t="s">
        <v>23683</v>
      </c>
      <c r="C7188" s="135" t="s">
        <v>4362</v>
      </c>
      <c r="M7188" s="143">
        <v>44880.0</v>
      </c>
    </row>
    <row r="7189">
      <c r="A7189" s="135">
        <v>7187.0</v>
      </c>
      <c r="B7189" s="135" t="s">
        <v>23684</v>
      </c>
      <c r="C7189" s="135" t="s">
        <v>4362</v>
      </c>
      <c r="K7189" s="135">
        <v>10.0</v>
      </c>
      <c r="M7189" s="143">
        <v>43905.0</v>
      </c>
    </row>
    <row r="7190">
      <c r="A7190" s="135">
        <v>7188.0</v>
      </c>
      <c r="B7190" s="135" t="s">
        <v>23685</v>
      </c>
      <c r="C7190" s="135" t="s">
        <v>4362</v>
      </c>
      <c r="F7190" s="135">
        <v>0.0</v>
      </c>
      <c r="M7190" s="143">
        <v>43800.0</v>
      </c>
    </row>
    <row r="7191">
      <c r="A7191" s="135">
        <v>7189.0</v>
      </c>
      <c r="B7191" s="135" t="s">
        <v>23686</v>
      </c>
      <c r="C7191" s="135" t="s">
        <v>4362</v>
      </c>
      <c r="M7191" s="143">
        <v>42996.0</v>
      </c>
    </row>
    <row r="7192">
      <c r="A7192" s="135">
        <v>7190.0</v>
      </c>
      <c r="B7192" s="135" t="s">
        <v>23687</v>
      </c>
      <c r="C7192" s="135" t="s">
        <v>4362</v>
      </c>
      <c r="M7192" s="143">
        <v>42312.0</v>
      </c>
    </row>
    <row r="7193">
      <c r="A7193" s="135">
        <v>7191.0</v>
      </c>
      <c r="B7193" s="135" t="s">
        <v>23688</v>
      </c>
      <c r="C7193" s="135" t="s">
        <v>4362</v>
      </c>
      <c r="K7193" s="135">
        <v>10.0</v>
      </c>
      <c r="M7193" s="143">
        <v>43923.0</v>
      </c>
    </row>
    <row r="7194">
      <c r="A7194" s="135">
        <v>7192.0</v>
      </c>
      <c r="B7194" s="135" t="s">
        <v>23689</v>
      </c>
      <c r="C7194" s="135" t="s">
        <v>4362</v>
      </c>
      <c r="M7194" s="143">
        <v>44853.0</v>
      </c>
    </row>
    <row r="7195">
      <c r="A7195" s="135">
        <v>7193.0</v>
      </c>
      <c r="B7195" s="135" t="s">
        <v>23690</v>
      </c>
      <c r="C7195" s="135" t="s">
        <v>4362</v>
      </c>
      <c r="K7195" s="135">
        <v>10.0</v>
      </c>
      <c r="M7195" s="143">
        <v>45330.0</v>
      </c>
    </row>
    <row r="7196">
      <c r="A7196" s="135">
        <v>7194.0</v>
      </c>
      <c r="B7196" s="135" t="s">
        <v>23691</v>
      </c>
      <c r="C7196" s="135" t="s">
        <v>4362</v>
      </c>
      <c r="M7196" s="143">
        <v>45028.0</v>
      </c>
    </row>
    <row r="7197">
      <c r="A7197" s="135">
        <v>7195.0</v>
      </c>
      <c r="B7197" s="135" t="s">
        <v>23692</v>
      </c>
      <c r="C7197" s="135" t="s">
        <v>4362</v>
      </c>
      <c r="K7197" s="135">
        <v>200.0</v>
      </c>
      <c r="M7197" s="143">
        <v>43844.0</v>
      </c>
    </row>
    <row r="7198">
      <c r="A7198" s="135">
        <v>7196.0</v>
      </c>
      <c r="B7198" s="135" t="s">
        <v>23693</v>
      </c>
      <c r="C7198" s="135" t="s">
        <v>4362</v>
      </c>
      <c r="M7198" s="143">
        <v>42284.0</v>
      </c>
    </row>
    <row r="7199">
      <c r="A7199" s="135">
        <v>7197.0</v>
      </c>
      <c r="B7199" s="135" t="s">
        <v>23694</v>
      </c>
      <c r="C7199" s="135" t="s">
        <v>4362</v>
      </c>
      <c r="M7199" s="143">
        <v>42838.0</v>
      </c>
    </row>
    <row r="7200">
      <c r="A7200" s="135">
        <v>7198.0</v>
      </c>
      <c r="B7200" s="135" t="s">
        <v>23695</v>
      </c>
      <c r="C7200" s="135" t="s">
        <v>4362</v>
      </c>
      <c r="M7200" s="143">
        <v>44187.0</v>
      </c>
    </row>
    <row r="7201">
      <c r="A7201" s="135">
        <v>7199.0</v>
      </c>
      <c r="B7201" s="135" t="s">
        <v>23696</v>
      </c>
      <c r="C7201" s="135" t="s">
        <v>4362</v>
      </c>
      <c r="K7201" s="135">
        <v>10.0</v>
      </c>
      <c r="M7201" s="143">
        <v>42939.0</v>
      </c>
    </row>
    <row r="7202">
      <c r="A7202" s="135">
        <v>7200.0</v>
      </c>
      <c r="B7202" s="135" t="s">
        <v>23697</v>
      </c>
      <c r="C7202" s="135" t="s">
        <v>4362</v>
      </c>
      <c r="K7202" s="135">
        <v>10.0</v>
      </c>
      <c r="M7202" s="143">
        <v>44818.0</v>
      </c>
    </row>
    <row r="7203">
      <c r="A7203" s="135">
        <v>7201.0</v>
      </c>
      <c r="B7203" s="135" t="s">
        <v>23698</v>
      </c>
      <c r="C7203" s="135" t="s">
        <v>4362</v>
      </c>
      <c r="K7203" s="135">
        <v>10.0</v>
      </c>
      <c r="M7203" s="143">
        <v>44111.0</v>
      </c>
    </row>
    <row r="7204">
      <c r="A7204" s="135">
        <v>7202.0</v>
      </c>
      <c r="B7204" s="135" t="s">
        <v>23699</v>
      </c>
      <c r="C7204" s="135" t="s">
        <v>4362</v>
      </c>
      <c r="M7204" s="143">
        <v>43807.0</v>
      </c>
    </row>
    <row r="7205">
      <c r="A7205" s="135">
        <v>7203.0</v>
      </c>
      <c r="B7205" s="135" t="s">
        <v>23700</v>
      </c>
      <c r="C7205" s="135" t="s">
        <v>4362</v>
      </c>
      <c r="K7205" s="135">
        <v>10.0</v>
      </c>
      <c r="M7205" s="143">
        <v>43924.0</v>
      </c>
    </row>
    <row r="7206">
      <c r="A7206" s="135">
        <v>7204.0</v>
      </c>
      <c r="B7206" s="135" t="s">
        <v>23701</v>
      </c>
      <c r="C7206" s="135" t="s">
        <v>4362</v>
      </c>
      <c r="M7206" s="143">
        <v>43262.0</v>
      </c>
    </row>
    <row r="7207">
      <c r="A7207" s="135">
        <v>7205.0</v>
      </c>
      <c r="B7207" s="135" t="s">
        <v>23702</v>
      </c>
      <c r="C7207" s="135" t="s">
        <v>4362</v>
      </c>
      <c r="K7207" s="135">
        <v>10.0</v>
      </c>
      <c r="M7207" s="143">
        <v>44165.0</v>
      </c>
    </row>
    <row r="7208">
      <c r="A7208" s="135">
        <v>7206.0</v>
      </c>
      <c r="B7208" s="135" t="s">
        <v>23703</v>
      </c>
      <c r="C7208" s="135" t="s">
        <v>4362</v>
      </c>
      <c r="M7208" s="143">
        <v>42284.0</v>
      </c>
    </row>
    <row r="7209">
      <c r="A7209" s="135">
        <v>7207.0</v>
      </c>
      <c r="B7209" s="135" t="s">
        <v>23704</v>
      </c>
      <c r="C7209" s="135" t="s">
        <v>4362</v>
      </c>
      <c r="M7209" s="143">
        <v>45101.0</v>
      </c>
    </row>
    <row r="7210">
      <c r="A7210" s="135">
        <v>7208.0</v>
      </c>
      <c r="B7210" s="135" t="s">
        <v>23705</v>
      </c>
      <c r="C7210" s="135" t="s">
        <v>4362</v>
      </c>
      <c r="K7210" s="135">
        <v>10.0</v>
      </c>
      <c r="M7210" s="143">
        <v>43151.0</v>
      </c>
    </row>
    <row r="7211">
      <c r="A7211" s="135">
        <v>7209.0</v>
      </c>
      <c r="B7211" s="135" t="s">
        <v>23706</v>
      </c>
      <c r="C7211" s="135" t="s">
        <v>4362</v>
      </c>
      <c r="M7211" s="143">
        <v>45037.0</v>
      </c>
    </row>
    <row r="7212">
      <c r="A7212" s="135">
        <v>7210.0</v>
      </c>
      <c r="B7212" s="135" t="s">
        <v>23707</v>
      </c>
      <c r="C7212" s="135" t="s">
        <v>4362</v>
      </c>
      <c r="K7212" s="135">
        <v>10.0</v>
      </c>
      <c r="M7212" s="143">
        <v>44643.0</v>
      </c>
    </row>
    <row r="7213">
      <c r="A7213" s="135">
        <v>7211.0</v>
      </c>
      <c r="B7213" s="135" t="s">
        <v>23708</v>
      </c>
      <c r="C7213" s="135" t="s">
        <v>4362</v>
      </c>
      <c r="F7213" s="135">
        <v>0.0</v>
      </c>
      <c r="M7213" s="143">
        <v>43282.0</v>
      </c>
    </row>
    <row r="7214">
      <c r="A7214" s="135">
        <v>7212.0</v>
      </c>
      <c r="B7214" s="135" t="s">
        <v>23709</v>
      </c>
      <c r="C7214" s="135" t="s">
        <v>4362</v>
      </c>
      <c r="K7214" s="135">
        <v>10.0</v>
      </c>
      <c r="M7214" s="143">
        <v>42994.0</v>
      </c>
    </row>
    <row r="7215">
      <c r="A7215" s="135">
        <v>7213.0</v>
      </c>
      <c r="B7215" s="135" t="s">
        <v>23710</v>
      </c>
      <c r="C7215" s="135" t="s">
        <v>4362</v>
      </c>
      <c r="M7215" s="143">
        <v>43076.0</v>
      </c>
    </row>
    <row r="7216">
      <c r="A7216" s="135">
        <v>7214.0</v>
      </c>
      <c r="B7216" s="135" t="s">
        <v>23711</v>
      </c>
      <c r="C7216" s="135" t="s">
        <v>4362</v>
      </c>
      <c r="F7216" s="135">
        <v>0.0</v>
      </c>
      <c r="M7216" s="143">
        <v>43556.0</v>
      </c>
    </row>
    <row r="7217">
      <c r="A7217" s="135">
        <v>7215.0</v>
      </c>
      <c r="B7217" s="135" t="s">
        <v>23712</v>
      </c>
      <c r="C7217" s="135" t="s">
        <v>4362</v>
      </c>
      <c r="F7217" s="135">
        <v>0.0</v>
      </c>
      <c r="M7217" s="143">
        <v>42917.0</v>
      </c>
    </row>
    <row r="7218">
      <c r="A7218" s="135">
        <v>7216.0</v>
      </c>
      <c r="B7218" s="135" t="s">
        <v>23713</v>
      </c>
      <c r="C7218" s="135" t="s">
        <v>4362</v>
      </c>
      <c r="F7218" s="135">
        <v>0.0</v>
      </c>
      <c r="M7218" s="143">
        <v>43800.0</v>
      </c>
    </row>
    <row r="7219">
      <c r="A7219" s="135">
        <v>7217.0</v>
      </c>
      <c r="B7219" s="135" t="s">
        <v>23714</v>
      </c>
      <c r="C7219" s="135" t="s">
        <v>4362</v>
      </c>
      <c r="M7219" s="143">
        <v>45070.0</v>
      </c>
    </row>
    <row r="7220">
      <c r="A7220" s="135">
        <v>7218.0</v>
      </c>
      <c r="B7220" s="135" t="s">
        <v>23715</v>
      </c>
      <c r="C7220" s="135" t="s">
        <v>4362</v>
      </c>
      <c r="M7220" s="143">
        <v>43259.0</v>
      </c>
    </row>
    <row r="7221">
      <c r="A7221" s="135">
        <v>7219.0</v>
      </c>
      <c r="B7221" s="135" t="s">
        <v>23716</v>
      </c>
      <c r="C7221" s="135" t="s">
        <v>4362</v>
      </c>
      <c r="F7221" s="135">
        <v>0.0</v>
      </c>
      <c r="M7221" s="143">
        <v>42705.0</v>
      </c>
    </row>
    <row r="7222">
      <c r="A7222" s="135">
        <v>7220.0</v>
      </c>
      <c r="B7222" s="135" t="s">
        <v>23717</v>
      </c>
      <c r="C7222" s="135" t="s">
        <v>4362</v>
      </c>
      <c r="F7222" s="135">
        <v>0.0</v>
      </c>
      <c r="M7222" s="143">
        <v>42675.0</v>
      </c>
    </row>
    <row r="7223">
      <c r="A7223" s="135">
        <v>7221.0</v>
      </c>
      <c r="B7223" s="135" t="s">
        <v>23718</v>
      </c>
      <c r="C7223" s="135" t="s">
        <v>4362</v>
      </c>
      <c r="F7223" s="135">
        <v>0.0</v>
      </c>
      <c r="M7223" s="143">
        <v>43770.0</v>
      </c>
    </row>
    <row r="7224">
      <c r="A7224" s="135">
        <v>7222.0</v>
      </c>
      <c r="B7224" s="135" t="s">
        <v>23719</v>
      </c>
      <c r="C7224" s="135" t="s">
        <v>4362</v>
      </c>
      <c r="F7224" s="135">
        <v>0.0</v>
      </c>
      <c r="M7224" s="143">
        <v>43221.0</v>
      </c>
    </row>
    <row r="7225">
      <c r="A7225" s="135">
        <v>7223.0</v>
      </c>
      <c r="B7225" s="135" t="s">
        <v>23720</v>
      </c>
      <c r="C7225" s="135" t="s">
        <v>4362</v>
      </c>
      <c r="F7225" s="135">
        <v>0.0</v>
      </c>
      <c r="M7225" s="143">
        <v>43647.0</v>
      </c>
    </row>
    <row r="7226">
      <c r="A7226" s="135">
        <v>7224.0</v>
      </c>
      <c r="B7226" s="135" t="s">
        <v>23721</v>
      </c>
      <c r="C7226" s="135" t="s">
        <v>4362</v>
      </c>
      <c r="F7226" s="135">
        <v>0.0</v>
      </c>
      <c r="M7226" s="143">
        <v>43617.0</v>
      </c>
    </row>
    <row r="7227">
      <c r="A7227" s="135">
        <v>7225.0</v>
      </c>
      <c r="B7227" s="135" t="s">
        <v>23722</v>
      </c>
      <c r="C7227" s="135" t="s">
        <v>4362</v>
      </c>
      <c r="F7227" s="135">
        <v>0.0</v>
      </c>
      <c r="M7227" s="143">
        <v>42948.0</v>
      </c>
    </row>
    <row r="7228">
      <c r="A7228" s="135">
        <v>7226.0</v>
      </c>
      <c r="B7228" s="135" t="s">
        <v>23723</v>
      </c>
      <c r="C7228" s="135" t="s">
        <v>4362</v>
      </c>
      <c r="F7228" s="135">
        <v>0.0</v>
      </c>
      <c r="M7228" s="143">
        <v>42583.0</v>
      </c>
    </row>
    <row r="7229">
      <c r="A7229" s="135">
        <v>7227.0</v>
      </c>
      <c r="B7229" s="135" t="s">
        <v>23724</v>
      </c>
      <c r="C7229" s="135" t="s">
        <v>4362</v>
      </c>
      <c r="F7229" s="135">
        <v>0.0</v>
      </c>
      <c r="M7229" s="143">
        <v>43739.0</v>
      </c>
    </row>
    <row r="7230">
      <c r="A7230" s="135">
        <v>7228.0</v>
      </c>
      <c r="B7230" s="135" t="s">
        <v>23725</v>
      </c>
      <c r="C7230" s="135" t="s">
        <v>4362</v>
      </c>
      <c r="K7230" s="135">
        <v>10.0</v>
      </c>
      <c r="M7230" s="143">
        <v>43877.0</v>
      </c>
    </row>
    <row r="7231">
      <c r="A7231" s="135">
        <v>7229.0</v>
      </c>
      <c r="B7231" s="135" t="s">
        <v>23726</v>
      </c>
      <c r="C7231" s="135" t="s">
        <v>4362</v>
      </c>
      <c r="K7231" s="135">
        <v>30.0</v>
      </c>
      <c r="M7231" s="143">
        <v>43845.0</v>
      </c>
    </row>
    <row r="7232">
      <c r="A7232" s="135">
        <v>7230.0</v>
      </c>
      <c r="B7232" s="135" t="s">
        <v>23727</v>
      </c>
      <c r="C7232" s="135" t="s">
        <v>4362</v>
      </c>
      <c r="M7232" s="143">
        <v>42354.0</v>
      </c>
    </row>
    <row r="7233">
      <c r="A7233" s="135">
        <v>7231.0</v>
      </c>
      <c r="B7233" s="135" t="s">
        <v>23728</v>
      </c>
      <c r="C7233" s="135" t="s">
        <v>4362</v>
      </c>
      <c r="F7233" s="135">
        <v>0.0</v>
      </c>
      <c r="M7233" s="143">
        <v>43525.0</v>
      </c>
    </row>
    <row r="7234">
      <c r="A7234" s="135">
        <v>7232.0</v>
      </c>
      <c r="B7234" s="135" t="s">
        <v>23729</v>
      </c>
      <c r="C7234" s="135" t="s">
        <v>4362</v>
      </c>
      <c r="F7234" s="135">
        <v>0.0</v>
      </c>
      <c r="M7234" s="143">
        <v>42826.0</v>
      </c>
    </row>
    <row r="7235">
      <c r="A7235" s="135">
        <v>7233.0</v>
      </c>
      <c r="B7235" s="135" t="s">
        <v>23730</v>
      </c>
      <c r="C7235" s="135" t="s">
        <v>4362</v>
      </c>
      <c r="M7235" s="143">
        <v>45309.0</v>
      </c>
    </row>
    <row r="7236">
      <c r="A7236" s="135">
        <v>7234.0</v>
      </c>
      <c r="B7236" s="135" t="s">
        <v>23731</v>
      </c>
      <c r="C7236" s="135" t="s">
        <v>4362</v>
      </c>
      <c r="K7236" s="135">
        <v>10.0</v>
      </c>
      <c r="M7236" s="143">
        <v>44886.0</v>
      </c>
    </row>
    <row r="7237">
      <c r="A7237" s="135">
        <v>7235.0</v>
      </c>
      <c r="B7237" s="135" t="s">
        <v>23732</v>
      </c>
      <c r="C7237" s="135" t="s">
        <v>4362</v>
      </c>
      <c r="M7237" s="143">
        <v>42851.0</v>
      </c>
    </row>
    <row r="7238">
      <c r="A7238" s="135">
        <v>7236.0</v>
      </c>
      <c r="B7238" s="135" t="s">
        <v>23733</v>
      </c>
      <c r="C7238" s="135" t="s">
        <v>4362</v>
      </c>
      <c r="F7238" s="135">
        <v>0.0</v>
      </c>
      <c r="M7238" s="143">
        <v>43435.0</v>
      </c>
    </row>
    <row r="7239">
      <c r="A7239" s="135">
        <v>7237.0</v>
      </c>
      <c r="B7239" s="135" t="s">
        <v>23734</v>
      </c>
      <c r="C7239" s="135" t="s">
        <v>4362</v>
      </c>
      <c r="F7239" s="135">
        <v>0.0</v>
      </c>
      <c r="M7239" s="143">
        <v>42370.0</v>
      </c>
    </row>
    <row r="7240">
      <c r="A7240" s="135">
        <v>7238.0</v>
      </c>
      <c r="B7240" s="135" t="s">
        <v>23735</v>
      </c>
      <c r="C7240" s="135" t="s">
        <v>4362</v>
      </c>
      <c r="M7240" s="143">
        <v>42325.0</v>
      </c>
    </row>
    <row r="7241">
      <c r="A7241" s="135">
        <v>7239.0</v>
      </c>
      <c r="B7241" s="135" t="s">
        <v>23736</v>
      </c>
      <c r="C7241" s="135" t="s">
        <v>4362</v>
      </c>
      <c r="M7241" s="143">
        <v>42497.0</v>
      </c>
    </row>
    <row r="7242">
      <c r="A7242" s="135">
        <v>7240.0</v>
      </c>
      <c r="B7242" s="135" t="s">
        <v>23737</v>
      </c>
      <c r="C7242" s="135" t="s">
        <v>4362</v>
      </c>
      <c r="F7242" s="135">
        <v>0.0</v>
      </c>
      <c r="M7242" s="143">
        <v>43497.0</v>
      </c>
    </row>
    <row r="7243">
      <c r="A7243" s="135">
        <v>7241.0</v>
      </c>
      <c r="B7243" s="135" t="s">
        <v>23738</v>
      </c>
      <c r="C7243" s="135" t="s">
        <v>4362</v>
      </c>
      <c r="K7243" s="135">
        <v>20.0</v>
      </c>
      <c r="M7243" s="143">
        <v>43842.0</v>
      </c>
    </row>
    <row r="7244">
      <c r="A7244" s="135">
        <v>7242.0</v>
      </c>
      <c r="B7244" s="135" t="s">
        <v>23739</v>
      </c>
      <c r="C7244" s="135" t="s">
        <v>4362</v>
      </c>
      <c r="K7244" s="135">
        <v>10.0</v>
      </c>
      <c r="M7244" s="143">
        <v>45016.0</v>
      </c>
    </row>
    <row r="7245">
      <c r="A7245" s="135">
        <v>7243.0</v>
      </c>
      <c r="B7245" s="135" t="s">
        <v>23740</v>
      </c>
      <c r="C7245" s="135" t="s">
        <v>4362</v>
      </c>
      <c r="F7245" s="135">
        <v>0.0</v>
      </c>
      <c r="M7245" s="143">
        <v>43497.0</v>
      </c>
    </row>
    <row r="7246">
      <c r="A7246" s="135">
        <v>7244.0</v>
      </c>
      <c r="B7246" s="135" t="s">
        <v>14415</v>
      </c>
      <c r="C7246" s="135" t="s">
        <v>4362</v>
      </c>
      <c r="K7246" s="135">
        <v>30.0</v>
      </c>
      <c r="M7246" s="143">
        <v>45075.0</v>
      </c>
    </row>
    <row r="7247">
      <c r="A7247" s="135">
        <v>7245.0</v>
      </c>
      <c r="B7247" s="135" t="s">
        <v>23741</v>
      </c>
      <c r="C7247" s="135" t="s">
        <v>4362</v>
      </c>
      <c r="M7247" s="143">
        <v>45189.0</v>
      </c>
    </row>
    <row r="7248">
      <c r="A7248" s="135">
        <v>7246.0</v>
      </c>
      <c r="B7248" s="135" t="s">
        <v>23742</v>
      </c>
      <c r="C7248" s="135" t="s">
        <v>4362</v>
      </c>
      <c r="M7248" s="143">
        <v>45215.0</v>
      </c>
    </row>
    <row r="7249">
      <c r="A7249" s="135">
        <v>7247.0</v>
      </c>
      <c r="B7249" s="135" t="s">
        <v>23743</v>
      </c>
      <c r="C7249" s="135" t="s">
        <v>4362</v>
      </c>
      <c r="F7249" s="135">
        <v>0.0</v>
      </c>
      <c r="M7249" s="143">
        <v>43374.0</v>
      </c>
    </row>
    <row r="7250">
      <c r="A7250" s="135">
        <v>7248.0</v>
      </c>
      <c r="B7250" s="135" t="s">
        <v>23745</v>
      </c>
      <c r="C7250" s="135" t="s">
        <v>4362</v>
      </c>
      <c r="M7250" s="143">
        <v>42442.0</v>
      </c>
    </row>
    <row r="7251">
      <c r="A7251" s="135">
        <v>7249.0</v>
      </c>
      <c r="B7251" s="135" t="s">
        <v>23746</v>
      </c>
      <c r="C7251" s="135" t="s">
        <v>4362</v>
      </c>
      <c r="K7251" s="135">
        <v>40.0</v>
      </c>
      <c r="M7251" s="143">
        <v>43425.0</v>
      </c>
    </row>
    <row r="7252">
      <c r="A7252" s="135">
        <v>7250.0</v>
      </c>
      <c r="B7252" s="135" t="s">
        <v>23747</v>
      </c>
      <c r="C7252" s="135" t="s">
        <v>4362</v>
      </c>
      <c r="F7252" s="135">
        <v>0.0</v>
      </c>
      <c r="M7252" s="143">
        <v>43282.0</v>
      </c>
    </row>
    <row r="7253">
      <c r="A7253" s="135">
        <v>7251.0</v>
      </c>
      <c r="B7253" s="135" t="s">
        <v>23748</v>
      </c>
      <c r="C7253" s="135" t="s">
        <v>4362</v>
      </c>
      <c r="K7253" s="135">
        <v>10.0</v>
      </c>
      <c r="M7253" s="143">
        <v>42288.0</v>
      </c>
    </row>
    <row r="7254">
      <c r="A7254" s="135">
        <v>7252.0</v>
      </c>
      <c r="B7254" s="135" t="s">
        <v>23749</v>
      </c>
      <c r="C7254" s="135" t="s">
        <v>4362</v>
      </c>
      <c r="M7254" s="143">
        <v>42454.0</v>
      </c>
    </row>
    <row r="7255">
      <c r="A7255" s="135">
        <v>7253.0</v>
      </c>
      <c r="B7255" s="135" t="s">
        <v>23750</v>
      </c>
      <c r="C7255" s="135" t="s">
        <v>4362</v>
      </c>
      <c r="K7255" s="135">
        <v>10.0</v>
      </c>
      <c r="M7255" s="143">
        <v>44186.0</v>
      </c>
    </row>
    <row r="7256">
      <c r="A7256" s="135">
        <v>7254.0</v>
      </c>
      <c r="B7256" s="135" t="s">
        <v>23751</v>
      </c>
      <c r="C7256" s="135" t="s">
        <v>4362</v>
      </c>
      <c r="M7256" s="143">
        <v>45092.0</v>
      </c>
    </row>
    <row r="7257">
      <c r="A7257" s="135">
        <v>7255.0</v>
      </c>
      <c r="B7257" s="135" t="s">
        <v>23752</v>
      </c>
      <c r="C7257" s="135" t="s">
        <v>4362</v>
      </c>
      <c r="K7257" s="135">
        <v>20.0</v>
      </c>
      <c r="M7257" s="143">
        <v>44107.0</v>
      </c>
    </row>
    <row r="7258">
      <c r="A7258" s="135">
        <v>7256.0</v>
      </c>
      <c r="B7258" s="135" t="s">
        <v>14418</v>
      </c>
      <c r="C7258" s="135" t="s">
        <v>4362</v>
      </c>
      <c r="F7258" s="135">
        <v>0.0</v>
      </c>
      <c r="M7258" s="143">
        <v>43647.0</v>
      </c>
    </row>
    <row r="7259">
      <c r="A7259" s="135">
        <v>7257.0</v>
      </c>
      <c r="B7259" s="135" t="s">
        <v>23753</v>
      </c>
      <c r="C7259" s="135" t="s">
        <v>4362</v>
      </c>
      <c r="F7259" s="135">
        <v>0.0</v>
      </c>
      <c r="M7259" s="143">
        <v>43344.0</v>
      </c>
    </row>
    <row r="7260">
      <c r="A7260" s="135">
        <v>7258.0</v>
      </c>
      <c r="B7260" s="135" t="s">
        <v>23755</v>
      </c>
      <c r="C7260" s="135" t="s">
        <v>4362</v>
      </c>
      <c r="K7260" s="135">
        <v>20.0</v>
      </c>
      <c r="M7260" s="143">
        <v>43840.0</v>
      </c>
    </row>
    <row r="7261">
      <c r="A7261" s="135">
        <v>7259.0</v>
      </c>
      <c r="B7261" s="135" t="s">
        <v>23756</v>
      </c>
      <c r="C7261" s="135" t="s">
        <v>4362</v>
      </c>
      <c r="M7261" s="143">
        <v>42703.0</v>
      </c>
    </row>
    <row r="7262">
      <c r="A7262" s="135">
        <v>7260.0</v>
      </c>
      <c r="B7262" s="135" t="s">
        <v>23757</v>
      </c>
      <c r="C7262" s="135" t="s">
        <v>4362</v>
      </c>
      <c r="K7262" s="135">
        <v>10.0</v>
      </c>
      <c r="M7262" s="143">
        <v>45266.0</v>
      </c>
    </row>
    <row r="7263">
      <c r="A7263" s="135">
        <v>7261.0</v>
      </c>
      <c r="B7263" s="135" t="s">
        <v>23758</v>
      </c>
      <c r="C7263" s="135" t="s">
        <v>4362</v>
      </c>
      <c r="M7263" s="143">
        <v>42287.0</v>
      </c>
    </row>
    <row r="7264">
      <c r="A7264" s="135">
        <v>7262.0</v>
      </c>
      <c r="B7264" s="135" t="s">
        <v>23759</v>
      </c>
      <c r="C7264" s="135" t="s">
        <v>4362</v>
      </c>
      <c r="M7264" s="143">
        <v>42906.0</v>
      </c>
    </row>
    <row r="7265">
      <c r="A7265" s="135">
        <v>7263.0</v>
      </c>
      <c r="B7265" s="135" t="s">
        <v>23760</v>
      </c>
      <c r="C7265" s="135" t="s">
        <v>4362</v>
      </c>
      <c r="M7265" s="143">
        <v>44752.0</v>
      </c>
    </row>
    <row r="7266">
      <c r="A7266" s="135">
        <v>7264.0</v>
      </c>
      <c r="B7266" s="135" t="s">
        <v>23761</v>
      </c>
      <c r="C7266" s="135" t="s">
        <v>4362</v>
      </c>
      <c r="M7266" s="143">
        <v>44904.0</v>
      </c>
    </row>
    <row r="7267">
      <c r="A7267" s="135">
        <v>7265.0</v>
      </c>
      <c r="B7267" s="135" t="s">
        <v>23762</v>
      </c>
      <c r="C7267" s="135" t="s">
        <v>4362</v>
      </c>
      <c r="K7267" s="135">
        <v>10.0</v>
      </c>
      <c r="M7267" s="143">
        <v>44171.0</v>
      </c>
    </row>
    <row r="7268">
      <c r="A7268" s="135">
        <v>7266.0</v>
      </c>
      <c r="B7268" s="135" t="s">
        <v>23764</v>
      </c>
      <c r="C7268" s="135" t="s">
        <v>4362</v>
      </c>
      <c r="M7268" s="143">
        <v>44152.0</v>
      </c>
    </row>
    <row r="7269">
      <c r="A7269" s="135">
        <v>7267.0</v>
      </c>
      <c r="B7269" s="135" t="s">
        <v>23765</v>
      </c>
      <c r="C7269" s="135" t="s">
        <v>4362</v>
      </c>
      <c r="K7269" s="135">
        <v>150.0</v>
      </c>
      <c r="M7269" s="143">
        <v>44776.0</v>
      </c>
    </row>
    <row r="7270">
      <c r="A7270" s="135">
        <v>7268.0</v>
      </c>
      <c r="B7270" s="135" t="s">
        <v>23766</v>
      </c>
      <c r="C7270" s="135" t="s">
        <v>4362</v>
      </c>
      <c r="M7270" s="143">
        <v>42894.0</v>
      </c>
    </row>
    <row r="7271">
      <c r="A7271" s="135">
        <v>7269.0</v>
      </c>
      <c r="B7271" s="135" t="s">
        <v>23767</v>
      </c>
      <c r="C7271" s="135" t="s">
        <v>4362</v>
      </c>
      <c r="M7271" s="143">
        <v>42903.0</v>
      </c>
    </row>
    <row r="7272">
      <c r="A7272" s="135">
        <v>7270.0</v>
      </c>
      <c r="B7272" s="135" t="s">
        <v>23768</v>
      </c>
      <c r="C7272" s="135" t="s">
        <v>4362</v>
      </c>
      <c r="M7272" s="143">
        <v>43962.0</v>
      </c>
    </row>
    <row r="7273">
      <c r="A7273" s="135">
        <v>7271.0</v>
      </c>
      <c r="B7273" s="135" t="s">
        <v>23769</v>
      </c>
      <c r="C7273" s="135" t="s">
        <v>4362</v>
      </c>
      <c r="M7273" s="143">
        <v>44872.0</v>
      </c>
    </row>
    <row r="7274">
      <c r="A7274" s="135">
        <v>7272.0</v>
      </c>
      <c r="B7274" s="135" t="s">
        <v>23770</v>
      </c>
      <c r="C7274" s="135" t="s">
        <v>4362</v>
      </c>
      <c r="F7274" s="135">
        <v>0.0</v>
      </c>
      <c r="M7274" s="143">
        <v>42370.0</v>
      </c>
    </row>
    <row r="7275">
      <c r="A7275" s="135">
        <v>7273.0</v>
      </c>
      <c r="B7275" s="135" t="s">
        <v>23771</v>
      </c>
      <c r="C7275" s="135" t="s">
        <v>4362</v>
      </c>
      <c r="M7275" s="143">
        <v>44990.0</v>
      </c>
    </row>
    <row r="7276">
      <c r="A7276" s="135">
        <v>7274.0</v>
      </c>
      <c r="B7276" s="135" t="s">
        <v>23772</v>
      </c>
      <c r="C7276" s="135" t="s">
        <v>4362</v>
      </c>
      <c r="M7276" s="143">
        <v>45063.0</v>
      </c>
    </row>
    <row r="7277">
      <c r="A7277" s="135">
        <v>7275.0</v>
      </c>
      <c r="B7277" s="135" t="s">
        <v>23773</v>
      </c>
      <c r="C7277" s="135" t="s">
        <v>4362</v>
      </c>
      <c r="F7277" s="135">
        <v>0.0</v>
      </c>
      <c r="M7277" s="143">
        <v>42948.0</v>
      </c>
    </row>
    <row r="7278">
      <c r="A7278" s="135">
        <v>7276.0</v>
      </c>
      <c r="B7278" s="135" t="s">
        <v>23774</v>
      </c>
      <c r="C7278" s="135" t="s">
        <v>4362</v>
      </c>
      <c r="F7278" s="135">
        <v>0.0</v>
      </c>
      <c r="M7278" s="143">
        <v>43800.0</v>
      </c>
    </row>
    <row r="7279">
      <c r="A7279" s="135">
        <v>7277.0</v>
      </c>
      <c r="B7279" s="135" t="s">
        <v>23776</v>
      </c>
      <c r="C7279" s="135" t="s">
        <v>4362</v>
      </c>
      <c r="K7279" s="135">
        <v>10.0</v>
      </c>
      <c r="M7279" s="143">
        <v>43169.0</v>
      </c>
    </row>
    <row r="7280">
      <c r="A7280" s="135">
        <v>7278.0</v>
      </c>
      <c r="B7280" s="135" t="s">
        <v>23777</v>
      </c>
      <c r="C7280" s="135" t="s">
        <v>4362</v>
      </c>
      <c r="K7280" s="135">
        <v>100.0</v>
      </c>
      <c r="M7280" s="143">
        <v>43908.0</v>
      </c>
    </row>
    <row r="7281">
      <c r="A7281" s="135">
        <v>7279.0</v>
      </c>
      <c r="B7281" s="135" t="s">
        <v>23778</v>
      </c>
      <c r="C7281" s="135" t="s">
        <v>4362</v>
      </c>
      <c r="K7281" s="135">
        <v>200.0</v>
      </c>
      <c r="M7281" s="143">
        <v>43844.0</v>
      </c>
    </row>
    <row r="7282">
      <c r="A7282" s="135">
        <v>7280.0</v>
      </c>
      <c r="B7282" s="135" t="s">
        <v>23779</v>
      </c>
      <c r="C7282" s="135" t="s">
        <v>4362</v>
      </c>
      <c r="M7282" s="143">
        <v>45258.0</v>
      </c>
    </row>
    <row r="7283">
      <c r="A7283" s="135">
        <v>7281.0</v>
      </c>
      <c r="B7283" s="135" t="s">
        <v>23780</v>
      </c>
      <c r="C7283" s="135" t="s">
        <v>4362</v>
      </c>
      <c r="M7283" s="143">
        <v>45011.0</v>
      </c>
    </row>
    <row r="7284">
      <c r="A7284" s="135">
        <v>7282.0</v>
      </c>
      <c r="B7284" s="135" t="s">
        <v>23781</v>
      </c>
      <c r="C7284" s="135" t="s">
        <v>4362</v>
      </c>
      <c r="K7284" s="135">
        <v>10.0</v>
      </c>
      <c r="M7284" s="143">
        <v>43231.0</v>
      </c>
    </row>
    <row r="7285">
      <c r="A7285" s="135">
        <v>7283.0</v>
      </c>
      <c r="B7285" s="135" t="s">
        <v>23782</v>
      </c>
      <c r="C7285" s="135" t="s">
        <v>4362</v>
      </c>
      <c r="F7285" s="135">
        <v>0.0</v>
      </c>
      <c r="M7285" s="143">
        <v>43709.0</v>
      </c>
    </row>
    <row r="7286">
      <c r="A7286" s="135">
        <v>7284.0</v>
      </c>
      <c r="B7286" s="135" t="s">
        <v>23784</v>
      </c>
      <c r="C7286" s="135" t="s">
        <v>4362</v>
      </c>
      <c r="F7286" s="135">
        <v>0.0</v>
      </c>
      <c r="M7286" s="143">
        <v>43525.0</v>
      </c>
    </row>
    <row r="7287">
      <c r="A7287" s="135">
        <v>7285.0</v>
      </c>
      <c r="B7287" s="135" t="s">
        <v>23785</v>
      </c>
      <c r="C7287" s="135" t="s">
        <v>4362</v>
      </c>
      <c r="F7287" s="135">
        <v>0.0</v>
      </c>
      <c r="M7287" s="143">
        <v>43739.0</v>
      </c>
    </row>
    <row r="7288">
      <c r="A7288" s="135">
        <v>7286.0</v>
      </c>
      <c r="B7288" s="135" t="s">
        <v>23786</v>
      </c>
      <c r="C7288" s="135" t="s">
        <v>4362</v>
      </c>
      <c r="F7288" s="135">
        <v>0.0</v>
      </c>
      <c r="M7288" s="143">
        <v>43466.0</v>
      </c>
    </row>
    <row r="7289">
      <c r="A7289" s="135">
        <v>7287.0</v>
      </c>
      <c r="B7289" s="135" t="s">
        <v>23787</v>
      </c>
      <c r="C7289" s="135" t="s">
        <v>4362</v>
      </c>
      <c r="F7289" s="135">
        <v>0.0</v>
      </c>
      <c r="M7289" s="143">
        <v>43678.0</v>
      </c>
    </row>
    <row r="7290">
      <c r="A7290" s="135">
        <v>7288.0</v>
      </c>
      <c r="B7290" s="135" t="s">
        <v>23788</v>
      </c>
      <c r="C7290" s="135" t="s">
        <v>4362</v>
      </c>
      <c r="F7290" s="135">
        <v>0.0</v>
      </c>
      <c r="M7290" s="143">
        <v>43101.0</v>
      </c>
    </row>
    <row r="7291">
      <c r="A7291" s="135">
        <v>7289.0</v>
      </c>
      <c r="B7291" s="135" t="s">
        <v>23789</v>
      </c>
      <c r="C7291" s="135" t="s">
        <v>4362</v>
      </c>
      <c r="M7291" s="143">
        <v>45262.0</v>
      </c>
    </row>
    <row r="7292">
      <c r="A7292" s="135">
        <v>7290.0</v>
      </c>
      <c r="B7292" s="135" t="s">
        <v>23790</v>
      </c>
      <c r="C7292" s="135" t="s">
        <v>4362</v>
      </c>
      <c r="K7292" s="135">
        <v>10.0</v>
      </c>
      <c r="M7292" s="143">
        <v>43957.0</v>
      </c>
    </row>
    <row r="7293">
      <c r="A7293" s="135">
        <v>7291.0</v>
      </c>
      <c r="B7293" s="135" t="s">
        <v>23792</v>
      </c>
      <c r="C7293" s="135" t="s">
        <v>4362</v>
      </c>
      <c r="M7293" s="143">
        <v>44050.0</v>
      </c>
    </row>
    <row r="7294">
      <c r="A7294" s="135">
        <v>7292.0</v>
      </c>
      <c r="B7294" s="135" t="s">
        <v>23793</v>
      </c>
      <c r="C7294" s="135" t="s">
        <v>4362</v>
      </c>
      <c r="M7294" s="143">
        <v>44243.0</v>
      </c>
    </row>
    <row r="7295">
      <c r="A7295" s="135">
        <v>7293.0</v>
      </c>
      <c r="B7295" s="135" t="s">
        <v>23794</v>
      </c>
      <c r="C7295" s="135" t="s">
        <v>4362</v>
      </c>
      <c r="K7295" s="135">
        <v>20.0</v>
      </c>
      <c r="M7295" s="143">
        <v>44268.0</v>
      </c>
    </row>
    <row r="7296">
      <c r="A7296" s="135">
        <v>7294.0</v>
      </c>
      <c r="B7296" s="135" t="s">
        <v>23795</v>
      </c>
      <c r="C7296" s="135" t="s">
        <v>4362</v>
      </c>
      <c r="F7296" s="135">
        <v>0.0</v>
      </c>
      <c r="M7296" s="143">
        <v>43647.0</v>
      </c>
    </row>
    <row r="7297">
      <c r="A7297" s="135">
        <v>7295.0</v>
      </c>
      <c r="B7297" s="135" t="s">
        <v>23796</v>
      </c>
      <c r="C7297" s="135" t="s">
        <v>4362</v>
      </c>
      <c r="F7297" s="135">
        <v>0.0</v>
      </c>
      <c r="M7297" s="143">
        <v>43435.0</v>
      </c>
    </row>
    <row r="7298">
      <c r="A7298" s="135">
        <v>7296.0</v>
      </c>
      <c r="B7298" s="135" t="s">
        <v>23797</v>
      </c>
      <c r="C7298" s="135" t="s">
        <v>4362</v>
      </c>
      <c r="M7298" s="143">
        <v>44989.0</v>
      </c>
    </row>
    <row r="7299">
      <c r="A7299" s="135">
        <v>7297.0</v>
      </c>
      <c r="B7299" s="135" t="s">
        <v>23798</v>
      </c>
      <c r="C7299" s="135" t="s">
        <v>4362</v>
      </c>
      <c r="M7299" s="143">
        <v>45115.0</v>
      </c>
    </row>
    <row r="7300">
      <c r="A7300" s="135">
        <v>7298.0</v>
      </c>
      <c r="B7300" s="135" t="s">
        <v>23799</v>
      </c>
      <c r="C7300" s="135" t="s">
        <v>4362</v>
      </c>
      <c r="K7300" s="135">
        <v>10.0</v>
      </c>
      <c r="M7300" s="143">
        <v>45256.0</v>
      </c>
    </row>
    <row r="7301">
      <c r="A7301" s="135">
        <v>7299.0</v>
      </c>
      <c r="B7301" s="135" t="s">
        <v>23800</v>
      </c>
      <c r="C7301" s="135" t="s">
        <v>4362</v>
      </c>
      <c r="M7301" s="143">
        <v>42534.0</v>
      </c>
    </row>
    <row r="7302">
      <c r="A7302" s="135">
        <v>7300.0</v>
      </c>
      <c r="B7302" s="135" t="s">
        <v>23801</v>
      </c>
      <c r="C7302" s="135" t="s">
        <v>4362</v>
      </c>
      <c r="M7302" s="143">
        <v>42341.0</v>
      </c>
    </row>
    <row r="7303">
      <c r="A7303" s="135">
        <v>7301.0</v>
      </c>
      <c r="B7303" s="135" t="s">
        <v>23803</v>
      </c>
      <c r="C7303" s="135" t="s">
        <v>4362</v>
      </c>
      <c r="M7303" s="143">
        <v>43848.0</v>
      </c>
    </row>
    <row r="7304">
      <c r="A7304" s="135">
        <v>7302.0</v>
      </c>
      <c r="B7304" s="135" t="s">
        <v>23804</v>
      </c>
      <c r="C7304" s="135" t="s">
        <v>4362</v>
      </c>
      <c r="M7304" s="143">
        <v>44794.0</v>
      </c>
    </row>
    <row r="7305">
      <c r="A7305" s="135">
        <v>7303.0</v>
      </c>
      <c r="B7305" s="135" t="s">
        <v>23805</v>
      </c>
      <c r="C7305" s="135" t="s">
        <v>4362</v>
      </c>
      <c r="M7305" s="143">
        <v>45328.0</v>
      </c>
    </row>
    <row r="7306">
      <c r="A7306" s="135">
        <v>7304.0</v>
      </c>
      <c r="B7306" s="135" t="s">
        <v>23806</v>
      </c>
      <c r="C7306" s="135" t="s">
        <v>4362</v>
      </c>
      <c r="F7306" s="135">
        <v>0.0</v>
      </c>
      <c r="K7306" s="135">
        <v>10.0</v>
      </c>
      <c r="M7306" s="143">
        <v>44805.0</v>
      </c>
    </row>
    <row r="7307">
      <c r="A7307" s="135">
        <v>7305.0</v>
      </c>
      <c r="B7307" s="135" t="s">
        <v>23807</v>
      </c>
      <c r="C7307" s="135" t="s">
        <v>4362</v>
      </c>
      <c r="F7307" s="135">
        <v>0.0</v>
      </c>
      <c r="M7307" s="143">
        <v>43739.0</v>
      </c>
    </row>
    <row r="7308">
      <c r="A7308" s="135">
        <v>7306.0</v>
      </c>
      <c r="B7308" s="135" t="s">
        <v>23808</v>
      </c>
      <c r="C7308" s="135" t="s">
        <v>4362</v>
      </c>
      <c r="M7308" s="143">
        <v>44482.0</v>
      </c>
    </row>
    <row r="7309">
      <c r="A7309" s="135">
        <v>7307.0</v>
      </c>
      <c r="B7309" s="135" t="s">
        <v>23809</v>
      </c>
      <c r="C7309" s="135" t="s">
        <v>4362</v>
      </c>
      <c r="M7309" s="143">
        <v>44076.0</v>
      </c>
    </row>
    <row r="7310">
      <c r="A7310" s="135">
        <v>7308.0</v>
      </c>
      <c r="B7310" s="135" t="s">
        <v>23810</v>
      </c>
      <c r="C7310" s="135" t="s">
        <v>4362</v>
      </c>
      <c r="M7310" s="143">
        <v>45100.0</v>
      </c>
    </row>
    <row r="7311">
      <c r="A7311" s="135">
        <v>7309.0</v>
      </c>
      <c r="B7311" s="135" t="s">
        <v>23811</v>
      </c>
      <c r="C7311" s="135" t="s">
        <v>4362</v>
      </c>
      <c r="M7311" s="143">
        <v>45194.0</v>
      </c>
    </row>
    <row r="7312">
      <c r="A7312" s="135">
        <v>7310.0</v>
      </c>
      <c r="B7312" s="135" t="s">
        <v>23813</v>
      </c>
      <c r="C7312" s="135" t="s">
        <v>4362</v>
      </c>
      <c r="M7312" s="143">
        <v>44794.0</v>
      </c>
    </row>
    <row r="7313">
      <c r="A7313" s="135">
        <v>7311.0</v>
      </c>
      <c r="B7313" s="135" t="s">
        <v>23814</v>
      </c>
      <c r="C7313" s="135" t="s">
        <v>4362</v>
      </c>
      <c r="F7313" s="135">
        <v>0.0</v>
      </c>
      <c r="M7313" s="143">
        <v>43160.0</v>
      </c>
    </row>
    <row r="7314">
      <c r="A7314" s="135">
        <v>7312.0</v>
      </c>
      <c r="B7314" s="135" t="s">
        <v>23815</v>
      </c>
      <c r="C7314" s="135" t="s">
        <v>4362</v>
      </c>
      <c r="F7314" s="135">
        <v>0.0</v>
      </c>
      <c r="M7314" s="143">
        <v>43466.0</v>
      </c>
    </row>
    <row r="7315">
      <c r="A7315" s="135">
        <v>7313.0</v>
      </c>
      <c r="B7315" s="135" t="s">
        <v>23816</v>
      </c>
      <c r="C7315" s="135" t="s">
        <v>4362</v>
      </c>
      <c r="F7315" s="135">
        <v>0.0</v>
      </c>
      <c r="M7315" s="143">
        <v>43678.0</v>
      </c>
    </row>
    <row r="7316">
      <c r="A7316" s="135">
        <v>7314.0</v>
      </c>
      <c r="B7316" s="135" t="s">
        <v>23817</v>
      </c>
      <c r="C7316" s="135" t="s">
        <v>4362</v>
      </c>
      <c r="M7316" s="143">
        <v>45229.0</v>
      </c>
    </row>
    <row r="7317">
      <c r="A7317" s="135">
        <v>7315.0</v>
      </c>
      <c r="B7317" s="135" t="s">
        <v>23818</v>
      </c>
      <c r="C7317" s="135" t="s">
        <v>4362</v>
      </c>
      <c r="M7317" s="143">
        <v>45218.0</v>
      </c>
    </row>
    <row r="7318">
      <c r="A7318" s="135">
        <v>7316.0</v>
      </c>
      <c r="B7318" s="135" t="s">
        <v>23819</v>
      </c>
      <c r="C7318" s="135" t="s">
        <v>4362</v>
      </c>
      <c r="K7318" s="135">
        <v>20.0</v>
      </c>
      <c r="M7318" s="143">
        <v>42871.0</v>
      </c>
    </row>
    <row r="7319">
      <c r="A7319" s="135">
        <v>7317.0</v>
      </c>
      <c r="B7319" s="135" t="s">
        <v>23820</v>
      </c>
      <c r="C7319" s="135" t="s">
        <v>4362</v>
      </c>
      <c r="K7319" s="135">
        <v>40.0</v>
      </c>
      <c r="M7319" s="143">
        <v>43877.0</v>
      </c>
    </row>
    <row r="7320">
      <c r="A7320" s="135">
        <v>7318.0</v>
      </c>
      <c r="B7320" s="135" t="s">
        <v>23821</v>
      </c>
      <c r="C7320" s="135" t="s">
        <v>4362</v>
      </c>
      <c r="M7320" s="143">
        <v>44926.0</v>
      </c>
    </row>
    <row r="7321">
      <c r="A7321" s="135">
        <v>7319.0</v>
      </c>
      <c r="B7321" s="135" t="s">
        <v>23823</v>
      </c>
      <c r="C7321" s="135" t="s">
        <v>4362</v>
      </c>
      <c r="K7321" s="135">
        <v>10.0</v>
      </c>
      <c r="M7321" s="143">
        <v>43866.0</v>
      </c>
    </row>
    <row r="7322">
      <c r="A7322" s="135">
        <v>7320.0</v>
      </c>
      <c r="B7322" s="135" t="s">
        <v>23824</v>
      </c>
      <c r="C7322" s="135" t="s">
        <v>4362</v>
      </c>
      <c r="K7322" s="135">
        <v>10.0</v>
      </c>
      <c r="M7322" s="143">
        <v>44648.0</v>
      </c>
    </row>
    <row r="7323">
      <c r="A7323" s="135">
        <v>7321.0</v>
      </c>
      <c r="B7323" s="135" t="s">
        <v>23825</v>
      </c>
      <c r="C7323" s="135" t="s">
        <v>4362</v>
      </c>
      <c r="M7323" s="143">
        <v>43321.0</v>
      </c>
    </row>
    <row r="7324">
      <c r="A7324" s="135">
        <v>7322.0</v>
      </c>
      <c r="B7324" s="135" t="s">
        <v>23826</v>
      </c>
      <c r="C7324" s="135" t="s">
        <v>4362</v>
      </c>
      <c r="K7324" s="135">
        <v>30.0</v>
      </c>
      <c r="M7324" s="143">
        <v>43994.0</v>
      </c>
    </row>
    <row r="7325">
      <c r="A7325" s="135">
        <v>7323.0</v>
      </c>
      <c r="B7325" s="135" t="s">
        <v>23827</v>
      </c>
      <c r="C7325" s="135" t="s">
        <v>4362</v>
      </c>
      <c r="K7325" s="135">
        <v>10.0</v>
      </c>
      <c r="M7325" s="143">
        <v>44014.0</v>
      </c>
    </row>
    <row r="7326">
      <c r="A7326" s="135">
        <v>7324.0</v>
      </c>
      <c r="B7326" s="135" t="s">
        <v>23828</v>
      </c>
      <c r="C7326" s="135" t="s">
        <v>4362</v>
      </c>
      <c r="M7326" s="143">
        <v>44666.0</v>
      </c>
    </row>
    <row r="7327">
      <c r="A7327" s="135">
        <v>7325.0</v>
      </c>
      <c r="B7327" s="135" t="s">
        <v>23829</v>
      </c>
      <c r="C7327" s="135" t="s">
        <v>4362</v>
      </c>
      <c r="M7327" s="143">
        <v>42345.0</v>
      </c>
    </row>
    <row r="7328">
      <c r="A7328" s="135">
        <v>7326.0</v>
      </c>
      <c r="B7328" s="135" t="s">
        <v>23830</v>
      </c>
      <c r="C7328" s="135" t="s">
        <v>4362</v>
      </c>
      <c r="F7328" s="135">
        <v>0.0</v>
      </c>
      <c r="M7328" s="143">
        <v>43070.0</v>
      </c>
    </row>
    <row r="7329">
      <c r="A7329" s="135">
        <v>7327.0</v>
      </c>
      <c r="B7329" s="135" t="s">
        <v>23831</v>
      </c>
      <c r="C7329" s="135" t="s">
        <v>4362</v>
      </c>
      <c r="F7329" s="135">
        <v>0.0</v>
      </c>
      <c r="M7329" s="143">
        <v>42767.0</v>
      </c>
    </row>
    <row r="7330">
      <c r="A7330" s="135">
        <v>7328.0</v>
      </c>
      <c r="B7330" s="135" t="s">
        <v>23832</v>
      </c>
      <c r="C7330" s="135" t="s">
        <v>4362</v>
      </c>
      <c r="F7330" s="135">
        <v>0.0</v>
      </c>
      <c r="M7330" s="143">
        <v>43647.0</v>
      </c>
    </row>
    <row r="7331">
      <c r="A7331" s="135">
        <v>7329.0</v>
      </c>
      <c r="B7331" s="135" t="s">
        <v>23833</v>
      </c>
      <c r="C7331" s="135" t="s">
        <v>4362</v>
      </c>
      <c r="F7331" s="135">
        <v>0.0</v>
      </c>
      <c r="M7331" s="143">
        <v>43678.0</v>
      </c>
    </row>
    <row r="7332">
      <c r="A7332" s="135">
        <v>7330.0</v>
      </c>
      <c r="B7332" s="135" t="s">
        <v>23834</v>
      </c>
      <c r="C7332" s="135" t="s">
        <v>4362</v>
      </c>
      <c r="F7332" s="135">
        <v>0.0</v>
      </c>
      <c r="M7332" s="143">
        <v>43586.0</v>
      </c>
    </row>
    <row r="7333">
      <c r="A7333" s="135">
        <v>7331.0</v>
      </c>
      <c r="B7333" s="135" t="s">
        <v>23835</v>
      </c>
      <c r="C7333" s="135" t="s">
        <v>4362</v>
      </c>
      <c r="M7333" s="143">
        <v>45030.0</v>
      </c>
    </row>
    <row r="7334">
      <c r="A7334" s="135">
        <v>7332.0</v>
      </c>
      <c r="B7334" s="135" t="s">
        <v>23837</v>
      </c>
      <c r="C7334" s="135" t="s">
        <v>4362</v>
      </c>
      <c r="K7334" s="135">
        <v>80.0</v>
      </c>
      <c r="M7334" s="143">
        <v>43739.0</v>
      </c>
    </row>
    <row r="7335">
      <c r="A7335" s="135">
        <v>7333.0</v>
      </c>
      <c r="B7335" s="135" t="s">
        <v>23838</v>
      </c>
      <c r="C7335" s="135" t="s">
        <v>4362</v>
      </c>
      <c r="F7335" s="135">
        <v>0.0</v>
      </c>
      <c r="M7335" s="143">
        <v>43770.0</v>
      </c>
    </row>
    <row r="7336">
      <c r="A7336" s="135">
        <v>7334.0</v>
      </c>
      <c r="B7336" s="135" t="s">
        <v>23839</v>
      </c>
      <c r="C7336" s="135" t="s">
        <v>4362</v>
      </c>
      <c r="F7336" s="135">
        <v>0.0</v>
      </c>
      <c r="M7336" s="143">
        <v>42370.0</v>
      </c>
    </row>
    <row r="7337">
      <c r="A7337" s="135">
        <v>7335.0</v>
      </c>
      <c r="B7337" s="135" t="s">
        <v>23840</v>
      </c>
      <c r="C7337" s="135" t="s">
        <v>4362</v>
      </c>
      <c r="K7337" s="135">
        <v>10.0</v>
      </c>
      <c r="M7337" s="143">
        <v>43860.0</v>
      </c>
    </row>
    <row r="7338">
      <c r="A7338" s="135">
        <v>7336.0</v>
      </c>
      <c r="B7338" s="135" t="s">
        <v>23841</v>
      </c>
      <c r="C7338" s="135" t="s">
        <v>4362</v>
      </c>
      <c r="M7338" s="143">
        <v>44673.0</v>
      </c>
    </row>
    <row r="7339">
      <c r="A7339" s="135">
        <v>7337.0</v>
      </c>
      <c r="B7339" s="135" t="s">
        <v>23842</v>
      </c>
      <c r="C7339" s="135" t="s">
        <v>4362</v>
      </c>
      <c r="F7339" s="135">
        <v>0.0</v>
      </c>
      <c r="M7339" s="143">
        <v>43497.0</v>
      </c>
    </row>
    <row r="7340">
      <c r="A7340" s="135">
        <v>7338.0</v>
      </c>
      <c r="B7340" s="135" t="s">
        <v>23843</v>
      </c>
      <c r="C7340" s="135" t="s">
        <v>4362</v>
      </c>
      <c r="F7340" s="135">
        <v>0.0</v>
      </c>
      <c r="M7340" s="143">
        <v>43435.0</v>
      </c>
    </row>
    <row r="7341">
      <c r="A7341" s="135">
        <v>7339.0</v>
      </c>
      <c r="B7341" s="135" t="s">
        <v>23845</v>
      </c>
      <c r="C7341" s="135" t="s">
        <v>4362</v>
      </c>
      <c r="F7341" s="135">
        <v>0.0</v>
      </c>
      <c r="M7341" s="143">
        <v>43586.0</v>
      </c>
    </row>
    <row r="7342">
      <c r="A7342" s="135">
        <v>7340.0</v>
      </c>
      <c r="B7342" s="135" t="s">
        <v>23846</v>
      </c>
      <c r="C7342" s="135" t="s">
        <v>4362</v>
      </c>
      <c r="F7342" s="135">
        <v>0.0</v>
      </c>
      <c r="M7342" s="143">
        <v>43739.0</v>
      </c>
    </row>
    <row r="7343">
      <c r="A7343" s="135">
        <v>7341.0</v>
      </c>
      <c r="B7343" s="135" t="s">
        <v>23847</v>
      </c>
      <c r="C7343" s="135" t="s">
        <v>4362</v>
      </c>
      <c r="M7343" s="143">
        <v>45013.0</v>
      </c>
    </row>
    <row r="7344">
      <c r="A7344" s="135">
        <v>7342.0</v>
      </c>
      <c r="B7344" s="135" t="s">
        <v>23848</v>
      </c>
      <c r="C7344" s="135" t="s">
        <v>4362</v>
      </c>
      <c r="F7344" s="135">
        <v>0.0</v>
      </c>
      <c r="M7344" s="143">
        <v>42917.0</v>
      </c>
    </row>
    <row r="7345">
      <c r="A7345" s="135">
        <v>7343.0</v>
      </c>
      <c r="B7345" s="135" t="s">
        <v>23849</v>
      </c>
      <c r="C7345" s="135" t="s">
        <v>4362</v>
      </c>
      <c r="F7345" s="135">
        <v>0.0</v>
      </c>
      <c r="M7345" s="143">
        <v>43497.0</v>
      </c>
    </row>
    <row r="7346">
      <c r="A7346" s="135">
        <v>7344.0</v>
      </c>
      <c r="B7346" s="135" t="s">
        <v>23850</v>
      </c>
      <c r="C7346" s="135" t="s">
        <v>4362</v>
      </c>
      <c r="F7346" s="135">
        <v>0.0</v>
      </c>
      <c r="M7346" s="143">
        <v>43617.0</v>
      </c>
    </row>
    <row r="7347">
      <c r="A7347" s="135">
        <v>7345.0</v>
      </c>
      <c r="B7347" s="135" t="s">
        <v>23851</v>
      </c>
      <c r="C7347" s="135" t="s">
        <v>4362</v>
      </c>
      <c r="F7347" s="135">
        <v>0.0</v>
      </c>
      <c r="M7347" s="143">
        <v>42339.0</v>
      </c>
    </row>
    <row r="7348">
      <c r="A7348" s="135">
        <v>7346.0</v>
      </c>
      <c r="B7348" s="135" t="s">
        <v>23852</v>
      </c>
      <c r="C7348" s="135" t="s">
        <v>4362</v>
      </c>
      <c r="M7348" s="143">
        <v>44900.0</v>
      </c>
    </row>
    <row r="7349">
      <c r="A7349" s="135">
        <v>7347.0</v>
      </c>
      <c r="B7349" s="135" t="s">
        <v>23853</v>
      </c>
      <c r="C7349" s="135" t="s">
        <v>4362</v>
      </c>
      <c r="M7349" s="143">
        <v>42290.0</v>
      </c>
    </row>
    <row r="7350">
      <c r="A7350" s="135">
        <v>7348.0</v>
      </c>
      <c r="B7350" s="135" t="s">
        <v>23855</v>
      </c>
      <c r="C7350" s="135" t="s">
        <v>4362</v>
      </c>
      <c r="F7350" s="135">
        <v>0.0</v>
      </c>
      <c r="M7350" s="143">
        <v>43647.0</v>
      </c>
    </row>
    <row r="7351">
      <c r="A7351" s="135">
        <v>7349.0</v>
      </c>
      <c r="B7351" s="135" t="s">
        <v>23856</v>
      </c>
      <c r="C7351" s="135" t="s">
        <v>4362</v>
      </c>
      <c r="F7351" s="135">
        <v>0.0</v>
      </c>
      <c r="M7351" s="143">
        <v>43009.0</v>
      </c>
    </row>
    <row r="7352">
      <c r="A7352" s="135">
        <v>7350.0</v>
      </c>
      <c r="B7352" s="135" t="s">
        <v>23857</v>
      </c>
      <c r="C7352" s="135" t="s">
        <v>4362</v>
      </c>
      <c r="F7352" s="135">
        <v>0.0</v>
      </c>
      <c r="M7352" s="143">
        <v>43678.0</v>
      </c>
    </row>
    <row r="7353">
      <c r="A7353" s="135">
        <v>7351.0</v>
      </c>
      <c r="B7353" s="135" t="s">
        <v>23858</v>
      </c>
      <c r="C7353" s="135" t="s">
        <v>4362</v>
      </c>
      <c r="F7353" s="135">
        <v>0.0</v>
      </c>
      <c r="M7353" s="143">
        <v>43282.0</v>
      </c>
    </row>
    <row r="7354">
      <c r="A7354" s="135">
        <v>7352.0</v>
      </c>
      <c r="B7354" s="135" t="s">
        <v>23859</v>
      </c>
      <c r="C7354" s="135" t="s">
        <v>4362</v>
      </c>
      <c r="M7354" s="143">
        <v>42253.0</v>
      </c>
    </row>
    <row r="7355">
      <c r="A7355" s="135">
        <v>7353.0</v>
      </c>
      <c r="B7355" s="135" t="s">
        <v>23860</v>
      </c>
      <c r="C7355" s="135" t="s">
        <v>4362</v>
      </c>
      <c r="F7355" s="135">
        <v>0.0</v>
      </c>
      <c r="M7355" s="143">
        <v>42401.0</v>
      </c>
    </row>
    <row r="7356">
      <c r="A7356" s="135">
        <v>7354.0</v>
      </c>
      <c r="B7356" s="135" t="s">
        <v>23861</v>
      </c>
      <c r="C7356" s="135" t="s">
        <v>4362</v>
      </c>
      <c r="F7356" s="135">
        <v>0.0</v>
      </c>
      <c r="M7356" s="143">
        <v>42461.0</v>
      </c>
    </row>
    <row r="7357">
      <c r="A7357" s="135">
        <v>7355.0</v>
      </c>
      <c r="B7357" s="135" t="s">
        <v>23863</v>
      </c>
      <c r="C7357" s="135" t="s">
        <v>4362</v>
      </c>
      <c r="F7357" s="135">
        <v>0.0</v>
      </c>
      <c r="M7357" s="143">
        <v>43282.0</v>
      </c>
    </row>
    <row r="7358">
      <c r="A7358" s="135">
        <v>7356.0</v>
      </c>
      <c r="B7358" s="135" t="s">
        <v>23864</v>
      </c>
      <c r="C7358" s="135" t="s">
        <v>4362</v>
      </c>
      <c r="M7358" s="143">
        <v>44220.0</v>
      </c>
    </row>
    <row r="7359">
      <c r="A7359" s="135">
        <v>7357.0</v>
      </c>
      <c r="B7359" s="135" t="s">
        <v>23865</v>
      </c>
      <c r="C7359" s="135" t="s">
        <v>4362</v>
      </c>
      <c r="K7359" s="135">
        <v>60.0</v>
      </c>
      <c r="M7359" s="143">
        <v>45204.0</v>
      </c>
    </row>
    <row r="7360">
      <c r="A7360" s="135">
        <v>7358.0</v>
      </c>
      <c r="B7360" s="135" t="s">
        <v>23866</v>
      </c>
      <c r="C7360" s="135" t="s">
        <v>4362</v>
      </c>
      <c r="K7360" s="135">
        <v>10.0</v>
      </c>
      <c r="M7360" s="143">
        <v>44080.0</v>
      </c>
    </row>
    <row r="7361">
      <c r="A7361" s="135">
        <v>7359.0</v>
      </c>
      <c r="B7361" s="135" t="s">
        <v>23867</v>
      </c>
      <c r="C7361" s="135" t="s">
        <v>4362</v>
      </c>
      <c r="K7361" s="135">
        <v>10.0</v>
      </c>
      <c r="M7361" s="143">
        <v>42961.0</v>
      </c>
    </row>
    <row r="7362">
      <c r="A7362" s="135">
        <v>7360.0</v>
      </c>
      <c r="B7362" s="135" t="s">
        <v>23868</v>
      </c>
      <c r="C7362" s="135" t="s">
        <v>4362</v>
      </c>
      <c r="M7362" s="143">
        <v>44887.0</v>
      </c>
    </row>
    <row r="7363">
      <c r="A7363" s="135">
        <v>7361.0</v>
      </c>
      <c r="B7363" s="135" t="s">
        <v>23869</v>
      </c>
      <c r="C7363" s="135" t="s">
        <v>4362</v>
      </c>
      <c r="M7363" s="143">
        <v>44780.0</v>
      </c>
    </row>
    <row r="7364">
      <c r="A7364" s="135">
        <v>7362.0</v>
      </c>
      <c r="B7364" s="135" t="s">
        <v>23870</v>
      </c>
      <c r="C7364" s="135" t="s">
        <v>4362</v>
      </c>
      <c r="F7364" s="135">
        <v>0.0</v>
      </c>
      <c r="M7364" s="143">
        <v>42917.0</v>
      </c>
    </row>
    <row r="7365">
      <c r="A7365" s="135">
        <v>7363.0</v>
      </c>
      <c r="B7365" s="135" t="s">
        <v>23872</v>
      </c>
      <c r="C7365" s="135" t="s">
        <v>4362</v>
      </c>
      <c r="M7365" s="143">
        <v>45002.0</v>
      </c>
    </row>
    <row r="7366">
      <c r="A7366" s="135">
        <v>7364.0</v>
      </c>
      <c r="B7366" s="135" t="s">
        <v>23873</v>
      </c>
      <c r="C7366" s="135" t="s">
        <v>4362</v>
      </c>
      <c r="M7366" s="143">
        <v>44811.0</v>
      </c>
    </row>
    <row r="7367">
      <c r="A7367" s="135">
        <v>7365.0</v>
      </c>
      <c r="B7367" s="135" t="s">
        <v>23874</v>
      </c>
      <c r="C7367" s="135" t="s">
        <v>4362</v>
      </c>
      <c r="M7367" s="143">
        <v>45015.0</v>
      </c>
    </row>
    <row r="7368">
      <c r="A7368" s="135">
        <v>7366.0</v>
      </c>
      <c r="B7368" s="135" t="s">
        <v>23875</v>
      </c>
      <c r="C7368" s="135" t="s">
        <v>4362</v>
      </c>
      <c r="M7368" s="143">
        <v>43865.0</v>
      </c>
    </row>
    <row r="7369">
      <c r="A7369" s="135">
        <v>7367.0</v>
      </c>
      <c r="B7369" s="135" t="s">
        <v>23876</v>
      </c>
      <c r="C7369" s="135" t="s">
        <v>4362</v>
      </c>
      <c r="F7369" s="135">
        <v>0.0</v>
      </c>
      <c r="M7369" s="143">
        <v>43647.0</v>
      </c>
    </row>
    <row r="7370">
      <c r="A7370" s="135">
        <v>7368.0</v>
      </c>
      <c r="B7370" s="135" t="s">
        <v>23877</v>
      </c>
      <c r="C7370" s="135" t="s">
        <v>4362</v>
      </c>
      <c r="F7370" s="135">
        <v>0.0</v>
      </c>
      <c r="M7370" s="143">
        <v>43525.0</v>
      </c>
    </row>
    <row r="7371">
      <c r="A7371" s="135">
        <v>7369.0</v>
      </c>
      <c r="B7371" s="135" t="s">
        <v>23879</v>
      </c>
      <c r="C7371" s="135" t="s">
        <v>4362</v>
      </c>
      <c r="K7371" s="135">
        <v>10.0</v>
      </c>
      <c r="M7371" s="143">
        <v>43865.0</v>
      </c>
    </row>
    <row r="7372">
      <c r="A7372" s="135">
        <v>7370.0</v>
      </c>
      <c r="B7372" s="135" t="s">
        <v>23880</v>
      </c>
      <c r="C7372" s="135" t="s">
        <v>4362</v>
      </c>
      <c r="K7372" s="135">
        <v>10.0</v>
      </c>
      <c r="M7372" s="143">
        <v>43910.0</v>
      </c>
    </row>
    <row r="7373">
      <c r="A7373" s="135">
        <v>7371.0</v>
      </c>
      <c r="B7373" s="135" t="s">
        <v>23881</v>
      </c>
      <c r="C7373" s="135" t="s">
        <v>4362</v>
      </c>
      <c r="F7373" s="135">
        <v>0.0</v>
      </c>
      <c r="M7373" s="143">
        <v>43282.0</v>
      </c>
    </row>
    <row r="7374">
      <c r="A7374" s="135">
        <v>7372.0</v>
      </c>
      <c r="B7374" s="135" t="s">
        <v>23882</v>
      </c>
      <c r="C7374" s="135" t="s">
        <v>4362</v>
      </c>
      <c r="K7374" s="135">
        <v>20.0</v>
      </c>
      <c r="M7374" s="143">
        <v>44604.0</v>
      </c>
    </row>
    <row r="7375">
      <c r="A7375" s="135">
        <v>7373.0</v>
      </c>
      <c r="B7375" s="135" t="s">
        <v>23883</v>
      </c>
      <c r="C7375" s="135" t="s">
        <v>4362</v>
      </c>
      <c r="M7375" s="143">
        <v>43917.0</v>
      </c>
    </row>
    <row r="7376">
      <c r="A7376" s="135">
        <v>7374.0</v>
      </c>
      <c r="B7376" s="135" t="s">
        <v>23884</v>
      </c>
      <c r="C7376" s="135" t="s">
        <v>4362</v>
      </c>
      <c r="M7376" s="143">
        <v>43817.0</v>
      </c>
    </row>
    <row r="7377">
      <c r="A7377" s="135">
        <v>7375.0</v>
      </c>
      <c r="B7377" s="135" t="s">
        <v>23885</v>
      </c>
      <c r="C7377" s="135" t="s">
        <v>4362</v>
      </c>
      <c r="K7377" s="135">
        <v>20.0</v>
      </c>
      <c r="M7377" s="143">
        <v>43851.0</v>
      </c>
    </row>
    <row r="7378">
      <c r="A7378" s="135">
        <v>7376.0</v>
      </c>
      <c r="B7378" s="135" t="s">
        <v>23886</v>
      </c>
      <c r="C7378" s="135" t="s">
        <v>4362</v>
      </c>
      <c r="M7378" s="143">
        <v>45049.0</v>
      </c>
    </row>
    <row r="7379">
      <c r="A7379" s="135">
        <v>7377.0</v>
      </c>
      <c r="B7379" s="135" t="s">
        <v>23888</v>
      </c>
      <c r="C7379" s="135" t="s">
        <v>4362</v>
      </c>
      <c r="M7379" s="143">
        <v>42305.0</v>
      </c>
    </row>
    <row r="7380">
      <c r="A7380" s="135">
        <v>7378.0</v>
      </c>
      <c r="B7380" s="135" t="s">
        <v>23889</v>
      </c>
      <c r="C7380" s="135" t="s">
        <v>4362</v>
      </c>
      <c r="M7380" s="143">
        <v>44817.0</v>
      </c>
    </row>
    <row r="7381">
      <c r="A7381" s="135">
        <v>7379.0</v>
      </c>
      <c r="B7381" s="135" t="s">
        <v>23890</v>
      </c>
      <c r="C7381" s="135" t="s">
        <v>4362</v>
      </c>
      <c r="M7381" s="143">
        <v>45096.0</v>
      </c>
    </row>
    <row r="7382">
      <c r="A7382" s="135">
        <v>7380.0</v>
      </c>
      <c r="B7382" s="135" t="s">
        <v>23891</v>
      </c>
      <c r="C7382" s="135" t="s">
        <v>4362</v>
      </c>
      <c r="M7382" s="143">
        <v>45108.0</v>
      </c>
    </row>
    <row r="7383">
      <c r="A7383" s="135">
        <v>7381.0</v>
      </c>
      <c r="B7383" s="135" t="s">
        <v>23892</v>
      </c>
      <c r="C7383" s="135" t="s">
        <v>4362</v>
      </c>
      <c r="M7383" s="143">
        <v>42293.0</v>
      </c>
    </row>
    <row r="7384">
      <c r="A7384" s="135">
        <v>7382.0</v>
      </c>
      <c r="B7384" s="135" t="s">
        <v>23893</v>
      </c>
      <c r="C7384" s="135" t="s">
        <v>4362</v>
      </c>
      <c r="M7384" s="143">
        <v>42941.0</v>
      </c>
    </row>
    <row r="7385">
      <c r="A7385" s="135">
        <v>7383.0</v>
      </c>
      <c r="B7385" s="135" t="s">
        <v>23894</v>
      </c>
      <c r="C7385" s="135" t="s">
        <v>4362</v>
      </c>
      <c r="K7385" s="135">
        <v>10.0</v>
      </c>
      <c r="M7385" s="143">
        <v>44126.0</v>
      </c>
    </row>
    <row r="7386">
      <c r="A7386" s="135">
        <v>7384.0</v>
      </c>
      <c r="B7386" s="135" t="s">
        <v>23896</v>
      </c>
      <c r="C7386" s="135" t="s">
        <v>4362</v>
      </c>
      <c r="K7386" s="135">
        <v>10.0</v>
      </c>
      <c r="M7386" s="143">
        <v>43849.0</v>
      </c>
    </row>
    <row r="7387">
      <c r="A7387" s="135">
        <v>7385.0</v>
      </c>
      <c r="B7387" s="135" t="s">
        <v>23897</v>
      </c>
      <c r="C7387" s="135" t="s">
        <v>4362</v>
      </c>
      <c r="M7387" s="143">
        <v>44932.0</v>
      </c>
    </row>
    <row r="7388">
      <c r="A7388" s="135">
        <v>7386.0</v>
      </c>
      <c r="B7388" s="135" t="s">
        <v>23898</v>
      </c>
      <c r="C7388" s="135" t="s">
        <v>4362</v>
      </c>
      <c r="M7388" s="143">
        <v>42947.0</v>
      </c>
    </row>
    <row r="7389">
      <c r="A7389" s="135">
        <v>7387.0</v>
      </c>
      <c r="B7389" s="135" t="s">
        <v>23899</v>
      </c>
      <c r="C7389" s="135" t="s">
        <v>4362</v>
      </c>
      <c r="K7389" s="135">
        <v>30.0</v>
      </c>
      <c r="M7389" s="143">
        <v>43880.0</v>
      </c>
    </row>
    <row r="7390">
      <c r="A7390" s="135">
        <v>7388.0</v>
      </c>
      <c r="B7390" s="135" t="s">
        <v>23900</v>
      </c>
      <c r="C7390" s="135" t="s">
        <v>4362</v>
      </c>
      <c r="F7390" s="135">
        <v>0.0</v>
      </c>
      <c r="M7390" s="143">
        <v>42705.0</v>
      </c>
    </row>
    <row r="7391">
      <c r="A7391" s="135">
        <v>7389.0</v>
      </c>
      <c r="B7391" s="135" t="s">
        <v>23901</v>
      </c>
      <c r="C7391" s="135" t="s">
        <v>4362</v>
      </c>
      <c r="F7391" s="135">
        <v>0.0</v>
      </c>
      <c r="M7391" s="143">
        <v>42795.0</v>
      </c>
    </row>
    <row r="7392">
      <c r="A7392" s="135">
        <v>7390.0</v>
      </c>
      <c r="B7392" s="135" t="s">
        <v>23903</v>
      </c>
      <c r="C7392" s="135" t="s">
        <v>4362</v>
      </c>
      <c r="M7392" s="143">
        <v>45385.0</v>
      </c>
    </row>
    <row r="7393">
      <c r="A7393" s="135">
        <v>7391.0</v>
      </c>
      <c r="B7393" s="135" t="s">
        <v>23904</v>
      </c>
      <c r="C7393" s="135" t="s">
        <v>4362</v>
      </c>
      <c r="F7393" s="135">
        <v>0.0</v>
      </c>
      <c r="M7393" s="143">
        <v>43770.0</v>
      </c>
    </row>
    <row r="7394">
      <c r="A7394" s="135">
        <v>7392.0</v>
      </c>
      <c r="B7394" s="135" t="s">
        <v>23905</v>
      </c>
      <c r="C7394" s="135" t="s">
        <v>4362</v>
      </c>
      <c r="F7394" s="135">
        <v>0.0</v>
      </c>
      <c r="M7394" s="143">
        <v>43282.0</v>
      </c>
    </row>
    <row r="7395">
      <c r="A7395" s="135">
        <v>7393.0</v>
      </c>
      <c r="B7395" s="135" t="s">
        <v>23906</v>
      </c>
      <c r="C7395" s="135" t="s">
        <v>4362</v>
      </c>
      <c r="F7395" s="135">
        <v>0.0</v>
      </c>
      <c r="M7395" s="143">
        <v>43678.0</v>
      </c>
    </row>
    <row r="7396">
      <c r="A7396" s="135">
        <v>7394.0</v>
      </c>
      <c r="B7396" s="135" t="s">
        <v>23907</v>
      </c>
      <c r="C7396" s="135" t="s">
        <v>4362</v>
      </c>
      <c r="F7396" s="135">
        <v>0.0</v>
      </c>
      <c r="M7396" s="143">
        <v>42767.0</v>
      </c>
    </row>
    <row r="7397">
      <c r="A7397" s="135">
        <v>7395.0</v>
      </c>
      <c r="B7397" s="135" t="s">
        <v>23908</v>
      </c>
      <c r="C7397" s="135" t="s">
        <v>4362</v>
      </c>
      <c r="K7397" s="135">
        <v>10.0</v>
      </c>
      <c r="M7397" s="143">
        <v>44722.0</v>
      </c>
    </row>
    <row r="7398">
      <c r="A7398" s="135">
        <v>7396.0</v>
      </c>
      <c r="B7398" s="135" t="s">
        <v>23909</v>
      </c>
      <c r="C7398" s="135" t="s">
        <v>4362</v>
      </c>
      <c r="F7398" s="135">
        <v>0.0</v>
      </c>
      <c r="M7398" s="143">
        <v>43647.0</v>
      </c>
    </row>
    <row r="7399">
      <c r="A7399" s="135">
        <v>7397.0</v>
      </c>
      <c r="B7399" s="135" t="s">
        <v>23911</v>
      </c>
      <c r="C7399" s="135" t="s">
        <v>4362</v>
      </c>
      <c r="M7399" s="143">
        <v>42956.0</v>
      </c>
    </row>
    <row r="7400">
      <c r="A7400" s="135">
        <v>7398.0</v>
      </c>
      <c r="B7400" s="135" t="s">
        <v>23912</v>
      </c>
      <c r="C7400" s="135" t="s">
        <v>4362</v>
      </c>
      <c r="F7400" s="135">
        <v>0.0</v>
      </c>
      <c r="M7400" s="143">
        <v>43800.0</v>
      </c>
    </row>
    <row r="7401">
      <c r="A7401" s="135">
        <v>7399.0</v>
      </c>
      <c r="B7401" s="135" t="s">
        <v>23913</v>
      </c>
      <c r="C7401" s="135" t="s">
        <v>4362</v>
      </c>
      <c r="F7401" s="135">
        <v>0.0</v>
      </c>
      <c r="M7401" s="143">
        <v>42948.0</v>
      </c>
    </row>
    <row r="7402">
      <c r="A7402" s="135">
        <v>7400.0</v>
      </c>
      <c r="B7402" s="135" t="s">
        <v>23914</v>
      </c>
      <c r="C7402" s="135" t="s">
        <v>4362</v>
      </c>
      <c r="M7402" s="143">
        <v>44018.0</v>
      </c>
    </row>
    <row r="7403">
      <c r="A7403" s="135">
        <v>7401.0</v>
      </c>
      <c r="B7403" s="135" t="s">
        <v>23915</v>
      </c>
      <c r="C7403" s="135" t="s">
        <v>4362</v>
      </c>
      <c r="M7403" s="143">
        <v>43077.0</v>
      </c>
    </row>
    <row r="7404">
      <c r="A7404" s="135">
        <v>7402.0</v>
      </c>
      <c r="B7404" s="135" t="s">
        <v>23916</v>
      </c>
      <c r="C7404" s="135" t="s">
        <v>4362</v>
      </c>
      <c r="F7404" s="135">
        <v>0.0</v>
      </c>
      <c r="M7404" s="143">
        <v>42491.0</v>
      </c>
    </row>
    <row r="7405">
      <c r="A7405" s="135">
        <v>7403.0</v>
      </c>
      <c r="B7405" s="135" t="s">
        <v>23917</v>
      </c>
      <c r="C7405" s="135" t="s">
        <v>4362</v>
      </c>
      <c r="F7405" s="135">
        <v>0.0</v>
      </c>
      <c r="M7405" s="143">
        <v>43405.0</v>
      </c>
    </row>
    <row r="7406">
      <c r="A7406" s="135">
        <v>7404.0</v>
      </c>
      <c r="B7406" s="135" t="s">
        <v>23919</v>
      </c>
      <c r="C7406" s="135" t="s">
        <v>4362</v>
      </c>
      <c r="F7406" s="135">
        <v>0.0</v>
      </c>
      <c r="M7406" s="143">
        <v>43070.0</v>
      </c>
    </row>
    <row r="7407">
      <c r="A7407" s="135">
        <v>7405.0</v>
      </c>
      <c r="B7407" s="135" t="s">
        <v>23920</v>
      </c>
      <c r="C7407" s="135" t="s">
        <v>4362</v>
      </c>
      <c r="F7407" s="135">
        <v>0.0</v>
      </c>
      <c r="M7407" s="143">
        <v>43282.0</v>
      </c>
    </row>
    <row r="7408">
      <c r="A7408" s="135">
        <v>7406.0</v>
      </c>
      <c r="B7408" s="135" t="s">
        <v>23921</v>
      </c>
      <c r="C7408" s="135" t="s">
        <v>4362</v>
      </c>
      <c r="M7408" s="143">
        <v>45314.0</v>
      </c>
    </row>
    <row r="7409">
      <c r="A7409" s="135">
        <v>7407.0</v>
      </c>
      <c r="B7409" s="135" t="s">
        <v>23922</v>
      </c>
      <c r="C7409" s="135" t="s">
        <v>4362</v>
      </c>
      <c r="K7409" s="135">
        <v>50.0</v>
      </c>
      <c r="M7409" s="143">
        <v>44110.0</v>
      </c>
    </row>
    <row r="7410">
      <c r="A7410" s="135">
        <v>7408.0</v>
      </c>
      <c r="B7410" s="135" t="s">
        <v>23923</v>
      </c>
      <c r="C7410" s="135" t="s">
        <v>4362</v>
      </c>
      <c r="M7410" s="143">
        <v>42424.0</v>
      </c>
    </row>
    <row r="7411">
      <c r="A7411" s="135">
        <v>7409.0</v>
      </c>
      <c r="B7411" s="135" t="s">
        <v>23925</v>
      </c>
      <c r="C7411" s="135" t="s">
        <v>4362</v>
      </c>
      <c r="F7411" s="135">
        <v>0.0</v>
      </c>
      <c r="M7411" s="143">
        <v>43344.0</v>
      </c>
    </row>
    <row r="7412">
      <c r="A7412" s="135">
        <v>7410.0</v>
      </c>
      <c r="B7412" s="135" t="s">
        <v>23926</v>
      </c>
      <c r="C7412" s="135" t="s">
        <v>4362</v>
      </c>
      <c r="M7412" s="143">
        <v>43932.0</v>
      </c>
    </row>
    <row r="7413">
      <c r="A7413" s="135">
        <v>7411.0</v>
      </c>
      <c r="B7413" s="135" t="s">
        <v>23927</v>
      </c>
      <c r="C7413" s="135" t="s">
        <v>4362</v>
      </c>
      <c r="F7413" s="135">
        <v>0.0</v>
      </c>
      <c r="M7413" s="143">
        <v>43282.0</v>
      </c>
    </row>
    <row r="7414">
      <c r="A7414" s="135">
        <v>7412.0</v>
      </c>
      <c r="B7414" s="135" t="s">
        <v>23928</v>
      </c>
      <c r="C7414" s="135" t="s">
        <v>4362</v>
      </c>
      <c r="F7414" s="135">
        <v>0.0</v>
      </c>
      <c r="M7414" s="143">
        <v>43374.0</v>
      </c>
    </row>
    <row r="7415">
      <c r="A7415" s="135">
        <v>7413.0</v>
      </c>
      <c r="B7415" s="135" t="s">
        <v>23929</v>
      </c>
      <c r="C7415" s="135" t="s">
        <v>4362</v>
      </c>
      <c r="M7415" s="143">
        <v>45385.0</v>
      </c>
    </row>
    <row r="7416">
      <c r="A7416" s="135">
        <v>7414.0</v>
      </c>
      <c r="B7416" s="135" t="s">
        <v>23930</v>
      </c>
      <c r="C7416" s="135" t="s">
        <v>4362</v>
      </c>
      <c r="M7416" s="143">
        <v>42345.0</v>
      </c>
    </row>
    <row r="7417">
      <c r="A7417" s="135">
        <v>7415.0</v>
      </c>
      <c r="B7417" s="135" t="s">
        <v>23932</v>
      </c>
      <c r="C7417" s="135" t="s">
        <v>4362</v>
      </c>
      <c r="K7417" s="135">
        <v>10.0</v>
      </c>
      <c r="M7417" s="143">
        <v>44223.0</v>
      </c>
    </row>
    <row r="7418">
      <c r="A7418" s="135">
        <v>7416.0</v>
      </c>
      <c r="B7418" s="135" t="s">
        <v>23933</v>
      </c>
      <c r="C7418" s="135" t="s">
        <v>4362</v>
      </c>
      <c r="M7418" s="143">
        <v>42299.0</v>
      </c>
    </row>
    <row r="7419">
      <c r="A7419" s="135">
        <v>7417.0</v>
      </c>
      <c r="B7419" s="135" t="s">
        <v>23934</v>
      </c>
      <c r="C7419" s="135" t="s">
        <v>4362</v>
      </c>
      <c r="K7419" s="135">
        <v>10.0</v>
      </c>
      <c r="M7419" s="143">
        <v>42294.0</v>
      </c>
    </row>
    <row r="7420">
      <c r="A7420" s="135">
        <v>7418.0</v>
      </c>
      <c r="B7420" s="135" t="s">
        <v>23935</v>
      </c>
      <c r="C7420" s="135" t="s">
        <v>4362</v>
      </c>
      <c r="M7420" s="143">
        <v>44443.0</v>
      </c>
    </row>
    <row r="7421">
      <c r="A7421" s="135">
        <v>7419.0</v>
      </c>
      <c r="B7421" s="135" t="s">
        <v>23936</v>
      </c>
      <c r="C7421" s="135" t="s">
        <v>4362</v>
      </c>
      <c r="M7421" s="143">
        <v>43685.0</v>
      </c>
    </row>
    <row r="7422">
      <c r="A7422" s="135">
        <v>7420.0</v>
      </c>
      <c r="B7422" s="135" t="s">
        <v>23937</v>
      </c>
      <c r="C7422" s="135" t="s">
        <v>4362</v>
      </c>
      <c r="F7422" s="135">
        <v>0.0</v>
      </c>
      <c r="M7422" s="143">
        <v>43617.0</v>
      </c>
    </row>
    <row r="7423">
      <c r="A7423" s="135">
        <v>7421.0</v>
      </c>
      <c r="B7423" s="135" t="s">
        <v>23939</v>
      </c>
      <c r="C7423" s="135" t="s">
        <v>4362</v>
      </c>
      <c r="M7423" s="143">
        <v>44568.0</v>
      </c>
    </row>
    <row r="7424">
      <c r="A7424" s="135">
        <v>7422.0</v>
      </c>
      <c r="B7424" s="135" t="s">
        <v>23940</v>
      </c>
      <c r="C7424" s="135" t="s">
        <v>4362</v>
      </c>
      <c r="K7424" s="135">
        <v>10.0</v>
      </c>
      <c r="M7424" s="143">
        <v>43934.0</v>
      </c>
    </row>
    <row r="7425">
      <c r="A7425" s="135">
        <v>7423.0</v>
      </c>
      <c r="B7425" s="135" t="s">
        <v>23941</v>
      </c>
      <c r="C7425" s="135" t="s">
        <v>4362</v>
      </c>
      <c r="K7425" s="135">
        <v>30.0</v>
      </c>
      <c r="M7425" s="143">
        <v>43843.0</v>
      </c>
    </row>
    <row r="7426">
      <c r="A7426" s="135">
        <v>7424.0</v>
      </c>
      <c r="B7426" s="135" t="s">
        <v>23942</v>
      </c>
      <c r="C7426" s="135" t="s">
        <v>4362</v>
      </c>
      <c r="F7426" s="135">
        <v>0.0</v>
      </c>
      <c r="M7426" s="143">
        <v>43282.0</v>
      </c>
    </row>
    <row r="7427">
      <c r="A7427" s="135">
        <v>7425.0</v>
      </c>
      <c r="B7427" s="135" t="s">
        <v>23943</v>
      </c>
      <c r="C7427" s="135" t="s">
        <v>4362</v>
      </c>
      <c r="F7427" s="135">
        <v>0.0</v>
      </c>
      <c r="M7427" s="143">
        <v>43405.0</v>
      </c>
    </row>
    <row r="7428">
      <c r="A7428" s="135">
        <v>7426.0</v>
      </c>
      <c r="B7428" s="135" t="s">
        <v>23944</v>
      </c>
      <c r="C7428" s="135" t="s">
        <v>4362</v>
      </c>
      <c r="M7428" s="143">
        <v>44110.0</v>
      </c>
    </row>
    <row r="7429">
      <c r="A7429" s="135">
        <v>7427.0</v>
      </c>
      <c r="B7429" s="135" t="s">
        <v>23946</v>
      </c>
      <c r="C7429" s="135" t="s">
        <v>4362</v>
      </c>
      <c r="M7429" s="143">
        <v>44850.0</v>
      </c>
    </row>
    <row r="7430">
      <c r="A7430" s="135">
        <v>7428.0</v>
      </c>
      <c r="B7430" s="135" t="s">
        <v>23947</v>
      </c>
      <c r="C7430" s="135" t="s">
        <v>4362</v>
      </c>
      <c r="M7430" s="143">
        <v>43078.0</v>
      </c>
    </row>
    <row r="7431">
      <c r="A7431" s="135">
        <v>7429.0</v>
      </c>
      <c r="B7431" s="135" t="s">
        <v>23948</v>
      </c>
      <c r="C7431" s="135" t="s">
        <v>4362</v>
      </c>
      <c r="K7431" s="135">
        <v>10.0</v>
      </c>
      <c r="M7431" s="143">
        <v>44231.0</v>
      </c>
    </row>
    <row r="7432">
      <c r="A7432" s="135">
        <v>7430.0</v>
      </c>
      <c r="B7432" s="135" t="s">
        <v>23949</v>
      </c>
      <c r="C7432" s="135" t="s">
        <v>4362</v>
      </c>
      <c r="M7432" s="143">
        <v>44882.0</v>
      </c>
    </row>
    <row r="7433">
      <c r="A7433" s="135">
        <v>7431.0</v>
      </c>
      <c r="B7433" s="135" t="s">
        <v>23950</v>
      </c>
      <c r="C7433" s="135" t="s">
        <v>4362</v>
      </c>
      <c r="M7433" s="143">
        <v>45094.0</v>
      </c>
    </row>
    <row r="7434">
      <c r="A7434" s="135">
        <v>7432.0</v>
      </c>
      <c r="B7434" s="135" t="s">
        <v>23951</v>
      </c>
      <c r="C7434" s="135" t="s">
        <v>4362</v>
      </c>
      <c r="M7434" s="143">
        <v>43843.0</v>
      </c>
    </row>
    <row r="7435">
      <c r="A7435" s="135">
        <v>7433.0</v>
      </c>
      <c r="B7435" s="135" t="s">
        <v>23953</v>
      </c>
      <c r="C7435" s="135" t="s">
        <v>4362</v>
      </c>
      <c r="K7435" s="135">
        <v>20.0</v>
      </c>
      <c r="M7435" s="143">
        <v>45198.0</v>
      </c>
    </row>
    <row r="7436">
      <c r="A7436" s="135">
        <v>7434.0</v>
      </c>
      <c r="B7436" s="135" t="s">
        <v>23954</v>
      </c>
      <c r="C7436" s="135" t="s">
        <v>4362</v>
      </c>
      <c r="M7436" s="143">
        <v>44635.0</v>
      </c>
    </row>
    <row r="7437">
      <c r="A7437" s="135">
        <v>7435.0</v>
      </c>
      <c r="B7437" s="135" t="s">
        <v>23955</v>
      </c>
      <c r="C7437" s="135" t="s">
        <v>4362</v>
      </c>
      <c r="K7437" s="135">
        <v>10.0</v>
      </c>
      <c r="M7437" s="143">
        <v>43488.0</v>
      </c>
    </row>
    <row r="7438">
      <c r="A7438" s="135">
        <v>7436.0</v>
      </c>
      <c r="B7438" s="135" t="s">
        <v>23956</v>
      </c>
      <c r="C7438" s="135" t="s">
        <v>4362</v>
      </c>
      <c r="M7438" s="143">
        <v>42267.0</v>
      </c>
    </row>
    <row r="7439">
      <c r="A7439" s="135">
        <v>7437.0</v>
      </c>
      <c r="B7439" s="135" t="s">
        <v>23957</v>
      </c>
      <c r="C7439" s="135" t="s">
        <v>4362</v>
      </c>
      <c r="M7439" s="143">
        <v>45091.0</v>
      </c>
    </row>
    <row r="7440">
      <c r="A7440" s="135">
        <v>7438.0</v>
      </c>
      <c r="B7440" s="135" t="s">
        <v>23959</v>
      </c>
      <c r="C7440" s="135" t="s">
        <v>4362</v>
      </c>
      <c r="M7440" s="143">
        <v>44146.0</v>
      </c>
    </row>
    <row r="7441">
      <c r="A7441" s="135">
        <v>7439.0</v>
      </c>
      <c r="B7441" s="135" t="s">
        <v>23960</v>
      </c>
      <c r="C7441" s="135" t="s">
        <v>4362</v>
      </c>
      <c r="M7441" s="143">
        <v>44948.0</v>
      </c>
    </row>
    <row r="7442">
      <c r="A7442" s="135">
        <v>7440.0</v>
      </c>
      <c r="B7442" s="135" t="s">
        <v>23961</v>
      </c>
      <c r="C7442" s="135" t="s">
        <v>4362</v>
      </c>
      <c r="F7442" s="135">
        <v>0.0</v>
      </c>
      <c r="M7442" s="143">
        <v>43344.0</v>
      </c>
    </row>
    <row r="7443">
      <c r="A7443" s="135">
        <v>7441.0</v>
      </c>
      <c r="B7443" s="135" t="s">
        <v>23962</v>
      </c>
      <c r="C7443" s="135" t="s">
        <v>4362</v>
      </c>
      <c r="F7443" s="135">
        <v>0.0</v>
      </c>
      <c r="M7443" s="143">
        <v>43282.0</v>
      </c>
    </row>
    <row r="7444">
      <c r="A7444" s="135">
        <v>7442.0</v>
      </c>
      <c r="B7444" s="135" t="s">
        <v>23963</v>
      </c>
      <c r="C7444" s="135" t="s">
        <v>4362</v>
      </c>
      <c r="M7444" s="143">
        <v>44823.0</v>
      </c>
    </row>
    <row r="7445">
      <c r="A7445" s="135">
        <v>7443.0</v>
      </c>
      <c r="B7445" s="135" t="s">
        <v>23964</v>
      </c>
      <c r="C7445" s="135" t="s">
        <v>4362</v>
      </c>
      <c r="M7445" s="143">
        <v>45126.0</v>
      </c>
    </row>
    <row r="7446">
      <c r="A7446" s="135">
        <v>7444.0</v>
      </c>
      <c r="B7446" s="135" t="s">
        <v>23966</v>
      </c>
      <c r="C7446" s="135" t="s">
        <v>4362</v>
      </c>
      <c r="K7446" s="135">
        <v>10.0</v>
      </c>
      <c r="M7446" s="143">
        <v>43046.0</v>
      </c>
    </row>
    <row r="7447">
      <c r="A7447" s="135">
        <v>7445.0</v>
      </c>
      <c r="B7447" s="135" t="s">
        <v>23967</v>
      </c>
      <c r="C7447" s="135" t="s">
        <v>4362</v>
      </c>
      <c r="F7447" s="135">
        <v>0.0</v>
      </c>
      <c r="K7447" s="135">
        <v>50.0</v>
      </c>
    </row>
    <row r="7448">
      <c r="A7448" s="135">
        <v>7446.0</v>
      </c>
      <c r="B7448" s="135" t="s">
        <v>23968</v>
      </c>
      <c r="C7448" s="135" t="s">
        <v>4362</v>
      </c>
      <c r="M7448" s="143">
        <v>43854.0</v>
      </c>
    </row>
    <row r="7449">
      <c r="A7449" s="135">
        <v>7447.0</v>
      </c>
      <c r="B7449" s="135" t="s">
        <v>23969</v>
      </c>
      <c r="C7449" s="135" t="s">
        <v>4362</v>
      </c>
      <c r="K7449" s="135">
        <v>10.0</v>
      </c>
      <c r="M7449" s="143">
        <v>44951.0</v>
      </c>
    </row>
    <row r="7450">
      <c r="A7450" s="135">
        <v>7448.0</v>
      </c>
      <c r="B7450" s="135" t="s">
        <v>23970</v>
      </c>
      <c r="C7450" s="135" t="s">
        <v>4362</v>
      </c>
      <c r="M7450" s="143">
        <v>44291.0</v>
      </c>
    </row>
    <row r="7451">
      <c r="A7451" s="135">
        <v>7449.0</v>
      </c>
      <c r="B7451" s="135" t="s">
        <v>23971</v>
      </c>
      <c r="C7451" s="135" t="s">
        <v>4362</v>
      </c>
      <c r="M7451" s="143">
        <v>43889.0</v>
      </c>
    </row>
    <row r="7452">
      <c r="A7452" s="135">
        <v>7450.0</v>
      </c>
      <c r="B7452" s="135" t="s">
        <v>23973</v>
      </c>
      <c r="C7452" s="135" t="s">
        <v>4362</v>
      </c>
      <c r="K7452" s="135">
        <v>10.0</v>
      </c>
      <c r="M7452" s="143">
        <v>42686.0</v>
      </c>
    </row>
    <row r="7453">
      <c r="A7453" s="135">
        <v>7451.0</v>
      </c>
      <c r="B7453" s="135" t="s">
        <v>23974</v>
      </c>
      <c r="C7453" s="135" t="s">
        <v>4362</v>
      </c>
      <c r="M7453" s="143">
        <v>44441.0</v>
      </c>
    </row>
    <row r="7454">
      <c r="A7454" s="135">
        <v>7452.0</v>
      </c>
      <c r="B7454" s="135" t="s">
        <v>14422</v>
      </c>
      <c r="C7454" s="135" t="s">
        <v>4362</v>
      </c>
      <c r="M7454" s="143">
        <v>42577.0</v>
      </c>
    </row>
    <row r="7455">
      <c r="A7455" s="135">
        <v>7453.0</v>
      </c>
      <c r="B7455" s="135" t="s">
        <v>23975</v>
      </c>
      <c r="C7455" s="135" t="s">
        <v>4362</v>
      </c>
      <c r="M7455" s="143">
        <v>45046.0</v>
      </c>
    </row>
    <row r="7456">
      <c r="A7456" s="135">
        <v>7454.0</v>
      </c>
      <c r="B7456" s="135" t="s">
        <v>23976</v>
      </c>
      <c r="C7456" s="135" t="s">
        <v>4362</v>
      </c>
      <c r="K7456" s="135">
        <v>70.0</v>
      </c>
      <c r="M7456" s="143">
        <v>42566.0</v>
      </c>
    </row>
    <row r="7457">
      <c r="A7457" s="135">
        <v>7455.0</v>
      </c>
      <c r="B7457" s="135" t="s">
        <v>23978</v>
      </c>
      <c r="C7457" s="135" t="s">
        <v>4362</v>
      </c>
      <c r="M7457" s="143">
        <v>42980.0</v>
      </c>
    </row>
    <row r="7458">
      <c r="A7458" s="135">
        <v>7456.0</v>
      </c>
      <c r="B7458" s="135" t="s">
        <v>23979</v>
      </c>
      <c r="C7458" s="135" t="s">
        <v>4362</v>
      </c>
      <c r="M7458" s="143">
        <v>43923.0</v>
      </c>
    </row>
    <row r="7459">
      <c r="A7459" s="135">
        <v>7457.0</v>
      </c>
      <c r="B7459" s="135" t="s">
        <v>23980</v>
      </c>
      <c r="C7459" s="135" t="s">
        <v>4362</v>
      </c>
      <c r="M7459" s="143">
        <v>44548.0</v>
      </c>
    </row>
    <row r="7460">
      <c r="A7460" s="135">
        <v>7458.0</v>
      </c>
      <c r="B7460" s="135" t="s">
        <v>23981</v>
      </c>
      <c r="C7460" s="135" t="s">
        <v>4362</v>
      </c>
      <c r="M7460" s="143">
        <v>45230.0</v>
      </c>
    </row>
    <row r="7461">
      <c r="A7461" s="135">
        <v>7459.0</v>
      </c>
      <c r="B7461" s="135" t="s">
        <v>23982</v>
      </c>
      <c r="C7461" s="135" t="s">
        <v>4362</v>
      </c>
      <c r="K7461" s="135">
        <v>10.0</v>
      </c>
      <c r="M7461" s="143">
        <v>43276.0</v>
      </c>
    </row>
    <row r="7462">
      <c r="A7462" s="135">
        <v>7460.0</v>
      </c>
      <c r="B7462" s="135" t="s">
        <v>23984</v>
      </c>
      <c r="C7462" s="135" t="s">
        <v>4362</v>
      </c>
      <c r="M7462" s="143">
        <v>45152.0</v>
      </c>
    </row>
    <row r="7463">
      <c r="A7463" s="135">
        <v>7461.0</v>
      </c>
      <c r="B7463" s="135" t="s">
        <v>23985</v>
      </c>
      <c r="C7463" s="135" t="s">
        <v>4362</v>
      </c>
      <c r="F7463" s="135">
        <v>0.0</v>
      </c>
      <c r="M7463" s="143">
        <v>43374.0</v>
      </c>
    </row>
    <row r="7464">
      <c r="A7464" s="135">
        <v>7462.0</v>
      </c>
      <c r="B7464" s="135" t="s">
        <v>23986</v>
      </c>
      <c r="C7464" s="135" t="s">
        <v>4362</v>
      </c>
      <c r="F7464" s="135">
        <v>0.0</v>
      </c>
      <c r="M7464" s="143">
        <v>43586.0</v>
      </c>
    </row>
    <row r="7465">
      <c r="A7465" s="135">
        <v>7463.0</v>
      </c>
      <c r="B7465" s="135" t="s">
        <v>23987</v>
      </c>
      <c r="C7465" s="135" t="s">
        <v>4362</v>
      </c>
      <c r="F7465" s="135">
        <v>0.0</v>
      </c>
      <c r="M7465" s="143">
        <v>42339.0</v>
      </c>
    </row>
    <row r="7466">
      <c r="A7466" s="135">
        <v>7464.0</v>
      </c>
      <c r="B7466" s="135" t="s">
        <v>23988</v>
      </c>
      <c r="C7466" s="135" t="s">
        <v>4362</v>
      </c>
      <c r="F7466" s="135">
        <v>0.0</v>
      </c>
      <c r="M7466" s="143">
        <v>43525.0</v>
      </c>
    </row>
    <row r="7467">
      <c r="A7467" s="135">
        <v>7465.0</v>
      </c>
      <c r="B7467" s="135" t="s">
        <v>23989</v>
      </c>
      <c r="C7467" s="135" t="s">
        <v>4362</v>
      </c>
      <c r="M7467" s="143">
        <v>44995.0</v>
      </c>
    </row>
    <row r="7468">
      <c r="A7468" s="135">
        <v>7466.0</v>
      </c>
      <c r="B7468" s="135" t="s">
        <v>23991</v>
      </c>
      <c r="C7468" s="135" t="s">
        <v>4362</v>
      </c>
      <c r="F7468" s="135">
        <v>0.0</v>
      </c>
      <c r="M7468" s="143">
        <v>42736.0</v>
      </c>
    </row>
    <row r="7469">
      <c r="A7469" s="135">
        <v>7467.0</v>
      </c>
      <c r="B7469" s="135" t="s">
        <v>23992</v>
      </c>
      <c r="C7469" s="135" t="s">
        <v>4362</v>
      </c>
      <c r="K7469" s="135">
        <v>10.0</v>
      </c>
      <c r="M7469" s="143">
        <v>42317.0</v>
      </c>
    </row>
    <row r="7470">
      <c r="A7470" s="135">
        <v>7468.0</v>
      </c>
      <c r="B7470" s="135" t="s">
        <v>23993</v>
      </c>
      <c r="C7470" s="135" t="s">
        <v>4362</v>
      </c>
      <c r="F7470" s="135">
        <v>0.0</v>
      </c>
      <c r="M7470" s="143">
        <v>43709.0</v>
      </c>
    </row>
    <row r="7471">
      <c r="A7471" s="135">
        <v>7469.0</v>
      </c>
      <c r="B7471" s="135" t="s">
        <v>23994</v>
      </c>
      <c r="C7471" s="135" t="s">
        <v>4362</v>
      </c>
      <c r="K7471" s="135">
        <v>10.0</v>
      </c>
      <c r="M7471" s="143">
        <v>43882.0</v>
      </c>
    </row>
    <row r="7472">
      <c r="A7472" s="135">
        <v>7470.0</v>
      </c>
      <c r="B7472" s="135" t="s">
        <v>23995</v>
      </c>
      <c r="C7472" s="135" t="s">
        <v>4362</v>
      </c>
      <c r="M7472" s="143">
        <v>42280.0</v>
      </c>
    </row>
    <row r="7473">
      <c r="A7473" s="135">
        <v>7471.0</v>
      </c>
      <c r="B7473" s="135" t="s">
        <v>23996</v>
      </c>
      <c r="C7473" s="135" t="s">
        <v>4362</v>
      </c>
      <c r="F7473" s="135">
        <v>0.0</v>
      </c>
      <c r="M7473" s="143">
        <v>43435.0</v>
      </c>
    </row>
    <row r="7474">
      <c r="A7474" s="135">
        <v>7472.0</v>
      </c>
      <c r="B7474" s="135" t="s">
        <v>23998</v>
      </c>
      <c r="C7474" s="135" t="s">
        <v>4362</v>
      </c>
      <c r="M7474" s="143">
        <v>44868.0</v>
      </c>
    </row>
    <row r="7475">
      <c r="A7475" s="135">
        <v>7473.0</v>
      </c>
      <c r="B7475" s="135" t="s">
        <v>23999</v>
      </c>
      <c r="C7475" s="135" t="s">
        <v>4362</v>
      </c>
      <c r="F7475" s="135">
        <v>0.0</v>
      </c>
      <c r="M7475" s="143">
        <v>42948.0</v>
      </c>
    </row>
    <row r="7476">
      <c r="A7476" s="135">
        <v>7474.0</v>
      </c>
      <c r="B7476" s="135" t="s">
        <v>24000</v>
      </c>
      <c r="C7476" s="135" t="s">
        <v>4362</v>
      </c>
      <c r="F7476" s="135">
        <v>0.0</v>
      </c>
      <c r="M7476" s="143">
        <v>43466.0</v>
      </c>
    </row>
    <row r="7477">
      <c r="A7477" s="135">
        <v>7475.0</v>
      </c>
      <c r="B7477" s="135" t="s">
        <v>24001</v>
      </c>
      <c r="C7477" s="135" t="s">
        <v>4362</v>
      </c>
      <c r="F7477" s="135">
        <v>0.0</v>
      </c>
      <c r="M7477" s="143">
        <v>42491.0</v>
      </c>
    </row>
    <row r="7478">
      <c r="A7478" s="135">
        <v>7476.0</v>
      </c>
      <c r="B7478" s="135" t="s">
        <v>24002</v>
      </c>
      <c r="C7478" s="135" t="s">
        <v>4362</v>
      </c>
      <c r="F7478" s="135">
        <v>0.0</v>
      </c>
      <c r="M7478" s="143">
        <v>43678.0</v>
      </c>
    </row>
    <row r="7479">
      <c r="A7479" s="135">
        <v>7477.0</v>
      </c>
      <c r="B7479" s="135" t="s">
        <v>24003</v>
      </c>
      <c r="C7479" s="135" t="s">
        <v>4362</v>
      </c>
      <c r="F7479" s="135">
        <v>0.0</v>
      </c>
      <c r="M7479" s="143">
        <v>43525.0</v>
      </c>
    </row>
    <row r="7480">
      <c r="A7480" s="135">
        <v>7478.0</v>
      </c>
      <c r="B7480" s="135" t="s">
        <v>24005</v>
      </c>
      <c r="C7480" s="135" t="s">
        <v>4362</v>
      </c>
      <c r="M7480" s="143">
        <v>44159.0</v>
      </c>
    </row>
    <row r="7481">
      <c r="A7481" s="135">
        <v>7479.0</v>
      </c>
      <c r="B7481" s="135" t="s">
        <v>24006</v>
      </c>
      <c r="C7481" s="135" t="s">
        <v>4362</v>
      </c>
      <c r="F7481" s="135">
        <v>0.0</v>
      </c>
      <c r="M7481" s="143">
        <v>42979.0</v>
      </c>
    </row>
    <row r="7482">
      <c r="A7482" s="135">
        <v>7480.0</v>
      </c>
      <c r="B7482" s="135" t="s">
        <v>24007</v>
      </c>
      <c r="C7482" s="135" t="s">
        <v>4362</v>
      </c>
      <c r="F7482" s="135">
        <v>0.0</v>
      </c>
      <c r="M7482" s="143">
        <v>43586.0</v>
      </c>
    </row>
    <row r="7483">
      <c r="A7483" s="135">
        <v>7481.0</v>
      </c>
      <c r="B7483" s="135" t="s">
        <v>24008</v>
      </c>
      <c r="C7483" s="135" t="s">
        <v>4362</v>
      </c>
      <c r="M7483" s="143">
        <v>45347.0</v>
      </c>
    </row>
    <row r="7484">
      <c r="A7484" s="135">
        <v>7482.0</v>
      </c>
      <c r="B7484" s="135" t="s">
        <v>24009</v>
      </c>
      <c r="C7484" s="135" t="s">
        <v>4362</v>
      </c>
      <c r="K7484" s="135">
        <v>20.0</v>
      </c>
      <c r="M7484" s="143">
        <v>44101.0</v>
      </c>
    </row>
    <row r="7485">
      <c r="A7485" s="135">
        <v>7483.0</v>
      </c>
      <c r="B7485" s="135" t="s">
        <v>24011</v>
      </c>
      <c r="C7485" s="135" t="s">
        <v>4362</v>
      </c>
      <c r="F7485" s="135">
        <v>0.0</v>
      </c>
      <c r="M7485" s="143">
        <v>43221.0</v>
      </c>
    </row>
    <row r="7486">
      <c r="A7486" s="135">
        <v>7484.0</v>
      </c>
      <c r="B7486" s="135" t="s">
        <v>24012</v>
      </c>
      <c r="C7486" s="135" t="s">
        <v>4362</v>
      </c>
      <c r="F7486" s="135">
        <v>0.0</v>
      </c>
      <c r="M7486" s="143">
        <v>43525.0</v>
      </c>
    </row>
    <row r="7487">
      <c r="A7487" s="135">
        <v>7485.0</v>
      </c>
      <c r="B7487" s="135" t="s">
        <v>24013</v>
      </c>
      <c r="C7487" s="135" t="s">
        <v>4362</v>
      </c>
      <c r="F7487" s="135">
        <v>0.0</v>
      </c>
      <c r="M7487" s="143">
        <v>43709.0</v>
      </c>
    </row>
    <row r="7488">
      <c r="A7488" s="135">
        <v>7486.0</v>
      </c>
      <c r="B7488" s="135" t="s">
        <v>24014</v>
      </c>
      <c r="C7488" s="135" t="s">
        <v>4362</v>
      </c>
      <c r="K7488" s="135">
        <v>10.0</v>
      </c>
      <c r="M7488" s="143">
        <v>44174.0</v>
      </c>
    </row>
    <row r="7489">
      <c r="A7489" s="135">
        <v>7487.0</v>
      </c>
      <c r="B7489" s="135" t="s">
        <v>24015</v>
      </c>
      <c r="C7489" s="135" t="s">
        <v>4362</v>
      </c>
      <c r="M7489" s="143">
        <v>42597.0</v>
      </c>
    </row>
    <row r="7490">
      <c r="A7490" s="135">
        <v>7488.0</v>
      </c>
      <c r="B7490" s="135" t="s">
        <v>24016</v>
      </c>
      <c r="C7490" s="135" t="s">
        <v>4362</v>
      </c>
      <c r="M7490" s="143">
        <v>45008.0</v>
      </c>
    </row>
    <row r="7491">
      <c r="A7491" s="135">
        <v>7489.0</v>
      </c>
      <c r="B7491" s="135" t="s">
        <v>24018</v>
      </c>
      <c r="C7491" s="135" t="s">
        <v>4362</v>
      </c>
      <c r="K7491" s="135">
        <v>10.0</v>
      </c>
      <c r="M7491" s="143">
        <v>43873.0</v>
      </c>
    </row>
    <row r="7492">
      <c r="A7492" s="135">
        <v>7490.0</v>
      </c>
      <c r="B7492" s="135" t="s">
        <v>24019</v>
      </c>
      <c r="C7492" s="135" t="s">
        <v>4362</v>
      </c>
      <c r="M7492" s="143">
        <v>42377.0</v>
      </c>
    </row>
    <row r="7493">
      <c r="A7493" s="135">
        <v>7491.0</v>
      </c>
      <c r="B7493" s="135" t="s">
        <v>24020</v>
      </c>
      <c r="C7493" s="135" t="s">
        <v>4362</v>
      </c>
      <c r="M7493" s="143">
        <v>45059.0</v>
      </c>
    </row>
    <row r="7494">
      <c r="A7494" s="135">
        <v>7492.0</v>
      </c>
      <c r="B7494" s="135" t="s">
        <v>24021</v>
      </c>
      <c r="C7494" s="135" t="s">
        <v>4362</v>
      </c>
      <c r="M7494" s="143">
        <v>45105.0</v>
      </c>
    </row>
    <row r="7495">
      <c r="A7495" s="135">
        <v>7493.0</v>
      </c>
      <c r="B7495" s="135" t="s">
        <v>24022</v>
      </c>
      <c r="C7495" s="135" t="s">
        <v>4362</v>
      </c>
      <c r="M7495" s="143">
        <v>42807.0</v>
      </c>
    </row>
    <row r="7496">
      <c r="A7496" s="135">
        <v>7494.0</v>
      </c>
      <c r="B7496" s="135" t="s">
        <v>24023</v>
      </c>
      <c r="C7496" s="135" t="s">
        <v>4362</v>
      </c>
      <c r="K7496" s="135">
        <v>10.0</v>
      </c>
      <c r="M7496" s="143">
        <v>45213.0</v>
      </c>
    </row>
    <row r="7497">
      <c r="A7497" s="135">
        <v>7495.0</v>
      </c>
      <c r="B7497" s="135" t="s">
        <v>24025</v>
      </c>
      <c r="C7497" s="135" t="s">
        <v>4362</v>
      </c>
      <c r="M7497" s="143">
        <v>42678.0</v>
      </c>
    </row>
    <row r="7498">
      <c r="A7498" s="135">
        <v>7496.0</v>
      </c>
      <c r="B7498" s="135" t="s">
        <v>24026</v>
      </c>
      <c r="C7498" s="135" t="s">
        <v>4362</v>
      </c>
      <c r="M7498" s="143">
        <v>45385.0</v>
      </c>
    </row>
    <row r="7499">
      <c r="A7499" s="135">
        <v>7497.0</v>
      </c>
      <c r="B7499" s="135" t="s">
        <v>24027</v>
      </c>
      <c r="C7499" s="135" t="s">
        <v>4362</v>
      </c>
      <c r="M7499" s="143">
        <v>45118.0</v>
      </c>
    </row>
    <row r="7500">
      <c r="A7500" s="135">
        <v>7498.0</v>
      </c>
      <c r="B7500" s="135" t="s">
        <v>24028</v>
      </c>
      <c r="C7500" s="135" t="s">
        <v>4362</v>
      </c>
      <c r="K7500" s="135">
        <v>10.0</v>
      </c>
      <c r="M7500" s="143">
        <v>43916.0</v>
      </c>
    </row>
    <row r="7501">
      <c r="A7501" s="135">
        <v>7499.0</v>
      </c>
      <c r="B7501" s="135" t="s">
        <v>24029</v>
      </c>
      <c r="C7501" s="135" t="s">
        <v>4362</v>
      </c>
      <c r="K7501" s="135">
        <v>10.0</v>
      </c>
      <c r="M7501" s="143">
        <v>44990.0</v>
      </c>
    </row>
    <row r="7502">
      <c r="A7502" s="135">
        <v>7500.0</v>
      </c>
      <c r="B7502" s="135" t="s">
        <v>24030</v>
      </c>
      <c r="C7502" s="135" t="s">
        <v>4362</v>
      </c>
      <c r="K7502" s="135">
        <v>10.0</v>
      </c>
      <c r="M7502" s="143">
        <v>42359.0</v>
      </c>
    </row>
    <row r="7503">
      <c r="A7503" s="135">
        <v>7501.0</v>
      </c>
      <c r="B7503" s="135" t="s">
        <v>24032</v>
      </c>
      <c r="C7503" s="135" t="s">
        <v>4362</v>
      </c>
      <c r="M7503" s="143">
        <v>42312.0</v>
      </c>
    </row>
    <row r="7504">
      <c r="A7504" s="135">
        <v>7502.0</v>
      </c>
      <c r="B7504" s="135" t="s">
        <v>24033</v>
      </c>
      <c r="C7504" s="135" t="s">
        <v>4362</v>
      </c>
      <c r="M7504" s="143">
        <v>44434.0</v>
      </c>
    </row>
    <row r="7505">
      <c r="A7505" s="135">
        <v>7503.0</v>
      </c>
      <c r="B7505" s="135" t="s">
        <v>24034</v>
      </c>
      <c r="C7505" s="135" t="s">
        <v>4362</v>
      </c>
      <c r="K7505" s="135">
        <v>10.0</v>
      </c>
      <c r="M7505" s="143">
        <v>44509.0</v>
      </c>
    </row>
    <row r="7506">
      <c r="A7506" s="135">
        <v>7504.0</v>
      </c>
      <c r="B7506" s="135" t="s">
        <v>24035</v>
      </c>
      <c r="C7506" s="135" t="s">
        <v>4362</v>
      </c>
      <c r="F7506" s="135">
        <v>0.0</v>
      </c>
      <c r="M7506" s="143">
        <v>43586.0</v>
      </c>
    </row>
    <row r="7507">
      <c r="A7507" s="135">
        <v>7505.0</v>
      </c>
      <c r="B7507" s="135" t="s">
        <v>24036</v>
      </c>
      <c r="C7507" s="135" t="s">
        <v>4362</v>
      </c>
      <c r="M7507" s="143">
        <v>42553.0</v>
      </c>
    </row>
    <row r="7508">
      <c r="A7508" s="135">
        <v>7506.0</v>
      </c>
      <c r="B7508" s="135" t="s">
        <v>24037</v>
      </c>
      <c r="C7508" s="135" t="s">
        <v>4362</v>
      </c>
      <c r="F7508" s="135">
        <v>0.0</v>
      </c>
      <c r="M7508" s="143">
        <v>43497.0</v>
      </c>
    </row>
    <row r="7509">
      <c r="A7509" s="135">
        <v>7507.0</v>
      </c>
      <c r="B7509" s="135" t="s">
        <v>24039</v>
      </c>
      <c r="C7509" s="135" t="s">
        <v>4362</v>
      </c>
      <c r="M7509" s="143">
        <v>43439.0</v>
      </c>
    </row>
    <row r="7510">
      <c r="A7510" s="135">
        <v>7508.0</v>
      </c>
      <c r="B7510" s="135" t="s">
        <v>24040</v>
      </c>
      <c r="C7510" s="135" t="s">
        <v>4362</v>
      </c>
      <c r="K7510" s="135">
        <v>10.0</v>
      </c>
      <c r="M7510" s="143">
        <v>45180.0</v>
      </c>
    </row>
    <row r="7511">
      <c r="A7511" s="135">
        <v>7509.0</v>
      </c>
      <c r="B7511" s="135" t="s">
        <v>24041</v>
      </c>
      <c r="C7511" s="135" t="s">
        <v>4362</v>
      </c>
      <c r="K7511" s="135">
        <v>10.0</v>
      </c>
      <c r="M7511" s="143">
        <v>45049.0</v>
      </c>
    </row>
    <row r="7512">
      <c r="A7512" s="135">
        <v>7510.0</v>
      </c>
      <c r="B7512" s="135" t="s">
        <v>24042</v>
      </c>
      <c r="C7512" s="135" t="s">
        <v>4362</v>
      </c>
      <c r="K7512" s="135">
        <v>10.0</v>
      </c>
      <c r="M7512" s="143">
        <v>44376.0</v>
      </c>
    </row>
    <row r="7513">
      <c r="A7513" s="135">
        <v>7511.0</v>
      </c>
      <c r="B7513" s="135" t="s">
        <v>24043</v>
      </c>
      <c r="C7513" s="135" t="s">
        <v>4362</v>
      </c>
      <c r="M7513" s="143">
        <v>45033.0</v>
      </c>
    </row>
    <row r="7514">
      <c r="A7514" s="135">
        <v>7512.0</v>
      </c>
      <c r="B7514" s="135" t="s">
        <v>24044</v>
      </c>
      <c r="C7514" s="135" t="s">
        <v>4362</v>
      </c>
      <c r="K7514" s="135">
        <v>10.0</v>
      </c>
      <c r="M7514" s="143">
        <v>42816.0</v>
      </c>
    </row>
    <row r="7515">
      <c r="A7515" s="135">
        <v>7513.0</v>
      </c>
      <c r="B7515" s="135" t="s">
        <v>24045</v>
      </c>
      <c r="C7515" s="135" t="s">
        <v>4362</v>
      </c>
      <c r="F7515" s="135">
        <v>0.0</v>
      </c>
      <c r="M7515" s="143">
        <v>43617.0</v>
      </c>
    </row>
    <row r="7516">
      <c r="A7516" s="135">
        <v>7514.0</v>
      </c>
      <c r="B7516" s="135" t="s">
        <v>24046</v>
      </c>
      <c r="C7516" s="135" t="s">
        <v>4362</v>
      </c>
      <c r="F7516" s="135">
        <v>0.0</v>
      </c>
      <c r="M7516" s="143">
        <v>42644.0</v>
      </c>
    </row>
    <row r="7517">
      <c r="A7517" s="135">
        <v>7515.0</v>
      </c>
      <c r="B7517" s="135" t="s">
        <v>24048</v>
      </c>
      <c r="C7517" s="135" t="s">
        <v>4362</v>
      </c>
      <c r="F7517" s="135">
        <v>0.0</v>
      </c>
      <c r="M7517" s="143">
        <v>43344.0</v>
      </c>
    </row>
    <row r="7518">
      <c r="A7518" s="135">
        <v>7516.0</v>
      </c>
      <c r="B7518" s="135" t="s">
        <v>24049</v>
      </c>
      <c r="C7518" s="135" t="s">
        <v>4362</v>
      </c>
      <c r="M7518" s="143">
        <v>44069.0</v>
      </c>
    </row>
    <row r="7519">
      <c r="A7519" s="135">
        <v>7517.0</v>
      </c>
      <c r="B7519" s="135" t="s">
        <v>24050</v>
      </c>
      <c r="C7519" s="135" t="s">
        <v>4362</v>
      </c>
      <c r="M7519" s="143">
        <v>45035.0</v>
      </c>
    </row>
    <row r="7520">
      <c r="A7520" s="135">
        <v>7518.0</v>
      </c>
      <c r="B7520" s="135" t="s">
        <v>24051</v>
      </c>
      <c r="C7520" s="135" t="s">
        <v>4362</v>
      </c>
      <c r="M7520" s="143">
        <v>44765.0</v>
      </c>
    </row>
    <row r="7521">
      <c r="A7521" s="135">
        <v>7519.0</v>
      </c>
      <c r="B7521" s="135" t="s">
        <v>24052</v>
      </c>
      <c r="C7521" s="135" t="s">
        <v>4362</v>
      </c>
      <c r="F7521" s="135">
        <v>0.0</v>
      </c>
      <c r="M7521" s="143">
        <v>43800.0</v>
      </c>
    </row>
    <row r="7522">
      <c r="A7522" s="135">
        <v>7520.0</v>
      </c>
      <c r="B7522" s="135" t="s">
        <v>24053</v>
      </c>
      <c r="C7522" s="135" t="s">
        <v>4362</v>
      </c>
      <c r="F7522" s="135">
        <v>0.0</v>
      </c>
      <c r="M7522" s="143">
        <v>42583.0</v>
      </c>
    </row>
    <row r="7523">
      <c r="A7523" s="135">
        <v>7521.0</v>
      </c>
      <c r="B7523" s="135" t="s">
        <v>24054</v>
      </c>
      <c r="C7523" s="135" t="s">
        <v>4362</v>
      </c>
      <c r="F7523" s="135">
        <v>0.0</v>
      </c>
      <c r="M7523" s="143">
        <v>43344.0</v>
      </c>
    </row>
    <row r="7524">
      <c r="A7524" s="135">
        <v>7522.0</v>
      </c>
      <c r="B7524" s="135" t="s">
        <v>24055</v>
      </c>
      <c r="C7524" s="135" t="s">
        <v>4362</v>
      </c>
      <c r="F7524" s="135">
        <v>0.0</v>
      </c>
      <c r="M7524" s="143">
        <v>42370.0</v>
      </c>
    </row>
    <row r="7525">
      <c r="A7525" s="135">
        <v>7523.0</v>
      </c>
      <c r="B7525" s="135" t="s">
        <v>24056</v>
      </c>
      <c r="C7525" s="135" t="s">
        <v>4362</v>
      </c>
      <c r="F7525" s="135">
        <v>0.0</v>
      </c>
      <c r="M7525" s="143">
        <v>43770.0</v>
      </c>
    </row>
    <row r="7526">
      <c r="A7526" s="135">
        <v>7524.0</v>
      </c>
      <c r="B7526" s="135" t="s">
        <v>24057</v>
      </c>
      <c r="C7526" s="135" t="s">
        <v>4362</v>
      </c>
      <c r="K7526" s="135">
        <v>10.0</v>
      </c>
      <c r="M7526" s="143">
        <v>43936.0</v>
      </c>
    </row>
    <row r="7527">
      <c r="A7527" s="135">
        <v>7525.0</v>
      </c>
      <c r="B7527" s="135" t="s">
        <v>24059</v>
      </c>
      <c r="C7527" s="135" t="s">
        <v>4362</v>
      </c>
      <c r="M7527" s="143">
        <v>42905.0</v>
      </c>
    </row>
    <row r="7528">
      <c r="A7528" s="135">
        <v>7526.0</v>
      </c>
      <c r="B7528" s="135" t="s">
        <v>24060</v>
      </c>
      <c r="C7528" s="135" t="s">
        <v>4362</v>
      </c>
      <c r="K7528" s="135">
        <v>20.0</v>
      </c>
      <c r="M7528" s="143">
        <v>42284.0</v>
      </c>
    </row>
    <row r="7529">
      <c r="A7529" s="135">
        <v>7527.0</v>
      </c>
      <c r="B7529" s="135" t="s">
        <v>24061</v>
      </c>
      <c r="C7529" s="135" t="s">
        <v>4362</v>
      </c>
      <c r="M7529" s="143">
        <v>43861.0</v>
      </c>
    </row>
    <row r="7530">
      <c r="A7530" s="135">
        <v>7528.0</v>
      </c>
      <c r="B7530" s="135" t="s">
        <v>24062</v>
      </c>
      <c r="C7530" s="135" t="s">
        <v>4362</v>
      </c>
      <c r="F7530" s="135">
        <v>0.0</v>
      </c>
      <c r="M7530" s="143">
        <v>43497.0</v>
      </c>
    </row>
    <row r="7531">
      <c r="A7531" s="135">
        <v>7529.0</v>
      </c>
      <c r="B7531" s="135" t="s">
        <v>14427</v>
      </c>
      <c r="C7531" s="135" t="s">
        <v>4362</v>
      </c>
      <c r="F7531" s="135">
        <v>0.0</v>
      </c>
      <c r="M7531" s="143">
        <v>43617.0</v>
      </c>
    </row>
    <row r="7532">
      <c r="A7532" s="135">
        <v>7530.0</v>
      </c>
      <c r="B7532" s="135" t="s">
        <v>24063</v>
      </c>
      <c r="C7532" s="135" t="s">
        <v>4362</v>
      </c>
      <c r="M7532" s="143">
        <v>43939.0</v>
      </c>
    </row>
    <row r="7533">
      <c r="A7533" s="135">
        <v>7531.0</v>
      </c>
      <c r="B7533" s="135" t="s">
        <v>24064</v>
      </c>
      <c r="C7533" s="135" t="s">
        <v>4362</v>
      </c>
      <c r="K7533" s="135">
        <v>10.0</v>
      </c>
      <c r="M7533" s="143">
        <v>43986.0</v>
      </c>
    </row>
    <row r="7534">
      <c r="A7534" s="135">
        <v>7532.0</v>
      </c>
      <c r="B7534" s="135" t="s">
        <v>24065</v>
      </c>
      <c r="C7534" s="135" t="s">
        <v>4362</v>
      </c>
      <c r="F7534" s="135">
        <v>0.0</v>
      </c>
      <c r="M7534" s="143">
        <v>43435.0</v>
      </c>
    </row>
    <row r="7535">
      <c r="A7535" s="135">
        <v>7533.0</v>
      </c>
      <c r="B7535" s="135" t="s">
        <v>14429</v>
      </c>
      <c r="C7535" s="135" t="s">
        <v>4362</v>
      </c>
      <c r="K7535" s="135">
        <v>100.0</v>
      </c>
      <c r="M7535" s="143">
        <v>44675.0</v>
      </c>
    </row>
    <row r="7536">
      <c r="A7536" s="135">
        <v>7534.0</v>
      </c>
      <c r="B7536" s="135" t="s">
        <v>24066</v>
      </c>
      <c r="C7536" s="135" t="s">
        <v>4362</v>
      </c>
      <c r="M7536" s="143">
        <v>44567.0</v>
      </c>
    </row>
    <row r="7537">
      <c r="A7537" s="135">
        <v>7535.0</v>
      </c>
      <c r="B7537" s="135" t="s">
        <v>24067</v>
      </c>
      <c r="C7537" s="135" t="s">
        <v>4362</v>
      </c>
      <c r="K7537" s="135">
        <v>10.0</v>
      </c>
      <c r="M7537" s="143">
        <v>43842.0</v>
      </c>
    </row>
    <row r="7538">
      <c r="A7538" s="135">
        <v>7536.0</v>
      </c>
      <c r="B7538" s="135" t="s">
        <v>24069</v>
      </c>
      <c r="C7538" s="135" t="s">
        <v>4362</v>
      </c>
      <c r="K7538" s="135">
        <v>10.0</v>
      </c>
      <c r="M7538" s="143">
        <v>44243.0</v>
      </c>
    </row>
    <row r="7539">
      <c r="A7539" s="135">
        <v>7537.0</v>
      </c>
      <c r="B7539" s="135" t="s">
        <v>24070</v>
      </c>
      <c r="C7539" s="135" t="s">
        <v>4362</v>
      </c>
      <c r="K7539" s="135">
        <v>10.0</v>
      </c>
      <c r="M7539" s="143">
        <v>44559.0</v>
      </c>
    </row>
    <row r="7540">
      <c r="A7540" s="135">
        <v>7538.0</v>
      </c>
      <c r="B7540" s="135" t="s">
        <v>24071</v>
      </c>
      <c r="C7540" s="135" t="s">
        <v>4362</v>
      </c>
      <c r="M7540" s="143">
        <v>44813.0</v>
      </c>
    </row>
    <row r="7541">
      <c r="A7541" s="135">
        <v>7539.0</v>
      </c>
      <c r="B7541" s="135" t="s">
        <v>24072</v>
      </c>
      <c r="C7541" s="135" t="s">
        <v>4362</v>
      </c>
      <c r="F7541" s="135">
        <v>0.0</v>
      </c>
      <c r="M7541" s="143">
        <v>42461.0</v>
      </c>
    </row>
    <row r="7542">
      <c r="A7542" s="135">
        <v>7540.0</v>
      </c>
      <c r="B7542" s="135" t="s">
        <v>24073</v>
      </c>
      <c r="C7542" s="135" t="s">
        <v>4362</v>
      </c>
      <c r="F7542" s="135">
        <v>0.0</v>
      </c>
      <c r="M7542" s="143">
        <v>43678.0</v>
      </c>
    </row>
    <row r="7543">
      <c r="A7543" s="135">
        <v>7541.0</v>
      </c>
      <c r="B7543" s="135" t="s">
        <v>24074</v>
      </c>
      <c r="C7543" s="135" t="s">
        <v>4362</v>
      </c>
      <c r="M7543" s="143">
        <v>44815.0</v>
      </c>
    </row>
    <row r="7544">
      <c r="A7544" s="135">
        <v>7542.0</v>
      </c>
      <c r="B7544" s="135" t="s">
        <v>24075</v>
      </c>
      <c r="C7544" s="135" t="s">
        <v>4362</v>
      </c>
      <c r="F7544" s="135">
        <v>0.0</v>
      </c>
      <c r="M7544" s="143">
        <v>43709.0</v>
      </c>
    </row>
    <row r="7545">
      <c r="A7545" s="135">
        <v>7543.0</v>
      </c>
      <c r="B7545" s="135" t="s">
        <v>24076</v>
      </c>
      <c r="C7545" s="135" t="s">
        <v>4362</v>
      </c>
      <c r="M7545" s="143">
        <v>43269.0</v>
      </c>
    </row>
    <row r="7546">
      <c r="A7546" s="135">
        <v>7544.0</v>
      </c>
      <c r="B7546" s="135" t="s">
        <v>24077</v>
      </c>
      <c r="C7546" s="135" t="s">
        <v>4362</v>
      </c>
      <c r="M7546" s="143">
        <v>42881.0</v>
      </c>
    </row>
    <row r="7547">
      <c r="A7547" s="135">
        <v>7545.0</v>
      </c>
      <c r="B7547" s="135" t="s">
        <v>24079</v>
      </c>
      <c r="C7547" s="135" t="s">
        <v>4362</v>
      </c>
      <c r="M7547" s="143">
        <v>45334.0</v>
      </c>
    </row>
    <row r="7548">
      <c r="A7548" s="135">
        <v>7546.0</v>
      </c>
      <c r="B7548" s="135" t="s">
        <v>24080</v>
      </c>
      <c r="C7548" s="135" t="s">
        <v>4362</v>
      </c>
      <c r="M7548" s="143">
        <v>44296.0</v>
      </c>
    </row>
    <row r="7549">
      <c r="A7549" s="135">
        <v>7547.0</v>
      </c>
      <c r="B7549" s="135" t="s">
        <v>24081</v>
      </c>
      <c r="C7549" s="135" t="s">
        <v>4362</v>
      </c>
      <c r="M7549" s="143">
        <v>44981.0</v>
      </c>
    </row>
    <row r="7550">
      <c r="A7550" s="135">
        <v>7548.0</v>
      </c>
      <c r="B7550" s="135" t="s">
        <v>24082</v>
      </c>
      <c r="C7550" s="135" t="s">
        <v>4362</v>
      </c>
      <c r="M7550" s="143">
        <v>45147.0</v>
      </c>
    </row>
    <row r="7551">
      <c r="A7551" s="135">
        <v>7549.0</v>
      </c>
      <c r="B7551" s="135" t="s">
        <v>24083</v>
      </c>
      <c r="C7551" s="135" t="s">
        <v>4362</v>
      </c>
      <c r="M7551" s="143">
        <v>45236.0</v>
      </c>
    </row>
    <row r="7552">
      <c r="A7552" s="135">
        <v>7550.0</v>
      </c>
      <c r="B7552" s="135" t="s">
        <v>24084</v>
      </c>
      <c r="C7552" s="135" t="s">
        <v>4362</v>
      </c>
      <c r="M7552" s="143">
        <v>44802.0</v>
      </c>
    </row>
    <row r="7553">
      <c r="A7553" s="135">
        <v>7551.0</v>
      </c>
      <c r="B7553" s="135" t="s">
        <v>24085</v>
      </c>
      <c r="C7553" s="135" t="s">
        <v>4362</v>
      </c>
      <c r="F7553" s="135">
        <v>0.0</v>
      </c>
      <c r="M7553" s="143">
        <v>43374.0</v>
      </c>
    </row>
    <row r="7554">
      <c r="A7554" s="135">
        <v>7552.0</v>
      </c>
      <c r="B7554" s="135" t="s">
        <v>24086</v>
      </c>
      <c r="C7554" s="135" t="s">
        <v>4362</v>
      </c>
      <c r="M7554" s="143">
        <v>44790.0</v>
      </c>
    </row>
    <row r="7555">
      <c r="A7555" s="135">
        <v>7553.0</v>
      </c>
      <c r="B7555" s="135" t="s">
        <v>24087</v>
      </c>
      <c r="C7555" s="135" t="s">
        <v>4362</v>
      </c>
      <c r="F7555" s="135">
        <v>0.0</v>
      </c>
      <c r="M7555" s="143">
        <v>43647.0</v>
      </c>
    </row>
    <row r="7556">
      <c r="A7556" s="135">
        <v>7554.0</v>
      </c>
      <c r="B7556" s="135" t="s">
        <v>24088</v>
      </c>
      <c r="C7556" s="135" t="s">
        <v>4362</v>
      </c>
      <c r="F7556" s="135">
        <v>0.0</v>
      </c>
      <c r="M7556" s="143">
        <v>43556.0</v>
      </c>
    </row>
    <row r="7557">
      <c r="A7557" s="135">
        <v>7555.0</v>
      </c>
      <c r="B7557" s="135" t="s">
        <v>24089</v>
      </c>
      <c r="C7557" s="135" t="s">
        <v>4362</v>
      </c>
      <c r="M7557" s="143">
        <v>44591.0</v>
      </c>
    </row>
    <row r="7558">
      <c r="A7558" s="135">
        <v>7556.0</v>
      </c>
      <c r="B7558" s="135" t="s">
        <v>24090</v>
      </c>
      <c r="C7558" s="135" t="s">
        <v>4362</v>
      </c>
      <c r="M7558" s="143">
        <v>44935.0</v>
      </c>
    </row>
    <row r="7559">
      <c r="A7559" s="135">
        <v>7557.0</v>
      </c>
      <c r="B7559" s="135" t="s">
        <v>24092</v>
      </c>
      <c r="C7559" s="135" t="s">
        <v>4362</v>
      </c>
      <c r="F7559" s="135">
        <v>0.0</v>
      </c>
      <c r="M7559" s="143">
        <v>43525.0</v>
      </c>
    </row>
    <row r="7560">
      <c r="A7560" s="135">
        <v>7558.0</v>
      </c>
      <c r="B7560" s="135" t="s">
        <v>24093</v>
      </c>
      <c r="C7560" s="135" t="s">
        <v>4362</v>
      </c>
      <c r="M7560" s="143">
        <v>45135.0</v>
      </c>
    </row>
    <row r="7561">
      <c r="A7561" s="135">
        <v>7559.0</v>
      </c>
      <c r="B7561" s="135" t="s">
        <v>24094</v>
      </c>
      <c r="C7561" s="135" t="s">
        <v>4362</v>
      </c>
      <c r="F7561" s="135">
        <v>0.0</v>
      </c>
      <c r="M7561" s="143">
        <v>42795.0</v>
      </c>
    </row>
    <row r="7562">
      <c r="A7562" s="135">
        <v>7560.0</v>
      </c>
      <c r="B7562" s="135" t="s">
        <v>24095</v>
      </c>
      <c r="C7562" s="135" t="s">
        <v>4362</v>
      </c>
      <c r="F7562" s="135">
        <v>0.0</v>
      </c>
      <c r="M7562" s="143">
        <v>43800.0</v>
      </c>
    </row>
    <row r="7563">
      <c r="A7563" s="135">
        <v>7561.0</v>
      </c>
      <c r="B7563" s="135" t="s">
        <v>24096</v>
      </c>
      <c r="C7563" s="135" t="s">
        <v>4362</v>
      </c>
      <c r="F7563" s="135">
        <v>0.0</v>
      </c>
      <c r="M7563" s="143">
        <v>43525.0</v>
      </c>
    </row>
    <row r="7564">
      <c r="A7564" s="135">
        <v>7562.0</v>
      </c>
      <c r="B7564" s="135" t="s">
        <v>24097</v>
      </c>
      <c r="C7564" s="135" t="s">
        <v>4362</v>
      </c>
      <c r="F7564" s="135">
        <v>0.0</v>
      </c>
      <c r="M7564" s="143">
        <v>42856.0</v>
      </c>
    </row>
    <row r="7565">
      <c r="A7565" s="135">
        <v>7563.0</v>
      </c>
      <c r="B7565" s="135" t="s">
        <v>24098</v>
      </c>
      <c r="C7565" s="135" t="s">
        <v>4362</v>
      </c>
      <c r="K7565" s="135">
        <v>10.0</v>
      </c>
      <c r="M7565" s="143">
        <v>45205.0</v>
      </c>
    </row>
    <row r="7566">
      <c r="A7566" s="135">
        <v>7564.0</v>
      </c>
      <c r="B7566" s="135" t="s">
        <v>24099</v>
      </c>
      <c r="C7566" s="135" t="s">
        <v>4362</v>
      </c>
      <c r="M7566" s="143">
        <v>42333.0</v>
      </c>
    </row>
    <row r="7567">
      <c r="A7567" s="135">
        <v>7565.0</v>
      </c>
      <c r="B7567" s="135" t="s">
        <v>24100</v>
      </c>
      <c r="C7567" s="135" t="s">
        <v>4362</v>
      </c>
      <c r="K7567" s="135">
        <v>10.0</v>
      </c>
      <c r="M7567" s="143">
        <v>43899.0</v>
      </c>
    </row>
    <row r="7568">
      <c r="A7568" s="135">
        <v>7566.0</v>
      </c>
      <c r="B7568" s="135" t="s">
        <v>24101</v>
      </c>
      <c r="C7568" s="135" t="s">
        <v>4362</v>
      </c>
      <c r="F7568" s="135">
        <v>0.0</v>
      </c>
      <c r="M7568" s="143">
        <v>43525.0</v>
      </c>
    </row>
    <row r="7569">
      <c r="A7569" s="135">
        <v>7567.0</v>
      </c>
      <c r="B7569" s="135" t="s">
        <v>24103</v>
      </c>
      <c r="C7569" s="135" t="s">
        <v>4362</v>
      </c>
      <c r="M7569" s="143">
        <v>42831.0</v>
      </c>
    </row>
    <row r="7570">
      <c r="A7570" s="135">
        <v>7568.0</v>
      </c>
      <c r="B7570" s="135" t="s">
        <v>24104</v>
      </c>
      <c r="C7570" s="135" t="s">
        <v>4362</v>
      </c>
      <c r="F7570" s="135">
        <v>0.0</v>
      </c>
      <c r="M7570" s="143">
        <v>43556.0</v>
      </c>
    </row>
    <row r="7571">
      <c r="A7571" s="135">
        <v>7569.0</v>
      </c>
      <c r="B7571" s="135" t="s">
        <v>24105</v>
      </c>
      <c r="C7571" s="135" t="s">
        <v>4362</v>
      </c>
      <c r="M7571" s="143">
        <v>44860.0</v>
      </c>
    </row>
    <row r="7572">
      <c r="A7572" s="135">
        <v>7570.0</v>
      </c>
      <c r="B7572" s="135" t="s">
        <v>24106</v>
      </c>
      <c r="C7572" s="135" t="s">
        <v>4362</v>
      </c>
      <c r="F7572" s="135">
        <v>0.0</v>
      </c>
      <c r="M7572" s="143">
        <v>43497.0</v>
      </c>
    </row>
    <row r="7573">
      <c r="A7573" s="135">
        <v>7571.0</v>
      </c>
      <c r="B7573" s="135" t="s">
        <v>24107</v>
      </c>
      <c r="C7573" s="135" t="s">
        <v>4362</v>
      </c>
      <c r="M7573" s="143">
        <v>45330.0</v>
      </c>
    </row>
    <row r="7574">
      <c r="A7574" s="135">
        <v>7572.0</v>
      </c>
      <c r="B7574" s="135" t="s">
        <v>24108</v>
      </c>
      <c r="C7574" s="135" t="s">
        <v>4362</v>
      </c>
      <c r="K7574" s="135">
        <v>10.0</v>
      </c>
      <c r="M7574" s="143">
        <v>42349.0</v>
      </c>
    </row>
    <row r="7575">
      <c r="A7575" s="135">
        <v>7573.0</v>
      </c>
      <c r="B7575" s="135" t="s">
        <v>24109</v>
      </c>
      <c r="C7575" s="135" t="s">
        <v>4362</v>
      </c>
      <c r="M7575" s="143">
        <v>43856.0</v>
      </c>
    </row>
    <row r="7576">
      <c r="A7576" s="135">
        <v>7574.0</v>
      </c>
      <c r="B7576" s="135" t="s">
        <v>24110</v>
      </c>
      <c r="C7576" s="135" t="s">
        <v>4362</v>
      </c>
      <c r="K7576" s="135">
        <v>20.0</v>
      </c>
      <c r="M7576" s="143">
        <v>43442.0</v>
      </c>
    </row>
    <row r="7577">
      <c r="A7577" s="135">
        <v>7575.0</v>
      </c>
      <c r="B7577" s="135" t="s">
        <v>24111</v>
      </c>
      <c r="C7577" s="135" t="s">
        <v>4362</v>
      </c>
      <c r="F7577" s="135">
        <v>0.0</v>
      </c>
      <c r="M7577" s="143">
        <v>42401.0</v>
      </c>
    </row>
    <row r="7578">
      <c r="A7578" s="135">
        <v>7576.0</v>
      </c>
      <c r="B7578" s="135" t="s">
        <v>24112</v>
      </c>
      <c r="C7578" s="135" t="s">
        <v>4362</v>
      </c>
      <c r="F7578" s="135">
        <v>0.0</v>
      </c>
      <c r="M7578" s="143">
        <v>43586.0</v>
      </c>
    </row>
    <row r="7579">
      <c r="A7579" s="135">
        <v>7577.0</v>
      </c>
      <c r="B7579" s="135" t="s">
        <v>24113</v>
      </c>
      <c r="C7579" s="135" t="s">
        <v>4362</v>
      </c>
      <c r="F7579" s="135">
        <v>0.0</v>
      </c>
      <c r="M7579" s="143">
        <v>43282.0</v>
      </c>
    </row>
    <row r="7580">
      <c r="A7580" s="135">
        <v>7578.0</v>
      </c>
      <c r="B7580" s="135" t="s">
        <v>24115</v>
      </c>
      <c r="C7580" s="135" t="s">
        <v>4362</v>
      </c>
      <c r="F7580" s="135">
        <v>0.0</v>
      </c>
      <c r="M7580" s="143">
        <v>42917.0</v>
      </c>
    </row>
    <row r="7581">
      <c r="A7581" s="135">
        <v>7579.0</v>
      </c>
      <c r="B7581" s="135" t="s">
        <v>24116</v>
      </c>
      <c r="C7581" s="135" t="s">
        <v>4362</v>
      </c>
      <c r="F7581" s="135">
        <v>0.0</v>
      </c>
      <c r="M7581" s="143">
        <v>43009.0</v>
      </c>
    </row>
    <row r="7582">
      <c r="A7582" s="135">
        <v>7580.0</v>
      </c>
      <c r="B7582" s="135" t="s">
        <v>24117</v>
      </c>
      <c r="C7582" s="135" t="s">
        <v>4362</v>
      </c>
      <c r="K7582" s="135">
        <v>10.0</v>
      </c>
      <c r="M7582" s="143">
        <v>43349.0</v>
      </c>
    </row>
    <row r="7583">
      <c r="A7583" s="135">
        <v>7581.0</v>
      </c>
      <c r="B7583" s="135" t="s">
        <v>24118</v>
      </c>
      <c r="C7583" s="135" t="s">
        <v>4362</v>
      </c>
      <c r="K7583" s="135">
        <v>20.0</v>
      </c>
      <c r="M7583" s="143">
        <v>44465.0</v>
      </c>
    </row>
    <row r="7584">
      <c r="A7584" s="135">
        <v>7582.0</v>
      </c>
      <c r="B7584" s="135" t="s">
        <v>24119</v>
      </c>
      <c r="C7584" s="135" t="s">
        <v>4362</v>
      </c>
      <c r="F7584" s="135">
        <v>0.0</v>
      </c>
      <c r="M7584" s="143">
        <v>43344.0</v>
      </c>
    </row>
    <row r="7585">
      <c r="A7585" s="135">
        <v>7583.0</v>
      </c>
      <c r="B7585" s="135" t="s">
        <v>24120</v>
      </c>
      <c r="C7585" s="135" t="s">
        <v>4362</v>
      </c>
      <c r="F7585" s="135">
        <v>0.0</v>
      </c>
      <c r="M7585" s="143">
        <v>43709.0</v>
      </c>
    </row>
    <row r="7586">
      <c r="A7586" s="135">
        <v>7584.0</v>
      </c>
      <c r="B7586" s="135" t="s">
        <v>24121</v>
      </c>
      <c r="C7586" s="135" t="s">
        <v>4362</v>
      </c>
      <c r="M7586" s="143">
        <v>45312.0</v>
      </c>
    </row>
    <row r="7587">
      <c r="A7587" s="135">
        <v>7585.0</v>
      </c>
      <c r="B7587" s="135" t="s">
        <v>24122</v>
      </c>
      <c r="C7587" s="135" t="s">
        <v>4362</v>
      </c>
      <c r="K7587" s="135">
        <v>10.0</v>
      </c>
      <c r="M7587" s="143">
        <v>42283.0</v>
      </c>
    </row>
    <row r="7588">
      <c r="A7588" s="135">
        <v>7586.0</v>
      </c>
      <c r="B7588" s="135" t="s">
        <v>24123</v>
      </c>
      <c r="C7588" s="135" t="s">
        <v>4362</v>
      </c>
      <c r="M7588" s="143">
        <v>43900.0</v>
      </c>
    </row>
    <row r="7589">
      <c r="A7589" s="135">
        <v>7587.0</v>
      </c>
      <c r="B7589" s="135" t="s">
        <v>24125</v>
      </c>
      <c r="C7589" s="135" t="s">
        <v>4362</v>
      </c>
      <c r="M7589" s="143">
        <v>42370.0</v>
      </c>
    </row>
    <row r="7590">
      <c r="A7590" s="135">
        <v>7588.0</v>
      </c>
      <c r="B7590" s="135" t="s">
        <v>24126</v>
      </c>
      <c r="C7590" s="135" t="s">
        <v>4362</v>
      </c>
      <c r="M7590" s="143">
        <v>45135.0</v>
      </c>
    </row>
    <row r="7591">
      <c r="A7591" s="135">
        <v>7589.0</v>
      </c>
      <c r="B7591" s="135" t="s">
        <v>24127</v>
      </c>
      <c r="C7591" s="135" t="s">
        <v>4362</v>
      </c>
      <c r="M7591" s="143">
        <v>44872.0</v>
      </c>
    </row>
    <row r="7592">
      <c r="A7592" s="135">
        <v>7590.0</v>
      </c>
      <c r="B7592" s="135" t="s">
        <v>24128</v>
      </c>
      <c r="C7592" s="135" t="s">
        <v>4362</v>
      </c>
      <c r="K7592" s="135">
        <v>10.0</v>
      </c>
      <c r="M7592" s="143">
        <v>43993.0</v>
      </c>
    </row>
    <row r="7593">
      <c r="A7593" s="135">
        <v>7591.0</v>
      </c>
      <c r="B7593" s="135" t="s">
        <v>24129</v>
      </c>
      <c r="C7593" s="135" t="s">
        <v>4362</v>
      </c>
      <c r="K7593" s="135">
        <v>10.0</v>
      </c>
      <c r="M7593" s="143">
        <v>44929.0</v>
      </c>
    </row>
    <row r="7594">
      <c r="A7594" s="135">
        <v>7592.0</v>
      </c>
      <c r="B7594" s="135" t="s">
        <v>24130</v>
      </c>
      <c r="C7594" s="135" t="s">
        <v>4362</v>
      </c>
      <c r="M7594" s="143">
        <v>44802.0</v>
      </c>
    </row>
    <row r="7595">
      <c r="A7595" s="135">
        <v>7593.0</v>
      </c>
      <c r="B7595" s="135" t="s">
        <v>24131</v>
      </c>
      <c r="C7595" s="135" t="s">
        <v>4362</v>
      </c>
      <c r="M7595" s="143">
        <v>45084.0</v>
      </c>
    </row>
    <row r="7596">
      <c r="A7596" s="135">
        <v>7594.0</v>
      </c>
      <c r="B7596" s="135" t="s">
        <v>24132</v>
      </c>
      <c r="C7596" s="135" t="s">
        <v>4362</v>
      </c>
      <c r="K7596" s="135">
        <v>10.0</v>
      </c>
      <c r="M7596" s="143">
        <v>42307.0</v>
      </c>
    </row>
    <row r="7597">
      <c r="A7597" s="135">
        <v>7595.0</v>
      </c>
      <c r="B7597" s="135" t="s">
        <v>24133</v>
      </c>
      <c r="C7597" s="135" t="s">
        <v>4362</v>
      </c>
      <c r="M7597" s="143">
        <v>44816.0</v>
      </c>
    </row>
    <row r="7598">
      <c r="A7598" s="135">
        <v>7596.0</v>
      </c>
      <c r="B7598" s="135" t="s">
        <v>24135</v>
      </c>
      <c r="C7598" s="135" t="s">
        <v>4362</v>
      </c>
      <c r="M7598" s="143">
        <v>43842.0</v>
      </c>
    </row>
    <row r="7599">
      <c r="A7599" s="135">
        <v>7597.0</v>
      </c>
      <c r="B7599" s="135" t="s">
        <v>24136</v>
      </c>
      <c r="C7599" s="135" t="s">
        <v>4362</v>
      </c>
      <c r="K7599" s="135">
        <v>20.0</v>
      </c>
      <c r="M7599" s="143">
        <v>44761.0</v>
      </c>
    </row>
    <row r="7600">
      <c r="A7600" s="135">
        <v>7598.0</v>
      </c>
      <c r="B7600" s="135" t="s">
        <v>24137</v>
      </c>
      <c r="C7600" s="135" t="s">
        <v>4362</v>
      </c>
      <c r="K7600" s="135">
        <v>80.0</v>
      </c>
      <c r="M7600" s="143">
        <v>44524.0</v>
      </c>
    </row>
    <row r="7601">
      <c r="A7601" s="135">
        <v>7599.0</v>
      </c>
      <c r="B7601" s="135" t="s">
        <v>24138</v>
      </c>
      <c r="C7601" s="135" t="s">
        <v>4362</v>
      </c>
      <c r="F7601" s="135">
        <v>0.0</v>
      </c>
      <c r="M7601" s="143">
        <v>43466.0</v>
      </c>
    </row>
    <row r="7602">
      <c r="A7602" s="135">
        <v>7600.0</v>
      </c>
      <c r="B7602" s="135" t="s">
        <v>24139</v>
      </c>
      <c r="C7602" s="135" t="s">
        <v>4362</v>
      </c>
      <c r="F7602" s="135">
        <v>0.0</v>
      </c>
      <c r="M7602" s="143">
        <v>43435.0</v>
      </c>
    </row>
    <row r="7603">
      <c r="A7603" s="135">
        <v>7601.0</v>
      </c>
      <c r="B7603" s="135" t="s">
        <v>24140</v>
      </c>
      <c r="C7603" s="135" t="s">
        <v>4362</v>
      </c>
      <c r="F7603" s="135">
        <v>0.0</v>
      </c>
      <c r="M7603" s="143">
        <v>43497.0</v>
      </c>
    </row>
    <row r="7604">
      <c r="A7604" s="135">
        <v>7602.0</v>
      </c>
      <c r="B7604" s="135" t="s">
        <v>24141</v>
      </c>
      <c r="C7604" s="135" t="s">
        <v>4362</v>
      </c>
      <c r="F7604" s="135">
        <v>0.0</v>
      </c>
      <c r="M7604" s="143">
        <v>43497.0</v>
      </c>
    </row>
    <row r="7605">
      <c r="A7605" s="135">
        <v>7603.0</v>
      </c>
      <c r="B7605" s="135" t="s">
        <v>24142</v>
      </c>
      <c r="C7605" s="135" t="s">
        <v>4362</v>
      </c>
      <c r="K7605" s="135">
        <v>10.0</v>
      </c>
      <c r="M7605" s="143">
        <v>44018.0</v>
      </c>
    </row>
    <row r="7606">
      <c r="A7606" s="135">
        <v>7604.0</v>
      </c>
      <c r="B7606" s="135" t="s">
        <v>24143</v>
      </c>
      <c r="C7606" s="135" t="s">
        <v>4362</v>
      </c>
      <c r="M7606" s="143">
        <v>42252.0</v>
      </c>
    </row>
    <row r="7607">
      <c r="A7607" s="135">
        <v>7605.0</v>
      </c>
      <c r="B7607" s="135" t="s">
        <v>24145</v>
      </c>
      <c r="C7607" s="135" t="s">
        <v>4362</v>
      </c>
      <c r="F7607" s="135">
        <v>0.0</v>
      </c>
      <c r="M7607" s="143">
        <v>42644.0</v>
      </c>
    </row>
    <row r="7608">
      <c r="A7608" s="135">
        <v>7606.0</v>
      </c>
      <c r="B7608" s="135" t="s">
        <v>24146</v>
      </c>
      <c r="C7608" s="135" t="s">
        <v>4362</v>
      </c>
      <c r="F7608" s="135">
        <v>0.0</v>
      </c>
      <c r="M7608" s="143">
        <v>43709.0</v>
      </c>
    </row>
    <row r="7609">
      <c r="A7609" s="135">
        <v>7607.0</v>
      </c>
      <c r="B7609" s="135" t="s">
        <v>24147</v>
      </c>
      <c r="C7609" s="135" t="s">
        <v>4362</v>
      </c>
      <c r="K7609" s="135">
        <v>20.0</v>
      </c>
      <c r="M7609" s="143">
        <v>43913.0</v>
      </c>
    </row>
    <row r="7610">
      <c r="A7610" s="135">
        <v>7608.0</v>
      </c>
      <c r="B7610" s="135" t="s">
        <v>24148</v>
      </c>
      <c r="C7610" s="135" t="s">
        <v>4362</v>
      </c>
      <c r="M7610" s="143">
        <v>44856.0</v>
      </c>
    </row>
    <row r="7611">
      <c r="A7611" s="135">
        <v>7609.0</v>
      </c>
      <c r="B7611" s="135" t="s">
        <v>24149</v>
      </c>
      <c r="C7611" s="135" t="s">
        <v>4362</v>
      </c>
      <c r="M7611" s="143">
        <v>43141.0</v>
      </c>
    </row>
    <row r="7612">
      <c r="A7612" s="135">
        <v>7610.0</v>
      </c>
      <c r="B7612" s="135" t="s">
        <v>24150</v>
      </c>
      <c r="C7612" s="135" t="s">
        <v>4362</v>
      </c>
      <c r="F7612" s="135">
        <v>0.0</v>
      </c>
      <c r="M7612" s="143">
        <v>43344.0</v>
      </c>
    </row>
    <row r="7613">
      <c r="A7613" s="135">
        <v>7611.0</v>
      </c>
      <c r="B7613" s="135" t="s">
        <v>24151</v>
      </c>
      <c r="C7613" s="135" t="s">
        <v>4362</v>
      </c>
      <c r="F7613" s="135">
        <v>0.0</v>
      </c>
      <c r="M7613" s="143">
        <v>43617.0</v>
      </c>
    </row>
    <row r="7614">
      <c r="A7614" s="135">
        <v>7612.0</v>
      </c>
      <c r="B7614" s="135" t="s">
        <v>24152</v>
      </c>
      <c r="C7614" s="135" t="s">
        <v>4362</v>
      </c>
      <c r="M7614" s="143">
        <v>42933.0</v>
      </c>
    </row>
    <row r="7615">
      <c r="A7615" s="135">
        <v>7613.0</v>
      </c>
      <c r="B7615" s="135" t="s">
        <v>24153</v>
      </c>
      <c r="C7615" s="135" t="s">
        <v>4362</v>
      </c>
      <c r="F7615" s="135">
        <v>0.0</v>
      </c>
      <c r="M7615" s="143">
        <v>42675.0</v>
      </c>
    </row>
    <row r="7616">
      <c r="A7616" s="135">
        <v>7614.0</v>
      </c>
      <c r="B7616" s="135" t="s">
        <v>24154</v>
      </c>
      <c r="C7616" s="135" t="s">
        <v>4362</v>
      </c>
      <c r="K7616" s="135">
        <v>10.0</v>
      </c>
      <c r="M7616" s="143">
        <v>43039.0</v>
      </c>
    </row>
    <row r="7617">
      <c r="A7617" s="135">
        <v>7615.0</v>
      </c>
      <c r="B7617" s="135" t="s">
        <v>24156</v>
      </c>
      <c r="C7617" s="135" t="s">
        <v>4362</v>
      </c>
      <c r="M7617" s="143">
        <v>45303.0</v>
      </c>
    </row>
    <row r="7618">
      <c r="A7618" s="135">
        <v>7616.0</v>
      </c>
      <c r="B7618" s="135" t="s">
        <v>24157</v>
      </c>
      <c r="C7618" s="135" t="s">
        <v>4362</v>
      </c>
      <c r="K7618" s="135">
        <v>10.0</v>
      </c>
      <c r="M7618" s="143">
        <v>43843.0</v>
      </c>
    </row>
    <row r="7619">
      <c r="A7619" s="135">
        <v>7617.0</v>
      </c>
      <c r="B7619" s="135" t="s">
        <v>24158</v>
      </c>
      <c r="C7619" s="135" t="s">
        <v>4362</v>
      </c>
      <c r="K7619" s="135">
        <v>40.0</v>
      </c>
      <c r="M7619" s="143">
        <v>44783.0</v>
      </c>
    </row>
    <row r="7620">
      <c r="A7620" s="135">
        <v>7618.0</v>
      </c>
      <c r="B7620" s="135" t="s">
        <v>24159</v>
      </c>
      <c r="C7620" s="135" t="s">
        <v>4362</v>
      </c>
      <c r="M7620" s="143">
        <v>45385.0</v>
      </c>
    </row>
    <row r="7621">
      <c r="A7621" s="135">
        <v>7619.0</v>
      </c>
      <c r="B7621" s="135" t="s">
        <v>24160</v>
      </c>
      <c r="C7621" s="135" t="s">
        <v>4362</v>
      </c>
      <c r="F7621" s="135">
        <v>0.0</v>
      </c>
      <c r="M7621" s="143">
        <v>43405.0</v>
      </c>
    </row>
    <row r="7622">
      <c r="A7622" s="135">
        <v>7620.0</v>
      </c>
      <c r="B7622" s="135" t="s">
        <v>24161</v>
      </c>
      <c r="C7622" s="135" t="s">
        <v>4362</v>
      </c>
      <c r="M7622" s="143">
        <v>44123.0</v>
      </c>
    </row>
    <row r="7623">
      <c r="A7623" s="135">
        <v>7621.0</v>
      </c>
      <c r="B7623" s="135" t="s">
        <v>24162</v>
      </c>
      <c r="C7623" s="135" t="s">
        <v>4362</v>
      </c>
      <c r="M7623" s="143">
        <v>44327.0</v>
      </c>
    </row>
    <row r="7624">
      <c r="A7624" s="135">
        <v>7622.0</v>
      </c>
      <c r="B7624" s="135" t="s">
        <v>24163</v>
      </c>
      <c r="C7624" s="135" t="s">
        <v>4362</v>
      </c>
      <c r="M7624" s="143">
        <v>42411.0</v>
      </c>
    </row>
    <row r="7625">
      <c r="A7625" s="135">
        <v>7623.0</v>
      </c>
      <c r="B7625" s="135" t="s">
        <v>24164</v>
      </c>
      <c r="C7625" s="135" t="s">
        <v>4362</v>
      </c>
      <c r="F7625" s="135">
        <v>0.0</v>
      </c>
      <c r="M7625" s="143">
        <v>42583.0</v>
      </c>
    </row>
    <row r="7626">
      <c r="A7626" s="135">
        <v>7624.0</v>
      </c>
      <c r="B7626" s="135" t="s">
        <v>24165</v>
      </c>
      <c r="C7626" s="135" t="s">
        <v>4362</v>
      </c>
      <c r="F7626" s="135">
        <v>0.0</v>
      </c>
      <c r="M7626" s="143">
        <v>43040.0</v>
      </c>
    </row>
    <row r="7627">
      <c r="A7627" s="135">
        <v>7625.0</v>
      </c>
      <c r="B7627" s="135" t="s">
        <v>24167</v>
      </c>
      <c r="C7627" s="135" t="s">
        <v>4362</v>
      </c>
      <c r="F7627" s="135">
        <v>0.0</v>
      </c>
      <c r="M7627" s="143">
        <v>42856.0</v>
      </c>
    </row>
    <row r="7628">
      <c r="A7628" s="135">
        <v>7626.0</v>
      </c>
      <c r="B7628" s="135" t="s">
        <v>24168</v>
      </c>
      <c r="C7628" s="135" t="s">
        <v>4362</v>
      </c>
      <c r="M7628" s="143">
        <v>45294.0</v>
      </c>
    </row>
    <row r="7629">
      <c r="A7629" s="135">
        <v>7627.0</v>
      </c>
      <c r="B7629" s="135" t="s">
        <v>24169</v>
      </c>
      <c r="C7629" s="135" t="s">
        <v>4362</v>
      </c>
      <c r="M7629" s="143">
        <v>44075.0</v>
      </c>
    </row>
    <row r="7630">
      <c r="A7630" s="135">
        <v>7628.0</v>
      </c>
      <c r="B7630" s="135" t="s">
        <v>24170</v>
      </c>
      <c r="C7630" s="135" t="s">
        <v>4362</v>
      </c>
      <c r="K7630" s="135">
        <v>10.0</v>
      </c>
      <c r="M7630" s="143">
        <v>43875.0</v>
      </c>
    </row>
    <row r="7631">
      <c r="A7631" s="135">
        <v>7629.0</v>
      </c>
      <c r="B7631" s="135" t="s">
        <v>24171</v>
      </c>
      <c r="C7631" s="135" t="s">
        <v>4362</v>
      </c>
      <c r="M7631" s="143">
        <v>42888.0</v>
      </c>
    </row>
    <row r="7632">
      <c r="A7632" s="135">
        <v>7630.0</v>
      </c>
      <c r="B7632" s="135" t="s">
        <v>24172</v>
      </c>
      <c r="C7632" s="135" t="s">
        <v>4362</v>
      </c>
      <c r="K7632" s="135">
        <v>10.0</v>
      </c>
      <c r="M7632" s="143">
        <v>43233.0</v>
      </c>
    </row>
    <row r="7633">
      <c r="A7633" s="135">
        <v>7631.0</v>
      </c>
      <c r="B7633" s="135" t="s">
        <v>24173</v>
      </c>
      <c r="C7633" s="135" t="s">
        <v>4362</v>
      </c>
      <c r="M7633" s="143">
        <v>42357.0</v>
      </c>
    </row>
    <row r="7634">
      <c r="A7634" s="135">
        <v>7632.0</v>
      </c>
      <c r="B7634" s="135" t="s">
        <v>24174</v>
      </c>
      <c r="C7634" s="135" t="s">
        <v>4362</v>
      </c>
      <c r="F7634" s="135">
        <v>0.0</v>
      </c>
      <c r="M7634" s="143">
        <v>42979.0</v>
      </c>
    </row>
    <row r="7635">
      <c r="A7635" s="135">
        <v>7633.0</v>
      </c>
      <c r="B7635" s="135" t="s">
        <v>24175</v>
      </c>
      <c r="C7635" s="135" t="s">
        <v>4362</v>
      </c>
      <c r="K7635" s="135">
        <v>10.0</v>
      </c>
      <c r="M7635" s="143">
        <v>44154.0</v>
      </c>
    </row>
    <row r="7636">
      <c r="A7636" s="135">
        <v>7634.0</v>
      </c>
      <c r="B7636" s="135" t="s">
        <v>24177</v>
      </c>
      <c r="C7636" s="135" t="s">
        <v>4362</v>
      </c>
      <c r="K7636" s="135">
        <v>50.0</v>
      </c>
      <c r="M7636" s="143">
        <v>42770.0</v>
      </c>
    </row>
    <row r="7637">
      <c r="A7637" s="135">
        <v>7635.0</v>
      </c>
      <c r="B7637" s="135" t="s">
        <v>24178</v>
      </c>
      <c r="C7637" s="135" t="s">
        <v>4362</v>
      </c>
      <c r="K7637" s="135">
        <v>10.0</v>
      </c>
      <c r="M7637" s="143">
        <v>43893.0</v>
      </c>
    </row>
    <row r="7638">
      <c r="A7638" s="135">
        <v>7636.0</v>
      </c>
      <c r="B7638" s="135" t="s">
        <v>24179</v>
      </c>
      <c r="C7638" s="135" t="s">
        <v>4362</v>
      </c>
      <c r="K7638" s="135">
        <v>10.0</v>
      </c>
      <c r="M7638" s="143">
        <v>42859.0</v>
      </c>
    </row>
    <row r="7639">
      <c r="A7639" s="135">
        <v>7637.0</v>
      </c>
      <c r="B7639" s="135" t="s">
        <v>24180</v>
      </c>
      <c r="C7639" s="135" t="s">
        <v>4362</v>
      </c>
      <c r="F7639" s="135">
        <v>0.0</v>
      </c>
      <c r="M7639" s="143">
        <v>43770.0</v>
      </c>
    </row>
    <row r="7640">
      <c r="A7640" s="135">
        <v>7638.0</v>
      </c>
      <c r="B7640" s="135" t="s">
        <v>24181</v>
      </c>
      <c r="C7640" s="135" t="s">
        <v>4362</v>
      </c>
      <c r="F7640" s="135">
        <v>0.0</v>
      </c>
      <c r="M7640" s="143">
        <v>43497.0</v>
      </c>
    </row>
    <row r="7641">
      <c r="A7641" s="135">
        <v>7639.0</v>
      </c>
      <c r="B7641" s="135" t="s">
        <v>24183</v>
      </c>
      <c r="C7641" s="135" t="s">
        <v>4362</v>
      </c>
      <c r="F7641" s="135">
        <v>0.0</v>
      </c>
      <c r="M7641" s="143">
        <v>43466.0</v>
      </c>
    </row>
    <row r="7642">
      <c r="A7642" s="135">
        <v>7640.0</v>
      </c>
      <c r="B7642" s="135" t="s">
        <v>24184</v>
      </c>
      <c r="C7642" s="135" t="s">
        <v>4362</v>
      </c>
      <c r="K7642" s="135">
        <v>10.0</v>
      </c>
      <c r="M7642" s="143">
        <v>44219.0</v>
      </c>
    </row>
    <row r="7643">
      <c r="A7643" s="135">
        <v>7641.0</v>
      </c>
      <c r="B7643" s="135" t="s">
        <v>14432</v>
      </c>
      <c r="C7643" s="135" t="s">
        <v>4362</v>
      </c>
      <c r="K7643" s="135">
        <v>30.0</v>
      </c>
      <c r="M7643" s="143">
        <v>44129.0</v>
      </c>
    </row>
    <row r="7644">
      <c r="A7644" s="135">
        <v>7642.0</v>
      </c>
      <c r="B7644" s="135" t="s">
        <v>24185</v>
      </c>
      <c r="C7644" s="135" t="s">
        <v>4362</v>
      </c>
      <c r="M7644" s="143">
        <v>42698.0</v>
      </c>
    </row>
    <row r="7645">
      <c r="A7645" s="135">
        <v>7643.0</v>
      </c>
      <c r="B7645" s="135" t="s">
        <v>24186</v>
      </c>
      <c r="C7645" s="135" t="s">
        <v>4362</v>
      </c>
      <c r="M7645" s="143">
        <v>44940.0</v>
      </c>
    </row>
    <row r="7646">
      <c r="A7646" s="135">
        <v>7644.0</v>
      </c>
      <c r="B7646" s="135" t="s">
        <v>24187</v>
      </c>
      <c r="C7646" s="135" t="s">
        <v>4362</v>
      </c>
      <c r="M7646" s="143">
        <v>42637.0</v>
      </c>
    </row>
    <row r="7647">
      <c r="A7647" s="135">
        <v>7645.0</v>
      </c>
      <c r="B7647" s="135" t="s">
        <v>24189</v>
      </c>
      <c r="C7647" s="135" t="s">
        <v>4362</v>
      </c>
      <c r="K7647" s="135">
        <v>10.0</v>
      </c>
      <c r="M7647" s="143">
        <v>42616.0</v>
      </c>
    </row>
    <row r="7648">
      <c r="A7648" s="135">
        <v>7646.0</v>
      </c>
      <c r="B7648" s="135" t="s">
        <v>24190</v>
      </c>
      <c r="C7648" s="135" t="s">
        <v>4362</v>
      </c>
      <c r="K7648" s="135">
        <v>20.0</v>
      </c>
      <c r="M7648" s="143">
        <v>44283.0</v>
      </c>
    </row>
    <row r="7649">
      <c r="A7649" s="135">
        <v>7647.0</v>
      </c>
      <c r="B7649" s="135" t="s">
        <v>24191</v>
      </c>
      <c r="C7649" s="135" t="s">
        <v>4362</v>
      </c>
      <c r="M7649" s="143">
        <v>42469.0</v>
      </c>
    </row>
    <row r="7650">
      <c r="A7650" s="135">
        <v>7648.0</v>
      </c>
      <c r="B7650" s="135" t="s">
        <v>24192</v>
      </c>
      <c r="C7650" s="135" t="s">
        <v>4362</v>
      </c>
      <c r="K7650" s="135">
        <v>10.0</v>
      </c>
      <c r="M7650" s="143">
        <v>43881.0</v>
      </c>
    </row>
    <row r="7651">
      <c r="A7651" s="135">
        <v>7649.0</v>
      </c>
      <c r="B7651" s="135" t="s">
        <v>24193</v>
      </c>
      <c r="C7651" s="135" t="s">
        <v>4362</v>
      </c>
      <c r="M7651" s="143">
        <v>45075.0</v>
      </c>
    </row>
    <row r="7652">
      <c r="A7652" s="135">
        <v>7650.0</v>
      </c>
      <c r="B7652" s="135" t="s">
        <v>24194</v>
      </c>
      <c r="C7652" s="135" t="s">
        <v>4362</v>
      </c>
      <c r="K7652" s="135">
        <v>10.0</v>
      </c>
      <c r="M7652" s="143">
        <v>42291.0</v>
      </c>
    </row>
    <row r="7653">
      <c r="A7653" s="135">
        <v>7651.0</v>
      </c>
      <c r="B7653" s="135" t="s">
        <v>24195</v>
      </c>
      <c r="C7653" s="135" t="s">
        <v>4362</v>
      </c>
      <c r="K7653" s="135">
        <v>10.0</v>
      </c>
      <c r="M7653" s="143">
        <v>43192.0</v>
      </c>
    </row>
    <row r="7654">
      <c r="A7654" s="135">
        <v>7652.0</v>
      </c>
      <c r="B7654" s="135" t="s">
        <v>24197</v>
      </c>
      <c r="C7654" s="135" t="s">
        <v>4362</v>
      </c>
      <c r="K7654" s="135">
        <v>20.0</v>
      </c>
      <c r="M7654" s="143">
        <v>44470.0</v>
      </c>
    </row>
    <row r="7655">
      <c r="A7655" s="135">
        <v>7653.0</v>
      </c>
      <c r="B7655" s="135" t="s">
        <v>24198</v>
      </c>
      <c r="C7655" s="135" t="s">
        <v>4362</v>
      </c>
      <c r="K7655" s="135">
        <v>10.0</v>
      </c>
      <c r="M7655" s="143">
        <v>43995.0</v>
      </c>
    </row>
    <row r="7656">
      <c r="A7656" s="135">
        <v>7654.0</v>
      </c>
      <c r="B7656" s="135" t="s">
        <v>24199</v>
      </c>
      <c r="C7656" s="135" t="s">
        <v>4362</v>
      </c>
      <c r="M7656" s="143">
        <v>45261.0</v>
      </c>
    </row>
    <row r="7657">
      <c r="A7657" s="135">
        <v>7655.0</v>
      </c>
      <c r="B7657" s="135" t="s">
        <v>24200</v>
      </c>
      <c r="C7657" s="135" t="s">
        <v>4362</v>
      </c>
      <c r="M7657" s="143">
        <v>44621.0</v>
      </c>
    </row>
    <row r="7658">
      <c r="A7658" s="135">
        <v>7656.0</v>
      </c>
      <c r="B7658" s="135" t="s">
        <v>24201</v>
      </c>
      <c r="C7658" s="135" t="s">
        <v>4362</v>
      </c>
      <c r="M7658" s="143">
        <v>43912.0</v>
      </c>
    </row>
    <row r="7659">
      <c r="A7659" s="135">
        <v>7657.0</v>
      </c>
      <c r="B7659" s="135" t="s">
        <v>24203</v>
      </c>
      <c r="C7659" s="135" t="s">
        <v>4362</v>
      </c>
      <c r="M7659" s="143">
        <v>45041.0</v>
      </c>
    </row>
    <row r="7660">
      <c r="A7660" s="135">
        <v>7658.0</v>
      </c>
      <c r="B7660" s="135" t="s">
        <v>24204</v>
      </c>
      <c r="C7660" s="135" t="s">
        <v>4362</v>
      </c>
      <c r="M7660" s="143">
        <v>45073.0</v>
      </c>
    </row>
    <row r="7661">
      <c r="A7661" s="135">
        <v>7659.0</v>
      </c>
      <c r="B7661" s="135" t="s">
        <v>24205</v>
      </c>
      <c r="C7661" s="135" t="s">
        <v>4362</v>
      </c>
      <c r="M7661" s="143">
        <v>42435.0</v>
      </c>
    </row>
    <row r="7662">
      <c r="A7662" s="135">
        <v>7660.0</v>
      </c>
      <c r="B7662" s="135" t="s">
        <v>24206</v>
      </c>
      <c r="C7662" s="135" t="s">
        <v>4362</v>
      </c>
      <c r="M7662" s="143">
        <v>43946.0</v>
      </c>
    </row>
    <row r="7663">
      <c r="A7663" s="135">
        <v>7661.0</v>
      </c>
      <c r="B7663" s="135" t="s">
        <v>24207</v>
      </c>
      <c r="C7663" s="135" t="s">
        <v>4362</v>
      </c>
      <c r="F7663" s="135">
        <v>0.0</v>
      </c>
      <c r="M7663" s="143">
        <v>43497.0</v>
      </c>
    </row>
    <row r="7664">
      <c r="A7664" s="135">
        <v>7662.0</v>
      </c>
      <c r="B7664" s="135" t="s">
        <v>24208</v>
      </c>
      <c r="C7664" s="135" t="s">
        <v>4362</v>
      </c>
      <c r="F7664" s="135">
        <v>0.0</v>
      </c>
      <c r="M7664" s="143">
        <v>43586.0</v>
      </c>
    </row>
    <row r="7665">
      <c r="A7665" s="135">
        <v>7663.0</v>
      </c>
      <c r="B7665" s="135" t="s">
        <v>24210</v>
      </c>
      <c r="C7665" s="135" t="s">
        <v>4362</v>
      </c>
      <c r="F7665" s="135">
        <v>0.0</v>
      </c>
      <c r="M7665" s="143">
        <v>43191.0</v>
      </c>
    </row>
    <row r="7666">
      <c r="A7666" s="135">
        <v>7664.0</v>
      </c>
      <c r="B7666" s="135" t="s">
        <v>24211</v>
      </c>
      <c r="C7666" s="135" t="s">
        <v>4362</v>
      </c>
      <c r="M7666" s="143">
        <v>43884.0</v>
      </c>
    </row>
    <row r="7667">
      <c r="A7667" s="135">
        <v>7665.0</v>
      </c>
      <c r="B7667" s="135" t="s">
        <v>24212</v>
      </c>
      <c r="C7667" s="135" t="s">
        <v>4362</v>
      </c>
      <c r="M7667" s="143">
        <v>44073.0</v>
      </c>
    </row>
    <row r="7668">
      <c r="A7668" s="135">
        <v>7666.0</v>
      </c>
      <c r="B7668" s="135" t="s">
        <v>24213</v>
      </c>
      <c r="C7668" s="135" t="s">
        <v>4362</v>
      </c>
      <c r="K7668" s="135">
        <v>10.0</v>
      </c>
      <c r="M7668" s="143">
        <v>43844.0</v>
      </c>
    </row>
    <row r="7669">
      <c r="A7669" s="135">
        <v>7667.0</v>
      </c>
      <c r="B7669" s="135" t="s">
        <v>24214</v>
      </c>
      <c r="C7669" s="135" t="s">
        <v>4362</v>
      </c>
      <c r="F7669" s="135">
        <v>0.0</v>
      </c>
      <c r="M7669" s="143">
        <v>42979.0</v>
      </c>
    </row>
    <row r="7670">
      <c r="A7670" s="135">
        <v>7668.0</v>
      </c>
      <c r="B7670" s="135" t="s">
        <v>24215</v>
      </c>
      <c r="C7670" s="135" t="s">
        <v>4362</v>
      </c>
      <c r="F7670" s="135">
        <v>0.0</v>
      </c>
      <c r="M7670" s="143">
        <v>43709.0</v>
      </c>
    </row>
    <row r="7671">
      <c r="A7671" s="135">
        <v>7669.0</v>
      </c>
      <c r="B7671" s="135" t="s">
        <v>14436</v>
      </c>
      <c r="C7671" s="135" t="s">
        <v>4362</v>
      </c>
      <c r="F7671" s="135">
        <v>0.0</v>
      </c>
      <c r="M7671" s="143">
        <v>42401.0</v>
      </c>
    </row>
    <row r="7672">
      <c r="A7672" s="135">
        <v>7670.0</v>
      </c>
      <c r="B7672" s="135" t="s">
        <v>24217</v>
      </c>
      <c r="C7672" s="135" t="s">
        <v>4362</v>
      </c>
      <c r="M7672" s="143">
        <v>44971.0</v>
      </c>
    </row>
    <row r="7673">
      <c r="A7673" s="135">
        <v>7671.0</v>
      </c>
      <c r="B7673" s="135" t="s">
        <v>24218</v>
      </c>
      <c r="C7673" s="135" t="s">
        <v>4362</v>
      </c>
      <c r="M7673" s="143">
        <v>42358.0</v>
      </c>
    </row>
    <row r="7674">
      <c r="A7674" s="135">
        <v>7672.0</v>
      </c>
      <c r="B7674" s="135" t="s">
        <v>24219</v>
      </c>
      <c r="C7674" s="135" t="s">
        <v>4362</v>
      </c>
      <c r="F7674" s="135">
        <v>0.0</v>
      </c>
      <c r="M7674" s="143">
        <v>43556.0</v>
      </c>
    </row>
    <row r="7675">
      <c r="A7675" s="135">
        <v>7673.0</v>
      </c>
      <c r="B7675" s="135" t="s">
        <v>24220</v>
      </c>
      <c r="C7675" s="135" t="s">
        <v>4362</v>
      </c>
      <c r="F7675" s="135">
        <v>0.0</v>
      </c>
      <c r="M7675" s="143">
        <v>43617.0</v>
      </c>
    </row>
    <row r="7676">
      <c r="A7676" s="135">
        <v>7674.0</v>
      </c>
      <c r="B7676" s="135" t="s">
        <v>24221</v>
      </c>
      <c r="C7676" s="135" t="s">
        <v>4362</v>
      </c>
      <c r="K7676" s="135">
        <v>10.0</v>
      </c>
      <c r="M7676" s="143">
        <v>45385.0</v>
      </c>
    </row>
    <row r="7677">
      <c r="A7677" s="135">
        <v>7675.0</v>
      </c>
      <c r="B7677" s="135" t="s">
        <v>24222</v>
      </c>
      <c r="C7677" s="135" t="s">
        <v>4362</v>
      </c>
      <c r="F7677" s="135">
        <v>0.0</v>
      </c>
      <c r="M7677" s="143">
        <v>43525.0</v>
      </c>
    </row>
    <row r="7678">
      <c r="A7678" s="135">
        <v>7676.0</v>
      </c>
      <c r="B7678" s="135" t="s">
        <v>24224</v>
      </c>
      <c r="C7678" s="135" t="s">
        <v>4362</v>
      </c>
      <c r="M7678" s="143">
        <v>45220.0</v>
      </c>
    </row>
    <row r="7679">
      <c r="A7679" s="135">
        <v>7677.0</v>
      </c>
      <c r="B7679" s="135" t="s">
        <v>24225</v>
      </c>
      <c r="C7679" s="135" t="s">
        <v>4362</v>
      </c>
      <c r="F7679" s="135">
        <v>0.0</v>
      </c>
      <c r="M7679" s="143">
        <v>42767.0</v>
      </c>
    </row>
    <row r="7680">
      <c r="A7680" s="135">
        <v>7678.0</v>
      </c>
      <c r="B7680" s="135" t="s">
        <v>24226</v>
      </c>
      <c r="C7680" s="135" t="s">
        <v>4362</v>
      </c>
      <c r="F7680" s="135">
        <v>0.0</v>
      </c>
      <c r="M7680" s="143">
        <v>42309.0</v>
      </c>
    </row>
    <row r="7681">
      <c r="A7681" s="135">
        <v>7679.0</v>
      </c>
      <c r="B7681" s="135" t="s">
        <v>24227</v>
      </c>
      <c r="C7681" s="135" t="s">
        <v>4362</v>
      </c>
      <c r="M7681" s="143">
        <v>42337.0</v>
      </c>
    </row>
    <row r="7682">
      <c r="A7682" s="135">
        <v>7680.0</v>
      </c>
      <c r="B7682" s="135" t="s">
        <v>24228</v>
      </c>
      <c r="C7682" s="135" t="s">
        <v>4362</v>
      </c>
      <c r="M7682" s="143">
        <v>45014.0</v>
      </c>
    </row>
    <row r="7683">
      <c r="A7683" s="135">
        <v>7681.0</v>
      </c>
      <c r="B7683" s="135" t="s">
        <v>24229</v>
      </c>
      <c r="C7683" s="135" t="s">
        <v>4362</v>
      </c>
      <c r="M7683" s="143">
        <v>43353.0</v>
      </c>
    </row>
    <row r="7684">
      <c r="A7684" s="135">
        <v>7682.0</v>
      </c>
      <c r="B7684" s="135" t="s">
        <v>24230</v>
      </c>
      <c r="C7684" s="135" t="s">
        <v>4362</v>
      </c>
      <c r="F7684" s="135">
        <v>0.0</v>
      </c>
      <c r="M7684" s="143">
        <v>43313.0</v>
      </c>
    </row>
    <row r="7685">
      <c r="A7685" s="135">
        <v>7683.0</v>
      </c>
      <c r="B7685" s="135" t="s">
        <v>24232</v>
      </c>
      <c r="C7685" s="135" t="s">
        <v>4362</v>
      </c>
      <c r="F7685" s="135">
        <v>0.0</v>
      </c>
      <c r="M7685" s="143">
        <v>43405.0</v>
      </c>
    </row>
    <row r="7686">
      <c r="A7686" s="135">
        <v>7684.0</v>
      </c>
      <c r="B7686" s="135" t="s">
        <v>24233</v>
      </c>
      <c r="C7686" s="135" t="s">
        <v>4362</v>
      </c>
      <c r="M7686" s="143">
        <v>44895.0</v>
      </c>
    </row>
    <row r="7687">
      <c r="A7687" s="135">
        <v>7685.0</v>
      </c>
      <c r="B7687" s="135" t="s">
        <v>24234</v>
      </c>
      <c r="C7687" s="135" t="s">
        <v>4362</v>
      </c>
      <c r="F7687" s="135">
        <v>0.0</v>
      </c>
      <c r="M7687" s="143">
        <v>43525.0</v>
      </c>
    </row>
    <row r="7688">
      <c r="A7688" s="135">
        <v>7686.0</v>
      </c>
      <c r="B7688" s="135" t="s">
        <v>24235</v>
      </c>
      <c r="C7688" s="135" t="s">
        <v>4362</v>
      </c>
      <c r="F7688" s="135">
        <v>0.0</v>
      </c>
      <c r="M7688" s="143">
        <v>43374.0</v>
      </c>
    </row>
    <row r="7689">
      <c r="A7689" s="135">
        <v>7687.0</v>
      </c>
      <c r="B7689" s="135" t="s">
        <v>24236</v>
      </c>
      <c r="C7689" s="135" t="s">
        <v>4362</v>
      </c>
      <c r="F7689" s="135">
        <v>0.0</v>
      </c>
      <c r="M7689" s="143">
        <v>43525.0</v>
      </c>
    </row>
    <row r="7690">
      <c r="A7690" s="135">
        <v>7688.0</v>
      </c>
      <c r="B7690" s="135" t="s">
        <v>24237</v>
      </c>
      <c r="C7690" s="135" t="s">
        <v>4362</v>
      </c>
      <c r="M7690" s="143">
        <v>45012.0</v>
      </c>
    </row>
    <row r="7691">
      <c r="A7691" s="135">
        <v>7689.0</v>
      </c>
      <c r="B7691" s="135" t="s">
        <v>24238</v>
      </c>
      <c r="C7691" s="135" t="s">
        <v>4362</v>
      </c>
      <c r="K7691" s="135">
        <v>10.0</v>
      </c>
      <c r="M7691" s="143">
        <v>45215.0</v>
      </c>
    </row>
    <row r="7692">
      <c r="A7692" s="135">
        <v>7690.0</v>
      </c>
      <c r="B7692" s="135" t="s">
        <v>24239</v>
      </c>
      <c r="C7692" s="135" t="s">
        <v>4362</v>
      </c>
      <c r="M7692" s="143">
        <v>44552.0</v>
      </c>
    </row>
    <row r="7693">
      <c r="A7693" s="135">
        <v>7691.0</v>
      </c>
      <c r="B7693" s="135" t="s">
        <v>24240</v>
      </c>
      <c r="C7693" s="135" t="s">
        <v>4362</v>
      </c>
      <c r="M7693" s="143">
        <v>44763.0</v>
      </c>
    </row>
    <row r="7694">
      <c r="A7694" s="135">
        <v>7692.0</v>
      </c>
      <c r="B7694" s="135" t="s">
        <v>24242</v>
      </c>
      <c r="C7694" s="135" t="s">
        <v>4362</v>
      </c>
      <c r="K7694" s="135">
        <v>50.0</v>
      </c>
      <c r="M7694" s="143">
        <v>44744.0</v>
      </c>
    </row>
    <row r="7695">
      <c r="A7695" s="135">
        <v>7693.0</v>
      </c>
      <c r="B7695" s="135" t="s">
        <v>24243</v>
      </c>
      <c r="C7695" s="135" t="s">
        <v>4362</v>
      </c>
      <c r="M7695" s="143">
        <v>42626.0</v>
      </c>
    </row>
    <row r="7696">
      <c r="A7696" s="135">
        <v>7694.0</v>
      </c>
      <c r="B7696" s="135" t="s">
        <v>24244</v>
      </c>
      <c r="C7696" s="135" t="s">
        <v>4362</v>
      </c>
      <c r="M7696" s="143">
        <v>43876.0</v>
      </c>
    </row>
    <row r="7697">
      <c r="A7697" s="135">
        <v>7695.0</v>
      </c>
      <c r="B7697" s="135" t="s">
        <v>24245</v>
      </c>
      <c r="C7697" s="135" t="s">
        <v>4362</v>
      </c>
      <c r="K7697" s="135">
        <v>10.0</v>
      </c>
      <c r="M7697" s="143">
        <v>43774.0</v>
      </c>
    </row>
    <row r="7698">
      <c r="A7698" s="135">
        <v>7696.0</v>
      </c>
      <c r="B7698" s="135" t="s">
        <v>24246</v>
      </c>
      <c r="C7698" s="135" t="s">
        <v>4362</v>
      </c>
      <c r="M7698" s="143">
        <v>43119.0</v>
      </c>
    </row>
    <row r="7699">
      <c r="A7699" s="135">
        <v>7697.0</v>
      </c>
      <c r="B7699" s="135" t="s">
        <v>24247</v>
      </c>
      <c r="C7699" s="135" t="s">
        <v>4362</v>
      </c>
      <c r="M7699" s="143">
        <v>42418.0</v>
      </c>
    </row>
    <row r="7700">
      <c r="A7700" s="135">
        <v>7698.0</v>
      </c>
      <c r="B7700" s="135" t="s">
        <v>24248</v>
      </c>
      <c r="C7700" s="135" t="s">
        <v>4362</v>
      </c>
      <c r="M7700" s="143">
        <v>44850.0</v>
      </c>
    </row>
    <row r="7701">
      <c r="A7701" s="135">
        <v>7699.0</v>
      </c>
      <c r="B7701" s="135" t="s">
        <v>24249</v>
      </c>
      <c r="C7701" s="135" t="s">
        <v>4362</v>
      </c>
      <c r="K7701" s="135">
        <v>10.0</v>
      </c>
      <c r="M7701" s="143">
        <v>42888.0</v>
      </c>
    </row>
    <row r="7702">
      <c r="A7702" s="135">
        <v>7700.0</v>
      </c>
      <c r="B7702" s="135" t="s">
        <v>24250</v>
      </c>
      <c r="C7702" s="135" t="s">
        <v>4362</v>
      </c>
      <c r="M7702" s="143">
        <v>43892.0</v>
      </c>
    </row>
    <row r="7703">
      <c r="A7703" s="135">
        <v>7701.0</v>
      </c>
      <c r="B7703" s="135" t="s">
        <v>24252</v>
      </c>
      <c r="C7703" s="135" t="s">
        <v>4362</v>
      </c>
      <c r="K7703" s="135">
        <v>40.0</v>
      </c>
      <c r="M7703" s="143">
        <v>42974.0</v>
      </c>
    </row>
    <row r="7704">
      <c r="A7704" s="135">
        <v>7702.0</v>
      </c>
      <c r="B7704" s="135" t="s">
        <v>24253</v>
      </c>
      <c r="C7704" s="135" t="s">
        <v>4362</v>
      </c>
      <c r="M7704" s="143">
        <v>45158.0</v>
      </c>
    </row>
    <row r="7705">
      <c r="A7705" s="135">
        <v>7703.0</v>
      </c>
      <c r="B7705" s="135" t="s">
        <v>24254</v>
      </c>
      <c r="C7705" s="135" t="s">
        <v>4362</v>
      </c>
      <c r="K7705" s="135">
        <v>70.0</v>
      </c>
      <c r="M7705" s="143">
        <v>43843.0</v>
      </c>
    </row>
    <row r="7706">
      <c r="A7706" s="135">
        <v>7704.0</v>
      </c>
      <c r="B7706" s="135" t="s">
        <v>24255</v>
      </c>
      <c r="C7706" s="135" t="s">
        <v>4362</v>
      </c>
      <c r="M7706" s="143">
        <v>44116.0</v>
      </c>
    </row>
    <row r="7707">
      <c r="A7707" s="135">
        <v>7705.0</v>
      </c>
      <c r="B7707" s="135" t="s">
        <v>24256</v>
      </c>
      <c r="C7707" s="135" t="s">
        <v>4362</v>
      </c>
      <c r="K7707" s="135">
        <v>10.0</v>
      </c>
      <c r="M7707" s="143">
        <v>44172.0</v>
      </c>
    </row>
    <row r="7708">
      <c r="A7708" s="135">
        <v>7706.0</v>
      </c>
      <c r="B7708" s="135" t="s">
        <v>24258</v>
      </c>
      <c r="C7708" s="135" t="s">
        <v>4362</v>
      </c>
      <c r="M7708" s="143">
        <v>44478.0</v>
      </c>
    </row>
    <row r="7709">
      <c r="A7709" s="135">
        <v>7707.0</v>
      </c>
      <c r="B7709" s="135" t="s">
        <v>24259</v>
      </c>
      <c r="C7709" s="135" t="s">
        <v>4362</v>
      </c>
      <c r="M7709" s="143">
        <v>42296.0</v>
      </c>
    </row>
    <row r="7710">
      <c r="A7710" s="135">
        <v>7708.0</v>
      </c>
      <c r="B7710" s="135" t="s">
        <v>24260</v>
      </c>
      <c r="C7710" s="135" t="s">
        <v>4362</v>
      </c>
      <c r="M7710" s="143">
        <v>43443.0</v>
      </c>
    </row>
    <row r="7711">
      <c r="A7711" s="135">
        <v>7709.0</v>
      </c>
      <c r="B7711" s="135" t="s">
        <v>24261</v>
      </c>
      <c r="C7711" s="135" t="s">
        <v>4362</v>
      </c>
      <c r="M7711" s="143">
        <v>42803.0</v>
      </c>
    </row>
    <row r="7712">
      <c r="A7712" s="135">
        <v>7710.0</v>
      </c>
      <c r="B7712" s="135" t="s">
        <v>24262</v>
      </c>
      <c r="C7712" s="135" t="s">
        <v>4362</v>
      </c>
      <c r="F7712" s="135">
        <v>0.0</v>
      </c>
      <c r="M7712" s="143">
        <v>43497.0</v>
      </c>
    </row>
    <row r="7713">
      <c r="A7713" s="135">
        <v>7711.0</v>
      </c>
      <c r="B7713" s="135" t="s">
        <v>24263</v>
      </c>
      <c r="C7713" s="135" t="s">
        <v>4362</v>
      </c>
      <c r="M7713" s="143">
        <v>43844.0</v>
      </c>
    </row>
    <row r="7714">
      <c r="A7714" s="135">
        <v>7712.0</v>
      </c>
      <c r="B7714" s="135" t="s">
        <v>24264</v>
      </c>
      <c r="C7714" s="135" t="s">
        <v>4362</v>
      </c>
      <c r="F7714" s="135">
        <v>0.0</v>
      </c>
      <c r="M7714" s="143">
        <v>43525.0</v>
      </c>
    </row>
    <row r="7715">
      <c r="A7715" s="135">
        <v>7713.0</v>
      </c>
      <c r="B7715" s="135" t="s">
        <v>24265</v>
      </c>
      <c r="C7715" s="135" t="s">
        <v>4362</v>
      </c>
      <c r="M7715" s="143">
        <v>45064.0</v>
      </c>
    </row>
    <row r="7716">
      <c r="A7716" s="135">
        <v>7714.0</v>
      </c>
      <c r="B7716" s="135" t="s">
        <v>24266</v>
      </c>
      <c r="C7716" s="135" t="s">
        <v>4362</v>
      </c>
      <c r="F7716" s="135">
        <v>0.0</v>
      </c>
      <c r="M7716" s="143">
        <v>43132.0</v>
      </c>
    </row>
    <row r="7717">
      <c r="A7717" s="135">
        <v>7715.0</v>
      </c>
      <c r="B7717" s="135" t="s">
        <v>24267</v>
      </c>
      <c r="C7717" s="135" t="s">
        <v>4362</v>
      </c>
      <c r="F7717" s="135">
        <v>0.0</v>
      </c>
      <c r="M7717" s="143">
        <v>43525.0</v>
      </c>
    </row>
    <row r="7718">
      <c r="A7718" s="135">
        <v>7716.0</v>
      </c>
      <c r="B7718" s="135" t="s">
        <v>24268</v>
      </c>
      <c r="C7718" s="135" t="s">
        <v>4362</v>
      </c>
      <c r="F7718" s="135">
        <v>0.0</v>
      </c>
      <c r="M7718" s="143">
        <v>43252.0</v>
      </c>
    </row>
    <row r="7719">
      <c r="A7719" s="135">
        <v>7717.0</v>
      </c>
      <c r="B7719" s="135" t="s">
        <v>24270</v>
      </c>
      <c r="C7719" s="135" t="s">
        <v>4362</v>
      </c>
      <c r="M7719" s="143">
        <v>42574.0</v>
      </c>
    </row>
    <row r="7720">
      <c r="A7720" s="135">
        <v>7718.0</v>
      </c>
      <c r="B7720" s="135" t="s">
        <v>24271</v>
      </c>
      <c r="C7720" s="135" t="s">
        <v>4362</v>
      </c>
      <c r="M7720" s="143">
        <v>45040.0</v>
      </c>
    </row>
    <row r="7721">
      <c r="A7721" s="135">
        <v>7719.0</v>
      </c>
      <c r="B7721" s="135" t="s">
        <v>24272</v>
      </c>
      <c r="C7721" s="135" t="s">
        <v>4362</v>
      </c>
      <c r="F7721" s="135">
        <v>0.0</v>
      </c>
      <c r="M7721" s="143">
        <v>43739.0</v>
      </c>
    </row>
    <row r="7722">
      <c r="A7722" s="135">
        <v>7720.0</v>
      </c>
      <c r="B7722" s="135" t="s">
        <v>24273</v>
      </c>
      <c r="C7722" s="135" t="s">
        <v>4362</v>
      </c>
      <c r="F7722" s="135">
        <v>0.0</v>
      </c>
      <c r="M7722" s="143">
        <v>43647.0</v>
      </c>
    </row>
    <row r="7723">
      <c r="A7723" s="135">
        <v>7721.0</v>
      </c>
      <c r="B7723" s="135" t="s">
        <v>24274</v>
      </c>
      <c r="C7723" s="135" t="s">
        <v>4362</v>
      </c>
      <c r="F7723" s="135">
        <v>0.0</v>
      </c>
      <c r="M7723" s="143">
        <v>43678.0</v>
      </c>
    </row>
    <row r="7724">
      <c r="A7724" s="135">
        <v>7722.0</v>
      </c>
      <c r="B7724" s="135" t="s">
        <v>24275</v>
      </c>
      <c r="C7724" s="135" t="s">
        <v>4362</v>
      </c>
      <c r="F7724" s="135">
        <v>0.0</v>
      </c>
      <c r="M7724" s="143">
        <v>43739.0</v>
      </c>
    </row>
    <row r="7725">
      <c r="A7725" s="135">
        <v>7723.0</v>
      </c>
      <c r="B7725" s="135" t="s">
        <v>24276</v>
      </c>
      <c r="C7725" s="135" t="s">
        <v>4362</v>
      </c>
      <c r="F7725" s="135">
        <v>0.0</v>
      </c>
      <c r="M7725" s="143">
        <v>42767.0</v>
      </c>
    </row>
    <row r="7726">
      <c r="A7726" s="135">
        <v>7724.0</v>
      </c>
      <c r="B7726" s="135" t="s">
        <v>24278</v>
      </c>
      <c r="C7726" s="135" t="s">
        <v>4362</v>
      </c>
      <c r="F7726" s="135">
        <v>0.0</v>
      </c>
      <c r="M7726" s="143">
        <v>42278.0</v>
      </c>
    </row>
    <row r="7727">
      <c r="A7727" s="135">
        <v>7725.0</v>
      </c>
      <c r="B7727" s="135" t="s">
        <v>24279</v>
      </c>
      <c r="C7727" s="135" t="s">
        <v>4362</v>
      </c>
      <c r="F7727" s="135">
        <v>0.0</v>
      </c>
      <c r="M7727" s="143">
        <v>43344.0</v>
      </c>
    </row>
    <row r="7728">
      <c r="A7728" s="135">
        <v>7726.0</v>
      </c>
      <c r="B7728" s="135" t="s">
        <v>24280</v>
      </c>
      <c r="C7728" s="135" t="s">
        <v>4362</v>
      </c>
      <c r="M7728" s="143">
        <v>44439.0</v>
      </c>
    </row>
    <row r="7729">
      <c r="A7729" s="135">
        <v>7727.0</v>
      </c>
      <c r="B7729" s="135" t="s">
        <v>24281</v>
      </c>
      <c r="C7729" s="135" t="s">
        <v>4362</v>
      </c>
      <c r="F7729" s="135">
        <v>0.0</v>
      </c>
      <c r="M7729" s="143">
        <v>43525.0</v>
      </c>
    </row>
    <row r="7730">
      <c r="A7730" s="135">
        <v>7728.0</v>
      </c>
      <c r="B7730" s="135" t="s">
        <v>24282</v>
      </c>
      <c r="C7730" s="135" t="s">
        <v>4362</v>
      </c>
      <c r="F7730" s="135">
        <v>0.0</v>
      </c>
      <c r="K7730" s="135">
        <v>10.0</v>
      </c>
      <c r="M7730" s="143">
        <v>42339.0</v>
      </c>
    </row>
    <row r="7731">
      <c r="A7731" s="135">
        <v>7729.0</v>
      </c>
      <c r="B7731" s="135" t="s">
        <v>24283</v>
      </c>
      <c r="C7731" s="135" t="s">
        <v>4362</v>
      </c>
      <c r="F7731" s="135">
        <v>0.0</v>
      </c>
      <c r="M7731" s="143">
        <v>43435.0</v>
      </c>
    </row>
    <row r="7732">
      <c r="A7732" s="135">
        <v>7730.0</v>
      </c>
      <c r="B7732" s="135" t="s">
        <v>24284</v>
      </c>
      <c r="C7732" s="135" t="s">
        <v>4362</v>
      </c>
      <c r="M7732" s="143">
        <v>42334.0</v>
      </c>
    </row>
    <row r="7733">
      <c r="A7733" s="135">
        <v>7731.0</v>
      </c>
      <c r="B7733" s="135" t="s">
        <v>24285</v>
      </c>
      <c r="C7733" s="135" t="s">
        <v>4362</v>
      </c>
      <c r="K7733" s="135">
        <v>10.0</v>
      </c>
      <c r="M7733" s="143">
        <v>43845.0</v>
      </c>
    </row>
    <row r="7734">
      <c r="A7734" s="135">
        <v>7732.0</v>
      </c>
      <c r="B7734" s="135" t="s">
        <v>24286</v>
      </c>
      <c r="C7734" s="135" t="s">
        <v>4362</v>
      </c>
      <c r="F7734" s="135">
        <v>0.0</v>
      </c>
      <c r="M7734" s="143">
        <v>43009.0</v>
      </c>
    </row>
    <row r="7735">
      <c r="A7735" s="135">
        <v>7733.0</v>
      </c>
      <c r="B7735" s="135" t="s">
        <v>24287</v>
      </c>
      <c r="C7735" s="135" t="s">
        <v>4362</v>
      </c>
      <c r="F7735" s="135">
        <v>0.0</v>
      </c>
      <c r="M7735" s="143">
        <v>43344.0</v>
      </c>
    </row>
    <row r="7736">
      <c r="A7736" s="135">
        <v>7734.0</v>
      </c>
      <c r="B7736" s="135" t="s">
        <v>24289</v>
      </c>
      <c r="C7736" s="135" t="s">
        <v>4362</v>
      </c>
      <c r="M7736" s="143">
        <v>44188.0</v>
      </c>
    </row>
    <row r="7737">
      <c r="A7737" s="135">
        <v>7735.0</v>
      </c>
      <c r="B7737" s="135" t="s">
        <v>24290</v>
      </c>
      <c r="C7737" s="135" t="s">
        <v>4362</v>
      </c>
      <c r="M7737" s="143">
        <v>45018.0</v>
      </c>
    </row>
    <row r="7738">
      <c r="A7738" s="135">
        <v>7736.0</v>
      </c>
      <c r="B7738" s="135" t="s">
        <v>24291</v>
      </c>
      <c r="C7738" s="135" t="s">
        <v>4362</v>
      </c>
      <c r="F7738" s="135">
        <v>0.0</v>
      </c>
      <c r="M7738" s="143">
        <v>43191.0</v>
      </c>
    </row>
    <row r="7739">
      <c r="A7739" s="135">
        <v>7737.0</v>
      </c>
      <c r="B7739" s="135" t="s">
        <v>24292</v>
      </c>
      <c r="C7739" s="135" t="s">
        <v>4362</v>
      </c>
      <c r="F7739" s="135">
        <v>0.0</v>
      </c>
      <c r="M7739" s="143">
        <v>42401.0</v>
      </c>
    </row>
    <row r="7740">
      <c r="A7740" s="135">
        <v>7738.0</v>
      </c>
      <c r="B7740" s="135" t="s">
        <v>24293</v>
      </c>
      <c r="C7740" s="135" t="s">
        <v>4362</v>
      </c>
      <c r="M7740" s="143">
        <v>43231.0</v>
      </c>
    </row>
    <row r="7741">
      <c r="A7741" s="135">
        <v>7739.0</v>
      </c>
      <c r="B7741" s="135" t="s">
        <v>24294</v>
      </c>
      <c r="C7741" s="135" t="s">
        <v>4362</v>
      </c>
      <c r="F7741" s="135">
        <v>0.0</v>
      </c>
      <c r="M7741" s="143">
        <v>43678.0</v>
      </c>
    </row>
    <row r="7742">
      <c r="A7742" s="135">
        <v>7740.0</v>
      </c>
      <c r="B7742" s="135" t="s">
        <v>24295</v>
      </c>
      <c r="C7742" s="135" t="s">
        <v>4362</v>
      </c>
      <c r="F7742" s="135">
        <v>0.0</v>
      </c>
      <c r="M7742" s="143">
        <v>44774.0</v>
      </c>
    </row>
    <row r="7743">
      <c r="A7743" s="135">
        <v>7741.0</v>
      </c>
      <c r="B7743" s="135" t="s">
        <v>24296</v>
      </c>
      <c r="C7743" s="135" t="s">
        <v>4362</v>
      </c>
      <c r="M7743" s="143">
        <v>44537.0</v>
      </c>
    </row>
    <row r="7744">
      <c r="A7744" s="135">
        <v>7742.0</v>
      </c>
      <c r="B7744" s="135" t="s">
        <v>24297</v>
      </c>
      <c r="C7744" s="135" t="s">
        <v>4362</v>
      </c>
      <c r="M7744" s="143">
        <v>45225.0</v>
      </c>
    </row>
    <row r="7745">
      <c r="A7745" s="135">
        <v>7743.0</v>
      </c>
      <c r="B7745" s="135" t="s">
        <v>24298</v>
      </c>
      <c r="C7745" s="135" t="s">
        <v>4362</v>
      </c>
      <c r="F7745" s="135">
        <v>0.0</v>
      </c>
      <c r="M7745" s="143">
        <v>43709.0</v>
      </c>
    </row>
    <row r="7746">
      <c r="A7746" s="135">
        <v>7744.0</v>
      </c>
      <c r="B7746" s="135" t="s">
        <v>24300</v>
      </c>
      <c r="C7746" s="135" t="s">
        <v>4362</v>
      </c>
      <c r="K7746" s="135">
        <v>200.0</v>
      </c>
      <c r="M7746" s="143">
        <v>44839.0</v>
      </c>
    </row>
    <row r="7747">
      <c r="A7747" s="135">
        <v>7745.0</v>
      </c>
      <c r="B7747" s="135" t="s">
        <v>24301</v>
      </c>
      <c r="C7747" s="135" t="s">
        <v>4362</v>
      </c>
      <c r="M7747" s="143">
        <v>45041.0</v>
      </c>
    </row>
    <row r="7748">
      <c r="A7748" s="135">
        <v>7746.0</v>
      </c>
      <c r="B7748" s="135" t="s">
        <v>24302</v>
      </c>
      <c r="C7748" s="135" t="s">
        <v>4362</v>
      </c>
      <c r="F7748" s="135">
        <v>0.0</v>
      </c>
      <c r="M7748" s="143">
        <v>43617.0</v>
      </c>
    </row>
    <row r="7749">
      <c r="A7749" s="135">
        <v>7747.0</v>
      </c>
      <c r="B7749" s="135" t="s">
        <v>24303</v>
      </c>
      <c r="C7749" s="135" t="s">
        <v>4362</v>
      </c>
      <c r="K7749" s="135">
        <v>10.0</v>
      </c>
      <c r="M7749" s="143">
        <v>44594.0</v>
      </c>
    </row>
    <row r="7750">
      <c r="A7750" s="135">
        <v>7748.0</v>
      </c>
      <c r="B7750" s="135" t="s">
        <v>24307</v>
      </c>
      <c r="C7750" s="135" t="s">
        <v>4362</v>
      </c>
      <c r="K7750" s="135">
        <v>20.0</v>
      </c>
      <c r="M7750" s="143">
        <v>44653.0</v>
      </c>
    </row>
    <row r="7751">
      <c r="A7751" s="135">
        <v>7749.0</v>
      </c>
      <c r="B7751" s="135" t="s">
        <v>24308</v>
      </c>
      <c r="C7751" s="135" t="s">
        <v>4362</v>
      </c>
      <c r="K7751" s="135">
        <v>10.0</v>
      </c>
      <c r="M7751" s="143">
        <v>43844.0</v>
      </c>
    </row>
    <row r="7752">
      <c r="A7752" s="135">
        <v>7750.0</v>
      </c>
      <c r="B7752" s="135" t="s">
        <v>24309</v>
      </c>
      <c r="C7752" s="135" t="s">
        <v>4362</v>
      </c>
      <c r="K7752" s="135">
        <v>60.0</v>
      </c>
      <c r="M7752" s="143">
        <v>44831.0</v>
      </c>
    </row>
    <row r="7753">
      <c r="A7753" s="135">
        <v>7751.0</v>
      </c>
      <c r="B7753" s="135" t="s">
        <v>24310</v>
      </c>
      <c r="C7753" s="135" t="s">
        <v>4362</v>
      </c>
      <c r="K7753" s="135">
        <v>10.0</v>
      </c>
      <c r="M7753" s="143">
        <v>44901.0</v>
      </c>
    </row>
    <row r="7754">
      <c r="A7754" s="135">
        <v>7752.0</v>
      </c>
      <c r="B7754" s="135" t="s">
        <v>24312</v>
      </c>
      <c r="C7754" s="135" t="s">
        <v>4362</v>
      </c>
      <c r="M7754" s="143">
        <v>45313.0</v>
      </c>
    </row>
    <row r="7755">
      <c r="A7755" s="135">
        <v>7753.0</v>
      </c>
      <c r="B7755" s="135" t="s">
        <v>24313</v>
      </c>
      <c r="C7755" s="135" t="s">
        <v>4362</v>
      </c>
      <c r="K7755" s="135">
        <v>10.0</v>
      </c>
      <c r="M7755" s="143">
        <v>44535.0</v>
      </c>
    </row>
    <row r="7756">
      <c r="A7756" s="135">
        <v>7754.0</v>
      </c>
      <c r="B7756" s="135" t="s">
        <v>24314</v>
      </c>
      <c r="C7756" s="135" t="s">
        <v>4362</v>
      </c>
      <c r="K7756" s="135">
        <v>10.0</v>
      </c>
      <c r="M7756" s="143">
        <v>42285.0</v>
      </c>
    </row>
    <row r="7757">
      <c r="A7757" s="135">
        <v>7755.0</v>
      </c>
      <c r="B7757" s="135" t="s">
        <v>24315</v>
      </c>
      <c r="C7757" s="135" t="s">
        <v>4362</v>
      </c>
      <c r="K7757" s="135">
        <v>10.0</v>
      </c>
      <c r="M7757" s="143">
        <v>43122.0</v>
      </c>
    </row>
    <row r="7758">
      <c r="A7758" s="135">
        <v>7756.0</v>
      </c>
      <c r="B7758" s="135" t="s">
        <v>24316</v>
      </c>
      <c r="C7758" s="135" t="s">
        <v>4362</v>
      </c>
      <c r="K7758" s="135">
        <v>10.0</v>
      </c>
      <c r="M7758" s="143">
        <v>44128.0</v>
      </c>
    </row>
    <row r="7759">
      <c r="A7759" s="135">
        <v>7757.0</v>
      </c>
      <c r="B7759" s="135" t="s">
        <v>14441</v>
      </c>
      <c r="C7759" s="135" t="s">
        <v>4362</v>
      </c>
      <c r="K7759" s="135">
        <v>60.0</v>
      </c>
      <c r="M7759" s="143">
        <v>43849.0</v>
      </c>
    </row>
    <row r="7760">
      <c r="A7760" s="135">
        <v>7758.0</v>
      </c>
      <c r="B7760" s="135" t="s">
        <v>24317</v>
      </c>
      <c r="C7760" s="135" t="s">
        <v>4362</v>
      </c>
      <c r="M7760" s="143">
        <v>44030.0</v>
      </c>
    </row>
    <row r="7761">
      <c r="A7761" s="135">
        <v>7759.0</v>
      </c>
      <c r="B7761" s="135" t="s">
        <v>24318</v>
      </c>
      <c r="C7761" s="135" t="s">
        <v>4362</v>
      </c>
      <c r="M7761" s="143">
        <v>44729.0</v>
      </c>
    </row>
    <row r="7762">
      <c r="A7762" s="135">
        <v>7760.0</v>
      </c>
      <c r="B7762" s="135" t="s">
        <v>24319</v>
      </c>
      <c r="C7762" s="135" t="s">
        <v>4362</v>
      </c>
      <c r="K7762" s="135">
        <v>30.0</v>
      </c>
      <c r="M7762" s="143">
        <v>43899.0</v>
      </c>
    </row>
    <row r="7763">
      <c r="A7763" s="135">
        <v>7761.0</v>
      </c>
      <c r="B7763" s="135" t="s">
        <v>24321</v>
      </c>
      <c r="C7763" s="135" t="s">
        <v>4362</v>
      </c>
      <c r="M7763" s="143">
        <v>44861.0</v>
      </c>
    </row>
    <row r="7764">
      <c r="A7764" s="135">
        <v>7762.0</v>
      </c>
      <c r="B7764" s="135" t="s">
        <v>24322</v>
      </c>
      <c r="C7764" s="135" t="s">
        <v>4362</v>
      </c>
      <c r="M7764" s="143">
        <v>43227.0</v>
      </c>
    </row>
    <row r="7765">
      <c r="A7765" s="135">
        <v>7763.0</v>
      </c>
      <c r="B7765" s="135" t="s">
        <v>24323</v>
      </c>
      <c r="C7765" s="135" t="s">
        <v>4362</v>
      </c>
      <c r="K7765" s="135">
        <v>10.0</v>
      </c>
      <c r="M7765" s="143">
        <v>44142.0</v>
      </c>
    </row>
    <row r="7766">
      <c r="A7766" s="135">
        <v>7764.0</v>
      </c>
      <c r="B7766" s="135" t="s">
        <v>24324</v>
      </c>
      <c r="C7766" s="135" t="s">
        <v>4362</v>
      </c>
      <c r="K7766" s="135">
        <v>10.0</v>
      </c>
      <c r="M7766" s="143">
        <v>43193.0</v>
      </c>
    </row>
    <row r="7767">
      <c r="A7767" s="135">
        <v>7765.0</v>
      </c>
      <c r="B7767" s="135" t="s">
        <v>24325</v>
      </c>
      <c r="C7767" s="135" t="s">
        <v>4362</v>
      </c>
      <c r="K7767" s="135">
        <v>10.0</v>
      </c>
      <c r="M7767" s="143">
        <v>43873.0</v>
      </c>
    </row>
    <row r="7768">
      <c r="A7768" s="135">
        <v>7766.0</v>
      </c>
      <c r="B7768" s="135" t="s">
        <v>14438</v>
      </c>
      <c r="C7768" s="135" t="s">
        <v>4362</v>
      </c>
      <c r="K7768" s="135">
        <v>80.0</v>
      </c>
      <c r="M7768" s="143">
        <v>44125.0</v>
      </c>
    </row>
    <row r="7769">
      <c r="A7769" s="135">
        <v>7767.0</v>
      </c>
      <c r="B7769" s="135" t="s">
        <v>24326</v>
      </c>
      <c r="C7769" s="135" t="s">
        <v>4362</v>
      </c>
      <c r="K7769" s="135">
        <v>10.0</v>
      </c>
      <c r="M7769" s="143">
        <v>45017.0</v>
      </c>
    </row>
    <row r="7770">
      <c r="A7770" s="135">
        <v>7768.0</v>
      </c>
      <c r="B7770" s="135" t="s">
        <v>24327</v>
      </c>
      <c r="C7770" s="135" t="s">
        <v>4362</v>
      </c>
      <c r="M7770" s="143">
        <v>42786.0</v>
      </c>
    </row>
    <row r="7771">
      <c r="A7771" s="135">
        <v>7769.0</v>
      </c>
      <c r="B7771" s="135" t="s">
        <v>24328</v>
      </c>
      <c r="C7771" s="135" t="s">
        <v>4362</v>
      </c>
      <c r="D7771" s="135">
        <v>18.0</v>
      </c>
      <c r="M7771" s="143">
        <v>42495.0</v>
      </c>
    </row>
    <row r="7772">
      <c r="A7772" s="135">
        <v>7770.0</v>
      </c>
      <c r="B7772" s="135" t="s">
        <v>24330</v>
      </c>
      <c r="C7772" s="135" t="s">
        <v>4362</v>
      </c>
      <c r="M7772" s="143">
        <v>44289.0</v>
      </c>
    </row>
    <row r="7773">
      <c r="A7773" s="135">
        <v>7771.0</v>
      </c>
      <c r="B7773" s="135" t="s">
        <v>14444</v>
      </c>
      <c r="C7773" s="135" t="s">
        <v>4362</v>
      </c>
      <c r="K7773" s="135">
        <v>100.0</v>
      </c>
      <c r="M7773" s="143">
        <v>44604.0</v>
      </c>
    </row>
    <row r="7774">
      <c r="A7774" s="135">
        <v>7772.0</v>
      </c>
      <c r="B7774" s="135" t="s">
        <v>24331</v>
      </c>
      <c r="C7774" s="135" t="s">
        <v>4362</v>
      </c>
      <c r="M7774" s="143">
        <v>42406.0</v>
      </c>
    </row>
    <row r="7775">
      <c r="A7775" s="135">
        <v>7773.0</v>
      </c>
      <c r="B7775" s="135" t="s">
        <v>24332</v>
      </c>
      <c r="C7775" s="135" t="s">
        <v>4362</v>
      </c>
      <c r="F7775" s="135">
        <v>0.0</v>
      </c>
    </row>
    <row r="7776">
      <c r="A7776" s="135">
        <v>7774.0</v>
      </c>
      <c r="B7776" s="135" t="s">
        <v>24333</v>
      </c>
      <c r="C7776" s="135" t="s">
        <v>4362</v>
      </c>
      <c r="F7776" s="135">
        <v>0.0</v>
      </c>
      <c r="M7776" s="143">
        <v>43770.0</v>
      </c>
    </row>
    <row r="7777">
      <c r="A7777" s="135">
        <v>7775.0</v>
      </c>
      <c r="B7777" s="135" t="s">
        <v>24334</v>
      </c>
      <c r="C7777" s="135" t="s">
        <v>4362</v>
      </c>
      <c r="M7777" s="143">
        <v>44761.0</v>
      </c>
    </row>
    <row r="7778">
      <c r="A7778" s="135">
        <v>7776.0</v>
      </c>
      <c r="B7778" s="135" t="s">
        <v>24335</v>
      </c>
      <c r="C7778" s="135" t="s">
        <v>4362</v>
      </c>
      <c r="M7778" s="143">
        <v>44049.0</v>
      </c>
    </row>
    <row r="7779">
      <c r="A7779" s="135">
        <v>7777.0</v>
      </c>
      <c r="B7779" s="135" t="s">
        <v>24336</v>
      </c>
      <c r="C7779" s="135" t="s">
        <v>4362</v>
      </c>
      <c r="M7779" s="143">
        <v>45211.0</v>
      </c>
    </row>
    <row r="7780">
      <c r="A7780" s="135">
        <v>7778.0</v>
      </c>
      <c r="B7780" s="135" t="s">
        <v>24338</v>
      </c>
      <c r="C7780" s="135" t="s">
        <v>4362</v>
      </c>
      <c r="M7780" s="143">
        <v>44896.0</v>
      </c>
    </row>
    <row r="7781">
      <c r="A7781" s="135">
        <v>7779.0</v>
      </c>
      <c r="B7781" s="135" t="s">
        <v>24340</v>
      </c>
      <c r="C7781" s="135" t="s">
        <v>4362</v>
      </c>
      <c r="F7781" s="135">
        <v>0.0</v>
      </c>
      <c r="M7781" s="143">
        <v>42552.0</v>
      </c>
    </row>
    <row r="7782">
      <c r="A7782" s="135">
        <v>7780.0</v>
      </c>
      <c r="B7782" s="135" t="s">
        <v>24341</v>
      </c>
      <c r="C7782" s="135" t="s">
        <v>4362</v>
      </c>
      <c r="F7782" s="135">
        <v>0.0</v>
      </c>
      <c r="M7782" s="143">
        <v>43374.0</v>
      </c>
    </row>
    <row r="7783">
      <c r="A7783" s="135">
        <v>7781.0</v>
      </c>
      <c r="B7783" s="135" t="s">
        <v>24342</v>
      </c>
      <c r="C7783" s="135" t="s">
        <v>4362</v>
      </c>
      <c r="F7783" s="135">
        <v>0.0</v>
      </c>
      <c r="M7783" s="143">
        <v>43497.0</v>
      </c>
    </row>
    <row r="7784">
      <c r="A7784" s="135">
        <v>7782.0</v>
      </c>
      <c r="B7784" s="135" t="s">
        <v>24343</v>
      </c>
      <c r="C7784" s="135" t="s">
        <v>4362</v>
      </c>
      <c r="K7784" s="135">
        <v>10.0</v>
      </c>
      <c r="M7784" s="143">
        <v>45050.0</v>
      </c>
    </row>
    <row r="7785">
      <c r="A7785" s="135">
        <v>7783.0</v>
      </c>
      <c r="B7785" s="135" t="s">
        <v>24345</v>
      </c>
      <c r="C7785" s="135" t="s">
        <v>4362</v>
      </c>
      <c r="K7785" s="135">
        <v>10.0</v>
      </c>
      <c r="M7785" s="143">
        <v>43087.0</v>
      </c>
    </row>
    <row r="7786">
      <c r="A7786" s="135">
        <v>7784.0</v>
      </c>
      <c r="B7786" s="135" t="s">
        <v>24346</v>
      </c>
      <c r="C7786" s="135" t="s">
        <v>4362</v>
      </c>
      <c r="M7786" s="143">
        <v>43678.0</v>
      </c>
    </row>
    <row r="7787">
      <c r="A7787" s="135">
        <v>7785.0</v>
      </c>
      <c r="B7787" s="135" t="s">
        <v>24347</v>
      </c>
      <c r="C7787" s="135" t="s">
        <v>4362</v>
      </c>
      <c r="F7787" s="135">
        <v>0.0</v>
      </c>
      <c r="M7787" s="143">
        <v>42767.0</v>
      </c>
    </row>
    <row r="7788">
      <c r="A7788" s="135">
        <v>7786.0</v>
      </c>
      <c r="B7788" s="135" t="s">
        <v>24348</v>
      </c>
      <c r="C7788" s="135" t="s">
        <v>4362</v>
      </c>
      <c r="K7788" s="135">
        <v>10.0</v>
      </c>
      <c r="M7788" s="143">
        <v>45247.0</v>
      </c>
    </row>
    <row r="7789">
      <c r="A7789" s="135">
        <v>7787.0</v>
      </c>
      <c r="B7789" s="135" t="s">
        <v>24350</v>
      </c>
      <c r="C7789" s="135" t="s">
        <v>4362</v>
      </c>
      <c r="F7789" s="135">
        <v>0.0</v>
      </c>
      <c r="M7789" s="143">
        <v>43466.0</v>
      </c>
    </row>
    <row r="7790">
      <c r="A7790" s="135">
        <v>7788.0</v>
      </c>
      <c r="B7790" s="135" t="s">
        <v>24351</v>
      </c>
      <c r="C7790" s="135" t="s">
        <v>4362</v>
      </c>
      <c r="M7790" s="143">
        <v>44962.0</v>
      </c>
    </row>
    <row r="7791">
      <c r="A7791" s="135">
        <v>7789.0</v>
      </c>
      <c r="B7791" s="135" t="s">
        <v>24352</v>
      </c>
      <c r="C7791" s="135" t="s">
        <v>4362</v>
      </c>
      <c r="F7791" s="135">
        <v>0.0</v>
      </c>
      <c r="M7791" s="143">
        <v>43709.0</v>
      </c>
    </row>
    <row r="7792">
      <c r="A7792" s="135">
        <v>7790.0</v>
      </c>
      <c r="B7792" s="135" t="s">
        <v>14446</v>
      </c>
      <c r="C7792" s="135" t="s">
        <v>4362</v>
      </c>
      <c r="F7792" s="135">
        <v>0.0</v>
      </c>
      <c r="M7792" s="143">
        <v>43405.0</v>
      </c>
    </row>
    <row r="7793">
      <c r="A7793" s="135">
        <v>7791.0</v>
      </c>
      <c r="B7793" s="135" t="s">
        <v>24354</v>
      </c>
      <c r="C7793" s="135" t="s">
        <v>4362</v>
      </c>
      <c r="F7793" s="135">
        <v>0.0</v>
      </c>
      <c r="M7793" s="143">
        <v>43709.0</v>
      </c>
    </row>
    <row r="7794">
      <c r="A7794" s="135">
        <v>7792.0</v>
      </c>
      <c r="B7794" s="135" t="s">
        <v>24355</v>
      </c>
      <c r="C7794" s="135" t="s">
        <v>4362</v>
      </c>
      <c r="K7794" s="135">
        <v>10.0</v>
      </c>
      <c r="M7794" s="143">
        <v>42752.0</v>
      </c>
    </row>
    <row r="7795">
      <c r="A7795" s="135">
        <v>7793.0</v>
      </c>
      <c r="B7795" s="135" t="s">
        <v>24356</v>
      </c>
      <c r="C7795" s="135" t="s">
        <v>4362</v>
      </c>
      <c r="M7795" s="143">
        <v>44802.0</v>
      </c>
    </row>
    <row r="7796">
      <c r="A7796" s="135">
        <v>7794.0</v>
      </c>
      <c r="B7796" s="135" t="s">
        <v>24358</v>
      </c>
      <c r="C7796" s="135" t="s">
        <v>4362</v>
      </c>
      <c r="F7796" s="135">
        <v>0.0</v>
      </c>
      <c r="M7796" s="143">
        <v>43405.0</v>
      </c>
    </row>
    <row r="7797">
      <c r="A7797" s="135">
        <v>7795.0</v>
      </c>
      <c r="B7797" s="135" t="s">
        <v>24359</v>
      </c>
      <c r="C7797" s="135" t="s">
        <v>4362</v>
      </c>
      <c r="F7797" s="135">
        <v>0.0</v>
      </c>
      <c r="M7797" s="143">
        <v>43374.0</v>
      </c>
    </row>
    <row r="7798">
      <c r="A7798" s="135">
        <v>7796.0</v>
      </c>
      <c r="B7798" s="135" t="s">
        <v>24360</v>
      </c>
      <c r="C7798" s="135" t="s">
        <v>4362</v>
      </c>
      <c r="K7798" s="135">
        <v>80.0</v>
      </c>
      <c r="M7798" s="143">
        <v>42465.0</v>
      </c>
    </row>
    <row r="7799">
      <c r="A7799" s="135">
        <v>7797.0</v>
      </c>
      <c r="B7799" s="135" t="s">
        <v>24361</v>
      </c>
      <c r="C7799" s="135" t="s">
        <v>4362</v>
      </c>
      <c r="K7799" s="135">
        <v>10.0</v>
      </c>
      <c r="M7799" s="143">
        <v>42447.0</v>
      </c>
    </row>
    <row r="7800">
      <c r="A7800" s="135">
        <v>7798.0</v>
      </c>
      <c r="B7800" s="135" t="s">
        <v>24362</v>
      </c>
      <c r="C7800" s="135" t="s">
        <v>4362</v>
      </c>
      <c r="F7800" s="135">
        <v>0.0</v>
      </c>
      <c r="M7800" s="143">
        <v>43556.0</v>
      </c>
    </row>
    <row r="7801">
      <c r="A7801" s="135">
        <v>7799.0</v>
      </c>
      <c r="B7801" s="135" t="s">
        <v>24363</v>
      </c>
      <c r="C7801" s="135" t="s">
        <v>4362</v>
      </c>
      <c r="F7801" s="135">
        <v>0.0</v>
      </c>
      <c r="M7801" s="143">
        <v>43525.0</v>
      </c>
    </row>
    <row r="7802">
      <c r="A7802" s="135">
        <v>7800.0</v>
      </c>
      <c r="B7802" s="135" t="s">
        <v>24365</v>
      </c>
      <c r="C7802" s="135" t="s">
        <v>4362</v>
      </c>
      <c r="F7802" s="135">
        <v>0.0</v>
      </c>
      <c r="M7802" s="143">
        <v>43070.0</v>
      </c>
    </row>
    <row r="7803">
      <c r="A7803" s="135">
        <v>7801.0</v>
      </c>
      <c r="B7803" s="135" t="s">
        <v>24366</v>
      </c>
      <c r="C7803" s="135" t="s">
        <v>4362</v>
      </c>
      <c r="M7803" s="143">
        <v>42594.0</v>
      </c>
    </row>
    <row r="7804">
      <c r="A7804" s="135">
        <v>7802.0</v>
      </c>
      <c r="B7804" s="135" t="s">
        <v>24367</v>
      </c>
      <c r="C7804" s="135" t="s">
        <v>4362</v>
      </c>
      <c r="M7804" s="143">
        <v>42410.0</v>
      </c>
    </row>
    <row r="7805">
      <c r="A7805" s="135">
        <v>7803.0</v>
      </c>
      <c r="B7805" s="135" t="s">
        <v>24368</v>
      </c>
      <c r="C7805" s="135" t="s">
        <v>4362</v>
      </c>
      <c r="F7805" s="135">
        <v>0.0</v>
      </c>
      <c r="M7805" s="143">
        <v>43132.0</v>
      </c>
    </row>
    <row r="7806">
      <c r="A7806" s="135">
        <v>7804.0</v>
      </c>
      <c r="B7806" s="135" t="s">
        <v>24369</v>
      </c>
      <c r="C7806" s="135" t="s">
        <v>4362</v>
      </c>
      <c r="F7806" s="135">
        <v>0.0</v>
      </c>
      <c r="M7806" s="143">
        <v>42522.0</v>
      </c>
    </row>
    <row r="7807">
      <c r="A7807" s="135">
        <v>7805.0</v>
      </c>
      <c r="B7807" s="135" t="s">
        <v>24370</v>
      </c>
      <c r="C7807" s="135" t="s">
        <v>4362</v>
      </c>
      <c r="F7807" s="135">
        <v>0.0</v>
      </c>
      <c r="M7807" s="143">
        <v>43586.0</v>
      </c>
    </row>
    <row r="7808">
      <c r="A7808" s="135">
        <v>7806.0</v>
      </c>
      <c r="B7808" s="135" t="s">
        <v>24372</v>
      </c>
      <c r="C7808" s="135" t="s">
        <v>4362</v>
      </c>
      <c r="F7808" s="135">
        <v>0.0</v>
      </c>
      <c r="M7808" s="143">
        <v>43556.0</v>
      </c>
    </row>
    <row r="7809">
      <c r="A7809" s="135">
        <v>7807.0</v>
      </c>
      <c r="B7809" s="135" t="s">
        <v>24373</v>
      </c>
      <c r="C7809" s="135" t="s">
        <v>4362</v>
      </c>
      <c r="F7809" s="135">
        <v>0.0</v>
      </c>
      <c r="M7809" s="143">
        <v>43497.0</v>
      </c>
    </row>
    <row r="7810">
      <c r="A7810" s="135">
        <v>7808.0</v>
      </c>
      <c r="B7810" s="135" t="s">
        <v>24374</v>
      </c>
      <c r="C7810" s="135" t="s">
        <v>4362</v>
      </c>
      <c r="M7810" s="143">
        <v>43817.0</v>
      </c>
    </row>
    <row r="7811">
      <c r="A7811" s="135">
        <v>7809.0</v>
      </c>
      <c r="B7811" s="135" t="s">
        <v>24375</v>
      </c>
      <c r="C7811" s="135" t="s">
        <v>4362</v>
      </c>
      <c r="F7811" s="135">
        <v>0.0</v>
      </c>
      <c r="M7811" s="143">
        <v>43647.0</v>
      </c>
    </row>
    <row r="7812">
      <c r="A7812" s="135">
        <v>7810.0</v>
      </c>
      <c r="B7812" s="135" t="s">
        <v>24376</v>
      </c>
      <c r="C7812" s="135" t="s">
        <v>4362</v>
      </c>
      <c r="F7812" s="135">
        <v>0.0</v>
      </c>
      <c r="M7812" s="143">
        <v>43435.0</v>
      </c>
    </row>
    <row r="7813">
      <c r="A7813" s="135">
        <v>7811.0</v>
      </c>
      <c r="B7813" s="135" t="s">
        <v>24377</v>
      </c>
      <c r="C7813" s="135" t="s">
        <v>4362</v>
      </c>
      <c r="M7813" s="143">
        <v>45195.0</v>
      </c>
    </row>
    <row r="7814">
      <c r="A7814" s="135">
        <v>7812.0</v>
      </c>
      <c r="B7814" s="135" t="s">
        <v>24378</v>
      </c>
      <c r="C7814" s="135" t="s">
        <v>4362</v>
      </c>
      <c r="M7814" s="143">
        <v>44940.0</v>
      </c>
    </row>
    <row r="7815">
      <c r="A7815" s="135">
        <v>7813.0</v>
      </c>
      <c r="B7815" s="135" t="s">
        <v>24379</v>
      </c>
      <c r="C7815" s="135" t="s">
        <v>4362</v>
      </c>
      <c r="M7815" s="143">
        <v>44023.0</v>
      </c>
    </row>
    <row r="7816">
      <c r="A7816" s="135">
        <v>7814.0</v>
      </c>
      <c r="B7816" s="135" t="s">
        <v>24381</v>
      </c>
      <c r="C7816" s="135" t="s">
        <v>4362</v>
      </c>
      <c r="F7816" s="135">
        <v>0.0</v>
      </c>
      <c r="M7816" s="143">
        <v>42278.0</v>
      </c>
    </row>
    <row r="7817">
      <c r="A7817" s="135">
        <v>7815.0</v>
      </c>
      <c r="B7817" s="135" t="s">
        <v>24382</v>
      </c>
      <c r="C7817" s="135" t="s">
        <v>4362</v>
      </c>
      <c r="M7817" s="143">
        <v>43990.0</v>
      </c>
    </row>
    <row r="7818">
      <c r="A7818" s="135">
        <v>7816.0</v>
      </c>
      <c r="B7818" s="135" t="s">
        <v>24383</v>
      </c>
      <c r="C7818" s="135" t="s">
        <v>4362</v>
      </c>
      <c r="K7818" s="135">
        <v>10.0</v>
      </c>
      <c r="M7818" s="143">
        <v>44477.0</v>
      </c>
    </row>
    <row r="7819">
      <c r="A7819" s="135">
        <v>7817.0</v>
      </c>
      <c r="B7819" s="135" t="s">
        <v>24384</v>
      </c>
      <c r="C7819" s="135" t="s">
        <v>4362</v>
      </c>
      <c r="F7819" s="135">
        <v>0.0</v>
      </c>
      <c r="M7819" s="143">
        <v>43770.0</v>
      </c>
    </row>
    <row r="7820">
      <c r="A7820" s="135">
        <v>7818.0</v>
      </c>
      <c r="B7820" s="135" t="s">
        <v>24385</v>
      </c>
      <c r="C7820" s="135" t="s">
        <v>4362</v>
      </c>
      <c r="F7820" s="135">
        <v>0.0</v>
      </c>
      <c r="M7820" s="143">
        <v>42401.0</v>
      </c>
    </row>
    <row r="7821">
      <c r="A7821" s="135">
        <v>7819.0</v>
      </c>
      <c r="B7821" s="135" t="s">
        <v>14448</v>
      </c>
      <c r="C7821" s="135" t="s">
        <v>4362</v>
      </c>
      <c r="F7821" s="135">
        <v>0.0</v>
      </c>
      <c r="M7821" s="143">
        <v>43374.0</v>
      </c>
    </row>
    <row r="7822">
      <c r="A7822" s="135">
        <v>7820.0</v>
      </c>
      <c r="B7822" s="135" t="s">
        <v>24386</v>
      </c>
      <c r="C7822" s="135" t="s">
        <v>4362</v>
      </c>
      <c r="F7822" s="135">
        <v>0.0</v>
      </c>
      <c r="M7822" s="143">
        <v>43405.0</v>
      </c>
    </row>
    <row r="7823">
      <c r="A7823" s="135">
        <v>7821.0</v>
      </c>
      <c r="B7823" s="135" t="s">
        <v>24388</v>
      </c>
      <c r="C7823" s="135" t="s">
        <v>4362</v>
      </c>
      <c r="M7823" s="143">
        <v>42962.0</v>
      </c>
    </row>
    <row r="7824">
      <c r="A7824" s="135">
        <v>7822.0</v>
      </c>
      <c r="B7824" s="135" t="s">
        <v>24389</v>
      </c>
      <c r="C7824" s="135" t="s">
        <v>4362</v>
      </c>
      <c r="M7824" s="143">
        <v>42675.0</v>
      </c>
    </row>
    <row r="7825">
      <c r="A7825" s="135">
        <v>7823.0</v>
      </c>
      <c r="B7825" s="135" t="s">
        <v>24390</v>
      </c>
      <c r="C7825" s="135" t="s">
        <v>4362</v>
      </c>
      <c r="M7825" s="143">
        <v>44670.0</v>
      </c>
    </row>
    <row r="7826">
      <c r="A7826" s="135">
        <v>7824.0</v>
      </c>
      <c r="B7826" s="135" t="s">
        <v>24391</v>
      </c>
      <c r="C7826" s="135" t="s">
        <v>4362</v>
      </c>
      <c r="M7826" s="143">
        <v>45006.0</v>
      </c>
    </row>
    <row r="7827">
      <c r="A7827" s="135">
        <v>7825.0</v>
      </c>
      <c r="B7827" s="135" t="s">
        <v>24392</v>
      </c>
      <c r="C7827" s="135" t="s">
        <v>4362</v>
      </c>
      <c r="K7827" s="135">
        <v>30.0</v>
      </c>
      <c r="M7827" s="143">
        <v>43919.0</v>
      </c>
    </row>
    <row r="7828">
      <c r="A7828" s="135">
        <v>7826.0</v>
      </c>
      <c r="B7828" s="135" t="s">
        <v>24393</v>
      </c>
      <c r="C7828" s="135" t="s">
        <v>4362</v>
      </c>
      <c r="M7828" s="143">
        <v>43866.0</v>
      </c>
    </row>
    <row r="7829">
      <c r="A7829" s="135">
        <v>7827.0</v>
      </c>
      <c r="B7829" s="135" t="s">
        <v>24394</v>
      </c>
      <c r="C7829" s="135" t="s">
        <v>4362</v>
      </c>
      <c r="K7829" s="135">
        <v>10.0</v>
      </c>
      <c r="M7829" s="143">
        <v>42548.0</v>
      </c>
    </row>
    <row r="7830">
      <c r="A7830" s="135">
        <v>7828.0</v>
      </c>
      <c r="B7830" s="135" t="s">
        <v>24396</v>
      </c>
      <c r="C7830" s="135" t="s">
        <v>4362</v>
      </c>
      <c r="K7830" s="135">
        <v>10.0</v>
      </c>
      <c r="M7830" s="143">
        <v>44260.0</v>
      </c>
    </row>
    <row r="7831">
      <c r="A7831" s="135">
        <v>7829.0</v>
      </c>
      <c r="B7831" s="135" t="s">
        <v>24397</v>
      </c>
      <c r="C7831" s="135" t="s">
        <v>4362</v>
      </c>
      <c r="M7831" s="143">
        <v>42282.0</v>
      </c>
    </row>
    <row r="7832">
      <c r="A7832" s="135">
        <v>7830.0</v>
      </c>
      <c r="B7832" s="135" t="s">
        <v>24398</v>
      </c>
      <c r="C7832" s="135" t="s">
        <v>4362</v>
      </c>
      <c r="M7832" s="143">
        <v>43349.0</v>
      </c>
    </row>
    <row r="7833">
      <c r="A7833" s="135">
        <v>7831.0</v>
      </c>
      <c r="B7833" s="135" t="s">
        <v>24399</v>
      </c>
      <c r="C7833" s="135" t="s">
        <v>4362</v>
      </c>
      <c r="K7833" s="135">
        <v>10.0</v>
      </c>
      <c r="M7833" s="143">
        <v>42726.0</v>
      </c>
    </row>
    <row r="7834">
      <c r="A7834" s="135">
        <v>7832.0</v>
      </c>
      <c r="B7834" s="135" t="s">
        <v>24400</v>
      </c>
      <c r="C7834" s="135" t="s">
        <v>4362</v>
      </c>
      <c r="M7834" s="143">
        <v>42399.0</v>
      </c>
    </row>
    <row r="7835">
      <c r="A7835" s="135">
        <v>7833.0</v>
      </c>
      <c r="B7835" s="135" t="s">
        <v>24402</v>
      </c>
      <c r="C7835" s="135" t="s">
        <v>4362</v>
      </c>
      <c r="M7835" s="143">
        <v>42634.0</v>
      </c>
    </row>
    <row r="7836">
      <c r="A7836" s="135">
        <v>7834.0</v>
      </c>
      <c r="B7836" s="135" t="s">
        <v>24403</v>
      </c>
      <c r="C7836" s="135" t="s">
        <v>4362</v>
      </c>
      <c r="M7836" s="143">
        <v>44001.0</v>
      </c>
    </row>
    <row r="7837">
      <c r="A7837" s="135">
        <v>7835.0</v>
      </c>
      <c r="B7837" s="135" t="s">
        <v>24404</v>
      </c>
      <c r="C7837" s="135" t="s">
        <v>4362</v>
      </c>
      <c r="K7837" s="135">
        <v>30.0</v>
      </c>
      <c r="M7837" s="143">
        <v>44608.0</v>
      </c>
    </row>
    <row r="7838">
      <c r="A7838" s="135">
        <v>7836.0</v>
      </c>
      <c r="B7838" s="135" t="s">
        <v>24405</v>
      </c>
      <c r="C7838" s="135" t="s">
        <v>4362</v>
      </c>
      <c r="K7838" s="135">
        <v>10.0</v>
      </c>
      <c r="M7838" s="143">
        <v>44936.0</v>
      </c>
    </row>
    <row r="7839">
      <c r="A7839" s="135">
        <v>7837.0</v>
      </c>
      <c r="B7839" s="135" t="s">
        <v>24407</v>
      </c>
      <c r="C7839" s="135" t="s">
        <v>4362</v>
      </c>
      <c r="F7839" s="135">
        <v>0.0</v>
      </c>
      <c r="M7839" s="143">
        <v>43405.0</v>
      </c>
    </row>
    <row r="7840">
      <c r="A7840" s="135">
        <v>7838.0</v>
      </c>
      <c r="B7840" s="135" t="s">
        <v>24408</v>
      </c>
      <c r="C7840" s="135" t="s">
        <v>4362</v>
      </c>
      <c r="M7840" s="143">
        <v>42363.0</v>
      </c>
    </row>
    <row r="7841">
      <c r="A7841" s="135">
        <v>7839.0</v>
      </c>
      <c r="B7841" s="135" t="s">
        <v>24409</v>
      </c>
      <c r="C7841" s="135" t="s">
        <v>4362</v>
      </c>
      <c r="K7841" s="135">
        <v>10.0</v>
      </c>
      <c r="M7841" s="143">
        <v>43975.0</v>
      </c>
    </row>
    <row r="7842">
      <c r="A7842" s="135">
        <v>7840.0</v>
      </c>
      <c r="B7842" s="135" t="s">
        <v>24410</v>
      </c>
      <c r="C7842" s="135" t="s">
        <v>4362</v>
      </c>
      <c r="F7842" s="135">
        <v>0.0</v>
      </c>
      <c r="M7842" s="143">
        <v>43344.0</v>
      </c>
    </row>
    <row r="7843">
      <c r="A7843" s="135">
        <v>7841.0</v>
      </c>
      <c r="B7843" s="135" t="s">
        <v>24411</v>
      </c>
      <c r="C7843" s="135" t="s">
        <v>4362</v>
      </c>
      <c r="F7843" s="135">
        <v>0.0</v>
      </c>
      <c r="M7843" s="143">
        <v>43709.0</v>
      </c>
    </row>
    <row r="7844">
      <c r="A7844" s="135">
        <v>7842.0</v>
      </c>
      <c r="B7844" s="135" t="s">
        <v>24413</v>
      </c>
      <c r="C7844" s="135" t="s">
        <v>4362</v>
      </c>
      <c r="F7844" s="135">
        <v>0.0</v>
      </c>
      <c r="M7844" s="143">
        <v>43435.0</v>
      </c>
    </row>
    <row r="7845">
      <c r="A7845" s="135">
        <v>7843.0</v>
      </c>
      <c r="B7845" s="135" t="s">
        <v>24414</v>
      </c>
      <c r="C7845" s="135" t="s">
        <v>4362</v>
      </c>
      <c r="M7845" s="143">
        <v>44124.0</v>
      </c>
    </row>
    <row r="7846">
      <c r="A7846" s="135">
        <v>7844.0</v>
      </c>
      <c r="B7846" s="135" t="s">
        <v>24415</v>
      </c>
      <c r="C7846" s="135" t="s">
        <v>4362</v>
      </c>
      <c r="F7846" s="135">
        <v>0.0</v>
      </c>
      <c r="M7846" s="143">
        <v>43709.0</v>
      </c>
    </row>
    <row r="7847">
      <c r="A7847" s="135">
        <v>7845.0</v>
      </c>
      <c r="B7847" s="135" t="s">
        <v>24416</v>
      </c>
      <c r="C7847" s="135" t="s">
        <v>4362</v>
      </c>
      <c r="F7847" s="135">
        <v>0.0</v>
      </c>
      <c r="M7847" s="143">
        <v>43678.0</v>
      </c>
    </row>
    <row r="7848">
      <c r="A7848" s="135">
        <v>7846.0</v>
      </c>
      <c r="B7848" s="135" t="s">
        <v>24417</v>
      </c>
      <c r="C7848" s="135" t="s">
        <v>4362</v>
      </c>
      <c r="F7848" s="135">
        <v>0.0</v>
      </c>
      <c r="M7848" s="143">
        <v>43586.0</v>
      </c>
    </row>
    <row r="7849">
      <c r="A7849" s="135">
        <v>7847.0</v>
      </c>
      <c r="B7849" s="135" t="s">
        <v>24419</v>
      </c>
      <c r="C7849" s="135" t="s">
        <v>4362</v>
      </c>
      <c r="F7849" s="135">
        <v>0.0</v>
      </c>
      <c r="M7849" s="143">
        <v>43374.0</v>
      </c>
    </row>
    <row r="7850">
      <c r="A7850" s="135">
        <v>7848.0</v>
      </c>
      <c r="B7850" s="135" t="s">
        <v>24420</v>
      </c>
      <c r="C7850" s="135" t="s">
        <v>4362</v>
      </c>
      <c r="F7850" s="135">
        <v>0.0</v>
      </c>
      <c r="M7850" s="143">
        <v>43435.0</v>
      </c>
    </row>
    <row r="7851">
      <c r="A7851" s="135">
        <v>7849.0</v>
      </c>
      <c r="B7851" s="135" t="s">
        <v>24421</v>
      </c>
      <c r="C7851" s="135" t="s">
        <v>4362</v>
      </c>
      <c r="M7851" s="143">
        <v>43886.0</v>
      </c>
    </row>
    <row r="7852">
      <c r="A7852" s="135">
        <v>7850.0</v>
      </c>
      <c r="B7852" s="135" t="s">
        <v>24422</v>
      </c>
      <c r="C7852" s="135" t="s">
        <v>4362</v>
      </c>
      <c r="K7852" s="135">
        <v>450.0</v>
      </c>
      <c r="M7852" s="143">
        <v>44256.0</v>
      </c>
    </row>
    <row r="7853">
      <c r="A7853" s="135">
        <v>7851.0</v>
      </c>
      <c r="B7853" s="135" t="s">
        <v>24423</v>
      </c>
      <c r="C7853" s="135" t="s">
        <v>4362</v>
      </c>
      <c r="F7853" s="135">
        <v>0.0</v>
      </c>
      <c r="M7853" s="143">
        <v>43070.0</v>
      </c>
    </row>
    <row r="7854">
      <c r="A7854" s="135">
        <v>7852.0</v>
      </c>
      <c r="B7854" s="135" t="s">
        <v>24425</v>
      </c>
      <c r="C7854" s="135" t="s">
        <v>4362</v>
      </c>
      <c r="F7854" s="135">
        <v>0.0</v>
      </c>
      <c r="M7854" s="143">
        <v>43040.0</v>
      </c>
    </row>
    <row r="7855">
      <c r="A7855" s="135">
        <v>7853.0</v>
      </c>
      <c r="B7855" s="135" t="s">
        <v>24426</v>
      </c>
      <c r="C7855" s="135" t="s">
        <v>4362</v>
      </c>
      <c r="F7855" s="135">
        <v>0.0</v>
      </c>
      <c r="M7855" s="143">
        <v>43466.0</v>
      </c>
    </row>
    <row r="7856">
      <c r="A7856" s="135">
        <v>7854.0</v>
      </c>
      <c r="B7856" s="135" t="s">
        <v>24427</v>
      </c>
      <c r="C7856" s="135" t="s">
        <v>4362</v>
      </c>
      <c r="F7856" s="135">
        <v>0.0</v>
      </c>
      <c r="M7856" s="143">
        <v>42461.0</v>
      </c>
    </row>
    <row r="7857">
      <c r="A7857" s="135">
        <v>7855.0</v>
      </c>
      <c r="B7857" s="135" t="s">
        <v>24428</v>
      </c>
      <c r="C7857" s="135" t="s">
        <v>4362</v>
      </c>
      <c r="F7857" s="135">
        <v>0.0</v>
      </c>
      <c r="M7857" s="143">
        <v>42705.0</v>
      </c>
    </row>
    <row r="7858">
      <c r="A7858" s="135">
        <v>7856.0</v>
      </c>
      <c r="B7858" s="135" t="s">
        <v>24430</v>
      </c>
      <c r="C7858" s="135" t="s">
        <v>4362</v>
      </c>
      <c r="M7858" s="143">
        <v>45224.0</v>
      </c>
    </row>
    <row r="7859">
      <c r="A7859" s="135">
        <v>7857.0</v>
      </c>
      <c r="B7859" s="135" t="s">
        <v>24431</v>
      </c>
      <c r="C7859" s="135" t="s">
        <v>4362</v>
      </c>
      <c r="M7859" s="143">
        <v>45226.0</v>
      </c>
    </row>
    <row r="7860">
      <c r="A7860" s="135">
        <v>7858.0</v>
      </c>
      <c r="B7860" s="135" t="s">
        <v>24432</v>
      </c>
      <c r="C7860" s="135" t="s">
        <v>4362</v>
      </c>
      <c r="F7860" s="135">
        <v>0.0</v>
      </c>
      <c r="M7860" s="143">
        <v>43497.0</v>
      </c>
    </row>
    <row r="7861">
      <c r="A7861" s="135">
        <v>7859.0</v>
      </c>
      <c r="B7861" s="135" t="s">
        <v>24433</v>
      </c>
      <c r="C7861" s="135" t="s">
        <v>4362</v>
      </c>
      <c r="F7861" s="135">
        <v>0.0</v>
      </c>
      <c r="M7861" s="143">
        <v>43678.0</v>
      </c>
    </row>
    <row r="7862">
      <c r="A7862" s="135">
        <v>7860.0</v>
      </c>
      <c r="B7862" s="135" t="s">
        <v>24434</v>
      </c>
      <c r="C7862" s="135" t="s">
        <v>4362</v>
      </c>
      <c r="F7862" s="135">
        <v>0.0</v>
      </c>
      <c r="M7862" s="143">
        <v>43497.0</v>
      </c>
    </row>
    <row r="7863">
      <c r="A7863" s="135">
        <v>7861.0</v>
      </c>
      <c r="B7863" s="135" t="s">
        <v>24435</v>
      </c>
      <c r="C7863" s="135" t="s">
        <v>4362</v>
      </c>
      <c r="M7863" s="143">
        <v>43921.0</v>
      </c>
    </row>
    <row r="7864">
      <c r="A7864" s="135">
        <v>7862.0</v>
      </c>
      <c r="B7864" s="135" t="s">
        <v>24437</v>
      </c>
      <c r="C7864" s="135" t="s">
        <v>4362</v>
      </c>
      <c r="K7864" s="135">
        <v>70.0</v>
      </c>
      <c r="M7864" s="143">
        <v>43841.0</v>
      </c>
    </row>
    <row r="7865">
      <c r="A7865" s="135">
        <v>7863.0</v>
      </c>
      <c r="B7865" s="135" t="s">
        <v>24438</v>
      </c>
      <c r="C7865" s="135" t="s">
        <v>4362</v>
      </c>
      <c r="F7865" s="135">
        <v>0.0</v>
      </c>
      <c r="M7865" s="143">
        <v>43800.0</v>
      </c>
    </row>
    <row r="7866">
      <c r="A7866" s="135">
        <v>7864.0</v>
      </c>
      <c r="B7866" s="135" t="s">
        <v>24439</v>
      </c>
      <c r="C7866" s="135" t="s">
        <v>4362</v>
      </c>
      <c r="K7866" s="135">
        <v>150.0</v>
      </c>
      <c r="M7866" s="143">
        <v>44574.0</v>
      </c>
    </row>
    <row r="7867">
      <c r="A7867" s="135">
        <v>7865.0</v>
      </c>
      <c r="B7867" s="135" t="s">
        <v>24440</v>
      </c>
      <c r="C7867" s="135" t="s">
        <v>4362</v>
      </c>
      <c r="F7867" s="135">
        <v>0.0</v>
      </c>
      <c r="M7867" s="143">
        <v>42583.0</v>
      </c>
    </row>
    <row r="7868">
      <c r="A7868" s="135">
        <v>7866.0</v>
      </c>
      <c r="B7868" s="135" t="s">
        <v>24441</v>
      </c>
      <c r="C7868" s="135" t="s">
        <v>4362</v>
      </c>
      <c r="F7868" s="135">
        <v>0.0</v>
      </c>
      <c r="M7868" s="143">
        <v>42767.0</v>
      </c>
    </row>
    <row r="7869">
      <c r="A7869" s="135">
        <v>7867.0</v>
      </c>
      <c r="B7869" s="135" t="s">
        <v>24442</v>
      </c>
      <c r="C7869" s="135" t="s">
        <v>4362</v>
      </c>
      <c r="M7869" s="143">
        <v>44964.0</v>
      </c>
    </row>
    <row r="7870">
      <c r="A7870" s="135">
        <v>7868.0</v>
      </c>
      <c r="B7870" s="135" t="s">
        <v>24443</v>
      </c>
      <c r="C7870" s="135" t="s">
        <v>4362</v>
      </c>
      <c r="K7870" s="135">
        <v>10.0</v>
      </c>
      <c r="M7870" s="143">
        <v>45037.0</v>
      </c>
    </row>
    <row r="7871">
      <c r="A7871" s="135">
        <v>7869.0</v>
      </c>
      <c r="B7871" s="135" t="s">
        <v>24445</v>
      </c>
      <c r="C7871" s="135" t="s">
        <v>4362</v>
      </c>
      <c r="F7871" s="135">
        <v>0.0</v>
      </c>
      <c r="M7871" s="143">
        <v>43466.0</v>
      </c>
    </row>
    <row r="7872">
      <c r="A7872" s="135">
        <v>7870.0</v>
      </c>
      <c r="B7872" s="135" t="s">
        <v>24446</v>
      </c>
      <c r="C7872" s="135" t="s">
        <v>4362</v>
      </c>
      <c r="M7872" s="143">
        <v>42265.0</v>
      </c>
    </row>
    <row r="7873">
      <c r="A7873" s="135">
        <v>7871.0</v>
      </c>
      <c r="B7873" s="135" t="s">
        <v>24447</v>
      </c>
      <c r="C7873" s="135" t="s">
        <v>4362</v>
      </c>
      <c r="M7873" s="143">
        <v>42340.0</v>
      </c>
    </row>
    <row r="7874">
      <c r="A7874" s="135">
        <v>7872.0</v>
      </c>
      <c r="B7874" s="135" t="s">
        <v>24448</v>
      </c>
      <c r="C7874" s="135" t="s">
        <v>4362</v>
      </c>
      <c r="K7874" s="135">
        <v>10.0</v>
      </c>
      <c r="M7874" s="143">
        <v>45025.0</v>
      </c>
    </row>
    <row r="7875">
      <c r="A7875" s="135">
        <v>7873.0</v>
      </c>
      <c r="B7875" s="135" t="s">
        <v>24449</v>
      </c>
      <c r="C7875" s="135" t="s">
        <v>4362</v>
      </c>
      <c r="M7875" s="143">
        <v>45224.0</v>
      </c>
    </row>
    <row r="7876">
      <c r="A7876" s="135">
        <v>7874.0</v>
      </c>
      <c r="B7876" s="135" t="s">
        <v>24451</v>
      </c>
      <c r="C7876" s="135" t="s">
        <v>4362</v>
      </c>
      <c r="M7876" s="143">
        <v>43891.0</v>
      </c>
    </row>
    <row r="7877">
      <c r="A7877" s="135">
        <v>7875.0</v>
      </c>
      <c r="B7877" s="135" t="s">
        <v>24452</v>
      </c>
      <c r="C7877" s="135" t="s">
        <v>4362</v>
      </c>
      <c r="K7877" s="135">
        <v>10.0</v>
      </c>
      <c r="M7877" s="143">
        <v>44654.0</v>
      </c>
    </row>
    <row r="7878">
      <c r="A7878" s="135">
        <v>7876.0</v>
      </c>
      <c r="B7878" s="135" t="s">
        <v>24453</v>
      </c>
      <c r="C7878" s="135" t="s">
        <v>4362</v>
      </c>
      <c r="M7878" s="143">
        <v>44938.0</v>
      </c>
    </row>
    <row r="7879">
      <c r="A7879" s="135">
        <v>7877.0</v>
      </c>
      <c r="B7879" s="135" t="s">
        <v>24454</v>
      </c>
      <c r="C7879" s="135" t="s">
        <v>4362</v>
      </c>
      <c r="K7879" s="135">
        <v>10.0</v>
      </c>
      <c r="M7879" s="143">
        <v>43875.0</v>
      </c>
    </row>
    <row r="7880">
      <c r="A7880" s="135">
        <v>7878.0</v>
      </c>
      <c r="B7880" s="135" t="s">
        <v>24455</v>
      </c>
      <c r="C7880" s="135" t="s">
        <v>4362</v>
      </c>
      <c r="F7880" s="135">
        <v>0.0</v>
      </c>
      <c r="M7880" s="143">
        <v>42552.0</v>
      </c>
    </row>
    <row r="7881">
      <c r="A7881" s="135">
        <v>7879.0</v>
      </c>
      <c r="B7881" s="135" t="s">
        <v>24457</v>
      </c>
      <c r="C7881" s="135" t="s">
        <v>4362</v>
      </c>
      <c r="K7881" s="135">
        <v>20.0</v>
      </c>
      <c r="M7881" s="143">
        <v>44116.0</v>
      </c>
    </row>
    <row r="7882">
      <c r="A7882" s="135">
        <v>7880.0</v>
      </c>
      <c r="B7882" s="135" t="s">
        <v>24458</v>
      </c>
      <c r="C7882" s="135" t="s">
        <v>4362</v>
      </c>
      <c r="K7882" s="135">
        <v>80.0</v>
      </c>
      <c r="M7882" s="143">
        <v>44461.0</v>
      </c>
    </row>
    <row r="7883">
      <c r="A7883" s="135">
        <v>7881.0</v>
      </c>
      <c r="B7883" s="135" t="s">
        <v>24459</v>
      </c>
      <c r="C7883" s="135" t="s">
        <v>4362</v>
      </c>
      <c r="K7883" s="135">
        <v>40.0</v>
      </c>
      <c r="M7883" s="143">
        <v>44044.0</v>
      </c>
    </row>
    <row r="7884">
      <c r="A7884" s="135">
        <v>7882.0</v>
      </c>
      <c r="B7884" s="135" t="s">
        <v>24460</v>
      </c>
      <c r="C7884" s="135" t="s">
        <v>4362</v>
      </c>
      <c r="M7884" s="143">
        <v>44549.0</v>
      </c>
    </row>
    <row r="7885">
      <c r="A7885" s="135">
        <v>7883.0</v>
      </c>
      <c r="B7885" s="135" t="s">
        <v>24461</v>
      </c>
      <c r="C7885" s="135" t="s">
        <v>4362</v>
      </c>
      <c r="K7885" s="135">
        <v>10.0</v>
      </c>
      <c r="M7885" s="143">
        <v>42508.0</v>
      </c>
    </row>
    <row r="7886">
      <c r="A7886" s="135">
        <v>7884.0</v>
      </c>
      <c r="B7886" s="135" t="s">
        <v>24462</v>
      </c>
      <c r="C7886" s="135" t="s">
        <v>4362</v>
      </c>
      <c r="M7886" s="143">
        <v>44983.0</v>
      </c>
    </row>
    <row r="7887">
      <c r="A7887" s="135">
        <v>7885.0</v>
      </c>
      <c r="B7887" s="135" t="s">
        <v>24463</v>
      </c>
      <c r="C7887" s="135" t="s">
        <v>4362</v>
      </c>
      <c r="K7887" s="135">
        <v>10.0</v>
      </c>
      <c r="M7887" s="143">
        <v>42746.0</v>
      </c>
    </row>
    <row r="7888">
      <c r="A7888" s="135">
        <v>7886.0</v>
      </c>
      <c r="B7888" s="135" t="s">
        <v>24464</v>
      </c>
      <c r="C7888" s="135" t="s">
        <v>4362</v>
      </c>
      <c r="M7888" s="143">
        <v>43847.0</v>
      </c>
    </row>
    <row r="7889">
      <c r="A7889" s="135">
        <v>7887.0</v>
      </c>
      <c r="B7889" s="135" t="s">
        <v>24465</v>
      </c>
      <c r="C7889" s="135" t="s">
        <v>4362</v>
      </c>
      <c r="M7889" s="143">
        <v>44779.0</v>
      </c>
    </row>
    <row r="7890">
      <c r="A7890" s="135">
        <v>7888.0</v>
      </c>
      <c r="B7890" s="135" t="s">
        <v>24466</v>
      </c>
      <c r="C7890" s="135" t="s">
        <v>4362</v>
      </c>
      <c r="K7890" s="135">
        <v>90.0</v>
      </c>
      <c r="M7890" s="143">
        <v>43927.0</v>
      </c>
    </row>
    <row r="7891">
      <c r="A7891" s="135">
        <v>7889.0</v>
      </c>
      <c r="B7891" s="135" t="s">
        <v>24468</v>
      </c>
      <c r="C7891" s="135" t="s">
        <v>4362</v>
      </c>
      <c r="M7891" s="143">
        <v>43284.0</v>
      </c>
    </row>
    <row r="7892">
      <c r="A7892" s="135">
        <v>7890.0</v>
      </c>
      <c r="B7892" s="135" t="s">
        <v>24469</v>
      </c>
      <c r="C7892" s="135" t="s">
        <v>4362</v>
      </c>
      <c r="M7892" s="143">
        <v>43894.0</v>
      </c>
    </row>
    <row r="7893">
      <c r="A7893" s="135">
        <v>7891.0</v>
      </c>
      <c r="B7893" s="135" t="s">
        <v>24470</v>
      </c>
      <c r="C7893" s="135" t="s">
        <v>4362</v>
      </c>
      <c r="M7893" s="143">
        <v>45029.0</v>
      </c>
    </row>
    <row r="7894">
      <c r="A7894" s="135">
        <v>7892.0</v>
      </c>
      <c r="B7894" s="135" t="s">
        <v>24471</v>
      </c>
      <c r="C7894" s="135" t="s">
        <v>4362</v>
      </c>
      <c r="M7894" s="143">
        <v>44776.0</v>
      </c>
    </row>
    <row r="7895">
      <c r="A7895" s="135">
        <v>7893.0</v>
      </c>
      <c r="B7895" s="135" t="s">
        <v>24472</v>
      </c>
      <c r="C7895" s="135" t="s">
        <v>4362</v>
      </c>
      <c r="F7895" s="135">
        <v>0.0</v>
      </c>
      <c r="M7895" s="143">
        <v>42675.0</v>
      </c>
    </row>
    <row r="7896">
      <c r="A7896" s="135">
        <v>7894.0</v>
      </c>
      <c r="B7896" s="135" t="s">
        <v>24473</v>
      </c>
      <c r="C7896" s="135" t="s">
        <v>4362</v>
      </c>
      <c r="F7896" s="135">
        <v>0.0</v>
      </c>
      <c r="M7896" s="143">
        <v>43497.0</v>
      </c>
    </row>
    <row r="7897">
      <c r="A7897" s="135">
        <v>7895.0</v>
      </c>
      <c r="B7897" s="135" t="s">
        <v>24474</v>
      </c>
      <c r="C7897" s="135" t="s">
        <v>4362</v>
      </c>
      <c r="F7897" s="135">
        <v>0.0</v>
      </c>
      <c r="M7897" s="143">
        <v>43435.0</v>
      </c>
    </row>
    <row r="7898">
      <c r="A7898" s="135">
        <v>7896.0</v>
      </c>
      <c r="B7898" s="135" t="s">
        <v>24475</v>
      </c>
      <c r="C7898" s="135" t="s">
        <v>4362</v>
      </c>
      <c r="K7898" s="135">
        <v>10.0</v>
      </c>
      <c r="M7898" s="143">
        <v>43854.0</v>
      </c>
    </row>
    <row r="7899">
      <c r="A7899" s="135">
        <v>7897.0</v>
      </c>
      <c r="B7899" s="135" t="s">
        <v>24476</v>
      </c>
      <c r="C7899" s="135" t="s">
        <v>4362</v>
      </c>
      <c r="M7899" s="143">
        <v>45126.0</v>
      </c>
    </row>
    <row r="7900">
      <c r="A7900" s="135">
        <v>7898.0</v>
      </c>
      <c r="B7900" s="135" t="s">
        <v>24477</v>
      </c>
      <c r="C7900" s="135" t="s">
        <v>4362</v>
      </c>
      <c r="M7900" s="143">
        <v>44902.0</v>
      </c>
    </row>
    <row r="7901">
      <c r="A7901" s="135">
        <v>7899.0</v>
      </c>
      <c r="B7901" s="135" t="s">
        <v>24479</v>
      </c>
      <c r="C7901" s="135" t="s">
        <v>4362</v>
      </c>
      <c r="M7901" s="143">
        <v>43506.0</v>
      </c>
    </row>
    <row r="7902">
      <c r="A7902" s="135">
        <v>7900.0</v>
      </c>
      <c r="B7902" s="135" t="s">
        <v>24480</v>
      </c>
      <c r="C7902" s="135" t="s">
        <v>4362</v>
      </c>
      <c r="M7902" s="143">
        <v>45116.0</v>
      </c>
    </row>
    <row r="7903">
      <c r="A7903" s="135">
        <v>7901.0</v>
      </c>
      <c r="B7903" s="135" t="s">
        <v>24481</v>
      </c>
      <c r="C7903" s="135" t="s">
        <v>4362</v>
      </c>
      <c r="M7903" s="143">
        <v>43840.0</v>
      </c>
    </row>
    <row r="7904">
      <c r="A7904" s="135">
        <v>7902.0</v>
      </c>
      <c r="B7904" s="135" t="s">
        <v>24482</v>
      </c>
      <c r="C7904" s="135" t="s">
        <v>4362</v>
      </c>
      <c r="F7904" s="135">
        <v>0.0</v>
      </c>
      <c r="M7904" s="143">
        <v>43191.0</v>
      </c>
    </row>
    <row r="7905">
      <c r="A7905" s="135">
        <v>7903.0</v>
      </c>
      <c r="B7905" s="135" t="s">
        <v>24483</v>
      </c>
      <c r="C7905" s="135" t="s">
        <v>4362</v>
      </c>
      <c r="F7905" s="135">
        <v>0.0</v>
      </c>
      <c r="M7905" s="143">
        <v>43770.0</v>
      </c>
    </row>
    <row r="7906">
      <c r="A7906" s="135">
        <v>7904.0</v>
      </c>
      <c r="B7906" s="135" t="s">
        <v>24484</v>
      </c>
      <c r="C7906" s="135" t="s">
        <v>4362</v>
      </c>
      <c r="F7906" s="135">
        <v>0.0</v>
      </c>
      <c r="M7906" s="143">
        <v>43405.0</v>
      </c>
    </row>
    <row r="7907">
      <c r="A7907" s="135">
        <v>7905.0</v>
      </c>
      <c r="B7907" s="135" t="s">
        <v>24485</v>
      </c>
      <c r="C7907" s="135" t="s">
        <v>4362</v>
      </c>
      <c r="F7907" s="135">
        <v>0.0</v>
      </c>
      <c r="M7907" s="143">
        <v>43739.0</v>
      </c>
    </row>
    <row r="7908">
      <c r="A7908" s="135">
        <v>7906.0</v>
      </c>
      <c r="B7908" s="135" t="s">
        <v>24486</v>
      </c>
      <c r="C7908" s="135" t="s">
        <v>4362</v>
      </c>
      <c r="F7908" s="135">
        <v>0.0</v>
      </c>
      <c r="M7908" s="143">
        <v>42430.0</v>
      </c>
    </row>
    <row r="7909">
      <c r="A7909" s="135">
        <v>7907.0</v>
      </c>
      <c r="B7909" s="135" t="s">
        <v>24487</v>
      </c>
      <c r="C7909" s="135" t="s">
        <v>4362</v>
      </c>
      <c r="F7909" s="135">
        <v>0.0</v>
      </c>
      <c r="M7909" s="143">
        <v>43556.0</v>
      </c>
    </row>
    <row r="7910">
      <c r="A7910" s="135">
        <v>7908.0</v>
      </c>
      <c r="B7910" s="135" t="s">
        <v>24489</v>
      </c>
      <c r="C7910" s="135" t="s">
        <v>4362</v>
      </c>
      <c r="F7910" s="135">
        <v>0.0</v>
      </c>
      <c r="M7910" s="143">
        <v>43374.0</v>
      </c>
    </row>
    <row r="7911">
      <c r="A7911" s="135">
        <v>7909.0</v>
      </c>
      <c r="B7911" s="135" t="s">
        <v>24490</v>
      </c>
      <c r="C7911" s="135" t="s">
        <v>4362</v>
      </c>
      <c r="F7911" s="135">
        <v>0.0</v>
      </c>
      <c r="M7911" s="143">
        <v>43405.0</v>
      </c>
    </row>
    <row r="7912">
      <c r="A7912" s="135">
        <v>7910.0</v>
      </c>
      <c r="B7912" s="135" t="s">
        <v>24491</v>
      </c>
      <c r="C7912" s="135" t="s">
        <v>4362</v>
      </c>
      <c r="F7912" s="135">
        <v>0.0</v>
      </c>
      <c r="M7912" s="143">
        <v>43344.0</v>
      </c>
    </row>
    <row r="7913">
      <c r="A7913" s="135">
        <v>7911.0</v>
      </c>
      <c r="B7913" s="135" t="s">
        <v>24492</v>
      </c>
      <c r="C7913" s="135" t="s">
        <v>4362</v>
      </c>
      <c r="K7913" s="135">
        <v>10.0</v>
      </c>
      <c r="M7913" s="143">
        <v>42758.0</v>
      </c>
    </row>
    <row r="7914">
      <c r="A7914" s="135">
        <v>7912.0</v>
      </c>
      <c r="B7914" s="135" t="s">
        <v>24493</v>
      </c>
      <c r="C7914" s="135" t="s">
        <v>4362</v>
      </c>
      <c r="K7914" s="135">
        <v>10.0</v>
      </c>
      <c r="M7914" s="143">
        <v>45200.0</v>
      </c>
    </row>
    <row r="7915">
      <c r="A7915" s="135">
        <v>7913.0</v>
      </c>
      <c r="B7915" s="135" t="s">
        <v>24494</v>
      </c>
      <c r="C7915" s="135" t="s">
        <v>4362</v>
      </c>
      <c r="F7915" s="135">
        <v>0.0</v>
      </c>
      <c r="M7915" s="143">
        <v>43435.0</v>
      </c>
    </row>
    <row r="7916">
      <c r="A7916" s="135">
        <v>7914.0</v>
      </c>
      <c r="B7916" s="135" t="s">
        <v>24495</v>
      </c>
      <c r="C7916" s="135" t="s">
        <v>4362</v>
      </c>
      <c r="M7916" s="143">
        <v>44785.0</v>
      </c>
    </row>
    <row r="7917">
      <c r="A7917" s="135">
        <v>7915.0</v>
      </c>
      <c r="B7917" s="135" t="s">
        <v>24496</v>
      </c>
      <c r="C7917" s="135" t="s">
        <v>4362</v>
      </c>
      <c r="M7917" s="143">
        <v>42581.0</v>
      </c>
    </row>
    <row r="7918">
      <c r="A7918" s="135">
        <v>7916.0</v>
      </c>
      <c r="B7918" s="135" t="s">
        <v>24497</v>
      </c>
      <c r="C7918" s="135" t="s">
        <v>4362</v>
      </c>
      <c r="K7918" s="135">
        <v>10.0</v>
      </c>
      <c r="M7918" s="143">
        <v>44773.0</v>
      </c>
    </row>
    <row r="7919">
      <c r="A7919" s="135">
        <v>7917.0</v>
      </c>
      <c r="B7919" s="135" t="s">
        <v>24498</v>
      </c>
      <c r="C7919" s="135" t="s">
        <v>4362</v>
      </c>
      <c r="M7919" s="143">
        <v>42316.0</v>
      </c>
    </row>
    <row r="7920">
      <c r="A7920" s="135">
        <v>7918.0</v>
      </c>
      <c r="B7920" s="135" t="s">
        <v>24499</v>
      </c>
      <c r="C7920" s="135" t="s">
        <v>4362</v>
      </c>
      <c r="M7920" s="143">
        <v>45385.0</v>
      </c>
    </row>
    <row r="7921">
      <c r="A7921" s="135">
        <v>7919.0</v>
      </c>
      <c r="B7921" s="135" t="s">
        <v>14452</v>
      </c>
      <c r="C7921" s="135" t="s">
        <v>4362</v>
      </c>
      <c r="M7921" s="143">
        <v>44096.0</v>
      </c>
    </row>
    <row r="7922">
      <c r="A7922" s="135">
        <v>7920.0</v>
      </c>
      <c r="B7922" s="135" t="s">
        <v>24501</v>
      </c>
      <c r="C7922" s="135" t="s">
        <v>4362</v>
      </c>
      <c r="F7922" s="135">
        <v>0.0</v>
      </c>
      <c r="M7922" s="143">
        <v>42248.0</v>
      </c>
    </row>
    <row r="7923">
      <c r="A7923" s="135">
        <v>7921.0</v>
      </c>
      <c r="B7923" s="135" t="s">
        <v>24502</v>
      </c>
      <c r="C7923" s="135" t="s">
        <v>4362</v>
      </c>
      <c r="K7923" s="135">
        <v>10.0</v>
      </c>
      <c r="M7923" s="143">
        <v>44794.0</v>
      </c>
    </row>
    <row r="7924">
      <c r="A7924" s="135">
        <v>7922.0</v>
      </c>
      <c r="B7924" s="135" t="s">
        <v>24503</v>
      </c>
      <c r="C7924" s="135" t="s">
        <v>4362</v>
      </c>
      <c r="K7924" s="135">
        <v>10.0</v>
      </c>
      <c r="M7924" s="143">
        <v>43798.0</v>
      </c>
    </row>
    <row r="7925">
      <c r="A7925" s="135">
        <v>7923.0</v>
      </c>
      <c r="B7925" s="135" t="s">
        <v>24504</v>
      </c>
      <c r="C7925" s="135" t="s">
        <v>4362</v>
      </c>
      <c r="M7925" s="143">
        <v>42328.0</v>
      </c>
    </row>
    <row r="7926">
      <c r="A7926" s="135">
        <v>7924.0</v>
      </c>
      <c r="B7926" s="135" t="s">
        <v>24505</v>
      </c>
      <c r="C7926" s="135" t="s">
        <v>4362</v>
      </c>
      <c r="F7926" s="135">
        <v>0.0</v>
      </c>
      <c r="M7926" s="143">
        <v>43191.0</v>
      </c>
    </row>
    <row r="7927">
      <c r="A7927" s="135">
        <v>7925.0</v>
      </c>
      <c r="B7927" s="135" t="s">
        <v>24506</v>
      </c>
      <c r="C7927" s="135" t="s">
        <v>4362</v>
      </c>
      <c r="F7927" s="135">
        <v>0.0</v>
      </c>
      <c r="M7927" s="143">
        <v>43344.0</v>
      </c>
    </row>
    <row r="7928">
      <c r="A7928" s="135">
        <v>7926.0</v>
      </c>
      <c r="B7928" s="135" t="s">
        <v>14454</v>
      </c>
      <c r="C7928" s="135" t="s">
        <v>4362</v>
      </c>
      <c r="F7928" s="135">
        <v>0.0</v>
      </c>
      <c r="M7928" s="143">
        <v>43374.0</v>
      </c>
    </row>
    <row r="7929">
      <c r="A7929" s="135">
        <v>7927.0</v>
      </c>
      <c r="B7929" s="135" t="s">
        <v>24508</v>
      </c>
      <c r="C7929" s="135" t="s">
        <v>4362</v>
      </c>
      <c r="F7929" s="135">
        <v>0.0</v>
      </c>
      <c r="M7929" s="143">
        <v>43466.0</v>
      </c>
    </row>
    <row r="7930">
      <c r="A7930" s="135">
        <v>7928.0</v>
      </c>
      <c r="B7930" s="135" t="s">
        <v>24509</v>
      </c>
      <c r="C7930" s="135" t="s">
        <v>4362</v>
      </c>
      <c r="M7930" s="143">
        <v>42756.0</v>
      </c>
    </row>
    <row r="7931">
      <c r="A7931" s="135">
        <v>7929.0</v>
      </c>
      <c r="B7931" s="135" t="s">
        <v>24510</v>
      </c>
      <c r="C7931" s="135" t="s">
        <v>4362</v>
      </c>
      <c r="K7931" s="135">
        <v>10.0</v>
      </c>
      <c r="M7931" s="143">
        <v>44728.0</v>
      </c>
    </row>
    <row r="7932">
      <c r="A7932" s="135">
        <v>7930.0</v>
      </c>
      <c r="B7932" s="135" t="s">
        <v>24511</v>
      </c>
      <c r="C7932" s="135" t="s">
        <v>4362</v>
      </c>
      <c r="M7932" s="143">
        <v>44994.0</v>
      </c>
    </row>
    <row r="7933">
      <c r="A7933" s="135">
        <v>7931.0</v>
      </c>
      <c r="B7933" s="135" t="s">
        <v>24512</v>
      </c>
      <c r="C7933" s="135" t="s">
        <v>4362</v>
      </c>
      <c r="M7933" s="143">
        <v>44930.0</v>
      </c>
    </row>
    <row r="7934">
      <c r="A7934" s="135">
        <v>7932.0</v>
      </c>
      <c r="B7934" s="135" t="s">
        <v>24513</v>
      </c>
      <c r="C7934" s="135" t="s">
        <v>4362</v>
      </c>
      <c r="K7934" s="135">
        <v>20.0</v>
      </c>
      <c r="M7934" s="143">
        <v>43843.0</v>
      </c>
    </row>
    <row r="7935">
      <c r="A7935" s="135">
        <v>7933.0</v>
      </c>
      <c r="B7935" s="135" t="s">
        <v>24514</v>
      </c>
      <c r="C7935" s="135" t="s">
        <v>4362</v>
      </c>
      <c r="M7935" s="143">
        <v>44559.0</v>
      </c>
    </row>
    <row r="7936">
      <c r="A7936" s="135">
        <v>7934.0</v>
      </c>
      <c r="B7936" s="135" t="s">
        <v>24515</v>
      </c>
      <c r="C7936" s="135" t="s">
        <v>4362</v>
      </c>
      <c r="M7936" s="143">
        <v>44940.0</v>
      </c>
    </row>
    <row r="7937">
      <c r="A7937" s="135">
        <v>7935.0</v>
      </c>
      <c r="B7937" s="135" t="s">
        <v>24516</v>
      </c>
      <c r="C7937" s="135" t="s">
        <v>4362</v>
      </c>
      <c r="M7937" s="143">
        <v>44439.0</v>
      </c>
    </row>
    <row r="7938">
      <c r="A7938" s="135">
        <v>7936.0</v>
      </c>
      <c r="B7938" s="135" t="s">
        <v>24518</v>
      </c>
      <c r="C7938" s="135" t="s">
        <v>4362</v>
      </c>
      <c r="M7938" s="143">
        <v>42354.0</v>
      </c>
    </row>
    <row r="7939">
      <c r="A7939" s="135">
        <v>7937.0</v>
      </c>
      <c r="B7939" s="135" t="s">
        <v>24519</v>
      </c>
      <c r="C7939" s="135" t="s">
        <v>4362</v>
      </c>
      <c r="M7939" s="143">
        <v>45027.0</v>
      </c>
    </row>
    <row r="7940">
      <c r="A7940" s="135">
        <v>7938.0</v>
      </c>
      <c r="B7940" s="135" t="s">
        <v>24520</v>
      </c>
      <c r="C7940" s="135" t="s">
        <v>4362</v>
      </c>
      <c r="K7940" s="135">
        <v>40.0</v>
      </c>
      <c r="M7940" s="143">
        <v>43529.0</v>
      </c>
    </row>
    <row r="7941">
      <c r="A7941" s="135">
        <v>7939.0</v>
      </c>
      <c r="B7941" s="135" t="s">
        <v>24521</v>
      </c>
      <c r="C7941" s="135" t="s">
        <v>4362</v>
      </c>
      <c r="K7941" s="135">
        <v>10.0</v>
      </c>
      <c r="M7941" s="143">
        <v>42426.0</v>
      </c>
    </row>
    <row r="7942">
      <c r="A7942" s="135">
        <v>7940.0</v>
      </c>
      <c r="B7942" s="135" t="s">
        <v>24522</v>
      </c>
      <c r="C7942" s="135" t="s">
        <v>4362</v>
      </c>
      <c r="M7942" s="143">
        <v>45046.0</v>
      </c>
    </row>
    <row r="7943">
      <c r="A7943" s="135">
        <v>7941.0</v>
      </c>
      <c r="B7943" s="135" t="s">
        <v>24523</v>
      </c>
      <c r="C7943" s="135" t="s">
        <v>4362</v>
      </c>
      <c r="M7943" s="143">
        <v>43628.0</v>
      </c>
    </row>
    <row r="7944">
      <c r="A7944" s="135">
        <v>7942.0</v>
      </c>
      <c r="B7944" s="135" t="s">
        <v>24525</v>
      </c>
      <c r="C7944" s="135" t="s">
        <v>4362</v>
      </c>
      <c r="K7944" s="135">
        <v>10.0</v>
      </c>
      <c r="M7944" s="143">
        <v>45251.0</v>
      </c>
    </row>
    <row r="7945">
      <c r="A7945" s="135">
        <v>7943.0</v>
      </c>
      <c r="B7945" s="135" t="s">
        <v>24526</v>
      </c>
      <c r="C7945" s="135" t="s">
        <v>4362</v>
      </c>
      <c r="M7945" s="143">
        <v>44971.0</v>
      </c>
    </row>
    <row r="7946">
      <c r="A7946" s="135">
        <v>7944.0</v>
      </c>
      <c r="B7946" s="135" t="s">
        <v>24527</v>
      </c>
      <c r="C7946" s="135" t="s">
        <v>4362</v>
      </c>
      <c r="M7946" s="143">
        <v>42709.0</v>
      </c>
    </row>
    <row r="7947">
      <c r="A7947" s="135">
        <v>7945.0</v>
      </c>
      <c r="B7947" s="135" t="s">
        <v>24528</v>
      </c>
      <c r="C7947" s="135" t="s">
        <v>4362</v>
      </c>
      <c r="M7947" s="143">
        <v>44004.0</v>
      </c>
    </row>
    <row r="7948">
      <c r="A7948" s="135">
        <v>7946.0</v>
      </c>
      <c r="B7948" s="135" t="s">
        <v>24529</v>
      </c>
      <c r="C7948" s="135" t="s">
        <v>4362</v>
      </c>
      <c r="M7948" s="143">
        <v>42414.0</v>
      </c>
    </row>
    <row r="7949">
      <c r="A7949" s="135">
        <v>7947.0</v>
      </c>
      <c r="B7949" s="135" t="s">
        <v>24531</v>
      </c>
      <c r="C7949" s="135" t="s">
        <v>4362</v>
      </c>
      <c r="K7949" s="135">
        <v>10.0</v>
      </c>
      <c r="M7949" s="143">
        <v>43672.0</v>
      </c>
    </row>
    <row r="7950">
      <c r="A7950" s="135">
        <v>7948.0</v>
      </c>
      <c r="B7950" s="135" t="s">
        <v>14457</v>
      </c>
      <c r="C7950" s="135" t="s">
        <v>4362</v>
      </c>
      <c r="K7950" s="135">
        <v>20.0</v>
      </c>
      <c r="M7950" s="143">
        <v>44018.0</v>
      </c>
    </row>
    <row r="7951">
      <c r="A7951" s="135">
        <v>7949.0</v>
      </c>
      <c r="B7951" s="135" t="s">
        <v>14460</v>
      </c>
      <c r="C7951" s="135" t="s">
        <v>4362</v>
      </c>
      <c r="F7951" s="135">
        <v>0.0</v>
      </c>
      <c r="M7951" s="143">
        <v>43556.0</v>
      </c>
    </row>
    <row r="7952">
      <c r="A7952" s="135">
        <v>7950.0</v>
      </c>
      <c r="B7952" s="135" t="s">
        <v>24532</v>
      </c>
      <c r="C7952" s="135" t="s">
        <v>4362</v>
      </c>
      <c r="F7952" s="135">
        <v>0.0</v>
      </c>
      <c r="M7952" s="143">
        <v>43617.0</v>
      </c>
    </row>
    <row r="7953">
      <c r="A7953" s="135">
        <v>7951.0</v>
      </c>
      <c r="B7953" s="135" t="s">
        <v>24533</v>
      </c>
      <c r="C7953" s="135" t="s">
        <v>4362</v>
      </c>
      <c r="F7953" s="135">
        <v>0.0</v>
      </c>
      <c r="M7953" s="143">
        <v>43101.0</v>
      </c>
    </row>
    <row r="7954">
      <c r="A7954" s="135">
        <v>7952.0</v>
      </c>
      <c r="B7954" s="135" t="s">
        <v>24534</v>
      </c>
      <c r="C7954" s="135" t="s">
        <v>4362</v>
      </c>
      <c r="F7954" s="135">
        <v>0.0</v>
      </c>
      <c r="M7954" s="143">
        <v>43160.0</v>
      </c>
    </row>
    <row r="7955">
      <c r="A7955" s="135">
        <v>7953.0</v>
      </c>
      <c r="B7955" s="135" t="s">
        <v>24535</v>
      </c>
      <c r="C7955" s="135" t="s">
        <v>4362</v>
      </c>
      <c r="M7955" s="143">
        <v>42714.0</v>
      </c>
    </row>
    <row r="7956">
      <c r="A7956" s="135">
        <v>7954.0</v>
      </c>
      <c r="B7956" s="135" t="s">
        <v>24536</v>
      </c>
      <c r="C7956" s="135" t="s">
        <v>4362</v>
      </c>
      <c r="K7956" s="135">
        <v>150.0</v>
      </c>
      <c r="M7956" s="143">
        <v>44684.0</v>
      </c>
    </row>
    <row r="7957">
      <c r="A7957" s="135">
        <v>7955.0</v>
      </c>
      <c r="B7957" s="135" t="s">
        <v>24538</v>
      </c>
      <c r="C7957" s="135" t="s">
        <v>4362</v>
      </c>
      <c r="F7957" s="135">
        <v>0.0</v>
      </c>
      <c r="M7957" s="143">
        <v>42248.0</v>
      </c>
    </row>
    <row r="7958">
      <c r="A7958" s="135">
        <v>7956.0</v>
      </c>
      <c r="B7958" s="135" t="s">
        <v>24539</v>
      </c>
      <c r="C7958" s="135" t="s">
        <v>4362</v>
      </c>
      <c r="F7958" s="135">
        <v>0.0</v>
      </c>
      <c r="M7958" s="143">
        <v>43709.0</v>
      </c>
    </row>
    <row r="7959">
      <c r="A7959" s="135">
        <v>7957.0</v>
      </c>
      <c r="B7959" s="135" t="s">
        <v>24540</v>
      </c>
      <c r="C7959" s="135" t="s">
        <v>4362</v>
      </c>
      <c r="F7959" s="135">
        <v>0.0</v>
      </c>
      <c r="M7959" s="143">
        <v>43647.0</v>
      </c>
    </row>
    <row r="7960">
      <c r="A7960" s="135">
        <v>7958.0</v>
      </c>
      <c r="B7960" s="135" t="s">
        <v>24541</v>
      </c>
      <c r="C7960" s="135" t="s">
        <v>4362</v>
      </c>
      <c r="M7960" s="143">
        <v>44001.0</v>
      </c>
    </row>
    <row r="7961">
      <c r="A7961" s="135">
        <v>7959.0</v>
      </c>
      <c r="B7961" s="135" t="s">
        <v>24542</v>
      </c>
      <c r="C7961" s="135" t="s">
        <v>4362</v>
      </c>
      <c r="F7961" s="135">
        <v>0.0</v>
      </c>
      <c r="M7961" s="143">
        <v>42856.0</v>
      </c>
    </row>
    <row r="7962">
      <c r="A7962" s="135">
        <v>7960.0</v>
      </c>
      <c r="B7962" s="135" t="s">
        <v>24543</v>
      </c>
      <c r="C7962" s="135" t="s">
        <v>4362</v>
      </c>
      <c r="F7962" s="135">
        <v>0.0</v>
      </c>
      <c r="M7962" s="143">
        <v>43282.0</v>
      </c>
    </row>
    <row r="7963">
      <c r="A7963" s="135">
        <v>7961.0</v>
      </c>
      <c r="B7963" s="135" t="s">
        <v>24545</v>
      </c>
      <c r="C7963" s="135" t="s">
        <v>4362</v>
      </c>
      <c r="F7963" s="135">
        <v>0.0</v>
      </c>
      <c r="M7963" s="143">
        <v>43435.0</v>
      </c>
    </row>
    <row r="7964">
      <c r="A7964" s="135">
        <v>7962.0</v>
      </c>
      <c r="B7964" s="135" t="s">
        <v>24546</v>
      </c>
      <c r="C7964" s="135" t="s">
        <v>4362</v>
      </c>
      <c r="M7964" s="143">
        <v>44963.0</v>
      </c>
    </row>
    <row r="7965">
      <c r="A7965" s="135">
        <v>7963.0</v>
      </c>
      <c r="B7965" s="135" t="s">
        <v>24547</v>
      </c>
      <c r="C7965" s="135" t="s">
        <v>4362</v>
      </c>
      <c r="F7965" s="135">
        <v>0.0</v>
      </c>
      <c r="M7965" s="143">
        <v>43101.0</v>
      </c>
    </row>
    <row r="7966">
      <c r="A7966" s="135">
        <v>7964.0</v>
      </c>
      <c r="B7966" s="135" t="s">
        <v>24548</v>
      </c>
      <c r="C7966" s="135" t="s">
        <v>4362</v>
      </c>
      <c r="F7966" s="135">
        <v>0.0</v>
      </c>
      <c r="M7966" s="143">
        <v>42736.0</v>
      </c>
    </row>
    <row r="7967">
      <c r="A7967" s="135">
        <v>7965.0</v>
      </c>
      <c r="B7967" s="135" t="s">
        <v>24549</v>
      </c>
      <c r="C7967" s="135" t="s">
        <v>4362</v>
      </c>
      <c r="F7967" s="135">
        <v>0.0</v>
      </c>
      <c r="M7967" s="143">
        <v>43405.0</v>
      </c>
    </row>
    <row r="7968">
      <c r="A7968" s="135">
        <v>7966.0</v>
      </c>
      <c r="B7968" s="135" t="s">
        <v>24551</v>
      </c>
      <c r="C7968" s="135" t="s">
        <v>4362</v>
      </c>
      <c r="F7968" s="135">
        <v>0.0</v>
      </c>
      <c r="M7968" s="143">
        <v>43800.0</v>
      </c>
    </row>
    <row r="7969">
      <c r="A7969" s="135">
        <v>7967.0</v>
      </c>
      <c r="B7969" s="135" t="s">
        <v>24552</v>
      </c>
      <c r="C7969" s="135" t="s">
        <v>4362</v>
      </c>
      <c r="F7969" s="135">
        <v>0.0</v>
      </c>
      <c r="M7969" s="143">
        <v>43800.0</v>
      </c>
    </row>
    <row r="7970">
      <c r="A7970" s="135">
        <v>7968.0</v>
      </c>
      <c r="B7970" s="135" t="s">
        <v>24553</v>
      </c>
      <c r="C7970" s="135" t="s">
        <v>4362</v>
      </c>
      <c r="F7970" s="135">
        <v>0.0</v>
      </c>
      <c r="M7970" s="143">
        <v>42856.0</v>
      </c>
    </row>
    <row r="7971">
      <c r="A7971" s="135">
        <v>7969.0</v>
      </c>
      <c r="B7971" s="135" t="s">
        <v>24554</v>
      </c>
      <c r="C7971" s="135" t="s">
        <v>4362</v>
      </c>
      <c r="M7971" s="143">
        <v>42897.0</v>
      </c>
    </row>
    <row r="7972">
      <c r="A7972" s="135">
        <v>7970.0</v>
      </c>
      <c r="B7972" s="135" t="s">
        <v>24555</v>
      </c>
      <c r="C7972" s="135" t="s">
        <v>4362</v>
      </c>
      <c r="K7972" s="135">
        <v>20.0</v>
      </c>
      <c r="M7972" s="143">
        <v>43656.0</v>
      </c>
    </row>
    <row r="7973">
      <c r="A7973" s="135">
        <v>7971.0</v>
      </c>
      <c r="B7973" s="135" t="s">
        <v>24556</v>
      </c>
      <c r="C7973" s="135" t="s">
        <v>4362</v>
      </c>
      <c r="K7973" s="135">
        <v>10.0</v>
      </c>
      <c r="M7973" s="143">
        <v>44130.0</v>
      </c>
    </row>
    <row r="7974">
      <c r="A7974" s="135">
        <v>7972.0</v>
      </c>
      <c r="B7974" s="135" t="s">
        <v>24558</v>
      </c>
      <c r="C7974" s="135" t="s">
        <v>4362</v>
      </c>
      <c r="M7974" s="143">
        <v>44863.0</v>
      </c>
    </row>
    <row r="7975">
      <c r="A7975" s="135">
        <v>7973.0</v>
      </c>
      <c r="B7975" s="135" t="s">
        <v>24559</v>
      </c>
      <c r="C7975" s="135" t="s">
        <v>4362</v>
      </c>
      <c r="F7975" s="135">
        <v>0.0</v>
      </c>
      <c r="M7975" s="143">
        <v>43800.0</v>
      </c>
    </row>
    <row r="7976">
      <c r="A7976" s="135">
        <v>7974.0</v>
      </c>
      <c r="B7976" s="135" t="s">
        <v>24560</v>
      </c>
      <c r="C7976" s="135" t="s">
        <v>4362</v>
      </c>
      <c r="M7976" s="143">
        <v>44852.0</v>
      </c>
    </row>
    <row r="7977">
      <c r="A7977" s="135">
        <v>7975.0</v>
      </c>
      <c r="B7977" s="135" t="s">
        <v>24561</v>
      </c>
      <c r="C7977" s="135" t="s">
        <v>4362</v>
      </c>
      <c r="M7977" s="143">
        <v>44135.0</v>
      </c>
    </row>
    <row r="7978">
      <c r="A7978" s="135">
        <v>7976.0</v>
      </c>
      <c r="B7978" s="135" t="s">
        <v>24562</v>
      </c>
      <c r="C7978" s="135" t="s">
        <v>4362</v>
      </c>
      <c r="K7978" s="135">
        <v>30.0</v>
      </c>
      <c r="M7978" s="143">
        <v>44037.0</v>
      </c>
    </row>
    <row r="7979">
      <c r="A7979" s="135">
        <v>7977.0</v>
      </c>
      <c r="B7979" s="135" t="s">
        <v>14461</v>
      </c>
      <c r="C7979" s="135" t="s">
        <v>4362</v>
      </c>
      <c r="F7979" s="135">
        <v>0.0</v>
      </c>
      <c r="M7979" s="143">
        <v>43435.0</v>
      </c>
    </row>
    <row r="7980">
      <c r="A7980" s="135">
        <v>7978.0</v>
      </c>
      <c r="B7980" s="135" t="s">
        <v>24564</v>
      </c>
      <c r="C7980" s="135" t="s">
        <v>4362</v>
      </c>
      <c r="K7980" s="135">
        <v>40.0</v>
      </c>
      <c r="M7980" s="143">
        <v>43952.0</v>
      </c>
    </row>
    <row r="7981">
      <c r="A7981" s="135">
        <v>7979.0</v>
      </c>
      <c r="B7981" s="135" t="s">
        <v>24565</v>
      </c>
      <c r="C7981" s="135" t="s">
        <v>4362</v>
      </c>
      <c r="M7981" s="143">
        <v>43844.0</v>
      </c>
    </row>
    <row r="7982">
      <c r="A7982" s="135">
        <v>7980.0</v>
      </c>
      <c r="B7982" s="135" t="s">
        <v>24566</v>
      </c>
      <c r="C7982" s="135" t="s">
        <v>4362</v>
      </c>
      <c r="K7982" s="135">
        <v>10.0</v>
      </c>
      <c r="M7982" s="143">
        <v>43055.0</v>
      </c>
    </row>
    <row r="7983">
      <c r="A7983" s="135">
        <v>7981.0</v>
      </c>
      <c r="B7983" s="135" t="s">
        <v>24567</v>
      </c>
      <c r="C7983" s="135" t="s">
        <v>4362</v>
      </c>
      <c r="K7983" s="135">
        <v>10.0</v>
      </c>
      <c r="M7983" s="143">
        <v>45204.0</v>
      </c>
    </row>
    <row r="7984">
      <c r="A7984" s="135">
        <v>7982.0</v>
      </c>
      <c r="B7984" s="135" t="s">
        <v>24568</v>
      </c>
      <c r="C7984" s="135" t="s">
        <v>4362</v>
      </c>
      <c r="F7984" s="135">
        <v>0.0</v>
      </c>
      <c r="M7984" s="143">
        <v>43497.0</v>
      </c>
    </row>
    <row r="7985">
      <c r="A7985" s="135">
        <v>7983.0</v>
      </c>
      <c r="B7985" s="135" t="s">
        <v>24569</v>
      </c>
      <c r="C7985" s="135" t="s">
        <v>4362</v>
      </c>
      <c r="M7985" s="143">
        <v>43857.0</v>
      </c>
    </row>
    <row r="7986">
      <c r="A7986" s="135">
        <v>7984.0</v>
      </c>
      <c r="B7986" s="135" t="s">
        <v>24570</v>
      </c>
      <c r="C7986" s="135" t="s">
        <v>4362</v>
      </c>
      <c r="F7986" s="135">
        <v>0.0</v>
      </c>
      <c r="M7986" s="143">
        <v>43221.0</v>
      </c>
    </row>
    <row r="7987">
      <c r="A7987" s="135">
        <v>7985.0</v>
      </c>
      <c r="B7987" s="135" t="s">
        <v>24571</v>
      </c>
      <c r="C7987" s="135" t="s">
        <v>4362</v>
      </c>
      <c r="M7987" s="143">
        <v>43845.0</v>
      </c>
    </row>
    <row r="7988">
      <c r="A7988" s="135">
        <v>7986.0</v>
      </c>
      <c r="B7988" s="135" t="s">
        <v>24573</v>
      </c>
      <c r="C7988" s="135" t="s">
        <v>4362</v>
      </c>
      <c r="F7988" s="135">
        <v>0.0</v>
      </c>
      <c r="M7988" s="143">
        <v>42856.0</v>
      </c>
    </row>
    <row r="7989">
      <c r="A7989" s="135">
        <v>7987.0</v>
      </c>
      <c r="B7989" s="135" t="s">
        <v>24574</v>
      </c>
      <c r="C7989" s="135" t="s">
        <v>4362</v>
      </c>
      <c r="F7989" s="135">
        <v>0.0</v>
      </c>
      <c r="M7989" s="143">
        <v>42248.0</v>
      </c>
    </row>
    <row r="7990">
      <c r="A7990" s="135">
        <v>7988.0</v>
      </c>
      <c r="B7990" s="135" t="s">
        <v>24575</v>
      </c>
      <c r="C7990" s="135" t="s">
        <v>4362</v>
      </c>
      <c r="M7990" s="143">
        <v>45075.0</v>
      </c>
    </row>
    <row r="7991">
      <c r="A7991" s="135">
        <v>7989.0</v>
      </c>
      <c r="B7991" s="135" t="s">
        <v>24576</v>
      </c>
      <c r="C7991" s="135" t="s">
        <v>4362</v>
      </c>
      <c r="M7991" s="143">
        <v>44974.0</v>
      </c>
    </row>
    <row r="7992">
      <c r="A7992" s="135">
        <v>7990.0</v>
      </c>
      <c r="B7992" s="135" t="s">
        <v>24577</v>
      </c>
      <c r="C7992" s="135" t="s">
        <v>4362</v>
      </c>
      <c r="M7992" s="143">
        <v>42769.0</v>
      </c>
    </row>
    <row r="7993">
      <c r="A7993" s="135">
        <v>7991.0</v>
      </c>
      <c r="B7993" s="135" t="s">
        <v>24578</v>
      </c>
      <c r="C7993" s="135" t="s">
        <v>4362</v>
      </c>
      <c r="F7993" s="135">
        <v>1.0</v>
      </c>
      <c r="K7993" s="135">
        <v>10.0</v>
      </c>
      <c r="M7993" s="143">
        <v>43556.0</v>
      </c>
    </row>
    <row r="7994">
      <c r="A7994" s="135">
        <v>7992.0</v>
      </c>
      <c r="B7994" s="135" t="s">
        <v>24579</v>
      </c>
      <c r="C7994" s="135" t="s">
        <v>4362</v>
      </c>
      <c r="K7994" s="135">
        <v>10.0</v>
      </c>
      <c r="M7994" s="143">
        <v>42267.0</v>
      </c>
    </row>
    <row r="7995">
      <c r="A7995" s="135">
        <v>7993.0</v>
      </c>
      <c r="B7995" s="135" t="s">
        <v>24581</v>
      </c>
      <c r="C7995" s="135" t="s">
        <v>4362</v>
      </c>
      <c r="M7995" s="143">
        <v>44799.0</v>
      </c>
    </row>
    <row r="7996">
      <c r="A7996" s="135">
        <v>7994.0</v>
      </c>
      <c r="B7996" s="135" t="s">
        <v>24582</v>
      </c>
      <c r="C7996" s="135" t="s">
        <v>4362</v>
      </c>
      <c r="K7996" s="135">
        <v>10.0</v>
      </c>
      <c r="M7996" s="143">
        <v>43186.0</v>
      </c>
    </row>
    <row r="7997">
      <c r="A7997" s="135">
        <v>7995.0</v>
      </c>
      <c r="B7997" s="135" t="s">
        <v>24583</v>
      </c>
      <c r="C7997" s="135" t="s">
        <v>4362</v>
      </c>
      <c r="M7997" s="143">
        <v>43977.0</v>
      </c>
    </row>
    <row r="7998">
      <c r="A7998" s="135">
        <v>7996.0</v>
      </c>
      <c r="B7998" s="135" t="s">
        <v>24584</v>
      </c>
      <c r="C7998" s="135" t="s">
        <v>4362</v>
      </c>
      <c r="M7998" s="143">
        <v>43780.0</v>
      </c>
    </row>
    <row r="7999">
      <c r="A7999" s="135">
        <v>7997.0</v>
      </c>
      <c r="B7999" s="135" t="s">
        <v>24585</v>
      </c>
      <c r="C7999" s="135" t="s">
        <v>4362</v>
      </c>
      <c r="M7999" s="143">
        <v>43617.0</v>
      </c>
    </row>
    <row r="8000">
      <c r="A8000" s="135">
        <v>7998.0</v>
      </c>
      <c r="B8000" s="135" t="s">
        <v>24587</v>
      </c>
      <c r="C8000" s="135" t="s">
        <v>4362</v>
      </c>
      <c r="M8000" s="143">
        <v>43882.0</v>
      </c>
    </row>
    <row r="8001">
      <c r="A8001" s="135">
        <v>7999.0</v>
      </c>
      <c r="B8001" s="135" t="s">
        <v>24588</v>
      </c>
      <c r="C8001" s="135" t="s">
        <v>4362</v>
      </c>
      <c r="K8001" s="135">
        <v>10.0</v>
      </c>
      <c r="M8001" s="143">
        <v>43991.0</v>
      </c>
    </row>
    <row r="8002">
      <c r="A8002" s="135">
        <v>8000.0</v>
      </c>
      <c r="B8002" s="135" t="s">
        <v>24589</v>
      </c>
      <c r="C8002" s="135" t="s">
        <v>4362</v>
      </c>
      <c r="M8002" s="143">
        <v>43842.0</v>
      </c>
    </row>
    <row r="8003">
      <c r="A8003" s="135">
        <v>8001.0</v>
      </c>
      <c r="B8003" s="135" t="s">
        <v>24590</v>
      </c>
      <c r="C8003" s="135" t="s">
        <v>4362</v>
      </c>
      <c r="M8003" s="143">
        <v>44264.0</v>
      </c>
    </row>
    <row r="8004">
      <c r="A8004" s="135">
        <v>8002.0</v>
      </c>
      <c r="B8004" s="135" t="s">
        <v>24592</v>
      </c>
      <c r="C8004" s="135" t="s">
        <v>4362</v>
      </c>
      <c r="M8004" s="143">
        <v>43529.0</v>
      </c>
    </row>
    <row r="8005">
      <c r="A8005" s="135">
        <v>8003.0</v>
      </c>
      <c r="B8005" s="135" t="s">
        <v>24593</v>
      </c>
      <c r="C8005" s="135" t="s">
        <v>4362</v>
      </c>
      <c r="K8005" s="135">
        <v>10.0</v>
      </c>
      <c r="M8005" s="143">
        <v>42572.0</v>
      </c>
    </row>
    <row r="8006">
      <c r="A8006" s="135">
        <v>8004.0</v>
      </c>
      <c r="B8006" s="135" t="s">
        <v>24594</v>
      </c>
      <c r="C8006" s="135" t="s">
        <v>4362</v>
      </c>
      <c r="F8006" s="135">
        <v>0.0</v>
      </c>
      <c r="M8006" s="143">
        <v>43617.0</v>
      </c>
    </row>
    <row r="8007">
      <c r="A8007" s="135">
        <v>8005.0</v>
      </c>
      <c r="B8007" s="135" t="s">
        <v>24595</v>
      </c>
      <c r="C8007" s="135" t="s">
        <v>4362</v>
      </c>
      <c r="M8007" s="143">
        <v>45302.0</v>
      </c>
    </row>
    <row r="8008">
      <c r="A8008" s="135">
        <v>8006.0</v>
      </c>
      <c r="B8008" s="135" t="s">
        <v>24596</v>
      </c>
      <c r="C8008" s="135" t="s">
        <v>4362</v>
      </c>
      <c r="M8008" s="143">
        <v>43871.0</v>
      </c>
    </row>
    <row r="8009">
      <c r="A8009" s="135">
        <v>8007.0</v>
      </c>
      <c r="B8009" s="135" t="s">
        <v>24598</v>
      </c>
      <c r="C8009" s="135" t="s">
        <v>4362</v>
      </c>
      <c r="M8009" s="143">
        <v>43181.0</v>
      </c>
    </row>
    <row r="8010">
      <c r="A8010" s="135">
        <v>8008.0</v>
      </c>
      <c r="B8010" s="135" t="s">
        <v>24599</v>
      </c>
      <c r="C8010" s="135" t="s">
        <v>4362</v>
      </c>
      <c r="K8010" s="135">
        <v>10.0</v>
      </c>
      <c r="M8010" s="143">
        <v>42335.0</v>
      </c>
    </row>
    <row r="8011">
      <c r="A8011" s="135">
        <v>8009.0</v>
      </c>
      <c r="B8011" s="135" t="s">
        <v>24600</v>
      </c>
      <c r="C8011" s="135" t="s">
        <v>4362</v>
      </c>
      <c r="F8011" s="135">
        <v>0.0</v>
      </c>
      <c r="M8011" s="143">
        <v>43374.0</v>
      </c>
    </row>
    <row r="8012">
      <c r="A8012" s="135">
        <v>8010.0</v>
      </c>
      <c r="B8012" s="135" t="s">
        <v>24601</v>
      </c>
      <c r="C8012" s="135" t="s">
        <v>4362</v>
      </c>
      <c r="F8012" s="135">
        <v>0.0</v>
      </c>
      <c r="M8012" s="143">
        <v>42430.0</v>
      </c>
    </row>
    <row r="8013">
      <c r="A8013" s="135">
        <v>8011.0</v>
      </c>
      <c r="B8013" s="135" t="s">
        <v>24602</v>
      </c>
      <c r="C8013" s="135" t="s">
        <v>4362</v>
      </c>
      <c r="F8013" s="135">
        <v>0.0</v>
      </c>
      <c r="M8013" s="143">
        <v>43678.0</v>
      </c>
    </row>
    <row r="8014">
      <c r="A8014" s="135">
        <v>8012.0</v>
      </c>
      <c r="B8014" s="135" t="s">
        <v>24604</v>
      </c>
      <c r="C8014" s="135" t="s">
        <v>4362</v>
      </c>
      <c r="F8014" s="135">
        <v>0.0</v>
      </c>
      <c r="M8014" s="143">
        <v>43132.0</v>
      </c>
    </row>
    <row r="8015">
      <c r="A8015" s="135">
        <v>8013.0</v>
      </c>
      <c r="B8015" s="135" t="s">
        <v>24605</v>
      </c>
      <c r="C8015" s="135" t="s">
        <v>4362</v>
      </c>
      <c r="M8015" s="143">
        <v>43297.0</v>
      </c>
    </row>
    <row r="8016">
      <c r="A8016" s="135">
        <v>8014.0</v>
      </c>
      <c r="B8016" s="135" t="s">
        <v>24606</v>
      </c>
      <c r="C8016" s="135" t="s">
        <v>4362</v>
      </c>
      <c r="M8016" s="143">
        <v>42332.0</v>
      </c>
    </row>
    <row r="8017">
      <c r="A8017" s="135">
        <v>8015.0</v>
      </c>
      <c r="B8017" s="135" t="s">
        <v>24607</v>
      </c>
      <c r="C8017" s="135" t="s">
        <v>4362</v>
      </c>
      <c r="M8017" s="143">
        <v>45258.0</v>
      </c>
    </row>
    <row r="8018">
      <c r="A8018" s="135">
        <v>8016.0</v>
      </c>
      <c r="B8018" s="135" t="s">
        <v>24608</v>
      </c>
      <c r="C8018" s="135" t="s">
        <v>4362</v>
      </c>
      <c r="M8018" s="143">
        <v>44159.0</v>
      </c>
    </row>
    <row r="8019">
      <c r="A8019" s="135">
        <v>8017.0</v>
      </c>
      <c r="B8019" s="135" t="s">
        <v>24609</v>
      </c>
      <c r="C8019" s="135" t="s">
        <v>4362</v>
      </c>
      <c r="F8019" s="135">
        <v>0.0</v>
      </c>
      <c r="M8019" s="143">
        <v>43070.0</v>
      </c>
    </row>
    <row r="8020">
      <c r="A8020" s="135">
        <v>8018.0</v>
      </c>
      <c r="B8020" s="135" t="s">
        <v>24611</v>
      </c>
      <c r="C8020" s="135" t="s">
        <v>4362</v>
      </c>
      <c r="F8020" s="135">
        <v>0.0</v>
      </c>
      <c r="M8020" s="143">
        <v>42522.0</v>
      </c>
    </row>
    <row r="8021">
      <c r="A8021" s="135">
        <v>8019.0</v>
      </c>
      <c r="B8021" s="135" t="s">
        <v>24612</v>
      </c>
      <c r="C8021" s="135" t="s">
        <v>4362</v>
      </c>
      <c r="F8021" s="135">
        <v>0.0</v>
      </c>
      <c r="M8021" s="143">
        <v>43586.0</v>
      </c>
    </row>
    <row r="8022">
      <c r="A8022" s="135">
        <v>8020.0</v>
      </c>
      <c r="B8022" s="135" t="s">
        <v>24613</v>
      </c>
      <c r="C8022" s="135" t="s">
        <v>4362</v>
      </c>
      <c r="M8022" s="143">
        <v>42582.0</v>
      </c>
    </row>
    <row r="8023">
      <c r="A8023" s="135">
        <v>8021.0</v>
      </c>
      <c r="B8023" s="135" t="s">
        <v>24614</v>
      </c>
      <c r="C8023" s="135" t="s">
        <v>4362</v>
      </c>
      <c r="F8023" s="135">
        <v>0.0</v>
      </c>
      <c r="M8023" s="143">
        <v>42736.0</v>
      </c>
    </row>
    <row r="8024">
      <c r="A8024" s="135">
        <v>8022.0</v>
      </c>
      <c r="B8024" s="135" t="s">
        <v>24615</v>
      </c>
      <c r="C8024" s="135" t="s">
        <v>4362</v>
      </c>
      <c r="M8024" s="143">
        <v>43851.0</v>
      </c>
    </row>
    <row r="8025">
      <c r="A8025" s="135">
        <v>8023.0</v>
      </c>
      <c r="B8025" s="135" t="s">
        <v>24616</v>
      </c>
      <c r="C8025" s="135" t="s">
        <v>4362</v>
      </c>
      <c r="K8025" s="135">
        <v>10.0</v>
      </c>
      <c r="M8025" s="143">
        <v>44101.0</v>
      </c>
    </row>
    <row r="8026">
      <c r="A8026" s="135">
        <v>8024.0</v>
      </c>
      <c r="B8026" s="135" t="s">
        <v>24618</v>
      </c>
      <c r="C8026" s="135" t="s">
        <v>4362</v>
      </c>
      <c r="F8026" s="135">
        <v>0.0</v>
      </c>
      <c r="M8026" s="143">
        <v>43405.0</v>
      </c>
    </row>
    <row r="8027">
      <c r="A8027" s="135">
        <v>8025.0</v>
      </c>
      <c r="B8027" s="135" t="s">
        <v>24619</v>
      </c>
      <c r="C8027" s="135" t="s">
        <v>4362</v>
      </c>
      <c r="F8027" s="135">
        <v>0.0</v>
      </c>
      <c r="M8027" s="143">
        <v>42430.0</v>
      </c>
    </row>
    <row r="8028">
      <c r="A8028" s="135">
        <v>8026.0</v>
      </c>
      <c r="B8028" s="135" t="s">
        <v>24620</v>
      </c>
      <c r="C8028" s="135" t="s">
        <v>4362</v>
      </c>
      <c r="F8028" s="135">
        <v>0.0</v>
      </c>
      <c r="M8028" s="143">
        <v>42309.0</v>
      </c>
    </row>
    <row r="8029">
      <c r="A8029" s="135">
        <v>8027.0</v>
      </c>
      <c r="B8029" s="135" t="s">
        <v>24621</v>
      </c>
      <c r="C8029" s="135" t="s">
        <v>4362</v>
      </c>
      <c r="M8029" s="143">
        <v>45310.0</v>
      </c>
    </row>
    <row r="8030">
      <c r="A8030" s="135">
        <v>8028.0</v>
      </c>
      <c r="B8030" s="135" t="s">
        <v>24622</v>
      </c>
      <c r="C8030" s="135" t="s">
        <v>4362</v>
      </c>
      <c r="F8030" s="135">
        <v>0.0</v>
      </c>
    </row>
    <row r="8031">
      <c r="A8031" s="135">
        <v>8029.0</v>
      </c>
      <c r="B8031" s="135" t="s">
        <v>24624</v>
      </c>
      <c r="C8031" s="135" t="s">
        <v>4362</v>
      </c>
      <c r="F8031" s="135">
        <v>0.0</v>
      </c>
      <c r="M8031" s="143">
        <v>43040.0</v>
      </c>
    </row>
    <row r="8032">
      <c r="A8032" s="135">
        <v>8030.0</v>
      </c>
      <c r="B8032" s="135" t="s">
        <v>24625</v>
      </c>
      <c r="C8032" s="135" t="s">
        <v>4362</v>
      </c>
      <c r="F8032" s="135">
        <v>0.0</v>
      </c>
      <c r="M8032" s="143">
        <v>43647.0</v>
      </c>
    </row>
    <row r="8033">
      <c r="A8033" s="135">
        <v>8031.0</v>
      </c>
      <c r="B8033" s="135" t="s">
        <v>24626</v>
      </c>
      <c r="C8033" s="135" t="s">
        <v>4362</v>
      </c>
      <c r="M8033" s="143">
        <v>44990.0</v>
      </c>
    </row>
    <row r="8034">
      <c r="A8034" s="135">
        <v>8032.0</v>
      </c>
      <c r="B8034" s="135" t="s">
        <v>24628</v>
      </c>
      <c r="C8034" s="135" t="s">
        <v>4362</v>
      </c>
      <c r="M8034" s="143">
        <v>44984.0</v>
      </c>
    </row>
    <row r="8035">
      <c r="A8035" s="135">
        <v>8033.0</v>
      </c>
      <c r="B8035" s="135" t="s">
        <v>24629</v>
      </c>
      <c r="C8035" s="135" t="s">
        <v>4362</v>
      </c>
      <c r="M8035" s="143">
        <v>45006.0</v>
      </c>
    </row>
    <row r="8036">
      <c r="A8036" s="135">
        <v>8034.0</v>
      </c>
      <c r="B8036" s="135" t="s">
        <v>24630</v>
      </c>
      <c r="C8036" s="135" t="s">
        <v>4362</v>
      </c>
      <c r="M8036" s="143">
        <v>44756.0</v>
      </c>
    </row>
    <row r="8037">
      <c r="A8037" s="135">
        <v>8035.0</v>
      </c>
      <c r="B8037" s="135" t="s">
        <v>24631</v>
      </c>
      <c r="C8037" s="135" t="s">
        <v>4362</v>
      </c>
      <c r="K8037" s="135">
        <v>10.0</v>
      </c>
      <c r="M8037" s="143">
        <v>42722.0</v>
      </c>
    </row>
    <row r="8038">
      <c r="A8038" s="135">
        <v>8036.0</v>
      </c>
      <c r="B8038" s="135" t="s">
        <v>24633</v>
      </c>
      <c r="C8038" s="135" t="s">
        <v>4362</v>
      </c>
      <c r="M8038" s="143">
        <v>44878.0</v>
      </c>
    </row>
    <row r="8039">
      <c r="A8039" s="135">
        <v>8037.0</v>
      </c>
      <c r="B8039" s="135" t="s">
        <v>24634</v>
      </c>
      <c r="C8039" s="135" t="s">
        <v>4362</v>
      </c>
      <c r="K8039" s="135">
        <v>10.0</v>
      </c>
      <c r="M8039" s="143">
        <v>43527.0</v>
      </c>
    </row>
    <row r="8040">
      <c r="A8040" s="135">
        <v>8038.0</v>
      </c>
      <c r="B8040" s="135" t="s">
        <v>14464</v>
      </c>
      <c r="C8040" s="135" t="s">
        <v>4362</v>
      </c>
      <c r="M8040" s="143">
        <v>42562.0</v>
      </c>
    </row>
    <row r="8041">
      <c r="A8041" s="135">
        <v>8039.0</v>
      </c>
      <c r="B8041" s="135" t="s">
        <v>24637</v>
      </c>
      <c r="C8041" s="135" t="s">
        <v>4362</v>
      </c>
      <c r="K8041" s="135">
        <v>10.0</v>
      </c>
      <c r="M8041" s="143">
        <v>43903.0</v>
      </c>
    </row>
    <row r="8042">
      <c r="A8042" s="135">
        <v>8040.0</v>
      </c>
      <c r="B8042" s="135" t="s">
        <v>24638</v>
      </c>
      <c r="C8042" s="135" t="s">
        <v>4362</v>
      </c>
      <c r="M8042" s="143">
        <v>45272.0</v>
      </c>
    </row>
    <row r="8043">
      <c r="A8043" s="135">
        <v>8041.0</v>
      </c>
      <c r="B8043" s="135" t="s">
        <v>24640</v>
      </c>
      <c r="C8043" s="135" t="s">
        <v>4362</v>
      </c>
      <c r="K8043" s="135">
        <v>20.0</v>
      </c>
      <c r="M8043" s="143">
        <v>44787.0</v>
      </c>
    </row>
    <row r="8044">
      <c r="A8044" s="135">
        <v>8042.0</v>
      </c>
      <c r="B8044" s="135" t="s">
        <v>24641</v>
      </c>
      <c r="C8044" s="135" t="s">
        <v>4362</v>
      </c>
      <c r="M8044" s="143">
        <v>44831.0</v>
      </c>
    </row>
    <row r="8045">
      <c r="A8045" s="135">
        <v>8043.0</v>
      </c>
      <c r="B8045" s="135" t="s">
        <v>24642</v>
      </c>
      <c r="C8045" s="135" t="s">
        <v>4362</v>
      </c>
      <c r="M8045" s="143">
        <v>45136.0</v>
      </c>
    </row>
    <row r="8046">
      <c r="A8046" s="135">
        <v>8044.0</v>
      </c>
      <c r="B8046" s="135" t="s">
        <v>24643</v>
      </c>
      <c r="C8046" s="135" t="s">
        <v>4362</v>
      </c>
      <c r="M8046" s="143">
        <v>45246.0</v>
      </c>
    </row>
    <row r="8047">
      <c r="A8047" s="135">
        <v>8045.0</v>
      </c>
      <c r="B8047" s="135" t="s">
        <v>24644</v>
      </c>
      <c r="C8047" s="135" t="s">
        <v>4362</v>
      </c>
      <c r="M8047" s="143">
        <v>44982.0</v>
      </c>
    </row>
    <row r="8048">
      <c r="A8048" s="135">
        <v>8046.0</v>
      </c>
      <c r="B8048" s="135" t="s">
        <v>24646</v>
      </c>
      <c r="C8048" s="135" t="s">
        <v>4362</v>
      </c>
      <c r="K8048" s="135">
        <v>10.0</v>
      </c>
      <c r="M8048" s="143">
        <v>43960.0</v>
      </c>
    </row>
    <row r="8049">
      <c r="A8049" s="135">
        <v>8047.0</v>
      </c>
      <c r="B8049" s="135" t="s">
        <v>24647</v>
      </c>
      <c r="C8049" s="135" t="s">
        <v>4362</v>
      </c>
      <c r="K8049" s="135">
        <v>40.0</v>
      </c>
      <c r="M8049" s="143">
        <v>44827.0</v>
      </c>
    </row>
    <row r="8050">
      <c r="A8050" s="135">
        <v>8048.0</v>
      </c>
      <c r="B8050" s="135" t="s">
        <v>24648</v>
      </c>
      <c r="C8050" s="135" t="s">
        <v>4362</v>
      </c>
      <c r="M8050" s="143">
        <v>42638.0</v>
      </c>
    </row>
    <row r="8051">
      <c r="A8051" s="135">
        <v>8049.0</v>
      </c>
      <c r="B8051" s="135" t="s">
        <v>24649</v>
      </c>
      <c r="C8051" s="135" t="s">
        <v>4362</v>
      </c>
      <c r="M8051" s="143">
        <v>42626.0</v>
      </c>
    </row>
    <row r="8052">
      <c r="A8052" s="135">
        <v>8050.0</v>
      </c>
      <c r="B8052" s="135" t="s">
        <v>24650</v>
      </c>
      <c r="C8052" s="135" t="s">
        <v>4362</v>
      </c>
      <c r="M8052" s="143">
        <v>44952.0</v>
      </c>
    </row>
    <row r="8053">
      <c r="A8053" s="135">
        <v>8051.0</v>
      </c>
      <c r="B8053" s="135" t="s">
        <v>24652</v>
      </c>
      <c r="C8053" s="135" t="s">
        <v>4362</v>
      </c>
      <c r="M8053" s="143">
        <v>45033.0</v>
      </c>
    </row>
    <row r="8054">
      <c r="A8054" s="135">
        <v>8052.0</v>
      </c>
      <c r="B8054" s="135" t="s">
        <v>24653</v>
      </c>
      <c r="C8054" s="135" t="s">
        <v>4362</v>
      </c>
      <c r="M8054" s="143">
        <v>42405.0</v>
      </c>
    </row>
    <row r="8055">
      <c r="A8055" s="135">
        <v>8053.0</v>
      </c>
      <c r="B8055" s="135" t="s">
        <v>24654</v>
      </c>
      <c r="C8055" s="135" t="s">
        <v>4362</v>
      </c>
      <c r="K8055" s="135">
        <v>20.0</v>
      </c>
      <c r="M8055" s="143">
        <v>42893.0</v>
      </c>
    </row>
    <row r="8056">
      <c r="A8056" s="135">
        <v>8054.0</v>
      </c>
      <c r="B8056" s="135" t="s">
        <v>24655</v>
      </c>
      <c r="C8056" s="135" t="s">
        <v>4362</v>
      </c>
      <c r="M8056" s="143">
        <v>44748.0</v>
      </c>
    </row>
    <row r="8057">
      <c r="A8057" s="135">
        <v>8055.0</v>
      </c>
      <c r="B8057" s="135" t="s">
        <v>24656</v>
      </c>
      <c r="C8057" s="135" t="s">
        <v>4362</v>
      </c>
      <c r="K8057" s="135">
        <v>10.0</v>
      </c>
      <c r="M8057" s="143">
        <v>44342.0</v>
      </c>
    </row>
    <row r="8058">
      <c r="A8058" s="135">
        <v>8056.0</v>
      </c>
      <c r="B8058" s="135" t="s">
        <v>14468</v>
      </c>
      <c r="C8058" s="135" t="s">
        <v>4362</v>
      </c>
      <c r="K8058" s="135">
        <v>10.0</v>
      </c>
      <c r="M8058" s="143">
        <v>44159.0</v>
      </c>
    </row>
    <row r="8059">
      <c r="A8059" s="135">
        <v>8057.0</v>
      </c>
      <c r="B8059" s="135" t="s">
        <v>24658</v>
      </c>
      <c r="C8059" s="135" t="s">
        <v>4362</v>
      </c>
      <c r="F8059" s="135">
        <v>0.0</v>
      </c>
      <c r="M8059" s="143">
        <v>42979.0</v>
      </c>
    </row>
    <row r="8060">
      <c r="A8060" s="135">
        <v>8058.0</v>
      </c>
      <c r="B8060" s="135" t="s">
        <v>24659</v>
      </c>
      <c r="C8060" s="135" t="s">
        <v>4362</v>
      </c>
      <c r="F8060" s="135">
        <v>0.0</v>
      </c>
      <c r="M8060" s="143">
        <v>43252.0</v>
      </c>
    </row>
    <row r="8061">
      <c r="A8061" s="135">
        <v>8059.0</v>
      </c>
      <c r="B8061" s="135" t="s">
        <v>24660</v>
      </c>
      <c r="C8061" s="135" t="s">
        <v>4362</v>
      </c>
      <c r="M8061" s="143">
        <v>43100.0</v>
      </c>
    </row>
    <row r="8062">
      <c r="A8062" s="135">
        <v>8060.0</v>
      </c>
      <c r="B8062" s="135" t="s">
        <v>24661</v>
      </c>
      <c r="C8062" s="135" t="s">
        <v>4362</v>
      </c>
      <c r="F8062" s="135">
        <v>0.0</v>
      </c>
      <c r="M8062" s="143">
        <v>43709.0</v>
      </c>
    </row>
    <row r="8063">
      <c r="A8063" s="135">
        <v>8061.0</v>
      </c>
      <c r="B8063" s="135" t="s">
        <v>24662</v>
      </c>
      <c r="C8063" s="135" t="s">
        <v>4362</v>
      </c>
      <c r="M8063" s="143">
        <v>45204.0</v>
      </c>
    </row>
    <row r="8064">
      <c r="A8064" s="135">
        <v>8062.0</v>
      </c>
      <c r="B8064" s="135" t="s">
        <v>24663</v>
      </c>
      <c r="C8064" s="135" t="s">
        <v>4362</v>
      </c>
      <c r="K8064" s="135">
        <v>30.0</v>
      </c>
      <c r="M8064" s="143">
        <v>45086.0</v>
      </c>
    </row>
    <row r="8065">
      <c r="A8065" s="135">
        <v>8063.0</v>
      </c>
      <c r="B8065" s="135" t="s">
        <v>24664</v>
      </c>
      <c r="C8065" s="135" t="s">
        <v>4362</v>
      </c>
      <c r="F8065" s="135">
        <v>0.0</v>
      </c>
      <c r="M8065" s="143">
        <v>43556.0</v>
      </c>
    </row>
    <row r="8066">
      <c r="A8066" s="135">
        <v>8064.0</v>
      </c>
      <c r="B8066" s="135" t="s">
        <v>24666</v>
      </c>
      <c r="C8066" s="135" t="s">
        <v>4362</v>
      </c>
      <c r="F8066" s="135">
        <v>0.0</v>
      </c>
      <c r="M8066" s="143">
        <v>42430.0</v>
      </c>
    </row>
    <row r="8067">
      <c r="A8067" s="135">
        <v>8065.0</v>
      </c>
      <c r="B8067" s="135" t="s">
        <v>24667</v>
      </c>
      <c r="C8067" s="135" t="s">
        <v>4362</v>
      </c>
      <c r="F8067" s="135">
        <v>0.0</v>
      </c>
      <c r="M8067" s="143">
        <v>43556.0</v>
      </c>
    </row>
    <row r="8068">
      <c r="A8068" s="135">
        <v>8066.0</v>
      </c>
      <c r="B8068" s="135" t="s">
        <v>24668</v>
      </c>
      <c r="C8068" s="135" t="s">
        <v>4362</v>
      </c>
      <c r="F8068" s="135">
        <v>0.0</v>
      </c>
      <c r="M8068" s="143">
        <v>42887.0</v>
      </c>
    </row>
    <row r="8069">
      <c r="A8069" s="135">
        <v>8067.0</v>
      </c>
      <c r="B8069" s="135" t="s">
        <v>24669</v>
      </c>
      <c r="C8069" s="135" t="s">
        <v>4362</v>
      </c>
      <c r="K8069" s="135">
        <v>10.0</v>
      </c>
      <c r="M8069" s="143">
        <v>43593.0</v>
      </c>
    </row>
    <row r="8070">
      <c r="A8070" s="135">
        <v>8068.0</v>
      </c>
      <c r="B8070" s="135" t="s">
        <v>24671</v>
      </c>
      <c r="C8070" s="135" t="s">
        <v>4362</v>
      </c>
      <c r="M8070" s="143">
        <v>45057.0</v>
      </c>
    </row>
    <row r="8071">
      <c r="A8071" s="135">
        <v>8069.0</v>
      </c>
      <c r="B8071" s="135" t="s">
        <v>24672</v>
      </c>
      <c r="C8071" s="135" t="s">
        <v>4362</v>
      </c>
      <c r="K8071" s="135">
        <v>150.0</v>
      </c>
      <c r="M8071" s="143">
        <v>43255.0</v>
      </c>
    </row>
    <row r="8072">
      <c r="A8072" s="135">
        <v>8070.0</v>
      </c>
      <c r="B8072" s="135" t="s">
        <v>24673</v>
      </c>
      <c r="C8072" s="135" t="s">
        <v>4362</v>
      </c>
      <c r="K8072" s="135">
        <v>10.0</v>
      </c>
      <c r="M8072" s="143">
        <v>44172.0</v>
      </c>
    </row>
    <row r="8073">
      <c r="A8073" s="135">
        <v>8071.0</v>
      </c>
      <c r="B8073" s="135" t="s">
        <v>24674</v>
      </c>
      <c r="C8073" s="135" t="s">
        <v>4362</v>
      </c>
      <c r="F8073" s="135">
        <v>0.0</v>
      </c>
      <c r="M8073" s="143">
        <v>43344.0</v>
      </c>
    </row>
    <row r="8074">
      <c r="A8074" s="135">
        <v>8072.0</v>
      </c>
      <c r="B8074" s="135" t="s">
        <v>24675</v>
      </c>
      <c r="C8074" s="135" t="s">
        <v>4362</v>
      </c>
      <c r="K8074" s="135">
        <v>70.0</v>
      </c>
      <c r="M8074" s="143">
        <v>44172.0</v>
      </c>
    </row>
    <row r="8075">
      <c r="A8075" s="135">
        <v>8073.0</v>
      </c>
      <c r="B8075" s="135" t="s">
        <v>24676</v>
      </c>
      <c r="C8075" s="135" t="s">
        <v>4362</v>
      </c>
      <c r="F8075" s="135">
        <v>0.0</v>
      </c>
      <c r="M8075" s="143">
        <v>43435.0</v>
      </c>
    </row>
    <row r="8076">
      <c r="A8076" s="135">
        <v>8074.0</v>
      </c>
      <c r="B8076" s="135" t="s">
        <v>24678</v>
      </c>
      <c r="C8076" s="135" t="s">
        <v>4362</v>
      </c>
      <c r="M8076" s="143">
        <v>43904.0</v>
      </c>
    </row>
    <row r="8077">
      <c r="A8077" s="135">
        <v>8075.0</v>
      </c>
      <c r="B8077" s="135" t="s">
        <v>24679</v>
      </c>
      <c r="C8077" s="135" t="s">
        <v>4362</v>
      </c>
      <c r="K8077" s="135">
        <v>10.0</v>
      </c>
      <c r="M8077" s="143">
        <v>42403.0</v>
      </c>
    </row>
    <row r="8078">
      <c r="A8078" s="135">
        <v>8076.0</v>
      </c>
      <c r="B8078" s="135" t="s">
        <v>24680</v>
      </c>
      <c r="C8078" s="135" t="s">
        <v>4362</v>
      </c>
      <c r="M8078" s="143">
        <v>44861.0</v>
      </c>
    </row>
    <row r="8079">
      <c r="A8079" s="135">
        <v>8077.0</v>
      </c>
      <c r="B8079" s="135" t="s">
        <v>24681</v>
      </c>
      <c r="C8079" s="135" t="s">
        <v>4362</v>
      </c>
      <c r="K8079" s="135">
        <v>10.0</v>
      </c>
      <c r="M8079" s="143">
        <v>43224.0</v>
      </c>
    </row>
    <row r="8080">
      <c r="A8080" s="135">
        <v>8078.0</v>
      </c>
      <c r="B8080" s="135" t="s">
        <v>24682</v>
      </c>
      <c r="C8080" s="135" t="s">
        <v>4362</v>
      </c>
      <c r="F8080" s="135">
        <v>0.0</v>
      </c>
      <c r="M8080" s="143">
        <v>42491.0</v>
      </c>
    </row>
    <row r="8081">
      <c r="A8081" s="135">
        <v>8079.0</v>
      </c>
      <c r="B8081" s="135" t="s">
        <v>24683</v>
      </c>
      <c r="C8081" s="135" t="s">
        <v>4362</v>
      </c>
      <c r="F8081" s="135">
        <v>0.0</v>
      </c>
      <c r="M8081" s="143">
        <v>43374.0</v>
      </c>
    </row>
    <row r="8082">
      <c r="A8082" s="135">
        <v>8080.0</v>
      </c>
      <c r="B8082" s="135" t="s">
        <v>24684</v>
      </c>
      <c r="C8082" s="135" t="s">
        <v>4362</v>
      </c>
      <c r="M8082" s="143">
        <v>44180.0</v>
      </c>
    </row>
    <row r="8083">
      <c r="A8083" s="135">
        <v>8081.0</v>
      </c>
      <c r="B8083" s="135" t="s">
        <v>24685</v>
      </c>
      <c r="C8083" s="135" t="s">
        <v>4362</v>
      </c>
      <c r="K8083" s="135">
        <v>20.0</v>
      </c>
      <c r="M8083" s="143">
        <v>43914.0</v>
      </c>
    </row>
    <row r="8084">
      <c r="A8084" s="135">
        <v>8082.0</v>
      </c>
      <c r="B8084" s="135" t="s">
        <v>24687</v>
      </c>
      <c r="C8084" s="135" t="s">
        <v>4362</v>
      </c>
      <c r="F8084" s="135">
        <v>0.0</v>
      </c>
      <c r="M8084" s="143">
        <v>44378.0</v>
      </c>
    </row>
    <row r="8085">
      <c r="A8085" s="135">
        <v>8083.0</v>
      </c>
      <c r="B8085" s="135" t="s">
        <v>24688</v>
      </c>
      <c r="C8085" s="135" t="s">
        <v>4362</v>
      </c>
      <c r="F8085" s="135">
        <v>0.0</v>
      </c>
      <c r="M8085" s="143">
        <v>43466.0</v>
      </c>
    </row>
    <row r="8086">
      <c r="A8086" s="135">
        <v>8084.0</v>
      </c>
      <c r="B8086" s="135" t="s">
        <v>24689</v>
      </c>
      <c r="C8086" s="135" t="s">
        <v>4362</v>
      </c>
      <c r="M8086" s="143">
        <v>43428.0</v>
      </c>
    </row>
    <row r="8087">
      <c r="A8087" s="135">
        <v>8085.0</v>
      </c>
      <c r="B8087" s="135" t="s">
        <v>24690</v>
      </c>
      <c r="C8087" s="135" t="s">
        <v>4362</v>
      </c>
      <c r="M8087" s="143">
        <v>45225.0</v>
      </c>
    </row>
    <row r="8088">
      <c r="A8088" s="135">
        <v>8086.0</v>
      </c>
      <c r="B8088" s="135" t="s">
        <v>24691</v>
      </c>
      <c r="C8088" s="135" t="s">
        <v>4362</v>
      </c>
      <c r="F8088" s="135">
        <v>0.0</v>
      </c>
      <c r="M8088" s="143">
        <v>43466.0</v>
      </c>
    </row>
    <row r="8089">
      <c r="A8089" s="135">
        <v>8087.0</v>
      </c>
      <c r="B8089" s="135" t="s">
        <v>24692</v>
      </c>
      <c r="C8089" s="135" t="s">
        <v>4362</v>
      </c>
      <c r="F8089" s="135">
        <v>0.0</v>
      </c>
      <c r="M8089" s="143">
        <v>43647.0</v>
      </c>
    </row>
    <row r="8090">
      <c r="A8090" s="135">
        <v>8088.0</v>
      </c>
      <c r="B8090" s="135" t="s">
        <v>24693</v>
      </c>
      <c r="C8090" s="135" t="s">
        <v>4362</v>
      </c>
      <c r="F8090" s="135">
        <v>0.0</v>
      </c>
      <c r="M8090" s="143">
        <v>43617.0</v>
      </c>
    </row>
    <row r="8091">
      <c r="A8091" s="135">
        <v>8089.0</v>
      </c>
      <c r="B8091" s="135" t="s">
        <v>24695</v>
      </c>
      <c r="C8091" s="135" t="s">
        <v>4362</v>
      </c>
      <c r="D8091" s="135">
        <v>0.0</v>
      </c>
      <c r="H8091" s="135" t="s">
        <v>24696</v>
      </c>
      <c r="K8091" s="135">
        <v>10.0</v>
      </c>
      <c r="M8091" s="143">
        <v>43046.0</v>
      </c>
    </row>
    <row r="8092">
      <c r="A8092" s="135">
        <v>8090.0</v>
      </c>
      <c r="B8092" s="135" t="s">
        <v>24697</v>
      </c>
      <c r="C8092" s="135" t="s">
        <v>4362</v>
      </c>
      <c r="K8092" s="135">
        <v>10.0</v>
      </c>
      <c r="M8092" s="143">
        <v>42615.0</v>
      </c>
    </row>
    <row r="8093">
      <c r="A8093" s="135">
        <v>8091.0</v>
      </c>
      <c r="B8093" s="135" t="s">
        <v>24698</v>
      </c>
      <c r="C8093" s="135" t="s">
        <v>4362</v>
      </c>
      <c r="F8093" s="135">
        <v>0.0</v>
      </c>
      <c r="M8093" s="143">
        <v>43709.0</v>
      </c>
    </row>
    <row r="8094">
      <c r="A8094" s="135">
        <v>8092.0</v>
      </c>
      <c r="B8094" s="135" t="s">
        <v>24699</v>
      </c>
      <c r="C8094" s="135" t="s">
        <v>4362</v>
      </c>
      <c r="M8094" s="143">
        <v>45013.0</v>
      </c>
    </row>
    <row r="8095">
      <c r="A8095" s="135">
        <v>8093.0</v>
      </c>
      <c r="B8095" s="135" t="s">
        <v>24701</v>
      </c>
      <c r="C8095" s="135" t="s">
        <v>4362</v>
      </c>
      <c r="M8095" s="143">
        <v>45097.0</v>
      </c>
    </row>
    <row r="8096">
      <c r="A8096" s="135">
        <v>8094.0</v>
      </c>
      <c r="B8096" s="135" t="s">
        <v>24702</v>
      </c>
      <c r="C8096" s="135" t="s">
        <v>4362</v>
      </c>
      <c r="K8096" s="135">
        <v>60.0</v>
      </c>
      <c r="M8096" s="143">
        <v>43953.0</v>
      </c>
    </row>
    <row r="8097">
      <c r="A8097" s="135">
        <v>8095.0</v>
      </c>
      <c r="B8097" s="135" t="s">
        <v>24703</v>
      </c>
      <c r="C8097" s="135" t="s">
        <v>4362</v>
      </c>
      <c r="F8097" s="135">
        <v>0.0</v>
      </c>
      <c r="M8097" s="143">
        <v>43525.0</v>
      </c>
    </row>
    <row r="8098">
      <c r="A8098" s="135">
        <v>8096.0</v>
      </c>
      <c r="B8098" s="135" t="s">
        <v>24704</v>
      </c>
      <c r="C8098" s="135" t="s">
        <v>4362</v>
      </c>
      <c r="M8098" s="143">
        <v>43904.0</v>
      </c>
    </row>
    <row r="8099">
      <c r="A8099" s="135">
        <v>8097.0</v>
      </c>
      <c r="B8099" s="135" t="s">
        <v>24705</v>
      </c>
      <c r="C8099" s="135" t="s">
        <v>4362</v>
      </c>
      <c r="M8099" s="143">
        <v>44145.0</v>
      </c>
    </row>
    <row r="8100">
      <c r="A8100" s="135">
        <v>8098.0</v>
      </c>
      <c r="B8100" s="135" t="s">
        <v>24706</v>
      </c>
      <c r="C8100" s="135" t="s">
        <v>4362</v>
      </c>
      <c r="M8100" s="143">
        <v>44251.0</v>
      </c>
    </row>
    <row r="8101">
      <c r="A8101" s="135">
        <v>8099.0</v>
      </c>
      <c r="B8101" s="135" t="s">
        <v>24707</v>
      </c>
      <c r="C8101" s="135" t="s">
        <v>4362</v>
      </c>
      <c r="M8101" s="143">
        <v>45385.0</v>
      </c>
    </row>
    <row r="8102">
      <c r="A8102" s="135">
        <v>8100.0</v>
      </c>
      <c r="B8102" s="135" t="s">
        <v>24709</v>
      </c>
      <c r="C8102" s="135" t="s">
        <v>4362</v>
      </c>
      <c r="M8102" s="143">
        <v>44803.0</v>
      </c>
    </row>
    <row r="8103">
      <c r="A8103" s="135">
        <v>8101.0</v>
      </c>
      <c r="B8103" s="135" t="s">
        <v>24710</v>
      </c>
      <c r="C8103" s="135" t="s">
        <v>4362</v>
      </c>
      <c r="M8103" s="143">
        <v>44375.0</v>
      </c>
    </row>
    <row r="8104">
      <c r="A8104" s="135">
        <v>8102.0</v>
      </c>
      <c r="B8104" s="135" t="s">
        <v>24711</v>
      </c>
      <c r="C8104" s="135" t="s">
        <v>4362</v>
      </c>
      <c r="M8104" s="143">
        <v>44539.0</v>
      </c>
    </row>
    <row r="8105">
      <c r="A8105" s="135">
        <v>8103.0</v>
      </c>
      <c r="B8105" s="135" t="s">
        <v>24712</v>
      </c>
      <c r="C8105" s="135" t="s">
        <v>4362</v>
      </c>
      <c r="K8105" s="135">
        <v>10.0</v>
      </c>
      <c r="M8105" s="143">
        <v>44022.0</v>
      </c>
    </row>
    <row r="8106">
      <c r="A8106" s="135">
        <v>8104.0</v>
      </c>
      <c r="B8106" s="135" t="s">
        <v>24713</v>
      </c>
      <c r="C8106" s="135" t="s">
        <v>4362</v>
      </c>
      <c r="K8106" s="135">
        <v>10.0</v>
      </c>
      <c r="M8106" s="143">
        <v>43907.0</v>
      </c>
    </row>
    <row r="8107">
      <c r="A8107" s="135">
        <v>8105.0</v>
      </c>
      <c r="B8107" s="135" t="s">
        <v>24714</v>
      </c>
      <c r="C8107" s="135" t="s">
        <v>4362</v>
      </c>
      <c r="M8107" s="143">
        <v>45064.0</v>
      </c>
    </row>
    <row r="8108">
      <c r="A8108" s="135">
        <v>8106.0</v>
      </c>
      <c r="B8108" s="135" t="s">
        <v>24715</v>
      </c>
      <c r="C8108" s="135" t="s">
        <v>4362</v>
      </c>
      <c r="M8108" s="143">
        <v>42304.0</v>
      </c>
    </row>
    <row r="8109">
      <c r="A8109" s="135">
        <v>8107.0</v>
      </c>
      <c r="B8109" s="135" t="s">
        <v>24716</v>
      </c>
      <c r="C8109" s="135" t="s">
        <v>4362</v>
      </c>
      <c r="K8109" s="135">
        <v>20.0</v>
      </c>
      <c r="M8109" s="143">
        <v>42807.0</v>
      </c>
    </row>
    <row r="8110">
      <c r="A8110" s="135">
        <v>8108.0</v>
      </c>
      <c r="B8110" s="135" t="s">
        <v>24718</v>
      </c>
      <c r="C8110" s="135" t="s">
        <v>4362</v>
      </c>
      <c r="M8110" s="143">
        <v>45190.0</v>
      </c>
    </row>
    <row r="8111">
      <c r="A8111" s="135">
        <v>8109.0</v>
      </c>
      <c r="B8111" s="135" t="s">
        <v>24719</v>
      </c>
      <c r="C8111" s="135" t="s">
        <v>4362</v>
      </c>
      <c r="F8111" s="135">
        <v>0.0</v>
      </c>
      <c r="M8111" s="143">
        <v>43466.0</v>
      </c>
    </row>
    <row r="8112">
      <c r="A8112" s="135">
        <v>8110.0</v>
      </c>
      <c r="B8112" s="135" t="s">
        <v>24720</v>
      </c>
      <c r="C8112" s="135" t="s">
        <v>4362</v>
      </c>
      <c r="F8112" s="135">
        <v>0.0</v>
      </c>
      <c r="M8112" s="143">
        <v>43617.0</v>
      </c>
    </row>
    <row r="8113">
      <c r="A8113" s="135">
        <v>8111.0</v>
      </c>
      <c r="B8113" s="135" t="s">
        <v>24721</v>
      </c>
      <c r="C8113" s="135" t="s">
        <v>4362</v>
      </c>
      <c r="F8113" s="135">
        <v>0.0</v>
      </c>
      <c r="M8113" s="143">
        <v>43678.0</v>
      </c>
    </row>
    <row r="8114">
      <c r="A8114" s="135">
        <v>8112.0</v>
      </c>
      <c r="B8114" s="135" t="s">
        <v>24722</v>
      </c>
      <c r="C8114" s="135" t="s">
        <v>4362</v>
      </c>
      <c r="F8114" s="135">
        <v>0.0</v>
      </c>
      <c r="M8114" s="143">
        <v>43556.0</v>
      </c>
    </row>
    <row r="8115">
      <c r="A8115" s="135">
        <v>8113.0</v>
      </c>
      <c r="B8115" s="135" t="s">
        <v>24723</v>
      </c>
      <c r="C8115" s="135" t="s">
        <v>4362</v>
      </c>
      <c r="F8115" s="135">
        <v>0.0</v>
      </c>
      <c r="M8115" s="143">
        <v>43709.0</v>
      </c>
    </row>
    <row r="8116">
      <c r="A8116" s="135">
        <v>8114.0</v>
      </c>
      <c r="B8116" s="135" t="s">
        <v>24725</v>
      </c>
      <c r="C8116" s="135" t="s">
        <v>4362</v>
      </c>
      <c r="K8116" s="135">
        <v>10.0</v>
      </c>
      <c r="M8116" s="143">
        <v>42994.0</v>
      </c>
    </row>
    <row r="8117">
      <c r="A8117" s="135">
        <v>8115.0</v>
      </c>
      <c r="B8117" s="135" t="s">
        <v>24726</v>
      </c>
      <c r="C8117" s="135" t="s">
        <v>4362</v>
      </c>
      <c r="M8117" s="143">
        <v>42433.0</v>
      </c>
    </row>
    <row r="8118">
      <c r="A8118" s="135">
        <v>8116.0</v>
      </c>
      <c r="B8118" s="135" t="s">
        <v>24727</v>
      </c>
      <c r="C8118" s="135" t="s">
        <v>4362</v>
      </c>
      <c r="M8118" s="143">
        <v>44779.0</v>
      </c>
    </row>
    <row r="8119">
      <c r="A8119" s="135">
        <v>8117.0</v>
      </c>
      <c r="B8119" s="135" t="s">
        <v>24728</v>
      </c>
      <c r="C8119" s="135" t="s">
        <v>4362</v>
      </c>
      <c r="M8119" s="143">
        <v>43944.0</v>
      </c>
    </row>
    <row r="8120">
      <c r="A8120" s="135">
        <v>8118.0</v>
      </c>
      <c r="B8120" s="135" t="s">
        <v>24729</v>
      </c>
      <c r="C8120" s="135" t="s">
        <v>4362</v>
      </c>
      <c r="M8120" s="143">
        <v>42722.0</v>
      </c>
    </row>
    <row r="8121">
      <c r="A8121" s="135">
        <v>8119.0</v>
      </c>
      <c r="B8121" s="135" t="s">
        <v>24731</v>
      </c>
      <c r="C8121" s="135" t="s">
        <v>4362</v>
      </c>
      <c r="M8121" s="143">
        <v>44818.0</v>
      </c>
    </row>
    <row r="8122">
      <c r="A8122" s="135">
        <v>8120.0</v>
      </c>
      <c r="B8122" s="135" t="s">
        <v>24732</v>
      </c>
      <c r="C8122" s="135" t="s">
        <v>4362</v>
      </c>
      <c r="F8122" s="135">
        <v>0.0</v>
      </c>
      <c r="M8122" s="143">
        <v>43344.0</v>
      </c>
    </row>
    <row r="8123">
      <c r="A8123" s="135">
        <v>8121.0</v>
      </c>
      <c r="B8123" s="135" t="s">
        <v>24733</v>
      </c>
      <c r="C8123" s="135" t="s">
        <v>4362</v>
      </c>
      <c r="F8123" s="135">
        <v>0.0</v>
      </c>
      <c r="M8123" s="143">
        <v>43313.0</v>
      </c>
    </row>
    <row r="8124">
      <c r="A8124" s="135">
        <v>8122.0</v>
      </c>
      <c r="B8124" s="135" t="s">
        <v>24735</v>
      </c>
      <c r="C8124" s="135" t="s">
        <v>4362</v>
      </c>
      <c r="F8124" s="135">
        <v>0.0</v>
      </c>
      <c r="M8124" s="143">
        <v>43405.0</v>
      </c>
    </row>
    <row r="8125">
      <c r="A8125" s="135">
        <v>8123.0</v>
      </c>
      <c r="B8125" s="135" t="s">
        <v>24736</v>
      </c>
      <c r="C8125" s="135" t="s">
        <v>4362</v>
      </c>
      <c r="F8125" s="135">
        <v>0.0</v>
      </c>
      <c r="M8125" s="143">
        <v>43466.0</v>
      </c>
    </row>
    <row r="8126">
      <c r="A8126" s="135">
        <v>8124.0</v>
      </c>
      <c r="B8126" s="135" t="s">
        <v>24737</v>
      </c>
      <c r="C8126" s="135" t="s">
        <v>4362</v>
      </c>
      <c r="F8126" s="135">
        <v>0.0</v>
      </c>
      <c r="M8126" s="143">
        <v>43586.0</v>
      </c>
    </row>
    <row r="8127">
      <c r="A8127" s="135">
        <v>8125.0</v>
      </c>
      <c r="B8127" s="135" t="s">
        <v>24738</v>
      </c>
      <c r="C8127" s="135" t="s">
        <v>4362</v>
      </c>
      <c r="F8127" s="135">
        <v>0.0</v>
      </c>
      <c r="M8127" s="143">
        <v>42795.0</v>
      </c>
    </row>
    <row r="8128">
      <c r="A8128" s="135">
        <v>8126.0</v>
      </c>
      <c r="B8128" s="135" t="s">
        <v>24739</v>
      </c>
      <c r="C8128" s="135" t="s">
        <v>4362</v>
      </c>
      <c r="M8128" s="143">
        <v>42384.0</v>
      </c>
    </row>
    <row r="8129">
      <c r="A8129" s="135">
        <v>8127.0</v>
      </c>
      <c r="B8129" s="135" t="s">
        <v>24740</v>
      </c>
      <c r="C8129" s="135" t="s">
        <v>4362</v>
      </c>
      <c r="F8129" s="135">
        <v>0.0</v>
      </c>
      <c r="M8129" s="143">
        <v>42767.0</v>
      </c>
    </row>
    <row r="8130">
      <c r="A8130" s="135">
        <v>8128.0</v>
      </c>
      <c r="B8130" s="135" t="s">
        <v>24742</v>
      </c>
      <c r="C8130" s="135" t="s">
        <v>4362</v>
      </c>
      <c r="F8130" s="135">
        <v>0.0</v>
      </c>
      <c r="M8130" s="143">
        <v>43770.0</v>
      </c>
    </row>
    <row r="8131">
      <c r="A8131" s="135">
        <v>8129.0</v>
      </c>
      <c r="B8131" s="135" t="s">
        <v>24743</v>
      </c>
      <c r="C8131" s="135" t="s">
        <v>4362</v>
      </c>
      <c r="K8131" s="135">
        <v>10.0</v>
      </c>
      <c r="M8131" s="143">
        <v>44281.0</v>
      </c>
    </row>
    <row r="8132">
      <c r="A8132" s="135">
        <v>8130.0</v>
      </c>
      <c r="B8132" s="135" t="s">
        <v>24744</v>
      </c>
      <c r="C8132" s="135" t="s">
        <v>4362</v>
      </c>
      <c r="F8132" s="135">
        <v>0.0</v>
      </c>
      <c r="M8132" s="143">
        <v>43739.0</v>
      </c>
    </row>
    <row r="8133">
      <c r="A8133" s="135">
        <v>8131.0</v>
      </c>
      <c r="B8133" s="135" t="s">
        <v>24745</v>
      </c>
      <c r="C8133" s="135" t="s">
        <v>4362</v>
      </c>
      <c r="F8133" s="135">
        <v>0.0</v>
      </c>
      <c r="M8133" s="143">
        <v>43374.0</v>
      </c>
    </row>
    <row r="8134">
      <c r="A8134" s="135">
        <v>8132.0</v>
      </c>
      <c r="B8134" s="135" t="s">
        <v>24746</v>
      </c>
      <c r="C8134" s="135" t="s">
        <v>4362</v>
      </c>
      <c r="F8134" s="135">
        <v>0.0</v>
      </c>
      <c r="M8134" s="143">
        <v>43647.0</v>
      </c>
    </row>
    <row r="8135">
      <c r="A8135" s="135">
        <v>8133.0</v>
      </c>
      <c r="B8135" s="135" t="s">
        <v>24747</v>
      </c>
      <c r="C8135" s="135" t="s">
        <v>4362</v>
      </c>
      <c r="F8135" s="135">
        <v>0.0</v>
      </c>
      <c r="M8135" s="143">
        <v>43525.0</v>
      </c>
    </row>
    <row r="8136">
      <c r="A8136" s="135">
        <v>8134.0</v>
      </c>
      <c r="B8136" s="135" t="s">
        <v>24749</v>
      </c>
      <c r="C8136" s="135" t="s">
        <v>4362</v>
      </c>
      <c r="F8136" s="135">
        <v>0.0</v>
      </c>
      <c r="M8136" s="143">
        <v>43678.0</v>
      </c>
    </row>
    <row r="8137">
      <c r="A8137" s="135">
        <v>8135.0</v>
      </c>
      <c r="B8137" s="135" t="s">
        <v>24750</v>
      </c>
      <c r="C8137" s="135" t="s">
        <v>4362</v>
      </c>
      <c r="F8137" s="135">
        <v>0.0</v>
      </c>
      <c r="M8137" s="143">
        <v>43678.0</v>
      </c>
    </row>
    <row r="8138">
      <c r="A8138" s="135">
        <v>8136.0</v>
      </c>
      <c r="B8138" s="135" t="s">
        <v>24751</v>
      </c>
      <c r="C8138" s="135" t="s">
        <v>4362</v>
      </c>
      <c r="M8138" s="143">
        <v>44886.0</v>
      </c>
    </row>
    <row r="8139">
      <c r="A8139" s="135">
        <v>8137.0</v>
      </c>
      <c r="B8139" s="135" t="s">
        <v>24752</v>
      </c>
      <c r="C8139" s="135" t="s">
        <v>4362</v>
      </c>
      <c r="M8139" s="143">
        <v>44947.0</v>
      </c>
    </row>
    <row r="8140">
      <c r="A8140" s="135">
        <v>8138.0</v>
      </c>
      <c r="B8140" s="135" t="s">
        <v>24753</v>
      </c>
      <c r="C8140" s="135" t="s">
        <v>4362</v>
      </c>
      <c r="F8140" s="135">
        <v>0.0</v>
      </c>
      <c r="M8140" s="143">
        <v>42370.0</v>
      </c>
    </row>
    <row r="8141">
      <c r="A8141" s="135">
        <v>8139.0</v>
      </c>
      <c r="B8141" s="135" t="s">
        <v>24754</v>
      </c>
      <c r="C8141" s="135" t="s">
        <v>4362</v>
      </c>
      <c r="F8141" s="135">
        <v>0.0</v>
      </c>
      <c r="M8141" s="143">
        <v>43800.0</v>
      </c>
    </row>
    <row r="8142">
      <c r="A8142" s="135">
        <v>8140.0</v>
      </c>
      <c r="B8142" s="135" t="s">
        <v>24756</v>
      </c>
      <c r="C8142" s="135" t="s">
        <v>4362</v>
      </c>
      <c r="F8142" s="135">
        <v>0.0</v>
      </c>
      <c r="M8142" s="143">
        <v>43497.0</v>
      </c>
    </row>
    <row r="8143">
      <c r="A8143" s="135">
        <v>8141.0</v>
      </c>
      <c r="B8143" s="135" t="s">
        <v>24757</v>
      </c>
      <c r="C8143" s="135" t="s">
        <v>4362</v>
      </c>
      <c r="K8143" s="135">
        <v>10.0</v>
      </c>
      <c r="M8143" s="143">
        <v>43846.0</v>
      </c>
    </row>
    <row r="8144">
      <c r="A8144" s="135">
        <v>8142.0</v>
      </c>
      <c r="B8144" s="135" t="s">
        <v>24758</v>
      </c>
      <c r="C8144" s="135" t="s">
        <v>4362</v>
      </c>
      <c r="K8144" s="135">
        <v>10.0</v>
      </c>
      <c r="M8144" s="143">
        <v>43981.0</v>
      </c>
    </row>
    <row r="8145">
      <c r="A8145" s="135">
        <v>8143.0</v>
      </c>
      <c r="B8145" s="135" t="s">
        <v>24759</v>
      </c>
      <c r="C8145" s="135" t="s">
        <v>4362</v>
      </c>
      <c r="K8145" s="135">
        <v>100.0</v>
      </c>
      <c r="M8145" s="143">
        <v>43616.0</v>
      </c>
    </row>
    <row r="8146">
      <c r="A8146" s="135">
        <v>8144.0</v>
      </c>
      <c r="B8146" s="135" t="s">
        <v>24760</v>
      </c>
      <c r="C8146" s="135" t="s">
        <v>4362</v>
      </c>
      <c r="M8146" s="143">
        <v>42359.0</v>
      </c>
    </row>
    <row r="8147">
      <c r="A8147" s="135">
        <v>8145.0</v>
      </c>
      <c r="B8147" s="135" t="s">
        <v>24761</v>
      </c>
      <c r="C8147" s="135" t="s">
        <v>4362</v>
      </c>
      <c r="F8147" s="135">
        <v>0.0</v>
      </c>
      <c r="M8147" s="143">
        <v>43252.0</v>
      </c>
    </row>
    <row r="8148">
      <c r="A8148" s="135">
        <v>8146.0</v>
      </c>
      <c r="B8148" s="135" t="s">
        <v>24763</v>
      </c>
      <c r="C8148" s="135" t="s">
        <v>4362</v>
      </c>
      <c r="F8148" s="135">
        <v>0.0</v>
      </c>
      <c r="M8148" s="143">
        <v>43556.0</v>
      </c>
    </row>
    <row r="8149">
      <c r="A8149" s="135">
        <v>8147.0</v>
      </c>
      <c r="B8149" s="135" t="s">
        <v>24764</v>
      </c>
      <c r="C8149" s="135" t="s">
        <v>4362</v>
      </c>
      <c r="K8149" s="135">
        <v>50.0</v>
      </c>
      <c r="M8149" s="143">
        <v>44099.0</v>
      </c>
    </row>
    <row r="8150">
      <c r="A8150" s="135">
        <v>8148.0</v>
      </c>
      <c r="B8150" s="135" t="s">
        <v>24765</v>
      </c>
      <c r="C8150" s="135" t="s">
        <v>4362</v>
      </c>
      <c r="M8150" s="143">
        <v>44809.0</v>
      </c>
    </row>
    <row r="8151">
      <c r="A8151" s="135">
        <v>8149.0</v>
      </c>
      <c r="B8151" s="135" t="s">
        <v>24766</v>
      </c>
      <c r="C8151" s="135" t="s">
        <v>4362</v>
      </c>
      <c r="M8151" s="143">
        <v>42571.0</v>
      </c>
    </row>
    <row r="8152">
      <c r="A8152" s="135">
        <v>8150.0</v>
      </c>
      <c r="B8152" s="135" t="s">
        <v>24767</v>
      </c>
      <c r="C8152" s="135" t="s">
        <v>4362</v>
      </c>
      <c r="K8152" s="135">
        <v>10.0</v>
      </c>
      <c r="M8152" s="143">
        <v>45061.0</v>
      </c>
    </row>
    <row r="8153">
      <c r="A8153" s="135">
        <v>8151.0</v>
      </c>
      <c r="B8153" s="135" t="s">
        <v>24768</v>
      </c>
      <c r="C8153" s="135" t="s">
        <v>4362</v>
      </c>
      <c r="K8153" s="135">
        <v>20.0</v>
      </c>
      <c r="M8153" s="143">
        <v>43032.0</v>
      </c>
    </row>
    <row r="8154">
      <c r="A8154" s="135">
        <v>8152.0</v>
      </c>
      <c r="B8154" s="135" t="s">
        <v>24770</v>
      </c>
      <c r="C8154" s="135" t="s">
        <v>4362</v>
      </c>
      <c r="K8154" s="135">
        <v>10.0</v>
      </c>
      <c r="M8154" s="143">
        <v>43391.0</v>
      </c>
    </row>
    <row r="8155">
      <c r="A8155" s="135">
        <v>8153.0</v>
      </c>
      <c r="B8155" s="135" t="s">
        <v>24771</v>
      </c>
      <c r="C8155" s="135" t="s">
        <v>4362</v>
      </c>
      <c r="F8155" s="135">
        <v>0.0</v>
      </c>
      <c r="M8155" s="143">
        <v>43647.0</v>
      </c>
    </row>
    <row r="8156">
      <c r="A8156" s="135">
        <v>8154.0</v>
      </c>
      <c r="B8156" s="135" t="s">
        <v>24772</v>
      </c>
      <c r="C8156" s="135" t="s">
        <v>4362</v>
      </c>
      <c r="K8156" s="135">
        <v>10.0</v>
      </c>
      <c r="M8156" s="143">
        <v>43854.0</v>
      </c>
    </row>
    <row r="8157">
      <c r="A8157" s="135">
        <v>8155.0</v>
      </c>
      <c r="B8157" s="135" t="s">
        <v>24773</v>
      </c>
      <c r="C8157" s="135" t="s">
        <v>4362</v>
      </c>
      <c r="K8157" s="135">
        <v>60.0</v>
      </c>
      <c r="M8157" s="143">
        <v>43866.0</v>
      </c>
    </row>
    <row r="8158">
      <c r="A8158" s="135">
        <v>8156.0</v>
      </c>
      <c r="B8158" s="135" t="s">
        <v>24774</v>
      </c>
      <c r="C8158" s="135" t="s">
        <v>4362</v>
      </c>
      <c r="M8158" s="143">
        <v>45071.0</v>
      </c>
    </row>
    <row r="8159">
      <c r="A8159" s="135">
        <v>8157.0</v>
      </c>
      <c r="B8159" s="135" t="s">
        <v>24775</v>
      </c>
      <c r="C8159" s="135" t="s">
        <v>4362</v>
      </c>
      <c r="G8159" s="135">
        <v>0.21</v>
      </c>
      <c r="M8159" s="143">
        <v>42260.0</v>
      </c>
    </row>
    <row r="8160">
      <c r="A8160" s="135">
        <v>8158.0</v>
      </c>
      <c r="B8160" s="135" t="s">
        <v>24777</v>
      </c>
      <c r="C8160" s="135" t="s">
        <v>4362</v>
      </c>
      <c r="K8160" s="135">
        <v>10.0</v>
      </c>
      <c r="M8160" s="143">
        <v>42285.0</v>
      </c>
    </row>
    <row r="8161">
      <c r="A8161" s="135">
        <v>8159.0</v>
      </c>
      <c r="B8161" s="135" t="s">
        <v>24778</v>
      </c>
      <c r="C8161" s="135" t="s">
        <v>4362</v>
      </c>
      <c r="M8161" s="143">
        <v>42392.0</v>
      </c>
    </row>
    <row r="8162">
      <c r="A8162" s="135">
        <v>8160.0</v>
      </c>
      <c r="B8162" s="135" t="s">
        <v>24779</v>
      </c>
      <c r="C8162" s="135" t="s">
        <v>4362</v>
      </c>
      <c r="K8162" s="135">
        <v>10.0</v>
      </c>
      <c r="M8162" s="143">
        <v>45076.0</v>
      </c>
    </row>
    <row r="8163">
      <c r="A8163" s="135">
        <v>8161.0</v>
      </c>
      <c r="B8163" s="135" t="s">
        <v>24780</v>
      </c>
      <c r="C8163" s="135" t="s">
        <v>4362</v>
      </c>
      <c r="M8163" s="143">
        <v>45260.0</v>
      </c>
    </row>
    <row r="8164">
      <c r="A8164" s="135">
        <v>8162.0</v>
      </c>
      <c r="B8164" s="135" t="s">
        <v>24781</v>
      </c>
      <c r="C8164" s="135" t="s">
        <v>4362</v>
      </c>
      <c r="M8164" s="143">
        <v>45293.0</v>
      </c>
    </row>
    <row r="8165">
      <c r="A8165" s="135">
        <v>8163.0</v>
      </c>
      <c r="B8165" s="135" t="s">
        <v>24783</v>
      </c>
      <c r="C8165" s="135" t="s">
        <v>4362</v>
      </c>
      <c r="K8165" s="135">
        <v>20.0</v>
      </c>
      <c r="M8165" s="143">
        <v>43851.0</v>
      </c>
    </row>
    <row r="8166">
      <c r="A8166" s="135">
        <v>8164.0</v>
      </c>
      <c r="B8166" s="135" t="s">
        <v>24784</v>
      </c>
      <c r="C8166" s="135" t="s">
        <v>4362</v>
      </c>
      <c r="M8166" s="143">
        <v>44601.0</v>
      </c>
    </row>
    <row r="8167">
      <c r="A8167" s="135">
        <v>8165.0</v>
      </c>
      <c r="B8167" s="135" t="s">
        <v>24785</v>
      </c>
      <c r="C8167" s="135" t="s">
        <v>4362</v>
      </c>
      <c r="M8167" s="143">
        <v>44008.0</v>
      </c>
    </row>
    <row r="8168">
      <c r="A8168" s="135">
        <v>8166.0</v>
      </c>
      <c r="B8168" s="135" t="s">
        <v>24786</v>
      </c>
      <c r="C8168" s="135" t="s">
        <v>4362</v>
      </c>
      <c r="K8168" s="135">
        <v>10.0</v>
      </c>
      <c r="M8168" s="143">
        <v>44827.0</v>
      </c>
    </row>
    <row r="8169">
      <c r="A8169" s="135">
        <v>8167.0</v>
      </c>
      <c r="B8169" s="135" t="s">
        <v>24787</v>
      </c>
      <c r="C8169" s="135" t="s">
        <v>4362</v>
      </c>
      <c r="K8169" s="135">
        <v>10.0</v>
      </c>
      <c r="M8169" s="143">
        <v>43842.0</v>
      </c>
    </row>
    <row r="8170">
      <c r="A8170" s="135">
        <v>8168.0</v>
      </c>
      <c r="B8170" s="135" t="s">
        <v>24788</v>
      </c>
      <c r="C8170" s="135" t="s">
        <v>4362</v>
      </c>
      <c r="M8170" s="143">
        <v>44762.0</v>
      </c>
    </row>
    <row r="8171">
      <c r="A8171" s="135">
        <v>8169.0</v>
      </c>
      <c r="B8171" s="135" t="s">
        <v>24790</v>
      </c>
      <c r="C8171" s="135" t="s">
        <v>4362</v>
      </c>
      <c r="M8171" s="143">
        <v>45219.0</v>
      </c>
    </row>
    <row r="8172">
      <c r="A8172" s="135">
        <v>8170.0</v>
      </c>
      <c r="B8172" s="135" t="s">
        <v>24791</v>
      </c>
      <c r="C8172" s="135" t="s">
        <v>4362</v>
      </c>
      <c r="K8172" s="135">
        <v>30.0</v>
      </c>
      <c r="M8172" s="143">
        <v>44969.0</v>
      </c>
    </row>
    <row r="8173">
      <c r="A8173" s="135">
        <v>8171.0</v>
      </c>
      <c r="B8173" s="135" t="s">
        <v>24792</v>
      </c>
      <c r="C8173" s="135" t="s">
        <v>4362</v>
      </c>
      <c r="F8173" s="135">
        <v>0.0</v>
      </c>
      <c r="M8173" s="143">
        <v>43282.0</v>
      </c>
    </row>
    <row r="8174">
      <c r="A8174" s="135">
        <v>8172.0</v>
      </c>
      <c r="B8174" s="135" t="s">
        <v>24793</v>
      </c>
      <c r="C8174" s="135" t="s">
        <v>4362</v>
      </c>
      <c r="M8174" s="143">
        <v>44515.0</v>
      </c>
    </row>
    <row r="8175">
      <c r="A8175" s="135">
        <v>8173.0</v>
      </c>
      <c r="B8175" s="135" t="s">
        <v>24794</v>
      </c>
      <c r="C8175" s="135" t="s">
        <v>4362</v>
      </c>
      <c r="K8175" s="135">
        <v>10.0</v>
      </c>
      <c r="M8175" s="143">
        <v>43976.0</v>
      </c>
    </row>
    <row r="8176">
      <c r="A8176" s="135">
        <v>8174.0</v>
      </c>
      <c r="B8176" s="135" t="s">
        <v>24795</v>
      </c>
      <c r="C8176" s="135" t="s">
        <v>4362</v>
      </c>
      <c r="K8176" s="135">
        <v>10.0</v>
      </c>
      <c r="M8176" s="143">
        <v>45115.0</v>
      </c>
    </row>
    <row r="8177">
      <c r="A8177" s="135">
        <v>8175.0</v>
      </c>
      <c r="B8177" s="135" t="s">
        <v>24796</v>
      </c>
      <c r="C8177" s="135" t="s">
        <v>4362</v>
      </c>
      <c r="F8177" s="135">
        <v>0.0</v>
      </c>
      <c r="M8177" s="143">
        <v>42705.0</v>
      </c>
    </row>
    <row r="8178">
      <c r="A8178" s="135">
        <v>8176.0</v>
      </c>
      <c r="B8178" s="135" t="s">
        <v>24798</v>
      </c>
      <c r="C8178" s="135" t="s">
        <v>4362</v>
      </c>
      <c r="F8178" s="135">
        <v>0.0</v>
      </c>
      <c r="M8178" s="143">
        <v>43191.0</v>
      </c>
    </row>
    <row r="8179">
      <c r="A8179" s="135">
        <v>8177.0</v>
      </c>
      <c r="B8179" s="135" t="s">
        <v>24799</v>
      </c>
      <c r="C8179" s="135" t="s">
        <v>4362</v>
      </c>
      <c r="F8179" s="135">
        <v>0.0</v>
      </c>
      <c r="M8179" s="143">
        <v>43739.0</v>
      </c>
    </row>
    <row r="8180">
      <c r="A8180" s="135">
        <v>8178.0</v>
      </c>
      <c r="B8180" s="135" t="s">
        <v>24800</v>
      </c>
      <c r="C8180" s="135" t="s">
        <v>4362</v>
      </c>
      <c r="F8180" s="135">
        <v>0.0</v>
      </c>
      <c r="M8180" s="143">
        <v>43556.0</v>
      </c>
    </row>
    <row r="8181">
      <c r="A8181" s="135">
        <v>8179.0</v>
      </c>
      <c r="B8181" s="135" t="s">
        <v>24801</v>
      </c>
      <c r="C8181" s="135" t="s">
        <v>4362</v>
      </c>
      <c r="F8181" s="135">
        <v>0.0</v>
      </c>
      <c r="M8181" s="143">
        <v>43678.0</v>
      </c>
    </row>
    <row r="8182">
      <c r="A8182" s="135">
        <v>8180.0</v>
      </c>
      <c r="B8182" s="135" t="s">
        <v>24802</v>
      </c>
      <c r="C8182" s="135" t="s">
        <v>4362</v>
      </c>
      <c r="K8182" s="135">
        <v>10.0</v>
      </c>
      <c r="M8182" s="143">
        <v>44073.0</v>
      </c>
    </row>
    <row r="8183">
      <c r="A8183" s="135">
        <v>8181.0</v>
      </c>
      <c r="B8183" s="135" t="s">
        <v>24803</v>
      </c>
      <c r="C8183" s="135" t="s">
        <v>4362</v>
      </c>
      <c r="M8183" s="143">
        <v>42370.0</v>
      </c>
    </row>
    <row r="8184">
      <c r="A8184" s="135">
        <v>8182.0</v>
      </c>
      <c r="B8184" s="135" t="s">
        <v>24805</v>
      </c>
      <c r="C8184" s="135" t="s">
        <v>4362</v>
      </c>
      <c r="M8184" s="143">
        <v>45248.0</v>
      </c>
    </row>
    <row r="8185">
      <c r="A8185" s="135">
        <v>8183.0</v>
      </c>
      <c r="B8185" s="135" t="s">
        <v>24806</v>
      </c>
      <c r="C8185" s="135" t="s">
        <v>4362</v>
      </c>
      <c r="K8185" s="135">
        <v>20.0</v>
      </c>
      <c r="M8185" s="143">
        <v>43534.0</v>
      </c>
    </row>
    <row r="8186">
      <c r="A8186" s="135">
        <v>8184.0</v>
      </c>
      <c r="B8186" s="135" t="s">
        <v>24807</v>
      </c>
      <c r="C8186" s="135" t="s">
        <v>4362</v>
      </c>
      <c r="K8186" s="135">
        <v>30.0</v>
      </c>
      <c r="M8186" s="143">
        <v>44633.0</v>
      </c>
    </row>
    <row r="8187">
      <c r="A8187" s="135">
        <v>8185.0</v>
      </c>
      <c r="B8187" s="135" t="s">
        <v>24808</v>
      </c>
      <c r="C8187" s="135" t="s">
        <v>4362</v>
      </c>
      <c r="K8187" s="135">
        <v>20.0</v>
      </c>
      <c r="M8187" s="143">
        <v>43861.0</v>
      </c>
    </row>
    <row r="8188">
      <c r="A8188" s="135">
        <v>8186.0</v>
      </c>
      <c r="B8188" s="135" t="s">
        <v>24809</v>
      </c>
      <c r="C8188" s="135" t="s">
        <v>4362</v>
      </c>
      <c r="M8188" s="143">
        <v>43877.0</v>
      </c>
    </row>
    <row r="8189">
      <c r="A8189" s="135">
        <v>8187.0</v>
      </c>
      <c r="B8189" s="135" t="s">
        <v>24810</v>
      </c>
      <c r="C8189" s="135" t="s">
        <v>4362</v>
      </c>
      <c r="F8189" s="135">
        <v>0.0</v>
      </c>
      <c r="M8189" s="143">
        <v>42339.0</v>
      </c>
    </row>
    <row r="8190">
      <c r="A8190" s="135">
        <v>8188.0</v>
      </c>
      <c r="B8190" s="135" t="s">
        <v>14471</v>
      </c>
      <c r="C8190" s="135" t="s">
        <v>4362</v>
      </c>
      <c r="K8190" s="135">
        <v>30.0</v>
      </c>
      <c r="M8190" s="143">
        <v>44842.0</v>
      </c>
    </row>
    <row r="8191">
      <c r="A8191" s="135">
        <v>8189.0</v>
      </c>
      <c r="B8191" s="135" t="s">
        <v>24812</v>
      </c>
      <c r="C8191" s="135" t="s">
        <v>4362</v>
      </c>
      <c r="F8191" s="135">
        <v>0.0</v>
      </c>
      <c r="M8191" s="143">
        <v>43070.0</v>
      </c>
    </row>
    <row r="8192">
      <c r="A8192" s="135">
        <v>8190.0</v>
      </c>
      <c r="B8192" s="135" t="s">
        <v>24813</v>
      </c>
      <c r="C8192" s="135" t="s">
        <v>4362</v>
      </c>
      <c r="M8192" s="143">
        <v>45004.0</v>
      </c>
    </row>
    <row r="8193">
      <c r="A8193" s="135">
        <v>8191.0</v>
      </c>
      <c r="B8193" s="135" t="s">
        <v>24814</v>
      </c>
      <c r="C8193" s="135" t="s">
        <v>4362</v>
      </c>
      <c r="K8193" s="135">
        <v>10.0</v>
      </c>
      <c r="M8193" s="143">
        <v>45085.0</v>
      </c>
    </row>
    <row r="8194">
      <c r="A8194" s="135">
        <v>8192.0</v>
      </c>
      <c r="B8194" s="135" t="s">
        <v>24815</v>
      </c>
      <c r="C8194" s="135" t="s">
        <v>4362</v>
      </c>
      <c r="K8194" s="135">
        <v>80.0</v>
      </c>
      <c r="M8194" s="143">
        <v>44901.0</v>
      </c>
    </row>
    <row r="8195">
      <c r="A8195" s="135">
        <v>8193.0</v>
      </c>
      <c r="B8195" s="135" t="s">
        <v>24816</v>
      </c>
      <c r="C8195" s="135" t="s">
        <v>4362</v>
      </c>
      <c r="K8195" s="135">
        <v>40.0</v>
      </c>
      <c r="M8195" s="143">
        <v>44053.0</v>
      </c>
    </row>
    <row r="8196">
      <c r="A8196" s="135">
        <v>8194.0</v>
      </c>
      <c r="B8196" s="135" t="s">
        <v>24817</v>
      </c>
      <c r="C8196" s="135" t="s">
        <v>4362</v>
      </c>
      <c r="F8196" s="135">
        <v>0.0</v>
      </c>
      <c r="M8196" s="143">
        <v>43435.0</v>
      </c>
    </row>
    <row r="8197">
      <c r="A8197" s="135">
        <v>8195.0</v>
      </c>
      <c r="B8197" s="135" t="s">
        <v>24819</v>
      </c>
      <c r="C8197" s="135" t="s">
        <v>4362</v>
      </c>
      <c r="M8197" s="143">
        <v>45107.0</v>
      </c>
    </row>
    <row r="8198">
      <c r="A8198" s="135">
        <v>8196.0</v>
      </c>
      <c r="B8198" s="135" t="s">
        <v>24820</v>
      </c>
      <c r="C8198" s="135" t="s">
        <v>4362</v>
      </c>
      <c r="M8198" s="143">
        <v>43016.0</v>
      </c>
    </row>
    <row r="8199">
      <c r="A8199" s="135">
        <v>8197.0</v>
      </c>
      <c r="B8199" s="135" t="s">
        <v>24821</v>
      </c>
      <c r="C8199" s="135" t="s">
        <v>4362</v>
      </c>
      <c r="F8199" s="135">
        <v>0.0</v>
      </c>
      <c r="M8199" s="143">
        <v>43466.0</v>
      </c>
    </row>
    <row r="8200">
      <c r="A8200" s="135">
        <v>8198.0</v>
      </c>
      <c r="B8200" s="135" t="s">
        <v>24822</v>
      </c>
      <c r="C8200" s="135" t="s">
        <v>4362</v>
      </c>
      <c r="M8200" s="143">
        <v>42857.0</v>
      </c>
    </row>
    <row r="8201">
      <c r="A8201" s="135">
        <v>8199.0</v>
      </c>
      <c r="B8201" s="135" t="s">
        <v>24823</v>
      </c>
      <c r="C8201" s="135" t="s">
        <v>4362</v>
      </c>
      <c r="K8201" s="135">
        <v>10.0</v>
      </c>
      <c r="M8201" s="143">
        <v>43136.0</v>
      </c>
    </row>
    <row r="8202">
      <c r="A8202" s="135">
        <v>8200.0</v>
      </c>
      <c r="B8202" s="135" t="s">
        <v>24825</v>
      </c>
      <c r="C8202" s="135" t="s">
        <v>4362</v>
      </c>
      <c r="K8202" s="135">
        <v>20.0</v>
      </c>
      <c r="M8202" s="143">
        <v>43892.0</v>
      </c>
    </row>
    <row r="8203">
      <c r="A8203" s="135">
        <v>8201.0</v>
      </c>
      <c r="B8203" s="135" t="s">
        <v>24826</v>
      </c>
      <c r="C8203" s="135" t="s">
        <v>4362</v>
      </c>
      <c r="M8203" s="143">
        <v>44803.0</v>
      </c>
    </row>
    <row r="8204">
      <c r="A8204" s="135">
        <v>8202.0</v>
      </c>
      <c r="B8204" s="135" t="s">
        <v>24827</v>
      </c>
      <c r="C8204" s="135" t="s">
        <v>4362</v>
      </c>
      <c r="M8204" s="143">
        <v>42572.0</v>
      </c>
    </row>
    <row r="8205">
      <c r="A8205" s="135">
        <v>8203.0</v>
      </c>
      <c r="B8205" s="135" t="s">
        <v>14474</v>
      </c>
      <c r="C8205" s="135" t="s">
        <v>4362</v>
      </c>
      <c r="K8205" s="135">
        <v>50.0</v>
      </c>
      <c r="M8205" s="143">
        <v>44105.0</v>
      </c>
    </row>
    <row r="8206">
      <c r="A8206" s="135">
        <v>8204.0</v>
      </c>
      <c r="B8206" s="135" t="s">
        <v>24828</v>
      </c>
      <c r="C8206" s="135" t="s">
        <v>4362</v>
      </c>
      <c r="K8206" s="135">
        <v>10.0</v>
      </c>
      <c r="M8206" s="143">
        <v>44762.0</v>
      </c>
    </row>
    <row r="8207">
      <c r="A8207" s="135">
        <v>8205.0</v>
      </c>
      <c r="B8207" s="135" t="s">
        <v>24829</v>
      </c>
      <c r="C8207" s="135" t="s">
        <v>4362</v>
      </c>
      <c r="M8207" s="143">
        <v>45217.0</v>
      </c>
    </row>
    <row r="8208">
      <c r="A8208" s="135">
        <v>8206.0</v>
      </c>
      <c r="B8208" s="135" t="s">
        <v>24830</v>
      </c>
      <c r="C8208" s="135" t="s">
        <v>4362</v>
      </c>
      <c r="M8208" s="143">
        <v>44792.0</v>
      </c>
    </row>
    <row r="8209">
      <c r="A8209" s="135">
        <v>8207.0</v>
      </c>
      <c r="B8209" s="135" t="s">
        <v>24831</v>
      </c>
      <c r="C8209" s="135" t="s">
        <v>4362</v>
      </c>
      <c r="K8209" s="135">
        <v>10.0</v>
      </c>
      <c r="M8209" s="143">
        <v>42734.0</v>
      </c>
    </row>
    <row r="8210">
      <c r="A8210" s="135">
        <v>8208.0</v>
      </c>
      <c r="B8210" s="135" t="s">
        <v>24832</v>
      </c>
      <c r="C8210" s="135" t="s">
        <v>4362</v>
      </c>
      <c r="K8210" s="135">
        <v>10.0</v>
      </c>
      <c r="M8210" s="143">
        <v>43886.0</v>
      </c>
    </row>
    <row r="8211">
      <c r="A8211" s="135">
        <v>8209.0</v>
      </c>
      <c r="B8211" s="135" t="s">
        <v>24834</v>
      </c>
      <c r="C8211" s="135" t="s">
        <v>4362</v>
      </c>
      <c r="M8211" s="143">
        <v>43594.0</v>
      </c>
    </row>
    <row r="8212">
      <c r="A8212" s="135">
        <v>8210.0</v>
      </c>
      <c r="B8212" s="135" t="s">
        <v>24835</v>
      </c>
      <c r="C8212" s="135" t="s">
        <v>4362</v>
      </c>
      <c r="M8212" s="143">
        <v>43786.0</v>
      </c>
    </row>
    <row r="8213">
      <c r="A8213" s="135">
        <v>8211.0</v>
      </c>
      <c r="B8213" s="135" t="s">
        <v>24836</v>
      </c>
      <c r="C8213" s="135" t="s">
        <v>4362</v>
      </c>
      <c r="K8213" s="135">
        <v>10.0</v>
      </c>
      <c r="M8213" s="143">
        <v>43867.0</v>
      </c>
    </row>
    <row r="8214">
      <c r="A8214" s="135">
        <v>8212.0</v>
      </c>
      <c r="B8214" s="135" t="s">
        <v>24837</v>
      </c>
      <c r="C8214" s="135" t="s">
        <v>4362</v>
      </c>
      <c r="M8214" s="143">
        <v>43928.0</v>
      </c>
    </row>
    <row r="8215">
      <c r="A8215" s="135">
        <v>8213.0</v>
      </c>
      <c r="B8215" s="135" t="s">
        <v>24838</v>
      </c>
      <c r="C8215" s="135" t="s">
        <v>4362</v>
      </c>
      <c r="M8215" s="143">
        <v>44248.0</v>
      </c>
    </row>
    <row r="8216">
      <c r="A8216" s="135">
        <v>8214.0</v>
      </c>
      <c r="B8216" s="135" t="s">
        <v>24839</v>
      </c>
      <c r="C8216" s="135" t="s">
        <v>4362</v>
      </c>
      <c r="M8216" s="143">
        <v>45006.0</v>
      </c>
    </row>
    <row r="8217">
      <c r="A8217" s="135">
        <v>8215.0</v>
      </c>
      <c r="B8217" s="135" t="s">
        <v>24841</v>
      </c>
      <c r="C8217" s="135" t="s">
        <v>4362</v>
      </c>
      <c r="K8217" s="135">
        <v>10.0</v>
      </c>
      <c r="M8217" s="143">
        <v>43946.0</v>
      </c>
    </row>
    <row r="8218">
      <c r="A8218" s="135">
        <v>8216.0</v>
      </c>
      <c r="B8218" s="135" t="s">
        <v>24842</v>
      </c>
      <c r="C8218" s="135" t="s">
        <v>4362</v>
      </c>
      <c r="K8218" s="135">
        <v>60.0</v>
      </c>
      <c r="M8218" s="143">
        <v>43849.0</v>
      </c>
    </row>
    <row r="8219">
      <c r="A8219" s="135">
        <v>8217.0</v>
      </c>
      <c r="B8219" s="135" t="s">
        <v>24843</v>
      </c>
      <c r="C8219" s="135" t="s">
        <v>4362</v>
      </c>
      <c r="M8219" s="143">
        <v>45217.0</v>
      </c>
    </row>
    <row r="8220">
      <c r="A8220" s="135">
        <v>8218.0</v>
      </c>
      <c r="B8220" s="135" t="s">
        <v>24844</v>
      </c>
      <c r="C8220" s="135" t="s">
        <v>4362</v>
      </c>
      <c r="M8220" s="143">
        <v>44367.0</v>
      </c>
    </row>
    <row r="8221">
      <c r="A8221" s="135">
        <v>8219.0</v>
      </c>
      <c r="B8221" s="135" t="s">
        <v>24845</v>
      </c>
      <c r="C8221" s="135" t="s">
        <v>4362</v>
      </c>
      <c r="K8221" s="135">
        <v>10.0</v>
      </c>
      <c r="M8221" s="143">
        <v>45067.0</v>
      </c>
    </row>
    <row r="8222">
      <c r="A8222" s="135">
        <v>8220.0</v>
      </c>
      <c r="B8222" s="135" t="s">
        <v>24847</v>
      </c>
      <c r="C8222" s="135" t="s">
        <v>4362</v>
      </c>
      <c r="M8222" s="143">
        <v>42783.0</v>
      </c>
    </row>
    <row r="8223">
      <c r="A8223" s="135">
        <v>8221.0</v>
      </c>
      <c r="B8223" s="135" t="s">
        <v>24848</v>
      </c>
      <c r="C8223" s="135" t="s">
        <v>4362</v>
      </c>
      <c r="K8223" s="135">
        <v>10.0</v>
      </c>
      <c r="M8223" s="143">
        <v>44117.0</v>
      </c>
    </row>
    <row r="8224">
      <c r="A8224" s="135">
        <v>8222.0</v>
      </c>
      <c r="B8224" s="135" t="s">
        <v>24849</v>
      </c>
      <c r="C8224" s="135" t="s">
        <v>4362</v>
      </c>
      <c r="K8224" s="135">
        <v>10.0</v>
      </c>
      <c r="M8224" s="143">
        <v>42975.0</v>
      </c>
    </row>
    <row r="8225">
      <c r="A8225" s="135">
        <v>8223.0</v>
      </c>
      <c r="B8225" s="135" t="s">
        <v>24850</v>
      </c>
      <c r="C8225" s="135" t="s">
        <v>4362</v>
      </c>
      <c r="M8225" s="143">
        <v>44279.0</v>
      </c>
    </row>
    <row r="8226">
      <c r="A8226" s="135">
        <v>8224.0</v>
      </c>
      <c r="B8226" s="135" t="s">
        <v>24851</v>
      </c>
      <c r="C8226" s="135" t="s">
        <v>4362</v>
      </c>
      <c r="F8226" s="135">
        <v>0.0</v>
      </c>
      <c r="M8226" s="143">
        <v>42339.0</v>
      </c>
    </row>
    <row r="8227">
      <c r="A8227" s="135">
        <v>8225.0</v>
      </c>
      <c r="B8227" s="135" t="s">
        <v>24853</v>
      </c>
      <c r="C8227" s="135" t="s">
        <v>4362</v>
      </c>
      <c r="K8227" s="135">
        <v>30.0</v>
      </c>
      <c r="M8227" s="143">
        <v>43422.0</v>
      </c>
    </row>
    <row r="8228">
      <c r="A8228" s="135">
        <v>8226.0</v>
      </c>
      <c r="B8228" s="135" t="s">
        <v>24854</v>
      </c>
      <c r="C8228" s="135" t="s">
        <v>4362</v>
      </c>
      <c r="F8228" s="135">
        <v>0.0</v>
      </c>
      <c r="M8228" s="143">
        <v>43678.0</v>
      </c>
    </row>
    <row r="8229">
      <c r="A8229" s="135">
        <v>8227.0</v>
      </c>
      <c r="B8229" s="135" t="s">
        <v>24855</v>
      </c>
      <c r="C8229" s="135" t="s">
        <v>4362</v>
      </c>
      <c r="F8229" s="135">
        <v>0.0</v>
      </c>
      <c r="M8229" s="143">
        <v>42248.0</v>
      </c>
    </row>
    <row r="8230">
      <c r="A8230" s="135">
        <v>8228.0</v>
      </c>
      <c r="B8230" s="135" t="s">
        <v>24856</v>
      </c>
      <c r="C8230" s="135" t="s">
        <v>4362</v>
      </c>
      <c r="M8230" s="143">
        <v>43445.0</v>
      </c>
    </row>
    <row r="8231">
      <c r="A8231" s="135">
        <v>8229.0</v>
      </c>
      <c r="B8231" s="135" t="s">
        <v>24857</v>
      </c>
      <c r="C8231" s="135" t="s">
        <v>4362</v>
      </c>
      <c r="F8231" s="135">
        <v>0.0</v>
      </c>
      <c r="M8231" s="143">
        <v>43497.0</v>
      </c>
    </row>
    <row r="8232">
      <c r="A8232" s="135">
        <v>8230.0</v>
      </c>
      <c r="B8232" s="135" t="s">
        <v>24859</v>
      </c>
      <c r="C8232" s="135" t="s">
        <v>4362</v>
      </c>
      <c r="F8232" s="135">
        <v>0.0</v>
      </c>
      <c r="M8232" s="143">
        <v>42583.0</v>
      </c>
    </row>
    <row r="8233">
      <c r="A8233" s="135">
        <v>8231.0</v>
      </c>
      <c r="B8233" s="135" t="s">
        <v>24860</v>
      </c>
      <c r="C8233" s="135" t="s">
        <v>4362</v>
      </c>
      <c r="M8233" s="143">
        <v>45066.0</v>
      </c>
    </row>
    <row r="8234">
      <c r="A8234" s="135">
        <v>8232.0</v>
      </c>
      <c r="B8234" s="135" t="s">
        <v>24861</v>
      </c>
      <c r="C8234" s="135" t="s">
        <v>4362</v>
      </c>
      <c r="F8234" s="135">
        <v>0.0</v>
      </c>
      <c r="M8234" s="143">
        <v>43709.0</v>
      </c>
    </row>
    <row r="8235">
      <c r="A8235" s="135">
        <v>8233.0</v>
      </c>
      <c r="B8235" s="135" t="s">
        <v>24862</v>
      </c>
      <c r="C8235" s="135" t="s">
        <v>4362</v>
      </c>
      <c r="F8235" s="135">
        <v>0.0</v>
      </c>
      <c r="M8235" s="143">
        <v>43770.0</v>
      </c>
    </row>
    <row r="8236">
      <c r="A8236" s="135">
        <v>8234.0</v>
      </c>
      <c r="B8236" s="135" t="s">
        <v>24863</v>
      </c>
      <c r="C8236" s="135" t="s">
        <v>4362</v>
      </c>
      <c r="F8236" s="135">
        <v>0.0</v>
      </c>
      <c r="M8236" s="143">
        <v>43800.0</v>
      </c>
    </row>
    <row r="8237">
      <c r="A8237" s="135">
        <v>8235.0</v>
      </c>
      <c r="B8237" s="135" t="s">
        <v>24865</v>
      </c>
      <c r="C8237" s="135" t="s">
        <v>4362</v>
      </c>
      <c r="F8237" s="135">
        <v>0.0</v>
      </c>
      <c r="M8237" s="143">
        <v>43374.0</v>
      </c>
    </row>
    <row r="8238">
      <c r="A8238" s="135">
        <v>8236.0</v>
      </c>
      <c r="B8238" s="135" t="s">
        <v>24866</v>
      </c>
      <c r="C8238" s="135" t="s">
        <v>4362</v>
      </c>
      <c r="M8238" s="143">
        <v>43599.0</v>
      </c>
    </row>
    <row r="8239">
      <c r="A8239" s="135">
        <v>8237.0</v>
      </c>
      <c r="B8239" s="135" t="s">
        <v>14479</v>
      </c>
      <c r="C8239" s="135" t="s">
        <v>4362</v>
      </c>
      <c r="M8239" s="143">
        <v>43636.0</v>
      </c>
    </row>
    <row r="8240">
      <c r="A8240" s="135">
        <v>8238.0</v>
      </c>
      <c r="B8240" s="135" t="s">
        <v>24867</v>
      </c>
      <c r="C8240" s="135" t="s">
        <v>4362</v>
      </c>
      <c r="F8240" s="135">
        <v>0.0</v>
      </c>
      <c r="M8240" s="143">
        <v>42856.0</v>
      </c>
    </row>
    <row r="8241">
      <c r="A8241" s="135">
        <v>8239.0</v>
      </c>
      <c r="B8241" s="135" t="s">
        <v>24868</v>
      </c>
      <c r="C8241" s="135" t="s">
        <v>4362</v>
      </c>
      <c r="F8241" s="135">
        <v>0.0</v>
      </c>
      <c r="M8241" s="143">
        <v>43344.0</v>
      </c>
    </row>
    <row r="8242">
      <c r="A8242" s="135">
        <v>8240.0</v>
      </c>
      <c r="B8242" s="135" t="s">
        <v>24869</v>
      </c>
      <c r="C8242" s="135" t="s">
        <v>4362</v>
      </c>
      <c r="F8242" s="135">
        <v>0.0</v>
      </c>
      <c r="M8242" s="143">
        <v>43709.0</v>
      </c>
    </row>
    <row r="8243">
      <c r="A8243" s="135">
        <v>8241.0</v>
      </c>
      <c r="B8243" s="135" t="s">
        <v>24870</v>
      </c>
      <c r="C8243" s="135" t="s">
        <v>4362</v>
      </c>
      <c r="F8243" s="135">
        <v>0.0</v>
      </c>
      <c r="M8243" s="143">
        <v>43647.0</v>
      </c>
    </row>
    <row r="8244">
      <c r="A8244" s="135">
        <v>8242.0</v>
      </c>
      <c r="B8244" s="135" t="s">
        <v>24872</v>
      </c>
      <c r="C8244" s="135" t="s">
        <v>4362</v>
      </c>
      <c r="F8244" s="135">
        <v>0.0</v>
      </c>
      <c r="M8244" s="143">
        <v>43160.0</v>
      </c>
    </row>
    <row r="8245">
      <c r="A8245" s="135">
        <v>8243.0</v>
      </c>
      <c r="B8245" s="135" t="s">
        <v>24873</v>
      </c>
      <c r="C8245" s="135" t="s">
        <v>4362</v>
      </c>
      <c r="F8245" s="135">
        <v>0.0</v>
      </c>
      <c r="M8245" s="143">
        <v>43405.0</v>
      </c>
    </row>
    <row r="8246">
      <c r="A8246" s="135">
        <v>8244.0</v>
      </c>
      <c r="B8246" s="135" t="s">
        <v>24874</v>
      </c>
      <c r="C8246" s="135" t="s">
        <v>4362</v>
      </c>
      <c r="F8246" s="135">
        <v>0.0</v>
      </c>
      <c r="M8246" s="143">
        <v>43617.0</v>
      </c>
    </row>
    <row r="8247">
      <c r="A8247" s="135">
        <v>8245.0</v>
      </c>
      <c r="B8247" s="135" t="s">
        <v>24875</v>
      </c>
      <c r="C8247" s="135" t="s">
        <v>4362</v>
      </c>
      <c r="M8247" s="143">
        <v>44983.0</v>
      </c>
    </row>
    <row r="8248">
      <c r="A8248" s="135">
        <v>8246.0</v>
      </c>
      <c r="B8248" s="135" t="s">
        <v>24876</v>
      </c>
      <c r="C8248" s="135" t="s">
        <v>4362</v>
      </c>
      <c r="F8248" s="135">
        <v>0.0</v>
      </c>
      <c r="M8248" s="143">
        <v>42430.0</v>
      </c>
    </row>
    <row r="8249">
      <c r="A8249" s="135">
        <v>8247.0</v>
      </c>
      <c r="B8249" s="135" t="s">
        <v>24878</v>
      </c>
      <c r="C8249" s="135" t="s">
        <v>4362</v>
      </c>
      <c r="K8249" s="135">
        <v>20.0</v>
      </c>
      <c r="M8249" s="143">
        <v>44183.0</v>
      </c>
    </row>
    <row r="8250">
      <c r="A8250" s="135">
        <v>8248.0</v>
      </c>
      <c r="B8250" s="135" t="s">
        <v>24879</v>
      </c>
      <c r="C8250" s="135" t="s">
        <v>4362</v>
      </c>
      <c r="M8250" s="143">
        <v>45134.0</v>
      </c>
    </row>
    <row r="8251">
      <c r="A8251" s="135">
        <v>8249.0</v>
      </c>
      <c r="B8251" s="135" t="s">
        <v>24880</v>
      </c>
      <c r="C8251" s="135" t="s">
        <v>4362</v>
      </c>
      <c r="F8251" s="135">
        <v>0.0</v>
      </c>
      <c r="M8251" s="143">
        <v>43405.0</v>
      </c>
    </row>
    <row r="8252">
      <c r="A8252" s="135">
        <v>8250.0</v>
      </c>
      <c r="B8252" s="135" t="s">
        <v>24881</v>
      </c>
      <c r="C8252" s="135" t="s">
        <v>4362</v>
      </c>
      <c r="F8252" s="135">
        <v>0.0</v>
      </c>
      <c r="M8252" s="143">
        <v>43617.0</v>
      </c>
    </row>
    <row r="8253">
      <c r="A8253" s="135">
        <v>8251.0</v>
      </c>
      <c r="B8253" s="135" t="s">
        <v>24882</v>
      </c>
      <c r="C8253" s="135" t="s">
        <v>4362</v>
      </c>
      <c r="K8253" s="135">
        <v>10.0</v>
      </c>
      <c r="M8253" s="143">
        <v>43499.0</v>
      </c>
    </row>
    <row r="8254">
      <c r="A8254" s="135">
        <v>8252.0</v>
      </c>
      <c r="B8254" s="135" t="s">
        <v>24883</v>
      </c>
      <c r="C8254" s="135" t="s">
        <v>4362</v>
      </c>
      <c r="M8254" s="143">
        <v>44277.0</v>
      </c>
    </row>
    <row r="8255">
      <c r="A8255" s="135">
        <v>8253.0</v>
      </c>
      <c r="B8255" s="135" t="s">
        <v>24885</v>
      </c>
      <c r="C8255" s="135" t="s">
        <v>4362</v>
      </c>
      <c r="K8255" s="135">
        <v>10.0</v>
      </c>
      <c r="M8255" s="143">
        <v>43886.0</v>
      </c>
    </row>
    <row r="8256">
      <c r="A8256" s="135">
        <v>8254.0</v>
      </c>
      <c r="B8256" s="135" t="s">
        <v>24886</v>
      </c>
      <c r="C8256" s="135" t="s">
        <v>4362</v>
      </c>
      <c r="F8256" s="135">
        <v>0.0</v>
      </c>
      <c r="M8256" s="143">
        <v>43800.0</v>
      </c>
    </row>
    <row r="8257">
      <c r="A8257" s="135">
        <v>8255.0</v>
      </c>
      <c r="B8257" s="135" t="s">
        <v>24887</v>
      </c>
      <c r="C8257" s="135" t="s">
        <v>4362</v>
      </c>
      <c r="M8257" s="143">
        <v>44015.0</v>
      </c>
    </row>
    <row r="8258">
      <c r="A8258" s="135">
        <v>8256.0</v>
      </c>
      <c r="B8258" s="135" t="s">
        <v>24888</v>
      </c>
      <c r="C8258" s="135" t="s">
        <v>4362</v>
      </c>
      <c r="F8258" s="135">
        <v>0.0</v>
      </c>
      <c r="M8258" s="143">
        <v>43647.0</v>
      </c>
    </row>
    <row r="8259">
      <c r="A8259" s="135">
        <v>8257.0</v>
      </c>
      <c r="B8259" s="135" t="s">
        <v>15688</v>
      </c>
      <c r="C8259" s="135" t="s">
        <v>4362</v>
      </c>
      <c r="F8259" s="135">
        <v>0.0</v>
      </c>
      <c r="M8259" s="143">
        <v>43466.0</v>
      </c>
    </row>
    <row r="8260">
      <c r="A8260" s="135">
        <v>8258.0</v>
      </c>
      <c r="B8260" s="135" t="s">
        <v>24890</v>
      </c>
      <c r="C8260" s="135" t="s">
        <v>4362</v>
      </c>
      <c r="F8260" s="135">
        <v>0.0</v>
      </c>
      <c r="M8260" s="143">
        <v>42705.0</v>
      </c>
    </row>
    <row r="8261">
      <c r="A8261" s="135">
        <v>8259.0</v>
      </c>
      <c r="B8261" s="135" t="s">
        <v>24891</v>
      </c>
      <c r="C8261" s="135" t="s">
        <v>4362</v>
      </c>
      <c r="F8261" s="135">
        <v>0.0</v>
      </c>
      <c r="M8261" s="143">
        <v>43647.0</v>
      </c>
    </row>
    <row r="8262">
      <c r="A8262" s="135">
        <v>8260.0</v>
      </c>
      <c r="B8262" s="135" t="s">
        <v>24892</v>
      </c>
      <c r="C8262" s="135" t="s">
        <v>4362</v>
      </c>
      <c r="K8262" s="135">
        <v>10.0</v>
      </c>
      <c r="M8262" s="143">
        <v>42323.0</v>
      </c>
    </row>
    <row r="8263">
      <c r="A8263" s="135">
        <v>8261.0</v>
      </c>
      <c r="B8263" s="135" t="s">
        <v>24893</v>
      </c>
      <c r="C8263" s="135" t="s">
        <v>4362</v>
      </c>
      <c r="M8263" s="143">
        <v>44002.0</v>
      </c>
    </row>
    <row r="8264">
      <c r="A8264" s="135">
        <v>8262.0</v>
      </c>
      <c r="B8264" s="135" t="s">
        <v>24894</v>
      </c>
      <c r="C8264" s="135" t="s">
        <v>4362</v>
      </c>
      <c r="F8264" s="135">
        <v>0.0</v>
      </c>
      <c r="M8264" s="143">
        <v>43709.0</v>
      </c>
    </row>
    <row r="8265">
      <c r="A8265" s="135">
        <v>8263.0</v>
      </c>
      <c r="B8265" s="135" t="s">
        <v>24896</v>
      </c>
      <c r="C8265" s="135" t="s">
        <v>4362</v>
      </c>
      <c r="M8265" s="143">
        <v>44936.0</v>
      </c>
    </row>
    <row r="8266">
      <c r="A8266" s="135">
        <v>8264.0</v>
      </c>
      <c r="B8266" s="135" t="s">
        <v>24897</v>
      </c>
      <c r="C8266" s="135" t="s">
        <v>4362</v>
      </c>
      <c r="K8266" s="135">
        <v>40.0</v>
      </c>
      <c r="M8266" s="143">
        <v>43897.0</v>
      </c>
    </row>
    <row r="8267">
      <c r="A8267" s="135">
        <v>8265.0</v>
      </c>
      <c r="B8267" s="135" t="s">
        <v>24898</v>
      </c>
      <c r="C8267" s="135" t="s">
        <v>4362</v>
      </c>
      <c r="K8267" s="135">
        <v>10.0</v>
      </c>
      <c r="M8267" s="143">
        <v>43840.0</v>
      </c>
    </row>
    <row r="8268">
      <c r="A8268" s="135">
        <v>8266.0</v>
      </c>
      <c r="B8268" s="135" t="s">
        <v>24899</v>
      </c>
      <c r="C8268" s="135" t="s">
        <v>4362</v>
      </c>
      <c r="M8268" s="143">
        <v>45286.0</v>
      </c>
    </row>
    <row r="8269">
      <c r="A8269" s="135">
        <v>8267.0</v>
      </c>
      <c r="B8269" s="135" t="s">
        <v>24901</v>
      </c>
      <c r="C8269" s="135" t="s">
        <v>4362</v>
      </c>
      <c r="M8269" s="143">
        <v>44221.0</v>
      </c>
    </row>
    <row r="8270">
      <c r="A8270" s="135">
        <v>8268.0</v>
      </c>
      <c r="B8270" s="135" t="s">
        <v>24902</v>
      </c>
      <c r="C8270" s="135" t="s">
        <v>4362</v>
      </c>
      <c r="K8270" s="135">
        <v>10.0</v>
      </c>
      <c r="M8270" s="143">
        <v>43957.0</v>
      </c>
    </row>
    <row r="8271">
      <c r="A8271" s="135">
        <v>8269.0</v>
      </c>
      <c r="B8271" s="135" t="s">
        <v>24903</v>
      </c>
      <c r="C8271" s="135" t="s">
        <v>4362</v>
      </c>
      <c r="M8271" s="143">
        <v>45051.0</v>
      </c>
    </row>
    <row r="8272">
      <c r="A8272" s="135">
        <v>8270.0</v>
      </c>
      <c r="B8272" s="135" t="s">
        <v>24904</v>
      </c>
      <c r="C8272" s="135" t="s">
        <v>4362</v>
      </c>
      <c r="M8272" s="143">
        <v>42996.0</v>
      </c>
    </row>
    <row r="8273">
      <c r="A8273" s="135">
        <v>8271.0</v>
      </c>
      <c r="B8273" s="135" t="s">
        <v>24905</v>
      </c>
      <c r="C8273" s="135" t="s">
        <v>4362</v>
      </c>
      <c r="M8273" s="143">
        <v>44189.0</v>
      </c>
    </row>
    <row r="8274">
      <c r="A8274" s="135">
        <v>8272.0</v>
      </c>
      <c r="B8274" s="135" t="s">
        <v>24906</v>
      </c>
      <c r="C8274" s="135" t="s">
        <v>4362</v>
      </c>
      <c r="M8274" s="143">
        <v>45028.0</v>
      </c>
    </row>
    <row r="8275">
      <c r="A8275" s="135">
        <v>8273.0</v>
      </c>
      <c r="B8275" s="135" t="s">
        <v>24908</v>
      </c>
      <c r="C8275" s="135" t="s">
        <v>4362</v>
      </c>
      <c r="K8275" s="135">
        <v>70.0</v>
      </c>
      <c r="M8275" s="143">
        <v>43072.0</v>
      </c>
    </row>
    <row r="8276">
      <c r="A8276" s="135">
        <v>8274.0</v>
      </c>
      <c r="B8276" s="135" t="s">
        <v>24909</v>
      </c>
      <c r="C8276" s="135" t="s">
        <v>4362</v>
      </c>
      <c r="K8276" s="135">
        <v>50.0</v>
      </c>
      <c r="M8276" s="143">
        <v>44866.0</v>
      </c>
    </row>
    <row r="8277">
      <c r="A8277" s="135">
        <v>8275.0</v>
      </c>
      <c r="B8277" s="135" t="s">
        <v>24910</v>
      </c>
      <c r="C8277" s="135" t="s">
        <v>4362</v>
      </c>
      <c r="F8277" s="135">
        <v>0.0</v>
      </c>
      <c r="M8277" s="143">
        <v>43770.0</v>
      </c>
    </row>
    <row r="8278">
      <c r="A8278" s="135">
        <v>8276.0</v>
      </c>
      <c r="B8278" s="135" t="s">
        <v>24911</v>
      </c>
      <c r="C8278" s="135" t="s">
        <v>4362</v>
      </c>
      <c r="F8278" s="135">
        <v>0.0</v>
      </c>
      <c r="M8278" s="143">
        <v>43678.0</v>
      </c>
    </row>
    <row r="8279">
      <c r="A8279" s="135">
        <v>8277.0</v>
      </c>
      <c r="B8279" s="135" t="s">
        <v>24912</v>
      </c>
      <c r="C8279" s="135" t="s">
        <v>4362</v>
      </c>
      <c r="F8279" s="135">
        <v>0.0</v>
      </c>
      <c r="M8279" s="143">
        <v>43132.0</v>
      </c>
    </row>
    <row r="8280">
      <c r="A8280" s="135">
        <v>8278.0</v>
      </c>
      <c r="B8280" s="135" t="s">
        <v>24914</v>
      </c>
      <c r="C8280" s="135" t="s">
        <v>4362</v>
      </c>
      <c r="M8280" s="143">
        <v>44758.0</v>
      </c>
    </row>
    <row r="8281">
      <c r="A8281" s="135">
        <v>8279.0</v>
      </c>
      <c r="B8281" s="135" t="s">
        <v>24915</v>
      </c>
      <c r="C8281" s="135" t="s">
        <v>4362</v>
      </c>
      <c r="F8281" s="135">
        <v>0.0</v>
      </c>
      <c r="M8281" s="143">
        <v>43678.0</v>
      </c>
    </row>
    <row r="8282">
      <c r="A8282" s="135">
        <v>8280.0</v>
      </c>
      <c r="B8282" s="135" t="s">
        <v>24916</v>
      </c>
      <c r="C8282" s="135" t="s">
        <v>4362</v>
      </c>
      <c r="K8282" s="135">
        <v>10.0</v>
      </c>
      <c r="M8282" s="143">
        <v>43860.0</v>
      </c>
    </row>
    <row r="8283">
      <c r="A8283" s="135">
        <v>8281.0</v>
      </c>
      <c r="B8283" s="135" t="s">
        <v>24917</v>
      </c>
      <c r="C8283" s="135" t="s">
        <v>4362</v>
      </c>
      <c r="F8283" s="135">
        <v>0.0</v>
      </c>
      <c r="M8283" s="143">
        <v>42826.0</v>
      </c>
    </row>
    <row r="8284">
      <c r="A8284" s="135">
        <v>8282.0</v>
      </c>
      <c r="B8284" s="135" t="s">
        <v>24918</v>
      </c>
      <c r="C8284" s="135" t="s">
        <v>4362</v>
      </c>
      <c r="F8284" s="135">
        <v>0.0</v>
      </c>
      <c r="M8284" s="143">
        <v>42401.0</v>
      </c>
    </row>
    <row r="8285">
      <c r="A8285" s="135">
        <v>8283.0</v>
      </c>
      <c r="B8285" s="135" t="s">
        <v>24920</v>
      </c>
      <c r="C8285" s="135" t="s">
        <v>4362</v>
      </c>
      <c r="F8285" s="135">
        <v>0.0</v>
      </c>
      <c r="M8285" s="143">
        <v>43101.0</v>
      </c>
    </row>
    <row r="8286">
      <c r="A8286" s="135">
        <v>8284.0</v>
      </c>
      <c r="B8286" s="135" t="s">
        <v>24921</v>
      </c>
      <c r="C8286" s="135" t="s">
        <v>4362</v>
      </c>
      <c r="F8286" s="135">
        <v>0.0</v>
      </c>
      <c r="M8286" s="143">
        <v>43252.0</v>
      </c>
    </row>
    <row r="8287">
      <c r="A8287" s="135">
        <v>8285.0</v>
      </c>
      <c r="B8287" s="135" t="s">
        <v>24922</v>
      </c>
      <c r="C8287" s="135" t="s">
        <v>4362</v>
      </c>
      <c r="F8287" s="135">
        <v>0.0</v>
      </c>
      <c r="M8287" s="143">
        <v>42767.0</v>
      </c>
    </row>
    <row r="8288">
      <c r="A8288" s="135">
        <v>8286.0</v>
      </c>
      <c r="B8288" s="135" t="s">
        <v>24923</v>
      </c>
      <c r="C8288" s="135" t="s">
        <v>4362</v>
      </c>
      <c r="M8288" s="143">
        <v>45216.0</v>
      </c>
    </row>
    <row r="8289">
      <c r="A8289" s="135">
        <v>8287.0</v>
      </c>
      <c r="B8289" s="135" t="s">
        <v>24924</v>
      </c>
      <c r="C8289" s="135" t="s">
        <v>4362</v>
      </c>
      <c r="K8289" s="135">
        <v>10.0</v>
      </c>
      <c r="M8289" s="143">
        <v>42333.0</v>
      </c>
    </row>
    <row r="8290">
      <c r="A8290" s="135">
        <v>8288.0</v>
      </c>
      <c r="B8290" s="135" t="s">
        <v>24926</v>
      </c>
      <c r="C8290" s="135" t="s">
        <v>4362</v>
      </c>
      <c r="F8290" s="135">
        <v>0.0</v>
      </c>
      <c r="M8290" s="143">
        <v>42491.0</v>
      </c>
    </row>
    <row r="8291">
      <c r="A8291" s="135">
        <v>8289.0</v>
      </c>
      <c r="B8291" s="135" t="s">
        <v>24927</v>
      </c>
      <c r="C8291" s="135" t="s">
        <v>4362</v>
      </c>
      <c r="F8291" s="135">
        <v>0.0</v>
      </c>
      <c r="M8291" s="143">
        <v>43282.0</v>
      </c>
    </row>
    <row r="8292">
      <c r="A8292" s="135">
        <v>8290.0</v>
      </c>
      <c r="B8292" s="135" t="s">
        <v>24928</v>
      </c>
      <c r="C8292" s="135" t="s">
        <v>4362</v>
      </c>
      <c r="F8292" s="135">
        <v>0.0</v>
      </c>
      <c r="M8292" s="143">
        <v>43556.0</v>
      </c>
    </row>
    <row r="8293">
      <c r="A8293" s="135">
        <v>8291.0</v>
      </c>
      <c r="B8293" s="135" t="s">
        <v>24929</v>
      </c>
      <c r="C8293" s="135" t="s">
        <v>4362</v>
      </c>
      <c r="K8293" s="135">
        <v>10.0</v>
      </c>
      <c r="M8293" s="143">
        <v>43921.0</v>
      </c>
    </row>
    <row r="8294">
      <c r="A8294" s="135">
        <v>8292.0</v>
      </c>
      <c r="B8294" s="135" t="s">
        <v>24930</v>
      </c>
      <c r="C8294" s="135" t="s">
        <v>4362</v>
      </c>
      <c r="F8294" s="135">
        <v>0.0</v>
      </c>
      <c r="M8294" s="143">
        <v>43800.0</v>
      </c>
    </row>
    <row r="8295">
      <c r="A8295" s="135">
        <v>8293.0</v>
      </c>
      <c r="B8295" s="135" t="s">
        <v>24932</v>
      </c>
      <c r="C8295" s="135" t="s">
        <v>4362</v>
      </c>
      <c r="F8295" s="135">
        <v>0.0</v>
      </c>
      <c r="M8295" s="143">
        <v>42614.0</v>
      </c>
    </row>
    <row r="8296">
      <c r="A8296" s="135">
        <v>8294.0</v>
      </c>
      <c r="B8296" s="135" t="s">
        <v>24933</v>
      </c>
      <c r="C8296" s="135" t="s">
        <v>4362</v>
      </c>
      <c r="M8296" s="143">
        <v>43829.0</v>
      </c>
    </row>
    <row r="8297">
      <c r="A8297" s="135">
        <v>8295.0</v>
      </c>
      <c r="B8297" s="135" t="s">
        <v>24934</v>
      </c>
      <c r="C8297" s="135" t="s">
        <v>4362</v>
      </c>
      <c r="K8297" s="135">
        <v>10.0</v>
      </c>
      <c r="M8297" s="143">
        <v>43847.0</v>
      </c>
    </row>
    <row r="8298">
      <c r="A8298" s="135">
        <v>8296.0</v>
      </c>
      <c r="B8298" s="135" t="s">
        <v>24935</v>
      </c>
      <c r="C8298" s="135" t="s">
        <v>4362</v>
      </c>
      <c r="M8298" s="143">
        <v>42346.0</v>
      </c>
    </row>
    <row r="8299">
      <c r="A8299" s="135">
        <v>8297.0</v>
      </c>
      <c r="B8299" s="135" t="s">
        <v>24936</v>
      </c>
      <c r="C8299" s="135" t="s">
        <v>4362</v>
      </c>
      <c r="M8299" s="143">
        <v>45059.0</v>
      </c>
    </row>
    <row r="8300">
      <c r="A8300" s="135">
        <v>8298.0</v>
      </c>
      <c r="B8300" s="135" t="s">
        <v>24937</v>
      </c>
      <c r="C8300" s="135" t="s">
        <v>4362</v>
      </c>
      <c r="K8300" s="135">
        <v>70.0</v>
      </c>
      <c r="M8300" s="143">
        <v>44032.0</v>
      </c>
    </row>
    <row r="8301">
      <c r="A8301" s="135">
        <v>8299.0</v>
      </c>
      <c r="B8301" s="135" t="s">
        <v>24939</v>
      </c>
      <c r="C8301" s="135" t="s">
        <v>4362</v>
      </c>
      <c r="M8301" s="143">
        <v>43901.0</v>
      </c>
    </row>
    <row r="8302">
      <c r="A8302" s="135">
        <v>8300.0</v>
      </c>
      <c r="B8302" s="135" t="s">
        <v>24940</v>
      </c>
      <c r="C8302" s="135" t="s">
        <v>4362</v>
      </c>
      <c r="M8302" s="143">
        <v>42723.0</v>
      </c>
    </row>
    <row r="8303">
      <c r="A8303" s="135">
        <v>8301.0</v>
      </c>
      <c r="B8303" s="135" t="s">
        <v>14481</v>
      </c>
      <c r="C8303" s="135" t="s">
        <v>4362</v>
      </c>
      <c r="K8303" s="135">
        <v>20.0</v>
      </c>
      <c r="M8303" s="143">
        <v>44845.0</v>
      </c>
    </row>
    <row r="8304">
      <c r="A8304" s="135">
        <v>8302.0</v>
      </c>
      <c r="B8304" s="135" t="s">
        <v>24941</v>
      </c>
      <c r="C8304" s="135" t="s">
        <v>4362</v>
      </c>
      <c r="M8304" s="143">
        <v>44358.0</v>
      </c>
    </row>
    <row r="8305">
      <c r="A8305" s="135">
        <v>8303.0</v>
      </c>
      <c r="B8305" s="135" t="s">
        <v>24942</v>
      </c>
      <c r="C8305" s="135" t="s">
        <v>4362</v>
      </c>
      <c r="M8305" s="143">
        <v>45047.0</v>
      </c>
    </row>
    <row r="8306">
      <c r="A8306" s="135">
        <v>8304.0</v>
      </c>
      <c r="B8306" s="135" t="s">
        <v>24943</v>
      </c>
      <c r="C8306" s="135" t="s">
        <v>4362</v>
      </c>
      <c r="K8306" s="135">
        <v>10.0</v>
      </c>
      <c r="M8306" s="143">
        <v>42499.0</v>
      </c>
    </row>
    <row r="8307">
      <c r="A8307" s="135">
        <v>8305.0</v>
      </c>
      <c r="B8307" s="135" t="s">
        <v>24945</v>
      </c>
      <c r="C8307" s="135" t="s">
        <v>4362</v>
      </c>
      <c r="K8307" s="135">
        <v>10.0</v>
      </c>
      <c r="M8307" s="143">
        <v>42666.0</v>
      </c>
    </row>
    <row r="8308">
      <c r="A8308" s="135">
        <v>8306.0</v>
      </c>
      <c r="B8308" s="135" t="s">
        <v>24946</v>
      </c>
      <c r="C8308" s="135" t="s">
        <v>4362</v>
      </c>
      <c r="F8308" s="135">
        <v>0.0</v>
      </c>
      <c r="M8308" s="143">
        <v>43770.0</v>
      </c>
    </row>
    <row r="8309">
      <c r="A8309" s="135">
        <v>8307.0</v>
      </c>
      <c r="B8309" s="135" t="s">
        <v>24947</v>
      </c>
      <c r="C8309" s="135" t="s">
        <v>4362</v>
      </c>
      <c r="F8309" s="135">
        <v>0.0</v>
      </c>
      <c r="M8309" s="143">
        <v>42705.0</v>
      </c>
    </row>
    <row r="8310">
      <c r="A8310" s="135">
        <v>8308.0</v>
      </c>
      <c r="B8310" s="135" t="s">
        <v>24948</v>
      </c>
      <c r="C8310" s="135" t="s">
        <v>4362</v>
      </c>
      <c r="M8310" s="143">
        <v>45002.0</v>
      </c>
    </row>
    <row r="8311">
      <c r="A8311" s="135">
        <v>8309.0</v>
      </c>
      <c r="B8311" s="135" t="s">
        <v>24949</v>
      </c>
      <c r="C8311" s="135" t="s">
        <v>4362</v>
      </c>
      <c r="M8311" s="143">
        <v>45154.0</v>
      </c>
    </row>
    <row r="8312">
      <c r="A8312" s="135">
        <v>8310.0</v>
      </c>
      <c r="B8312" s="135" t="s">
        <v>24951</v>
      </c>
      <c r="C8312" s="135" t="s">
        <v>4362</v>
      </c>
      <c r="K8312" s="135">
        <v>10.0</v>
      </c>
      <c r="M8312" s="143">
        <v>43847.0</v>
      </c>
    </row>
    <row r="8313">
      <c r="A8313" s="135">
        <v>8311.0</v>
      </c>
      <c r="B8313" s="135" t="s">
        <v>24952</v>
      </c>
      <c r="C8313" s="135" t="s">
        <v>4362</v>
      </c>
      <c r="M8313" s="143">
        <v>42398.0</v>
      </c>
    </row>
    <row r="8314">
      <c r="A8314" s="135">
        <v>8312.0</v>
      </c>
      <c r="B8314" s="135" t="s">
        <v>24953</v>
      </c>
      <c r="C8314" s="135" t="s">
        <v>4362</v>
      </c>
      <c r="M8314" s="143">
        <v>43934.0</v>
      </c>
    </row>
    <row r="8315">
      <c r="A8315" s="135">
        <v>8313.0</v>
      </c>
      <c r="B8315" s="135" t="s">
        <v>24954</v>
      </c>
      <c r="C8315" s="135" t="s">
        <v>4362</v>
      </c>
      <c r="K8315" s="135">
        <v>10.0</v>
      </c>
      <c r="M8315" s="143">
        <v>44951.0</v>
      </c>
    </row>
    <row r="8316">
      <c r="A8316" s="135">
        <v>8314.0</v>
      </c>
      <c r="B8316" s="135" t="s">
        <v>24955</v>
      </c>
      <c r="C8316" s="135" t="s">
        <v>4362</v>
      </c>
      <c r="M8316" s="143">
        <v>43446.0</v>
      </c>
    </row>
    <row r="8317">
      <c r="A8317" s="135">
        <v>8315.0</v>
      </c>
      <c r="B8317" s="135" t="s">
        <v>24956</v>
      </c>
      <c r="C8317" s="135" t="s">
        <v>4362</v>
      </c>
      <c r="K8317" s="135">
        <v>10.0</v>
      </c>
      <c r="M8317" s="143">
        <v>43877.0</v>
      </c>
    </row>
    <row r="8318">
      <c r="A8318" s="135">
        <v>8316.0</v>
      </c>
      <c r="B8318" s="135" t="s">
        <v>24958</v>
      </c>
      <c r="C8318" s="135" t="s">
        <v>4362</v>
      </c>
      <c r="K8318" s="135">
        <v>10.0</v>
      </c>
      <c r="M8318" s="143">
        <v>43910.0</v>
      </c>
    </row>
    <row r="8319">
      <c r="A8319" s="135">
        <v>8317.0</v>
      </c>
      <c r="B8319" s="135" t="s">
        <v>24959</v>
      </c>
      <c r="C8319" s="135" t="s">
        <v>4362</v>
      </c>
      <c r="M8319" s="143">
        <v>45020.0</v>
      </c>
    </row>
    <row r="8320">
      <c r="A8320" s="135">
        <v>8318.0</v>
      </c>
      <c r="B8320" s="135" t="s">
        <v>24960</v>
      </c>
      <c r="C8320" s="135" t="s">
        <v>4362</v>
      </c>
      <c r="M8320" s="143">
        <v>42409.0</v>
      </c>
    </row>
    <row r="8321">
      <c r="A8321" s="135">
        <v>8319.0</v>
      </c>
      <c r="B8321" s="135" t="s">
        <v>24961</v>
      </c>
      <c r="C8321" s="135" t="s">
        <v>4362</v>
      </c>
      <c r="K8321" s="135">
        <v>10.0</v>
      </c>
      <c r="M8321" s="143">
        <v>44896.0</v>
      </c>
    </row>
    <row r="8322">
      <c r="A8322" s="135">
        <v>8320.0</v>
      </c>
      <c r="B8322" s="135" t="s">
        <v>24962</v>
      </c>
      <c r="C8322" s="135" t="s">
        <v>4362</v>
      </c>
      <c r="M8322" s="143">
        <v>45076.0</v>
      </c>
    </row>
    <row r="8323">
      <c r="A8323" s="135">
        <v>8321.0</v>
      </c>
      <c r="B8323" s="135" t="s">
        <v>24963</v>
      </c>
      <c r="C8323" s="135" t="s">
        <v>4362</v>
      </c>
      <c r="M8323" s="143">
        <v>45067.0</v>
      </c>
    </row>
    <row r="8324">
      <c r="A8324" s="135">
        <v>8322.0</v>
      </c>
      <c r="B8324" s="135" t="s">
        <v>24965</v>
      </c>
      <c r="C8324" s="135" t="s">
        <v>4362</v>
      </c>
      <c r="M8324" s="143">
        <v>45385.0</v>
      </c>
    </row>
    <row r="8325">
      <c r="A8325" s="135">
        <v>8323.0</v>
      </c>
      <c r="B8325" s="135" t="s">
        <v>24966</v>
      </c>
      <c r="C8325" s="135" t="s">
        <v>4362</v>
      </c>
      <c r="K8325" s="135">
        <v>10.0</v>
      </c>
      <c r="M8325" s="143">
        <v>42661.0</v>
      </c>
    </row>
    <row r="8326">
      <c r="A8326" s="135">
        <v>8324.0</v>
      </c>
      <c r="B8326" s="135" t="s">
        <v>24967</v>
      </c>
      <c r="C8326" s="135" t="s">
        <v>4362</v>
      </c>
      <c r="M8326" s="143">
        <v>43931.0</v>
      </c>
    </row>
    <row r="8327">
      <c r="A8327" s="135">
        <v>8325.0</v>
      </c>
      <c r="B8327" s="135" t="s">
        <v>14484</v>
      </c>
      <c r="C8327" s="135" t="s">
        <v>4362</v>
      </c>
      <c r="M8327" s="143">
        <v>42902.0</v>
      </c>
    </row>
    <row r="8328">
      <c r="A8328" s="135">
        <v>8326.0</v>
      </c>
      <c r="B8328" s="135" t="s">
        <v>24968</v>
      </c>
      <c r="C8328" s="135" t="s">
        <v>4362</v>
      </c>
      <c r="F8328" s="135">
        <v>0.0</v>
      </c>
      <c r="M8328" s="143">
        <v>43282.0</v>
      </c>
    </row>
    <row r="8329">
      <c r="A8329" s="135">
        <v>8327.0</v>
      </c>
      <c r="B8329" s="135" t="s">
        <v>24969</v>
      </c>
      <c r="C8329" s="135" t="s">
        <v>4362</v>
      </c>
      <c r="F8329" s="135">
        <v>0.0</v>
      </c>
      <c r="M8329" s="143">
        <v>42675.0</v>
      </c>
    </row>
    <row r="8330">
      <c r="A8330" s="135">
        <v>8328.0</v>
      </c>
      <c r="B8330" s="135" t="s">
        <v>24971</v>
      </c>
      <c r="C8330" s="135" t="s">
        <v>4362</v>
      </c>
      <c r="F8330" s="135">
        <v>0.0</v>
      </c>
    </row>
    <row r="8331">
      <c r="A8331" s="135">
        <v>8329.0</v>
      </c>
      <c r="B8331" s="135" t="s">
        <v>24972</v>
      </c>
      <c r="C8331" s="135" t="s">
        <v>4362</v>
      </c>
      <c r="M8331" s="143">
        <v>44180.0</v>
      </c>
    </row>
    <row r="8332">
      <c r="A8332" s="135">
        <v>8330.0</v>
      </c>
      <c r="B8332" s="135" t="s">
        <v>24973</v>
      </c>
      <c r="C8332" s="135" t="s">
        <v>4362</v>
      </c>
      <c r="F8332" s="135">
        <v>0.0</v>
      </c>
      <c r="M8332" s="143">
        <v>43405.0</v>
      </c>
    </row>
    <row r="8333">
      <c r="A8333" s="135">
        <v>8331.0</v>
      </c>
      <c r="B8333" s="135" t="s">
        <v>24975</v>
      </c>
      <c r="C8333" s="135" t="s">
        <v>4362</v>
      </c>
      <c r="F8333" s="135">
        <v>0.0</v>
      </c>
      <c r="M8333" s="143">
        <v>42795.0</v>
      </c>
    </row>
    <row r="8334">
      <c r="A8334" s="135">
        <v>8332.0</v>
      </c>
      <c r="B8334" s="135" t="s">
        <v>24976</v>
      </c>
      <c r="C8334" s="135" t="s">
        <v>4362</v>
      </c>
      <c r="M8334" s="143">
        <v>42622.0</v>
      </c>
    </row>
    <row r="8335">
      <c r="A8335" s="135">
        <v>8333.0</v>
      </c>
      <c r="B8335" s="135" t="s">
        <v>24977</v>
      </c>
      <c r="C8335" s="135" t="s">
        <v>4362</v>
      </c>
      <c r="F8335" s="135">
        <v>0.0</v>
      </c>
      <c r="M8335" s="143">
        <v>43525.0</v>
      </c>
    </row>
    <row r="8336">
      <c r="A8336" s="135">
        <v>8334.0</v>
      </c>
      <c r="B8336" s="135" t="s">
        <v>24978</v>
      </c>
      <c r="C8336" s="135" t="s">
        <v>4362</v>
      </c>
      <c r="F8336" s="135">
        <v>0.0</v>
      </c>
      <c r="M8336" s="143">
        <v>42826.0</v>
      </c>
    </row>
    <row r="8337">
      <c r="A8337" s="135">
        <v>8335.0</v>
      </c>
      <c r="B8337" s="135" t="s">
        <v>24979</v>
      </c>
      <c r="C8337" s="135" t="s">
        <v>4362</v>
      </c>
      <c r="K8337" s="135">
        <v>20.0</v>
      </c>
      <c r="M8337" s="143">
        <v>43109.0</v>
      </c>
    </row>
    <row r="8338">
      <c r="A8338" s="135">
        <v>8336.0</v>
      </c>
      <c r="B8338" s="135" t="s">
        <v>24980</v>
      </c>
      <c r="C8338" s="135" t="s">
        <v>4362</v>
      </c>
      <c r="F8338" s="135">
        <v>0.0</v>
      </c>
      <c r="M8338" s="143">
        <v>42979.0</v>
      </c>
    </row>
    <row r="8339">
      <c r="A8339" s="135">
        <v>8337.0</v>
      </c>
      <c r="B8339" s="135" t="s">
        <v>24982</v>
      </c>
      <c r="C8339" s="135" t="s">
        <v>4362</v>
      </c>
      <c r="F8339" s="135">
        <v>0.0</v>
      </c>
      <c r="M8339" s="143">
        <v>43586.0</v>
      </c>
    </row>
    <row r="8340">
      <c r="A8340" s="135">
        <v>8338.0</v>
      </c>
      <c r="B8340" s="135" t="s">
        <v>24983</v>
      </c>
      <c r="C8340" s="135" t="s">
        <v>4362</v>
      </c>
      <c r="F8340" s="135">
        <v>0.0</v>
      </c>
      <c r="M8340" s="143">
        <v>42370.0</v>
      </c>
    </row>
    <row r="8341">
      <c r="A8341" s="135">
        <v>8339.0</v>
      </c>
      <c r="B8341" s="135" t="s">
        <v>24984</v>
      </c>
      <c r="C8341" s="135" t="s">
        <v>4362</v>
      </c>
      <c r="F8341" s="135">
        <v>0.0</v>
      </c>
      <c r="M8341" s="143">
        <v>43647.0</v>
      </c>
    </row>
    <row r="8342">
      <c r="A8342" s="135">
        <v>8340.0</v>
      </c>
      <c r="B8342" s="135" t="s">
        <v>24985</v>
      </c>
      <c r="C8342" s="135" t="s">
        <v>4362</v>
      </c>
      <c r="M8342" s="143">
        <v>44782.0</v>
      </c>
    </row>
    <row r="8343">
      <c r="A8343" s="135">
        <v>8341.0</v>
      </c>
      <c r="B8343" s="135" t="s">
        <v>24986</v>
      </c>
      <c r="C8343" s="135" t="s">
        <v>4362</v>
      </c>
      <c r="F8343" s="135">
        <v>0.0</v>
      </c>
      <c r="M8343" s="143">
        <v>42430.0</v>
      </c>
    </row>
    <row r="8344">
      <c r="A8344" s="135">
        <v>8342.0</v>
      </c>
      <c r="B8344" s="135" t="s">
        <v>24987</v>
      </c>
      <c r="C8344" s="135" t="s">
        <v>4362</v>
      </c>
      <c r="M8344" s="143">
        <v>43221.0</v>
      </c>
    </row>
    <row r="8345">
      <c r="A8345" s="135">
        <v>8343.0</v>
      </c>
      <c r="B8345" s="135" t="s">
        <v>24989</v>
      </c>
      <c r="C8345" s="135" t="s">
        <v>4362</v>
      </c>
      <c r="M8345" s="143">
        <v>45200.0</v>
      </c>
    </row>
    <row r="8346">
      <c r="A8346" s="135">
        <v>8344.0</v>
      </c>
      <c r="B8346" s="135" t="s">
        <v>24990</v>
      </c>
      <c r="C8346" s="135" t="s">
        <v>4362</v>
      </c>
      <c r="M8346" s="143">
        <v>44037.0</v>
      </c>
    </row>
    <row r="8347">
      <c r="A8347" s="135">
        <v>8345.0</v>
      </c>
      <c r="B8347" s="135" t="s">
        <v>24991</v>
      </c>
      <c r="C8347" s="135" t="s">
        <v>4362</v>
      </c>
      <c r="M8347" s="143">
        <v>45050.0</v>
      </c>
    </row>
    <row r="8348">
      <c r="A8348" s="135">
        <v>8346.0</v>
      </c>
      <c r="B8348" s="135" t="s">
        <v>24992</v>
      </c>
      <c r="C8348" s="135" t="s">
        <v>4362</v>
      </c>
      <c r="F8348" s="135">
        <v>0.0</v>
      </c>
      <c r="M8348" s="143">
        <v>43070.0</v>
      </c>
    </row>
    <row r="8349">
      <c r="A8349" s="135">
        <v>8347.0</v>
      </c>
      <c r="B8349" s="135" t="s">
        <v>24993</v>
      </c>
      <c r="C8349" s="135" t="s">
        <v>4362</v>
      </c>
      <c r="F8349" s="135">
        <v>0.0</v>
      </c>
      <c r="M8349" s="143">
        <v>43586.0</v>
      </c>
    </row>
    <row r="8350">
      <c r="A8350" s="135">
        <v>8348.0</v>
      </c>
      <c r="B8350" s="135" t="s">
        <v>24994</v>
      </c>
      <c r="C8350" s="135" t="s">
        <v>4362</v>
      </c>
      <c r="F8350" s="135">
        <v>0.0</v>
      </c>
      <c r="M8350" s="143">
        <v>43374.0</v>
      </c>
    </row>
    <row r="8351">
      <c r="A8351" s="135">
        <v>8349.0</v>
      </c>
      <c r="B8351" s="135" t="s">
        <v>24996</v>
      </c>
      <c r="C8351" s="135" t="s">
        <v>4362</v>
      </c>
      <c r="M8351" s="143">
        <v>45198.0</v>
      </c>
    </row>
    <row r="8352">
      <c r="A8352" s="135">
        <v>8350.0</v>
      </c>
      <c r="B8352" s="135" t="s">
        <v>24997</v>
      </c>
      <c r="C8352" s="135" t="s">
        <v>4362</v>
      </c>
      <c r="F8352" s="135">
        <v>0.0</v>
      </c>
      <c r="M8352" s="143">
        <v>43466.0</v>
      </c>
    </row>
    <row r="8353">
      <c r="A8353" s="135">
        <v>8351.0</v>
      </c>
      <c r="B8353" s="135" t="s">
        <v>24998</v>
      </c>
      <c r="C8353" s="135" t="s">
        <v>4362</v>
      </c>
      <c r="K8353" s="135">
        <v>10.0</v>
      </c>
      <c r="M8353" s="143">
        <v>44134.0</v>
      </c>
    </row>
    <row r="8354">
      <c r="A8354" s="135">
        <v>8352.0</v>
      </c>
      <c r="B8354" s="135" t="s">
        <v>24999</v>
      </c>
      <c r="C8354" s="135" t="s">
        <v>4362</v>
      </c>
      <c r="M8354" s="143">
        <v>43116.0</v>
      </c>
    </row>
    <row r="8355">
      <c r="A8355" s="135">
        <v>8353.0</v>
      </c>
      <c r="B8355" s="135" t="s">
        <v>25000</v>
      </c>
      <c r="C8355" s="135" t="s">
        <v>4362</v>
      </c>
      <c r="F8355" s="135">
        <v>0.0</v>
      </c>
      <c r="M8355" s="143">
        <v>42979.0</v>
      </c>
    </row>
    <row r="8356">
      <c r="A8356" s="135">
        <v>8354.0</v>
      </c>
      <c r="B8356" s="135" t="s">
        <v>25001</v>
      </c>
      <c r="C8356" s="135" t="s">
        <v>4362</v>
      </c>
      <c r="F8356" s="135">
        <v>0.0</v>
      </c>
      <c r="M8356" s="143">
        <v>43405.0</v>
      </c>
    </row>
    <row r="8357">
      <c r="A8357" s="135">
        <v>8355.0</v>
      </c>
      <c r="B8357" s="135" t="s">
        <v>25003</v>
      </c>
      <c r="C8357" s="135" t="s">
        <v>4362</v>
      </c>
      <c r="M8357" s="143">
        <v>44340.0</v>
      </c>
    </row>
    <row r="8358">
      <c r="A8358" s="135">
        <v>8356.0</v>
      </c>
      <c r="B8358" s="135" t="s">
        <v>25004</v>
      </c>
      <c r="C8358" s="135" t="s">
        <v>4362</v>
      </c>
      <c r="M8358" s="143">
        <v>45147.0</v>
      </c>
    </row>
    <row r="8359">
      <c r="A8359" s="135">
        <v>8357.0</v>
      </c>
      <c r="B8359" s="135" t="s">
        <v>14487</v>
      </c>
      <c r="C8359" s="135" t="s">
        <v>4362</v>
      </c>
      <c r="K8359" s="135">
        <v>70.0</v>
      </c>
      <c r="M8359" s="143">
        <v>44042.0</v>
      </c>
    </row>
    <row r="8360">
      <c r="A8360" s="135">
        <v>8358.0</v>
      </c>
      <c r="B8360" s="135" t="s">
        <v>25005</v>
      </c>
      <c r="C8360" s="135" t="s">
        <v>4362</v>
      </c>
      <c r="M8360" s="143">
        <v>44805.0</v>
      </c>
    </row>
    <row r="8361">
      <c r="A8361" s="135">
        <v>8359.0</v>
      </c>
      <c r="B8361" s="135" t="s">
        <v>25006</v>
      </c>
      <c r="C8361" s="135" t="s">
        <v>4362</v>
      </c>
      <c r="K8361" s="135">
        <v>10.0</v>
      </c>
      <c r="M8361" s="143">
        <v>44015.0</v>
      </c>
    </row>
    <row r="8362">
      <c r="A8362" s="135">
        <v>8360.0</v>
      </c>
      <c r="B8362" s="135" t="s">
        <v>14490</v>
      </c>
      <c r="C8362" s="135" t="s">
        <v>4362</v>
      </c>
      <c r="M8362" s="143">
        <v>45350.0</v>
      </c>
    </row>
    <row r="8363">
      <c r="A8363" s="135">
        <v>8361.0</v>
      </c>
      <c r="B8363" s="135" t="s">
        <v>25008</v>
      </c>
      <c r="C8363" s="135" t="s">
        <v>4362</v>
      </c>
      <c r="F8363" s="135">
        <v>0.0</v>
      </c>
      <c r="M8363" s="143">
        <v>43435.0</v>
      </c>
    </row>
    <row r="8364">
      <c r="A8364" s="135">
        <v>8362.0</v>
      </c>
      <c r="B8364" s="135" t="s">
        <v>25009</v>
      </c>
      <c r="C8364" s="135" t="s">
        <v>4362</v>
      </c>
      <c r="F8364" s="135">
        <v>0.0</v>
      </c>
      <c r="M8364" s="143">
        <v>43739.0</v>
      </c>
    </row>
    <row r="8365">
      <c r="A8365" s="135">
        <v>8363.0</v>
      </c>
      <c r="B8365" s="135" t="s">
        <v>14492</v>
      </c>
      <c r="C8365" s="135" t="s">
        <v>4362</v>
      </c>
      <c r="M8365" s="143">
        <v>42292.0</v>
      </c>
    </row>
    <row r="8366">
      <c r="A8366" s="135">
        <v>8364.0</v>
      </c>
      <c r="B8366" s="135" t="s">
        <v>25010</v>
      </c>
      <c r="C8366" s="135" t="s">
        <v>4362</v>
      </c>
      <c r="K8366" s="135">
        <v>70.0</v>
      </c>
      <c r="M8366" s="143">
        <v>44549.0</v>
      </c>
    </row>
    <row r="8367">
      <c r="A8367" s="135">
        <v>8365.0</v>
      </c>
      <c r="B8367" s="135" t="s">
        <v>25011</v>
      </c>
      <c r="C8367" s="135" t="s">
        <v>4362</v>
      </c>
      <c r="M8367" s="143">
        <v>42293.0</v>
      </c>
    </row>
    <row r="8368">
      <c r="A8368" s="135">
        <v>8366.0</v>
      </c>
      <c r="B8368" s="135" t="s">
        <v>25013</v>
      </c>
      <c r="C8368" s="135" t="s">
        <v>4362</v>
      </c>
      <c r="M8368" s="143">
        <v>43900.0</v>
      </c>
    </row>
    <row r="8369">
      <c r="A8369" s="135">
        <v>8367.0</v>
      </c>
      <c r="B8369" s="135" t="s">
        <v>25014</v>
      </c>
      <c r="C8369" s="135" t="s">
        <v>4362</v>
      </c>
      <c r="M8369" s="143">
        <v>42712.0</v>
      </c>
    </row>
    <row r="8370">
      <c r="A8370" s="135">
        <v>8368.0</v>
      </c>
      <c r="B8370" s="135" t="s">
        <v>25015</v>
      </c>
      <c r="C8370" s="135" t="s">
        <v>4362</v>
      </c>
      <c r="K8370" s="135">
        <v>10.0</v>
      </c>
      <c r="M8370" s="143">
        <v>44786.0</v>
      </c>
    </row>
    <row r="8371">
      <c r="A8371" s="135">
        <v>8369.0</v>
      </c>
      <c r="B8371" s="135" t="s">
        <v>25016</v>
      </c>
      <c r="C8371" s="135" t="s">
        <v>4362</v>
      </c>
      <c r="K8371" s="135">
        <v>40.0</v>
      </c>
      <c r="M8371" s="143">
        <v>43988.0</v>
      </c>
    </row>
    <row r="8372">
      <c r="A8372" s="135">
        <v>8370.0</v>
      </c>
      <c r="B8372" s="135" t="s">
        <v>25017</v>
      </c>
      <c r="C8372" s="135" t="s">
        <v>4362</v>
      </c>
      <c r="M8372" s="143">
        <v>42466.0</v>
      </c>
    </row>
    <row r="8373">
      <c r="A8373" s="135">
        <v>8371.0</v>
      </c>
      <c r="B8373" s="135" t="s">
        <v>25018</v>
      </c>
      <c r="C8373" s="135" t="s">
        <v>4362</v>
      </c>
      <c r="M8373" s="143">
        <v>42718.0</v>
      </c>
    </row>
    <row r="8374">
      <c r="A8374" s="135">
        <v>8372.0</v>
      </c>
      <c r="B8374" s="135" t="s">
        <v>25020</v>
      </c>
      <c r="C8374" s="135" t="s">
        <v>4362</v>
      </c>
      <c r="M8374" s="143">
        <v>45336.0</v>
      </c>
    </row>
    <row r="8375">
      <c r="A8375" s="135">
        <v>8373.0</v>
      </c>
      <c r="B8375" s="135" t="s">
        <v>25021</v>
      </c>
      <c r="C8375" s="135" t="s">
        <v>4362</v>
      </c>
      <c r="M8375" s="143">
        <v>42702.0</v>
      </c>
    </row>
    <row r="8376">
      <c r="A8376" s="135">
        <v>8374.0</v>
      </c>
      <c r="B8376" s="135" t="s">
        <v>25022</v>
      </c>
      <c r="C8376" s="135" t="s">
        <v>4362</v>
      </c>
      <c r="M8376" s="143">
        <v>42250.0</v>
      </c>
    </row>
    <row r="8377">
      <c r="A8377" s="135">
        <v>8375.0</v>
      </c>
      <c r="B8377" s="135" t="s">
        <v>14494</v>
      </c>
      <c r="C8377" s="135" t="s">
        <v>4362</v>
      </c>
      <c r="M8377" s="143">
        <v>42421.0</v>
      </c>
    </row>
    <row r="8378">
      <c r="A8378" s="135">
        <v>8376.0</v>
      </c>
      <c r="B8378" s="135" t="s">
        <v>25023</v>
      </c>
      <c r="C8378" s="135" t="s">
        <v>4362</v>
      </c>
      <c r="M8378" s="143">
        <v>43840.0</v>
      </c>
    </row>
    <row r="8379">
      <c r="A8379" s="135">
        <v>8377.0</v>
      </c>
      <c r="B8379" s="135" t="s">
        <v>25024</v>
      </c>
      <c r="C8379" s="135" t="s">
        <v>4362</v>
      </c>
      <c r="M8379" s="143">
        <v>42286.0</v>
      </c>
    </row>
    <row r="8380">
      <c r="A8380" s="135">
        <v>8378.0</v>
      </c>
      <c r="B8380" s="135" t="s">
        <v>25026</v>
      </c>
      <c r="C8380" s="135" t="s">
        <v>4362</v>
      </c>
      <c r="K8380" s="135">
        <v>10.0</v>
      </c>
      <c r="M8380" s="143">
        <v>43943.0</v>
      </c>
    </row>
    <row r="8381">
      <c r="A8381" s="135">
        <v>8379.0</v>
      </c>
      <c r="B8381" s="135" t="s">
        <v>25027</v>
      </c>
      <c r="C8381" s="135" t="s">
        <v>4362</v>
      </c>
      <c r="M8381" s="143">
        <v>44244.0</v>
      </c>
    </row>
    <row r="8382">
      <c r="A8382" s="135">
        <v>8380.0</v>
      </c>
      <c r="B8382" s="135" t="s">
        <v>25028</v>
      </c>
      <c r="C8382" s="135" t="s">
        <v>4362</v>
      </c>
      <c r="M8382" s="143">
        <v>44591.0</v>
      </c>
    </row>
    <row r="8383">
      <c r="A8383" s="135">
        <v>8381.0</v>
      </c>
      <c r="B8383" s="135" t="s">
        <v>25029</v>
      </c>
      <c r="C8383" s="135" t="s">
        <v>4362</v>
      </c>
      <c r="M8383" s="143">
        <v>45004.0</v>
      </c>
    </row>
    <row r="8384">
      <c r="A8384" s="135">
        <v>8382.0</v>
      </c>
      <c r="B8384" s="135" t="s">
        <v>25030</v>
      </c>
      <c r="C8384" s="135" t="s">
        <v>4362</v>
      </c>
      <c r="K8384" s="135">
        <v>20.0</v>
      </c>
      <c r="M8384" s="143">
        <v>44551.0</v>
      </c>
    </row>
    <row r="8385">
      <c r="A8385" s="135">
        <v>8383.0</v>
      </c>
      <c r="B8385" s="135" t="s">
        <v>14496</v>
      </c>
      <c r="C8385" s="135" t="s">
        <v>4362</v>
      </c>
      <c r="K8385" s="135">
        <v>40.0</v>
      </c>
      <c r="M8385" s="143">
        <v>44099.0</v>
      </c>
    </row>
    <row r="8386">
      <c r="A8386" s="135">
        <v>8384.0</v>
      </c>
      <c r="B8386" s="135" t="s">
        <v>25032</v>
      </c>
      <c r="C8386" s="135" t="s">
        <v>4362</v>
      </c>
      <c r="M8386" s="143">
        <v>43748.0</v>
      </c>
    </row>
    <row r="8387">
      <c r="A8387" s="135">
        <v>8385.0</v>
      </c>
      <c r="B8387" s="135" t="s">
        <v>25033</v>
      </c>
      <c r="C8387" s="135" t="s">
        <v>4362</v>
      </c>
      <c r="F8387" s="135">
        <v>0.0</v>
      </c>
      <c r="M8387" s="143">
        <v>43678.0</v>
      </c>
    </row>
    <row r="8388">
      <c r="A8388" s="135">
        <v>8386.0</v>
      </c>
      <c r="B8388" s="135" t="s">
        <v>25034</v>
      </c>
      <c r="C8388" s="135" t="s">
        <v>4362</v>
      </c>
      <c r="M8388" s="143">
        <v>42644.0</v>
      </c>
    </row>
    <row r="8389">
      <c r="A8389" s="135">
        <v>8387.0</v>
      </c>
      <c r="B8389" s="135" t="s">
        <v>25035</v>
      </c>
      <c r="C8389" s="135" t="s">
        <v>4362</v>
      </c>
      <c r="M8389" s="143">
        <v>43893.0</v>
      </c>
    </row>
    <row r="8390">
      <c r="A8390" s="135">
        <v>8388.0</v>
      </c>
      <c r="B8390" s="135" t="s">
        <v>25037</v>
      </c>
      <c r="C8390" s="135" t="s">
        <v>4362</v>
      </c>
      <c r="M8390" s="143">
        <v>43810.0</v>
      </c>
    </row>
    <row r="8391">
      <c r="A8391" s="135">
        <v>8389.0</v>
      </c>
      <c r="B8391" s="135" t="s">
        <v>25038</v>
      </c>
      <c r="C8391" s="135" t="s">
        <v>4362</v>
      </c>
      <c r="K8391" s="135">
        <v>20.0</v>
      </c>
      <c r="M8391" s="143">
        <v>44874.0</v>
      </c>
    </row>
    <row r="8392">
      <c r="A8392" s="135">
        <v>8390.0</v>
      </c>
      <c r="B8392" s="135" t="s">
        <v>25039</v>
      </c>
      <c r="C8392" s="135" t="s">
        <v>4362</v>
      </c>
      <c r="M8392" s="143">
        <v>43856.0</v>
      </c>
    </row>
    <row r="8393">
      <c r="A8393" s="135">
        <v>8391.0</v>
      </c>
      <c r="B8393" s="135" t="s">
        <v>25040</v>
      </c>
      <c r="C8393" s="135" t="s">
        <v>4362</v>
      </c>
      <c r="F8393" s="135">
        <v>0.0</v>
      </c>
      <c r="M8393" s="143">
        <v>43191.0</v>
      </c>
    </row>
    <row r="8394">
      <c r="A8394" s="135">
        <v>8392.0</v>
      </c>
      <c r="B8394" s="135" t="s">
        <v>25041</v>
      </c>
      <c r="C8394" s="135" t="s">
        <v>4362</v>
      </c>
      <c r="F8394" s="135">
        <v>0.0</v>
      </c>
      <c r="M8394" s="143">
        <v>43678.0</v>
      </c>
    </row>
    <row r="8395">
      <c r="A8395" s="135">
        <v>8393.0</v>
      </c>
      <c r="B8395" s="135" t="s">
        <v>25042</v>
      </c>
      <c r="C8395" s="135" t="s">
        <v>4362</v>
      </c>
      <c r="M8395" s="143">
        <v>44838.0</v>
      </c>
    </row>
    <row r="8396">
      <c r="A8396" s="135">
        <v>8394.0</v>
      </c>
      <c r="B8396" s="135" t="s">
        <v>25044</v>
      </c>
      <c r="C8396" s="135" t="s">
        <v>4362</v>
      </c>
      <c r="F8396" s="135">
        <v>0.0</v>
      </c>
      <c r="M8396" s="143">
        <v>43344.0</v>
      </c>
    </row>
    <row r="8397">
      <c r="A8397" s="135">
        <v>8395.0</v>
      </c>
      <c r="B8397" s="135" t="s">
        <v>25045</v>
      </c>
      <c r="C8397" s="135" t="s">
        <v>4362</v>
      </c>
      <c r="F8397" s="135">
        <v>0.0</v>
      </c>
      <c r="M8397" s="143">
        <v>43678.0</v>
      </c>
    </row>
    <row r="8398">
      <c r="A8398" s="135">
        <v>8396.0</v>
      </c>
      <c r="B8398" s="135" t="s">
        <v>25046</v>
      </c>
      <c r="C8398" s="135" t="s">
        <v>4362</v>
      </c>
      <c r="F8398" s="135">
        <v>0.0</v>
      </c>
      <c r="M8398" s="143">
        <v>42826.0</v>
      </c>
    </row>
    <row r="8399">
      <c r="A8399" s="135">
        <v>8397.0</v>
      </c>
      <c r="B8399" s="135" t="s">
        <v>25047</v>
      </c>
      <c r="C8399" s="135" t="s">
        <v>4362</v>
      </c>
      <c r="F8399" s="135">
        <v>0.0</v>
      </c>
      <c r="M8399" s="143">
        <v>43405.0</v>
      </c>
    </row>
    <row r="8400">
      <c r="A8400" s="135">
        <v>8398.0</v>
      </c>
      <c r="B8400" s="135" t="s">
        <v>25048</v>
      </c>
      <c r="C8400" s="135" t="s">
        <v>4362</v>
      </c>
      <c r="M8400" s="143">
        <v>43875.0</v>
      </c>
    </row>
    <row r="8401">
      <c r="A8401" s="135">
        <v>8399.0</v>
      </c>
      <c r="B8401" s="135" t="s">
        <v>25049</v>
      </c>
      <c r="C8401" s="135" t="s">
        <v>4362</v>
      </c>
      <c r="F8401" s="135">
        <v>0.0</v>
      </c>
      <c r="M8401" s="143">
        <v>43678.0</v>
      </c>
    </row>
    <row r="8402">
      <c r="A8402" s="135">
        <v>8400.0</v>
      </c>
      <c r="B8402" s="135" t="s">
        <v>25051</v>
      </c>
      <c r="C8402" s="135" t="s">
        <v>4362</v>
      </c>
      <c r="F8402" s="135">
        <v>0.0</v>
      </c>
      <c r="M8402" s="143">
        <v>43405.0</v>
      </c>
    </row>
    <row r="8403">
      <c r="A8403" s="135">
        <v>8401.0</v>
      </c>
      <c r="B8403" s="135" t="s">
        <v>25052</v>
      </c>
      <c r="C8403" s="135" t="s">
        <v>4362</v>
      </c>
      <c r="F8403" s="135">
        <v>0.0</v>
      </c>
      <c r="M8403" s="143">
        <v>43313.0</v>
      </c>
    </row>
    <row r="8404">
      <c r="A8404" s="135">
        <v>8402.0</v>
      </c>
      <c r="B8404" s="135" t="s">
        <v>25053</v>
      </c>
      <c r="C8404" s="135" t="s">
        <v>4362</v>
      </c>
      <c r="K8404" s="135">
        <v>20.0</v>
      </c>
      <c r="M8404" s="143">
        <v>44755.0</v>
      </c>
    </row>
    <row r="8405">
      <c r="A8405" s="135">
        <v>8403.0</v>
      </c>
      <c r="B8405" s="135" t="s">
        <v>25054</v>
      </c>
      <c r="C8405" s="135" t="s">
        <v>4362</v>
      </c>
      <c r="F8405" s="135">
        <v>0.0</v>
      </c>
      <c r="M8405" s="143">
        <v>43344.0</v>
      </c>
    </row>
    <row r="8406">
      <c r="A8406" s="135">
        <v>8404.0</v>
      </c>
      <c r="B8406" s="135" t="s">
        <v>25055</v>
      </c>
      <c r="C8406" s="135" t="s">
        <v>4362</v>
      </c>
      <c r="M8406" s="143">
        <v>44764.0</v>
      </c>
    </row>
    <row r="8407">
      <c r="A8407" s="135">
        <v>8405.0</v>
      </c>
      <c r="B8407" s="135" t="s">
        <v>25056</v>
      </c>
      <c r="C8407" s="135" t="s">
        <v>4362</v>
      </c>
      <c r="F8407" s="135">
        <v>0.0</v>
      </c>
      <c r="M8407" s="143">
        <v>43647.0</v>
      </c>
    </row>
    <row r="8408">
      <c r="A8408" s="135">
        <v>8406.0</v>
      </c>
      <c r="B8408" s="135" t="s">
        <v>25058</v>
      </c>
      <c r="C8408" s="135" t="s">
        <v>4362</v>
      </c>
      <c r="F8408" s="135">
        <v>0.0</v>
      </c>
      <c r="M8408" s="143">
        <v>43374.0</v>
      </c>
    </row>
    <row r="8409">
      <c r="A8409" s="135">
        <v>8407.0</v>
      </c>
      <c r="B8409" s="135" t="s">
        <v>25059</v>
      </c>
      <c r="C8409" s="135" t="s">
        <v>4362</v>
      </c>
      <c r="F8409" s="135">
        <v>0.0</v>
      </c>
      <c r="M8409" s="143">
        <v>43252.0</v>
      </c>
    </row>
    <row r="8410">
      <c r="A8410" s="135">
        <v>8408.0</v>
      </c>
      <c r="B8410" s="135" t="s">
        <v>25060</v>
      </c>
      <c r="C8410" s="135" t="s">
        <v>4362</v>
      </c>
      <c r="F8410" s="135">
        <v>0.0</v>
      </c>
      <c r="M8410" s="143">
        <v>43709.0</v>
      </c>
    </row>
    <row r="8411">
      <c r="A8411" s="135">
        <v>8409.0</v>
      </c>
      <c r="B8411" s="135" t="s">
        <v>25061</v>
      </c>
      <c r="C8411" s="135" t="s">
        <v>4362</v>
      </c>
      <c r="K8411" s="135">
        <v>10.0</v>
      </c>
      <c r="M8411" s="143">
        <v>44459.0</v>
      </c>
    </row>
    <row r="8412">
      <c r="A8412" s="135">
        <v>8410.0</v>
      </c>
      <c r="B8412" s="135" t="s">
        <v>25062</v>
      </c>
      <c r="C8412" s="135" t="s">
        <v>4362</v>
      </c>
      <c r="M8412" s="143">
        <v>45129.0</v>
      </c>
    </row>
    <row r="8413">
      <c r="A8413" s="135">
        <v>8411.0</v>
      </c>
      <c r="B8413" s="135" t="s">
        <v>25064</v>
      </c>
      <c r="C8413" s="135" t="s">
        <v>4362</v>
      </c>
      <c r="M8413" s="143">
        <v>43824.0</v>
      </c>
    </row>
    <row r="8414">
      <c r="A8414" s="135">
        <v>8412.0</v>
      </c>
      <c r="B8414" s="135" t="s">
        <v>25065</v>
      </c>
      <c r="C8414" s="135" t="s">
        <v>4362</v>
      </c>
      <c r="F8414" s="135">
        <v>0.0</v>
      </c>
      <c r="M8414" s="143">
        <v>43282.0</v>
      </c>
    </row>
    <row r="8415">
      <c r="A8415" s="135">
        <v>8413.0</v>
      </c>
      <c r="B8415" s="135" t="s">
        <v>25066</v>
      </c>
      <c r="C8415" s="135" t="s">
        <v>4362</v>
      </c>
      <c r="K8415" s="135">
        <v>10.0</v>
      </c>
      <c r="M8415" s="143">
        <v>42696.0</v>
      </c>
    </row>
    <row r="8416">
      <c r="A8416" s="135">
        <v>8414.0</v>
      </c>
      <c r="B8416" s="135" t="s">
        <v>25067</v>
      </c>
      <c r="C8416" s="135" t="s">
        <v>4362</v>
      </c>
      <c r="K8416" s="135">
        <v>10.0</v>
      </c>
      <c r="M8416" s="143">
        <v>42248.0</v>
      </c>
    </row>
    <row r="8417">
      <c r="A8417" s="135">
        <v>8415.0</v>
      </c>
      <c r="B8417" s="135" t="s">
        <v>25069</v>
      </c>
      <c r="C8417" s="135" t="s">
        <v>4362</v>
      </c>
      <c r="F8417" s="135">
        <v>0.0</v>
      </c>
      <c r="M8417" s="143">
        <v>43678.0</v>
      </c>
    </row>
    <row r="8418">
      <c r="A8418" s="135">
        <v>8416.0</v>
      </c>
      <c r="B8418" s="135" t="s">
        <v>25070</v>
      </c>
      <c r="C8418" s="135" t="s">
        <v>4362</v>
      </c>
      <c r="M8418" s="143">
        <v>45070.0</v>
      </c>
    </row>
    <row r="8419">
      <c r="A8419" s="135">
        <v>8417.0</v>
      </c>
      <c r="B8419" s="135" t="s">
        <v>25071</v>
      </c>
      <c r="C8419" s="135" t="s">
        <v>4362</v>
      </c>
      <c r="F8419" s="135">
        <v>0.0</v>
      </c>
      <c r="M8419" s="143">
        <v>43497.0</v>
      </c>
    </row>
    <row r="8420">
      <c r="A8420" s="135">
        <v>8418.0</v>
      </c>
      <c r="B8420" s="135" t="s">
        <v>25073</v>
      </c>
      <c r="C8420" s="135" t="s">
        <v>4362</v>
      </c>
      <c r="M8420" s="143">
        <v>43870.0</v>
      </c>
    </row>
    <row r="8421">
      <c r="A8421" s="135">
        <v>8419.0</v>
      </c>
      <c r="B8421" s="135" t="s">
        <v>25074</v>
      </c>
      <c r="C8421" s="135" t="s">
        <v>4362</v>
      </c>
      <c r="F8421" s="135">
        <v>0.0</v>
      </c>
      <c r="M8421" s="143">
        <v>43435.0</v>
      </c>
    </row>
    <row r="8422">
      <c r="A8422" s="135">
        <v>8420.0</v>
      </c>
      <c r="B8422" s="135" t="s">
        <v>25075</v>
      </c>
      <c r="C8422" s="135" t="s">
        <v>4362</v>
      </c>
      <c r="F8422" s="135">
        <v>0.0</v>
      </c>
      <c r="H8422" s="135" t="s">
        <v>25076</v>
      </c>
    </row>
    <row r="8423">
      <c r="A8423" s="135">
        <v>8421.0</v>
      </c>
      <c r="B8423" s="135" t="s">
        <v>25077</v>
      </c>
      <c r="C8423" s="135" t="s">
        <v>4362</v>
      </c>
      <c r="F8423" s="135">
        <v>0.0</v>
      </c>
      <c r="M8423" s="143">
        <v>43647.0</v>
      </c>
    </row>
    <row r="8424">
      <c r="A8424" s="135">
        <v>8422.0</v>
      </c>
      <c r="B8424" s="135" t="s">
        <v>25079</v>
      </c>
      <c r="C8424" s="135" t="s">
        <v>4362</v>
      </c>
      <c r="K8424" s="135">
        <v>10.0</v>
      </c>
      <c r="M8424" s="143">
        <v>43265.0</v>
      </c>
    </row>
    <row r="8425">
      <c r="A8425" s="135">
        <v>8423.0</v>
      </c>
      <c r="B8425" s="135" t="s">
        <v>25080</v>
      </c>
      <c r="C8425" s="135" t="s">
        <v>4362</v>
      </c>
      <c r="M8425" s="143">
        <v>42427.0</v>
      </c>
    </row>
    <row r="8426">
      <c r="A8426" s="135">
        <v>8424.0</v>
      </c>
      <c r="B8426" s="135" t="s">
        <v>25081</v>
      </c>
      <c r="C8426" s="135" t="s">
        <v>4362</v>
      </c>
      <c r="F8426" s="135">
        <v>0.0</v>
      </c>
      <c r="M8426" s="143">
        <v>43344.0</v>
      </c>
    </row>
    <row r="8427">
      <c r="A8427" s="135">
        <v>8425.0</v>
      </c>
      <c r="B8427" s="135" t="s">
        <v>25082</v>
      </c>
      <c r="C8427" s="135" t="s">
        <v>4362</v>
      </c>
      <c r="M8427" s="143">
        <v>42341.0</v>
      </c>
    </row>
    <row r="8428">
      <c r="A8428" s="135">
        <v>8426.0</v>
      </c>
      <c r="B8428" s="135" t="s">
        <v>25084</v>
      </c>
      <c r="C8428" s="135" t="s">
        <v>4362</v>
      </c>
      <c r="M8428" s="143">
        <v>42337.0</v>
      </c>
    </row>
    <row r="8429">
      <c r="A8429" s="135">
        <v>8427.0</v>
      </c>
      <c r="B8429" s="135" t="s">
        <v>25085</v>
      </c>
      <c r="C8429" s="135" t="s">
        <v>4362</v>
      </c>
      <c r="K8429" s="135">
        <v>10.0</v>
      </c>
      <c r="M8429" s="143">
        <v>43958.0</v>
      </c>
    </row>
    <row r="8430">
      <c r="A8430" s="135">
        <v>8428.0</v>
      </c>
      <c r="B8430" s="135" t="s">
        <v>25086</v>
      </c>
      <c r="C8430" s="135" t="s">
        <v>4362</v>
      </c>
      <c r="K8430" s="135">
        <v>10.0</v>
      </c>
      <c r="M8430" s="143">
        <v>42304.0</v>
      </c>
    </row>
    <row r="8431">
      <c r="A8431" s="135">
        <v>8429.0</v>
      </c>
      <c r="B8431" s="135" t="s">
        <v>25087</v>
      </c>
      <c r="C8431" s="135" t="s">
        <v>4362</v>
      </c>
      <c r="K8431" s="135">
        <v>10.0</v>
      </c>
      <c r="M8431" s="143">
        <v>42894.0</v>
      </c>
    </row>
    <row r="8432">
      <c r="A8432" s="135">
        <v>8430.0</v>
      </c>
      <c r="B8432" s="135" t="s">
        <v>25088</v>
      </c>
      <c r="C8432" s="135" t="s">
        <v>4362</v>
      </c>
      <c r="M8432" s="143">
        <v>43116.0</v>
      </c>
    </row>
    <row r="8433">
      <c r="A8433" s="135">
        <v>8431.0</v>
      </c>
      <c r="B8433" s="135" t="s">
        <v>25090</v>
      </c>
      <c r="C8433" s="135" t="s">
        <v>4362</v>
      </c>
      <c r="K8433" s="135">
        <v>30.0</v>
      </c>
      <c r="M8433" s="143">
        <v>42252.0</v>
      </c>
    </row>
    <row r="8434">
      <c r="A8434" s="135">
        <v>8432.0</v>
      </c>
      <c r="B8434" s="135" t="s">
        <v>25091</v>
      </c>
      <c r="C8434" s="135" t="s">
        <v>4362</v>
      </c>
      <c r="M8434" s="143">
        <v>43216.0</v>
      </c>
    </row>
    <row r="8435">
      <c r="A8435" s="135">
        <v>8433.0</v>
      </c>
      <c r="B8435" s="135" t="s">
        <v>25092</v>
      </c>
      <c r="C8435" s="135" t="s">
        <v>4362</v>
      </c>
      <c r="M8435" s="143">
        <v>44763.0</v>
      </c>
    </row>
    <row r="8436">
      <c r="A8436" s="135">
        <v>8434.0</v>
      </c>
      <c r="B8436" s="135" t="s">
        <v>14499</v>
      </c>
      <c r="C8436" s="135" t="s">
        <v>4362</v>
      </c>
      <c r="M8436" s="143">
        <v>44629.0</v>
      </c>
    </row>
    <row r="8437">
      <c r="A8437" s="135">
        <v>8435.0</v>
      </c>
      <c r="B8437" s="135" t="s">
        <v>25094</v>
      </c>
      <c r="C8437" s="135" t="s">
        <v>4362</v>
      </c>
      <c r="K8437" s="135">
        <v>10.0</v>
      </c>
      <c r="M8437" s="143">
        <v>43072.0</v>
      </c>
    </row>
    <row r="8438">
      <c r="A8438" s="135">
        <v>8436.0</v>
      </c>
      <c r="B8438" s="135" t="s">
        <v>25095</v>
      </c>
      <c r="C8438" s="135" t="s">
        <v>4362</v>
      </c>
      <c r="M8438" s="143">
        <v>43995.0</v>
      </c>
    </row>
    <row r="8439">
      <c r="A8439" s="135">
        <v>8437.0</v>
      </c>
      <c r="B8439" s="135" t="s">
        <v>25096</v>
      </c>
      <c r="C8439" s="135" t="s">
        <v>4362</v>
      </c>
      <c r="K8439" s="135">
        <v>10.0</v>
      </c>
      <c r="M8439" s="143">
        <v>44949.0</v>
      </c>
    </row>
    <row r="8440">
      <c r="A8440" s="135">
        <v>8438.0</v>
      </c>
      <c r="B8440" s="135" t="s">
        <v>25097</v>
      </c>
      <c r="C8440" s="135" t="s">
        <v>4362</v>
      </c>
      <c r="M8440" s="143">
        <v>42282.0</v>
      </c>
    </row>
    <row r="8441">
      <c r="A8441" s="135">
        <v>8439.0</v>
      </c>
      <c r="B8441" s="135" t="s">
        <v>25098</v>
      </c>
      <c r="C8441" s="135" t="s">
        <v>4362</v>
      </c>
      <c r="K8441" s="135">
        <v>70.0</v>
      </c>
      <c r="M8441" s="143">
        <v>43912.0</v>
      </c>
    </row>
    <row r="8442">
      <c r="A8442" s="135">
        <v>8440.0</v>
      </c>
      <c r="B8442" s="135" t="s">
        <v>25100</v>
      </c>
      <c r="C8442" s="135" t="s">
        <v>4362</v>
      </c>
      <c r="M8442" s="143">
        <v>44084.0</v>
      </c>
    </row>
    <row r="8443">
      <c r="A8443" s="135">
        <v>8441.0</v>
      </c>
      <c r="B8443" s="135" t="s">
        <v>25101</v>
      </c>
      <c r="C8443" s="135" t="s">
        <v>4362</v>
      </c>
      <c r="K8443" s="135">
        <v>10.0</v>
      </c>
      <c r="M8443" s="143">
        <v>43228.0</v>
      </c>
    </row>
    <row r="8444">
      <c r="A8444" s="135">
        <v>8442.0</v>
      </c>
      <c r="B8444" s="135" t="s">
        <v>25102</v>
      </c>
      <c r="C8444" s="135" t="s">
        <v>4362</v>
      </c>
      <c r="K8444" s="135">
        <v>10.0</v>
      </c>
      <c r="M8444" s="143">
        <v>42485.0</v>
      </c>
    </row>
    <row r="8445">
      <c r="A8445" s="135">
        <v>8443.0</v>
      </c>
      <c r="B8445" s="135" t="s">
        <v>25103</v>
      </c>
      <c r="C8445" s="135" t="s">
        <v>4362</v>
      </c>
      <c r="K8445" s="135">
        <v>20.0</v>
      </c>
      <c r="M8445" s="143">
        <v>44907.0</v>
      </c>
    </row>
    <row r="8446">
      <c r="A8446" s="135">
        <v>8444.0</v>
      </c>
      <c r="B8446" s="135" t="s">
        <v>25104</v>
      </c>
      <c r="C8446" s="135" t="s">
        <v>4362</v>
      </c>
      <c r="M8446" s="143">
        <v>44973.0</v>
      </c>
    </row>
    <row r="8447">
      <c r="A8447" s="135">
        <v>8445.0</v>
      </c>
      <c r="B8447" s="135" t="s">
        <v>25106</v>
      </c>
      <c r="C8447" s="135" t="s">
        <v>4362</v>
      </c>
      <c r="F8447" s="135">
        <v>0.0</v>
      </c>
      <c r="M8447" s="143">
        <v>42309.0</v>
      </c>
    </row>
    <row r="8448">
      <c r="A8448" s="135">
        <v>8446.0</v>
      </c>
      <c r="B8448" s="135" t="s">
        <v>25107</v>
      </c>
      <c r="C8448" s="135" t="s">
        <v>4362</v>
      </c>
      <c r="F8448" s="135">
        <v>0.0</v>
      </c>
      <c r="M8448" s="143">
        <v>43344.0</v>
      </c>
    </row>
    <row r="8449">
      <c r="A8449" s="135">
        <v>8447.0</v>
      </c>
      <c r="B8449" s="135" t="s">
        <v>25108</v>
      </c>
      <c r="C8449" s="135" t="s">
        <v>4362</v>
      </c>
      <c r="K8449" s="135">
        <v>40.0</v>
      </c>
      <c r="M8449" s="143">
        <v>44005.0</v>
      </c>
    </row>
    <row r="8450">
      <c r="A8450" s="135">
        <v>8448.0</v>
      </c>
      <c r="B8450" s="135" t="s">
        <v>25109</v>
      </c>
      <c r="C8450" s="135" t="s">
        <v>4362</v>
      </c>
      <c r="M8450" s="143">
        <v>44366.0</v>
      </c>
    </row>
    <row r="8451">
      <c r="A8451" s="135">
        <v>8449.0</v>
      </c>
      <c r="B8451" s="135" t="s">
        <v>25110</v>
      </c>
      <c r="C8451" s="135" t="s">
        <v>4362</v>
      </c>
      <c r="K8451" s="135">
        <v>20.0</v>
      </c>
      <c r="M8451" s="143">
        <v>43841.0</v>
      </c>
    </row>
    <row r="8452">
      <c r="A8452" s="135">
        <v>8450.0</v>
      </c>
      <c r="B8452" s="135" t="s">
        <v>25111</v>
      </c>
      <c r="C8452" s="135" t="s">
        <v>4362</v>
      </c>
      <c r="M8452" s="143">
        <v>45096.0</v>
      </c>
    </row>
    <row r="8453">
      <c r="A8453" s="135">
        <v>8451.0</v>
      </c>
      <c r="B8453" s="135" t="s">
        <v>25112</v>
      </c>
      <c r="C8453" s="135" t="s">
        <v>4362</v>
      </c>
      <c r="F8453" s="135">
        <v>0.0</v>
      </c>
      <c r="M8453" s="143">
        <v>43770.0</v>
      </c>
    </row>
    <row r="8454">
      <c r="A8454" s="135">
        <v>8452.0</v>
      </c>
      <c r="B8454" s="135" t="s">
        <v>25114</v>
      </c>
      <c r="C8454" s="135" t="s">
        <v>4362</v>
      </c>
      <c r="F8454" s="135">
        <v>0.0</v>
      </c>
      <c r="M8454" s="143">
        <v>43586.0</v>
      </c>
    </row>
    <row r="8455">
      <c r="A8455" s="135">
        <v>8453.0</v>
      </c>
      <c r="B8455" s="135" t="s">
        <v>25115</v>
      </c>
      <c r="C8455" s="135" t="s">
        <v>4362</v>
      </c>
      <c r="K8455" s="135">
        <v>10.0</v>
      </c>
      <c r="M8455" s="143">
        <v>43765.0</v>
      </c>
    </row>
    <row r="8456">
      <c r="A8456" s="135">
        <v>8454.0</v>
      </c>
      <c r="B8456" s="135" t="s">
        <v>25116</v>
      </c>
      <c r="C8456" s="135" t="s">
        <v>4362</v>
      </c>
      <c r="K8456" s="135">
        <v>10.0</v>
      </c>
      <c r="M8456" s="143">
        <v>42809.0</v>
      </c>
    </row>
    <row r="8457">
      <c r="A8457" s="135">
        <v>8455.0</v>
      </c>
      <c r="B8457" s="135" t="s">
        <v>25117</v>
      </c>
      <c r="C8457" s="135" t="s">
        <v>4362</v>
      </c>
      <c r="K8457" s="135">
        <v>100.0</v>
      </c>
      <c r="M8457" s="143">
        <v>43931.0</v>
      </c>
    </row>
    <row r="8458">
      <c r="A8458" s="135">
        <v>8456.0</v>
      </c>
      <c r="B8458" s="135" t="s">
        <v>25118</v>
      </c>
      <c r="C8458" s="135" t="s">
        <v>4362</v>
      </c>
      <c r="M8458" s="143">
        <v>45133.0</v>
      </c>
    </row>
    <row r="8459">
      <c r="A8459" s="135">
        <v>8457.0</v>
      </c>
      <c r="B8459" s="135" t="s">
        <v>25120</v>
      </c>
      <c r="C8459" s="135" t="s">
        <v>4362</v>
      </c>
      <c r="K8459" s="135">
        <v>350.0</v>
      </c>
      <c r="M8459" s="143">
        <v>44179.0</v>
      </c>
    </row>
    <row r="8460">
      <c r="A8460" s="135">
        <v>8458.0</v>
      </c>
      <c r="B8460" s="135" t="s">
        <v>25121</v>
      </c>
      <c r="C8460" s="135" t="s">
        <v>4362</v>
      </c>
      <c r="M8460" s="143">
        <v>45007.0</v>
      </c>
    </row>
    <row r="8461">
      <c r="A8461" s="135">
        <v>8459.0</v>
      </c>
      <c r="B8461" s="135" t="s">
        <v>25122</v>
      </c>
      <c r="C8461" s="135" t="s">
        <v>4362</v>
      </c>
      <c r="K8461" s="135">
        <v>10.0</v>
      </c>
      <c r="M8461" s="143">
        <v>44473.0</v>
      </c>
    </row>
    <row r="8462">
      <c r="A8462" s="135">
        <v>8460.0</v>
      </c>
      <c r="B8462" s="135" t="s">
        <v>25123</v>
      </c>
      <c r="C8462" s="135" t="s">
        <v>4362</v>
      </c>
      <c r="K8462" s="135">
        <v>10.0</v>
      </c>
      <c r="M8462" s="143">
        <v>45385.0</v>
      </c>
    </row>
    <row r="8463">
      <c r="A8463" s="135">
        <v>8461.0</v>
      </c>
      <c r="B8463" s="135" t="s">
        <v>25125</v>
      </c>
      <c r="C8463" s="135" t="s">
        <v>4362</v>
      </c>
      <c r="K8463" s="135">
        <v>20.0</v>
      </c>
      <c r="M8463" s="143">
        <v>44174.0</v>
      </c>
    </row>
    <row r="8464">
      <c r="A8464" s="135">
        <v>8462.0</v>
      </c>
      <c r="B8464" s="135" t="s">
        <v>25126</v>
      </c>
      <c r="C8464" s="135" t="s">
        <v>4362</v>
      </c>
      <c r="M8464" s="143">
        <v>45284.0</v>
      </c>
    </row>
    <row r="8465">
      <c r="A8465" s="135">
        <v>8463.0</v>
      </c>
      <c r="B8465" s="135" t="s">
        <v>25127</v>
      </c>
      <c r="C8465" s="135" t="s">
        <v>4362</v>
      </c>
      <c r="M8465" s="143">
        <v>45202.0</v>
      </c>
    </row>
    <row r="8466">
      <c r="A8466" s="135">
        <v>8464.0</v>
      </c>
      <c r="B8466" s="135" t="s">
        <v>25128</v>
      </c>
      <c r="C8466" s="135" t="s">
        <v>4362</v>
      </c>
      <c r="M8466" s="143">
        <v>45243.0</v>
      </c>
    </row>
    <row r="8467">
      <c r="A8467" s="135">
        <v>8465.0</v>
      </c>
      <c r="B8467" s="135" t="s">
        <v>25129</v>
      </c>
      <c r="C8467" s="135" t="s">
        <v>4362</v>
      </c>
      <c r="F8467" s="135">
        <v>0.0</v>
      </c>
      <c r="M8467" s="143">
        <v>43497.0</v>
      </c>
    </row>
    <row r="8468">
      <c r="A8468" s="135">
        <v>8466.0</v>
      </c>
      <c r="B8468" s="135" t="s">
        <v>25130</v>
      </c>
      <c r="C8468" s="135" t="s">
        <v>4362</v>
      </c>
      <c r="M8468" s="143">
        <v>43505.0</v>
      </c>
    </row>
    <row r="8469">
      <c r="A8469" s="135">
        <v>8467.0</v>
      </c>
      <c r="B8469" s="135" t="s">
        <v>25131</v>
      </c>
      <c r="C8469" s="135" t="s">
        <v>4362</v>
      </c>
      <c r="M8469" s="143">
        <v>43014.0</v>
      </c>
    </row>
    <row r="8470">
      <c r="A8470" s="135">
        <v>8468.0</v>
      </c>
      <c r="B8470" s="135" t="s">
        <v>25133</v>
      </c>
      <c r="C8470" s="135" t="s">
        <v>4362</v>
      </c>
      <c r="M8470" s="143">
        <v>44900.0</v>
      </c>
    </row>
    <row r="8471">
      <c r="A8471" s="135">
        <v>8469.0</v>
      </c>
      <c r="B8471" s="135" t="s">
        <v>25134</v>
      </c>
      <c r="C8471" s="135" t="s">
        <v>4362</v>
      </c>
      <c r="M8471" s="143">
        <v>44796.0</v>
      </c>
    </row>
    <row r="8472">
      <c r="A8472" s="135">
        <v>8470.0</v>
      </c>
      <c r="B8472" s="135" t="s">
        <v>25135</v>
      </c>
      <c r="C8472" s="135" t="s">
        <v>4362</v>
      </c>
      <c r="M8472" s="143">
        <v>44142.0</v>
      </c>
    </row>
    <row r="8473">
      <c r="A8473" s="135">
        <v>8471.0</v>
      </c>
      <c r="B8473" s="135" t="s">
        <v>25136</v>
      </c>
      <c r="C8473" s="135" t="s">
        <v>4362</v>
      </c>
      <c r="M8473" s="143">
        <v>43234.0</v>
      </c>
    </row>
    <row r="8474">
      <c r="A8474" s="135">
        <v>8472.0</v>
      </c>
      <c r="B8474" s="135" t="s">
        <v>25137</v>
      </c>
      <c r="C8474" s="135" t="s">
        <v>4362</v>
      </c>
      <c r="M8474" s="143">
        <v>45076.0</v>
      </c>
    </row>
    <row r="8475">
      <c r="A8475" s="135">
        <v>8473.0</v>
      </c>
      <c r="B8475" s="135" t="s">
        <v>25138</v>
      </c>
      <c r="C8475" s="135" t="s">
        <v>4362</v>
      </c>
      <c r="K8475" s="135">
        <v>10.0</v>
      </c>
      <c r="M8475" s="143">
        <v>44439.0</v>
      </c>
    </row>
    <row r="8476">
      <c r="A8476" s="135">
        <v>8474.0</v>
      </c>
      <c r="B8476" s="135" t="s">
        <v>25139</v>
      </c>
      <c r="C8476" s="135" t="s">
        <v>4362</v>
      </c>
      <c r="M8476" s="143">
        <v>42599.0</v>
      </c>
    </row>
    <row r="8477">
      <c r="A8477" s="135">
        <v>8475.0</v>
      </c>
      <c r="B8477" s="135" t="s">
        <v>25141</v>
      </c>
      <c r="C8477" s="135" t="s">
        <v>4362</v>
      </c>
      <c r="F8477" s="135">
        <v>0.0</v>
      </c>
      <c r="M8477" s="143">
        <v>43160.0</v>
      </c>
    </row>
    <row r="8478">
      <c r="A8478" s="135">
        <v>8476.0</v>
      </c>
      <c r="B8478" s="135" t="s">
        <v>25142</v>
      </c>
      <c r="C8478" s="135" t="s">
        <v>4362</v>
      </c>
      <c r="F8478" s="135">
        <v>0.0</v>
      </c>
      <c r="M8478" s="143">
        <v>43252.0</v>
      </c>
    </row>
    <row r="8479">
      <c r="A8479" s="135">
        <v>8477.0</v>
      </c>
      <c r="B8479" s="135" t="s">
        <v>25143</v>
      </c>
      <c r="C8479" s="135" t="s">
        <v>4362</v>
      </c>
      <c r="M8479" s="143">
        <v>44515.0</v>
      </c>
    </row>
    <row r="8480">
      <c r="A8480" s="135">
        <v>8478.0</v>
      </c>
      <c r="B8480" s="135" t="s">
        <v>25144</v>
      </c>
      <c r="C8480" s="135" t="s">
        <v>4362</v>
      </c>
      <c r="M8480" s="143">
        <v>44856.0</v>
      </c>
    </row>
    <row r="8481">
      <c r="A8481" s="135">
        <v>8479.0</v>
      </c>
      <c r="B8481" s="135" t="s">
        <v>25145</v>
      </c>
      <c r="C8481" s="135" t="s">
        <v>4362</v>
      </c>
      <c r="K8481" s="135">
        <v>20.0</v>
      </c>
      <c r="M8481" s="143">
        <v>44911.0</v>
      </c>
    </row>
    <row r="8482">
      <c r="A8482" s="135">
        <v>8480.0</v>
      </c>
      <c r="B8482" s="135" t="s">
        <v>25146</v>
      </c>
      <c r="C8482" s="135" t="s">
        <v>4362</v>
      </c>
      <c r="F8482" s="135">
        <v>0.0</v>
      </c>
      <c r="M8482" s="143">
        <v>43374.0</v>
      </c>
    </row>
    <row r="8483">
      <c r="A8483" s="135">
        <v>8481.0</v>
      </c>
      <c r="B8483" s="135" t="s">
        <v>25148</v>
      </c>
      <c r="C8483" s="135" t="s">
        <v>4362</v>
      </c>
      <c r="M8483" s="143">
        <v>43301.0</v>
      </c>
    </row>
    <row r="8484">
      <c r="A8484" s="135">
        <v>8482.0</v>
      </c>
      <c r="B8484" s="135" t="s">
        <v>25149</v>
      </c>
      <c r="C8484" s="135" t="s">
        <v>4362</v>
      </c>
      <c r="K8484" s="135">
        <v>10.0</v>
      </c>
      <c r="M8484" s="143">
        <v>44409.0</v>
      </c>
    </row>
    <row r="8485">
      <c r="A8485" s="135">
        <v>8483.0</v>
      </c>
      <c r="B8485" s="135" t="s">
        <v>25150</v>
      </c>
      <c r="C8485" s="135" t="s">
        <v>4362</v>
      </c>
      <c r="K8485" s="135">
        <v>10.0</v>
      </c>
      <c r="M8485" s="143">
        <v>43438.0</v>
      </c>
    </row>
    <row r="8486">
      <c r="A8486" s="135">
        <v>8484.0</v>
      </c>
      <c r="B8486" s="135" t="s">
        <v>25151</v>
      </c>
      <c r="C8486" s="135" t="s">
        <v>4362</v>
      </c>
      <c r="M8486" s="143">
        <v>43840.0</v>
      </c>
    </row>
    <row r="8487">
      <c r="A8487" s="135">
        <v>8485.0</v>
      </c>
      <c r="B8487" s="135" t="s">
        <v>25152</v>
      </c>
      <c r="C8487" s="135" t="s">
        <v>4362</v>
      </c>
      <c r="M8487" s="143">
        <v>42469.0</v>
      </c>
    </row>
    <row r="8488">
      <c r="A8488" s="135">
        <v>8486.0</v>
      </c>
      <c r="B8488" s="135" t="s">
        <v>25153</v>
      </c>
      <c r="C8488" s="135" t="s">
        <v>4362</v>
      </c>
      <c r="K8488" s="135">
        <v>20.0</v>
      </c>
      <c r="M8488" s="143">
        <v>44225.0</v>
      </c>
    </row>
    <row r="8489">
      <c r="A8489" s="135">
        <v>8487.0</v>
      </c>
      <c r="B8489" s="135" t="s">
        <v>25154</v>
      </c>
      <c r="C8489" s="135" t="s">
        <v>4362</v>
      </c>
      <c r="K8489" s="135">
        <v>10.0</v>
      </c>
      <c r="M8489" s="143">
        <v>42858.0</v>
      </c>
    </row>
    <row r="8490">
      <c r="A8490" s="135">
        <v>8488.0</v>
      </c>
      <c r="B8490" s="135" t="s">
        <v>25156</v>
      </c>
      <c r="C8490" s="135" t="s">
        <v>4362</v>
      </c>
      <c r="M8490" s="143">
        <v>42959.0</v>
      </c>
    </row>
    <row r="8491">
      <c r="A8491" s="135">
        <v>8489.0</v>
      </c>
      <c r="B8491" s="135" t="s">
        <v>25157</v>
      </c>
      <c r="C8491" s="135" t="s">
        <v>4362</v>
      </c>
      <c r="K8491" s="135">
        <v>10.0</v>
      </c>
      <c r="M8491" s="143">
        <v>42698.0</v>
      </c>
    </row>
    <row r="8492">
      <c r="A8492" s="135">
        <v>8490.0</v>
      </c>
      <c r="B8492" s="135" t="s">
        <v>25158</v>
      </c>
      <c r="C8492" s="135" t="s">
        <v>4362</v>
      </c>
      <c r="K8492" s="135">
        <v>10.0</v>
      </c>
      <c r="M8492" s="143">
        <v>42488.0</v>
      </c>
    </row>
    <row r="8493">
      <c r="A8493" s="135">
        <v>8491.0</v>
      </c>
      <c r="B8493" s="135" t="s">
        <v>25159</v>
      </c>
      <c r="C8493" s="135" t="s">
        <v>4362</v>
      </c>
      <c r="K8493" s="135">
        <v>10.0</v>
      </c>
      <c r="M8493" s="143">
        <v>43907.0</v>
      </c>
    </row>
    <row r="8494">
      <c r="A8494" s="135">
        <v>8492.0</v>
      </c>
      <c r="B8494" s="135" t="s">
        <v>25160</v>
      </c>
      <c r="C8494" s="135" t="s">
        <v>4362</v>
      </c>
      <c r="M8494" s="143">
        <v>42618.0</v>
      </c>
    </row>
    <row r="8495">
      <c r="A8495" s="135">
        <v>8493.0</v>
      </c>
      <c r="B8495" s="135" t="s">
        <v>25161</v>
      </c>
      <c r="C8495" s="135" t="s">
        <v>4362</v>
      </c>
      <c r="K8495" s="135">
        <v>80.0</v>
      </c>
      <c r="M8495" s="143">
        <v>43856.0</v>
      </c>
    </row>
    <row r="8496">
      <c r="A8496" s="135">
        <v>8494.0</v>
      </c>
      <c r="B8496" s="135" t="s">
        <v>25162</v>
      </c>
      <c r="C8496" s="135" t="s">
        <v>4362</v>
      </c>
      <c r="M8496" s="143">
        <v>45271.0</v>
      </c>
    </row>
    <row r="8497">
      <c r="A8497" s="135">
        <v>8495.0</v>
      </c>
      <c r="B8497" s="135" t="s">
        <v>25164</v>
      </c>
      <c r="C8497" s="135" t="s">
        <v>4362</v>
      </c>
      <c r="K8497" s="135">
        <v>10.0</v>
      </c>
      <c r="M8497" s="143">
        <v>44939.0</v>
      </c>
    </row>
    <row r="8498">
      <c r="A8498" s="135">
        <v>8496.0</v>
      </c>
      <c r="B8498" s="135" t="s">
        <v>25165</v>
      </c>
      <c r="C8498" s="135" t="s">
        <v>4362</v>
      </c>
      <c r="M8498" s="143">
        <v>45201.0</v>
      </c>
    </row>
    <row r="8499">
      <c r="A8499" s="135">
        <v>8497.0</v>
      </c>
      <c r="B8499" s="135" t="s">
        <v>25166</v>
      </c>
      <c r="C8499" s="135" t="s">
        <v>4362</v>
      </c>
      <c r="M8499" s="143">
        <v>44407.0</v>
      </c>
    </row>
    <row r="8500">
      <c r="A8500" s="135">
        <v>8498.0</v>
      </c>
      <c r="B8500" s="135" t="s">
        <v>25167</v>
      </c>
      <c r="C8500" s="135" t="s">
        <v>4362</v>
      </c>
      <c r="M8500" s="143">
        <v>43287.0</v>
      </c>
    </row>
    <row r="8501">
      <c r="A8501" s="135">
        <v>8499.0</v>
      </c>
      <c r="B8501" s="135" t="s">
        <v>25168</v>
      </c>
      <c r="C8501" s="135" t="s">
        <v>4362</v>
      </c>
      <c r="F8501" s="135">
        <v>0.0</v>
      </c>
      <c r="M8501" s="143">
        <v>43800.0</v>
      </c>
    </row>
    <row r="8502">
      <c r="A8502" s="135">
        <v>8500.0</v>
      </c>
      <c r="B8502" s="135" t="s">
        <v>25169</v>
      </c>
      <c r="C8502" s="135" t="s">
        <v>4362</v>
      </c>
      <c r="K8502" s="135">
        <v>20.0</v>
      </c>
      <c r="M8502" s="143">
        <v>42269.0</v>
      </c>
    </row>
    <row r="8503">
      <c r="A8503" s="135">
        <v>8501.0</v>
      </c>
      <c r="B8503" s="135" t="s">
        <v>25171</v>
      </c>
      <c r="C8503" s="135" t="s">
        <v>4362</v>
      </c>
      <c r="M8503" s="143">
        <v>43844.0</v>
      </c>
    </row>
    <row r="8504">
      <c r="A8504" s="135">
        <v>8502.0</v>
      </c>
      <c r="B8504" s="135" t="s">
        <v>25172</v>
      </c>
      <c r="C8504" s="135" t="s">
        <v>4362</v>
      </c>
      <c r="M8504" s="143">
        <v>44356.0</v>
      </c>
    </row>
    <row r="8505">
      <c r="A8505" s="135">
        <v>8503.0</v>
      </c>
      <c r="B8505" s="135" t="s">
        <v>25173</v>
      </c>
      <c r="C8505" s="135" t="s">
        <v>4362</v>
      </c>
      <c r="M8505" s="143">
        <v>45029.0</v>
      </c>
    </row>
    <row r="8506">
      <c r="A8506" s="135">
        <v>8504.0</v>
      </c>
      <c r="B8506" s="135" t="s">
        <v>25175</v>
      </c>
      <c r="C8506" s="135" t="s">
        <v>4362</v>
      </c>
      <c r="F8506" s="135">
        <v>0.0</v>
      </c>
      <c r="M8506" s="143">
        <v>43405.0</v>
      </c>
    </row>
    <row r="8507">
      <c r="A8507" s="135">
        <v>8505.0</v>
      </c>
      <c r="B8507" s="135" t="s">
        <v>25176</v>
      </c>
      <c r="C8507" s="135" t="s">
        <v>4362</v>
      </c>
      <c r="F8507" s="135">
        <v>0.0</v>
      </c>
      <c r="M8507" s="143">
        <v>43282.0</v>
      </c>
    </row>
    <row r="8508">
      <c r="A8508" s="135">
        <v>8506.0</v>
      </c>
      <c r="B8508" s="135" t="s">
        <v>25177</v>
      </c>
      <c r="C8508" s="135" t="s">
        <v>4362</v>
      </c>
      <c r="F8508" s="135">
        <v>0.0</v>
      </c>
      <c r="M8508" s="143">
        <v>42644.0</v>
      </c>
    </row>
    <row r="8509">
      <c r="A8509" s="135">
        <v>8507.0</v>
      </c>
      <c r="B8509" s="135" t="s">
        <v>25179</v>
      </c>
      <c r="C8509" s="135" t="s">
        <v>4362</v>
      </c>
      <c r="F8509" s="135">
        <v>0.0</v>
      </c>
      <c r="M8509" s="143">
        <v>43739.0</v>
      </c>
    </row>
    <row r="8510">
      <c r="A8510" s="135">
        <v>8508.0</v>
      </c>
      <c r="B8510" s="135" t="s">
        <v>25180</v>
      </c>
      <c r="C8510" s="135" t="s">
        <v>4362</v>
      </c>
      <c r="F8510" s="135">
        <v>0.0</v>
      </c>
      <c r="M8510" s="143">
        <v>42736.0</v>
      </c>
    </row>
    <row r="8511">
      <c r="A8511" s="135">
        <v>8509.0</v>
      </c>
      <c r="B8511" s="135" t="s">
        <v>25181</v>
      </c>
      <c r="C8511" s="135" t="s">
        <v>4362</v>
      </c>
      <c r="F8511" s="135">
        <v>0.0</v>
      </c>
      <c r="M8511" s="143">
        <v>43617.0</v>
      </c>
    </row>
    <row r="8512">
      <c r="A8512" s="135">
        <v>8510.0</v>
      </c>
      <c r="B8512" s="135" t="s">
        <v>14502</v>
      </c>
      <c r="C8512" s="135" t="s">
        <v>4362</v>
      </c>
      <c r="K8512" s="135">
        <v>60.0</v>
      </c>
      <c r="M8512" s="143">
        <v>44121.0</v>
      </c>
    </row>
    <row r="8513">
      <c r="A8513" s="135">
        <v>8511.0</v>
      </c>
      <c r="B8513" s="135" t="s">
        <v>25182</v>
      </c>
      <c r="C8513" s="135" t="s">
        <v>4362</v>
      </c>
      <c r="K8513" s="135">
        <v>10.0</v>
      </c>
      <c r="M8513" s="143">
        <v>44593.0</v>
      </c>
    </row>
    <row r="8514">
      <c r="A8514" s="135">
        <v>8512.0</v>
      </c>
      <c r="B8514" s="135" t="s">
        <v>25183</v>
      </c>
      <c r="C8514" s="135" t="s">
        <v>4362</v>
      </c>
      <c r="K8514" s="135">
        <v>30.0</v>
      </c>
      <c r="M8514" s="143">
        <v>43383.0</v>
      </c>
    </row>
    <row r="8515">
      <c r="A8515" s="135">
        <v>8513.0</v>
      </c>
      <c r="B8515" s="135" t="s">
        <v>25185</v>
      </c>
      <c r="C8515" s="135" t="s">
        <v>4362</v>
      </c>
      <c r="F8515" s="135">
        <v>0.0</v>
      </c>
      <c r="M8515" s="143">
        <v>43647.0</v>
      </c>
    </row>
    <row r="8516">
      <c r="A8516" s="135">
        <v>8514.0</v>
      </c>
      <c r="B8516" s="135" t="s">
        <v>25186</v>
      </c>
      <c r="C8516" s="135" t="s">
        <v>4362</v>
      </c>
      <c r="F8516" s="135">
        <v>0.0</v>
      </c>
      <c r="M8516" s="143">
        <v>42979.0</v>
      </c>
    </row>
    <row r="8517">
      <c r="A8517" s="135">
        <v>8515.0</v>
      </c>
      <c r="B8517" s="135" t="s">
        <v>25187</v>
      </c>
      <c r="C8517" s="135" t="s">
        <v>4362</v>
      </c>
      <c r="K8517" s="135">
        <v>10.0</v>
      </c>
      <c r="M8517" s="143">
        <v>42528.0</v>
      </c>
    </row>
    <row r="8518">
      <c r="A8518" s="135">
        <v>8516.0</v>
      </c>
      <c r="B8518" s="135" t="s">
        <v>25189</v>
      </c>
      <c r="C8518" s="135" t="s">
        <v>4362</v>
      </c>
      <c r="K8518" s="135">
        <v>10.0</v>
      </c>
      <c r="M8518" s="143">
        <v>43877.0</v>
      </c>
    </row>
    <row r="8519">
      <c r="A8519" s="135">
        <v>8517.0</v>
      </c>
      <c r="B8519" s="135" t="s">
        <v>25190</v>
      </c>
      <c r="C8519" s="135" t="s">
        <v>4362</v>
      </c>
      <c r="F8519" s="135">
        <v>0.0</v>
      </c>
      <c r="M8519" s="143">
        <v>43617.0</v>
      </c>
    </row>
    <row r="8520">
      <c r="A8520" s="135">
        <v>8518.0</v>
      </c>
      <c r="B8520" s="135" t="s">
        <v>25191</v>
      </c>
      <c r="C8520" s="135" t="s">
        <v>4362</v>
      </c>
      <c r="M8520" s="143">
        <v>45074.0</v>
      </c>
    </row>
    <row r="8521">
      <c r="A8521" s="135">
        <v>8519.0</v>
      </c>
      <c r="B8521" s="135" t="s">
        <v>25192</v>
      </c>
      <c r="C8521" s="135" t="s">
        <v>4362</v>
      </c>
      <c r="M8521" s="143">
        <v>45231.0</v>
      </c>
    </row>
    <row r="8522">
      <c r="A8522" s="135">
        <v>8520.0</v>
      </c>
      <c r="B8522" s="135" t="s">
        <v>25193</v>
      </c>
      <c r="C8522" s="135" t="s">
        <v>4362</v>
      </c>
      <c r="K8522" s="135">
        <v>30.0</v>
      </c>
      <c r="M8522" s="143">
        <v>44897.0</v>
      </c>
    </row>
    <row r="8523">
      <c r="A8523" s="135">
        <v>8521.0</v>
      </c>
      <c r="B8523" s="135" t="s">
        <v>25195</v>
      </c>
      <c r="C8523" s="135" t="s">
        <v>4362</v>
      </c>
      <c r="M8523" s="143">
        <v>44505.0</v>
      </c>
    </row>
    <row r="8524">
      <c r="A8524" s="135">
        <v>8522.0</v>
      </c>
      <c r="B8524" s="135" t="s">
        <v>25196</v>
      </c>
      <c r="C8524" s="135" t="s">
        <v>4362</v>
      </c>
      <c r="K8524" s="135">
        <v>10.0</v>
      </c>
      <c r="M8524" s="143">
        <v>44032.0</v>
      </c>
    </row>
    <row r="8525">
      <c r="A8525" s="135">
        <v>8523.0</v>
      </c>
      <c r="B8525" s="135" t="s">
        <v>25197</v>
      </c>
      <c r="C8525" s="135" t="s">
        <v>4362</v>
      </c>
      <c r="K8525" s="135">
        <v>90.0</v>
      </c>
      <c r="M8525" s="143">
        <v>43942.0</v>
      </c>
    </row>
    <row r="8526">
      <c r="A8526" s="135">
        <v>8524.0</v>
      </c>
      <c r="B8526" s="135" t="s">
        <v>25198</v>
      </c>
      <c r="C8526" s="135" t="s">
        <v>4362</v>
      </c>
      <c r="M8526" s="143">
        <v>42260.0</v>
      </c>
    </row>
    <row r="8527">
      <c r="A8527" s="135">
        <v>8525.0</v>
      </c>
      <c r="B8527" s="135" t="s">
        <v>25199</v>
      </c>
      <c r="C8527" s="135" t="s">
        <v>4362</v>
      </c>
      <c r="M8527" s="143">
        <v>43656.0</v>
      </c>
    </row>
    <row r="8528">
      <c r="A8528" s="135">
        <v>8526.0</v>
      </c>
      <c r="B8528" s="135" t="s">
        <v>25200</v>
      </c>
      <c r="C8528" s="135" t="s">
        <v>4362</v>
      </c>
      <c r="M8528" s="143">
        <v>44973.0</v>
      </c>
    </row>
    <row r="8529">
      <c r="A8529" s="135">
        <v>8527.0</v>
      </c>
      <c r="B8529" s="135" t="s">
        <v>25202</v>
      </c>
      <c r="C8529" s="135" t="s">
        <v>4362</v>
      </c>
      <c r="M8529" s="143">
        <v>44336.0</v>
      </c>
    </row>
    <row r="8530">
      <c r="A8530" s="135">
        <v>8528.0</v>
      </c>
      <c r="B8530" s="135" t="s">
        <v>25203</v>
      </c>
      <c r="C8530" s="135" t="s">
        <v>4362</v>
      </c>
      <c r="M8530" s="143">
        <v>45085.0</v>
      </c>
    </row>
    <row r="8531">
      <c r="A8531" s="135">
        <v>8529.0</v>
      </c>
      <c r="B8531" s="135" t="s">
        <v>25204</v>
      </c>
      <c r="C8531" s="135" t="s">
        <v>4362</v>
      </c>
      <c r="K8531" s="135">
        <v>50.0</v>
      </c>
      <c r="M8531" s="143">
        <v>43843.0</v>
      </c>
    </row>
    <row r="8532">
      <c r="A8532" s="135">
        <v>8530.0</v>
      </c>
      <c r="B8532" s="135" t="s">
        <v>25205</v>
      </c>
      <c r="C8532" s="135" t="s">
        <v>4362</v>
      </c>
      <c r="M8532" s="143">
        <v>42886.0</v>
      </c>
    </row>
    <row r="8533">
      <c r="A8533" s="135">
        <v>8531.0</v>
      </c>
      <c r="B8533" s="135" t="s">
        <v>25206</v>
      </c>
      <c r="C8533" s="135" t="s">
        <v>4362</v>
      </c>
      <c r="K8533" s="135">
        <v>20.0</v>
      </c>
      <c r="M8533" s="143">
        <v>44957.0</v>
      </c>
    </row>
    <row r="8534">
      <c r="A8534" s="135">
        <v>8532.0</v>
      </c>
      <c r="B8534" s="135" t="s">
        <v>25207</v>
      </c>
      <c r="C8534" s="135" t="s">
        <v>4362</v>
      </c>
      <c r="M8534" s="143">
        <v>44648.0</v>
      </c>
    </row>
    <row r="8535">
      <c r="A8535" s="135">
        <v>8533.0</v>
      </c>
      <c r="B8535" s="135" t="s">
        <v>25208</v>
      </c>
      <c r="C8535" s="135" t="s">
        <v>4362</v>
      </c>
      <c r="M8535" s="143">
        <v>44770.0</v>
      </c>
    </row>
    <row r="8536">
      <c r="A8536" s="135">
        <v>8534.0</v>
      </c>
      <c r="B8536" s="135" t="s">
        <v>25210</v>
      </c>
      <c r="C8536" s="135" t="s">
        <v>4362</v>
      </c>
      <c r="M8536" s="143">
        <v>45019.0</v>
      </c>
    </row>
    <row r="8537">
      <c r="A8537" s="135">
        <v>8535.0</v>
      </c>
      <c r="B8537" s="135" t="s">
        <v>25211</v>
      </c>
      <c r="C8537" s="135" t="s">
        <v>4362</v>
      </c>
      <c r="M8537" s="143">
        <v>45119.0</v>
      </c>
    </row>
    <row r="8538">
      <c r="A8538" s="135">
        <v>8536.0</v>
      </c>
      <c r="B8538" s="135" t="s">
        <v>25212</v>
      </c>
      <c r="C8538" s="135" t="s">
        <v>4362</v>
      </c>
      <c r="K8538" s="135">
        <v>70.0</v>
      </c>
      <c r="M8538" s="143">
        <v>43254.0</v>
      </c>
    </row>
    <row r="8539">
      <c r="A8539" s="135">
        <v>8537.0</v>
      </c>
      <c r="B8539" s="135" t="s">
        <v>25213</v>
      </c>
      <c r="C8539" s="135" t="s">
        <v>4362</v>
      </c>
      <c r="K8539" s="135">
        <v>20.0</v>
      </c>
      <c r="M8539" s="143">
        <v>42817.0</v>
      </c>
    </row>
    <row r="8540">
      <c r="A8540" s="135">
        <v>8538.0</v>
      </c>
      <c r="B8540" s="135" t="s">
        <v>25214</v>
      </c>
      <c r="C8540" s="135" t="s">
        <v>4362</v>
      </c>
      <c r="M8540" s="143">
        <v>42305.0</v>
      </c>
    </row>
    <row r="8541">
      <c r="A8541" s="135">
        <v>8539.0</v>
      </c>
      <c r="B8541" s="135" t="s">
        <v>25215</v>
      </c>
      <c r="C8541" s="135" t="s">
        <v>4362</v>
      </c>
      <c r="M8541" s="143">
        <v>45017.0</v>
      </c>
    </row>
    <row r="8542">
      <c r="A8542" s="135">
        <v>8540.0</v>
      </c>
      <c r="B8542" s="135" t="s">
        <v>25217</v>
      </c>
      <c r="C8542" s="135" t="s">
        <v>4362</v>
      </c>
      <c r="M8542" s="143">
        <v>42923.0</v>
      </c>
    </row>
    <row r="8543">
      <c r="A8543" s="135">
        <v>8541.0</v>
      </c>
      <c r="B8543" s="135" t="s">
        <v>25218</v>
      </c>
      <c r="C8543" s="135" t="s">
        <v>4362</v>
      </c>
      <c r="K8543" s="135">
        <v>20.0</v>
      </c>
      <c r="M8543" s="143">
        <v>44096.0</v>
      </c>
    </row>
    <row r="8544">
      <c r="A8544" s="135">
        <v>8542.0</v>
      </c>
      <c r="B8544" s="135" t="s">
        <v>25219</v>
      </c>
      <c r="C8544" s="135" t="s">
        <v>4362</v>
      </c>
      <c r="K8544" s="135">
        <v>10.0</v>
      </c>
      <c r="M8544" s="143">
        <v>42430.0</v>
      </c>
    </row>
    <row r="8545">
      <c r="A8545" s="135">
        <v>8543.0</v>
      </c>
      <c r="B8545" s="135" t="s">
        <v>25220</v>
      </c>
      <c r="C8545" s="135" t="s">
        <v>4362</v>
      </c>
      <c r="F8545" s="135">
        <v>0.0</v>
      </c>
      <c r="M8545" s="143">
        <v>43647.0</v>
      </c>
    </row>
    <row r="8546">
      <c r="A8546" s="135">
        <v>8544.0</v>
      </c>
      <c r="B8546" s="135" t="s">
        <v>25221</v>
      </c>
      <c r="C8546" s="135" t="s">
        <v>4362</v>
      </c>
      <c r="F8546" s="135">
        <v>0.0</v>
      </c>
      <c r="M8546" s="143">
        <v>43617.0</v>
      </c>
    </row>
    <row r="8547">
      <c r="A8547" s="135">
        <v>8545.0</v>
      </c>
      <c r="B8547" s="135" t="s">
        <v>25222</v>
      </c>
      <c r="C8547" s="135" t="s">
        <v>4362</v>
      </c>
      <c r="K8547" s="135">
        <v>10.0</v>
      </c>
      <c r="M8547" s="143">
        <v>44064.0</v>
      </c>
    </row>
    <row r="8548">
      <c r="A8548" s="135">
        <v>8546.0</v>
      </c>
      <c r="B8548" s="135" t="s">
        <v>25224</v>
      </c>
      <c r="C8548" s="135" t="s">
        <v>4362</v>
      </c>
      <c r="K8548" s="135">
        <v>10.0</v>
      </c>
      <c r="M8548" s="143">
        <v>43702.0</v>
      </c>
    </row>
    <row r="8549">
      <c r="A8549" s="135">
        <v>8547.0</v>
      </c>
      <c r="B8549" s="135" t="s">
        <v>25225</v>
      </c>
      <c r="C8549" s="135" t="s">
        <v>4362</v>
      </c>
      <c r="F8549" s="135">
        <v>0.0</v>
      </c>
      <c r="M8549" s="143">
        <v>43800.0</v>
      </c>
    </row>
    <row r="8550">
      <c r="A8550" s="135">
        <v>8548.0</v>
      </c>
      <c r="B8550" s="135" t="s">
        <v>25226</v>
      </c>
      <c r="C8550" s="135" t="s">
        <v>4362</v>
      </c>
      <c r="K8550" s="135">
        <v>150.0</v>
      </c>
      <c r="M8550" s="143">
        <v>44794.0</v>
      </c>
    </row>
    <row r="8551">
      <c r="A8551" s="135">
        <v>8549.0</v>
      </c>
      <c r="B8551" s="135" t="s">
        <v>25227</v>
      </c>
      <c r="C8551" s="135" t="s">
        <v>4362</v>
      </c>
      <c r="M8551" s="143">
        <v>43267.0</v>
      </c>
    </row>
    <row r="8552">
      <c r="A8552" s="135">
        <v>8550.0</v>
      </c>
      <c r="B8552" s="135" t="s">
        <v>25228</v>
      </c>
      <c r="C8552" s="135" t="s">
        <v>4362</v>
      </c>
      <c r="F8552" s="135">
        <v>0.0</v>
      </c>
      <c r="M8552" s="143">
        <v>42248.0</v>
      </c>
    </row>
    <row r="8553">
      <c r="A8553" s="135">
        <v>8551.0</v>
      </c>
      <c r="B8553" s="135" t="s">
        <v>25230</v>
      </c>
      <c r="C8553" s="135" t="s">
        <v>4362</v>
      </c>
      <c r="M8553" s="143">
        <v>43942.0</v>
      </c>
    </row>
    <row r="8554">
      <c r="A8554" s="135">
        <v>8552.0</v>
      </c>
      <c r="B8554" s="135" t="s">
        <v>25231</v>
      </c>
      <c r="C8554" s="135" t="s">
        <v>4362</v>
      </c>
      <c r="F8554" s="135">
        <v>0.0</v>
      </c>
      <c r="M8554" s="143">
        <v>43770.0</v>
      </c>
    </row>
    <row r="8555">
      <c r="A8555" s="135">
        <v>8553.0</v>
      </c>
      <c r="B8555" s="135" t="s">
        <v>25232</v>
      </c>
      <c r="C8555" s="135" t="s">
        <v>4362</v>
      </c>
      <c r="F8555" s="135">
        <v>0.0</v>
      </c>
      <c r="M8555" s="143">
        <v>42979.0</v>
      </c>
    </row>
    <row r="8556">
      <c r="A8556" s="135">
        <v>8554.0</v>
      </c>
      <c r="B8556" s="135" t="s">
        <v>25233</v>
      </c>
      <c r="C8556" s="135" t="s">
        <v>4362</v>
      </c>
      <c r="M8556" s="143">
        <v>43812.0</v>
      </c>
    </row>
    <row r="8557">
      <c r="A8557" s="135">
        <v>8555.0</v>
      </c>
      <c r="B8557" s="135" t="s">
        <v>25234</v>
      </c>
      <c r="C8557" s="135" t="s">
        <v>4362</v>
      </c>
      <c r="F8557" s="135">
        <v>0.0</v>
      </c>
      <c r="M8557" s="143">
        <v>43617.0</v>
      </c>
    </row>
    <row r="8558">
      <c r="A8558" s="135">
        <v>8556.0</v>
      </c>
      <c r="B8558" s="135" t="s">
        <v>25235</v>
      </c>
      <c r="C8558" s="135" t="s">
        <v>4362</v>
      </c>
      <c r="M8558" s="143">
        <v>45073.0</v>
      </c>
    </row>
    <row r="8559">
      <c r="A8559" s="135">
        <v>8557.0</v>
      </c>
      <c r="B8559" s="135" t="s">
        <v>25237</v>
      </c>
      <c r="C8559" s="135" t="s">
        <v>4362</v>
      </c>
      <c r="F8559" s="135">
        <v>0.0</v>
      </c>
      <c r="M8559" s="143">
        <v>43435.0</v>
      </c>
    </row>
    <row r="8560">
      <c r="A8560" s="135">
        <v>8558.0</v>
      </c>
      <c r="B8560" s="135" t="s">
        <v>25238</v>
      </c>
      <c r="C8560" s="135" t="s">
        <v>4362</v>
      </c>
      <c r="F8560" s="135">
        <v>0.0</v>
      </c>
      <c r="M8560" s="143">
        <v>43191.0</v>
      </c>
    </row>
    <row r="8561">
      <c r="A8561" s="135">
        <v>8559.0</v>
      </c>
      <c r="B8561" s="135" t="s">
        <v>25240</v>
      </c>
      <c r="C8561" s="135" t="s">
        <v>4362</v>
      </c>
      <c r="F8561" s="135">
        <v>0.0</v>
      </c>
      <c r="M8561" s="143">
        <v>42430.0</v>
      </c>
    </row>
    <row r="8562">
      <c r="A8562" s="135">
        <v>8560.0</v>
      </c>
      <c r="B8562" s="135" t="s">
        <v>25241</v>
      </c>
      <c r="C8562" s="135" t="s">
        <v>4362</v>
      </c>
      <c r="F8562" s="135">
        <v>0.0</v>
      </c>
      <c r="M8562" s="143">
        <v>43405.0</v>
      </c>
    </row>
    <row r="8563">
      <c r="A8563" s="135">
        <v>8561.0</v>
      </c>
      <c r="B8563" s="135" t="s">
        <v>25242</v>
      </c>
      <c r="C8563" s="135" t="s">
        <v>4362</v>
      </c>
      <c r="K8563" s="135">
        <v>10.0</v>
      </c>
      <c r="M8563" s="143">
        <v>44994.0</v>
      </c>
    </row>
    <row r="8564">
      <c r="A8564" s="135">
        <v>8562.0</v>
      </c>
      <c r="B8564" s="135" t="s">
        <v>25244</v>
      </c>
      <c r="C8564" s="135" t="s">
        <v>4362</v>
      </c>
      <c r="M8564" s="143">
        <v>42415.0</v>
      </c>
    </row>
    <row r="8565">
      <c r="A8565" s="135">
        <v>8563.0</v>
      </c>
      <c r="B8565" s="135" t="s">
        <v>25245</v>
      </c>
      <c r="C8565" s="135" t="s">
        <v>4362</v>
      </c>
      <c r="M8565" s="143">
        <v>45044.0</v>
      </c>
    </row>
    <row r="8566">
      <c r="A8566" s="135">
        <v>8564.0</v>
      </c>
      <c r="B8566" s="135" t="s">
        <v>25246</v>
      </c>
      <c r="C8566" s="135" t="s">
        <v>4362</v>
      </c>
      <c r="F8566" s="135">
        <v>0.0</v>
      </c>
      <c r="M8566" s="143">
        <v>42887.0</v>
      </c>
    </row>
    <row r="8567">
      <c r="A8567" s="135">
        <v>8565.0</v>
      </c>
      <c r="B8567" s="135" t="s">
        <v>25247</v>
      </c>
      <c r="C8567" s="135" t="s">
        <v>4362</v>
      </c>
      <c r="M8567" s="143">
        <v>43875.0</v>
      </c>
    </row>
    <row r="8568">
      <c r="A8568" s="135">
        <v>8566.0</v>
      </c>
      <c r="B8568" s="135" t="s">
        <v>25248</v>
      </c>
      <c r="C8568" s="135" t="s">
        <v>4362</v>
      </c>
      <c r="K8568" s="135">
        <v>40.0</v>
      </c>
      <c r="M8568" s="143">
        <v>45204.0</v>
      </c>
    </row>
    <row r="8569">
      <c r="A8569" s="135">
        <v>8567.0</v>
      </c>
      <c r="B8569" s="135" t="s">
        <v>25249</v>
      </c>
      <c r="C8569" s="135" t="s">
        <v>4362</v>
      </c>
      <c r="F8569" s="135">
        <v>0.0</v>
      </c>
      <c r="M8569" s="143">
        <v>43466.0</v>
      </c>
    </row>
    <row r="8570">
      <c r="A8570" s="135">
        <v>8568.0</v>
      </c>
      <c r="B8570" s="135" t="s">
        <v>25251</v>
      </c>
      <c r="C8570" s="135" t="s">
        <v>4362</v>
      </c>
      <c r="K8570" s="135">
        <v>70.0</v>
      </c>
      <c r="M8570" s="143">
        <v>44620.0</v>
      </c>
    </row>
    <row r="8571">
      <c r="A8571" s="135">
        <v>8569.0</v>
      </c>
      <c r="B8571" s="135" t="s">
        <v>25252</v>
      </c>
      <c r="C8571" s="135" t="s">
        <v>4362</v>
      </c>
      <c r="K8571" s="135">
        <v>20.0</v>
      </c>
      <c r="M8571" s="143">
        <v>43711.0</v>
      </c>
    </row>
    <row r="8572">
      <c r="A8572" s="135">
        <v>8570.0</v>
      </c>
      <c r="B8572" s="135" t="s">
        <v>25253</v>
      </c>
      <c r="C8572" s="135" t="s">
        <v>4362</v>
      </c>
      <c r="M8572" s="143">
        <v>45385.0</v>
      </c>
    </row>
    <row r="8573">
      <c r="A8573" s="135">
        <v>8571.0</v>
      </c>
      <c r="B8573" s="135" t="s">
        <v>14504</v>
      </c>
      <c r="C8573" s="135" t="s">
        <v>4362</v>
      </c>
      <c r="M8573" s="143">
        <v>45275.0</v>
      </c>
    </row>
    <row r="8574">
      <c r="A8574" s="135">
        <v>8572.0</v>
      </c>
      <c r="B8574" s="135" t="s">
        <v>25254</v>
      </c>
      <c r="C8574" s="135" t="s">
        <v>4362</v>
      </c>
      <c r="K8574" s="135">
        <v>40.0</v>
      </c>
      <c r="M8574" s="143">
        <v>43358.0</v>
      </c>
    </row>
    <row r="8575">
      <c r="A8575" s="135">
        <v>8573.0</v>
      </c>
      <c r="B8575" s="135" t="s">
        <v>25256</v>
      </c>
      <c r="C8575" s="135" t="s">
        <v>4362</v>
      </c>
      <c r="F8575" s="135">
        <v>0.0</v>
      </c>
      <c r="M8575" s="143">
        <v>43405.0</v>
      </c>
    </row>
    <row r="8576">
      <c r="A8576" s="135">
        <v>8574.0</v>
      </c>
      <c r="B8576" s="135" t="s">
        <v>25257</v>
      </c>
      <c r="C8576" s="135" t="s">
        <v>4362</v>
      </c>
      <c r="F8576" s="135">
        <v>0.0</v>
      </c>
      <c r="M8576" s="143">
        <v>43678.0</v>
      </c>
    </row>
    <row r="8577">
      <c r="A8577" s="135">
        <v>8575.0</v>
      </c>
      <c r="B8577" s="135" t="s">
        <v>25258</v>
      </c>
      <c r="C8577" s="135" t="s">
        <v>4362</v>
      </c>
      <c r="K8577" s="135">
        <v>40.0</v>
      </c>
      <c r="M8577" s="143">
        <v>43665.0</v>
      </c>
    </row>
    <row r="8578">
      <c r="A8578" s="135">
        <v>8576.0</v>
      </c>
      <c r="B8578" s="135" t="s">
        <v>25259</v>
      </c>
      <c r="C8578" s="135" t="s">
        <v>4362</v>
      </c>
      <c r="K8578" s="135">
        <v>80.0</v>
      </c>
      <c r="M8578" s="143">
        <v>44452.0</v>
      </c>
    </row>
    <row r="8579">
      <c r="A8579" s="135">
        <v>8577.0</v>
      </c>
      <c r="B8579" s="135" t="s">
        <v>25260</v>
      </c>
      <c r="C8579" s="135" t="s">
        <v>4362</v>
      </c>
      <c r="M8579" s="143">
        <v>44490.0</v>
      </c>
    </row>
    <row r="8580">
      <c r="A8580" s="135">
        <v>8578.0</v>
      </c>
      <c r="B8580" s="135" t="s">
        <v>25262</v>
      </c>
      <c r="C8580" s="135" t="s">
        <v>4362</v>
      </c>
      <c r="F8580" s="135">
        <v>0.0</v>
      </c>
      <c r="M8580" s="143">
        <v>43709.0</v>
      </c>
    </row>
    <row r="8581">
      <c r="A8581" s="135">
        <v>8579.0</v>
      </c>
      <c r="B8581" s="135" t="s">
        <v>25263</v>
      </c>
      <c r="C8581" s="135" t="s">
        <v>4362</v>
      </c>
      <c r="K8581" s="135">
        <v>10.0</v>
      </c>
      <c r="M8581" s="143">
        <v>45210.0</v>
      </c>
    </row>
    <row r="8582">
      <c r="A8582" s="135">
        <v>8580.0</v>
      </c>
      <c r="B8582" s="135" t="s">
        <v>25264</v>
      </c>
      <c r="C8582" s="135" t="s">
        <v>4362</v>
      </c>
      <c r="K8582" s="135">
        <v>10.0</v>
      </c>
      <c r="M8582" s="143">
        <v>42422.0</v>
      </c>
    </row>
    <row r="8583">
      <c r="A8583" s="135">
        <v>8581.0</v>
      </c>
      <c r="B8583" s="135" t="s">
        <v>25265</v>
      </c>
      <c r="C8583" s="135" t="s">
        <v>4362</v>
      </c>
      <c r="K8583" s="135">
        <v>10.0</v>
      </c>
      <c r="M8583" s="143">
        <v>44855.0</v>
      </c>
    </row>
    <row r="8584">
      <c r="A8584" s="135">
        <v>8582.0</v>
      </c>
      <c r="B8584" s="135" t="s">
        <v>25266</v>
      </c>
      <c r="C8584" s="135" t="s">
        <v>4362</v>
      </c>
      <c r="F8584" s="135">
        <v>0.0</v>
      </c>
      <c r="M8584" s="143">
        <v>42736.0</v>
      </c>
    </row>
    <row r="8585">
      <c r="A8585" s="135">
        <v>8583.0</v>
      </c>
      <c r="B8585" s="135" t="s">
        <v>25268</v>
      </c>
      <c r="C8585" s="135" t="s">
        <v>4362</v>
      </c>
      <c r="F8585" s="135">
        <v>0.0</v>
      </c>
      <c r="M8585" s="143">
        <v>43009.0</v>
      </c>
    </row>
    <row r="8586">
      <c r="A8586" s="135">
        <v>8584.0</v>
      </c>
      <c r="B8586" s="135" t="s">
        <v>25269</v>
      </c>
      <c r="C8586" s="135" t="s">
        <v>4362</v>
      </c>
      <c r="K8586" s="135">
        <v>10.0</v>
      </c>
      <c r="M8586" s="143">
        <v>44331.0</v>
      </c>
    </row>
    <row r="8587">
      <c r="A8587" s="135">
        <v>8585.0</v>
      </c>
      <c r="B8587" s="135" t="s">
        <v>25270</v>
      </c>
      <c r="C8587" s="135" t="s">
        <v>4362</v>
      </c>
      <c r="M8587" s="143">
        <v>45344.0</v>
      </c>
    </row>
    <row r="8588">
      <c r="A8588" s="135">
        <v>8586.0</v>
      </c>
      <c r="B8588" s="135" t="s">
        <v>25271</v>
      </c>
      <c r="C8588" s="135" t="s">
        <v>4362</v>
      </c>
      <c r="M8588" s="143">
        <v>44293.0</v>
      </c>
    </row>
    <row r="8589">
      <c r="A8589" s="135">
        <v>8587.0</v>
      </c>
      <c r="B8589" s="135" t="s">
        <v>25273</v>
      </c>
      <c r="C8589" s="135" t="s">
        <v>4362</v>
      </c>
      <c r="M8589" s="143">
        <v>44863.0</v>
      </c>
    </row>
    <row r="8590">
      <c r="A8590" s="135">
        <v>8588.0</v>
      </c>
      <c r="B8590" s="135" t="s">
        <v>25274</v>
      </c>
      <c r="C8590" s="135" t="s">
        <v>4362</v>
      </c>
      <c r="M8590" s="143">
        <v>45302.0</v>
      </c>
    </row>
    <row r="8591">
      <c r="A8591" s="135">
        <v>8589.0</v>
      </c>
      <c r="B8591" s="135" t="s">
        <v>25275</v>
      </c>
      <c r="C8591" s="135" t="s">
        <v>4362</v>
      </c>
      <c r="M8591" s="143">
        <v>45316.0</v>
      </c>
    </row>
    <row r="8592">
      <c r="A8592" s="135">
        <v>8590.0</v>
      </c>
      <c r="B8592" s="135" t="s">
        <v>25276</v>
      </c>
      <c r="C8592" s="135" t="s">
        <v>4362</v>
      </c>
      <c r="M8592" s="143">
        <v>45052.0</v>
      </c>
    </row>
    <row r="8593">
      <c r="A8593" s="135">
        <v>8591.0</v>
      </c>
      <c r="B8593" s="135" t="s">
        <v>25278</v>
      </c>
      <c r="C8593" s="135" t="s">
        <v>4362</v>
      </c>
      <c r="M8593" s="143">
        <v>44632.0</v>
      </c>
    </row>
    <row r="8594">
      <c r="A8594" s="135">
        <v>8592.0</v>
      </c>
      <c r="B8594" s="135" t="s">
        <v>25279</v>
      </c>
      <c r="C8594" s="135" t="s">
        <v>4362</v>
      </c>
      <c r="K8594" s="135">
        <v>10.0</v>
      </c>
      <c r="M8594" s="143">
        <v>45149.0</v>
      </c>
    </row>
    <row r="8595">
      <c r="A8595" s="135">
        <v>8593.0</v>
      </c>
      <c r="B8595" s="135" t="s">
        <v>25280</v>
      </c>
      <c r="C8595" s="135" t="s">
        <v>4362</v>
      </c>
      <c r="M8595" s="143">
        <v>45319.0</v>
      </c>
    </row>
    <row r="8596">
      <c r="A8596" s="135">
        <v>8594.0</v>
      </c>
      <c r="B8596" s="135" t="s">
        <v>25282</v>
      </c>
      <c r="C8596" s="135" t="s">
        <v>4362</v>
      </c>
      <c r="M8596" s="143">
        <v>42284.0</v>
      </c>
    </row>
    <row r="8597">
      <c r="A8597" s="135">
        <v>8595.0</v>
      </c>
      <c r="B8597" s="135" t="s">
        <v>25283</v>
      </c>
      <c r="C8597" s="135" t="s">
        <v>4362</v>
      </c>
      <c r="M8597" s="143">
        <v>45222.0</v>
      </c>
    </row>
    <row r="8598">
      <c r="A8598" s="135">
        <v>8596.0</v>
      </c>
      <c r="B8598" s="135" t="s">
        <v>25284</v>
      </c>
      <c r="C8598" s="135" t="s">
        <v>4362</v>
      </c>
      <c r="M8598" s="143">
        <v>43829.0</v>
      </c>
    </row>
    <row r="8599">
      <c r="A8599" s="135">
        <v>8597.0</v>
      </c>
      <c r="B8599" s="135" t="s">
        <v>25285</v>
      </c>
      <c r="C8599" s="135" t="s">
        <v>4362</v>
      </c>
      <c r="M8599" s="143">
        <v>44798.0</v>
      </c>
    </row>
    <row r="8600">
      <c r="A8600" s="135">
        <v>8598.0</v>
      </c>
      <c r="B8600" s="135" t="s">
        <v>25286</v>
      </c>
      <c r="C8600" s="135" t="s">
        <v>4362</v>
      </c>
      <c r="M8600" s="143">
        <v>44834.0</v>
      </c>
    </row>
    <row r="8601">
      <c r="A8601" s="135">
        <v>8599.0</v>
      </c>
      <c r="B8601" s="135" t="s">
        <v>25288</v>
      </c>
      <c r="C8601" s="135" t="s">
        <v>4362</v>
      </c>
      <c r="K8601" s="135">
        <v>10.0</v>
      </c>
      <c r="M8601" s="143">
        <v>44352.0</v>
      </c>
    </row>
    <row r="8602">
      <c r="A8602" s="135">
        <v>8600.0</v>
      </c>
      <c r="B8602" s="135" t="s">
        <v>25289</v>
      </c>
      <c r="C8602" s="135" t="s">
        <v>4362</v>
      </c>
      <c r="M8602" s="143">
        <v>43165.0</v>
      </c>
    </row>
    <row r="8603">
      <c r="A8603" s="135">
        <v>8601.0</v>
      </c>
      <c r="B8603" s="135" t="s">
        <v>25290</v>
      </c>
      <c r="C8603" s="135" t="s">
        <v>4362</v>
      </c>
      <c r="M8603" s="143">
        <v>42348.0</v>
      </c>
    </row>
    <row r="8604">
      <c r="A8604" s="135">
        <v>8602.0</v>
      </c>
      <c r="B8604" s="135" t="s">
        <v>25291</v>
      </c>
      <c r="C8604" s="135" t="s">
        <v>4362</v>
      </c>
      <c r="K8604" s="135">
        <v>10.0</v>
      </c>
      <c r="M8604" s="143">
        <v>42428.0</v>
      </c>
    </row>
    <row r="8605">
      <c r="A8605" s="135">
        <v>8603.0</v>
      </c>
      <c r="B8605" s="135" t="s">
        <v>25292</v>
      </c>
      <c r="C8605" s="135" t="s">
        <v>4362</v>
      </c>
      <c r="D8605" s="135">
        <v>5.0</v>
      </c>
      <c r="M8605" s="143">
        <v>42287.0</v>
      </c>
    </row>
    <row r="8606">
      <c r="A8606" s="135">
        <v>8604.0</v>
      </c>
      <c r="B8606" s="135" t="s">
        <v>25293</v>
      </c>
      <c r="C8606" s="135" t="s">
        <v>4362</v>
      </c>
      <c r="F8606" s="135">
        <v>0.0</v>
      </c>
      <c r="M8606" s="143">
        <v>43374.0</v>
      </c>
    </row>
    <row r="8607">
      <c r="A8607" s="135">
        <v>8605.0</v>
      </c>
      <c r="B8607" s="135" t="s">
        <v>25295</v>
      </c>
      <c r="C8607" s="135" t="s">
        <v>4362</v>
      </c>
      <c r="F8607" s="135">
        <v>0.0</v>
      </c>
      <c r="M8607" s="143">
        <v>43647.0</v>
      </c>
    </row>
    <row r="8608">
      <c r="A8608" s="135">
        <v>8606.0</v>
      </c>
      <c r="B8608" s="135" t="s">
        <v>25296</v>
      </c>
      <c r="C8608" s="135" t="s">
        <v>4362</v>
      </c>
      <c r="F8608" s="135">
        <v>0.0</v>
      </c>
      <c r="M8608" s="143">
        <v>43647.0</v>
      </c>
    </row>
    <row r="8609">
      <c r="A8609" s="135">
        <v>8607.0</v>
      </c>
      <c r="B8609" s="135" t="s">
        <v>25297</v>
      </c>
      <c r="C8609" s="135" t="s">
        <v>4362</v>
      </c>
      <c r="F8609" s="135">
        <v>0.0</v>
      </c>
      <c r="M8609" s="143">
        <v>43770.0</v>
      </c>
    </row>
    <row r="8610">
      <c r="A8610" s="135">
        <v>8608.0</v>
      </c>
      <c r="B8610" s="135" t="s">
        <v>25298</v>
      </c>
      <c r="C8610" s="135" t="s">
        <v>4362</v>
      </c>
      <c r="F8610" s="135">
        <v>0.0</v>
      </c>
      <c r="M8610" s="143">
        <v>42856.0</v>
      </c>
    </row>
    <row r="8611">
      <c r="A8611" s="135">
        <v>8609.0</v>
      </c>
      <c r="B8611" s="135" t="s">
        <v>25299</v>
      </c>
      <c r="C8611" s="135" t="s">
        <v>4362</v>
      </c>
      <c r="F8611" s="135">
        <v>0.0</v>
      </c>
      <c r="M8611" s="143">
        <v>43586.0</v>
      </c>
    </row>
    <row r="8612">
      <c r="A8612" s="135">
        <v>8610.0</v>
      </c>
      <c r="B8612" s="135" t="s">
        <v>25301</v>
      </c>
      <c r="C8612" s="135" t="s">
        <v>4362</v>
      </c>
      <c r="M8612" s="143">
        <v>42717.0</v>
      </c>
    </row>
    <row r="8613">
      <c r="A8613" s="135">
        <v>8611.0</v>
      </c>
      <c r="B8613" s="135" t="s">
        <v>25302</v>
      </c>
      <c r="C8613" s="135" t="s">
        <v>4362</v>
      </c>
      <c r="F8613" s="135">
        <v>0.0</v>
      </c>
      <c r="M8613" s="143">
        <v>42552.0</v>
      </c>
    </row>
    <row r="8614">
      <c r="A8614" s="135">
        <v>8612.0</v>
      </c>
      <c r="B8614" s="135" t="s">
        <v>25303</v>
      </c>
      <c r="C8614" s="135" t="s">
        <v>4362</v>
      </c>
      <c r="K8614" s="135">
        <v>20.0</v>
      </c>
      <c r="M8614" s="143">
        <v>43977.0</v>
      </c>
    </row>
    <row r="8615">
      <c r="A8615" s="135">
        <v>8613.0</v>
      </c>
      <c r="B8615" s="135" t="s">
        <v>25304</v>
      </c>
      <c r="C8615" s="135" t="s">
        <v>4362</v>
      </c>
      <c r="F8615" s="135">
        <v>0.0</v>
      </c>
      <c r="M8615" s="143">
        <v>43344.0</v>
      </c>
    </row>
    <row r="8616">
      <c r="A8616" s="135">
        <v>8614.0</v>
      </c>
      <c r="B8616" s="135" t="s">
        <v>25305</v>
      </c>
      <c r="C8616" s="135" t="s">
        <v>4362</v>
      </c>
      <c r="M8616" s="143">
        <v>44152.0</v>
      </c>
    </row>
    <row r="8617">
      <c r="A8617" s="135">
        <v>8615.0</v>
      </c>
      <c r="B8617" s="135" t="s">
        <v>25307</v>
      </c>
      <c r="C8617" s="135" t="s">
        <v>4362</v>
      </c>
      <c r="M8617" s="143">
        <v>45143.0</v>
      </c>
    </row>
    <row r="8618">
      <c r="A8618" s="135">
        <v>8616.0</v>
      </c>
      <c r="B8618" s="135" t="s">
        <v>25308</v>
      </c>
      <c r="C8618" s="135" t="s">
        <v>4362</v>
      </c>
      <c r="M8618" s="143">
        <v>45178.0</v>
      </c>
    </row>
    <row r="8619">
      <c r="A8619" s="135">
        <v>8617.0</v>
      </c>
      <c r="B8619" s="135" t="s">
        <v>25309</v>
      </c>
      <c r="C8619" s="135" t="s">
        <v>4362</v>
      </c>
      <c r="F8619" s="135">
        <v>0.0</v>
      </c>
      <c r="M8619" s="143">
        <v>43800.0</v>
      </c>
    </row>
    <row r="8620">
      <c r="A8620" s="135">
        <v>8618.0</v>
      </c>
      <c r="B8620" s="135" t="s">
        <v>25310</v>
      </c>
      <c r="C8620" s="135" t="s">
        <v>4362</v>
      </c>
      <c r="F8620" s="135">
        <v>0.0</v>
      </c>
      <c r="M8620" s="143">
        <v>43678.0</v>
      </c>
    </row>
    <row r="8621">
      <c r="A8621" s="135">
        <v>8619.0</v>
      </c>
      <c r="B8621" s="135" t="s">
        <v>25311</v>
      </c>
      <c r="C8621" s="135" t="s">
        <v>4362</v>
      </c>
      <c r="K8621" s="135">
        <v>20.0</v>
      </c>
      <c r="M8621" s="143">
        <v>43924.0</v>
      </c>
    </row>
    <row r="8622">
      <c r="A8622" s="135">
        <v>8620.0</v>
      </c>
      <c r="B8622" s="135" t="s">
        <v>25312</v>
      </c>
      <c r="C8622" s="135" t="s">
        <v>4362</v>
      </c>
      <c r="M8622" s="143">
        <v>42615.0</v>
      </c>
    </row>
    <row r="8623">
      <c r="A8623" s="135">
        <v>8621.0</v>
      </c>
      <c r="B8623" s="135" t="s">
        <v>25314</v>
      </c>
      <c r="C8623" s="135" t="s">
        <v>4362</v>
      </c>
      <c r="F8623" s="135">
        <v>0.0</v>
      </c>
      <c r="M8623" s="143">
        <v>43191.0</v>
      </c>
    </row>
    <row r="8624">
      <c r="A8624" s="135">
        <v>8622.0</v>
      </c>
      <c r="B8624" s="135" t="s">
        <v>25315</v>
      </c>
      <c r="C8624" s="135" t="s">
        <v>4362</v>
      </c>
      <c r="F8624" s="135">
        <v>0.0</v>
      </c>
      <c r="M8624" s="143">
        <v>43282.0</v>
      </c>
    </row>
    <row r="8625">
      <c r="A8625" s="135">
        <v>8623.0</v>
      </c>
      <c r="B8625" s="135" t="s">
        <v>25316</v>
      </c>
      <c r="C8625" s="135" t="s">
        <v>4362</v>
      </c>
      <c r="F8625" s="135">
        <v>0.0</v>
      </c>
      <c r="M8625" s="143">
        <v>43282.0</v>
      </c>
    </row>
    <row r="8626">
      <c r="A8626" s="135">
        <v>8624.0</v>
      </c>
      <c r="B8626" s="135" t="s">
        <v>25317</v>
      </c>
      <c r="C8626" s="135" t="s">
        <v>4362</v>
      </c>
      <c r="F8626" s="135">
        <v>0.0</v>
      </c>
      <c r="M8626" s="143">
        <v>43497.0</v>
      </c>
    </row>
    <row r="8627">
      <c r="A8627" s="135">
        <v>8625.0</v>
      </c>
      <c r="B8627" s="135" t="s">
        <v>25318</v>
      </c>
      <c r="C8627" s="135" t="s">
        <v>4362</v>
      </c>
      <c r="F8627" s="135">
        <v>0.0</v>
      </c>
      <c r="M8627" s="143">
        <v>42401.0</v>
      </c>
    </row>
    <row r="8628">
      <c r="A8628" s="135">
        <v>8626.0</v>
      </c>
      <c r="B8628" s="135" t="s">
        <v>25320</v>
      </c>
      <c r="C8628" s="135" t="s">
        <v>4362</v>
      </c>
      <c r="M8628" s="143">
        <v>42794.0</v>
      </c>
    </row>
    <row r="8629">
      <c r="A8629" s="135">
        <v>8627.0</v>
      </c>
      <c r="B8629" s="135" t="s">
        <v>25321</v>
      </c>
      <c r="C8629" s="135" t="s">
        <v>4362</v>
      </c>
      <c r="F8629" s="135">
        <v>0.0</v>
      </c>
      <c r="M8629" s="143">
        <v>43556.0</v>
      </c>
    </row>
    <row r="8630">
      <c r="A8630" s="135">
        <v>8628.0</v>
      </c>
      <c r="B8630" s="135" t="s">
        <v>25322</v>
      </c>
      <c r="C8630" s="135" t="s">
        <v>4362</v>
      </c>
      <c r="F8630" s="135">
        <v>0.0</v>
      </c>
      <c r="M8630" s="143">
        <v>43739.0</v>
      </c>
    </row>
    <row r="8631">
      <c r="A8631" s="135">
        <v>8629.0</v>
      </c>
      <c r="B8631" s="135" t="s">
        <v>25323</v>
      </c>
      <c r="C8631" s="135" t="s">
        <v>4362</v>
      </c>
      <c r="M8631" s="143">
        <v>45121.0</v>
      </c>
    </row>
    <row r="8632">
      <c r="A8632" s="135">
        <v>8630.0</v>
      </c>
      <c r="B8632" s="135" t="s">
        <v>25324</v>
      </c>
      <c r="C8632" s="135" t="s">
        <v>4362</v>
      </c>
      <c r="M8632" s="143">
        <v>45243.0</v>
      </c>
    </row>
    <row r="8633">
      <c r="A8633" s="135">
        <v>8631.0</v>
      </c>
      <c r="B8633" s="135" t="s">
        <v>25326</v>
      </c>
      <c r="C8633" s="135" t="s">
        <v>4362</v>
      </c>
      <c r="M8633" s="143">
        <v>43976.0</v>
      </c>
    </row>
    <row r="8634">
      <c r="A8634" s="135">
        <v>8632.0</v>
      </c>
      <c r="B8634" s="135" t="s">
        <v>25327</v>
      </c>
      <c r="C8634" s="135" t="s">
        <v>4362</v>
      </c>
      <c r="K8634" s="135">
        <v>10.0</v>
      </c>
      <c r="M8634" s="143">
        <v>44993.0</v>
      </c>
    </row>
    <row r="8635">
      <c r="A8635" s="135">
        <v>8633.0</v>
      </c>
      <c r="B8635" s="135" t="s">
        <v>25328</v>
      </c>
      <c r="C8635" s="135" t="s">
        <v>4362</v>
      </c>
      <c r="F8635" s="135">
        <v>0.0</v>
      </c>
      <c r="M8635" s="143">
        <v>43344.0</v>
      </c>
    </row>
    <row r="8636">
      <c r="A8636" s="135">
        <v>8634.0</v>
      </c>
      <c r="B8636" s="135" t="s">
        <v>25329</v>
      </c>
      <c r="C8636" s="135" t="s">
        <v>4362</v>
      </c>
      <c r="K8636" s="135">
        <v>10.0</v>
      </c>
      <c r="M8636" s="143">
        <v>42836.0</v>
      </c>
    </row>
    <row r="8637">
      <c r="A8637" s="135">
        <v>8635.0</v>
      </c>
      <c r="B8637" s="135" t="s">
        <v>25330</v>
      </c>
      <c r="C8637" s="135" t="s">
        <v>4362</v>
      </c>
      <c r="K8637" s="135">
        <v>10.0</v>
      </c>
      <c r="M8637" s="143">
        <v>45385.0</v>
      </c>
    </row>
    <row r="8638">
      <c r="A8638" s="135">
        <v>8636.0</v>
      </c>
      <c r="B8638" s="135" t="s">
        <v>25331</v>
      </c>
      <c r="C8638" s="135" t="s">
        <v>4362</v>
      </c>
      <c r="F8638" s="135">
        <v>0.0</v>
      </c>
      <c r="M8638" s="143">
        <v>43313.0</v>
      </c>
    </row>
    <row r="8639">
      <c r="A8639" s="135">
        <v>8637.0</v>
      </c>
      <c r="B8639" s="135" t="s">
        <v>25333</v>
      </c>
      <c r="C8639" s="135" t="s">
        <v>4362</v>
      </c>
      <c r="M8639" s="143">
        <v>45385.0</v>
      </c>
    </row>
    <row r="8640">
      <c r="A8640" s="135">
        <v>8638.0</v>
      </c>
      <c r="B8640" s="135" t="s">
        <v>25334</v>
      </c>
      <c r="C8640" s="135" t="s">
        <v>4362</v>
      </c>
      <c r="M8640" s="143">
        <v>45136.0</v>
      </c>
    </row>
    <row r="8641">
      <c r="A8641" s="135">
        <v>8639.0</v>
      </c>
      <c r="B8641" s="135" t="s">
        <v>25335</v>
      </c>
      <c r="C8641" s="135" t="s">
        <v>4362</v>
      </c>
      <c r="M8641" s="143">
        <v>45002.0</v>
      </c>
    </row>
    <row r="8642">
      <c r="A8642" s="135">
        <v>8640.0</v>
      </c>
      <c r="B8642" s="135" t="s">
        <v>25336</v>
      </c>
      <c r="C8642" s="135" t="s">
        <v>4362</v>
      </c>
      <c r="K8642" s="135">
        <v>10.0</v>
      </c>
      <c r="M8642" s="143">
        <v>42257.0</v>
      </c>
    </row>
    <row r="8643">
      <c r="A8643" s="135">
        <v>8641.0</v>
      </c>
      <c r="B8643" s="135" t="s">
        <v>25337</v>
      </c>
      <c r="C8643" s="135" t="s">
        <v>4362</v>
      </c>
      <c r="K8643" s="135">
        <v>10.0</v>
      </c>
      <c r="M8643" s="143">
        <v>43994.0</v>
      </c>
    </row>
    <row r="8644">
      <c r="A8644" s="135">
        <v>8642.0</v>
      </c>
      <c r="B8644" s="135" t="s">
        <v>25338</v>
      </c>
      <c r="C8644" s="135" t="s">
        <v>4362</v>
      </c>
      <c r="M8644" s="143">
        <v>45362.0</v>
      </c>
    </row>
    <row r="8645">
      <c r="A8645" s="135">
        <v>8643.0</v>
      </c>
      <c r="B8645" s="135" t="s">
        <v>25340</v>
      </c>
      <c r="C8645" s="135" t="s">
        <v>4362</v>
      </c>
      <c r="K8645" s="135">
        <v>10.0</v>
      </c>
      <c r="M8645" s="143">
        <v>44040.0</v>
      </c>
    </row>
    <row r="8646">
      <c r="A8646" s="135">
        <v>8644.0</v>
      </c>
      <c r="B8646" s="135" t="s">
        <v>25341</v>
      </c>
      <c r="C8646" s="135" t="s">
        <v>4362</v>
      </c>
      <c r="K8646" s="135">
        <v>10.0</v>
      </c>
      <c r="M8646" s="143">
        <v>44775.0</v>
      </c>
    </row>
    <row r="8647">
      <c r="A8647" s="135">
        <v>8645.0</v>
      </c>
      <c r="B8647" s="135" t="s">
        <v>25342</v>
      </c>
      <c r="C8647" s="135" t="s">
        <v>4362</v>
      </c>
      <c r="K8647" s="135">
        <v>10.0</v>
      </c>
      <c r="M8647" s="143">
        <v>43772.0</v>
      </c>
    </row>
    <row r="8648">
      <c r="A8648" s="135">
        <v>8646.0</v>
      </c>
      <c r="B8648" s="135" t="s">
        <v>25343</v>
      </c>
      <c r="C8648" s="135" t="s">
        <v>4362</v>
      </c>
      <c r="K8648" s="135">
        <v>20.0</v>
      </c>
      <c r="M8648" s="143">
        <v>43931.0</v>
      </c>
    </row>
    <row r="8649">
      <c r="A8649" s="135">
        <v>8647.0</v>
      </c>
      <c r="B8649" s="135" t="s">
        <v>25345</v>
      </c>
      <c r="C8649" s="135" t="s">
        <v>4362</v>
      </c>
      <c r="K8649" s="135">
        <v>10.0</v>
      </c>
      <c r="M8649" s="143">
        <v>43808.0</v>
      </c>
    </row>
    <row r="8650">
      <c r="A8650" s="135">
        <v>8648.0</v>
      </c>
      <c r="B8650" s="135" t="s">
        <v>25346</v>
      </c>
      <c r="C8650" s="135" t="s">
        <v>4362</v>
      </c>
      <c r="M8650" s="143">
        <v>45011.0</v>
      </c>
    </row>
    <row r="8651">
      <c r="A8651" s="135">
        <v>8649.0</v>
      </c>
      <c r="B8651" s="135" t="s">
        <v>25347</v>
      </c>
      <c r="C8651" s="135" t="s">
        <v>4362</v>
      </c>
      <c r="M8651" s="143">
        <v>42249.0</v>
      </c>
    </row>
    <row r="8652">
      <c r="A8652" s="135">
        <v>8650.0</v>
      </c>
      <c r="B8652" s="135" t="s">
        <v>25348</v>
      </c>
      <c r="C8652" s="135" t="s">
        <v>4362</v>
      </c>
      <c r="M8652" s="143">
        <v>43843.0</v>
      </c>
    </row>
    <row r="8653">
      <c r="A8653" s="135">
        <v>8651.0</v>
      </c>
      <c r="B8653" s="135" t="s">
        <v>25349</v>
      </c>
      <c r="C8653" s="135" t="s">
        <v>4362</v>
      </c>
      <c r="M8653" s="143">
        <v>45165.0</v>
      </c>
    </row>
    <row r="8654">
      <c r="A8654" s="135">
        <v>8652.0</v>
      </c>
      <c r="B8654" s="135" t="s">
        <v>25350</v>
      </c>
      <c r="C8654" s="135" t="s">
        <v>4362</v>
      </c>
      <c r="M8654" s="143">
        <v>44147.0</v>
      </c>
    </row>
    <row r="8655">
      <c r="A8655" s="135">
        <v>8653.0</v>
      </c>
      <c r="B8655" s="135" t="s">
        <v>25352</v>
      </c>
      <c r="C8655" s="135" t="s">
        <v>4362</v>
      </c>
      <c r="M8655" s="143">
        <v>42476.0</v>
      </c>
    </row>
    <row r="8656">
      <c r="A8656" s="135">
        <v>8654.0</v>
      </c>
      <c r="B8656" s="135" t="s">
        <v>25353</v>
      </c>
      <c r="C8656" s="135" t="s">
        <v>4362</v>
      </c>
      <c r="K8656" s="135">
        <v>10.0</v>
      </c>
      <c r="M8656" s="143">
        <v>43425.0</v>
      </c>
    </row>
    <row r="8657">
      <c r="A8657" s="135">
        <v>8655.0</v>
      </c>
      <c r="B8657" s="135" t="s">
        <v>25354</v>
      </c>
      <c r="C8657" s="135" t="s">
        <v>4362</v>
      </c>
      <c r="M8657" s="143">
        <v>42471.0</v>
      </c>
    </row>
    <row r="8658">
      <c r="A8658" s="135">
        <v>8656.0</v>
      </c>
      <c r="B8658" s="135" t="s">
        <v>25355</v>
      </c>
      <c r="C8658" s="135" t="s">
        <v>4362</v>
      </c>
      <c r="M8658" s="143">
        <v>42455.0</v>
      </c>
    </row>
    <row r="8659">
      <c r="A8659" s="135">
        <v>8657.0</v>
      </c>
      <c r="B8659" s="135" t="s">
        <v>25356</v>
      </c>
      <c r="C8659" s="135" t="s">
        <v>4362</v>
      </c>
      <c r="M8659" s="143">
        <v>44243.0</v>
      </c>
    </row>
    <row r="8660">
      <c r="A8660" s="135">
        <v>8658.0</v>
      </c>
      <c r="B8660" s="135" t="s">
        <v>25357</v>
      </c>
      <c r="C8660" s="135" t="s">
        <v>4362</v>
      </c>
      <c r="M8660" s="143">
        <v>42311.0</v>
      </c>
    </row>
    <row r="8661">
      <c r="A8661" s="135">
        <v>8659.0</v>
      </c>
      <c r="B8661" s="135" t="s">
        <v>25358</v>
      </c>
      <c r="C8661" s="135" t="s">
        <v>4362</v>
      </c>
      <c r="M8661" s="143">
        <v>44799.0</v>
      </c>
    </row>
    <row r="8662">
      <c r="A8662" s="135">
        <v>8660.0</v>
      </c>
      <c r="B8662" s="135" t="s">
        <v>25360</v>
      </c>
      <c r="C8662" s="135" t="s">
        <v>4362</v>
      </c>
      <c r="M8662" s="143">
        <v>44836.0</v>
      </c>
    </row>
    <row r="8663">
      <c r="A8663" s="135">
        <v>8661.0</v>
      </c>
      <c r="B8663" s="135" t="s">
        <v>25361</v>
      </c>
      <c r="C8663" s="135" t="s">
        <v>4362</v>
      </c>
      <c r="K8663" s="135">
        <v>10.0</v>
      </c>
      <c r="M8663" s="143">
        <v>44849.0</v>
      </c>
    </row>
    <row r="8664">
      <c r="A8664" s="135">
        <v>8662.0</v>
      </c>
      <c r="B8664" s="135" t="s">
        <v>25362</v>
      </c>
      <c r="C8664" s="135" t="s">
        <v>4362</v>
      </c>
      <c r="M8664" s="143">
        <v>45352.0</v>
      </c>
    </row>
    <row r="8665">
      <c r="A8665" s="135">
        <v>8663.0</v>
      </c>
      <c r="B8665" s="135" t="s">
        <v>25363</v>
      </c>
      <c r="C8665" s="135" t="s">
        <v>4362</v>
      </c>
      <c r="K8665" s="135">
        <v>10.0</v>
      </c>
      <c r="M8665" s="143">
        <v>45183.0</v>
      </c>
    </row>
    <row r="8666">
      <c r="A8666" s="135">
        <v>8664.0</v>
      </c>
      <c r="B8666" s="135" t="s">
        <v>25364</v>
      </c>
      <c r="C8666" s="135" t="s">
        <v>4362</v>
      </c>
      <c r="K8666" s="135">
        <v>20.0</v>
      </c>
      <c r="M8666" s="143">
        <v>45070.0</v>
      </c>
    </row>
    <row r="8667">
      <c r="A8667" s="135">
        <v>8665.0</v>
      </c>
      <c r="B8667" s="135" t="s">
        <v>25365</v>
      </c>
      <c r="C8667" s="135" t="s">
        <v>4362</v>
      </c>
      <c r="F8667" s="135">
        <v>0.0</v>
      </c>
      <c r="M8667" s="143">
        <v>43556.0</v>
      </c>
    </row>
    <row r="8668">
      <c r="A8668" s="135">
        <v>8666.0</v>
      </c>
      <c r="B8668" s="135" t="s">
        <v>25367</v>
      </c>
      <c r="C8668" s="135" t="s">
        <v>4362</v>
      </c>
      <c r="M8668" s="143">
        <v>45106.0</v>
      </c>
    </row>
    <row r="8669">
      <c r="A8669" s="135">
        <v>8667.0</v>
      </c>
      <c r="B8669" s="135" t="s">
        <v>25368</v>
      </c>
      <c r="C8669" s="135" t="s">
        <v>4362</v>
      </c>
      <c r="M8669" s="143">
        <v>45315.0</v>
      </c>
    </row>
    <row r="8670">
      <c r="A8670" s="135">
        <v>8668.0</v>
      </c>
      <c r="B8670" s="135" t="s">
        <v>25369</v>
      </c>
      <c r="C8670" s="135" t="s">
        <v>4362</v>
      </c>
      <c r="K8670" s="135">
        <v>10.0</v>
      </c>
      <c r="M8670" s="143">
        <v>45213.0</v>
      </c>
    </row>
    <row r="8671">
      <c r="A8671" s="135">
        <v>8669.0</v>
      </c>
      <c r="B8671" s="135" t="s">
        <v>25370</v>
      </c>
      <c r="C8671" s="135" t="s">
        <v>4362</v>
      </c>
      <c r="M8671" s="143">
        <v>43416.0</v>
      </c>
    </row>
    <row r="8672">
      <c r="A8672" s="135">
        <v>8670.0</v>
      </c>
      <c r="B8672" s="135" t="s">
        <v>25371</v>
      </c>
      <c r="C8672" s="135" t="s">
        <v>4362</v>
      </c>
      <c r="M8672" s="143">
        <v>43059.0</v>
      </c>
    </row>
    <row r="8673">
      <c r="A8673" s="135">
        <v>8671.0</v>
      </c>
      <c r="B8673" s="135" t="s">
        <v>25372</v>
      </c>
      <c r="C8673" s="135" t="s">
        <v>4362</v>
      </c>
      <c r="F8673" s="135">
        <v>0.0</v>
      </c>
      <c r="M8673" s="143">
        <v>43556.0</v>
      </c>
    </row>
    <row r="8674">
      <c r="A8674" s="135">
        <v>8672.0</v>
      </c>
      <c r="B8674" s="135" t="s">
        <v>25373</v>
      </c>
      <c r="C8674" s="135" t="s">
        <v>4362</v>
      </c>
      <c r="F8674" s="135">
        <v>0.0</v>
      </c>
      <c r="M8674" s="143">
        <v>43497.0</v>
      </c>
    </row>
    <row r="8675">
      <c r="A8675" s="135">
        <v>8673.0</v>
      </c>
      <c r="B8675" s="135" t="s">
        <v>25375</v>
      </c>
      <c r="C8675" s="135" t="s">
        <v>4362</v>
      </c>
      <c r="F8675" s="135">
        <v>0.0</v>
      </c>
      <c r="M8675" s="143">
        <v>42339.0</v>
      </c>
    </row>
    <row r="8676">
      <c r="A8676" s="135">
        <v>8674.0</v>
      </c>
      <c r="B8676" s="135" t="s">
        <v>25376</v>
      </c>
      <c r="C8676" s="135" t="s">
        <v>4362</v>
      </c>
      <c r="F8676" s="135">
        <v>0.0</v>
      </c>
      <c r="M8676" s="143">
        <v>43191.0</v>
      </c>
    </row>
    <row r="8677">
      <c r="A8677" s="135">
        <v>8675.0</v>
      </c>
      <c r="B8677" s="135" t="s">
        <v>25377</v>
      </c>
      <c r="C8677" s="135" t="s">
        <v>4362</v>
      </c>
      <c r="K8677" s="135">
        <v>10.0</v>
      </c>
      <c r="M8677" s="143">
        <v>43140.0</v>
      </c>
    </row>
    <row r="8678">
      <c r="A8678" s="135">
        <v>8676.0</v>
      </c>
      <c r="B8678" s="135" t="s">
        <v>25378</v>
      </c>
      <c r="C8678" s="135" t="s">
        <v>4362</v>
      </c>
      <c r="K8678" s="135">
        <v>10.0</v>
      </c>
      <c r="M8678" s="143">
        <v>44523.0</v>
      </c>
    </row>
    <row r="8679">
      <c r="A8679" s="135">
        <v>8677.0</v>
      </c>
      <c r="B8679" s="135" t="s">
        <v>25379</v>
      </c>
      <c r="C8679" s="135" t="s">
        <v>4362</v>
      </c>
      <c r="M8679" s="143">
        <v>45321.0</v>
      </c>
    </row>
    <row r="8680">
      <c r="A8680" s="135">
        <v>8678.0</v>
      </c>
      <c r="B8680" s="135" t="s">
        <v>25381</v>
      </c>
      <c r="C8680" s="135" t="s">
        <v>4362</v>
      </c>
      <c r="K8680" s="135">
        <v>50.0</v>
      </c>
      <c r="M8680" s="143">
        <v>44263.0</v>
      </c>
    </row>
    <row r="8681">
      <c r="A8681" s="135">
        <v>8679.0</v>
      </c>
      <c r="B8681" s="135" t="s">
        <v>25382</v>
      </c>
      <c r="C8681" s="135" t="s">
        <v>4362</v>
      </c>
      <c r="K8681" s="135">
        <v>10.0</v>
      </c>
      <c r="M8681" s="143">
        <v>43082.0</v>
      </c>
    </row>
    <row r="8682">
      <c r="A8682" s="135">
        <v>8680.0</v>
      </c>
      <c r="B8682" s="135" t="s">
        <v>25383</v>
      </c>
      <c r="C8682" s="135" t="s">
        <v>4362</v>
      </c>
      <c r="M8682" s="143">
        <v>43292.0</v>
      </c>
    </row>
    <row r="8683">
      <c r="A8683" s="135">
        <v>8681.0</v>
      </c>
      <c r="B8683" s="135" t="s">
        <v>25384</v>
      </c>
      <c r="C8683" s="135" t="s">
        <v>4362</v>
      </c>
      <c r="F8683" s="135">
        <v>0.4</v>
      </c>
      <c r="M8683" s="143">
        <v>42953.0</v>
      </c>
    </row>
    <row r="8684">
      <c r="A8684" s="135">
        <v>8682.0</v>
      </c>
      <c r="B8684" s="135" t="s">
        <v>25385</v>
      </c>
      <c r="C8684" s="135" t="s">
        <v>4362</v>
      </c>
      <c r="K8684" s="135">
        <v>10.0</v>
      </c>
      <c r="M8684" s="143">
        <v>43897.0</v>
      </c>
    </row>
    <row r="8685">
      <c r="A8685" s="135">
        <v>8683.0</v>
      </c>
      <c r="B8685" s="135" t="s">
        <v>25386</v>
      </c>
      <c r="C8685" s="135" t="s">
        <v>4362</v>
      </c>
      <c r="F8685" s="135">
        <v>0.0</v>
      </c>
      <c r="M8685" s="143">
        <v>43405.0</v>
      </c>
    </row>
    <row r="8686">
      <c r="A8686" s="135">
        <v>8684.0</v>
      </c>
      <c r="B8686" s="135" t="s">
        <v>25388</v>
      </c>
      <c r="C8686" s="135" t="s">
        <v>4362</v>
      </c>
      <c r="F8686" s="135">
        <v>0.0</v>
      </c>
      <c r="M8686" s="143">
        <v>43435.0</v>
      </c>
    </row>
    <row r="8687">
      <c r="A8687" s="135">
        <v>8685.0</v>
      </c>
      <c r="B8687" s="135" t="s">
        <v>25389</v>
      </c>
      <c r="C8687" s="135" t="s">
        <v>4362</v>
      </c>
      <c r="M8687" s="143">
        <v>44625.0</v>
      </c>
    </row>
    <row r="8688">
      <c r="A8688" s="135">
        <v>8686.0</v>
      </c>
      <c r="B8688" s="135" t="s">
        <v>25390</v>
      </c>
      <c r="C8688" s="135" t="s">
        <v>4362</v>
      </c>
      <c r="M8688" s="143">
        <v>42252.0</v>
      </c>
    </row>
    <row r="8689">
      <c r="A8689" s="135">
        <v>8687.0</v>
      </c>
      <c r="B8689" s="135" t="s">
        <v>25391</v>
      </c>
      <c r="C8689" s="135" t="s">
        <v>4362</v>
      </c>
      <c r="F8689" s="135">
        <v>0.0</v>
      </c>
      <c r="M8689" s="143">
        <v>43525.0</v>
      </c>
    </row>
    <row r="8690">
      <c r="A8690" s="135">
        <v>8688.0</v>
      </c>
      <c r="B8690" s="135" t="s">
        <v>25392</v>
      </c>
      <c r="C8690" s="135" t="s">
        <v>4362</v>
      </c>
      <c r="F8690" s="135">
        <v>0.0</v>
      </c>
      <c r="M8690" s="143">
        <v>42644.0</v>
      </c>
    </row>
    <row r="8691">
      <c r="A8691" s="135">
        <v>8689.0</v>
      </c>
      <c r="B8691" s="135" t="s">
        <v>25394</v>
      </c>
      <c r="C8691" s="135" t="s">
        <v>4362</v>
      </c>
      <c r="F8691" s="135">
        <v>0.0</v>
      </c>
      <c r="M8691" s="143">
        <v>43525.0</v>
      </c>
    </row>
    <row r="8692">
      <c r="A8692" s="135">
        <v>8690.0</v>
      </c>
      <c r="B8692" s="135" t="s">
        <v>25395</v>
      </c>
      <c r="C8692" s="135" t="s">
        <v>4362</v>
      </c>
      <c r="F8692" s="135">
        <v>0.0</v>
      </c>
      <c r="M8692" s="143">
        <v>43344.0</v>
      </c>
    </row>
    <row r="8693">
      <c r="A8693" s="135">
        <v>8691.0</v>
      </c>
      <c r="B8693" s="135" t="s">
        <v>25396</v>
      </c>
      <c r="C8693" s="135" t="s">
        <v>4362</v>
      </c>
      <c r="M8693" s="143">
        <v>42266.0</v>
      </c>
    </row>
    <row r="8694">
      <c r="A8694" s="135">
        <v>8692.0</v>
      </c>
      <c r="B8694" s="135" t="s">
        <v>25397</v>
      </c>
      <c r="C8694" s="135" t="s">
        <v>4362</v>
      </c>
      <c r="M8694" s="143">
        <v>44156.0</v>
      </c>
    </row>
    <row r="8695">
      <c r="A8695" s="135">
        <v>8693.0</v>
      </c>
      <c r="B8695" s="135" t="s">
        <v>25399</v>
      </c>
      <c r="C8695" s="135" t="s">
        <v>4362</v>
      </c>
      <c r="K8695" s="135">
        <v>10.0</v>
      </c>
      <c r="M8695" s="143">
        <v>42669.0</v>
      </c>
    </row>
    <row r="8696">
      <c r="A8696" s="135">
        <v>8694.0</v>
      </c>
      <c r="B8696" s="135" t="s">
        <v>25400</v>
      </c>
      <c r="C8696" s="135" t="s">
        <v>4362</v>
      </c>
      <c r="M8696" s="143">
        <v>43084.0</v>
      </c>
    </row>
    <row r="8697">
      <c r="A8697" s="135">
        <v>8695.0</v>
      </c>
      <c r="B8697" s="135" t="s">
        <v>25401</v>
      </c>
      <c r="C8697" s="135" t="s">
        <v>4362</v>
      </c>
      <c r="F8697" s="135">
        <v>0.0</v>
      </c>
      <c r="M8697" s="143">
        <v>43374.0</v>
      </c>
    </row>
    <row r="8698">
      <c r="A8698" s="135">
        <v>8696.0</v>
      </c>
      <c r="B8698" s="135" t="s">
        <v>25402</v>
      </c>
      <c r="C8698" s="135" t="s">
        <v>4362</v>
      </c>
      <c r="F8698" s="135">
        <v>0.0</v>
      </c>
      <c r="M8698" s="143">
        <v>42917.0</v>
      </c>
    </row>
    <row r="8699">
      <c r="A8699" s="135">
        <v>8697.0</v>
      </c>
      <c r="B8699" s="135" t="s">
        <v>25403</v>
      </c>
      <c r="C8699" s="135" t="s">
        <v>4362</v>
      </c>
      <c r="K8699" s="135">
        <v>10.0</v>
      </c>
      <c r="M8699" s="143">
        <v>44125.0</v>
      </c>
    </row>
    <row r="8700">
      <c r="A8700" s="135">
        <v>8698.0</v>
      </c>
      <c r="B8700" s="135" t="s">
        <v>25405</v>
      </c>
      <c r="C8700" s="135" t="s">
        <v>4362</v>
      </c>
      <c r="M8700" s="143">
        <v>45092.0</v>
      </c>
    </row>
    <row r="8701">
      <c r="A8701" s="135">
        <v>8699.0</v>
      </c>
      <c r="B8701" s="135" t="s">
        <v>25406</v>
      </c>
      <c r="C8701" s="135" t="s">
        <v>4362</v>
      </c>
      <c r="F8701" s="135">
        <v>0.0</v>
      </c>
      <c r="M8701" s="143">
        <v>43831.0</v>
      </c>
    </row>
    <row r="8702">
      <c r="A8702" s="135">
        <v>8700.0</v>
      </c>
      <c r="B8702" s="135" t="s">
        <v>25407</v>
      </c>
      <c r="C8702" s="135" t="s">
        <v>4362</v>
      </c>
      <c r="K8702" s="135">
        <v>20.0</v>
      </c>
      <c r="M8702" s="143">
        <v>44843.0</v>
      </c>
    </row>
    <row r="8703">
      <c r="A8703" s="135">
        <v>8701.0</v>
      </c>
      <c r="B8703" s="135" t="s">
        <v>25408</v>
      </c>
      <c r="C8703" s="135" t="s">
        <v>4362</v>
      </c>
      <c r="K8703" s="135">
        <v>10.0</v>
      </c>
      <c r="M8703" s="143">
        <v>44623.0</v>
      </c>
    </row>
    <row r="8704">
      <c r="A8704" s="135">
        <v>8702.0</v>
      </c>
      <c r="B8704" s="135" t="s">
        <v>25409</v>
      </c>
      <c r="C8704" s="135" t="s">
        <v>4362</v>
      </c>
      <c r="M8704" s="143">
        <v>44778.0</v>
      </c>
    </row>
    <row r="8705">
      <c r="A8705" s="135">
        <v>8703.0</v>
      </c>
      <c r="B8705" s="135" t="s">
        <v>25411</v>
      </c>
      <c r="C8705" s="135" t="s">
        <v>4362</v>
      </c>
      <c r="M8705" s="143">
        <v>43851.0</v>
      </c>
    </row>
    <row r="8706">
      <c r="A8706" s="135">
        <v>8704.0</v>
      </c>
      <c r="B8706" s="135" t="s">
        <v>25412</v>
      </c>
      <c r="C8706" s="135" t="s">
        <v>4362</v>
      </c>
      <c r="K8706" s="135">
        <v>10.0</v>
      </c>
      <c r="M8706" s="143">
        <v>43712.0</v>
      </c>
    </row>
    <row r="8707">
      <c r="A8707" s="135">
        <v>8705.0</v>
      </c>
      <c r="B8707" s="135" t="s">
        <v>25413</v>
      </c>
      <c r="C8707" s="135" t="s">
        <v>4362</v>
      </c>
      <c r="K8707" s="135">
        <v>40.0</v>
      </c>
      <c r="M8707" s="143">
        <v>44557.0</v>
      </c>
    </row>
    <row r="8708">
      <c r="A8708" s="135">
        <v>8706.0</v>
      </c>
      <c r="B8708" s="135" t="s">
        <v>14508</v>
      </c>
      <c r="C8708" s="135" t="s">
        <v>4362</v>
      </c>
      <c r="M8708" s="143">
        <v>44373.0</v>
      </c>
    </row>
    <row r="8709">
      <c r="A8709" s="135">
        <v>8707.0</v>
      </c>
      <c r="B8709" s="135" t="s">
        <v>25415</v>
      </c>
      <c r="C8709" s="135" t="s">
        <v>4362</v>
      </c>
      <c r="K8709" s="135">
        <v>10.0</v>
      </c>
      <c r="M8709" s="143">
        <v>42708.0</v>
      </c>
    </row>
    <row r="8710">
      <c r="A8710" s="135">
        <v>8708.0</v>
      </c>
      <c r="B8710" s="135" t="s">
        <v>25416</v>
      </c>
      <c r="C8710" s="135" t="s">
        <v>4362</v>
      </c>
      <c r="K8710" s="135">
        <v>20.0</v>
      </c>
      <c r="M8710" s="143">
        <v>44837.0</v>
      </c>
    </row>
    <row r="8711">
      <c r="A8711" s="135">
        <v>8709.0</v>
      </c>
      <c r="B8711" s="135" t="s">
        <v>25417</v>
      </c>
      <c r="C8711" s="135" t="s">
        <v>4362</v>
      </c>
      <c r="M8711" s="143">
        <v>43804.0</v>
      </c>
    </row>
    <row r="8712">
      <c r="A8712" s="135">
        <v>8710.0</v>
      </c>
      <c r="B8712" s="135" t="s">
        <v>25418</v>
      </c>
      <c r="C8712" s="135" t="s">
        <v>4362</v>
      </c>
      <c r="M8712" s="143">
        <v>42283.0</v>
      </c>
    </row>
    <row r="8713">
      <c r="A8713" s="135">
        <v>8711.0</v>
      </c>
      <c r="B8713" s="135" t="s">
        <v>25420</v>
      </c>
      <c r="C8713" s="135" t="s">
        <v>4362</v>
      </c>
      <c r="K8713" s="135">
        <v>80.0</v>
      </c>
      <c r="M8713" s="143">
        <v>43961.0</v>
      </c>
    </row>
    <row r="8714">
      <c r="A8714" s="135">
        <v>8712.0</v>
      </c>
      <c r="B8714" s="135" t="s">
        <v>25421</v>
      </c>
      <c r="C8714" s="135" t="s">
        <v>4362</v>
      </c>
      <c r="K8714" s="135">
        <v>10.0</v>
      </c>
      <c r="M8714" s="143">
        <v>43866.0</v>
      </c>
    </row>
    <row r="8715">
      <c r="A8715" s="135">
        <v>8713.0</v>
      </c>
      <c r="B8715" s="135" t="s">
        <v>25422</v>
      </c>
      <c r="C8715" s="135" t="s">
        <v>4362</v>
      </c>
      <c r="M8715" s="143">
        <v>44994.0</v>
      </c>
    </row>
    <row r="8716">
      <c r="A8716" s="135">
        <v>8714.0</v>
      </c>
      <c r="B8716" s="135" t="s">
        <v>25423</v>
      </c>
      <c r="C8716" s="135" t="s">
        <v>4362</v>
      </c>
      <c r="F8716" s="135">
        <v>0.0</v>
      </c>
      <c r="M8716" s="143">
        <v>43070.0</v>
      </c>
    </row>
    <row r="8717">
      <c r="A8717" s="135">
        <v>8715.0</v>
      </c>
      <c r="B8717" s="135" t="s">
        <v>25425</v>
      </c>
      <c r="C8717" s="135" t="s">
        <v>4362</v>
      </c>
      <c r="M8717" s="143">
        <v>42826.0</v>
      </c>
    </row>
    <row r="8718">
      <c r="A8718" s="135">
        <v>8716.0</v>
      </c>
      <c r="B8718" s="135" t="s">
        <v>25426</v>
      </c>
      <c r="C8718" s="135" t="s">
        <v>4362</v>
      </c>
      <c r="F8718" s="135">
        <v>0.0</v>
      </c>
      <c r="M8718" s="143">
        <v>43009.0</v>
      </c>
    </row>
    <row r="8719">
      <c r="A8719" s="135">
        <v>8717.0</v>
      </c>
      <c r="B8719" s="135" t="s">
        <v>25428</v>
      </c>
      <c r="C8719" s="135" t="s">
        <v>4362</v>
      </c>
      <c r="F8719" s="135">
        <v>0.0</v>
      </c>
      <c r="M8719" s="143">
        <v>43466.0</v>
      </c>
    </row>
    <row r="8720">
      <c r="A8720" s="135">
        <v>8718.0</v>
      </c>
      <c r="B8720" s="135" t="s">
        <v>25429</v>
      </c>
      <c r="C8720" s="135" t="s">
        <v>4362</v>
      </c>
      <c r="F8720" s="135">
        <v>0.0</v>
      </c>
      <c r="M8720" s="143">
        <v>43770.0</v>
      </c>
    </row>
    <row r="8721">
      <c r="A8721" s="135">
        <v>8719.0</v>
      </c>
      <c r="B8721" s="135" t="s">
        <v>25430</v>
      </c>
      <c r="C8721" s="135" t="s">
        <v>4362</v>
      </c>
      <c r="M8721" s="143">
        <v>42264.0</v>
      </c>
    </row>
    <row r="8722">
      <c r="A8722" s="135">
        <v>8720.0</v>
      </c>
      <c r="B8722" s="135" t="s">
        <v>25431</v>
      </c>
      <c r="C8722" s="135" t="s">
        <v>4362</v>
      </c>
      <c r="F8722" s="135">
        <v>0.0</v>
      </c>
      <c r="M8722" s="143">
        <v>43374.0</v>
      </c>
    </row>
    <row r="8723">
      <c r="A8723" s="135">
        <v>8721.0</v>
      </c>
      <c r="B8723" s="135" t="s">
        <v>25432</v>
      </c>
      <c r="C8723" s="135" t="s">
        <v>4362</v>
      </c>
      <c r="F8723" s="135">
        <v>0.0</v>
      </c>
      <c r="M8723" s="143">
        <v>43282.0</v>
      </c>
    </row>
    <row r="8724">
      <c r="A8724" s="135">
        <v>8722.0</v>
      </c>
      <c r="B8724" s="135" t="s">
        <v>25433</v>
      </c>
      <c r="C8724" s="135" t="s">
        <v>4362</v>
      </c>
      <c r="F8724" s="135">
        <v>0.0</v>
      </c>
      <c r="M8724" s="143">
        <v>43617.0</v>
      </c>
    </row>
    <row r="8725">
      <c r="A8725" s="135">
        <v>8723.0</v>
      </c>
      <c r="B8725" s="135" t="s">
        <v>25434</v>
      </c>
      <c r="C8725" s="135" t="s">
        <v>4362</v>
      </c>
      <c r="F8725" s="135">
        <v>0.0</v>
      </c>
      <c r="M8725" s="143">
        <v>42795.0</v>
      </c>
    </row>
    <row r="8726">
      <c r="A8726" s="135">
        <v>8724.0</v>
      </c>
      <c r="B8726" s="135" t="s">
        <v>25435</v>
      </c>
      <c r="C8726" s="135" t="s">
        <v>4362</v>
      </c>
      <c r="F8726" s="135">
        <v>0.0</v>
      </c>
      <c r="M8726" s="143">
        <v>42491.0</v>
      </c>
    </row>
    <row r="8727">
      <c r="A8727" s="135">
        <v>8725.0</v>
      </c>
      <c r="B8727" s="135" t="s">
        <v>25436</v>
      </c>
      <c r="C8727" s="135" t="s">
        <v>4362</v>
      </c>
      <c r="M8727" s="143">
        <v>42808.0</v>
      </c>
    </row>
    <row r="8728">
      <c r="A8728" s="135">
        <v>8726.0</v>
      </c>
      <c r="B8728" s="135" t="s">
        <v>25438</v>
      </c>
      <c r="C8728" s="135" t="s">
        <v>4362</v>
      </c>
      <c r="F8728" s="135">
        <v>0.0</v>
      </c>
      <c r="M8728" s="143">
        <v>42948.0</v>
      </c>
    </row>
    <row r="8729">
      <c r="A8729" s="135">
        <v>8727.0</v>
      </c>
      <c r="B8729" s="135" t="s">
        <v>25439</v>
      </c>
      <c r="C8729" s="135" t="s">
        <v>4362</v>
      </c>
      <c r="F8729" s="135">
        <v>0.0</v>
      </c>
      <c r="M8729" s="143">
        <v>43497.0</v>
      </c>
    </row>
    <row r="8730">
      <c r="A8730" s="135">
        <v>8728.0</v>
      </c>
      <c r="B8730" s="135" t="s">
        <v>25440</v>
      </c>
      <c r="C8730" s="135" t="s">
        <v>4362</v>
      </c>
      <c r="M8730" s="143">
        <v>45123.0</v>
      </c>
    </row>
    <row r="8731">
      <c r="A8731" s="135">
        <v>8729.0</v>
      </c>
      <c r="B8731" s="135" t="s">
        <v>25441</v>
      </c>
      <c r="C8731" s="135" t="s">
        <v>4362</v>
      </c>
      <c r="M8731" s="143">
        <v>44033.0</v>
      </c>
    </row>
    <row r="8732">
      <c r="A8732" s="135">
        <v>8730.0</v>
      </c>
      <c r="B8732" s="135" t="s">
        <v>25442</v>
      </c>
      <c r="C8732" s="135" t="s">
        <v>4362</v>
      </c>
      <c r="F8732" s="135">
        <v>0.0</v>
      </c>
      <c r="M8732" s="143">
        <v>42795.0</v>
      </c>
    </row>
    <row r="8733">
      <c r="A8733" s="135">
        <v>8731.0</v>
      </c>
      <c r="B8733" s="135" t="s">
        <v>25443</v>
      </c>
      <c r="C8733" s="135" t="s">
        <v>4362</v>
      </c>
      <c r="M8733" s="143">
        <v>42290.0</v>
      </c>
    </row>
    <row r="8734">
      <c r="A8734" s="135">
        <v>8732.0</v>
      </c>
      <c r="B8734" s="135" t="s">
        <v>25445</v>
      </c>
      <c r="C8734" s="135" t="s">
        <v>4362</v>
      </c>
      <c r="M8734" s="143">
        <v>44794.0</v>
      </c>
    </row>
    <row r="8735">
      <c r="A8735" s="135">
        <v>8733.0</v>
      </c>
      <c r="B8735" s="135" t="s">
        <v>25446</v>
      </c>
      <c r="C8735" s="135" t="s">
        <v>4362</v>
      </c>
      <c r="F8735" s="135">
        <v>0.0</v>
      </c>
      <c r="M8735" s="143">
        <v>43709.0</v>
      </c>
    </row>
    <row r="8736">
      <c r="A8736" s="135">
        <v>8734.0</v>
      </c>
      <c r="B8736" s="135" t="s">
        <v>25447</v>
      </c>
      <c r="C8736" s="135" t="s">
        <v>4362</v>
      </c>
      <c r="M8736" s="143">
        <v>42792.0</v>
      </c>
    </row>
    <row r="8737">
      <c r="A8737" s="135">
        <v>8735.0</v>
      </c>
      <c r="B8737" s="135" t="s">
        <v>25448</v>
      </c>
      <c r="C8737" s="135" t="s">
        <v>4362</v>
      </c>
      <c r="K8737" s="135">
        <v>10.0</v>
      </c>
      <c r="M8737" s="143">
        <v>43877.0</v>
      </c>
    </row>
    <row r="8738">
      <c r="A8738" s="135">
        <v>8736.0</v>
      </c>
      <c r="B8738" s="135" t="s">
        <v>25449</v>
      </c>
      <c r="C8738" s="135" t="s">
        <v>4362</v>
      </c>
      <c r="M8738" s="143">
        <v>43213.0</v>
      </c>
    </row>
    <row r="8739">
      <c r="A8739" s="135">
        <v>8737.0</v>
      </c>
      <c r="B8739" s="135" t="s">
        <v>25451</v>
      </c>
      <c r="C8739" s="135" t="s">
        <v>4362</v>
      </c>
      <c r="F8739" s="135">
        <v>0.0</v>
      </c>
      <c r="M8739" s="143">
        <v>42979.0</v>
      </c>
    </row>
    <row r="8740">
      <c r="A8740" s="135">
        <v>8738.0</v>
      </c>
      <c r="B8740" s="135" t="s">
        <v>25452</v>
      </c>
      <c r="C8740" s="135" t="s">
        <v>4362</v>
      </c>
      <c r="F8740" s="135">
        <v>0.0</v>
      </c>
      <c r="M8740" s="143">
        <v>43525.0</v>
      </c>
    </row>
    <row r="8741">
      <c r="A8741" s="135">
        <v>8739.0</v>
      </c>
      <c r="B8741" s="135" t="s">
        <v>25453</v>
      </c>
      <c r="C8741" s="135" t="s">
        <v>4362</v>
      </c>
      <c r="F8741" s="135">
        <v>0.0</v>
      </c>
      <c r="M8741" s="143">
        <v>43497.0</v>
      </c>
    </row>
    <row r="8742">
      <c r="A8742" s="135">
        <v>8740.0</v>
      </c>
      <c r="B8742" s="135" t="s">
        <v>25454</v>
      </c>
      <c r="C8742" s="135" t="s">
        <v>4362</v>
      </c>
      <c r="M8742" s="143">
        <v>45039.0</v>
      </c>
    </row>
    <row r="8743">
      <c r="A8743" s="135">
        <v>8741.0</v>
      </c>
      <c r="B8743" s="135" t="s">
        <v>25456</v>
      </c>
      <c r="C8743" s="135" t="s">
        <v>4362</v>
      </c>
      <c r="K8743" s="135">
        <v>20.0</v>
      </c>
      <c r="M8743" s="143">
        <v>43718.0</v>
      </c>
    </row>
    <row r="8744">
      <c r="A8744" s="135">
        <v>8742.0</v>
      </c>
      <c r="B8744" s="135" t="s">
        <v>25457</v>
      </c>
      <c r="C8744" s="135" t="s">
        <v>4362</v>
      </c>
      <c r="M8744" s="143">
        <v>44812.0</v>
      </c>
    </row>
    <row r="8745">
      <c r="A8745" s="135">
        <v>8743.0</v>
      </c>
      <c r="B8745" s="135" t="s">
        <v>25458</v>
      </c>
      <c r="C8745" s="135" t="s">
        <v>4362</v>
      </c>
      <c r="M8745" s="143">
        <v>44041.0</v>
      </c>
    </row>
    <row r="8746">
      <c r="A8746" s="135">
        <v>8744.0</v>
      </c>
      <c r="B8746" s="135" t="s">
        <v>25459</v>
      </c>
      <c r="C8746" s="135" t="s">
        <v>4362</v>
      </c>
      <c r="M8746" s="143">
        <v>43921.0</v>
      </c>
    </row>
    <row r="8747">
      <c r="A8747" s="135">
        <v>8745.0</v>
      </c>
      <c r="B8747" s="135" t="s">
        <v>25460</v>
      </c>
      <c r="C8747" s="135" t="s">
        <v>4362</v>
      </c>
      <c r="K8747" s="135">
        <v>10.0</v>
      </c>
      <c r="M8747" s="143">
        <v>43975.0</v>
      </c>
    </row>
    <row r="8748">
      <c r="A8748" s="135">
        <v>8746.0</v>
      </c>
      <c r="B8748" s="135" t="s">
        <v>25462</v>
      </c>
      <c r="C8748" s="135" t="s">
        <v>4362</v>
      </c>
      <c r="K8748" s="135">
        <v>10.0</v>
      </c>
      <c r="M8748" s="143">
        <v>43066.0</v>
      </c>
    </row>
    <row r="8749">
      <c r="A8749" s="135">
        <v>8747.0</v>
      </c>
      <c r="B8749" s="135" t="s">
        <v>25463</v>
      </c>
      <c r="C8749" s="135" t="s">
        <v>4362</v>
      </c>
      <c r="K8749" s="135">
        <v>10.0</v>
      </c>
      <c r="M8749" s="143">
        <v>43176.0</v>
      </c>
    </row>
    <row r="8750">
      <c r="A8750" s="135">
        <v>8748.0</v>
      </c>
      <c r="B8750" s="135" t="s">
        <v>25464</v>
      </c>
      <c r="C8750" s="135" t="s">
        <v>4362</v>
      </c>
      <c r="K8750" s="135">
        <v>20.0</v>
      </c>
      <c r="M8750" s="143">
        <v>45041.0</v>
      </c>
    </row>
    <row r="8751">
      <c r="A8751" s="135">
        <v>8749.0</v>
      </c>
      <c r="B8751" s="135" t="s">
        <v>25466</v>
      </c>
      <c r="C8751" s="135" t="s">
        <v>4362</v>
      </c>
      <c r="K8751" s="135">
        <v>20.0</v>
      </c>
      <c r="M8751" s="143">
        <v>44281.0</v>
      </c>
    </row>
    <row r="8752">
      <c r="A8752" s="135">
        <v>8750.0</v>
      </c>
      <c r="B8752" s="135" t="s">
        <v>25467</v>
      </c>
      <c r="C8752" s="135" t="s">
        <v>4362</v>
      </c>
      <c r="M8752" s="143">
        <v>45099.0</v>
      </c>
    </row>
    <row r="8753">
      <c r="A8753" s="135">
        <v>8751.0</v>
      </c>
      <c r="B8753" s="135" t="s">
        <v>25468</v>
      </c>
      <c r="C8753" s="135" t="s">
        <v>4362</v>
      </c>
      <c r="M8753" s="143">
        <v>42519.0</v>
      </c>
    </row>
    <row r="8754">
      <c r="A8754" s="135">
        <v>8752.0</v>
      </c>
      <c r="B8754" s="135" t="s">
        <v>25469</v>
      </c>
      <c r="C8754" s="135" t="s">
        <v>4362</v>
      </c>
      <c r="M8754" s="143">
        <v>42336.0</v>
      </c>
    </row>
    <row r="8755">
      <c r="A8755" s="135">
        <v>8753.0</v>
      </c>
      <c r="B8755" s="135" t="s">
        <v>25470</v>
      </c>
      <c r="C8755" s="135" t="s">
        <v>4362</v>
      </c>
      <c r="K8755" s="135">
        <v>30.0</v>
      </c>
      <c r="M8755" s="143">
        <v>43093.0</v>
      </c>
    </row>
    <row r="8756">
      <c r="A8756" s="135">
        <v>8754.0</v>
      </c>
      <c r="B8756" s="135" t="s">
        <v>25472</v>
      </c>
      <c r="C8756" s="135" t="s">
        <v>4362</v>
      </c>
      <c r="K8756" s="135">
        <v>10.0</v>
      </c>
      <c r="M8756" s="143">
        <v>44257.0</v>
      </c>
    </row>
    <row r="8757">
      <c r="A8757" s="135">
        <v>8755.0</v>
      </c>
      <c r="B8757" s="135" t="s">
        <v>25473</v>
      </c>
      <c r="C8757" s="135" t="s">
        <v>4362</v>
      </c>
      <c r="M8757" s="143">
        <v>43970.0</v>
      </c>
    </row>
    <row r="8758">
      <c r="A8758" s="135">
        <v>8756.0</v>
      </c>
      <c r="B8758" s="135" t="s">
        <v>25474</v>
      </c>
      <c r="C8758" s="135" t="s">
        <v>4362</v>
      </c>
      <c r="K8758" s="135">
        <v>10.0</v>
      </c>
      <c r="M8758" s="143">
        <v>43840.0</v>
      </c>
    </row>
    <row r="8759">
      <c r="A8759" s="135">
        <v>8757.0</v>
      </c>
      <c r="B8759" s="135" t="s">
        <v>25475</v>
      </c>
      <c r="C8759" s="135" t="s">
        <v>4362</v>
      </c>
      <c r="M8759" s="143">
        <v>45248.0</v>
      </c>
    </row>
    <row r="8760">
      <c r="A8760" s="135">
        <v>8758.0</v>
      </c>
      <c r="B8760" s="135" t="s">
        <v>25476</v>
      </c>
      <c r="C8760" s="135" t="s">
        <v>4362</v>
      </c>
      <c r="M8760" s="143">
        <v>42287.0</v>
      </c>
    </row>
    <row r="8761">
      <c r="A8761" s="135">
        <v>8759.0</v>
      </c>
      <c r="B8761" s="135" t="s">
        <v>25477</v>
      </c>
      <c r="C8761" s="135" t="s">
        <v>4362</v>
      </c>
      <c r="K8761" s="135">
        <v>10.0</v>
      </c>
      <c r="M8761" s="143">
        <v>43925.0</v>
      </c>
    </row>
    <row r="8762">
      <c r="A8762" s="135">
        <v>8760.0</v>
      </c>
      <c r="B8762" s="135" t="s">
        <v>25479</v>
      </c>
      <c r="C8762" s="135" t="s">
        <v>4362</v>
      </c>
      <c r="K8762" s="135">
        <v>30.0</v>
      </c>
      <c r="M8762" s="143">
        <v>44645.0</v>
      </c>
    </row>
    <row r="8763">
      <c r="A8763" s="135">
        <v>8761.0</v>
      </c>
      <c r="B8763" s="135" t="s">
        <v>25480</v>
      </c>
      <c r="C8763" s="135" t="s">
        <v>4362</v>
      </c>
      <c r="K8763" s="135">
        <v>10.0</v>
      </c>
      <c r="M8763" s="143">
        <v>45385.0</v>
      </c>
    </row>
    <row r="8764">
      <c r="A8764" s="135">
        <v>8762.0</v>
      </c>
      <c r="B8764" s="135" t="s">
        <v>25481</v>
      </c>
      <c r="C8764" s="135" t="s">
        <v>4362</v>
      </c>
      <c r="K8764" s="135">
        <v>10.0</v>
      </c>
      <c r="M8764" s="143">
        <v>44047.0</v>
      </c>
    </row>
    <row r="8765">
      <c r="A8765" s="135">
        <v>8763.0</v>
      </c>
      <c r="B8765" s="135" t="s">
        <v>25482</v>
      </c>
      <c r="C8765" s="135" t="s">
        <v>4362</v>
      </c>
      <c r="M8765" s="143">
        <v>43010.0</v>
      </c>
    </row>
    <row r="8766">
      <c r="A8766" s="135">
        <v>8764.0</v>
      </c>
      <c r="B8766" s="135" t="s">
        <v>25483</v>
      </c>
      <c r="C8766" s="135" t="s">
        <v>4362</v>
      </c>
      <c r="M8766" s="143">
        <v>43952.0</v>
      </c>
    </row>
    <row r="8767">
      <c r="A8767" s="135">
        <v>8765.0</v>
      </c>
      <c r="B8767" s="135" t="s">
        <v>25484</v>
      </c>
      <c r="C8767" s="135" t="s">
        <v>4362</v>
      </c>
      <c r="F8767" s="135">
        <v>0.0</v>
      </c>
      <c r="M8767" s="143">
        <v>42461.0</v>
      </c>
    </row>
    <row r="8768">
      <c r="A8768" s="135">
        <v>8766.0</v>
      </c>
      <c r="B8768" s="135" t="s">
        <v>25486</v>
      </c>
      <c r="C8768" s="135" t="s">
        <v>4362</v>
      </c>
      <c r="M8768" s="143">
        <v>45243.0</v>
      </c>
    </row>
    <row r="8769">
      <c r="A8769" s="135">
        <v>8767.0</v>
      </c>
      <c r="B8769" s="135" t="s">
        <v>25487</v>
      </c>
      <c r="C8769" s="135" t="s">
        <v>4362</v>
      </c>
      <c r="M8769" s="143">
        <v>43985.0</v>
      </c>
    </row>
    <row r="8770">
      <c r="A8770" s="135">
        <v>8768.0</v>
      </c>
      <c r="B8770" s="135" t="s">
        <v>25488</v>
      </c>
      <c r="C8770" s="135" t="s">
        <v>4362</v>
      </c>
      <c r="M8770" s="143">
        <v>45023.0</v>
      </c>
    </row>
    <row r="8771">
      <c r="A8771" s="135">
        <v>8769.0</v>
      </c>
      <c r="B8771" s="135" t="s">
        <v>25489</v>
      </c>
      <c r="C8771" s="135" t="s">
        <v>4362</v>
      </c>
      <c r="K8771" s="135">
        <v>10.0</v>
      </c>
      <c r="M8771" s="143">
        <v>43869.0</v>
      </c>
    </row>
    <row r="8772">
      <c r="A8772" s="135">
        <v>8770.0</v>
      </c>
      <c r="B8772" s="135" t="s">
        <v>25490</v>
      </c>
      <c r="C8772" s="135" t="s">
        <v>4362</v>
      </c>
      <c r="M8772" s="143">
        <v>44271.0</v>
      </c>
    </row>
    <row r="8773">
      <c r="A8773" s="135">
        <v>8771.0</v>
      </c>
      <c r="B8773" s="135" t="s">
        <v>25491</v>
      </c>
      <c r="C8773" s="135" t="s">
        <v>4362</v>
      </c>
      <c r="F8773" s="135">
        <v>0.0</v>
      </c>
      <c r="M8773" s="143">
        <v>43800.0</v>
      </c>
    </row>
    <row r="8774">
      <c r="A8774" s="135">
        <v>8772.0</v>
      </c>
      <c r="B8774" s="135" t="s">
        <v>25492</v>
      </c>
      <c r="C8774" s="135" t="s">
        <v>4362</v>
      </c>
      <c r="F8774" s="135">
        <v>0.0</v>
      </c>
      <c r="M8774" s="143">
        <v>43221.0</v>
      </c>
    </row>
    <row r="8775">
      <c r="A8775" s="135">
        <v>8773.0</v>
      </c>
      <c r="B8775" s="135" t="s">
        <v>25494</v>
      </c>
      <c r="C8775" s="135" t="s">
        <v>4362</v>
      </c>
      <c r="K8775" s="135">
        <v>10.0</v>
      </c>
      <c r="M8775" s="143">
        <v>42408.0</v>
      </c>
    </row>
    <row r="8776">
      <c r="A8776" s="135">
        <v>8774.0</v>
      </c>
      <c r="B8776" s="135" t="s">
        <v>25495</v>
      </c>
      <c r="C8776" s="135" t="s">
        <v>4362</v>
      </c>
      <c r="M8776" s="143">
        <v>42323.0</v>
      </c>
    </row>
    <row r="8777">
      <c r="A8777" s="135">
        <v>8775.0</v>
      </c>
      <c r="B8777" s="135" t="s">
        <v>25496</v>
      </c>
      <c r="C8777" s="135" t="s">
        <v>4362</v>
      </c>
      <c r="F8777" s="135">
        <v>0.0</v>
      </c>
      <c r="M8777" s="143">
        <v>43282.0</v>
      </c>
    </row>
    <row r="8778">
      <c r="A8778" s="135">
        <v>8776.0</v>
      </c>
      <c r="B8778" s="135" t="s">
        <v>25497</v>
      </c>
      <c r="C8778" s="135" t="s">
        <v>4362</v>
      </c>
      <c r="F8778" s="135">
        <v>0.0</v>
      </c>
      <c r="M8778" s="143">
        <v>43466.0</v>
      </c>
    </row>
    <row r="8779">
      <c r="A8779" s="135">
        <v>8777.0</v>
      </c>
      <c r="B8779" s="135" t="s">
        <v>25498</v>
      </c>
      <c r="C8779" s="135" t="s">
        <v>4362</v>
      </c>
      <c r="F8779" s="135">
        <v>0.0</v>
      </c>
      <c r="M8779" s="143">
        <v>43466.0</v>
      </c>
    </row>
    <row r="8780">
      <c r="A8780" s="135">
        <v>8778.0</v>
      </c>
      <c r="B8780" s="135" t="s">
        <v>25499</v>
      </c>
      <c r="C8780" s="135" t="s">
        <v>4362</v>
      </c>
      <c r="F8780" s="135">
        <v>0.0</v>
      </c>
      <c r="M8780" s="143">
        <v>43556.0</v>
      </c>
    </row>
    <row r="8781">
      <c r="A8781" s="135">
        <v>8779.0</v>
      </c>
      <c r="B8781" s="135" t="s">
        <v>25500</v>
      </c>
      <c r="C8781" s="135" t="s">
        <v>4362</v>
      </c>
      <c r="F8781" s="135">
        <v>0.0</v>
      </c>
      <c r="M8781" s="143">
        <v>43525.0</v>
      </c>
    </row>
    <row r="8782">
      <c r="A8782" s="135">
        <v>8780.0</v>
      </c>
      <c r="B8782" s="135" t="s">
        <v>25501</v>
      </c>
      <c r="C8782" s="135" t="s">
        <v>4362</v>
      </c>
      <c r="F8782" s="135">
        <v>0.0</v>
      </c>
      <c r="M8782" s="143">
        <v>43647.0</v>
      </c>
    </row>
    <row r="8783">
      <c r="A8783" s="135">
        <v>8781.0</v>
      </c>
      <c r="B8783" s="135" t="s">
        <v>25502</v>
      </c>
      <c r="C8783" s="135" t="s">
        <v>4362</v>
      </c>
      <c r="K8783" s="135">
        <v>10.0</v>
      </c>
      <c r="M8783" s="143">
        <v>43857.0</v>
      </c>
    </row>
    <row r="8784">
      <c r="A8784" s="135">
        <v>8782.0</v>
      </c>
      <c r="B8784" s="135" t="s">
        <v>25503</v>
      </c>
      <c r="C8784" s="135" t="s">
        <v>4362</v>
      </c>
      <c r="F8784" s="135">
        <v>0.0</v>
      </c>
      <c r="M8784" s="143">
        <v>43678.0</v>
      </c>
    </row>
    <row r="8785">
      <c r="A8785" s="135">
        <v>8783.0</v>
      </c>
      <c r="B8785" s="135" t="s">
        <v>14513</v>
      </c>
      <c r="C8785" s="135" t="s">
        <v>4362</v>
      </c>
      <c r="F8785" s="135">
        <v>0.0</v>
      </c>
      <c r="M8785" s="143">
        <v>43374.0</v>
      </c>
    </row>
    <row r="8786">
      <c r="A8786" s="135">
        <v>8784.0</v>
      </c>
      <c r="B8786" s="135" t="s">
        <v>25505</v>
      </c>
      <c r="C8786" s="135" t="s">
        <v>4362</v>
      </c>
      <c r="F8786" s="135">
        <v>0.0</v>
      </c>
      <c r="M8786" s="143">
        <v>43647.0</v>
      </c>
    </row>
    <row r="8787">
      <c r="A8787" s="135">
        <v>8785.0</v>
      </c>
      <c r="B8787" s="135" t="s">
        <v>25506</v>
      </c>
      <c r="C8787" s="135" t="s">
        <v>4362</v>
      </c>
      <c r="M8787" s="143">
        <v>44894.0</v>
      </c>
    </row>
    <row r="8788">
      <c r="A8788" s="135">
        <v>8786.0</v>
      </c>
      <c r="B8788" s="135" t="s">
        <v>25507</v>
      </c>
      <c r="C8788" s="135" t="s">
        <v>4362</v>
      </c>
      <c r="F8788" s="135">
        <v>0.0</v>
      </c>
      <c r="M8788" s="143">
        <v>43374.0</v>
      </c>
    </row>
    <row r="8789">
      <c r="A8789" s="135">
        <v>8787.0</v>
      </c>
      <c r="B8789" s="135" t="s">
        <v>25509</v>
      </c>
      <c r="C8789" s="135" t="s">
        <v>4362</v>
      </c>
      <c r="F8789" s="135">
        <v>0.0</v>
      </c>
      <c r="M8789" s="143">
        <v>43770.0</v>
      </c>
    </row>
    <row r="8790">
      <c r="A8790" s="135">
        <v>8788.0</v>
      </c>
      <c r="B8790" s="135" t="s">
        <v>25510</v>
      </c>
      <c r="C8790" s="135" t="s">
        <v>4362</v>
      </c>
      <c r="F8790" s="135">
        <v>0.0</v>
      </c>
      <c r="K8790" s="135">
        <v>20.0</v>
      </c>
      <c r="M8790" s="143">
        <v>44835.0</v>
      </c>
    </row>
    <row r="8791">
      <c r="A8791" s="135">
        <v>8789.0</v>
      </c>
      <c r="B8791" s="135" t="s">
        <v>25511</v>
      </c>
      <c r="C8791" s="135" t="s">
        <v>4362</v>
      </c>
      <c r="F8791" s="135">
        <v>0.0</v>
      </c>
      <c r="M8791" s="143">
        <v>43009.0</v>
      </c>
    </row>
    <row r="8792">
      <c r="A8792" s="135">
        <v>8790.0</v>
      </c>
      <c r="B8792" s="135" t="s">
        <v>25512</v>
      </c>
      <c r="C8792" s="135" t="s">
        <v>4362</v>
      </c>
      <c r="K8792" s="135">
        <v>10.0</v>
      </c>
      <c r="M8792" s="143">
        <v>43914.0</v>
      </c>
    </row>
    <row r="8793">
      <c r="A8793" s="135">
        <v>8791.0</v>
      </c>
      <c r="B8793" s="135" t="s">
        <v>25514</v>
      </c>
      <c r="C8793" s="135" t="s">
        <v>4362</v>
      </c>
      <c r="K8793" s="135">
        <v>100.0</v>
      </c>
      <c r="M8793" s="143">
        <v>44745.0</v>
      </c>
    </row>
    <row r="8794">
      <c r="A8794" s="135">
        <v>8792.0</v>
      </c>
      <c r="B8794" s="135" t="s">
        <v>25515</v>
      </c>
      <c r="C8794" s="135" t="s">
        <v>4362</v>
      </c>
      <c r="M8794" s="143">
        <v>43882.0</v>
      </c>
    </row>
    <row r="8795">
      <c r="A8795" s="135">
        <v>8793.0</v>
      </c>
      <c r="B8795" s="135" t="s">
        <v>25516</v>
      </c>
      <c r="C8795" s="135" t="s">
        <v>4362</v>
      </c>
      <c r="M8795" s="143">
        <v>45063.0</v>
      </c>
    </row>
    <row r="8796">
      <c r="A8796" s="135">
        <v>8794.0</v>
      </c>
      <c r="B8796" s="135" t="s">
        <v>25517</v>
      </c>
      <c r="C8796" s="135" t="s">
        <v>4362</v>
      </c>
      <c r="M8796" s="143">
        <v>42657.0</v>
      </c>
    </row>
    <row r="8797">
      <c r="A8797" s="135">
        <v>8795.0</v>
      </c>
      <c r="B8797" s="135" t="s">
        <v>25519</v>
      </c>
      <c r="C8797" s="135" t="s">
        <v>4362</v>
      </c>
      <c r="M8797" s="143">
        <v>45189.0</v>
      </c>
    </row>
    <row r="8798">
      <c r="A8798" s="135">
        <v>8796.0</v>
      </c>
      <c r="B8798" s="135" t="s">
        <v>25520</v>
      </c>
      <c r="C8798" s="135" t="s">
        <v>4362</v>
      </c>
      <c r="K8798" s="135">
        <v>10.0</v>
      </c>
      <c r="M8798" s="143">
        <v>43518.0</v>
      </c>
    </row>
    <row r="8799">
      <c r="A8799" s="135">
        <v>8797.0</v>
      </c>
      <c r="B8799" s="135" t="s">
        <v>25521</v>
      </c>
      <c r="C8799" s="135" t="s">
        <v>4362</v>
      </c>
      <c r="M8799" s="143">
        <v>45146.0</v>
      </c>
    </row>
    <row r="8800">
      <c r="A8800" s="135">
        <v>8798.0</v>
      </c>
      <c r="B8800" s="135" t="s">
        <v>25522</v>
      </c>
      <c r="C8800" s="135" t="s">
        <v>4362</v>
      </c>
      <c r="M8800" s="143">
        <v>44633.0</v>
      </c>
    </row>
    <row r="8801">
      <c r="A8801" s="135">
        <v>8799.0</v>
      </c>
      <c r="B8801" s="135" t="s">
        <v>25523</v>
      </c>
      <c r="C8801" s="135" t="s">
        <v>4362</v>
      </c>
      <c r="M8801" s="143">
        <v>42478.0</v>
      </c>
    </row>
    <row r="8802">
      <c r="A8802" s="135">
        <v>8800.0</v>
      </c>
      <c r="B8802" s="135" t="s">
        <v>25525</v>
      </c>
      <c r="C8802" s="135" t="s">
        <v>4362</v>
      </c>
      <c r="M8802" s="143">
        <v>43702.0</v>
      </c>
    </row>
    <row r="8803">
      <c r="A8803" s="135">
        <v>8801.0</v>
      </c>
      <c r="B8803" s="135" t="s">
        <v>25526</v>
      </c>
      <c r="C8803" s="135" t="s">
        <v>4362</v>
      </c>
      <c r="M8803" s="143">
        <v>44805.0</v>
      </c>
    </row>
    <row r="8804">
      <c r="A8804" s="135">
        <v>8802.0</v>
      </c>
      <c r="B8804" s="135" t="s">
        <v>25527</v>
      </c>
      <c r="C8804" s="135" t="s">
        <v>4362</v>
      </c>
      <c r="K8804" s="135">
        <v>10.0</v>
      </c>
      <c r="M8804" s="143">
        <v>43169.0</v>
      </c>
    </row>
    <row r="8805">
      <c r="A8805" s="135">
        <v>8803.0</v>
      </c>
      <c r="B8805" s="135" t="s">
        <v>25528</v>
      </c>
      <c r="C8805" s="135" t="s">
        <v>4362</v>
      </c>
      <c r="M8805" s="143">
        <v>42396.0</v>
      </c>
    </row>
    <row r="8806">
      <c r="A8806" s="135">
        <v>8804.0</v>
      </c>
      <c r="B8806" s="135" t="s">
        <v>25530</v>
      </c>
      <c r="C8806" s="135" t="s">
        <v>4362</v>
      </c>
      <c r="M8806" s="143">
        <v>45155.0</v>
      </c>
    </row>
    <row r="8807">
      <c r="A8807" s="135">
        <v>8805.0</v>
      </c>
      <c r="B8807" s="135" t="s">
        <v>25531</v>
      </c>
      <c r="C8807" s="135" t="s">
        <v>4362</v>
      </c>
      <c r="K8807" s="135">
        <v>20.0</v>
      </c>
      <c r="M8807" s="143">
        <v>42886.0</v>
      </c>
    </row>
    <row r="8808">
      <c r="A8808" s="135">
        <v>8806.0</v>
      </c>
      <c r="B8808" s="135" t="s">
        <v>25532</v>
      </c>
      <c r="C8808" s="135" t="s">
        <v>4362</v>
      </c>
      <c r="M8808" s="143">
        <v>43416.0</v>
      </c>
    </row>
    <row r="8809">
      <c r="A8809" s="135">
        <v>8807.0</v>
      </c>
      <c r="B8809" s="135" t="s">
        <v>25533</v>
      </c>
      <c r="C8809" s="135" t="s">
        <v>4362</v>
      </c>
      <c r="K8809" s="135">
        <v>40.0</v>
      </c>
      <c r="M8809" s="143">
        <v>44836.0</v>
      </c>
    </row>
    <row r="8810">
      <c r="A8810" s="135">
        <v>8808.0</v>
      </c>
      <c r="B8810" s="135" t="s">
        <v>25534</v>
      </c>
      <c r="C8810" s="135" t="s">
        <v>4362</v>
      </c>
      <c r="M8810" s="143">
        <v>44959.0</v>
      </c>
    </row>
    <row r="8811">
      <c r="A8811" s="135">
        <v>8809.0</v>
      </c>
      <c r="B8811" s="135" t="s">
        <v>25535</v>
      </c>
      <c r="C8811" s="135" t="s">
        <v>4362</v>
      </c>
      <c r="K8811" s="135">
        <v>10.0</v>
      </c>
      <c r="M8811" s="143">
        <v>42902.0</v>
      </c>
    </row>
    <row r="8812">
      <c r="A8812" s="135">
        <v>8810.0</v>
      </c>
      <c r="B8812" s="135" t="s">
        <v>25537</v>
      </c>
      <c r="C8812" s="135" t="s">
        <v>4362</v>
      </c>
      <c r="M8812" s="143">
        <v>45121.0</v>
      </c>
    </row>
    <row r="8813">
      <c r="A8813" s="135">
        <v>8811.0</v>
      </c>
      <c r="B8813" s="135" t="s">
        <v>25538</v>
      </c>
      <c r="C8813" s="135" t="s">
        <v>4362</v>
      </c>
      <c r="M8813" s="143">
        <v>44437.0</v>
      </c>
    </row>
    <row r="8814">
      <c r="A8814" s="135">
        <v>8812.0</v>
      </c>
      <c r="B8814" s="135" t="s">
        <v>25539</v>
      </c>
      <c r="C8814" s="135" t="s">
        <v>4362</v>
      </c>
      <c r="M8814" s="143">
        <v>44016.0</v>
      </c>
    </row>
    <row r="8815">
      <c r="A8815" s="135">
        <v>8813.0</v>
      </c>
      <c r="B8815" s="135" t="s">
        <v>25540</v>
      </c>
      <c r="C8815" s="135" t="s">
        <v>4362</v>
      </c>
      <c r="K8815" s="135">
        <v>50.0</v>
      </c>
      <c r="M8815" s="143">
        <v>44834.0</v>
      </c>
    </row>
    <row r="8816">
      <c r="A8816" s="135">
        <v>8814.0</v>
      </c>
      <c r="B8816" s="135" t="s">
        <v>25541</v>
      </c>
      <c r="C8816" s="135" t="s">
        <v>4362</v>
      </c>
      <c r="M8816" s="143">
        <v>43490.0</v>
      </c>
    </row>
    <row r="8817">
      <c r="A8817" s="135">
        <v>8815.0</v>
      </c>
      <c r="B8817" s="135" t="s">
        <v>25542</v>
      </c>
      <c r="C8817" s="135" t="s">
        <v>4362</v>
      </c>
      <c r="M8817" s="143">
        <v>43877.0</v>
      </c>
    </row>
    <row r="8818">
      <c r="A8818" s="135">
        <v>8816.0</v>
      </c>
      <c r="B8818" s="135" t="s">
        <v>25543</v>
      </c>
      <c r="C8818" s="135" t="s">
        <v>4362</v>
      </c>
      <c r="K8818" s="135">
        <v>10.0</v>
      </c>
      <c r="M8818" s="143">
        <v>43844.0</v>
      </c>
    </row>
    <row r="8819">
      <c r="A8819" s="135">
        <v>8817.0</v>
      </c>
      <c r="B8819" s="135" t="s">
        <v>25545</v>
      </c>
      <c r="C8819" s="135" t="s">
        <v>4362</v>
      </c>
      <c r="M8819" s="143">
        <v>42657.0</v>
      </c>
    </row>
    <row r="8820">
      <c r="A8820" s="135">
        <v>8818.0</v>
      </c>
      <c r="B8820" s="135" t="s">
        <v>25546</v>
      </c>
      <c r="C8820" s="135" t="s">
        <v>4362</v>
      </c>
      <c r="M8820" s="143">
        <v>42372.0</v>
      </c>
    </row>
    <row r="8821">
      <c r="A8821" s="135">
        <v>8819.0</v>
      </c>
      <c r="B8821" s="135" t="s">
        <v>25547</v>
      </c>
      <c r="C8821" s="135" t="s">
        <v>4362</v>
      </c>
      <c r="F8821" s="135">
        <v>0.0</v>
      </c>
      <c r="M8821" s="143">
        <v>43556.0</v>
      </c>
    </row>
    <row r="8822">
      <c r="A8822" s="135">
        <v>8820.0</v>
      </c>
      <c r="B8822" s="135" t="s">
        <v>25548</v>
      </c>
      <c r="C8822" s="135" t="s">
        <v>4362</v>
      </c>
      <c r="M8822" s="143">
        <v>44550.0</v>
      </c>
    </row>
    <row r="8823">
      <c r="A8823" s="135">
        <v>8821.0</v>
      </c>
      <c r="B8823" s="135" t="s">
        <v>25549</v>
      </c>
      <c r="C8823" s="135" t="s">
        <v>4362</v>
      </c>
      <c r="M8823" s="143">
        <v>45013.0</v>
      </c>
    </row>
    <row r="8824">
      <c r="A8824" s="135">
        <v>8822.0</v>
      </c>
      <c r="B8824" s="135" t="s">
        <v>25550</v>
      </c>
      <c r="C8824" s="135" t="s">
        <v>4362</v>
      </c>
      <c r="M8824" s="143">
        <v>44962.0</v>
      </c>
    </row>
    <row r="8825">
      <c r="A8825" s="135">
        <v>8823.0</v>
      </c>
      <c r="B8825" s="135" t="s">
        <v>25552</v>
      </c>
      <c r="C8825" s="135" t="s">
        <v>4362</v>
      </c>
      <c r="M8825" s="143">
        <v>45068.0</v>
      </c>
    </row>
    <row r="8826">
      <c r="A8826" s="135">
        <v>8824.0</v>
      </c>
      <c r="B8826" s="135" t="s">
        <v>25553</v>
      </c>
      <c r="C8826" s="135" t="s">
        <v>4362</v>
      </c>
      <c r="M8826" s="143">
        <v>45014.0</v>
      </c>
    </row>
    <row r="8827">
      <c r="A8827" s="135">
        <v>8825.0</v>
      </c>
      <c r="B8827" s="135" t="s">
        <v>25554</v>
      </c>
      <c r="C8827" s="135" t="s">
        <v>4362</v>
      </c>
      <c r="F8827" s="135">
        <v>0.0</v>
      </c>
      <c r="M8827" s="143">
        <v>43344.0</v>
      </c>
    </row>
    <row r="8828">
      <c r="A8828" s="135">
        <v>8826.0</v>
      </c>
      <c r="B8828" s="135" t="s">
        <v>25555</v>
      </c>
      <c r="C8828" s="135" t="s">
        <v>4362</v>
      </c>
      <c r="F8828" s="135">
        <v>0.0</v>
      </c>
      <c r="M8828" s="143">
        <v>43800.0</v>
      </c>
    </row>
    <row r="8829">
      <c r="A8829" s="135">
        <v>8827.0</v>
      </c>
      <c r="B8829" s="135" t="s">
        <v>25556</v>
      </c>
      <c r="C8829" s="135" t="s">
        <v>4362</v>
      </c>
      <c r="M8829" s="143">
        <v>43944.0</v>
      </c>
    </row>
    <row r="8830">
      <c r="A8830" s="135">
        <v>8828.0</v>
      </c>
      <c r="B8830" s="135" t="s">
        <v>25557</v>
      </c>
      <c r="C8830" s="135" t="s">
        <v>4362</v>
      </c>
      <c r="M8830" s="143">
        <v>45133.0</v>
      </c>
    </row>
    <row r="8831">
      <c r="A8831" s="135">
        <v>8829.0</v>
      </c>
      <c r="B8831" s="135" t="s">
        <v>25558</v>
      </c>
      <c r="C8831" s="135" t="s">
        <v>4362</v>
      </c>
      <c r="F8831" s="135">
        <v>0.0</v>
      </c>
      <c r="M8831" s="143">
        <v>43770.0</v>
      </c>
    </row>
    <row r="8832">
      <c r="A8832" s="135">
        <v>8830.0</v>
      </c>
      <c r="B8832" s="135" t="s">
        <v>25559</v>
      </c>
      <c r="C8832" s="135" t="s">
        <v>4362</v>
      </c>
      <c r="F8832" s="135">
        <v>0.0</v>
      </c>
      <c r="M8832" s="143">
        <v>43525.0</v>
      </c>
    </row>
    <row r="8833">
      <c r="A8833" s="135">
        <v>8831.0</v>
      </c>
      <c r="B8833" s="135" t="s">
        <v>25561</v>
      </c>
      <c r="C8833" s="135" t="s">
        <v>4362</v>
      </c>
      <c r="F8833" s="135">
        <v>0.0</v>
      </c>
      <c r="M8833" s="143">
        <v>42736.0</v>
      </c>
    </row>
    <row r="8834">
      <c r="A8834" s="135">
        <v>8832.0</v>
      </c>
      <c r="B8834" s="135" t="s">
        <v>25562</v>
      </c>
      <c r="C8834" s="135" t="s">
        <v>4362</v>
      </c>
      <c r="F8834" s="135">
        <v>0.0</v>
      </c>
      <c r="M8834" s="143">
        <v>43405.0</v>
      </c>
    </row>
    <row r="8835">
      <c r="A8835" s="135">
        <v>8833.0</v>
      </c>
      <c r="B8835" s="135" t="s">
        <v>25563</v>
      </c>
      <c r="C8835" s="135" t="s">
        <v>4362</v>
      </c>
      <c r="M8835" s="143">
        <v>44907.0</v>
      </c>
    </row>
    <row r="8836">
      <c r="A8836" s="135">
        <v>8834.0</v>
      </c>
      <c r="B8836" s="135" t="s">
        <v>25564</v>
      </c>
      <c r="C8836" s="135" t="s">
        <v>4362</v>
      </c>
      <c r="F8836" s="135">
        <v>0.0</v>
      </c>
      <c r="M8836" s="143">
        <v>43556.0</v>
      </c>
    </row>
    <row r="8837">
      <c r="A8837" s="135">
        <v>8835.0</v>
      </c>
      <c r="B8837" s="135" t="s">
        <v>25565</v>
      </c>
      <c r="C8837" s="135" t="s">
        <v>4362</v>
      </c>
      <c r="K8837" s="135">
        <v>10.0</v>
      </c>
      <c r="M8837" s="143">
        <v>44486.0</v>
      </c>
    </row>
    <row r="8838">
      <c r="A8838" s="135">
        <v>8836.0</v>
      </c>
      <c r="B8838" s="135" t="s">
        <v>25566</v>
      </c>
      <c r="C8838" s="135" t="s">
        <v>4362</v>
      </c>
      <c r="M8838" s="143">
        <v>45110.0</v>
      </c>
    </row>
    <row r="8839">
      <c r="A8839" s="135">
        <v>8837.0</v>
      </c>
      <c r="B8839" s="135" t="s">
        <v>25568</v>
      </c>
      <c r="C8839" s="135" t="s">
        <v>4362</v>
      </c>
      <c r="F8839" s="135">
        <v>0.0</v>
      </c>
      <c r="M8839" s="143">
        <v>43282.0</v>
      </c>
    </row>
    <row r="8840">
      <c r="A8840" s="135">
        <v>8838.0</v>
      </c>
      <c r="B8840" s="135" t="s">
        <v>25569</v>
      </c>
      <c r="C8840" s="135" t="s">
        <v>4362</v>
      </c>
      <c r="M8840" s="143">
        <v>42339.0</v>
      </c>
    </row>
    <row r="8841">
      <c r="A8841" s="135">
        <v>8839.0</v>
      </c>
      <c r="B8841" s="135" t="s">
        <v>25570</v>
      </c>
      <c r="C8841" s="135" t="s">
        <v>4362</v>
      </c>
      <c r="M8841" s="143">
        <v>43273.0</v>
      </c>
    </row>
    <row r="8842">
      <c r="A8842" s="135">
        <v>8840.0</v>
      </c>
      <c r="B8842" s="135" t="s">
        <v>25571</v>
      </c>
      <c r="C8842" s="135" t="s">
        <v>4362</v>
      </c>
      <c r="M8842" s="143">
        <v>44780.0</v>
      </c>
    </row>
    <row r="8843">
      <c r="A8843" s="135">
        <v>8841.0</v>
      </c>
      <c r="B8843" s="135" t="s">
        <v>25572</v>
      </c>
      <c r="C8843" s="135" t="s">
        <v>4362</v>
      </c>
      <c r="F8843" s="135">
        <v>0.0</v>
      </c>
      <c r="M8843" s="143">
        <v>43191.0</v>
      </c>
    </row>
    <row r="8844">
      <c r="A8844" s="135">
        <v>8842.0</v>
      </c>
      <c r="B8844" s="135" t="s">
        <v>25573</v>
      </c>
      <c r="C8844" s="135" t="s">
        <v>4362</v>
      </c>
      <c r="F8844" s="135">
        <v>0.0</v>
      </c>
      <c r="M8844" s="143">
        <v>42767.0</v>
      </c>
    </row>
    <row r="8845">
      <c r="A8845" s="135">
        <v>8843.0</v>
      </c>
      <c r="B8845" s="135" t="s">
        <v>25575</v>
      </c>
      <c r="C8845" s="135" t="s">
        <v>4362</v>
      </c>
      <c r="M8845" s="143">
        <v>45102.0</v>
      </c>
    </row>
    <row r="8846">
      <c r="A8846" s="135">
        <v>8844.0</v>
      </c>
      <c r="B8846" s="135" t="s">
        <v>25576</v>
      </c>
      <c r="C8846" s="135" t="s">
        <v>4362</v>
      </c>
      <c r="F8846" s="135">
        <v>0.0</v>
      </c>
      <c r="M8846" s="143">
        <v>43160.0</v>
      </c>
    </row>
    <row r="8847">
      <c r="A8847" s="135">
        <v>8845.0</v>
      </c>
      <c r="B8847" s="135" t="s">
        <v>25577</v>
      </c>
      <c r="C8847" s="135" t="s">
        <v>4362</v>
      </c>
      <c r="M8847" s="143">
        <v>42600.0</v>
      </c>
    </row>
    <row r="8848">
      <c r="A8848" s="135">
        <v>8846.0</v>
      </c>
      <c r="B8848" s="135" t="s">
        <v>25578</v>
      </c>
      <c r="C8848" s="135" t="s">
        <v>4362</v>
      </c>
      <c r="F8848" s="135">
        <v>0.0</v>
      </c>
      <c r="M8848" s="143">
        <v>43374.0</v>
      </c>
    </row>
    <row r="8849">
      <c r="A8849" s="135">
        <v>8847.0</v>
      </c>
      <c r="B8849" s="135" t="s">
        <v>25579</v>
      </c>
      <c r="C8849" s="135" t="s">
        <v>4362</v>
      </c>
      <c r="M8849" s="143">
        <v>43071.0</v>
      </c>
    </row>
    <row r="8850">
      <c r="A8850" s="135">
        <v>8848.0</v>
      </c>
      <c r="B8850" s="135" t="s">
        <v>25581</v>
      </c>
      <c r="C8850" s="135" t="s">
        <v>4362</v>
      </c>
      <c r="M8850" s="143">
        <v>42787.0</v>
      </c>
    </row>
    <row r="8851">
      <c r="A8851" s="135">
        <v>8849.0</v>
      </c>
      <c r="B8851" s="135" t="s">
        <v>25582</v>
      </c>
      <c r="C8851" s="135" t="s">
        <v>4362</v>
      </c>
      <c r="K8851" s="135">
        <v>10.0</v>
      </c>
      <c r="M8851" s="143">
        <v>44439.0</v>
      </c>
    </row>
    <row r="8852">
      <c r="A8852" s="135">
        <v>8850.0</v>
      </c>
      <c r="B8852" s="135" t="s">
        <v>25583</v>
      </c>
      <c r="C8852" s="135" t="s">
        <v>4362</v>
      </c>
      <c r="F8852" s="135">
        <v>0.0</v>
      </c>
      <c r="M8852" s="143">
        <v>43405.0</v>
      </c>
    </row>
    <row r="8853">
      <c r="A8853" s="135">
        <v>8851.0</v>
      </c>
      <c r="B8853" s="135" t="s">
        <v>25584</v>
      </c>
      <c r="C8853" s="135" t="s">
        <v>4362</v>
      </c>
      <c r="K8853" s="135">
        <v>10.0</v>
      </c>
      <c r="M8853" s="143">
        <v>45033.0</v>
      </c>
    </row>
    <row r="8854">
      <c r="A8854" s="135">
        <v>8852.0</v>
      </c>
      <c r="B8854" s="135" t="s">
        <v>25586</v>
      </c>
      <c r="C8854" s="135" t="s">
        <v>4362</v>
      </c>
      <c r="F8854" s="135">
        <v>0.0</v>
      </c>
      <c r="M8854" s="143">
        <v>43070.0</v>
      </c>
    </row>
    <row r="8855">
      <c r="A8855" s="135">
        <v>8853.0</v>
      </c>
      <c r="B8855" s="135" t="s">
        <v>25587</v>
      </c>
      <c r="C8855" s="135" t="s">
        <v>4362</v>
      </c>
      <c r="F8855" s="135">
        <v>0.0</v>
      </c>
      <c r="M8855" s="143">
        <v>43405.0</v>
      </c>
    </row>
    <row r="8856">
      <c r="A8856" s="135">
        <v>8854.0</v>
      </c>
      <c r="B8856" s="135" t="s">
        <v>25588</v>
      </c>
      <c r="C8856" s="135" t="s">
        <v>4362</v>
      </c>
      <c r="F8856" s="135">
        <v>0.0</v>
      </c>
      <c r="M8856" s="143">
        <v>43739.0</v>
      </c>
    </row>
    <row r="8857">
      <c r="A8857" s="135">
        <v>8855.0</v>
      </c>
      <c r="B8857" s="135" t="s">
        <v>25589</v>
      </c>
      <c r="C8857" s="135" t="s">
        <v>4362</v>
      </c>
      <c r="F8857" s="135">
        <v>0.0</v>
      </c>
      <c r="M8857" s="143">
        <v>42401.0</v>
      </c>
    </row>
    <row r="8858">
      <c r="A8858" s="135">
        <v>8856.0</v>
      </c>
      <c r="B8858" s="135" t="s">
        <v>25590</v>
      </c>
      <c r="C8858" s="135" t="s">
        <v>4362</v>
      </c>
      <c r="F8858" s="135">
        <v>0.0</v>
      </c>
      <c r="M8858" s="143">
        <v>42767.0</v>
      </c>
    </row>
    <row r="8859">
      <c r="A8859" s="135">
        <v>8857.0</v>
      </c>
      <c r="B8859" s="135" t="s">
        <v>25591</v>
      </c>
      <c r="C8859" s="135" t="s">
        <v>4362</v>
      </c>
      <c r="K8859" s="135">
        <v>10.0</v>
      </c>
      <c r="M8859" s="143">
        <v>43665.0</v>
      </c>
    </row>
    <row r="8860">
      <c r="A8860" s="135">
        <v>8858.0</v>
      </c>
      <c r="B8860" s="135" t="s">
        <v>25593</v>
      </c>
      <c r="C8860" s="135" t="s">
        <v>4362</v>
      </c>
      <c r="K8860" s="135">
        <v>30.0</v>
      </c>
      <c r="M8860" s="143">
        <v>44674.0</v>
      </c>
    </row>
    <row r="8861">
      <c r="A8861" s="135">
        <v>8859.0</v>
      </c>
      <c r="B8861" s="135" t="s">
        <v>25594</v>
      </c>
      <c r="C8861" s="135" t="s">
        <v>4362</v>
      </c>
      <c r="M8861" s="143">
        <v>44144.0</v>
      </c>
    </row>
    <row r="8862">
      <c r="A8862" s="135">
        <v>8860.0</v>
      </c>
      <c r="B8862" s="135" t="s">
        <v>25595</v>
      </c>
      <c r="C8862" s="135" t="s">
        <v>4362</v>
      </c>
      <c r="M8862" s="143">
        <v>42682.0</v>
      </c>
    </row>
    <row r="8863">
      <c r="A8863" s="135">
        <v>8861.0</v>
      </c>
      <c r="B8863" s="135" t="s">
        <v>25596</v>
      </c>
      <c r="C8863" s="135" t="s">
        <v>4362</v>
      </c>
      <c r="F8863" s="135">
        <v>0.0</v>
      </c>
      <c r="M8863" s="143">
        <v>43678.0</v>
      </c>
    </row>
    <row r="8864">
      <c r="A8864" s="135">
        <v>8862.0</v>
      </c>
      <c r="B8864" s="135" t="s">
        <v>25597</v>
      </c>
      <c r="C8864" s="135" t="s">
        <v>4362</v>
      </c>
      <c r="M8864" s="143">
        <v>42500.0</v>
      </c>
    </row>
    <row r="8865">
      <c r="A8865" s="135">
        <v>8863.0</v>
      </c>
      <c r="B8865" s="135" t="s">
        <v>25598</v>
      </c>
      <c r="C8865" s="135" t="s">
        <v>4362</v>
      </c>
      <c r="K8865" s="135">
        <v>10.0</v>
      </c>
      <c r="M8865" s="143">
        <v>43738.0</v>
      </c>
    </row>
    <row r="8866">
      <c r="A8866" s="135">
        <v>8864.0</v>
      </c>
      <c r="B8866" s="135" t="s">
        <v>14515</v>
      </c>
      <c r="C8866" s="135" t="s">
        <v>4362</v>
      </c>
      <c r="K8866" s="135">
        <v>40.0</v>
      </c>
      <c r="M8866" s="143">
        <v>44942.0</v>
      </c>
    </row>
    <row r="8867">
      <c r="A8867" s="135">
        <v>8865.0</v>
      </c>
      <c r="B8867" s="135" t="s">
        <v>25600</v>
      </c>
      <c r="C8867" s="135" t="s">
        <v>4362</v>
      </c>
      <c r="M8867" s="143">
        <v>44832.0</v>
      </c>
    </row>
    <row r="8868">
      <c r="A8868" s="135">
        <v>8866.0</v>
      </c>
      <c r="B8868" s="135" t="s">
        <v>25601</v>
      </c>
      <c r="C8868" s="135" t="s">
        <v>4362</v>
      </c>
      <c r="M8868" s="143">
        <v>44581.0</v>
      </c>
    </row>
    <row r="8869">
      <c r="A8869" s="135">
        <v>8867.0</v>
      </c>
      <c r="B8869" s="135" t="s">
        <v>25602</v>
      </c>
      <c r="C8869" s="135" t="s">
        <v>4362</v>
      </c>
      <c r="M8869" s="143">
        <v>44594.0</v>
      </c>
    </row>
    <row r="8870">
      <c r="A8870" s="135">
        <v>8868.0</v>
      </c>
      <c r="B8870" s="135" t="s">
        <v>25603</v>
      </c>
      <c r="C8870" s="135" t="s">
        <v>4362</v>
      </c>
      <c r="M8870" s="143">
        <v>45075.0</v>
      </c>
    </row>
    <row r="8871">
      <c r="A8871" s="135">
        <v>8869.0</v>
      </c>
      <c r="B8871" s="135" t="s">
        <v>25604</v>
      </c>
      <c r="C8871" s="135" t="s">
        <v>4362</v>
      </c>
      <c r="M8871" s="143">
        <v>44644.0</v>
      </c>
    </row>
    <row r="8872">
      <c r="A8872" s="135">
        <v>8870.0</v>
      </c>
      <c r="B8872" s="135" t="s">
        <v>25606</v>
      </c>
      <c r="C8872" s="135" t="s">
        <v>4362</v>
      </c>
      <c r="M8872" s="143">
        <v>44491.0</v>
      </c>
    </row>
    <row r="8873">
      <c r="A8873" s="135">
        <v>8871.0</v>
      </c>
      <c r="B8873" s="135" t="s">
        <v>25607</v>
      </c>
      <c r="C8873" s="135" t="s">
        <v>4362</v>
      </c>
      <c r="M8873" s="143">
        <v>42329.0</v>
      </c>
    </row>
    <row r="8874">
      <c r="A8874" s="135">
        <v>8872.0</v>
      </c>
      <c r="B8874" s="135" t="s">
        <v>25608</v>
      </c>
      <c r="C8874" s="135" t="s">
        <v>4362</v>
      </c>
      <c r="F8874" s="135">
        <v>0.0</v>
      </c>
      <c r="M8874" s="143">
        <v>43009.0</v>
      </c>
    </row>
    <row r="8875">
      <c r="A8875" s="135">
        <v>8873.0</v>
      </c>
      <c r="B8875" s="135" t="s">
        <v>25609</v>
      </c>
      <c r="C8875" s="135" t="s">
        <v>4362</v>
      </c>
      <c r="F8875" s="135">
        <v>0.0</v>
      </c>
      <c r="M8875" s="143">
        <v>43405.0</v>
      </c>
    </row>
    <row r="8876">
      <c r="A8876" s="135">
        <v>8874.0</v>
      </c>
      <c r="B8876" s="135" t="s">
        <v>25610</v>
      </c>
      <c r="C8876" s="135" t="s">
        <v>4362</v>
      </c>
      <c r="F8876" s="135">
        <v>0.0</v>
      </c>
      <c r="M8876" s="143">
        <v>42614.0</v>
      </c>
    </row>
    <row r="8877">
      <c r="A8877" s="135">
        <v>8875.0</v>
      </c>
      <c r="B8877" s="135" t="s">
        <v>25612</v>
      </c>
      <c r="C8877" s="135" t="s">
        <v>4362</v>
      </c>
      <c r="F8877" s="135">
        <v>0.0</v>
      </c>
      <c r="M8877" s="143">
        <v>43282.0</v>
      </c>
    </row>
    <row r="8878">
      <c r="A8878" s="135">
        <v>8876.0</v>
      </c>
      <c r="B8878" s="135" t="s">
        <v>25613</v>
      </c>
      <c r="C8878" s="135" t="s">
        <v>4362</v>
      </c>
      <c r="F8878" s="135">
        <v>0.0</v>
      </c>
      <c r="M8878" s="143">
        <v>43405.0</v>
      </c>
    </row>
    <row r="8879">
      <c r="A8879" s="135">
        <v>8877.0</v>
      </c>
      <c r="B8879" s="135" t="s">
        <v>25614</v>
      </c>
      <c r="C8879" s="135" t="s">
        <v>4362</v>
      </c>
      <c r="F8879" s="135">
        <v>0.0</v>
      </c>
      <c r="M8879" s="143">
        <v>43252.0</v>
      </c>
    </row>
    <row r="8880">
      <c r="A8880" s="135">
        <v>8878.0</v>
      </c>
      <c r="B8880" s="135" t="s">
        <v>25615</v>
      </c>
      <c r="C8880" s="135" t="s">
        <v>4362</v>
      </c>
      <c r="F8880" s="135">
        <v>0.0</v>
      </c>
      <c r="M8880" s="143">
        <v>43405.0</v>
      </c>
    </row>
    <row r="8881">
      <c r="A8881" s="135">
        <v>8879.0</v>
      </c>
      <c r="B8881" s="135" t="s">
        <v>25616</v>
      </c>
      <c r="C8881" s="135" t="s">
        <v>4362</v>
      </c>
      <c r="F8881" s="135">
        <v>0.0</v>
      </c>
      <c r="M8881" s="143">
        <v>43070.0</v>
      </c>
    </row>
    <row r="8882">
      <c r="A8882" s="135">
        <v>8880.0</v>
      </c>
      <c r="B8882" s="135" t="s">
        <v>25617</v>
      </c>
      <c r="C8882" s="135" t="s">
        <v>4362</v>
      </c>
      <c r="F8882" s="135">
        <v>0.0</v>
      </c>
      <c r="M8882" s="143">
        <v>43374.0</v>
      </c>
    </row>
    <row r="8883">
      <c r="A8883" s="135">
        <v>8881.0</v>
      </c>
      <c r="B8883" s="135" t="s">
        <v>25618</v>
      </c>
      <c r="C8883" s="135" t="s">
        <v>4362</v>
      </c>
      <c r="M8883" s="143">
        <v>43846.0</v>
      </c>
    </row>
    <row r="8884">
      <c r="A8884" s="135">
        <v>8882.0</v>
      </c>
      <c r="B8884" s="135" t="s">
        <v>25619</v>
      </c>
      <c r="C8884" s="135" t="s">
        <v>4362</v>
      </c>
      <c r="M8884" s="143">
        <v>42520.0</v>
      </c>
    </row>
    <row r="8885">
      <c r="A8885" s="135">
        <v>8883.0</v>
      </c>
      <c r="B8885" s="135" t="s">
        <v>25621</v>
      </c>
      <c r="C8885" s="135" t="s">
        <v>4362</v>
      </c>
      <c r="M8885" s="143">
        <v>45242.0</v>
      </c>
    </row>
    <row r="8886">
      <c r="A8886" s="135">
        <v>8884.0</v>
      </c>
      <c r="B8886" s="135" t="s">
        <v>25622</v>
      </c>
      <c r="C8886" s="135" t="s">
        <v>4362</v>
      </c>
      <c r="F8886" s="135">
        <v>0.0</v>
      </c>
      <c r="M8886" s="143">
        <v>43586.0</v>
      </c>
    </row>
    <row r="8887">
      <c r="A8887" s="135">
        <v>8885.0</v>
      </c>
      <c r="B8887" s="135" t="s">
        <v>25623</v>
      </c>
      <c r="C8887" s="135" t="s">
        <v>4362</v>
      </c>
      <c r="F8887" s="135">
        <v>0.0</v>
      </c>
      <c r="M8887" s="143">
        <v>43556.0</v>
      </c>
    </row>
    <row r="8888">
      <c r="A8888" s="135">
        <v>8886.0</v>
      </c>
      <c r="B8888" s="135" t="s">
        <v>25624</v>
      </c>
      <c r="C8888" s="135" t="s">
        <v>4362</v>
      </c>
      <c r="F8888" s="135">
        <v>0.0</v>
      </c>
      <c r="M8888" s="143">
        <v>43617.0</v>
      </c>
    </row>
    <row r="8889">
      <c r="A8889" s="135">
        <v>8887.0</v>
      </c>
      <c r="B8889" s="135" t="s">
        <v>25625</v>
      </c>
      <c r="C8889" s="135" t="s">
        <v>4362</v>
      </c>
      <c r="F8889" s="135">
        <v>0.0</v>
      </c>
      <c r="M8889" s="143">
        <v>43282.0</v>
      </c>
    </row>
    <row r="8890">
      <c r="A8890" s="135">
        <v>8888.0</v>
      </c>
      <c r="B8890" s="135" t="s">
        <v>25627</v>
      </c>
      <c r="C8890" s="135" t="s">
        <v>4362</v>
      </c>
      <c r="K8890" s="135">
        <v>10.0</v>
      </c>
      <c r="M8890" s="143">
        <v>43844.0</v>
      </c>
    </row>
    <row r="8891">
      <c r="A8891" s="135">
        <v>8889.0</v>
      </c>
      <c r="B8891" s="135" t="s">
        <v>25628</v>
      </c>
      <c r="C8891" s="135" t="s">
        <v>4362</v>
      </c>
      <c r="M8891" s="143">
        <v>45315.0</v>
      </c>
    </row>
    <row r="8892">
      <c r="A8892" s="135">
        <v>8890.0</v>
      </c>
      <c r="B8892" s="135" t="s">
        <v>25629</v>
      </c>
      <c r="C8892" s="135" t="s">
        <v>4362</v>
      </c>
      <c r="M8892" s="143">
        <v>42319.0</v>
      </c>
    </row>
    <row r="8893">
      <c r="A8893" s="135">
        <v>8891.0</v>
      </c>
      <c r="B8893" s="135" t="s">
        <v>25631</v>
      </c>
      <c r="C8893" s="135" t="s">
        <v>4362</v>
      </c>
      <c r="M8893" s="143">
        <v>44418.0</v>
      </c>
    </row>
    <row r="8894">
      <c r="A8894" s="135">
        <v>8892.0</v>
      </c>
      <c r="B8894" s="135" t="s">
        <v>25632</v>
      </c>
      <c r="C8894" s="135" t="s">
        <v>4362</v>
      </c>
      <c r="F8894" s="135">
        <v>0.0</v>
      </c>
      <c r="M8894" s="143">
        <v>42705.0</v>
      </c>
    </row>
    <row r="8895">
      <c r="A8895" s="135">
        <v>8893.0</v>
      </c>
      <c r="B8895" s="135" t="s">
        <v>25633</v>
      </c>
      <c r="C8895" s="135" t="s">
        <v>4362</v>
      </c>
      <c r="F8895" s="135">
        <v>0.0</v>
      </c>
      <c r="M8895" s="143">
        <v>44805.0</v>
      </c>
    </row>
    <row r="8896">
      <c r="A8896" s="135">
        <v>8894.0</v>
      </c>
      <c r="B8896" s="135" t="s">
        <v>25634</v>
      </c>
      <c r="C8896" s="135" t="s">
        <v>4362</v>
      </c>
      <c r="F8896" s="135">
        <v>0.0</v>
      </c>
      <c r="M8896" s="143">
        <v>43374.0</v>
      </c>
    </row>
    <row r="8897">
      <c r="A8897" s="135">
        <v>8895.0</v>
      </c>
      <c r="B8897" s="135" t="s">
        <v>25636</v>
      </c>
      <c r="C8897" s="135" t="s">
        <v>4362</v>
      </c>
      <c r="M8897" s="143">
        <v>45167.0</v>
      </c>
    </row>
    <row r="8898">
      <c r="A8898" s="135">
        <v>8896.0</v>
      </c>
      <c r="B8898" s="135" t="s">
        <v>25637</v>
      </c>
      <c r="C8898" s="135" t="s">
        <v>4362</v>
      </c>
      <c r="K8898" s="135">
        <v>10.0</v>
      </c>
      <c r="M8898" s="143">
        <v>43843.0</v>
      </c>
    </row>
    <row r="8899">
      <c r="A8899" s="135">
        <v>8897.0</v>
      </c>
      <c r="B8899" s="135" t="s">
        <v>25638</v>
      </c>
      <c r="C8899" s="135" t="s">
        <v>4362</v>
      </c>
      <c r="M8899" s="143">
        <v>44393.0</v>
      </c>
    </row>
    <row r="8900">
      <c r="A8900" s="135">
        <v>8898.0</v>
      </c>
      <c r="B8900" s="135" t="s">
        <v>25639</v>
      </c>
      <c r="C8900" s="135" t="s">
        <v>4362</v>
      </c>
      <c r="M8900" s="143">
        <v>44975.0</v>
      </c>
    </row>
    <row r="8901">
      <c r="A8901" s="135">
        <v>8899.0</v>
      </c>
      <c r="B8901" s="135" t="s">
        <v>25641</v>
      </c>
      <c r="C8901" s="135" t="s">
        <v>4362</v>
      </c>
      <c r="F8901" s="135">
        <v>0.0</v>
      </c>
      <c r="M8901" s="143">
        <v>43282.0</v>
      </c>
    </row>
    <row r="8902">
      <c r="A8902" s="135">
        <v>8900.0</v>
      </c>
      <c r="B8902" s="135" t="s">
        <v>25642</v>
      </c>
      <c r="C8902" s="135" t="s">
        <v>4362</v>
      </c>
      <c r="F8902" s="135">
        <v>0.0</v>
      </c>
      <c r="M8902" s="143">
        <v>43282.0</v>
      </c>
    </row>
    <row r="8903">
      <c r="A8903" s="135">
        <v>8901.0</v>
      </c>
      <c r="B8903" s="135" t="s">
        <v>25643</v>
      </c>
      <c r="C8903" s="135" t="s">
        <v>4362</v>
      </c>
      <c r="F8903" s="135">
        <v>0.0</v>
      </c>
      <c r="M8903" s="143">
        <v>44743.0</v>
      </c>
    </row>
    <row r="8904">
      <c r="A8904" s="135">
        <v>8902.0</v>
      </c>
      <c r="B8904" s="135" t="s">
        <v>25644</v>
      </c>
      <c r="C8904" s="135" t="s">
        <v>4362</v>
      </c>
      <c r="F8904" s="135">
        <v>0.0</v>
      </c>
      <c r="M8904" s="143">
        <v>43374.0</v>
      </c>
    </row>
    <row r="8905">
      <c r="A8905" s="135">
        <v>8903.0</v>
      </c>
      <c r="B8905" s="135" t="s">
        <v>25645</v>
      </c>
      <c r="C8905" s="135" t="s">
        <v>4362</v>
      </c>
      <c r="M8905" s="143">
        <v>44997.0</v>
      </c>
    </row>
    <row r="8906">
      <c r="A8906" s="135">
        <v>8904.0</v>
      </c>
      <c r="B8906" s="135" t="s">
        <v>25647</v>
      </c>
      <c r="C8906" s="135" t="s">
        <v>4362</v>
      </c>
      <c r="K8906" s="135">
        <v>10.0</v>
      </c>
      <c r="M8906" s="143">
        <v>43599.0</v>
      </c>
    </row>
    <row r="8907">
      <c r="A8907" s="135">
        <v>8905.0</v>
      </c>
      <c r="B8907" s="135" t="s">
        <v>25648</v>
      </c>
      <c r="C8907" s="135" t="s">
        <v>4362</v>
      </c>
      <c r="F8907" s="135">
        <v>0.0</v>
      </c>
      <c r="M8907" s="143">
        <v>43070.0</v>
      </c>
    </row>
    <row r="8908">
      <c r="A8908" s="135">
        <v>8906.0</v>
      </c>
      <c r="B8908" s="135" t="s">
        <v>25649</v>
      </c>
      <c r="C8908" s="135" t="s">
        <v>4362</v>
      </c>
      <c r="K8908" s="135">
        <v>20.0</v>
      </c>
      <c r="M8908" s="143">
        <v>43641.0</v>
      </c>
    </row>
    <row r="8909">
      <c r="A8909" s="135">
        <v>8907.0</v>
      </c>
      <c r="B8909" s="135" t="s">
        <v>14517</v>
      </c>
      <c r="C8909" s="135" t="s">
        <v>4362</v>
      </c>
      <c r="F8909" s="135">
        <v>0.0</v>
      </c>
      <c r="M8909" s="143">
        <v>43466.0</v>
      </c>
    </row>
    <row r="8910">
      <c r="A8910" s="135">
        <v>8908.0</v>
      </c>
      <c r="B8910" s="135" t="s">
        <v>25650</v>
      </c>
      <c r="C8910" s="135" t="s">
        <v>4362</v>
      </c>
      <c r="F8910" s="135">
        <v>0.0</v>
      </c>
      <c r="M8910" s="143">
        <v>43556.0</v>
      </c>
    </row>
    <row r="8911">
      <c r="A8911" s="135">
        <v>8909.0</v>
      </c>
      <c r="B8911" s="135" t="s">
        <v>25651</v>
      </c>
      <c r="C8911" s="135" t="s">
        <v>4362</v>
      </c>
      <c r="F8911" s="135">
        <v>0.0</v>
      </c>
      <c r="M8911" s="143">
        <v>43770.0</v>
      </c>
    </row>
    <row r="8912">
      <c r="A8912" s="135">
        <v>8910.0</v>
      </c>
      <c r="B8912" s="135" t="s">
        <v>25653</v>
      </c>
      <c r="C8912" s="135" t="s">
        <v>4362</v>
      </c>
      <c r="M8912" s="143">
        <v>42501.0</v>
      </c>
    </row>
    <row r="8913">
      <c r="A8913" s="135">
        <v>8911.0</v>
      </c>
      <c r="B8913" s="135" t="s">
        <v>25654</v>
      </c>
      <c r="C8913" s="135" t="s">
        <v>4362</v>
      </c>
      <c r="M8913" s="143">
        <v>43894.0</v>
      </c>
    </row>
    <row r="8914">
      <c r="A8914" s="135">
        <v>8912.0</v>
      </c>
      <c r="B8914" s="135" t="s">
        <v>25655</v>
      </c>
      <c r="C8914" s="135" t="s">
        <v>4362</v>
      </c>
      <c r="M8914" s="143">
        <v>43876.0</v>
      </c>
    </row>
    <row r="8915">
      <c r="A8915" s="135">
        <v>8913.0</v>
      </c>
      <c r="B8915" s="135" t="s">
        <v>25656</v>
      </c>
      <c r="C8915" s="135" t="s">
        <v>4362</v>
      </c>
      <c r="M8915" s="143">
        <v>43080.0</v>
      </c>
    </row>
    <row r="8916">
      <c r="A8916" s="135">
        <v>8914.0</v>
      </c>
      <c r="B8916" s="135" t="s">
        <v>25658</v>
      </c>
      <c r="C8916" s="135" t="s">
        <v>4362</v>
      </c>
      <c r="K8916" s="135">
        <v>10.0</v>
      </c>
      <c r="M8916" s="143">
        <v>44000.0</v>
      </c>
    </row>
    <row r="8917">
      <c r="A8917" s="135">
        <v>8915.0</v>
      </c>
      <c r="B8917" s="135" t="s">
        <v>25659</v>
      </c>
      <c r="C8917" s="135" t="s">
        <v>4362</v>
      </c>
      <c r="M8917" s="143">
        <v>43605.0</v>
      </c>
    </row>
    <row r="8918">
      <c r="A8918" s="135">
        <v>8916.0</v>
      </c>
      <c r="B8918" s="135" t="s">
        <v>25660</v>
      </c>
      <c r="C8918" s="135" t="s">
        <v>4362</v>
      </c>
      <c r="M8918" s="143">
        <v>42262.0</v>
      </c>
    </row>
    <row r="8919">
      <c r="A8919" s="135">
        <v>8917.0</v>
      </c>
      <c r="B8919" s="135" t="s">
        <v>25661</v>
      </c>
      <c r="C8919" s="135" t="s">
        <v>4362</v>
      </c>
      <c r="M8919" s="143">
        <v>43900.0</v>
      </c>
    </row>
    <row r="8920">
      <c r="A8920" s="135">
        <v>8918.0</v>
      </c>
      <c r="B8920" s="135" t="s">
        <v>25662</v>
      </c>
      <c r="C8920" s="135" t="s">
        <v>4362</v>
      </c>
      <c r="K8920" s="135">
        <v>50.0</v>
      </c>
      <c r="M8920" s="143">
        <v>44132.0</v>
      </c>
    </row>
    <row r="8921">
      <c r="A8921" s="135">
        <v>8919.0</v>
      </c>
      <c r="B8921" s="135" t="s">
        <v>25663</v>
      </c>
      <c r="C8921" s="135" t="s">
        <v>4362</v>
      </c>
      <c r="M8921" s="143">
        <v>43108.0</v>
      </c>
    </row>
    <row r="8922">
      <c r="A8922" s="135">
        <v>8920.0</v>
      </c>
      <c r="B8922" s="135" t="s">
        <v>14521</v>
      </c>
      <c r="C8922" s="135" t="s">
        <v>4362</v>
      </c>
      <c r="K8922" s="135">
        <v>60.0</v>
      </c>
      <c r="M8922" s="143">
        <v>44745.0</v>
      </c>
    </row>
    <row r="8923">
      <c r="A8923" s="135">
        <v>8921.0</v>
      </c>
      <c r="B8923" s="135" t="s">
        <v>25665</v>
      </c>
      <c r="C8923" s="135" t="s">
        <v>4362</v>
      </c>
      <c r="K8923" s="135">
        <v>10.0</v>
      </c>
      <c r="M8923" s="143">
        <v>44176.0</v>
      </c>
    </row>
    <row r="8924">
      <c r="A8924" s="135">
        <v>8922.0</v>
      </c>
      <c r="B8924" s="135" t="s">
        <v>25666</v>
      </c>
      <c r="C8924" s="135" t="s">
        <v>4362</v>
      </c>
      <c r="K8924" s="135">
        <v>10.0</v>
      </c>
      <c r="M8924" s="143">
        <v>44213.0</v>
      </c>
    </row>
    <row r="8925">
      <c r="A8925" s="135">
        <v>8923.0</v>
      </c>
      <c r="B8925" s="135" t="s">
        <v>25667</v>
      </c>
      <c r="C8925" s="135" t="s">
        <v>4362</v>
      </c>
      <c r="M8925" s="143">
        <v>42881.0</v>
      </c>
    </row>
    <row r="8926">
      <c r="A8926" s="135">
        <v>8924.0</v>
      </c>
      <c r="B8926" s="135" t="s">
        <v>25668</v>
      </c>
      <c r="C8926" s="135" t="s">
        <v>4362</v>
      </c>
      <c r="M8926" s="143">
        <v>42938.0</v>
      </c>
    </row>
    <row r="8927">
      <c r="A8927" s="135">
        <v>8925.0</v>
      </c>
      <c r="B8927" s="135" t="s">
        <v>25669</v>
      </c>
      <c r="C8927" s="135" t="s">
        <v>4362</v>
      </c>
      <c r="F8927" s="135">
        <v>0.35</v>
      </c>
      <c r="H8927" s="135" t="s">
        <v>7970</v>
      </c>
      <c r="M8927" s="143">
        <v>42321.0</v>
      </c>
    </row>
    <row r="8928">
      <c r="A8928" s="135">
        <v>8926.0</v>
      </c>
      <c r="B8928" s="135" t="s">
        <v>25671</v>
      </c>
      <c r="C8928" s="135" t="s">
        <v>4362</v>
      </c>
      <c r="K8928" s="135">
        <v>10.0</v>
      </c>
      <c r="M8928" s="143">
        <v>43469.0</v>
      </c>
    </row>
    <row r="8929">
      <c r="A8929" s="135">
        <v>8927.0</v>
      </c>
      <c r="B8929" s="135" t="s">
        <v>25672</v>
      </c>
      <c r="C8929" s="135" t="s">
        <v>4362</v>
      </c>
      <c r="M8929" s="143">
        <v>42989.0</v>
      </c>
    </row>
    <row r="8930">
      <c r="A8930" s="135">
        <v>8928.0</v>
      </c>
      <c r="B8930" s="135" t="s">
        <v>25673</v>
      </c>
      <c r="C8930" s="135" t="s">
        <v>4362</v>
      </c>
      <c r="M8930" s="143">
        <v>42659.0</v>
      </c>
    </row>
    <row r="8931">
      <c r="A8931" s="135">
        <v>8929.0</v>
      </c>
      <c r="B8931" s="135" t="s">
        <v>25674</v>
      </c>
      <c r="C8931" s="135" t="s">
        <v>4362</v>
      </c>
      <c r="M8931" s="143">
        <v>45215.0</v>
      </c>
    </row>
    <row r="8932">
      <c r="A8932" s="135">
        <v>8930.0</v>
      </c>
      <c r="B8932" s="135" t="s">
        <v>25676</v>
      </c>
      <c r="C8932" s="135" t="s">
        <v>4362</v>
      </c>
      <c r="F8932" s="135">
        <v>0.0</v>
      </c>
      <c r="M8932" s="143">
        <v>43282.0</v>
      </c>
    </row>
    <row r="8933">
      <c r="A8933" s="135">
        <v>8931.0</v>
      </c>
      <c r="B8933" s="135" t="s">
        <v>25677</v>
      </c>
      <c r="C8933" s="135" t="s">
        <v>4362</v>
      </c>
      <c r="M8933" s="143">
        <v>44961.0</v>
      </c>
    </row>
    <row r="8934">
      <c r="A8934" s="135">
        <v>8932.0</v>
      </c>
      <c r="B8934" s="135" t="s">
        <v>25678</v>
      </c>
      <c r="C8934" s="135" t="s">
        <v>4362</v>
      </c>
      <c r="K8934" s="135">
        <v>10.0</v>
      </c>
      <c r="M8934" s="143">
        <v>43983.0</v>
      </c>
    </row>
    <row r="8935">
      <c r="A8935" s="135">
        <v>8933.0</v>
      </c>
      <c r="B8935" s="135" t="s">
        <v>25679</v>
      </c>
      <c r="C8935" s="135" t="s">
        <v>4362</v>
      </c>
      <c r="M8935" s="143">
        <v>44038.0</v>
      </c>
    </row>
    <row r="8936">
      <c r="A8936" s="135">
        <v>8934.0</v>
      </c>
      <c r="B8936" s="135" t="s">
        <v>25681</v>
      </c>
      <c r="C8936" s="135" t="s">
        <v>4362</v>
      </c>
      <c r="F8936" s="135">
        <v>0.0</v>
      </c>
      <c r="M8936" s="143">
        <v>42705.0</v>
      </c>
    </row>
    <row r="8937">
      <c r="A8937" s="135">
        <v>8935.0</v>
      </c>
      <c r="B8937" s="135" t="s">
        <v>25682</v>
      </c>
      <c r="C8937" s="135" t="s">
        <v>4362</v>
      </c>
      <c r="F8937" s="135">
        <v>0.0</v>
      </c>
      <c r="M8937" s="143">
        <v>43800.0</v>
      </c>
    </row>
    <row r="8938">
      <c r="A8938" s="135">
        <v>8936.0</v>
      </c>
      <c r="B8938" s="135" t="s">
        <v>25683</v>
      </c>
      <c r="C8938" s="135" t="s">
        <v>4362</v>
      </c>
      <c r="F8938" s="135">
        <v>0.0</v>
      </c>
      <c r="M8938" s="143">
        <v>42826.0</v>
      </c>
    </row>
    <row r="8939">
      <c r="A8939" s="135">
        <v>8937.0</v>
      </c>
      <c r="B8939" s="135" t="s">
        <v>25684</v>
      </c>
      <c r="C8939" s="135" t="s">
        <v>4362</v>
      </c>
      <c r="F8939" s="135">
        <v>0.0</v>
      </c>
      <c r="M8939" s="143">
        <v>43770.0</v>
      </c>
    </row>
    <row r="8940">
      <c r="A8940" s="135">
        <v>8938.0</v>
      </c>
      <c r="B8940" s="135" t="s">
        <v>25685</v>
      </c>
      <c r="C8940" s="135" t="s">
        <v>4362</v>
      </c>
      <c r="F8940" s="135">
        <v>0.0</v>
      </c>
      <c r="M8940" s="143">
        <v>43344.0</v>
      </c>
    </row>
    <row r="8941">
      <c r="A8941" s="135">
        <v>8939.0</v>
      </c>
      <c r="B8941" s="135" t="s">
        <v>25687</v>
      </c>
      <c r="C8941" s="135" t="s">
        <v>4362</v>
      </c>
      <c r="F8941" s="135">
        <v>0.0</v>
      </c>
      <c r="M8941" s="143">
        <v>42887.0</v>
      </c>
    </row>
    <row r="8942">
      <c r="A8942" s="135">
        <v>8940.0</v>
      </c>
      <c r="B8942" s="135" t="s">
        <v>25688</v>
      </c>
      <c r="C8942" s="135" t="s">
        <v>4362</v>
      </c>
      <c r="K8942" s="135">
        <v>90.0</v>
      </c>
      <c r="M8942" s="143">
        <v>44896.0</v>
      </c>
    </row>
    <row r="8943">
      <c r="A8943" s="135">
        <v>8941.0</v>
      </c>
      <c r="B8943" s="135" t="s">
        <v>25689</v>
      </c>
      <c r="C8943" s="135" t="s">
        <v>4362</v>
      </c>
      <c r="F8943" s="135">
        <v>0.0</v>
      </c>
      <c r="M8943" s="143">
        <v>43525.0</v>
      </c>
    </row>
    <row r="8944">
      <c r="A8944" s="135">
        <v>8942.0</v>
      </c>
      <c r="B8944" s="135" t="s">
        <v>25691</v>
      </c>
      <c r="C8944" s="135" t="s">
        <v>4362</v>
      </c>
      <c r="F8944" s="135">
        <v>0.0</v>
      </c>
      <c r="M8944" s="143">
        <v>43678.0</v>
      </c>
    </row>
    <row r="8945">
      <c r="A8945" s="135">
        <v>8943.0</v>
      </c>
      <c r="B8945" s="135" t="s">
        <v>25692</v>
      </c>
      <c r="C8945" s="135" t="s">
        <v>4362</v>
      </c>
      <c r="M8945" s="143">
        <v>45385.0</v>
      </c>
    </row>
    <row r="8946">
      <c r="A8946" s="135">
        <v>8944.0</v>
      </c>
      <c r="B8946" s="135" t="s">
        <v>25693</v>
      </c>
      <c r="C8946" s="135" t="s">
        <v>4362</v>
      </c>
      <c r="M8946" s="143">
        <v>45098.0</v>
      </c>
    </row>
    <row r="8947">
      <c r="A8947" s="135">
        <v>8945.0</v>
      </c>
      <c r="B8947" s="135" t="s">
        <v>25694</v>
      </c>
      <c r="C8947" s="135" t="s">
        <v>4362</v>
      </c>
      <c r="M8947" s="143">
        <v>44826.0</v>
      </c>
    </row>
    <row r="8948">
      <c r="A8948" s="135">
        <v>8946.0</v>
      </c>
      <c r="B8948" s="135" t="s">
        <v>25695</v>
      </c>
      <c r="C8948" s="135" t="s">
        <v>4362</v>
      </c>
      <c r="F8948" s="135">
        <v>0.0</v>
      </c>
      <c r="M8948" s="143">
        <v>43466.0</v>
      </c>
    </row>
    <row r="8949">
      <c r="A8949" s="135">
        <v>8947.0</v>
      </c>
      <c r="B8949" s="135" t="s">
        <v>25696</v>
      </c>
      <c r="C8949" s="135" t="s">
        <v>4362</v>
      </c>
      <c r="M8949" s="143">
        <v>44937.0</v>
      </c>
    </row>
    <row r="8950">
      <c r="A8950" s="135">
        <v>8948.0</v>
      </c>
      <c r="B8950" s="135" t="s">
        <v>25697</v>
      </c>
      <c r="C8950" s="135" t="s">
        <v>4362</v>
      </c>
      <c r="K8950" s="135">
        <v>10.0</v>
      </c>
      <c r="M8950" s="143">
        <v>43987.0</v>
      </c>
    </row>
    <row r="8951">
      <c r="A8951" s="135">
        <v>8949.0</v>
      </c>
      <c r="B8951" s="135" t="s">
        <v>25699</v>
      </c>
      <c r="C8951" s="135" t="s">
        <v>4362</v>
      </c>
      <c r="M8951" s="143">
        <v>43979.0</v>
      </c>
    </row>
    <row r="8952">
      <c r="A8952" s="135">
        <v>8950.0</v>
      </c>
      <c r="B8952" s="135" t="s">
        <v>25700</v>
      </c>
      <c r="C8952" s="135" t="s">
        <v>4362</v>
      </c>
      <c r="M8952" s="143">
        <v>45193.0</v>
      </c>
    </row>
    <row r="8953">
      <c r="A8953" s="135">
        <v>8951.0</v>
      </c>
      <c r="B8953" s="135" t="s">
        <v>25702</v>
      </c>
      <c r="C8953" s="135" t="s">
        <v>4362</v>
      </c>
      <c r="K8953" s="135">
        <v>10.0</v>
      </c>
      <c r="M8953" s="143">
        <v>42624.0</v>
      </c>
    </row>
    <row r="8954">
      <c r="A8954" s="135">
        <v>8952.0</v>
      </c>
      <c r="B8954" s="135" t="s">
        <v>25705</v>
      </c>
      <c r="C8954" s="135" t="s">
        <v>4362</v>
      </c>
      <c r="K8954" s="135">
        <v>10.0</v>
      </c>
      <c r="M8954" s="143">
        <v>42254.0</v>
      </c>
    </row>
    <row r="8955">
      <c r="A8955" s="135">
        <v>8953.0</v>
      </c>
      <c r="B8955" s="135" t="s">
        <v>25707</v>
      </c>
      <c r="C8955" s="135" t="s">
        <v>4362</v>
      </c>
      <c r="M8955" s="143">
        <v>42283.0</v>
      </c>
    </row>
    <row r="8956">
      <c r="A8956" s="135">
        <v>8954.0</v>
      </c>
      <c r="B8956" s="135" t="s">
        <v>25708</v>
      </c>
      <c r="C8956" s="135" t="s">
        <v>4362</v>
      </c>
      <c r="K8956" s="135">
        <v>50.0</v>
      </c>
      <c r="M8956" s="143">
        <v>44750.0</v>
      </c>
    </row>
    <row r="8957">
      <c r="A8957" s="135">
        <v>8955.0</v>
      </c>
      <c r="B8957" s="135" t="s">
        <v>25709</v>
      </c>
      <c r="C8957" s="135" t="s">
        <v>4362</v>
      </c>
      <c r="K8957" s="135">
        <v>10.0</v>
      </c>
      <c r="M8957" s="143">
        <v>43917.0</v>
      </c>
    </row>
    <row r="8958">
      <c r="A8958" s="135">
        <v>8956.0</v>
      </c>
      <c r="B8958" s="135" t="s">
        <v>25710</v>
      </c>
      <c r="C8958" s="135" t="s">
        <v>4362</v>
      </c>
      <c r="F8958" s="135">
        <v>0.0</v>
      </c>
      <c r="M8958" s="143">
        <v>43709.0</v>
      </c>
    </row>
    <row r="8959">
      <c r="A8959" s="135">
        <v>8957.0</v>
      </c>
      <c r="B8959" s="135" t="s">
        <v>25712</v>
      </c>
      <c r="C8959" s="135" t="s">
        <v>4362</v>
      </c>
      <c r="M8959" s="143">
        <v>44482.0</v>
      </c>
    </row>
    <row r="8960">
      <c r="A8960" s="135">
        <v>8958.0</v>
      </c>
      <c r="B8960" s="135" t="s">
        <v>25713</v>
      </c>
      <c r="C8960" s="135" t="s">
        <v>4362</v>
      </c>
      <c r="F8960" s="135">
        <v>0.0</v>
      </c>
      <c r="M8960" s="143">
        <v>43586.0</v>
      </c>
    </row>
    <row r="8961">
      <c r="A8961" s="135">
        <v>8959.0</v>
      </c>
      <c r="B8961" s="135" t="s">
        <v>25714</v>
      </c>
      <c r="C8961" s="135" t="s">
        <v>4362</v>
      </c>
      <c r="M8961" s="143">
        <v>42297.0</v>
      </c>
    </row>
    <row r="8962">
      <c r="A8962" s="135">
        <v>8960.0</v>
      </c>
      <c r="B8962" s="135" t="s">
        <v>25715</v>
      </c>
      <c r="C8962" s="135" t="s">
        <v>4362</v>
      </c>
      <c r="M8962" s="143">
        <v>45193.0</v>
      </c>
    </row>
    <row r="8963">
      <c r="A8963" s="135">
        <v>8961.0</v>
      </c>
      <c r="B8963" s="135" t="s">
        <v>25716</v>
      </c>
      <c r="C8963" s="135" t="s">
        <v>4362</v>
      </c>
      <c r="M8963" s="143">
        <v>42560.0</v>
      </c>
    </row>
    <row r="8964">
      <c r="A8964" s="135">
        <v>8962.0</v>
      </c>
      <c r="B8964" s="135" t="s">
        <v>25718</v>
      </c>
      <c r="C8964" s="135" t="s">
        <v>4362</v>
      </c>
      <c r="K8964" s="135">
        <v>10.0</v>
      </c>
      <c r="M8964" s="143">
        <v>44777.0</v>
      </c>
    </row>
    <row r="8965">
      <c r="A8965" s="135">
        <v>8963.0</v>
      </c>
      <c r="B8965" s="135" t="s">
        <v>25719</v>
      </c>
      <c r="C8965" s="135" t="s">
        <v>4362</v>
      </c>
      <c r="M8965" s="143">
        <v>42851.0</v>
      </c>
    </row>
    <row r="8966">
      <c r="A8966" s="135">
        <v>8964.0</v>
      </c>
      <c r="B8966" s="135" t="s">
        <v>25720</v>
      </c>
      <c r="C8966" s="135" t="s">
        <v>4362</v>
      </c>
      <c r="M8966" s="143">
        <v>43795.0</v>
      </c>
    </row>
    <row r="8967">
      <c r="A8967" s="135">
        <v>8965.0</v>
      </c>
      <c r="B8967" s="135" t="s">
        <v>25721</v>
      </c>
      <c r="C8967" s="135" t="s">
        <v>4362</v>
      </c>
      <c r="M8967" s="143">
        <v>42837.0</v>
      </c>
    </row>
    <row r="8968">
      <c r="A8968" s="135">
        <v>8966.0</v>
      </c>
      <c r="B8968" s="135" t="s">
        <v>25722</v>
      </c>
      <c r="C8968" s="135" t="s">
        <v>4362</v>
      </c>
      <c r="K8968" s="135">
        <v>70.0</v>
      </c>
      <c r="M8968" s="143">
        <v>44774.0</v>
      </c>
    </row>
    <row r="8969">
      <c r="A8969" s="135">
        <v>8967.0</v>
      </c>
      <c r="B8969" s="135" t="s">
        <v>25724</v>
      </c>
      <c r="C8969" s="135" t="s">
        <v>4362</v>
      </c>
      <c r="M8969" s="143">
        <v>45340.0</v>
      </c>
    </row>
    <row r="8970">
      <c r="A8970" s="135">
        <v>8968.0</v>
      </c>
      <c r="B8970" s="135" t="s">
        <v>25725</v>
      </c>
      <c r="C8970" s="135" t="s">
        <v>4362</v>
      </c>
      <c r="M8970" s="143">
        <v>43159.0</v>
      </c>
    </row>
    <row r="8971">
      <c r="A8971" s="135">
        <v>8969.0</v>
      </c>
      <c r="B8971" s="135" t="s">
        <v>25726</v>
      </c>
      <c r="C8971" s="135" t="s">
        <v>4362</v>
      </c>
      <c r="M8971" s="143">
        <v>43123.0</v>
      </c>
    </row>
    <row r="8972">
      <c r="A8972" s="135">
        <v>8970.0</v>
      </c>
      <c r="B8972" s="135" t="s">
        <v>25727</v>
      </c>
      <c r="C8972" s="135" t="s">
        <v>4362</v>
      </c>
      <c r="M8972" s="143">
        <v>44141.0</v>
      </c>
    </row>
    <row r="8973">
      <c r="A8973" s="135">
        <v>8971.0</v>
      </c>
      <c r="B8973" s="135" t="s">
        <v>25728</v>
      </c>
      <c r="C8973" s="135" t="s">
        <v>4362</v>
      </c>
      <c r="F8973" s="135">
        <v>0.0</v>
      </c>
      <c r="M8973" s="143">
        <v>43374.0</v>
      </c>
    </row>
    <row r="8974">
      <c r="A8974" s="135">
        <v>8972.0</v>
      </c>
      <c r="B8974" s="135" t="s">
        <v>25729</v>
      </c>
      <c r="C8974" s="135" t="s">
        <v>4362</v>
      </c>
      <c r="K8974" s="135">
        <v>10.0</v>
      </c>
      <c r="M8974" s="143">
        <v>42783.0</v>
      </c>
    </row>
    <row r="8975">
      <c r="A8975" s="135">
        <v>8973.0</v>
      </c>
      <c r="B8975" s="135" t="s">
        <v>25730</v>
      </c>
      <c r="C8975" s="135" t="s">
        <v>4362</v>
      </c>
      <c r="K8975" s="135">
        <v>10.0</v>
      </c>
      <c r="M8975" s="143">
        <v>44152.0</v>
      </c>
    </row>
    <row r="8976">
      <c r="A8976" s="135">
        <v>8974.0</v>
      </c>
      <c r="B8976" s="135" t="s">
        <v>25731</v>
      </c>
      <c r="C8976" s="135" t="s">
        <v>4362</v>
      </c>
      <c r="F8976" s="135">
        <v>0.0</v>
      </c>
      <c r="M8976" s="143">
        <v>43435.0</v>
      </c>
    </row>
    <row r="8977">
      <c r="A8977" s="135">
        <v>8975.0</v>
      </c>
      <c r="B8977" s="135" t="s">
        <v>25733</v>
      </c>
      <c r="C8977" s="135" t="s">
        <v>4362</v>
      </c>
      <c r="F8977" s="135">
        <v>0.0</v>
      </c>
      <c r="M8977" s="143">
        <v>43374.0</v>
      </c>
    </row>
    <row r="8978">
      <c r="A8978" s="135">
        <v>8976.0</v>
      </c>
      <c r="B8978" s="135" t="s">
        <v>25734</v>
      </c>
      <c r="C8978" s="135" t="s">
        <v>4362</v>
      </c>
      <c r="F8978" s="135">
        <v>0.0</v>
      </c>
      <c r="M8978" s="143">
        <v>43405.0</v>
      </c>
    </row>
    <row r="8979">
      <c r="A8979" s="135">
        <v>8977.0</v>
      </c>
      <c r="B8979" s="135" t="s">
        <v>25735</v>
      </c>
      <c r="C8979" s="135" t="s">
        <v>4362</v>
      </c>
      <c r="F8979" s="135">
        <v>0.0</v>
      </c>
      <c r="M8979" s="143">
        <v>43800.0</v>
      </c>
    </row>
    <row r="8980">
      <c r="A8980" s="135">
        <v>8978.0</v>
      </c>
      <c r="B8980" s="135" t="s">
        <v>25737</v>
      </c>
      <c r="C8980" s="135" t="s">
        <v>4362</v>
      </c>
      <c r="M8980" s="143">
        <v>42300.0</v>
      </c>
    </row>
    <row r="8981">
      <c r="A8981" s="135">
        <v>8979.0</v>
      </c>
      <c r="B8981" s="135" t="s">
        <v>25738</v>
      </c>
      <c r="C8981" s="135" t="s">
        <v>4362</v>
      </c>
      <c r="K8981" s="135">
        <v>10.0</v>
      </c>
      <c r="M8981" s="143">
        <v>44152.0</v>
      </c>
    </row>
    <row r="8982">
      <c r="A8982" s="135">
        <v>8980.0</v>
      </c>
      <c r="B8982" s="135" t="s">
        <v>25739</v>
      </c>
      <c r="C8982" s="135" t="s">
        <v>4362</v>
      </c>
      <c r="K8982" s="135">
        <v>10.0</v>
      </c>
      <c r="M8982" s="143">
        <v>43896.0</v>
      </c>
    </row>
    <row r="8983">
      <c r="A8983" s="135">
        <v>8981.0</v>
      </c>
      <c r="B8983" s="135" t="s">
        <v>25740</v>
      </c>
      <c r="C8983" s="135" t="s">
        <v>4362</v>
      </c>
      <c r="K8983" s="135">
        <v>10.0</v>
      </c>
      <c r="M8983" s="143">
        <v>43859.0</v>
      </c>
    </row>
    <row r="8984">
      <c r="A8984" s="135">
        <v>8982.0</v>
      </c>
      <c r="B8984" s="135" t="s">
        <v>25742</v>
      </c>
      <c r="C8984" s="135" t="s">
        <v>4362</v>
      </c>
      <c r="F8984" s="135">
        <v>0.0</v>
      </c>
      <c r="M8984" s="143">
        <v>43647.0</v>
      </c>
    </row>
    <row r="8985">
      <c r="A8985" s="135">
        <v>8983.0</v>
      </c>
      <c r="B8985" s="135" t="s">
        <v>25743</v>
      </c>
      <c r="C8985" s="135" t="s">
        <v>4362</v>
      </c>
      <c r="M8985" s="143">
        <v>43934.0</v>
      </c>
    </row>
    <row r="8986">
      <c r="A8986" s="135">
        <v>8984.0</v>
      </c>
      <c r="B8986" s="135" t="s">
        <v>25744</v>
      </c>
      <c r="C8986" s="135" t="s">
        <v>4362</v>
      </c>
      <c r="F8986" s="135">
        <v>0.0</v>
      </c>
      <c r="M8986" s="143">
        <v>43313.0</v>
      </c>
    </row>
    <row r="8987">
      <c r="A8987" s="135">
        <v>8985.0</v>
      </c>
      <c r="B8987" s="135" t="s">
        <v>25745</v>
      </c>
      <c r="C8987" s="135" t="s">
        <v>4362</v>
      </c>
      <c r="F8987" s="135">
        <v>0.0</v>
      </c>
      <c r="M8987" s="143">
        <v>43405.0</v>
      </c>
    </row>
    <row r="8988">
      <c r="A8988" s="135">
        <v>8986.0</v>
      </c>
      <c r="B8988" s="135" t="s">
        <v>25747</v>
      </c>
      <c r="C8988" s="135" t="s">
        <v>4362</v>
      </c>
      <c r="M8988" s="143">
        <v>42991.0</v>
      </c>
    </row>
    <row r="8989">
      <c r="A8989" s="135">
        <v>8987.0</v>
      </c>
      <c r="B8989" s="135" t="s">
        <v>25748</v>
      </c>
      <c r="C8989" s="135" t="s">
        <v>4362</v>
      </c>
      <c r="F8989" s="135">
        <v>0.0</v>
      </c>
      <c r="M8989" s="143">
        <v>42552.0</v>
      </c>
    </row>
    <row r="8990">
      <c r="A8990" s="135">
        <v>8988.0</v>
      </c>
      <c r="B8990" s="135" t="s">
        <v>25749</v>
      </c>
      <c r="C8990" s="135" t="s">
        <v>4362</v>
      </c>
      <c r="M8990" s="143">
        <v>45047.0</v>
      </c>
    </row>
    <row r="8991">
      <c r="A8991" s="135">
        <v>8989.0</v>
      </c>
      <c r="B8991" s="135" t="s">
        <v>25750</v>
      </c>
      <c r="C8991" s="135" t="s">
        <v>4362</v>
      </c>
      <c r="M8991" s="143">
        <v>44829.0</v>
      </c>
    </row>
    <row r="8992">
      <c r="A8992" s="135">
        <v>8990.0</v>
      </c>
      <c r="B8992" s="135" t="s">
        <v>25752</v>
      </c>
      <c r="C8992" s="135" t="s">
        <v>4362</v>
      </c>
      <c r="M8992" s="143">
        <v>44994.0</v>
      </c>
    </row>
    <row r="8993">
      <c r="A8993" s="135">
        <v>8991.0</v>
      </c>
      <c r="B8993" s="135" t="s">
        <v>25753</v>
      </c>
      <c r="C8993" s="135" t="s">
        <v>4362</v>
      </c>
      <c r="F8993" s="135">
        <v>0.0</v>
      </c>
      <c r="M8993" s="143">
        <v>42248.0</v>
      </c>
    </row>
    <row r="8994">
      <c r="A8994" s="135">
        <v>8992.0</v>
      </c>
      <c r="B8994" s="135" t="s">
        <v>14524</v>
      </c>
      <c r="C8994" s="135" t="s">
        <v>4362</v>
      </c>
      <c r="F8994" s="135">
        <v>0.0</v>
      </c>
      <c r="M8994" s="143">
        <v>43313.0</v>
      </c>
    </row>
    <row r="8995">
      <c r="A8995" s="135">
        <v>8993.0</v>
      </c>
      <c r="B8995" s="135" t="s">
        <v>25755</v>
      </c>
      <c r="C8995" s="135" t="s">
        <v>4362</v>
      </c>
      <c r="F8995" s="135">
        <v>0.0</v>
      </c>
      <c r="M8995" s="143">
        <v>43435.0</v>
      </c>
    </row>
    <row r="8996">
      <c r="A8996" s="135">
        <v>8994.0</v>
      </c>
      <c r="B8996" s="135" t="s">
        <v>25756</v>
      </c>
      <c r="C8996" s="135" t="s">
        <v>4362</v>
      </c>
      <c r="M8996" s="143">
        <v>45013.0</v>
      </c>
    </row>
    <row r="8997">
      <c r="A8997" s="135">
        <v>8995.0</v>
      </c>
      <c r="B8997" s="135" t="s">
        <v>25757</v>
      </c>
      <c r="C8997" s="135" t="s">
        <v>4362</v>
      </c>
      <c r="M8997" s="143">
        <v>43996.0</v>
      </c>
    </row>
    <row r="8998">
      <c r="A8998" s="135">
        <v>8996.0</v>
      </c>
      <c r="B8998" s="135" t="s">
        <v>25758</v>
      </c>
      <c r="C8998" s="135" t="s">
        <v>4362</v>
      </c>
      <c r="M8998" s="143">
        <v>42782.0</v>
      </c>
    </row>
    <row r="8999">
      <c r="A8999" s="135">
        <v>8997.0</v>
      </c>
      <c r="B8999" s="135" t="s">
        <v>25759</v>
      </c>
      <c r="C8999" s="135" t="s">
        <v>4362</v>
      </c>
      <c r="F8999" s="135">
        <v>0.0</v>
      </c>
      <c r="M8999" s="143">
        <v>43435.0</v>
      </c>
    </row>
    <row r="9000">
      <c r="A9000" s="135">
        <v>8998.0</v>
      </c>
      <c r="B9000" s="135" t="s">
        <v>25762</v>
      </c>
      <c r="C9000" s="135" t="s">
        <v>4362</v>
      </c>
      <c r="F9000" s="135">
        <v>0.0</v>
      </c>
      <c r="M9000" s="143">
        <v>43435.0</v>
      </c>
    </row>
    <row r="9001">
      <c r="A9001" s="135">
        <v>8999.0</v>
      </c>
      <c r="B9001" s="135" t="s">
        <v>25764</v>
      </c>
      <c r="C9001" s="135" t="s">
        <v>4362</v>
      </c>
      <c r="F9001" s="135">
        <v>0.0</v>
      </c>
      <c r="M9001" s="143">
        <v>42583.0</v>
      </c>
    </row>
    <row r="9002">
      <c r="A9002" s="135">
        <v>9000.0</v>
      </c>
      <c r="B9002" s="135" t="s">
        <v>25765</v>
      </c>
      <c r="C9002" s="135" t="s">
        <v>4362</v>
      </c>
      <c r="K9002" s="135">
        <v>10.0</v>
      </c>
      <c r="M9002" s="143">
        <v>43874.0</v>
      </c>
    </row>
    <row r="9003">
      <c r="A9003" s="135">
        <v>9001.0</v>
      </c>
      <c r="B9003" s="135" t="s">
        <v>25766</v>
      </c>
      <c r="C9003" s="135" t="s">
        <v>4362</v>
      </c>
      <c r="K9003" s="135">
        <v>10.0</v>
      </c>
      <c r="M9003" s="143">
        <v>42911.0</v>
      </c>
    </row>
    <row r="9004">
      <c r="A9004" s="135">
        <v>9002.0</v>
      </c>
      <c r="B9004" s="135" t="s">
        <v>25768</v>
      </c>
      <c r="C9004" s="135" t="s">
        <v>4362</v>
      </c>
      <c r="M9004" s="143">
        <v>43844.0</v>
      </c>
    </row>
    <row r="9005">
      <c r="A9005" s="135">
        <v>9003.0</v>
      </c>
      <c r="B9005" s="135" t="s">
        <v>25769</v>
      </c>
      <c r="C9005" s="135" t="s">
        <v>4362</v>
      </c>
      <c r="K9005" s="135">
        <v>30.0</v>
      </c>
      <c r="M9005" s="143">
        <v>43852.0</v>
      </c>
    </row>
    <row r="9006">
      <c r="A9006" s="135">
        <v>9004.0</v>
      </c>
      <c r="B9006" s="135" t="s">
        <v>25770</v>
      </c>
      <c r="C9006" s="135" t="s">
        <v>4362</v>
      </c>
      <c r="F9006" s="135">
        <v>0.0</v>
      </c>
      <c r="M9006" s="143">
        <v>42856.0</v>
      </c>
    </row>
    <row r="9007">
      <c r="A9007" s="135">
        <v>9005.0</v>
      </c>
      <c r="B9007" s="135" t="s">
        <v>25771</v>
      </c>
      <c r="C9007" s="135" t="s">
        <v>4362</v>
      </c>
      <c r="F9007" s="135">
        <v>0.0</v>
      </c>
      <c r="M9007" s="143">
        <v>42430.0</v>
      </c>
    </row>
    <row r="9008">
      <c r="A9008" s="135">
        <v>9006.0</v>
      </c>
      <c r="B9008" s="135" t="s">
        <v>25772</v>
      </c>
      <c r="C9008" s="135" t="s">
        <v>4362</v>
      </c>
      <c r="K9008" s="135">
        <v>10.0</v>
      </c>
      <c r="M9008" s="143">
        <v>43966.0</v>
      </c>
    </row>
    <row r="9009">
      <c r="A9009" s="135">
        <v>9007.0</v>
      </c>
      <c r="B9009" s="135" t="s">
        <v>25774</v>
      </c>
      <c r="C9009" s="135" t="s">
        <v>4362</v>
      </c>
      <c r="M9009" s="143">
        <v>44214.0</v>
      </c>
    </row>
    <row r="9010">
      <c r="A9010" s="135">
        <v>9008.0</v>
      </c>
      <c r="B9010" s="135" t="s">
        <v>25775</v>
      </c>
      <c r="C9010" s="135" t="s">
        <v>4362</v>
      </c>
      <c r="F9010" s="135">
        <v>0.0</v>
      </c>
      <c r="M9010" s="143">
        <v>43497.0</v>
      </c>
    </row>
    <row r="9011">
      <c r="A9011" s="135">
        <v>9009.0</v>
      </c>
      <c r="B9011" s="135" t="s">
        <v>25776</v>
      </c>
      <c r="C9011" s="135" t="s">
        <v>4362</v>
      </c>
      <c r="K9011" s="135">
        <v>10.0</v>
      </c>
      <c r="M9011" s="143">
        <v>43553.0</v>
      </c>
    </row>
    <row r="9012">
      <c r="A9012" s="135">
        <v>9010.0</v>
      </c>
      <c r="B9012" s="135" t="s">
        <v>25777</v>
      </c>
      <c r="C9012" s="135" t="s">
        <v>4362</v>
      </c>
      <c r="K9012" s="135">
        <v>10.0</v>
      </c>
      <c r="M9012" s="143">
        <v>43845.0</v>
      </c>
    </row>
    <row r="9013">
      <c r="A9013" s="135">
        <v>9011.0</v>
      </c>
      <c r="B9013" s="135" t="s">
        <v>25779</v>
      </c>
      <c r="C9013" s="135" t="s">
        <v>4362</v>
      </c>
      <c r="M9013" s="143">
        <v>42338.0</v>
      </c>
    </row>
    <row r="9014">
      <c r="A9014" s="135">
        <v>9012.0</v>
      </c>
      <c r="B9014" s="135" t="s">
        <v>25780</v>
      </c>
      <c r="C9014" s="135" t="s">
        <v>4362</v>
      </c>
      <c r="K9014" s="135">
        <v>10.0</v>
      </c>
      <c r="M9014" s="143">
        <v>44465.0</v>
      </c>
    </row>
    <row r="9015">
      <c r="A9015" s="135">
        <v>9013.0</v>
      </c>
      <c r="B9015" s="135" t="s">
        <v>25781</v>
      </c>
      <c r="C9015" s="135" t="s">
        <v>4362</v>
      </c>
      <c r="F9015" s="135">
        <v>0.0</v>
      </c>
      <c r="M9015" s="143">
        <v>42887.0</v>
      </c>
    </row>
    <row r="9016">
      <c r="A9016" s="135">
        <v>9014.0</v>
      </c>
      <c r="B9016" s="135" t="s">
        <v>25782</v>
      </c>
      <c r="C9016" s="135" t="s">
        <v>4362</v>
      </c>
      <c r="F9016" s="135">
        <v>0.0</v>
      </c>
      <c r="M9016" s="143">
        <v>43282.0</v>
      </c>
    </row>
    <row r="9017">
      <c r="A9017" s="135">
        <v>9015.0</v>
      </c>
      <c r="B9017" s="135" t="s">
        <v>25784</v>
      </c>
      <c r="C9017" s="135" t="s">
        <v>4362</v>
      </c>
      <c r="K9017" s="135">
        <v>30.0</v>
      </c>
      <c r="M9017" s="143">
        <v>45008.0</v>
      </c>
    </row>
    <row r="9018">
      <c r="A9018" s="135">
        <v>9016.0</v>
      </c>
      <c r="B9018" s="135" t="s">
        <v>25785</v>
      </c>
      <c r="C9018" s="135" t="s">
        <v>4362</v>
      </c>
      <c r="M9018" s="143">
        <v>42486.0</v>
      </c>
    </row>
    <row r="9019">
      <c r="A9019" s="135">
        <v>9017.0</v>
      </c>
      <c r="B9019" s="135" t="s">
        <v>25786</v>
      </c>
      <c r="C9019" s="135" t="s">
        <v>4362</v>
      </c>
      <c r="F9019" s="135">
        <v>0.0</v>
      </c>
      <c r="M9019" s="143">
        <v>43739.0</v>
      </c>
    </row>
    <row r="9020">
      <c r="A9020" s="135">
        <v>9018.0</v>
      </c>
      <c r="B9020" s="135" t="s">
        <v>25788</v>
      </c>
      <c r="C9020" s="135" t="s">
        <v>4362</v>
      </c>
      <c r="M9020" s="143">
        <v>42571.0</v>
      </c>
    </row>
    <row r="9021">
      <c r="A9021" s="135">
        <v>9019.0</v>
      </c>
      <c r="B9021" s="135" t="s">
        <v>25789</v>
      </c>
      <c r="C9021" s="135" t="s">
        <v>4362</v>
      </c>
      <c r="M9021" s="143">
        <v>43205.0</v>
      </c>
    </row>
    <row r="9022">
      <c r="A9022" s="135">
        <v>9020.0</v>
      </c>
      <c r="B9022" s="135" t="s">
        <v>25790</v>
      </c>
      <c r="C9022" s="135" t="s">
        <v>4362</v>
      </c>
      <c r="F9022" s="135">
        <v>0.0</v>
      </c>
      <c r="M9022" s="143">
        <v>43374.0</v>
      </c>
    </row>
    <row r="9023">
      <c r="A9023" s="135">
        <v>9021.0</v>
      </c>
      <c r="B9023" s="135" t="s">
        <v>25792</v>
      </c>
      <c r="C9023" s="135" t="s">
        <v>4362</v>
      </c>
      <c r="M9023" s="143">
        <v>44793.0</v>
      </c>
    </row>
    <row r="9024">
      <c r="A9024" s="135">
        <v>9022.0</v>
      </c>
      <c r="B9024" s="135" t="s">
        <v>25793</v>
      </c>
      <c r="C9024" s="135" t="s">
        <v>4362</v>
      </c>
      <c r="F9024" s="135">
        <v>0.0</v>
      </c>
      <c r="M9024" s="143">
        <v>42583.0</v>
      </c>
    </row>
    <row r="9025">
      <c r="A9025" s="135">
        <v>9023.0</v>
      </c>
      <c r="B9025" s="135" t="s">
        <v>25794</v>
      </c>
      <c r="C9025" s="135" t="s">
        <v>4362</v>
      </c>
      <c r="K9025" s="135">
        <v>10.0</v>
      </c>
      <c r="M9025" s="143">
        <v>44267.0</v>
      </c>
    </row>
    <row r="9026">
      <c r="A9026" s="135">
        <v>9024.0</v>
      </c>
      <c r="B9026" s="135" t="s">
        <v>14526</v>
      </c>
      <c r="C9026" s="135" t="s">
        <v>4362</v>
      </c>
      <c r="M9026" s="143">
        <v>44078.0</v>
      </c>
    </row>
    <row r="9027">
      <c r="A9027" s="135">
        <v>9025.0</v>
      </c>
      <c r="B9027" s="135" t="s">
        <v>25796</v>
      </c>
      <c r="C9027" s="135" t="s">
        <v>4362</v>
      </c>
      <c r="K9027" s="135">
        <v>10.0</v>
      </c>
      <c r="M9027" s="143">
        <v>44242.0</v>
      </c>
    </row>
    <row r="9028">
      <c r="A9028" s="135">
        <v>9026.0</v>
      </c>
      <c r="B9028" s="135" t="s">
        <v>25797</v>
      </c>
      <c r="C9028" s="135" t="s">
        <v>4362</v>
      </c>
      <c r="K9028" s="135">
        <v>40.0</v>
      </c>
      <c r="M9028" s="143">
        <v>45385.0</v>
      </c>
    </row>
    <row r="9029">
      <c r="A9029" s="135">
        <v>9027.0</v>
      </c>
      <c r="B9029" s="135" t="s">
        <v>25798</v>
      </c>
      <c r="C9029" s="135" t="s">
        <v>4362</v>
      </c>
      <c r="M9029" s="143">
        <v>42503.0</v>
      </c>
    </row>
    <row r="9030">
      <c r="A9030" s="135">
        <v>9028.0</v>
      </c>
      <c r="B9030" s="135" t="s">
        <v>25800</v>
      </c>
      <c r="C9030" s="135" t="s">
        <v>4362</v>
      </c>
      <c r="M9030" s="143">
        <v>44747.0</v>
      </c>
    </row>
    <row r="9031">
      <c r="A9031" s="135">
        <v>9029.0</v>
      </c>
      <c r="B9031" s="135" t="s">
        <v>25801</v>
      </c>
      <c r="C9031" s="135" t="s">
        <v>4362</v>
      </c>
      <c r="D9031" s="135">
        <v>0.0</v>
      </c>
      <c r="M9031" s="143">
        <v>42629.0</v>
      </c>
    </row>
    <row r="9032">
      <c r="A9032" s="135">
        <v>9030.0</v>
      </c>
      <c r="B9032" s="135" t="s">
        <v>25802</v>
      </c>
      <c r="C9032" s="135" t="s">
        <v>4362</v>
      </c>
      <c r="M9032" s="143">
        <v>45156.0</v>
      </c>
    </row>
    <row r="9033">
      <c r="A9033" s="135">
        <v>9031.0</v>
      </c>
      <c r="B9033" s="135" t="s">
        <v>25803</v>
      </c>
      <c r="C9033" s="135" t="s">
        <v>4362</v>
      </c>
      <c r="M9033" s="143">
        <v>42456.0</v>
      </c>
    </row>
    <row r="9034">
      <c r="A9034" s="135">
        <v>9032.0</v>
      </c>
      <c r="B9034" s="135" t="s">
        <v>25804</v>
      </c>
      <c r="C9034" s="135" t="s">
        <v>4362</v>
      </c>
      <c r="M9034" s="143">
        <v>44512.0</v>
      </c>
    </row>
    <row r="9035">
      <c r="A9035" s="135">
        <v>9033.0</v>
      </c>
      <c r="B9035" s="135" t="s">
        <v>25806</v>
      </c>
      <c r="C9035" s="135" t="s">
        <v>4362</v>
      </c>
      <c r="M9035" s="143">
        <v>44777.0</v>
      </c>
    </row>
    <row r="9036">
      <c r="A9036" s="135">
        <v>9034.0</v>
      </c>
      <c r="B9036" s="135" t="s">
        <v>25807</v>
      </c>
      <c r="C9036" s="135" t="s">
        <v>4362</v>
      </c>
      <c r="K9036" s="135">
        <v>20.0</v>
      </c>
      <c r="M9036" s="143">
        <v>43229.0</v>
      </c>
    </row>
    <row r="9037">
      <c r="A9037" s="135">
        <v>9035.0</v>
      </c>
      <c r="B9037" s="135" t="s">
        <v>25808</v>
      </c>
      <c r="C9037" s="135" t="s">
        <v>4362</v>
      </c>
      <c r="M9037" s="143">
        <v>43962.0</v>
      </c>
    </row>
    <row r="9038">
      <c r="A9038" s="135">
        <v>9036.0</v>
      </c>
      <c r="B9038" s="135" t="s">
        <v>25809</v>
      </c>
      <c r="C9038" s="135" t="s">
        <v>4362</v>
      </c>
      <c r="K9038" s="135">
        <v>40.0</v>
      </c>
      <c r="M9038" s="143">
        <v>44054.0</v>
      </c>
    </row>
    <row r="9039">
      <c r="A9039" s="135">
        <v>9037.0</v>
      </c>
      <c r="B9039" s="135" t="s">
        <v>25811</v>
      </c>
      <c r="C9039" s="135" t="s">
        <v>4362</v>
      </c>
      <c r="F9039" s="135">
        <v>0.0</v>
      </c>
      <c r="M9039" s="143">
        <v>43497.0</v>
      </c>
    </row>
    <row r="9040">
      <c r="A9040" s="135">
        <v>9038.0</v>
      </c>
      <c r="B9040" s="135" t="s">
        <v>25812</v>
      </c>
      <c r="C9040" s="135" t="s">
        <v>4362</v>
      </c>
      <c r="F9040" s="135">
        <v>0.0</v>
      </c>
      <c r="M9040" s="143">
        <v>43282.0</v>
      </c>
    </row>
    <row r="9041">
      <c r="A9041" s="135">
        <v>9039.0</v>
      </c>
      <c r="B9041" s="135" t="s">
        <v>25813</v>
      </c>
      <c r="C9041" s="135" t="s">
        <v>4362</v>
      </c>
      <c r="F9041" s="135">
        <v>0.0</v>
      </c>
      <c r="M9041" s="143">
        <v>43191.0</v>
      </c>
    </row>
    <row r="9042">
      <c r="A9042" s="135">
        <v>9040.0</v>
      </c>
      <c r="B9042" s="135" t="s">
        <v>25814</v>
      </c>
      <c r="C9042" s="135" t="s">
        <v>4362</v>
      </c>
      <c r="F9042" s="135">
        <v>0.0</v>
      </c>
      <c r="M9042" s="143">
        <v>42705.0</v>
      </c>
    </row>
    <row r="9043">
      <c r="A9043" s="135">
        <v>9041.0</v>
      </c>
      <c r="B9043" s="135" t="s">
        <v>25816</v>
      </c>
      <c r="C9043" s="135" t="s">
        <v>4362</v>
      </c>
      <c r="F9043" s="135">
        <v>0.0</v>
      </c>
      <c r="M9043" s="143">
        <v>42430.0</v>
      </c>
    </row>
    <row r="9044">
      <c r="A9044" s="135">
        <v>9042.0</v>
      </c>
      <c r="B9044" s="135" t="s">
        <v>25817</v>
      </c>
      <c r="C9044" s="135" t="s">
        <v>4362</v>
      </c>
      <c r="F9044" s="135">
        <v>0.0</v>
      </c>
      <c r="M9044" s="143">
        <v>43525.0</v>
      </c>
    </row>
    <row r="9045">
      <c r="A9045" s="135">
        <v>9043.0</v>
      </c>
      <c r="B9045" s="135" t="s">
        <v>25818</v>
      </c>
      <c r="C9045" s="135" t="s">
        <v>4362</v>
      </c>
      <c r="F9045" s="135">
        <v>0.0</v>
      </c>
      <c r="M9045" s="143">
        <v>43101.0</v>
      </c>
    </row>
    <row r="9046">
      <c r="A9046" s="135">
        <v>9044.0</v>
      </c>
      <c r="B9046" s="135" t="s">
        <v>25820</v>
      </c>
      <c r="C9046" s="135" t="s">
        <v>4362</v>
      </c>
      <c r="F9046" s="135">
        <v>0.0</v>
      </c>
      <c r="M9046" s="143">
        <v>42522.0</v>
      </c>
    </row>
    <row r="9047">
      <c r="A9047" s="135">
        <v>9045.0</v>
      </c>
      <c r="B9047" s="135" t="s">
        <v>25821</v>
      </c>
      <c r="C9047" s="135" t="s">
        <v>4362</v>
      </c>
      <c r="F9047" s="135">
        <v>0.0</v>
      </c>
      <c r="M9047" s="143">
        <v>43344.0</v>
      </c>
    </row>
    <row r="9048">
      <c r="A9048" s="135">
        <v>9046.0</v>
      </c>
      <c r="B9048" s="135" t="s">
        <v>25822</v>
      </c>
      <c r="C9048" s="135" t="s">
        <v>4362</v>
      </c>
      <c r="F9048" s="135">
        <v>0.0</v>
      </c>
      <c r="M9048" s="143">
        <v>43770.0</v>
      </c>
    </row>
    <row r="9049">
      <c r="A9049" s="135">
        <v>9047.0</v>
      </c>
      <c r="B9049" s="135" t="s">
        <v>25823</v>
      </c>
      <c r="C9049" s="135" t="s">
        <v>4362</v>
      </c>
      <c r="F9049" s="135">
        <v>0.0</v>
      </c>
      <c r="M9049" s="143">
        <v>43374.0</v>
      </c>
    </row>
    <row r="9050">
      <c r="A9050" s="135">
        <v>9048.0</v>
      </c>
      <c r="B9050" s="135" t="s">
        <v>25825</v>
      </c>
      <c r="C9050" s="135" t="s">
        <v>4362</v>
      </c>
      <c r="F9050" s="135">
        <v>0.0</v>
      </c>
      <c r="M9050" s="143">
        <v>43344.0</v>
      </c>
    </row>
    <row r="9051">
      <c r="A9051" s="135">
        <v>9049.0</v>
      </c>
      <c r="B9051" s="135" t="s">
        <v>25826</v>
      </c>
      <c r="C9051" s="135" t="s">
        <v>4362</v>
      </c>
      <c r="M9051" s="143">
        <v>43546.0</v>
      </c>
    </row>
    <row r="9052">
      <c r="A9052" s="135">
        <v>9050.0</v>
      </c>
      <c r="B9052" s="135" t="s">
        <v>25828</v>
      </c>
      <c r="C9052" s="135" t="s">
        <v>4362</v>
      </c>
      <c r="F9052" s="135">
        <v>0.0</v>
      </c>
      <c r="M9052" s="143">
        <v>42979.0</v>
      </c>
    </row>
    <row r="9053">
      <c r="A9053" s="135">
        <v>9051.0</v>
      </c>
      <c r="B9053" s="135" t="s">
        <v>25829</v>
      </c>
      <c r="C9053" s="135" t="s">
        <v>4362</v>
      </c>
      <c r="M9053" s="143">
        <v>45084.0</v>
      </c>
    </row>
    <row r="9054">
      <c r="A9054" s="135">
        <v>9052.0</v>
      </c>
      <c r="B9054" s="135" t="s">
        <v>25830</v>
      </c>
      <c r="C9054" s="135" t="s">
        <v>4362</v>
      </c>
      <c r="F9054" s="135">
        <v>0.0</v>
      </c>
      <c r="M9054" s="143">
        <v>43586.0</v>
      </c>
    </row>
    <row r="9055">
      <c r="A9055" s="135">
        <v>9053.0</v>
      </c>
      <c r="B9055" s="135" t="s">
        <v>25831</v>
      </c>
      <c r="C9055" s="135" t="s">
        <v>4362</v>
      </c>
      <c r="M9055" s="143">
        <v>44230.0</v>
      </c>
    </row>
    <row r="9056">
      <c r="A9056" s="135">
        <v>9054.0</v>
      </c>
      <c r="B9056" s="135" t="s">
        <v>25832</v>
      </c>
      <c r="C9056" s="135" t="s">
        <v>4362</v>
      </c>
      <c r="K9056" s="135">
        <v>10.0</v>
      </c>
      <c r="M9056" s="143">
        <v>42439.0</v>
      </c>
    </row>
    <row r="9057">
      <c r="A9057" s="135">
        <v>9055.0</v>
      </c>
      <c r="B9057" s="135" t="s">
        <v>25834</v>
      </c>
      <c r="C9057" s="135" t="s">
        <v>4362</v>
      </c>
      <c r="M9057" s="143">
        <v>45334.0</v>
      </c>
    </row>
    <row r="9058">
      <c r="A9058" s="135">
        <v>9056.0</v>
      </c>
      <c r="B9058" s="135" t="s">
        <v>25835</v>
      </c>
      <c r="C9058" s="135" t="s">
        <v>4362</v>
      </c>
      <c r="F9058" s="135">
        <v>0.0</v>
      </c>
      <c r="M9058" s="143">
        <v>43252.0</v>
      </c>
    </row>
    <row r="9059">
      <c r="A9059" s="135">
        <v>9057.0</v>
      </c>
      <c r="B9059" s="135" t="s">
        <v>25836</v>
      </c>
      <c r="C9059" s="135" t="s">
        <v>4362</v>
      </c>
      <c r="F9059" s="135">
        <v>0.0</v>
      </c>
      <c r="K9059" s="135">
        <v>10.0</v>
      </c>
      <c r="M9059" s="143">
        <v>43252.0</v>
      </c>
    </row>
    <row r="9060">
      <c r="A9060" s="135">
        <v>9058.0</v>
      </c>
      <c r="B9060" s="135" t="s">
        <v>25838</v>
      </c>
      <c r="C9060" s="135" t="s">
        <v>4362</v>
      </c>
      <c r="M9060" s="143">
        <v>42805.0</v>
      </c>
    </row>
    <row r="9061">
      <c r="A9061" s="135">
        <v>9059.0</v>
      </c>
      <c r="B9061" s="135" t="s">
        <v>25839</v>
      </c>
      <c r="C9061" s="135" t="s">
        <v>4362</v>
      </c>
      <c r="M9061" s="143">
        <v>42541.0</v>
      </c>
    </row>
    <row r="9062">
      <c r="A9062" s="135">
        <v>9060.0</v>
      </c>
      <c r="B9062" s="135" t="s">
        <v>25840</v>
      </c>
      <c r="C9062" s="135" t="s">
        <v>4362</v>
      </c>
      <c r="M9062" s="143">
        <v>42267.0</v>
      </c>
    </row>
    <row r="9063">
      <c r="A9063" s="135">
        <v>9061.0</v>
      </c>
      <c r="B9063" s="135" t="s">
        <v>25841</v>
      </c>
      <c r="C9063" s="135" t="s">
        <v>4362</v>
      </c>
      <c r="M9063" s="143">
        <v>43543.0</v>
      </c>
    </row>
    <row r="9064">
      <c r="A9064" s="135">
        <v>9062.0</v>
      </c>
      <c r="B9064" s="135" t="s">
        <v>25843</v>
      </c>
      <c r="C9064" s="135" t="s">
        <v>4362</v>
      </c>
      <c r="M9064" s="143">
        <v>44652.0</v>
      </c>
    </row>
    <row r="9065">
      <c r="A9065" s="135">
        <v>9063.0</v>
      </c>
      <c r="B9065" s="135" t="s">
        <v>25844</v>
      </c>
      <c r="C9065" s="135" t="s">
        <v>4362</v>
      </c>
      <c r="M9065" s="143">
        <v>44008.0</v>
      </c>
    </row>
    <row r="9066">
      <c r="A9066" s="135">
        <v>9064.0</v>
      </c>
      <c r="B9066" s="135" t="s">
        <v>25845</v>
      </c>
      <c r="C9066" s="135" t="s">
        <v>4362</v>
      </c>
      <c r="K9066" s="135">
        <v>10.0</v>
      </c>
      <c r="M9066" s="143">
        <v>42267.0</v>
      </c>
    </row>
    <row r="9067">
      <c r="A9067" s="135">
        <v>9065.0</v>
      </c>
      <c r="B9067" s="135" t="s">
        <v>25846</v>
      </c>
      <c r="C9067" s="135" t="s">
        <v>4362</v>
      </c>
      <c r="M9067" s="143">
        <v>43944.0</v>
      </c>
    </row>
    <row r="9068">
      <c r="A9068" s="135">
        <v>9066.0</v>
      </c>
      <c r="B9068" s="135" t="s">
        <v>25848</v>
      </c>
      <c r="C9068" s="135" t="s">
        <v>4362</v>
      </c>
      <c r="M9068" s="143">
        <v>44805.0</v>
      </c>
    </row>
    <row r="9069">
      <c r="A9069" s="135">
        <v>9067.0</v>
      </c>
      <c r="B9069" s="135" t="s">
        <v>25849</v>
      </c>
      <c r="C9069" s="135" t="s">
        <v>4362</v>
      </c>
      <c r="M9069" s="143">
        <v>45082.0</v>
      </c>
    </row>
    <row r="9070">
      <c r="A9070" s="135">
        <v>9068.0</v>
      </c>
      <c r="B9070" s="135" t="s">
        <v>25850</v>
      </c>
      <c r="C9070" s="135" t="s">
        <v>4362</v>
      </c>
      <c r="M9070" s="143">
        <v>45352.0</v>
      </c>
    </row>
    <row r="9071">
      <c r="A9071" s="135">
        <v>9069.0</v>
      </c>
      <c r="B9071" s="135" t="s">
        <v>25851</v>
      </c>
      <c r="C9071" s="135" t="s">
        <v>4362</v>
      </c>
      <c r="M9071" s="143">
        <v>42499.0</v>
      </c>
    </row>
    <row r="9072">
      <c r="A9072" s="135">
        <v>9070.0</v>
      </c>
      <c r="B9072" s="135" t="s">
        <v>25853</v>
      </c>
      <c r="C9072" s="135" t="s">
        <v>4362</v>
      </c>
      <c r="M9072" s="143">
        <v>42533.0</v>
      </c>
    </row>
    <row r="9073">
      <c r="A9073" s="135">
        <v>9071.0</v>
      </c>
      <c r="B9073" s="135" t="s">
        <v>25854</v>
      </c>
      <c r="C9073" s="135" t="s">
        <v>4362</v>
      </c>
      <c r="M9073" s="143">
        <v>44272.0</v>
      </c>
    </row>
    <row r="9074">
      <c r="A9074" s="135">
        <v>9072.0</v>
      </c>
      <c r="B9074" s="135" t="s">
        <v>25855</v>
      </c>
      <c r="C9074" s="135" t="s">
        <v>4362</v>
      </c>
      <c r="K9074" s="135">
        <v>20.0</v>
      </c>
      <c r="M9074" s="143">
        <v>44272.0</v>
      </c>
    </row>
    <row r="9075">
      <c r="A9075" s="135">
        <v>9073.0</v>
      </c>
      <c r="B9075" s="135" t="s">
        <v>25856</v>
      </c>
      <c r="C9075" s="135" t="s">
        <v>4362</v>
      </c>
      <c r="K9075" s="135">
        <v>400.0</v>
      </c>
      <c r="M9075" s="143">
        <v>44550.0</v>
      </c>
    </row>
    <row r="9076">
      <c r="A9076" s="135">
        <v>9074.0</v>
      </c>
      <c r="B9076" s="135" t="s">
        <v>25858</v>
      </c>
      <c r="C9076" s="135" t="s">
        <v>4362</v>
      </c>
      <c r="K9076" s="135">
        <v>10.0</v>
      </c>
      <c r="M9076" s="143">
        <v>42801.0</v>
      </c>
    </row>
    <row r="9077">
      <c r="A9077" s="135">
        <v>9075.0</v>
      </c>
      <c r="B9077" s="135" t="s">
        <v>25859</v>
      </c>
      <c r="C9077" s="135" t="s">
        <v>4362</v>
      </c>
      <c r="K9077" s="135">
        <v>10.0</v>
      </c>
      <c r="M9077" s="143">
        <v>44200.0</v>
      </c>
    </row>
    <row r="9078">
      <c r="A9078" s="135">
        <v>9076.0</v>
      </c>
      <c r="B9078" s="135" t="s">
        <v>25860</v>
      </c>
      <c r="C9078" s="135" t="s">
        <v>4362</v>
      </c>
      <c r="M9078" s="143">
        <v>43844.0</v>
      </c>
    </row>
    <row r="9079">
      <c r="A9079" s="135">
        <v>9077.0</v>
      </c>
      <c r="B9079" s="135" t="s">
        <v>25861</v>
      </c>
      <c r="C9079" s="135" t="s">
        <v>4362</v>
      </c>
      <c r="K9079" s="135">
        <v>10.0</v>
      </c>
      <c r="M9079" s="143">
        <v>42489.0</v>
      </c>
    </row>
    <row r="9080">
      <c r="A9080" s="135">
        <v>9078.0</v>
      </c>
      <c r="B9080" s="135" t="s">
        <v>25862</v>
      </c>
      <c r="C9080" s="135" t="s">
        <v>4362</v>
      </c>
      <c r="M9080" s="143">
        <v>42468.0</v>
      </c>
    </row>
    <row r="9081">
      <c r="A9081" s="135">
        <v>9079.0</v>
      </c>
      <c r="B9081" s="135" t="s">
        <v>25863</v>
      </c>
      <c r="C9081" s="135" t="s">
        <v>4362</v>
      </c>
      <c r="K9081" s="135">
        <v>10.0</v>
      </c>
      <c r="M9081" s="143">
        <v>42880.0</v>
      </c>
    </row>
    <row r="9082">
      <c r="A9082" s="135">
        <v>9080.0</v>
      </c>
      <c r="B9082" s="135" t="s">
        <v>25865</v>
      </c>
      <c r="C9082" s="135" t="s">
        <v>4362</v>
      </c>
      <c r="M9082" s="143">
        <v>42248.0</v>
      </c>
    </row>
    <row r="9083">
      <c r="A9083" s="135">
        <v>9081.0</v>
      </c>
      <c r="B9083" s="135" t="s">
        <v>25866</v>
      </c>
      <c r="C9083" s="135" t="s">
        <v>4362</v>
      </c>
      <c r="F9083" s="135">
        <v>0.0</v>
      </c>
      <c r="M9083" s="143">
        <v>43344.0</v>
      </c>
    </row>
    <row r="9084">
      <c r="A9084" s="135">
        <v>9082.0</v>
      </c>
      <c r="B9084" s="135" t="s">
        <v>25867</v>
      </c>
      <c r="C9084" s="135" t="s">
        <v>4362</v>
      </c>
      <c r="F9084" s="135">
        <v>0.0</v>
      </c>
      <c r="M9084" s="143">
        <v>43678.0</v>
      </c>
    </row>
    <row r="9085">
      <c r="A9085" s="135">
        <v>9083.0</v>
      </c>
      <c r="B9085" s="135" t="s">
        <v>25868</v>
      </c>
      <c r="C9085" s="135" t="s">
        <v>4362</v>
      </c>
      <c r="K9085" s="135">
        <v>10.0</v>
      </c>
      <c r="M9085" s="143">
        <v>45274.0</v>
      </c>
    </row>
    <row r="9086">
      <c r="A9086" s="135">
        <v>9084.0</v>
      </c>
      <c r="B9086" s="135" t="s">
        <v>25869</v>
      </c>
      <c r="C9086" s="135" t="s">
        <v>4362</v>
      </c>
      <c r="K9086" s="135">
        <v>10.0</v>
      </c>
      <c r="M9086" s="143">
        <v>43989.0</v>
      </c>
    </row>
    <row r="9087">
      <c r="A9087" s="135">
        <v>9085.0</v>
      </c>
      <c r="B9087" s="135" t="s">
        <v>25871</v>
      </c>
      <c r="C9087" s="135" t="s">
        <v>4362</v>
      </c>
      <c r="F9087" s="135">
        <v>0.0</v>
      </c>
      <c r="M9087" s="143">
        <v>43556.0</v>
      </c>
    </row>
    <row r="9088">
      <c r="A9088" s="135">
        <v>9086.0</v>
      </c>
      <c r="B9088" s="135" t="s">
        <v>25872</v>
      </c>
      <c r="C9088" s="135" t="s">
        <v>4362</v>
      </c>
      <c r="K9088" s="135">
        <v>20.0</v>
      </c>
      <c r="M9088" s="143">
        <v>45049.0</v>
      </c>
    </row>
    <row r="9089">
      <c r="A9089" s="135">
        <v>9087.0</v>
      </c>
      <c r="B9089" s="135" t="s">
        <v>25873</v>
      </c>
      <c r="C9089" s="135" t="s">
        <v>4362</v>
      </c>
      <c r="F9089" s="135">
        <v>0.0</v>
      </c>
      <c r="M9089" s="143">
        <v>43739.0</v>
      </c>
    </row>
    <row r="9090">
      <c r="A9090" s="135">
        <v>9088.0</v>
      </c>
      <c r="B9090" s="135" t="s">
        <v>25874</v>
      </c>
      <c r="C9090" s="135" t="s">
        <v>4362</v>
      </c>
      <c r="F9090" s="135">
        <v>0.0</v>
      </c>
      <c r="M9090" s="143">
        <v>43800.0</v>
      </c>
    </row>
    <row r="9091">
      <c r="A9091" s="135">
        <v>9089.0</v>
      </c>
      <c r="B9091" s="135" t="s">
        <v>25875</v>
      </c>
      <c r="C9091" s="135" t="s">
        <v>4362</v>
      </c>
      <c r="F9091" s="135">
        <v>0.0</v>
      </c>
      <c r="M9091" s="143">
        <v>43678.0</v>
      </c>
    </row>
    <row r="9092">
      <c r="A9092" s="135">
        <v>9090.0</v>
      </c>
      <c r="B9092" s="135" t="s">
        <v>25876</v>
      </c>
      <c r="C9092" s="135" t="s">
        <v>4362</v>
      </c>
      <c r="M9092" s="143">
        <v>45051.0</v>
      </c>
    </row>
    <row r="9093">
      <c r="A9093" s="135">
        <v>9091.0</v>
      </c>
      <c r="B9093" s="135" t="s">
        <v>25878</v>
      </c>
      <c r="C9093" s="135" t="s">
        <v>4362</v>
      </c>
      <c r="K9093" s="135">
        <v>10.0</v>
      </c>
      <c r="M9093" s="143">
        <v>42421.0</v>
      </c>
    </row>
    <row r="9094">
      <c r="A9094" s="135">
        <v>9092.0</v>
      </c>
      <c r="B9094" s="135" t="s">
        <v>25879</v>
      </c>
      <c r="C9094" s="135" t="s">
        <v>4362</v>
      </c>
      <c r="F9094" s="135">
        <v>0.0</v>
      </c>
      <c r="M9094" s="143">
        <v>42644.0</v>
      </c>
    </row>
    <row r="9095">
      <c r="A9095" s="135">
        <v>9093.0</v>
      </c>
      <c r="B9095" s="135" t="s">
        <v>25880</v>
      </c>
      <c r="C9095" s="135" t="s">
        <v>4362</v>
      </c>
      <c r="F9095" s="135">
        <v>0.0</v>
      </c>
      <c r="M9095" s="143">
        <v>43344.0</v>
      </c>
    </row>
    <row r="9096">
      <c r="A9096" s="135">
        <v>9094.0</v>
      </c>
      <c r="B9096" s="135" t="s">
        <v>25881</v>
      </c>
      <c r="C9096" s="135" t="s">
        <v>4362</v>
      </c>
      <c r="F9096" s="135">
        <v>0.0</v>
      </c>
      <c r="M9096" s="143">
        <v>43466.0</v>
      </c>
    </row>
    <row r="9097">
      <c r="A9097" s="135">
        <v>9095.0</v>
      </c>
      <c r="B9097" s="135" t="s">
        <v>25883</v>
      </c>
      <c r="C9097" s="135" t="s">
        <v>4362</v>
      </c>
      <c r="F9097" s="135">
        <v>0.0</v>
      </c>
      <c r="M9097" s="143">
        <v>43466.0</v>
      </c>
    </row>
    <row r="9098">
      <c r="A9098" s="135">
        <v>9096.0</v>
      </c>
      <c r="B9098" s="135" t="s">
        <v>25884</v>
      </c>
      <c r="C9098" s="135" t="s">
        <v>4362</v>
      </c>
      <c r="M9098" s="143">
        <v>45316.0</v>
      </c>
    </row>
    <row r="9099">
      <c r="A9099" s="135">
        <v>9097.0</v>
      </c>
      <c r="B9099" s="135" t="s">
        <v>25885</v>
      </c>
      <c r="C9099" s="135" t="s">
        <v>4362</v>
      </c>
      <c r="M9099" s="143">
        <v>43718.0</v>
      </c>
    </row>
    <row r="9100">
      <c r="A9100" s="135">
        <v>9098.0</v>
      </c>
      <c r="B9100" s="135" t="s">
        <v>25886</v>
      </c>
      <c r="C9100" s="135" t="s">
        <v>4362</v>
      </c>
      <c r="F9100" s="135">
        <v>0.0</v>
      </c>
      <c r="M9100" s="143">
        <v>43770.0</v>
      </c>
    </row>
    <row r="9101">
      <c r="A9101" s="135">
        <v>9099.0</v>
      </c>
      <c r="B9101" s="135" t="s">
        <v>25888</v>
      </c>
      <c r="C9101" s="135" t="s">
        <v>4362</v>
      </c>
      <c r="F9101" s="135">
        <v>0.0</v>
      </c>
      <c r="M9101" s="143">
        <v>42675.0</v>
      </c>
    </row>
    <row r="9102">
      <c r="A9102" s="135">
        <v>9100.0</v>
      </c>
      <c r="B9102" s="135" t="s">
        <v>25889</v>
      </c>
      <c r="C9102" s="135" t="s">
        <v>4362</v>
      </c>
      <c r="M9102" s="143">
        <v>44198.0</v>
      </c>
    </row>
    <row r="9103">
      <c r="A9103" s="135">
        <v>9101.0</v>
      </c>
      <c r="B9103" s="135" t="s">
        <v>25890</v>
      </c>
      <c r="C9103" s="135" t="s">
        <v>4362</v>
      </c>
      <c r="F9103" s="135">
        <v>0.0</v>
      </c>
      <c r="M9103" s="143">
        <v>43282.0</v>
      </c>
    </row>
    <row r="9104">
      <c r="A9104" s="135">
        <v>9102.0</v>
      </c>
      <c r="B9104" s="135" t="s">
        <v>25891</v>
      </c>
      <c r="C9104" s="135" t="s">
        <v>4362</v>
      </c>
      <c r="F9104" s="135">
        <v>0.0</v>
      </c>
      <c r="M9104" s="143">
        <v>43647.0</v>
      </c>
    </row>
    <row r="9105">
      <c r="A9105" s="135">
        <v>9103.0</v>
      </c>
      <c r="B9105" s="135" t="s">
        <v>25893</v>
      </c>
      <c r="C9105" s="135" t="s">
        <v>4362</v>
      </c>
      <c r="F9105" s="135">
        <v>0.0</v>
      </c>
      <c r="M9105" s="143">
        <v>43405.0</v>
      </c>
    </row>
    <row r="9106">
      <c r="A9106" s="135">
        <v>9104.0</v>
      </c>
      <c r="B9106" s="135" t="s">
        <v>25894</v>
      </c>
      <c r="C9106" s="135" t="s">
        <v>4362</v>
      </c>
      <c r="F9106" s="135">
        <v>0.0</v>
      </c>
      <c r="M9106" s="143">
        <v>43070.0</v>
      </c>
    </row>
    <row r="9107">
      <c r="A9107" s="135">
        <v>9105.0</v>
      </c>
      <c r="B9107" s="135" t="s">
        <v>25895</v>
      </c>
      <c r="C9107" s="135" t="s">
        <v>4362</v>
      </c>
      <c r="M9107" s="143">
        <v>43230.0</v>
      </c>
    </row>
    <row r="9108">
      <c r="A9108" s="135">
        <v>9106.0</v>
      </c>
      <c r="B9108" s="135" t="s">
        <v>25896</v>
      </c>
      <c r="C9108" s="135" t="s">
        <v>4362</v>
      </c>
      <c r="F9108" s="135">
        <v>0.0</v>
      </c>
      <c r="M9108" s="143">
        <v>42856.0</v>
      </c>
    </row>
    <row r="9109">
      <c r="A9109" s="135">
        <v>9107.0</v>
      </c>
      <c r="B9109" s="135" t="s">
        <v>25897</v>
      </c>
      <c r="C9109" s="135" t="s">
        <v>4362</v>
      </c>
      <c r="M9109" s="143">
        <v>42543.0</v>
      </c>
    </row>
    <row r="9110">
      <c r="A9110" s="135">
        <v>9108.0</v>
      </c>
      <c r="B9110" s="135" t="s">
        <v>25899</v>
      </c>
      <c r="C9110" s="135" t="s">
        <v>4362</v>
      </c>
      <c r="K9110" s="135">
        <v>10.0</v>
      </c>
      <c r="M9110" s="143">
        <v>43845.0</v>
      </c>
    </row>
    <row r="9111">
      <c r="A9111" s="135">
        <v>9109.0</v>
      </c>
      <c r="B9111" s="135" t="s">
        <v>25900</v>
      </c>
      <c r="C9111" s="135" t="s">
        <v>4362</v>
      </c>
      <c r="K9111" s="135">
        <v>150.0</v>
      </c>
      <c r="M9111" s="143">
        <v>43917.0</v>
      </c>
    </row>
    <row r="9112">
      <c r="A9112" s="135">
        <v>9110.0</v>
      </c>
      <c r="B9112" s="135" t="s">
        <v>25901</v>
      </c>
      <c r="C9112" s="135" t="s">
        <v>4362</v>
      </c>
      <c r="M9112" s="143">
        <v>44162.0</v>
      </c>
    </row>
    <row r="9113">
      <c r="A9113" s="135">
        <v>9111.0</v>
      </c>
      <c r="B9113" s="135" t="s">
        <v>25902</v>
      </c>
      <c r="C9113" s="135" t="s">
        <v>4362</v>
      </c>
      <c r="M9113" s="143">
        <v>43854.0</v>
      </c>
    </row>
    <row r="9114">
      <c r="A9114" s="135">
        <v>9112.0</v>
      </c>
      <c r="B9114" s="135" t="s">
        <v>25903</v>
      </c>
      <c r="C9114" s="135" t="s">
        <v>4362</v>
      </c>
      <c r="M9114" s="143">
        <v>44804.0</v>
      </c>
    </row>
    <row r="9115">
      <c r="A9115" s="135">
        <v>9113.0</v>
      </c>
      <c r="B9115" s="135" t="s">
        <v>25904</v>
      </c>
      <c r="C9115" s="135" t="s">
        <v>4362</v>
      </c>
      <c r="K9115" s="135">
        <v>10.0</v>
      </c>
      <c r="M9115" s="143">
        <v>44139.0</v>
      </c>
    </row>
    <row r="9116">
      <c r="A9116" s="135">
        <v>9114.0</v>
      </c>
      <c r="B9116" s="135" t="s">
        <v>25906</v>
      </c>
      <c r="C9116" s="135" t="s">
        <v>4362</v>
      </c>
      <c r="M9116" s="143">
        <v>43961.0</v>
      </c>
    </row>
    <row r="9117">
      <c r="A9117" s="135">
        <v>9115.0</v>
      </c>
      <c r="B9117" s="135" t="s">
        <v>25907</v>
      </c>
      <c r="C9117" s="135" t="s">
        <v>4362</v>
      </c>
      <c r="M9117" s="143">
        <v>43840.0</v>
      </c>
    </row>
    <row r="9118">
      <c r="A9118" s="135">
        <v>9116.0</v>
      </c>
      <c r="B9118" s="135" t="s">
        <v>25908</v>
      </c>
      <c r="C9118" s="135" t="s">
        <v>4362</v>
      </c>
      <c r="K9118" s="135">
        <v>10.0</v>
      </c>
      <c r="M9118" s="143">
        <v>43913.0</v>
      </c>
    </row>
    <row r="9119">
      <c r="A9119" s="135">
        <v>9117.0</v>
      </c>
      <c r="B9119" s="135" t="s">
        <v>25909</v>
      </c>
      <c r="C9119" s="135" t="s">
        <v>4362</v>
      </c>
      <c r="F9119" s="135">
        <v>0.0</v>
      </c>
      <c r="M9119" s="143">
        <v>43556.0</v>
      </c>
    </row>
    <row r="9120">
      <c r="A9120" s="135">
        <v>9118.0</v>
      </c>
      <c r="B9120" s="135" t="s">
        <v>25910</v>
      </c>
      <c r="C9120" s="135" t="s">
        <v>4362</v>
      </c>
      <c r="K9120" s="135">
        <v>30.0</v>
      </c>
      <c r="M9120" s="143">
        <v>44079.0</v>
      </c>
    </row>
    <row r="9121">
      <c r="A9121" s="135">
        <v>9119.0</v>
      </c>
      <c r="B9121" s="135" t="s">
        <v>14531</v>
      </c>
      <c r="C9121" s="135" t="s">
        <v>4362</v>
      </c>
      <c r="F9121" s="135">
        <v>0.0</v>
      </c>
      <c r="M9121" s="143">
        <v>43466.0</v>
      </c>
    </row>
    <row r="9122">
      <c r="A9122" s="135">
        <v>9120.0</v>
      </c>
      <c r="B9122" s="135" t="s">
        <v>25912</v>
      </c>
      <c r="C9122" s="135" t="s">
        <v>4362</v>
      </c>
      <c r="M9122" s="143">
        <v>43958.0</v>
      </c>
    </row>
    <row r="9123">
      <c r="A9123" s="135">
        <v>9121.0</v>
      </c>
      <c r="B9123" s="135" t="s">
        <v>25913</v>
      </c>
      <c r="C9123" s="135" t="s">
        <v>4362</v>
      </c>
      <c r="K9123" s="135">
        <v>10.0</v>
      </c>
      <c r="M9123" s="143">
        <v>44506.0</v>
      </c>
    </row>
    <row r="9124">
      <c r="A9124" s="135">
        <v>9122.0</v>
      </c>
      <c r="B9124" s="135" t="s">
        <v>25914</v>
      </c>
      <c r="C9124" s="135" t="s">
        <v>4362</v>
      </c>
      <c r="M9124" s="143">
        <v>44880.0</v>
      </c>
    </row>
    <row r="9125">
      <c r="A9125" s="135">
        <v>9123.0</v>
      </c>
      <c r="B9125" s="135" t="s">
        <v>25915</v>
      </c>
      <c r="C9125" s="135" t="s">
        <v>4362</v>
      </c>
      <c r="M9125" s="143">
        <v>45024.0</v>
      </c>
    </row>
    <row r="9126">
      <c r="A9126" s="135">
        <v>9124.0</v>
      </c>
      <c r="B9126" s="135" t="s">
        <v>25917</v>
      </c>
      <c r="C9126" s="135" t="s">
        <v>4362</v>
      </c>
      <c r="K9126" s="135">
        <v>10.0</v>
      </c>
      <c r="M9126" s="143">
        <v>45041.0</v>
      </c>
    </row>
    <row r="9127">
      <c r="A9127" s="135">
        <v>9125.0</v>
      </c>
      <c r="B9127" s="135" t="s">
        <v>25918</v>
      </c>
      <c r="C9127" s="135" t="s">
        <v>4362</v>
      </c>
      <c r="K9127" s="135">
        <v>20.0</v>
      </c>
      <c r="M9127" s="143">
        <v>43847.0</v>
      </c>
    </row>
    <row r="9128">
      <c r="A9128" s="135">
        <v>9126.0</v>
      </c>
      <c r="B9128" s="135" t="s">
        <v>25919</v>
      </c>
      <c r="C9128" s="135" t="s">
        <v>4362</v>
      </c>
      <c r="K9128" s="135">
        <v>50.0</v>
      </c>
      <c r="M9128" s="143">
        <v>44975.0</v>
      </c>
    </row>
    <row r="9129">
      <c r="A9129" s="135">
        <v>9127.0</v>
      </c>
      <c r="B9129" s="135" t="s">
        <v>25920</v>
      </c>
      <c r="C9129" s="135" t="s">
        <v>4362</v>
      </c>
      <c r="M9129" s="143">
        <v>45323.0</v>
      </c>
    </row>
    <row r="9130">
      <c r="A9130" s="135">
        <v>9128.0</v>
      </c>
      <c r="B9130" s="135" t="s">
        <v>25921</v>
      </c>
      <c r="C9130" s="135" t="s">
        <v>4362</v>
      </c>
      <c r="K9130" s="135">
        <v>10.0</v>
      </c>
      <c r="M9130" s="143">
        <v>43086.0</v>
      </c>
    </row>
    <row r="9131">
      <c r="A9131" s="135">
        <v>9129.0</v>
      </c>
      <c r="B9131" s="135" t="s">
        <v>25922</v>
      </c>
      <c r="C9131" s="135" t="s">
        <v>4362</v>
      </c>
      <c r="M9131" s="143">
        <v>44799.0</v>
      </c>
    </row>
    <row r="9132">
      <c r="A9132" s="135">
        <v>9130.0</v>
      </c>
      <c r="B9132" s="135" t="s">
        <v>25923</v>
      </c>
      <c r="C9132" s="135" t="s">
        <v>4362</v>
      </c>
      <c r="M9132" s="143">
        <v>44827.0</v>
      </c>
    </row>
    <row r="9133">
      <c r="A9133" s="135">
        <v>9131.0</v>
      </c>
      <c r="B9133" s="135" t="s">
        <v>25925</v>
      </c>
      <c r="C9133" s="135" t="s">
        <v>4362</v>
      </c>
      <c r="M9133" s="143">
        <v>45188.0</v>
      </c>
    </row>
    <row r="9134">
      <c r="A9134" s="135">
        <v>9132.0</v>
      </c>
      <c r="B9134" s="135" t="s">
        <v>25926</v>
      </c>
      <c r="C9134" s="135" t="s">
        <v>4362</v>
      </c>
      <c r="M9134" s="143">
        <v>44378.0</v>
      </c>
    </row>
    <row r="9135">
      <c r="A9135" s="135">
        <v>9133.0</v>
      </c>
      <c r="B9135" s="135" t="s">
        <v>25927</v>
      </c>
      <c r="C9135" s="135" t="s">
        <v>4362</v>
      </c>
      <c r="M9135" s="143">
        <v>42264.0</v>
      </c>
    </row>
    <row r="9136">
      <c r="A9136" s="135">
        <v>9134.0</v>
      </c>
      <c r="B9136" s="135" t="s">
        <v>25929</v>
      </c>
      <c r="C9136" s="135" t="s">
        <v>4362</v>
      </c>
      <c r="M9136" s="143">
        <v>42572.0</v>
      </c>
    </row>
    <row r="9137">
      <c r="A9137" s="135">
        <v>9135.0</v>
      </c>
      <c r="B9137" s="135" t="s">
        <v>25930</v>
      </c>
      <c r="C9137" s="135" t="s">
        <v>4362</v>
      </c>
      <c r="K9137" s="135">
        <v>20.0</v>
      </c>
      <c r="M9137" s="143">
        <v>42790.0</v>
      </c>
    </row>
    <row r="9138">
      <c r="A9138" s="135">
        <v>9136.0</v>
      </c>
      <c r="B9138" s="135" t="s">
        <v>25931</v>
      </c>
      <c r="C9138" s="135" t="s">
        <v>4362</v>
      </c>
      <c r="K9138" s="135">
        <v>50.0</v>
      </c>
      <c r="M9138" s="143">
        <v>44370.0</v>
      </c>
    </row>
    <row r="9139">
      <c r="A9139" s="135">
        <v>9137.0</v>
      </c>
      <c r="B9139" s="135" t="s">
        <v>25932</v>
      </c>
      <c r="C9139" s="135" t="s">
        <v>4362</v>
      </c>
      <c r="K9139" s="135">
        <v>10.0</v>
      </c>
      <c r="M9139" s="143">
        <v>43019.0</v>
      </c>
    </row>
    <row r="9140">
      <c r="A9140" s="135">
        <v>9138.0</v>
      </c>
      <c r="B9140" s="135" t="s">
        <v>25933</v>
      </c>
      <c r="C9140" s="135" t="s">
        <v>4362</v>
      </c>
      <c r="K9140" s="135">
        <v>10.0</v>
      </c>
      <c r="M9140" s="143">
        <v>43964.0</v>
      </c>
    </row>
    <row r="9141">
      <c r="A9141" s="135">
        <v>9139.0</v>
      </c>
      <c r="B9141" s="135" t="s">
        <v>25934</v>
      </c>
      <c r="C9141" s="135" t="s">
        <v>4362</v>
      </c>
      <c r="M9141" s="143">
        <v>45028.0</v>
      </c>
    </row>
    <row r="9142">
      <c r="A9142" s="135">
        <v>9140.0</v>
      </c>
      <c r="B9142" s="135" t="s">
        <v>25936</v>
      </c>
      <c r="C9142" s="135" t="s">
        <v>4362</v>
      </c>
      <c r="M9142" s="143">
        <v>42718.0</v>
      </c>
    </row>
    <row r="9143">
      <c r="A9143" s="135">
        <v>9141.0</v>
      </c>
      <c r="B9143" s="135" t="s">
        <v>25937</v>
      </c>
      <c r="C9143" s="135" t="s">
        <v>4362</v>
      </c>
      <c r="F9143" s="135">
        <v>0.0</v>
      </c>
      <c r="M9143" s="143">
        <v>43252.0</v>
      </c>
    </row>
    <row r="9144">
      <c r="A9144" s="135">
        <v>9142.0</v>
      </c>
      <c r="B9144" s="135" t="s">
        <v>25938</v>
      </c>
      <c r="C9144" s="135" t="s">
        <v>4362</v>
      </c>
      <c r="F9144" s="135">
        <v>0.0</v>
      </c>
      <c r="M9144" s="143">
        <v>43497.0</v>
      </c>
    </row>
    <row r="9145">
      <c r="A9145" s="135">
        <v>9143.0</v>
      </c>
      <c r="B9145" s="135" t="s">
        <v>25939</v>
      </c>
      <c r="C9145" s="135" t="s">
        <v>4362</v>
      </c>
      <c r="F9145" s="135">
        <v>0.0</v>
      </c>
      <c r="M9145" s="143">
        <v>42583.0</v>
      </c>
    </row>
    <row r="9146">
      <c r="A9146" s="135">
        <v>9144.0</v>
      </c>
      <c r="B9146" s="135" t="s">
        <v>25940</v>
      </c>
      <c r="C9146" s="135" t="s">
        <v>4362</v>
      </c>
      <c r="F9146" s="135">
        <v>0.0</v>
      </c>
      <c r="M9146" s="143">
        <v>43040.0</v>
      </c>
    </row>
    <row r="9147">
      <c r="A9147" s="135">
        <v>9145.0</v>
      </c>
      <c r="B9147" s="135" t="s">
        <v>25941</v>
      </c>
      <c r="C9147" s="135" t="s">
        <v>4362</v>
      </c>
      <c r="F9147" s="135">
        <v>0.0</v>
      </c>
      <c r="M9147" s="143">
        <v>42887.0</v>
      </c>
    </row>
    <row r="9148">
      <c r="A9148" s="135">
        <v>9146.0</v>
      </c>
      <c r="B9148" s="135" t="s">
        <v>25943</v>
      </c>
      <c r="C9148" s="135" t="s">
        <v>4362</v>
      </c>
      <c r="F9148" s="135">
        <v>0.0</v>
      </c>
      <c r="M9148" s="143">
        <v>42522.0</v>
      </c>
    </row>
    <row r="9149">
      <c r="A9149" s="135">
        <v>9147.0</v>
      </c>
      <c r="B9149" s="135" t="s">
        <v>25944</v>
      </c>
      <c r="C9149" s="135" t="s">
        <v>4362</v>
      </c>
      <c r="M9149" s="143">
        <v>45033.0</v>
      </c>
    </row>
    <row r="9150">
      <c r="A9150" s="135">
        <v>9148.0</v>
      </c>
      <c r="B9150" s="135" t="s">
        <v>25945</v>
      </c>
      <c r="C9150" s="135" t="s">
        <v>4362</v>
      </c>
      <c r="F9150" s="135">
        <v>0.0</v>
      </c>
      <c r="M9150" s="143">
        <v>43525.0</v>
      </c>
    </row>
    <row r="9151">
      <c r="A9151" s="135">
        <v>9149.0</v>
      </c>
      <c r="B9151" s="135" t="s">
        <v>25946</v>
      </c>
      <c r="C9151" s="135" t="s">
        <v>4362</v>
      </c>
      <c r="F9151" s="135">
        <v>0.0</v>
      </c>
      <c r="M9151" s="143">
        <v>43770.0</v>
      </c>
    </row>
    <row r="9152">
      <c r="A9152" s="135">
        <v>9150.0</v>
      </c>
      <c r="B9152" s="135" t="s">
        <v>25947</v>
      </c>
      <c r="C9152" s="135" t="s">
        <v>4362</v>
      </c>
      <c r="F9152" s="135">
        <v>0.0</v>
      </c>
      <c r="M9152" s="143">
        <v>43344.0</v>
      </c>
    </row>
    <row r="9153">
      <c r="A9153" s="135">
        <v>9151.0</v>
      </c>
      <c r="B9153" s="135" t="s">
        <v>25948</v>
      </c>
      <c r="C9153" s="135" t="s">
        <v>4362</v>
      </c>
      <c r="F9153" s="135">
        <v>0.0</v>
      </c>
      <c r="M9153" s="143">
        <v>43800.0</v>
      </c>
    </row>
    <row r="9154">
      <c r="A9154" s="135">
        <v>9152.0</v>
      </c>
      <c r="B9154" s="135" t="s">
        <v>25950</v>
      </c>
      <c r="C9154" s="135" t="s">
        <v>4362</v>
      </c>
      <c r="M9154" s="143">
        <v>42940.0</v>
      </c>
    </row>
    <row r="9155">
      <c r="A9155" s="135">
        <v>9153.0</v>
      </c>
      <c r="B9155" s="135" t="s">
        <v>25951</v>
      </c>
      <c r="C9155" s="135" t="s">
        <v>4362</v>
      </c>
      <c r="M9155" s="143">
        <v>45083.0</v>
      </c>
    </row>
    <row r="9156">
      <c r="A9156" s="135">
        <v>9154.0</v>
      </c>
      <c r="B9156" s="135" t="s">
        <v>25952</v>
      </c>
      <c r="C9156" s="135" t="s">
        <v>4362</v>
      </c>
      <c r="K9156" s="135">
        <v>10.0</v>
      </c>
      <c r="M9156" s="143">
        <v>43003.0</v>
      </c>
    </row>
    <row r="9157">
      <c r="A9157" s="135">
        <v>9155.0</v>
      </c>
      <c r="B9157" s="135" t="s">
        <v>25953</v>
      </c>
      <c r="C9157" s="135" t="s">
        <v>4362</v>
      </c>
      <c r="M9157" s="143">
        <v>45339.0</v>
      </c>
    </row>
    <row r="9158">
      <c r="A9158" s="135">
        <v>9156.0</v>
      </c>
      <c r="B9158" s="135" t="s">
        <v>25954</v>
      </c>
      <c r="C9158" s="135" t="s">
        <v>4362</v>
      </c>
      <c r="M9158" s="143">
        <v>42738.0</v>
      </c>
    </row>
    <row r="9159">
      <c r="A9159" s="135">
        <v>9157.0</v>
      </c>
      <c r="B9159" s="135" t="s">
        <v>25955</v>
      </c>
      <c r="C9159" s="135" t="s">
        <v>4362</v>
      </c>
      <c r="F9159" s="135">
        <v>0.0</v>
      </c>
      <c r="M9159" s="143">
        <v>43556.0</v>
      </c>
    </row>
    <row r="9160">
      <c r="A9160" s="135">
        <v>9158.0</v>
      </c>
      <c r="B9160" s="135" t="s">
        <v>25957</v>
      </c>
      <c r="C9160" s="135" t="s">
        <v>4362</v>
      </c>
      <c r="M9160" s="143">
        <v>44837.0</v>
      </c>
    </row>
    <row r="9161">
      <c r="A9161" s="135">
        <v>9159.0</v>
      </c>
      <c r="B9161" s="135" t="s">
        <v>25958</v>
      </c>
      <c r="C9161" s="135" t="s">
        <v>4362</v>
      </c>
      <c r="M9161" s="143">
        <v>45210.0</v>
      </c>
    </row>
    <row r="9162">
      <c r="A9162" s="135">
        <v>9160.0</v>
      </c>
      <c r="B9162" s="135" t="s">
        <v>25959</v>
      </c>
      <c r="C9162" s="135" t="s">
        <v>4362</v>
      </c>
      <c r="K9162" s="135">
        <v>10.0</v>
      </c>
      <c r="M9162" s="143">
        <v>44214.0</v>
      </c>
    </row>
    <row r="9163">
      <c r="A9163" s="135">
        <v>9161.0</v>
      </c>
      <c r="B9163" s="135" t="s">
        <v>25960</v>
      </c>
      <c r="C9163" s="135" t="s">
        <v>4362</v>
      </c>
      <c r="M9163" s="143">
        <v>43244.0</v>
      </c>
    </row>
    <row r="9164">
      <c r="A9164" s="135">
        <v>9162.0</v>
      </c>
      <c r="B9164" s="135" t="s">
        <v>25961</v>
      </c>
      <c r="C9164" s="135" t="s">
        <v>4362</v>
      </c>
      <c r="F9164" s="135">
        <v>0.0</v>
      </c>
      <c r="M9164" s="143">
        <v>43191.0</v>
      </c>
    </row>
    <row r="9165">
      <c r="A9165" s="135">
        <v>9163.0</v>
      </c>
      <c r="B9165" s="135" t="s">
        <v>25962</v>
      </c>
      <c r="C9165" s="135" t="s">
        <v>4362</v>
      </c>
      <c r="M9165" s="143">
        <v>44249.0</v>
      </c>
    </row>
    <row r="9166">
      <c r="A9166" s="135">
        <v>9164.0</v>
      </c>
      <c r="B9166" s="135" t="s">
        <v>25964</v>
      </c>
      <c r="C9166" s="135" t="s">
        <v>4362</v>
      </c>
      <c r="F9166" s="135">
        <v>0.0</v>
      </c>
      <c r="K9166" s="135">
        <v>10.0</v>
      </c>
    </row>
    <row r="9167">
      <c r="A9167" s="135">
        <v>9165.0</v>
      </c>
      <c r="B9167" s="135" t="s">
        <v>25965</v>
      </c>
      <c r="C9167" s="135" t="s">
        <v>4362</v>
      </c>
      <c r="M9167" s="143">
        <v>43390.0</v>
      </c>
    </row>
    <row r="9168">
      <c r="A9168" s="135">
        <v>9166.0</v>
      </c>
      <c r="B9168" s="135" t="s">
        <v>25966</v>
      </c>
      <c r="C9168" s="135" t="s">
        <v>4362</v>
      </c>
      <c r="K9168" s="135">
        <v>10.0</v>
      </c>
      <c r="M9168" s="143">
        <v>43840.0</v>
      </c>
    </row>
    <row r="9169">
      <c r="A9169" s="135">
        <v>9167.0</v>
      </c>
      <c r="B9169" s="135" t="s">
        <v>25967</v>
      </c>
      <c r="C9169" s="135" t="s">
        <v>4362</v>
      </c>
      <c r="K9169" s="135">
        <v>10.0</v>
      </c>
      <c r="M9169" s="143">
        <v>44061.0</v>
      </c>
    </row>
    <row r="9170">
      <c r="A9170" s="135">
        <v>9168.0</v>
      </c>
      <c r="B9170" s="135" t="s">
        <v>25968</v>
      </c>
      <c r="C9170" s="135" t="s">
        <v>4362</v>
      </c>
      <c r="M9170" s="143">
        <v>45264.0</v>
      </c>
    </row>
    <row r="9171">
      <c r="A9171" s="135">
        <v>9169.0</v>
      </c>
      <c r="B9171" s="135" t="s">
        <v>25969</v>
      </c>
      <c r="C9171" s="135" t="s">
        <v>4362</v>
      </c>
      <c r="M9171" s="143">
        <v>44533.0</v>
      </c>
    </row>
    <row r="9172">
      <c r="A9172" s="135">
        <v>9170.0</v>
      </c>
      <c r="B9172" s="135" t="s">
        <v>25970</v>
      </c>
      <c r="C9172" s="135" t="s">
        <v>4362</v>
      </c>
      <c r="K9172" s="135">
        <v>10.0</v>
      </c>
      <c r="M9172" s="143">
        <v>44985.0</v>
      </c>
    </row>
    <row r="9173">
      <c r="A9173" s="135">
        <v>9171.0</v>
      </c>
      <c r="B9173" s="135" t="s">
        <v>25972</v>
      </c>
      <c r="C9173" s="135" t="s">
        <v>4362</v>
      </c>
      <c r="F9173" s="135">
        <v>0.0</v>
      </c>
      <c r="M9173" s="143">
        <v>43344.0</v>
      </c>
    </row>
    <row r="9174">
      <c r="A9174" s="135">
        <v>9172.0</v>
      </c>
      <c r="B9174" s="135" t="s">
        <v>25973</v>
      </c>
      <c r="C9174" s="135" t="s">
        <v>4362</v>
      </c>
      <c r="M9174" s="143">
        <v>43864.0</v>
      </c>
    </row>
    <row r="9175">
      <c r="A9175" s="135">
        <v>9173.0</v>
      </c>
      <c r="B9175" s="135" t="s">
        <v>25974</v>
      </c>
      <c r="C9175" s="135" t="s">
        <v>4362</v>
      </c>
      <c r="F9175" s="135">
        <v>0.0</v>
      </c>
      <c r="M9175" s="143">
        <v>43586.0</v>
      </c>
    </row>
    <row r="9176">
      <c r="A9176" s="135">
        <v>9174.0</v>
      </c>
      <c r="B9176" s="135" t="s">
        <v>25975</v>
      </c>
      <c r="C9176" s="135" t="s">
        <v>4362</v>
      </c>
      <c r="F9176" s="135">
        <v>0.0</v>
      </c>
      <c r="M9176" s="143">
        <v>43647.0</v>
      </c>
    </row>
    <row r="9177">
      <c r="A9177" s="135">
        <v>9175.0</v>
      </c>
      <c r="B9177" s="135" t="s">
        <v>25976</v>
      </c>
      <c r="C9177" s="135" t="s">
        <v>4362</v>
      </c>
      <c r="M9177" s="143">
        <v>44221.0</v>
      </c>
    </row>
    <row r="9178">
      <c r="A9178" s="135">
        <v>9176.0</v>
      </c>
      <c r="B9178" s="135" t="s">
        <v>25977</v>
      </c>
      <c r="C9178" s="135" t="s">
        <v>4362</v>
      </c>
      <c r="M9178" s="143">
        <v>44360.0</v>
      </c>
    </row>
    <row r="9179">
      <c r="A9179" s="135">
        <v>9177.0</v>
      </c>
      <c r="B9179" s="135" t="s">
        <v>25979</v>
      </c>
      <c r="C9179" s="135" t="s">
        <v>4362</v>
      </c>
      <c r="M9179" s="143">
        <v>44999.0</v>
      </c>
    </row>
    <row r="9180">
      <c r="A9180" s="135">
        <v>9178.0</v>
      </c>
      <c r="B9180" s="135" t="s">
        <v>25980</v>
      </c>
      <c r="C9180" s="135" t="s">
        <v>4362</v>
      </c>
      <c r="K9180" s="135">
        <v>30.0</v>
      </c>
      <c r="M9180" s="143">
        <v>44752.0</v>
      </c>
    </row>
    <row r="9181">
      <c r="A9181" s="135">
        <v>9179.0</v>
      </c>
      <c r="B9181" s="135" t="s">
        <v>25981</v>
      </c>
      <c r="C9181" s="135" t="s">
        <v>4362</v>
      </c>
      <c r="K9181" s="135">
        <v>20.0</v>
      </c>
      <c r="M9181" s="143">
        <v>43273.0</v>
      </c>
    </row>
    <row r="9182">
      <c r="A9182" s="135">
        <v>9180.0</v>
      </c>
      <c r="B9182" s="135" t="s">
        <v>25982</v>
      </c>
      <c r="C9182" s="135" t="s">
        <v>4362</v>
      </c>
      <c r="M9182" s="143">
        <v>45184.0</v>
      </c>
    </row>
    <row r="9183">
      <c r="A9183" s="135">
        <v>9181.0</v>
      </c>
      <c r="B9183" s="135" t="s">
        <v>25983</v>
      </c>
      <c r="C9183" s="135" t="s">
        <v>4362</v>
      </c>
      <c r="M9183" s="143">
        <v>43967.0</v>
      </c>
    </row>
    <row r="9184">
      <c r="A9184" s="135">
        <v>9182.0</v>
      </c>
      <c r="B9184" s="135" t="s">
        <v>25984</v>
      </c>
      <c r="C9184" s="135" t="s">
        <v>4362</v>
      </c>
      <c r="M9184" s="143">
        <v>43906.0</v>
      </c>
    </row>
    <row r="9185">
      <c r="A9185" s="135">
        <v>9183.0</v>
      </c>
      <c r="B9185" s="135" t="s">
        <v>25985</v>
      </c>
      <c r="C9185" s="135" t="s">
        <v>4362</v>
      </c>
      <c r="M9185" s="143">
        <v>44152.0</v>
      </c>
    </row>
    <row r="9186">
      <c r="A9186" s="135">
        <v>9184.0</v>
      </c>
      <c r="B9186" s="135" t="s">
        <v>25986</v>
      </c>
      <c r="C9186" s="135" t="s">
        <v>4362</v>
      </c>
      <c r="M9186" s="143">
        <v>43844.0</v>
      </c>
    </row>
    <row r="9187">
      <c r="A9187" s="135">
        <v>9185.0</v>
      </c>
      <c r="B9187" s="135" t="s">
        <v>25988</v>
      </c>
      <c r="C9187" s="135" t="s">
        <v>4362</v>
      </c>
      <c r="M9187" s="143">
        <v>42349.0</v>
      </c>
    </row>
    <row r="9188">
      <c r="A9188" s="135">
        <v>9186.0</v>
      </c>
      <c r="B9188" s="135" t="s">
        <v>25989</v>
      </c>
      <c r="C9188" s="135" t="s">
        <v>4362</v>
      </c>
      <c r="M9188" s="143">
        <v>44608.0</v>
      </c>
    </row>
    <row r="9189">
      <c r="A9189" s="135">
        <v>9187.0</v>
      </c>
      <c r="B9189" s="135" t="s">
        <v>25990</v>
      </c>
      <c r="C9189" s="135" t="s">
        <v>4362</v>
      </c>
      <c r="M9189" s="143">
        <v>45246.0</v>
      </c>
    </row>
    <row r="9190">
      <c r="A9190" s="135">
        <v>9188.0</v>
      </c>
      <c r="B9190" s="135" t="s">
        <v>25991</v>
      </c>
      <c r="C9190" s="135" t="s">
        <v>4362</v>
      </c>
      <c r="M9190" s="143">
        <v>42377.0</v>
      </c>
    </row>
    <row r="9191">
      <c r="A9191" s="135">
        <v>9189.0</v>
      </c>
      <c r="B9191" s="135" t="s">
        <v>25992</v>
      </c>
      <c r="C9191" s="135" t="s">
        <v>4362</v>
      </c>
      <c r="M9191" s="143">
        <v>45198.0</v>
      </c>
    </row>
    <row r="9192">
      <c r="A9192" s="135">
        <v>9190.0</v>
      </c>
      <c r="B9192" s="135" t="s">
        <v>25993</v>
      </c>
      <c r="C9192" s="135" t="s">
        <v>4362</v>
      </c>
      <c r="M9192" s="143">
        <v>43888.0</v>
      </c>
    </row>
    <row r="9193">
      <c r="A9193" s="135">
        <v>9191.0</v>
      </c>
      <c r="B9193" s="135" t="s">
        <v>25994</v>
      </c>
      <c r="C9193" s="135" t="s">
        <v>4362</v>
      </c>
      <c r="M9193" s="143">
        <v>45082.0</v>
      </c>
    </row>
    <row r="9194">
      <c r="A9194" s="135">
        <v>9192.0</v>
      </c>
      <c r="B9194" s="135" t="s">
        <v>25996</v>
      </c>
      <c r="C9194" s="135" t="s">
        <v>4362</v>
      </c>
      <c r="K9194" s="135">
        <v>10.0</v>
      </c>
      <c r="M9194" s="143">
        <v>43357.0</v>
      </c>
    </row>
    <row r="9195">
      <c r="A9195" s="135">
        <v>9193.0</v>
      </c>
      <c r="B9195" s="135" t="s">
        <v>25997</v>
      </c>
      <c r="C9195" s="135" t="s">
        <v>4362</v>
      </c>
      <c r="F9195" s="135">
        <v>0.35</v>
      </c>
      <c r="K9195" s="135">
        <v>10.0</v>
      </c>
      <c r="M9195" s="143">
        <v>42496.0</v>
      </c>
    </row>
    <row r="9196">
      <c r="A9196" s="135">
        <v>9194.0</v>
      </c>
      <c r="B9196" s="135" t="s">
        <v>25998</v>
      </c>
      <c r="C9196" s="135" t="s">
        <v>4362</v>
      </c>
      <c r="F9196" s="135">
        <v>0.0</v>
      </c>
      <c r="M9196" s="143">
        <v>43739.0</v>
      </c>
    </row>
    <row r="9197">
      <c r="A9197" s="135">
        <v>9195.0</v>
      </c>
      <c r="B9197" s="135" t="s">
        <v>25999</v>
      </c>
      <c r="C9197" s="135" t="s">
        <v>4362</v>
      </c>
      <c r="M9197" s="143">
        <v>44652.0</v>
      </c>
    </row>
    <row r="9198">
      <c r="A9198" s="135">
        <v>9196.0</v>
      </c>
      <c r="B9198" s="135" t="s">
        <v>26000</v>
      </c>
      <c r="C9198" s="135" t="s">
        <v>4362</v>
      </c>
      <c r="M9198" s="143">
        <v>45141.0</v>
      </c>
    </row>
    <row r="9199">
      <c r="A9199" s="135">
        <v>9197.0</v>
      </c>
      <c r="B9199" s="135" t="s">
        <v>26001</v>
      </c>
      <c r="C9199" s="135" t="s">
        <v>4362</v>
      </c>
      <c r="F9199" s="135">
        <v>0.0</v>
      </c>
      <c r="M9199" s="143">
        <v>43800.0</v>
      </c>
    </row>
    <row r="9200">
      <c r="A9200" s="135">
        <v>9198.0</v>
      </c>
      <c r="B9200" s="135" t="s">
        <v>26003</v>
      </c>
      <c r="C9200" s="135" t="s">
        <v>4362</v>
      </c>
      <c r="F9200" s="135">
        <v>0.0</v>
      </c>
      <c r="M9200" s="143">
        <v>43497.0</v>
      </c>
    </row>
    <row r="9201">
      <c r="A9201" s="135">
        <v>9199.0</v>
      </c>
      <c r="B9201" s="135" t="s">
        <v>26004</v>
      </c>
      <c r="C9201" s="135" t="s">
        <v>4362</v>
      </c>
      <c r="F9201" s="135">
        <v>0.0</v>
      </c>
      <c r="M9201" s="143">
        <v>43617.0</v>
      </c>
    </row>
    <row r="9202">
      <c r="A9202" s="135">
        <v>9200.0</v>
      </c>
      <c r="B9202" s="135" t="s">
        <v>26005</v>
      </c>
      <c r="C9202" s="135" t="s">
        <v>4362</v>
      </c>
      <c r="K9202" s="135">
        <v>100.0</v>
      </c>
      <c r="M9202" s="143">
        <v>43880.0</v>
      </c>
    </row>
    <row r="9203">
      <c r="A9203" s="135">
        <v>9201.0</v>
      </c>
      <c r="B9203" s="135" t="s">
        <v>14534</v>
      </c>
      <c r="C9203" s="135" t="s">
        <v>4362</v>
      </c>
      <c r="K9203" s="135">
        <v>70.0</v>
      </c>
      <c r="M9203" s="143">
        <v>42752.0</v>
      </c>
    </row>
    <row r="9204">
      <c r="A9204" s="135">
        <v>9202.0</v>
      </c>
      <c r="B9204" s="135" t="s">
        <v>26006</v>
      </c>
      <c r="C9204" s="135" t="s">
        <v>4362</v>
      </c>
      <c r="F9204" s="135">
        <v>0.0</v>
      </c>
      <c r="M9204" s="143">
        <v>43556.0</v>
      </c>
    </row>
    <row r="9205">
      <c r="A9205" s="135">
        <v>9203.0</v>
      </c>
      <c r="B9205" s="135" t="s">
        <v>26008</v>
      </c>
      <c r="C9205" s="135" t="s">
        <v>4362</v>
      </c>
      <c r="F9205" s="135">
        <v>0.0</v>
      </c>
      <c r="M9205" s="143">
        <v>42614.0</v>
      </c>
    </row>
    <row r="9206">
      <c r="A9206" s="135">
        <v>9204.0</v>
      </c>
      <c r="B9206" s="135" t="s">
        <v>26009</v>
      </c>
      <c r="C9206" s="135" t="s">
        <v>4362</v>
      </c>
      <c r="F9206" s="135">
        <v>0.0</v>
      </c>
      <c r="M9206" s="143">
        <v>43647.0</v>
      </c>
    </row>
    <row r="9207">
      <c r="A9207" s="135">
        <v>9205.0</v>
      </c>
      <c r="B9207" s="135" t="s">
        <v>26010</v>
      </c>
      <c r="C9207" s="135" t="s">
        <v>4362</v>
      </c>
      <c r="M9207" s="143">
        <v>43910.0</v>
      </c>
    </row>
    <row r="9208">
      <c r="A9208" s="135">
        <v>9206.0</v>
      </c>
      <c r="B9208" s="135" t="s">
        <v>26011</v>
      </c>
      <c r="C9208" s="135" t="s">
        <v>4362</v>
      </c>
      <c r="M9208" s="143">
        <v>45048.0</v>
      </c>
    </row>
    <row r="9209">
      <c r="A9209" s="135">
        <v>9207.0</v>
      </c>
      <c r="B9209" s="135" t="s">
        <v>26012</v>
      </c>
      <c r="C9209" s="135" t="s">
        <v>4362</v>
      </c>
      <c r="F9209" s="135">
        <v>0.0</v>
      </c>
      <c r="M9209" s="143">
        <v>43617.0</v>
      </c>
    </row>
    <row r="9210">
      <c r="A9210" s="135">
        <v>9208.0</v>
      </c>
      <c r="B9210" s="135" t="s">
        <v>26013</v>
      </c>
      <c r="C9210" s="135" t="s">
        <v>4362</v>
      </c>
      <c r="M9210" s="143">
        <v>42463.0</v>
      </c>
    </row>
    <row r="9211">
      <c r="A9211" s="135">
        <v>9209.0</v>
      </c>
      <c r="B9211" s="135" t="s">
        <v>26015</v>
      </c>
      <c r="C9211" s="135" t="s">
        <v>4362</v>
      </c>
      <c r="K9211" s="135">
        <v>10.0</v>
      </c>
      <c r="M9211" s="143">
        <v>43266.0</v>
      </c>
    </row>
    <row r="9212">
      <c r="A9212" s="135">
        <v>9210.0</v>
      </c>
      <c r="B9212" s="135" t="s">
        <v>26016</v>
      </c>
      <c r="C9212" s="135" t="s">
        <v>4362</v>
      </c>
      <c r="F9212" s="135">
        <v>0.0</v>
      </c>
      <c r="M9212" s="143">
        <v>43739.0</v>
      </c>
    </row>
    <row r="9213">
      <c r="A9213" s="135">
        <v>9211.0</v>
      </c>
      <c r="B9213" s="135" t="s">
        <v>26017</v>
      </c>
      <c r="C9213" s="135" t="s">
        <v>4362</v>
      </c>
      <c r="F9213" s="135">
        <v>0.0</v>
      </c>
      <c r="M9213" s="143">
        <v>43739.0</v>
      </c>
    </row>
    <row r="9214">
      <c r="A9214" s="135">
        <v>9212.0</v>
      </c>
      <c r="B9214" s="135" t="s">
        <v>26018</v>
      </c>
      <c r="C9214" s="135" t="s">
        <v>4362</v>
      </c>
      <c r="F9214" s="135">
        <v>0.0</v>
      </c>
      <c r="M9214" s="143">
        <v>43525.0</v>
      </c>
    </row>
    <row r="9215">
      <c r="A9215" s="135">
        <v>9213.0</v>
      </c>
      <c r="B9215" s="135" t="s">
        <v>26019</v>
      </c>
      <c r="C9215" s="135" t="s">
        <v>4362</v>
      </c>
      <c r="M9215" s="143">
        <v>43351.0</v>
      </c>
    </row>
    <row r="9216">
      <c r="A9216" s="135">
        <v>9214.0</v>
      </c>
      <c r="B9216" s="135" t="s">
        <v>26020</v>
      </c>
      <c r="C9216" s="135" t="s">
        <v>4362</v>
      </c>
      <c r="M9216" s="143">
        <v>44996.0</v>
      </c>
    </row>
    <row r="9217">
      <c r="A9217" s="135">
        <v>9215.0</v>
      </c>
      <c r="B9217" s="135" t="s">
        <v>26022</v>
      </c>
      <c r="C9217" s="135" t="s">
        <v>4362</v>
      </c>
      <c r="D9217" s="135">
        <v>33.0</v>
      </c>
      <c r="K9217" s="135">
        <v>10.0</v>
      </c>
      <c r="M9217" s="143">
        <v>42456.0</v>
      </c>
    </row>
    <row r="9218">
      <c r="A9218" s="135">
        <v>9216.0</v>
      </c>
      <c r="B9218" s="135" t="s">
        <v>26023</v>
      </c>
      <c r="C9218" s="135" t="s">
        <v>4362</v>
      </c>
      <c r="M9218" s="143">
        <v>45012.0</v>
      </c>
    </row>
    <row r="9219">
      <c r="A9219" s="135">
        <v>9217.0</v>
      </c>
      <c r="B9219" s="135" t="s">
        <v>26024</v>
      </c>
      <c r="C9219" s="135" t="s">
        <v>4362</v>
      </c>
      <c r="M9219" s="143">
        <v>45163.0</v>
      </c>
    </row>
    <row r="9220">
      <c r="A9220" s="135">
        <v>9218.0</v>
      </c>
      <c r="B9220" s="135" t="s">
        <v>26025</v>
      </c>
      <c r="C9220" s="135" t="s">
        <v>4362</v>
      </c>
      <c r="M9220" s="143">
        <v>44728.0</v>
      </c>
    </row>
    <row r="9221">
      <c r="A9221" s="135">
        <v>9219.0</v>
      </c>
      <c r="B9221" s="135" t="s">
        <v>26026</v>
      </c>
      <c r="C9221" s="135" t="s">
        <v>4362</v>
      </c>
      <c r="K9221" s="135">
        <v>40.0</v>
      </c>
      <c r="M9221" s="143">
        <v>44927.0</v>
      </c>
    </row>
    <row r="9222">
      <c r="A9222" s="135">
        <v>9220.0</v>
      </c>
      <c r="B9222" s="135" t="s">
        <v>26027</v>
      </c>
      <c r="C9222" s="135" t="s">
        <v>4362</v>
      </c>
      <c r="F9222" s="135">
        <v>0.0</v>
      </c>
      <c r="M9222" s="143">
        <v>43709.0</v>
      </c>
    </row>
    <row r="9223">
      <c r="A9223" s="135">
        <v>9221.0</v>
      </c>
      <c r="B9223" s="135" t="s">
        <v>26029</v>
      </c>
      <c r="C9223" s="135" t="s">
        <v>4362</v>
      </c>
      <c r="F9223" s="135">
        <v>0.0</v>
      </c>
      <c r="M9223" s="143">
        <v>43374.0</v>
      </c>
    </row>
    <row r="9224">
      <c r="A9224" s="135">
        <v>9222.0</v>
      </c>
      <c r="B9224" s="135" t="s">
        <v>26030</v>
      </c>
      <c r="C9224" s="135" t="s">
        <v>4362</v>
      </c>
      <c r="F9224" s="135">
        <v>0.0</v>
      </c>
      <c r="M9224" s="143">
        <v>43497.0</v>
      </c>
    </row>
    <row r="9225">
      <c r="A9225" s="135">
        <v>9223.0</v>
      </c>
      <c r="B9225" s="135" t="s">
        <v>26031</v>
      </c>
      <c r="C9225" s="135" t="s">
        <v>4362</v>
      </c>
      <c r="F9225" s="135">
        <v>0.0</v>
      </c>
      <c r="M9225" s="143">
        <v>43374.0</v>
      </c>
    </row>
    <row r="9226">
      <c r="A9226" s="135">
        <v>9224.0</v>
      </c>
      <c r="B9226" s="135" t="s">
        <v>26032</v>
      </c>
      <c r="C9226" s="135" t="s">
        <v>4362</v>
      </c>
      <c r="F9226" s="135">
        <v>0.0</v>
      </c>
      <c r="M9226" s="143">
        <v>43678.0</v>
      </c>
    </row>
    <row r="9227">
      <c r="A9227" s="135">
        <v>9225.0</v>
      </c>
      <c r="B9227" s="135" t="s">
        <v>26033</v>
      </c>
      <c r="C9227" s="135" t="s">
        <v>4362</v>
      </c>
      <c r="F9227" s="135">
        <v>0.0</v>
      </c>
      <c r="M9227" s="143">
        <v>42795.0</v>
      </c>
    </row>
    <row r="9228">
      <c r="A9228" s="135">
        <v>9226.0</v>
      </c>
      <c r="B9228" s="135" t="s">
        <v>26034</v>
      </c>
      <c r="C9228" s="135" t="s">
        <v>4362</v>
      </c>
      <c r="K9228" s="135">
        <v>10.0</v>
      </c>
      <c r="M9228" s="143">
        <v>43900.0</v>
      </c>
    </row>
    <row r="9229">
      <c r="A9229" s="135">
        <v>9227.0</v>
      </c>
      <c r="B9229" s="135" t="s">
        <v>26035</v>
      </c>
      <c r="C9229" s="135" t="s">
        <v>4362</v>
      </c>
      <c r="M9229" s="143">
        <v>42891.0</v>
      </c>
    </row>
    <row r="9230">
      <c r="A9230" s="135">
        <v>9228.0</v>
      </c>
      <c r="B9230" s="135" t="s">
        <v>26037</v>
      </c>
      <c r="C9230" s="135" t="s">
        <v>4362</v>
      </c>
      <c r="F9230" s="135">
        <v>0.0</v>
      </c>
      <c r="M9230" s="143">
        <v>42856.0</v>
      </c>
    </row>
    <row r="9231">
      <c r="A9231" s="135">
        <v>9229.0</v>
      </c>
      <c r="B9231" s="135" t="s">
        <v>26038</v>
      </c>
      <c r="C9231" s="135" t="s">
        <v>4362</v>
      </c>
      <c r="F9231" s="135">
        <v>0.0</v>
      </c>
      <c r="M9231" s="143">
        <v>43647.0</v>
      </c>
    </row>
    <row r="9232">
      <c r="A9232" s="135">
        <v>9230.0</v>
      </c>
      <c r="B9232" s="135" t="s">
        <v>26039</v>
      </c>
      <c r="C9232" s="135" t="s">
        <v>4362</v>
      </c>
      <c r="F9232" s="135">
        <v>0.0</v>
      </c>
      <c r="M9232" s="143">
        <v>43466.0</v>
      </c>
    </row>
    <row r="9233">
      <c r="A9233" s="135">
        <v>9231.0</v>
      </c>
      <c r="B9233" s="135" t="s">
        <v>26040</v>
      </c>
      <c r="C9233" s="135" t="s">
        <v>4362</v>
      </c>
      <c r="F9233" s="135">
        <v>0.0</v>
      </c>
      <c r="M9233" s="143">
        <v>43101.0</v>
      </c>
    </row>
    <row r="9234">
      <c r="A9234" s="135">
        <v>9232.0</v>
      </c>
      <c r="B9234" s="135" t="s">
        <v>26041</v>
      </c>
      <c r="C9234" s="135" t="s">
        <v>4362</v>
      </c>
      <c r="F9234" s="135">
        <v>0.0</v>
      </c>
      <c r="M9234" s="143">
        <v>43009.0</v>
      </c>
    </row>
    <row r="9235">
      <c r="A9235" s="135">
        <v>9233.0</v>
      </c>
      <c r="B9235" s="135" t="s">
        <v>26043</v>
      </c>
      <c r="C9235" s="135" t="s">
        <v>4362</v>
      </c>
      <c r="K9235" s="135">
        <v>40.0</v>
      </c>
      <c r="M9235" s="143">
        <v>43855.0</v>
      </c>
    </row>
    <row r="9236">
      <c r="A9236" s="135">
        <v>9234.0</v>
      </c>
      <c r="B9236" s="135" t="s">
        <v>26044</v>
      </c>
      <c r="C9236" s="135" t="s">
        <v>4362</v>
      </c>
      <c r="K9236" s="135">
        <v>20.0</v>
      </c>
      <c r="M9236" s="143">
        <v>43694.0</v>
      </c>
    </row>
    <row r="9237">
      <c r="A9237" s="135">
        <v>9235.0</v>
      </c>
      <c r="B9237" s="135" t="s">
        <v>26045</v>
      </c>
      <c r="C9237" s="135" t="s">
        <v>4362</v>
      </c>
      <c r="M9237" s="143">
        <v>43576.0</v>
      </c>
    </row>
    <row r="9238">
      <c r="A9238" s="135">
        <v>9236.0</v>
      </c>
      <c r="B9238" s="135" t="s">
        <v>26046</v>
      </c>
      <c r="C9238" s="135" t="s">
        <v>4362</v>
      </c>
      <c r="K9238" s="135">
        <v>10.0</v>
      </c>
      <c r="M9238" s="143">
        <v>42630.0</v>
      </c>
    </row>
    <row r="9239">
      <c r="A9239" s="135">
        <v>9237.0</v>
      </c>
      <c r="B9239" s="135" t="s">
        <v>26047</v>
      </c>
      <c r="C9239" s="135" t="s">
        <v>4362</v>
      </c>
      <c r="K9239" s="135">
        <v>30.0</v>
      </c>
      <c r="M9239" s="143">
        <v>43897.0</v>
      </c>
    </row>
    <row r="9240">
      <c r="A9240" s="135">
        <v>9238.0</v>
      </c>
      <c r="B9240" s="135" t="s">
        <v>26048</v>
      </c>
      <c r="C9240" s="135" t="s">
        <v>4362</v>
      </c>
      <c r="M9240" s="143">
        <v>45299.0</v>
      </c>
    </row>
    <row r="9241">
      <c r="A9241" s="135">
        <v>9239.0</v>
      </c>
      <c r="B9241" s="135" t="s">
        <v>26049</v>
      </c>
      <c r="C9241" s="135" t="s">
        <v>4362</v>
      </c>
      <c r="F9241" s="135">
        <v>0.0</v>
      </c>
      <c r="M9241" s="143">
        <v>43405.0</v>
      </c>
    </row>
    <row r="9242">
      <c r="A9242" s="135">
        <v>9240.0</v>
      </c>
      <c r="B9242" s="135" t="s">
        <v>26051</v>
      </c>
      <c r="C9242" s="135" t="s">
        <v>4362</v>
      </c>
      <c r="F9242" s="135">
        <v>0.0</v>
      </c>
      <c r="M9242" s="143">
        <v>43586.0</v>
      </c>
    </row>
    <row r="9243">
      <c r="A9243" s="135">
        <v>9241.0</v>
      </c>
      <c r="B9243" s="135" t="s">
        <v>26052</v>
      </c>
      <c r="C9243" s="135" t="s">
        <v>4362</v>
      </c>
      <c r="K9243" s="135">
        <v>10.0</v>
      </c>
      <c r="M9243" s="143">
        <v>44292.0</v>
      </c>
    </row>
    <row r="9244">
      <c r="A9244" s="135">
        <v>9242.0</v>
      </c>
      <c r="B9244" s="135" t="s">
        <v>26053</v>
      </c>
      <c r="C9244" s="135" t="s">
        <v>4362</v>
      </c>
      <c r="M9244" s="143">
        <v>45299.0</v>
      </c>
    </row>
    <row r="9245">
      <c r="A9245" s="135">
        <v>9243.0</v>
      </c>
      <c r="B9245" s="135" t="s">
        <v>14536</v>
      </c>
      <c r="C9245" s="135" t="s">
        <v>4362</v>
      </c>
      <c r="M9245" s="143">
        <v>43519.0</v>
      </c>
    </row>
    <row r="9246">
      <c r="A9246" s="135">
        <v>9244.0</v>
      </c>
      <c r="B9246" s="135" t="s">
        <v>26054</v>
      </c>
      <c r="C9246" s="135" t="s">
        <v>4362</v>
      </c>
      <c r="M9246" s="143">
        <v>45289.0</v>
      </c>
    </row>
    <row r="9247">
      <c r="A9247" s="135">
        <v>9245.0</v>
      </c>
      <c r="B9247" s="135" t="s">
        <v>26055</v>
      </c>
      <c r="C9247" s="135" t="s">
        <v>4362</v>
      </c>
      <c r="K9247" s="135">
        <v>70.0</v>
      </c>
      <c r="M9247" s="143">
        <v>44105.0</v>
      </c>
    </row>
    <row r="9248">
      <c r="A9248" s="135">
        <v>9246.0</v>
      </c>
      <c r="B9248" s="135" t="s">
        <v>26056</v>
      </c>
      <c r="C9248" s="135" t="s">
        <v>4362</v>
      </c>
      <c r="K9248" s="135">
        <v>10.0</v>
      </c>
      <c r="M9248" s="143">
        <v>43871.0</v>
      </c>
    </row>
    <row r="9249">
      <c r="A9249" s="135">
        <v>9247.0</v>
      </c>
      <c r="B9249" s="135" t="s">
        <v>26057</v>
      </c>
      <c r="C9249" s="135" t="s">
        <v>4362</v>
      </c>
      <c r="M9249" s="143">
        <v>44943.0</v>
      </c>
    </row>
    <row r="9250">
      <c r="A9250" s="135">
        <v>9248.0</v>
      </c>
      <c r="B9250" s="135" t="s">
        <v>26059</v>
      </c>
      <c r="C9250" s="135" t="s">
        <v>4362</v>
      </c>
      <c r="M9250" s="143">
        <v>42866.0</v>
      </c>
    </row>
    <row r="9251">
      <c r="A9251" s="135">
        <v>9249.0</v>
      </c>
      <c r="B9251" s="135" t="s">
        <v>26060</v>
      </c>
      <c r="C9251" s="135" t="s">
        <v>4362</v>
      </c>
      <c r="K9251" s="135">
        <v>30.0</v>
      </c>
      <c r="M9251" s="143">
        <v>43124.0</v>
      </c>
    </row>
    <row r="9252">
      <c r="A9252" s="135">
        <v>9250.0</v>
      </c>
      <c r="B9252" s="135" t="s">
        <v>26061</v>
      </c>
      <c r="C9252" s="135" t="s">
        <v>4362</v>
      </c>
      <c r="K9252" s="135">
        <v>30.0</v>
      </c>
      <c r="M9252" s="143">
        <v>42608.0</v>
      </c>
    </row>
    <row r="9253">
      <c r="A9253" s="135">
        <v>9251.0</v>
      </c>
      <c r="B9253" s="135" t="s">
        <v>26062</v>
      </c>
      <c r="C9253" s="135" t="s">
        <v>4362</v>
      </c>
      <c r="K9253" s="135">
        <v>10.0</v>
      </c>
      <c r="M9253" s="143">
        <v>44896.0</v>
      </c>
    </row>
    <row r="9254">
      <c r="A9254" s="135">
        <v>9252.0</v>
      </c>
      <c r="B9254" s="135" t="s">
        <v>26063</v>
      </c>
      <c r="C9254" s="135" t="s">
        <v>4362</v>
      </c>
      <c r="M9254" s="143">
        <v>44612.0</v>
      </c>
    </row>
    <row r="9255">
      <c r="A9255" s="135">
        <v>9253.0</v>
      </c>
      <c r="B9255" s="135" t="s">
        <v>26064</v>
      </c>
      <c r="C9255" s="135" t="s">
        <v>4362</v>
      </c>
      <c r="F9255" s="135">
        <v>0.0</v>
      </c>
      <c r="M9255" s="143">
        <v>43739.0</v>
      </c>
    </row>
    <row r="9256">
      <c r="A9256" s="135">
        <v>9254.0</v>
      </c>
      <c r="B9256" s="135" t="s">
        <v>26065</v>
      </c>
      <c r="C9256" s="135" t="s">
        <v>4362</v>
      </c>
      <c r="F9256" s="135">
        <v>0.0</v>
      </c>
      <c r="M9256" s="143">
        <v>43405.0</v>
      </c>
    </row>
    <row r="9257">
      <c r="A9257" s="135">
        <v>9255.0</v>
      </c>
      <c r="B9257" s="135" t="s">
        <v>26067</v>
      </c>
      <c r="C9257" s="135" t="s">
        <v>4362</v>
      </c>
      <c r="M9257" s="143">
        <v>44065.0</v>
      </c>
    </row>
    <row r="9258">
      <c r="A9258" s="135">
        <v>9256.0</v>
      </c>
      <c r="B9258" s="135" t="s">
        <v>26068</v>
      </c>
      <c r="C9258" s="135" t="s">
        <v>4362</v>
      </c>
      <c r="M9258" s="143">
        <v>42637.0</v>
      </c>
    </row>
    <row r="9259">
      <c r="A9259" s="135">
        <v>9257.0</v>
      </c>
      <c r="B9259" s="135" t="s">
        <v>26069</v>
      </c>
      <c r="C9259" s="135" t="s">
        <v>4362</v>
      </c>
      <c r="M9259" s="143">
        <v>45297.0</v>
      </c>
    </row>
    <row r="9260">
      <c r="A9260" s="135">
        <v>9258.0</v>
      </c>
      <c r="B9260" s="135" t="s">
        <v>26070</v>
      </c>
      <c r="C9260" s="135" t="s">
        <v>4362</v>
      </c>
      <c r="F9260" s="135">
        <v>0.0</v>
      </c>
      <c r="M9260" s="143">
        <v>43070.0</v>
      </c>
    </row>
    <row r="9261">
      <c r="A9261" s="135">
        <v>9259.0</v>
      </c>
      <c r="B9261" s="135" t="s">
        <v>26071</v>
      </c>
      <c r="C9261" s="135" t="s">
        <v>4362</v>
      </c>
      <c r="F9261" s="135">
        <v>0.0</v>
      </c>
      <c r="M9261" s="143">
        <v>43344.0</v>
      </c>
    </row>
    <row r="9262">
      <c r="A9262" s="135">
        <v>9260.0</v>
      </c>
      <c r="B9262" s="135" t="s">
        <v>26072</v>
      </c>
      <c r="C9262" s="135" t="s">
        <v>4362</v>
      </c>
      <c r="M9262" s="143">
        <v>45002.0</v>
      </c>
    </row>
    <row r="9263">
      <c r="A9263" s="135">
        <v>9261.0</v>
      </c>
      <c r="B9263" s="135" t="s">
        <v>26073</v>
      </c>
      <c r="C9263" s="135" t="s">
        <v>4362</v>
      </c>
      <c r="M9263" s="143">
        <v>42295.0</v>
      </c>
    </row>
    <row r="9264">
      <c r="A9264" s="135">
        <v>9262.0</v>
      </c>
      <c r="B9264" s="135" t="s">
        <v>26075</v>
      </c>
      <c r="C9264" s="135" t="s">
        <v>4362</v>
      </c>
      <c r="M9264" s="143">
        <v>44956.0</v>
      </c>
    </row>
    <row r="9265">
      <c r="A9265" s="135">
        <v>9263.0</v>
      </c>
      <c r="B9265" s="135" t="s">
        <v>26076</v>
      </c>
      <c r="C9265" s="135" t="s">
        <v>4362</v>
      </c>
      <c r="M9265" s="143">
        <v>43116.0</v>
      </c>
    </row>
    <row r="9266">
      <c r="A9266" s="135">
        <v>9264.0</v>
      </c>
      <c r="B9266" s="135" t="s">
        <v>26077</v>
      </c>
      <c r="C9266" s="135" t="s">
        <v>4362</v>
      </c>
      <c r="M9266" s="143">
        <v>43533.0</v>
      </c>
    </row>
    <row r="9267">
      <c r="A9267" s="135">
        <v>9265.0</v>
      </c>
      <c r="B9267" s="135" t="s">
        <v>26078</v>
      </c>
      <c r="C9267" s="135" t="s">
        <v>4362</v>
      </c>
      <c r="F9267" s="135">
        <v>0.0</v>
      </c>
      <c r="M9267" s="143">
        <v>43525.0</v>
      </c>
    </row>
    <row r="9268">
      <c r="A9268" s="135">
        <v>9266.0</v>
      </c>
      <c r="B9268" s="135" t="s">
        <v>26079</v>
      </c>
      <c r="C9268" s="135" t="s">
        <v>4362</v>
      </c>
      <c r="M9268" s="143">
        <v>45061.0</v>
      </c>
    </row>
    <row r="9269">
      <c r="A9269" s="135">
        <v>9267.0</v>
      </c>
      <c r="B9269" s="135" t="s">
        <v>26080</v>
      </c>
      <c r="C9269" s="135" t="s">
        <v>4362</v>
      </c>
      <c r="K9269" s="135">
        <v>10.0</v>
      </c>
      <c r="M9269" s="143">
        <v>44033.0</v>
      </c>
    </row>
    <row r="9270">
      <c r="A9270" s="135">
        <v>9268.0</v>
      </c>
      <c r="B9270" s="135" t="s">
        <v>26081</v>
      </c>
      <c r="C9270" s="135" t="s">
        <v>4362</v>
      </c>
      <c r="F9270" s="135">
        <v>0.0</v>
      </c>
      <c r="M9270" s="143">
        <v>43374.0</v>
      </c>
    </row>
    <row r="9271">
      <c r="A9271" s="135">
        <v>9269.0</v>
      </c>
      <c r="B9271" s="135" t="s">
        <v>26083</v>
      </c>
      <c r="C9271" s="135" t="s">
        <v>4362</v>
      </c>
      <c r="F9271" s="135">
        <v>0.0</v>
      </c>
      <c r="M9271" s="143">
        <v>43101.0</v>
      </c>
    </row>
    <row r="9272">
      <c r="A9272" s="135">
        <v>9270.0</v>
      </c>
      <c r="B9272" s="135" t="s">
        <v>26084</v>
      </c>
      <c r="C9272" s="135" t="s">
        <v>4362</v>
      </c>
      <c r="M9272" s="143">
        <v>43032.0</v>
      </c>
    </row>
    <row r="9273">
      <c r="A9273" s="135">
        <v>9271.0</v>
      </c>
      <c r="B9273" s="135" t="s">
        <v>26085</v>
      </c>
      <c r="C9273" s="135" t="s">
        <v>4362</v>
      </c>
      <c r="K9273" s="135">
        <v>20.0</v>
      </c>
      <c r="M9273" s="143">
        <v>42629.0</v>
      </c>
    </row>
    <row r="9274">
      <c r="A9274" s="135">
        <v>9272.0</v>
      </c>
      <c r="B9274" s="135" t="s">
        <v>26086</v>
      </c>
      <c r="C9274" s="135" t="s">
        <v>4362</v>
      </c>
      <c r="M9274" s="143">
        <v>45325.0</v>
      </c>
    </row>
    <row r="9275">
      <c r="A9275" s="135">
        <v>9273.0</v>
      </c>
      <c r="B9275" s="135" t="s">
        <v>26087</v>
      </c>
      <c r="C9275" s="135" t="s">
        <v>4362</v>
      </c>
      <c r="K9275" s="135">
        <v>10.0</v>
      </c>
      <c r="M9275" s="143">
        <v>42437.0</v>
      </c>
    </row>
    <row r="9276">
      <c r="A9276" s="135">
        <v>9274.0</v>
      </c>
      <c r="B9276" s="135" t="s">
        <v>26088</v>
      </c>
      <c r="C9276" s="135" t="s">
        <v>4362</v>
      </c>
      <c r="M9276" s="143">
        <v>43128.0</v>
      </c>
    </row>
    <row r="9277">
      <c r="A9277" s="135">
        <v>9275.0</v>
      </c>
      <c r="B9277" s="135" t="s">
        <v>26089</v>
      </c>
      <c r="C9277" s="135" t="s">
        <v>4362</v>
      </c>
      <c r="K9277" s="135">
        <v>20.0</v>
      </c>
      <c r="M9277" s="143">
        <v>44886.0</v>
      </c>
    </row>
    <row r="9278">
      <c r="A9278" s="135">
        <v>9276.0</v>
      </c>
      <c r="B9278" s="135" t="s">
        <v>26091</v>
      </c>
      <c r="C9278" s="135" t="s">
        <v>4362</v>
      </c>
      <c r="M9278" s="143">
        <v>43703.0</v>
      </c>
    </row>
    <row r="9279">
      <c r="A9279" s="135">
        <v>9277.0</v>
      </c>
      <c r="B9279" s="135" t="s">
        <v>26092</v>
      </c>
      <c r="C9279" s="135" t="s">
        <v>4362</v>
      </c>
      <c r="M9279" s="143">
        <v>45034.0</v>
      </c>
    </row>
    <row r="9280">
      <c r="A9280" s="135">
        <v>9278.0</v>
      </c>
      <c r="B9280" s="135" t="s">
        <v>26093</v>
      </c>
      <c r="C9280" s="135" t="s">
        <v>4362</v>
      </c>
      <c r="K9280" s="135">
        <v>10.0</v>
      </c>
      <c r="M9280" s="143">
        <v>42308.0</v>
      </c>
    </row>
    <row r="9281">
      <c r="A9281" s="135">
        <v>9279.0</v>
      </c>
      <c r="B9281" s="135" t="s">
        <v>26094</v>
      </c>
      <c r="C9281" s="135" t="s">
        <v>4362</v>
      </c>
      <c r="F9281" s="135">
        <v>0.0</v>
      </c>
      <c r="M9281" s="143">
        <v>42979.0</v>
      </c>
    </row>
    <row r="9282">
      <c r="A9282" s="135">
        <v>9280.0</v>
      </c>
      <c r="B9282" s="135" t="s">
        <v>26095</v>
      </c>
      <c r="C9282" s="135" t="s">
        <v>4362</v>
      </c>
      <c r="F9282" s="135">
        <v>0.0</v>
      </c>
      <c r="M9282" s="143">
        <v>43344.0</v>
      </c>
    </row>
    <row r="9283">
      <c r="A9283" s="135">
        <v>9281.0</v>
      </c>
      <c r="B9283" s="135" t="s">
        <v>26096</v>
      </c>
      <c r="C9283" s="135" t="s">
        <v>4362</v>
      </c>
      <c r="M9283" s="143">
        <v>43160.0</v>
      </c>
    </row>
    <row r="9284">
      <c r="A9284" s="135">
        <v>9282.0</v>
      </c>
      <c r="B9284" s="135" t="s">
        <v>26098</v>
      </c>
      <c r="C9284" s="135" t="s">
        <v>4362</v>
      </c>
      <c r="K9284" s="135">
        <v>10.0</v>
      </c>
      <c r="M9284" s="143">
        <v>43225.0</v>
      </c>
    </row>
    <row r="9285">
      <c r="A9285" s="135">
        <v>9283.0</v>
      </c>
      <c r="B9285" s="135" t="s">
        <v>26099</v>
      </c>
      <c r="C9285" s="135" t="s">
        <v>4362</v>
      </c>
      <c r="F9285" s="135">
        <v>0.0</v>
      </c>
      <c r="K9285" s="135">
        <v>20.0</v>
      </c>
    </row>
    <row r="9286">
      <c r="A9286" s="135">
        <v>9284.0</v>
      </c>
      <c r="B9286" s="135" t="s">
        <v>26100</v>
      </c>
      <c r="C9286" s="135" t="s">
        <v>4362</v>
      </c>
      <c r="M9286" s="143">
        <v>44075.0</v>
      </c>
    </row>
    <row r="9287">
      <c r="A9287" s="135">
        <v>9285.0</v>
      </c>
      <c r="B9287" s="135" t="s">
        <v>26101</v>
      </c>
      <c r="C9287" s="135" t="s">
        <v>4362</v>
      </c>
      <c r="F9287" s="135">
        <v>0.0</v>
      </c>
      <c r="M9287" s="143">
        <v>43739.0</v>
      </c>
    </row>
    <row r="9288">
      <c r="A9288" s="135">
        <v>9286.0</v>
      </c>
      <c r="B9288" s="135" t="s">
        <v>26102</v>
      </c>
      <c r="C9288" s="135" t="s">
        <v>4362</v>
      </c>
      <c r="F9288" s="135">
        <v>0.0</v>
      </c>
      <c r="M9288" s="143">
        <v>43344.0</v>
      </c>
    </row>
    <row r="9289">
      <c r="A9289" s="135">
        <v>9287.0</v>
      </c>
      <c r="B9289" s="135" t="s">
        <v>26103</v>
      </c>
      <c r="C9289" s="135" t="s">
        <v>4362</v>
      </c>
      <c r="F9289" s="135">
        <v>0.0</v>
      </c>
      <c r="M9289" s="143">
        <v>43556.0</v>
      </c>
    </row>
    <row r="9290">
      <c r="A9290" s="135">
        <v>9288.0</v>
      </c>
      <c r="B9290" s="135" t="s">
        <v>26104</v>
      </c>
      <c r="C9290" s="135" t="s">
        <v>4362</v>
      </c>
      <c r="F9290" s="135">
        <v>0.0</v>
      </c>
      <c r="M9290" s="143">
        <v>43739.0</v>
      </c>
    </row>
    <row r="9291">
      <c r="A9291" s="135">
        <v>9289.0</v>
      </c>
      <c r="B9291" s="135" t="s">
        <v>26105</v>
      </c>
      <c r="C9291" s="135" t="s">
        <v>4362</v>
      </c>
      <c r="M9291" s="143">
        <v>43915.0</v>
      </c>
    </row>
    <row r="9292">
      <c r="A9292" s="135">
        <v>9290.0</v>
      </c>
      <c r="B9292" s="135" t="s">
        <v>26107</v>
      </c>
      <c r="C9292" s="135" t="s">
        <v>4362</v>
      </c>
      <c r="K9292" s="135">
        <v>10.0</v>
      </c>
      <c r="M9292" s="143">
        <v>42515.0</v>
      </c>
    </row>
    <row r="9293">
      <c r="A9293" s="135">
        <v>9291.0</v>
      </c>
      <c r="B9293" s="135" t="s">
        <v>26108</v>
      </c>
      <c r="C9293" s="135" t="s">
        <v>4362</v>
      </c>
      <c r="M9293" s="143">
        <v>42896.0</v>
      </c>
    </row>
    <row r="9294">
      <c r="A9294" s="135">
        <v>9292.0</v>
      </c>
      <c r="B9294" s="135" t="s">
        <v>26109</v>
      </c>
      <c r="C9294" s="135" t="s">
        <v>4362</v>
      </c>
      <c r="M9294" s="143">
        <v>45282.0</v>
      </c>
    </row>
    <row r="9295">
      <c r="A9295" s="135">
        <v>9293.0</v>
      </c>
      <c r="B9295" s="135" t="s">
        <v>26110</v>
      </c>
      <c r="C9295" s="135" t="s">
        <v>4362</v>
      </c>
      <c r="M9295" s="143">
        <v>42473.0</v>
      </c>
    </row>
    <row r="9296">
      <c r="A9296" s="135">
        <v>9294.0</v>
      </c>
      <c r="B9296" s="135" t="s">
        <v>26111</v>
      </c>
      <c r="C9296" s="135" t="s">
        <v>4362</v>
      </c>
      <c r="M9296" s="143">
        <v>45002.0</v>
      </c>
    </row>
    <row r="9297">
      <c r="A9297" s="135">
        <v>9295.0</v>
      </c>
      <c r="B9297" s="135" t="s">
        <v>26112</v>
      </c>
      <c r="C9297" s="135" t="s">
        <v>4362</v>
      </c>
      <c r="M9297" s="143">
        <v>45035.0</v>
      </c>
    </row>
    <row r="9298">
      <c r="A9298" s="135">
        <v>9296.0</v>
      </c>
      <c r="B9298" s="135" t="s">
        <v>26113</v>
      </c>
      <c r="C9298" s="135" t="s">
        <v>4362</v>
      </c>
      <c r="K9298" s="135">
        <v>10.0</v>
      </c>
      <c r="M9298" s="143">
        <v>43699.0</v>
      </c>
    </row>
    <row r="9299">
      <c r="A9299" s="135">
        <v>9297.0</v>
      </c>
      <c r="B9299" s="135" t="s">
        <v>26114</v>
      </c>
      <c r="C9299" s="135" t="s">
        <v>4362</v>
      </c>
      <c r="M9299" s="143">
        <v>44795.0</v>
      </c>
    </row>
    <row r="9300">
      <c r="A9300" s="135">
        <v>9298.0</v>
      </c>
      <c r="B9300" s="135" t="s">
        <v>26116</v>
      </c>
      <c r="C9300" s="135" t="s">
        <v>4362</v>
      </c>
      <c r="M9300" s="143">
        <v>42285.0</v>
      </c>
    </row>
    <row r="9301">
      <c r="A9301" s="135">
        <v>9299.0</v>
      </c>
      <c r="B9301" s="135" t="s">
        <v>26117</v>
      </c>
      <c r="C9301" s="135" t="s">
        <v>4362</v>
      </c>
      <c r="M9301" s="143">
        <v>44772.0</v>
      </c>
    </row>
    <row r="9302">
      <c r="A9302" s="135">
        <v>9300.0</v>
      </c>
      <c r="B9302" s="135" t="s">
        <v>26118</v>
      </c>
      <c r="C9302" s="135" t="s">
        <v>4362</v>
      </c>
      <c r="M9302" s="143">
        <v>43782.0</v>
      </c>
    </row>
    <row r="9303">
      <c r="A9303" s="135">
        <v>9301.0</v>
      </c>
      <c r="B9303" s="135" t="s">
        <v>26119</v>
      </c>
      <c r="C9303" s="135" t="s">
        <v>4362</v>
      </c>
      <c r="K9303" s="135">
        <v>10.0</v>
      </c>
      <c r="M9303" s="143">
        <v>43872.0</v>
      </c>
    </row>
    <row r="9304">
      <c r="A9304" s="135">
        <v>9302.0</v>
      </c>
      <c r="B9304" s="135" t="s">
        <v>26120</v>
      </c>
      <c r="C9304" s="135" t="s">
        <v>4362</v>
      </c>
      <c r="K9304" s="135">
        <v>10.0</v>
      </c>
      <c r="M9304" s="143">
        <v>43200.0</v>
      </c>
    </row>
    <row r="9305">
      <c r="A9305" s="135">
        <v>9303.0</v>
      </c>
      <c r="B9305" s="135" t="s">
        <v>26121</v>
      </c>
      <c r="C9305" s="135" t="s">
        <v>4362</v>
      </c>
      <c r="K9305" s="135">
        <v>10.0</v>
      </c>
      <c r="M9305" s="143">
        <v>45048.0</v>
      </c>
    </row>
    <row r="9306">
      <c r="A9306" s="135">
        <v>9304.0</v>
      </c>
      <c r="B9306" s="135" t="s">
        <v>26122</v>
      </c>
      <c r="C9306" s="135" t="s">
        <v>4362</v>
      </c>
      <c r="K9306" s="135">
        <v>10.0</v>
      </c>
      <c r="M9306" s="143">
        <v>44371.0</v>
      </c>
    </row>
    <row r="9307">
      <c r="A9307" s="135">
        <v>9305.0</v>
      </c>
      <c r="B9307" s="135" t="s">
        <v>26123</v>
      </c>
      <c r="C9307" s="135" t="s">
        <v>4362</v>
      </c>
      <c r="M9307" s="143">
        <v>42758.0</v>
      </c>
    </row>
    <row r="9308">
      <c r="A9308" s="135">
        <v>9306.0</v>
      </c>
      <c r="B9308" s="135" t="s">
        <v>26125</v>
      </c>
      <c r="C9308" s="135" t="s">
        <v>4362</v>
      </c>
      <c r="M9308" s="143">
        <v>45129.0</v>
      </c>
    </row>
    <row r="9309">
      <c r="A9309" s="135">
        <v>9307.0</v>
      </c>
      <c r="B9309" s="135" t="s">
        <v>26126</v>
      </c>
      <c r="C9309" s="135" t="s">
        <v>4362</v>
      </c>
      <c r="M9309" s="143">
        <v>42798.0</v>
      </c>
    </row>
    <row r="9310">
      <c r="A9310" s="135">
        <v>9308.0</v>
      </c>
      <c r="B9310" s="135" t="s">
        <v>26127</v>
      </c>
      <c r="C9310" s="135" t="s">
        <v>4362</v>
      </c>
      <c r="K9310" s="135">
        <v>10.0</v>
      </c>
      <c r="M9310" s="143">
        <v>43868.0</v>
      </c>
    </row>
    <row r="9311">
      <c r="A9311" s="135">
        <v>9309.0</v>
      </c>
      <c r="B9311" s="135" t="s">
        <v>26128</v>
      </c>
      <c r="C9311" s="135" t="s">
        <v>4362</v>
      </c>
      <c r="K9311" s="135">
        <v>10.0</v>
      </c>
      <c r="M9311" s="143">
        <v>42478.0</v>
      </c>
    </row>
    <row r="9312">
      <c r="A9312" s="135">
        <v>9310.0</v>
      </c>
      <c r="B9312" s="135" t="s">
        <v>26129</v>
      </c>
      <c r="C9312" s="135" t="s">
        <v>4362</v>
      </c>
      <c r="K9312" s="135">
        <v>10.0</v>
      </c>
      <c r="M9312" s="143">
        <v>45052.0</v>
      </c>
    </row>
    <row r="9313">
      <c r="A9313" s="135">
        <v>9311.0</v>
      </c>
      <c r="B9313" s="135" t="s">
        <v>26131</v>
      </c>
      <c r="C9313" s="135" t="s">
        <v>4362</v>
      </c>
      <c r="F9313" s="135">
        <v>0.0</v>
      </c>
      <c r="M9313" s="143">
        <v>43282.0</v>
      </c>
    </row>
    <row r="9314">
      <c r="A9314" s="135">
        <v>9312.0</v>
      </c>
      <c r="B9314" s="135" t="s">
        <v>26132</v>
      </c>
      <c r="C9314" s="135" t="s">
        <v>4362</v>
      </c>
      <c r="F9314" s="135">
        <v>0.0</v>
      </c>
      <c r="M9314" s="143">
        <v>43191.0</v>
      </c>
    </row>
    <row r="9315">
      <c r="A9315" s="135">
        <v>9313.0</v>
      </c>
      <c r="B9315" s="135" t="s">
        <v>26133</v>
      </c>
      <c r="C9315" s="135" t="s">
        <v>4362</v>
      </c>
      <c r="F9315" s="135">
        <v>0.0</v>
      </c>
      <c r="M9315" s="143">
        <v>43678.0</v>
      </c>
    </row>
    <row r="9316">
      <c r="A9316" s="135">
        <v>9314.0</v>
      </c>
      <c r="B9316" s="135" t="s">
        <v>26134</v>
      </c>
      <c r="C9316" s="135" t="s">
        <v>4362</v>
      </c>
      <c r="F9316" s="135">
        <v>0.0</v>
      </c>
      <c r="M9316" s="143">
        <v>43282.0</v>
      </c>
    </row>
    <row r="9317">
      <c r="A9317" s="135">
        <v>9315.0</v>
      </c>
      <c r="B9317" s="135" t="s">
        <v>26135</v>
      </c>
      <c r="C9317" s="135" t="s">
        <v>4362</v>
      </c>
      <c r="M9317" s="143">
        <v>43140.0</v>
      </c>
    </row>
    <row r="9318">
      <c r="A9318" s="135">
        <v>9316.0</v>
      </c>
      <c r="B9318" s="135" t="s">
        <v>26136</v>
      </c>
      <c r="C9318" s="135" t="s">
        <v>4362</v>
      </c>
      <c r="K9318" s="135">
        <v>10.0</v>
      </c>
      <c r="M9318" s="143">
        <v>42752.0</v>
      </c>
    </row>
    <row r="9319">
      <c r="A9319" s="135">
        <v>9317.0</v>
      </c>
      <c r="B9319" s="135" t="s">
        <v>26138</v>
      </c>
      <c r="C9319" s="135" t="s">
        <v>4362</v>
      </c>
      <c r="F9319" s="135">
        <v>0.0</v>
      </c>
      <c r="M9319" s="143">
        <v>43709.0</v>
      </c>
    </row>
    <row r="9320">
      <c r="A9320" s="135">
        <v>9318.0</v>
      </c>
      <c r="B9320" s="135" t="s">
        <v>26139</v>
      </c>
      <c r="C9320" s="135" t="s">
        <v>4362</v>
      </c>
      <c r="M9320" s="143">
        <v>44556.0</v>
      </c>
    </row>
    <row r="9321">
      <c r="A9321" s="135">
        <v>9319.0</v>
      </c>
      <c r="B9321" s="135" t="s">
        <v>26140</v>
      </c>
      <c r="C9321" s="135" t="s">
        <v>4362</v>
      </c>
      <c r="M9321" s="143">
        <v>43813.0</v>
      </c>
    </row>
    <row r="9322">
      <c r="A9322" s="135">
        <v>9320.0</v>
      </c>
      <c r="B9322" s="135" t="s">
        <v>26141</v>
      </c>
      <c r="C9322" s="135" t="s">
        <v>4362</v>
      </c>
      <c r="F9322" s="135">
        <v>0.0</v>
      </c>
      <c r="M9322" s="143">
        <v>43586.0</v>
      </c>
    </row>
    <row r="9323">
      <c r="A9323" s="135">
        <v>9321.0</v>
      </c>
      <c r="B9323" s="135" t="s">
        <v>26142</v>
      </c>
      <c r="C9323" s="135" t="s">
        <v>4362</v>
      </c>
      <c r="M9323" s="143">
        <v>44509.0</v>
      </c>
    </row>
    <row r="9324">
      <c r="A9324" s="135">
        <v>9322.0</v>
      </c>
      <c r="B9324" s="135" t="s">
        <v>26143</v>
      </c>
      <c r="C9324" s="135" t="s">
        <v>4362</v>
      </c>
      <c r="F9324" s="135">
        <v>0.0</v>
      </c>
      <c r="M9324" s="143">
        <v>43405.0</v>
      </c>
    </row>
    <row r="9325">
      <c r="A9325" s="135">
        <v>9323.0</v>
      </c>
      <c r="B9325" s="135" t="s">
        <v>26145</v>
      </c>
      <c r="C9325" s="135" t="s">
        <v>4362</v>
      </c>
      <c r="F9325" s="135">
        <v>0.0</v>
      </c>
      <c r="M9325" s="143">
        <v>43497.0</v>
      </c>
    </row>
    <row r="9326">
      <c r="A9326" s="135">
        <v>9324.0</v>
      </c>
      <c r="B9326" s="135" t="s">
        <v>26146</v>
      </c>
      <c r="C9326" s="135" t="s">
        <v>4362</v>
      </c>
      <c r="F9326" s="135">
        <v>0.0</v>
      </c>
      <c r="M9326" s="143">
        <v>43466.0</v>
      </c>
    </row>
    <row r="9327">
      <c r="A9327" s="135">
        <v>9325.0</v>
      </c>
      <c r="B9327" s="135" t="s">
        <v>26147</v>
      </c>
      <c r="C9327" s="135" t="s">
        <v>4362</v>
      </c>
      <c r="F9327" s="135">
        <v>0.0</v>
      </c>
      <c r="M9327" s="143">
        <v>42948.0</v>
      </c>
    </row>
    <row r="9328">
      <c r="A9328" s="135">
        <v>9326.0</v>
      </c>
      <c r="B9328" s="135" t="s">
        <v>26148</v>
      </c>
      <c r="C9328" s="135" t="s">
        <v>4362</v>
      </c>
      <c r="K9328" s="135">
        <v>50.0</v>
      </c>
      <c r="M9328" s="143">
        <v>44009.0</v>
      </c>
    </row>
    <row r="9329">
      <c r="A9329" s="135">
        <v>9327.0</v>
      </c>
      <c r="B9329" s="135" t="s">
        <v>26149</v>
      </c>
      <c r="C9329" s="135" t="s">
        <v>4362</v>
      </c>
      <c r="K9329" s="135">
        <v>10.0</v>
      </c>
      <c r="M9329" s="143">
        <v>43419.0</v>
      </c>
    </row>
    <row r="9330">
      <c r="A9330" s="135">
        <v>9328.0</v>
      </c>
      <c r="B9330" s="135" t="s">
        <v>26150</v>
      </c>
      <c r="C9330" s="135" t="s">
        <v>4362</v>
      </c>
      <c r="K9330" s="135">
        <v>10.0</v>
      </c>
      <c r="M9330" s="143">
        <v>43179.0</v>
      </c>
    </row>
    <row r="9331">
      <c r="A9331" s="135">
        <v>9329.0</v>
      </c>
      <c r="B9331" s="135" t="s">
        <v>26151</v>
      </c>
      <c r="C9331" s="135" t="s">
        <v>4362</v>
      </c>
      <c r="M9331" s="143">
        <v>45170.0</v>
      </c>
    </row>
    <row r="9332">
      <c r="A9332" s="135">
        <v>9330.0</v>
      </c>
      <c r="B9332" s="135" t="s">
        <v>26153</v>
      </c>
      <c r="C9332" s="135" t="s">
        <v>4362</v>
      </c>
      <c r="F9332" s="135">
        <v>0.0</v>
      </c>
      <c r="M9332" s="143">
        <v>42826.0</v>
      </c>
    </row>
    <row r="9333">
      <c r="A9333" s="135">
        <v>9331.0</v>
      </c>
      <c r="B9333" s="135" t="s">
        <v>26154</v>
      </c>
      <c r="C9333" s="135" t="s">
        <v>4362</v>
      </c>
      <c r="F9333" s="135">
        <v>0.0</v>
      </c>
      <c r="M9333" s="143">
        <v>42705.0</v>
      </c>
    </row>
    <row r="9334">
      <c r="A9334" s="135">
        <v>9332.0</v>
      </c>
      <c r="B9334" s="135" t="s">
        <v>26155</v>
      </c>
      <c r="C9334" s="135" t="s">
        <v>4362</v>
      </c>
      <c r="F9334" s="135">
        <v>0.0</v>
      </c>
      <c r="M9334" s="143">
        <v>42979.0</v>
      </c>
    </row>
    <row r="9335">
      <c r="A9335" s="135">
        <v>9333.0</v>
      </c>
      <c r="B9335" s="135" t="s">
        <v>26156</v>
      </c>
      <c r="C9335" s="135" t="s">
        <v>4362</v>
      </c>
      <c r="F9335" s="135">
        <v>0.0</v>
      </c>
      <c r="M9335" s="143">
        <v>43221.0</v>
      </c>
    </row>
    <row r="9336">
      <c r="A9336" s="135">
        <v>9334.0</v>
      </c>
      <c r="B9336" s="135" t="s">
        <v>26157</v>
      </c>
      <c r="C9336" s="135" t="s">
        <v>4362</v>
      </c>
      <c r="F9336" s="135">
        <v>0.0</v>
      </c>
      <c r="M9336" s="143">
        <v>42767.0</v>
      </c>
    </row>
    <row r="9337">
      <c r="A9337" s="135">
        <v>9335.0</v>
      </c>
      <c r="B9337" s="135" t="s">
        <v>26158</v>
      </c>
      <c r="C9337" s="135" t="s">
        <v>4362</v>
      </c>
      <c r="F9337" s="135">
        <v>0.0</v>
      </c>
      <c r="M9337" s="143">
        <v>43770.0</v>
      </c>
    </row>
    <row r="9338">
      <c r="A9338" s="135">
        <v>9336.0</v>
      </c>
      <c r="B9338" s="135" t="s">
        <v>26159</v>
      </c>
      <c r="C9338" s="135" t="s">
        <v>4362</v>
      </c>
      <c r="K9338" s="135">
        <v>30.0</v>
      </c>
      <c r="M9338" s="143">
        <v>44082.0</v>
      </c>
    </row>
    <row r="9339">
      <c r="A9339" s="135">
        <v>9337.0</v>
      </c>
      <c r="B9339" s="135" t="s">
        <v>26160</v>
      </c>
      <c r="C9339" s="135" t="s">
        <v>4362</v>
      </c>
      <c r="M9339" s="143">
        <v>44494.0</v>
      </c>
    </row>
    <row r="9340">
      <c r="A9340" s="135">
        <v>9338.0</v>
      </c>
      <c r="B9340" s="135" t="s">
        <v>26162</v>
      </c>
      <c r="C9340" s="135" t="s">
        <v>4362</v>
      </c>
      <c r="K9340" s="135">
        <v>10.0</v>
      </c>
      <c r="M9340" s="143">
        <v>44590.0</v>
      </c>
    </row>
    <row r="9341">
      <c r="A9341" s="135">
        <v>9339.0</v>
      </c>
      <c r="B9341" s="135" t="s">
        <v>26163</v>
      </c>
      <c r="C9341" s="135" t="s">
        <v>4362</v>
      </c>
      <c r="M9341" s="143">
        <v>44844.0</v>
      </c>
    </row>
    <row r="9342">
      <c r="A9342" s="135">
        <v>9340.0</v>
      </c>
      <c r="B9342" s="135" t="s">
        <v>26164</v>
      </c>
      <c r="C9342" s="135" t="s">
        <v>4362</v>
      </c>
      <c r="M9342" s="143">
        <v>45054.0</v>
      </c>
    </row>
    <row r="9343">
      <c r="A9343" s="135">
        <v>9341.0</v>
      </c>
      <c r="B9343" s="135" t="s">
        <v>26165</v>
      </c>
      <c r="C9343" s="135" t="s">
        <v>4362</v>
      </c>
      <c r="K9343" s="135">
        <v>30.0</v>
      </c>
      <c r="M9343" s="143">
        <v>44591.0</v>
      </c>
    </row>
    <row r="9344">
      <c r="A9344" s="135">
        <v>9342.0</v>
      </c>
      <c r="B9344" s="135" t="s">
        <v>26166</v>
      </c>
      <c r="C9344" s="135" t="s">
        <v>4362</v>
      </c>
      <c r="K9344" s="135">
        <v>10.0</v>
      </c>
      <c r="M9344" s="143">
        <v>44271.0</v>
      </c>
    </row>
    <row r="9345">
      <c r="A9345" s="135">
        <v>9343.0</v>
      </c>
      <c r="B9345" s="135" t="s">
        <v>26167</v>
      </c>
      <c r="C9345" s="135" t="s">
        <v>4362</v>
      </c>
      <c r="K9345" s="135">
        <v>10.0</v>
      </c>
      <c r="M9345" s="143">
        <v>45199.0</v>
      </c>
    </row>
    <row r="9346">
      <c r="A9346" s="135">
        <v>9344.0</v>
      </c>
      <c r="B9346" s="135" t="s">
        <v>26168</v>
      </c>
      <c r="C9346" s="135" t="s">
        <v>4362</v>
      </c>
      <c r="K9346" s="135">
        <v>10.0</v>
      </c>
      <c r="M9346" s="143">
        <v>44971.0</v>
      </c>
    </row>
    <row r="9347">
      <c r="A9347" s="135">
        <v>9345.0</v>
      </c>
      <c r="B9347" s="135" t="s">
        <v>26169</v>
      </c>
      <c r="C9347" s="135" t="s">
        <v>4362</v>
      </c>
      <c r="M9347" s="143">
        <v>45045.0</v>
      </c>
    </row>
    <row r="9348">
      <c r="A9348" s="135">
        <v>9346.0</v>
      </c>
      <c r="B9348" s="135" t="s">
        <v>26170</v>
      </c>
      <c r="C9348" s="135" t="s">
        <v>4362</v>
      </c>
      <c r="M9348" s="143">
        <v>44972.0</v>
      </c>
    </row>
    <row r="9349">
      <c r="A9349" s="135">
        <v>9347.0</v>
      </c>
      <c r="B9349" s="135" t="s">
        <v>26171</v>
      </c>
      <c r="C9349" s="135" t="s">
        <v>4362</v>
      </c>
      <c r="M9349" s="143">
        <v>45385.0</v>
      </c>
    </row>
    <row r="9350">
      <c r="A9350" s="135">
        <v>9348.0</v>
      </c>
      <c r="B9350" s="135" t="s">
        <v>26172</v>
      </c>
      <c r="C9350" s="135" t="s">
        <v>4362</v>
      </c>
      <c r="M9350" s="143">
        <v>43971.0</v>
      </c>
    </row>
    <row r="9351">
      <c r="A9351" s="135">
        <v>9349.0</v>
      </c>
      <c r="B9351" s="135" t="s">
        <v>26174</v>
      </c>
      <c r="C9351" s="135" t="s">
        <v>4362</v>
      </c>
      <c r="K9351" s="135">
        <v>10.0</v>
      </c>
      <c r="M9351" s="143">
        <v>44808.0</v>
      </c>
    </row>
    <row r="9352">
      <c r="A9352" s="135">
        <v>9350.0</v>
      </c>
      <c r="B9352" s="135" t="s">
        <v>26175</v>
      </c>
      <c r="C9352" s="135" t="s">
        <v>4362</v>
      </c>
      <c r="M9352" s="143">
        <v>45040.0</v>
      </c>
    </row>
    <row r="9353">
      <c r="A9353" s="135">
        <v>9351.0</v>
      </c>
      <c r="B9353" s="135" t="s">
        <v>26176</v>
      </c>
      <c r="C9353" s="135" t="s">
        <v>4362</v>
      </c>
      <c r="K9353" s="135">
        <v>10.0</v>
      </c>
      <c r="M9353" s="143">
        <v>44068.0</v>
      </c>
    </row>
    <row r="9354">
      <c r="A9354" s="135">
        <v>9352.0</v>
      </c>
      <c r="B9354" s="135" t="s">
        <v>26177</v>
      </c>
      <c r="C9354" s="135" t="s">
        <v>4362</v>
      </c>
      <c r="M9354" s="143">
        <v>45287.0</v>
      </c>
    </row>
    <row r="9355">
      <c r="A9355" s="135">
        <v>9353.0</v>
      </c>
      <c r="B9355" s="135" t="s">
        <v>26178</v>
      </c>
      <c r="C9355" s="135" t="s">
        <v>4362</v>
      </c>
      <c r="M9355" s="143">
        <v>44834.0</v>
      </c>
    </row>
    <row r="9356">
      <c r="A9356" s="135">
        <v>9354.0</v>
      </c>
      <c r="B9356" s="135" t="s">
        <v>26179</v>
      </c>
      <c r="C9356" s="135" t="s">
        <v>4362</v>
      </c>
      <c r="M9356" s="143">
        <v>44834.0</v>
      </c>
    </row>
    <row r="9357">
      <c r="A9357" s="135">
        <v>9355.0</v>
      </c>
      <c r="B9357" s="135" t="s">
        <v>26180</v>
      </c>
      <c r="C9357" s="135" t="s">
        <v>4362</v>
      </c>
      <c r="M9357" s="143">
        <v>44797.0</v>
      </c>
    </row>
    <row r="9358">
      <c r="A9358" s="135">
        <v>9356.0</v>
      </c>
      <c r="B9358" s="135" t="s">
        <v>26182</v>
      </c>
      <c r="C9358" s="135" t="s">
        <v>4362</v>
      </c>
      <c r="M9358" s="143">
        <v>45272.0</v>
      </c>
    </row>
    <row r="9359">
      <c r="A9359" s="135">
        <v>9357.0</v>
      </c>
      <c r="B9359" s="135" t="s">
        <v>26183</v>
      </c>
      <c r="C9359" s="135" t="s">
        <v>4362</v>
      </c>
      <c r="F9359" s="135">
        <v>0.0</v>
      </c>
      <c r="M9359" s="143">
        <v>44531.0</v>
      </c>
    </row>
    <row r="9360">
      <c r="A9360" s="135">
        <v>9358.0</v>
      </c>
      <c r="B9360" s="135" t="s">
        <v>26184</v>
      </c>
      <c r="C9360" s="135" t="s">
        <v>4362</v>
      </c>
      <c r="M9360" s="143">
        <v>43913.0</v>
      </c>
    </row>
    <row r="9361">
      <c r="A9361" s="135">
        <v>9359.0</v>
      </c>
      <c r="B9361" s="135" t="s">
        <v>26186</v>
      </c>
      <c r="C9361" s="135" t="s">
        <v>4362</v>
      </c>
      <c r="M9361" s="143">
        <v>44805.0</v>
      </c>
    </row>
    <row r="9362">
      <c r="A9362" s="135">
        <v>9360.0</v>
      </c>
      <c r="B9362" s="135" t="s">
        <v>26187</v>
      </c>
      <c r="C9362" s="135" t="s">
        <v>4362</v>
      </c>
      <c r="F9362" s="135">
        <v>0.0</v>
      </c>
      <c r="M9362" s="143">
        <v>43800.0</v>
      </c>
    </row>
    <row r="9363">
      <c r="A9363" s="135">
        <v>9361.0</v>
      </c>
      <c r="B9363" s="135" t="s">
        <v>26188</v>
      </c>
      <c r="C9363" s="135" t="s">
        <v>4362</v>
      </c>
      <c r="M9363" s="143">
        <v>43683.0</v>
      </c>
    </row>
    <row r="9364">
      <c r="A9364" s="135">
        <v>9362.0</v>
      </c>
      <c r="B9364" s="135" t="s">
        <v>26189</v>
      </c>
      <c r="C9364" s="135" t="s">
        <v>4362</v>
      </c>
      <c r="K9364" s="135">
        <v>10.0</v>
      </c>
      <c r="M9364" s="143">
        <v>42356.0</v>
      </c>
    </row>
    <row r="9365">
      <c r="A9365" s="135">
        <v>9363.0</v>
      </c>
      <c r="B9365" s="135" t="s">
        <v>26191</v>
      </c>
      <c r="C9365" s="135" t="s">
        <v>4362</v>
      </c>
      <c r="K9365" s="135">
        <v>10.0</v>
      </c>
      <c r="M9365" s="143">
        <v>44408.0</v>
      </c>
    </row>
    <row r="9366">
      <c r="A9366" s="135">
        <v>9364.0</v>
      </c>
      <c r="B9366" s="135" t="s">
        <v>26192</v>
      </c>
      <c r="C9366" s="135" t="s">
        <v>4362</v>
      </c>
      <c r="M9366" s="143">
        <v>44792.0</v>
      </c>
    </row>
    <row r="9367">
      <c r="A9367" s="135">
        <v>9365.0</v>
      </c>
      <c r="B9367" s="135" t="s">
        <v>26193</v>
      </c>
      <c r="C9367" s="135" t="s">
        <v>4362</v>
      </c>
      <c r="M9367" s="143">
        <v>45169.0</v>
      </c>
    </row>
    <row r="9368">
      <c r="A9368" s="135">
        <v>9366.0</v>
      </c>
      <c r="B9368" s="135" t="s">
        <v>26194</v>
      </c>
      <c r="C9368" s="135" t="s">
        <v>4362</v>
      </c>
      <c r="K9368" s="135">
        <v>10.0</v>
      </c>
      <c r="M9368" s="143">
        <v>44802.0</v>
      </c>
    </row>
    <row r="9369">
      <c r="A9369" s="135">
        <v>9367.0</v>
      </c>
      <c r="B9369" s="135" t="s">
        <v>26195</v>
      </c>
      <c r="C9369" s="135" t="s">
        <v>4362</v>
      </c>
      <c r="F9369" s="135">
        <v>0.0</v>
      </c>
      <c r="M9369" s="143">
        <v>42979.0</v>
      </c>
    </row>
    <row r="9370">
      <c r="A9370" s="135">
        <v>9368.0</v>
      </c>
      <c r="B9370" s="135" t="s">
        <v>26196</v>
      </c>
      <c r="C9370" s="135" t="s">
        <v>4362</v>
      </c>
      <c r="F9370" s="135">
        <v>0.0</v>
      </c>
      <c r="M9370" s="143">
        <v>43160.0</v>
      </c>
    </row>
    <row r="9371">
      <c r="A9371" s="135">
        <v>9369.0</v>
      </c>
      <c r="B9371" s="135" t="s">
        <v>26197</v>
      </c>
      <c r="C9371" s="135" t="s">
        <v>4362</v>
      </c>
      <c r="M9371" s="143">
        <v>44084.0</v>
      </c>
    </row>
    <row r="9372">
      <c r="A9372" s="135">
        <v>9370.0</v>
      </c>
      <c r="B9372" s="135" t="s">
        <v>26198</v>
      </c>
      <c r="C9372" s="135" t="s">
        <v>4362</v>
      </c>
      <c r="F9372" s="135">
        <v>0.0</v>
      </c>
      <c r="M9372" s="143">
        <v>43405.0</v>
      </c>
    </row>
    <row r="9373">
      <c r="A9373" s="135">
        <v>9371.0</v>
      </c>
      <c r="B9373" s="135" t="s">
        <v>26200</v>
      </c>
      <c r="C9373" s="135" t="s">
        <v>4362</v>
      </c>
      <c r="K9373" s="135">
        <v>10.0</v>
      </c>
      <c r="M9373" s="143">
        <v>42404.0</v>
      </c>
    </row>
    <row r="9374">
      <c r="A9374" s="135">
        <v>9372.0</v>
      </c>
      <c r="B9374" s="135" t="s">
        <v>26201</v>
      </c>
      <c r="C9374" s="135" t="s">
        <v>4362</v>
      </c>
      <c r="F9374" s="135">
        <v>0.0</v>
      </c>
      <c r="M9374" s="143">
        <v>43282.0</v>
      </c>
    </row>
    <row r="9375">
      <c r="A9375" s="135">
        <v>9373.0</v>
      </c>
      <c r="B9375" s="135" t="s">
        <v>26202</v>
      </c>
      <c r="C9375" s="135" t="s">
        <v>4362</v>
      </c>
      <c r="F9375" s="135">
        <v>0.0</v>
      </c>
      <c r="M9375" s="143">
        <v>43739.0</v>
      </c>
    </row>
    <row r="9376">
      <c r="A9376" s="135">
        <v>9374.0</v>
      </c>
      <c r="B9376" s="135" t="s">
        <v>26203</v>
      </c>
      <c r="C9376" s="135" t="s">
        <v>4362</v>
      </c>
      <c r="F9376" s="135">
        <v>0.0</v>
      </c>
      <c r="M9376" s="143">
        <v>43252.0</v>
      </c>
    </row>
    <row r="9377">
      <c r="A9377" s="135">
        <v>9375.0</v>
      </c>
      <c r="B9377" s="135" t="s">
        <v>26204</v>
      </c>
      <c r="C9377" s="135" t="s">
        <v>4362</v>
      </c>
      <c r="F9377" s="135">
        <v>0.0</v>
      </c>
      <c r="M9377" s="143">
        <v>43647.0</v>
      </c>
    </row>
    <row r="9378">
      <c r="A9378" s="135">
        <v>9376.0</v>
      </c>
      <c r="B9378" s="135" t="s">
        <v>26205</v>
      </c>
      <c r="C9378" s="135" t="s">
        <v>4362</v>
      </c>
      <c r="F9378" s="135">
        <v>0.0</v>
      </c>
      <c r="M9378" s="143">
        <v>43344.0</v>
      </c>
    </row>
    <row r="9379">
      <c r="A9379" s="135">
        <v>9377.0</v>
      </c>
      <c r="B9379" s="135" t="s">
        <v>26206</v>
      </c>
      <c r="C9379" s="135" t="s">
        <v>4362</v>
      </c>
      <c r="K9379" s="135">
        <v>30.0</v>
      </c>
      <c r="M9379" s="143">
        <v>44220.0</v>
      </c>
    </row>
    <row r="9380">
      <c r="A9380" s="135">
        <v>9378.0</v>
      </c>
      <c r="B9380" s="135" t="s">
        <v>26208</v>
      </c>
      <c r="C9380" s="135" t="s">
        <v>4362</v>
      </c>
      <c r="F9380" s="135">
        <v>0.0</v>
      </c>
      <c r="M9380" s="143">
        <v>43344.0</v>
      </c>
    </row>
    <row r="9381">
      <c r="A9381" s="135">
        <v>9379.0</v>
      </c>
      <c r="B9381" s="135" t="s">
        <v>26209</v>
      </c>
      <c r="C9381" s="135" t="s">
        <v>4362</v>
      </c>
      <c r="F9381" s="135">
        <v>0.0</v>
      </c>
      <c r="M9381" s="143">
        <v>42278.0</v>
      </c>
    </row>
    <row r="9382">
      <c r="A9382" s="135">
        <v>9380.0</v>
      </c>
      <c r="B9382" s="135" t="s">
        <v>26210</v>
      </c>
      <c r="C9382" s="135" t="s">
        <v>4362</v>
      </c>
      <c r="M9382" s="143">
        <v>44506.0</v>
      </c>
    </row>
    <row r="9383">
      <c r="A9383" s="135">
        <v>9381.0</v>
      </c>
      <c r="B9383" s="135" t="s">
        <v>26211</v>
      </c>
      <c r="C9383" s="135" t="s">
        <v>4362</v>
      </c>
      <c r="F9383" s="135">
        <v>0.0</v>
      </c>
      <c r="M9383" s="143">
        <v>42370.0</v>
      </c>
    </row>
    <row r="9384">
      <c r="A9384" s="135">
        <v>9382.0</v>
      </c>
      <c r="B9384" s="135" t="s">
        <v>26212</v>
      </c>
      <c r="C9384" s="135" t="s">
        <v>4362</v>
      </c>
      <c r="F9384" s="135">
        <v>0.0</v>
      </c>
      <c r="M9384" s="143">
        <v>43770.0</v>
      </c>
    </row>
    <row r="9385">
      <c r="A9385" s="135">
        <v>9383.0</v>
      </c>
      <c r="B9385" s="135" t="s">
        <v>26214</v>
      </c>
      <c r="C9385" s="135" t="s">
        <v>4362</v>
      </c>
      <c r="F9385" s="135">
        <v>0.0</v>
      </c>
      <c r="M9385" s="143">
        <v>42370.0</v>
      </c>
    </row>
    <row r="9386">
      <c r="A9386" s="135">
        <v>9384.0</v>
      </c>
      <c r="B9386" s="135" t="s">
        <v>26215</v>
      </c>
      <c r="C9386" s="135" t="s">
        <v>4362</v>
      </c>
      <c r="F9386" s="135">
        <v>0.0</v>
      </c>
      <c r="M9386" s="143">
        <v>43800.0</v>
      </c>
    </row>
    <row r="9387">
      <c r="A9387" s="135">
        <v>9385.0</v>
      </c>
      <c r="B9387" s="135" t="s">
        <v>26216</v>
      </c>
      <c r="C9387" s="135" t="s">
        <v>4362</v>
      </c>
      <c r="F9387" s="135">
        <v>0.0</v>
      </c>
      <c r="M9387" s="143">
        <v>43739.0</v>
      </c>
    </row>
    <row r="9388">
      <c r="A9388" s="135">
        <v>9386.0</v>
      </c>
      <c r="B9388" s="135" t="s">
        <v>26217</v>
      </c>
      <c r="C9388" s="135" t="s">
        <v>4362</v>
      </c>
      <c r="M9388" s="143">
        <v>44466.0</v>
      </c>
    </row>
    <row r="9389">
      <c r="A9389" s="135">
        <v>9387.0</v>
      </c>
      <c r="B9389" s="135" t="s">
        <v>26218</v>
      </c>
      <c r="C9389" s="135" t="s">
        <v>4362</v>
      </c>
      <c r="M9389" s="143">
        <v>43206.0</v>
      </c>
    </row>
    <row r="9390">
      <c r="A9390" s="135">
        <v>9388.0</v>
      </c>
      <c r="B9390" s="135" t="s">
        <v>26220</v>
      </c>
      <c r="C9390" s="135" t="s">
        <v>4362</v>
      </c>
      <c r="M9390" s="143">
        <v>45385.0</v>
      </c>
    </row>
    <row r="9391">
      <c r="A9391" s="135">
        <v>9389.0</v>
      </c>
      <c r="B9391" s="135" t="s">
        <v>26221</v>
      </c>
      <c r="C9391" s="135" t="s">
        <v>4362</v>
      </c>
      <c r="F9391" s="135">
        <v>0.0</v>
      </c>
      <c r="M9391" s="143">
        <v>42339.0</v>
      </c>
    </row>
    <row r="9392">
      <c r="A9392" s="135">
        <v>9390.0</v>
      </c>
      <c r="B9392" s="135" t="s">
        <v>26222</v>
      </c>
      <c r="C9392" s="135" t="s">
        <v>4362</v>
      </c>
      <c r="F9392" s="135">
        <v>0.0</v>
      </c>
      <c r="M9392" s="143">
        <v>43647.0</v>
      </c>
    </row>
    <row r="9393">
      <c r="A9393" s="135">
        <v>9391.0</v>
      </c>
      <c r="B9393" s="135" t="s">
        <v>26223</v>
      </c>
      <c r="C9393" s="135" t="s">
        <v>4362</v>
      </c>
      <c r="M9393" s="143">
        <v>44821.0</v>
      </c>
    </row>
    <row r="9394">
      <c r="A9394" s="135">
        <v>9392.0</v>
      </c>
      <c r="B9394" s="135" t="s">
        <v>26224</v>
      </c>
      <c r="C9394" s="135" t="s">
        <v>4362</v>
      </c>
      <c r="M9394" s="143">
        <v>43220.0</v>
      </c>
    </row>
    <row r="9395">
      <c r="A9395" s="135">
        <v>9393.0</v>
      </c>
      <c r="B9395" s="135" t="s">
        <v>26225</v>
      </c>
      <c r="C9395" s="135" t="s">
        <v>4362</v>
      </c>
      <c r="M9395" s="143">
        <v>44664.0</v>
      </c>
    </row>
    <row r="9396">
      <c r="A9396" s="135">
        <v>9394.0</v>
      </c>
      <c r="B9396" s="135" t="s">
        <v>26226</v>
      </c>
      <c r="C9396" s="135" t="s">
        <v>4362</v>
      </c>
      <c r="K9396" s="135">
        <v>10.0</v>
      </c>
      <c r="M9396" s="143">
        <v>42296.0</v>
      </c>
    </row>
    <row r="9397">
      <c r="A9397" s="135">
        <v>9395.0</v>
      </c>
      <c r="B9397" s="135" t="s">
        <v>26228</v>
      </c>
      <c r="C9397" s="135" t="s">
        <v>4362</v>
      </c>
      <c r="M9397" s="143">
        <v>44777.0</v>
      </c>
    </row>
    <row r="9398">
      <c r="A9398" s="135">
        <v>9396.0</v>
      </c>
      <c r="B9398" s="135" t="s">
        <v>26229</v>
      </c>
      <c r="C9398" s="135" t="s">
        <v>4362</v>
      </c>
      <c r="M9398" s="143">
        <v>43270.0</v>
      </c>
    </row>
    <row r="9399">
      <c r="A9399" s="135">
        <v>9397.0</v>
      </c>
      <c r="B9399" s="135" t="s">
        <v>26230</v>
      </c>
      <c r="C9399" s="135" t="s">
        <v>4362</v>
      </c>
      <c r="K9399" s="135">
        <v>10.0</v>
      </c>
      <c r="M9399" s="143">
        <v>42756.0</v>
      </c>
    </row>
    <row r="9400">
      <c r="A9400" s="135">
        <v>9398.0</v>
      </c>
      <c r="B9400" s="135" t="s">
        <v>26231</v>
      </c>
      <c r="C9400" s="135" t="s">
        <v>4362</v>
      </c>
      <c r="M9400" s="143">
        <v>44055.0</v>
      </c>
    </row>
    <row r="9401">
      <c r="A9401" s="135">
        <v>9399.0</v>
      </c>
      <c r="B9401" s="135" t="s">
        <v>26232</v>
      </c>
      <c r="C9401" s="135" t="s">
        <v>4362</v>
      </c>
      <c r="M9401" s="143">
        <v>42574.0</v>
      </c>
    </row>
    <row r="9402">
      <c r="A9402" s="135">
        <v>9400.0</v>
      </c>
      <c r="B9402" s="135" t="s">
        <v>26233</v>
      </c>
      <c r="C9402" s="135" t="s">
        <v>4362</v>
      </c>
      <c r="M9402" s="143">
        <v>43860.0</v>
      </c>
    </row>
    <row r="9403">
      <c r="A9403" s="135">
        <v>9401.0</v>
      </c>
      <c r="B9403" s="135" t="s">
        <v>26234</v>
      </c>
      <c r="C9403" s="135" t="s">
        <v>4362</v>
      </c>
      <c r="M9403" s="143">
        <v>43402.0</v>
      </c>
    </row>
    <row r="9404">
      <c r="A9404" s="135">
        <v>9402.0</v>
      </c>
      <c r="B9404" s="135" t="s">
        <v>26236</v>
      </c>
      <c r="C9404" s="135" t="s">
        <v>4362</v>
      </c>
      <c r="K9404" s="135">
        <v>10.0</v>
      </c>
      <c r="M9404" s="143">
        <v>45212.0</v>
      </c>
    </row>
    <row r="9405">
      <c r="A9405" s="135">
        <v>9403.0</v>
      </c>
      <c r="B9405" s="135" t="s">
        <v>26237</v>
      </c>
      <c r="C9405" s="135" t="s">
        <v>4362</v>
      </c>
      <c r="K9405" s="135">
        <v>10.0</v>
      </c>
      <c r="M9405" s="143">
        <v>43895.0</v>
      </c>
    </row>
    <row r="9406">
      <c r="A9406" s="135">
        <v>9404.0</v>
      </c>
      <c r="B9406" s="135" t="s">
        <v>26238</v>
      </c>
      <c r="C9406" s="135" t="s">
        <v>4362</v>
      </c>
      <c r="K9406" s="135">
        <v>10.0</v>
      </c>
      <c r="M9406" s="143">
        <v>43396.0</v>
      </c>
    </row>
    <row r="9407">
      <c r="A9407" s="135">
        <v>9405.0</v>
      </c>
      <c r="B9407" s="135" t="s">
        <v>26239</v>
      </c>
      <c r="C9407" s="135" t="s">
        <v>4362</v>
      </c>
      <c r="M9407" s="143">
        <v>44785.0</v>
      </c>
    </row>
    <row r="9408">
      <c r="A9408" s="135">
        <v>9406.0</v>
      </c>
      <c r="B9408" s="135" t="s">
        <v>26240</v>
      </c>
      <c r="C9408" s="135" t="s">
        <v>4362</v>
      </c>
      <c r="K9408" s="135">
        <v>10.0</v>
      </c>
      <c r="M9408" s="143">
        <v>43054.0</v>
      </c>
    </row>
    <row r="9409">
      <c r="A9409" s="135">
        <v>9407.0</v>
      </c>
      <c r="B9409" s="135" t="s">
        <v>26241</v>
      </c>
      <c r="C9409" s="135" t="s">
        <v>4362</v>
      </c>
      <c r="M9409" s="143">
        <v>43197.0</v>
      </c>
    </row>
    <row r="9410">
      <c r="A9410" s="135">
        <v>9408.0</v>
      </c>
      <c r="B9410" s="135" t="s">
        <v>26243</v>
      </c>
      <c r="C9410" s="135" t="s">
        <v>4362</v>
      </c>
      <c r="M9410" s="143">
        <v>43160.0</v>
      </c>
    </row>
    <row r="9411">
      <c r="A9411" s="135">
        <v>9409.0</v>
      </c>
      <c r="B9411" s="135" t="s">
        <v>26244</v>
      </c>
      <c r="C9411" s="135" t="s">
        <v>4362</v>
      </c>
      <c r="K9411" s="135">
        <v>20.0</v>
      </c>
      <c r="M9411" s="143">
        <v>43937.0</v>
      </c>
    </row>
    <row r="9412">
      <c r="A9412" s="135">
        <v>9410.0</v>
      </c>
      <c r="B9412" s="135" t="s">
        <v>26245</v>
      </c>
      <c r="C9412" s="135" t="s">
        <v>4362</v>
      </c>
      <c r="M9412" s="143">
        <v>45076.0</v>
      </c>
    </row>
    <row r="9413">
      <c r="A9413" s="135">
        <v>9411.0</v>
      </c>
      <c r="B9413" s="135" t="s">
        <v>26246</v>
      </c>
      <c r="C9413" s="135" t="s">
        <v>4362</v>
      </c>
      <c r="K9413" s="135">
        <v>10.0</v>
      </c>
      <c r="M9413" s="143">
        <v>44359.0</v>
      </c>
    </row>
    <row r="9414">
      <c r="A9414" s="135">
        <v>9412.0</v>
      </c>
      <c r="B9414" s="135" t="s">
        <v>26247</v>
      </c>
      <c r="C9414" s="135" t="s">
        <v>4362</v>
      </c>
      <c r="M9414" s="143">
        <v>44833.0</v>
      </c>
    </row>
    <row r="9415">
      <c r="A9415" s="135">
        <v>9413.0</v>
      </c>
      <c r="B9415" s="135" t="s">
        <v>26249</v>
      </c>
      <c r="C9415" s="135" t="s">
        <v>4362</v>
      </c>
      <c r="F9415" s="135">
        <v>0.0</v>
      </c>
      <c r="M9415" s="143">
        <v>43497.0</v>
      </c>
    </row>
    <row r="9416">
      <c r="A9416" s="135">
        <v>9414.0</v>
      </c>
      <c r="B9416" s="135" t="s">
        <v>26250</v>
      </c>
      <c r="C9416" s="135" t="s">
        <v>4362</v>
      </c>
      <c r="F9416" s="135">
        <v>0.0</v>
      </c>
      <c r="M9416" s="143">
        <v>42401.0</v>
      </c>
    </row>
    <row r="9417">
      <c r="A9417" s="135">
        <v>9415.0</v>
      </c>
      <c r="B9417" s="135" t="s">
        <v>26251</v>
      </c>
      <c r="C9417" s="135" t="s">
        <v>4362</v>
      </c>
      <c r="M9417" s="143">
        <v>45030.0</v>
      </c>
    </row>
    <row r="9418">
      <c r="A9418" s="135">
        <v>9416.0</v>
      </c>
      <c r="B9418" s="135" t="s">
        <v>26252</v>
      </c>
      <c r="C9418" s="135" t="s">
        <v>4362</v>
      </c>
      <c r="K9418" s="135">
        <v>20.0</v>
      </c>
      <c r="M9418" s="143">
        <v>43891.0</v>
      </c>
    </row>
    <row r="9419">
      <c r="A9419" s="135">
        <v>9417.0</v>
      </c>
      <c r="B9419" s="135" t="s">
        <v>26253</v>
      </c>
      <c r="C9419" s="135" t="s">
        <v>4362</v>
      </c>
      <c r="F9419" s="135">
        <v>0.0</v>
      </c>
      <c r="M9419" s="143">
        <v>43617.0</v>
      </c>
    </row>
    <row r="9420">
      <c r="A9420" s="135">
        <v>9418.0</v>
      </c>
      <c r="B9420" s="135" t="s">
        <v>26254</v>
      </c>
      <c r="C9420" s="135" t="s">
        <v>4362</v>
      </c>
      <c r="F9420" s="135">
        <v>0.0</v>
      </c>
      <c r="M9420" s="143">
        <v>43770.0</v>
      </c>
    </row>
    <row r="9421">
      <c r="A9421" s="135">
        <v>9419.0</v>
      </c>
      <c r="B9421" s="135" t="s">
        <v>26255</v>
      </c>
      <c r="C9421" s="135" t="s">
        <v>4362</v>
      </c>
      <c r="K9421" s="135">
        <v>10.0</v>
      </c>
      <c r="M9421" s="143">
        <v>43939.0</v>
      </c>
    </row>
    <row r="9422">
      <c r="A9422" s="135">
        <v>9420.0</v>
      </c>
      <c r="B9422" s="135" t="s">
        <v>26257</v>
      </c>
      <c r="C9422" s="135" t="s">
        <v>4362</v>
      </c>
      <c r="F9422" s="135">
        <v>0.0</v>
      </c>
      <c r="M9422" s="143">
        <v>43556.0</v>
      </c>
    </row>
    <row r="9423">
      <c r="A9423" s="135">
        <v>9421.0</v>
      </c>
      <c r="B9423" s="135" t="s">
        <v>26258</v>
      </c>
      <c r="C9423" s="135" t="s">
        <v>4362</v>
      </c>
      <c r="K9423" s="135">
        <v>10.0</v>
      </c>
      <c r="M9423" s="143">
        <v>43240.0</v>
      </c>
    </row>
    <row r="9424">
      <c r="A9424" s="135">
        <v>9422.0</v>
      </c>
      <c r="B9424" s="135" t="s">
        <v>26259</v>
      </c>
      <c r="C9424" s="135" t="s">
        <v>4362</v>
      </c>
      <c r="F9424" s="135">
        <v>0.0</v>
      </c>
      <c r="M9424" s="143">
        <v>42309.0</v>
      </c>
    </row>
    <row r="9425">
      <c r="A9425" s="135">
        <v>9423.0</v>
      </c>
      <c r="B9425" s="135" t="s">
        <v>26260</v>
      </c>
      <c r="C9425" s="135" t="s">
        <v>4362</v>
      </c>
      <c r="M9425" s="143">
        <v>45302.0</v>
      </c>
    </row>
    <row r="9426">
      <c r="A9426" s="135">
        <v>9424.0</v>
      </c>
      <c r="B9426" s="135" t="s">
        <v>26261</v>
      </c>
      <c r="C9426" s="135" t="s">
        <v>4362</v>
      </c>
      <c r="F9426" s="135">
        <v>0.0</v>
      </c>
      <c r="M9426" s="143">
        <v>43344.0</v>
      </c>
    </row>
    <row r="9427">
      <c r="A9427" s="135">
        <v>9425.0</v>
      </c>
      <c r="B9427" s="135" t="s">
        <v>26262</v>
      </c>
      <c r="C9427" s="135" t="s">
        <v>4362</v>
      </c>
      <c r="F9427" s="135">
        <v>0.0</v>
      </c>
      <c r="M9427" s="143">
        <v>43770.0</v>
      </c>
    </row>
    <row r="9428">
      <c r="A9428" s="135">
        <v>9426.0</v>
      </c>
      <c r="B9428" s="135" t="s">
        <v>26263</v>
      </c>
      <c r="C9428" s="135" t="s">
        <v>4362</v>
      </c>
      <c r="M9428" s="143">
        <v>45236.0</v>
      </c>
    </row>
    <row r="9429">
      <c r="A9429" s="135">
        <v>9427.0</v>
      </c>
      <c r="B9429" s="135" t="s">
        <v>26265</v>
      </c>
      <c r="C9429" s="135" t="s">
        <v>4362</v>
      </c>
      <c r="M9429" s="143">
        <v>44479.0</v>
      </c>
    </row>
    <row r="9430">
      <c r="A9430" s="135">
        <v>9428.0</v>
      </c>
      <c r="B9430" s="135" t="s">
        <v>26266</v>
      </c>
      <c r="C9430" s="135" t="s">
        <v>4362</v>
      </c>
      <c r="F9430" s="135">
        <v>0.0</v>
      </c>
      <c r="M9430" s="143">
        <v>43435.0</v>
      </c>
    </row>
    <row r="9431">
      <c r="A9431" s="135">
        <v>9429.0</v>
      </c>
      <c r="B9431" s="135" t="s">
        <v>26267</v>
      </c>
      <c r="C9431" s="135" t="s">
        <v>4362</v>
      </c>
      <c r="K9431" s="135">
        <v>150.0</v>
      </c>
      <c r="M9431" s="143">
        <v>44012.0</v>
      </c>
    </row>
    <row r="9432">
      <c r="A9432" s="135">
        <v>9430.0</v>
      </c>
      <c r="B9432" s="135" t="s">
        <v>26268</v>
      </c>
      <c r="C9432" s="135" t="s">
        <v>4362</v>
      </c>
      <c r="F9432" s="135">
        <v>0.0</v>
      </c>
      <c r="M9432" s="143">
        <v>42887.0</v>
      </c>
    </row>
    <row r="9433">
      <c r="A9433" s="135">
        <v>9431.0</v>
      </c>
      <c r="B9433" s="135" t="s">
        <v>26269</v>
      </c>
      <c r="C9433" s="135" t="s">
        <v>4362</v>
      </c>
      <c r="M9433" s="143">
        <v>42351.0</v>
      </c>
    </row>
    <row r="9434">
      <c r="A9434" s="135">
        <v>9432.0</v>
      </c>
      <c r="B9434" s="135" t="s">
        <v>26270</v>
      </c>
      <c r="C9434" s="135" t="s">
        <v>4362</v>
      </c>
      <c r="F9434" s="135">
        <v>0.0</v>
      </c>
      <c r="M9434" s="143">
        <v>43313.0</v>
      </c>
    </row>
    <row r="9435">
      <c r="A9435" s="135">
        <v>9433.0</v>
      </c>
      <c r="B9435" s="135" t="s">
        <v>26272</v>
      </c>
      <c r="C9435" s="135" t="s">
        <v>4362</v>
      </c>
      <c r="M9435" s="143">
        <v>45141.0</v>
      </c>
    </row>
    <row r="9436">
      <c r="A9436" s="135">
        <v>9434.0</v>
      </c>
      <c r="B9436" s="135" t="s">
        <v>26273</v>
      </c>
      <c r="C9436" s="135" t="s">
        <v>4362</v>
      </c>
      <c r="K9436" s="135">
        <v>10.0</v>
      </c>
      <c r="M9436" s="143">
        <v>43676.0</v>
      </c>
    </row>
    <row r="9437">
      <c r="A9437" s="135">
        <v>9435.0</v>
      </c>
      <c r="B9437" s="135" t="s">
        <v>26274</v>
      </c>
      <c r="C9437" s="135" t="s">
        <v>4362</v>
      </c>
      <c r="M9437" s="143">
        <v>45331.0</v>
      </c>
    </row>
    <row r="9438">
      <c r="A9438" s="135">
        <v>9436.0</v>
      </c>
      <c r="B9438" s="135" t="s">
        <v>26275</v>
      </c>
      <c r="C9438" s="135" t="s">
        <v>4362</v>
      </c>
      <c r="M9438" s="143">
        <v>44809.0</v>
      </c>
    </row>
    <row r="9439">
      <c r="A9439" s="135">
        <v>9437.0</v>
      </c>
      <c r="B9439" s="135" t="s">
        <v>26276</v>
      </c>
      <c r="C9439" s="135" t="s">
        <v>4362</v>
      </c>
      <c r="M9439" s="143">
        <v>45122.0</v>
      </c>
    </row>
    <row r="9440">
      <c r="A9440" s="135">
        <v>9438.0</v>
      </c>
      <c r="B9440" s="135" t="s">
        <v>26277</v>
      </c>
      <c r="C9440" s="135" t="s">
        <v>4362</v>
      </c>
      <c r="F9440" s="135">
        <v>0.0</v>
      </c>
      <c r="M9440" s="143">
        <v>43800.0</v>
      </c>
    </row>
    <row r="9441">
      <c r="A9441" s="135">
        <v>9439.0</v>
      </c>
      <c r="B9441" s="135" t="s">
        <v>26278</v>
      </c>
      <c r="C9441" s="135" t="s">
        <v>4362</v>
      </c>
      <c r="F9441" s="135">
        <v>0.0</v>
      </c>
      <c r="M9441" s="143">
        <v>43525.0</v>
      </c>
    </row>
    <row r="9442">
      <c r="A9442" s="135">
        <v>9440.0</v>
      </c>
      <c r="B9442" s="135" t="s">
        <v>26280</v>
      </c>
      <c r="C9442" s="135" t="s">
        <v>4362</v>
      </c>
      <c r="M9442" s="143">
        <v>45240.0</v>
      </c>
    </row>
    <row r="9443">
      <c r="A9443" s="135">
        <v>9441.0</v>
      </c>
      <c r="B9443" s="135" t="s">
        <v>26281</v>
      </c>
      <c r="C9443" s="135" t="s">
        <v>4362</v>
      </c>
      <c r="F9443" s="135">
        <v>0.0</v>
      </c>
      <c r="M9443" s="143">
        <v>42491.0</v>
      </c>
    </row>
    <row r="9444">
      <c r="A9444" s="135">
        <v>9442.0</v>
      </c>
      <c r="B9444" s="135" t="s">
        <v>26282</v>
      </c>
      <c r="C9444" s="135" t="s">
        <v>4362</v>
      </c>
      <c r="K9444" s="135">
        <v>20.0</v>
      </c>
      <c r="M9444" s="143">
        <v>45204.0</v>
      </c>
    </row>
    <row r="9445">
      <c r="A9445" s="135">
        <v>9443.0</v>
      </c>
      <c r="B9445" s="135" t="s">
        <v>26283</v>
      </c>
      <c r="C9445" s="135" t="s">
        <v>4362</v>
      </c>
      <c r="F9445" s="135">
        <v>0.0</v>
      </c>
      <c r="M9445" s="143">
        <v>43282.0</v>
      </c>
    </row>
    <row r="9446">
      <c r="A9446" s="135">
        <v>9444.0</v>
      </c>
      <c r="B9446" s="135" t="s">
        <v>26284</v>
      </c>
      <c r="C9446" s="135" t="s">
        <v>4362</v>
      </c>
      <c r="M9446" s="143">
        <v>44903.0</v>
      </c>
    </row>
    <row r="9447">
      <c r="A9447" s="135">
        <v>9445.0</v>
      </c>
      <c r="B9447" s="135" t="s">
        <v>26286</v>
      </c>
      <c r="C9447" s="135" t="s">
        <v>4362</v>
      </c>
      <c r="M9447" s="143">
        <v>45227.0</v>
      </c>
    </row>
    <row r="9448">
      <c r="A9448" s="135">
        <v>9446.0</v>
      </c>
      <c r="B9448" s="135" t="s">
        <v>26287</v>
      </c>
      <c r="C9448" s="135" t="s">
        <v>4362</v>
      </c>
      <c r="F9448" s="135">
        <v>0.0</v>
      </c>
      <c r="M9448" s="143">
        <v>43405.0</v>
      </c>
    </row>
    <row r="9449">
      <c r="A9449" s="135">
        <v>9447.0</v>
      </c>
      <c r="B9449" s="135" t="s">
        <v>26288</v>
      </c>
      <c r="C9449" s="135" t="s">
        <v>4362</v>
      </c>
      <c r="M9449" s="143">
        <v>43840.0</v>
      </c>
    </row>
    <row r="9450">
      <c r="A9450" s="135">
        <v>9448.0</v>
      </c>
      <c r="B9450" s="135" t="s">
        <v>26289</v>
      </c>
      <c r="C9450" s="135" t="s">
        <v>4362</v>
      </c>
      <c r="M9450" s="143">
        <v>45004.0</v>
      </c>
    </row>
    <row r="9451">
      <c r="A9451" s="135">
        <v>9449.0</v>
      </c>
      <c r="B9451" s="135" t="s">
        <v>26290</v>
      </c>
      <c r="C9451" s="135" t="s">
        <v>4362</v>
      </c>
      <c r="M9451" s="143">
        <v>42469.0</v>
      </c>
    </row>
    <row r="9452">
      <c r="A9452" s="135">
        <v>9450.0</v>
      </c>
      <c r="B9452" s="135" t="s">
        <v>26291</v>
      </c>
      <c r="C9452" s="135" t="s">
        <v>4362</v>
      </c>
      <c r="K9452" s="135">
        <v>10.0</v>
      </c>
      <c r="M9452" s="143">
        <v>42311.0</v>
      </c>
    </row>
    <row r="9453">
      <c r="A9453" s="135">
        <v>9451.0</v>
      </c>
      <c r="B9453" s="135" t="s">
        <v>26292</v>
      </c>
      <c r="C9453" s="135" t="s">
        <v>4362</v>
      </c>
      <c r="M9453" s="143">
        <v>44640.0</v>
      </c>
    </row>
    <row r="9454">
      <c r="A9454" s="135">
        <v>9452.0</v>
      </c>
      <c r="B9454" s="135" t="s">
        <v>26294</v>
      </c>
      <c r="C9454" s="135" t="s">
        <v>4362</v>
      </c>
      <c r="M9454" s="143">
        <v>44792.0</v>
      </c>
    </row>
    <row r="9455">
      <c r="A9455" s="135">
        <v>9453.0</v>
      </c>
      <c r="B9455" s="135" t="s">
        <v>26295</v>
      </c>
      <c r="C9455" s="135" t="s">
        <v>4362</v>
      </c>
      <c r="M9455" s="143">
        <v>44995.0</v>
      </c>
    </row>
    <row r="9456">
      <c r="A9456" s="135">
        <v>9454.0</v>
      </c>
      <c r="B9456" s="135" t="s">
        <v>26296</v>
      </c>
      <c r="C9456" s="135" t="s">
        <v>4362</v>
      </c>
      <c r="K9456" s="135">
        <v>10.0</v>
      </c>
      <c r="M9456" s="143">
        <v>43941.0</v>
      </c>
    </row>
    <row r="9457">
      <c r="A9457" s="135">
        <v>9455.0</v>
      </c>
      <c r="B9457" s="135" t="s">
        <v>26297</v>
      </c>
      <c r="C9457" s="135" t="s">
        <v>4362</v>
      </c>
      <c r="M9457" s="143">
        <v>44933.0</v>
      </c>
    </row>
    <row r="9458">
      <c r="A9458" s="135">
        <v>9456.0</v>
      </c>
      <c r="B9458" s="135" t="s">
        <v>26298</v>
      </c>
      <c r="C9458" s="135" t="s">
        <v>4362</v>
      </c>
      <c r="M9458" s="143">
        <v>45013.0</v>
      </c>
    </row>
    <row r="9459">
      <c r="A9459" s="135">
        <v>9457.0</v>
      </c>
      <c r="B9459" s="135" t="s">
        <v>26299</v>
      </c>
      <c r="C9459" s="135" t="s">
        <v>4362</v>
      </c>
      <c r="M9459" s="143">
        <v>44231.0</v>
      </c>
    </row>
    <row r="9460">
      <c r="A9460" s="135">
        <v>9458.0</v>
      </c>
      <c r="B9460" s="135" t="s">
        <v>26301</v>
      </c>
      <c r="C9460" s="135" t="s">
        <v>4362</v>
      </c>
      <c r="F9460" s="135">
        <v>0.0</v>
      </c>
      <c r="M9460" s="143">
        <v>42583.0</v>
      </c>
    </row>
    <row r="9461">
      <c r="A9461" s="135">
        <v>9459.0</v>
      </c>
      <c r="B9461" s="135" t="s">
        <v>26302</v>
      </c>
      <c r="C9461" s="135" t="s">
        <v>4362</v>
      </c>
      <c r="F9461" s="135">
        <v>0.0</v>
      </c>
      <c r="M9461" s="143">
        <v>42675.0</v>
      </c>
    </row>
    <row r="9462">
      <c r="A9462" s="135">
        <v>9460.0</v>
      </c>
      <c r="B9462" s="135" t="s">
        <v>26303</v>
      </c>
      <c r="C9462" s="135" t="s">
        <v>4362</v>
      </c>
      <c r="F9462" s="135">
        <v>0.0</v>
      </c>
      <c r="M9462" s="143">
        <v>42430.0</v>
      </c>
    </row>
    <row r="9463">
      <c r="A9463" s="135">
        <v>9461.0</v>
      </c>
      <c r="B9463" s="135" t="s">
        <v>26304</v>
      </c>
      <c r="C9463" s="135" t="s">
        <v>4362</v>
      </c>
      <c r="F9463" s="135">
        <v>0.0</v>
      </c>
      <c r="M9463" s="143">
        <v>43586.0</v>
      </c>
    </row>
    <row r="9464">
      <c r="A9464" s="135">
        <v>9462.0</v>
      </c>
      <c r="B9464" s="135" t="s">
        <v>26305</v>
      </c>
      <c r="C9464" s="135" t="s">
        <v>4362</v>
      </c>
      <c r="F9464" s="135">
        <v>0.0</v>
      </c>
      <c r="M9464" s="143">
        <v>42491.0</v>
      </c>
    </row>
    <row r="9465">
      <c r="A9465" s="135">
        <v>9463.0</v>
      </c>
      <c r="B9465" s="135" t="s">
        <v>26307</v>
      </c>
      <c r="C9465" s="135" t="s">
        <v>4362</v>
      </c>
      <c r="F9465" s="135">
        <v>0.0</v>
      </c>
      <c r="M9465" s="143">
        <v>43466.0</v>
      </c>
    </row>
    <row r="9466">
      <c r="A9466" s="135">
        <v>9464.0</v>
      </c>
      <c r="B9466" s="135" t="s">
        <v>26308</v>
      </c>
      <c r="C9466" s="135" t="s">
        <v>4362</v>
      </c>
      <c r="F9466" s="135">
        <v>0.0</v>
      </c>
      <c r="M9466" s="143">
        <v>42583.0</v>
      </c>
    </row>
    <row r="9467">
      <c r="A9467" s="135">
        <v>9465.0</v>
      </c>
      <c r="B9467" s="135" t="s">
        <v>26309</v>
      </c>
      <c r="C9467" s="135" t="s">
        <v>4362</v>
      </c>
      <c r="M9467" s="143">
        <v>45010.0</v>
      </c>
    </row>
    <row r="9468">
      <c r="A9468" s="135">
        <v>9466.0</v>
      </c>
      <c r="B9468" s="135" t="s">
        <v>26310</v>
      </c>
      <c r="C9468" s="135" t="s">
        <v>4362</v>
      </c>
      <c r="M9468" s="143">
        <v>44998.0</v>
      </c>
    </row>
    <row r="9469">
      <c r="A9469" s="135">
        <v>9467.0</v>
      </c>
      <c r="B9469" s="135" t="s">
        <v>26311</v>
      </c>
      <c r="C9469" s="135" t="s">
        <v>4362</v>
      </c>
      <c r="M9469" s="143">
        <v>44768.0</v>
      </c>
    </row>
    <row r="9470">
      <c r="A9470" s="135">
        <v>9468.0</v>
      </c>
      <c r="B9470" s="135" t="s">
        <v>26312</v>
      </c>
      <c r="C9470" s="135" t="s">
        <v>4362</v>
      </c>
      <c r="F9470" s="135">
        <v>0.0</v>
      </c>
      <c r="M9470" s="143">
        <v>43770.0</v>
      </c>
    </row>
    <row r="9471">
      <c r="A9471" s="135">
        <v>9469.0</v>
      </c>
      <c r="B9471" s="135" t="s">
        <v>26314</v>
      </c>
      <c r="C9471" s="135" t="s">
        <v>4362</v>
      </c>
      <c r="F9471" s="135">
        <v>0.0</v>
      </c>
      <c r="M9471" s="143">
        <v>42461.0</v>
      </c>
    </row>
    <row r="9472">
      <c r="A9472" s="135">
        <v>9470.0</v>
      </c>
      <c r="B9472" s="135" t="s">
        <v>26315</v>
      </c>
      <c r="C9472" s="135" t="s">
        <v>4362</v>
      </c>
      <c r="F9472" s="135">
        <v>0.0</v>
      </c>
      <c r="M9472" s="143">
        <v>42979.0</v>
      </c>
    </row>
    <row r="9473">
      <c r="A9473" s="135">
        <v>9471.0</v>
      </c>
      <c r="B9473" s="135" t="s">
        <v>26316</v>
      </c>
      <c r="C9473" s="135" t="s">
        <v>4362</v>
      </c>
      <c r="F9473" s="135">
        <v>0.0</v>
      </c>
      <c r="M9473" s="143">
        <v>43739.0</v>
      </c>
    </row>
    <row r="9474">
      <c r="A9474" s="135">
        <v>9472.0</v>
      </c>
      <c r="B9474" s="135" t="s">
        <v>26317</v>
      </c>
      <c r="C9474" s="135" t="s">
        <v>4362</v>
      </c>
      <c r="F9474" s="135">
        <v>0.0</v>
      </c>
      <c r="M9474" s="143">
        <v>43525.0</v>
      </c>
    </row>
    <row r="9475">
      <c r="A9475" s="135">
        <v>9473.0</v>
      </c>
      <c r="B9475" s="135" t="s">
        <v>26318</v>
      </c>
      <c r="C9475" s="135" t="s">
        <v>4362</v>
      </c>
      <c r="F9475" s="135">
        <v>0.0</v>
      </c>
      <c r="M9475" s="143">
        <v>42705.0</v>
      </c>
    </row>
    <row r="9476">
      <c r="A9476" s="135">
        <v>9474.0</v>
      </c>
      <c r="B9476" s="135" t="s">
        <v>26319</v>
      </c>
      <c r="C9476" s="135" t="s">
        <v>4362</v>
      </c>
      <c r="F9476" s="135">
        <v>0.0</v>
      </c>
      <c r="M9476" s="143">
        <v>43617.0</v>
      </c>
    </row>
    <row r="9477">
      <c r="A9477" s="135">
        <v>9475.0</v>
      </c>
      <c r="B9477" s="135" t="s">
        <v>26321</v>
      </c>
      <c r="C9477" s="135" t="s">
        <v>4362</v>
      </c>
      <c r="F9477" s="135">
        <v>0.0</v>
      </c>
      <c r="M9477" s="143">
        <v>42248.0</v>
      </c>
    </row>
    <row r="9478">
      <c r="A9478" s="135">
        <v>9476.0</v>
      </c>
      <c r="B9478" s="135" t="s">
        <v>26322</v>
      </c>
      <c r="C9478" s="135" t="s">
        <v>4362</v>
      </c>
      <c r="F9478" s="135">
        <v>0.0</v>
      </c>
      <c r="M9478" s="143">
        <v>43466.0</v>
      </c>
    </row>
    <row r="9479">
      <c r="A9479" s="135">
        <v>9477.0</v>
      </c>
      <c r="B9479" s="135" t="s">
        <v>26324</v>
      </c>
      <c r="C9479" s="135" t="s">
        <v>4362</v>
      </c>
      <c r="F9479" s="135">
        <v>0.0</v>
      </c>
      <c r="M9479" s="143">
        <v>43800.0</v>
      </c>
    </row>
    <row r="9480">
      <c r="A9480" s="135">
        <v>9478.0</v>
      </c>
      <c r="B9480" s="135" t="s">
        <v>26325</v>
      </c>
      <c r="C9480" s="135" t="s">
        <v>4362</v>
      </c>
      <c r="M9480" s="143">
        <v>43107.0</v>
      </c>
    </row>
    <row r="9481">
      <c r="A9481" s="135">
        <v>9479.0</v>
      </c>
      <c r="B9481" s="135" t="s">
        <v>26326</v>
      </c>
      <c r="C9481" s="135" t="s">
        <v>4362</v>
      </c>
      <c r="F9481" s="135">
        <v>0.0</v>
      </c>
      <c r="M9481" s="143">
        <v>43556.0</v>
      </c>
    </row>
    <row r="9482">
      <c r="A9482" s="135">
        <v>9480.0</v>
      </c>
      <c r="B9482" s="135" t="s">
        <v>14540</v>
      </c>
      <c r="C9482" s="135" t="s">
        <v>4362</v>
      </c>
      <c r="F9482" s="135">
        <v>0.0</v>
      </c>
      <c r="M9482" s="143">
        <v>43556.0</v>
      </c>
    </row>
    <row r="9483">
      <c r="A9483" s="135">
        <v>9481.0</v>
      </c>
      <c r="B9483" s="135" t="s">
        <v>26328</v>
      </c>
      <c r="C9483" s="135" t="s">
        <v>4362</v>
      </c>
      <c r="F9483" s="135">
        <v>0.0</v>
      </c>
      <c r="M9483" s="143">
        <v>43191.0</v>
      </c>
    </row>
    <row r="9484">
      <c r="A9484" s="135">
        <v>9482.0</v>
      </c>
      <c r="B9484" s="135" t="s">
        <v>26329</v>
      </c>
      <c r="C9484" s="135" t="s">
        <v>4362</v>
      </c>
      <c r="M9484" s="143">
        <v>44918.0</v>
      </c>
    </row>
    <row r="9485">
      <c r="A9485" s="135">
        <v>9483.0</v>
      </c>
      <c r="B9485" s="135" t="s">
        <v>26330</v>
      </c>
      <c r="C9485" s="135" t="s">
        <v>4362</v>
      </c>
      <c r="K9485" s="135">
        <v>10.0</v>
      </c>
      <c r="M9485" s="143">
        <v>43885.0</v>
      </c>
    </row>
    <row r="9486">
      <c r="A9486" s="135">
        <v>9484.0</v>
      </c>
      <c r="B9486" s="135" t="s">
        <v>26331</v>
      </c>
      <c r="C9486" s="135" t="s">
        <v>4362</v>
      </c>
      <c r="M9486" s="143">
        <v>45159.0</v>
      </c>
    </row>
    <row r="9487">
      <c r="A9487" s="135">
        <v>9485.0</v>
      </c>
      <c r="B9487" s="135" t="s">
        <v>26332</v>
      </c>
      <c r="C9487" s="135" t="s">
        <v>4362</v>
      </c>
      <c r="F9487" s="135">
        <v>0.0</v>
      </c>
      <c r="M9487" s="143">
        <v>43525.0</v>
      </c>
    </row>
    <row r="9488">
      <c r="A9488" s="135">
        <v>9486.0</v>
      </c>
      <c r="B9488" s="135" t="s">
        <v>26333</v>
      </c>
      <c r="C9488" s="135" t="s">
        <v>4362</v>
      </c>
      <c r="F9488" s="135">
        <v>0.0</v>
      </c>
      <c r="M9488" s="143">
        <v>43070.0</v>
      </c>
    </row>
    <row r="9489">
      <c r="A9489" s="135">
        <v>9487.0</v>
      </c>
      <c r="B9489" s="135" t="s">
        <v>26335</v>
      </c>
      <c r="C9489" s="135" t="s">
        <v>4362</v>
      </c>
      <c r="K9489" s="135">
        <v>20.0</v>
      </c>
      <c r="M9489" s="143">
        <v>44159.0</v>
      </c>
    </row>
    <row r="9490">
      <c r="A9490" s="135">
        <v>9488.0</v>
      </c>
      <c r="B9490" s="135" t="s">
        <v>26336</v>
      </c>
      <c r="C9490" s="135" t="s">
        <v>4362</v>
      </c>
      <c r="M9490" s="143">
        <v>42710.0</v>
      </c>
    </row>
    <row r="9491">
      <c r="A9491" s="135">
        <v>9489.0</v>
      </c>
      <c r="B9491" s="135" t="s">
        <v>26337</v>
      </c>
      <c r="C9491" s="135" t="s">
        <v>4362</v>
      </c>
      <c r="K9491" s="135">
        <v>20.0</v>
      </c>
      <c r="M9491" s="143">
        <v>43907.0</v>
      </c>
    </row>
    <row r="9492">
      <c r="A9492" s="135">
        <v>9490.0</v>
      </c>
      <c r="B9492" s="135" t="s">
        <v>26338</v>
      </c>
      <c r="C9492" s="135" t="s">
        <v>4362</v>
      </c>
      <c r="M9492" s="143">
        <v>44411.0</v>
      </c>
    </row>
    <row r="9493">
      <c r="A9493" s="135">
        <v>9491.0</v>
      </c>
      <c r="B9493" s="135" t="s">
        <v>26339</v>
      </c>
      <c r="C9493" s="135" t="s">
        <v>4362</v>
      </c>
      <c r="M9493" s="143">
        <v>45167.0</v>
      </c>
    </row>
    <row r="9494">
      <c r="A9494" s="135">
        <v>9492.0</v>
      </c>
      <c r="B9494" s="135" t="s">
        <v>26340</v>
      </c>
      <c r="C9494" s="135" t="s">
        <v>4362</v>
      </c>
      <c r="M9494" s="143">
        <v>43233.0</v>
      </c>
    </row>
    <row r="9495">
      <c r="A9495" s="135">
        <v>9493.0</v>
      </c>
      <c r="B9495" s="135" t="s">
        <v>26341</v>
      </c>
      <c r="C9495" s="135" t="s">
        <v>4362</v>
      </c>
      <c r="K9495" s="135">
        <v>10.0</v>
      </c>
      <c r="M9495" s="143">
        <v>44176.0</v>
      </c>
    </row>
    <row r="9496">
      <c r="A9496" s="135">
        <v>9494.0</v>
      </c>
      <c r="B9496" s="135" t="s">
        <v>26343</v>
      </c>
      <c r="C9496" s="135" t="s">
        <v>4362</v>
      </c>
      <c r="M9496" s="143">
        <v>42342.0</v>
      </c>
    </row>
    <row r="9497">
      <c r="A9497" s="135">
        <v>9495.0</v>
      </c>
      <c r="B9497" s="135" t="s">
        <v>26344</v>
      </c>
      <c r="C9497" s="135" t="s">
        <v>4362</v>
      </c>
      <c r="M9497" s="143">
        <v>44824.0</v>
      </c>
    </row>
    <row r="9498">
      <c r="A9498" s="135">
        <v>9496.0</v>
      </c>
      <c r="B9498" s="135" t="s">
        <v>26345</v>
      </c>
      <c r="C9498" s="135" t="s">
        <v>4362</v>
      </c>
      <c r="M9498" s="143">
        <v>44661.0</v>
      </c>
    </row>
    <row r="9499">
      <c r="A9499" s="135">
        <v>9497.0</v>
      </c>
      <c r="B9499" s="135" t="s">
        <v>26346</v>
      </c>
      <c r="C9499" s="135" t="s">
        <v>4362</v>
      </c>
      <c r="K9499" s="135">
        <v>50.0</v>
      </c>
      <c r="M9499" s="143">
        <v>44694.0</v>
      </c>
    </row>
    <row r="9500">
      <c r="A9500" s="135">
        <v>9498.0</v>
      </c>
      <c r="B9500" s="135" t="s">
        <v>26347</v>
      </c>
      <c r="C9500" s="135" t="s">
        <v>4362</v>
      </c>
      <c r="K9500" s="135">
        <v>20.0</v>
      </c>
      <c r="M9500" s="143">
        <v>44002.0</v>
      </c>
    </row>
    <row r="9501">
      <c r="A9501" s="135">
        <v>9499.0</v>
      </c>
      <c r="B9501" s="135" t="s">
        <v>26348</v>
      </c>
      <c r="C9501" s="135" t="s">
        <v>4362</v>
      </c>
      <c r="K9501" s="135">
        <v>10.0</v>
      </c>
      <c r="M9501" s="143">
        <v>45095.0</v>
      </c>
    </row>
    <row r="9502">
      <c r="A9502" s="135">
        <v>9500.0</v>
      </c>
      <c r="B9502" s="135" t="s">
        <v>26349</v>
      </c>
      <c r="C9502" s="135" t="s">
        <v>4362</v>
      </c>
      <c r="M9502" s="143">
        <v>44438.0</v>
      </c>
    </row>
    <row r="9503">
      <c r="A9503" s="135">
        <v>9501.0</v>
      </c>
      <c r="B9503" s="135" t="s">
        <v>26351</v>
      </c>
      <c r="C9503" s="135" t="s">
        <v>4362</v>
      </c>
      <c r="M9503" s="143">
        <v>44962.0</v>
      </c>
    </row>
    <row r="9504">
      <c r="A9504" s="135">
        <v>9502.0</v>
      </c>
      <c r="B9504" s="135" t="s">
        <v>26352</v>
      </c>
      <c r="C9504" s="135" t="s">
        <v>4362</v>
      </c>
      <c r="K9504" s="135">
        <v>10.0</v>
      </c>
      <c r="M9504" s="143">
        <v>45043.0</v>
      </c>
    </row>
    <row r="9505">
      <c r="A9505" s="135">
        <v>9503.0</v>
      </c>
      <c r="B9505" s="135" t="s">
        <v>26353</v>
      </c>
      <c r="C9505" s="135" t="s">
        <v>4362</v>
      </c>
      <c r="M9505" s="143">
        <v>45166.0</v>
      </c>
    </row>
    <row r="9506">
      <c r="A9506" s="135">
        <v>9504.0</v>
      </c>
      <c r="B9506" s="135" t="s">
        <v>26354</v>
      </c>
      <c r="C9506" s="135" t="s">
        <v>4362</v>
      </c>
      <c r="M9506" s="143">
        <v>45192.0</v>
      </c>
    </row>
    <row r="9507">
      <c r="A9507" s="135">
        <v>9505.0</v>
      </c>
      <c r="B9507" s="135" t="s">
        <v>26355</v>
      </c>
      <c r="C9507" s="135" t="s">
        <v>4362</v>
      </c>
      <c r="K9507" s="135">
        <v>10.0</v>
      </c>
      <c r="M9507" s="143">
        <v>42288.0</v>
      </c>
    </row>
    <row r="9508">
      <c r="A9508" s="135">
        <v>9506.0</v>
      </c>
      <c r="B9508" s="135" t="s">
        <v>26356</v>
      </c>
      <c r="C9508" s="135" t="s">
        <v>4362</v>
      </c>
      <c r="M9508" s="143">
        <v>45040.0</v>
      </c>
    </row>
    <row r="9509">
      <c r="A9509" s="135">
        <v>9507.0</v>
      </c>
      <c r="B9509" s="135" t="s">
        <v>26357</v>
      </c>
      <c r="C9509" s="135" t="s">
        <v>4362</v>
      </c>
      <c r="M9509" s="143">
        <v>44856.0</v>
      </c>
    </row>
    <row r="9510">
      <c r="A9510" s="135">
        <v>9508.0</v>
      </c>
      <c r="B9510" s="135" t="s">
        <v>26358</v>
      </c>
      <c r="C9510" s="135" t="s">
        <v>4362</v>
      </c>
      <c r="M9510" s="143">
        <v>44877.0</v>
      </c>
    </row>
    <row r="9511">
      <c r="A9511" s="135">
        <v>9509.0</v>
      </c>
      <c r="B9511" s="135" t="s">
        <v>26360</v>
      </c>
      <c r="C9511" s="135" t="s">
        <v>4362</v>
      </c>
      <c r="K9511" s="135">
        <v>10.0</v>
      </c>
      <c r="M9511" s="143">
        <v>44726.0</v>
      </c>
    </row>
    <row r="9512">
      <c r="A9512" s="135">
        <v>9510.0</v>
      </c>
      <c r="B9512" s="135" t="s">
        <v>26361</v>
      </c>
      <c r="C9512" s="135" t="s">
        <v>4362</v>
      </c>
      <c r="K9512" s="135">
        <v>10.0</v>
      </c>
      <c r="M9512" s="143">
        <v>42383.0</v>
      </c>
    </row>
    <row r="9513">
      <c r="A9513" s="135">
        <v>9511.0</v>
      </c>
      <c r="B9513" s="135" t="s">
        <v>14542</v>
      </c>
      <c r="C9513" s="135" t="s">
        <v>4362</v>
      </c>
      <c r="K9513" s="135">
        <v>20.0</v>
      </c>
      <c r="M9513" s="143">
        <v>44517.0</v>
      </c>
    </row>
    <row r="9514">
      <c r="A9514" s="135">
        <v>9512.0</v>
      </c>
      <c r="B9514" s="135" t="s">
        <v>26362</v>
      </c>
      <c r="C9514" s="135" t="s">
        <v>4362</v>
      </c>
      <c r="M9514" s="143">
        <v>45227.0</v>
      </c>
    </row>
    <row r="9515">
      <c r="A9515" s="135">
        <v>9513.0</v>
      </c>
      <c r="B9515" s="135" t="s">
        <v>26363</v>
      </c>
      <c r="C9515" s="135" t="s">
        <v>4362</v>
      </c>
      <c r="F9515" s="135">
        <v>0.0</v>
      </c>
      <c r="M9515" s="143">
        <v>42705.0</v>
      </c>
    </row>
    <row r="9516">
      <c r="A9516" s="135">
        <v>9514.0</v>
      </c>
      <c r="B9516" s="135" t="s">
        <v>26364</v>
      </c>
      <c r="C9516" s="135" t="s">
        <v>4362</v>
      </c>
      <c r="F9516" s="135">
        <v>0.0</v>
      </c>
      <c r="M9516" s="143">
        <v>42401.0</v>
      </c>
    </row>
    <row r="9517">
      <c r="A9517" s="135">
        <v>9515.0</v>
      </c>
      <c r="B9517" s="135" t="s">
        <v>26365</v>
      </c>
      <c r="C9517" s="135" t="s">
        <v>4362</v>
      </c>
      <c r="F9517" s="135">
        <v>0.0</v>
      </c>
      <c r="M9517" s="143">
        <v>42767.0</v>
      </c>
    </row>
    <row r="9518">
      <c r="A9518" s="135">
        <v>9516.0</v>
      </c>
      <c r="B9518" s="135" t="s">
        <v>26367</v>
      </c>
      <c r="C9518" s="135" t="s">
        <v>4362</v>
      </c>
      <c r="F9518" s="135">
        <v>0.0</v>
      </c>
      <c r="M9518" s="143">
        <v>43313.0</v>
      </c>
    </row>
    <row r="9519">
      <c r="A9519" s="135">
        <v>9517.0</v>
      </c>
      <c r="B9519" s="135" t="s">
        <v>26368</v>
      </c>
      <c r="C9519" s="135" t="s">
        <v>4362</v>
      </c>
      <c r="F9519" s="135">
        <v>0.0</v>
      </c>
      <c r="M9519" s="143">
        <v>42491.0</v>
      </c>
    </row>
    <row r="9520">
      <c r="A9520" s="135">
        <v>9518.0</v>
      </c>
      <c r="B9520" s="135" t="s">
        <v>26369</v>
      </c>
      <c r="C9520" s="135" t="s">
        <v>4362</v>
      </c>
      <c r="F9520" s="135">
        <v>0.0</v>
      </c>
      <c r="M9520" s="143">
        <v>43405.0</v>
      </c>
    </row>
    <row r="9521">
      <c r="A9521" s="135">
        <v>9519.0</v>
      </c>
      <c r="B9521" s="135" t="s">
        <v>26370</v>
      </c>
      <c r="C9521" s="135" t="s">
        <v>4362</v>
      </c>
      <c r="M9521" s="143">
        <v>42964.0</v>
      </c>
    </row>
    <row r="9522">
      <c r="A9522" s="135">
        <v>9520.0</v>
      </c>
      <c r="B9522" s="135" t="s">
        <v>26371</v>
      </c>
      <c r="C9522" s="135" t="s">
        <v>4362</v>
      </c>
      <c r="K9522" s="135">
        <v>40.0</v>
      </c>
      <c r="M9522" s="143">
        <v>43943.0</v>
      </c>
    </row>
    <row r="9523">
      <c r="A9523" s="135">
        <v>9521.0</v>
      </c>
      <c r="B9523" s="135" t="s">
        <v>26373</v>
      </c>
      <c r="C9523" s="135" t="s">
        <v>4362</v>
      </c>
      <c r="M9523" s="143">
        <v>42256.0</v>
      </c>
    </row>
    <row r="9524">
      <c r="A9524" s="135">
        <v>9522.0</v>
      </c>
      <c r="B9524" s="135" t="s">
        <v>26374</v>
      </c>
      <c r="C9524" s="135" t="s">
        <v>4362</v>
      </c>
      <c r="F9524" s="135">
        <v>0.0</v>
      </c>
      <c r="M9524" s="143">
        <v>43647.0</v>
      </c>
    </row>
    <row r="9525">
      <c r="A9525" s="135">
        <v>9523.0</v>
      </c>
      <c r="B9525" s="135" t="s">
        <v>26375</v>
      </c>
      <c r="C9525" s="135" t="s">
        <v>4362</v>
      </c>
      <c r="F9525" s="135">
        <v>0.0</v>
      </c>
      <c r="M9525" s="143">
        <v>42339.0</v>
      </c>
    </row>
    <row r="9526">
      <c r="A9526" s="135">
        <v>9524.0</v>
      </c>
      <c r="B9526" s="135" t="s">
        <v>26376</v>
      </c>
      <c r="C9526" s="135" t="s">
        <v>4362</v>
      </c>
      <c r="F9526" s="135">
        <v>0.0</v>
      </c>
      <c r="M9526" s="143">
        <v>43525.0</v>
      </c>
    </row>
    <row r="9527">
      <c r="A9527" s="135">
        <v>9525.0</v>
      </c>
      <c r="B9527" s="135" t="s">
        <v>26377</v>
      </c>
      <c r="C9527" s="135" t="s">
        <v>4362</v>
      </c>
      <c r="F9527" s="135">
        <v>0.0</v>
      </c>
      <c r="M9527" s="143">
        <v>43497.0</v>
      </c>
    </row>
    <row r="9528">
      <c r="A9528" s="135">
        <v>9526.0</v>
      </c>
      <c r="B9528" s="135" t="s">
        <v>26378</v>
      </c>
      <c r="C9528" s="135" t="s">
        <v>4362</v>
      </c>
      <c r="M9528" s="143">
        <v>44047.0</v>
      </c>
    </row>
    <row r="9529">
      <c r="A9529" s="135">
        <v>9527.0</v>
      </c>
      <c r="B9529" s="135" t="s">
        <v>26380</v>
      </c>
      <c r="C9529" s="135" t="s">
        <v>4362</v>
      </c>
      <c r="M9529" s="143">
        <v>45260.0</v>
      </c>
    </row>
    <row r="9530">
      <c r="A9530" s="135">
        <v>9528.0</v>
      </c>
      <c r="B9530" s="135" t="s">
        <v>26381</v>
      </c>
      <c r="C9530" s="135" t="s">
        <v>4362</v>
      </c>
      <c r="K9530" s="135">
        <v>10.0</v>
      </c>
      <c r="M9530" s="143">
        <v>43863.0</v>
      </c>
    </row>
    <row r="9531">
      <c r="A9531" s="135">
        <v>9529.0</v>
      </c>
      <c r="B9531" s="135" t="s">
        <v>26382</v>
      </c>
      <c r="C9531" s="135" t="s">
        <v>4362</v>
      </c>
      <c r="M9531" s="143">
        <v>42387.0</v>
      </c>
    </row>
    <row r="9532">
      <c r="A9532" s="135">
        <v>9530.0</v>
      </c>
      <c r="B9532" s="135" t="s">
        <v>26383</v>
      </c>
      <c r="C9532" s="135" t="s">
        <v>4362</v>
      </c>
      <c r="M9532" s="143">
        <v>42556.0</v>
      </c>
    </row>
    <row r="9533">
      <c r="A9533" s="135">
        <v>9531.0</v>
      </c>
      <c r="B9533" s="135" t="s">
        <v>26384</v>
      </c>
      <c r="C9533" s="135" t="s">
        <v>4362</v>
      </c>
      <c r="K9533" s="135">
        <v>10.0</v>
      </c>
      <c r="M9533" s="143">
        <v>42863.0</v>
      </c>
    </row>
    <row r="9534">
      <c r="A9534" s="135">
        <v>9532.0</v>
      </c>
      <c r="B9534" s="135" t="s">
        <v>26385</v>
      </c>
      <c r="C9534" s="135" t="s">
        <v>4362</v>
      </c>
      <c r="F9534" s="135">
        <v>0.0</v>
      </c>
      <c r="M9534" s="143">
        <v>43466.0</v>
      </c>
    </row>
    <row r="9535">
      <c r="A9535" s="135">
        <v>9533.0</v>
      </c>
      <c r="B9535" s="135" t="s">
        <v>26386</v>
      </c>
      <c r="C9535" s="135" t="s">
        <v>4362</v>
      </c>
      <c r="F9535" s="135">
        <v>0.0</v>
      </c>
      <c r="M9535" s="143">
        <v>43282.0</v>
      </c>
    </row>
    <row r="9536">
      <c r="A9536" s="135">
        <v>9534.0</v>
      </c>
      <c r="B9536" s="135" t="s">
        <v>26388</v>
      </c>
      <c r="C9536" s="135" t="s">
        <v>4362</v>
      </c>
      <c r="K9536" s="135">
        <v>30.0</v>
      </c>
      <c r="M9536" s="143">
        <v>43026.0</v>
      </c>
    </row>
    <row r="9537">
      <c r="A9537" s="135">
        <v>9535.0</v>
      </c>
      <c r="B9537" s="135" t="s">
        <v>26389</v>
      </c>
      <c r="C9537" s="135" t="s">
        <v>4362</v>
      </c>
      <c r="M9537" s="143">
        <v>44603.0</v>
      </c>
    </row>
    <row r="9538">
      <c r="A9538" s="135">
        <v>9536.0</v>
      </c>
      <c r="B9538" s="135" t="s">
        <v>26390</v>
      </c>
      <c r="C9538" s="135" t="s">
        <v>4362</v>
      </c>
      <c r="F9538" s="135">
        <v>0.0</v>
      </c>
      <c r="M9538" s="143">
        <v>43344.0</v>
      </c>
    </row>
    <row r="9539">
      <c r="A9539" s="135">
        <v>9537.0</v>
      </c>
      <c r="B9539" s="135" t="s">
        <v>26391</v>
      </c>
      <c r="C9539" s="135" t="s">
        <v>4362</v>
      </c>
      <c r="K9539" s="135">
        <v>50.0</v>
      </c>
      <c r="M9539" s="143">
        <v>44927.0</v>
      </c>
    </row>
    <row r="9540">
      <c r="A9540" s="135">
        <v>9538.0</v>
      </c>
      <c r="B9540" s="135" t="s">
        <v>26392</v>
      </c>
      <c r="C9540" s="135" t="s">
        <v>4362</v>
      </c>
      <c r="K9540" s="135">
        <v>10.0</v>
      </c>
      <c r="M9540" s="143">
        <v>43845.0</v>
      </c>
    </row>
    <row r="9541">
      <c r="A9541" s="135">
        <v>9539.0</v>
      </c>
      <c r="B9541" s="135" t="s">
        <v>26393</v>
      </c>
      <c r="C9541" s="135" t="s">
        <v>4362</v>
      </c>
      <c r="K9541" s="135">
        <v>10.0</v>
      </c>
      <c r="M9541" s="143">
        <v>44400.0</v>
      </c>
    </row>
    <row r="9542">
      <c r="A9542" s="135">
        <v>9540.0</v>
      </c>
      <c r="B9542" s="135" t="s">
        <v>26394</v>
      </c>
      <c r="C9542" s="135" t="s">
        <v>4362</v>
      </c>
      <c r="M9542" s="143">
        <v>44362.0</v>
      </c>
    </row>
    <row r="9543">
      <c r="A9543" s="135">
        <v>9541.0</v>
      </c>
      <c r="B9543" s="135" t="s">
        <v>26395</v>
      </c>
      <c r="C9543" s="135" t="s">
        <v>4362</v>
      </c>
      <c r="F9543" s="135">
        <v>0.0</v>
      </c>
      <c r="M9543" s="143">
        <v>43101.0</v>
      </c>
    </row>
    <row r="9544">
      <c r="A9544" s="135">
        <v>9542.0</v>
      </c>
      <c r="B9544" s="135" t="s">
        <v>26396</v>
      </c>
      <c r="C9544" s="135" t="s">
        <v>4362</v>
      </c>
      <c r="F9544" s="135">
        <v>0.0</v>
      </c>
      <c r="M9544" s="143">
        <v>43586.0</v>
      </c>
    </row>
    <row r="9545">
      <c r="A9545" s="135">
        <v>9543.0</v>
      </c>
      <c r="B9545" s="135" t="s">
        <v>26398</v>
      </c>
      <c r="C9545" s="135" t="s">
        <v>4362</v>
      </c>
      <c r="F9545" s="135">
        <v>0.0</v>
      </c>
      <c r="M9545" s="143">
        <v>42461.0</v>
      </c>
    </row>
    <row r="9546">
      <c r="A9546" s="135">
        <v>9544.0</v>
      </c>
      <c r="B9546" s="135" t="s">
        <v>14544</v>
      </c>
      <c r="C9546" s="135" t="s">
        <v>4362</v>
      </c>
      <c r="F9546" s="135">
        <v>0.0</v>
      </c>
      <c r="M9546" s="143">
        <v>43466.0</v>
      </c>
    </row>
    <row r="9547">
      <c r="A9547" s="135">
        <v>9545.0</v>
      </c>
      <c r="B9547" s="135" t="s">
        <v>26399</v>
      </c>
      <c r="C9547" s="135" t="s">
        <v>4362</v>
      </c>
      <c r="M9547" s="143">
        <v>45312.0</v>
      </c>
    </row>
    <row r="9548">
      <c r="A9548" s="135">
        <v>9546.0</v>
      </c>
      <c r="B9548" s="135" t="s">
        <v>26400</v>
      </c>
      <c r="C9548" s="135" t="s">
        <v>4362</v>
      </c>
      <c r="K9548" s="135">
        <v>400.0</v>
      </c>
      <c r="M9548" s="143">
        <v>44121.0</v>
      </c>
    </row>
    <row r="9549">
      <c r="A9549" s="135">
        <v>9547.0</v>
      </c>
      <c r="B9549" s="135" t="s">
        <v>26401</v>
      </c>
      <c r="C9549" s="135" t="s">
        <v>4362</v>
      </c>
      <c r="F9549" s="135">
        <v>0.0</v>
      </c>
      <c r="M9549" s="143">
        <v>43101.0</v>
      </c>
    </row>
    <row r="9550">
      <c r="A9550" s="135">
        <v>9548.0</v>
      </c>
      <c r="B9550" s="135" t="s">
        <v>26402</v>
      </c>
      <c r="C9550" s="135" t="s">
        <v>4362</v>
      </c>
      <c r="F9550" s="135">
        <v>0.0</v>
      </c>
      <c r="M9550" s="143">
        <v>43374.0</v>
      </c>
    </row>
    <row r="9551">
      <c r="A9551" s="135">
        <v>9549.0</v>
      </c>
      <c r="B9551" s="135" t="s">
        <v>26404</v>
      </c>
      <c r="C9551" s="135" t="s">
        <v>4362</v>
      </c>
      <c r="M9551" s="143">
        <v>43157.0</v>
      </c>
    </row>
    <row r="9552">
      <c r="A9552" s="135">
        <v>9550.0</v>
      </c>
      <c r="B9552" s="135" t="s">
        <v>26405</v>
      </c>
      <c r="C9552" s="135" t="s">
        <v>4362</v>
      </c>
      <c r="F9552" s="135">
        <v>0.0</v>
      </c>
      <c r="M9552" s="143">
        <v>43647.0</v>
      </c>
    </row>
    <row r="9553">
      <c r="A9553" s="135">
        <v>9551.0</v>
      </c>
      <c r="B9553" s="135" t="s">
        <v>26406</v>
      </c>
      <c r="C9553" s="135" t="s">
        <v>4362</v>
      </c>
      <c r="F9553" s="135">
        <v>0.0</v>
      </c>
      <c r="M9553" s="143">
        <v>43132.0</v>
      </c>
    </row>
    <row r="9554">
      <c r="A9554" s="135">
        <v>9552.0</v>
      </c>
      <c r="B9554" s="135" t="s">
        <v>26408</v>
      </c>
      <c r="C9554" s="135" t="s">
        <v>4362</v>
      </c>
      <c r="K9554" s="135">
        <v>10.0</v>
      </c>
      <c r="M9554" s="143">
        <v>43557.0</v>
      </c>
    </row>
    <row r="9555">
      <c r="A9555" s="135">
        <v>9553.0</v>
      </c>
      <c r="B9555" s="135" t="s">
        <v>26411</v>
      </c>
      <c r="C9555" s="135" t="s">
        <v>4362</v>
      </c>
      <c r="F9555" s="135">
        <v>0.0</v>
      </c>
      <c r="K9555" s="135">
        <v>10.0</v>
      </c>
      <c r="M9555" s="143">
        <v>43405.0</v>
      </c>
    </row>
    <row r="9556">
      <c r="A9556" s="135">
        <v>9554.0</v>
      </c>
      <c r="B9556" s="135" t="s">
        <v>26412</v>
      </c>
      <c r="C9556" s="135" t="s">
        <v>4362</v>
      </c>
      <c r="K9556" s="135">
        <v>10.0</v>
      </c>
      <c r="M9556" s="143">
        <v>42280.0</v>
      </c>
    </row>
    <row r="9557">
      <c r="A9557" s="135">
        <v>9555.0</v>
      </c>
      <c r="B9557" s="135" t="s">
        <v>26413</v>
      </c>
      <c r="C9557" s="135" t="s">
        <v>4362</v>
      </c>
      <c r="K9557" s="135">
        <v>10.0</v>
      </c>
      <c r="M9557" s="143">
        <v>45210.0</v>
      </c>
    </row>
    <row r="9558">
      <c r="A9558" s="135">
        <v>9556.0</v>
      </c>
      <c r="B9558" s="135" t="s">
        <v>26415</v>
      </c>
      <c r="C9558" s="135" t="s">
        <v>4362</v>
      </c>
      <c r="K9558" s="135">
        <v>10.0</v>
      </c>
      <c r="M9558" s="143">
        <v>42456.0</v>
      </c>
    </row>
    <row r="9559">
      <c r="A9559" s="135">
        <v>9557.0</v>
      </c>
      <c r="B9559" s="135" t="s">
        <v>26416</v>
      </c>
      <c r="C9559" s="135" t="s">
        <v>4362</v>
      </c>
      <c r="M9559" s="143">
        <v>44134.0</v>
      </c>
    </row>
    <row r="9560">
      <c r="A9560" s="135">
        <v>9558.0</v>
      </c>
      <c r="B9560" s="135" t="s">
        <v>26417</v>
      </c>
      <c r="C9560" s="135" t="s">
        <v>4362</v>
      </c>
      <c r="M9560" s="143">
        <v>45103.0</v>
      </c>
    </row>
    <row r="9561">
      <c r="A9561" s="135">
        <v>9559.0</v>
      </c>
      <c r="B9561" s="135" t="s">
        <v>26418</v>
      </c>
      <c r="C9561" s="135" t="s">
        <v>4362</v>
      </c>
      <c r="M9561" s="143">
        <v>45013.0</v>
      </c>
    </row>
    <row r="9562">
      <c r="A9562" s="135">
        <v>9560.0</v>
      </c>
      <c r="B9562" s="135" t="s">
        <v>26419</v>
      </c>
      <c r="C9562" s="135" t="s">
        <v>4362</v>
      </c>
      <c r="K9562" s="135">
        <v>10.0</v>
      </c>
      <c r="M9562" s="143">
        <v>45204.0</v>
      </c>
    </row>
    <row r="9563">
      <c r="A9563" s="135">
        <v>9561.0</v>
      </c>
      <c r="B9563" s="135" t="s">
        <v>26421</v>
      </c>
      <c r="C9563" s="135" t="s">
        <v>4362</v>
      </c>
      <c r="K9563" s="135">
        <v>10.0</v>
      </c>
      <c r="M9563" s="143">
        <v>44236.0</v>
      </c>
    </row>
    <row r="9564">
      <c r="A9564" s="135">
        <v>9562.0</v>
      </c>
      <c r="B9564" s="135" t="s">
        <v>26422</v>
      </c>
      <c r="C9564" s="135" t="s">
        <v>4362</v>
      </c>
      <c r="K9564" s="135">
        <v>10.0</v>
      </c>
      <c r="M9564" s="143">
        <v>42638.0</v>
      </c>
    </row>
    <row r="9565">
      <c r="A9565" s="135">
        <v>9563.0</v>
      </c>
      <c r="B9565" s="135" t="s">
        <v>26423</v>
      </c>
      <c r="C9565" s="135" t="s">
        <v>4362</v>
      </c>
      <c r="M9565" s="143">
        <v>42323.0</v>
      </c>
    </row>
    <row r="9566">
      <c r="A9566" s="135">
        <v>9564.0</v>
      </c>
      <c r="B9566" s="135" t="s">
        <v>26424</v>
      </c>
      <c r="C9566" s="135" t="s">
        <v>4362</v>
      </c>
      <c r="M9566" s="143">
        <v>43021.0</v>
      </c>
    </row>
    <row r="9567">
      <c r="A9567" s="135">
        <v>9565.0</v>
      </c>
      <c r="B9567" s="135" t="s">
        <v>26425</v>
      </c>
      <c r="C9567" s="135" t="s">
        <v>4362</v>
      </c>
      <c r="K9567" s="135">
        <v>10.0</v>
      </c>
      <c r="M9567" s="143">
        <v>43852.0</v>
      </c>
    </row>
    <row r="9568">
      <c r="A9568" s="135">
        <v>9566.0</v>
      </c>
      <c r="B9568" s="135" t="s">
        <v>26427</v>
      </c>
      <c r="C9568" s="135" t="s">
        <v>4362</v>
      </c>
      <c r="M9568" s="143">
        <v>43500.0</v>
      </c>
    </row>
    <row r="9569">
      <c r="A9569" s="135">
        <v>9567.0</v>
      </c>
      <c r="B9569" s="135" t="s">
        <v>26428</v>
      </c>
      <c r="C9569" s="135" t="s">
        <v>4362</v>
      </c>
      <c r="K9569" s="135">
        <v>10.0</v>
      </c>
      <c r="M9569" s="143">
        <v>43853.0</v>
      </c>
    </row>
    <row r="9570">
      <c r="A9570" s="135">
        <v>9568.0</v>
      </c>
      <c r="B9570" s="135" t="s">
        <v>26429</v>
      </c>
      <c r="C9570" s="135" t="s">
        <v>4362</v>
      </c>
      <c r="K9570" s="135">
        <v>10.0</v>
      </c>
      <c r="M9570" s="143">
        <v>44341.0</v>
      </c>
    </row>
    <row r="9571">
      <c r="A9571" s="135">
        <v>9569.0</v>
      </c>
      <c r="B9571" s="135" t="s">
        <v>26430</v>
      </c>
      <c r="C9571" s="135" t="s">
        <v>4362</v>
      </c>
      <c r="M9571" s="143">
        <v>44436.0</v>
      </c>
    </row>
    <row r="9572">
      <c r="A9572" s="135">
        <v>9570.0</v>
      </c>
      <c r="B9572" s="135" t="s">
        <v>26431</v>
      </c>
      <c r="C9572" s="135" t="s">
        <v>4362</v>
      </c>
      <c r="M9572" s="143">
        <v>44826.0</v>
      </c>
    </row>
    <row r="9573">
      <c r="A9573" s="135">
        <v>9571.0</v>
      </c>
      <c r="B9573" s="135" t="s">
        <v>26433</v>
      </c>
      <c r="C9573" s="135" t="s">
        <v>4362</v>
      </c>
      <c r="M9573" s="143">
        <v>44819.0</v>
      </c>
    </row>
    <row r="9574">
      <c r="A9574" s="135">
        <v>9572.0</v>
      </c>
      <c r="B9574" s="135" t="s">
        <v>26434</v>
      </c>
      <c r="C9574" s="135" t="s">
        <v>4362</v>
      </c>
      <c r="K9574" s="135">
        <v>60.0</v>
      </c>
      <c r="M9574" s="143">
        <v>44156.0</v>
      </c>
    </row>
    <row r="9575">
      <c r="A9575" s="135">
        <v>9573.0</v>
      </c>
      <c r="B9575" s="135" t="s">
        <v>26435</v>
      </c>
      <c r="C9575" s="135" t="s">
        <v>4362</v>
      </c>
      <c r="F9575" s="135">
        <v>0.0</v>
      </c>
      <c r="M9575" s="143">
        <v>43800.0</v>
      </c>
    </row>
    <row r="9576">
      <c r="A9576" s="135">
        <v>9574.0</v>
      </c>
      <c r="B9576" s="135" t="s">
        <v>26436</v>
      </c>
      <c r="C9576" s="135" t="s">
        <v>4362</v>
      </c>
      <c r="F9576" s="135">
        <v>0.0</v>
      </c>
      <c r="M9576" s="143">
        <v>43525.0</v>
      </c>
    </row>
    <row r="9577">
      <c r="A9577" s="135">
        <v>9575.0</v>
      </c>
      <c r="B9577" s="135" t="s">
        <v>26437</v>
      </c>
      <c r="C9577" s="135" t="s">
        <v>4362</v>
      </c>
      <c r="F9577" s="135">
        <v>0.0</v>
      </c>
      <c r="M9577" s="143">
        <v>43497.0</v>
      </c>
    </row>
    <row r="9578">
      <c r="A9578" s="135">
        <v>9576.0</v>
      </c>
      <c r="B9578" s="135" t="s">
        <v>26438</v>
      </c>
      <c r="C9578" s="135" t="s">
        <v>4362</v>
      </c>
      <c r="F9578" s="135">
        <v>0.0</v>
      </c>
      <c r="M9578" s="143">
        <v>43405.0</v>
      </c>
    </row>
    <row r="9579">
      <c r="A9579" s="135">
        <v>9577.0</v>
      </c>
      <c r="B9579" s="135" t="s">
        <v>26440</v>
      </c>
      <c r="C9579" s="135" t="s">
        <v>4362</v>
      </c>
      <c r="K9579" s="135">
        <v>10.0</v>
      </c>
      <c r="M9579" s="143">
        <v>43693.0</v>
      </c>
    </row>
    <row r="9580">
      <c r="A9580" s="135">
        <v>9578.0</v>
      </c>
      <c r="B9580" s="135" t="s">
        <v>26441</v>
      </c>
      <c r="C9580" s="135" t="s">
        <v>4362</v>
      </c>
      <c r="K9580" s="135">
        <v>30.0</v>
      </c>
      <c r="M9580" s="143">
        <v>44216.0</v>
      </c>
    </row>
    <row r="9581">
      <c r="A9581" s="135">
        <v>9579.0</v>
      </c>
      <c r="B9581" s="135" t="s">
        <v>26442</v>
      </c>
      <c r="C9581" s="135" t="s">
        <v>4362</v>
      </c>
      <c r="F9581" s="135">
        <v>0.0</v>
      </c>
      <c r="M9581" s="143">
        <v>42552.0</v>
      </c>
    </row>
    <row r="9582">
      <c r="A9582" s="135">
        <v>9580.0</v>
      </c>
      <c r="B9582" s="135" t="s">
        <v>26443</v>
      </c>
      <c r="C9582" s="135" t="s">
        <v>4362</v>
      </c>
      <c r="M9582" s="143">
        <v>43277.0</v>
      </c>
    </row>
    <row r="9583">
      <c r="A9583" s="135">
        <v>9581.0</v>
      </c>
      <c r="B9583" s="135" t="s">
        <v>26444</v>
      </c>
      <c r="C9583" s="135" t="s">
        <v>4362</v>
      </c>
      <c r="M9583" s="143">
        <v>44908.0</v>
      </c>
    </row>
    <row r="9584">
      <c r="A9584" s="135">
        <v>9582.0</v>
      </c>
      <c r="B9584" s="135" t="s">
        <v>26445</v>
      </c>
      <c r="C9584" s="135" t="s">
        <v>4362</v>
      </c>
      <c r="F9584" s="135">
        <v>0.0</v>
      </c>
      <c r="M9584" s="143">
        <v>43405.0</v>
      </c>
    </row>
    <row r="9585">
      <c r="A9585" s="135">
        <v>9583.0</v>
      </c>
      <c r="B9585" s="135" t="s">
        <v>26446</v>
      </c>
      <c r="C9585" s="135" t="s">
        <v>4362</v>
      </c>
      <c r="F9585" s="135">
        <v>0.0</v>
      </c>
      <c r="M9585" s="143">
        <v>43586.0</v>
      </c>
    </row>
    <row r="9586">
      <c r="A9586" s="135">
        <v>9584.0</v>
      </c>
      <c r="B9586" s="135" t="s">
        <v>26448</v>
      </c>
      <c r="C9586" s="135" t="s">
        <v>4362</v>
      </c>
      <c r="K9586" s="135">
        <v>10.0</v>
      </c>
      <c r="M9586" s="143">
        <v>42369.0</v>
      </c>
    </row>
    <row r="9587">
      <c r="A9587" s="135">
        <v>9585.0</v>
      </c>
      <c r="B9587" s="135" t="s">
        <v>26449</v>
      </c>
      <c r="C9587" s="135" t="s">
        <v>4362</v>
      </c>
      <c r="F9587" s="135">
        <v>0.0</v>
      </c>
      <c r="M9587" s="143">
        <v>43525.0</v>
      </c>
    </row>
    <row r="9588">
      <c r="A9588" s="135">
        <v>9586.0</v>
      </c>
      <c r="B9588" s="135" t="s">
        <v>26450</v>
      </c>
      <c r="C9588" s="135" t="s">
        <v>4362</v>
      </c>
      <c r="M9588" s="143">
        <v>42254.0</v>
      </c>
    </row>
    <row r="9589">
      <c r="A9589" s="135">
        <v>9587.0</v>
      </c>
      <c r="B9589" s="135" t="s">
        <v>26451</v>
      </c>
      <c r="C9589" s="135" t="s">
        <v>4362</v>
      </c>
      <c r="F9589" s="135">
        <v>0.0</v>
      </c>
      <c r="M9589" s="143">
        <v>43525.0</v>
      </c>
    </row>
    <row r="9590">
      <c r="A9590" s="135">
        <v>9588.0</v>
      </c>
      <c r="B9590" s="135" t="s">
        <v>26452</v>
      </c>
      <c r="C9590" s="135" t="s">
        <v>4362</v>
      </c>
      <c r="F9590" s="135">
        <v>0.0</v>
      </c>
      <c r="M9590" s="143">
        <v>43405.0</v>
      </c>
    </row>
    <row r="9591">
      <c r="A9591" s="135">
        <v>9589.0</v>
      </c>
      <c r="B9591" s="135" t="s">
        <v>26453</v>
      </c>
      <c r="C9591" s="135" t="s">
        <v>4362</v>
      </c>
      <c r="M9591" s="143">
        <v>42619.0</v>
      </c>
    </row>
    <row r="9592">
      <c r="A9592" s="135">
        <v>9590.0</v>
      </c>
      <c r="B9592" s="135" t="s">
        <v>26454</v>
      </c>
      <c r="C9592" s="135" t="s">
        <v>4362</v>
      </c>
      <c r="F9592" s="135">
        <v>0.0</v>
      </c>
      <c r="M9592" s="143">
        <v>43770.0</v>
      </c>
    </row>
    <row r="9593">
      <c r="A9593" s="135">
        <v>9591.0</v>
      </c>
      <c r="B9593" s="135" t="s">
        <v>26456</v>
      </c>
      <c r="C9593" s="135" t="s">
        <v>4362</v>
      </c>
      <c r="F9593" s="135">
        <v>0.0</v>
      </c>
      <c r="M9593" s="143">
        <v>43678.0</v>
      </c>
    </row>
    <row r="9594">
      <c r="A9594" s="135">
        <v>9592.0</v>
      </c>
      <c r="B9594" s="135" t="s">
        <v>26457</v>
      </c>
      <c r="C9594" s="135" t="s">
        <v>4362</v>
      </c>
      <c r="F9594" s="135">
        <v>0.0</v>
      </c>
      <c r="M9594" s="143">
        <v>43466.0</v>
      </c>
    </row>
    <row r="9595">
      <c r="A9595" s="135">
        <v>9593.0</v>
      </c>
      <c r="B9595" s="135" t="s">
        <v>26458</v>
      </c>
      <c r="C9595" s="135" t="s">
        <v>4362</v>
      </c>
      <c r="K9595" s="135">
        <v>10.0</v>
      </c>
      <c r="M9595" s="143">
        <v>42640.0</v>
      </c>
    </row>
    <row r="9596">
      <c r="A9596" s="135">
        <v>9594.0</v>
      </c>
      <c r="B9596" s="135" t="s">
        <v>26460</v>
      </c>
      <c r="C9596" s="135" t="s">
        <v>4362</v>
      </c>
      <c r="F9596" s="135">
        <v>0.0</v>
      </c>
      <c r="M9596" s="143">
        <v>43374.0</v>
      </c>
    </row>
    <row r="9597">
      <c r="A9597" s="135">
        <v>9595.0</v>
      </c>
      <c r="B9597" s="135" t="s">
        <v>26461</v>
      </c>
      <c r="C9597" s="135" t="s">
        <v>4362</v>
      </c>
      <c r="F9597" s="135">
        <v>0.0</v>
      </c>
      <c r="M9597" s="143">
        <v>43709.0</v>
      </c>
    </row>
    <row r="9598">
      <c r="A9598" s="135">
        <v>9596.0</v>
      </c>
      <c r="B9598" s="135" t="s">
        <v>26462</v>
      </c>
      <c r="C9598" s="135" t="s">
        <v>4362</v>
      </c>
      <c r="K9598" s="135">
        <v>10.0</v>
      </c>
      <c r="M9598" s="143">
        <v>42444.0</v>
      </c>
    </row>
    <row r="9599">
      <c r="A9599" s="135">
        <v>9597.0</v>
      </c>
      <c r="B9599" s="135" t="s">
        <v>26463</v>
      </c>
      <c r="C9599" s="135" t="s">
        <v>4362</v>
      </c>
      <c r="M9599" s="143">
        <v>42475.0</v>
      </c>
    </row>
    <row r="9600">
      <c r="A9600" s="135">
        <v>9598.0</v>
      </c>
      <c r="B9600" s="135" t="s">
        <v>26464</v>
      </c>
      <c r="C9600" s="135" t="s">
        <v>4362</v>
      </c>
      <c r="F9600" s="135">
        <v>0.0</v>
      </c>
      <c r="M9600" s="143">
        <v>42339.0</v>
      </c>
    </row>
    <row r="9601">
      <c r="A9601" s="135">
        <v>9599.0</v>
      </c>
      <c r="B9601" s="135" t="s">
        <v>26465</v>
      </c>
      <c r="C9601" s="135" t="s">
        <v>4362</v>
      </c>
      <c r="F9601" s="135">
        <v>0.0</v>
      </c>
      <c r="M9601" s="143">
        <v>43678.0</v>
      </c>
    </row>
    <row r="9602">
      <c r="A9602" s="135">
        <v>9600.0</v>
      </c>
      <c r="B9602" s="135" t="s">
        <v>26467</v>
      </c>
      <c r="C9602" s="135" t="s">
        <v>4362</v>
      </c>
      <c r="F9602" s="135">
        <v>0.0</v>
      </c>
      <c r="M9602" s="143">
        <v>43040.0</v>
      </c>
    </row>
    <row r="9603">
      <c r="A9603" s="135">
        <v>9601.0</v>
      </c>
      <c r="B9603" s="135" t="s">
        <v>26468</v>
      </c>
      <c r="C9603" s="135" t="s">
        <v>4362</v>
      </c>
      <c r="M9603" s="143">
        <v>45149.0</v>
      </c>
    </row>
    <row r="9604">
      <c r="A9604" s="135">
        <v>9602.0</v>
      </c>
      <c r="B9604" s="135" t="s">
        <v>26469</v>
      </c>
      <c r="C9604" s="135" t="s">
        <v>4362</v>
      </c>
      <c r="M9604" s="143">
        <v>44589.0</v>
      </c>
    </row>
    <row r="9605">
      <c r="A9605" s="135">
        <v>9603.0</v>
      </c>
      <c r="B9605" s="135" t="s">
        <v>26470</v>
      </c>
      <c r="C9605" s="135" t="s">
        <v>4362</v>
      </c>
      <c r="F9605" s="135">
        <v>0.0</v>
      </c>
      <c r="M9605" s="143">
        <v>43405.0</v>
      </c>
    </row>
    <row r="9606">
      <c r="A9606" s="135">
        <v>9604.0</v>
      </c>
      <c r="B9606" s="135" t="s">
        <v>26471</v>
      </c>
      <c r="C9606" s="135" t="s">
        <v>4362</v>
      </c>
      <c r="M9606" s="143">
        <v>44906.0</v>
      </c>
    </row>
    <row r="9607">
      <c r="A9607" s="135">
        <v>9605.0</v>
      </c>
      <c r="B9607" s="135" t="s">
        <v>26473</v>
      </c>
      <c r="C9607" s="135" t="s">
        <v>4362</v>
      </c>
      <c r="M9607" s="143">
        <v>44970.0</v>
      </c>
    </row>
    <row r="9608">
      <c r="A9608" s="135">
        <v>9606.0</v>
      </c>
      <c r="B9608" s="135" t="s">
        <v>26474</v>
      </c>
      <c r="C9608" s="135" t="s">
        <v>4362</v>
      </c>
      <c r="M9608" s="143">
        <v>44809.0</v>
      </c>
    </row>
    <row r="9609">
      <c r="A9609" s="135">
        <v>9607.0</v>
      </c>
      <c r="B9609" s="135" t="s">
        <v>26475</v>
      </c>
      <c r="C9609" s="135" t="s">
        <v>4362</v>
      </c>
      <c r="M9609" s="143">
        <v>42604.0</v>
      </c>
    </row>
    <row r="9610">
      <c r="A9610" s="135">
        <v>9608.0</v>
      </c>
      <c r="B9610" s="135" t="s">
        <v>26476</v>
      </c>
      <c r="C9610" s="135" t="s">
        <v>4362</v>
      </c>
      <c r="M9610" s="143">
        <v>43078.0</v>
      </c>
    </row>
    <row r="9611">
      <c r="A9611" s="135">
        <v>9609.0</v>
      </c>
      <c r="B9611" s="135" t="s">
        <v>26477</v>
      </c>
      <c r="C9611" s="135" t="s">
        <v>4362</v>
      </c>
      <c r="M9611" s="143">
        <v>45029.0</v>
      </c>
    </row>
    <row r="9612">
      <c r="A9612" s="135">
        <v>9610.0</v>
      </c>
      <c r="B9612" s="135" t="s">
        <v>26478</v>
      </c>
      <c r="C9612" s="135" t="s">
        <v>4362</v>
      </c>
      <c r="K9612" s="135">
        <v>20.0</v>
      </c>
      <c r="M9612" s="143">
        <v>42434.0</v>
      </c>
    </row>
    <row r="9613">
      <c r="A9613" s="135">
        <v>9611.0</v>
      </c>
      <c r="B9613" s="135" t="s">
        <v>26480</v>
      </c>
      <c r="C9613" s="135" t="s">
        <v>4362</v>
      </c>
      <c r="K9613" s="135">
        <v>10.0</v>
      </c>
      <c r="M9613" s="143">
        <v>43993.0</v>
      </c>
    </row>
    <row r="9614">
      <c r="A9614" s="135">
        <v>9612.0</v>
      </c>
      <c r="B9614" s="135" t="s">
        <v>26481</v>
      </c>
      <c r="C9614" s="135" t="s">
        <v>4362</v>
      </c>
      <c r="K9614" s="135">
        <v>20.0</v>
      </c>
      <c r="M9614" s="143">
        <v>44500.0</v>
      </c>
    </row>
    <row r="9615">
      <c r="A9615" s="135">
        <v>9613.0</v>
      </c>
      <c r="B9615" s="135" t="s">
        <v>26482</v>
      </c>
      <c r="C9615" s="135" t="s">
        <v>4362</v>
      </c>
      <c r="K9615" s="135">
        <v>10.0</v>
      </c>
      <c r="M9615" s="143">
        <v>43881.0</v>
      </c>
    </row>
    <row r="9616">
      <c r="A9616" s="135">
        <v>9614.0</v>
      </c>
      <c r="B9616" s="135" t="s">
        <v>26483</v>
      </c>
      <c r="C9616" s="135" t="s">
        <v>4362</v>
      </c>
      <c r="M9616" s="143">
        <v>44791.0</v>
      </c>
    </row>
    <row r="9617">
      <c r="A9617" s="135">
        <v>9615.0</v>
      </c>
      <c r="B9617" s="135" t="s">
        <v>26484</v>
      </c>
      <c r="C9617" s="135" t="s">
        <v>4362</v>
      </c>
      <c r="K9617" s="135">
        <v>10.0</v>
      </c>
      <c r="M9617" s="143">
        <v>44509.0</v>
      </c>
    </row>
    <row r="9618">
      <c r="A9618" s="135">
        <v>9616.0</v>
      </c>
      <c r="B9618" s="135" t="s">
        <v>26486</v>
      </c>
      <c r="C9618" s="135" t="s">
        <v>4362</v>
      </c>
      <c r="K9618" s="135">
        <v>40.0</v>
      </c>
      <c r="M9618" s="143">
        <v>42562.0</v>
      </c>
    </row>
    <row r="9619">
      <c r="A9619" s="135">
        <v>9617.0</v>
      </c>
      <c r="B9619" s="135" t="s">
        <v>26487</v>
      </c>
      <c r="C9619" s="135" t="s">
        <v>4362</v>
      </c>
      <c r="M9619" s="143">
        <v>43916.0</v>
      </c>
    </row>
    <row r="9620">
      <c r="A9620" s="135">
        <v>9618.0</v>
      </c>
      <c r="B9620" s="135" t="s">
        <v>26488</v>
      </c>
      <c r="C9620" s="135" t="s">
        <v>4362</v>
      </c>
      <c r="K9620" s="135">
        <v>70.0</v>
      </c>
      <c r="M9620" s="143">
        <v>43985.0</v>
      </c>
    </row>
    <row r="9621">
      <c r="A9621" s="135">
        <v>9619.0</v>
      </c>
      <c r="B9621" s="135" t="s">
        <v>26489</v>
      </c>
      <c r="C9621" s="135" t="s">
        <v>4362</v>
      </c>
      <c r="M9621" s="143">
        <v>45244.0</v>
      </c>
    </row>
    <row r="9622">
      <c r="A9622" s="135">
        <v>9620.0</v>
      </c>
      <c r="B9622" s="135" t="s">
        <v>26491</v>
      </c>
      <c r="C9622" s="135" t="s">
        <v>4362</v>
      </c>
      <c r="K9622" s="135">
        <v>10.0</v>
      </c>
      <c r="M9622" s="143">
        <v>44107.0</v>
      </c>
    </row>
    <row r="9623">
      <c r="A9623" s="135">
        <v>9621.0</v>
      </c>
      <c r="B9623" s="135" t="s">
        <v>26492</v>
      </c>
      <c r="C9623" s="135" t="s">
        <v>4362</v>
      </c>
      <c r="K9623" s="135">
        <v>10.0</v>
      </c>
      <c r="M9623" s="143">
        <v>44834.0</v>
      </c>
    </row>
    <row r="9624">
      <c r="A9624" s="135">
        <v>9622.0</v>
      </c>
      <c r="B9624" s="135" t="s">
        <v>26493</v>
      </c>
      <c r="C9624" s="135" t="s">
        <v>4362</v>
      </c>
      <c r="F9624" s="135">
        <v>0.0</v>
      </c>
      <c r="M9624" s="143">
        <v>42948.0</v>
      </c>
    </row>
    <row r="9625">
      <c r="A9625" s="135">
        <v>9623.0</v>
      </c>
      <c r="B9625" s="135" t="s">
        <v>26494</v>
      </c>
      <c r="C9625" s="135" t="s">
        <v>4362</v>
      </c>
      <c r="F9625" s="135">
        <v>0.0</v>
      </c>
      <c r="M9625" s="143">
        <v>43101.0</v>
      </c>
    </row>
    <row r="9626">
      <c r="A9626" s="135">
        <v>9624.0</v>
      </c>
      <c r="B9626" s="135" t="s">
        <v>26495</v>
      </c>
      <c r="C9626" s="135" t="s">
        <v>4362</v>
      </c>
      <c r="F9626" s="135">
        <v>0.0</v>
      </c>
      <c r="M9626" s="143">
        <v>43617.0</v>
      </c>
    </row>
    <row r="9627">
      <c r="A9627" s="135">
        <v>9625.0</v>
      </c>
      <c r="B9627" s="135" t="s">
        <v>26496</v>
      </c>
      <c r="C9627" s="135" t="s">
        <v>4362</v>
      </c>
      <c r="F9627" s="135">
        <v>0.0</v>
      </c>
      <c r="M9627" s="143">
        <v>43617.0</v>
      </c>
    </row>
    <row r="9628">
      <c r="A9628" s="135">
        <v>9626.0</v>
      </c>
      <c r="B9628" s="135" t="s">
        <v>26498</v>
      </c>
      <c r="C9628" s="135" t="s">
        <v>4362</v>
      </c>
      <c r="M9628" s="143">
        <v>43978.0</v>
      </c>
    </row>
    <row r="9629">
      <c r="A9629" s="135">
        <v>9627.0</v>
      </c>
      <c r="B9629" s="135" t="s">
        <v>26499</v>
      </c>
      <c r="C9629" s="135" t="s">
        <v>4362</v>
      </c>
      <c r="M9629" s="143">
        <v>44809.0</v>
      </c>
    </row>
    <row r="9630">
      <c r="A9630" s="135">
        <v>9628.0</v>
      </c>
      <c r="B9630" s="135" t="s">
        <v>26500</v>
      </c>
      <c r="C9630" s="135" t="s">
        <v>4362</v>
      </c>
      <c r="M9630" s="143">
        <v>42356.0</v>
      </c>
    </row>
    <row r="9631">
      <c r="A9631" s="135">
        <v>9629.0</v>
      </c>
      <c r="B9631" s="135" t="s">
        <v>26501</v>
      </c>
      <c r="C9631" s="135" t="s">
        <v>4362</v>
      </c>
      <c r="K9631" s="135">
        <v>10.0</v>
      </c>
      <c r="M9631" s="143">
        <v>43966.0</v>
      </c>
    </row>
    <row r="9632">
      <c r="A9632" s="135">
        <v>9630.0</v>
      </c>
      <c r="B9632" s="135" t="s">
        <v>26502</v>
      </c>
      <c r="C9632" s="135" t="s">
        <v>4362</v>
      </c>
      <c r="K9632" s="135">
        <v>10.0</v>
      </c>
      <c r="M9632" s="143">
        <v>43878.0</v>
      </c>
    </row>
    <row r="9633">
      <c r="A9633" s="135">
        <v>9631.0</v>
      </c>
      <c r="B9633" s="135" t="s">
        <v>26503</v>
      </c>
      <c r="C9633" s="135" t="s">
        <v>4362</v>
      </c>
      <c r="F9633" s="135">
        <v>0.0</v>
      </c>
      <c r="M9633" s="143">
        <v>43040.0</v>
      </c>
    </row>
    <row r="9634">
      <c r="A9634" s="135">
        <v>9632.0</v>
      </c>
      <c r="B9634" s="135" t="s">
        <v>26504</v>
      </c>
      <c r="C9634" s="135" t="s">
        <v>4362</v>
      </c>
      <c r="F9634" s="135">
        <v>0.0</v>
      </c>
      <c r="M9634" s="143">
        <v>43739.0</v>
      </c>
    </row>
    <row r="9635">
      <c r="A9635" s="135">
        <v>9633.0</v>
      </c>
      <c r="B9635" s="135" t="s">
        <v>26506</v>
      </c>
      <c r="C9635" s="135" t="s">
        <v>4362</v>
      </c>
      <c r="F9635" s="135">
        <v>0.0</v>
      </c>
      <c r="M9635" s="143">
        <v>43374.0</v>
      </c>
    </row>
    <row r="9636">
      <c r="A9636" s="135">
        <v>9634.0</v>
      </c>
      <c r="B9636" s="135" t="s">
        <v>26507</v>
      </c>
      <c r="C9636" s="135" t="s">
        <v>4362</v>
      </c>
      <c r="M9636" s="143">
        <v>42659.0</v>
      </c>
    </row>
    <row r="9637">
      <c r="A9637" s="135">
        <v>9635.0</v>
      </c>
      <c r="B9637" s="135" t="s">
        <v>26508</v>
      </c>
      <c r="C9637" s="135" t="s">
        <v>4362</v>
      </c>
      <c r="M9637" s="143">
        <v>42345.0</v>
      </c>
    </row>
    <row r="9638">
      <c r="A9638" s="135">
        <v>9636.0</v>
      </c>
      <c r="B9638" s="135" t="s">
        <v>26509</v>
      </c>
      <c r="C9638" s="135" t="s">
        <v>4362</v>
      </c>
      <c r="F9638" s="135">
        <v>0.0</v>
      </c>
      <c r="M9638" s="143">
        <v>43556.0</v>
      </c>
    </row>
    <row r="9639">
      <c r="A9639" s="135">
        <v>9637.0</v>
      </c>
      <c r="B9639" s="135" t="s">
        <v>26510</v>
      </c>
      <c r="C9639" s="135" t="s">
        <v>4362</v>
      </c>
      <c r="F9639" s="135">
        <v>0.0</v>
      </c>
      <c r="M9639" s="143">
        <v>43282.0</v>
      </c>
    </row>
    <row r="9640">
      <c r="A9640" s="135">
        <v>9638.0</v>
      </c>
      <c r="B9640" s="135" t="s">
        <v>26512</v>
      </c>
      <c r="C9640" s="135" t="s">
        <v>4362</v>
      </c>
      <c r="F9640" s="135">
        <v>0.0</v>
      </c>
      <c r="M9640" s="143">
        <v>43739.0</v>
      </c>
    </row>
    <row r="9641">
      <c r="A9641" s="135">
        <v>9639.0</v>
      </c>
      <c r="B9641" s="135" t="s">
        <v>26513</v>
      </c>
      <c r="C9641" s="135" t="s">
        <v>4362</v>
      </c>
      <c r="M9641" s="143">
        <v>43739.0</v>
      </c>
    </row>
    <row r="9642">
      <c r="A9642" s="135">
        <v>9640.0</v>
      </c>
      <c r="B9642" s="135" t="s">
        <v>26514</v>
      </c>
      <c r="C9642" s="135" t="s">
        <v>4362</v>
      </c>
      <c r="K9642" s="135">
        <v>10.0</v>
      </c>
      <c r="M9642" s="143">
        <v>43782.0</v>
      </c>
    </row>
    <row r="9643">
      <c r="A9643" s="135">
        <v>9641.0</v>
      </c>
      <c r="B9643" s="135" t="s">
        <v>26515</v>
      </c>
      <c r="C9643" s="135" t="s">
        <v>4362</v>
      </c>
      <c r="K9643" s="135">
        <v>10.0</v>
      </c>
      <c r="M9643" s="143">
        <v>44035.0</v>
      </c>
    </row>
    <row r="9644">
      <c r="A9644" s="135">
        <v>9642.0</v>
      </c>
      <c r="B9644" s="135" t="s">
        <v>26517</v>
      </c>
      <c r="C9644" s="135" t="s">
        <v>4362</v>
      </c>
      <c r="K9644" s="135">
        <v>10.0</v>
      </c>
      <c r="M9644" s="143">
        <v>42253.0</v>
      </c>
    </row>
    <row r="9645">
      <c r="A9645" s="135">
        <v>9643.0</v>
      </c>
      <c r="B9645" s="135" t="s">
        <v>26518</v>
      </c>
      <c r="C9645" s="135" t="s">
        <v>4362</v>
      </c>
      <c r="M9645" s="143">
        <v>42349.0</v>
      </c>
    </row>
    <row r="9646">
      <c r="A9646" s="135">
        <v>9644.0</v>
      </c>
      <c r="B9646" s="135" t="s">
        <v>26519</v>
      </c>
      <c r="C9646" s="135" t="s">
        <v>4362</v>
      </c>
      <c r="K9646" s="135">
        <v>10.0</v>
      </c>
      <c r="M9646" s="143">
        <v>42387.0</v>
      </c>
    </row>
    <row r="9647">
      <c r="A9647" s="135">
        <v>9645.0</v>
      </c>
      <c r="B9647" s="135" t="s">
        <v>26520</v>
      </c>
      <c r="C9647" s="135" t="s">
        <v>4362</v>
      </c>
      <c r="M9647" s="143">
        <v>42873.0</v>
      </c>
    </row>
    <row r="9648">
      <c r="A9648" s="135">
        <v>9646.0</v>
      </c>
      <c r="B9648" s="135" t="s">
        <v>26521</v>
      </c>
      <c r="C9648" s="135" t="s">
        <v>4362</v>
      </c>
      <c r="F9648" s="135">
        <v>0.0</v>
      </c>
      <c r="M9648" s="143">
        <v>43405.0</v>
      </c>
    </row>
    <row r="9649">
      <c r="A9649" s="135">
        <v>9647.0</v>
      </c>
      <c r="B9649" s="135" t="s">
        <v>26523</v>
      </c>
      <c r="C9649" s="135" t="s">
        <v>4362</v>
      </c>
      <c r="F9649" s="135">
        <v>0.0</v>
      </c>
      <c r="M9649" s="143">
        <v>43617.0</v>
      </c>
    </row>
    <row r="9650">
      <c r="A9650" s="135">
        <v>9648.0</v>
      </c>
      <c r="B9650" s="135" t="s">
        <v>26524</v>
      </c>
      <c r="C9650" s="135" t="s">
        <v>4362</v>
      </c>
      <c r="K9650" s="135">
        <v>20.0</v>
      </c>
      <c r="M9650" s="143">
        <v>42364.0</v>
      </c>
    </row>
    <row r="9651">
      <c r="A9651" s="135">
        <v>9649.0</v>
      </c>
      <c r="B9651" s="135" t="s">
        <v>26525</v>
      </c>
      <c r="C9651" s="135" t="s">
        <v>4362</v>
      </c>
      <c r="M9651" s="143">
        <v>44843.0</v>
      </c>
    </row>
    <row r="9652">
      <c r="A9652" s="135">
        <v>9650.0</v>
      </c>
      <c r="B9652" s="135" t="s">
        <v>26526</v>
      </c>
      <c r="C9652" s="135" t="s">
        <v>4362</v>
      </c>
      <c r="F9652" s="135">
        <v>0.0</v>
      </c>
      <c r="M9652" s="143">
        <v>43160.0</v>
      </c>
    </row>
    <row r="9653">
      <c r="A9653" s="135">
        <v>9651.0</v>
      </c>
      <c r="B9653" s="135" t="s">
        <v>26528</v>
      </c>
      <c r="C9653" s="135" t="s">
        <v>4362</v>
      </c>
      <c r="F9653" s="135">
        <v>0.0</v>
      </c>
      <c r="M9653" s="143">
        <v>42491.0</v>
      </c>
    </row>
    <row r="9654">
      <c r="A9654" s="135">
        <v>9652.0</v>
      </c>
      <c r="B9654" s="135" t="s">
        <v>26529</v>
      </c>
      <c r="C9654" s="135" t="s">
        <v>4362</v>
      </c>
      <c r="F9654" s="135">
        <v>0.0</v>
      </c>
      <c r="M9654" s="143">
        <v>43040.0</v>
      </c>
    </row>
    <row r="9655">
      <c r="A9655" s="135">
        <v>9653.0</v>
      </c>
      <c r="B9655" s="135" t="s">
        <v>26530</v>
      </c>
      <c r="C9655" s="135" t="s">
        <v>4362</v>
      </c>
      <c r="F9655" s="135">
        <v>0.0</v>
      </c>
      <c r="M9655" s="143">
        <v>42370.0</v>
      </c>
    </row>
    <row r="9656">
      <c r="A9656" s="135">
        <v>9654.0</v>
      </c>
      <c r="B9656" s="135" t="s">
        <v>26531</v>
      </c>
      <c r="C9656" s="135" t="s">
        <v>4362</v>
      </c>
      <c r="K9656" s="135">
        <v>10.0</v>
      </c>
      <c r="M9656" s="143">
        <v>44214.0</v>
      </c>
    </row>
    <row r="9657">
      <c r="A9657" s="135">
        <v>9655.0</v>
      </c>
      <c r="B9657" s="135" t="s">
        <v>26532</v>
      </c>
      <c r="C9657" s="135" t="s">
        <v>4362</v>
      </c>
      <c r="F9657" s="135">
        <v>0.0</v>
      </c>
      <c r="M9657" s="143">
        <v>43800.0</v>
      </c>
    </row>
    <row r="9658">
      <c r="A9658" s="135">
        <v>9656.0</v>
      </c>
      <c r="B9658" s="135" t="s">
        <v>26534</v>
      </c>
      <c r="C9658" s="135" t="s">
        <v>4362</v>
      </c>
      <c r="M9658" s="143">
        <v>45053.0</v>
      </c>
    </row>
    <row r="9659">
      <c r="A9659" s="135">
        <v>9657.0</v>
      </c>
      <c r="B9659" s="135" t="s">
        <v>26535</v>
      </c>
      <c r="C9659" s="135" t="s">
        <v>4362</v>
      </c>
      <c r="M9659" s="143">
        <v>42811.0</v>
      </c>
    </row>
    <row r="9660">
      <c r="A9660" s="135">
        <v>9658.0</v>
      </c>
      <c r="B9660" s="135" t="s">
        <v>26536</v>
      </c>
      <c r="C9660" s="135" t="s">
        <v>4362</v>
      </c>
      <c r="M9660" s="143">
        <v>43975.0</v>
      </c>
    </row>
    <row r="9661">
      <c r="A9661" s="135">
        <v>9659.0</v>
      </c>
      <c r="B9661" s="135" t="s">
        <v>26538</v>
      </c>
      <c r="C9661" s="135" t="s">
        <v>4362</v>
      </c>
      <c r="F9661" s="135">
        <v>0.0</v>
      </c>
      <c r="M9661" s="143">
        <v>43466.0</v>
      </c>
    </row>
    <row r="9662">
      <c r="A9662" s="135">
        <v>9660.0</v>
      </c>
      <c r="B9662" s="135" t="s">
        <v>26539</v>
      </c>
      <c r="C9662" s="135" t="s">
        <v>4362</v>
      </c>
      <c r="K9662" s="135">
        <v>10.0</v>
      </c>
      <c r="M9662" s="143">
        <v>44167.0</v>
      </c>
    </row>
    <row r="9663">
      <c r="A9663" s="135">
        <v>9661.0</v>
      </c>
      <c r="B9663" s="135" t="s">
        <v>26540</v>
      </c>
      <c r="C9663" s="135" t="s">
        <v>4362</v>
      </c>
      <c r="K9663" s="135">
        <v>20.0</v>
      </c>
      <c r="M9663" s="143">
        <v>45120.0</v>
      </c>
    </row>
    <row r="9664">
      <c r="A9664" s="135">
        <v>9662.0</v>
      </c>
      <c r="B9664" s="135" t="s">
        <v>26541</v>
      </c>
      <c r="C9664" s="135" t="s">
        <v>4362</v>
      </c>
      <c r="M9664" s="143">
        <v>43952.0</v>
      </c>
    </row>
    <row r="9665">
      <c r="A9665" s="135">
        <v>9663.0</v>
      </c>
      <c r="B9665" s="135" t="s">
        <v>26542</v>
      </c>
      <c r="C9665" s="135" t="s">
        <v>4362</v>
      </c>
      <c r="M9665" s="143">
        <v>44785.0</v>
      </c>
    </row>
    <row r="9666">
      <c r="A9666" s="135">
        <v>9664.0</v>
      </c>
      <c r="B9666" s="135" t="s">
        <v>26543</v>
      </c>
      <c r="C9666" s="135" t="s">
        <v>4362</v>
      </c>
      <c r="K9666" s="135">
        <v>10.0</v>
      </c>
      <c r="M9666" s="143">
        <v>43863.0</v>
      </c>
    </row>
    <row r="9667">
      <c r="A9667" s="135">
        <v>9665.0</v>
      </c>
      <c r="B9667" s="135" t="s">
        <v>26545</v>
      </c>
      <c r="C9667" s="135" t="s">
        <v>4362</v>
      </c>
      <c r="K9667" s="135">
        <v>200.0</v>
      </c>
      <c r="M9667" s="143">
        <v>43841.0</v>
      </c>
    </row>
    <row r="9668">
      <c r="A9668" s="135">
        <v>9666.0</v>
      </c>
      <c r="B9668" s="135" t="s">
        <v>26546</v>
      </c>
      <c r="C9668" s="135" t="s">
        <v>4362</v>
      </c>
      <c r="K9668" s="135">
        <v>20.0</v>
      </c>
      <c r="M9668" s="143">
        <v>43845.0</v>
      </c>
    </row>
    <row r="9669">
      <c r="A9669" s="135">
        <v>9667.0</v>
      </c>
      <c r="B9669" s="135" t="s">
        <v>26547</v>
      </c>
      <c r="C9669" s="135" t="s">
        <v>4362</v>
      </c>
      <c r="K9669" s="135">
        <v>30.0</v>
      </c>
      <c r="M9669" s="143">
        <v>43916.0</v>
      </c>
    </row>
    <row r="9670">
      <c r="A9670" s="135">
        <v>9668.0</v>
      </c>
      <c r="B9670" s="135" t="s">
        <v>26548</v>
      </c>
      <c r="C9670" s="135" t="s">
        <v>4362</v>
      </c>
      <c r="M9670" s="143">
        <v>42302.0</v>
      </c>
    </row>
    <row r="9671">
      <c r="A9671" s="135">
        <v>9669.0</v>
      </c>
      <c r="B9671" s="135" t="s">
        <v>26549</v>
      </c>
      <c r="C9671" s="135" t="s">
        <v>4362</v>
      </c>
      <c r="K9671" s="135">
        <v>10.0</v>
      </c>
      <c r="M9671" s="143">
        <v>45119.0</v>
      </c>
    </row>
    <row r="9672">
      <c r="A9672" s="135">
        <v>9670.0</v>
      </c>
      <c r="B9672" s="135" t="s">
        <v>26551</v>
      </c>
      <c r="C9672" s="135" t="s">
        <v>4362</v>
      </c>
      <c r="F9672" s="135">
        <v>0.0</v>
      </c>
      <c r="M9672" s="143">
        <v>43525.0</v>
      </c>
    </row>
    <row r="9673">
      <c r="A9673" s="135">
        <v>9671.0</v>
      </c>
      <c r="B9673" s="135" t="s">
        <v>26552</v>
      </c>
      <c r="C9673" s="135" t="s">
        <v>4362</v>
      </c>
      <c r="F9673" s="135">
        <v>0.0</v>
      </c>
      <c r="M9673" s="143">
        <v>43525.0</v>
      </c>
    </row>
    <row r="9674">
      <c r="A9674" s="135">
        <v>9672.0</v>
      </c>
      <c r="B9674" s="135" t="s">
        <v>26553</v>
      </c>
      <c r="C9674" s="135" t="s">
        <v>4362</v>
      </c>
      <c r="M9674" s="143">
        <v>42309.0</v>
      </c>
    </row>
    <row r="9675">
      <c r="A9675" s="135">
        <v>9673.0</v>
      </c>
      <c r="B9675" s="135" t="s">
        <v>26554</v>
      </c>
      <c r="C9675" s="135" t="s">
        <v>4362</v>
      </c>
      <c r="F9675" s="135">
        <v>0.0</v>
      </c>
      <c r="M9675" s="143">
        <v>42856.0</v>
      </c>
    </row>
    <row r="9676">
      <c r="A9676" s="135">
        <v>9674.0</v>
      </c>
      <c r="B9676" s="135" t="s">
        <v>26555</v>
      </c>
      <c r="C9676" s="135" t="s">
        <v>4362</v>
      </c>
      <c r="M9676" s="143">
        <v>45312.0</v>
      </c>
    </row>
    <row r="9677">
      <c r="A9677" s="135">
        <v>9675.0</v>
      </c>
      <c r="B9677" s="135" t="s">
        <v>26557</v>
      </c>
      <c r="C9677" s="135" t="s">
        <v>4362</v>
      </c>
      <c r="K9677" s="135">
        <v>10.0</v>
      </c>
      <c r="M9677" s="143">
        <v>45030.0</v>
      </c>
    </row>
    <row r="9678">
      <c r="A9678" s="135">
        <v>9676.0</v>
      </c>
      <c r="B9678" s="135" t="s">
        <v>26558</v>
      </c>
      <c r="C9678" s="135" t="s">
        <v>4362</v>
      </c>
      <c r="F9678" s="135">
        <v>0.0</v>
      </c>
      <c r="M9678" s="143">
        <v>43556.0</v>
      </c>
    </row>
    <row r="9679">
      <c r="A9679" s="135">
        <v>9677.0</v>
      </c>
      <c r="B9679" s="135" t="s">
        <v>26559</v>
      </c>
      <c r="C9679" s="135" t="s">
        <v>4362</v>
      </c>
      <c r="F9679" s="135">
        <v>0.0</v>
      </c>
      <c r="M9679" s="143">
        <v>42370.0</v>
      </c>
    </row>
    <row r="9680">
      <c r="A9680" s="135">
        <v>9678.0</v>
      </c>
      <c r="B9680" s="135" t="s">
        <v>26560</v>
      </c>
      <c r="C9680" s="135" t="s">
        <v>4362</v>
      </c>
      <c r="F9680" s="135">
        <v>0.0</v>
      </c>
      <c r="M9680" s="143">
        <v>43617.0</v>
      </c>
    </row>
    <row r="9681">
      <c r="A9681" s="135">
        <v>9679.0</v>
      </c>
      <c r="B9681" s="135" t="s">
        <v>26561</v>
      </c>
      <c r="C9681" s="135" t="s">
        <v>4362</v>
      </c>
      <c r="F9681" s="135">
        <v>0.0</v>
      </c>
      <c r="M9681" s="143">
        <v>42675.0</v>
      </c>
    </row>
    <row r="9682">
      <c r="A9682" s="135">
        <v>9680.0</v>
      </c>
      <c r="B9682" s="135" t="s">
        <v>26562</v>
      </c>
      <c r="C9682" s="135" t="s">
        <v>4362</v>
      </c>
      <c r="F9682" s="135">
        <v>0.0</v>
      </c>
      <c r="M9682" s="143">
        <v>43282.0</v>
      </c>
    </row>
    <row r="9683">
      <c r="A9683" s="135">
        <v>9681.0</v>
      </c>
      <c r="B9683" s="135" t="s">
        <v>26564</v>
      </c>
      <c r="C9683" s="135" t="s">
        <v>4362</v>
      </c>
      <c r="M9683" s="143">
        <v>42820.0</v>
      </c>
    </row>
    <row r="9684">
      <c r="A9684" s="135">
        <v>9682.0</v>
      </c>
      <c r="B9684" s="135" t="s">
        <v>26565</v>
      </c>
      <c r="C9684" s="135" t="s">
        <v>4362</v>
      </c>
      <c r="M9684" s="143">
        <v>44826.0</v>
      </c>
    </row>
    <row r="9685">
      <c r="A9685" s="135">
        <v>9683.0</v>
      </c>
      <c r="B9685" s="135" t="s">
        <v>26566</v>
      </c>
      <c r="C9685" s="135" t="s">
        <v>4362</v>
      </c>
      <c r="M9685" s="143">
        <v>42312.0</v>
      </c>
    </row>
    <row r="9686">
      <c r="A9686" s="135">
        <v>9684.0</v>
      </c>
      <c r="B9686" s="135" t="s">
        <v>26567</v>
      </c>
      <c r="C9686" s="135" t="s">
        <v>4362</v>
      </c>
      <c r="F9686" s="135">
        <v>0.0</v>
      </c>
      <c r="M9686" s="143">
        <v>43374.0</v>
      </c>
    </row>
    <row r="9687">
      <c r="A9687" s="135">
        <v>9685.0</v>
      </c>
      <c r="B9687" s="135" t="s">
        <v>26568</v>
      </c>
      <c r="C9687" s="135" t="s">
        <v>4362</v>
      </c>
      <c r="M9687" s="143">
        <v>45137.0</v>
      </c>
    </row>
    <row r="9688">
      <c r="A9688" s="135">
        <v>9686.0</v>
      </c>
      <c r="B9688" s="135" t="s">
        <v>26570</v>
      </c>
      <c r="C9688" s="135" t="s">
        <v>4362</v>
      </c>
      <c r="F9688" s="135">
        <v>0.0</v>
      </c>
      <c r="M9688" s="143">
        <v>43647.0</v>
      </c>
    </row>
    <row r="9689">
      <c r="A9689" s="135">
        <v>9687.0</v>
      </c>
      <c r="B9689" s="135" t="s">
        <v>26571</v>
      </c>
      <c r="C9689" s="135" t="s">
        <v>4362</v>
      </c>
      <c r="K9689" s="135">
        <v>10.0</v>
      </c>
      <c r="M9689" s="143">
        <v>45385.0</v>
      </c>
    </row>
    <row r="9690">
      <c r="A9690" s="135">
        <v>9688.0</v>
      </c>
      <c r="B9690" s="135" t="s">
        <v>26572</v>
      </c>
      <c r="C9690" s="135" t="s">
        <v>4362</v>
      </c>
      <c r="M9690" s="143">
        <v>45216.0</v>
      </c>
    </row>
    <row r="9691">
      <c r="A9691" s="135">
        <v>9689.0</v>
      </c>
      <c r="B9691" s="135" t="s">
        <v>26573</v>
      </c>
      <c r="C9691" s="135" t="s">
        <v>4362</v>
      </c>
      <c r="K9691" s="135">
        <v>10.0</v>
      </c>
      <c r="M9691" s="143">
        <v>42609.0</v>
      </c>
    </row>
    <row r="9692">
      <c r="A9692" s="135">
        <v>9690.0</v>
      </c>
      <c r="B9692" s="135" t="s">
        <v>26574</v>
      </c>
      <c r="C9692" s="135" t="s">
        <v>4362</v>
      </c>
      <c r="M9692" s="143">
        <v>45066.0</v>
      </c>
    </row>
    <row r="9693">
      <c r="A9693" s="135">
        <v>9691.0</v>
      </c>
      <c r="B9693" s="135" t="s">
        <v>26576</v>
      </c>
      <c r="C9693" s="135" t="s">
        <v>4362</v>
      </c>
      <c r="K9693" s="135">
        <v>10.0</v>
      </c>
      <c r="M9693" s="143">
        <v>45102.0</v>
      </c>
    </row>
    <row r="9694">
      <c r="A9694" s="135">
        <v>9692.0</v>
      </c>
      <c r="B9694" s="135" t="s">
        <v>26577</v>
      </c>
      <c r="C9694" s="135" t="s">
        <v>4362</v>
      </c>
      <c r="F9694" s="135">
        <v>0.0</v>
      </c>
      <c r="K9694" s="135">
        <v>10.0</v>
      </c>
      <c r="M9694" s="143">
        <v>44287.0</v>
      </c>
    </row>
    <row r="9695">
      <c r="A9695" s="135">
        <v>9693.0</v>
      </c>
      <c r="B9695" s="135" t="s">
        <v>26578</v>
      </c>
      <c r="C9695" s="135" t="s">
        <v>4362</v>
      </c>
      <c r="M9695" s="143">
        <v>45300.0</v>
      </c>
    </row>
    <row r="9696">
      <c r="A9696" s="135">
        <v>9694.0</v>
      </c>
      <c r="B9696" s="135" t="s">
        <v>26579</v>
      </c>
      <c r="C9696" s="135" t="s">
        <v>4362</v>
      </c>
      <c r="M9696" s="143">
        <v>42636.0</v>
      </c>
    </row>
    <row r="9697">
      <c r="A9697" s="135">
        <v>9695.0</v>
      </c>
      <c r="B9697" s="135" t="s">
        <v>26580</v>
      </c>
      <c r="C9697" s="135" t="s">
        <v>4362</v>
      </c>
      <c r="K9697" s="135">
        <v>10.0</v>
      </c>
      <c r="M9697" s="143">
        <v>43849.0</v>
      </c>
    </row>
    <row r="9698">
      <c r="A9698" s="135">
        <v>9696.0</v>
      </c>
      <c r="B9698" s="135" t="s">
        <v>26581</v>
      </c>
      <c r="C9698" s="135" t="s">
        <v>4362</v>
      </c>
      <c r="M9698" s="143">
        <v>44434.0</v>
      </c>
    </row>
    <row r="9699">
      <c r="A9699" s="135">
        <v>9697.0</v>
      </c>
      <c r="B9699" s="135" t="s">
        <v>26583</v>
      </c>
      <c r="C9699" s="135" t="s">
        <v>4362</v>
      </c>
      <c r="F9699" s="135">
        <v>0.0</v>
      </c>
      <c r="M9699" s="143">
        <v>42614.0</v>
      </c>
    </row>
    <row r="9700">
      <c r="A9700" s="135">
        <v>9698.0</v>
      </c>
      <c r="B9700" s="135" t="s">
        <v>26584</v>
      </c>
      <c r="C9700" s="135" t="s">
        <v>4362</v>
      </c>
      <c r="F9700" s="135">
        <v>0.0</v>
      </c>
      <c r="M9700" s="143">
        <v>43800.0</v>
      </c>
    </row>
    <row r="9701">
      <c r="A9701" s="135">
        <v>9699.0</v>
      </c>
      <c r="B9701" s="135" t="s">
        <v>26585</v>
      </c>
      <c r="C9701" s="135" t="s">
        <v>4362</v>
      </c>
      <c r="F9701" s="135">
        <v>0.0</v>
      </c>
      <c r="M9701" s="143">
        <v>43009.0</v>
      </c>
    </row>
    <row r="9702">
      <c r="A9702" s="135">
        <v>9700.0</v>
      </c>
      <c r="B9702" s="135" t="s">
        <v>26586</v>
      </c>
      <c r="C9702" s="135" t="s">
        <v>4362</v>
      </c>
      <c r="F9702" s="135">
        <v>0.0</v>
      </c>
      <c r="M9702" s="143">
        <v>43556.0</v>
      </c>
    </row>
    <row r="9703">
      <c r="A9703" s="135">
        <v>9701.0</v>
      </c>
      <c r="B9703" s="135" t="s">
        <v>26587</v>
      </c>
      <c r="C9703" s="135" t="s">
        <v>4362</v>
      </c>
      <c r="M9703" s="143">
        <v>42796.0</v>
      </c>
    </row>
    <row r="9704">
      <c r="A9704" s="135">
        <v>9702.0</v>
      </c>
      <c r="B9704" s="135" t="s">
        <v>26588</v>
      </c>
      <c r="C9704" s="135" t="s">
        <v>4362</v>
      </c>
      <c r="F9704" s="135">
        <v>0.0</v>
      </c>
      <c r="M9704" s="143">
        <v>42370.0</v>
      </c>
    </row>
    <row r="9705">
      <c r="A9705" s="135">
        <v>9703.0</v>
      </c>
      <c r="B9705" s="135" t="s">
        <v>26590</v>
      </c>
      <c r="C9705" s="135" t="s">
        <v>4362</v>
      </c>
      <c r="M9705" s="143">
        <v>44437.0</v>
      </c>
    </row>
    <row r="9706">
      <c r="A9706" s="135">
        <v>9704.0</v>
      </c>
      <c r="B9706" s="135" t="s">
        <v>26591</v>
      </c>
      <c r="C9706" s="135" t="s">
        <v>4362</v>
      </c>
      <c r="M9706" s="143">
        <v>43411.0</v>
      </c>
    </row>
    <row r="9707">
      <c r="A9707" s="135">
        <v>9705.0</v>
      </c>
      <c r="B9707" s="135" t="s">
        <v>26592</v>
      </c>
      <c r="C9707" s="135" t="s">
        <v>4362</v>
      </c>
      <c r="F9707" s="135">
        <v>0.0</v>
      </c>
      <c r="M9707" s="143">
        <v>43344.0</v>
      </c>
    </row>
    <row r="9708">
      <c r="A9708" s="135">
        <v>9706.0</v>
      </c>
      <c r="B9708" s="135" t="s">
        <v>26593</v>
      </c>
      <c r="C9708" s="135" t="s">
        <v>4362</v>
      </c>
      <c r="K9708" s="135">
        <v>10.0</v>
      </c>
      <c r="M9708" s="143">
        <v>44512.0</v>
      </c>
    </row>
    <row r="9709">
      <c r="A9709" s="135">
        <v>9707.0</v>
      </c>
      <c r="B9709" s="135" t="s">
        <v>26594</v>
      </c>
      <c r="C9709" s="135" t="s">
        <v>4362</v>
      </c>
      <c r="K9709" s="135">
        <v>30.0</v>
      </c>
      <c r="M9709" s="143">
        <v>43787.0</v>
      </c>
    </row>
    <row r="9710">
      <c r="A9710" s="135">
        <v>9708.0</v>
      </c>
      <c r="B9710" s="135" t="s">
        <v>26596</v>
      </c>
      <c r="C9710" s="135" t="s">
        <v>4362</v>
      </c>
      <c r="F9710" s="135">
        <v>0.0</v>
      </c>
      <c r="M9710" s="143">
        <v>42979.0</v>
      </c>
    </row>
    <row r="9711">
      <c r="A9711" s="135">
        <v>9709.0</v>
      </c>
      <c r="B9711" s="135" t="s">
        <v>26597</v>
      </c>
      <c r="C9711" s="135" t="s">
        <v>4362</v>
      </c>
      <c r="D9711" s="135">
        <v>1.0</v>
      </c>
      <c r="M9711" s="143">
        <v>42436.0</v>
      </c>
    </row>
    <row r="9712">
      <c r="A9712" s="135">
        <v>9710.0</v>
      </c>
      <c r="B9712" s="135" t="s">
        <v>26598</v>
      </c>
      <c r="C9712" s="135" t="s">
        <v>4362</v>
      </c>
      <c r="M9712" s="143">
        <v>45050.0</v>
      </c>
    </row>
    <row r="9713">
      <c r="A9713" s="135">
        <v>9711.0</v>
      </c>
      <c r="B9713" s="135" t="s">
        <v>26599</v>
      </c>
      <c r="C9713" s="135" t="s">
        <v>4362</v>
      </c>
      <c r="M9713" s="143">
        <v>42278.0</v>
      </c>
    </row>
    <row r="9714">
      <c r="A9714" s="135">
        <v>9712.0</v>
      </c>
      <c r="B9714" s="135" t="s">
        <v>26600</v>
      </c>
      <c r="C9714" s="135" t="s">
        <v>4362</v>
      </c>
      <c r="F9714" s="135">
        <v>0.0</v>
      </c>
      <c r="M9714" s="143">
        <v>43374.0</v>
      </c>
    </row>
    <row r="9715">
      <c r="A9715" s="135">
        <v>9713.0</v>
      </c>
      <c r="B9715" s="135" t="s">
        <v>26602</v>
      </c>
      <c r="C9715" s="135" t="s">
        <v>4362</v>
      </c>
      <c r="F9715" s="135">
        <v>0.0</v>
      </c>
      <c r="M9715" s="143">
        <v>43344.0</v>
      </c>
    </row>
    <row r="9716">
      <c r="A9716" s="135">
        <v>9714.0</v>
      </c>
      <c r="B9716" s="135" t="s">
        <v>26603</v>
      </c>
      <c r="C9716" s="135" t="s">
        <v>4362</v>
      </c>
      <c r="K9716" s="135">
        <v>10.0</v>
      </c>
      <c r="M9716" s="143">
        <v>43971.0</v>
      </c>
    </row>
    <row r="9717">
      <c r="A9717" s="135">
        <v>9715.0</v>
      </c>
      <c r="B9717" s="135" t="s">
        <v>26604</v>
      </c>
      <c r="C9717" s="135" t="s">
        <v>4362</v>
      </c>
      <c r="M9717" s="143">
        <v>43105.0</v>
      </c>
    </row>
    <row r="9718">
      <c r="A9718" s="135">
        <v>9716.0</v>
      </c>
      <c r="B9718" s="135" t="s">
        <v>26605</v>
      </c>
      <c r="C9718" s="135" t="s">
        <v>4362</v>
      </c>
      <c r="F9718" s="135">
        <v>0.0</v>
      </c>
      <c r="M9718" s="143">
        <v>43497.0</v>
      </c>
    </row>
    <row r="9719">
      <c r="A9719" s="135">
        <v>9717.0</v>
      </c>
      <c r="B9719" s="135" t="s">
        <v>26606</v>
      </c>
      <c r="C9719" s="135" t="s">
        <v>4362</v>
      </c>
      <c r="M9719" s="143">
        <v>44016.0</v>
      </c>
    </row>
    <row r="9720">
      <c r="A9720" s="135">
        <v>9718.0</v>
      </c>
      <c r="B9720" s="135" t="s">
        <v>26607</v>
      </c>
      <c r="C9720" s="135" t="s">
        <v>4362</v>
      </c>
      <c r="F9720" s="135">
        <v>0.0</v>
      </c>
      <c r="M9720" s="143">
        <v>42767.0</v>
      </c>
    </row>
    <row r="9721">
      <c r="A9721" s="135">
        <v>9719.0</v>
      </c>
      <c r="B9721" s="135" t="s">
        <v>26608</v>
      </c>
      <c r="C9721" s="135" t="s">
        <v>4362</v>
      </c>
      <c r="M9721" s="143">
        <v>44778.0</v>
      </c>
    </row>
    <row r="9722">
      <c r="A9722" s="135">
        <v>9720.0</v>
      </c>
      <c r="B9722" s="135" t="s">
        <v>26610</v>
      </c>
      <c r="C9722" s="135" t="s">
        <v>4362</v>
      </c>
      <c r="M9722" s="143">
        <v>45245.0</v>
      </c>
    </row>
    <row r="9723">
      <c r="A9723" s="135">
        <v>9721.0</v>
      </c>
      <c r="B9723" s="135" t="s">
        <v>26611</v>
      </c>
      <c r="C9723" s="135" t="s">
        <v>4362</v>
      </c>
      <c r="K9723" s="135">
        <v>10.0</v>
      </c>
      <c r="M9723" s="143">
        <v>43994.0</v>
      </c>
    </row>
    <row r="9724">
      <c r="A9724" s="135">
        <v>9722.0</v>
      </c>
      <c r="B9724" s="135" t="s">
        <v>26612</v>
      </c>
      <c r="C9724" s="135" t="s">
        <v>4362</v>
      </c>
      <c r="M9724" s="143">
        <v>45036.0</v>
      </c>
    </row>
    <row r="9725">
      <c r="A9725" s="135">
        <v>9723.0</v>
      </c>
      <c r="B9725" s="135" t="s">
        <v>26613</v>
      </c>
      <c r="C9725" s="135" t="s">
        <v>4362</v>
      </c>
      <c r="M9725" s="143">
        <v>45066.0</v>
      </c>
    </row>
    <row r="9726">
      <c r="A9726" s="135">
        <v>9724.0</v>
      </c>
      <c r="B9726" s="135" t="s">
        <v>26614</v>
      </c>
      <c r="C9726" s="135" t="s">
        <v>4362</v>
      </c>
      <c r="K9726" s="135">
        <v>10.0</v>
      </c>
      <c r="M9726" s="143">
        <v>45216.0</v>
      </c>
    </row>
    <row r="9727">
      <c r="A9727" s="135">
        <v>9725.0</v>
      </c>
      <c r="B9727" s="135" t="s">
        <v>26615</v>
      </c>
      <c r="C9727" s="135" t="s">
        <v>4362</v>
      </c>
      <c r="M9727" s="143">
        <v>44960.0</v>
      </c>
    </row>
    <row r="9728">
      <c r="A9728" s="135">
        <v>9726.0</v>
      </c>
      <c r="B9728" s="135" t="s">
        <v>26616</v>
      </c>
      <c r="C9728" s="135" t="s">
        <v>4362</v>
      </c>
      <c r="M9728" s="143">
        <v>44819.0</v>
      </c>
    </row>
    <row r="9729">
      <c r="A9729" s="135">
        <v>9727.0</v>
      </c>
      <c r="B9729" s="135" t="s">
        <v>26618</v>
      </c>
      <c r="C9729" s="135" t="s">
        <v>4362</v>
      </c>
      <c r="M9729" s="143">
        <v>42763.0</v>
      </c>
    </row>
    <row r="9730">
      <c r="A9730" s="135">
        <v>9728.0</v>
      </c>
      <c r="B9730" s="135" t="s">
        <v>14547</v>
      </c>
      <c r="C9730" s="135" t="s">
        <v>4362</v>
      </c>
      <c r="K9730" s="135">
        <v>20.0</v>
      </c>
      <c r="M9730" s="143">
        <v>44531.0</v>
      </c>
    </row>
    <row r="9731">
      <c r="A9731" s="135">
        <v>9729.0</v>
      </c>
      <c r="B9731" s="135" t="s">
        <v>14550</v>
      </c>
      <c r="C9731" s="135" t="s">
        <v>4362</v>
      </c>
      <c r="M9731" s="143">
        <v>45351.0</v>
      </c>
    </row>
    <row r="9732">
      <c r="A9732" s="135">
        <v>9730.0</v>
      </c>
      <c r="B9732" s="135" t="s">
        <v>26619</v>
      </c>
      <c r="C9732" s="135" t="s">
        <v>4362</v>
      </c>
      <c r="M9732" s="143">
        <v>45385.0</v>
      </c>
    </row>
    <row r="9733">
      <c r="A9733" s="135">
        <v>9731.0</v>
      </c>
      <c r="B9733" s="135" t="s">
        <v>26620</v>
      </c>
      <c r="C9733" s="135" t="s">
        <v>4362</v>
      </c>
      <c r="M9733" s="143">
        <v>42831.0</v>
      </c>
    </row>
    <row r="9734">
      <c r="A9734" s="135">
        <v>9732.0</v>
      </c>
      <c r="B9734" s="135" t="s">
        <v>26621</v>
      </c>
      <c r="C9734" s="135" t="s">
        <v>4362</v>
      </c>
      <c r="K9734" s="135">
        <v>50.0</v>
      </c>
      <c r="M9734" s="143">
        <v>44269.0</v>
      </c>
    </row>
    <row r="9735">
      <c r="A9735" s="135">
        <v>9733.0</v>
      </c>
      <c r="B9735" s="135" t="s">
        <v>26623</v>
      </c>
      <c r="C9735" s="135" t="s">
        <v>4362</v>
      </c>
      <c r="M9735" s="143">
        <v>44893.0</v>
      </c>
    </row>
    <row r="9736">
      <c r="A9736" s="135">
        <v>9734.0</v>
      </c>
      <c r="B9736" s="135" t="s">
        <v>26624</v>
      </c>
      <c r="C9736" s="135" t="s">
        <v>4362</v>
      </c>
      <c r="M9736" s="143">
        <v>45032.0</v>
      </c>
    </row>
    <row r="9737">
      <c r="A9737" s="135">
        <v>9735.0</v>
      </c>
      <c r="B9737" s="135" t="s">
        <v>26625</v>
      </c>
      <c r="C9737" s="135" t="s">
        <v>4362</v>
      </c>
      <c r="M9737" s="143">
        <v>42479.0</v>
      </c>
    </row>
    <row r="9738">
      <c r="A9738" s="135">
        <v>9736.0</v>
      </c>
      <c r="B9738" s="135" t="s">
        <v>26626</v>
      </c>
      <c r="C9738" s="135" t="s">
        <v>4362</v>
      </c>
      <c r="M9738" s="143">
        <v>45385.0</v>
      </c>
    </row>
    <row r="9739">
      <c r="A9739" s="135">
        <v>9737.0</v>
      </c>
      <c r="B9739" s="135" t="s">
        <v>26627</v>
      </c>
      <c r="C9739" s="135" t="s">
        <v>4362</v>
      </c>
      <c r="K9739" s="135">
        <v>10.0</v>
      </c>
      <c r="M9739" s="143">
        <v>43855.0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2.38"/>
  </cols>
  <sheetData>
    <row r="1">
      <c r="A1" s="144" t="s">
        <v>1741</v>
      </c>
      <c r="B1" s="144" t="s">
        <v>1742</v>
      </c>
      <c r="C1" s="144" t="s">
        <v>1743</v>
      </c>
      <c r="D1" s="144" t="s">
        <v>1744</v>
      </c>
      <c r="E1" s="144" t="s">
        <v>20</v>
      </c>
      <c r="F1" s="144" t="s">
        <v>1745</v>
      </c>
      <c r="G1" s="144" t="s">
        <v>1746</v>
      </c>
      <c r="H1" s="144" t="s">
        <v>1747</v>
      </c>
      <c r="I1" s="144" t="s">
        <v>1748</v>
      </c>
      <c r="J1" s="144" t="s">
        <v>1749</v>
      </c>
      <c r="K1" s="144" t="s">
        <v>1751</v>
      </c>
      <c r="L1" s="144" t="s">
        <v>22</v>
      </c>
      <c r="M1" s="144" t="s">
        <v>1753</v>
      </c>
      <c r="N1" s="145"/>
      <c r="O1" s="145"/>
      <c r="P1" s="145"/>
      <c r="Q1" s="145"/>
      <c r="R1" s="145"/>
      <c r="S1" s="145"/>
      <c r="T1" s="145"/>
      <c r="U1" s="145"/>
      <c r="V1" s="145"/>
      <c r="W1" s="145"/>
      <c r="X1" s="145"/>
      <c r="Y1" s="145"/>
      <c r="Z1" s="145"/>
    </row>
    <row r="2">
      <c r="A2" s="135">
        <v>1.0</v>
      </c>
      <c r="B2" s="135" t="s">
        <v>6680</v>
      </c>
      <c r="C2" s="135" t="s">
        <v>4362</v>
      </c>
      <c r="D2" s="135">
        <v>10.0</v>
      </c>
      <c r="E2" s="135">
        <v>70.0</v>
      </c>
      <c r="H2" s="135" t="s">
        <v>4664</v>
      </c>
      <c r="I2" s="142">
        <v>45413.82472222222</v>
      </c>
      <c r="J2" s="135" t="s">
        <v>2100</v>
      </c>
      <c r="K2" s="135">
        <v>90.0</v>
      </c>
      <c r="L2" s="135">
        <v>8700.0</v>
      </c>
      <c r="M2" s="143">
        <v>45113.0</v>
      </c>
    </row>
    <row r="3">
      <c r="A3" s="135">
        <v>2.0</v>
      </c>
      <c r="B3" s="135" t="s">
        <v>6888</v>
      </c>
      <c r="C3" s="135" t="s">
        <v>4362</v>
      </c>
      <c r="D3" s="135">
        <v>0.0</v>
      </c>
      <c r="E3" s="135">
        <v>60.0</v>
      </c>
      <c r="H3" s="135" t="s">
        <v>6893</v>
      </c>
      <c r="I3" s="142">
        <v>45407.001180555555</v>
      </c>
      <c r="J3" s="135" t="s">
        <v>4715</v>
      </c>
      <c r="K3" s="135">
        <v>70.0</v>
      </c>
      <c r="L3" s="135">
        <v>3000.0</v>
      </c>
      <c r="M3" s="143">
        <v>45023.0</v>
      </c>
    </row>
    <row r="4">
      <c r="A4" s="135">
        <v>3.0</v>
      </c>
      <c r="B4" s="135" t="s">
        <v>10524</v>
      </c>
      <c r="C4" s="135" t="s">
        <v>4362</v>
      </c>
      <c r="D4" s="135">
        <v>1.0</v>
      </c>
      <c r="E4" s="135">
        <v>20.0</v>
      </c>
      <c r="H4" s="135" t="s">
        <v>4664</v>
      </c>
      <c r="I4" s="142">
        <v>45406.39711805555</v>
      </c>
      <c r="J4" s="135" t="s">
        <v>4674</v>
      </c>
      <c r="K4" s="135">
        <v>40.0</v>
      </c>
      <c r="L4" s="135">
        <v>7600.0</v>
      </c>
      <c r="M4" s="143">
        <v>43860.0</v>
      </c>
    </row>
    <row r="5">
      <c r="A5" s="135">
        <v>4.0</v>
      </c>
      <c r="B5" s="135" t="s">
        <v>11762</v>
      </c>
      <c r="C5" s="135" t="s">
        <v>4362</v>
      </c>
      <c r="D5" s="135">
        <v>0.0</v>
      </c>
      <c r="E5" s="135">
        <v>20.0</v>
      </c>
      <c r="H5" s="135" t="s">
        <v>11762</v>
      </c>
      <c r="I5" s="142">
        <v>45411.92885416667</v>
      </c>
      <c r="J5" s="135" t="s">
        <v>11764</v>
      </c>
      <c r="K5" s="135">
        <v>20.0</v>
      </c>
      <c r="L5" s="135">
        <v>0.0</v>
      </c>
      <c r="M5" s="143">
        <v>43740.0</v>
      </c>
    </row>
    <row r="6">
      <c r="A6" s="135">
        <v>5.0</v>
      </c>
      <c r="B6" s="135" t="s">
        <v>13196</v>
      </c>
      <c r="C6" s="135" t="s">
        <v>4362</v>
      </c>
      <c r="D6" s="135">
        <v>3.0</v>
      </c>
      <c r="E6" s="135">
        <v>20.0</v>
      </c>
      <c r="H6" s="135" t="s">
        <v>4664</v>
      </c>
      <c r="I6" s="142">
        <v>45406.98106481481</v>
      </c>
      <c r="J6" s="135" t="s">
        <v>5742</v>
      </c>
      <c r="K6" s="135">
        <v>20.0</v>
      </c>
      <c r="L6" s="135">
        <v>2200.0</v>
      </c>
      <c r="M6" s="143">
        <v>43861.0</v>
      </c>
    </row>
    <row r="7">
      <c r="A7" s="135">
        <v>6.0</v>
      </c>
      <c r="B7" s="135" t="s">
        <v>14217</v>
      </c>
      <c r="C7" s="135" t="s">
        <v>4362</v>
      </c>
      <c r="E7" s="135">
        <v>10.0</v>
      </c>
      <c r="I7" s="142"/>
      <c r="K7" s="135">
        <v>100.0</v>
      </c>
      <c r="M7" s="143">
        <v>43846.0</v>
      </c>
    </row>
    <row r="8">
      <c r="A8" s="135">
        <v>7.0</v>
      </c>
      <c r="B8" s="135" t="s">
        <v>14220</v>
      </c>
      <c r="C8" s="135" t="s">
        <v>4362</v>
      </c>
      <c r="E8" s="135">
        <v>10.0</v>
      </c>
      <c r="I8" s="142"/>
      <c r="K8" s="135">
        <v>100.0</v>
      </c>
      <c r="M8" s="143">
        <v>44067.0</v>
      </c>
    </row>
    <row r="9">
      <c r="A9" s="135">
        <v>8.0</v>
      </c>
      <c r="B9" s="135" t="s">
        <v>14222</v>
      </c>
      <c r="C9" s="135" t="s">
        <v>4362</v>
      </c>
      <c r="E9" s="135">
        <v>10.0</v>
      </c>
      <c r="I9" s="142"/>
      <c r="K9" s="135">
        <v>20.0</v>
      </c>
      <c r="M9" s="143">
        <v>43756.0</v>
      </c>
    </row>
    <row r="10">
      <c r="A10" s="135">
        <v>9.0</v>
      </c>
      <c r="B10" s="135" t="s">
        <v>14225</v>
      </c>
      <c r="C10" s="135" t="s">
        <v>4362</v>
      </c>
      <c r="E10" s="135">
        <v>10.0</v>
      </c>
      <c r="I10" s="142"/>
      <c r="K10" s="135">
        <v>20.0</v>
      </c>
      <c r="M10" s="143">
        <v>43888.0</v>
      </c>
    </row>
    <row r="11">
      <c r="A11" s="135">
        <v>10.0</v>
      </c>
      <c r="B11" s="135" t="s">
        <v>14229</v>
      </c>
      <c r="C11" s="135" t="s">
        <v>4362</v>
      </c>
      <c r="E11" s="135">
        <v>10.0</v>
      </c>
      <c r="I11" s="142"/>
      <c r="K11" s="135">
        <v>10.0</v>
      </c>
      <c r="M11" s="143">
        <v>43923.0</v>
      </c>
    </row>
    <row r="12">
      <c r="A12" s="135">
        <v>11.0</v>
      </c>
      <c r="B12" s="135" t="s">
        <v>14233</v>
      </c>
      <c r="C12" s="135" t="s">
        <v>4362</v>
      </c>
      <c r="E12" s="135">
        <v>10.0</v>
      </c>
      <c r="I12" s="142"/>
      <c r="K12" s="135">
        <v>200.0</v>
      </c>
      <c r="M12" s="143">
        <v>44605.0</v>
      </c>
    </row>
    <row r="13">
      <c r="A13" s="135">
        <v>12.0</v>
      </c>
      <c r="B13" s="135" t="s">
        <v>14237</v>
      </c>
      <c r="C13" s="135" t="s">
        <v>4362</v>
      </c>
      <c r="E13" s="135">
        <v>10.0</v>
      </c>
      <c r="I13" s="142"/>
      <c r="K13" s="135">
        <v>10.0</v>
      </c>
      <c r="M13" s="143">
        <v>42597.0</v>
      </c>
    </row>
    <row r="14">
      <c r="A14" s="135">
        <v>13.0</v>
      </c>
      <c r="B14" s="135" t="s">
        <v>14239</v>
      </c>
      <c r="C14" s="135" t="s">
        <v>4362</v>
      </c>
      <c r="E14" s="135">
        <v>10.0</v>
      </c>
      <c r="I14" s="142"/>
      <c r="K14" s="135">
        <v>10.0</v>
      </c>
      <c r="M14" s="143">
        <v>45035.0</v>
      </c>
    </row>
    <row r="15">
      <c r="A15" s="135">
        <v>14.0</v>
      </c>
      <c r="B15" s="135" t="s">
        <v>14243</v>
      </c>
      <c r="C15" s="135" t="s">
        <v>4362</v>
      </c>
      <c r="E15" s="135">
        <v>10.0</v>
      </c>
      <c r="F15" s="135">
        <v>0.0</v>
      </c>
      <c r="K15" s="135">
        <v>10.0</v>
      </c>
      <c r="M15" s="143">
        <v>42644.0</v>
      </c>
    </row>
    <row r="16">
      <c r="A16" s="135">
        <v>15.0</v>
      </c>
      <c r="B16" s="135" t="s">
        <v>14247</v>
      </c>
      <c r="C16" s="135" t="s">
        <v>4362</v>
      </c>
      <c r="E16" s="135">
        <v>10.0</v>
      </c>
      <c r="K16" s="135">
        <v>100.0</v>
      </c>
      <c r="M16" s="143">
        <v>43510.0</v>
      </c>
    </row>
    <row r="17">
      <c r="A17" s="135">
        <v>16.0</v>
      </c>
      <c r="B17" s="135" t="s">
        <v>14251</v>
      </c>
      <c r="C17" s="135" t="s">
        <v>4362</v>
      </c>
      <c r="E17" s="135">
        <v>10.0</v>
      </c>
      <c r="K17" s="135">
        <v>10.0</v>
      </c>
      <c r="M17" s="143">
        <v>43868.0</v>
      </c>
    </row>
    <row r="18">
      <c r="A18" s="135">
        <v>17.0</v>
      </c>
      <c r="B18" s="135" t="s">
        <v>14254</v>
      </c>
      <c r="C18" s="135" t="s">
        <v>4362</v>
      </c>
      <c r="E18" s="135">
        <v>10.0</v>
      </c>
      <c r="K18" s="135">
        <v>50.0</v>
      </c>
      <c r="M18" s="143">
        <v>43879.0</v>
      </c>
    </row>
    <row r="19">
      <c r="A19" s="135">
        <v>18.0</v>
      </c>
      <c r="B19" s="135" t="s">
        <v>14257</v>
      </c>
      <c r="C19" s="135" t="s">
        <v>4362</v>
      </c>
      <c r="E19" s="135">
        <v>10.0</v>
      </c>
      <c r="K19" s="135">
        <v>50.0</v>
      </c>
      <c r="M19" s="143">
        <v>43019.0</v>
      </c>
    </row>
    <row r="20">
      <c r="A20" s="135">
        <v>19.0</v>
      </c>
      <c r="B20" s="135" t="s">
        <v>14260</v>
      </c>
      <c r="C20" s="135" t="s">
        <v>4362</v>
      </c>
      <c r="M20" s="143">
        <v>45057.0</v>
      </c>
    </row>
    <row r="21">
      <c r="A21" s="135">
        <v>20.0</v>
      </c>
      <c r="B21" s="135" t="s">
        <v>14264</v>
      </c>
      <c r="C21" s="135" t="s">
        <v>4362</v>
      </c>
      <c r="F21" s="135">
        <v>0.0</v>
      </c>
      <c r="M21" s="143">
        <v>42552.0</v>
      </c>
    </row>
    <row r="22">
      <c r="A22" s="135">
        <v>21.0</v>
      </c>
      <c r="B22" s="135" t="s">
        <v>14268</v>
      </c>
      <c r="C22" s="135" t="s">
        <v>4362</v>
      </c>
      <c r="M22" s="143">
        <v>44496.0</v>
      </c>
    </row>
    <row r="23">
      <c r="A23" s="135">
        <v>22.0</v>
      </c>
      <c r="B23" s="135" t="s">
        <v>14272</v>
      </c>
      <c r="C23" s="135" t="s">
        <v>4362</v>
      </c>
      <c r="F23" s="135">
        <v>0.0</v>
      </c>
      <c r="M23" s="143">
        <v>43374.0</v>
      </c>
    </row>
    <row r="24">
      <c r="A24" s="135">
        <v>23.0</v>
      </c>
      <c r="B24" s="135" t="s">
        <v>14278</v>
      </c>
      <c r="C24" s="135" t="s">
        <v>4362</v>
      </c>
      <c r="M24" s="143">
        <v>44802.0</v>
      </c>
    </row>
    <row r="25">
      <c r="A25" s="135">
        <v>24.0</v>
      </c>
      <c r="B25" s="135" t="s">
        <v>14280</v>
      </c>
      <c r="C25" s="135" t="s">
        <v>4362</v>
      </c>
      <c r="M25" s="143">
        <v>45385.0</v>
      </c>
    </row>
    <row r="26">
      <c r="A26" s="135">
        <v>25.0</v>
      </c>
      <c r="B26" s="135" t="s">
        <v>14282</v>
      </c>
      <c r="C26" s="135" t="s">
        <v>4362</v>
      </c>
      <c r="K26" s="135">
        <v>50.0</v>
      </c>
      <c r="M26" s="143">
        <v>44227.0</v>
      </c>
    </row>
    <row r="27">
      <c r="A27" s="135">
        <v>26.0</v>
      </c>
      <c r="B27" s="135" t="s">
        <v>14285</v>
      </c>
      <c r="C27" s="135" t="s">
        <v>4362</v>
      </c>
      <c r="F27" s="135">
        <v>0.0</v>
      </c>
      <c r="M27" s="143">
        <v>43556.0</v>
      </c>
    </row>
    <row r="28">
      <c r="A28" s="135">
        <v>27.0</v>
      </c>
      <c r="B28" s="135" t="s">
        <v>14288</v>
      </c>
      <c r="C28" s="135" t="s">
        <v>4362</v>
      </c>
      <c r="K28" s="135">
        <v>30.0</v>
      </c>
      <c r="M28" s="143">
        <v>44122.0</v>
      </c>
    </row>
    <row r="29">
      <c r="A29" s="135">
        <v>28.0</v>
      </c>
      <c r="B29" s="135" t="s">
        <v>14291</v>
      </c>
      <c r="C29" s="135" t="s">
        <v>4362</v>
      </c>
      <c r="K29" s="135">
        <v>100.0</v>
      </c>
      <c r="M29" s="143">
        <v>44248.0</v>
      </c>
    </row>
    <row r="30">
      <c r="A30" s="135">
        <v>29.0</v>
      </c>
      <c r="B30" s="135" t="s">
        <v>14293</v>
      </c>
      <c r="C30" s="135" t="s">
        <v>4362</v>
      </c>
      <c r="F30" s="135">
        <v>0.0</v>
      </c>
      <c r="M30" s="143">
        <v>42675.0</v>
      </c>
    </row>
    <row r="31">
      <c r="A31" s="135">
        <v>30.0</v>
      </c>
      <c r="B31" s="135" t="s">
        <v>14295</v>
      </c>
      <c r="C31" s="135" t="s">
        <v>4362</v>
      </c>
      <c r="F31" s="135">
        <v>0.0</v>
      </c>
      <c r="M31" s="143">
        <v>43497.0</v>
      </c>
    </row>
    <row r="32">
      <c r="A32" s="135">
        <v>31.0</v>
      </c>
      <c r="B32" s="135" t="s">
        <v>14299</v>
      </c>
      <c r="C32" s="135" t="s">
        <v>4362</v>
      </c>
      <c r="K32" s="135">
        <v>70.0</v>
      </c>
      <c r="M32" s="143">
        <v>43289.0</v>
      </c>
    </row>
    <row r="33">
      <c r="A33" s="135">
        <v>32.0</v>
      </c>
      <c r="B33" s="135" t="s">
        <v>14302</v>
      </c>
      <c r="C33" s="135" t="s">
        <v>4362</v>
      </c>
      <c r="F33" s="135">
        <v>0.0</v>
      </c>
      <c r="M33" s="143">
        <v>43800.0</v>
      </c>
    </row>
    <row r="34">
      <c r="A34" s="135">
        <v>33.0</v>
      </c>
      <c r="B34" s="135" t="s">
        <v>14305</v>
      </c>
      <c r="C34" s="135" t="s">
        <v>4362</v>
      </c>
      <c r="F34" s="135">
        <v>0.0</v>
      </c>
      <c r="M34" s="143">
        <v>43466.0</v>
      </c>
    </row>
    <row r="35">
      <c r="A35" s="135">
        <v>34.0</v>
      </c>
      <c r="B35" s="135" t="s">
        <v>14308</v>
      </c>
      <c r="C35" s="135" t="s">
        <v>4362</v>
      </c>
      <c r="F35" s="135">
        <v>0.0</v>
      </c>
      <c r="M35" s="143">
        <v>43770.0</v>
      </c>
    </row>
    <row r="36">
      <c r="A36" s="135">
        <v>35.0</v>
      </c>
      <c r="B36" s="135" t="s">
        <v>14313</v>
      </c>
      <c r="C36" s="135" t="s">
        <v>4362</v>
      </c>
      <c r="K36" s="135">
        <v>50.0</v>
      </c>
      <c r="M36" s="143">
        <v>44162.0</v>
      </c>
    </row>
    <row r="37">
      <c r="A37" s="135">
        <v>36.0</v>
      </c>
      <c r="B37" s="135" t="s">
        <v>14316</v>
      </c>
      <c r="C37" s="135" t="s">
        <v>4362</v>
      </c>
      <c r="F37" s="135">
        <v>0.0</v>
      </c>
      <c r="M37" s="143">
        <v>43525.0</v>
      </c>
    </row>
    <row r="38">
      <c r="A38" s="135">
        <v>37.0</v>
      </c>
      <c r="B38" s="135" t="s">
        <v>14320</v>
      </c>
      <c r="C38" s="135" t="s">
        <v>4362</v>
      </c>
      <c r="M38" s="143">
        <v>42289.0</v>
      </c>
    </row>
    <row r="39">
      <c r="A39" s="135">
        <v>38.0</v>
      </c>
      <c r="B39" s="135" t="s">
        <v>14322</v>
      </c>
      <c r="C39" s="135" t="s">
        <v>4362</v>
      </c>
      <c r="F39" s="135">
        <v>0.0</v>
      </c>
      <c r="M39" s="143">
        <v>43405.0</v>
      </c>
    </row>
    <row r="40">
      <c r="A40" s="135">
        <v>39.0</v>
      </c>
      <c r="B40" s="135" t="s">
        <v>14325</v>
      </c>
      <c r="C40" s="135" t="s">
        <v>4362</v>
      </c>
      <c r="F40" s="135">
        <v>0.0</v>
      </c>
      <c r="M40" s="143">
        <v>43586.0</v>
      </c>
    </row>
    <row r="41">
      <c r="A41" s="135">
        <v>40.0</v>
      </c>
      <c r="B41" s="135" t="s">
        <v>14328</v>
      </c>
      <c r="C41" s="135" t="s">
        <v>4362</v>
      </c>
      <c r="F41" s="135">
        <v>0.0</v>
      </c>
      <c r="M41" s="143">
        <v>43435.0</v>
      </c>
    </row>
    <row r="42">
      <c r="A42" s="135">
        <v>41.0</v>
      </c>
      <c r="B42" s="135" t="s">
        <v>14330</v>
      </c>
      <c r="C42" s="135" t="s">
        <v>4362</v>
      </c>
      <c r="K42" s="135">
        <v>60.0</v>
      </c>
      <c r="M42" s="143">
        <v>44133.0</v>
      </c>
    </row>
    <row r="43">
      <c r="A43" s="135">
        <v>42.0</v>
      </c>
      <c r="B43" s="135" t="s">
        <v>14332</v>
      </c>
      <c r="C43" s="135" t="s">
        <v>4362</v>
      </c>
      <c r="K43" s="135">
        <v>20.0</v>
      </c>
      <c r="M43" s="143">
        <v>45066.0</v>
      </c>
    </row>
    <row r="44">
      <c r="A44" s="135">
        <v>43.0</v>
      </c>
      <c r="B44" s="135" t="s">
        <v>14337</v>
      </c>
      <c r="C44" s="135" t="s">
        <v>4362</v>
      </c>
      <c r="M44" s="143">
        <v>45260.0</v>
      </c>
    </row>
    <row r="45">
      <c r="A45" s="135">
        <v>44.0</v>
      </c>
      <c r="B45" s="135" t="s">
        <v>14340</v>
      </c>
      <c r="C45" s="135" t="s">
        <v>4362</v>
      </c>
      <c r="F45" s="135">
        <v>0.0</v>
      </c>
      <c r="M45" s="143">
        <v>42278.0</v>
      </c>
    </row>
    <row r="46">
      <c r="A46" s="135">
        <v>45.0</v>
      </c>
      <c r="B46" s="135" t="s">
        <v>14342</v>
      </c>
      <c r="C46" s="135" t="s">
        <v>4362</v>
      </c>
      <c r="K46" s="135">
        <v>80.0</v>
      </c>
      <c r="M46" s="143">
        <v>44228.0</v>
      </c>
    </row>
    <row r="47">
      <c r="A47" s="135">
        <v>46.0</v>
      </c>
      <c r="B47" s="135" t="s">
        <v>14346</v>
      </c>
      <c r="C47" s="135" t="s">
        <v>4362</v>
      </c>
      <c r="F47" s="135">
        <v>0.0</v>
      </c>
      <c r="M47" s="143">
        <v>43405.0</v>
      </c>
    </row>
    <row r="48">
      <c r="A48" s="135">
        <v>47.0</v>
      </c>
      <c r="B48" s="135" t="s">
        <v>14348</v>
      </c>
      <c r="C48" s="135" t="s">
        <v>4362</v>
      </c>
      <c r="K48" s="135">
        <v>30.0</v>
      </c>
      <c r="M48" s="143">
        <v>44150.0</v>
      </c>
    </row>
    <row r="49">
      <c r="A49" s="135">
        <v>48.0</v>
      </c>
      <c r="B49" s="135" t="s">
        <v>14350</v>
      </c>
      <c r="C49" s="135" t="s">
        <v>4362</v>
      </c>
      <c r="F49" s="135">
        <v>0.0</v>
      </c>
      <c r="M49" s="143">
        <v>43344.0</v>
      </c>
    </row>
    <row r="50">
      <c r="A50" s="135">
        <v>49.0</v>
      </c>
      <c r="B50" s="135" t="s">
        <v>14354</v>
      </c>
      <c r="C50" s="135" t="s">
        <v>4362</v>
      </c>
      <c r="F50" s="135">
        <v>0.0</v>
      </c>
      <c r="M50" s="143">
        <v>42767.0</v>
      </c>
    </row>
    <row r="51">
      <c r="A51" s="135">
        <v>50.0</v>
      </c>
      <c r="B51" s="135" t="s">
        <v>14356</v>
      </c>
      <c r="C51" s="135" t="s">
        <v>4362</v>
      </c>
      <c r="F51" s="135">
        <v>0.0</v>
      </c>
      <c r="M51" s="143">
        <v>43282.0</v>
      </c>
    </row>
    <row r="52">
      <c r="A52" s="135">
        <v>51.0</v>
      </c>
      <c r="B52" s="135" t="s">
        <v>14359</v>
      </c>
      <c r="C52" s="135" t="s">
        <v>4362</v>
      </c>
      <c r="K52" s="135">
        <v>20.0</v>
      </c>
      <c r="M52" s="143">
        <v>45017.0</v>
      </c>
    </row>
    <row r="53">
      <c r="A53" s="135">
        <v>52.0</v>
      </c>
      <c r="B53" s="135" t="s">
        <v>14365</v>
      </c>
      <c r="C53" s="135" t="s">
        <v>4362</v>
      </c>
      <c r="K53" s="135">
        <v>30.0</v>
      </c>
      <c r="M53" s="143">
        <v>45088.0</v>
      </c>
    </row>
    <row r="54">
      <c r="A54" s="135">
        <v>53.0</v>
      </c>
      <c r="B54" s="135" t="s">
        <v>14367</v>
      </c>
      <c r="C54" s="135" t="s">
        <v>4362</v>
      </c>
      <c r="F54" s="135">
        <v>0.0</v>
      </c>
      <c r="M54" s="143">
        <v>43800.0</v>
      </c>
    </row>
    <row r="55">
      <c r="A55" s="135">
        <v>54.0</v>
      </c>
      <c r="B55" s="135" t="s">
        <v>14370</v>
      </c>
      <c r="C55" s="135" t="s">
        <v>4362</v>
      </c>
      <c r="K55" s="135">
        <v>20.0</v>
      </c>
      <c r="M55" s="143">
        <v>44043.0</v>
      </c>
    </row>
    <row r="56">
      <c r="A56" s="135">
        <v>55.0</v>
      </c>
      <c r="B56" s="135" t="s">
        <v>14374</v>
      </c>
      <c r="C56" s="135" t="s">
        <v>4362</v>
      </c>
      <c r="K56" s="135">
        <v>40.0</v>
      </c>
      <c r="M56" s="143">
        <v>42740.0</v>
      </c>
    </row>
    <row r="57">
      <c r="A57" s="135">
        <v>56.0</v>
      </c>
      <c r="B57" s="135" t="s">
        <v>14377</v>
      </c>
      <c r="C57" s="135" t="s">
        <v>4362</v>
      </c>
      <c r="F57" s="135">
        <v>0.0</v>
      </c>
      <c r="M57" s="143">
        <v>43435.0</v>
      </c>
    </row>
    <row r="58">
      <c r="A58" s="135">
        <v>57.0</v>
      </c>
      <c r="B58" s="135" t="s">
        <v>14379</v>
      </c>
      <c r="C58" s="135" t="s">
        <v>4362</v>
      </c>
      <c r="F58" s="135">
        <v>0.0</v>
      </c>
      <c r="M58" s="143">
        <v>43435.0</v>
      </c>
    </row>
    <row r="59">
      <c r="A59" s="135">
        <v>58.0</v>
      </c>
      <c r="B59" s="135" t="s">
        <v>14382</v>
      </c>
      <c r="C59" s="135" t="s">
        <v>4362</v>
      </c>
      <c r="K59" s="135">
        <v>80.0</v>
      </c>
      <c r="M59" s="143">
        <v>44447.0</v>
      </c>
    </row>
    <row r="60">
      <c r="A60" s="135">
        <v>59.0</v>
      </c>
      <c r="B60" s="135" t="s">
        <v>14385</v>
      </c>
      <c r="C60" s="135" t="s">
        <v>4362</v>
      </c>
      <c r="F60" s="135">
        <v>0.0</v>
      </c>
      <c r="M60" s="143">
        <v>43160.0</v>
      </c>
    </row>
    <row r="61">
      <c r="A61" s="135">
        <v>60.0</v>
      </c>
      <c r="B61" s="135" t="s">
        <v>14388</v>
      </c>
      <c r="C61" s="135" t="s">
        <v>4362</v>
      </c>
      <c r="K61" s="135">
        <v>50.0</v>
      </c>
      <c r="M61" s="143">
        <v>44291.0</v>
      </c>
    </row>
    <row r="62">
      <c r="A62" s="135">
        <v>61.0</v>
      </c>
      <c r="B62" s="135" t="s">
        <v>14391</v>
      </c>
      <c r="C62" s="135" t="s">
        <v>4362</v>
      </c>
      <c r="F62" s="135">
        <v>0.0</v>
      </c>
      <c r="M62" s="143">
        <v>43040.0</v>
      </c>
    </row>
    <row r="63">
      <c r="A63" s="135">
        <v>62.0</v>
      </c>
      <c r="B63" s="135" t="s">
        <v>14393</v>
      </c>
      <c r="C63" s="135" t="s">
        <v>4362</v>
      </c>
      <c r="F63" s="135">
        <v>0.0</v>
      </c>
      <c r="M63" s="143">
        <v>43374.0</v>
      </c>
    </row>
    <row r="64">
      <c r="A64" s="135">
        <v>63.0</v>
      </c>
      <c r="B64" s="135" t="s">
        <v>14396</v>
      </c>
      <c r="C64" s="135" t="s">
        <v>4362</v>
      </c>
      <c r="F64" s="135">
        <v>0.0</v>
      </c>
      <c r="M64" s="143">
        <v>43282.0</v>
      </c>
    </row>
    <row r="65">
      <c r="A65" s="135">
        <v>64.0</v>
      </c>
      <c r="B65" s="135" t="s">
        <v>14397</v>
      </c>
      <c r="C65" s="135" t="s">
        <v>4362</v>
      </c>
      <c r="M65" s="143">
        <v>44029.0</v>
      </c>
    </row>
    <row r="66">
      <c r="A66" s="135">
        <v>65.0</v>
      </c>
      <c r="B66" s="135" t="s">
        <v>14400</v>
      </c>
      <c r="C66" s="135" t="s">
        <v>4362</v>
      </c>
      <c r="F66" s="135">
        <v>0.0</v>
      </c>
      <c r="M66" s="143">
        <v>42917.0</v>
      </c>
    </row>
    <row r="67">
      <c r="A67" s="135">
        <v>66.0</v>
      </c>
      <c r="B67" s="135" t="s">
        <v>14403</v>
      </c>
      <c r="C67" s="135" t="s">
        <v>4362</v>
      </c>
      <c r="K67" s="135">
        <v>30.0</v>
      </c>
      <c r="M67" s="143">
        <v>44899.0</v>
      </c>
    </row>
    <row r="68">
      <c r="A68" s="135">
        <v>67.0</v>
      </c>
      <c r="B68" s="135" t="s">
        <v>14406</v>
      </c>
      <c r="C68" s="135" t="s">
        <v>4362</v>
      </c>
      <c r="F68" s="135">
        <v>0.0</v>
      </c>
      <c r="M68" s="143">
        <v>43647.0</v>
      </c>
    </row>
    <row r="69">
      <c r="A69" s="135">
        <v>68.0</v>
      </c>
      <c r="B69" s="135" t="s">
        <v>14409</v>
      </c>
      <c r="C69" s="135" t="s">
        <v>4362</v>
      </c>
      <c r="F69" s="135">
        <v>0.0</v>
      </c>
      <c r="M69" s="143">
        <v>43497.0</v>
      </c>
    </row>
    <row r="70">
      <c r="A70" s="135">
        <v>69.0</v>
      </c>
      <c r="B70" s="135" t="s">
        <v>14412</v>
      </c>
      <c r="C70" s="135" t="s">
        <v>4362</v>
      </c>
      <c r="K70" s="135">
        <v>50.0</v>
      </c>
      <c r="M70" s="143">
        <v>44590.0</v>
      </c>
    </row>
    <row r="71">
      <c r="A71" s="135">
        <v>70.0</v>
      </c>
      <c r="B71" s="135" t="s">
        <v>14415</v>
      </c>
      <c r="C71" s="135" t="s">
        <v>4362</v>
      </c>
      <c r="K71" s="135">
        <v>30.0</v>
      </c>
      <c r="M71" s="143">
        <v>45075.0</v>
      </c>
    </row>
    <row r="72">
      <c r="A72" s="135">
        <v>71.0</v>
      </c>
      <c r="B72" s="135" t="s">
        <v>14418</v>
      </c>
      <c r="C72" s="135" t="s">
        <v>4362</v>
      </c>
      <c r="F72" s="135">
        <v>0.0</v>
      </c>
      <c r="M72" s="143">
        <v>43647.0</v>
      </c>
    </row>
    <row r="73">
      <c r="A73" s="135">
        <v>72.0</v>
      </c>
      <c r="B73" s="135" t="s">
        <v>14422</v>
      </c>
      <c r="C73" s="135" t="s">
        <v>4362</v>
      </c>
      <c r="M73" s="143">
        <v>42577.0</v>
      </c>
    </row>
    <row r="74">
      <c r="A74" s="135">
        <v>73.0</v>
      </c>
      <c r="B74" s="135" t="s">
        <v>14427</v>
      </c>
      <c r="C74" s="135" t="s">
        <v>4362</v>
      </c>
      <c r="F74" s="135">
        <v>0.0</v>
      </c>
      <c r="M74" s="143">
        <v>43617.0</v>
      </c>
    </row>
    <row r="75">
      <c r="A75" s="135">
        <v>74.0</v>
      </c>
      <c r="B75" s="135" t="s">
        <v>14429</v>
      </c>
      <c r="C75" s="135" t="s">
        <v>4362</v>
      </c>
      <c r="K75" s="135">
        <v>100.0</v>
      </c>
      <c r="M75" s="143">
        <v>44675.0</v>
      </c>
    </row>
    <row r="76">
      <c r="A76" s="135">
        <v>75.0</v>
      </c>
      <c r="B76" s="135" t="s">
        <v>14432</v>
      </c>
      <c r="C76" s="135" t="s">
        <v>4362</v>
      </c>
      <c r="K76" s="135">
        <v>30.0</v>
      </c>
      <c r="M76" s="143">
        <v>44129.0</v>
      </c>
    </row>
    <row r="77">
      <c r="A77" s="135">
        <v>76.0</v>
      </c>
      <c r="B77" s="135" t="s">
        <v>14436</v>
      </c>
      <c r="C77" s="135" t="s">
        <v>4362</v>
      </c>
      <c r="F77" s="135">
        <v>0.0</v>
      </c>
      <c r="M77" s="143">
        <v>42401.0</v>
      </c>
    </row>
    <row r="78">
      <c r="A78" s="135">
        <v>77.0</v>
      </c>
      <c r="B78" s="135" t="s">
        <v>14438</v>
      </c>
      <c r="C78" s="135" t="s">
        <v>4362</v>
      </c>
      <c r="K78" s="135">
        <v>80.0</v>
      </c>
      <c r="M78" s="143">
        <v>44125.0</v>
      </c>
    </row>
    <row r="79">
      <c r="A79" s="135">
        <v>78.0</v>
      </c>
      <c r="B79" s="135" t="s">
        <v>14441</v>
      </c>
      <c r="C79" s="135" t="s">
        <v>4362</v>
      </c>
      <c r="K79" s="135">
        <v>60.0</v>
      </c>
      <c r="M79" s="143">
        <v>43849.0</v>
      </c>
    </row>
    <row r="80">
      <c r="A80" s="135">
        <v>79.0</v>
      </c>
      <c r="B80" s="135" t="s">
        <v>14444</v>
      </c>
      <c r="C80" s="135" t="s">
        <v>4362</v>
      </c>
      <c r="K80" s="135">
        <v>100.0</v>
      </c>
      <c r="M80" s="143">
        <v>44604.0</v>
      </c>
    </row>
    <row r="81">
      <c r="A81" s="135">
        <v>80.0</v>
      </c>
      <c r="B81" s="135" t="s">
        <v>14446</v>
      </c>
      <c r="C81" s="135" t="s">
        <v>4362</v>
      </c>
      <c r="F81" s="135">
        <v>0.0</v>
      </c>
      <c r="M81" s="143">
        <v>43405.0</v>
      </c>
    </row>
    <row r="82">
      <c r="A82" s="135">
        <v>81.0</v>
      </c>
      <c r="B82" s="135" t="s">
        <v>14448</v>
      </c>
      <c r="C82" s="135" t="s">
        <v>4362</v>
      </c>
      <c r="F82" s="135">
        <v>0.0</v>
      </c>
      <c r="M82" s="143">
        <v>43374.0</v>
      </c>
    </row>
    <row r="83">
      <c r="A83" s="135">
        <v>82.0</v>
      </c>
      <c r="B83" s="135" t="s">
        <v>14452</v>
      </c>
      <c r="C83" s="135" t="s">
        <v>4362</v>
      </c>
      <c r="M83" s="143">
        <v>44096.0</v>
      </c>
    </row>
    <row r="84">
      <c r="A84" s="135">
        <v>83.0</v>
      </c>
      <c r="B84" s="135" t="s">
        <v>14454</v>
      </c>
      <c r="C84" s="135" t="s">
        <v>4362</v>
      </c>
      <c r="F84" s="135">
        <v>0.0</v>
      </c>
      <c r="M84" s="143">
        <v>43374.0</v>
      </c>
    </row>
    <row r="85">
      <c r="A85" s="135">
        <v>84.0</v>
      </c>
      <c r="B85" s="135" t="s">
        <v>14457</v>
      </c>
      <c r="C85" s="135" t="s">
        <v>4362</v>
      </c>
      <c r="K85" s="135">
        <v>20.0</v>
      </c>
      <c r="M85" s="143">
        <v>44018.0</v>
      </c>
    </row>
    <row r="86">
      <c r="A86" s="135">
        <v>85.0</v>
      </c>
      <c r="B86" s="135" t="s">
        <v>14460</v>
      </c>
      <c r="C86" s="135" t="s">
        <v>4362</v>
      </c>
      <c r="F86" s="135">
        <v>0.0</v>
      </c>
      <c r="M86" s="143">
        <v>43556.0</v>
      </c>
    </row>
    <row r="87">
      <c r="A87" s="135">
        <v>86.0</v>
      </c>
      <c r="B87" s="135" t="s">
        <v>14461</v>
      </c>
      <c r="C87" s="135" t="s">
        <v>4362</v>
      </c>
      <c r="F87" s="135">
        <v>0.0</v>
      </c>
      <c r="M87" s="143">
        <v>43435.0</v>
      </c>
    </row>
    <row r="88">
      <c r="A88" s="135">
        <v>87.0</v>
      </c>
      <c r="B88" s="135" t="s">
        <v>14464</v>
      </c>
      <c r="C88" s="135" t="s">
        <v>4362</v>
      </c>
      <c r="M88" s="143">
        <v>42562.0</v>
      </c>
    </row>
    <row r="89">
      <c r="A89" s="135">
        <v>88.0</v>
      </c>
      <c r="B89" s="135" t="s">
        <v>14468</v>
      </c>
      <c r="C89" s="135" t="s">
        <v>4362</v>
      </c>
      <c r="K89" s="135">
        <v>10.0</v>
      </c>
      <c r="M89" s="143">
        <v>44159.0</v>
      </c>
    </row>
    <row r="90">
      <c r="A90" s="135">
        <v>89.0</v>
      </c>
      <c r="B90" s="135" t="s">
        <v>14471</v>
      </c>
      <c r="C90" s="135" t="s">
        <v>4362</v>
      </c>
      <c r="K90" s="135">
        <v>30.0</v>
      </c>
      <c r="M90" s="143">
        <v>44842.0</v>
      </c>
    </row>
    <row r="91">
      <c r="A91" s="135">
        <v>90.0</v>
      </c>
      <c r="B91" s="135" t="s">
        <v>14474</v>
      </c>
      <c r="C91" s="135" t="s">
        <v>4362</v>
      </c>
      <c r="K91" s="135">
        <v>50.0</v>
      </c>
      <c r="M91" s="143">
        <v>44105.0</v>
      </c>
    </row>
    <row r="92">
      <c r="A92" s="135">
        <v>91.0</v>
      </c>
      <c r="B92" s="135" t="s">
        <v>14479</v>
      </c>
      <c r="C92" s="135" t="s">
        <v>4362</v>
      </c>
      <c r="M92" s="143">
        <v>43636.0</v>
      </c>
    </row>
    <row r="93">
      <c r="A93" s="135">
        <v>92.0</v>
      </c>
      <c r="B93" s="135" t="s">
        <v>14481</v>
      </c>
      <c r="C93" s="135" t="s">
        <v>4362</v>
      </c>
      <c r="K93" s="135">
        <v>20.0</v>
      </c>
      <c r="M93" s="143">
        <v>44845.0</v>
      </c>
    </row>
    <row r="94">
      <c r="A94" s="135">
        <v>93.0</v>
      </c>
      <c r="B94" s="135" t="s">
        <v>14484</v>
      </c>
      <c r="C94" s="135" t="s">
        <v>4362</v>
      </c>
      <c r="M94" s="143">
        <v>42902.0</v>
      </c>
    </row>
    <row r="95">
      <c r="A95" s="135">
        <v>94.0</v>
      </c>
      <c r="B95" s="135" t="s">
        <v>14487</v>
      </c>
      <c r="C95" s="135" t="s">
        <v>4362</v>
      </c>
      <c r="K95" s="135">
        <v>70.0</v>
      </c>
      <c r="M95" s="143">
        <v>44042.0</v>
      </c>
    </row>
    <row r="96">
      <c r="A96" s="135">
        <v>95.0</v>
      </c>
      <c r="B96" s="135" t="s">
        <v>14490</v>
      </c>
      <c r="C96" s="135" t="s">
        <v>4362</v>
      </c>
      <c r="M96" s="143">
        <v>45350.0</v>
      </c>
    </row>
    <row r="97">
      <c r="A97" s="135">
        <v>96.0</v>
      </c>
      <c r="B97" s="135" t="s">
        <v>14492</v>
      </c>
      <c r="C97" s="135" t="s">
        <v>4362</v>
      </c>
      <c r="M97" s="143">
        <v>42292.0</v>
      </c>
    </row>
    <row r="98">
      <c r="A98" s="135">
        <v>97.0</v>
      </c>
      <c r="B98" s="135" t="s">
        <v>14494</v>
      </c>
      <c r="C98" s="135" t="s">
        <v>4362</v>
      </c>
      <c r="M98" s="143">
        <v>42421.0</v>
      </c>
    </row>
    <row r="99">
      <c r="A99" s="135">
        <v>98.0</v>
      </c>
      <c r="B99" s="135" t="s">
        <v>14496</v>
      </c>
      <c r="C99" s="135" t="s">
        <v>4362</v>
      </c>
      <c r="K99" s="135">
        <v>40.0</v>
      </c>
      <c r="M99" s="143">
        <v>44099.0</v>
      </c>
    </row>
    <row r="100">
      <c r="A100" s="135">
        <v>99.0</v>
      </c>
      <c r="B100" s="135" t="s">
        <v>14499</v>
      </c>
      <c r="C100" s="135" t="s">
        <v>4362</v>
      </c>
      <c r="M100" s="143">
        <v>44629.0</v>
      </c>
    </row>
    <row r="101">
      <c r="A101" s="135">
        <v>100.0</v>
      </c>
      <c r="B101" s="135" t="s">
        <v>14502</v>
      </c>
      <c r="C101" s="135" t="s">
        <v>4362</v>
      </c>
      <c r="K101" s="135">
        <v>60.0</v>
      </c>
      <c r="M101" s="143">
        <v>44121.0</v>
      </c>
    </row>
    <row r="102">
      <c r="A102" s="135">
        <v>101.0</v>
      </c>
      <c r="B102" s="135" t="s">
        <v>14504</v>
      </c>
      <c r="C102" s="135" t="s">
        <v>4362</v>
      </c>
      <c r="M102" s="143">
        <v>45275.0</v>
      </c>
    </row>
    <row r="103">
      <c r="A103" s="135">
        <v>102.0</v>
      </c>
      <c r="B103" s="135" t="s">
        <v>14508</v>
      </c>
      <c r="C103" s="135" t="s">
        <v>4362</v>
      </c>
      <c r="M103" s="143">
        <v>44373.0</v>
      </c>
    </row>
    <row r="104">
      <c r="A104" s="135">
        <v>103.0</v>
      </c>
      <c r="B104" s="135" t="s">
        <v>14513</v>
      </c>
      <c r="C104" s="135" t="s">
        <v>4362</v>
      </c>
      <c r="F104" s="135">
        <v>0.0</v>
      </c>
      <c r="M104" s="143">
        <v>43374.0</v>
      </c>
    </row>
    <row r="105">
      <c r="A105" s="135">
        <v>104.0</v>
      </c>
      <c r="B105" s="135" t="s">
        <v>14515</v>
      </c>
      <c r="C105" s="135" t="s">
        <v>4362</v>
      </c>
      <c r="K105" s="135">
        <v>40.0</v>
      </c>
      <c r="M105" s="143">
        <v>44942.0</v>
      </c>
    </row>
    <row r="106">
      <c r="A106" s="135">
        <v>105.0</v>
      </c>
      <c r="B106" s="135" t="s">
        <v>14517</v>
      </c>
      <c r="C106" s="135" t="s">
        <v>4362</v>
      </c>
      <c r="F106" s="135">
        <v>0.0</v>
      </c>
      <c r="M106" s="143">
        <v>43466.0</v>
      </c>
    </row>
    <row r="107">
      <c r="A107" s="135">
        <v>106.0</v>
      </c>
      <c r="B107" s="135" t="s">
        <v>14521</v>
      </c>
      <c r="C107" s="135" t="s">
        <v>4362</v>
      </c>
      <c r="K107" s="135">
        <v>60.0</v>
      </c>
      <c r="M107" s="143">
        <v>44745.0</v>
      </c>
    </row>
    <row r="108">
      <c r="A108" s="135">
        <v>107.0</v>
      </c>
      <c r="B108" s="135" t="s">
        <v>14524</v>
      </c>
      <c r="C108" s="135" t="s">
        <v>4362</v>
      </c>
      <c r="F108" s="135">
        <v>0.0</v>
      </c>
      <c r="M108" s="143">
        <v>43313.0</v>
      </c>
    </row>
    <row r="109">
      <c r="A109" s="135">
        <v>108.0</v>
      </c>
      <c r="B109" s="135" t="s">
        <v>14526</v>
      </c>
      <c r="C109" s="135" t="s">
        <v>4362</v>
      </c>
      <c r="M109" s="143">
        <v>44078.0</v>
      </c>
    </row>
    <row r="110">
      <c r="A110" s="135">
        <v>109.0</v>
      </c>
      <c r="B110" s="135" t="s">
        <v>14531</v>
      </c>
      <c r="C110" s="135" t="s">
        <v>4362</v>
      </c>
      <c r="F110" s="135">
        <v>0.0</v>
      </c>
      <c r="M110" s="143">
        <v>43466.0</v>
      </c>
    </row>
    <row r="111">
      <c r="A111" s="135">
        <v>110.0</v>
      </c>
      <c r="B111" s="135" t="s">
        <v>14534</v>
      </c>
      <c r="C111" s="135" t="s">
        <v>4362</v>
      </c>
      <c r="K111" s="135">
        <v>70.0</v>
      </c>
      <c r="M111" s="143">
        <v>42752.0</v>
      </c>
    </row>
    <row r="112">
      <c r="A112" s="135">
        <v>111.0</v>
      </c>
      <c r="B112" s="135" t="s">
        <v>14536</v>
      </c>
      <c r="C112" s="135" t="s">
        <v>4362</v>
      </c>
      <c r="M112" s="143">
        <v>43519.0</v>
      </c>
    </row>
    <row r="113">
      <c r="A113" s="135">
        <v>112.0</v>
      </c>
      <c r="B113" s="135" t="s">
        <v>14540</v>
      </c>
      <c r="C113" s="135" t="s">
        <v>4362</v>
      </c>
      <c r="F113" s="135">
        <v>0.0</v>
      </c>
      <c r="M113" s="143">
        <v>43556.0</v>
      </c>
    </row>
    <row r="114">
      <c r="A114" s="135">
        <v>113.0</v>
      </c>
      <c r="B114" s="135" t="s">
        <v>14542</v>
      </c>
      <c r="C114" s="135" t="s">
        <v>4362</v>
      </c>
      <c r="K114" s="135">
        <v>20.0</v>
      </c>
      <c r="M114" s="143">
        <v>44517.0</v>
      </c>
    </row>
    <row r="115">
      <c r="A115" s="135">
        <v>114.0</v>
      </c>
      <c r="B115" s="135" t="s">
        <v>14544</v>
      </c>
      <c r="C115" s="135" t="s">
        <v>4362</v>
      </c>
      <c r="F115" s="135">
        <v>0.0</v>
      </c>
      <c r="M115" s="143">
        <v>43466.0</v>
      </c>
    </row>
    <row r="116">
      <c r="A116" s="135">
        <v>115.0</v>
      </c>
      <c r="B116" s="135" t="s">
        <v>14547</v>
      </c>
      <c r="C116" s="135" t="s">
        <v>4362</v>
      </c>
      <c r="K116" s="135">
        <v>20.0</v>
      </c>
      <c r="M116" s="143">
        <v>44531.0</v>
      </c>
    </row>
    <row r="117">
      <c r="A117" s="135">
        <v>116.0</v>
      </c>
      <c r="B117" s="135" t="s">
        <v>14550</v>
      </c>
      <c r="C117" s="135" t="s">
        <v>4362</v>
      </c>
      <c r="M117" s="143">
        <v>45351.0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18.0"/>
  </cols>
  <sheetData>
    <row r="1">
      <c r="A1" s="148" t="s">
        <v>1741</v>
      </c>
      <c r="B1" s="148" t="s">
        <v>1742</v>
      </c>
      <c r="C1" s="148" t="s">
        <v>1743</v>
      </c>
      <c r="D1" s="148" t="s">
        <v>1744</v>
      </c>
      <c r="E1" s="148" t="s">
        <v>20</v>
      </c>
      <c r="F1" s="148" t="s">
        <v>1745</v>
      </c>
      <c r="G1" s="148" t="s">
        <v>1746</v>
      </c>
      <c r="H1" s="148" t="s">
        <v>1747</v>
      </c>
      <c r="I1" s="148" t="s">
        <v>1748</v>
      </c>
      <c r="J1" s="148" t="s">
        <v>1749</v>
      </c>
      <c r="K1" s="148" t="s">
        <v>1751</v>
      </c>
      <c r="L1" s="148" t="s">
        <v>22</v>
      </c>
      <c r="M1" s="148" t="s">
        <v>1753</v>
      </c>
      <c r="N1" s="149"/>
      <c r="O1" s="149"/>
      <c r="P1" s="149"/>
      <c r="Q1" s="149"/>
      <c r="R1" s="149"/>
      <c r="S1" s="149"/>
      <c r="T1" s="149"/>
      <c r="U1" s="149"/>
      <c r="V1" s="149"/>
      <c r="W1" s="149"/>
      <c r="X1" s="149"/>
      <c r="Y1" s="149"/>
      <c r="Z1" s="149"/>
    </row>
    <row r="2">
      <c r="A2" s="135">
        <v>1.0</v>
      </c>
      <c r="B2" s="135" t="s">
        <v>5960</v>
      </c>
      <c r="C2" s="135" t="s">
        <v>4362</v>
      </c>
      <c r="D2" s="135">
        <v>19.0</v>
      </c>
      <c r="E2" s="135">
        <v>500.0</v>
      </c>
      <c r="F2" s="135">
        <v>0.8</v>
      </c>
      <c r="G2" s="135">
        <v>0.86</v>
      </c>
      <c r="H2" s="135" t="s">
        <v>4406</v>
      </c>
      <c r="I2" s="142">
        <v>45397.486296296294</v>
      </c>
      <c r="J2" s="135" t="s">
        <v>4715</v>
      </c>
      <c r="K2" s="135">
        <v>1000.0</v>
      </c>
      <c r="L2" s="135">
        <v>250.0</v>
      </c>
      <c r="M2" s="143">
        <v>42249.0</v>
      </c>
    </row>
    <row r="3">
      <c r="A3" s="135">
        <v>2.0</v>
      </c>
      <c r="B3" s="135" t="s">
        <v>14723</v>
      </c>
      <c r="C3" s="135" t="s">
        <v>4362</v>
      </c>
      <c r="D3" s="135">
        <v>7.0</v>
      </c>
      <c r="E3" s="135">
        <v>100.0</v>
      </c>
      <c r="F3" s="135">
        <v>0.35</v>
      </c>
      <c r="G3" s="135">
        <v>1.33</v>
      </c>
      <c r="H3" s="135" t="s">
        <v>14723</v>
      </c>
      <c r="I3" s="142">
        <v>45413.81732638889</v>
      </c>
      <c r="J3" s="135" t="s">
        <v>5348</v>
      </c>
      <c r="K3" s="135">
        <v>300.0</v>
      </c>
      <c r="L3" s="135">
        <v>10.0</v>
      </c>
      <c r="M3" s="143">
        <v>42304.0</v>
      </c>
    </row>
    <row r="4">
      <c r="A4" s="135">
        <v>3.0</v>
      </c>
      <c r="B4" s="135" t="s">
        <v>14727</v>
      </c>
      <c r="C4" s="135" t="s">
        <v>4362</v>
      </c>
      <c r="E4" s="135">
        <v>20.0</v>
      </c>
      <c r="K4" s="135">
        <v>60.0</v>
      </c>
      <c r="M4" s="143">
        <v>43946.0</v>
      </c>
    </row>
    <row r="5">
      <c r="A5" s="135">
        <v>4.0</v>
      </c>
      <c r="B5" s="135" t="s">
        <v>14731</v>
      </c>
      <c r="C5" s="135" t="s">
        <v>4362</v>
      </c>
      <c r="D5" s="135">
        <v>24.0</v>
      </c>
      <c r="E5" s="135">
        <v>20.0</v>
      </c>
      <c r="H5" s="135" t="s">
        <v>4406</v>
      </c>
      <c r="I5" s="142">
        <v>45415.84108796297</v>
      </c>
      <c r="J5" s="135" t="s">
        <v>4659</v>
      </c>
      <c r="K5" s="135">
        <v>40.0</v>
      </c>
      <c r="L5" s="135">
        <v>200.0</v>
      </c>
      <c r="M5" s="143">
        <v>43251.0</v>
      </c>
    </row>
    <row r="6">
      <c r="A6" s="135">
        <v>5.0</v>
      </c>
      <c r="B6" s="135" t="s">
        <v>14737</v>
      </c>
      <c r="C6" s="135" t="s">
        <v>4362</v>
      </c>
      <c r="E6" s="135">
        <v>10.0</v>
      </c>
      <c r="F6" s="135">
        <v>0.25</v>
      </c>
      <c r="K6" s="135">
        <v>50.0</v>
      </c>
      <c r="M6" s="143">
        <v>42645.0</v>
      </c>
    </row>
    <row r="7">
      <c r="A7" s="135">
        <v>6.0</v>
      </c>
      <c r="B7" s="135" t="s">
        <v>14739</v>
      </c>
      <c r="C7" s="135" t="s">
        <v>4362</v>
      </c>
      <c r="D7" s="135">
        <v>0.0</v>
      </c>
      <c r="E7" s="135">
        <v>10.0</v>
      </c>
      <c r="F7" s="135">
        <v>0.3</v>
      </c>
      <c r="H7" s="135" t="s">
        <v>5695</v>
      </c>
      <c r="I7" s="142">
        <v>45413.36568287037</v>
      </c>
      <c r="J7" s="135" t="s">
        <v>14744</v>
      </c>
      <c r="K7" s="135">
        <v>20.0</v>
      </c>
      <c r="L7" s="135">
        <v>40.0</v>
      </c>
      <c r="M7" s="143">
        <v>42780.0</v>
      </c>
    </row>
    <row r="8">
      <c r="A8" s="135">
        <v>7.0</v>
      </c>
      <c r="B8" s="135" t="s">
        <v>14747</v>
      </c>
      <c r="C8" s="135" t="s">
        <v>4362</v>
      </c>
      <c r="E8" s="135">
        <v>10.0</v>
      </c>
      <c r="K8" s="135">
        <v>10.0</v>
      </c>
      <c r="M8" s="143">
        <v>42329.0</v>
      </c>
    </row>
    <row r="9">
      <c r="A9" s="135">
        <v>8.0</v>
      </c>
      <c r="B9" s="135" t="s">
        <v>14749</v>
      </c>
      <c r="C9" s="135" t="s">
        <v>4362</v>
      </c>
      <c r="E9" s="135">
        <v>10.0</v>
      </c>
      <c r="K9" s="135">
        <v>20.0</v>
      </c>
      <c r="M9" s="143">
        <v>43852.0</v>
      </c>
    </row>
    <row r="10">
      <c r="A10" s="135">
        <v>9.0</v>
      </c>
      <c r="B10" s="135" t="s">
        <v>14752</v>
      </c>
      <c r="C10" s="135" t="s">
        <v>4362</v>
      </c>
      <c r="E10" s="135">
        <v>10.0</v>
      </c>
      <c r="F10" s="135">
        <v>0.2</v>
      </c>
      <c r="K10" s="135">
        <v>20.0</v>
      </c>
      <c r="M10" s="143">
        <v>42338.0</v>
      </c>
    </row>
    <row r="11">
      <c r="A11" s="135">
        <v>10.0</v>
      </c>
      <c r="B11" s="135" t="s">
        <v>14755</v>
      </c>
      <c r="C11" s="135" t="s">
        <v>4362</v>
      </c>
      <c r="K11" s="135">
        <v>10.0</v>
      </c>
      <c r="M11" s="143">
        <v>43104.0</v>
      </c>
    </row>
    <row r="12">
      <c r="A12" s="135">
        <v>11.0</v>
      </c>
      <c r="B12" s="135" t="s">
        <v>14757</v>
      </c>
      <c r="C12" s="135" t="s">
        <v>4362</v>
      </c>
    </row>
    <row r="13">
      <c r="A13" s="135">
        <v>12.0</v>
      </c>
      <c r="B13" s="135" t="s">
        <v>14760</v>
      </c>
      <c r="C13" s="135" t="s">
        <v>4362</v>
      </c>
      <c r="K13" s="135">
        <v>10.0</v>
      </c>
      <c r="M13" s="143">
        <v>42430.0</v>
      </c>
    </row>
    <row r="14">
      <c r="A14" s="135">
        <v>13.0</v>
      </c>
      <c r="B14" s="135" t="s">
        <v>14763</v>
      </c>
      <c r="C14" s="135" t="s">
        <v>4362</v>
      </c>
      <c r="M14" s="143">
        <v>43885.0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5.38"/>
  </cols>
  <sheetData>
    <row r="1">
      <c r="A1" s="148" t="s">
        <v>1741</v>
      </c>
      <c r="B1" s="148" t="s">
        <v>1742</v>
      </c>
      <c r="C1" s="148" t="s">
        <v>1743</v>
      </c>
      <c r="D1" s="148" t="s">
        <v>1744</v>
      </c>
      <c r="E1" s="148" t="s">
        <v>20</v>
      </c>
      <c r="F1" s="148" t="s">
        <v>1745</v>
      </c>
      <c r="G1" s="148" t="s">
        <v>1746</v>
      </c>
      <c r="H1" s="148" t="s">
        <v>1747</v>
      </c>
      <c r="I1" s="148" t="s">
        <v>1748</v>
      </c>
      <c r="J1" s="148" t="s">
        <v>1749</v>
      </c>
      <c r="K1" s="148" t="s">
        <v>1751</v>
      </c>
      <c r="L1" s="148" t="s">
        <v>22</v>
      </c>
      <c r="M1" s="148" t="s">
        <v>1753</v>
      </c>
      <c r="N1" s="149"/>
      <c r="O1" s="149"/>
      <c r="P1" s="149"/>
      <c r="Q1" s="149"/>
      <c r="R1" s="149"/>
      <c r="S1" s="149"/>
      <c r="T1" s="149"/>
      <c r="U1" s="149"/>
      <c r="V1" s="149"/>
      <c r="W1" s="149"/>
      <c r="X1" s="149"/>
      <c r="Y1" s="149"/>
      <c r="Z1" s="149"/>
    </row>
    <row r="2">
      <c r="A2" s="135">
        <v>1.0</v>
      </c>
      <c r="B2" s="135" t="s">
        <v>5960</v>
      </c>
      <c r="C2" s="135" t="s">
        <v>4362</v>
      </c>
      <c r="D2" s="135">
        <v>19.0</v>
      </c>
      <c r="E2" s="135">
        <v>500.0</v>
      </c>
      <c r="F2" s="135">
        <v>0.8</v>
      </c>
      <c r="G2" s="135">
        <v>0.86</v>
      </c>
      <c r="H2" s="135" t="s">
        <v>4406</v>
      </c>
      <c r="I2" s="142">
        <v>45397.486296296294</v>
      </c>
      <c r="J2" s="135" t="s">
        <v>4715</v>
      </c>
      <c r="K2" s="135">
        <v>1000.0</v>
      </c>
      <c r="L2" s="135">
        <v>250.0</v>
      </c>
      <c r="M2" s="143">
        <v>42249.0</v>
      </c>
    </row>
    <row r="3">
      <c r="A3" s="135">
        <v>2.0</v>
      </c>
      <c r="B3" s="135" t="s">
        <v>14723</v>
      </c>
      <c r="C3" s="135" t="s">
        <v>4362</v>
      </c>
      <c r="D3" s="135">
        <v>7.0</v>
      </c>
      <c r="E3" s="135">
        <v>100.0</v>
      </c>
      <c r="F3" s="135">
        <v>0.35</v>
      </c>
      <c r="G3" s="135">
        <v>1.33</v>
      </c>
      <c r="H3" s="135" t="s">
        <v>14723</v>
      </c>
      <c r="I3" s="142">
        <v>45413.81732638889</v>
      </c>
      <c r="J3" s="135" t="s">
        <v>5348</v>
      </c>
      <c r="K3" s="135">
        <v>300.0</v>
      </c>
      <c r="L3" s="135">
        <v>10.0</v>
      </c>
      <c r="M3" s="143">
        <v>42304.0</v>
      </c>
    </row>
    <row r="4">
      <c r="A4" s="135">
        <v>3.0</v>
      </c>
      <c r="B4" s="135" t="s">
        <v>14987</v>
      </c>
      <c r="C4" s="135" t="s">
        <v>4362</v>
      </c>
      <c r="D4" s="135">
        <v>0.0</v>
      </c>
      <c r="E4" s="135">
        <v>60.0</v>
      </c>
      <c r="H4" s="135" t="s">
        <v>14987</v>
      </c>
      <c r="I4" s="142">
        <v>45399.89969907407</v>
      </c>
      <c r="J4" s="135" t="s">
        <v>5112</v>
      </c>
      <c r="K4" s="135">
        <v>60.0</v>
      </c>
      <c r="L4" s="135">
        <v>100.0</v>
      </c>
      <c r="M4" s="143">
        <v>44908.0</v>
      </c>
    </row>
    <row r="5">
      <c r="A5" s="135">
        <v>4.0</v>
      </c>
      <c r="B5" s="135" t="s">
        <v>14991</v>
      </c>
      <c r="C5" s="135" t="s">
        <v>4362</v>
      </c>
      <c r="D5" s="135">
        <v>0.0</v>
      </c>
      <c r="E5" s="135">
        <v>60.0</v>
      </c>
      <c r="H5" s="135" t="s">
        <v>14993</v>
      </c>
      <c r="I5" s="142">
        <v>45403.41307870371</v>
      </c>
      <c r="J5" s="135" t="s">
        <v>5112</v>
      </c>
      <c r="K5" s="135">
        <v>60.0</v>
      </c>
      <c r="L5" s="135">
        <v>90.0</v>
      </c>
      <c r="M5" s="143">
        <v>44790.0</v>
      </c>
    </row>
    <row r="6">
      <c r="A6" s="135">
        <v>5.0</v>
      </c>
      <c r="B6" s="135" t="s">
        <v>14997</v>
      </c>
      <c r="C6" s="135" t="s">
        <v>4362</v>
      </c>
      <c r="D6" s="135">
        <v>0.0</v>
      </c>
      <c r="E6" s="135">
        <v>50.0</v>
      </c>
      <c r="H6" s="135" t="s">
        <v>15000</v>
      </c>
      <c r="I6" s="142">
        <v>45406.54366898148</v>
      </c>
      <c r="K6" s="135">
        <v>50.0</v>
      </c>
      <c r="L6" s="135">
        <v>60.0</v>
      </c>
      <c r="M6" s="143">
        <v>44775.0</v>
      </c>
    </row>
    <row r="7">
      <c r="A7" s="135">
        <v>6.0</v>
      </c>
      <c r="B7" s="135" t="s">
        <v>15004</v>
      </c>
      <c r="C7" s="135" t="s">
        <v>4362</v>
      </c>
      <c r="D7" s="135">
        <v>0.0</v>
      </c>
      <c r="E7" s="135">
        <v>30.0</v>
      </c>
      <c r="H7" s="135" t="s">
        <v>5960</v>
      </c>
      <c r="I7" s="142">
        <v>45413.601643518516</v>
      </c>
      <c r="J7" s="135" t="s">
        <v>15008</v>
      </c>
      <c r="K7" s="135">
        <v>30.0</v>
      </c>
      <c r="L7" s="135">
        <v>30.0</v>
      </c>
      <c r="M7" s="143">
        <v>44325.0</v>
      </c>
    </row>
    <row r="8">
      <c r="A8" s="135">
        <v>7.0</v>
      </c>
      <c r="B8" s="135" t="s">
        <v>15011</v>
      </c>
      <c r="C8" s="135" t="s">
        <v>4362</v>
      </c>
      <c r="D8" s="135">
        <v>5.0</v>
      </c>
      <c r="E8" s="135">
        <v>30.0</v>
      </c>
      <c r="F8" s="135">
        <v>0.7</v>
      </c>
      <c r="H8" s="135" t="s">
        <v>5695</v>
      </c>
      <c r="I8" s="142">
        <v>45417.451365740744</v>
      </c>
      <c r="J8" s="135" t="s">
        <v>7980</v>
      </c>
      <c r="K8" s="135">
        <v>60.0</v>
      </c>
      <c r="L8" s="135">
        <v>50.0</v>
      </c>
      <c r="M8" s="143">
        <v>42647.0</v>
      </c>
    </row>
    <row r="9">
      <c r="A9" s="135">
        <v>8.0</v>
      </c>
      <c r="B9" s="135" t="s">
        <v>11644</v>
      </c>
      <c r="C9" s="135" t="s">
        <v>4362</v>
      </c>
      <c r="D9" s="135">
        <v>0.0</v>
      </c>
      <c r="E9" s="135">
        <v>20.0</v>
      </c>
      <c r="F9" s="135">
        <v>0.4</v>
      </c>
      <c r="H9" s="135" t="s">
        <v>11644</v>
      </c>
      <c r="I9" s="142">
        <v>45404.99631944444</v>
      </c>
      <c r="J9" s="135" t="s">
        <v>15020</v>
      </c>
      <c r="K9" s="135">
        <v>30.0</v>
      </c>
      <c r="L9" s="135">
        <v>10.0</v>
      </c>
      <c r="M9" s="143">
        <v>43845.0</v>
      </c>
    </row>
    <row r="10">
      <c r="A10" s="135">
        <v>9.0</v>
      </c>
      <c r="B10" s="135" t="s">
        <v>15022</v>
      </c>
      <c r="C10" s="135" t="s">
        <v>4362</v>
      </c>
      <c r="D10" s="135">
        <v>0.0</v>
      </c>
      <c r="E10" s="135">
        <v>20.0</v>
      </c>
      <c r="H10" s="135" t="s">
        <v>15024</v>
      </c>
      <c r="I10" s="142">
        <v>45417.493368055555</v>
      </c>
      <c r="J10" s="135" t="s">
        <v>9740</v>
      </c>
      <c r="K10" s="135">
        <v>20.0</v>
      </c>
      <c r="L10" s="135">
        <v>10.0</v>
      </c>
      <c r="M10" s="143">
        <v>42590.0</v>
      </c>
    </row>
    <row r="11">
      <c r="A11" s="135">
        <v>10.0</v>
      </c>
      <c r="B11" s="135" t="s">
        <v>15026</v>
      </c>
      <c r="C11" s="135" t="s">
        <v>4362</v>
      </c>
      <c r="D11" s="135">
        <v>0.0</v>
      </c>
      <c r="E11" s="135">
        <v>20.0</v>
      </c>
      <c r="F11" s="135">
        <v>0.0</v>
      </c>
      <c r="H11" s="135" t="s">
        <v>15026</v>
      </c>
      <c r="I11" s="142">
        <v>45366.390497685185</v>
      </c>
      <c r="J11" s="135" t="s">
        <v>6324</v>
      </c>
      <c r="K11" s="135">
        <v>20.0</v>
      </c>
      <c r="L11" s="135">
        <v>0.0</v>
      </c>
    </row>
    <row r="12">
      <c r="A12" s="135">
        <v>11.0</v>
      </c>
      <c r="B12" s="135" t="s">
        <v>15028</v>
      </c>
      <c r="C12" s="135" t="s">
        <v>4362</v>
      </c>
      <c r="D12" s="135">
        <v>1.0</v>
      </c>
      <c r="E12" s="135">
        <v>20.0</v>
      </c>
      <c r="F12" s="135">
        <v>0.0</v>
      </c>
      <c r="H12" s="135" t="s">
        <v>11152</v>
      </c>
      <c r="I12" s="142">
        <v>45359.37982638889</v>
      </c>
      <c r="J12" s="135" t="s">
        <v>9740</v>
      </c>
      <c r="K12" s="135">
        <v>20.0</v>
      </c>
      <c r="L12" s="135">
        <v>30.0</v>
      </c>
      <c r="M12" s="143"/>
    </row>
    <row r="13">
      <c r="A13" s="135">
        <v>12.0</v>
      </c>
      <c r="B13" s="135" t="s">
        <v>15036</v>
      </c>
      <c r="C13" s="135" t="s">
        <v>4362</v>
      </c>
      <c r="D13" s="135">
        <v>1.0</v>
      </c>
      <c r="E13" s="135">
        <v>20.0</v>
      </c>
      <c r="H13" s="135" t="s">
        <v>15036</v>
      </c>
      <c r="I13" s="142">
        <v>45404.23846064815</v>
      </c>
      <c r="J13" s="135" t="s">
        <v>5155</v>
      </c>
      <c r="K13" s="135">
        <v>30.0</v>
      </c>
      <c r="L13" s="135">
        <v>10.0</v>
      </c>
      <c r="M13" s="143">
        <v>42893.0</v>
      </c>
    </row>
    <row r="14">
      <c r="A14" s="135">
        <v>13.0</v>
      </c>
      <c r="B14" s="135" t="s">
        <v>15041</v>
      </c>
      <c r="C14" s="135" t="s">
        <v>4362</v>
      </c>
      <c r="D14" s="135">
        <v>10.0</v>
      </c>
      <c r="E14" s="135">
        <v>20.0</v>
      </c>
      <c r="F14" s="135">
        <v>0.9</v>
      </c>
      <c r="H14" s="135" t="s">
        <v>12900</v>
      </c>
      <c r="I14" s="142">
        <v>45403.72168981482</v>
      </c>
      <c r="J14" s="135" t="s">
        <v>11801</v>
      </c>
      <c r="K14" s="135">
        <v>70.0</v>
      </c>
      <c r="L14" s="135">
        <v>10.0</v>
      </c>
      <c r="M14" s="143">
        <v>42903.0</v>
      </c>
    </row>
    <row r="15">
      <c r="A15" s="135">
        <v>14.0</v>
      </c>
      <c r="B15" s="135" t="s">
        <v>15048</v>
      </c>
      <c r="C15" s="135" t="s">
        <v>4362</v>
      </c>
      <c r="D15" s="135">
        <v>0.0</v>
      </c>
      <c r="E15" s="135">
        <v>20.0</v>
      </c>
      <c r="H15" s="135" t="s">
        <v>15048</v>
      </c>
      <c r="I15" s="142">
        <v>45415.74872685185</v>
      </c>
      <c r="J15" s="135" t="s">
        <v>4715</v>
      </c>
      <c r="K15" s="135">
        <v>20.0</v>
      </c>
      <c r="L15" s="135">
        <v>10.0</v>
      </c>
      <c r="M15" s="143">
        <v>44816.0</v>
      </c>
    </row>
    <row r="16">
      <c r="A16" s="135">
        <v>15.0</v>
      </c>
      <c r="B16" s="135" t="s">
        <v>15055</v>
      </c>
      <c r="C16" s="135" t="s">
        <v>4362</v>
      </c>
      <c r="D16" s="135">
        <v>0.0</v>
      </c>
      <c r="E16" s="135">
        <v>20.0</v>
      </c>
      <c r="F16" s="135">
        <v>0.0</v>
      </c>
      <c r="H16" s="135" t="s">
        <v>15055</v>
      </c>
      <c r="I16" s="142">
        <v>45368.61425925926</v>
      </c>
      <c r="J16" s="135" t="s">
        <v>15058</v>
      </c>
      <c r="K16" s="135">
        <v>20.0</v>
      </c>
      <c r="L16" s="135">
        <v>0.0</v>
      </c>
    </row>
    <row r="17">
      <c r="A17" s="135">
        <v>16.0</v>
      </c>
      <c r="B17" s="135" t="s">
        <v>15061</v>
      </c>
      <c r="C17" s="135" t="s">
        <v>4362</v>
      </c>
      <c r="D17" s="135">
        <v>4.0</v>
      </c>
      <c r="E17" s="135">
        <v>20.0</v>
      </c>
      <c r="H17" s="135" t="s">
        <v>15064</v>
      </c>
      <c r="I17" s="142">
        <v>45408.66081018518</v>
      </c>
      <c r="J17" s="135" t="s">
        <v>4715</v>
      </c>
      <c r="K17" s="135">
        <v>20.0</v>
      </c>
      <c r="L17" s="135">
        <v>300.0</v>
      </c>
      <c r="M17" s="143">
        <v>44796.0</v>
      </c>
    </row>
    <row r="18">
      <c r="A18" s="135">
        <v>17.0</v>
      </c>
      <c r="B18" s="135" t="s">
        <v>15069</v>
      </c>
      <c r="C18" s="135" t="s">
        <v>4362</v>
      </c>
      <c r="E18" s="135">
        <v>20.0</v>
      </c>
      <c r="K18" s="135">
        <v>20.0</v>
      </c>
      <c r="M18" s="143">
        <v>45025.0</v>
      </c>
    </row>
    <row r="19">
      <c r="A19" s="135">
        <v>18.0</v>
      </c>
      <c r="B19" s="135" t="s">
        <v>14727</v>
      </c>
      <c r="C19" s="135" t="s">
        <v>4362</v>
      </c>
      <c r="E19" s="135">
        <v>20.0</v>
      </c>
      <c r="K19" s="135">
        <v>60.0</v>
      </c>
      <c r="M19" s="143">
        <v>43946.0</v>
      </c>
    </row>
    <row r="20">
      <c r="A20" s="135">
        <v>19.0</v>
      </c>
      <c r="B20" s="135" t="s">
        <v>15077</v>
      </c>
      <c r="C20" s="135" t="s">
        <v>4362</v>
      </c>
      <c r="D20" s="135">
        <v>0.0</v>
      </c>
      <c r="E20" s="135">
        <v>20.0</v>
      </c>
      <c r="F20" s="135">
        <v>0.3</v>
      </c>
      <c r="H20" s="135" t="s">
        <v>4385</v>
      </c>
      <c r="I20" s="142">
        <v>45361.87236111111</v>
      </c>
      <c r="J20" s="135" t="s">
        <v>4395</v>
      </c>
      <c r="K20" s="135">
        <v>20.0</v>
      </c>
      <c r="L20" s="135">
        <v>1100.0</v>
      </c>
      <c r="M20" s="143">
        <v>42370.0</v>
      </c>
    </row>
    <row r="21">
      <c r="A21" s="135">
        <v>20.0</v>
      </c>
      <c r="B21" s="135" t="s">
        <v>15085</v>
      </c>
      <c r="C21" s="135" t="s">
        <v>4362</v>
      </c>
      <c r="D21" s="135">
        <v>4.0</v>
      </c>
      <c r="E21" s="135">
        <v>20.0</v>
      </c>
      <c r="F21" s="135">
        <v>0.0</v>
      </c>
      <c r="H21" s="135" t="s">
        <v>15089</v>
      </c>
      <c r="I21" s="142">
        <v>45361.04949074074</v>
      </c>
      <c r="J21" s="135" t="s">
        <v>5155</v>
      </c>
      <c r="K21" s="135">
        <v>20.0</v>
      </c>
      <c r="L21" s="135">
        <v>50.0</v>
      </c>
      <c r="M21" s="143">
        <v>42887.0</v>
      </c>
    </row>
    <row r="22">
      <c r="A22" s="135">
        <v>21.0</v>
      </c>
      <c r="B22" s="135" t="s">
        <v>14731</v>
      </c>
      <c r="C22" s="135" t="s">
        <v>4362</v>
      </c>
      <c r="D22" s="135">
        <v>24.0</v>
      </c>
      <c r="E22" s="135">
        <v>20.0</v>
      </c>
      <c r="H22" s="135" t="s">
        <v>4406</v>
      </c>
      <c r="I22" s="142">
        <v>45415.84108796297</v>
      </c>
      <c r="J22" s="135" t="s">
        <v>4659</v>
      </c>
      <c r="K22" s="135">
        <v>40.0</v>
      </c>
      <c r="L22" s="135">
        <v>200.0</v>
      </c>
      <c r="M22" s="143">
        <v>43251.0</v>
      </c>
    </row>
    <row r="23">
      <c r="A23" s="135">
        <v>22.0</v>
      </c>
      <c r="B23" s="135" t="s">
        <v>15103</v>
      </c>
      <c r="C23" s="135" t="s">
        <v>4362</v>
      </c>
      <c r="D23" s="135">
        <v>0.0</v>
      </c>
      <c r="E23" s="135">
        <v>20.0</v>
      </c>
      <c r="H23" s="135" t="s">
        <v>15103</v>
      </c>
      <c r="I23" s="142">
        <v>45404.670266203706</v>
      </c>
      <c r="J23" s="135" t="s">
        <v>4401</v>
      </c>
      <c r="K23" s="135">
        <v>50.0</v>
      </c>
      <c r="L23" s="135">
        <v>10.0</v>
      </c>
      <c r="M23" s="143">
        <v>42507.0</v>
      </c>
    </row>
    <row r="24">
      <c r="A24" s="135">
        <v>23.0</v>
      </c>
      <c r="B24" s="135" t="s">
        <v>15109</v>
      </c>
      <c r="C24" s="135" t="s">
        <v>4362</v>
      </c>
      <c r="E24" s="135">
        <v>10.0</v>
      </c>
      <c r="K24" s="135">
        <v>10.0</v>
      </c>
      <c r="M24" s="143">
        <v>45104.0</v>
      </c>
    </row>
    <row r="25">
      <c r="A25" s="135">
        <v>24.0</v>
      </c>
      <c r="B25" s="135" t="s">
        <v>15116</v>
      </c>
      <c r="C25" s="135" t="s">
        <v>4362</v>
      </c>
      <c r="E25" s="135">
        <v>10.0</v>
      </c>
      <c r="K25" s="135">
        <v>10.0</v>
      </c>
      <c r="M25" s="143">
        <v>44854.0</v>
      </c>
    </row>
    <row r="26">
      <c r="A26" s="135">
        <v>25.0</v>
      </c>
      <c r="B26" s="135" t="s">
        <v>15120</v>
      </c>
      <c r="C26" s="135" t="s">
        <v>4362</v>
      </c>
      <c r="E26" s="135">
        <v>10.0</v>
      </c>
      <c r="K26" s="135">
        <v>10.0</v>
      </c>
      <c r="M26" s="143">
        <v>42926.0</v>
      </c>
    </row>
    <row r="27">
      <c r="A27" s="135">
        <v>26.0</v>
      </c>
      <c r="B27" s="135" t="s">
        <v>15123</v>
      </c>
      <c r="C27" s="135" t="s">
        <v>4362</v>
      </c>
      <c r="E27" s="135">
        <v>10.0</v>
      </c>
      <c r="K27" s="135">
        <v>10.0</v>
      </c>
      <c r="M27" s="143">
        <v>44477.0</v>
      </c>
    </row>
    <row r="28">
      <c r="A28" s="135">
        <v>27.0</v>
      </c>
      <c r="B28" s="135" t="s">
        <v>15127</v>
      </c>
      <c r="C28" s="135" t="s">
        <v>4362</v>
      </c>
      <c r="E28" s="135">
        <v>10.0</v>
      </c>
      <c r="F28" s="135">
        <v>0.0</v>
      </c>
      <c r="K28" s="135">
        <v>10.0</v>
      </c>
    </row>
    <row r="29">
      <c r="A29" s="135">
        <v>28.0</v>
      </c>
      <c r="B29" s="135" t="s">
        <v>15133</v>
      </c>
      <c r="C29" s="135" t="s">
        <v>4362</v>
      </c>
      <c r="E29" s="135">
        <v>10.0</v>
      </c>
      <c r="F29" s="135">
        <v>0.0</v>
      </c>
      <c r="K29" s="135">
        <v>10.0</v>
      </c>
    </row>
    <row r="30">
      <c r="A30" s="135">
        <v>29.0</v>
      </c>
      <c r="B30" s="135" t="s">
        <v>15138</v>
      </c>
      <c r="C30" s="135" t="s">
        <v>4362</v>
      </c>
      <c r="E30" s="135">
        <v>10.0</v>
      </c>
      <c r="F30" s="135">
        <v>0.0</v>
      </c>
      <c r="K30" s="135">
        <v>10.0</v>
      </c>
    </row>
    <row r="31">
      <c r="A31" s="135">
        <v>30.0</v>
      </c>
      <c r="B31" s="135" t="s">
        <v>15143</v>
      </c>
      <c r="C31" s="135" t="s">
        <v>4362</v>
      </c>
      <c r="E31" s="135">
        <v>10.0</v>
      </c>
      <c r="K31" s="135">
        <v>10.0</v>
      </c>
      <c r="M31" s="143">
        <v>44992.0</v>
      </c>
    </row>
    <row r="32">
      <c r="A32" s="135">
        <v>31.0</v>
      </c>
      <c r="B32" s="135" t="s">
        <v>15148</v>
      </c>
      <c r="C32" s="135" t="s">
        <v>4362</v>
      </c>
      <c r="E32" s="135">
        <v>10.0</v>
      </c>
      <c r="F32" s="135">
        <v>0.0</v>
      </c>
      <c r="K32" s="135">
        <v>10.0</v>
      </c>
    </row>
    <row r="33">
      <c r="A33" s="135">
        <v>32.0</v>
      </c>
      <c r="B33" s="135" t="s">
        <v>15153</v>
      </c>
      <c r="C33" s="135" t="s">
        <v>4362</v>
      </c>
      <c r="E33" s="135">
        <v>10.0</v>
      </c>
      <c r="F33" s="135">
        <v>0.6</v>
      </c>
      <c r="K33" s="135">
        <v>20.0</v>
      </c>
      <c r="M33" s="143">
        <v>42462.0</v>
      </c>
    </row>
    <row r="34">
      <c r="A34" s="135">
        <v>33.0</v>
      </c>
      <c r="B34" s="135" t="s">
        <v>15157</v>
      </c>
      <c r="C34" s="135" t="s">
        <v>4362</v>
      </c>
      <c r="E34" s="135">
        <v>10.0</v>
      </c>
      <c r="F34" s="135">
        <v>0.0</v>
      </c>
      <c r="K34" s="135">
        <v>10.0</v>
      </c>
    </row>
    <row r="35">
      <c r="A35" s="135">
        <v>34.0</v>
      </c>
      <c r="B35" s="135" t="s">
        <v>15161</v>
      </c>
      <c r="C35" s="135" t="s">
        <v>4362</v>
      </c>
      <c r="E35" s="135">
        <v>10.0</v>
      </c>
      <c r="F35" s="135">
        <v>0.0</v>
      </c>
      <c r="K35" s="135">
        <v>10.0</v>
      </c>
    </row>
    <row r="36">
      <c r="A36" s="135">
        <v>35.0</v>
      </c>
      <c r="B36" s="135" t="s">
        <v>15166</v>
      </c>
      <c r="C36" s="135" t="s">
        <v>4362</v>
      </c>
      <c r="E36" s="135">
        <v>10.0</v>
      </c>
      <c r="F36" s="135">
        <v>0.0</v>
      </c>
      <c r="K36" s="135">
        <v>10.0</v>
      </c>
    </row>
    <row r="37">
      <c r="A37" s="135">
        <v>36.0</v>
      </c>
      <c r="B37" s="135" t="s">
        <v>14737</v>
      </c>
      <c r="C37" s="135" t="s">
        <v>4362</v>
      </c>
      <c r="E37" s="135">
        <v>10.0</v>
      </c>
      <c r="F37" s="135">
        <v>0.25</v>
      </c>
      <c r="K37" s="135">
        <v>50.0</v>
      </c>
      <c r="M37" s="143">
        <v>42645.0</v>
      </c>
    </row>
    <row r="38">
      <c r="A38" s="135">
        <v>37.0</v>
      </c>
      <c r="B38" s="135" t="s">
        <v>14739</v>
      </c>
      <c r="C38" s="135" t="s">
        <v>4362</v>
      </c>
      <c r="D38" s="135">
        <v>0.0</v>
      </c>
      <c r="E38" s="135">
        <v>10.0</v>
      </c>
      <c r="F38" s="135">
        <v>0.3</v>
      </c>
      <c r="H38" s="135" t="s">
        <v>5695</v>
      </c>
      <c r="I38" s="142">
        <v>45413.36568287037</v>
      </c>
      <c r="J38" s="135" t="s">
        <v>14744</v>
      </c>
      <c r="K38" s="135">
        <v>20.0</v>
      </c>
      <c r="L38" s="135">
        <v>40.0</v>
      </c>
      <c r="M38" s="143">
        <v>42780.0</v>
      </c>
    </row>
    <row r="39">
      <c r="A39" s="135">
        <v>38.0</v>
      </c>
      <c r="B39" s="135" t="s">
        <v>15182</v>
      </c>
      <c r="C39" s="135" t="s">
        <v>4362</v>
      </c>
      <c r="E39" s="135">
        <v>10.0</v>
      </c>
      <c r="K39" s="135">
        <v>10.0</v>
      </c>
      <c r="M39" s="143">
        <v>45131.0</v>
      </c>
    </row>
    <row r="40">
      <c r="A40" s="135">
        <v>39.0</v>
      </c>
      <c r="B40" s="135" t="s">
        <v>15184</v>
      </c>
      <c r="C40" s="135" t="s">
        <v>4362</v>
      </c>
      <c r="E40" s="135">
        <v>10.0</v>
      </c>
      <c r="F40" s="135">
        <v>0.0</v>
      </c>
      <c r="K40" s="135">
        <v>10.0</v>
      </c>
    </row>
    <row r="41">
      <c r="A41" s="135">
        <v>40.0</v>
      </c>
      <c r="B41" s="135" t="s">
        <v>15188</v>
      </c>
      <c r="C41" s="135" t="s">
        <v>4362</v>
      </c>
      <c r="E41" s="135">
        <v>10.0</v>
      </c>
      <c r="K41" s="135">
        <v>10.0</v>
      </c>
      <c r="M41" s="143">
        <v>44795.0</v>
      </c>
    </row>
    <row r="42">
      <c r="A42" s="135">
        <v>41.0</v>
      </c>
      <c r="B42" s="135" t="s">
        <v>15192</v>
      </c>
      <c r="C42" s="135" t="s">
        <v>4362</v>
      </c>
      <c r="E42" s="135">
        <v>10.0</v>
      </c>
      <c r="F42" s="135">
        <v>0.0</v>
      </c>
      <c r="K42" s="135">
        <v>10.0</v>
      </c>
    </row>
    <row r="43">
      <c r="A43" s="135">
        <v>42.0</v>
      </c>
      <c r="B43" s="135" t="s">
        <v>14747</v>
      </c>
      <c r="C43" s="135" t="s">
        <v>4362</v>
      </c>
      <c r="E43" s="135">
        <v>10.0</v>
      </c>
      <c r="K43" s="135">
        <v>10.0</v>
      </c>
      <c r="M43" s="143">
        <v>42329.0</v>
      </c>
    </row>
    <row r="44">
      <c r="A44" s="135">
        <v>43.0</v>
      </c>
      <c r="B44" s="135" t="s">
        <v>15197</v>
      </c>
      <c r="C44" s="135" t="s">
        <v>4362</v>
      </c>
      <c r="E44" s="135">
        <v>10.0</v>
      </c>
      <c r="K44" s="135">
        <v>10.0</v>
      </c>
      <c r="M44" s="143">
        <v>42453.0</v>
      </c>
    </row>
    <row r="45">
      <c r="A45" s="135">
        <v>44.0</v>
      </c>
      <c r="B45" s="135" t="s">
        <v>15199</v>
      </c>
      <c r="C45" s="135" t="s">
        <v>4362</v>
      </c>
      <c r="E45" s="135">
        <v>10.0</v>
      </c>
      <c r="F45" s="135">
        <v>0.0</v>
      </c>
      <c r="K45" s="135">
        <v>10.0</v>
      </c>
      <c r="M45" s="143">
        <v>42887.0</v>
      </c>
    </row>
    <row r="46">
      <c r="A46" s="135">
        <v>45.0</v>
      </c>
      <c r="B46" s="135" t="s">
        <v>15202</v>
      </c>
      <c r="C46" s="135" t="s">
        <v>4362</v>
      </c>
      <c r="E46" s="135">
        <v>10.0</v>
      </c>
      <c r="F46" s="135">
        <v>0.0</v>
      </c>
      <c r="K46" s="135">
        <v>20.0</v>
      </c>
    </row>
    <row r="47">
      <c r="A47" s="135">
        <v>46.0</v>
      </c>
      <c r="B47" s="135" t="s">
        <v>15204</v>
      </c>
      <c r="C47" s="135" t="s">
        <v>4362</v>
      </c>
      <c r="E47" s="135">
        <v>10.0</v>
      </c>
      <c r="F47" s="135">
        <v>0.0</v>
      </c>
      <c r="K47" s="135">
        <v>10.0</v>
      </c>
    </row>
    <row r="48">
      <c r="A48" s="135">
        <v>47.0</v>
      </c>
      <c r="B48" s="135" t="s">
        <v>15207</v>
      </c>
      <c r="C48" s="135" t="s">
        <v>4362</v>
      </c>
      <c r="E48" s="135">
        <v>10.0</v>
      </c>
      <c r="F48" s="135">
        <v>0.0</v>
      </c>
      <c r="K48" s="135">
        <v>10.0</v>
      </c>
    </row>
    <row r="49">
      <c r="A49" s="135">
        <v>48.0</v>
      </c>
      <c r="B49" s="135" t="s">
        <v>15209</v>
      </c>
      <c r="C49" s="135" t="s">
        <v>4362</v>
      </c>
      <c r="E49" s="135">
        <v>10.0</v>
      </c>
      <c r="K49" s="135">
        <v>10.0</v>
      </c>
      <c r="M49" s="143">
        <v>45037.0</v>
      </c>
    </row>
    <row r="50">
      <c r="A50" s="135">
        <v>49.0</v>
      </c>
      <c r="B50" s="135" t="s">
        <v>15212</v>
      </c>
      <c r="C50" s="135" t="s">
        <v>4362</v>
      </c>
      <c r="E50" s="135">
        <v>10.0</v>
      </c>
      <c r="F50" s="135">
        <v>0.0</v>
      </c>
      <c r="K50" s="135">
        <v>10.0</v>
      </c>
    </row>
    <row r="51">
      <c r="A51" s="135">
        <v>50.0</v>
      </c>
      <c r="B51" s="135" t="s">
        <v>15214</v>
      </c>
      <c r="C51" s="135" t="s">
        <v>4362</v>
      </c>
      <c r="E51" s="135">
        <v>10.0</v>
      </c>
      <c r="F51" s="135">
        <v>0.0</v>
      </c>
      <c r="K51" s="135">
        <v>20.0</v>
      </c>
      <c r="M51" s="143">
        <v>43160.0</v>
      </c>
    </row>
    <row r="52">
      <c r="A52" s="135">
        <v>51.0</v>
      </c>
      <c r="B52" s="135" t="s">
        <v>15217</v>
      </c>
      <c r="C52" s="135" t="s">
        <v>4362</v>
      </c>
      <c r="E52" s="135">
        <v>10.0</v>
      </c>
      <c r="K52" s="135">
        <v>10.0</v>
      </c>
      <c r="M52" s="143">
        <v>44750.0</v>
      </c>
    </row>
    <row r="53">
      <c r="A53" s="135">
        <v>52.0</v>
      </c>
      <c r="B53" s="135" t="s">
        <v>15220</v>
      </c>
      <c r="C53" s="135" t="s">
        <v>4362</v>
      </c>
      <c r="D53" s="135">
        <v>2.0</v>
      </c>
      <c r="E53" s="135">
        <v>10.0</v>
      </c>
      <c r="F53" s="135">
        <v>0.4</v>
      </c>
      <c r="H53" s="135" t="s">
        <v>15224</v>
      </c>
      <c r="I53" s="142">
        <v>45398.26615740741</v>
      </c>
      <c r="J53" s="135" t="s">
        <v>15225</v>
      </c>
      <c r="K53" s="135">
        <v>20.0</v>
      </c>
      <c r="L53" s="135">
        <v>200.0</v>
      </c>
      <c r="M53" s="143">
        <v>42627.0</v>
      </c>
    </row>
    <row r="54">
      <c r="A54" s="135">
        <v>53.0</v>
      </c>
      <c r="B54" s="135" t="s">
        <v>15227</v>
      </c>
      <c r="C54" s="135" t="s">
        <v>4362</v>
      </c>
      <c r="E54" s="135">
        <v>10.0</v>
      </c>
      <c r="F54" s="135">
        <v>0.0</v>
      </c>
      <c r="K54" s="135">
        <v>10.0</v>
      </c>
    </row>
    <row r="55">
      <c r="A55" s="135">
        <v>54.0</v>
      </c>
      <c r="B55" s="135" t="s">
        <v>15229</v>
      </c>
      <c r="C55" s="135" t="s">
        <v>4362</v>
      </c>
      <c r="E55" s="135">
        <v>10.0</v>
      </c>
      <c r="F55" s="135">
        <v>0.0</v>
      </c>
      <c r="H55" s="135" t="s">
        <v>15231</v>
      </c>
      <c r="K55" s="135">
        <v>10.0</v>
      </c>
    </row>
    <row r="56">
      <c r="A56" s="135">
        <v>55.0</v>
      </c>
      <c r="B56" s="135" t="s">
        <v>15233</v>
      </c>
      <c r="C56" s="135" t="s">
        <v>4362</v>
      </c>
      <c r="E56" s="135">
        <v>10.0</v>
      </c>
      <c r="F56" s="135">
        <v>0.0</v>
      </c>
      <c r="K56" s="135">
        <v>20.0</v>
      </c>
    </row>
    <row r="57">
      <c r="A57" s="135">
        <v>56.0</v>
      </c>
      <c r="B57" s="135" t="s">
        <v>15236</v>
      </c>
      <c r="C57" s="135" t="s">
        <v>4362</v>
      </c>
      <c r="E57" s="135">
        <v>10.0</v>
      </c>
      <c r="F57" s="135">
        <v>0.0</v>
      </c>
      <c r="K57" s="135">
        <v>50.0</v>
      </c>
    </row>
    <row r="58">
      <c r="A58" s="135">
        <v>57.0</v>
      </c>
      <c r="B58" s="135" t="s">
        <v>15237</v>
      </c>
      <c r="C58" s="135" t="s">
        <v>4362</v>
      </c>
      <c r="E58" s="135">
        <v>10.0</v>
      </c>
      <c r="K58" s="135">
        <v>10.0</v>
      </c>
      <c r="M58" s="143">
        <v>44995.0</v>
      </c>
    </row>
    <row r="59">
      <c r="A59" s="135">
        <v>58.0</v>
      </c>
      <c r="B59" s="135" t="s">
        <v>15240</v>
      </c>
      <c r="C59" s="135" t="s">
        <v>4362</v>
      </c>
      <c r="E59" s="135">
        <v>10.0</v>
      </c>
      <c r="K59" s="135">
        <v>10.0</v>
      </c>
      <c r="M59" s="143">
        <v>44426.0</v>
      </c>
    </row>
    <row r="60">
      <c r="A60" s="135">
        <v>59.0</v>
      </c>
      <c r="B60" s="135" t="s">
        <v>15243</v>
      </c>
      <c r="C60" s="135" t="s">
        <v>4362</v>
      </c>
      <c r="E60" s="135">
        <v>10.0</v>
      </c>
      <c r="F60" s="135">
        <v>0.0</v>
      </c>
      <c r="K60" s="135">
        <v>10.0</v>
      </c>
    </row>
    <row r="61">
      <c r="A61" s="135">
        <v>60.0</v>
      </c>
      <c r="B61" s="135" t="s">
        <v>15246</v>
      </c>
      <c r="C61" s="135" t="s">
        <v>4362</v>
      </c>
      <c r="E61" s="135">
        <v>10.0</v>
      </c>
      <c r="K61" s="135">
        <v>10.0</v>
      </c>
      <c r="M61" s="143">
        <v>44985.0</v>
      </c>
    </row>
    <row r="62">
      <c r="A62" s="135">
        <v>61.0</v>
      </c>
      <c r="B62" s="135" t="s">
        <v>15249</v>
      </c>
      <c r="C62" s="135" t="s">
        <v>4362</v>
      </c>
      <c r="E62" s="135">
        <v>10.0</v>
      </c>
      <c r="K62" s="135">
        <v>10.0</v>
      </c>
      <c r="M62" s="143">
        <v>44896.0</v>
      </c>
    </row>
    <row r="63">
      <c r="A63" s="135">
        <v>62.0</v>
      </c>
      <c r="B63" s="135" t="s">
        <v>15252</v>
      </c>
      <c r="C63" s="135" t="s">
        <v>4362</v>
      </c>
      <c r="D63" s="135">
        <v>11.0</v>
      </c>
      <c r="E63" s="135">
        <v>10.0</v>
      </c>
      <c r="F63" s="135">
        <v>0.7</v>
      </c>
      <c r="H63" s="135" t="s">
        <v>4406</v>
      </c>
      <c r="I63" s="142">
        <v>45408.00579861111</v>
      </c>
      <c r="J63" s="135" t="s">
        <v>15255</v>
      </c>
      <c r="K63" s="135">
        <v>30.0</v>
      </c>
      <c r="L63" s="135">
        <v>250.0</v>
      </c>
      <c r="M63" s="143">
        <v>42725.0</v>
      </c>
    </row>
    <row r="64">
      <c r="A64" s="135">
        <v>63.0</v>
      </c>
      <c r="B64" s="135" t="s">
        <v>15258</v>
      </c>
      <c r="C64" s="135" t="s">
        <v>4362</v>
      </c>
      <c r="E64" s="135">
        <v>10.0</v>
      </c>
      <c r="F64" s="135">
        <v>0.0</v>
      </c>
      <c r="K64" s="135">
        <v>10.0</v>
      </c>
    </row>
    <row r="65">
      <c r="A65" s="135">
        <v>64.0</v>
      </c>
      <c r="B65" s="135" t="s">
        <v>15261</v>
      </c>
      <c r="C65" s="135" t="s">
        <v>4362</v>
      </c>
      <c r="E65" s="135">
        <v>10.0</v>
      </c>
      <c r="K65" s="135">
        <v>30.0</v>
      </c>
      <c r="M65" s="143">
        <v>42476.0</v>
      </c>
    </row>
    <row r="66">
      <c r="A66" s="135">
        <v>65.0</v>
      </c>
      <c r="B66" s="135" t="s">
        <v>15263</v>
      </c>
      <c r="C66" s="135" t="s">
        <v>4362</v>
      </c>
      <c r="E66" s="135">
        <v>10.0</v>
      </c>
      <c r="K66" s="135">
        <v>10.0</v>
      </c>
      <c r="M66" s="143">
        <v>44794.0</v>
      </c>
    </row>
    <row r="67">
      <c r="A67" s="135">
        <v>66.0</v>
      </c>
      <c r="B67" s="135" t="s">
        <v>14749</v>
      </c>
      <c r="C67" s="135" t="s">
        <v>4362</v>
      </c>
      <c r="E67" s="135">
        <v>10.0</v>
      </c>
      <c r="K67" s="135">
        <v>20.0</v>
      </c>
      <c r="M67" s="143">
        <v>43852.0</v>
      </c>
    </row>
    <row r="68">
      <c r="A68" s="135">
        <v>67.0</v>
      </c>
      <c r="B68" s="135" t="s">
        <v>14752</v>
      </c>
      <c r="C68" s="135" t="s">
        <v>4362</v>
      </c>
      <c r="E68" s="135">
        <v>10.0</v>
      </c>
      <c r="F68" s="135">
        <v>0.2</v>
      </c>
      <c r="K68" s="135">
        <v>20.0</v>
      </c>
      <c r="M68" s="143">
        <v>42338.0</v>
      </c>
    </row>
    <row r="69">
      <c r="A69" s="135">
        <v>68.0</v>
      </c>
      <c r="B69" s="135" t="s">
        <v>15269</v>
      </c>
      <c r="C69" s="135" t="s">
        <v>4362</v>
      </c>
      <c r="E69" s="135">
        <v>10.0</v>
      </c>
      <c r="F69" s="135">
        <v>0.0</v>
      </c>
      <c r="K69" s="135">
        <v>20.0</v>
      </c>
      <c r="M69" s="143">
        <v>43586.0</v>
      </c>
    </row>
    <row r="70">
      <c r="A70" s="135">
        <v>69.0</v>
      </c>
      <c r="B70" s="135" t="s">
        <v>15271</v>
      </c>
      <c r="C70" s="135" t="s">
        <v>4362</v>
      </c>
      <c r="E70" s="135">
        <v>10.0</v>
      </c>
      <c r="K70" s="135">
        <v>20.0</v>
      </c>
      <c r="M70" s="143">
        <v>42526.0</v>
      </c>
    </row>
    <row r="71">
      <c r="A71" s="135">
        <v>70.0</v>
      </c>
      <c r="B71" s="135" t="s">
        <v>15274</v>
      </c>
      <c r="C71" s="135" t="s">
        <v>4362</v>
      </c>
      <c r="D71" s="135">
        <v>16.0</v>
      </c>
      <c r="E71" s="135">
        <v>10.0</v>
      </c>
      <c r="F71" s="135">
        <v>0.7</v>
      </c>
      <c r="H71" s="135" t="s">
        <v>4406</v>
      </c>
      <c r="I71" s="142">
        <v>45400.27181712963</v>
      </c>
      <c r="J71" s="135" t="s">
        <v>15278</v>
      </c>
      <c r="K71" s="135">
        <v>30.0</v>
      </c>
      <c r="L71" s="135">
        <v>250.0</v>
      </c>
      <c r="M71" s="143">
        <v>43865.0</v>
      </c>
    </row>
    <row r="72">
      <c r="A72" s="135">
        <v>71.0</v>
      </c>
      <c r="B72" s="135" t="s">
        <v>15279</v>
      </c>
      <c r="C72" s="135" t="s">
        <v>4362</v>
      </c>
      <c r="E72" s="135">
        <v>10.0</v>
      </c>
      <c r="F72" s="135">
        <v>0.0</v>
      </c>
      <c r="K72" s="135">
        <v>10.0</v>
      </c>
    </row>
    <row r="73">
      <c r="A73" s="135">
        <v>72.0</v>
      </c>
      <c r="B73" s="135" t="s">
        <v>15282</v>
      </c>
      <c r="C73" s="135" t="s">
        <v>4362</v>
      </c>
      <c r="E73" s="135">
        <v>10.0</v>
      </c>
      <c r="K73" s="135">
        <v>10.0</v>
      </c>
      <c r="M73" s="143">
        <v>45004.0</v>
      </c>
    </row>
    <row r="74">
      <c r="A74" s="135">
        <v>73.0</v>
      </c>
      <c r="B74" s="135" t="s">
        <v>15284</v>
      </c>
      <c r="C74" s="135" t="s">
        <v>4362</v>
      </c>
      <c r="E74" s="135">
        <v>10.0</v>
      </c>
      <c r="F74" s="135">
        <v>0.0</v>
      </c>
      <c r="K74" s="135">
        <v>10.0</v>
      </c>
    </row>
    <row r="75">
      <c r="A75" s="135">
        <v>74.0</v>
      </c>
      <c r="B75" s="135" t="s">
        <v>15286</v>
      </c>
      <c r="C75" s="135" t="s">
        <v>4362</v>
      </c>
      <c r="E75" s="135">
        <v>10.0</v>
      </c>
      <c r="K75" s="135">
        <v>20.0</v>
      </c>
      <c r="M75" s="143">
        <v>43060.0</v>
      </c>
    </row>
    <row r="76">
      <c r="A76" s="135">
        <v>75.0</v>
      </c>
      <c r="B76" s="135" t="s">
        <v>15288</v>
      </c>
      <c r="C76" s="135" t="s">
        <v>4362</v>
      </c>
      <c r="E76" s="135">
        <v>10.0</v>
      </c>
      <c r="K76" s="135">
        <v>20.0</v>
      </c>
      <c r="M76" s="143">
        <v>42489.0</v>
      </c>
    </row>
    <row r="77">
      <c r="A77" s="135">
        <v>76.0</v>
      </c>
      <c r="B77" s="135" t="s">
        <v>15292</v>
      </c>
      <c r="C77" s="135" t="s">
        <v>4362</v>
      </c>
      <c r="E77" s="135">
        <v>10.0</v>
      </c>
      <c r="F77" s="135">
        <v>0.0</v>
      </c>
      <c r="K77" s="135">
        <v>10.0</v>
      </c>
    </row>
    <row r="78">
      <c r="A78" s="135">
        <v>77.0</v>
      </c>
      <c r="B78" s="135" t="s">
        <v>15296</v>
      </c>
      <c r="C78" s="135" t="s">
        <v>4362</v>
      </c>
      <c r="E78" s="135">
        <v>10.0</v>
      </c>
      <c r="F78" s="135">
        <v>0.0</v>
      </c>
      <c r="K78" s="135">
        <v>10.0</v>
      </c>
    </row>
    <row r="79">
      <c r="A79" s="135">
        <v>78.0</v>
      </c>
      <c r="B79" s="135" t="s">
        <v>15298</v>
      </c>
      <c r="C79" s="135" t="s">
        <v>4362</v>
      </c>
      <c r="E79" s="135">
        <v>10.0</v>
      </c>
      <c r="K79" s="135">
        <v>10.0</v>
      </c>
      <c r="M79" s="143">
        <v>44804.0</v>
      </c>
    </row>
    <row r="80">
      <c r="A80" s="135">
        <v>79.0</v>
      </c>
      <c r="B80" s="135" t="s">
        <v>15301</v>
      </c>
      <c r="C80" s="135" t="s">
        <v>4362</v>
      </c>
      <c r="E80" s="135">
        <v>10.0</v>
      </c>
      <c r="K80" s="135">
        <v>10.0</v>
      </c>
      <c r="M80" s="143">
        <v>43735.0</v>
      </c>
    </row>
    <row r="81">
      <c r="A81" s="135">
        <v>80.0</v>
      </c>
      <c r="B81" s="135" t="s">
        <v>15303</v>
      </c>
      <c r="C81" s="135" t="s">
        <v>4362</v>
      </c>
      <c r="E81" s="135">
        <v>10.0</v>
      </c>
      <c r="F81" s="135">
        <v>0.0</v>
      </c>
      <c r="K81" s="135">
        <v>10.0</v>
      </c>
    </row>
    <row r="82">
      <c r="A82" s="135">
        <v>81.0</v>
      </c>
      <c r="B82" s="135" t="s">
        <v>15305</v>
      </c>
      <c r="C82" s="135" t="s">
        <v>4362</v>
      </c>
      <c r="E82" s="135">
        <v>10.0</v>
      </c>
      <c r="F82" s="135">
        <v>0.0</v>
      </c>
      <c r="K82" s="135">
        <v>10.0</v>
      </c>
    </row>
    <row r="83">
      <c r="A83" s="135">
        <v>82.0</v>
      </c>
      <c r="B83" s="135" t="s">
        <v>15308</v>
      </c>
      <c r="C83" s="135" t="s">
        <v>4362</v>
      </c>
      <c r="E83" s="135">
        <v>10.0</v>
      </c>
      <c r="F83" s="135">
        <v>0.0</v>
      </c>
      <c r="K83" s="135">
        <v>10.0</v>
      </c>
    </row>
    <row r="84">
      <c r="A84" s="135">
        <v>83.0</v>
      </c>
      <c r="B84" s="135" t="s">
        <v>15310</v>
      </c>
      <c r="C84" s="135" t="s">
        <v>4362</v>
      </c>
      <c r="E84" s="135">
        <v>10.0</v>
      </c>
      <c r="F84" s="135">
        <v>0.0</v>
      </c>
      <c r="K84" s="135">
        <v>10.0</v>
      </c>
      <c r="M84" s="143">
        <v>42430.0</v>
      </c>
    </row>
    <row r="85">
      <c r="A85" s="135">
        <v>84.0</v>
      </c>
      <c r="B85" s="135" t="s">
        <v>15313</v>
      </c>
      <c r="C85" s="135" t="s">
        <v>4362</v>
      </c>
      <c r="E85" s="135">
        <v>10.0</v>
      </c>
      <c r="F85" s="135">
        <v>0.0</v>
      </c>
      <c r="K85" s="135">
        <v>10.0</v>
      </c>
      <c r="M85" s="143">
        <v>43556.0</v>
      </c>
    </row>
    <row r="86">
      <c r="A86" s="135">
        <v>85.0</v>
      </c>
      <c r="B86" s="135" t="s">
        <v>15316</v>
      </c>
      <c r="C86" s="135" t="s">
        <v>4362</v>
      </c>
      <c r="E86" s="135">
        <v>10.0</v>
      </c>
      <c r="F86" s="135">
        <v>0.0</v>
      </c>
      <c r="K86" s="135">
        <v>10.0</v>
      </c>
    </row>
    <row r="87">
      <c r="A87" s="135">
        <v>86.0</v>
      </c>
      <c r="B87" s="135" t="s">
        <v>15317</v>
      </c>
      <c r="C87" s="135" t="s">
        <v>4362</v>
      </c>
      <c r="E87" s="135">
        <v>10.0</v>
      </c>
      <c r="F87" s="135">
        <v>0.0</v>
      </c>
      <c r="K87" s="135">
        <v>10.0</v>
      </c>
    </row>
    <row r="88">
      <c r="A88" s="135">
        <v>87.0</v>
      </c>
      <c r="B88" s="135" t="s">
        <v>15322</v>
      </c>
      <c r="C88" s="135" t="s">
        <v>4362</v>
      </c>
      <c r="E88" s="135">
        <v>10.0</v>
      </c>
      <c r="F88" s="135">
        <v>0.0</v>
      </c>
      <c r="K88" s="135">
        <v>10.0</v>
      </c>
    </row>
    <row r="89">
      <c r="A89" s="135">
        <v>88.0</v>
      </c>
      <c r="B89" s="135" t="s">
        <v>15326</v>
      </c>
      <c r="C89" s="135" t="s">
        <v>4362</v>
      </c>
      <c r="E89" s="135">
        <v>10.0</v>
      </c>
      <c r="F89" s="135">
        <v>0.0</v>
      </c>
      <c r="K89" s="135">
        <v>10.0</v>
      </c>
    </row>
    <row r="90">
      <c r="A90" s="135">
        <v>89.0</v>
      </c>
      <c r="B90" s="135" t="s">
        <v>15329</v>
      </c>
      <c r="C90" s="135" t="s">
        <v>4362</v>
      </c>
      <c r="E90" s="135">
        <v>10.0</v>
      </c>
      <c r="F90" s="135">
        <v>0.0</v>
      </c>
      <c r="K90" s="135">
        <v>10.0</v>
      </c>
    </row>
    <row r="91">
      <c r="A91" s="135">
        <v>90.0</v>
      </c>
      <c r="B91" s="135" t="s">
        <v>15333</v>
      </c>
      <c r="C91" s="135" t="s">
        <v>4362</v>
      </c>
      <c r="E91" s="135">
        <v>10.0</v>
      </c>
      <c r="F91" s="135">
        <v>0.0</v>
      </c>
      <c r="K91" s="135">
        <v>10.0</v>
      </c>
    </row>
    <row r="92">
      <c r="A92" s="135">
        <v>91.0</v>
      </c>
      <c r="B92" s="135" t="s">
        <v>15338</v>
      </c>
      <c r="C92" s="135" t="s">
        <v>4362</v>
      </c>
      <c r="E92" s="135">
        <v>10.0</v>
      </c>
      <c r="F92" s="135">
        <v>0.45</v>
      </c>
      <c r="K92" s="135">
        <v>10.0</v>
      </c>
      <c r="M92" s="143">
        <v>42453.0</v>
      </c>
    </row>
    <row r="93">
      <c r="A93" s="135">
        <v>92.0</v>
      </c>
      <c r="B93" s="135" t="s">
        <v>15342</v>
      </c>
      <c r="C93" s="135" t="s">
        <v>4362</v>
      </c>
      <c r="E93" s="135">
        <v>10.0</v>
      </c>
      <c r="F93" s="135">
        <v>0.0</v>
      </c>
      <c r="K93" s="135">
        <v>10.0</v>
      </c>
      <c r="M93" s="143">
        <v>42522.0</v>
      </c>
    </row>
    <row r="94">
      <c r="A94" s="135">
        <v>93.0</v>
      </c>
      <c r="B94" s="135" t="s">
        <v>15347</v>
      </c>
      <c r="C94" s="135" t="s">
        <v>4362</v>
      </c>
      <c r="E94" s="135">
        <v>10.0</v>
      </c>
      <c r="K94" s="135">
        <v>10.0</v>
      </c>
      <c r="M94" s="143">
        <v>42335.0</v>
      </c>
    </row>
    <row r="95">
      <c r="A95" s="135">
        <v>94.0</v>
      </c>
      <c r="B95" s="135" t="s">
        <v>15351</v>
      </c>
      <c r="C95" s="135" t="s">
        <v>4362</v>
      </c>
      <c r="E95" s="135">
        <v>10.0</v>
      </c>
      <c r="K95" s="135">
        <v>10.0</v>
      </c>
      <c r="M95" s="143">
        <v>44462.0</v>
      </c>
    </row>
    <row r="96">
      <c r="A96" s="135">
        <v>95.0</v>
      </c>
      <c r="B96" s="135" t="s">
        <v>15355</v>
      </c>
      <c r="C96" s="135" t="s">
        <v>4362</v>
      </c>
      <c r="E96" s="135">
        <v>10.0</v>
      </c>
      <c r="K96" s="135">
        <v>20.0</v>
      </c>
      <c r="M96" s="143">
        <v>42664.0</v>
      </c>
    </row>
    <row r="97">
      <c r="A97" s="135">
        <v>96.0</v>
      </c>
      <c r="B97" s="135" t="s">
        <v>15359</v>
      </c>
      <c r="C97" s="135" t="s">
        <v>4362</v>
      </c>
      <c r="E97" s="135">
        <v>10.0</v>
      </c>
      <c r="K97" s="135">
        <v>20.0</v>
      </c>
      <c r="M97" s="143">
        <v>42856.0</v>
      </c>
    </row>
    <row r="98">
      <c r="A98" s="135">
        <v>97.0</v>
      </c>
      <c r="B98" s="135" t="s">
        <v>15364</v>
      </c>
      <c r="C98" s="135" t="s">
        <v>4362</v>
      </c>
      <c r="E98" s="135">
        <v>10.0</v>
      </c>
      <c r="F98" s="135">
        <v>6.0</v>
      </c>
      <c r="K98" s="135">
        <v>20.0</v>
      </c>
    </row>
    <row r="99">
      <c r="A99" s="135">
        <v>98.0</v>
      </c>
      <c r="B99" s="135" t="s">
        <v>15367</v>
      </c>
      <c r="C99" s="135" t="s">
        <v>4362</v>
      </c>
      <c r="E99" s="135">
        <v>10.0</v>
      </c>
      <c r="F99" s="135">
        <v>1.1</v>
      </c>
      <c r="K99" s="135">
        <v>20.0</v>
      </c>
    </row>
    <row r="100">
      <c r="A100" s="135">
        <v>99.0</v>
      </c>
      <c r="B100" s="135" t="s">
        <v>15371</v>
      </c>
      <c r="C100" s="135" t="s">
        <v>4362</v>
      </c>
      <c r="E100" s="135">
        <v>10.0</v>
      </c>
      <c r="K100" s="135">
        <v>10.0</v>
      </c>
      <c r="M100" s="143">
        <v>44788.0</v>
      </c>
    </row>
    <row r="101">
      <c r="A101" s="135">
        <v>100.0</v>
      </c>
      <c r="B101" s="135" t="s">
        <v>15374</v>
      </c>
      <c r="C101" s="135" t="s">
        <v>4362</v>
      </c>
      <c r="E101" s="135">
        <v>10.0</v>
      </c>
      <c r="K101" s="135">
        <v>10.0</v>
      </c>
      <c r="M101" s="143">
        <v>45032.0</v>
      </c>
    </row>
    <row r="102">
      <c r="A102" s="135">
        <v>101.0</v>
      </c>
      <c r="B102" s="135" t="s">
        <v>15378</v>
      </c>
      <c r="C102" s="135" t="s">
        <v>4362</v>
      </c>
      <c r="E102" s="135">
        <v>10.0</v>
      </c>
      <c r="F102" s="135">
        <v>0.0</v>
      </c>
      <c r="K102" s="135">
        <v>20.0</v>
      </c>
    </row>
    <row r="103">
      <c r="A103" s="135">
        <v>102.0</v>
      </c>
      <c r="B103" s="135" t="s">
        <v>15382</v>
      </c>
      <c r="C103" s="135" t="s">
        <v>4362</v>
      </c>
      <c r="E103" s="135">
        <v>10.0</v>
      </c>
      <c r="F103" s="135">
        <v>0.0</v>
      </c>
      <c r="K103" s="135">
        <v>10.0</v>
      </c>
    </row>
    <row r="104">
      <c r="A104" s="135">
        <v>103.0</v>
      </c>
      <c r="B104" s="135" t="s">
        <v>15386</v>
      </c>
      <c r="C104" s="135" t="s">
        <v>4362</v>
      </c>
      <c r="E104" s="135">
        <v>10.0</v>
      </c>
      <c r="F104" s="135">
        <v>0.0</v>
      </c>
      <c r="K104" s="135">
        <v>10.0</v>
      </c>
    </row>
    <row r="105">
      <c r="A105" s="135">
        <v>104.0</v>
      </c>
      <c r="B105" s="135" t="s">
        <v>15390</v>
      </c>
      <c r="C105" s="135" t="s">
        <v>4362</v>
      </c>
      <c r="E105" s="135">
        <v>10.0</v>
      </c>
      <c r="F105" s="135">
        <v>0.0</v>
      </c>
      <c r="K105" s="135">
        <v>10.0</v>
      </c>
      <c r="M105" s="143">
        <v>42309.0</v>
      </c>
    </row>
    <row r="106">
      <c r="A106" s="135">
        <v>105.0</v>
      </c>
      <c r="B106" s="135" t="s">
        <v>15396</v>
      </c>
      <c r="C106" s="135" t="s">
        <v>4362</v>
      </c>
      <c r="E106" s="135">
        <v>10.0</v>
      </c>
      <c r="K106" s="135">
        <v>10.0</v>
      </c>
      <c r="M106" s="143">
        <v>44956.0</v>
      </c>
    </row>
    <row r="107">
      <c r="A107" s="135">
        <v>106.0</v>
      </c>
      <c r="B107" s="135" t="s">
        <v>15398</v>
      </c>
      <c r="C107" s="135" t="s">
        <v>4362</v>
      </c>
      <c r="E107" s="135">
        <v>10.0</v>
      </c>
      <c r="K107" s="135">
        <v>10.0</v>
      </c>
      <c r="M107" s="143">
        <v>44758.0</v>
      </c>
    </row>
    <row r="108">
      <c r="A108" s="135">
        <v>107.0</v>
      </c>
      <c r="B108" s="135" t="s">
        <v>15402</v>
      </c>
      <c r="C108" s="135" t="s">
        <v>4362</v>
      </c>
      <c r="D108" s="135">
        <v>17.0</v>
      </c>
      <c r="E108" s="135">
        <v>10.0</v>
      </c>
      <c r="F108" s="135">
        <v>1.5</v>
      </c>
      <c r="H108" s="135" t="s">
        <v>15402</v>
      </c>
      <c r="K108" s="135">
        <v>20.0</v>
      </c>
      <c r="M108" s="143">
        <v>42583.0</v>
      </c>
    </row>
    <row r="109">
      <c r="A109" s="135">
        <v>108.0</v>
      </c>
      <c r="B109" s="135" t="s">
        <v>15406</v>
      </c>
      <c r="C109" s="135" t="s">
        <v>4362</v>
      </c>
      <c r="E109" s="135">
        <v>10.0</v>
      </c>
      <c r="K109" s="135">
        <v>10.0</v>
      </c>
      <c r="M109" s="143">
        <v>44818.0</v>
      </c>
    </row>
    <row r="110">
      <c r="A110" s="135">
        <v>109.0</v>
      </c>
      <c r="B110" s="135" t="s">
        <v>15411</v>
      </c>
      <c r="C110" s="135" t="s">
        <v>4362</v>
      </c>
      <c r="E110" s="135">
        <v>10.0</v>
      </c>
      <c r="K110" s="135">
        <v>10.0</v>
      </c>
      <c r="M110" s="143">
        <v>44854.0</v>
      </c>
    </row>
    <row r="111">
      <c r="A111" s="135">
        <v>110.0</v>
      </c>
      <c r="B111" s="135" t="s">
        <v>15414</v>
      </c>
      <c r="C111" s="135" t="s">
        <v>4362</v>
      </c>
      <c r="E111" s="135">
        <v>10.0</v>
      </c>
      <c r="F111" s="135">
        <v>0.0</v>
      </c>
      <c r="K111" s="135">
        <v>10.0</v>
      </c>
    </row>
    <row r="112">
      <c r="A112" s="135">
        <v>111.0</v>
      </c>
      <c r="B112" s="135" t="s">
        <v>15416</v>
      </c>
      <c r="C112" s="135" t="s">
        <v>4362</v>
      </c>
      <c r="E112" s="135">
        <v>10.0</v>
      </c>
      <c r="F112" s="135">
        <v>0.0</v>
      </c>
      <c r="K112" s="135">
        <v>10.0</v>
      </c>
    </row>
    <row r="113">
      <c r="A113" s="135">
        <v>112.0</v>
      </c>
      <c r="B113" s="135" t="s">
        <v>15419</v>
      </c>
      <c r="C113" s="135" t="s">
        <v>4362</v>
      </c>
      <c r="E113" s="135">
        <v>10.0</v>
      </c>
      <c r="K113" s="135">
        <v>10.0</v>
      </c>
      <c r="M113" s="143">
        <v>44799.0</v>
      </c>
    </row>
    <row r="114">
      <c r="A114" s="135">
        <v>113.0</v>
      </c>
      <c r="B114" s="135" t="s">
        <v>15420</v>
      </c>
      <c r="C114" s="135" t="s">
        <v>4362</v>
      </c>
      <c r="E114" s="135">
        <v>10.0</v>
      </c>
      <c r="F114" s="135">
        <v>0.0</v>
      </c>
      <c r="K114" s="135">
        <v>10.0</v>
      </c>
    </row>
    <row r="115">
      <c r="A115" s="135">
        <v>114.0</v>
      </c>
      <c r="B115" s="135" t="s">
        <v>15423</v>
      </c>
      <c r="C115" s="135" t="s">
        <v>4362</v>
      </c>
      <c r="M115" s="143">
        <v>44816.0</v>
      </c>
    </row>
    <row r="116">
      <c r="A116" s="135">
        <v>115.0</v>
      </c>
      <c r="B116" s="135" t="s">
        <v>15426</v>
      </c>
      <c r="C116" s="135" t="s">
        <v>4362</v>
      </c>
      <c r="F116" s="135">
        <v>0.0</v>
      </c>
      <c r="M116" s="143">
        <v>43678.0</v>
      </c>
    </row>
    <row r="117">
      <c r="A117" s="135">
        <v>116.0</v>
      </c>
      <c r="B117" s="135" t="s">
        <v>15428</v>
      </c>
      <c r="C117" s="135" t="s">
        <v>4362</v>
      </c>
      <c r="M117" s="143">
        <v>42255.0</v>
      </c>
    </row>
    <row r="118">
      <c r="A118" s="135">
        <v>117.0</v>
      </c>
      <c r="B118" s="135" t="s">
        <v>15430</v>
      </c>
      <c r="C118" s="135" t="s">
        <v>4362</v>
      </c>
      <c r="M118" s="143">
        <v>45136.0</v>
      </c>
    </row>
    <row r="119">
      <c r="A119" s="135">
        <v>118.0</v>
      </c>
      <c r="B119" s="135" t="s">
        <v>15433</v>
      </c>
      <c r="C119" s="135" t="s">
        <v>4362</v>
      </c>
      <c r="M119" s="143">
        <v>45147.0</v>
      </c>
    </row>
    <row r="120">
      <c r="A120" s="135">
        <v>119.0</v>
      </c>
      <c r="B120" s="135" t="s">
        <v>15438</v>
      </c>
      <c r="C120" s="135" t="s">
        <v>4362</v>
      </c>
      <c r="M120" s="143">
        <v>42293.0</v>
      </c>
    </row>
    <row r="121">
      <c r="A121" s="135">
        <v>120.0</v>
      </c>
      <c r="B121" s="135" t="s">
        <v>15444</v>
      </c>
      <c r="C121" s="135" t="s">
        <v>4362</v>
      </c>
      <c r="M121" s="143">
        <v>45015.0</v>
      </c>
    </row>
    <row r="122">
      <c r="A122" s="135">
        <v>121.0</v>
      </c>
      <c r="B122" s="135" t="s">
        <v>15448</v>
      </c>
      <c r="C122" s="135" t="s">
        <v>4362</v>
      </c>
      <c r="F122" s="135">
        <v>0.0</v>
      </c>
      <c r="M122" s="143">
        <v>43525.0</v>
      </c>
    </row>
    <row r="123">
      <c r="A123" s="135">
        <v>122.0</v>
      </c>
      <c r="B123" s="135" t="s">
        <v>15452</v>
      </c>
      <c r="C123" s="135" t="s">
        <v>4362</v>
      </c>
      <c r="K123" s="135">
        <v>20.0</v>
      </c>
      <c r="M123" s="143">
        <v>44805.0</v>
      </c>
    </row>
    <row r="124">
      <c r="A124" s="135">
        <v>123.0</v>
      </c>
      <c r="B124" s="135" t="s">
        <v>15456</v>
      </c>
      <c r="C124" s="135" t="s">
        <v>4362</v>
      </c>
      <c r="F124" s="135">
        <v>0.0</v>
      </c>
      <c r="M124" s="143">
        <v>42248.0</v>
      </c>
    </row>
    <row r="125">
      <c r="A125" s="135">
        <v>124.0</v>
      </c>
      <c r="B125" s="135" t="s">
        <v>15458</v>
      </c>
      <c r="C125" s="135" t="s">
        <v>4362</v>
      </c>
      <c r="M125" s="143">
        <v>44837.0</v>
      </c>
    </row>
    <row r="126">
      <c r="A126" s="135">
        <v>125.0</v>
      </c>
      <c r="B126" s="135" t="s">
        <v>15461</v>
      </c>
      <c r="C126" s="135" t="s">
        <v>4362</v>
      </c>
      <c r="M126" s="143">
        <v>45083.0</v>
      </c>
    </row>
    <row r="127">
      <c r="A127" s="135">
        <v>126.0</v>
      </c>
      <c r="B127" s="135" t="s">
        <v>15466</v>
      </c>
      <c r="C127" s="135" t="s">
        <v>4362</v>
      </c>
      <c r="M127" s="143">
        <v>44395.0</v>
      </c>
    </row>
    <row r="128">
      <c r="A128" s="135">
        <v>127.0</v>
      </c>
      <c r="B128" s="135" t="s">
        <v>15469</v>
      </c>
      <c r="C128" s="135" t="s">
        <v>4362</v>
      </c>
      <c r="M128" s="143">
        <v>45083.0</v>
      </c>
    </row>
    <row r="129">
      <c r="A129" s="135">
        <v>128.0</v>
      </c>
      <c r="B129" s="135" t="s">
        <v>15472</v>
      </c>
      <c r="C129" s="135" t="s">
        <v>4362</v>
      </c>
      <c r="M129" s="143">
        <v>42397.0</v>
      </c>
    </row>
    <row r="130">
      <c r="A130" s="135">
        <v>129.0</v>
      </c>
      <c r="B130" s="135" t="s">
        <v>15476</v>
      </c>
      <c r="C130" s="135" t="s">
        <v>4362</v>
      </c>
      <c r="M130" s="143">
        <v>44809.0</v>
      </c>
    </row>
    <row r="131">
      <c r="A131" s="135">
        <v>130.0</v>
      </c>
      <c r="B131" s="135" t="s">
        <v>15478</v>
      </c>
      <c r="C131" s="135" t="s">
        <v>4362</v>
      </c>
      <c r="F131" s="135">
        <v>0.0</v>
      </c>
      <c r="M131" s="143">
        <v>42401.0</v>
      </c>
    </row>
    <row r="132">
      <c r="A132" s="135">
        <v>131.0</v>
      </c>
      <c r="B132" s="135" t="s">
        <v>15482</v>
      </c>
      <c r="C132" s="135" t="s">
        <v>4362</v>
      </c>
      <c r="M132" s="143">
        <v>44789.0</v>
      </c>
    </row>
    <row r="133">
      <c r="A133" s="135">
        <v>132.0</v>
      </c>
      <c r="B133" s="135" t="s">
        <v>15484</v>
      </c>
      <c r="C133" s="135" t="s">
        <v>4362</v>
      </c>
      <c r="K133" s="135">
        <v>30.0</v>
      </c>
      <c r="M133" s="143">
        <v>44495.0</v>
      </c>
    </row>
    <row r="134">
      <c r="A134" s="135">
        <v>133.0</v>
      </c>
      <c r="B134" s="135" t="s">
        <v>15488</v>
      </c>
      <c r="C134" s="135" t="s">
        <v>4362</v>
      </c>
      <c r="F134" s="135">
        <v>0.0</v>
      </c>
      <c r="M134" s="143">
        <v>42917.0</v>
      </c>
    </row>
    <row r="135">
      <c r="A135" s="135">
        <v>134.0</v>
      </c>
      <c r="B135" s="135" t="s">
        <v>15491</v>
      </c>
      <c r="C135" s="135" t="s">
        <v>4362</v>
      </c>
      <c r="K135" s="135">
        <v>10.0</v>
      </c>
      <c r="M135" s="143">
        <v>44791.0</v>
      </c>
    </row>
    <row r="136">
      <c r="A136" s="135">
        <v>135.0</v>
      </c>
      <c r="B136" s="135" t="s">
        <v>15495</v>
      </c>
      <c r="C136" s="135" t="s">
        <v>4362</v>
      </c>
      <c r="M136" s="143">
        <v>45152.0</v>
      </c>
    </row>
    <row r="137">
      <c r="A137" s="135">
        <v>136.0</v>
      </c>
      <c r="B137" s="135" t="s">
        <v>15498</v>
      </c>
      <c r="C137" s="135" t="s">
        <v>4362</v>
      </c>
      <c r="F137" s="135">
        <v>0.0</v>
      </c>
      <c r="M137" s="143">
        <v>43525.0</v>
      </c>
    </row>
    <row r="138">
      <c r="A138" s="135">
        <v>137.0</v>
      </c>
      <c r="B138" s="135" t="s">
        <v>15502</v>
      </c>
      <c r="C138" s="135" t="s">
        <v>4362</v>
      </c>
      <c r="F138" s="135">
        <v>0.0</v>
      </c>
      <c r="M138" s="143">
        <v>43466.0</v>
      </c>
    </row>
    <row r="139">
      <c r="A139" s="135">
        <v>138.0</v>
      </c>
      <c r="B139" s="135" t="s">
        <v>15505</v>
      </c>
      <c r="C139" s="135" t="s">
        <v>4362</v>
      </c>
      <c r="M139" s="143">
        <v>45341.0</v>
      </c>
    </row>
    <row r="140">
      <c r="A140" s="135">
        <v>139.0</v>
      </c>
      <c r="B140" s="135" t="s">
        <v>15509</v>
      </c>
      <c r="C140" s="135" t="s">
        <v>4362</v>
      </c>
      <c r="M140" s="143">
        <v>44823.0</v>
      </c>
    </row>
    <row r="141">
      <c r="A141" s="135">
        <v>140.0</v>
      </c>
      <c r="B141" s="135" t="s">
        <v>15513</v>
      </c>
      <c r="C141" s="135" t="s">
        <v>4362</v>
      </c>
      <c r="M141" s="143">
        <v>44017.0</v>
      </c>
    </row>
    <row r="142">
      <c r="A142" s="135">
        <v>141.0</v>
      </c>
      <c r="B142" s="135" t="s">
        <v>15515</v>
      </c>
      <c r="C142" s="135" t="s">
        <v>4362</v>
      </c>
      <c r="M142" s="143">
        <v>44812.0</v>
      </c>
    </row>
    <row r="143">
      <c r="A143" s="135">
        <v>142.0</v>
      </c>
      <c r="B143" s="135" t="s">
        <v>15518</v>
      </c>
      <c r="C143" s="135" t="s">
        <v>4362</v>
      </c>
      <c r="M143" s="143">
        <v>45368.0</v>
      </c>
    </row>
    <row r="144">
      <c r="A144" s="135">
        <v>143.0</v>
      </c>
      <c r="B144" s="135" t="s">
        <v>15521</v>
      </c>
      <c r="C144" s="135" t="s">
        <v>4362</v>
      </c>
      <c r="F144" s="135">
        <v>0.0</v>
      </c>
      <c r="M144" s="143">
        <v>42461.0</v>
      </c>
    </row>
    <row r="145">
      <c r="A145" s="135">
        <v>144.0</v>
      </c>
      <c r="B145" s="135" t="s">
        <v>15523</v>
      </c>
      <c r="C145" s="135" t="s">
        <v>4362</v>
      </c>
      <c r="M145" s="143">
        <v>44839.0</v>
      </c>
    </row>
    <row r="146">
      <c r="A146" s="135">
        <v>145.0</v>
      </c>
      <c r="B146" s="135" t="s">
        <v>15526</v>
      </c>
      <c r="C146" s="135" t="s">
        <v>4362</v>
      </c>
      <c r="M146" s="143">
        <v>45047.0</v>
      </c>
    </row>
    <row r="147">
      <c r="A147" s="135">
        <v>146.0</v>
      </c>
      <c r="B147" s="135" t="s">
        <v>15530</v>
      </c>
      <c r="C147" s="135" t="s">
        <v>4362</v>
      </c>
      <c r="K147" s="135">
        <v>50.0</v>
      </c>
      <c r="M147" s="143">
        <v>45124.0</v>
      </c>
    </row>
    <row r="148">
      <c r="A148" s="135">
        <v>147.0</v>
      </c>
      <c r="B148" s="135" t="s">
        <v>15533</v>
      </c>
      <c r="C148" s="135" t="s">
        <v>4362</v>
      </c>
      <c r="F148" s="135">
        <v>0.0</v>
      </c>
      <c r="M148" s="143">
        <v>42917.0</v>
      </c>
    </row>
    <row r="149">
      <c r="A149" s="135">
        <v>148.0</v>
      </c>
      <c r="B149" s="135" t="s">
        <v>15536</v>
      </c>
      <c r="C149" s="135" t="s">
        <v>4362</v>
      </c>
      <c r="K149" s="135">
        <v>20.0</v>
      </c>
      <c r="M149" s="143">
        <v>42250.0</v>
      </c>
    </row>
    <row r="150">
      <c r="A150" s="135">
        <v>149.0</v>
      </c>
      <c r="B150" s="135" t="s">
        <v>15538</v>
      </c>
      <c r="C150" s="135" t="s">
        <v>4362</v>
      </c>
      <c r="F150" s="135">
        <v>0.0</v>
      </c>
      <c r="M150" s="143">
        <v>43497.0</v>
      </c>
    </row>
    <row r="151">
      <c r="A151" s="135">
        <v>150.0</v>
      </c>
      <c r="B151" s="135" t="s">
        <v>15541</v>
      </c>
      <c r="C151" s="135" t="s">
        <v>4362</v>
      </c>
      <c r="M151" s="143">
        <v>45010.0</v>
      </c>
    </row>
    <row r="152">
      <c r="A152" s="135">
        <v>151.0</v>
      </c>
      <c r="B152" s="135" t="s">
        <v>15543</v>
      </c>
      <c r="C152" s="135" t="s">
        <v>4362</v>
      </c>
      <c r="F152" s="135">
        <v>0.0</v>
      </c>
      <c r="M152" s="143">
        <v>43525.0</v>
      </c>
    </row>
    <row r="153">
      <c r="A153" s="135">
        <v>152.0</v>
      </c>
      <c r="B153" s="135" t="s">
        <v>15546</v>
      </c>
      <c r="C153" s="135" t="s">
        <v>4362</v>
      </c>
      <c r="M153" s="143">
        <v>44836.0</v>
      </c>
    </row>
    <row r="154">
      <c r="A154" s="135">
        <v>153.0</v>
      </c>
      <c r="B154" s="135" t="s">
        <v>15548</v>
      </c>
      <c r="C154" s="135" t="s">
        <v>4362</v>
      </c>
      <c r="F154" s="135">
        <v>0.0</v>
      </c>
      <c r="M154" s="143">
        <v>43586.0</v>
      </c>
    </row>
    <row r="155">
      <c r="A155" s="135">
        <v>154.0</v>
      </c>
      <c r="B155" s="135" t="s">
        <v>15551</v>
      </c>
      <c r="C155" s="135" t="s">
        <v>4362</v>
      </c>
      <c r="F155" s="135">
        <v>0.0</v>
      </c>
      <c r="M155" s="143">
        <v>43739.0</v>
      </c>
    </row>
    <row r="156">
      <c r="A156" s="135">
        <v>155.0</v>
      </c>
      <c r="B156" s="135" t="s">
        <v>15554</v>
      </c>
      <c r="C156" s="135" t="s">
        <v>4362</v>
      </c>
      <c r="M156" s="143">
        <v>45129.0</v>
      </c>
    </row>
    <row r="157">
      <c r="A157" s="135">
        <v>156.0</v>
      </c>
      <c r="B157" s="135" t="s">
        <v>15557</v>
      </c>
      <c r="C157" s="135" t="s">
        <v>4362</v>
      </c>
      <c r="M157" s="143">
        <v>43857.0</v>
      </c>
    </row>
    <row r="158">
      <c r="A158" s="135">
        <v>157.0</v>
      </c>
      <c r="B158" s="135" t="s">
        <v>15559</v>
      </c>
      <c r="C158" s="135" t="s">
        <v>4362</v>
      </c>
      <c r="F158" s="135">
        <v>0.0</v>
      </c>
      <c r="M158" s="143">
        <v>43466.0</v>
      </c>
    </row>
    <row r="159">
      <c r="A159" s="135">
        <v>158.0</v>
      </c>
      <c r="B159" s="135" t="s">
        <v>15561</v>
      </c>
      <c r="C159" s="135" t="s">
        <v>4362</v>
      </c>
      <c r="M159" s="143">
        <v>43874.0</v>
      </c>
    </row>
    <row r="160">
      <c r="A160" s="135">
        <v>159.0</v>
      </c>
      <c r="B160" s="135" t="s">
        <v>15564</v>
      </c>
      <c r="C160" s="135" t="s">
        <v>4362</v>
      </c>
      <c r="M160" s="143">
        <v>45104.0</v>
      </c>
    </row>
    <row r="161">
      <c r="A161" s="135">
        <v>160.0</v>
      </c>
      <c r="B161" s="135" t="s">
        <v>15567</v>
      </c>
      <c r="C161" s="135" t="s">
        <v>4362</v>
      </c>
      <c r="M161" s="143">
        <v>45150.0</v>
      </c>
    </row>
    <row r="162">
      <c r="A162" s="135">
        <v>161.0</v>
      </c>
      <c r="B162" s="135" t="s">
        <v>15571</v>
      </c>
      <c r="C162" s="135" t="s">
        <v>4362</v>
      </c>
      <c r="M162" s="143">
        <v>45099.0</v>
      </c>
    </row>
    <row r="163">
      <c r="A163" s="135">
        <v>162.0</v>
      </c>
      <c r="B163" s="135" t="s">
        <v>15573</v>
      </c>
      <c r="C163" s="135" t="s">
        <v>4362</v>
      </c>
      <c r="M163" s="143">
        <v>45056.0</v>
      </c>
    </row>
    <row r="164">
      <c r="A164" s="135">
        <v>163.0</v>
      </c>
      <c r="B164" s="135" t="s">
        <v>15576</v>
      </c>
      <c r="C164" s="135" t="s">
        <v>4362</v>
      </c>
      <c r="M164" s="143">
        <v>45349.0</v>
      </c>
    </row>
    <row r="165">
      <c r="A165" s="135">
        <v>164.0</v>
      </c>
      <c r="B165" s="135" t="s">
        <v>15580</v>
      </c>
      <c r="C165" s="135" t="s">
        <v>4362</v>
      </c>
      <c r="K165" s="135">
        <v>10.0</v>
      </c>
      <c r="M165" s="143">
        <v>43826.0</v>
      </c>
    </row>
    <row r="166">
      <c r="A166" s="135">
        <v>165.0</v>
      </c>
      <c r="B166" s="135" t="s">
        <v>15584</v>
      </c>
      <c r="C166" s="135" t="s">
        <v>4362</v>
      </c>
      <c r="K166" s="135">
        <v>10.0</v>
      </c>
      <c r="M166" s="143">
        <v>42999.0</v>
      </c>
    </row>
    <row r="167">
      <c r="A167" s="135">
        <v>166.0</v>
      </c>
      <c r="B167" s="135" t="s">
        <v>15588</v>
      </c>
      <c r="C167" s="135" t="s">
        <v>4362</v>
      </c>
      <c r="M167" s="143">
        <v>44818.0</v>
      </c>
    </row>
    <row r="168">
      <c r="A168" s="135">
        <v>167.0</v>
      </c>
      <c r="B168" s="135" t="s">
        <v>15591</v>
      </c>
      <c r="C168" s="135" t="s">
        <v>4362</v>
      </c>
      <c r="F168" s="135">
        <v>0.0</v>
      </c>
      <c r="M168" s="143">
        <v>43466.0</v>
      </c>
    </row>
    <row r="169">
      <c r="A169" s="135">
        <v>168.0</v>
      </c>
      <c r="B169" s="135" t="s">
        <v>15595</v>
      </c>
      <c r="C169" s="135" t="s">
        <v>4362</v>
      </c>
      <c r="F169" s="135">
        <v>0.0</v>
      </c>
      <c r="M169" s="143">
        <v>42339.0</v>
      </c>
    </row>
    <row r="170">
      <c r="A170" s="135">
        <v>169.0</v>
      </c>
      <c r="B170" s="135" t="s">
        <v>15598</v>
      </c>
      <c r="C170" s="135" t="s">
        <v>4362</v>
      </c>
      <c r="M170" s="143">
        <v>44847.0</v>
      </c>
    </row>
    <row r="171">
      <c r="A171" s="135">
        <v>170.0</v>
      </c>
      <c r="B171" s="135" t="s">
        <v>15603</v>
      </c>
      <c r="C171" s="135" t="s">
        <v>4362</v>
      </c>
      <c r="F171" s="135">
        <v>0.0</v>
      </c>
      <c r="M171" s="143">
        <v>42644.0</v>
      </c>
    </row>
    <row r="172">
      <c r="A172" s="135">
        <v>171.0</v>
      </c>
      <c r="B172" s="135" t="s">
        <v>15607</v>
      </c>
      <c r="C172" s="135" t="s">
        <v>4362</v>
      </c>
      <c r="M172" s="143">
        <v>44285.0</v>
      </c>
    </row>
    <row r="173">
      <c r="A173" s="135">
        <v>172.0</v>
      </c>
      <c r="B173" s="135" t="s">
        <v>15610</v>
      </c>
      <c r="C173" s="135" t="s">
        <v>4362</v>
      </c>
      <c r="M173" s="143">
        <v>44812.0</v>
      </c>
    </row>
    <row r="174">
      <c r="A174" s="135">
        <v>173.0</v>
      </c>
      <c r="B174" s="135" t="s">
        <v>15613</v>
      </c>
      <c r="C174" s="135" t="s">
        <v>4362</v>
      </c>
      <c r="M174" s="143">
        <v>45224.0</v>
      </c>
    </row>
    <row r="175">
      <c r="A175" s="135">
        <v>174.0</v>
      </c>
      <c r="B175" s="135" t="s">
        <v>15615</v>
      </c>
      <c r="C175" s="135" t="s">
        <v>4362</v>
      </c>
      <c r="F175" s="135">
        <v>0.0</v>
      </c>
      <c r="M175" s="143">
        <v>43678.0</v>
      </c>
    </row>
    <row r="176">
      <c r="A176" s="135">
        <v>175.0</v>
      </c>
      <c r="B176" s="135" t="s">
        <v>15618</v>
      </c>
      <c r="C176" s="135" t="s">
        <v>4362</v>
      </c>
      <c r="K176" s="135">
        <v>10.0</v>
      </c>
      <c r="M176" s="143">
        <v>44011.0</v>
      </c>
    </row>
    <row r="177">
      <c r="A177" s="135">
        <v>176.0</v>
      </c>
      <c r="B177" s="135" t="s">
        <v>15620</v>
      </c>
      <c r="C177" s="135" t="s">
        <v>4362</v>
      </c>
      <c r="F177" s="135">
        <v>0.0</v>
      </c>
      <c r="M177" s="143">
        <v>42370.0</v>
      </c>
    </row>
    <row r="178">
      <c r="A178" s="135">
        <v>177.0</v>
      </c>
      <c r="B178" s="135" t="s">
        <v>15622</v>
      </c>
      <c r="C178" s="135" t="s">
        <v>4362</v>
      </c>
      <c r="M178" s="143">
        <v>43606.0</v>
      </c>
    </row>
    <row r="179">
      <c r="A179" s="135">
        <v>178.0</v>
      </c>
      <c r="B179" s="135" t="s">
        <v>14755</v>
      </c>
      <c r="C179" s="135" t="s">
        <v>4362</v>
      </c>
      <c r="K179" s="135">
        <v>10.0</v>
      </c>
      <c r="M179" s="143">
        <v>43104.0</v>
      </c>
    </row>
    <row r="180">
      <c r="A180" s="135">
        <v>179.0</v>
      </c>
      <c r="B180" s="135" t="s">
        <v>15626</v>
      </c>
      <c r="C180" s="135" t="s">
        <v>4362</v>
      </c>
      <c r="M180" s="143">
        <v>42818.0</v>
      </c>
    </row>
    <row r="181">
      <c r="A181" s="135">
        <v>180.0</v>
      </c>
      <c r="B181" s="135" t="s">
        <v>15629</v>
      </c>
      <c r="C181" s="135" t="s">
        <v>4362</v>
      </c>
      <c r="F181" s="135">
        <v>0.0</v>
      </c>
      <c r="M181" s="143">
        <v>43556.0</v>
      </c>
    </row>
    <row r="182">
      <c r="A182" s="135">
        <v>181.0</v>
      </c>
      <c r="B182" s="135" t="s">
        <v>15638</v>
      </c>
      <c r="C182" s="135" t="s">
        <v>4362</v>
      </c>
      <c r="F182" s="135">
        <v>0.0</v>
      </c>
      <c r="M182" s="143">
        <v>43770.0</v>
      </c>
    </row>
    <row r="183">
      <c r="A183" s="135">
        <v>182.0</v>
      </c>
      <c r="B183" s="135" t="s">
        <v>15641</v>
      </c>
      <c r="C183" s="135" t="s">
        <v>4362</v>
      </c>
      <c r="F183" s="135">
        <v>0.0</v>
      </c>
      <c r="M183" s="143">
        <v>42979.0</v>
      </c>
    </row>
    <row r="184">
      <c r="A184" s="135">
        <v>183.0</v>
      </c>
      <c r="B184" s="135" t="s">
        <v>15644</v>
      </c>
      <c r="C184" s="135" t="s">
        <v>4362</v>
      </c>
      <c r="F184" s="135">
        <v>0.0</v>
      </c>
      <c r="M184" s="143">
        <v>42856.0</v>
      </c>
    </row>
    <row r="185">
      <c r="A185" s="135">
        <v>184.0</v>
      </c>
      <c r="B185" s="135" t="s">
        <v>15649</v>
      </c>
      <c r="C185" s="135" t="s">
        <v>4362</v>
      </c>
      <c r="F185" s="135">
        <v>0.0</v>
      </c>
      <c r="M185" s="143">
        <v>43374.0</v>
      </c>
    </row>
    <row r="186">
      <c r="A186" s="135">
        <v>185.0</v>
      </c>
      <c r="B186" s="135" t="s">
        <v>15652</v>
      </c>
      <c r="C186" s="135" t="s">
        <v>4362</v>
      </c>
      <c r="F186" s="135">
        <v>0.0</v>
      </c>
      <c r="M186" s="143">
        <v>43466.0</v>
      </c>
    </row>
    <row r="187">
      <c r="A187" s="135">
        <v>186.0</v>
      </c>
      <c r="B187" s="135" t="s">
        <v>15655</v>
      </c>
      <c r="C187" s="135" t="s">
        <v>4362</v>
      </c>
      <c r="M187" s="143">
        <v>45091.0</v>
      </c>
    </row>
    <row r="188">
      <c r="A188" s="135">
        <v>187.0</v>
      </c>
      <c r="B188" s="135" t="s">
        <v>15658</v>
      </c>
      <c r="C188" s="135" t="s">
        <v>4362</v>
      </c>
      <c r="F188" s="135">
        <v>0.0</v>
      </c>
      <c r="M188" s="143">
        <v>43405.0</v>
      </c>
    </row>
    <row r="189">
      <c r="A189" s="135">
        <v>188.0</v>
      </c>
      <c r="B189" s="135" t="s">
        <v>15661</v>
      </c>
      <c r="C189" s="135" t="s">
        <v>4362</v>
      </c>
      <c r="M189" s="143">
        <v>45049.0</v>
      </c>
    </row>
    <row r="190">
      <c r="A190" s="135">
        <v>189.0</v>
      </c>
      <c r="B190" s="135" t="s">
        <v>15664</v>
      </c>
      <c r="C190" s="135" t="s">
        <v>4362</v>
      </c>
      <c r="F190" s="135">
        <v>0.0</v>
      </c>
      <c r="M190" s="143">
        <v>43525.0</v>
      </c>
    </row>
    <row r="191">
      <c r="A191" s="135">
        <v>190.0</v>
      </c>
      <c r="B191" s="135" t="s">
        <v>15666</v>
      </c>
      <c r="C191" s="135" t="s">
        <v>4362</v>
      </c>
      <c r="F191" s="135">
        <v>0.0</v>
      </c>
      <c r="M191" s="143">
        <v>42248.0</v>
      </c>
    </row>
    <row r="192">
      <c r="A192" s="135">
        <v>191.0</v>
      </c>
      <c r="B192" s="135" t="s">
        <v>15668</v>
      </c>
      <c r="C192" s="135" t="s">
        <v>4362</v>
      </c>
      <c r="F192" s="135">
        <v>0.0</v>
      </c>
      <c r="K192" s="135">
        <v>10.0</v>
      </c>
      <c r="M192" s="143">
        <v>43466.0</v>
      </c>
    </row>
    <row r="193">
      <c r="A193" s="135">
        <v>192.0</v>
      </c>
      <c r="B193" s="135" t="s">
        <v>15672</v>
      </c>
      <c r="C193" s="135" t="s">
        <v>4362</v>
      </c>
      <c r="M193" s="143">
        <v>45226.0</v>
      </c>
    </row>
    <row r="194">
      <c r="A194" s="135">
        <v>193.0</v>
      </c>
      <c r="B194" s="135" t="s">
        <v>15674</v>
      </c>
      <c r="C194" s="135" t="s">
        <v>4362</v>
      </c>
      <c r="M194" s="143">
        <v>45192.0</v>
      </c>
    </row>
    <row r="195">
      <c r="A195" s="135">
        <v>194.0</v>
      </c>
      <c r="B195" s="135" t="s">
        <v>15676</v>
      </c>
      <c r="C195" s="135" t="s">
        <v>4362</v>
      </c>
      <c r="M195" s="143">
        <v>44878.0</v>
      </c>
    </row>
    <row r="196">
      <c r="A196" s="135">
        <v>195.0</v>
      </c>
      <c r="B196" s="135" t="s">
        <v>15679</v>
      </c>
      <c r="C196" s="135" t="s">
        <v>4362</v>
      </c>
      <c r="M196" s="143">
        <v>42311.0</v>
      </c>
    </row>
    <row r="197">
      <c r="A197" s="135">
        <v>196.0</v>
      </c>
      <c r="B197" s="135" t="s">
        <v>15680</v>
      </c>
      <c r="C197" s="135" t="s">
        <v>4362</v>
      </c>
      <c r="M197" s="143">
        <v>44787.0</v>
      </c>
    </row>
    <row r="198">
      <c r="A198" s="135">
        <v>197.0</v>
      </c>
      <c r="B198" s="135" t="s">
        <v>15684</v>
      </c>
      <c r="C198" s="135" t="s">
        <v>4362</v>
      </c>
      <c r="M198" s="143">
        <v>44792.0</v>
      </c>
    </row>
    <row r="199">
      <c r="A199" s="135">
        <v>198.0</v>
      </c>
      <c r="B199" s="135" t="s">
        <v>15685</v>
      </c>
      <c r="C199" s="135" t="s">
        <v>4362</v>
      </c>
      <c r="M199" s="143">
        <v>45385.0</v>
      </c>
    </row>
    <row r="200">
      <c r="A200" s="135">
        <v>199.0</v>
      </c>
      <c r="B200" s="135" t="s">
        <v>15688</v>
      </c>
      <c r="C200" s="135" t="s">
        <v>4362</v>
      </c>
      <c r="F200" s="135">
        <v>0.0</v>
      </c>
      <c r="M200" s="143">
        <v>43466.0</v>
      </c>
    </row>
    <row r="201">
      <c r="A201" s="135">
        <v>200.0</v>
      </c>
      <c r="B201" s="135" t="s">
        <v>15690</v>
      </c>
      <c r="C201" s="135" t="s">
        <v>4362</v>
      </c>
      <c r="F201" s="135">
        <v>0.0</v>
      </c>
      <c r="M201" s="143">
        <v>43647.0</v>
      </c>
    </row>
    <row r="202">
      <c r="A202" s="135">
        <v>201.0</v>
      </c>
      <c r="B202" s="135" t="s">
        <v>15693</v>
      </c>
      <c r="C202" s="135" t="s">
        <v>4362</v>
      </c>
      <c r="F202" s="135">
        <v>0.0</v>
      </c>
      <c r="M202" s="143">
        <v>43405.0</v>
      </c>
    </row>
    <row r="203">
      <c r="A203" s="135">
        <v>202.0</v>
      </c>
      <c r="B203" s="135" t="s">
        <v>15696</v>
      </c>
      <c r="C203" s="135" t="s">
        <v>4362</v>
      </c>
      <c r="F203" s="135">
        <v>0.0</v>
      </c>
      <c r="M203" s="143">
        <v>42430.0</v>
      </c>
    </row>
    <row r="204">
      <c r="A204" s="135">
        <v>203.0</v>
      </c>
      <c r="B204" s="135" t="s">
        <v>15698</v>
      </c>
      <c r="C204" s="135" t="s">
        <v>4362</v>
      </c>
      <c r="K204" s="135">
        <v>10.0</v>
      </c>
      <c r="M204" s="143">
        <v>45123.0</v>
      </c>
    </row>
    <row r="205">
      <c r="A205" s="135">
        <v>204.0</v>
      </c>
      <c r="B205" s="135" t="s">
        <v>15701</v>
      </c>
      <c r="C205" s="135" t="s">
        <v>4362</v>
      </c>
      <c r="M205" s="143">
        <v>44960.0</v>
      </c>
    </row>
    <row r="206">
      <c r="A206" s="135">
        <v>205.0</v>
      </c>
      <c r="B206" s="135" t="s">
        <v>15704</v>
      </c>
      <c r="C206" s="135" t="s">
        <v>4362</v>
      </c>
      <c r="F206" s="135">
        <v>0.0</v>
      </c>
      <c r="M206" s="143">
        <v>42614.0</v>
      </c>
    </row>
    <row r="207">
      <c r="A207" s="135">
        <v>206.0</v>
      </c>
      <c r="B207" s="135" t="s">
        <v>15708</v>
      </c>
      <c r="C207" s="135" t="s">
        <v>4362</v>
      </c>
      <c r="F207" s="135">
        <v>0.0</v>
      </c>
      <c r="M207" s="143">
        <v>43344.0</v>
      </c>
    </row>
    <row r="208">
      <c r="A208" s="135">
        <v>207.0</v>
      </c>
      <c r="B208" s="135" t="s">
        <v>15711</v>
      </c>
      <c r="C208" s="135" t="s">
        <v>4362</v>
      </c>
      <c r="K208" s="135">
        <v>10.0</v>
      </c>
      <c r="M208" s="143">
        <v>42283.0</v>
      </c>
    </row>
    <row r="209">
      <c r="A209" s="135">
        <v>208.0</v>
      </c>
      <c r="B209" s="135" t="s">
        <v>15716</v>
      </c>
      <c r="C209" s="135" t="s">
        <v>4362</v>
      </c>
      <c r="F209" s="135">
        <v>0.0</v>
      </c>
      <c r="M209" s="143">
        <v>43525.0</v>
      </c>
    </row>
    <row r="210">
      <c r="A210" s="135">
        <v>209.0</v>
      </c>
      <c r="B210" s="135" t="s">
        <v>15722</v>
      </c>
      <c r="C210" s="135" t="s">
        <v>4362</v>
      </c>
      <c r="M210" s="143">
        <v>45385.0</v>
      </c>
    </row>
    <row r="211">
      <c r="A211" s="135">
        <v>210.0</v>
      </c>
      <c r="B211" s="135" t="s">
        <v>15782</v>
      </c>
      <c r="C211" s="135" t="s">
        <v>4362</v>
      </c>
      <c r="M211" s="143">
        <v>44817.0</v>
      </c>
    </row>
    <row r="212">
      <c r="A212" s="135">
        <v>211.0</v>
      </c>
      <c r="B212" s="135" t="s">
        <v>15784</v>
      </c>
      <c r="C212" s="135" t="s">
        <v>4362</v>
      </c>
      <c r="F212" s="135">
        <v>1.6</v>
      </c>
      <c r="K212" s="135">
        <v>20.0</v>
      </c>
      <c r="M212" s="143">
        <v>43878.0</v>
      </c>
    </row>
    <row r="213">
      <c r="A213" s="135">
        <v>212.0</v>
      </c>
      <c r="B213" s="135" t="s">
        <v>15787</v>
      </c>
      <c r="C213" s="135" t="s">
        <v>4362</v>
      </c>
      <c r="M213" s="143">
        <v>45014.0</v>
      </c>
    </row>
    <row r="214">
      <c r="A214" s="135">
        <v>213.0</v>
      </c>
      <c r="B214" s="135" t="s">
        <v>15790</v>
      </c>
      <c r="C214" s="135" t="s">
        <v>4362</v>
      </c>
      <c r="F214" s="135">
        <v>0.0</v>
      </c>
      <c r="M214" s="143">
        <v>42736.0</v>
      </c>
    </row>
    <row r="215">
      <c r="A215" s="135">
        <v>214.0</v>
      </c>
      <c r="B215" s="135" t="s">
        <v>15793</v>
      </c>
      <c r="C215" s="135" t="s">
        <v>4362</v>
      </c>
      <c r="F215" s="135">
        <v>0.0</v>
      </c>
      <c r="M215" s="143">
        <v>43282.0</v>
      </c>
    </row>
    <row r="216">
      <c r="A216" s="135">
        <v>215.0</v>
      </c>
      <c r="B216" s="135" t="s">
        <v>15796</v>
      </c>
      <c r="C216" s="135" t="s">
        <v>4362</v>
      </c>
      <c r="M216" s="143">
        <v>44787.0</v>
      </c>
    </row>
    <row r="217">
      <c r="A217" s="135">
        <v>216.0</v>
      </c>
      <c r="B217" s="135" t="s">
        <v>15800</v>
      </c>
      <c r="C217" s="135" t="s">
        <v>4362</v>
      </c>
      <c r="M217" s="143">
        <v>43783.0</v>
      </c>
    </row>
    <row r="218">
      <c r="A218" s="135">
        <v>217.0</v>
      </c>
      <c r="B218" s="135" t="s">
        <v>15801</v>
      </c>
      <c r="C218" s="135" t="s">
        <v>4362</v>
      </c>
      <c r="M218" s="143">
        <v>42734.0</v>
      </c>
    </row>
    <row r="219">
      <c r="A219" s="135">
        <v>218.0</v>
      </c>
      <c r="B219" s="135" t="s">
        <v>15803</v>
      </c>
      <c r="C219" s="135" t="s">
        <v>4362</v>
      </c>
      <c r="M219" s="143">
        <v>44394.0</v>
      </c>
    </row>
    <row r="220">
      <c r="A220" s="135">
        <v>219.0</v>
      </c>
      <c r="B220" s="135" t="s">
        <v>15805</v>
      </c>
      <c r="C220" s="135" t="s">
        <v>4362</v>
      </c>
      <c r="F220" s="135">
        <v>0.0</v>
      </c>
    </row>
    <row r="221">
      <c r="A221" s="135">
        <v>220.0</v>
      </c>
      <c r="B221" s="135" t="s">
        <v>15807</v>
      </c>
      <c r="C221" s="135" t="s">
        <v>4362</v>
      </c>
      <c r="M221" s="143">
        <v>44976.0</v>
      </c>
    </row>
    <row r="222">
      <c r="A222" s="135">
        <v>221.0</v>
      </c>
      <c r="B222" s="135" t="s">
        <v>15810</v>
      </c>
      <c r="C222" s="135" t="s">
        <v>4362</v>
      </c>
      <c r="F222" s="135">
        <v>0.0</v>
      </c>
      <c r="M222" s="143">
        <v>43800.0</v>
      </c>
    </row>
    <row r="223">
      <c r="A223" s="135">
        <v>222.0</v>
      </c>
      <c r="B223" s="135" t="s">
        <v>15811</v>
      </c>
      <c r="C223" s="135" t="s">
        <v>4362</v>
      </c>
      <c r="F223" s="135">
        <v>0.0</v>
      </c>
      <c r="M223" s="143">
        <v>43678.0</v>
      </c>
    </row>
    <row r="224">
      <c r="A224" s="135">
        <v>223.0</v>
      </c>
      <c r="B224" s="135" t="s">
        <v>15814</v>
      </c>
      <c r="C224" s="135" t="s">
        <v>4362</v>
      </c>
      <c r="K224" s="135">
        <v>30.0</v>
      </c>
      <c r="M224" s="143">
        <v>44750.0</v>
      </c>
    </row>
    <row r="225">
      <c r="A225" s="135">
        <v>224.0</v>
      </c>
      <c r="B225" s="135" t="s">
        <v>15816</v>
      </c>
      <c r="C225" s="135" t="s">
        <v>4362</v>
      </c>
      <c r="K225" s="135">
        <v>10.0</v>
      </c>
      <c r="M225" s="143">
        <v>42568.0</v>
      </c>
    </row>
    <row r="226">
      <c r="A226" s="135">
        <v>225.0</v>
      </c>
      <c r="B226" s="135" t="s">
        <v>15825</v>
      </c>
      <c r="C226" s="135" t="s">
        <v>4362</v>
      </c>
      <c r="M226" s="143">
        <v>45385.0</v>
      </c>
    </row>
    <row r="227">
      <c r="A227" s="135">
        <v>226.0</v>
      </c>
      <c r="B227" s="135" t="s">
        <v>15827</v>
      </c>
      <c r="C227" s="135" t="s">
        <v>4362</v>
      </c>
      <c r="M227" s="143">
        <v>42951.0</v>
      </c>
    </row>
    <row r="228">
      <c r="A228" s="135">
        <v>227.0</v>
      </c>
      <c r="B228" s="135" t="s">
        <v>15830</v>
      </c>
      <c r="C228" s="135" t="s">
        <v>4362</v>
      </c>
      <c r="F228" s="135">
        <v>0.0</v>
      </c>
      <c r="M228" s="143">
        <v>42887.0</v>
      </c>
    </row>
    <row r="229">
      <c r="A229" s="135">
        <v>228.0</v>
      </c>
      <c r="B229" s="135" t="s">
        <v>15832</v>
      </c>
      <c r="C229" s="135" t="s">
        <v>4362</v>
      </c>
      <c r="F229" s="135">
        <v>0.0</v>
      </c>
      <c r="M229" s="143">
        <v>43191.0</v>
      </c>
    </row>
    <row r="230">
      <c r="A230" s="135">
        <v>229.0</v>
      </c>
      <c r="B230" s="135" t="s">
        <v>15836</v>
      </c>
      <c r="C230" s="135" t="s">
        <v>4362</v>
      </c>
      <c r="F230" s="135">
        <v>0.0</v>
      </c>
      <c r="M230" s="143">
        <v>43525.0</v>
      </c>
    </row>
    <row r="231">
      <c r="A231" s="135">
        <v>230.0</v>
      </c>
      <c r="B231" s="135" t="s">
        <v>15840</v>
      </c>
      <c r="C231" s="135" t="s">
        <v>4362</v>
      </c>
      <c r="M231" s="143">
        <v>44784.0</v>
      </c>
    </row>
    <row r="232">
      <c r="A232" s="135">
        <v>231.0</v>
      </c>
      <c r="B232" s="135" t="s">
        <v>15845</v>
      </c>
      <c r="C232" s="135" t="s">
        <v>4362</v>
      </c>
      <c r="M232" s="143">
        <v>45019.0</v>
      </c>
    </row>
    <row r="233">
      <c r="A233" s="135">
        <v>232.0</v>
      </c>
      <c r="B233" s="135" t="s">
        <v>15847</v>
      </c>
      <c r="C233" s="135" t="s">
        <v>4362</v>
      </c>
      <c r="F233" s="135">
        <v>0.0</v>
      </c>
      <c r="M233" s="143">
        <v>43497.0</v>
      </c>
    </row>
    <row r="234">
      <c r="A234" s="135">
        <v>233.0</v>
      </c>
      <c r="B234" s="135" t="s">
        <v>15850</v>
      </c>
      <c r="C234" s="135" t="s">
        <v>4362</v>
      </c>
      <c r="M234" s="143">
        <v>44952.0</v>
      </c>
    </row>
    <row r="235">
      <c r="A235" s="135">
        <v>234.0</v>
      </c>
      <c r="B235" s="135" t="s">
        <v>15853</v>
      </c>
      <c r="C235" s="135" t="s">
        <v>4362</v>
      </c>
      <c r="M235" s="143">
        <v>43617.0</v>
      </c>
    </row>
    <row r="236">
      <c r="A236" s="135">
        <v>235.0</v>
      </c>
      <c r="B236" s="135" t="s">
        <v>15856</v>
      </c>
      <c r="C236" s="135" t="s">
        <v>4362</v>
      </c>
      <c r="M236" s="143">
        <v>45330.0</v>
      </c>
    </row>
    <row r="237">
      <c r="A237" s="135">
        <v>236.0</v>
      </c>
      <c r="B237" s="135" t="s">
        <v>15859</v>
      </c>
      <c r="C237" s="135" t="s">
        <v>4362</v>
      </c>
      <c r="F237" s="135">
        <v>0.0</v>
      </c>
      <c r="M237" s="143">
        <v>43466.0</v>
      </c>
    </row>
    <row r="238">
      <c r="A238" s="135">
        <v>237.0</v>
      </c>
      <c r="B238" s="135" t="s">
        <v>15861</v>
      </c>
      <c r="C238" s="135" t="s">
        <v>4362</v>
      </c>
      <c r="M238" s="143">
        <v>44846.0</v>
      </c>
    </row>
    <row r="239">
      <c r="A239" s="135">
        <v>238.0</v>
      </c>
      <c r="B239" s="135" t="s">
        <v>15863</v>
      </c>
      <c r="C239" s="135" t="s">
        <v>4362</v>
      </c>
      <c r="M239" s="143">
        <v>44990.0</v>
      </c>
    </row>
    <row r="240">
      <c r="A240" s="135">
        <v>239.0</v>
      </c>
      <c r="B240" s="135" t="s">
        <v>15865</v>
      </c>
      <c r="C240" s="135" t="s">
        <v>4362</v>
      </c>
      <c r="M240" s="143">
        <v>45083.0</v>
      </c>
    </row>
    <row r="241">
      <c r="A241" s="135">
        <v>240.0</v>
      </c>
      <c r="B241" s="135" t="s">
        <v>15868</v>
      </c>
      <c r="C241" s="135" t="s">
        <v>4362</v>
      </c>
      <c r="M241" s="143">
        <v>44140.0</v>
      </c>
    </row>
    <row r="242">
      <c r="A242" s="135">
        <v>241.0</v>
      </c>
      <c r="B242" s="135" t="s">
        <v>15869</v>
      </c>
      <c r="C242" s="135" t="s">
        <v>4362</v>
      </c>
      <c r="K242" s="135">
        <v>10.0</v>
      </c>
      <c r="M242" s="143">
        <v>43731.0</v>
      </c>
    </row>
    <row r="243">
      <c r="A243" s="135">
        <v>242.0</v>
      </c>
      <c r="B243" s="135" t="s">
        <v>15872</v>
      </c>
      <c r="C243" s="135" t="s">
        <v>4362</v>
      </c>
      <c r="M243" s="143">
        <v>44779.0</v>
      </c>
    </row>
    <row r="244">
      <c r="A244" s="135">
        <v>243.0</v>
      </c>
      <c r="B244" s="135" t="s">
        <v>15874</v>
      </c>
      <c r="C244" s="135" t="s">
        <v>4362</v>
      </c>
      <c r="M244" s="143">
        <v>44807.0</v>
      </c>
    </row>
    <row r="245">
      <c r="A245" s="135">
        <v>244.0</v>
      </c>
      <c r="B245" s="135" t="s">
        <v>15876</v>
      </c>
      <c r="C245" s="135" t="s">
        <v>4362</v>
      </c>
      <c r="F245" s="135">
        <v>0.0</v>
      </c>
      <c r="M245" s="143">
        <v>44835.0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5.38"/>
  </cols>
  <sheetData>
    <row r="1">
      <c r="A1" s="148" t="s">
        <v>1741</v>
      </c>
      <c r="B1" s="148" t="s">
        <v>1742</v>
      </c>
      <c r="C1" s="148" t="s">
        <v>1743</v>
      </c>
      <c r="D1" s="148" t="s">
        <v>1744</v>
      </c>
      <c r="E1" s="148" t="s">
        <v>20</v>
      </c>
      <c r="F1" s="148" t="s">
        <v>1745</v>
      </c>
      <c r="G1" s="148" t="s">
        <v>1746</v>
      </c>
      <c r="H1" s="148" t="s">
        <v>1747</v>
      </c>
      <c r="I1" s="148" t="s">
        <v>1748</v>
      </c>
      <c r="J1" s="148" t="s">
        <v>1749</v>
      </c>
      <c r="K1" s="148" t="s">
        <v>1751</v>
      </c>
      <c r="L1" s="148" t="s">
        <v>22</v>
      </c>
      <c r="M1" s="148" t="s">
        <v>1753</v>
      </c>
      <c r="N1" s="149"/>
      <c r="O1" s="149"/>
      <c r="P1" s="149"/>
      <c r="Q1" s="149"/>
      <c r="R1" s="149"/>
      <c r="S1" s="149"/>
      <c r="T1" s="149"/>
      <c r="U1" s="149"/>
      <c r="V1" s="149"/>
      <c r="W1" s="149"/>
      <c r="X1" s="149"/>
      <c r="Y1" s="149"/>
      <c r="Z1" s="149"/>
    </row>
    <row r="2">
      <c r="I2" s="142"/>
      <c r="M2" s="143"/>
    </row>
    <row r="3">
      <c r="I3" s="142"/>
      <c r="M3" s="143"/>
    </row>
    <row r="4">
      <c r="I4" s="142"/>
      <c r="M4" s="143"/>
    </row>
    <row r="5">
      <c r="I5" s="142"/>
      <c r="M5" s="143"/>
    </row>
    <row r="6">
      <c r="I6" s="142"/>
      <c r="M6" s="143"/>
    </row>
    <row r="7">
      <c r="I7" s="142"/>
      <c r="M7" s="143"/>
    </row>
    <row r="8">
      <c r="I8" s="142"/>
      <c r="M8" s="143"/>
    </row>
    <row r="9">
      <c r="I9" s="142"/>
      <c r="M9" s="143"/>
    </row>
    <row r="10">
      <c r="I10" s="142"/>
      <c r="M10" s="143"/>
    </row>
    <row r="11">
      <c r="I11" s="142"/>
    </row>
    <row r="12">
      <c r="I12" s="142"/>
      <c r="M12" s="143"/>
    </row>
    <row r="13">
      <c r="I13" s="142"/>
      <c r="M13" s="143"/>
    </row>
    <row r="14">
      <c r="I14" s="142"/>
      <c r="M14" s="143"/>
    </row>
    <row r="15">
      <c r="I15" s="142"/>
      <c r="M15" s="143"/>
    </row>
    <row r="16">
      <c r="I16" s="142"/>
    </row>
    <row r="17">
      <c r="I17" s="142"/>
      <c r="M17" s="143"/>
    </row>
    <row r="18">
      <c r="M18" s="143"/>
    </row>
    <row r="19">
      <c r="M19" s="143"/>
    </row>
    <row r="20">
      <c r="I20" s="142"/>
      <c r="M20" s="143"/>
    </row>
    <row r="21">
      <c r="I21" s="142"/>
      <c r="M21" s="143"/>
    </row>
    <row r="22">
      <c r="I22" s="142"/>
      <c r="M22" s="143"/>
    </row>
    <row r="23">
      <c r="I23" s="142"/>
      <c r="M23" s="143"/>
    </row>
    <row r="24">
      <c r="M24" s="143"/>
    </row>
    <row r="25">
      <c r="M25" s="143"/>
    </row>
    <row r="26">
      <c r="M26" s="143"/>
    </row>
    <row r="27">
      <c r="M27" s="143"/>
    </row>
    <row r="31">
      <c r="M31" s="143"/>
    </row>
    <row r="33">
      <c r="M33" s="143"/>
    </row>
    <row r="37">
      <c r="M37" s="143"/>
    </row>
    <row r="38">
      <c r="I38" s="142"/>
      <c r="M38" s="143"/>
    </row>
    <row r="39">
      <c r="M39" s="143"/>
    </row>
    <row r="41">
      <c r="M41" s="143"/>
    </row>
    <row r="43">
      <c r="M43" s="143"/>
    </row>
    <row r="44">
      <c r="M44" s="143"/>
    </row>
    <row r="45">
      <c r="M45" s="143"/>
    </row>
    <row r="49">
      <c r="M49" s="143"/>
    </row>
    <row r="51">
      <c r="M51" s="143"/>
    </row>
    <row r="52">
      <c r="M52" s="143"/>
    </row>
    <row r="53">
      <c r="I53" s="142"/>
      <c r="M53" s="143"/>
    </row>
    <row r="58">
      <c r="M58" s="143"/>
    </row>
    <row r="59">
      <c r="M59" s="143"/>
    </row>
    <row r="61">
      <c r="M61" s="143"/>
    </row>
    <row r="62">
      <c r="M62" s="143"/>
    </row>
    <row r="63">
      <c r="I63" s="142"/>
      <c r="M63" s="143"/>
    </row>
    <row r="65">
      <c r="M65" s="143"/>
    </row>
    <row r="66">
      <c r="M66" s="143"/>
    </row>
    <row r="67">
      <c r="M67" s="143"/>
    </row>
    <row r="68">
      <c r="M68" s="143"/>
    </row>
    <row r="69">
      <c r="M69" s="143"/>
    </row>
    <row r="70">
      <c r="M70" s="143"/>
    </row>
    <row r="71">
      <c r="I71" s="142"/>
      <c r="M71" s="143"/>
    </row>
    <row r="73">
      <c r="M73" s="143"/>
    </row>
    <row r="75">
      <c r="M75" s="143"/>
    </row>
    <row r="76">
      <c r="M76" s="143"/>
    </row>
    <row r="79">
      <c r="M79" s="143"/>
    </row>
    <row r="80">
      <c r="M80" s="143"/>
    </row>
    <row r="84">
      <c r="M84" s="143"/>
    </row>
    <row r="85">
      <c r="M85" s="143"/>
    </row>
    <row r="92">
      <c r="M92" s="143"/>
    </row>
    <row r="93">
      <c r="M93" s="143"/>
    </row>
    <row r="94">
      <c r="M94" s="143"/>
    </row>
    <row r="95">
      <c r="M95" s="143"/>
    </row>
    <row r="96">
      <c r="M96" s="143"/>
    </row>
    <row r="97">
      <c r="M97" s="143"/>
    </row>
    <row r="100">
      <c r="M100" s="143"/>
    </row>
    <row r="101">
      <c r="M101" s="143"/>
    </row>
    <row r="105">
      <c r="M105" s="143"/>
    </row>
    <row r="106">
      <c r="M106" s="143"/>
    </row>
    <row r="107">
      <c r="M107" s="143"/>
    </row>
    <row r="108">
      <c r="M108" s="143"/>
    </row>
    <row r="109">
      <c r="M109" s="143"/>
    </row>
    <row r="110">
      <c r="M110" s="143"/>
    </row>
    <row r="113">
      <c r="M113" s="143"/>
    </row>
    <row r="115">
      <c r="M115" s="143"/>
    </row>
    <row r="116">
      <c r="M116" s="143"/>
    </row>
    <row r="117">
      <c r="M117" s="143"/>
    </row>
    <row r="118">
      <c r="M118" s="143"/>
    </row>
    <row r="119">
      <c r="M119" s="143"/>
    </row>
    <row r="120">
      <c r="M120" s="143"/>
    </row>
    <row r="121">
      <c r="M121" s="143"/>
    </row>
    <row r="122">
      <c r="M122" s="143"/>
    </row>
    <row r="123">
      <c r="M123" s="143"/>
    </row>
    <row r="124">
      <c r="M124" s="143"/>
    </row>
    <row r="125">
      <c r="M125" s="143"/>
    </row>
    <row r="126">
      <c r="M126" s="143"/>
    </row>
    <row r="127">
      <c r="M127" s="143"/>
    </row>
    <row r="128">
      <c r="M128" s="143"/>
    </row>
    <row r="129">
      <c r="M129" s="143"/>
    </row>
    <row r="130">
      <c r="M130" s="143"/>
    </row>
    <row r="131">
      <c r="M131" s="143"/>
    </row>
    <row r="132">
      <c r="M132" s="143"/>
    </row>
    <row r="133">
      <c r="M133" s="143"/>
    </row>
    <row r="134">
      <c r="M134" s="143"/>
    </row>
    <row r="135">
      <c r="M135" s="143"/>
    </row>
    <row r="136">
      <c r="M136" s="143"/>
    </row>
    <row r="137">
      <c r="M137" s="143"/>
    </row>
    <row r="138">
      <c r="M138" s="143"/>
    </row>
    <row r="139">
      <c r="M139" s="143"/>
    </row>
    <row r="140">
      <c r="M140" s="143"/>
    </row>
    <row r="141">
      <c r="M141" s="143"/>
    </row>
    <row r="142">
      <c r="M142" s="143"/>
    </row>
    <row r="143">
      <c r="M143" s="143"/>
    </row>
    <row r="144">
      <c r="M144" s="143"/>
    </row>
    <row r="145">
      <c r="M145" s="143"/>
    </row>
    <row r="146">
      <c r="M146" s="143"/>
    </row>
    <row r="147">
      <c r="M147" s="143"/>
    </row>
    <row r="148">
      <c r="M148" s="143"/>
    </row>
    <row r="149">
      <c r="M149" s="143"/>
    </row>
    <row r="150">
      <c r="M150" s="143"/>
    </row>
    <row r="151">
      <c r="M151" s="143"/>
    </row>
    <row r="152">
      <c r="M152" s="143"/>
    </row>
    <row r="153">
      <c r="M153" s="143"/>
    </row>
    <row r="154">
      <c r="M154" s="143"/>
    </row>
    <row r="155">
      <c r="M155" s="143"/>
    </row>
    <row r="156">
      <c r="M156" s="143"/>
    </row>
    <row r="157">
      <c r="M157" s="143"/>
    </row>
    <row r="158">
      <c r="M158" s="143"/>
    </row>
    <row r="159">
      <c r="M159" s="143"/>
    </row>
    <row r="160">
      <c r="M160" s="143"/>
    </row>
    <row r="161">
      <c r="M161" s="143"/>
    </row>
    <row r="162">
      <c r="M162" s="143"/>
    </row>
    <row r="163">
      <c r="M163" s="143"/>
    </row>
    <row r="164">
      <c r="M164" s="143"/>
    </row>
    <row r="165">
      <c r="M165" s="143"/>
    </row>
    <row r="166">
      <c r="M166" s="143"/>
    </row>
    <row r="167">
      <c r="M167" s="143"/>
    </row>
    <row r="168">
      <c r="M168" s="143"/>
    </row>
    <row r="169">
      <c r="M169" s="143"/>
    </row>
    <row r="170">
      <c r="M170" s="143"/>
    </row>
    <row r="171">
      <c r="M171" s="143"/>
    </row>
    <row r="172">
      <c r="M172" s="143"/>
    </row>
    <row r="173">
      <c r="M173" s="143"/>
    </row>
    <row r="174">
      <c r="M174" s="143"/>
    </row>
    <row r="175">
      <c r="M175" s="143"/>
    </row>
    <row r="176">
      <c r="M176" s="143"/>
    </row>
    <row r="177">
      <c r="M177" s="143"/>
    </row>
    <row r="178">
      <c r="M178" s="143"/>
    </row>
    <row r="179">
      <c r="M179" s="143"/>
    </row>
    <row r="180">
      <c r="M180" s="143"/>
    </row>
    <row r="181">
      <c r="M181" s="143"/>
    </row>
    <row r="182">
      <c r="M182" s="143"/>
    </row>
    <row r="183">
      <c r="M183" s="143"/>
    </row>
    <row r="184">
      <c r="M184" s="143"/>
    </row>
    <row r="185">
      <c r="M185" s="143"/>
    </row>
    <row r="186">
      <c r="M186" s="143"/>
    </row>
    <row r="187">
      <c r="M187" s="143"/>
    </row>
    <row r="188">
      <c r="M188" s="143"/>
    </row>
    <row r="189">
      <c r="M189" s="143"/>
    </row>
    <row r="190">
      <c r="M190" s="143"/>
    </row>
    <row r="191">
      <c r="M191" s="143"/>
    </row>
    <row r="192">
      <c r="M192" s="143"/>
    </row>
    <row r="193">
      <c r="M193" s="143"/>
    </row>
    <row r="194">
      <c r="M194" s="143"/>
    </row>
    <row r="195">
      <c r="M195" s="143"/>
    </row>
    <row r="196">
      <c r="M196" s="143"/>
    </row>
    <row r="197">
      <c r="M197" s="143"/>
    </row>
    <row r="198">
      <c r="M198" s="143"/>
    </row>
    <row r="199">
      <c r="M199" s="143"/>
    </row>
    <row r="200">
      <c r="M200" s="143"/>
    </row>
    <row r="201">
      <c r="M201" s="143"/>
    </row>
    <row r="202">
      <c r="M202" s="143"/>
    </row>
    <row r="203">
      <c r="M203" s="143"/>
    </row>
    <row r="204">
      <c r="M204" s="143"/>
    </row>
    <row r="205">
      <c r="M205" s="143"/>
    </row>
    <row r="206">
      <c r="M206" s="143"/>
    </row>
    <row r="207">
      <c r="M207" s="143"/>
    </row>
    <row r="208">
      <c r="M208" s="143"/>
    </row>
    <row r="209">
      <c r="M209" s="143"/>
    </row>
    <row r="210">
      <c r="M210" s="143"/>
    </row>
    <row r="211">
      <c r="M211" s="143"/>
    </row>
    <row r="212">
      <c r="M212" s="143"/>
    </row>
    <row r="213">
      <c r="M213" s="143"/>
    </row>
    <row r="214">
      <c r="M214" s="143"/>
    </row>
    <row r="215">
      <c r="M215" s="143"/>
    </row>
    <row r="216">
      <c r="M216" s="143"/>
    </row>
    <row r="217">
      <c r="M217" s="143"/>
    </row>
    <row r="218">
      <c r="M218" s="143"/>
    </row>
    <row r="219">
      <c r="M219" s="143"/>
    </row>
    <row r="221">
      <c r="M221" s="143"/>
    </row>
    <row r="222">
      <c r="M222" s="143"/>
    </row>
    <row r="223">
      <c r="M223" s="143"/>
    </row>
    <row r="224">
      <c r="M224" s="143"/>
    </row>
    <row r="225">
      <c r="M225" s="143"/>
    </row>
    <row r="226">
      <c r="M226" s="143"/>
    </row>
    <row r="227">
      <c r="M227" s="143"/>
    </row>
    <row r="228">
      <c r="M228" s="143"/>
    </row>
    <row r="229">
      <c r="M229" s="143"/>
    </row>
    <row r="230">
      <c r="M230" s="143"/>
    </row>
    <row r="231">
      <c r="M231" s="143"/>
    </row>
    <row r="232">
      <c r="M232" s="143"/>
    </row>
    <row r="233">
      <c r="M233" s="143"/>
    </row>
    <row r="234">
      <c r="M234" s="143"/>
    </row>
    <row r="235">
      <c r="M235" s="143"/>
    </row>
    <row r="236">
      <c r="M236" s="143"/>
    </row>
    <row r="237">
      <c r="M237" s="143"/>
    </row>
    <row r="238">
      <c r="M238" s="143"/>
    </row>
    <row r="239">
      <c r="M239" s="143"/>
    </row>
    <row r="240">
      <c r="M240" s="143"/>
    </row>
    <row r="241">
      <c r="M241" s="143"/>
    </row>
    <row r="242">
      <c r="M242" s="143"/>
    </row>
    <row r="243">
      <c r="M243" s="143"/>
    </row>
    <row r="244">
      <c r="M244" s="143"/>
    </row>
    <row r="245">
      <c r="M245" s="143"/>
    </row>
  </sheetData>
  <drawing r:id="rId1"/>
</worksheet>
</file>